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in Sevice Requests" sheetId="2" state="visible" r:id="rId4"/>
    <sheet name="Detailed Sheet-Pune" sheetId="3" state="visible" r:id="rId5"/>
    <sheet name="Cube" sheetId="4" state="hidden" r:id="rId6"/>
    <sheet name="Developers" sheetId="5" state="visible" r:id="rId7"/>
    <sheet name="Leads Detail" sheetId="6" state="hidden" r:id="rId8"/>
    <sheet name="Locality Calc" sheetId="7" state="hidden" r:id="rId9"/>
    <sheet name="Segment Calc" sheetId="8" state="hidden" r:id="rId10"/>
    <sheet name="SO Performance Raw" sheetId="9" state="hidden" r:id="rId11"/>
    <sheet name="RSM Detail" sheetId="10" state="hidden" r:id="rId12"/>
  </sheets>
  <definedNames>
    <definedName function="false" hidden="false" name="CategoryList" vbProcedure="false">Cube!$AC$1:$AC$6</definedName>
    <definedName function="false" hidden="false" name="LocAll" vbProcedure="false">Cube!$AE$1:$AE$316</definedName>
    <definedName function="false" hidden="false" name="LocAreaofInterest" vbProcedure="false">Cube!$AI$1:$AI$24</definedName>
    <definedName function="false" hidden="false" name="LocHotspotHighvalue" vbProcedure="false">Cube!$AF$1:$AF$2</definedName>
    <definedName function="false" hidden="false" name="LocHotspotLowvalue" vbProcedure="false">Cube!$AH$1:$AH$1</definedName>
    <definedName function="false" hidden="false" name="LocHotspotMediumvalue" vbProcedure="false">Cube!$AG$1:$AG$2</definedName>
    <definedName function="false" hidden="false" name="LocNotclassified" vbProcedure="false">Cube!$AJ$1:$AJ$291</definedName>
    <definedName function="false" hidden="false" name="LoyaltyList" vbProcedure="false">Cube!$AA$1:$AA$3</definedName>
    <definedName function="false" hidden="false" name="MainServiceRequestList" vbProcedure="false">'Main Sevice Requests'!$A$2:$A$10</definedName>
    <definedName function="false" hidden="false" name="ProductList" vbProcedure="false">Cube!$AB$1:$AB$7</definedName>
    <definedName function="false" hidden="false" name="SegmentList" vbProcedure="false">Cube!$Z$1:$Z$11</definedName>
    <definedName function="false" hidden="false" name="TypeList" vbProcedure="false">Cube!$Y$1:$Y$4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<sst xmlns="http://schemas.openxmlformats.org/spreadsheetml/2006/main" count="134100" uniqueCount="14845">
  <si>
    <t xml:space="preserve">Pune City Summary</t>
  </si>
  <si>
    <t xml:space="preserve">BA Type</t>
  </si>
  <si>
    <t xml:space="preserve">BA Segment</t>
  </si>
  <si>
    <t xml:space="preserve">Loyalty</t>
  </si>
  <si>
    <t xml:space="preserve">Product Category</t>
  </si>
  <si>
    <t xml:space="preserve">Locality Category</t>
  </si>
  <si>
    <t xml:space="preserve">Locality</t>
  </si>
  <si>
    <t xml:space="preserve">(All)</t>
  </si>
  <si>
    <t xml:space="preserve">BA Type / BA Segment / Loyalty / Product Category: pick a value or leave "(All)". Locality Category: Hotspot / Area of Interest come from the locality listing study; pick a category first to narrow the Locality list to it. Locality: pick one specific locality, or leave "(All)" for everything in the category chosen.</t>
  </si>
  <si>
    <t xml:space="preserve">Revenue by Locality (only localities with data under the current filters are shown)</t>
  </si>
  <si>
    <t xml:space="preserve">23-24</t>
  </si>
  <si>
    <t xml:space="preserve">24-25</t>
  </si>
  <si>
    <t xml:space="preserve">25-26</t>
  </si>
  <si>
    <t xml:space="preserve">26-27</t>
  </si>
  <si>
    <t xml:space="preserve">Total Qty</t>
  </si>
  <si>
    <t xml:space="preserve">Distinct BAs</t>
  </si>
  <si>
    <t xml:space="preserve">23→24</t>
  </si>
  <si>
    <t xml:space="preserve">24→25</t>
  </si>
  <si>
    <t xml:space="preserve">25→26 (pro-rata)</t>
  </si>
  <si>
    <t xml:space="preserve">Grand Total</t>
  </si>
  <si>
    <t xml:space="preserve">Focus Accounts / Covered / Coverage % now populated for the first time: by instruction, the 44 Pune BAs appearing in RSM_Review_Master (West II, GSTIN-matched) are treated as this workbook's default Focus Accounts list. Since inclusion in that extract requires actual billing, Covered = Focus Accounts and Coverage % = 100% for every segment with any Focus Accounts — this is a direct consequence of the definition, not a separately measured result. Scheme Points columns remain N/A: no KOP-Q2 style target file exists for Pune. FY label calibration (source system's "FY25~26" = this project's 26-27 year) is assumed from Gujarat's file, not independently re-verified for Pune with the same precision.</t>
  </si>
  <si>
    <t xml:space="preserve">Same structure as the Gujarat workbook. Leads is real (Humrahi supplier leads, GSTIN-matched). Focus Accounts / Covered / Coverage % / Scheme Points show N/A - no Focus Accounts, KOP-Q2, or RSM source exists for Pune (see Notes).</t>
  </si>
  <si>
    <t xml:space="preserve">Segment</t>
  </si>
  <si>
    <t xml:space="preserve">Sales Driver</t>
  </si>
  <si>
    <t xml:space="preserve">BAs</t>
  </si>
  <si>
    <t xml:space="preserve">Focus Accounts</t>
  </si>
  <si>
    <t xml:space="preserve">Covered</t>
  </si>
  <si>
    <t xml:space="preserve">Coverage %</t>
  </si>
  <si>
    <t xml:space="preserve">Scheme Pts Achieved</t>
  </si>
  <si>
    <t xml:space="preserve">Scheme Pts Target</t>
  </si>
  <si>
    <t xml:space="preserve">Scheme Pts %</t>
  </si>
  <si>
    <t xml:space="preserve">Leads</t>
  </si>
  <si>
    <t xml:space="preserve">RSM Qty (Sep 26 YTD)</t>
  </si>
  <si>
    <t xml:space="preserve">N/A</t>
  </si>
  <si>
    <t xml:space="preserve">Developers — pick a specific Locality above (L4) to see them here</t>
  </si>
  <si>
    <t xml:space="preserve">(Blank if the locality has no developers pulled yet, or if Locality is "(All)")</t>
  </si>
  <si>
    <t xml:space="preserve">FY26-27 pro-rata comparison</t>
  </si>
  <si>
    <t xml:space="preserve">The 25-26 to 26-27 growth column above compares a full 25-26 year against a still-partial 26-27 year, which understates performance. This assumes 25-26 sales were spread evenly across its own 12 months, and compares 26-27 against that same pro-rated slice instead - same approach as the Gujarat workbook.</t>
  </si>
  <si>
    <t xml:space="preserve">FY26-27 data captured through:</t>
  </si>
  <si>
    <t xml:space="preserve">2026-08-20</t>
  </si>
  <si>
    <t xml:space="preserve">Days elapsed in FY26-27 (from 1-Apr-2026):</t>
  </si>
  <si>
    <t xml:space="preserve">Pro-rata factor (days / 365):</t>
  </si>
  <si>
    <t xml:space="preserve">Pune city only: rows where Zone = "Pune City" in the source data (8,107 of 10,284 detail rows, 2,987 BAs, 2,495,953 sale qty).</t>
  </si>
  <si>
    <t xml:space="preserve">Rows are localities (the Cluster column), sorted by unfiltered Total Qty.</t>
  </si>
  <si>
    <t xml:space="preserve">Locality Category: hotspots are set by cumulative share of sale + rent listings, split by average price per sqft into High/Medium/Low value. Area of Interest shares an adjacency corridor with a High or Medium value hotspot. Not classified mostly means the listing count has not been pulled yet.</t>
  </si>
  <si>
    <t xml:space="preserve">The Locality drop-down narrows to whichever category is selected above it.</t>
  </si>
  <si>
    <t xml:space="preserve">Leads Generated is real for 90 of Pune's 2,987 BAs, joined by GSTIN from the Humrahi supplier-side leads file. Focus Accounts / Covered / Coverage % / Scheme Points show N/A: no Focus Accounts, KOP-Q2, or RSM Review source exists for Pune (a file that looked like it might, Main-Pune_Branch_Summary.xlsx, turned out on inspection to be an unedited copy of Gujarat's own data).</t>
  </si>
  <si>
    <t xml:space="preserve">Segment grouping: COMMERCIAL PRJ., FSU CONTRACTORS and Turnkey Contractor are reported as one segment, "Project/Contractor". Rows with no BA Segment are carried as "(Blank)".</t>
  </si>
  <si>
    <t xml:space="preserve">The Cube is a static snapshot. Any edit to the Detailed Sheet needs the cube rebuilt to show up here.</t>
  </si>
  <si>
    <t xml:space="preserve">Sales Officer / Branch performance (Pune, from Project Review Data - West II)</t>
  </si>
  <si>
    <t xml:space="preserve">Static reference - not filter-driven. Source: Project Review Data upload, filtered to Branch = Pune (26 of 43 West II rows). "Visit Ach%" and "Focus Ach%" are the file's own PJP-based coverage percentages; "Sep'26 Ach%" is calculated here as Ach Sep'26 / Sep'26 Target. Unlike Gujarat, there is no Zone breakdown here: Pune has no Focus Accounts / Account Manager sheet to derive one from, so this could not be built the same way.</t>
  </si>
  <si>
    <t xml:space="preserve">SO Name</t>
  </si>
  <si>
    <t xml:space="preserve">Designation</t>
  </si>
  <si>
    <t xml:space="preserve">All Accounts</t>
  </si>
  <si>
    <t xml:space="preserve">Total Visits (PJP)</t>
  </si>
  <si>
    <t xml:space="preserve">Visit Ach%</t>
  </si>
  <si>
    <t xml:space="preserve">Focus Visits (PJP)</t>
  </si>
  <si>
    <t xml:space="preserve">Focus Ach%</t>
  </si>
  <si>
    <t xml:space="preserve">Sep'26 Target</t>
  </si>
  <si>
    <t xml:space="preserve">Sep'26 Ach</t>
  </si>
  <si>
    <t xml:space="preserve">Sep'26 Ach%</t>
  </si>
  <si>
    <t xml:space="preserve">Samale Swati Sharad</t>
  </si>
  <si>
    <t xml:space="preserve">Assistant Manager</t>
  </si>
  <si>
    <t xml:space="preserve">Sanjay Kumar Sarda</t>
  </si>
  <si>
    <t xml:space="preserve">Area Sales Manager</t>
  </si>
  <si>
    <t xml:space="preserve">Gajendra Singh Rathore</t>
  </si>
  <si>
    <t xml:space="preserve">Senior Territory Sales Manager</t>
  </si>
  <si>
    <t xml:space="preserve">Ashish Satkarchand Soni</t>
  </si>
  <si>
    <t xml:space="preserve">Bhushan Laxmanrao Pawar</t>
  </si>
  <si>
    <t xml:space="preserve">Manager</t>
  </si>
  <si>
    <t xml:space="preserve">Jameel Shaikh</t>
  </si>
  <si>
    <t xml:space="preserve">Regional Sales Manager</t>
  </si>
  <si>
    <t xml:space="preserve">Neeraj Thorat</t>
  </si>
  <si>
    <t xml:space="preserve">Sanath Sanjay Kadam</t>
  </si>
  <si>
    <t xml:space="preserve">Senior Territory Sales Supervisor</t>
  </si>
  <si>
    <t xml:space="preserve">Sumit Sharma</t>
  </si>
  <si>
    <t xml:space="preserve">Branch Manager</t>
  </si>
  <si>
    <t xml:space="preserve">Debashish Mandal</t>
  </si>
  <si>
    <t xml:space="preserve">Senior Area Sales Manager</t>
  </si>
  <si>
    <t xml:space="preserve">Suhani Khandu Mule</t>
  </si>
  <si>
    <t xml:space="preserve">Officer</t>
  </si>
  <si>
    <t xml:space="preserve">Suhas Sudhir Zare</t>
  </si>
  <si>
    <t xml:space="preserve">Territory Sales Incharge</t>
  </si>
  <si>
    <t xml:space="preserve">Saurabh Anirudh Jangapalle</t>
  </si>
  <si>
    <t xml:space="preserve">Senior Executive</t>
  </si>
  <si>
    <t xml:space="preserve">Yadnesh Vilas Dunghav</t>
  </si>
  <si>
    <t xml:space="preserve">Adesh Satish Bhagat</t>
  </si>
  <si>
    <t xml:space="preserve">Shubham Sakharam Divate</t>
  </si>
  <si>
    <t xml:space="preserve">Vishal Gajanan Aswar</t>
  </si>
  <si>
    <t xml:space="preserve">Ganesh Balaso Bhagat</t>
  </si>
  <si>
    <t xml:space="preserve">Umesh Bapu Shinde</t>
  </si>
  <si>
    <t xml:space="preserve">Tushar Bhanudas Dhulgand</t>
  </si>
  <si>
    <t xml:space="preserve">Vishal Ashok Nikumbh</t>
  </si>
  <si>
    <t xml:space="preserve">Territory Sales Manager</t>
  </si>
  <si>
    <t xml:space="preserve">Salim Mahamud Ansari</t>
  </si>
  <si>
    <t xml:space="preserve">-</t>
  </si>
  <si>
    <t xml:space="preserve">Aishwarya Balaprasad Dargad</t>
  </si>
  <si>
    <t xml:space="preserve">Pravin Ganesh Nalla</t>
  </si>
  <si>
    <t xml:space="preserve">Yogesh Hanumant Zambre</t>
  </si>
  <si>
    <t xml:space="preserve">Prajkta Pratik Kalantri</t>
  </si>
  <si>
    <t xml:space="preserve">Main Sevice Requests</t>
  </si>
  <si>
    <t xml:space="preserve">Competitive Price Support Project &amp; Retail</t>
  </si>
  <si>
    <t xml:space="preserve">Mapping Issue</t>
  </si>
  <si>
    <t xml:space="preserve">Timely resolution of complaint</t>
  </si>
  <si>
    <t xml:space="preserve">Credit Support</t>
  </si>
  <si>
    <t xml:space="preserve">MTO Fast Supply</t>
  </si>
  <si>
    <t xml:space="preserve">Short Supply</t>
  </si>
  <si>
    <t xml:space="preserve">Quality Issue</t>
  </si>
  <si>
    <t xml:space="preserve">MOQ Issue</t>
  </si>
  <si>
    <t xml:space="preserve">Price Matching with Rajasthan</t>
  </si>
  <si>
    <t xml:space="preserve">BA GSTIN</t>
  </si>
  <si>
    <t xml:space="preserve">BA Name</t>
  </si>
  <si>
    <t xml:space="preserve">Town</t>
  </si>
  <si>
    <t xml:space="preserve">Zone</t>
  </si>
  <si>
    <t xml:space="preserve">Cluster</t>
  </si>
  <si>
    <t xml:space="preserve">District</t>
  </si>
  <si>
    <t xml:space="preserve">Brand MIS Group</t>
  </si>
  <si>
    <t xml:space="preserve">Key</t>
  </si>
  <si>
    <t xml:space="preserve">MPV-Total</t>
  </si>
  <si>
    <t xml:space="preserve">Population Value In lacs</t>
  </si>
  <si>
    <t xml:space="preserve">Manpower Requirement</t>
  </si>
  <si>
    <t xml:space="preserve">Expected sales</t>
  </si>
  <si>
    <t xml:space="preserve">Service Requests</t>
  </si>
  <si>
    <t xml:space="preserve">New BA Type if any</t>
  </si>
  <si>
    <t xml:space="preserve">New BA Segment if any</t>
  </si>
  <si>
    <t xml:space="preserve">Leads Generated</t>
  </si>
  <si>
    <t xml:space="preserve">Leads Source</t>
  </si>
  <si>
    <t xml:space="preserve">Focus: GSTIN (default = RSM_Review_Master West II tracked accounts)</t>
  </si>
  <si>
    <t xml:space="preserve">RSM: Sale Qty (Sep 26 YTD)</t>
  </si>
  <si>
    <t xml:space="preserve">RSM: Sale Value Lacs (Sep 26 YTD)</t>
  </si>
  <si>
    <t xml:space="preserve">RSM: Points Earned (Sep 26 YTD)</t>
  </si>
  <si>
    <t xml:space="preserve">RSM: Linked KOP GSTIN</t>
  </si>
  <si>
    <t xml:space="preserve">08AKXPC2574N1ZF</t>
  </si>
  <si>
    <t xml:space="preserve">SHYAM FURNITURE WORK</t>
  </si>
  <si>
    <t xml:space="preserve">OEM</t>
  </si>
  <si>
    <t xml:space="preserve">Kitchen</t>
  </si>
  <si>
    <t xml:space="preserve">Pune</t>
  </si>
  <si>
    <t xml:space="preserve">Pune City</t>
  </si>
  <si>
    <t xml:space="preserve">Wagholi</t>
  </si>
  <si>
    <t xml:space="preserve">Low Loyalty</t>
  </si>
  <si>
    <t xml:space="preserve">CAL+</t>
  </si>
  <si>
    <t xml:space="preserve">08AKXPC2574N1ZFCAL+</t>
  </si>
  <si>
    <t xml:space="preserve">Not classified</t>
  </si>
  <si>
    <t xml:space="preserve">No</t>
  </si>
  <si>
    <t xml:space="preserve">Flex</t>
  </si>
  <si>
    <t xml:space="preserve">08AKXPC2574N1ZFFlex</t>
  </si>
  <si>
    <t xml:space="preserve">27AAAAA0233A1ZR</t>
  </si>
  <si>
    <t xml:space="preserve">Central Institute of Road Transport</t>
  </si>
  <si>
    <t xml:space="preserve">Projects</t>
  </si>
  <si>
    <t xml:space="preserve">Bhosari</t>
  </si>
  <si>
    <t xml:space="preserve">LAM</t>
  </si>
  <si>
    <t xml:space="preserve">27AAAAA0233A1ZRLAM</t>
  </si>
  <si>
    <t xml:space="preserve">27AAABB0425C1ZI</t>
  </si>
  <si>
    <t xml:space="preserve">BHAGYASHREE MAZOR SAHAKARI SANSTHA MARYADIT</t>
  </si>
  <si>
    <t xml:space="preserve">Dhankwadi</t>
  </si>
  <si>
    <t xml:space="preserve">27AAABB0425C1ZIFlex</t>
  </si>
  <si>
    <t xml:space="preserve">Area of Interest</t>
  </si>
  <si>
    <t xml:space="preserve">27AAABB0425C1ZILAM</t>
  </si>
  <si>
    <t xml:space="preserve">SLC</t>
  </si>
  <si>
    <t xml:space="preserve">27AAABB0425C1ZISLC</t>
  </si>
  <si>
    <t xml:space="preserve">27AAACA3622K1ZV</t>
  </si>
  <si>
    <t xml:space="preserve">ASIAN PAINTS LIMITED.</t>
  </si>
  <si>
    <t xml:space="preserve">27AAACA3622K1ZVCAL+</t>
  </si>
  <si>
    <t xml:space="preserve">Yes</t>
  </si>
  <si>
    <t xml:space="preserve">27AAACA3622K1ZVFlex</t>
  </si>
  <si>
    <t xml:space="preserve">27AAACA3622K1ZVLAM</t>
  </si>
  <si>
    <t xml:space="preserve">Liner &amp; Other</t>
  </si>
  <si>
    <t xml:space="preserve">27AAACA3622K1ZVLiner &amp; Other</t>
  </si>
  <si>
    <t xml:space="preserve">27AAACA3622K1ZVSLC</t>
  </si>
  <si>
    <t xml:space="preserve">SLC+</t>
  </si>
  <si>
    <t xml:space="preserve">27AAACA3622K1ZVSLC+</t>
  </si>
  <si>
    <t xml:space="preserve">27AAACB7289H1ZE</t>
  </si>
  <si>
    <t xml:space="preserve">B U BHANDARI AUTO PRIVATE LIMITED</t>
  </si>
  <si>
    <t xml:space="preserve">PASHAN</t>
  </si>
  <si>
    <t xml:space="preserve">27AAACB7289H1ZELAM</t>
  </si>
  <si>
    <t xml:space="preserve">27AAACC7579H1ZC</t>
  </si>
  <si>
    <t xml:space="preserve">CAREFINE WOODWORKS PVT LTD</t>
  </si>
  <si>
    <t xml:space="preserve">Office Furniture</t>
  </si>
  <si>
    <t xml:space="preserve">Shirur</t>
  </si>
  <si>
    <t xml:space="preserve">27AAACC7579H1ZCCAL+</t>
  </si>
  <si>
    <t xml:space="preserve">27AAACC7579H1ZCLAM</t>
  </si>
  <si>
    <t xml:space="preserve">27AAACC7579H1ZCLiner &amp; Other</t>
  </si>
  <si>
    <t xml:space="preserve">27AAACC7579H1ZCSLC</t>
  </si>
  <si>
    <t xml:space="preserve">27AAACC7579H1ZCSLC+</t>
  </si>
  <si>
    <t xml:space="preserve">27AAACC9186C1ZN</t>
  </si>
  <si>
    <t xml:space="preserve">MERINO INDUSTRIES LIMTED-PUNE</t>
  </si>
  <si>
    <t xml:space="preserve">27AAACC9186C1ZNCAL+</t>
  </si>
  <si>
    <t xml:space="preserve">27AAACC9186C1ZNFlex</t>
  </si>
  <si>
    <t xml:space="preserve">27AAACC9186C1ZNLAM</t>
  </si>
  <si>
    <t xml:space="preserve">27AAACC9186C1ZNLiner &amp; Other</t>
  </si>
  <si>
    <t xml:space="preserve">27AAACC9186C1ZNSLC</t>
  </si>
  <si>
    <t xml:space="preserve">27AAACE7389R1ZP</t>
  </si>
  <si>
    <t xml:space="preserve">EKBOTE FURNITURE</t>
  </si>
  <si>
    <t xml:space="preserve">Bhor</t>
  </si>
  <si>
    <t xml:space="preserve">27AAACE7389R1ZPCAL+</t>
  </si>
  <si>
    <t xml:space="preserve">27AAACE7389R1ZPLAM</t>
  </si>
  <si>
    <t xml:space="preserve">27AAACF2689P1ZZ</t>
  </si>
  <si>
    <t xml:space="preserve">FRONTLINE ELECTRONICS LTD.</t>
  </si>
  <si>
    <t xml:space="preserve">27AAACF2689P1ZZCAL+</t>
  </si>
  <si>
    <t xml:space="preserve">27AAACF2689P1ZZLAM</t>
  </si>
  <si>
    <t xml:space="preserve">27AAACH0827M1ZJ</t>
  </si>
  <si>
    <t xml:space="preserve">HV Airconditioning Systems Pvt Ltd</t>
  </si>
  <si>
    <t xml:space="preserve">Lohegaon</t>
  </si>
  <si>
    <t xml:space="preserve">27AAACH0827M1ZJLAM</t>
  </si>
  <si>
    <t xml:space="preserve">27AAACM2890D1ZM</t>
  </si>
  <si>
    <t xml:space="preserve">Metchwell Engineering Pvt Ltd</t>
  </si>
  <si>
    <t xml:space="preserve">TALAWADE</t>
  </si>
  <si>
    <t xml:space="preserve">27AAACM2890D1ZMCAL+</t>
  </si>
  <si>
    <t xml:space="preserve">27AAACN6456A1ZP</t>
  </si>
  <si>
    <t xml:space="preserve">NIRMITI INTERIORS PVT LTD.</t>
  </si>
  <si>
    <t xml:space="preserve">Erandwane</t>
  </si>
  <si>
    <t xml:space="preserve">27AAACN6456A1ZPCAL+</t>
  </si>
  <si>
    <t xml:space="preserve">27AAACN6456A1ZPFlex</t>
  </si>
  <si>
    <t xml:space="preserve">27AAACN6456A1ZPLAM</t>
  </si>
  <si>
    <t xml:space="preserve">27AAACN6456A1ZPSLC</t>
  </si>
  <si>
    <t xml:space="preserve">27AAACN7121Q1Z4</t>
  </si>
  <si>
    <t xml:space="preserve">NORTH EAST DISTRIBUTORS PVT LTD</t>
  </si>
  <si>
    <t xml:space="preserve">Retail</t>
  </si>
  <si>
    <t xml:space="preserve">R2</t>
  </si>
  <si>
    <t xml:space="preserve">Timber Market</t>
  </si>
  <si>
    <t xml:space="preserve">27AAACN7121Q1Z4LAM</t>
  </si>
  <si>
    <t xml:space="preserve">27AAACN7121Q1Z4SLC</t>
  </si>
  <si>
    <t xml:space="preserve">27AAACP1990K1Z5</t>
  </si>
  <si>
    <t xml:space="preserve">PRIME PACK CONTAINERS PVT LTD.</t>
  </si>
  <si>
    <t xml:space="preserve">27AAACP1990K1Z5LAM</t>
  </si>
  <si>
    <t xml:space="preserve">27AAACQ3011C1Z5</t>
  </si>
  <si>
    <t xml:space="preserve">Quadra Intersol Pvt Ltd pune</t>
  </si>
  <si>
    <t xml:space="preserve">PARVATI</t>
  </si>
  <si>
    <t xml:space="preserve">27AAACQ3011C1Z5SLC+</t>
  </si>
  <si>
    <t xml:space="preserve">27AAACW1749D1ZG</t>
  </si>
  <si>
    <t xml:space="preserve">WELD TECH EQUIPMENTS (I) P. LTD.</t>
  </si>
  <si>
    <t xml:space="preserve">PIMPRI</t>
  </si>
  <si>
    <t xml:space="preserve">27AAACW1749D1ZGLAM</t>
  </si>
  <si>
    <t xml:space="preserve">27AAACW8242K1ZZ</t>
  </si>
  <si>
    <t xml:space="preserve">WOODLAND MARKETING PVT LTD</t>
  </si>
  <si>
    <t xml:space="preserve">R1</t>
  </si>
  <si>
    <t xml:space="preserve">Pisoli</t>
  </si>
  <si>
    <t xml:space="preserve">27AAACW8242K1ZZCAL+</t>
  </si>
  <si>
    <t xml:space="preserve">27AAACW8242K1ZZFlex</t>
  </si>
  <si>
    <t xml:space="preserve">27AAACW8242K1ZZLAM</t>
  </si>
  <si>
    <t xml:space="preserve">27AAACX4856E1Z7</t>
  </si>
  <si>
    <t xml:space="preserve">XEN MODULAR CONCEPTS PVT LTD</t>
  </si>
  <si>
    <t xml:space="preserve">VIMAN NAGAR</t>
  </si>
  <si>
    <t xml:space="preserve">High Loyalty</t>
  </si>
  <si>
    <t xml:space="preserve">27AAACX4856E1Z7LAM</t>
  </si>
  <si>
    <t xml:space="preserve">27AAACX4856E1Z7Liner &amp; Other</t>
  </si>
  <si>
    <t xml:space="preserve">27AAACX4856E1Z7SLC</t>
  </si>
  <si>
    <t xml:space="preserve">27AAACX4856E1Z7SLC+</t>
  </si>
  <si>
    <t xml:space="preserve">27AAACY2378N1ZQ</t>
  </si>
  <si>
    <t xml:space="preserve">YASH MODULAR FURNITURE PVT LTD</t>
  </si>
  <si>
    <t xml:space="preserve">Nanded</t>
  </si>
  <si>
    <t xml:space="preserve">27AAACY2378N1ZQCAL+</t>
  </si>
  <si>
    <t xml:space="preserve">27AAACY2378N1ZQLAM</t>
  </si>
  <si>
    <t xml:space="preserve">27AAACY2378N1ZQSLC</t>
  </si>
  <si>
    <t xml:space="preserve">27AAACZ2163J1Z6</t>
  </si>
  <si>
    <t xml:space="preserve">Zues Numerix Pvt Ltd</t>
  </si>
  <si>
    <t xml:space="preserve">Wakad</t>
  </si>
  <si>
    <t xml:space="preserve">27AAACZ2163J1Z6CAL+</t>
  </si>
  <si>
    <t xml:space="preserve">Hotspot - High value</t>
  </si>
  <si>
    <t xml:space="preserve">27AAAFC8328D1ZP</t>
  </si>
  <si>
    <t xml:space="preserve">Colours and Space</t>
  </si>
  <si>
    <t xml:space="preserve">27AAAFC8328D1ZPCAL+</t>
  </si>
  <si>
    <t xml:space="preserve">27AAAFC8328D1ZPLAM</t>
  </si>
  <si>
    <t xml:space="preserve">27AAAFC8328D1ZPSLC</t>
  </si>
  <si>
    <t xml:space="preserve">27AAAFC8420A1Z2</t>
  </si>
  <si>
    <t xml:space="preserve">CREATIVE ENGGINEERING</t>
  </si>
  <si>
    <t xml:space="preserve">27AAAFC8420A1Z2CAL+</t>
  </si>
  <si>
    <t xml:space="preserve">27AAAFC8420A1Z2Flex</t>
  </si>
  <si>
    <t xml:space="preserve">27AAAFC8420A1Z2LAM</t>
  </si>
  <si>
    <t xml:space="preserve">27AAAFC8420A1Z2Liner &amp; Other</t>
  </si>
  <si>
    <t xml:space="preserve">27AAAFC8420A1Z2SLC</t>
  </si>
  <si>
    <t xml:space="preserve">27AAAFC8420A1Z2SLC+</t>
  </si>
  <si>
    <t xml:space="preserve">27AAAFD8890P1ZO</t>
  </si>
  <si>
    <t xml:space="preserve">DALAL &amp; CO</t>
  </si>
  <si>
    <t xml:space="preserve">S1</t>
  </si>
  <si>
    <t xml:space="preserve">Budhwar Peth</t>
  </si>
  <si>
    <t xml:space="preserve">27AAAFD8890P1ZOCAL+</t>
  </si>
  <si>
    <t xml:space="preserve">Humrahi Supplier</t>
  </si>
  <si>
    <t xml:space="preserve">27AAAFD8890P1ZOLAM</t>
  </si>
  <si>
    <t xml:space="preserve">27AAAFD8890P1ZOLiner &amp; Other</t>
  </si>
  <si>
    <t xml:space="preserve">27AAAFD8890P1ZOSLC</t>
  </si>
  <si>
    <t xml:space="preserve">27AAAFD8890P1ZOSLC+</t>
  </si>
  <si>
    <t xml:space="preserve">27AAAFD8913H1ZH</t>
  </si>
  <si>
    <t xml:space="preserve">DALAL &amp; SONS</t>
  </si>
  <si>
    <t xml:space="preserve">Rasta Peth</t>
  </si>
  <si>
    <t xml:space="preserve">27AAAFD8913H1ZHLAM</t>
  </si>
  <si>
    <t xml:space="preserve">27AAAFD8913H1ZHSLC</t>
  </si>
  <si>
    <t xml:space="preserve">27AAAFE5547J1ZB</t>
  </si>
  <si>
    <t xml:space="preserve">EVEREST CONSTRUCTION COMPANY</t>
  </si>
  <si>
    <t xml:space="preserve">27AAAFE5547J1ZBCAL+</t>
  </si>
  <si>
    <t xml:space="preserve">27AAAFF2663A1ZY</t>
  </si>
  <si>
    <t xml:space="preserve">FRAZER SYSTEMS (FAROUKH AYUB)</t>
  </si>
  <si>
    <t xml:space="preserve">27AAAFF2663A1ZYCAL+</t>
  </si>
  <si>
    <t xml:space="preserve">27AAAFF2663A1ZYFlex</t>
  </si>
  <si>
    <t xml:space="preserve">27AAAFF2663A1ZYLAM</t>
  </si>
  <si>
    <t xml:space="preserve">27AAAFF2663A1ZYSLC</t>
  </si>
  <si>
    <t xml:space="preserve">27AAAFF2663A1ZYSLC+</t>
  </si>
  <si>
    <t xml:space="preserve">27AAAFJ9055E1ZE</t>
  </si>
  <si>
    <t xml:space="preserve">JALARAM TIMBER MART</t>
  </si>
  <si>
    <t xml:space="preserve">Chinchwad</t>
  </si>
  <si>
    <t xml:space="preserve">27AAAFJ9055E1ZECAL+</t>
  </si>
  <si>
    <t xml:space="preserve">27AAAFJ9055E1ZEFlex</t>
  </si>
  <si>
    <t xml:space="preserve">27AAAFJ9055E1ZELAM</t>
  </si>
  <si>
    <t xml:space="preserve">27AAAFJ9055E1ZELiner &amp; Other</t>
  </si>
  <si>
    <t xml:space="preserve">27AAAFJ9055E1ZESLC</t>
  </si>
  <si>
    <t xml:space="preserve">27AAAFJ9055E1ZESLC+</t>
  </si>
  <si>
    <t xml:space="preserve">27AAAFJ9423E1ZI</t>
  </si>
  <si>
    <t xml:space="preserve">JANATA TIMBER TRADERS</t>
  </si>
  <si>
    <t xml:space="preserve">Bhawani Peth</t>
  </si>
  <si>
    <t xml:space="preserve">27AAAFJ9423E1ZICAL+</t>
  </si>
  <si>
    <t xml:space="preserve">27AAAFJ9423E1ZILAM</t>
  </si>
  <si>
    <t xml:space="preserve">27AAAFJ9423E1ZISLC</t>
  </si>
  <si>
    <t xml:space="preserve">27AAAFL4388E1ZA</t>
  </si>
  <si>
    <t xml:space="preserve">Laxmi Hardware (BP)</t>
  </si>
  <si>
    <t xml:space="preserve">27AAAFL4388E1ZACAL+</t>
  </si>
  <si>
    <t xml:space="preserve">27AAAFL4388E1ZALAM</t>
  </si>
  <si>
    <t xml:space="preserve">27AAAFL4388E1ZASLC</t>
  </si>
  <si>
    <t xml:space="preserve">27AAAFN9920G1Z8</t>
  </si>
  <si>
    <t xml:space="preserve">NATIONAL PLYWOOD</t>
  </si>
  <si>
    <t xml:space="preserve">27AAAFN9920G1Z8CAL+</t>
  </si>
  <si>
    <t xml:space="preserve">27AAAFN9920G1Z8LAM</t>
  </si>
  <si>
    <t xml:space="preserve">27AAAFN9920G1Z8SLC</t>
  </si>
  <si>
    <t xml:space="preserve">27AAAFN9920G1Z8SLC+</t>
  </si>
  <si>
    <t xml:space="preserve">27AAAFO2099M1ZU</t>
  </si>
  <si>
    <t xml:space="preserve">Oswal and Company (TM)</t>
  </si>
  <si>
    <t xml:space="preserve">27AAAFO2099M1ZULAM</t>
  </si>
  <si>
    <t xml:space="preserve">27AAAFP0577H1Z9</t>
  </si>
  <si>
    <t xml:space="preserve">PLYWOOD KENDRA</t>
  </si>
  <si>
    <t xml:space="preserve">27AAAFP0577H1Z9CAL+</t>
  </si>
  <si>
    <t xml:space="preserve">27AAAFP0577H1Z9Flex</t>
  </si>
  <si>
    <t xml:space="preserve">27AAAFP0577H1Z9LAM</t>
  </si>
  <si>
    <t xml:space="preserve">27AAAFP0577H1Z9Liner &amp; Other</t>
  </si>
  <si>
    <t xml:space="preserve">27AAAFP0577H1Z9SLC</t>
  </si>
  <si>
    <t xml:space="preserve">27AAAFP0577H1Z9SLC+</t>
  </si>
  <si>
    <t xml:space="preserve">27AAAFQ3015F1ZP</t>
  </si>
  <si>
    <t xml:space="preserve">QUALITY PAINTS &amp; WOODS</t>
  </si>
  <si>
    <t xml:space="preserve">Warje</t>
  </si>
  <si>
    <t xml:space="preserve">27AAAFQ3015F1ZPCAL+</t>
  </si>
  <si>
    <t xml:space="preserve">27AAAFQ3015F1ZPFlex</t>
  </si>
  <si>
    <t xml:space="preserve">27AAAFQ3015F1ZPLAM</t>
  </si>
  <si>
    <t xml:space="preserve">27AAAFQ3015F1ZPLiner &amp; Other</t>
  </si>
  <si>
    <t xml:space="preserve">27AAAFQ3015F1ZPSLC</t>
  </si>
  <si>
    <t xml:space="preserve">27AAAFQ4677P1ZI</t>
  </si>
  <si>
    <t xml:space="preserve">QUADRAM</t>
  </si>
  <si>
    <t xml:space="preserve">Simwar Peth</t>
  </si>
  <si>
    <t xml:space="preserve">27AAAFQ4677P1ZILAM</t>
  </si>
  <si>
    <t xml:space="preserve">27AAAFQ4677P1ZILiner &amp; Other</t>
  </si>
  <si>
    <t xml:space="preserve">27AAAFQ4677P1ZISLC</t>
  </si>
  <si>
    <t xml:space="preserve">27AAAFT6877E1ZW</t>
  </si>
  <si>
    <t xml:space="preserve">Thoro Packing Industries (Camp)</t>
  </si>
  <si>
    <t xml:space="preserve">Camp</t>
  </si>
  <si>
    <t xml:space="preserve">27AAAFT6877E1ZWLAM</t>
  </si>
  <si>
    <t xml:space="preserve">27AAAFT7005L1Z3</t>
  </si>
  <si>
    <t xml:space="preserve">TIMBER TRADING CO.</t>
  </si>
  <si>
    <t xml:space="preserve">27AAAFT7005L1Z3LAM</t>
  </si>
  <si>
    <t xml:space="preserve">27AAAFT7005L1Z3SLC</t>
  </si>
  <si>
    <t xml:space="preserve">27AAAFT8204H1Z9</t>
  </si>
  <si>
    <t xml:space="preserve">THE MUMBAI TIMBERS</t>
  </si>
  <si>
    <t xml:space="preserve">Phugewadi</t>
  </si>
  <si>
    <t xml:space="preserve">27AAAFT8204H1Z9CAL+</t>
  </si>
  <si>
    <t xml:space="preserve">27AAAFT8204H1Z9LAM</t>
  </si>
  <si>
    <t xml:space="preserve">27AAAFT8204H1Z9SLC</t>
  </si>
  <si>
    <t xml:space="preserve">27AAAFU3535C1ZI</t>
  </si>
  <si>
    <t xml:space="preserve">UMIYA TRADERS</t>
  </si>
  <si>
    <t xml:space="preserve">Fugewadi</t>
  </si>
  <si>
    <t xml:space="preserve">27AAAFU3535C1ZICAL+</t>
  </si>
  <si>
    <t xml:space="preserve">27AAAFU3535C1ZILAM</t>
  </si>
  <si>
    <t xml:space="preserve">27AAAFU3535C1ZILiner &amp; Other</t>
  </si>
  <si>
    <t xml:space="preserve">27AAAFU3535C1ZISLC</t>
  </si>
  <si>
    <t xml:space="preserve">27AAAFW1614Q1ZV</t>
  </si>
  <si>
    <t xml:space="preserve">WALJI KHIMJI PATEL &amp; CO.</t>
  </si>
  <si>
    <t xml:space="preserve">27AAAFW1614Q1ZVLAM</t>
  </si>
  <si>
    <t xml:space="preserve">27AAAFW1614Q1ZVSLC</t>
  </si>
  <si>
    <t xml:space="preserve">27AAAHB7449A1ZO</t>
  </si>
  <si>
    <t xml:space="preserve">Shah Manilal Mulchand Bhandari (Bp)</t>
  </si>
  <si>
    <t xml:space="preserve">27AAAHB7449A1ZOLAM</t>
  </si>
  <si>
    <t xml:space="preserve">27AAAHB7449A1ZOSLC</t>
  </si>
  <si>
    <t xml:space="preserve">27AAAHO5100R1Z0</t>
  </si>
  <si>
    <t xml:space="preserve">HARSH PLY</t>
  </si>
  <si>
    <t xml:space="preserve">Gultekadi</t>
  </si>
  <si>
    <t xml:space="preserve">27AAAHO5100R1Z0CAL+</t>
  </si>
  <si>
    <t xml:space="preserve">27AAAHO5100R1Z0Flex</t>
  </si>
  <si>
    <t xml:space="preserve">27AAAHO5100R1Z0LAM</t>
  </si>
  <si>
    <t xml:space="preserve">27AAAHO5100R1Z0SLC</t>
  </si>
  <si>
    <t xml:space="preserve">27AAAHO5100R1Z0SLC+</t>
  </si>
  <si>
    <t xml:space="preserve">27AAAHO5101Q1Z1</t>
  </si>
  <si>
    <t xml:space="preserve">SATYA PLY</t>
  </si>
  <si>
    <t xml:space="preserve">27AAAHO5101Q1Z1CAL+</t>
  </si>
  <si>
    <t xml:space="preserve">27AAAHO5101Q1Z1Flex</t>
  </si>
  <si>
    <t xml:space="preserve">27AAAHO5101Q1Z1LAM</t>
  </si>
  <si>
    <t xml:space="preserve">27AAAHO5101Q1Z1Liner &amp; Other</t>
  </si>
  <si>
    <t xml:space="preserve">27AAAHO5101Q1Z1SLC</t>
  </si>
  <si>
    <t xml:space="preserve">27AAAHO5101Q1Z1SLC+</t>
  </si>
  <si>
    <t xml:space="preserve">27AAAHO6636A1ZG</t>
  </si>
  <si>
    <t xml:space="preserve">MOTI PLY &amp; WOOD</t>
  </si>
  <si>
    <t xml:space="preserve">27AAAHO6636A1ZGSLC</t>
  </si>
  <si>
    <t xml:space="preserve">27AAAPG8624L1ZK</t>
  </si>
  <si>
    <t xml:space="preserve">Life School</t>
  </si>
  <si>
    <t xml:space="preserve">Koregaon</t>
  </si>
  <si>
    <t xml:space="preserve">27AAAPG8624L1ZKCAL+</t>
  </si>
  <si>
    <t xml:space="preserve">27AAAPG8624L1ZKLAM</t>
  </si>
  <si>
    <t xml:space="preserve">27AAAPO5438Q2Z3</t>
  </si>
  <si>
    <t xml:space="preserve">ELEGANCE INTRIO</t>
  </si>
  <si>
    <t xml:space="preserve">Shankar Seth Road</t>
  </si>
  <si>
    <t xml:space="preserve">27AAAPO5438Q2Z3LAM</t>
  </si>
  <si>
    <t xml:space="preserve">27AAAPO5438Q2Z3Liner &amp; Other</t>
  </si>
  <si>
    <t xml:space="preserve">27AAAPO5438Q2Z3SLC</t>
  </si>
  <si>
    <t xml:space="preserve">27AAAPO5438Q2Z3SLC+</t>
  </si>
  <si>
    <t xml:space="preserve">27AAAPO5649M1Z7</t>
  </si>
  <si>
    <t xml:space="preserve">HASMUKH PLY</t>
  </si>
  <si>
    <t xml:space="preserve">27AAAPO5649M1Z7CAL+</t>
  </si>
  <si>
    <t xml:space="preserve">27AAAPO5649M1Z7LAM</t>
  </si>
  <si>
    <t xml:space="preserve">27AAAPO5649M1Z7SLC</t>
  </si>
  <si>
    <t xml:space="preserve">27AAAPO5653K1ZF</t>
  </si>
  <si>
    <t xml:space="preserve">S GOMRAJ (GANJ PETH)</t>
  </si>
  <si>
    <t xml:space="preserve">Ganj Peth</t>
  </si>
  <si>
    <t xml:space="preserve">27AAAPO5653K1ZFLAM</t>
  </si>
  <si>
    <t xml:space="preserve">27AAAPO5653K1ZFSLC</t>
  </si>
  <si>
    <t xml:space="preserve">27AAAPO7689P1ZP</t>
  </si>
  <si>
    <t xml:space="preserve">G R TRADERS</t>
  </si>
  <si>
    <t xml:space="preserve">27AAAPO7689P1ZPCAL+</t>
  </si>
  <si>
    <t xml:space="preserve">27AAAPO7689P1ZPFlex</t>
  </si>
  <si>
    <t xml:space="preserve">27AAAPO7689P1ZPLAM</t>
  </si>
  <si>
    <t xml:space="preserve">27AAAPO7689P1ZPLiner &amp; Other</t>
  </si>
  <si>
    <t xml:space="preserve">27AAAPO7689P1ZPSLC</t>
  </si>
  <si>
    <t xml:space="preserve">27AAAPO7689P1ZPSLC+</t>
  </si>
  <si>
    <t xml:space="preserve">27AAAPW2472J1ZE</t>
  </si>
  <si>
    <t xml:space="preserve">ASHAPURI INTERIORS</t>
  </si>
  <si>
    <t xml:space="preserve">HINGNE KHURD</t>
  </si>
  <si>
    <t xml:space="preserve">27AAAPW2472J1ZELAM</t>
  </si>
  <si>
    <t xml:space="preserve">27AAATT0396G1ZD</t>
  </si>
  <si>
    <t xml:space="preserve">TOLANI MARITIME INSTITUTE</t>
  </si>
  <si>
    <t xml:space="preserve">MAVAL</t>
  </si>
  <si>
    <t xml:space="preserve">27AAATT0396G1ZDFlex</t>
  </si>
  <si>
    <t xml:space="preserve">27AAATT0396G1ZDLAM</t>
  </si>
  <si>
    <t xml:space="preserve">27AAATT0396G1ZDSLC</t>
  </si>
  <si>
    <t xml:space="preserve">27AABAA5912D1Z8</t>
  </si>
  <si>
    <t xml:space="preserve">AARTI MAHILA MAJUR SAHAKARI SANSTHA MARYADIT</t>
  </si>
  <si>
    <t xml:space="preserve">27AABAA5912D1Z8Flex</t>
  </si>
  <si>
    <t xml:space="preserve">27AABAA5912D1Z8LAM</t>
  </si>
  <si>
    <t xml:space="preserve">27AABAA5912D1Z8SLC</t>
  </si>
  <si>
    <t xml:space="preserve">27AABCA1860A1ZB</t>
  </si>
  <si>
    <t xml:space="preserve">Altair Engineering  India Private Limited</t>
  </si>
  <si>
    <t xml:space="preserve">Dhole Patil Road</t>
  </si>
  <si>
    <t xml:space="preserve">27AABCA1860A1ZBLAM</t>
  </si>
  <si>
    <t xml:space="preserve">27AABCC1682J1ZM</t>
  </si>
  <si>
    <t xml:space="preserve">CENTURY PLYBOARDS (I) LTD. (DR)</t>
  </si>
  <si>
    <t xml:space="preserve">27AABCC1682J1ZMSLC</t>
  </si>
  <si>
    <t xml:space="preserve">27AABCE4739Q1Z2</t>
  </si>
  <si>
    <t xml:space="preserve">EUROPLAK SV CUCINE INDIA LIMITED</t>
  </si>
  <si>
    <t xml:space="preserve">FSU CONTRACTORS</t>
  </si>
  <si>
    <t xml:space="preserve">Kondhwa</t>
  </si>
  <si>
    <t xml:space="preserve">27AABCE4739Q1Z2CAL+</t>
  </si>
  <si>
    <t xml:space="preserve">27AABCE4739Q1Z2Flex</t>
  </si>
  <si>
    <t xml:space="preserve">27AABCE4739Q1Z2LAM</t>
  </si>
  <si>
    <t xml:space="preserve">27AABCE4739Q1Z2Liner &amp; Other</t>
  </si>
  <si>
    <t xml:space="preserve">27AABCE4739Q1Z2SLC</t>
  </si>
  <si>
    <t xml:space="preserve">27AABCE4739Q1Z2SLC+</t>
  </si>
  <si>
    <t xml:space="preserve">27AABCM8432E1ZL</t>
  </si>
  <si>
    <t xml:space="preserve">MILLENNIUM ENGINEERS &amp; CONTRACTORS LTD</t>
  </si>
  <si>
    <t xml:space="preserve">Doors</t>
  </si>
  <si>
    <t xml:space="preserve">Balewadi</t>
  </si>
  <si>
    <t xml:space="preserve">27AABCM8432E1ZLCAL+</t>
  </si>
  <si>
    <t xml:space="preserve">27AABCM8432E1ZLFlex</t>
  </si>
  <si>
    <t xml:space="preserve">27AABCM8432E1ZLLAM</t>
  </si>
  <si>
    <t xml:space="preserve">27AABCM8432E1ZLLiner &amp; Other</t>
  </si>
  <si>
    <t xml:space="preserve">27AABCM8432E1ZLSLC</t>
  </si>
  <si>
    <t xml:space="preserve">27AABCN7533R1ZT</t>
  </si>
  <si>
    <t xml:space="preserve">Nuplus Industries Pvt Ltd</t>
  </si>
  <si>
    <t xml:space="preserve">Sadashiv Peth</t>
  </si>
  <si>
    <t xml:space="preserve">27AABCN7533R1ZTSLC+</t>
  </si>
  <si>
    <t xml:space="preserve">27AABCY3779J1ZQ</t>
  </si>
  <si>
    <t xml:space="preserve">YELO FURNITURE</t>
  </si>
  <si>
    <t xml:space="preserve">CHIKHLI</t>
  </si>
  <si>
    <t xml:space="preserve">27AABCY3779J1ZQLAM</t>
  </si>
  <si>
    <t xml:space="preserve">27AABCY3779J1ZQSLC</t>
  </si>
  <si>
    <t xml:space="preserve">27AABCZ7479C1ZZ</t>
  </si>
  <si>
    <t xml:space="preserve">Zealopace Designs Pvt Ltd</t>
  </si>
  <si>
    <t xml:space="preserve">27AABCZ7479C1ZZSLC</t>
  </si>
  <si>
    <t xml:space="preserve">27AABFA8951F1ZH</t>
  </si>
  <si>
    <t xml:space="preserve">AGARWAL PLYWOOD</t>
  </si>
  <si>
    <t xml:space="preserve">Nana Peth</t>
  </si>
  <si>
    <t xml:space="preserve">27AABFA8951F1ZHCAL+</t>
  </si>
  <si>
    <t xml:space="preserve">27AABFA8951F1ZHFlex</t>
  </si>
  <si>
    <t xml:space="preserve">27AABFA8951F1ZHLAM</t>
  </si>
  <si>
    <t xml:space="preserve">27AABFA8951F1ZHLiner &amp; Other</t>
  </si>
  <si>
    <t xml:space="preserve">27AABFA8951F1ZHSLC</t>
  </si>
  <si>
    <t xml:space="preserve">27AABFA8951F1ZHSLC+</t>
  </si>
  <si>
    <t xml:space="preserve">27AABFB2167N1ZB</t>
  </si>
  <si>
    <t xml:space="preserve">BHANDARI TIMBERS</t>
  </si>
  <si>
    <t xml:space="preserve">27AABFB2167N1ZBLAM</t>
  </si>
  <si>
    <t xml:space="preserve">27AABFB2167N1ZBSLC</t>
  </si>
  <si>
    <t xml:space="preserve">27AABFB2167N1ZBSLC+</t>
  </si>
  <si>
    <t xml:space="preserve">27AABFD1685M1Z6</t>
  </si>
  <si>
    <t xml:space="preserve">DALAL LAMINATES</t>
  </si>
  <si>
    <t xml:space="preserve">27AABFD1685M1Z6CAL+</t>
  </si>
  <si>
    <t xml:space="preserve">27AABFD1685M1Z6LAM</t>
  </si>
  <si>
    <t xml:space="preserve">27AABFD1685M1Z6SLC</t>
  </si>
  <si>
    <t xml:space="preserve">27AABFD1685M1Z6SLC+</t>
  </si>
  <si>
    <t xml:space="preserve">27AABFD3723A1Z4</t>
  </si>
  <si>
    <t xml:space="preserve">DEWANI TIMBER</t>
  </si>
  <si>
    <t xml:space="preserve">27AABFD3723A1Z4LAM</t>
  </si>
  <si>
    <t xml:space="preserve">27AABFF4547L1Z7</t>
  </si>
  <si>
    <t xml:space="preserve">FOMO</t>
  </si>
  <si>
    <t xml:space="preserve">Aundh</t>
  </si>
  <si>
    <t xml:space="preserve">27AABFF4547L1Z7CAL+</t>
  </si>
  <si>
    <t xml:space="preserve">27AABFF4547L1Z7LAM</t>
  </si>
  <si>
    <t xml:space="preserve">27AABFF4547L1Z7SLC</t>
  </si>
  <si>
    <t xml:space="preserve">27AABFK2830M1ZA</t>
  </si>
  <si>
    <t xml:space="preserve">KALE BROTHERS</t>
  </si>
  <si>
    <t xml:space="preserve">Kothrud</t>
  </si>
  <si>
    <t xml:space="preserve">27AABFK2830M1ZACAL+</t>
  </si>
  <si>
    <t xml:space="preserve">27AABFK2830M1ZAFlex</t>
  </si>
  <si>
    <t xml:space="preserve">27AABFK2830M1ZALAM</t>
  </si>
  <si>
    <t xml:space="preserve">27AABFK2830M1ZASLC</t>
  </si>
  <si>
    <t xml:space="preserve">27AABFK2830M1ZASLC+</t>
  </si>
  <si>
    <t xml:space="preserve">27AABFK4453G1ZG</t>
  </si>
  <si>
    <t xml:space="preserve">Sanghvi Sha Kapurchand Nathaji N Co.</t>
  </si>
  <si>
    <t xml:space="preserve">27AABFK4453G1ZGLAM</t>
  </si>
  <si>
    <t xml:space="preserve">27AABFL5680N1ZT</t>
  </si>
  <si>
    <t xml:space="preserve">LAXMI ENTERPRISES</t>
  </si>
  <si>
    <t xml:space="preserve">27AABFL5680N1ZTLAM</t>
  </si>
  <si>
    <t xml:space="preserve">27AABFL5680N1ZTSLC</t>
  </si>
  <si>
    <t xml:space="preserve">27AABFL5680N1ZTSLC+</t>
  </si>
  <si>
    <t xml:space="preserve">27AABFM6484H1Z1</t>
  </si>
  <si>
    <t xml:space="preserve">MAHAVIR PLY &amp; H/W. (VISHRANTWADI)</t>
  </si>
  <si>
    <t xml:space="preserve">Vishrantwadi</t>
  </si>
  <si>
    <t xml:space="preserve">27AABFM6484H1Z1Flex</t>
  </si>
  <si>
    <t xml:space="preserve">27AABFM6484H1Z1LAM</t>
  </si>
  <si>
    <t xml:space="preserve">27AABFM9280F1Z5</t>
  </si>
  <si>
    <t xml:space="preserve">METRO HARDWARE</t>
  </si>
  <si>
    <t xml:space="preserve">Raviwar Peth</t>
  </si>
  <si>
    <t xml:space="preserve">27AABFM9280F1Z5CAL+</t>
  </si>
  <si>
    <t xml:space="preserve">27AABFM9280F1Z5LAM</t>
  </si>
  <si>
    <t xml:space="preserve">27AABFM9280F1Z5Liner &amp; Other</t>
  </si>
  <si>
    <t xml:space="preserve">27AABFM9280F1Z5SLC</t>
  </si>
  <si>
    <t xml:space="preserve">27AABFO2629J1Z7</t>
  </si>
  <si>
    <t xml:space="preserve">OMKAR UDYOG</t>
  </si>
  <si>
    <t xml:space="preserve">27AABFO2629J1Z7LAM</t>
  </si>
  <si>
    <t xml:space="preserve">27AABFO3538N1ZX</t>
  </si>
  <si>
    <t xml:space="preserve">OMEGA CONCEPTS</t>
  </si>
  <si>
    <t xml:space="preserve">Turnkey Contractor</t>
  </si>
  <si>
    <t xml:space="preserve">Vadgaon</t>
  </si>
  <si>
    <t xml:space="preserve">27AABFO3538N1ZXCAL+</t>
  </si>
  <si>
    <t xml:space="preserve">27AABFO3538N1ZXFlex</t>
  </si>
  <si>
    <t xml:space="preserve">27AABFO3538N1ZXLAM</t>
  </si>
  <si>
    <t xml:space="preserve">27AABFO3538N1ZXSLC</t>
  </si>
  <si>
    <t xml:space="preserve">27AABFP4180F1ZD</t>
  </si>
  <si>
    <t xml:space="preserve">Patel Saw Mill</t>
  </si>
  <si>
    <t xml:space="preserve">RAJGURUNAGAR</t>
  </si>
  <si>
    <t xml:space="preserve">27AABFP4180F1ZDCAL+</t>
  </si>
  <si>
    <t xml:space="preserve">27AABFP4628E1ZE</t>
  </si>
  <si>
    <t xml:space="preserve">PATEL INDUSTRIES</t>
  </si>
  <si>
    <t xml:space="preserve">27AABFP4628E1ZECAL+</t>
  </si>
  <si>
    <t xml:space="preserve">27AABFP4628E1ZEFlex</t>
  </si>
  <si>
    <t xml:space="preserve">27AABFP4628E1ZELAM</t>
  </si>
  <si>
    <t xml:space="preserve">27AABFP4628E1ZESLC</t>
  </si>
  <si>
    <t xml:space="preserve">27AABFP4628E1ZESLC+</t>
  </si>
  <si>
    <t xml:space="preserve">27AABFP4633P1ZU</t>
  </si>
  <si>
    <t xml:space="preserve">PATIDAR ASSOCIATE</t>
  </si>
  <si>
    <t xml:space="preserve">27AABFP4633P1ZUCAL+</t>
  </si>
  <si>
    <t xml:space="preserve">27AABFP4633P1ZUFlex</t>
  </si>
  <si>
    <t xml:space="preserve">27AABFP4633P1ZULAM</t>
  </si>
  <si>
    <t xml:space="preserve">27AABFP4633P1ZULiner &amp; Other</t>
  </si>
  <si>
    <t xml:space="preserve">27AABFP4633P1ZUSLC</t>
  </si>
  <si>
    <t xml:space="preserve">27AABFP4633P1ZUSLC+</t>
  </si>
  <si>
    <t xml:space="preserve">27AABFP4634L1Z1</t>
  </si>
  <si>
    <t xml:space="preserve">P. M. PATEL &amp; CO.</t>
  </si>
  <si>
    <t xml:space="preserve">27AABFP4634L1Z1LAM</t>
  </si>
  <si>
    <t xml:space="preserve">27AABFP4634L1Z1SLC</t>
  </si>
  <si>
    <t xml:space="preserve">27AABFP4634L1Z1SLC+</t>
  </si>
  <si>
    <t xml:space="preserve">27AABFP4751A1ZM</t>
  </si>
  <si>
    <t xml:space="preserve">Prachi Garments</t>
  </si>
  <si>
    <t xml:space="preserve">Shaniwar Peth</t>
  </si>
  <si>
    <t xml:space="preserve">27AABFP4751A1ZMSLC+</t>
  </si>
  <si>
    <t xml:space="preserve">27AABFR4380B1ZH</t>
  </si>
  <si>
    <t xml:space="preserve">RAGHUWANSHI TIMBER MART</t>
  </si>
  <si>
    <t xml:space="preserve">27AABFR4380B1ZHCAL+</t>
  </si>
  <si>
    <t xml:space="preserve">27AABFR4380B1ZHLAM</t>
  </si>
  <si>
    <t xml:space="preserve">27AABFR4380B1ZHSLC</t>
  </si>
  <si>
    <t xml:space="preserve">27AABFR4380B1ZHSLC+</t>
  </si>
  <si>
    <t xml:space="preserve">27AABFR5036J1Z5</t>
  </si>
  <si>
    <t xml:space="preserve">R R SALES CORPORATION</t>
  </si>
  <si>
    <t xml:space="preserve">New Timebr Market</t>
  </si>
  <si>
    <t xml:space="preserve">27AABFR5036J1Z5LAM</t>
  </si>
  <si>
    <t xml:space="preserve">27AABFR5036J1Z5SLC</t>
  </si>
  <si>
    <t xml:space="preserve">27AABFR9881P1Z8</t>
  </si>
  <si>
    <t xml:space="preserve">REAL MARKETING</t>
  </si>
  <si>
    <t xml:space="preserve">27AABFR9881P1Z8CAL+</t>
  </si>
  <si>
    <t xml:space="preserve">27AABFR9881P1Z8LAM</t>
  </si>
  <si>
    <t xml:space="preserve">27AABFR9881P1Z8SLC</t>
  </si>
  <si>
    <t xml:space="preserve">27AABFR9881P1Z8SLC+</t>
  </si>
  <si>
    <t xml:space="preserve">27AABFT6072C1ZC</t>
  </si>
  <si>
    <t xml:space="preserve">TEJ PLASTICS</t>
  </si>
  <si>
    <t xml:space="preserve">27AABFT6072C1ZCSLC</t>
  </si>
  <si>
    <t xml:space="preserve">27AABFW8151D1Z7</t>
  </si>
  <si>
    <t xml:space="preserve">WOOD CULTURE</t>
  </si>
  <si>
    <t xml:space="preserve">27AABFW8151D1Z7CAL+</t>
  </si>
  <si>
    <t xml:space="preserve">27AABFW8151D1Z7LAM</t>
  </si>
  <si>
    <t xml:space="preserve">27AABFW8151D1Z7SLC</t>
  </si>
  <si>
    <t xml:space="preserve">27AABFW8151D1Z7SLC+</t>
  </si>
  <si>
    <t xml:space="preserve">27AABFY0163H1Z9</t>
  </si>
  <si>
    <t xml:space="preserve">YOGESH FURNITURE &amp; INTERIOR</t>
  </si>
  <si>
    <t xml:space="preserve">27AABFY0163H1Z9LAM</t>
  </si>
  <si>
    <t xml:space="preserve">27AABFY0163H1Z9SLC</t>
  </si>
  <si>
    <t xml:space="preserve">27AABFY0163H1Z9SLC+</t>
  </si>
  <si>
    <t xml:space="preserve">27AABFY1641A1ZM</t>
  </si>
  <si>
    <t xml:space="preserve">YASHODHAN HARDWARE SOLUTIONS</t>
  </si>
  <si>
    <t xml:space="preserve">Bibwewadi</t>
  </si>
  <si>
    <t xml:space="preserve">27AABFY1641A1ZMLAM</t>
  </si>
  <si>
    <t xml:space="preserve">27AABFY1641A1ZMSLC</t>
  </si>
  <si>
    <t xml:space="preserve">27AABHO2597K1ZQ</t>
  </si>
  <si>
    <t xml:space="preserve">ARIHANT PLY(GURWAR PETH)</t>
  </si>
  <si>
    <t xml:space="preserve">Guruwar Peth</t>
  </si>
  <si>
    <t xml:space="preserve">27AABHO2597K1ZQLAM</t>
  </si>
  <si>
    <t xml:space="preserve">27AABHP6756M1ZK</t>
  </si>
  <si>
    <t xml:space="preserve">Shakti Enterprises-Yerwada</t>
  </si>
  <si>
    <t xml:space="preserve">YERWADA</t>
  </si>
  <si>
    <t xml:space="preserve">27AABHP6756M1ZKLiner &amp; Other</t>
  </si>
  <si>
    <t xml:space="preserve">27AABHT9535Q1Z9</t>
  </si>
  <si>
    <t xml:space="preserve">TEAK TRENDZ</t>
  </si>
  <si>
    <t xml:space="preserve">27AABHT9535Q1Z9CAL+</t>
  </si>
  <si>
    <t xml:space="preserve">27AABHT9535Q1Z9Flex</t>
  </si>
  <si>
    <t xml:space="preserve">27AABHT9535Q1Z9LAM</t>
  </si>
  <si>
    <t xml:space="preserve">27AABHT9535Q1Z9Liner &amp; Other</t>
  </si>
  <si>
    <t xml:space="preserve">27AABHT9535Q1Z9SLC</t>
  </si>
  <si>
    <t xml:space="preserve">27AABHT9535Q1Z9SLC+</t>
  </si>
  <si>
    <t xml:space="preserve">27AABHY2269Q1ZB</t>
  </si>
  <si>
    <t xml:space="preserve">SHANTI VENEER</t>
  </si>
  <si>
    <t xml:space="preserve">27AABHY2269Q1ZBLAM</t>
  </si>
  <si>
    <t xml:space="preserve">27AABHY2269Q1ZBSLC</t>
  </si>
  <si>
    <t xml:space="preserve">27AABP02931P1ZD</t>
  </si>
  <si>
    <t xml:space="preserve">MEENAKSHI PLYLAM DRS</t>
  </si>
  <si>
    <t xml:space="preserve">27AABP02931P1ZDLAM</t>
  </si>
  <si>
    <t xml:space="preserve">27AABPJ8092J1ZE</t>
  </si>
  <si>
    <t xml:space="preserve">Tiana Enterprises (BP)</t>
  </si>
  <si>
    <t xml:space="preserve">27AABPJ8092J1ZELAM</t>
  </si>
  <si>
    <t xml:space="preserve">27AABPK7425L1ZI</t>
  </si>
  <si>
    <t xml:space="preserve">SAMAR AGENCIES</t>
  </si>
  <si>
    <t xml:space="preserve">27AABPK7425L1ZILAM</t>
  </si>
  <si>
    <t xml:space="preserve">27AABPK7425L1ZISLC</t>
  </si>
  <si>
    <t xml:space="preserve">27AABPO0093Q1ZA</t>
  </si>
  <si>
    <t xml:space="preserve">MANOJ TIMBERS</t>
  </si>
  <si>
    <t xml:space="preserve">27AABPO0093Q1ZALAM</t>
  </si>
  <si>
    <t xml:space="preserve">27AABPO0093Q1ZASLC</t>
  </si>
  <si>
    <t xml:space="preserve">27AABPO0093Q1ZASLC+</t>
  </si>
  <si>
    <t xml:space="preserve">27AABPO0904G1Z3</t>
  </si>
  <si>
    <t xml:space="preserve">NAVAL METAL AND HARDWARE</t>
  </si>
  <si>
    <t xml:space="preserve">27AABPO0904G1Z3LAM</t>
  </si>
  <si>
    <t xml:space="preserve">27AABPO1286H1ZO</t>
  </si>
  <si>
    <t xml:space="preserve">VIMAL PLYWOOD &amp; HARDWARE</t>
  </si>
  <si>
    <t xml:space="preserve">27AABPO1286H1ZOLAM</t>
  </si>
  <si>
    <t xml:space="preserve">27AABPO1286H1ZOLiner &amp; Other</t>
  </si>
  <si>
    <t xml:space="preserve">27AABPO1286H1ZOSLC</t>
  </si>
  <si>
    <t xml:space="preserve">27AABPO2809A1Z7</t>
  </si>
  <si>
    <t xml:space="preserve">RAKESH ENTERPRISES</t>
  </si>
  <si>
    <t xml:space="preserve">27AABPO2809A1Z7CAL+</t>
  </si>
  <si>
    <t xml:space="preserve">27AABPO2809A1Z7LAM</t>
  </si>
  <si>
    <t xml:space="preserve">27AABPO2809A1Z7SLC</t>
  </si>
  <si>
    <t xml:space="preserve">27AABPO2830R1ZB</t>
  </si>
  <si>
    <t xml:space="preserve">1 NAVKAR PLYWOOD/NAKODA PLY N WOOD/ARHAM SALES</t>
  </si>
  <si>
    <t xml:space="preserve">27AABPO2830R1ZBCAL+</t>
  </si>
  <si>
    <t xml:space="preserve">27AABPO2830R1ZBLAM</t>
  </si>
  <si>
    <t xml:space="preserve">27AABPO2830R1ZBLiner &amp; Other</t>
  </si>
  <si>
    <t xml:space="preserve">27AABPO2830R1ZBSLC</t>
  </si>
  <si>
    <t xml:space="preserve">27AABPO2830R1ZBSLC+</t>
  </si>
  <si>
    <t xml:space="preserve">27AABPO2831Q1ZC</t>
  </si>
  <si>
    <t xml:space="preserve">3 NAKODA PLY N WOOD/AARHAM SALES/NAVKAR PLYWOOD</t>
  </si>
  <si>
    <t xml:space="preserve">27AABPO2831Q1ZCCAL+</t>
  </si>
  <si>
    <t xml:space="preserve">27AABPO2831Q1ZCLAM</t>
  </si>
  <si>
    <t xml:space="preserve">27AABPO2831Q1ZCSLC</t>
  </si>
  <si>
    <t xml:space="preserve">27AABPO2831Q1ZCSLC+</t>
  </si>
  <si>
    <t xml:space="preserve">27AABPO2869C1ZR</t>
  </si>
  <si>
    <t xml:space="preserve">BHAGYALAXMI TIMBERS</t>
  </si>
  <si>
    <t xml:space="preserve">27AABPO2869C1ZRLAM</t>
  </si>
  <si>
    <t xml:space="preserve">27AABPO2875J1ZE</t>
  </si>
  <si>
    <t xml:space="preserve">MARUDHAR ENTERPRISES</t>
  </si>
  <si>
    <t xml:space="preserve">27AABPO2875J1ZECAL+</t>
  </si>
  <si>
    <t xml:space="preserve">27AABPO2875J1ZELAM</t>
  </si>
  <si>
    <t xml:space="preserve">27AABPO2875J1ZESLC</t>
  </si>
  <si>
    <t xml:space="preserve">27AABPO2892D1ZQ</t>
  </si>
  <si>
    <t xml:space="preserve">S B K TIMBER &amp; PLYWOOD</t>
  </si>
  <si>
    <t xml:space="preserve">27AABPO2892D1ZQCAL+</t>
  </si>
  <si>
    <t xml:space="preserve">27AABPO2892D1ZQFlex</t>
  </si>
  <si>
    <t xml:space="preserve">27AABPO2892D1ZQLAM</t>
  </si>
  <si>
    <t xml:space="preserve">27AABPO2892D1ZQSLC</t>
  </si>
  <si>
    <t xml:space="preserve">27AABPO2892D1ZQSLC+</t>
  </si>
  <si>
    <t xml:space="preserve">27AABPO2893C1ZR</t>
  </si>
  <si>
    <t xml:space="preserve">SHA BHIMAJI KANTILAL/SBK TIMBERS/MANMOHAN PLYWOOD</t>
  </si>
  <si>
    <t xml:space="preserve">27AABPO2893C1ZRCAL+</t>
  </si>
  <si>
    <t xml:space="preserve">27AABPO2893C1ZRSLC+</t>
  </si>
  <si>
    <t xml:space="preserve">27AABPO2925M1ZH</t>
  </si>
  <si>
    <t xml:space="preserve">MS KLASSIC PLY</t>
  </si>
  <si>
    <t xml:space="preserve">Somwar Peth</t>
  </si>
  <si>
    <t xml:space="preserve">27AABPO2925M1ZHCAL+</t>
  </si>
  <si>
    <t xml:space="preserve">27AABPO2925M1ZHLAM</t>
  </si>
  <si>
    <t xml:space="preserve">27AABPO2925M1ZHLiner &amp; Other</t>
  </si>
  <si>
    <t xml:space="preserve">27AABPO2925M1ZHSLC</t>
  </si>
  <si>
    <t xml:space="preserve">27AABPO2931P1ZD</t>
  </si>
  <si>
    <t xml:space="preserve">MEENAKSHI PLYLAM/VIR VENEER DISTRIBUTORS</t>
  </si>
  <si>
    <t xml:space="preserve">27AABPO2931P1ZDCAL+</t>
  </si>
  <si>
    <t xml:space="preserve">27AABPO2931P1ZDLAM</t>
  </si>
  <si>
    <t xml:space="preserve">27AABPO2931P1ZDLiner &amp; Other</t>
  </si>
  <si>
    <t xml:space="preserve">27AABPO2931P1ZDSLC</t>
  </si>
  <si>
    <t xml:space="preserve">27AABPO2931P1ZDSLC+</t>
  </si>
  <si>
    <t xml:space="preserve">27AABPO2940C1Z3</t>
  </si>
  <si>
    <t xml:space="preserve">HOME PLY</t>
  </si>
  <si>
    <t xml:space="preserve">27AABPO2940C1Z3LAM</t>
  </si>
  <si>
    <t xml:space="preserve">27AABPO2940C1Z3SLC</t>
  </si>
  <si>
    <t xml:space="preserve">27AABPO2944G1ZR</t>
  </si>
  <si>
    <t xml:space="preserve">SHREE MANGAL PLY</t>
  </si>
  <si>
    <t xml:space="preserve">27AABPO2944G1ZRCAL+</t>
  </si>
  <si>
    <t xml:space="preserve">27AABPO2944G1ZRFlex</t>
  </si>
  <si>
    <t xml:space="preserve">27AABPO2944G1ZRLAM</t>
  </si>
  <si>
    <t xml:space="preserve">27AABPO2944G1ZRLiner &amp; Other</t>
  </si>
  <si>
    <t xml:space="preserve">27AABPO2944G1ZRSLC</t>
  </si>
  <si>
    <t xml:space="preserve">27AABPO2944G1ZRSLC+</t>
  </si>
  <si>
    <t xml:space="preserve">27AABPO2955R1Z1</t>
  </si>
  <si>
    <t xml:space="preserve">MEENA ENTERPRISES (S)</t>
  </si>
  <si>
    <t xml:space="preserve">27AABPO2955R1Z1CAL+</t>
  </si>
  <si>
    <t xml:space="preserve">27AABPO2955R1Z1LAM</t>
  </si>
  <si>
    <t xml:space="preserve">27AABPO2955R1Z1SLC</t>
  </si>
  <si>
    <t xml:space="preserve">27AABPO2955R1Z1SLC+</t>
  </si>
  <si>
    <t xml:space="preserve">27AABPO2956N1Z8</t>
  </si>
  <si>
    <t xml:space="preserve">NATHMAL MULAJI OSWAL (TM)</t>
  </si>
  <si>
    <t xml:space="preserve">27AABPO2956N1Z8LAM</t>
  </si>
  <si>
    <t xml:space="preserve">27AABPO2956N1Z8SLC</t>
  </si>
  <si>
    <t xml:space="preserve">27AABPO2968A1ZV</t>
  </si>
  <si>
    <t xml:space="preserve">VISHAL PLY</t>
  </si>
  <si>
    <t xml:space="preserve">27AABPO2968A1ZVCAL+</t>
  </si>
  <si>
    <t xml:space="preserve">27AABPO2968A1ZVLAM</t>
  </si>
  <si>
    <t xml:space="preserve">27AABPO2968A1ZVSLC</t>
  </si>
  <si>
    <t xml:space="preserve">27AABPO2973P1Z3</t>
  </si>
  <si>
    <t xml:space="preserve">JAGRUTI PLY</t>
  </si>
  <si>
    <t xml:space="preserve">27AABPO2973P1Z3CAL+</t>
  </si>
  <si>
    <t xml:space="preserve">27AABPO2973P1Z3LAM</t>
  </si>
  <si>
    <t xml:space="preserve">27AABPO2973P1Z3SLC</t>
  </si>
  <si>
    <t xml:space="preserve">27AABPO4086D1ZS</t>
  </si>
  <si>
    <t xml:space="preserve">SHREE PAWAN PLYWOOD &amp; HARDWARE</t>
  </si>
  <si>
    <t xml:space="preserve">27AABPO4086D1ZSCAL+</t>
  </si>
  <si>
    <t xml:space="preserve">27AABPO4086D1ZSFlex</t>
  </si>
  <si>
    <t xml:space="preserve">27AABPO4086D1ZSLAM</t>
  </si>
  <si>
    <t xml:space="preserve">27AABPO4086D1ZSLiner &amp; Other</t>
  </si>
  <si>
    <t xml:space="preserve">27AABPO4086D1ZSSLC</t>
  </si>
  <si>
    <t xml:space="preserve">27AABPO4086D1ZSSLC+</t>
  </si>
  <si>
    <t xml:space="preserve">27AABPO4092K1ZF</t>
  </si>
  <si>
    <t xml:space="preserve">ASHISH PLY- BP</t>
  </si>
  <si>
    <t xml:space="preserve">27AABPO4092K1ZFCAL+</t>
  </si>
  <si>
    <t xml:space="preserve">27AABPO4092K1ZFSLC+</t>
  </si>
  <si>
    <t xml:space="preserve">27AABPO4093J1ZG</t>
  </si>
  <si>
    <t xml:space="preserve">G. Gomraj</t>
  </si>
  <si>
    <t xml:space="preserve">27AABPO4093J1ZGCAL+</t>
  </si>
  <si>
    <t xml:space="preserve">27AABPO4093J1ZGLAM</t>
  </si>
  <si>
    <t xml:space="preserve">27AABPO4093J1ZGSLC</t>
  </si>
  <si>
    <t xml:space="preserve">27AABPU3123H1ZU</t>
  </si>
  <si>
    <t xml:space="preserve">PANDIT LAXMAN UNDRE</t>
  </si>
  <si>
    <t xml:space="preserve">Hadapsar</t>
  </si>
  <si>
    <t xml:space="preserve">27AABPU3123H1ZULAM</t>
  </si>
  <si>
    <t xml:space="preserve">27AACCD2430L1ZS</t>
  </si>
  <si>
    <t xml:space="preserve">DEVIKKESH NOVAMATE BOARDS PVT LTD</t>
  </si>
  <si>
    <t xml:space="preserve">27AACCD2430L1ZSLAM</t>
  </si>
  <si>
    <t xml:space="preserve">27AACCD2430L1ZSSLC</t>
  </si>
  <si>
    <t xml:space="preserve">27AACCJ5739N1Z0</t>
  </si>
  <si>
    <t xml:space="preserve">JIGSAW ERGO ARCHITECTS PRIVATE LIMITED</t>
  </si>
  <si>
    <t xml:space="preserve">27AACCJ5739N1Z0LAM</t>
  </si>
  <si>
    <t xml:space="preserve">27AACCJ5739N1Z0Liner &amp; Other</t>
  </si>
  <si>
    <t xml:space="preserve">27AACCJ5739N1Z0SLC+</t>
  </si>
  <si>
    <t xml:space="preserve">27AACCR8098J1ZQ</t>
  </si>
  <si>
    <t xml:space="preserve">RAWAT BROTHERS FURNITURE PVT LTD</t>
  </si>
  <si>
    <t xml:space="preserve">HOME FRUN.</t>
  </si>
  <si>
    <t xml:space="preserve">27AACCR8098J1ZQCAL+</t>
  </si>
  <si>
    <t xml:space="preserve">27AACCR8098J1ZQFlex</t>
  </si>
  <si>
    <t xml:space="preserve">27AACCR8098J1ZQLAM</t>
  </si>
  <si>
    <t xml:space="preserve">27AACCR8098J1ZQLiner &amp; Other</t>
  </si>
  <si>
    <t xml:space="preserve">27AACCR8098J1ZQSLC</t>
  </si>
  <si>
    <t xml:space="preserve">27AACCR8098J1ZQSLC+</t>
  </si>
  <si>
    <t xml:space="preserve">27AACCS3952N1ZW</t>
  </si>
  <si>
    <t xml:space="preserve">Sparkler Ceramics P.Ltd.</t>
  </si>
  <si>
    <t xml:space="preserve">27AACCS3952N1ZWLAM</t>
  </si>
  <si>
    <t xml:space="preserve">27AACCS9221Q1ZS</t>
  </si>
  <si>
    <t xml:space="preserve">SHANDAR INTERIOR PVT LTD PUNE</t>
  </si>
  <si>
    <t xml:space="preserve">GANJVE CHOWK</t>
  </si>
  <si>
    <t xml:space="preserve">27AACCS9221Q1ZSLAM</t>
  </si>
  <si>
    <t xml:space="preserve">27AACCS9221Q1ZSLiner &amp; Other</t>
  </si>
  <si>
    <t xml:space="preserve">27AACCS9221Q1ZSSLC</t>
  </si>
  <si>
    <t xml:space="preserve">27AACCS9221Q1ZSSLC+</t>
  </si>
  <si>
    <t xml:space="preserve">27AACCT9381L1ZO</t>
  </si>
  <si>
    <t xml:space="preserve">Tejwaney Apparels Pvt. Ltd.</t>
  </si>
  <si>
    <t xml:space="preserve">Baramati</t>
  </si>
  <si>
    <t xml:space="preserve">27AACCT9381L1ZOLiner &amp; Other</t>
  </si>
  <si>
    <t xml:space="preserve">27AACCU3221C1ZV</t>
  </si>
  <si>
    <t xml:space="preserve">UNIQUE AIRCONDITIONING PROJECTS INDIA PVT LTD</t>
  </si>
  <si>
    <t xml:space="preserve">Akurdi</t>
  </si>
  <si>
    <t xml:space="preserve">27AACCU3221C1ZVLAM</t>
  </si>
  <si>
    <t xml:space="preserve">27AACCU3221C1ZVSLC</t>
  </si>
  <si>
    <t xml:space="preserve">27AACCU7494F1ZY</t>
  </si>
  <si>
    <t xml:space="preserve">UPLIFE DESIGN FURNITURE PRIVATE LIMITED</t>
  </si>
  <si>
    <t xml:space="preserve">27AACCU7494F1ZYFlex</t>
  </si>
  <si>
    <t xml:space="preserve">27AACCV8236E1Z9</t>
  </si>
  <si>
    <t xml:space="preserve">VERTICAL INTERIOR CONCEPTS PL</t>
  </si>
  <si>
    <t xml:space="preserve">27AACCV8236E1Z9LAM</t>
  </si>
  <si>
    <t xml:space="preserve">27AACCW2121R1Z1</t>
  </si>
  <si>
    <t xml:space="preserve">WIT EXECUTORS PRIVATE LIMITED</t>
  </si>
  <si>
    <t xml:space="preserve">27AACCW2121R1Z1CAL+</t>
  </si>
  <si>
    <t xml:space="preserve">27AACCW2121R1Z1Flex</t>
  </si>
  <si>
    <t xml:space="preserve">27AACCW2121R1Z1LAM</t>
  </si>
  <si>
    <t xml:space="preserve">27AACCW2121R1Z1Liner &amp; Other</t>
  </si>
  <si>
    <t xml:space="preserve">27AACCW2121R1Z1SLC</t>
  </si>
  <si>
    <t xml:space="preserve">27AACCZ2794B1Z8</t>
  </si>
  <si>
    <t xml:space="preserve">ZENIART PRIVATE LIMITED</t>
  </si>
  <si>
    <t xml:space="preserve">27AACCZ2794B1Z8CAL+</t>
  </si>
  <si>
    <t xml:space="preserve">27AACCZ2794B1Z8Flex</t>
  </si>
  <si>
    <t xml:space="preserve">27AACCZ2794B1Z8LAM</t>
  </si>
  <si>
    <t xml:space="preserve">27AACCZ2794B1Z8Liner &amp; Other</t>
  </si>
  <si>
    <t xml:space="preserve">27AACCZ2794B1Z8SLC+</t>
  </si>
  <si>
    <t xml:space="preserve">27AACFA1646C1Z0</t>
  </si>
  <si>
    <t xml:space="preserve">ASHAPURA SAW MILL</t>
  </si>
  <si>
    <t xml:space="preserve">27AACFA1646C1Z0LAM</t>
  </si>
  <si>
    <t xml:space="preserve">27AACFA1828N1ZD</t>
  </si>
  <si>
    <t xml:space="preserve">ALPHA FURN</t>
  </si>
  <si>
    <t xml:space="preserve">27AACFA1828N1ZDCAL+</t>
  </si>
  <si>
    <t xml:space="preserve">27AACFB6844R1ZU</t>
  </si>
  <si>
    <t xml:space="preserve">BHARAT PLYWOOD &amp; GLASS CENTER</t>
  </si>
  <si>
    <t xml:space="preserve">Phaltan</t>
  </si>
  <si>
    <t xml:space="preserve">27AACFB6844R1ZUCAL+</t>
  </si>
  <si>
    <t xml:space="preserve">27AACFB6844R1ZUFlex</t>
  </si>
  <si>
    <t xml:space="preserve">27AACFB6844R1ZULAM</t>
  </si>
  <si>
    <t xml:space="preserve">27AACFB6844R1ZUSLC</t>
  </si>
  <si>
    <t xml:space="preserve">27AACFC0278J1ZH</t>
  </si>
  <si>
    <t xml:space="preserve">CITY PLY</t>
  </si>
  <si>
    <t xml:space="preserve">27AACFC0278J1ZHCAL+</t>
  </si>
  <si>
    <t xml:space="preserve">27AACFC0278J1ZHFlex</t>
  </si>
  <si>
    <t xml:space="preserve">27AACFC0278J1ZHLAM</t>
  </si>
  <si>
    <t xml:space="preserve">27AACFC0278J1ZHLiner &amp; Other</t>
  </si>
  <si>
    <t xml:space="preserve">27AACFC0278J1ZHSLC</t>
  </si>
  <si>
    <t xml:space="preserve">27AACFC0278J1ZHSLC+</t>
  </si>
  <si>
    <t xml:space="preserve">27AACFD4612M1ZG</t>
  </si>
  <si>
    <t xml:space="preserve">DALAL &amp; ASSOCIATES</t>
  </si>
  <si>
    <t xml:space="preserve">27AACFD4612M1ZGCAL+</t>
  </si>
  <si>
    <t xml:space="preserve">27AACFD4612M1ZGLAM</t>
  </si>
  <si>
    <t xml:space="preserve">27AACFD4612M1ZGSLC</t>
  </si>
  <si>
    <t xml:space="preserve">27AACFD4612M1ZGSLC+</t>
  </si>
  <si>
    <t xml:space="preserve">27AACFE1763A1ZY</t>
  </si>
  <si>
    <t xml:space="preserve">Excel Enterprises</t>
  </si>
  <si>
    <t xml:space="preserve">27AACFE1763A1ZYLAM</t>
  </si>
  <si>
    <t xml:space="preserve">27AACFF5962A1ZO</t>
  </si>
  <si>
    <t xml:space="preserve">FORTUNE DISTRIBUTORS</t>
  </si>
  <si>
    <t xml:space="preserve">BANER</t>
  </si>
  <si>
    <t xml:space="preserve">27AACFF5962A1ZOLAM</t>
  </si>
  <si>
    <t xml:space="preserve">27AACFG5170B1ZT</t>
  </si>
  <si>
    <t xml:space="preserve">GAYATRI INDUSTRIES</t>
  </si>
  <si>
    <t xml:space="preserve">27AACFG5170B1ZTCAL+</t>
  </si>
  <si>
    <t xml:space="preserve">27AACFG5170B1ZTFlex</t>
  </si>
  <si>
    <t xml:space="preserve">27AACFG5170B1ZTLAM</t>
  </si>
  <si>
    <t xml:space="preserve">27AACFH5577R1ZK</t>
  </si>
  <si>
    <t xml:space="preserve">HARSH ENTERPRISES</t>
  </si>
  <si>
    <t xml:space="preserve">27AACFH5577R1ZKCAL+</t>
  </si>
  <si>
    <t xml:space="preserve">27AACFH5577R1ZKLAM</t>
  </si>
  <si>
    <t xml:space="preserve">27AACFH5577R1ZKSLC</t>
  </si>
  <si>
    <t xml:space="preserve">27AACFP3767B1ZD</t>
  </si>
  <si>
    <t xml:space="preserve">PIONEER ENTERPRISES</t>
  </si>
  <si>
    <t xml:space="preserve">kelkar Road</t>
  </si>
  <si>
    <t xml:space="preserve">27AACFP3767B1ZDCAL+</t>
  </si>
  <si>
    <t xml:space="preserve">27AACFP3767B1ZDFlex</t>
  </si>
  <si>
    <t xml:space="preserve">27AACFP3767B1ZDLAM</t>
  </si>
  <si>
    <t xml:space="preserve">27AACFP3767B1ZDLiner &amp; Other</t>
  </si>
  <si>
    <t xml:space="preserve">27AACFP3767B1ZDSLC</t>
  </si>
  <si>
    <t xml:space="preserve">27AACFP3767B1ZDSLC+</t>
  </si>
  <si>
    <t xml:space="preserve">27AACFP3777H1ZZ</t>
  </si>
  <si>
    <t xml:space="preserve">POONAM WOOD VENTURES / POONAM WOOD INDUSTRIES</t>
  </si>
  <si>
    <t xml:space="preserve">27AACFP3777H1ZZLAM</t>
  </si>
  <si>
    <t xml:space="preserve">27AACFP3777H1ZZSLC</t>
  </si>
  <si>
    <t xml:space="preserve">27AACFT5470H1Z1</t>
  </si>
  <si>
    <t xml:space="preserve">TIMBER AGENCY</t>
  </si>
  <si>
    <t xml:space="preserve">S2</t>
  </si>
  <si>
    <t xml:space="preserve">27AACFT5470H1Z1CAL+</t>
  </si>
  <si>
    <t xml:space="preserve">27AACFT5470H1Z1LAM</t>
  </si>
  <si>
    <t xml:space="preserve">27AACFT5470H1Z1SLC</t>
  </si>
  <si>
    <t xml:space="preserve">27AACFU7806L1ZR</t>
  </si>
  <si>
    <t xml:space="preserve">Umiya Trading Company ( Bhosari ) (CHNL7136718)</t>
  </si>
  <si>
    <t xml:space="preserve">27AACFU7806L1ZRLAM</t>
  </si>
  <si>
    <t xml:space="preserve">27AACFV0235G1ZG</t>
  </si>
  <si>
    <t xml:space="preserve">VINAYAK PLYWOOD &amp; HARDWARE</t>
  </si>
  <si>
    <t xml:space="preserve">27AACFV0235G1ZGLAM</t>
  </si>
  <si>
    <t xml:space="preserve">27AACFV0235G1ZGSLC+</t>
  </si>
  <si>
    <t xml:space="preserve">27AACFW7547A1Z6</t>
  </si>
  <si>
    <t xml:space="preserve">WHITEWATER ARCHITECTS</t>
  </si>
  <si>
    <t xml:space="preserve">Ghadge Nagar</t>
  </si>
  <si>
    <t xml:space="preserve">27AACFW7547A1Z6LAM</t>
  </si>
  <si>
    <t xml:space="preserve">27AACFW7547A1Z6SLC+</t>
  </si>
  <si>
    <t xml:space="preserve">27AACFW7604G1Z4</t>
  </si>
  <si>
    <t xml:space="preserve">WOODPECKER</t>
  </si>
  <si>
    <t xml:space="preserve">27AACFW7604G1Z4CAL+</t>
  </si>
  <si>
    <t xml:space="preserve">27AACFW7604G1Z4Flex</t>
  </si>
  <si>
    <t xml:space="preserve">27AACFW7604G1Z4LAM</t>
  </si>
  <si>
    <t xml:space="preserve">27AACFY4852E1Z2</t>
  </si>
  <si>
    <t xml:space="preserve">YASH ENTERPRISES ( MICRO )</t>
  </si>
  <si>
    <t xml:space="preserve">27AACFY4852E1Z2CAL+</t>
  </si>
  <si>
    <t xml:space="preserve">27AACFY4852E1Z2LAM</t>
  </si>
  <si>
    <t xml:space="preserve">27AACFZ6231C1ZC</t>
  </si>
  <si>
    <t xml:space="preserve">7 Side Design and Decor Llp</t>
  </si>
  <si>
    <t xml:space="preserve">27AACFZ6231C1ZCCAL+</t>
  </si>
  <si>
    <t xml:space="preserve">27AACFZ6231C1ZCLAM</t>
  </si>
  <si>
    <t xml:space="preserve">27AACFZ6231C1ZCSLC</t>
  </si>
  <si>
    <t xml:space="preserve">27AACFZ6231C1ZCSLC+</t>
  </si>
  <si>
    <t xml:space="preserve">27AACHP7104G1ZC</t>
  </si>
  <si>
    <t xml:space="preserve">KOYNA PLY</t>
  </si>
  <si>
    <t xml:space="preserve">27AACHP7104G1ZCCAL+</t>
  </si>
  <si>
    <t xml:space="preserve">27AACHP7104G1ZCLAM</t>
  </si>
  <si>
    <t xml:space="preserve">27AACHP7104G1ZCLiner &amp; Other</t>
  </si>
  <si>
    <t xml:space="preserve">27AACHP7104G1ZCSLC</t>
  </si>
  <si>
    <t xml:space="preserve">27AACHP7106E1ZE</t>
  </si>
  <si>
    <t xml:space="preserve">VIKRAM PLY</t>
  </si>
  <si>
    <t xml:space="preserve">27AACHP7106E1ZECAL+</t>
  </si>
  <si>
    <t xml:space="preserve">27AACHP7106E1ZEFlex</t>
  </si>
  <si>
    <t xml:space="preserve">27AACHP7106E1ZELAM</t>
  </si>
  <si>
    <t xml:space="preserve">27AACHP7106E1ZESLC</t>
  </si>
  <si>
    <t xml:space="preserve">27AACHR7336G1Z0</t>
  </si>
  <si>
    <t xml:space="preserve">SANGHVI MR &amp; CO.</t>
  </si>
  <si>
    <t xml:space="preserve">27AACHR7336G1Z0LAM</t>
  </si>
  <si>
    <t xml:space="preserve">27AACHR7336G1Z0SLC+</t>
  </si>
  <si>
    <t xml:space="preserve">27AACPO6438N1Z6</t>
  </si>
  <si>
    <t xml:space="preserve">SHA MAGHAJI VARDHICHAND &amp; SONS</t>
  </si>
  <si>
    <t xml:space="preserve">27AACPO6438N1Z6CAL+</t>
  </si>
  <si>
    <t xml:space="preserve">27AACPO6438N1Z6LAM</t>
  </si>
  <si>
    <t xml:space="preserve">27AACPO6438N1Z6SLC</t>
  </si>
  <si>
    <t xml:space="preserve">27AACPW1018N1ZG</t>
  </si>
  <si>
    <t xml:space="preserve">SAI ENTERPISES ( CHIKHLI)</t>
  </si>
  <si>
    <t xml:space="preserve">Moshi</t>
  </si>
  <si>
    <t xml:space="preserve">27AACPW1018N1ZGSLC</t>
  </si>
  <si>
    <t xml:space="preserve">27AADCD6097Q1ZU</t>
  </si>
  <si>
    <t xml:space="preserve">DMK Infrastructure Pvt Ltd</t>
  </si>
  <si>
    <t xml:space="preserve">27AADCD6097Q1ZUCAL+</t>
  </si>
  <si>
    <t xml:space="preserve">27AADCE3381J1ZI</t>
  </si>
  <si>
    <t xml:space="preserve">EKA TURNKEY SOLUTIONS PVT. LTD</t>
  </si>
  <si>
    <t xml:space="preserve">27AADCE3381J1ZILAM</t>
  </si>
  <si>
    <t xml:space="preserve">27AADCE9912F1ZM</t>
  </si>
  <si>
    <t xml:space="preserve">Eyrie Projector Technology Pvt Ltd.</t>
  </si>
  <si>
    <t xml:space="preserve">Kharadi</t>
  </si>
  <si>
    <t xml:space="preserve">27AADCE9912F1ZMCAL+</t>
  </si>
  <si>
    <t xml:space="preserve">27AADCF7359R1ZR</t>
  </si>
  <si>
    <t xml:space="preserve">Foxfire Events and Activations Pvt Ltd</t>
  </si>
  <si>
    <t xml:space="preserve">27AADCF7359R1ZRCAL+</t>
  </si>
  <si>
    <t xml:space="preserve">27AADCG2896E1ZH</t>
  </si>
  <si>
    <t xml:space="preserve">G.J. PLY MARKETING PRIVATE LIMITED</t>
  </si>
  <si>
    <t xml:space="preserve">27AADCG2896E1ZHLAM</t>
  </si>
  <si>
    <t xml:space="preserve">27AADCG2896E1ZHSLC</t>
  </si>
  <si>
    <t xml:space="preserve">27AADCK4014A1Z7</t>
  </si>
  <si>
    <t xml:space="preserve">KOKAL INTERIOR CONTRACTS PVT. LTD.</t>
  </si>
  <si>
    <t xml:space="preserve">Bavdhan</t>
  </si>
  <si>
    <t xml:space="preserve">27AADCK4014A1Z7CAL+</t>
  </si>
  <si>
    <t xml:space="preserve">27AADCK4014A1Z7Flex</t>
  </si>
  <si>
    <t xml:space="preserve">27AADCK4014A1Z7LAM</t>
  </si>
  <si>
    <t xml:space="preserve">27AADCO8466A1ZF</t>
  </si>
  <si>
    <t xml:space="preserve">OAKANO WOODWORK PRIVATE LIMITED</t>
  </si>
  <si>
    <t xml:space="preserve">27AADCO8466A1ZFCAL+</t>
  </si>
  <si>
    <t xml:space="preserve">27AADCO8466A1ZFFlex</t>
  </si>
  <si>
    <t xml:space="preserve">27AADCO8466A1ZFLAM</t>
  </si>
  <si>
    <t xml:space="preserve">27AADCO8466A1ZFLiner &amp; Other</t>
  </si>
  <si>
    <t xml:space="preserve">27AADCO8466A1ZFSLC</t>
  </si>
  <si>
    <t xml:space="preserve">27AADCO8466A1ZFSLC+</t>
  </si>
  <si>
    <t xml:space="preserve">27AADCO9167E1Z7</t>
  </si>
  <si>
    <t xml:space="preserve">OUTDO FURNISHINGS PRIVATE LIMITED</t>
  </si>
  <si>
    <t xml:space="preserve">27AADCO9167E1Z7CAL+</t>
  </si>
  <si>
    <t xml:space="preserve">27AADCO9167E1Z7Flex</t>
  </si>
  <si>
    <t xml:space="preserve">27AADCO9167E1Z7LAM</t>
  </si>
  <si>
    <t xml:space="preserve">27AADCO9167E1Z7SLC</t>
  </si>
  <si>
    <t xml:space="preserve">27AADCO9167E1Z7SLC+</t>
  </si>
  <si>
    <t xml:space="preserve">27AADCP3696D1ZA</t>
  </si>
  <si>
    <t xml:space="preserve">POLYCHMICAL FIBROPLAST PVT LTD</t>
  </si>
  <si>
    <t xml:space="preserve">27AADCP3696D1ZACAL+</t>
  </si>
  <si>
    <t xml:space="preserve">27AADCP3696D1ZALiner &amp; Other</t>
  </si>
  <si>
    <t xml:space="preserve">27AADCT9270F1Z4</t>
  </si>
  <si>
    <t xml:space="preserve">THREE D MAGIC INFO SOLUTIONS PVT LTD</t>
  </si>
  <si>
    <t xml:space="preserve">CHAKAN</t>
  </si>
  <si>
    <t xml:space="preserve">27AADCT9270F1Z4LAM</t>
  </si>
  <si>
    <t xml:space="preserve">27AADFC1019Q1ZD</t>
  </si>
  <si>
    <t xml:space="preserve">CHINDHYS INTERIOR DEVELOPERS &amp; DESIGNERS</t>
  </si>
  <si>
    <t xml:space="preserve">27AADFC1019Q1ZDCAL+</t>
  </si>
  <si>
    <t xml:space="preserve">27AADFC1019Q1ZDLAM</t>
  </si>
  <si>
    <t xml:space="preserve">27AADFC1019Q1ZDSLC+</t>
  </si>
  <si>
    <t xml:space="preserve">27AADFE8262D1ZJ</t>
  </si>
  <si>
    <t xml:space="preserve">Enerrgia Skyi Ventures (Bhugaon)</t>
  </si>
  <si>
    <t xml:space="preserve">Bhugaon</t>
  </si>
  <si>
    <t xml:space="preserve">27AADFE8262D1ZJLAM</t>
  </si>
  <si>
    <t xml:space="preserve">27AADFI1701R1Z8</t>
  </si>
  <si>
    <t xml:space="preserve">INFINITE WOOD SOLUTIONS</t>
  </si>
  <si>
    <t xml:space="preserve">27AADFI1701R1Z8LAM</t>
  </si>
  <si>
    <t xml:space="preserve">27AADFJ4381L1Z1</t>
  </si>
  <si>
    <t xml:space="preserve">JAYANT PLY CENTRE</t>
  </si>
  <si>
    <t xml:space="preserve">Karve Road</t>
  </si>
  <si>
    <t xml:space="preserve">27AADFJ4381L1Z1LAM</t>
  </si>
  <si>
    <t xml:space="preserve">27AADFJ4381L1Z1SLC</t>
  </si>
  <si>
    <t xml:space="preserve">27AADFK0567D1ZL</t>
  </si>
  <si>
    <t xml:space="preserve">K S PATEL AND CO</t>
  </si>
  <si>
    <t xml:space="preserve">27AADFK0567D1ZLCAL+</t>
  </si>
  <si>
    <t xml:space="preserve">27AADFK0567D1ZLLAM</t>
  </si>
  <si>
    <t xml:space="preserve">27AADFK0567D1ZLLiner &amp; Other</t>
  </si>
  <si>
    <t xml:space="preserve">27AADFK0567D1ZLSLC</t>
  </si>
  <si>
    <t xml:space="preserve">27AADFK0567D1ZLSLC+</t>
  </si>
  <si>
    <t xml:space="preserve">27AADFM3960G1ZA</t>
  </si>
  <si>
    <t xml:space="preserve">MAHARASHTRA ENTERPRISES</t>
  </si>
  <si>
    <t xml:space="preserve">27AADFM3960G1ZALAM</t>
  </si>
  <si>
    <t xml:space="preserve">27AADFN8703G1ZA</t>
  </si>
  <si>
    <t xml:space="preserve">NATIONAL PLY &amp; LAMINATE</t>
  </si>
  <si>
    <t xml:space="preserve">Mukund Nagar</t>
  </si>
  <si>
    <t xml:space="preserve">27AADFN8703G1ZACAL+</t>
  </si>
  <si>
    <t xml:space="preserve">27AADFN8703G1ZALAM</t>
  </si>
  <si>
    <t xml:space="preserve">27AADFN8703G1ZASLC</t>
  </si>
  <si>
    <t xml:space="preserve">27AADFP4981C1Z8</t>
  </si>
  <si>
    <t xml:space="preserve">POONAM PLY AND HARDWARE</t>
  </si>
  <si>
    <t xml:space="preserve">27AADFP4981C1Z8CAL+</t>
  </si>
  <si>
    <t xml:space="preserve">27AADFP4981C1Z8LAM</t>
  </si>
  <si>
    <t xml:space="preserve">27AADFP4981C1Z8SLC</t>
  </si>
  <si>
    <t xml:space="preserve">27AADFP4981C1Z8SLC+</t>
  </si>
  <si>
    <t xml:space="preserve">27AADFP6855B1Z9</t>
  </si>
  <si>
    <t xml:space="preserve">1 PRAGATI PLY CENTRE/PRAGATI TIMBER</t>
  </si>
  <si>
    <t xml:space="preserve">27AADFP6855B1Z9LAM</t>
  </si>
  <si>
    <t xml:space="preserve">27AADFP6855B1Z9SLC</t>
  </si>
  <si>
    <t xml:space="preserve">27AADFP6855B1Z9SLC+</t>
  </si>
  <si>
    <t xml:space="preserve">27AADFR2301L1ZD</t>
  </si>
  <si>
    <t xml:space="preserve">RAGHUWANSHI ENTERPRISES</t>
  </si>
  <si>
    <t xml:space="preserve">27AADFR2301L1ZDCAL+</t>
  </si>
  <si>
    <t xml:space="preserve">27AADFR2301L1ZDLAM</t>
  </si>
  <si>
    <t xml:space="preserve">27AADFR2301L1ZDSLC</t>
  </si>
  <si>
    <t xml:space="preserve">27AADFS6288H1ZR</t>
  </si>
  <si>
    <t xml:space="preserve">STELLA ENTERPRISES</t>
  </si>
  <si>
    <t xml:space="preserve">27AADFS6288H1ZRCAL+</t>
  </si>
  <si>
    <t xml:space="preserve">27AADFS6288H1ZRLAM</t>
  </si>
  <si>
    <t xml:space="preserve">27AADFS6288H1ZRSLC</t>
  </si>
  <si>
    <t xml:space="preserve">27AADFU9844P1Z8</t>
  </si>
  <si>
    <t xml:space="preserve">UNR KITCHENS</t>
  </si>
  <si>
    <t xml:space="preserve">Shukarwar Peth</t>
  </si>
  <si>
    <t xml:space="preserve">27AADFU9844P1Z8CAL+</t>
  </si>
  <si>
    <t xml:space="preserve">27AADFU9844P1Z8Flex</t>
  </si>
  <si>
    <t xml:space="preserve">27AADFU9844P1Z8LAM</t>
  </si>
  <si>
    <t xml:space="preserve">27AADFU9844P1Z8Liner &amp; Other</t>
  </si>
  <si>
    <t xml:space="preserve">27AADFU9844P1Z8SLC</t>
  </si>
  <si>
    <t xml:space="preserve">27AADFU9844P1Z8SLC+</t>
  </si>
  <si>
    <t xml:space="preserve">27AADFW1743R1ZK</t>
  </si>
  <si>
    <t xml:space="preserve">WESTERN PLY, GLASS &amp; ALUMINIUM</t>
  </si>
  <si>
    <t xml:space="preserve">27AADFW1743R1ZKLAM</t>
  </si>
  <si>
    <t xml:space="preserve">27AADFY7184Q1Z5</t>
  </si>
  <si>
    <t xml:space="preserve">Yash Ply and Hardware(Baramati)</t>
  </si>
  <si>
    <t xml:space="preserve">Bhimratan Nagar</t>
  </si>
  <si>
    <t xml:space="preserve">27AADFY7184Q1Z5LAM</t>
  </si>
  <si>
    <t xml:space="preserve">27AADHK8574L1ZL</t>
  </si>
  <si>
    <t xml:space="preserve">SURFACES</t>
  </si>
  <si>
    <t xml:space="preserve">27AADHK8574L1ZLLAM</t>
  </si>
  <si>
    <t xml:space="preserve">27AADHK8574L1ZLSLC</t>
  </si>
  <si>
    <t xml:space="preserve">27AADPO3432D1Z2</t>
  </si>
  <si>
    <t xml:space="preserve">KESHAR HARDWARE</t>
  </si>
  <si>
    <t xml:space="preserve">27AADPO3432D1Z2LAM</t>
  </si>
  <si>
    <t xml:space="preserve">27AADPO3432D1Z2SLC</t>
  </si>
  <si>
    <t xml:space="preserve">27AADPO3596Q1ZU</t>
  </si>
  <si>
    <t xml:space="preserve">SHREE BABAJI PLY&amp;H/W</t>
  </si>
  <si>
    <t xml:space="preserve">Handewadi</t>
  </si>
  <si>
    <t xml:space="preserve">27AADPO3596Q1ZUCAL+</t>
  </si>
  <si>
    <t xml:space="preserve">27AADPO3596Q1ZULAM</t>
  </si>
  <si>
    <t xml:space="preserve">27AADPO3596Q1ZUSLC</t>
  </si>
  <si>
    <t xml:space="preserve">27AADPO5853A1ZV</t>
  </si>
  <si>
    <t xml:space="preserve">SATYAM PLY {BHAVANI PETH}</t>
  </si>
  <si>
    <t xml:space="preserve">27AADPO5853A1ZVCAL+</t>
  </si>
  <si>
    <t xml:space="preserve">27AADPO5853A1ZVLAM</t>
  </si>
  <si>
    <t xml:space="preserve">27AADPO5853A1ZVSLC</t>
  </si>
  <si>
    <t xml:space="preserve">27AADPO5853A1ZVSLC+</t>
  </si>
  <si>
    <t xml:space="preserve">27AADPO8267G1ZD</t>
  </si>
  <si>
    <t xml:space="preserve">ATMAJYOTI TRADERS (AMBEGAON KATRAJ)</t>
  </si>
  <si>
    <t xml:space="preserve">Katraj</t>
  </si>
  <si>
    <t xml:space="preserve">27AADPO8267G1ZDLAM</t>
  </si>
  <si>
    <t xml:space="preserve">Hotspot - Medium value</t>
  </si>
  <si>
    <t xml:space="preserve">27AADPP4294J1ZA</t>
  </si>
  <si>
    <t xml:space="preserve">M. R. ENTERPRISES</t>
  </si>
  <si>
    <t xml:space="preserve">27AADPP4294J1ZACAL+</t>
  </si>
  <si>
    <t xml:space="preserve">27AADPP4294J1ZALAM</t>
  </si>
  <si>
    <t xml:space="preserve">27AADPP4294J1ZASLC</t>
  </si>
  <si>
    <t xml:space="preserve">27AADPP4294J1ZASLC+</t>
  </si>
  <si>
    <t xml:space="preserve">27AADPS2443L1ZG</t>
  </si>
  <si>
    <t xml:space="preserve">V S TIMBER &amp; PLY</t>
  </si>
  <si>
    <t xml:space="preserve">27AADPS2443L1ZGCAL+</t>
  </si>
  <si>
    <t xml:space="preserve">27AADPS2443L1ZGLAM</t>
  </si>
  <si>
    <t xml:space="preserve">27AADPS2443L1ZGSLC</t>
  </si>
  <si>
    <t xml:space="preserve">27AADPS6868B1ZG</t>
  </si>
  <si>
    <t xml:space="preserve">KISMAT HARDWARE</t>
  </si>
  <si>
    <t xml:space="preserve">27AADPS6868B1ZGLAM</t>
  </si>
  <si>
    <t xml:space="preserve">27AADPS6868B1ZGSLC</t>
  </si>
  <si>
    <t xml:space="preserve">27AADPW2264K2ZA</t>
  </si>
  <si>
    <t xml:space="preserve">SUKHMANI SALES CORPORATION</t>
  </si>
  <si>
    <t xml:space="preserve">27AADPW2264K2ZACAL+</t>
  </si>
  <si>
    <t xml:space="preserve">27AADPW2264K2ZALAM</t>
  </si>
  <si>
    <t xml:space="preserve">27AADPW2264K2ZASLC</t>
  </si>
  <si>
    <t xml:space="preserve">27AADPW2264K2ZASLC+</t>
  </si>
  <si>
    <t xml:space="preserve">27AADPW4573F1ZE</t>
  </si>
  <si>
    <t xml:space="preserve">SANJAY PLY</t>
  </si>
  <si>
    <t xml:space="preserve">27AADPW4573F1ZECAL+</t>
  </si>
  <si>
    <t xml:space="preserve">27AADPW4573F1ZELAM</t>
  </si>
  <si>
    <t xml:space="preserve">27AADPW4573F1ZELiner &amp; Other</t>
  </si>
  <si>
    <t xml:space="preserve">27AADPW4573F1ZESLC</t>
  </si>
  <si>
    <t xml:space="preserve">27AAECA8093J1ZA</t>
  </si>
  <si>
    <t xml:space="preserve">AMAZON WOOD PVT LTD</t>
  </si>
  <si>
    <t xml:space="preserve">Rajangaon Midc</t>
  </si>
  <si>
    <t xml:space="preserve">27AAECA8093J1ZACAL+</t>
  </si>
  <si>
    <t xml:space="preserve">27AAECA8093J1ZAFlex</t>
  </si>
  <si>
    <t xml:space="preserve">27AAECA8093J1ZALAM</t>
  </si>
  <si>
    <t xml:space="preserve">27AAECA8093J1ZASLC+</t>
  </si>
  <si>
    <t xml:space="preserve">27AAECE2119F1Z0</t>
  </si>
  <si>
    <t xml:space="preserve">ECONOMIZER SERVICES PVT LTD</t>
  </si>
  <si>
    <t xml:space="preserve">KHADKI</t>
  </si>
  <si>
    <t xml:space="preserve">27AAECE2119F1Z0CAL+</t>
  </si>
  <si>
    <t xml:space="preserve">27AAECE2119F1Z0LAM</t>
  </si>
  <si>
    <t xml:space="preserve">27AAECE8071C1ZR</t>
  </si>
  <si>
    <t xml:space="preserve">ERECON SPACES PVT LTD</t>
  </si>
  <si>
    <t xml:space="preserve">GHORPADE PETH</t>
  </si>
  <si>
    <t xml:space="preserve">27AAECE8071C1ZRLAM</t>
  </si>
  <si>
    <t xml:space="preserve">27AAECE8071C1ZRLiner &amp; Other</t>
  </si>
  <si>
    <t xml:space="preserve">27AAECF6090L1Z8</t>
  </si>
  <si>
    <t xml:space="preserve">FORMURA MOBILA PVT LTD</t>
  </si>
  <si>
    <t xml:space="preserve">Mulshi</t>
  </si>
  <si>
    <t xml:space="preserve">27AAECF6090L1Z8CAL+</t>
  </si>
  <si>
    <t xml:space="preserve">27AAECF6090L1Z8Flex</t>
  </si>
  <si>
    <t xml:space="preserve">27AAECF6090L1Z8LAM</t>
  </si>
  <si>
    <t xml:space="preserve">27AAECF6090L1Z8SLC</t>
  </si>
  <si>
    <t xml:space="preserve">27AAECF6090L1Z8SLC+</t>
  </si>
  <si>
    <t xml:space="preserve">27AAECF6202G1ZX</t>
  </si>
  <si>
    <t xml:space="preserve">FOURLIFTERS PRIVATE LIMITED</t>
  </si>
  <si>
    <t xml:space="preserve">Pimple Gurav</t>
  </si>
  <si>
    <t xml:space="preserve">27AAECF6202G1ZXLAM</t>
  </si>
  <si>
    <t xml:space="preserve">27AAECF6202G1ZXSLC</t>
  </si>
  <si>
    <t xml:space="preserve">27AAECI5821J1ZG</t>
  </si>
  <si>
    <t xml:space="preserve">INNOVATIVE LUXE INTERIOR</t>
  </si>
  <si>
    <t xml:space="preserve">27AAECI5821J1ZGCAL+</t>
  </si>
  <si>
    <t xml:space="preserve">27AAECI5821J1ZGLAM</t>
  </si>
  <si>
    <t xml:space="preserve">27AAECI5821J1ZGSLC</t>
  </si>
  <si>
    <t xml:space="preserve">27AAECI5821J1ZGSLC+</t>
  </si>
  <si>
    <t xml:space="preserve">27AAECI6743H1ZE</t>
  </si>
  <si>
    <t xml:space="preserve">IMAGE ELETRICAL</t>
  </si>
  <si>
    <t xml:space="preserve">Wanawadi</t>
  </si>
  <si>
    <t xml:space="preserve">27AAECI6743H1ZELAM</t>
  </si>
  <si>
    <t xml:space="preserve">27AAECI6776Q1ZM</t>
  </si>
  <si>
    <t xml:space="preserve">Infomettalic Solutions Pvt Ltd</t>
  </si>
  <si>
    <t xml:space="preserve">Kalewadi</t>
  </si>
  <si>
    <t xml:space="preserve">27AAECI6776Q1ZMLAM</t>
  </si>
  <si>
    <t xml:space="preserve">27AAECL1997Q1ZM</t>
  </si>
  <si>
    <t xml:space="preserve">LIT WIT DESIGNERS (OPC) PRIVATE LIMITED</t>
  </si>
  <si>
    <t xml:space="preserve">27AAECL1997Q1ZMLAM</t>
  </si>
  <si>
    <t xml:space="preserve">27AAECS1836K1Z5</t>
  </si>
  <si>
    <t xml:space="preserve">SLEEK INTERNATIONAL PVT LTD</t>
  </si>
  <si>
    <t xml:space="preserve">27AAECS1836K1Z5Flex</t>
  </si>
  <si>
    <t xml:space="preserve">27AAECS1836K1Z5LAM</t>
  </si>
  <si>
    <t xml:space="preserve">27AAECS1836K1Z5SLC</t>
  </si>
  <si>
    <t xml:space="preserve">27AAECS1836K1Z5SLC+</t>
  </si>
  <si>
    <t xml:space="preserve">27AAECS1836K3Z3</t>
  </si>
  <si>
    <t xml:space="preserve">SLEEK INTERNATIONAL PVT LTDWADA</t>
  </si>
  <si>
    <t xml:space="preserve">27AAECS1836K3Z3Flex</t>
  </si>
  <si>
    <t xml:space="preserve">27AAECS1836K3Z3LAM</t>
  </si>
  <si>
    <t xml:space="preserve">27AAECS1836K3Z3SLC</t>
  </si>
  <si>
    <t xml:space="preserve">27AAECS1836K3Z3SLC+</t>
  </si>
  <si>
    <t xml:space="preserve">27AAEFE7113N1Z9</t>
  </si>
  <si>
    <t xml:space="preserve">ELEGANT</t>
  </si>
  <si>
    <t xml:space="preserve">27AAEFE7113N1Z9LAM</t>
  </si>
  <si>
    <t xml:space="preserve">27AAEFE7113N1Z9SLC</t>
  </si>
  <si>
    <t xml:space="preserve">27AAEFH2252H1ZL</t>
  </si>
  <si>
    <t xml:space="preserve">DYNAMIC DISTRIBUTOR</t>
  </si>
  <si>
    <t xml:space="preserve">27AAEFH2252H1ZLLAM</t>
  </si>
  <si>
    <t xml:space="preserve">27AAEFH6310E1ZS</t>
  </si>
  <si>
    <t xml:space="preserve">Honeywell Enterprises ( Chikhali )</t>
  </si>
  <si>
    <t xml:space="preserve">CHIKHALI</t>
  </si>
  <si>
    <t xml:space="preserve">27AAEFH6310E1ZSSLC</t>
  </si>
  <si>
    <t xml:space="preserve">27AAEFI0826N1Z7</t>
  </si>
  <si>
    <t xml:space="preserve">INDROYDLABS</t>
  </si>
  <si>
    <t xml:space="preserve">27AAEFI0826N1Z7SLC+</t>
  </si>
  <si>
    <t xml:space="preserve">27AAEFJ2893E1ZA</t>
  </si>
  <si>
    <t xml:space="preserve">J. S. PLY N WOOD</t>
  </si>
  <si>
    <t xml:space="preserve">27AAEFJ2893E1ZACAL+</t>
  </si>
  <si>
    <t xml:space="preserve">27AAEFJ2893E1ZALAM</t>
  </si>
  <si>
    <t xml:space="preserve">27AAEFJ2893E1ZASLC</t>
  </si>
  <si>
    <t xml:space="preserve">27AAEFJ2893E1ZASLC+</t>
  </si>
  <si>
    <t xml:space="preserve">27AAEFL6144L1Z1</t>
  </si>
  <si>
    <t xml:space="preserve">LUNAVAT PLY &amp; LAMINATES</t>
  </si>
  <si>
    <t xml:space="preserve">27AAEFL6144L1Z1CAL+</t>
  </si>
  <si>
    <t xml:space="preserve">27AAEFL6144L1Z1Flex</t>
  </si>
  <si>
    <t xml:space="preserve">27AAEFL6144L1Z1LAM</t>
  </si>
  <si>
    <t xml:space="preserve">27AAEFL6144L1Z1Liner &amp; Other</t>
  </si>
  <si>
    <t xml:space="preserve">27AAEFL6144L1Z1SLC</t>
  </si>
  <si>
    <t xml:space="preserve">27AAEFL6144L1Z1SLC+</t>
  </si>
  <si>
    <t xml:space="preserve">27AAEFL7537P1ZM</t>
  </si>
  <si>
    <t xml:space="preserve">LOHIYA TRADERS</t>
  </si>
  <si>
    <t xml:space="preserve">27AAEFL7537P1ZMCAL+</t>
  </si>
  <si>
    <t xml:space="preserve">27AAEFL7537P1ZMLAM</t>
  </si>
  <si>
    <t xml:space="preserve">27AAEFL8930C1ZE</t>
  </si>
  <si>
    <t xml:space="preserve">LIFE KRAFT FURN TECH LLP</t>
  </si>
  <si>
    <t xml:space="preserve">27AAEFL8930C1ZELAM</t>
  </si>
  <si>
    <t xml:space="preserve">27AAEFL8930C1ZESLC</t>
  </si>
  <si>
    <t xml:space="preserve">27AAEFN4267C1ZE</t>
  </si>
  <si>
    <t xml:space="preserve">Prince Intrior Sol Hub</t>
  </si>
  <si>
    <t xml:space="preserve">27AAEFN4267C1ZECAL+</t>
  </si>
  <si>
    <t xml:space="preserve">27AAEFP3595R1ZC</t>
  </si>
  <si>
    <t xml:space="preserve">PLY DÉCOR- CAMP</t>
  </si>
  <si>
    <t xml:space="preserve">27AAEFP3595R1ZCCAL+</t>
  </si>
  <si>
    <t xml:space="preserve">27AAEFP3595R1ZCLAM</t>
  </si>
  <si>
    <t xml:space="preserve">27AAEFP3595R1ZCLiner &amp; Other</t>
  </si>
  <si>
    <t xml:space="preserve">27AAEFP3595R1ZCSLC</t>
  </si>
  <si>
    <t xml:space="preserve">27AAEFP3595R1ZCSLC+</t>
  </si>
  <si>
    <t xml:space="preserve">27AAEFS2174B1ZH</t>
  </si>
  <si>
    <t xml:space="preserve">SHIVJI LALJI PATEL</t>
  </si>
  <si>
    <t xml:space="preserve">27AAEFS2174B1ZHCAL+</t>
  </si>
  <si>
    <t xml:space="preserve">27AAEFS2174B1ZHLAM</t>
  </si>
  <si>
    <t xml:space="preserve">27AAEFS2174B1ZHSLC</t>
  </si>
  <si>
    <t xml:space="preserve">27AAEFS2182F1Z9</t>
  </si>
  <si>
    <t xml:space="preserve">SHA RUPAJI NAGAJI OSWAL</t>
  </si>
  <si>
    <t xml:space="preserve">27AAEFS2182F1Z9CAL+</t>
  </si>
  <si>
    <t xml:space="preserve">27AAEFS2182F1Z9Flex</t>
  </si>
  <si>
    <t xml:space="preserve">27AAEFS2182F1Z9LAM</t>
  </si>
  <si>
    <t xml:space="preserve">27AAEFS2182F1Z9SLC</t>
  </si>
  <si>
    <t xml:space="preserve">27AAEFS2182F1Z9SLC+</t>
  </si>
  <si>
    <t xml:space="preserve">27AAEFS2185C1ZC</t>
  </si>
  <si>
    <t xml:space="preserve">SHA JETAJI SANKALAJI (TM)</t>
  </si>
  <si>
    <t xml:space="preserve">27AAEFS2185C1ZCCAL+</t>
  </si>
  <si>
    <t xml:space="preserve">27AAEFS2185C1ZCLAM</t>
  </si>
  <si>
    <t xml:space="preserve">27AAEFS2185C1ZCSLC</t>
  </si>
  <si>
    <t xml:space="preserve">27AAEFS2197Q1ZF</t>
  </si>
  <si>
    <t xml:space="preserve">SHRI GAJANAN SAW MILL</t>
  </si>
  <si>
    <t xml:space="preserve">27AAEFS2197Q1ZFCAL+</t>
  </si>
  <si>
    <t xml:space="preserve">27AAEFS2197Q1ZFLAM</t>
  </si>
  <si>
    <t xml:space="preserve">27AAEFS2197Q1ZFLiner &amp; Other</t>
  </si>
  <si>
    <t xml:space="preserve">27AAEFS2197Q1ZFSLC</t>
  </si>
  <si>
    <t xml:space="preserve">27AAEFS2197Q1ZFSLC+</t>
  </si>
  <si>
    <t xml:space="preserve">27AAEFS2203H1ZJ</t>
  </si>
  <si>
    <t xml:space="preserve">SHREE SHANTI ENTERPRISES DRS.</t>
  </si>
  <si>
    <t xml:space="preserve">27AAEFS2203H1ZJLAM</t>
  </si>
  <si>
    <t xml:space="preserve">27AAEFS5785J1ZL</t>
  </si>
  <si>
    <t xml:space="preserve">SHIVJI KARSAN PATEL</t>
  </si>
  <si>
    <t xml:space="preserve">27AAEFS5785J1ZLCAL+</t>
  </si>
  <si>
    <t xml:space="preserve">27AAEFS5785J1ZLLAM</t>
  </si>
  <si>
    <t xml:space="preserve">27AAEFS5785J1ZLSLC</t>
  </si>
  <si>
    <t xml:space="preserve">27AAEFS8005P1ZQ</t>
  </si>
  <si>
    <t xml:space="preserve">S. KALE &amp; CO.</t>
  </si>
  <si>
    <t xml:space="preserve">Narayan Peth</t>
  </si>
  <si>
    <t xml:space="preserve">27AAEFS8005P1ZQCAL+</t>
  </si>
  <si>
    <t xml:space="preserve">27AAEFS8005P1ZQLAM</t>
  </si>
  <si>
    <t xml:space="preserve">27AAEFS8005P1ZQSLC</t>
  </si>
  <si>
    <t xml:space="preserve">27AAEFS8005P1ZQSLC+</t>
  </si>
  <si>
    <t xml:space="preserve">27AAEFU6256G1ZY</t>
  </si>
  <si>
    <t xml:space="preserve">Universal  Solutions (Chinchwadgaon)</t>
  </si>
  <si>
    <t xml:space="preserve">27AAEFU6256G1ZYLAM</t>
  </si>
  <si>
    <t xml:space="preserve">27AAEFU6256G1ZYSLC</t>
  </si>
  <si>
    <t xml:space="preserve">27AAEFW0063B1ZL</t>
  </si>
  <si>
    <t xml:space="preserve">WOOD LITE</t>
  </si>
  <si>
    <t xml:space="preserve">27AAEFW0063B1ZLFlex</t>
  </si>
  <si>
    <t xml:space="preserve">27AAEFW0063B1ZLLAM</t>
  </si>
  <si>
    <t xml:space="preserve">27AAEFW3194P1ZE</t>
  </si>
  <si>
    <t xml:space="preserve">WE - VERSE ENTERPRISES ( MAVAL)</t>
  </si>
  <si>
    <t xml:space="preserve">27AAEFW3194P1ZELAM</t>
  </si>
  <si>
    <t xml:space="preserve">27AAEHG0873K1Z4</t>
  </si>
  <si>
    <t xml:space="preserve">KSHITIJ ENTERPRISES</t>
  </si>
  <si>
    <t xml:space="preserve">Hinjewadi</t>
  </si>
  <si>
    <t xml:space="preserve">27AAEHG0873K1Z4CAL+</t>
  </si>
  <si>
    <t xml:space="preserve">27AAEHG5311A1ZY</t>
  </si>
  <si>
    <t xml:space="preserve">ADHUNIK PLYWOOD &amp; DOORS</t>
  </si>
  <si>
    <t xml:space="preserve">27AAEHG5311A1ZYLAM</t>
  </si>
  <si>
    <t xml:space="preserve">27AAEHP5792A1Z4</t>
  </si>
  <si>
    <t xml:space="preserve">PAWAN PLYWOOD</t>
  </si>
  <si>
    <t xml:space="preserve">27AAEHP5792A1Z4CAL+</t>
  </si>
  <si>
    <t xml:space="preserve">27AAEHP5792A1Z4LAM</t>
  </si>
  <si>
    <t xml:space="preserve">27AAEHP5792A1Z4Liner &amp; Other</t>
  </si>
  <si>
    <t xml:space="preserve">27AAEHP5792A1Z4SLC</t>
  </si>
  <si>
    <t xml:space="preserve">27AAEHP5792A1Z4SLC+</t>
  </si>
  <si>
    <t xml:space="preserve">27AAEHS1048A1ZK</t>
  </si>
  <si>
    <t xml:space="preserve">SANGHVI GODAJI MANAJI</t>
  </si>
  <si>
    <t xml:space="preserve">27AAEHS1048A1ZKCAL+</t>
  </si>
  <si>
    <t xml:space="preserve">27AAEHS1048A1ZKLAM</t>
  </si>
  <si>
    <t xml:space="preserve">27AAEHS1048A1ZKLiner &amp; Other</t>
  </si>
  <si>
    <t xml:space="preserve">27AAEHS1048A1ZKSLC</t>
  </si>
  <si>
    <t xml:space="preserve">27AAEHS1048A1ZKSLC+</t>
  </si>
  <si>
    <t xml:space="preserve">27AAEHS5582F1ZV</t>
  </si>
  <si>
    <t xml:space="preserve">M R ENTERPRISES/SANGHVI MOTAJI RAGUNATHJI &amp; CO</t>
  </si>
  <si>
    <t xml:space="preserve">27AAEHS5582F1ZVLAM</t>
  </si>
  <si>
    <t xml:space="preserve">27AAEHS5582F1ZVSLC</t>
  </si>
  <si>
    <t xml:space="preserve">27AAEPH1739B1Z6</t>
  </si>
  <si>
    <t xml:space="preserve">RAJENDRA  PLYWOOD &amp; HARDWARE</t>
  </si>
  <si>
    <t xml:space="preserve">Tingre Nagar</t>
  </si>
  <si>
    <t xml:space="preserve">27AAEPH1739B1Z6LAM</t>
  </si>
  <si>
    <t xml:space="preserve">27AAEPL5352L1ZG</t>
  </si>
  <si>
    <t xml:space="preserve">Jyoti H/w &amp; Stores</t>
  </si>
  <si>
    <t xml:space="preserve">27AAEPL5352L1ZGLAM</t>
  </si>
  <si>
    <t xml:space="preserve">27AAEPO1263F1ZW</t>
  </si>
  <si>
    <t xml:space="preserve">BRAMHA PLY</t>
  </si>
  <si>
    <t xml:space="preserve">27AAEPO1263F1ZWCAL+</t>
  </si>
  <si>
    <t xml:space="preserve">27AAEPO1263F1ZWFlex</t>
  </si>
  <si>
    <t xml:space="preserve">27AAEPO1263F1ZWLAM</t>
  </si>
  <si>
    <t xml:space="preserve">27AAEPO1263F1ZWLiner &amp; Other</t>
  </si>
  <si>
    <t xml:space="preserve">27AAEPO1263F1ZWSLC</t>
  </si>
  <si>
    <t xml:space="preserve">27AAEPO1263F1ZWSLC+</t>
  </si>
  <si>
    <t xml:space="preserve">27AAEPO2615B1Z6</t>
  </si>
  <si>
    <t xml:space="preserve">PARSHWAMANI</t>
  </si>
  <si>
    <t xml:space="preserve">27AAEPO2615B1Z6CAL+</t>
  </si>
  <si>
    <t xml:space="preserve">27AAEPO2615B1Z6Flex</t>
  </si>
  <si>
    <t xml:space="preserve">27AAEPO2615B1Z6LAM</t>
  </si>
  <si>
    <t xml:space="preserve">27AAEPO2615B1Z6SLC</t>
  </si>
  <si>
    <t xml:space="preserve">27AAEPO2615B1Z6SLC+</t>
  </si>
  <si>
    <t xml:space="preserve">27AAEPO5546P1Z1</t>
  </si>
  <si>
    <t xml:space="preserve">VARDHAMAN HARDWARE- PUNE</t>
  </si>
  <si>
    <t xml:space="preserve">Swargate</t>
  </si>
  <si>
    <t xml:space="preserve">27AAEPO5546P1Z1LAM</t>
  </si>
  <si>
    <t xml:space="preserve">27AAEPO5546P1Z1SLC</t>
  </si>
  <si>
    <t xml:space="preserve">27AAEPO5546P1Z1SLC+</t>
  </si>
  <si>
    <t xml:space="preserve">27AAEPZ8542J1Z0</t>
  </si>
  <si>
    <t xml:space="preserve">Pragati Book</t>
  </si>
  <si>
    <t xml:space="preserve">27AAEPZ8542J1Z0LAM</t>
  </si>
  <si>
    <t xml:space="preserve">27AAFCC2099F2ZL</t>
  </si>
  <si>
    <t xml:space="preserve">Colors Infra Pvt Ltd</t>
  </si>
  <si>
    <t xml:space="preserve">Wadgaon Sheri</t>
  </si>
  <si>
    <t xml:space="preserve">27AAFCC2099F2ZLLAM</t>
  </si>
  <si>
    <t xml:space="preserve">27AAFCD2409J1ZQ</t>
  </si>
  <si>
    <t xml:space="preserve">DECOR MY PLACE</t>
  </si>
  <si>
    <t xml:space="preserve">27AAFCD2409J1ZQLAM</t>
  </si>
  <si>
    <t xml:space="preserve">27AAFCD2409J1ZQSLC</t>
  </si>
  <si>
    <t xml:space="preserve">27AAFCG1243B2Z5</t>
  </si>
  <si>
    <t xml:space="preserve">Glaze Rocks Pvt Ltd ( Pimpri Waghere )</t>
  </si>
  <si>
    <t xml:space="preserve">27AAFCG1243B2Z5LAM</t>
  </si>
  <si>
    <t xml:space="preserve">27AAFCG1243B2Z5SLC</t>
  </si>
  <si>
    <t xml:space="preserve">27AAFCG6442E1ZP</t>
  </si>
  <si>
    <t xml:space="preserve">GURUAMRUT INFRASTURCTURE MANAGEMENT &amp; SER.PVT. LTD.</t>
  </si>
  <si>
    <t xml:space="preserve">27AAFCG6442E1ZPCAL+</t>
  </si>
  <si>
    <t xml:space="preserve">27AAFCG6442E1ZPFlex</t>
  </si>
  <si>
    <t xml:space="preserve">27AAFCG6442E1ZPLAM</t>
  </si>
  <si>
    <t xml:space="preserve">27AAFCG6442E1ZPLiner &amp; Other</t>
  </si>
  <si>
    <t xml:space="preserve">27AAFCG6442E1ZPSLC</t>
  </si>
  <si>
    <t xml:space="preserve">27AAFCG6442E1ZPSLC+</t>
  </si>
  <si>
    <t xml:space="preserve">27AAFCL2075E1ZN</t>
  </si>
  <si>
    <t xml:space="preserve">LINEA DESIGNS PRIVATE LIMITED</t>
  </si>
  <si>
    <t xml:space="preserve">27AAFCL2075E1ZNCAL+</t>
  </si>
  <si>
    <t xml:space="preserve">27AAFCL2075E1ZNFlex</t>
  </si>
  <si>
    <t xml:space="preserve">27AAFCL2075E1ZNLAM</t>
  </si>
  <si>
    <t xml:space="preserve">27AAFCL3077N1Z0</t>
  </si>
  <si>
    <t xml:space="preserve">LOGIN WOOD PVT LTD</t>
  </si>
  <si>
    <t xml:space="preserve">27AAFCL3077N1Z0CAL+</t>
  </si>
  <si>
    <t xml:space="preserve">27AAFCL3077N1Z0Flex</t>
  </si>
  <si>
    <t xml:space="preserve">27AAFCL3077N1Z0LAM</t>
  </si>
  <si>
    <t xml:space="preserve">27AAFCL3077N1Z0Liner &amp; Other</t>
  </si>
  <si>
    <t xml:space="preserve">27AAFCL3077N1Z0SLC</t>
  </si>
  <si>
    <t xml:space="preserve">27AAFCL3077N1Z0SLC+</t>
  </si>
  <si>
    <t xml:space="preserve">27AAFCL3940A1ZV</t>
  </si>
  <si>
    <t xml:space="preserve">LUNJA INFRASTRUCTURE PVT.LTD</t>
  </si>
  <si>
    <t xml:space="preserve">27AAFCL3940A1ZVLAM</t>
  </si>
  <si>
    <t xml:space="preserve">27AAFCL4413J1ZI</t>
  </si>
  <si>
    <t xml:space="preserve">LAMOSAIC INDIA LIMITED (KONDHWA)-PUNE</t>
  </si>
  <si>
    <t xml:space="preserve">27AAFCL4413J1ZICAL+</t>
  </si>
  <si>
    <t xml:space="preserve">27AAFCL4413J1ZIFlex</t>
  </si>
  <si>
    <t xml:space="preserve">27AAFCL4413J1ZILAM</t>
  </si>
  <si>
    <t xml:space="preserve">27AAFCL4413J1ZISLC</t>
  </si>
  <si>
    <t xml:space="preserve">27AAFCN4923P1ZX</t>
  </si>
  <si>
    <t xml:space="preserve">NTRM INTERIORS PRIVATE LIMITED</t>
  </si>
  <si>
    <t xml:space="preserve">Ambegaon</t>
  </si>
  <si>
    <t xml:space="preserve">27AAFCN4923P1ZXLAM</t>
  </si>
  <si>
    <t xml:space="preserve">27AAFCP6444D1ZG</t>
  </si>
  <si>
    <t xml:space="preserve">Paradigm Building Solutions Pvt. Ltd.</t>
  </si>
  <si>
    <t xml:space="preserve">27AAFCP6444D1ZGCAL+</t>
  </si>
  <si>
    <t xml:space="preserve">27AAFCR1992Q1ZK</t>
  </si>
  <si>
    <t xml:space="preserve">RADIN ITALIA FURNITURES PVT LTD</t>
  </si>
  <si>
    <t xml:space="preserve">27AAFCR1992Q1ZKLAM</t>
  </si>
  <si>
    <t xml:space="preserve">27AAFCR4569R1ZF</t>
  </si>
  <si>
    <t xml:space="preserve">RIGHTWAYS AIR LOGISTICS PVT</t>
  </si>
  <si>
    <t xml:space="preserve">27AAFCR4569R1ZFSLC</t>
  </si>
  <si>
    <t xml:space="preserve">27AAFCR6789P1Z9</t>
  </si>
  <si>
    <t xml:space="preserve">Rohini Signs Pvt. Ltd.</t>
  </si>
  <si>
    <t xml:space="preserve">27AAFCR6789P1Z9LAM</t>
  </si>
  <si>
    <t xml:space="preserve">27AAFCS4539L1ZW</t>
  </si>
  <si>
    <t xml:space="preserve">SUPERB INTERIORS PVT LTD</t>
  </si>
  <si>
    <t xml:space="preserve">27AAFCS4539L1ZWCAL+</t>
  </si>
  <si>
    <t xml:space="preserve">27AAFCS4539L1ZWFlex</t>
  </si>
  <si>
    <t xml:space="preserve">27AAFCS4539L1ZWLAM</t>
  </si>
  <si>
    <t xml:space="preserve">27AAFCS4539L1ZWLiner &amp; Other</t>
  </si>
  <si>
    <t xml:space="preserve">27AAFCS4539L1ZWSLC</t>
  </si>
  <si>
    <t xml:space="preserve">27AAFCT2901B1ZU</t>
  </si>
  <si>
    <t xml:space="preserve">TLC POLYMERS (INDIA) PRIVATE LIMITED</t>
  </si>
  <si>
    <t xml:space="preserve">27AAFCT2901B1ZUSLC</t>
  </si>
  <si>
    <t xml:space="preserve">27AAFFD4535J1ZD</t>
  </si>
  <si>
    <t xml:space="preserve">Dhiraj Rathi &amp; Co.</t>
  </si>
  <si>
    <t xml:space="preserve">27AAFFD4535J1ZDLAM</t>
  </si>
  <si>
    <t xml:space="preserve">27AAFFE5014R1Z4</t>
  </si>
  <si>
    <t xml:space="preserve">ELEMENT FURNITURE LLP</t>
  </si>
  <si>
    <t xml:space="preserve">27AAFFE5014R1Z4CAL+</t>
  </si>
  <si>
    <t xml:space="preserve">27AAFFE5014R1Z4Flex</t>
  </si>
  <si>
    <t xml:space="preserve">27AAFFE5014R1Z4LAM</t>
  </si>
  <si>
    <t xml:space="preserve">27AAFFE5014R1Z4Liner &amp; Other</t>
  </si>
  <si>
    <t xml:space="preserve">27AAFFE5014R1Z4SLC</t>
  </si>
  <si>
    <t xml:space="preserve">27AAFFH6681R1ZI</t>
  </si>
  <si>
    <t xml:space="preserve">HARSHA ENTERPRISES</t>
  </si>
  <si>
    <t xml:space="preserve">wadi</t>
  </si>
  <si>
    <t xml:space="preserve">27AAFFH6681R1ZILAM</t>
  </si>
  <si>
    <t xml:space="preserve">27AAFFH9575G1ZY</t>
  </si>
  <si>
    <t xml:space="preserve">HOME DECOR PVT LTD</t>
  </si>
  <si>
    <t xml:space="preserve">27AAFFH9575G1ZYLAM</t>
  </si>
  <si>
    <t xml:space="preserve">27AAFFJ7121C1ZQ</t>
  </si>
  <si>
    <t xml:space="preserve">JEEVAN'S KITCHEN</t>
  </si>
  <si>
    <t xml:space="preserve">Old Sanghvi</t>
  </si>
  <si>
    <t xml:space="preserve">27AAFFJ7121C1ZQFlex</t>
  </si>
  <si>
    <t xml:space="preserve">27AAFFJ7121C1ZQLAM</t>
  </si>
  <si>
    <t xml:space="preserve">27AAFFJ7121C1ZQSLC</t>
  </si>
  <si>
    <t xml:space="preserve">27AAFFL0260L1ZB</t>
  </si>
  <si>
    <t xml:space="preserve">LIFESTYLE INTERIOR LLP</t>
  </si>
  <si>
    <t xml:space="preserve">Yerawada</t>
  </si>
  <si>
    <t xml:space="preserve">27AAFFL0260L1ZBCAL+</t>
  </si>
  <si>
    <t xml:space="preserve">27AAFFL0260L1ZBLAM</t>
  </si>
  <si>
    <t xml:space="preserve">27AAFFL0260L1ZBSLC</t>
  </si>
  <si>
    <t xml:space="preserve">27AAFFN6936M1ZO</t>
  </si>
  <si>
    <t xml:space="preserve">NAKODA LAMINATES</t>
  </si>
  <si>
    <t xml:space="preserve">27AAFFN6936M1ZOLAM</t>
  </si>
  <si>
    <t xml:space="preserve">27AAFFO1482M1ZW</t>
  </si>
  <si>
    <t xml:space="preserve">Om Sai Enterprises (Thergaon)</t>
  </si>
  <si>
    <t xml:space="preserve">Thergaon</t>
  </si>
  <si>
    <t xml:space="preserve">27AAFFO1482M1ZWLAM</t>
  </si>
  <si>
    <t xml:space="preserve">27AAFFO1482M1ZWSLC</t>
  </si>
  <si>
    <t xml:space="preserve">27AAFFR1902F1ZJ</t>
  </si>
  <si>
    <t xml:space="preserve">REAL LAMINATES</t>
  </si>
  <si>
    <t xml:space="preserve">27AAFFR1902F1ZJLAM</t>
  </si>
  <si>
    <t xml:space="preserve">27AAFFR1902F1ZJSLC</t>
  </si>
  <si>
    <t xml:space="preserve">27AAFFR7939E1ZW</t>
  </si>
  <si>
    <t xml:space="preserve">RAJ PLYWOOD &amp; HARDWARE</t>
  </si>
  <si>
    <t xml:space="preserve">27AAFFR7939E1ZWCAL+</t>
  </si>
  <si>
    <t xml:space="preserve">27AAFFR7939E1ZWFlex</t>
  </si>
  <si>
    <t xml:space="preserve">27AAFFR7939E1ZWLAM</t>
  </si>
  <si>
    <t xml:space="preserve">27AAFFR7939E1ZWLiner &amp; Other</t>
  </si>
  <si>
    <t xml:space="preserve">27AAFFR7939E1ZWSLC</t>
  </si>
  <si>
    <t xml:space="preserve">27AAFFR7939E1ZWSLC+</t>
  </si>
  <si>
    <t xml:space="preserve">27AAFFS3192Q1ZH</t>
  </si>
  <si>
    <t xml:space="preserve">KALE PLY AND LAMINATES</t>
  </si>
  <si>
    <t xml:space="preserve">27AAFFS3192Q1ZHCAL+</t>
  </si>
  <si>
    <t xml:space="preserve">27AAFFS3192Q1ZHLAM</t>
  </si>
  <si>
    <t xml:space="preserve">27AAFFS3192Q1ZHLiner &amp; Other</t>
  </si>
  <si>
    <t xml:space="preserve">27AAFFS3192Q1ZHSLC</t>
  </si>
  <si>
    <t xml:space="preserve">27AAFFS3192Q1ZHSLC+</t>
  </si>
  <si>
    <t xml:space="preserve">27AAFFS8015A1ZI</t>
  </si>
  <si>
    <t xml:space="preserve">GANPATI SAW MILLS</t>
  </si>
  <si>
    <t xml:space="preserve">27AAFFS8015A1ZICAL+</t>
  </si>
  <si>
    <t xml:space="preserve">27AAFFS8015A1ZILAM</t>
  </si>
  <si>
    <t xml:space="preserve">27AAFFU5443E1Z6</t>
  </si>
  <si>
    <t xml:space="preserve">UNNATI WOOD DECOR</t>
  </si>
  <si>
    <t xml:space="preserve">27AAFFU5443E1Z6LAM</t>
  </si>
  <si>
    <t xml:space="preserve">27AAFFU5443E1Z6SLC</t>
  </si>
  <si>
    <t xml:space="preserve">27AAFFU5443E1Z6SLC+</t>
  </si>
  <si>
    <t xml:space="preserve">27AAFHG4773F1Z7</t>
  </si>
  <si>
    <t xml:space="preserve">KRISHNA KITCHEN DECOR (KALWAD)</t>
  </si>
  <si>
    <t xml:space="preserve">KHANDVE NAGAR</t>
  </si>
  <si>
    <t xml:space="preserve">27AAFHG4773F1Z7CAL+</t>
  </si>
  <si>
    <t xml:space="preserve">27AAFHG4773F1Z7Flex</t>
  </si>
  <si>
    <t xml:space="preserve">27AAFHG4773F1Z7LAM</t>
  </si>
  <si>
    <t xml:space="preserve">27AAFHG4773F1Z7SLC</t>
  </si>
  <si>
    <t xml:space="preserve">27AAFHG4773F1Z7SLC+</t>
  </si>
  <si>
    <t xml:space="preserve">27AAFHP0932H1Z9</t>
  </si>
  <si>
    <t xml:space="preserve">CHANDAN PLYWOOD</t>
  </si>
  <si>
    <t xml:space="preserve">27AAFHP0932H1Z9CAL+</t>
  </si>
  <si>
    <t xml:space="preserve">27AAFHP0932H1Z9Flex</t>
  </si>
  <si>
    <t xml:space="preserve">27AAFHP0932H1Z9LAM</t>
  </si>
  <si>
    <t xml:space="preserve">27AAFHP0932H1Z9Liner &amp; Other</t>
  </si>
  <si>
    <t xml:space="preserve">27AAFHP0932H1Z9SLC</t>
  </si>
  <si>
    <t xml:space="preserve">27AAFHP0932H1Z9SLC+</t>
  </si>
  <si>
    <t xml:space="preserve">27AAFPC2892K1ZJ</t>
  </si>
  <si>
    <t xml:space="preserve">1 JAYDEEP PLY/JAYDEEP LAMINATES/RAJMAL &amp; SONS</t>
  </si>
  <si>
    <t xml:space="preserve">27AAFPC2892K1ZJCAL+</t>
  </si>
  <si>
    <t xml:space="preserve">27AAFPC2892K1ZJ/27ABRPC9280A1ZM/27ADDPC5050C1Z8</t>
  </si>
  <si>
    <t xml:space="preserve">27AAFPC2892K1ZJFlex</t>
  </si>
  <si>
    <t xml:space="preserve">27AAFPC2892K1ZJLAM</t>
  </si>
  <si>
    <t xml:space="preserve">27AAFPC2892K1ZJLiner &amp; Other</t>
  </si>
  <si>
    <t xml:space="preserve">27AAFPC2892K1ZJSLC</t>
  </si>
  <si>
    <t xml:space="preserve">27AAFPC2892K1ZJSLC+</t>
  </si>
  <si>
    <t xml:space="preserve">27AAFPH1568R1Z5</t>
  </si>
  <si>
    <t xml:space="preserve">BADSHAH HARDWARE &amp; PLYWOOD</t>
  </si>
  <si>
    <t xml:space="preserve">27AAFPH1568R1Z5CAL+</t>
  </si>
  <si>
    <t xml:space="preserve">27AAFPL1368K1ZH</t>
  </si>
  <si>
    <t xml:space="preserve">Swastik Fibchem Industry (Kothrud)</t>
  </si>
  <si>
    <t xml:space="preserve">27AAFPL1368K1ZHFlex</t>
  </si>
  <si>
    <t xml:space="preserve">27AAFPO0170Q1ZC</t>
  </si>
  <si>
    <t xml:space="preserve">PARSHWA LAMINATES &amp; DOORS (TM)</t>
  </si>
  <si>
    <t xml:space="preserve">27AAFPO0170Q1ZCCAL+</t>
  </si>
  <si>
    <t xml:space="preserve">27AAFPO0170Q1ZCLAM</t>
  </si>
  <si>
    <t xml:space="preserve">27AAFPO0170Q1ZCLiner &amp; Other</t>
  </si>
  <si>
    <t xml:space="preserve">27AAFPO0170Q1ZCSLC</t>
  </si>
  <si>
    <t xml:space="preserve">27AAFPO0170Q1ZCSLC+</t>
  </si>
  <si>
    <t xml:space="preserve">27AAFPO3056P2Z6</t>
  </si>
  <si>
    <t xml:space="preserve">RATNADEEP TRADERS</t>
  </si>
  <si>
    <t xml:space="preserve">27AAFPO3056P2Z6CAL+</t>
  </si>
  <si>
    <t xml:space="preserve">27AAFPO3056P2Z6Flex</t>
  </si>
  <si>
    <t xml:space="preserve">27AAFPO3056P2Z6LAM</t>
  </si>
  <si>
    <t xml:space="preserve">27AAFPO3056P2Z6SLC</t>
  </si>
  <si>
    <t xml:space="preserve">27AAFPO3056P2Z6SLC+</t>
  </si>
  <si>
    <t xml:space="preserve">27AAFPO3628R1Z1</t>
  </si>
  <si>
    <t xml:space="preserve">VOGUE PANELS YEWALE WADI</t>
  </si>
  <si>
    <t xml:space="preserve">Sinhagad Road</t>
  </si>
  <si>
    <t xml:space="preserve">27AAFPO3628R1Z1LAM</t>
  </si>
  <si>
    <t xml:space="preserve">27AAFPO8975P1ZL</t>
  </si>
  <si>
    <t xml:space="preserve">PARSHWA PLY &amp; TILES</t>
  </si>
  <si>
    <t xml:space="preserve">27AAFPO8975P1ZLCAL+</t>
  </si>
  <si>
    <t xml:space="preserve">27AAFPO8975P1ZLFlex</t>
  </si>
  <si>
    <t xml:space="preserve">27AAFPO8975P1ZLLAM</t>
  </si>
  <si>
    <t xml:space="preserve">27AAFPO8975P1ZLLiner &amp; Other</t>
  </si>
  <si>
    <t xml:space="preserve">27AAFPO8975P1ZLSLC</t>
  </si>
  <si>
    <t xml:space="preserve">27AAFPO8975P1ZLSLC+</t>
  </si>
  <si>
    <t xml:space="preserve">27AAFPO9034P1Z1</t>
  </si>
  <si>
    <t xml:space="preserve">M. K. VEENER &amp; PLY</t>
  </si>
  <si>
    <t xml:space="preserve">27AAFPO9034P1Z1LAM</t>
  </si>
  <si>
    <t xml:space="preserve">27AAFPO9034P1Z1SLC</t>
  </si>
  <si>
    <t xml:space="preserve">27AAGAM9139B1ZK</t>
  </si>
  <si>
    <t xml:space="preserve">Marvel Vista Premises Sahakari Sanstha</t>
  </si>
  <si>
    <t xml:space="preserve">SAHANI SUJAN</t>
  </si>
  <si>
    <t xml:space="preserve">27AAGAM9139B1ZKLAM</t>
  </si>
  <si>
    <t xml:space="preserve">27AAGCE1517R1Z9</t>
  </si>
  <si>
    <t xml:space="preserve">Ebo Mart Private Limited</t>
  </si>
  <si>
    <t xml:space="preserve">27AAGCE1517R1Z9LAM</t>
  </si>
  <si>
    <t xml:space="preserve">27AAGCE1517R1Z9SLC</t>
  </si>
  <si>
    <t xml:space="preserve">27AAGCE1517R1Z9SLC+</t>
  </si>
  <si>
    <t xml:space="preserve">27AAGCG9197D1Z8</t>
  </si>
  <si>
    <t xml:space="preserve">GOKULES MODULAR INDUSTRIES PVT LTD</t>
  </si>
  <si>
    <t xml:space="preserve">MANJARI</t>
  </si>
  <si>
    <t xml:space="preserve">27AAGCG9197D1Z8CAL+</t>
  </si>
  <si>
    <t xml:space="preserve">27AAGCG9197D1Z8Flex</t>
  </si>
  <si>
    <t xml:space="preserve">27AAGCG9197D1Z8LAM</t>
  </si>
  <si>
    <t xml:space="preserve">27AAGCG9197D1Z8Liner &amp; Other</t>
  </si>
  <si>
    <t xml:space="preserve">27AAGCG9197D1Z8SLC</t>
  </si>
  <si>
    <t xml:space="preserve">27AAGCG9197D1Z8SLC+</t>
  </si>
  <si>
    <t xml:space="preserve">27AAGCI0544Q1Z6</t>
  </si>
  <si>
    <t xml:space="preserve">INOFURN INTERO INDIA PVT LTD</t>
  </si>
  <si>
    <t xml:space="preserve">27AAGCI0544Q1Z6LAM</t>
  </si>
  <si>
    <t xml:space="preserve">27AAGCI0570G1ZP</t>
  </si>
  <si>
    <t xml:space="preserve">INNOVE DECOR DESIGN PVT LTD</t>
  </si>
  <si>
    <t xml:space="preserve">27AAGCI0570G1ZPCAL+</t>
  </si>
  <si>
    <t xml:space="preserve">27AAGCI0570G1ZPLAM</t>
  </si>
  <si>
    <t xml:space="preserve">27AAGCI0570G1ZPSLC</t>
  </si>
  <si>
    <t xml:space="preserve">27AAGCI1090M1ZB</t>
  </si>
  <si>
    <t xml:space="preserve">ILMTEC Solutions Private Limited</t>
  </si>
  <si>
    <t xml:space="preserve">27AAGCI1090M1ZBLAM</t>
  </si>
  <si>
    <t xml:space="preserve">27AAGCI2762Q1ZY</t>
  </si>
  <si>
    <t xml:space="preserve">INNOVADOOR PRODUCTS PVT LD</t>
  </si>
  <si>
    <t xml:space="preserve">BARNE WASTI</t>
  </si>
  <si>
    <t xml:space="preserve">27AAGCI2762Q1ZYCAL+</t>
  </si>
  <si>
    <t xml:space="preserve">27AAGCI2762Q1ZYFlex</t>
  </si>
  <si>
    <t xml:space="preserve">27AAGCI2762Q1ZYLAM</t>
  </si>
  <si>
    <t xml:space="preserve">27AAGCI2762Q1ZYLiner &amp; Other</t>
  </si>
  <si>
    <t xml:space="preserve">27AAGCI2762Q1ZYSLC</t>
  </si>
  <si>
    <t xml:space="preserve">27AAGCI2762Q1ZYSLC+</t>
  </si>
  <si>
    <t xml:space="preserve">27AAGCM3358Q1ZS</t>
  </si>
  <si>
    <t xml:space="preserve">MAHESHWARI CONSTROSOLUTION PRIVATE LIMITED</t>
  </si>
  <si>
    <t xml:space="preserve">27AAGCM3358Q1ZSLAM</t>
  </si>
  <si>
    <t xml:space="preserve">27AAGCN4620A1ZX</t>
  </si>
  <si>
    <t xml:space="preserve">Nakul Tradelink Pvt. Ltd. (Guruwar Peth)</t>
  </si>
  <si>
    <t xml:space="preserve">27AAGCN4620A1ZXLAM</t>
  </si>
  <si>
    <t xml:space="preserve">27AAGFD3289C1ZI</t>
  </si>
  <si>
    <t xml:space="preserve">DESIGNER ELEMENT</t>
  </si>
  <si>
    <t xml:space="preserve">27AAGFD3289C1ZICAL+</t>
  </si>
  <si>
    <t xml:space="preserve">27AAGFD3289C1ZILAM</t>
  </si>
  <si>
    <t xml:space="preserve">27AAGFD3289C1ZISLC</t>
  </si>
  <si>
    <t xml:space="preserve">27AAGFD3289C1ZISLC+</t>
  </si>
  <si>
    <t xml:space="preserve">27AAGFD6155M1Z2</t>
  </si>
  <si>
    <t xml:space="preserve">DALAN FURNISHINGS</t>
  </si>
  <si>
    <t xml:space="preserve">27AAGFD6155M1Z2LAM</t>
  </si>
  <si>
    <t xml:space="preserve">27AAGFH2783K1Z0</t>
  </si>
  <si>
    <t xml:space="preserve">Hemratan Construction Company LLP</t>
  </si>
  <si>
    <t xml:space="preserve">27AAGFH2783K1Z0LAM</t>
  </si>
  <si>
    <t xml:space="preserve">27AAGFH2783K1Z0SLC</t>
  </si>
  <si>
    <t xml:space="preserve">27AAGFN4981R1ZC</t>
  </si>
  <si>
    <t xml:space="preserve">NU - FURN</t>
  </si>
  <si>
    <t xml:space="preserve">27AAGFN4981R1ZCLAM</t>
  </si>
  <si>
    <t xml:space="preserve">27AAGFN4981R1ZCSLC</t>
  </si>
  <si>
    <t xml:space="preserve">27AAGFO7250G1Z6</t>
  </si>
  <si>
    <t xml:space="preserve">OPEL INFRA</t>
  </si>
  <si>
    <t xml:space="preserve">27AAGFO7250G1Z6CAL+</t>
  </si>
  <si>
    <t xml:space="preserve">27AAGFU6063K1ZQ</t>
  </si>
  <si>
    <t xml:space="preserve">URBO DECOR</t>
  </si>
  <si>
    <t xml:space="preserve">27AAGFU6063K1ZQCAL+</t>
  </si>
  <si>
    <t xml:space="preserve">27AAGFU6063K1ZQFlex</t>
  </si>
  <si>
    <t xml:space="preserve">27AAGFU6063K1ZQLAM</t>
  </si>
  <si>
    <t xml:space="preserve">27AAGFU6063K1ZQLiner &amp; Other</t>
  </si>
  <si>
    <t xml:space="preserve">27AAGFU6063K1ZQSLC</t>
  </si>
  <si>
    <t xml:space="preserve">27AAGFU6063K1ZQSLC+</t>
  </si>
  <si>
    <t xml:space="preserve">27AAGFU8031K1ZU</t>
  </si>
  <si>
    <t xml:space="preserve">URBAN ELEMENT</t>
  </si>
  <si>
    <t xml:space="preserve">Pimple Saudagar</t>
  </si>
  <si>
    <t xml:space="preserve">27AAGFU8031K1ZUCAL+</t>
  </si>
  <si>
    <t xml:space="preserve">27AAGFU8031K1ZULAM</t>
  </si>
  <si>
    <t xml:space="preserve">27AAGFU8031K1ZUSLC</t>
  </si>
  <si>
    <t xml:space="preserve">27AAGFU8031K1ZUSLC+</t>
  </si>
  <si>
    <t xml:space="preserve">27AAGFV0627E1ZC</t>
  </si>
  <si>
    <t xml:space="preserve">VEGA SALES</t>
  </si>
  <si>
    <t xml:space="preserve">27AAGFV0627E1ZCCAL+</t>
  </si>
  <si>
    <t xml:space="preserve">27AAGFV0627E1ZCLAM</t>
  </si>
  <si>
    <t xml:space="preserve">27AAGFV0627E1ZCSLC</t>
  </si>
  <si>
    <t xml:space="preserve">27AAGFV0627E1ZCSLC+</t>
  </si>
  <si>
    <t xml:space="preserve">27AAGFV9609J1ZL</t>
  </si>
  <si>
    <t xml:space="preserve">VIR MARKETING</t>
  </si>
  <si>
    <t xml:space="preserve">27AAGFV9609J1ZLCAL+</t>
  </si>
  <si>
    <t xml:space="preserve">27AAGFV9609J1ZLFlex</t>
  </si>
  <si>
    <t xml:space="preserve">27AAGFV9609J1ZLLAM</t>
  </si>
  <si>
    <t xml:space="preserve">27AAGFV9609J1ZLSLC</t>
  </si>
  <si>
    <t xml:space="preserve">27AAGFV9609J1ZLSLC+</t>
  </si>
  <si>
    <t xml:space="preserve">27AAGHG1518R1ZW</t>
  </si>
  <si>
    <t xml:space="preserve">1 KAPILANSH SALES CORPORATION/RATHI LAMINATES</t>
  </si>
  <si>
    <t xml:space="preserve">27AAGHG1518R1ZWCAL+</t>
  </si>
  <si>
    <t xml:space="preserve">27AAGHG1518R1ZWLAM</t>
  </si>
  <si>
    <t xml:space="preserve">27AAGHG1518R1ZWLiner &amp; Other</t>
  </si>
  <si>
    <t xml:space="preserve">27AAGHG1518R1ZWSLC</t>
  </si>
  <si>
    <t xml:space="preserve">27AAGHR0267J1ZX</t>
  </si>
  <si>
    <t xml:space="preserve">SANGHVI TIMBER PLY &amp; VENEERS</t>
  </si>
  <si>
    <t xml:space="preserve">27AAGHR0267J1ZXCAL+</t>
  </si>
  <si>
    <t xml:space="preserve">27AAGHR0267J1ZXFlex</t>
  </si>
  <si>
    <t xml:space="preserve">27AAGHR0267J1ZXLAM</t>
  </si>
  <si>
    <t xml:space="preserve">27AAGHR0267J1ZXLiner &amp; Other</t>
  </si>
  <si>
    <t xml:space="preserve">27AAGHR0267J1ZXSLC</t>
  </si>
  <si>
    <t xml:space="preserve">27AAGHR0267J1ZXSLC+</t>
  </si>
  <si>
    <t xml:space="preserve">27AAGHV5989K1Z4</t>
  </si>
  <si>
    <t xml:space="preserve">ARCHIT INTERIOR &amp; DECORATORS</t>
  </si>
  <si>
    <t xml:space="preserve">DECCAN</t>
  </si>
  <si>
    <t xml:space="preserve">27AAGHV5989K1Z4CAL+</t>
  </si>
  <si>
    <t xml:space="preserve">27AAGPE6180K2ZI</t>
  </si>
  <si>
    <t xml:space="preserve">PADMAVATI INTERIORS</t>
  </si>
  <si>
    <t xml:space="preserve">27AAGPE6180K2ZILAM</t>
  </si>
  <si>
    <t xml:space="preserve">27AAGPO5133Q1Z6</t>
  </si>
  <si>
    <t xml:space="preserve">UMESH PLY</t>
  </si>
  <si>
    <t xml:space="preserve">27AAGPO5133Q1Z6CAL+</t>
  </si>
  <si>
    <t xml:space="preserve">27AAGPO5133Q1Z6Flex</t>
  </si>
  <si>
    <t xml:space="preserve">27AAGPO5133Q1Z6LAM</t>
  </si>
  <si>
    <t xml:space="preserve">27AAGPO5133Q1Z6Liner &amp; Other</t>
  </si>
  <si>
    <t xml:space="preserve">27AAGPO5133Q1Z6SLC</t>
  </si>
  <si>
    <t xml:space="preserve">27AAGPO5133Q1Z6SLC+</t>
  </si>
  <si>
    <t xml:space="preserve">27AAGPO6180K1Z9</t>
  </si>
  <si>
    <t xml:space="preserve">Oswal Ceramics (Shivaji Nagar)</t>
  </si>
  <si>
    <t xml:space="preserve">Shivaji Nagar</t>
  </si>
  <si>
    <t xml:space="preserve">27AAGPO6180K1Z9LAM</t>
  </si>
  <si>
    <t xml:space="preserve">27AAGPO6738D1ZK</t>
  </si>
  <si>
    <t xml:space="preserve">GANAPATI PLY LAMINATES &amp; HARDWARE</t>
  </si>
  <si>
    <t xml:space="preserve">27AAGPO6738D1ZKCAL+</t>
  </si>
  <si>
    <t xml:space="preserve">27AAGPO6738D1ZKFlex</t>
  </si>
  <si>
    <t xml:space="preserve">27AAGPO6738D1ZKLAM</t>
  </si>
  <si>
    <t xml:space="preserve">27AAGPO6738D1ZKSLC</t>
  </si>
  <si>
    <t xml:space="preserve">27AAGPO6738D1ZKSLC+</t>
  </si>
  <si>
    <t xml:space="preserve">27AAGPO7416G1ZL</t>
  </si>
  <si>
    <t xml:space="preserve">JAINAM PLY (SADASHIV PETH)</t>
  </si>
  <si>
    <t xml:space="preserve">27AAGPO7416G1ZLCAL+</t>
  </si>
  <si>
    <t xml:space="preserve">27AAGPO7416G1ZLLAM</t>
  </si>
  <si>
    <t xml:space="preserve">27AAGPO7416G1ZLLiner &amp; Other</t>
  </si>
  <si>
    <t xml:space="preserve">27AAGPO7416G1ZLSLC</t>
  </si>
  <si>
    <t xml:space="preserve">27AAGPO7416G1ZLSLC+</t>
  </si>
  <si>
    <t xml:space="preserve">27AAGPO8373E1ZF</t>
  </si>
  <si>
    <t xml:space="preserve">OSWAL PLYLAM</t>
  </si>
  <si>
    <t xml:space="preserve">27AAGPO8373E1ZFCAL+</t>
  </si>
  <si>
    <t xml:space="preserve">27AAGPO8373E1ZFLAM</t>
  </si>
  <si>
    <t xml:space="preserve">27AAGPO8373E1ZFSLC</t>
  </si>
  <si>
    <t xml:space="preserve">27AAGPO8373E1ZFSLC+</t>
  </si>
  <si>
    <t xml:space="preserve">27AAGPQ5460L1Z8</t>
  </si>
  <si>
    <t xml:space="preserve">ZABBAR ENETRPRISES</t>
  </si>
  <si>
    <t xml:space="preserve">27AAGPQ5460L1Z8CAL+</t>
  </si>
  <si>
    <t xml:space="preserve">27AAGPQ5460L1Z8LAM</t>
  </si>
  <si>
    <t xml:space="preserve">27AAGPT7838R1ZJ</t>
  </si>
  <si>
    <t xml:space="preserve">Trutech Products</t>
  </si>
  <si>
    <t xml:space="preserve">27AAGPT7838R1ZJLAM</t>
  </si>
  <si>
    <t xml:space="preserve">27AAGPT7838R1ZJLiner &amp; Other</t>
  </si>
  <si>
    <t xml:space="preserve">27AAHCC1504B1ZC</t>
  </si>
  <si>
    <t xml:space="preserve">Carafewerk Pvt Ltd</t>
  </si>
  <si>
    <t xml:space="preserve">27AAHCC1504B1ZCLAM</t>
  </si>
  <si>
    <t xml:space="preserve">27AAHCD4772C2ZO</t>
  </si>
  <si>
    <t xml:space="preserve">OUTDO INTERIORS PRIVATE LIMITED</t>
  </si>
  <si>
    <t xml:space="preserve">27AAHCD4772C2ZOLAM</t>
  </si>
  <si>
    <t xml:space="preserve">27AAHCD4772C2ZOLiner &amp; Other</t>
  </si>
  <si>
    <t xml:space="preserve">27AAHCD4772C2ZOSLC+</t>
  </si>
  <si>
    <t xml:space="preserve">27AAHCE3336K1ZH</t>
  </si>
  <si>
    <t xml:space="preserve">Eisen Ergotech Private Limited</t>
  </si>
  <si>
    <t xml:space="preserve">Shindewadi</t>
  </si>
  <si>
    <t xml:space="preserve">27AAHCE3336K1ZHLAM</t>
  </si>
  <si>
    <t xml:space="preserve">27AAHCE3336K1ZHLiner &amp; Other</t>
  </si>
  <si>
    <t xml:space="preserve">27AAHCE4244Q1Z4</t>
  </si>
  <si>
    <t xml:space="preserve">Engineered Wood Private Limited</t>
  </si>
  <si>
    <t xml:space="preserve">27AAHCE4244Q1Z4CAL+</t>
  </si>
  <si>
    <t xml:space="preserve">27AAHCH3984J1Z2</t>
  </si>
  <si>
    <t xml:space="preserve">Hindnath Construction Private Limited</t>
  </si>
  <si>
    <t xml:space="preserve">Sahajpur</t>
  </si>
  <si>
    <t xml:space="preserve">27AAHCH3984J1Z2SLC</t>
  </si>
  <si>
    <t xml:space="preserve">27AAHCH7238R1ZR</t>
  </si>
  <si>
    <t xml:space="preserve">Hauspire Private Limited</t>
  </si>
  <si>
    <t xml:space="preserve">27AAHCH7238R1ZRCAL+</t>
  </si>
  <si>
    <t xml:space="preserve">27AAHCH7238R1ZRFlex</t>
  </si>
  <si>
    <t xml:space="preserve">27AAHCH7238R1ZRLAM</t>
  </si>
  <si>
    <t xml:space="preserve">27AAHCH7238R1ZRSLC</t>
  </si>
  <si>
    <t xml:space="preserve">27AAHCH7238R1ZRSLC+</t>
  </si>
  <si>
    <t xml:space="preserve">27AAHCK5175E1ZF</t>
  </si>
  <si>
    <t xml:space="preserve">KALPITPROJECTS PRIVATE LIMITED</t>
  </si>
  <si>
    <t xml:space="preserve">Marketyard</t>
  </si>
  <si>
    <t xml:space="preserve">27AAHCK5175E1ZFLAM</t>
  </si>
  <si>
    <t xml:space="preserve">27AAHCN3676M1ZT</t>
  </si>
  <si>
    <t xml:space="preserve">NAVPAD INTERIOR SOLUTIONS PVT. LTD.</t>
  </si>
  <si>
    <t xml:space="preserve">27AAHCN3676M1ZTCAL+</t>
  </si>
  <si>
    <t xml:space="preserve">27AAHCN3676M1ZTLAM</t>
  </si>
  <si>
    <t xml:space="preserve">27AAHCN3676M1ZTLiner &amp; Other</t>
  </si>
  <si>
    <t xml:space="preserve">27AAHCN3676M1ZTSLC</t>
  </si>
  <si>
    <t xml:space="preserve">27AAHCN3676M1ZTSLC+</t>
  </si>
  <si>
    <t xml:space="preserve">27AAHCR0257Q1ZU</t>
  </si>
  <si>
    <t xml:space="preserve">Renders India Pvt Ltd</t>
  </si>
  <si>
    <t xml:space="preserve">KHED</t>
  </si>
  <si>
    <t xml:space="preserve">27AAHCR0257Q1ZUSLC</t>
  </si>
  <si>
    <t xml:space="preserve">27AAHCR8336E1Z7</t>
  </si>
  <si>
    <t xml:space="preserve">ROCOCO SURFACE TECHNOLOGIES PRIVATE LIMITED</t>
  </si>
  <si>
    <t xml:space="preserve">27AAHCR8336E1Z7LAM</t>
  </si>
  <si>
    <t xml:space="preserve">27AAHFA3701H1ZT</t>
  </si>
  <si>
    <t xml:space="preserve">ADORN (DR)</t>
  </si>
  <si>
    <t xml:space="preserve">Mohannagar</t>
  </si>
  <si>
    <t xml:space="preserve">27AAHFA3701H1ZTLAM</t>
  </si>
  <si>
    <t xml:space="preserve">27AAHFB5473D1ZJ</t>
  </si>
  <si>
    <t xml:space="preserve">BAFNA PLY</t>
  </si>
  <si>
    <t xml:space="preserve">27AAHFB5473D1ZJCAL+</t>
  </si>
  <si>
    <t xml:space="preserve">27AAHFB5473D1ZJFlex</t>
  </si>
  <si>
    <t xml:space="preserve">27AAHFB5473D1ZJLAM</t>
  </si>
  <si>
    <t xml:space="preserve">27AAHFB5473D1ZJLiner &amp; Other</t>
  </si>
  <si>
    <t xml:space="preserve">27AAHFB5473D1ZJSLC</t>
  </si>
  <si>
    <t xml:space="preserve">27AAHFB5473D1ZJSLC+</t>
  </si>
  <si>
    <t xml:space="preserve">27AAHFK0420D1ZX</t>
  </si>
  <si>
    <t xml:space="preserve">Krishna Constructions (Kharadi)</t>
  </si>
  <si>
    <t xml:space="preserve">27AAHFK0420D1ZXLAM</t>
  </si>
  <si>
    <t xml:space="preserve">27AAHFK3376N1ZR</t>
  </si>
  <si>
    <t xml:space="preserve">KISMAT LAMINATES</t>
  </si>
  <si>
    <t xml:space="preserve">27AAHFK3376N1ZRCAL+</t>
  </si>
  <si>
    <t xml:space="preserve">27AAHFK3376N1ZRLAM</t>
  </si>
  <si>
    <t xml:space="preserve">27AAHFK3376N1ZRSLC</t>
  </si>
  <si>
    <t xml:space="preserve">27AAHFK3376N1ZRSLC+</t>
  </si>
  <si>
    <t xml:space="preserve">27AAHFO2306G1ZI</t>
  </si>
  <si>
    <t xml:space="preserve">OSOM DECOR-PUNE</t>
  </si>
  <si>
    <t xml:space="preserve">27AAHFO2306G1ZILAM</t>
  </si>
  <si>
    <t xml:space="preserve">27AAHFO4961D1Z7</t>
  </si>
  <si>
    <t xml:space="preserve">Om Impex ( Bhosari)</t>
  </si>
  <si>
    <t xml:space="preserve">27AAHFO4961D1Z7CAL+</t>
  </si>
  <si>
    <t xml:space="preserve">27AAHFO8715F1Z3</t>
  </si>
  <si>
    <t xml:space="preserve">OM MODULAR FURNITURE</t>
  </si>
  <si>
    <t xml:space="preserve">NEAR SARPANCH BUNGLOW</t>
  </si>
  <si>
    <t xml:space="preserve">27AAHFO8715F1Z3CAL+</t>
  </si>
  <si>
    <t xml:space="preserve">27AAHFO8715F1Z3Flex</t>
  </si>
  <si>
    <t xml:space="preserve">27AAHFO8715F1Z3LAM</t>
  </si>
  <si>
    <t xml:space="preserve">27AAHFO8715F1Z3Liner &amp; Other</t>
  </si>
  <si>
    <t xml:space="preserve">27AAHFO8715F1Z3SLC</t>
  </si>
  <si>
    <t xml:space="preserve">27AAHFO8715F1Z3SLC+</t>
  </si>
  <si>
    <t xml:space="preserve">27AAHFS1179H1ZZ</t>
  </si>
  <si>
    <t xml:space="preserve">SARASWATI TIMBERS TRADERS</t>
  </si>
  <si>
    <t xml:space="preserve">27AAHFS1179H1ZZCAL+</t>
  </si>
  <si>
    <t xml:space="preserve">27AAHFS1179H1ZZLAM</t>
  </si>
  <si>
    <t xml:space="preserve">27AAHFS1179H1ZZSLC</t>
  </si>
  <si>
    <t xml:space="preserve">27AAHFS8542A1Z8</t>
  </si>
  <si>
    <t xml:space="preserve">SARATH ENTERPRISES</t>
  </si>
  <si>
    <t xml:space="preserve">27AAHFS8542A1Z8CAL+</t>
  </si>
  <si>
    <t xml:space="preserve">27AAHFS8542A1Z8LAM</t>
  </si>
  <si>
    <t xml:space="preserve">27AAHFS8542A1Z8SLC</t>
  </si>
  <si>
    <t xml:space="preserve">27AAHFS8542A1Z8SLC+</t>
  </si>
  <si>
    <t xml:space="preserve">27AAHFU8577B1ZT</t>
  </si>
  <si>
    <t xml:space="preserve">Urban Studio (Akrudi)</t>
  </si>
  <si>
    <t xml:space="preserve">27AAHFU8577B1ZTCAL+</t>
  </si>
  <si>
    <t xml:space="preserve">27AAHFU8577B1ZTLAM</t>
  </si>
  <si>
    <t xml:space="preserve">27AAHFU8577B1ZTSLC</t>
  </si>
  <si>
    <t xml:space="preserve">27AAHFU8577B1ZTSLC+</t>
  </si>
  <si>
    <t xml:space="preserve">27AAHFU9108J1ZR</t>
  </si>
  <si>
    <t xml:space="preserve">Unity Plylam LLP</t>
  </si>
  <si>
    <t xml:space="preserve">27AAHFU9108J1ZRCAL+</t>
  </si>
  <si>
    <t xml:space="preserve">27AAHFU9108J1ZRLAM</t>
  </si>
  <si>
    <t xml:space="preserve">27AAHFU9108J1ZRSLC</t>
  </si>
  <si>
    <t xml:space="preserve">27AAHFV3034G1Z8</t>
  </si>
  <si>
    <t xml:space="preserve">VNS International (Pisoli)</t>
  </si>
  <si>
    <t xml:space="preserve">27AAHFV3034G1Z8LAM</t>
  </si>
  <si>
    <t xml:space="preserve">27AAHFV3034G1Z8SLC</t>
  </si>
  <si>
    <t xml:space="preserve">27AAHFV5500D1ZF</t>
  </si>
  <si>
    <t xml:space="preserve">VASTU HARDWARE &amp; PLYWOOD</t>
  </si>
  <si>
    <t xml:space="preserve">27AAHFV5500D1ZFLAM</t>
  </si>
  <si>
    <t xml:space="preserve">27AAHFV5500D1ZFSLC</t>
  </si>
  <si>
    <t xml:space="preserve">27AAHFV7523N1ZJ</t>
  </si>
  <si>
    <t xml:space="preserve">VERTEX INFRASTRUCTURE</t>
  </si>
  <si>
    <t xml:space="preserve">27AAHFV7523N1ZJLAM</t>
  </si>
  <si>
    <t xml:space="preserve">27AAHHA6414M1Z6</t>
  </si>
  <si>
    <t xml:space="preserve">SKY VIE INDIA MARKETING</t>
  </si>
  <si>
    <t xml:space="preserve">27AAHHA6414M1Z6CAL+</t>
  </si>
  <si>
    <t xml:space="preserve">27AAHHA6414M1Z6LAM</t>
  </si>
  <si>
    <t xml:space="preserve">27AAHHP1507L1Z1</t>
  </si>
  <si>
    <t xml:space="preserve">VIKRAM TIMBER</t>
  </si>
  <si>
    <t xml:space="preserve">27AAHHP1507L1Z1CAL+</t>
  </si>
  <si>
    <t xml:space="preserve">27AAHHP1507L1Z1Flex</t>
  </si>
  <si>
    <t xml:space="preserve">27AAHHP1507L1Z1LAM</t>
  </si>
  <si>
    <t xml:space="preserve">27AAHHP1507L1Z1Liner &amp; Other</t>
  </si>
  <si>
    <t xml:space="preserve">27AAHHP1507L1Z1SLC</t>
  </si>
  <si>
    <t xml:space="preserve">27AAHHP1507L1Z1SLC+</t>
  </si>
  <si>
    <t xml:space="preserve">27AAHPB5522F1Z4</t>
  </si>
  <si>
    <t xml:space="preserve">Deva Plylam (TM)</t>
  </si>
  <si>
    <t xml:space="preserve">27AAHPB5522F1Z4CAL+</t>
  </si>
  <si>
    <t xml:space="preserve">27AAHPB5522F1Z4LAM</t>
  </si>
  <si>
    <t xml:space="preserve">27AAHPB5522F1Z4SLC+</t>
  </si>
  <si>
    <t xml:space="preserve">27AAHPN3268Q1ZY</t>
  </si>
  <si>
    <t xml:space="preserve">SURESH PLYWOOD &amp; HARDWARE</t>
  </si>
  <si>
    <t xml:space="preserve">27AAHPN3268Q1ZYCAL+</t>
  </si>
  <si>
    <t xml:space="preserve">27AAHPN3268Q1ZYFlex</t>
  </si>
  <si>
    <t xml:space="preserve">27AAHPN3268Q1ZYLAM</t>
  </si>
  <si>
    <t xml:space="preserve">27AAHPN3268Q1ZYLiner &amp; Other</t>
  </si>
  <si>
    <t xml:space="preserve">27AAHPN3268Q1ZYSLC</t>
  </si>
  <si>
    <t xml:space="preserve">27AAHPN3268Q1ZYSLC+</t>
  </si>
  <si>
    <t xml:space="preserve">27AAHPO2140C1Z5</t>
  </si>
  <si>
    <t xml:space="preserve">SATYAM H/W</t>
  </si>
  <si>
    <t xml:space="preserve">27AAHPO2140C1Z5LAM</t>
  </si>
  <si>
    <t xml:space="preserve">27AAHPO2140C1Z5SLC</t>
  </si>
  <si>
    <t xml:space="preserve">27AAHPO7956J1Z0</t>
  </si>
  <si>
    <t xml:space="preserve">KAMAL ENTERPRISES</t>
  </si>
  <si>
    <t xml:space="preserve">27AAHPO7956J1Z0CAL+</t>
  </si>
  <si>
    <t xml:space="preserve">27AAHPO7956J1Z0LAM</t>
  </si>
  <si>
    <t xml:space="preserve">27AAHPO7956J1Z0SLC</t>
  </si>
  <si>
    <t xml:space="preserve">27AAHPO8490K1ZZ</t>
  </si>
  <si>
    <t xml:space="preserve">OM SALES (BP)</t>
  </si>
  <si>
    <t xml:space="preserve">27AAHPO8490K1ZZLAM</t>
  </si>
  <si>
    <t xml:space="preserve">27AAHPO8490K1ZZSLC</t>
  </si>
  <si>
    <t xml:space="preserve">27AAHPO9472D1ZE</t>
  </si>
  <si>
    <t xml:space="preserve">B GOMRAJ- PUNE</t>
  </si>
  <si>
    <t xml:space="preserve">27AAHPO9472D1ZELAM</t>
  </si>
  <si>
    <t xml:space="preserve">27AAHPO9472D1ZESLC</t>
  </si>
  <si>
    <t xml:space="preserve">27AAICB7038C1ZT</t>
  </si>
  <si>
    <t xml:space="preserve">BRAKS INTERIO INDIA PRIVATE LIMITED</t>
  </si>
  <si>
    <t xml:space="preserve">27AAICB7038C1ZTCAL+</t>
  </si>
  <si>
    <t xml:space="preserve">27AAICB7038C1ZTLAM</t>
  </si>
  <si>
    <t xml:space="preserve">27AAICD8931A1ZR</t>
  </si>
  <si>
    <t xml:space="preserve">DESIGNORX PVT LTD</t>
  </si>
  <si>
    <t xml:space="preserve">27AAICD8931A1ZRCAL+</t>
  </si>
  <si>
    <t xml:space="preserve">27AAICD8931A1ZRFlex</t>
  </si>
  <si>
    <t xml:space="preserve">27AAICD8931A1ZRLAM</t>
  </si>
  <si>
    <t xml:space="preserve">27AAICD8931A1ZRLiner &amp; Other</t>
  </si>
  <si>
    <t xml:space="preserve">27AAICD8931A1ZRSLC</t>
  </si>
  <si>
    <t xml:space="preserve">27AAICD8931A1ZRSLC+</t>
  </si>
  <si>
    <t xml:space="preserve">27AAICE0318A1Z9</t>
  </si>
  <si>
    <t xml:space="preserve">EK DESIGN INDUSTRIES LIMITED</t>
  </si>
  <si>
    <t xml:space="preserve">27AAICE0318A1Z9Flex</t>
  </si>
  <si>
    <t xml:space="preserve">27AAICE0318A1Z9LAM</t>
  </si>
  <si>
    <t xml:space="preserve">27AAICE0318A1Z9SLC+</t>
  </si>
  <si>
    <t xml:space="preserve">27AAICM3354L1Z4</t>
  </si>
  <si>
    <t xml:space="preserve">Maan Trading Private Limited</t>
  </si>
  <si>
    <t xml:space="preserve">27AAICM3354L1Z4CAL+</t>
  </si>
  <si>
    <t xml:space="preserve">27AAICM9113B1ZO</t>
  </si>
  <si>
    <t xml:space="preserve">MESSUNG GLOBAL CONNECT PVT LTD</t>
  </si>
  <si>
    <t xml:space="preserve">27AAICM9113B1ZOSLC+</t>
  </si>
  <si>
    <t xml:space="preserve">27AAICR8345J1ZU</t>
  </si>
  <si>
    <t xml:space="preserve">RAMNEET INTERIORS</t>
  </si>
  <si>
    <t xml:space="preserve">27AAICR8345J1ZUCAL+</t>
  </si>
  <si>
    <t xml:space="preserve">27AAICR8345J1ZULAM</t>
  </si>
  <si>
    <t xml:space="preserve">27AAICR8345J1ZULiner &amp; Other</t>
  </si>
  <si>
    <t xml:space="preserve">27AAICR8345J1ZUSLC</t>
  </si>
  <si>
    <t xml:space="preserve">27AAICS5332C1ZJ</t>
  </si>
  <si>
    <t xml:space="preserve">SHANDAR MODULAR SYSTEM PVT LTD</t>
  </si>
  <si>
    <t xml:space="preserve">COMMERCIAL PRJ.</t>
  </si>
  <si>
    <t xml:space="preserve">27AAICS5332C1ZJCAL+</t>
  </si>
  <si>
    <t xml:space="preserve">27AAICS5332C1ZJFlex</t>
  </si>
  <si>
    <t xml:space="preserve">27AAICS5332C1ZJLAM</t>
  </si>
  <si>
    <t xml:space="preserve">27AAICS5332C1ZJLiner &amp; Other</t>
  </si>
  <si>
    <t xml:space="preserve">27AAICS5332C1ZJSLC</t>
  </si>
  <si>
    <t xml:space="preserve">27AAICS5332C1ZJSLC+</t>
  </si>
  <si>
    <t xml:space="preserve">27AAICV7771J1ZM</t>
  </si>
  <si>
    <t xml:space="preserve">VARANDA WOOD PRIVATE LIMITED</t>
  </si>
  <si>
    <t xml:space="preserve">Dingrajwadi</t>
  </si>
  <si>
    <t xml:space="preserve">27AAICV7771J1ZMCAL+</t>
  </si>
  <si>
    <t xml:space="preserve">27AAICV7771J1ZMFlex</t>
  </si>
  <si>
    <t xml:space="preserve">27AAICV7771J1ZMLAM</t>
  </si>
  <si>
    <t xml:space="preserve">27AAICV7771J1ZMLiner &amp; Other</t>
  </si>
  <si>
    <t xml:space="preserve">27AAICV7771J1ZMSLC</t>
  </si>
  <si>
    <t xml:space="preserve">27AAICV7771J1ZMSLC+</t>
  </si>
  <si>
    <t xml:space="preserve">27AAIFC4833B1ZR</t>
  </si>
  <si>
    <t xml:space="preserve">CHINTAMANI DECOR</t>
  </si>
  <si>
    <t xml:space="preserve">27AAIFC4833B1ZRFlex</t>
  </si>
  <si>
    <t xml:space="preserve">27AAIFC4833B1ZRLAM</t>
  </si>
  <si>
    <t xml:space="preserve">27AAIFC4833B1ZRSLC</t>
  </si>
  <si>
    <t xml:space="preserve">27AAIFC4833B1ZRSLC+</t>
  </si>
  <si>
    <t xml:space="preserve">27AAIFD8823A1ZM</t>
  </si>
  <si>
    <t xml:space="preserve">DEZINE O CRAFT</t>
  </si>
  <si>
    <t xml:space="preserve">27AAIFD8823A1ZMCAL+</t>
  </si>
  <si>
    <t xml:space="preserve">27AAIFD8823A1ZMLAM</t>
  </si>
  <si>
    <t xml:space="preserve">27AAIFD8823A1ZMLiner &amp; Other</t>
  </si>
  <si>
    <t xml:space="preserve">27AAIFD8823A1ZMSLC</t>
  </si>
  <si>
    <t xml:space="preserve">27AAIFD8823A1ZMSLC+</t>
  </si>
  <si>
    <t xml:space="preserve">27AAIFE8910H1ZB</t>
  </si>
  <si>
    <t xml:space="preserve">ECOVISION INTERIOR</t>
  </si>
  <si>
    <t xml:space="preserve">BHAVDHAN BUDRUK</t>
  </si>
  <si>
    <t xml:space="preserve">27AAIFE8910H1ZBCAL+</t>
  </si>
  <si>
    <t xml:space="preserve">27AAIFE8910H1ZBFlex</t>
  </si>
  <si>
    <t xml:space="preserve">27AAIFE8910H1ZBLAM</t>
  </si>
  <si>
    <t xml:space="preserve">27AAIFE8910H1ZBLiner &amp; Other</t>
  </si>
  <si>
    <t xml:space="preserve">27AAIFE8910H1ZBSLC</t>
  </si>
  <si>
    <t xml:space="preserve">27AAIFE8910H1ZBSLC+</t>
  </si>
  <si>
    <t xml:space="preserve">27AAIFF0552E1ZQ</t>
  </si>
  <si>
    <t xml:space="preserve">FINE EDGE MODULAR FURNITURE</t>
  </si>
  <si>
    <t xml:space="preserve">27AAIFF0552E1ZQCAL+</t>
  </si>
  <si>
    <t xml:space="preserve">27AAIFF0552E1ZQLAM</t>
  </si>
  <si>
    <t xml:space="preserve">27AAIFF0552E1ZQLiner &amp; Other</t>
  </si>
  <si>
    <t xml:space="preserve">27AAIFF0552E1ZQSLC</t>
  </si>
  <si>
    <t xml:space="preserve">27AAIFH5136Q1ZT</t>
  </si>
  <si>
    <t xml:space="preserve">Hindustan Suppliers (Lonavala)</t>
  </si>
  <si>
    <t xml:space="preserve">Lonavala</t>
  </si>
  <si>
    <t xml:space="preserve">27AAIFH5136Q1ZTLAM</t>
  </si>
  <si>
    <t xml:space="preserve">27AAIFI7710H1ZB</t>
  </si>
  <si>
    <t xml:space="preserve">INSTA LYNX</t>
  </si>
  <si>
    <t xml:space="preserve">27AAIFI7710H1ZBLiner &amp; Other</t>
  </si>
  <si>
    <t xml:space="preserve">27AAIFK7272N1ZN</t>
  </si>
  <si>
    <t xml:space="preserve">MR KITCHEN INDUSTRIES</t>
  </si>
  <si>
    <t xml:space="preserve">27AAIFK7272N1ZNCAL+</t>
  </si>
  <si>
    <t xml:space="preserve">27AAIFK7272N1ZNFlex</t>
  </si>
  <si>
    <t xml:space="preserve">27AAIFK7272N1ZNLAM</t>
  </si>
  <si>
    <t xml:space="preserve">27AAIFK7272N1ZNLiner &amp; Other</t>
  </si>
  <si>
    <t xml:space="preserve">27AAIFK7272N1ZNSLC</t>
  </si>
  <si>
    <t xml:space="preserve">27AAIFL2361F1ZF</t>
  </si>
  <si>
    <t xml:space="preserve">LAMI HUT</t>
  </si>
  <si>
    <t xml:space="preserve">27AAIFL2361F1ZFCAL+</t>
  </si>
  <si>
    <t xml:space="preserve">27AAIFL2361F1ZFLAM</t>
  </si>
  <si>
    <t xml:space="preserve">27AAIFL2361F1ZFSLC</t>
  </si>
  <si>
    <t xml:space="preserve">27AAIFL2361F1ZFSLC+</t>
  </si>
  <si>
    <t xml:space="preserve">27AAIFL9892R1Z0</t>
  </si>
  <si>
    <t xml:space="preserve">LAM SHINE</t>
  </si>
  <si>
    <t xml:space="preserve">SAVITRIBAI PHULE SMARAK</t>
  </si>
  <si>
    <t xml:space="preserve">27AAIFL9892R1Z0CAL+</t>
  </si>
  <si>
    <t xml:space="preserve">27AAIFL9892R1Z0LAM</t>
  </si>
  <si>
    <t xml:space="preserve">27AAIFL9892R1Z0SLC</t>
  </si>
  <si>
    <t xml:space="preserve">27AAIFM5219M1ZW</t>
  </si>
  <si>
    <t xml:space="preserve">AADITYA INDUSTRIES</t>
  </si>
  <si>
    <t xml:space="preserve">27AAIFM5219M1ZWCAL+</t>
  </si>
  <si>
    <t xml:space="preserve">27AAIFM5219M1ZWFlex</t>
  </si>
  <si>
    <t xml:space="preserve">27AAIFM5219M1ZWLAM</t>
  </si>
  <si>
    <t xml:space="preserve">27AAIFM5219M1ZWSLC</t>
  </si>
  <si>
    <t xml:space="preserve">27AAIFM5219M1ZWSLC+</t>
  </si>
  <si>
    <t xml:space="preserve">27AAIFM6952H1ZX</t>
  </si>
  <si>
    <t xml:space="preserve">Shri Shankar Enginers</t>
  </si>
  <si>
    <t xml:space="preserve">27AAIFM6952H1ZXLAM</t>
  </si>
  <si>
    <t xml:space="preserve">27AAIFN2770N1ZR</t>
  </si>
  <si>
    <t xml:space="preserve">EURO DISTRIBUTORS</t>
  </si>
  <si>
    <t xml:space="preserve">27AAIFN2770N1ZRLAM</t>
  </si>
  <si>
    <t xml:space="preserve">27AAIFN2770N1ZRSLC</t>
  </si>
  <si>
    <t xml:space="preserve">27AAIFO1067B1ZJ</t>
  </si>
  <si>
    <t xml:space="preserve">Om Plywood Depo (Uralidevachi)</t>
  </si>
  <si>
    <t xml:space="preserve">Saswad Road</t>
  </si>
  <si>
    <t xml:space="preserve">27AAIFO1067B1ZJLAM</t>
  </si>
  <si>
    <t xml:space="preserve">27AAIFO1067B1ZJSLC</t>
  </si>
  <si>
    <t xml:space="preserve">27AAIFO1067B1ZJSLC+</t>
  </si>
  <si>
    <t xml:space="preserve">27AAIFO6328B1ZD</t>
  </si>
  <si>
    <t xml:space="preserve">Offizo Infra LLP</t>
  </si>
  <si>
    <t xml:space="preserve">27AAIFO6328B1ZDLAM</t>
  </si>
  <si>
    <t xml:space="preserve">27AAIFT7107K1ZU</t>
  </si>
  <si>
    <t xml:space="preserve">TARA HARDWARE</t>
  </si>
  <si>
    <t xml:space="preserve">27AAIFT7107K1ZULAM</t>
  </si>
  <si>
    <t xml:space="preserve">27AAIFT7107K1ZUSLC</t>
  </si>
  <si>
    <t xml:space="preserve">27AAIFT7107K1ZUSLC+</t>
  </si>
  <si>
    <t xml:space="preserve">27AAIFU8030A1ZE</t>
  </si>
  <si>
    <t xml:space="preserve">27AAIFU8030A1ZELAM</t>
  </si>
  <si>
    <t xml:space="preserve">27AAIPN0968N1Z2</t>
  </si>
  <si>
    <t xml:space="preserve">MAHAVIR GLASS PLYWOOD AND HARDWARE</t>
  </si>
  <si>
    <t xml:space="preserve">27AAIPN0968N1Z2LAM</t>
  </si>
  <si>
    <t xml:space="preserve">27AAIPO5289K1ZZ</t>
  </si>
  <si>
    <t xml:space="preserve">SYNRGY SOLUTIONS</t>
  </si>
  <si>
    <t xml:space="preserve">27AAIPO5289K1ZZLAM</t>
  </si>
  <si>
    <t xml:space="preserve">27AAIPO5289K1ZZSLC</t>
  </si>
  <si>
    <t xml:space="preserve">27AAIPO5289K1ZZSLC+</t>
  </si>
  <si>
    <t xml:space="preserve">27AAIPO6279R1ZL</t>
  </si>
  <si>
    <t xml:space="preserve">JASMINE PLY/B H FURNITURE</t>
  </si>
  <si>
    <t xml:space="preserve">27AAIPO6279R1ZLLAM</t>
  </si>
  <si>
    <t xml:space="preserve">27AAIPO6279R1ZLSLC</t>
  </si>
  <si>
    <t xml:space="preserve">27AAIPO6279R1ZLSLC+</t>
  </si>
  <si>
    <t xml:space="preserve">27AAIPO6517E1ZN</t>
  </si>
  <si>
    <t xml:space="preserve">SHUBHAM DESIGN SERVICES</t>
  </si>
  <si>
    <t xml:space="preserve">27AAIPO6517E1ZNLAM</t>
  </si>
  <si>
    <t xml:space="preserve">27AAIPO6517E1ZNSLC</t>
  </si>
  <si>
    <t xml:space="preserve">27AAIPO6517E1ZNSLC+</t>
  </si>
  <si>
    <t xml:space="preserve">27AAIPO6660Q1ZU</t>
  </si>
  <si>
    <t xml:space="preserve">SHREE PLY LAM</t>
  </si>
  <si>
    <t xml:space="preserve">27AAIPO6660Q1ZUCAL+</t>
  </si>
  <si>
    <t xml:space="preserve">27AAIPO6660Q1ZULAM</t>
  </si>
  <si>
    <t xml:space="preserve">27AAIPO6660Q1ZUSLC</t>
  </si>
  <si>
    <t xml:space="preserve">27AAIPO7534R1ZT</t>
  </si>
  <si>
    <t xml:space="preserve">NAKODA PLY &amp; HARDWARE</t>
  </si>
  <si>
    <t xml:space="preserve">27AAIPO7534R1ZTCAL+</t>
  </si>
  <si>
    <t xml:space="preserve">27AAIPO7534R1ZTFlex</t>
  </si>
  <si>
    <t xml:space="preserve">27AAIPO7534R1ZTLAM</t>
  </si>
  <si>
    <t xml:space="preserve">27AAIPO7534R1ZTSLC</t>
  </si>
  <si>
    <t xml:space="preserve">27AAIPT6548E1ZB</t>
  </si>
  <si>
    <t xml:space="preserve">PLY DECOR</t>
  </si>
  <si>
    <t xml:space="preserve">27AAIPT6548E1ZBCAL+</t>
  </si>
  <si>
    <t xml:space="preserve">27AAIPT6548E1ZBLAM</t>
  </si>
  <si>
    <t xml:space="preserve">27AAIPT6548E1ZBSLC</t>
  </si>
  <si>
    <t xml:space="preserve">27AAJCB7865N1ZU</t>
  </si>
  <si>
    <t xml:space="preserve">BUILDBIG INFRACORP PVT. LTD</t>
  </si>
  <si>
    <t xml:space="preserve">27AAJCB7865N1ZULAM</t>
  </si>
  <si>
    <t xml:space="preserve">27AAJCB7865N1ZUSLC</t>
  </si>
  <si>
    <t xml:space="preserve">27AAJCB7865N1ZUSLC+</t>
  </si>
  <si>
    <t xml:space="preserve">27AAJCC3646C1ZT</t>
  </si>
  <si>
    <t xml:space="preserve">Codeaamy Private Limited</t>
  </si>
  <si>
    <t xml:space="preserve">27AAJCC3646C1ZTLAM</t>
  </si>
  <si>
    <t xml:space="preserve">27AAJCC8505E1ZP</t>
  </si>
  <si>
    <t xml:space="preserve">CRECIMIENTO MODULAR COMPONENTS</t>
  </si>
  <si>
    <t xml:space="preserve">27AAJCC8505E1ZPCAL+</t>
  </si>
  <si>
    <t xml:space="preserve">27AAJCC8505E1ZPFlex</t>
  </si>
  <si>
    <t xml:space="preserve">27AAJCC8505E1ZPLAM</t>
  </si>
  <si>
    <t xml:space="preserve">27AAJCC8505E1ZPLiner &amp; Other</t>
  </si>
  <si>
    <t xml:space="preserve">27AAJCC8505E1ZPSLC</t>
  </si>
  <si>
    <t xml:space="preserve">27AAJCC8505E1ZPSLC+</t>
  </si>
  <si>
    <t xml:space="preserve">27AAJCD8148A1ZP</t>
  </si>
  <si>
    <t xml:space="preserve">DHK MODULAR PRIVATE LIMITED (SHIVNE)</t>
  </si>
  <si>
    <t xml:space="preserve">SHIVNE</t>
  </si>
  <si>
    <t xml:space="preserve">27AAJCD8148A1ZPLAM</t>
  </si>
  <si>
    <t xml:space="preserve">27AAJCK7376H1Z0</t>
  </si>
  <si>
    <t xml:space="preserve">KALPINE INDURTRIES PVT LTD</t>
  </si>
  <si>
    <t xml:space="preserve">27AAJCK7376H1Z0Flex</t>
  </si>
  <si>
    <t xml:space="preserve">27AAJCK7376H1Z0LAM</t>
  </si>
  <si>
    <t xml:space="preserve">27AAJCK7376H1Z0SLC</t>
  </si>
  <si>
    <t xml:space="preserve">27AAJCR6097G1ZV</t>
  </si>
  <si>
    <t xml:space="preserve">MODULA WOOD PRIVATE LIMITED</t>
  </si>
  <si>
    <t xml:space="preserve">Narhe</t>
  </si>
  <si>
    <t xml:space="preserve">27AAJCR6097G1ZVLAM</t>
  </si>
  <si>
    <t xml:space="preserve">27AAJCR6097G1ZVSLC</t>
  </si>
  <si>
    <t xml:space="preserve">27AAJCR6097G1ZVSLC+</t>
  </si>
  <si>
    <t xml:space="preserve">27AAJCR9607E1Z5</t>
  </si>
  <si>
    <t xml:space="preserve">RADHA HARDWARE PVT LTD</t>
  </si>
  <si>
    <t xml:space="preserve">27AAJCR9607E1Z5CAL+</t>
  </si>
  <si>
    <t xml:space="preserve">27AAJCR9607E1Z5LAM</t>
  </si>
  <si>
    <t xml:space="preserve">27AAJCR9607E1Z5SLC</t>
  </si>
  <si>
    <t xml:space="preserve">27AAJCR9607E1Z5SLC+</t>
  </si>
  <si>
    <t xml:space="preserve">27AAJCT8232F1Z6</t>
  </si>
  <si>
    <t xml:space="preserve">TWEZA PANELS PVT LTD</t>
  </si>
  <si>
    <t xml:space="preserve">27AAJCT8232F1Z6Flex</t>
  </si>
  <si>
    <t xml:space="preserve">27AAJCT8232F1Z6LAM</t>
  </si>
  <si>
    <t xml:space="preserve">27AAJCT8232F1Z6Liner &amp; Other</t>
  </si>
  <si>
    <t xml:space="preserve">27AAJCT8232F1Z6SLC</t>
  </si>
  <si>
    <t xml:space="preserve">27AAJCT8232F1Z6SLC+</t>
  </si>
  <si>
    <t xml:space="preserve">27AAJCV8381M1ZF</t>
  </si>
  <si>
    <t xml:space="preserve">VPN Works (OPC) Private Limited</t>
  </si>
  <si>
    <t xml:space="preserve">27AAJCV8381M1ZFCAL+</t>
  </si>
  <si>
    <t xml:space="preserve">27AAJCV8381M1ZFLAM</t>
  </si>
  <si>
    <t xml:space="preserve">27AAJCV8381M1ZFSLC</t>
  </si>
  <si>
    <t xml:space="preserve">27AAJCV8381M1ZFSLC+</t>
  </si>
  <si>
    <t xml:space="preserve">27AAJFA1489Q1ZR</t>
  </si>
  <si>
    <t xml:space="preserve">AMBICA TRADERS (BARAMATI)</t>
  </si>
  <si>
    <t xml:space="preserve">27AAJFA1489Q1ZRLAM</t>
  </si>
  <si>
    <t xml:space="preserve">27AAJFD2151J1ZH</t>
  </si>
  <si>
    <t xml:space="preserve">Dolphin Realty</t>
  </si>
  <si>
    <t xml:space="preserve">27AAJFD2151J1ZHCAL+</t>
  </si>
  <si>
    <t xml:space="preserve">27AAJFE3474D1ZH</t>
  </si>
  <si>
    <t xml:space="preserve">ELEMENTS MSL LLP</t>
  </si>
  <si>
    <t xml:space="preserve">27AAJFE3474D1ZHLAM</t>
  </si>
  <si>
    <t xml:space="preserve">27AAJFE3474D1ZHSLC</t>
  </si>
  <si>
    <t xml:space="preserve">27AAJFE3474D1ZHSLC+</t>
  </si>
  <si>
    <t xml:space="preserve">27AAJFE5484D1ZB</t>
  </si>
  <si>
    <t xml:space="preserve">EZHUMALAI LIFE  SPACE</t>
  </si>
  <si>
    <t xml:space="preserve">27AAJFE5484D1ZBCAL+</t>
  </si>
  <si>
    <t xml:space="preserve">27AAJFE5484D1ZBLAM</t>
  </si>
  <si>
    <t xml:space="preserve">27AAJFE5484D1ZBLiner &amp; Other</t>
  </si>
  <si>
    <t xml:space="preserve">27AAJFE5484D1ZBSLC</t>
  </si>
  <si>
    <t xml:space="preserve">27AAJFF6092Q1ZL</t>
  </si>
  <si>
    <t xml:space="preserve">FURNITO</t>
  </si>
  <si>
    <t xml:space="preserve">Chandkhed</t>
  </si>
  <si>
    <t xml:space="preserve">27AAJFF6092Q1ZLLAM</t>
  </si>
  <si>
    <t xml:space="preserve">27AAJFH2916F1ZH</t>
  </si>
  <si>
    <t xml:space="preserve">HIMACHAL PLY</t>
  </si>
  <si>
    <t xml:space="preserve">27AAJFH2916F1ZHCAL+</t>
  </si>
  <si>
    <t xml:space="preserve">27AAJFH2916F1ZHLAM</t>
  </si>
  <si>
    <t xml:space="preserve">27AAJFH2916F1ZHSLC</t>
  </si>
  <si>
    <t xml:space="preserve">27AAJFH2916F1ZHSLC+</t>
  </si>
  <si>
    <t xml:space="preserve">27AAJFJ3595N1ZL</t>
  </si>
  <si>
    <t xml:space="preserve">JAINAM INTERIOR SOLUTION</t>
  </si>
  <si>
    <t xml:space="preserve">27AAJFJ3595N1ZLCAL+</t>
  </si>
  <si>
    <t xml:space="preserve">27AAJFJ3595N1ZLFlex</t>
  </si>
  <si>
    <t xml:space="preserve">27AAJFJ3595N1ZLLAM</t>
  </si>
  <si>
    <t xml:space="preserve">27AAJFJ3595N1ZLLiner &amp; Other</t>
  </si>
  <si>
    <t xml:space="preserve">27AAJFJ3595N1ZLSLC</t>
  </si>
  <si>
    <t xml:space="preserve">27AAJFJ3595N1ZLSLC+</t>
  </si>
  <si>
    <t xml:space="preserve">27AAJFJ7763Q1ZD</t>
  </si>
  <si>
    <t xml:space="preserve">JAI LAXMI CERA PLY</t>
  </si>
  <si>
    <t xml:space="preserve">27AAJFJ7763Q1ZDLAM</t>
  </si>
  <si>
    <t xml:space="preserve">27AAJFK0986A1ZE</t>
  </si>
  <si>
    <t xml:space="preserve">KAKADE LASER</t>
  </si>
  <si>
    <t xml:space="preserve">Dhayari</t>
  </si>
  <si>
    <t xml:space="preserve">27AAJFK0986A1ZECAL+</t>
  </si>
  <si>
    <t xml:space="preserve">27AAJFK0986A1ZELAM</t>
  </si>
  <si>
    <t xml:space="preserve">27AAJFK3640F1ZF</t>
  </si>
  <si>
    <t xml:space="preserve">2 KONIFER PLY &amp; VENEERS/KONEX DECOR</t>
  </si>
  <si>
    <t xml:space="preserve">27AAJFK3640F1ZFLAM</t>
  </si>
  <si>
    <t xml:space="preserve">27AAJFK3640F1ZFSLC</t>
  </si>
  <si>
    <t xml:space="preserve">27AAJFK8032B1ZJ</t>
  </si>
  <si>
    <t xml:space="preserve">KESHRIYA DISTRIBUTORS</t>
  </si>
  <si>
    <t xml:space="preserve">27AAJFK8032B1ZJCAL+</t>
  </si>
  <si>
    <t xml:space="preserve">27AAJFL4597J1ZN</t>
  </si>
  <si>
    <t xml:space="preserve">LEVEN DECORS (BP)</t>
  </si>
  <si>
    <t xml:space="preserve">27AAJFL4597J1ZNCAL+</t>
  </si>
  <si>
    <t xml:space="preserve">27AAJFL4597J1ZNLAM</t>
  </si>
  <si>
    <t xml:space="preserve">27AAJFL4597J1ZNSLC</t>
  </si>
  <si>
    <t xml:space="preserve">27AAJFL4597J1ZNSLC+</t>
  </si>
  <si>
    <t xml:space="preserve">27AAJFL6557C1Z6</t>
  </si>
  <si>
    <t xml:space="preserve">LAVISH HOMES</t>
  </si>
  <si>
    <t xml:space="preserve">27AAJFL6557C1Z6LAM</t>
  </si>
  <si>
    <t xml:space="preserve">27AAJFL6557C1Z6SLC</t>
  </si>
  <si>
    <t xml:space="preserve">27AAJFL7323C1ZG</t>
  </si>
  <si>
    <t xml:space="preserve">LAMP DISTRIBUTORS</t>
  </si>
  <si>
    <t xml:space="preserve">27AAJFL7323C1ZGCAL+</t>
  </si>
  <si>
    <t xml:space="preserve">27AAJFL7323C1ZGFlex</t>
  </si>
  <si>
    <t xml:space="preserve">27AAJFL7323C1ZGLAM</t>
  </si>
  <si>
    <t xml:space="preserve">27AAJFL7323C1ZGLiner &amp; Other</t>
  </si>
  <si>
    <t xml:space="preserve">27AAJFL7323C1ZGSLC</t>
  </si>
  <si>
    <t xml:space="preserve">27AAJFL7323C1ZGSLC+</t>
  </si>
  <si>
    <t xml:space="preserve">27AAJFM8559M1ZE</t>
  </si>
  <si>
    <t xml:space="preserve">2 ART PLY/AMICHAND MANAJI &amp; COMPANY</t>
  </si>
  <si>
    <t xml:space="preserve">27AAJFM8559M1ZECAL+</t>
  </si>
  <si>
    <t xml:space="preserve">27AAJFM8559M1ZEFlex</t>
  </si>
  <si>
    <t xml:space="preserve">27AAJFM8559M1ZELAM</t>
  </si>
  <si>
    <t xml:space="preserve">27AAJFM8559M1ZESLC</t>
  </si>
  <si>
    <t xml:space="preserve">27AAJFM8559M1ZESLC+</t>
  </si>
  <si>
    <t xml:space="preserve">27AAJFO2817L1ZX</t>
  </si>
  <si>
    <t xml:space="preserve">OPEN TO SKY WOODCRAFTS</t>
  </si>
  <si>
    <t xml:space="preserve">27AAJFO2817L1ZXFlex</t>
  </si>
  <si>
    <t xml:space="preserve">27AAJFT9209R1Z8</t>
  </si>
  <si>
    <t xml:space="preserve">TOUCHE HARDWARE</t>
  </si>
  <si>
    <t xml:space="preserve">27AAJFT9209R1Z8CAL+</t>
  </si>
  <si>
    <t xml:space="preserve">27AAJFT9209R1Z8Flex</t>
  </si>
  <si>
    <t xml:space="preserve">27AAJFT9209R1Z8LAM</t>
  </si>
  <si>
    <t xml:space="preserve">27AAJFT9209R1Z8SLC</t>
  </si>
  <si>
    <t xml:space="preserve">27AAJFT9209R1Z8SLC+</t>
  </si>
  <si>
    <t xml:space="preserve">27AAJFV5424G1Z0</t>
  </si>
  <si>
    <t xml:space="preserve">VEERA'S VENEER</t>
  </si>
  <si>
    <t xml:space="preserve">27AAJFV5424G1Z0LAM</t>
  </si>
  <si>
    <t xml:space="preserve">27AAJFV5424G1Z0SLC</t>
  </si>
  <si>
    <t xml:space="preserve">27AAJFV5424G1Z0SLC+</t>
  </si>
  <si>
    <t xml:space="preserve">27AAJFV7430J1ZR</t>
  </si>
  <si>
    <t xml:space="preserve">VERTEX INFRACORE SOLUTIONS</t>
  </si>
  <si>
    <t xml:space="preserve">27AAJFV7430J1ZRLAM</t>
  </si>
  <si>
    <t xml:space="preserve">27AAJFV7430J1ZRSLC+</t>
  </si>
  <si>
    <t xml:space="preserve">27AAJHM9071J2ZM</t>
  </si>
  <si>
    <t xml:space="preserve">PLY LINK  (BIBVEWADI)</t>
  </si>
  <si>
    <t xml:space="preserve">27AAJHM9071J2ZMLAM</t>
  </si>
  <si>
    <t xml:space="preserve">27AAJHM9071J2ZMSLC</t>
  </si>
  <si>
    <t xml:space="preserve">27AAJHM9071J2ZMSLC+</t>
  </si>
  <si>
    <t xml:space="preserve">27AAJPE0567D1Z0</t>
  </si>
  <si>
    <t xml:space="preserve">THE SOURZ</t>
  </si>
  <si>
    <t xml:space="preserve">27AAJPE0567D1Z0LAM</t>
  </si>
  <si>
    <t xml:space="preserve">27AAJPE0567D1Z0SLC+</t>
  </si>
  <si>
    <t xml:space="preserve">27AAJPO0379H1ZG</t>
  </si>
  <si>
    <t xml:space="preserve">VENUS PLYLAM</t>
  </si>
  <si>
    <t xml:space="preserve">27AAJPO0379H1ZGCAL+</t>
  </si>
  <si>
    <t xml:space="preserve">27AAJPO0379H1ZGLAM</t>
  </si>
  <si>
    <t xml:space="preserve">27AAJPO0379H1ZGSLC</t>
  </si>
  <si>
    <t xml:space="preserve">27AAJPO0397F1ZI</t>
  </si>
  <si>
    <t xml:space="preserve">AMRUT HARDWARE</t>
  </si>
  <si>
    <t xml:space="preserve">27AAJPO0397F1ZICAL+</t>
  </si>
  <si>
    <t xml:space="preserve">27AAJPO0397F1ZILAM</t>
  </si>
  <si>
    <t xml:space="preserve">27AAJPO0397F1ZILiner &amp; Other</t>
  </si>
  <si>
    <t xml:space="preserve">27AAJPO0397F1ZISLC</t>
  </si>
  <si>
    <t xml:space="preserve">27AAJPO0397F1ZISLC+</t>
  </si>
  <si>
    <t xml:space="preserve">27AAJPO4285A1ZP</t>
  </si>
  <si>
    <t xml:space="preserve">2 SWASTIK TRADE LINK/SWASTIK PLY</t>
  </si>
  <si>
    <t xml:space="preserve">27AAJPO4285A1ZPCAL+</t>
  </si>
  <si>
    <t xml:space="preserve">27AAJPO4285A1ZPFlex</t>
  </si>
  <si>
    <t xml:space="preserve">27AAJPO4285A1ZPLAM</t>
  </si>
  <si>
    <t xml:space="preserve">27AAJPO4285A1ZPSLC</t>
  </si>
  <si>
    <t xml:space="preserve">27AAJPO4285A1ZPSLC+</t>
  </si>
  <si>
    <t xml:space="preserve">27AAJPO7443C1ZN</t>
  </si>
  <si>
    <t xml:space="preserve">SHEETAL ENTERPRISES (KONDHWA)</t>
  </si>
  <si>
    <t xml:space="preserve">27AAJPO7443C1ZNLAM</t>
  </si>
  <si>
    <t xml:space="preserve">27AAJPO7443C1ZNSLC</t>
  </si>
  <si>
    <t xml:space="preserve">27AAJPO7956L1ZU</t>
  </si>
  <si>
    <t xml:space="preserve">Aakarshan Laminates</t>
  </si>
  <si>
    <t xml:space="preserve">27AAJPO7956L1ZUCAL+</t>
  </si>
  <si>
    <t xml:space="preserve">27AAJPO7956L1ZULAM</t>
  </si>
  <si>
    <t xml:space="preserve">27AAJPO7956L1ZUSLC</t>
  </si>
  <si>
    <t xml:space="preserve">27AAJPO7956L1ZUSLC+</t>
  </si>
  <si>
    <t xml:space="preserve">27AAJPT0551C2ZU</t>
  </si>
  <si>
    <t xml:space="preserve">Thakkar Laminate</t>
  </si>
  <si>
    <t xml:space="preserve">27AAJPT0551C2ZULAM</t>
  </si>
  <si>
    <t xml:space="preserve">27AAJPV4377J1ZY</t>
  </si>
  <si>
    <t xml:space="preserve">SHREE KRISHNA FURNITURE MART</t>
  </si>
  <si>
    <t xml:space="preserve">27AAJPV4377J1ZYLAM</t>
  </si>
  <si>
    <t xml:space="preserve">27AAKCA2760Q1Z4</t>
  </si>
  <si>
    <t xml:space="preserve">ALPINE DOORS PVT LTD</t>
  </si>
  <si>
    <t xml:space="preserve">27AAKCA2760Q1Z4CAL+</t>
  </si>
  <si>
    <t xml:space="preserve">27AAKCA2760Q1Z4Flex</t>
  </si>
  <si>
    <t xml:space="preserve">27AAKCA2760Q1Z4LAM</t>
  </si>
  <si>
    <t xml:space="preserve">27AAKCA5643G1ZL</t>
  </si>
  <si>
    <t xml:space="preserve">A J PATEL INTERIORS &amp; INFRASTRUCTURE PVT LTD</t>
  </si>
  <si>
    <t xml:space="preserve">27AAKCA5643G1ZLLAM</t>
  </si>
  <si>
    <t xml:space="preserve">27AAKCG1691G1ZF</t>
  </si>
  <si>
    <t xml:space="preserve">GS.24 INTERIO SOLUTION (P)LTD</t>
  </si>
  <si>
    <t xml:space="preserve">27AAKCG1691G1ZFCAL+</t>
  </si>
  <si>
    <t xml:space="preserve">27AAKCG1691G1ZFFlex</t>
  </si>
  <si>
    <t xml:space="preserve">27AAKCG1691G1ZFLAM</t>
  </si>
  <si>
    <t xml:space="preserve">27AAKCT6375J1ZO</t>
  </si>
  <si>
    <t xml:space="preserve">TAILO INTERIOR SOLUTIONS PVT LTD</t>
  </si>
  <si>
    <t xml:space="preserve">27AAKCT6375J1ZOCAL+</t>
  </si>
  <si>
    <t xml:space="preserve">27AAKCT6375J1ZOFlex</t>
  </si>
  <si>
    <t xml:space="preserve">27AAKCT6375J1ZOLAM</t>
  </si>
  <si>
    <t xml:space="preserve">27AAKCT6375J1ZOSLC</t>
  </si>
  <si>
    <t xml:space="preserve">27AAKFB4244K1ZA</t>
  </si>
  <si>
    <t xml:space="preserve">Balaji Construction</t>
  </si>
  <si>
    <t xml:space="preserve">Rahatni</t>
  </si>
  <si>
    <t xml:space="preserve">27AAKFB4244K1ZALAM</t>
  </si>
  <si>
    <t xml:space="preserve">27AAKFB5195M1ZU</t>
  </si>
  <si>
    <t xml:space="preserve">BHAKTI SALES ( PHALTAN )</t>
  </si>
  <si>
    <t xml:space="preserve">27AAKFB5195M1ZUCAL+</t>
  </si>
  <si>
    <t xml:space="preserve">27AAKFB5195M1ZUFlex</t>
  </si>
  <si>
    <t xml:space="preserve">27AAKFB5195M1ZULAM</t>
  </si>
  <si>
    <t xml:space="preserve">27AAKFB5195M1ZUSLC</t>
  </si>
  <si>
    <t xml:space="preserve">27AAKFC9901E1ZG</t>
  </si>
  <si>
    <t xml:space="preserve">C.A.S &amp; CO</t>
  </si>
  <si>
    <t xml:space="preserve">27AAKFC9901E1ZGCAL+</t>
  </si>
  <si>
    <t xml:space="preserve">27AAKFC9901E1ZGFlex</t>
  </si>
  <si>
    <t xml:space="preserve">27AAKFC9901E1ZGLAM</t>
  </si>
  <si>
    <t xml:space="preserve">27AAKFC9901E1ZGLiner &amp; Other</t>
  </si>
  <si>
    <t xml:space="preserve">27AAKFC9901E1ZGSLC</t>
  </si>
  <si>
    <t xml:space="preserve">27AAKFF2192A1ZO</t>
  </si>
  <si>
    <t xml:space="preserve">FURNILI</t>
  </si>
  <si>
    <t xml:space="preserve">27AAKFF2192A1ZOCAL+</t>
  </si>
  <si>
    <t xml:space="preserve">27AAKFF2192A1ZOFlex</t>
  </si>
  <si>
    <t xml:space="preserve">27AAKFF2192A1ZOLAM</t>
  </si>
  <si>
    <t xml:space="preserve">27AAKFF2192A1ZOLiner &amp; Other</t>
  </si>
  <si>
    <t xml:space="preserve">27AAKFF4610P1Z2</t>
  </si>
  <si>
    <t xml:space="preserve">Fortune Plywod &amp; Hardware</t>
  </si>
  <si>
    <t xml:space="preserve">27AAKFF4610P1Z2CAL+</t>
  </si>
  <si>
    <t xml:space="preserve">27AAKFF4610P1Z2LAM</t>
  </si>
  <si>
    <t xml:space="preserve">27AAKFF4610P1Z2SLC</t>
  </si>
  <si>
    <t xml:space="preserve">27AAKFG8361J1ZX</t>
  </si>
  <si>
    <t xml:space="preserve">G V Enterprises (Rahtani)</t>
  </si>
  <si>
    <t xml:space="preserve">Rahatani</t>
  </si>
  <si>
    <t xml:space="preserve">27AAKFG8361J1ZXLAM</t>
  </si>
  <si>
    <t xml:space="preserve">27AAKFH5624H1Z9</t>
  </si>
  <si>
    <t xml:space="preserve">HINDUSTAN INTERIOR</t>
  </si>
  <si>
    <t xml:space="preserve">Dhanori</t>
  </si>
  <si>
    <t xml:space="preserve">27AAKFH5624H1Z9CAL+</t>
  </si>
  <si>
    <t xml:space="preserve">27AAKFH5624H1Z9Flex</t>
  </si>
  <si>
    <t xml:space="preserve">27AAKFH5624H1Z9LAM</t>
  </si>
  <si>
    <t xml:space="preserve">27AAKFH5624H1Z9SLC</t>
  </si>
  <si>
    <t xml:space="preserve">27AAKFH5624H1Z9SLC+</t>
  </si>
  <si>
    <t xml:space="preserve">27AAKFH7743P1ZK</t>
  </si>
  <si>
    <t xml:space="preserve">Haardhik Impulse Developers LLP</t>
  </si>
  <si>
    <t xml:space="preserve">27AAKFH7743P1ZKLAM</t>
  </si>
  <si>
    <t xml:space="preserve">27AAKFH7743P1ZKLiner &amp; Other</t>
  </si>
  <si>
    <t xml:space="preserve">27AAKFI0920P1Z2</t>
  </si>
  <si>
    <t xml:space="preserve">INDOPLY DISTRIBUTORS (TM )-PUNE</t>
  </si>
  <si>
    <t xml:space="preserve">27AAKFI0920P1Z2CAL+</t>
  </si>
  <si>
    <t xml:space="preserve">27AAKFI0920P1Z2LAM</t>
  </si>
  <si>
    <t xml:space="preserve">27AAKFI0920P1Z2SLC</t>
  </si>
  <si>
    <t xml:space="preserve">27AAKFI0920P1Z2SLC+</t>
  </si>
  <si>
    <t xml:space="preserve">27AAKFI3640N1ZZ</t>
  </si>
  <si>
    <t xml:space="preserve">INTRADOOR INDUSTRIES</t>
  </si>
  <si>
    <t xml:space="preserve">MARKAL MIDC</t>
  </si>
  <si>
    <t xml:space="preserve">27AAKFI3640N1ZZCAL+</t>
  </si>
  <si>
    <t xml:space="preserve">27AAKFI3640N1ZZFlex</t>
  </si>
  <si>
    <t xml:space="preserve">27AAKFI3640N1ZZLiner &amp; Other</t>
  </si>
  <si>
    <t xml:space="preserve">27AAKFJ1758L1ZV</t>
  </si>
  <si>
    <t xml:space="preserve">JHAMTANI PLY LAM</t>
  </si>
  <si>
    <t xml:space="preserve">27AAKFJ1758L1ZVCAL+</t>
  </si>
  <si>
    <t xml:space="preserve">27AAKFJ1758L1ZVFlex</t>
  </si>
  <si>
    <t xml:space="preserve">27AAKFJ1758L1ZVLAM</t>
  </si>
  <si>
    <t xml:space="preserve">27AAKFJ1758L1ZVLiner &amp; Other</t>
  </si>
  <si>
    <t xml:space="preserve">27AAKFJ1758L1ZVSLC</t>
  </si>
  <si>
    <t xml:space="preserve">27AAKFJ1758L1ZVSLC+</t>
  </si>
  <si>
    <t xml:space="preserve">27AAKFK7592B1Z3</t>
  </si>
  <si>
    <t xml:space="preserve">Kasata Properties</t>
  </si>
  <si>
    <t xml:space="preserve">27AAKFK7592B1Z3SLC</t>
  </si>
  <si>
    <t xml:space="preserve">27AAKFL9468M1ZC</t>
  </si>
  <si>
    <t xml:space="preserve">LAVISH INTERIO</t>
  </si>
  <si>
    <t xml:space="preserve">27AAKFL9468M1ZCCAL+</t>
  </si>
  <si>
    <t xml:space="preserve">27AAKFL9468M1ZCFlex</t>
  </si>
  <si>
    <t xml:space="preserve">27AAKFL9468M1ZCLAM</t>
  </si>
  <si>
    <t xml:space="preserve">27AAKFL9468M1ZCSLC</t>
  </si>
  <si>
    <t xml:space="preserve">27AAKFM3840L1ZX</t>
  </si>
  <si>
    <t xml:space="preserve">MAHAVEER ENTERPRISES</t>
  </si>
  <si>
    <t xml:space="preserve">27AAKFM3840L1ZXCAL+</t>
  </si>
  <si>
    <t xml:space="preserve">27AAKFM3840L1ZXLAM</t>
  </si>
  <si>
    <t xml:space="preserve">27AAKFM3840L1ZXLiner &amp; Other</t>
  </si>
  <si>
    <t xml:space="preserve">27AAKFM3840L1ZXSLC</t>
  </si>
  <si>
    <t xml:space="preserve">27AAKFM5668G1ZU</t>
  </si>
  <si>
    <t xml:space="preserve">MANOJ PLYWOOD</t>
  </si>
  <si>
    <t xml:space="preserve">27AAKFM5668G1ZUCAL+</t>
  </si>
  <si>
    <t xml:space="preserve">27AAKFM5668G1ZULAM</t>
  </si>
  <si>
    <t xml:space="preserve">27AAKFM5668G1ZUSLC</t>
  </si>
  <si>
    <t xml:space="preserve">27AAKFM5668G1ZUSLC+</t>
  </si>
  <si>
    <t xml:space="preserve">27AAKFM8316M1ZQ</t>
  </si>
  <si>
    <t xml:space="preserve">MANOJ RANE ASSOCIATES</t>
  </si>
  <si>
    <t xml:space="preserve">27AAKFM8316M1ZQLAM</t>
  </si>
  <si>
    <t xml:space="preserve">27AAKFR4525P1ZK</t>
  </si>
  <si>
    <t xml:space="preserve">RADIANCE KITCHENS &amp; FURNITURES</t>
  </si>
  <si>
    <t xml:space="preserve">27AAKFR4525P1ZKCAL+</t>
  </si>
  <si>
    <t xml:space="preserve">27AAKFR4525P1ZKLAM</t>
  </si>
  <si>
    <t xml:space="preserve">27AAKFR4525P1ZKSLC</t>
  </si>
  <si>
    <t xml:space="preserve">27AAKFR4525P1ZKSLC+</t>
  </si>
  <si>
    <t xml:space="preserve">27AAKFS2265H1ZZ</t>
  </si>
  <si>
    <t xml:space="preserve">SPACE N STYLE</t>
  </si>
  <si>
    <t xml:space="preserve">27AAKFS2265H1ZZCAL+</t>
  </si>
  <si>
    <t xml:space="preserve">27AAKFS2265H1ZZFlex</t>
  </si>
  <si>
    <t xml:space="preserve">27AAKFS2265H1ZZLAM</t>
  </si>
  <si>
    <t xml:space="preserve">27AAKFT5967F1ZN</t>
  </si>
  <si>
    <t xml:space="preserve">TRISHALA TRADING CO</t>
  </si>
  <si>
    <t xml:space="preserve">27AAKFT5967F1ZNLAM</t>
  </si>
  <si>
    <t xml:space="preserve">27AAKFV1914A1ZG</t>
  </si>
  <si>
    <t xml:space="preserve">VISHWAKARMA FURNITURE</t>
  </si>
  <si>
    <t xml:space="preserve">27AAKFV1914A1ZGCAL+</t>
  </si>
  <si>
    <t xml:space="preserve">27AAKFV1914A1ZGFlex</t>
  </si>
  <si>
    <t xml:space="preserve">27AAKFV1914A1ZGLAM</t>
  </si>
  <si>
    <t xml:space="preserve">27AAKFV1914A1ZGLiner &amp; Other</t>
  </si>
  <si>
    <t xml:space="preserve">27AAKFV1914A1ZGSLC</t>
  </si>
  <si>
    <t xml:space="preserve">27AAKFV1914A1ZGSLC+</t>
  </si>
  <si>
    <t xml:space="preserve">27AAKHD7735H1Z1</t>
  </si>
  <si>
    <t xml:space="preserve">SHA HOLCHAND DANAJI</t>
  </si>
  <si>
    <t xml:space="preserve">27AAKHD7735H1Z1LAM</t>
  </si>
  <si>
    <t xml:space="preserve">27AAKHK4476Q1ZB</t>
  </si>
  <si>
    <t xml:space="preserve">Shri Aainath Interiors and Contractors</t>
  </si>
  <si>
    <t xml:space="preserve">Shivane</t>
  </si>
  <si>
    <t xml:space="preserve">27AAKHK4476Q1ZBLAM</t>
  </si>
  <si>
    <t xml:space="preserve">27AAKHK7847M1ZE</t>
  </si>
  <si>
    <t xml:space="preserve">Curio Crafts Systems</t>
  </si>
  <si>
    <t xml:space="preserve">27AAKHK7847M1ZELAM</t>
  </si>
  <si>
    <t xml:space="preserve">27AAKHK7847M1ZESLC</t>
  </si>
  <si>
    <t xml:space="preserve">27AAKHP8525K1ZK</t>
  </si>
  <si>
    <t xml:space="preserve">LAXMI PLYWOOD AND ELECTRICAL</t>
  </si>
  <si>
    <t xml:space="preserve">27AAKHP8525K1ZKCAL+</t>
  </si>
  <si>
    <t xml:space="preserve">27AAKHP8525K1ZKLAM</t>
  </si>
  <si>
    <t xml:space="preserve">27AAKHP8525K1ZKSLC</t>
  </si>
  <si>
    <t xml:space="preserve">27AAKHP8525K1ZKSLC+</t>
  </si>
  <si>
    <t xml:space="preserve">27AAKPH4293E1ZN</t>
  </si>
  <si>
    <t xml:space="preserve">SHIWANI KITCHEN TROLLYES</t>
  </si>
  <si>
    <t xml:space="preserve">27AAKPH4293E1ZNCAL+</t>
  </si>
  <si>
    <t xml:space="preserve">27AAKPO5122H1ZO</t>
  </si>
  <si>
    <t xml:space="preserve">INDOPLY SALES</t>
  </si>
  <si>
    <t xml:space="preserve">27AAKPO5122H1ZOLAM</t>
  </si>
  <si>
    <t xml:space="preserve">27AAKPO5122H1ZOLiner &amp; Other</t>
  </si>
  <si>
    <t xml:space="preserve">27AAKPO5122H1ZOSLC</t>
  </si>
  <si>
    <t xml:space="preserve">27AAKPO5122H1ZOSLC+</t>
  </si>
  <si>
    <t xml:space="preserve">27AAKPO9203B1ZU</t>
  </si>
  <si>
    <t xml:space="preserve">Kalpesh Steel Center</t>
  </si>
  <si>
    <t xml:space="preserve">27AAKPO9203B1ZULAM</t>
  </si>
  <si>
    <t xml:space="preserve">27AAKPO9203B1ZUSLC</t>
  </si>
  <si>
    <t xml:space="preserve">27AALCC9750H1Z8</t>
  </si>
  <si>
    <t xml:space="preserve">CREDIBLE FITMENTS (OPC) PRIVATE LIMITED</t>
  </si>
  <si>
    <t xml:space="preserve">27AALCC9750H1Z8CAL+</t>
  </si>
  <si>
    <t xml:space="preserve">27AALCC9750H1Z8LAM</t>
  </si>
  <si>
    <t xml:space="preserve">27AALCC9750H1Z8Liner &amp; Other</t>
  </si>
  <si>
    <t xml:space="preserve">27AALCK1281H1ZE</t>
  </si>
  <si>
    <t xml:space="preserve">KGN UPVC WOODTECH PRIVATE LIMITED</t>
  </si>
  <si>
    <t xml:space="preserve">27AALCK1281H1ZECAL+</t>
  </si>
  <si>
    <t xml:space="preserve">27AALCK1281H1ZEFlex</t>
  </si>
  <si>
    <t xml:space="preserve">27AALCK1281H1ZELAM</t>
  </si>
  <si>
    <t xml:space="preserve">27AALCK1281H1ZESLC</t>
  </si>
  <si>
    <t xml:space="preserve">27AALCM3236E1ZJ</t>
  </si>
  <si>
    <t xml:space="preserve">Molt Projects Pvt. Ltd.</t>
  </si>
  <si>
    <t xml:space="preserve">27AALCM3236E1ZJSLC</t>
  </si>
  <si>
    <t xml:space="preserve">27AALCM7857M1ZJ</t>
  </si>
  <si>
    <t xml:space="preserve">MSR SALES PVT LTD</t>
  </si>
  <si>
    <t xml:space="preserve">KENJALE NAGAR</t>
  </si>
  <si>
    <t xml:space="preserve">27AALCM7857M1ZJLAM</t>
  </si>
  <si>
    <t xml:space="preserve">27AALCM7857M1ZJSLC</t>
  </si>
  <si>
    <t xml:space="preserve">27AALCP8591M1ZF</t>
  </si>
  <si>
    <t xml:space="preserve">PURPLECUBE NEOTERICS PRIVATE LIMITED</t>
  </si>
  <si>
    <t xml:space="preserve">27AALCP8591M1ZFLAM</t>
  </si>
  <si>
    <t xml:space="preserve">27AALCP8591M1ZFLiner &amp; Other</t>
  </si>
  <si>
    <t xml:space="preserve">27AALCP8591M1ZFSLC</t>
  </si>
  <si>
    <t xml:space="preserve">27AALFB3751A1ZS</t>
  </si>
  <si>
    <t xml:space="preserve">BHAGWATI PLYWOOD</t>
  </si>
  <si>
    <t xml:space="preserve">27AALFB3751A1ZSLAM</t>
  </si>
  <si>
    <t xml:space="preserve">27AALFD2103N1ZF</t>
  </si>
  <si>
    <t xml:space="preserve">DHANASHRI HARDWARE (MUKUND NAGAR)</t>
  </si>
  <si>
    <t xml:space="preserve">27AALFD2103N1ZFLAM</t>
  </si>
  <si>
    <t xml:space="preserve">27AALFG1280D1ZL</t>
  </si>
  <si>
    <t xml:space="preserve">GAURAV PLY</t>
  </si>
  <si>
    <t xml:space="preserve">27AALFG1280D1ZLCAL+</t>
  </si>
  <si>
    <t xml:space="preserve">27AALFG1280D1ZLLAM</t>
  </si>
  <si>
    <t xml:space="preserve">27AALFG1280D1ZLSLC</t>
  </si>
  <si>
    <t xml:space="preserve">27AALFG1280D1ZLSLC+</t>
  </si>
  <si>
    <t xml:space="preserve">27AALFH1815R1ZU</t>
  </si>
  <si>
    <t xml:space="preserve">H.M.PLY &amp; HARDWARE</t>
  </si>
  <si>
    <t xml:space="preserve">27AALFH1815R1ZUCAL+</t>
  </si>
  <si>
    <t xml:space="preserve">27AALFH1815R1ZUFlex</t>
  </si>
  <si>
    <t xml:space="preserve">27AALFH1815R1ZULAM</t>
  </si>
  <si>
    <t xml:space="preserve">27AALFH1815R1ZULiner &amp; Other</t>
  </si>
  <si>
    <t xml:space="preserve">27AALFH1815R1ZUSLC</t>
  </si>
  <si>
    <t xml:space="preserve">27AALFH1815R1ZUSLC+</t>
  </si>
  <si>
    <t xml:space="preserve">27AALFI4963K1ZS</t>
  </si>
  <si>
    <t xml:space="preserve">INSYDE MODULAR FURNITURE</t>
  </si>
  <si>
    <t xml:space="preserve">27AALFI4963K1ZSLAM</t>
  </si>
  <si>
    <t xml:space="preserve">27AALFI4963K1ZSSLC</t>
  </si>
  <si>
    <t xml:space="preserve">27AALFM1000H1ZP</t>
  </si>
  <si>
    <t xml:space="preserve">MULJI MARKETING</t>
  </si>
  <si>
    <t xml:space="preserve">27AALFM1000H1ZPLAM</t>
  </si>
  <si>
    <t xml:space="preserve">27AALFM1000H1ZPSLC+</t>
  </si>
  <si>
    <t xml:space="preserve">27AALFP7097B1ZX</t>
  </si>
  <si>
    <t xml:space="preserve">PANKAJ DEVELOPERS</t>
  </si>
  <si>
    <t xml:space="preserve">27AALFP7097B1ZXCAL+</t>
  </si>
  <si>
    <t xml:space="preserve">27AALFT7205M1ZO</t>
  </si>
  <si>
    <t xml:space="preserve">THE DESIGN HUB</t>
  </si>
  <si>
    <t xml:space="preserve">27AALFT7205M1ZOCAL+</t>
  </si>
  <si>
    <t xml:space="preserve">27AALFT7205M1ZOFlex</t>
  </si>
  <si>
    <t xml:space="preserve">27AALFT7205M1ZOLAM</t>
  </si>
  <si>
    <t xml:space="preserve">27AALFT7205M1ZOLiner &amp; Other</t>
  </si>
  <si>
    <t xml:space="preserve">27AALFT7205M1ZOSLC</t>
  </si>
  <si>
    <t xml:space="preserve">27AALFT7205M1ZOSLC+</t>
  </si>
  <si>
    <t xml:space="preserve">27AALFV0754H1ZX</t>
  </si>
  <si>
    <t xml:space="preserve">VERTICAL KITFURN INDUSTRIES L.L.P</t>
  </si>
  <si>
    <t xml:space="preserve">Wadki</t>
  </si>
  <si>
    <t xml:space="preserve">27AALFV0754H1ZXLAM</t>
  </si>
  <si>
    <t xml:space="preserve">27AALFV0754H1ZXSLC</t>
  </si>
  <si>
    <t xml:space="preserve">27AALFV0754H1ZXSLC+</t>
  </si>
  <si>
    <t xml:space="preserve">27AALFV6162F1ZV</t>
  </si>
  <si>
    <t xml:space="preserve">Venetia Building Solutions (Baramati)</t>
  </si>
  <si>
    <t xml:space="preserve">27AALFV6162F1ZVSLC</t>
  </si>
  <si>
    <t xml:space="preserve">27AALPC8056H1ZK</t>
  </si>
  <si>
    <t xml:space="preserve">S M Ply(Kothrud)</t>
  </si>
  <si>
    <t xml:space="preserve">27AALPC8056H1ZKCAL+</t>
  </si>
  <si>
    <t xml:space="preserve">27AALPC8056H1ZKFlex</t>
  </si>
  <si>
    <t xml:space="preserve">27AALPC8056H1ZKLAM</t>
  </si>
  <si>
    <t xml:space="preserve">27AALPC8056H1ZKLiner &amp; Other</t>
  </si>
  <si>
    <t xml:space="preserve">27AALPC8056H1ZKSLC</t>
  </si>
  <si>
    <t xml:space="preserve">27AALPC8056H1ZKSLC+</t>
  </si>
  <si>
    <t xml:space="preserve">27AALPC8147P1Z3</t>
  </si>
  <si>
    <t xml:space="preserve">RIGHT KITCHEN</t>
  </si>
  <si>
    <t xml:space="preserve">27AALPC8147P1Z3CAL+</t>
  </si>
  <si>
    <t xml:space="preserve">27AALPC8147P1Z3Flex</t>
  </si>
  <si>
    <t xml:space="preserve">27AALPC8147P1Z3LAM</t>
  </si>
  <si>
    <t xml:space="preserve">27AALPC8147P1Z3SLC</t>
  </si>
  <si>
    <t xml:space="preserve">27AALPO2298M1ZX</t>
  </si>
  <si>
    <t xml:space="preserve">PADMAVATI PLYWOOD &amp; HARDWARE</t>
  </si>
  <si>
    <t xml:space="preserve">27AALPO2298M1ZXCAL+</t>
  </si>
  <si>
    <t xml:space="preserve">27AALPO2298M1ZXFlex</t>
  </si>
  <si>
    <t xml:space="preserve">27AALPO2298M1ZXLAM</t>
  </si>
  <si>
    <t xml:space="preserve">27AALPO2298M1ZXSLC</t>
  </si>
  <si>
    <t xml:space="preserve">27AALPO2298M1ZXSLC+</t>
  </si>
  <si>
    <t xml:space="preserve">27AALPO8166A1ZJ</t>
  </si>
  <si>
    <t xml:space="preserve">SHREE BHAIRAV PLY &amp; H/W (BHEKRAI NAGAR)</t>
  </si>
  <si>
    <t xml:space="preserve">Bhekrai Nagar</t>
  </si>
  <si>
    <t xml:space="preserve">27AALPO8166A1ZJLAM</t>
  </si>
  <si>
    <t xml:space="preserve">27AALPO8166A1ZJSLC</t>
  </si>
  <si>
    <t xml:space="preserve">27AAMCA5886H1Z4</t>
  </si>
  <si>
    <t xml:space="preserve">ABN INTERARCH PRIVATE LIMITED</t>
  </si>
  <si>
    <t xml:space="preserve">27AAMCA5886H1Z4LAM</t>
  </si>
  <si>
    <t xml:space="preserve">27AAMCC3846K1Z7</t>
  </si>
  <si>
    <t xml:space="preserve">CMF LAVISH INTERIO PRIVATE LIMITED</t>
  </si>
  <si>
    <t xml:space="preserve">27AAMCC3846K1Z7CAL+</t>
  </si>
  <si>
    <t xml:space="preserve">27AAMCC3846K1Z7LAM</t>
  </si>
  <si>
    <t xml:space="preserve">27AAMCC3846K1Z7SLC</t>
  </si>
  <si>
    <t xml:space="preserve">27AAMCC5323R1Z1</t>
  </si>
  <si>
    <t xml:space="preserve">CHOUDHARY INTERIOR PRIVATE LIMITED</t>
  </si>
  <si>
    <t xml:space="preserve">27AAMCC5323R1Z1CAL+</t>
  </si>
  <si>
    <t xml:space="preserve">27AAMCC5323R1Z1Flex</t>
  </si>
  <si>
    <t xml:space="preserve">27AAMCC5323R1Z1LAM</t>
  </si>
  <si>
    <t xml:space="preserve">27AAMCC5323R1Z1SLC</t>
  </si>
  <si>
    <t xml:space="preserve">27AAMCK1676P1ZP</t>
  </si>
  <si>
    <t xml:space="preserve">KPS Projects &amp; Interiors Pvt Ltd</t>
  </si>
  <si>
    <t xml:space="preserve">27AAMCK1676P1ZPCAL+</t>
  </si>
  <si>
    <t xml:space="preserve">27AAMCK1676P1ZPLAM</t>
  </si>
  <si>
    <t xml:space="preserve">27AAMCK1676P1ZPSLC</t>
  </si>
  <si>
    <t xml:space="preserve">27AAMCM0011C1Z3</t>
  </si>
  <si>
    <t xml:space="preserve">MARRYLAND ERGONOMICS PRIVATE LIMITED</t>
  </si>
  <si>
    <t xml:space="preserve">Tathavade</t>
  </si>
  <si>
    <t xml:space="preserve">27AAMCM0011C1Z3CAL+</t>
  </si>
  <si>
    <t xml:space="preserve">27AAMCM0011C1Z3LAM</t>
  </si>
  <si>
    <t xml:space="preserve">27AAMCM0011C1Z3SLC</t>
  </si>
  <si>
    <t xml:space="preserve">27AAMCP0023D1ZU</t>
  </si>
  <si>
    <t xml:space="preserve">Plastome Lab Pvt Ltd</t>
  </si>
  <si>
    <t xml:space="preserve">Talwade</t>
  </si>
  <si>
    <t xml:space="preserve">27AAMCP0023D1ZULAM</t>
  </si>
  <si>
    <t xml:space="preserve">27AAMCP3822E1ZF</t>
  </si>
  <si>
    <t xml:space="preserve">PRECISE MODUTECH PRIVATE LIMITED</t>
  </si>
  <si>
    <t xml:space="preserve">27AAMCP3822E1ZFCAL+</t>
  </si>
  <si>
    <t xml:space="preserve">27AAMCP3822E1ZFLAM</t>
  </si>
  <si>
    <t xml:space="preserve">27AAMCP3822E1ZFSLC</t>
  </si>
  <si>
    <t xml:space="preserve">27AAMCP4148B1ZG</t>
  </si>
  <si>
    <t xml:space="preserve">PROVEVO DESIGN PRIVATE LIMITED</t>
  </si>
  <si>
    <t xml:space="preserve">27AAMCP4148B1ZGCAL+</t>
  </si>
  <si>
    <t xml:space="preserve">27AAMCP4148B1ZGFlex</t>
  </si>
  <si>
    <t xml:space="preserve">27AAMCP4148B1ZGLAM</t>
  </si>
  <si>
    <t xml:space="preserve">27AAMCP4148B1ZGSLC</t>
  </si>
  <si>
    <t xml:space="preserve">27AAMCP4148B1ZGSLC+</t>
  </si>
  <si>
    <t xml:space="preserve">27AAMCR6506P1ZN</t>
  </si>
  <si>
    <t xml:space="preserve">RASAIOR CULTURE AND LIFESTYLE PTD LID</t>
  </si>
  <si>
    <t xml:space="preserve">27AAMCR6506P1ZNLAM</t>
  </si>
  <si>
    <t xml:space="preserve">27AAMCS9980N1Z6</t>
  </si>
  <si>
    <t xml:space="preserve">Scon Projects Pvt. Ltd.</t>
  </si>
  <si>
    <t xml:space="preserve">27AAMCS9980N1Z6LAM</t>
  </si>
  <si>
    <t xml:space="preserve">27AAMFA5202E1ZU</t>
  </si>
  <si>
    <t xml:space="preserve">Aditya Enterprises - Bhosari</t>
  </si>
  <si>
    <t xml:space="preserve">27AAMFA5202E1ZUCAL+</t>
  </si>
  <si>
    <t xml:space="preserve">27AAMFA5202E1ZUFlex</t>
  </si>
  <si>
    <t xml:space="preserve">27AAMFD1212H1ZR</t>
  </si>
  <si>
    <t xml:space="preserve">DOLPHIN PROMOTERS (DR)</t>
  </si>
  <si>
    <t xml:space="preserve">Nigdi</t>
  </si>
  <si>
    <t xml:space="preserve">27AAMFD1212H1ZRCAL+</t>
  </si>
  <si>
    <t xml:space="preserve">27AAMFH0695N1ZP</t>
  </si>
  <si>
    <t xml:space="preserve">HOMECOMM TECHNOLOGIES LLP</t>
  </si>
  <si>
    <t xml:space="preserve">27AAMFH0695N1ZPCAL+</t>
  </si>
  <si>
    <t xml:space="preserve">27AAMFJ4649Q1ZF</t>
  </si>
  <si>
    <t xml:space="preserve">J J ENTERPRISES (B .P )</t>
  </si>
  <si>
    <t xml:space="preserve">27AAMFJ4649Q1ZFCAL+</t>
  </si>
  <si>
    <t xml:space="preserve">27AAMFJ4649Q1ZFLAM</t>
  </si>
  <si>
    <t xml:space="preserve">27AAMFJ4649Q1ZFLiner &amp; Other</t>
  </si>
  <si>
    <t xml:space="preserve">27AAMFJ4649Q1ZFSLC</t>
  </si>
  <si>
    <t xml:space="preserve">27AAMFK5961E1Z2</t>
  </si>
  <si>
    <t xml:space="preserve">Kalpataru Design Solutions</t>
  </si>
  <si>
    <t xml:space="preserve">27AAMFK5961E1Z2LAM</t>
  </si>
  <si>
    <t xml:space="preserve">27AAMFK9353N1ZH</t>
  </si>
  <si>
    <t xml:space="preserve">KESHRIYA CORPORATION</t>
  </si>
  <si>
    <t xml:space="preserve">27AAMFK9353N1ZHLAM</t>
  </si>
  <si>
    <t xml:space="preserve">27AAMFK9353N1ZHSLC</t>
  </si>
  <si>
    <t xml:space="preserve">27AAMFL0720G1ZI</t>
  </si>
  <si>
    <t xml:space="preserve">LINECRAFT MODULAR LLP</t>
  </si>
  <si>
    <t xml:space="preserve">27AAMFL0720G1ZICAL+</t>
  </si>
  <si>
    <t xml:space="preserve">27AAMFL0720G1ZILAM</t>
  </si>
  <si>
    <t xml:space="preserve">27AAMFL0720G1ZILiner &amp; Other</t>
  </si>
  <si>
    <t xml:space="preserve">27AAMFL0720G1ZISLC</t>
  </si>
  <si>
    <t xml:space="preserve">27AAMFM0610J1ZD</t>
  </si>
  <si>
    <t xml:space="preserve">M M PLY</t>
  </si>
  <si>
    <t xml:space="preserve">27AAMFM0610J1ZDCAL+</t>
  </si>
  <si>
    <t xml:space="preserve">27AAMFM0610J1ZDLAM</t>
  </si>
  <si>
    <t xml:space="preserve">27AAMFM0610J1ZDSLC</t>
  </si>
  <si>
    <t xml:space="preserve">27AAMFN5744J1ZR</t>
  </si>
  <si>
    <t xml:space="preserve">NAMOH DOORS INDUSTRIES (MULSHI)</t>
  </si>
  <si>
    <t xml:space="preserve">27AAMFN5744J1ZRCAL+</t>
  </si>
  <si>
    <t xml:space="preserve">27AAMFN5744J1ZRFlex</t>
  </si>
  <si>
    <t xml:space="preserve">27AAMFN5744J1ZRLAM</t>
  </si>
  <si>
    <t xml:space="preserve">27AAMFN5744J1ZRLiner &amp; Other</t>
  </si>
  <si>
    <t xml:space="preserve">27AAMFN5744J1ZRSLC</t>
  </si>
  <si>
    <t xml:space="preserve">27AAMFP5431C1ZC</t>
  </si>
  <si>
    <t xml:space="preserve">PADMAVATI LAMINATES</t>
  </si>
  <si>
    <t xml:space="preserve">27AAMFP5431C1ZCCAL+</t>
  </si>
  <si>
    <t xml:space="preserve">27AAMFP5431C1ZCLAM</t>
  </si>
  <si>
    <t xml:space="preserve">27AAMFR9574L1Z7</t>
  </si>
  <si>
    <t xml:space="preserve">Rohan Estate Developers</t>
  </si>
  <si>
    <t xml:space="preserve">Talegaon</t>
  </si>
  <si>
    <t xml:space="preserve">27AAMFR9574L1Z7SLC+</t>
  </si>
  <si>
    <t xml:space="preserve">27AAMFS6049P1ZA</t>
  </si>
  <si>
    <t xml:space="preserve">Shreeyash Auto Ancillaries</t>
  </si>
  <si>
    <t xml:space="preserve">27AAMFS6049P1ZALAM</t>
  </si>
  <si>
    <t xml:space="preserve">27AAMFV5132E1Z4</t>
  </si>
  <si>
    <t xml:space="preserve">VENTURE WOODS</t>
  </si>
  <si>
    <t xml:space="preserve">27AAMFV5132E1Z4CAL+</t>
  </si>
  <si>
    <t xml:space="preserve">27AAMFV5132E1Z4LAM</t>
  </si>
  <si>
    <t xml:space="preserve">27AAMFV5132E1Z4SLC</t>
  </si>
  <si>
    <t xml:space="preserve">27AAMFV5132E1Z4SLC+</t>
  </si>
  <si>
    <t xml:space="preserve">27AAMHS7747A1ZU</t>
  </si>
  <si>
    <t xml:space="preserve">PLY POINT</t>
  </si>
  <si>
    <t xml:space="preserve">27AAMHS7747A1ZUCAL+</t>
  </si>
  <si>
    <t xml:space="preserve">27AAMHS7747A1ZULAM</t>
  </si>
  <si>
    <t xml:space="preserve">27AAMHS7747A1ZUSLC</t>
  </si>
  <si>
    <t xml:space="preserve">27AAMPO0089M1Z3</t>
  </si>
  <si>
    <t xml:space="preserve">LALIT PLY &amp; HARDWARE</t>
  </si>
  <si>
    <t xml:space="preserve">27AAMPO0089M1Z3CAL+</t>
  </si>
  <si>
    <t xml:space="preserve">27AAMPO0089M1Z3LAM</t>
  </si>
  <si>
    <t xml:space="preserve">27AAMPO0089M1Z3SLC</t>
  </si>
  <si>
    <t xml:space="preserve">27AAMPO1742M1Z9</t>
  </si>
  <si>
    <t xml:space="preserve">NAMO DECOR</t>
  </si>
  <si>
    <t xml:space="preserve">27AAMPO1742M1Z9LAM</t>
  </si>
  <si>
    <t xml:space="preserve">27AAMPO1742M1Z9SLC</t>
  </si>
  <si>
    <t xml:space="preserve">27AAMPO1742M1Z9SLC+</t>
  </si>
  <si>
    <t xml:space="preserve">27AAMPQ4901G1ZL</t>
  </si>
  <si>
    <t xml:space="preserve">The Furniture Yard</t>
  </si>
  <si>
    <t xml:space="preserve">27AAMPQ4901G1ZLCAL+</t>
  </si>
  <si>
    <t xml:space="preserve">27AANFA7706N1ZX</t>
  </si>
  <si>
    <t xml:space="preserve">A. G. Enterprises</t>
  </si>
  <si>
    <t xml:space="preserve">Khed Shivapur</t>
  </si>
  <si>
    <t xml:space="preserve">27AANFA7706N1ZXCAL+</t>
  </si>
  <si>
    <t xml:space="preserve">27AANFC8590Q1ZD</t>
  </si>
  <si>
    <t xml:space="preserve">COCEPTUAL</t>
  </si>
  <si>
    <t xml:space="preserve">27AANFC8590Q1ZDLAM</t>
  </si>
  <si>
    <t xml:space="preserve">27AANFC8590Q1ZDSLC</t>
  </si>
  <si>
    <t xml:space="preserve">27AANFC8590Q1ZDSLC+</t>
  </si>
  <si>
    <t xml:space="preserve">27AANFK0334J1Z9</t>
  </si>
  <si>
    <t xml:space="preserve">KALINDI PLYWOOD &amp; TIMBER</t>
  </si>
  <si>
    <t xml:space="preserve">27AANFK0334J1Z9CAL+</t>
  </si>
  <si>
    <t xml:space="preserve">27AANFK0334J1Z9LAM</t>
  </si>
  <si>
    <t xml:space="preserve">27AANFK0334J1Z9SLC</t>
  </si>
  <si>
    <t xml:space="preserve">27AANFK8508N1ZL</t>
  </si>
  <si>
    <t xml:space="preserve">KITCHENISTA SALES CORPORATION LLP</t>
  </si>
  <si>
    <t xml:space="preserve">27AANFK8508N1ZLLAM</t>
  </si>
  <si>
    <t xml:space="preserve">27AANFK8508N1ZLSLC</t>
  </si>
  <si>
    <t xml:space="preserve">27AANFN1587G1ZW</t>
  </si>
  <si>
    <t xml:space="preserve">NEW KASWA FURNITURE</t>
  </si>
  <si>
    <t xml:space="preserve">27AANFN1587G1ZWCAL+</t>
  </si>
  <si>
    <t xml:space="preserve">27AANFT9517E1ZS</t>
  </si>
  <si>
    <t xml:space="preserve">TARA INTERIO</t>
  </si>
  <si>
    <t xml:space="preserve">27AANFT9517E1ZSCAL+</t>
  </si>
  <si>
    <t xml:space="preserve">27AANFT9517E1ZSLAM</t>
  </si>
  <si>
    <t xml:space="preserve">27AANPA3610M1ZR</t>
  </si>
  <si>
    <t xml:space="preserve">RAJESH FURNITURE</t>
  </si>
  <si>
    <t xml:space="preserve">27AANPA3610M1ZRCAL+</t>
  </si>
  <si>
    <t xml:space="preserve">27AANPA3610M1ZRFlex</t>
  </si>
  <si>
    <t xml:space="preserve">27AANPA3610M1ZRLAM</t>
  </si>
  <si>
    <t xml:space="preserve">27AANPD1571C1Z1</t>
  </si>
  <si>
    <t xml:space="preserve">BALAJI PLYWOOD (PIMPRI)</t>
  </si>
  <si>
    <t xml:space="preserve">27AANPD1571C1Z1CAL+</t>
  </si>
  <si>
    <t xml:space="preserve">27AANPD1571C1Z1Flex</t>
  </si>
  <si>
    <t xml:space="preserve">27AANPD1571C1Z1LAM</t>
  </si>
  <si>
    <t xml:space="preserve">27AANPD1571C1Z1SLC</t>
  </si>
  <si>
    <t xml:space="preserve">27AANPD1571C1Z1SLC+</t>
  </si>
  <si>
    <t xml:space="preserve">27AANPD2798R1ZR</t>
  </si>
  <si>
    <t xml:space="preserve">PRIYA DIE CASTERS</t>
  </si>
  <si>
    <t xml:space="preserve">27AANPD2798R1ZRLAM</t>
  </si>
  <si>
    <t xml:space="preserve">27AANPJ5721G1ZN</t>
  </si>
  <si>
    <t xml:space="preserve">M. S. ENTERPRISES</t>
  </si>
  <si>
    <t xml:space="preserve">27AANPJ5721G1ZNCAL+</t>
  </si>
  <si>
    <t xml:space="preserve">27AANPJ5721G1ZNSLC</t>
  </si>
  <si>
    <t xml:space="preserve">27AANPN7477R1ZF</t>
  </si>
  <si>
    <t xml:space="preserve">K .P.CONSTRUCTION</t>
  </si>
  <si>
    <t xml:space="preserve">27AANPN7477R1ZFLAM</t>
  </si>
  <si>
    <t xml:space="preserve">27AANPN8464A1ZH</t>
  </si>
  <si>
    <t xml:space="preserve">POONAM ENTERPRISE</t>
  </si>
  <si>
    <t xml:space="preserve">27AANPN8464A1ZHCAL+</t>
  </si>
  <si>
    <t xml:space="preserve">27AANPN8464A1ZHFlex</t>
  </si>
  <si>
    <t xml:space="preserve">27AANPN8464A1ZHLAM</t>
  </si>
  <si>
    <t xml:space="preserve">27AANPN8464A1ZHSLC</t>
  </si>
  <si>
    <t xml:space="preserve">27AANPN8464A1ZHSLC+</t>
  </si>
  <si>
    <t xml:space="preserve">27AANPN9283D1Z8</t>
  </si>
  <si>
    <t xml:space="preserve">R D NAGUL &amp; ASSOCIATES (WANWADI)</t>
  </si>
  <si>
    <t xml:space="preserve">27AANPN9283D1Z8CAL+</t>
  </si>
  <si>
    <t xml:space="preserve">27AANPN9283D1Z8Flex</t>
  </si>
  <si>
    <t xml:space="preserve">27AANPN9283D1Z8LAM</t>
  </si>
  <si>
    <t xml:space="preserve">27AANPN9283D1Z8Liner &amp; Other</t>
  </si>
  <si>
    <t xml:space="preserve">27AANPN9283D1Z8SLC</t>
  </si>
  <si>
    <t xml:space="preserve">27AANPR7850G1Z5</t>
  </si>
  <si>
    <t xml:space="preserve">RISHAB TRADERS</t>
  </si>
  <si>
    <t xml:space="preserve">27AANPR7850G1Z5Flex</t>
  </si>
  <si>
    <t xml:space="preserve">27AANPT3264A1ZN</t>
  </si>
  <si>
    <t xml:space="preserve">TEMAC DESIGNS</t>
  </si>
  <si>
    <t xml:space="preserve">27AANPT3264A1ZNLAM</t>
  </si>
  <si>
    <t xml:space="preserve">27AAOCA9688B1Z6</t>
  </si>
  <si>
    <t xml:space="preserve">AVANT GARDE INTERIOR PRODUCTS PVT. LTD.</t>
  </si>
  <si>
    <t xml:space="preserve">27AAOCA9688B1Z6LAM</t>
  </si>
  <si>
    <t xml:space="preserve">27AAOCA9688B1Z6SLC</t>
  </si>
  <si>
    <t xml:space="preserve">27AAOCA9688B1Z6SLC+</t>
  </si>
  <si>
    <t xml:space="preserve">27AAOCM8959R1Z1</t>
  </si>
  <si>
    <t xml:space="preserve">MARKET CRADLE PVT LTD</t>
  </si>
  <si>
    <t xml:space="preserve">Pimpri Chinchwad</t>
  </si>
  <si>
    <t xml:space="preserve">27AAOCM8959R1Z1CAL+</t>
  </si>
  <si>
    <t xml:space="preserve">27AAOCM8959R1Z1Flex</t>
  </si>
  <si>
    <t xml:space="preserve">27AAOCM8959R1Z1LAM</t>
  </si>
  <si>
    <t xml:space="preserve">27AAOCM8959R1Z1Liner &amp; Other</t>
  </si>
  <si>
    <t xml:space="preserve">27AAOCM8959R1Z1SLC</t>
  </si>
  <si>
    <t xml:space="preserve">27AAOCP3589Q1Z8</t>
  </si>
  <si>
    <t xml:space="preserve">Priswa Constructions Pvt. Ltd. (Kharadi)</t>
  </si>
  <si>
    <t xml:space="preserve">27AAOCP3589Q1Z8CAL+</t>
  </si>
  <si>
    <t xml:space="preserve">27AAOCP3589Q1Z8Flex</t>
  </si>
  <si>
    <t xml:space="preserve">27AAOCP3589Q1Z8LAM</t>
  </si>
  <si>
    <t xml:space="preserve">27AAOCP3589Q1Z8SLC</t>
  </si>
  <si>
    <t xml:space="preserve">27AAOCP3589Q1Z8SLC+</t>
  </si>
  <si>
    <t xml:space="preserve">27AAOCP8318H1ZY</t>
  </si>
  <si>
    <t xml:space="preserve">Palash Ply Private Limited</t>
  </si>
  <si>
    <t xml:space="preserve">27AAOCP8318H1ZYFlex</t>
  </si>
  <si>
    <t xml:space="preserve">27AAOCP8318H1ZYLAM</t>
  </si>
  <si>
    <t xml:space="preserve">27AAOCP8318H1ZYSLC</t>
  </si>
  <si>
    <t xml:space="preserve">27AAOFB2945D1ZH</t>
  </si>
  <si>
    <t xml:space="preserve">BHAIRAV TRADING CO</t>
  </si>
  <si>
    <t xml:space="preserve">27AAOFB2945D1ZHLAM</t>
  </si>
  <si>
    <t xml:space="preserve">27AAOFB2945D1ZHSLC</t>
  </si>
  <si>
    <t xml:space="preserve">27AAOFB9397B1Z1</t>
  </si>
  <si>
    <t xml:space="preserve">B.M DISTRIBUTORS</t>
  </si>
  <si>
    <t xml:space="preserve">27AAOFB9397B1Z1CAL+</t>
  </si>
  <si>
    <t xml:space="preserve">27AAOFB9397B1Z1LAM</t>
  </si>
  <si>
    <t xml:space="preserve">27AAOFB9397B1Z1SLC</t>
  </si>
  <si>
    <t xml:space="preserve">27AAOFB9397B1Z1SLC+</t>
  </si>
  <si>
    <t xml:space="preserve">27AAOFC3527E1ZI</t>
  </si>
  <si>
    <t xml:space="preserve">CLASSIC SALES (S)</t>
  </si>
  <si>
    <t xml:space="preserve">27AAOFC3527E1ZILAM</t>
  </si>
  <si>
    <t xml:space="preserve">27AAOFC3527E1ZILiner &amp; Other</t>
  </si>
  <si>
    <t xml:space="preserve">27AAOFC3994K1ZQ</t>
  </si>
  <si>
    <t xml:space="preserve">CONCEPT DESIGNS</t>
  </si>
  <si>
    <t xml:space="preserve">27AAOFC3994K1ZQFlex</t>
  </si>
  <si>
    <t xml:space="preserve">27AAOFH4657C1Z8</t>
  </si>
  <si>
    <t xml:space="preserve">House of Innovation</t>
  </si>
  <si>
    <t xml:space="preserve">27AAOFH4657C1Z8CAL+</t>
  </si>
  <si>
    <t xml:space="preserve">27AAOFH4657C1Z8LAM</t>
  </si>
  <si>
    <t xml:space="preserve">27AAOFH4657C1Z8SLC</t>
  </si>
  <si>
    <t xml:space="preserve">27AAOFK4239P1ZK</t>
  </si>
  <si>
    <t xml:space="preserve">Katariya Texttile (BP)</t>
  </si>
  <si>
    <t xml:space="preserve">27AAOFK4239P1ZKLAM</t>
  </si>
  <si>
    <t xml:space="preserve">27AAOFN7975K1ZA</t>
  </si>
  <si>
    <t xml:space="preserve">NEW VAIBHAV PLYWOOD &amp; H/W</t>
  </si>
  <si>
    <t xml:space="preserve">New Sanghavi</t>
  </si>
  <si>
    <t xml:space="preserve">27AAOFN7975K1ZACAL+</t>
  </si>
  <si>
    <t xml:space="preserve">27AAOFN7975K1ZAFlex</t>
  </si>
  <si>
    <t xml:space="preserve">27AAOFN7975K1ZALAM</t>
  </si>
  <si>
    <t xml:space="preserve">27AAOFN7975K1ZASLC</t>
  </si>
  <si>
    <t xml:space="preserve">27AAOFR3945D1ZZ</t>
  </si>
  <si>
    <t xml:space="preserve">RAGA DEVELOPERS</t>
  </si>
  <si>
    <t xml:space="preserve">27AAOFR3945D1ZZCAL+</t>
  </si>
  <si>
    <t xml:space="preserve">27AAOFR3945D1ZZSLC</t>
  </si>
  <si>
    <t xml:space="preserve">27AAOFS7977G1ZC</t>
  </si>
  <si>
    <t xml:space="preserve">SURYA HARDWARE &amp; PLY ( KARVE ROAD )</t>
  </si>
  <si>
    <t xml:space="preserve">27AAOFS7977G1ZCLAM</t>
  </si>
  <si>
    <t xml:space="preserve">27AAOFS7977G1ZCSLC</t>
  </si>
  <si>
    <t xml:space="preserve">27AAOFV0111B1ZN</t>
  </si>
  <si>
    <t xml:space="preserve">Vaishnavi Enterprises (Pimpri)</t>
  </si>
  <si>
    <t xml:space="preserve">27AAOFV0111B1ZNLAM</t>
  </si>
  <si>
    <t xml:space="preserve">27AAOPA7301C1Z7</t>
  </si>
  <si>
    <t xml:space="preserve">CHOICE HARDWARE &amp; PLYWOOD</t>
  </si>
  <si>
    <t xml:space="preserve">27AAOPA7301C1Z7LAM</t>
  </si>
  <si>
    <t xml:space="preserve">27AAOPA7301C1Z7Liner &amp; Other</t>
  </si>
  <si>
    <t xml:space="preserve">27AAOPA7301C1Z7SLC</t>
  </si>
  <si>
    <t xml:space="preserve">27AAOPD6979K1ZX</t>
  </si>
  <si>
    <t xml:space="preserve">DEVI PLY</t>
  </si>
  <si>
    <t xml:space="preserve">27AAOPD6979K1ZXLAM</t>
  </si>
  <si>
    <t xml:space="preserve">27AAOPD6979K1ZXLiner &amp; Other</t>
  </si>
  <si>
    <t xml:space="preserve">27AAOPD8488K1ZX</t>
  </si>
  <si>
    <t xml:space="preserve">KARAR TRADERS</t>
  </si>
  <si>
    <t xml:space="preserve">NEAR GASHETI POOL</t>
  </si>
  <si>
    <t xml:space="preserve">27AAOPD8488K1ZXLAM</t>
  </si>
  <si>
    <t xml:space="preserve">27AAOPI0891H1ZG</t>
  </si>
  <si>
    <t xml:space="preserve">360 SOLUTIONS</t>
  </si>
  <si>
    <t xml:space="preserve">Paud Road</t>
  </si>
  <si>
    <t xml:space="preserve">27AAOPI0891H1ZGLAM</t>
  </si>
  <si>
    <t xml:space="preserve">27AAOPI0891H1ZGSLC</t>
  </si>
  <si>
    <t xml:space="preserve">27AAOPJ7173R2ZO</t>
  </si>
  <si>
    <t xml:space="preserve">Jeswani Associates ( Megaverse )</t>
  </si>
  <si>
    <t xml:space="preserve">27AAOPJ7173R2ZOCAL+</t>
  </si>
  <si>
    <t xml:space="preserve">27AAOPO2318P1Z3</t>
  </si>
  <si>
    <t xml:space="preserve">Vir Venner Distributors</t>
  </si>
  <si>
    <t xml:space="preserve">27AAOPO2318P1Z3CAL+</t>
  </si>
  <si>
    <t xml:space="preserve">27AAOPY1358D1ZC</t>
  </si>
  <si>
    <t xml:space="preserve">B D YADAV</t>
  </si>
  <si>
    <t xml:space="preserve">27AAOPY1358D1ZCFlex</t>
  </si>
  <si>
    <t xml:space="preserve">27AAPFD3745G1Z8</t>
  </si>
  <si>
    <t xml:space="preserve">D. S. Distributors (Rasta Peth)</t>
  </si>
  <si>
    <t xml:space="preserve">27AAPFD3745G1Z8LAM</t>
  </si>
  <si>
    <t xml:space="preserve">27AAPFG2646F1Z9</t>
  </si>
  <si>
    <t xml:space="preserve">GOODLUCK SALES</t>
  </si>
  <si>
    <t xml:space="preserve">Kamgar Nagar</t>
  </si>
  <si>
    <t xml:space="preserve">27AAPFG2646F1Z9LAM</t>
  </si>
  <si>
    <t xml:space="preserve">27AAPFG4482M1ZO</t>
  </si>
  <si>
    <t xml:space="preserve">RRCO Advisors LLP</t>
  </si>
  <si>
    <t xml:space="preserve">27AAPFG4482M1ZOSLC+</t>
  </si>
  <si>
    <t xml:space="preserve">27AAPFG5416P1ZQ</t>
  </si>
  <si>
    <t xml:space="preserve">G.R.HARDWARE &amp; PLY</t>
  </si>
  <si>
    <t xml:space="preserve">27AAPFG5416P1ZQCAL+</t>
  </si>
  <si>
    <t xml:space="preserve">27AAPFG9813J1ZT</t>
  </si>
  <si>
    <t xml:space="preserve">GURUKURPA PLYWOOD</t>
  </si>
  <si>
    <t xml:space="preserve">27AAPFG9813J1ZTLAM</t>
  </si>
  <si>
    <t xml:space="preserve">27AAPFG9813J1ZTSLC</t>
  </si>
  <si>
    <t xml:space="preserve">27AAPFG9813J1ZTSLC+</t>
  </si>
  <si>
    <t xml:space="preserve">27AAPFH0703G1ZK</t>
  </si>
  <si>
    <t xml:space="preserve">HRIM PLYWOOD AND HARDWARE</t>
  </si>
  <si>
    <t xml:space="preserve">27AAPFH0703G1ZKLAM</t>
  </si>
  <si>
    <t xml:space="preserve">27AAPFH0703G1ZKSLC</t>
  </si>
  <si>
    <t xml:space="preserve">27AAPFH1303L1ZB</t>
  </si>
  <si>
    <t xml:space="preserve">HANNURE ENTERPRISES</t>
  </si>
  <si>
    <t xml:space="preserve">MOHHAMADWADI</t>
  </si>
  <si>
    <t xml:space="preserve">27AAPFH1303L1ZBCAL+</t>
  </si>
  <si>
    <t xml:space="preserve">27AAPFH1303L1ZBFlex</t>
  </si>
  <si>
    <t xml:space="preserve">27AAPFH1303L1ZBLAM</t>
  </si>
  <si>
    <t xml:space="preserve">27AAPFH1303L1ZBSLC</t>
  </si>
  <si>
    <t xml:space="preserve">27AAPFH6296J1ZL</t>
  </si>
  <si>
    <t xml:space="preserve">Home Decor Interior</t>
  </si>
  <si>
    <t xml:space="preserve">27AAPFH6296J1ZLLAM</t>
  </si>
  <si>
    <t xml:space="preserve">27AAPFH7003R1ZQ</t>
  </si>
  <si>
    <t xml:space="preserve">Hindustan Ply and Decor LLP</t>
  </si>
  <si>
    <t xml:space="preserve">27AAPFH7003R1ZQLAM</t>
  </si>
  <si>
    <t xml:space="preserve">27AAPFH7003R1ZQSLC</t>
  </si>
  <si>
    <t xml:space="preserve">27AAPFN1789C1ZY</t>
  </si>
  <si>
    <t xml:space="preserve">NATURAL PLY LAM</t>
  </si>
  <si>
    <t xml:space="preserve">27AAPFN1789C1ZYCAL+</t>
  </si>
  <si>
    <t xml:space="preserve">27AAPFN1789C1ZYFlex</t>
  </si>
  <si>
    <t xml:space="preserve">27AAPFN1789C1ZYLAM</t>
  </si>
  <si>
    <t xml:space="preserve">27AAPFN1789C1ZYSLC</t>
  </si>
  <si>
    <t xml:space="preserve">27AAPFP3349A1Z8</t>
  </si>
  <si>
    <t xml:space="preserve">POONA TIMBER</t>
  </si>
  <si>
    <t xml:space="preserve">27AAPFP3349A1Z8CAL+</t>
  </si>
  <si>
    <t xml:space="preserve">27AAPFP3349A1Z8LAM</t>
  </si>
  <si>
    <t xml:space="preserve">27AAPFP3349A1Z8Liner &amp; Other</t>
  </si>
  <si>
    <t xml:space="preserve">27AAPFP3349A1Z8SLC</t>
  </si>
  <si>
    <t xml:space="preserve">27AAPFP3349A1Z8SLC+</t>
  </si>
  <si>
    <t xml:space="preserve">27AAPFS7625E1ZU</t>
  </si>
  <si>
    <t xml:space="preserve">SANTOSH PLY</t>
  </si>
  <si>
    <t xml:space="preserve">27AAPFS7625E1ZUCAL+</t>
  </si>
  <si>
    <t xml:space="preserve">27AAPFS7625E1ZUFlex</t>
  </si>
  <si>
    <t xml:space="preserve">27AAPFS7625E1ZULAM</t>
  </si>
  <si>
    <t xml:space="preserve">27AAPFS7625E1ZUSLC</t>
  </si>
  <si>
    <t xml:space="preserve">27AAPFS7625E1ZUSLC+</t>
  </si>
  <si>
    <t xml:space="preserve">27AAPFS9979K1ZW</t>
  </si>
  <si>
    <t xml:space="preserve">SHREE LAXMI HARDWARE</t>
  </si>
  <si>
    <t xml:space="preserve">27AAPFS9979K1ZWLAM</t>
  </si>
  <si>
    <t xml:space="preserve">27AAPFS9979K1ZWSLC</t>
  </si>
  <si>
    <t xml:space="preserve">27AAPHP0297P1Z8</t>
  </si>
  <si>
    <t xml:space="preserve">Vimalnath Laminate (BP)</t>
  </si>
  <si>
    <t xml:space="preserve">27AAPHP0297P1Z8CAL+</t>
  </si>
  <si>
    <t xml:space="preserve">27AAPHP0297P1Z8LAM</t>
  </si>
  <si>
    <t xml:space="preserve">27AAPHP0297P1Z8SLC</t>
  </si>
  <si>
    <t xml:space="preserve">27AAPPB8888G1Z3</t>
  </si>
  <si>
    <t xml:space="preserve">JAY BEE HARDWARE</t>
  </si>
  <si>
    <t xml:space="preserve">27AAPPB8888G1Z3LAM</t>
  </si>
  <si>
    <t xml:space="preserve">27AAPPO5918E1ZD</t>
  </si>
  <si>
    <t xml:space="preserve">PARSHVA PLY (BIBVEWADI)</t>
  </si>
  <si>
    <t xml:space="preserve">27AAPPO5918E1ZDCAL+</t>
  </si>
  <si>
    <t xml:space="preserve">27AAPPO5918E1ZDFlex</t>
  </si>
  <si>
    <t xml:space="preserve">27AAPPO5918E1ZDLAM</t>
  </si>
  <si>
    <t xml:space="preserve">27AAPPO5918E1ZDLiner &amp; Other</t>
  </si>
  <si>
    <t xml:space="preserve">27AAPPO5918E1ZDSLC</t>
  </si>
  <si>
    <t xml:space="preserve">27AAPPO5918E1ZDSLC+</t>
  </si>
  <si>
    <t xml:space="preserve">27AAPPP7344H1Z6</t>
  </si>
  <si>
    <t xml:space="preserve">STM ENGINEERS</t>
  </si>
  <si>
    <t xml:space="preserve">27AAPPP7344H1Z6LAM</t>
  </si>
  <si>
    <t xml:space="preserve">27AAPPR4401B1ZW</t>
  </si>
  <si>
    <t xml:space="preserve">PARSHWA PLYWOOD AND HARDWARE (VISHRANTWADI)</t>
  </si>
  <si>
    <t xml:space="preserve">27AAPPR4401B1ZWCAL+</t>
  </si>
  <si>
    <t xml:space="preserve">27AAPPR4401B1ZWLAM</t>
  </si>
  <si>
    <t xml:space="preserve">27AAPPR4401B1ZWSLC</t>
  </si>
  <si>
    <t xml:space="preserve">27AAQCA7318E1ZJ</t>
  </si>
  <si>
    <t xml:space="preserve">ANVEEY ENGINEERING PRIVATE LIMITED</t>
  </si>
  <si>
    <t xml:space="preserve">27AAQCA7318E1ZJLAM</t>
  </si>
  <si>
    <t xml:space="preserve">27AAQCM0974L1ZS</t>
  </si>
  <si>
    <t xml:space="preserve">MODILEO SPACES PVT. LTD.</t>
  </si>
  <si>
    <t xml:space="preserve">Mantarwadi</t>
  </si>
  <si>
    <t xml:space="preserve">27AAQCM0974L1ZSFlex</t>
  </si>
  <si>
    <t xml:space="preserve">27AAQCM0974L1ZSLAM</t>
  </si>
  <si>
    <t xml:space="preserve">27AAQCM0974L1ZSLiner &amp; Other</t>
  </si>
  <si>
    <t xml:space="preserve">27AAQCM0974L1ZSSLC</t>
  </si>
  <si>
    <t xml:space="preserve">27AAQCM0974L1ZSSLC+</t>
  </si>
  <si>
    <t xml:space="preserve">27AAQFA6595A1Z8</t>
  </si>
  <si>
    <t xml:space="preserve">ABC DISPLAY SYSTEM</t>
  </si>
  <si>
    <t xml:space="preserve">27AAQFA6595A1Z8CAL+</t>
  </si>
  <si>
    <t xml:space="preserve">27AAQFA8901J1Z3</t>
  </si>
  <si>
    <t xml:space="preserve">Assemblon</t>
  </si>
  <si>
    <t xml:space="preserve">27AAQFA8901J1Z3SLC</t>
  </si>
  <si>
    <t xml:space="preserve">27AAQFG2608C1ZK</t>
  </si>
  <si>
    <t xml:space="preserve">GANESH PLYWOODS ( MOSHI )</t>
  </si>
  <si>
    <t xml:space="preserve">Mushi</t>
  </si>
  <si>
    <t xml:space="preserve">27AAQFG2608C1ZKLAM</t>
  </si>
  <si>
    <t xml:space="preserve">27AAQFG2608C1ZKSLC</t>
  </si>
  <si>
    <t xml:space="preserve">27AAQFH6077C1Z4</t>
  </si>
  <si>
    <t xml:space="preserve">HNO FURNITURE LLP</t>
  </si>
  <si>
    <t xml:space="preserve">27AAQFH6077C1Z4CAL+</t>
  </si>
  <si>
    <t xml:space="preserve">27AAQFH6077C1Z4Flex</t>
  </si>
  <si>
    <t xml:space="preserve">27AAQFJ6371F1ZZ</t>
  </si>
  <si>
    <t xml:space="preserve">J. S. MUTHA</t>
  </si>
  <si>
    <t xml:space="preserve">27AAQFJ6371F1ZZCAL+</t>
  </si>
  <si>
    <t xml:space="preserve">27AAQFJ6371F1ZZFlex</t>
  </si>
  <si>
    <t xml:space="preserve">27AAQFJ6371F1ZZLAM</t>
  </si>
  <si>
    <t xml:space="preserve">27AAQFJ6371F1ZZLiner &amp; Other</t>
  </si>
  <si>
    <t xml:space="preserve">27AAQFJ6371F1ZZSLC</t>
  </si>
  <si>
    <t xml:space="preserve">27AAQFJ6371F1ZZSLC+</t>
  </si>
  <si>
    <t xml:space="preserve">27AAQFN4256R1ZA</t>
  </si>
  <si>
    <t xml:space="preserve">NEW DARSHAN TIMBER</t>
  </si>
  <si>
    <t xml:space="preserve">27AAQFN4256R1ZACAL+</t>
  </si>
  <si>
    <t xml:space="preserve">27AAQFN4256R1ZAFlex</t>
  </si>
  <si>
    <t xml:space="preserve">27AAQFN4256R1ZALAM</t>
  </si>
  <si>
    <t xml:space="preserve">27AAQFN4256R1ZALiner &amp; Other</t>
  </si>
  <si>
    <t xml:space="preserve">27AAQFN4256R1ZASLC</t>
  </si>
  <si>
    <t xml:space="preserve">27AAQFN4256R1ZASLC+</t>
  </si>
  <si>
    <t xml:space="preserve">27AAQFN9365B1ZV</t>
  </si>
  <si>
    <t xml:space="preserve">NEW DOOR INDUSTRIAL SOLUTION (DHANORI)</t>
  </si>
  <si>
    <t xml:space="preserve">27AAQFN9365B1ZVCAL+</t>
  </si>
  <si>
    <t xml:space="preserve">27AAQFN9365B1ZVLAM</t>
  </si>
  <si>
    <t xml:space="preserve">27AAQFN9365B1ZVSLC</t>
  </si>
  <si>
    <t xml:space="preserve">27AAQFP6954N1Z7</t>
  </si>
  <si>
    <t xml:space="preserve">PYRAMID HOUSE OF DISPLAY</t>
  </si>
  <si>
    <t xml:space="preserve">27AAQFP6954N1Z7CAL+</t>
  </si>
  <si>
    <t xml:space="preserve">27AAQFP6954N1Z7Flex</t>
  </si>
  <si>
    <t xml:space="preserve">27AAQFP6954N1Z7LAM</t>
  </si>
  <si>
    <t xml:space="preserve">27AAQFP6954N1Z7SLC</t>
  </si>
  <si>
    <t xml:space="preserve">27AAQFR7037N2ZC</t>
  </si>
  <si>
    <t xml:space="preserve">RAJ KITCHEN DECOR</t>
  </si>
  <si>
    <t xml:space="preserve">27AAQFR7037N2ZCCAL+</t>
  </si>
  <si>
    <t xml:space="preserve">27AAQFR7037N2ZCFlex</t>
  </si>
  <si>
    <t xml:space="preserve">27AAQFR7037N2ZCLAM</t>
  </si>
  <si>
    <t xml:space="preserve">27AAQFR7037N2ZCSLC</t>
  </si>
  <si>
    <t xml:space="preserve">27AAQFT5030M1ZO</t>
  </si>
  <si>
    <t xml:space="preserve">THE KITCHEN STORY</t>
  </si>
  <si>
    <t xml:space="preserve">Pradhikaran</t>
  </si>
  <si>
    <t xml:space="preserve">27AAQFT5030M1ZOFlex</t>
  </si>
  <si>
    <t xml:space="preserve">27AAQFT5030M1ZOLAM</t>
  </si>
  <si>
    <t xml:space="preserve">27AAQFT5030M1ZOLiner &amp; Other</t>
  </si>
  <si>
    <t xml:space="preserve">27AAQFT5030M1ZOSLC</t>
  </si>
  <si>
    <t xml:space="preserve">27AAQFT5030M1ZOSLC+</t>
  </si>
  <si>
    <t xml:space="preserve">27AAQFV4974Q1ZV</t>
  </si>
  <si>
    <t xml:space="preserve">VAIBHAV PLYWOOD &amp; TIMBER (BHOSARI)</t>
  </si>
  <si>
    <t xml:space="preserve">27AAQFV4974Q1ZVLAM</t>
  </si>
  <si>
    <t xml:space="preserve">27AAQFV4974Q1ZVSLC</t>
  </si>
  <si>
    <t xml:space="preserve">27AAQFV7393F1ZF</t>
  </si>
  <si>
    <t xml:space="preserve">Valour Associates Llp</t>
  </si>
  <si>
    <t xml:space="preserve">Pimple Nilakh</t>
  </si>
  <si>
    <t xml:space="preserve">27AAQFV7393F1ZFCAL+</t>
  </si>
  <si>
    <t xml:space="preserve">27AAQFV7393F1ZFLAM</t>
  </si>
  <si>
    <t xml:space="preserve">27AAQFV7558L1Z3</t>
  </si>
  <si>
    <t xml:space="preserve">VIJAYLAXMI WOOD TECH</t>
  </si>
  <si>
    <t xml:space="preserve">27AAQFV7558L1Z3LAM</t>
  </si>
  <si>
    <t xml:space="preserve">27AAQPB3901M1ZL</t>
  </si>
  <si>
    <t xml:space="preserve">KALPTARU TRADERS</t>
  </si>
  <si>
    <t xml:space="preserve">SHIVAJI CHOWK</t>
  </si>
  <si>
    <t xml:space="preserve">27AAQPB3901M1ZLLAM</t>
  </si>
  <si>
    <t xml:space="preserve">27AAQPJ5614D1ZQ</t>
  </si>
  <si>
    <t xml:space="preserve">RATNADEEP DECOR</t>
  </si>
  <si>
    <t xml:space="preserve">27AAQPJ5614D1ZQLAM</t>
  </si>
  <si>
    <t xml:space="preserve">27AAQPJ5876M1ZR</t>
  </si>
  <si>
    <t xml:space="preserve">WOOD BOARD</t>
  </si>
  <si>
    <t xml:space="preserve">27AAQPJ5876M1ZRLAM</t>
  </si>
  <si>
    <t xml:space="preserve">27AAQPJ5876M1ZRSLC</t>
  </si>
  <si>
    <t xml:space="preserve">27AAQPJ5876M1ZRSLC+</t>
  </si>
  <si>
    <t xml:space="preserve">27AAQPN0463L1Z8</t>
  </si>
  <si>
    <t xml:space="preserve">DECCAN KITCHEN TROLLY</t>
  </si>
  <si>
    <t xml:space="preserve">27AAQPN0463L1Z8SLC</t>
  </si>
  <si>
    <t xml:space="preserve">27AAQPW0711N1Z4</t>
  </si>
  <si>
    <t xml:space="preserve">VEDIKA INTERIOR</t>
  </si>
  <si>
    <t xml:space="preserve">27AAQPW0711N1Z4CAL+</t>
  </si>
  <si>
    <t xml:space="preserve">27AAQPW0711N1Z4Flex</t>
  </si>
  <si>
    <t xml:space="preserve">27AAQPW0711N1Z4LAM</t>
  </si>
  <si>
    <t xml:space="preserve">27AAQPW0711N1Z4SLC</t>
  </si>
  <si>
    <t xml:space="preserve">27AAQPW5092E1Z3</t>
  </si>
  <si>
    <t xml:space="preserve">Ace Enterprises</t>
  </si>
  <si>
    <t xml:space="preserve">27AAQPW5092E1Z3LAM</t>
  </si>
  <si>
    <t xml:space="preserve">27AAQPY5290G1ZX</t>
  </si>
  <si>
    <t xml:space="preserve">DYNAMIC ENGINEERS</t>
  </si>
  <si>
    <t xml:space="preserve">27AAQPY5290G1ZXSLC</t>
  </si>
  <si>
    <t xml:space="preserve">27AARCA2737Q1ZW</t>
  </si>
  <si>
    <t xml:space="preserve">ADSONS FURNISHERS PVT LTD</t>
  </si>
  <si>
    <t xml:space="preserve">SHIVAMNAGAR</t>
  </si>
  <si>
    <t xml:space="preserve">27AARCA2737Q1ZWCAL+</t>
  </si>
  <si>
    <t xml:space="preserve">27AARCA2737Q1ZWFlex</t>
  </si>
  <si>
    <t xml:space="preserve">27AARCA2737Q1ZWLAM</t>
  </si>
  <si>
    <t xml:space="preserve">27AARCA2737Q1ZWLiner &amp; Other</t>
  </si>
  <si>
    <t xml:space="preserve">27AARCA2737Q1ZWSLC</t>
  </si>
  <si>
    <t xml:space="preserve">27AARCM3119Q1ZQ</t>
  </si>
  <si>
    <t xml:space="preserve">MR &amp; MRS HOME DECOR PVT LTD</t>
  </si>
  <si>
    <t xml:space="preserve">27AARCM3119Q1ZQLAM</t>
  </si>
  <si>
    <t xml:space="preserve">27AARCM3119Q1ZQSLC</t>
  </si>
  <si>
    <t xml:space="preserve">27AARCM4569N1ZG</t>
  </si>
  <si>
    <t xml:space="preserve">MAHESWARA FURNITURE PRIVATE LIMITED</t>
  </si>
  <si>
    <t xml:space="preserve">27AARCM4569N1ZGSLC</t>
  </si>
  <si>
    <t xml:space="preserve">27AARFA0537B1ZR</t>
  </si>
  <si>
    <t xml:space="preserve">AMBIKA PLYWOOD&amp;HARDWARE</t>
  </si>
  <si>
    <t xml:space="preserve">27AARFA0537B1ZRCAL+</t>
  </si>
  <si>
    <t xml:space="preserve">27AARFA0537B1ZRFlex</t>
  </si>
  <si>
    <t xml:space="preserve">27AARFA0537B1ZRLAM</t>
  </si>
  <si>
    <t xml:space="preserve">27AARFA0537B1ZRLiner &amp; Other</t>
  </si>
  <si>
    <t xml:space="preserve">27AARFA0537B1ZRSLC</t>
  </si>
  <si>
    <t xml:space="preserve">27AARFA0537B1ZRSLC+</t>
  </si>
  <si>
    <t xml:space="preserve">27AARFC5638B1ZD</t>
  </si>
  <si>
    <t xml:space="preserve">Crystaline Decor (Bibwewadi)</t>
  </si>
  <si>
    <t xml:space="preserve">27AARFC5638B1ZDLAM</t>
  </si>
  <si>
    <t xml:space="preserve">27AARFC5638B1ZDSLC</t>
  </si>
  <si>
    <t xml:space="preserve">27AARFC5638B1ZDSLC+</t>
  </si>
  <si>
    <t xml:space="preserve">27AARFC8392G1ZU</t>
  </si>
  <si>
    <t xml:space="preserve">C2 MODULAR LLP</t>
  </si>
  <si>
    <t xml:space="preserve">Dehu Phata</t>
  </si>
  <si>
    <t xml:space="preserve">27AARFC8392G1ZUCAL+</t>
  </si>
  <si>
    <t xml:space="preserve">27AARFC8392G1ZULAM</t>
  </si>
  <si>
    <t xml:space="preserve">27AARFC8392G1ZULiner &amp; Other</t>
  </si>
  <si>
    <t xml:space="preserve">27AARFC8392G1ZUSLC</t>
  </si>
  <si>
    <t xml:space="preserve">27AARFC8392G1ZUSLC+</t>
  </si>
  <si>
    <t xml:space="preserve">27AARFH5047D1Z9</t>
  </si>
  <si>
    <t xml:space="preserve">Hari Om Ply</t>
  </si>
  <si>
    <t xml:space="preserve">Tilekar Nagar</t>
  </si>
  <si>
    <t xml:space="preserve">27AARFH5047D1Z9CAL+</t>
  </si>
  <si>
    <t xml:space="preserve">27AARFH5047D1Z9LAM</t>
  </si>
  <si>
    <t xml:space="preserve">27AARFH5047D1Z9SLC</t>
  </si>
  <si>
    <t xml:space="preserve">27AARFH5047D1Z9SLC+</t>
  </si>
  <si>
    <t xml:space="preserve">27AARFN0411B1ZP</t>
  </si>
  <si>
    <t xml:space="preserve">NEW PLYWOOD &amp; HARDWARE (AMBEGAON)</t>
  </si>
  <si>
    <t xml:space="preserve">27AARFN0411B1ZPCAL+</t>
  </si>
  <si>
    <t xml:space="preserve">27AARFN0411B1ZPFlex</t>
  </si>
  <si>
    <t xml:space="preserve">27AARFN0411B1ZPLAM</t>
  </si>
  <si>
    <t xml:space="preserve">27AARFN0411B1ZPLiner &amp; Other</t>
  </si>
  <si>
    <t xml:space="preserve">27AARFN0411B1ZPSLC</t>
  </si>
  <si>
    <t xml:space="preserve">27AARFN0411B1ZPSLC+</t>
  </si>
  <si>
    <t xml:space="preserve">27AARFS9007N1ZD</t>
  </si>
  <si>
    <t xml:space="preserve">SHREE GANESH CONSTRUCTION (BHOSARI)</t>
  </si>
  <si>
    <t xml:space="preserve">27AARFS9007N1ZDLiner &amp; Other</t>
  </si>
  <si>
    <t xml:space="preserve">27AARFV0934D1Z1</t>
  </si>
  <si>
    <t xml:space="preserve">Vogue Resources Llp (Bhawani Peth)</t>
  </si>
  <si>
    <t xml:space="preserve">27AARFV0934D1Z1LAM</t>
  </si>
  <si>
    <t xml:space="preserve">27AARPA0349P1ZB</t>
  </si>
  <si>
    <t xml:space="preserve">Awate Fabricators &amp; Aautomobile Works</t>
  </si>
  <si>
    <t xml:space="preserve">Dehu</t>
  </si>
  <si>
    <t xml:space="preserve">27AARPA0349P1ZBLAM</t>
  </si>
  <si>
    <t xml:space="preserve">27AARPB7086Q1ZS</t>
  </si>
  <si>
    <t xml:space="preserve">WOOD WONDER</t>
  </si>
  <si>
    <t xml:space="preserve">27AARPB7086Q1ZSLAM</t>
  </si>
  <si>
    <t xml:space="preserve">27AARPB7086Q1ZSLiner &amp; Other</t>
  </si>
  <si>
    <t xml:space="preserve">27AARPB7086Q1ZSSLC</t>
  </si>
  <si>
    <t xml:space="preserve">27AARPB7121J1ZM</t>
  </si>
  <si>
    <t xml:space="preserve">PLYWOOD HOUSE</t>
  </si>
  <si>
    <t xml:space="preserve">27AARPB7121J1ZMFlex</t>
  </si>
  <si>
    <t xml:space="preserve">27AARPB7121J1ZMLAM</t>
  </si>
  <si>
    <t xml:space="preserve">27AARPB8948D1ZE</t>
  </si>
  <si>
    <t xml:space="preserve">Bafna Hardware &amp; Steel Suppliers</t>
  </si>
  <si>
    <t xml:space="preserve">Ganesh Peth</t>
  </si>
  <si>
    <t xml:space="preserve">27AARPB8948D1ZELAM</t>
  </si>
  <si>
    <t xml:space="preserve">27AARPB9046Q1ZW</t>
  </si>
  <si>
    <t xml:space="preserve">EURO WOOD</t>
  </si>
  <si>
    <t xml:space="preserve">27AARPB9046Q1ZWLAM</t>
  </si>
  <si>
    <t xml:space="preserve">27AARPB9046Q1ZWSLC</t>
  </si>
  <si>
    <t xml:space="preserve">27AARPB9157E1ZH</t>
  </si>
  <si>
    <t xml:space="preserve">SHREE DECOR (MUSHI)</t>
  </si>
  <si>
    <t xml:space="preserve">27AARPB9157E1ZHCAL+</t>
  </si>
  <si>
    <t xml:space="preserve">27AARPB9157E1ZHFlex</t>
  </si>
  <si>
    <t xml:space="preserve">27AARPB9157E1ZHLAM</t>
  </si>
  <si>
    <t xml:space="preserve">27AARPB9157E1ZHLiner &amp; Other</t>
  </si>
  <si>
    <t xml:space="preserve">27AARPB9157E1ZHSLC</t>
  </si>
  <si>
    <t xml:space="preserve">27AARPB9157E1ZHSLC+</t>
  </si>
  <si>
    <t xml:space="preserve">27AARPC5038K1ZF</t>
  </si>
  <si>
    <t xml:space="preserve">PRINCE PLY &amp; HARDWARE TOOLS</t>
  </si>
  <si>
    <t xml:space="preserve">27AARPC5038K1ZFCAL+</t>
  </si>
  <si>
    <t xml:space="preserve">27AARPC5038K1ZFFlex</t>
  </si>
  <si>
    <t xml:space="preserve">27AARPC5038K1ZFLAM</t>
  </si>
  <si>
    <t xml:space="preserve">27AARPC5038K1ZFLiner &amp; Other</t>
  </si>
  <si>
    <t xml:space="preserve">27AARPC5038K1ZFSLC</t>
  </si>
  <si>
    <t xml:space="preserve">27AARPF5973C1ZH</t>
  </si>
  <si>
    <t xml:space="preserve">YASWANT PLY ( KALEWADI )</t>
  </si>
  <si>
    <t xml:space="preserve">27AARPF5973C1ZHCAL+</t>
  </si>
  <si>
    <t xml:space="preserve">27AARPF5973C1ZHLAM</t>
  </si>
  <si>
    <t xml:space="preserve">27AARPF5973C1ZHSLC</t>
  </si>
  <si>
    <t xml:space="preserve">27AARPP7518F1Z8</t>
  </si>
  <si>
    <t xml:space="preserve">VENUS AGENCY DIVISION</t>
  </si>
  <si>
    <t xml:space="preserve">27AARPP7518F1Z8LAM</t>
  </si>
  <si>
    <t xml:space="preserve">27AARPP7714P1ZP</t>
  </si>
  <si>
    <t xml:space="preserve">GANESH TIMBER</t>
  </si>
  <si>
    <t xml:space="preserve">27AARPP7714P1ZPCAL+</t>
  </si>
  <si>
    <t xml:space="preserve">27AARPP7714P1ZPFlex</t>
  </si>
  <si>
    <t xml:space="preserve">27AARPP7714P1ZPLAM</t>
  </si>
  <si>
    <t xml:space="preserve">27AARPP7714P1ZPLiner &amp; Other</t>
  </si>
  <si>
    <t xml:space="preserve">27AARPP7714P1ZPSLC</t>
  </si>
  <si>
    <t xml:space="preserve">27AARPP7714P1ZPSLC+</t>
  </si>
  <si>
    <t xml:space="preserve">27AARTS0966J1ZQ</t>
  </si>
  <si>
    <t xml:space="preserve">Shree Bhikshu Memorial Foundation (Kondhwa)</t>
  </si>
  <si>
    <t xml:space="preserve">27AARTS0966J1ZQLAM</t>
  </si>
  <si>
    <t xml:space="preserve">27AASCM3470B1ZE</t>
  </si>
  <si>
    <t xml:space="preserve">MODULARTEK FURNITURE PRIVATE LIMITED</t>
  </si>
  <si>
    <t xml:space="preserve">Bhavdan</t>
  </si>
  <si>
    <t xml:space="preserve">27AASCM3470B1ZELAM</t>
  </si>
  <si>
    <t xml:space="preserve">27AASCM3470B1ZELiner &amp; Other</t>
  </si>
  <si>
    <t xml:space="preserve">27AASCM6780G1ZT</t>
  </si>
  <si>
    <t xml:space="preserve">Mikey Interiors India Private Limited</t>
  </si>
  <si>
    <t xml:space="preserve">27AASCM6780G1ZTCAL+</t>
  </si>
  <si>
    <t xml:space="preserve">27AASCM6780G1ZTLAM</t>
  </si>
  <si>
    <t xml:space="preserve">27AASCM6780G1ZTSLC</t>
  </si>
  <si>
    <t xml:space="preserve">27AASFB0054D1ZP</t>
  </si>
  <si>
    <t xml:space="preserve">B and B Trading Company (Pimpri)</t>
  </si>
  <si>
    <t xml:space="preserve">27AASFB0054D1ZPSLC</t>
  </si>
  <si>
    <t xml:space="preserve">27AASFB9639G1ZU</t>
  </si>
  <si>
    <t xml:space="preserve">BHAGYA LAXMI PLY AND HARDWARE</t>
  </si>
  <si>
    <t xml:space="preserve">27AASFB9639G1ZUCAL+</t>
  </si>
  <si>
    <t xml:space="preserve">27AASFB9639G1ZULAM</t>
  </si>
  <si>
    <t xml:space="preserve">27AASFB9639G1ZUSLC</t>
  </si>
  <si>
    <t xml:space="preserve">27AASFB9639G1ZUSLC+</t>
  </si>
  <si>
    <t xml:space="preserve">27AASFC9254C2Z5</t>
  </si>
  <si>
    <t xml:space="preserve">CREATIVIO DESIGN</t>
  </si>
  <si>
    <t xml:space="preserve">Bavdhan Khurd</t>
  </si>
  <si>
    <t xml:space="preserve">27AASFC9254C2Z5CAL+</t>
  </si>
  <si>
    <t xml:space="preserve">27AASFC9254C2Z5LAM</t>
  </si>
  <si>
    <t xml:space="preserve">27AASFC9254C2Z5Liner &amp; Other</t>
  </si>
  <si>
    <t xml:space="preserve">27AASFC9254C2Z5SLC</t>
  </si>
  <si>
    <t xml:space="preserve">27AASFH4185M1ZK</t>
  </si>
  <si>
    <t xml:space="preserve">HAKIMI INTERIOR SOLUTIONS LLP</t>
  </si>
  <si>
    <t xml:space="preserve">WANWADI</t>
  </si>
  <si>
    <t xml:space="preserve">27AASFH4185M1ZKCAL+</t>
  </si>
  <si>
    <t xml:space="preserve">27AASFH4185M1ZKLAM</t>
  </si>
  <si>
    <t xml:space="preserve">27AASFH4185M1ZKSLC</t>
  </si>
  <si>
    <t xml:space="preserve">27AASFJ1945M1ZO</t>
  </si>
  <si>
    <t xml:space="preserve">JAI HANUMAN PLYLAM (KONDHWA)</t>
  </si>
  <si>
    <t xml:space="preserve">27AASFJ1945M1ZOLAM</t>
  </si>
  <si>
    <t xml:space="preserve">27AASFJ1945M1ZOSLC</t>
  </si>
  <si>
    <t xml:space="preserve">27AASFJ8873E1ZO</t>
  </si>
  <si>
    <t xml:space="preserve">JDB INTERIOR LLP</t>
  </si>
  <si>
    <t xml:space="preserve">FURSUNGI</t>
  </si>
  <si>
    <t xml:space="preserve">27AASFJ8873E1ZOCAL+</t>
  </si>
  <si>
    <t xml:space="preserve">27AASFJ8873E1ZOLAM</t>
  </si>
  <si>
    <t xml:space="preserve">27AASFJ8873E1ZOSLC</t>
  </si>
  <si>
    <t xml:space="preserve">27AASFJ8873E1ZOSLC+</t>
  </si>
  <si>
    <t xml:space="preserve">27AASFJ9251E1ZY</t>
  </si>
  <si>
    <t xml:space="preserve">JAY GURUDEV ENTERPRISES (HANDEWADI)PUNE</t>
  </si>
  <si>
    <t xml:space="preserve">27AASFJ9251E1ZYCAL+</t>
  </si>
  <si>
    <t xml:space="preserve">27AASFJ9251E1ZYLAM</t>
  </si>
  <si>
    <t xml:space="preserve">27AASFJ9251E1ZYSLC</t>
  </si>
  <si>
    <t xml:space="preserve">27AASFS6604E1ZY</t>
  </si>
  <si>
    <t xml:space="preserve">SAMRAT INDUSTRIES</t>
  </si>
  <si>
    <t xml:space="preserve">27AASFS6604E1ZYFlex</t>
  </si>
  <si>
    <t xml:space="preserve">27AASFS6604E1ZYLAM</t>
  </si>
  <si>
    <t xml:space="preserve">27AASFS6604E1ZYSLC</t>
  </si>
  <si>
    <t xml:space="preserve">27AASFT0201C1ZK</t>
  </si>
  <si>
    <t xml:space="preserve">Truway Realty LLP (Kothrud)</t>
  </si>
  <si>
    <t xml:space="preserve">27AASFT0201C1ZKLAM</t>
  </si>
  <si>
    <t xml:space="preserve">27AASPA4325L1ZI</t>
  </si>
  <si>
    <t xml:space="preserve">HARE KRISHNA FURNITURE</t>
  </si>
  <si>
    <t xml:space="preserve">27AASPA4325L1ZICAL+</t>
  </si>
  <si>
    <t xml:space="preserve">27AASPA4325L1ZIFlex</t>
  </si>
  <si>
    <t xml:space="preserve">27AASPA4325L1ZILAM</t>
  </si>
  <si>
    <t xml:space="preserve">27AASPA4325L1ZILiner &amp; Other</t>
  </si>
  <si>
    <t xml:space="preserve">27AASPA4325L1ZISLC</t>
  </si>
  <si>
    <t xml:space="preserve">27AASPB3459Q1ZY</t>
  </si>
  <si>
    <t xml:space="preserve">Bhandari Sales (Tm)</t>
  </si>
  <si>
    <t xml:space="preserve">27AASPB3459Q1ZYLAM</t>
  </si>
  <si>
    <t xml:space="preserve">27AASPB7647J1Z6</t>
  </si>
  <si>
    <t xml:space="preserve">Namo Sales (Tm)</t>
  </si>
  <si>
    <t xml:space="preserve">27AASPB7647J1Z6LAM</t>
  </si>
  <si>
    <t xml:space="preserve">27AASPB7647J1Z6SLC</t>
  </si>
  <si>
    <t xml:space="preserve">27AASPB8241L1ZA</t>
  </si>
  <si>
    <t xml:space="preserve">A P BHANDARI-PUNE</t>
  </si>
  <si>
    <t xml:space="preserve">27AASPB8241L1ZASLC</t>
  </si>
  <si>
    <t xml:space="preserve">27AASPG6783C1ZD</t>
  </si>
  <si>
    <t xml:space="preserve">MAYUR SALES( LONAVALA )</t>
  </si>
  <si>
    <t xml:space="preserve">27AASPG6783C1ZDLAM</t>
  </si>
  <si>
    <t xml:space="preserve">27AASPG6783C1ZDSLC</t>
  </si>
  <si>
    <t xml:space="preserve">27AASPG6783C1ZDSLC+</t>
  </si>
  <si>
    <t xml:space="preserve">27AASPJ0295Q1ZU</t>
  </si>
  <si>
    <t xml:space="preserve">RAJASTHAN GLASS &amp; PLYWOOD</t>
  </si>
  <si>
    <t xml:space="preserve">27AASPJ0295Q1ZUCAL+</t>
  </si>
  <si>
    <t xml:space="preserve">27AASPJ0295Q1ZULAM</t>
  </si>
  <si>
    <t xml:space="preserve">27AASPJ0295Q1ZULiner &amp; Other</t>
  </si>
  <si>
    <t xml:space="preserve">27AASPJ0295Q1ZUSLC</t>
  </si>
  <si>
    <t xml:space="preserve">27AASPJ7212M1Z7</t>
  </si>
  <si>
    <t xml:space="preserve">PLY AGE</t>
  </si>
  <si>
    <t xml:space="preserve">27AASPJ7212M1Z7CAL+</t>
  </si>
  <si>
    <t xml:space="preserve">27AASPJ7212M1Z7Flex</t>
  </si>
  <si>
    <t xml:space="preserve">27AASPJ7212M1Z7LAM</t>
  </si>
  <si>
    <t xml:space="preserve">27AASPJ7212M1Z7Liner &amp; Other</t>
  </si>
  <si>
    <t xml:space="preserve">27AASPJ7212M1Z7SLC</t>
  </si>
  <si>
    <t xml:space="preserve">27AASPJ7212M1Z7SLC+</t>
  </si>
  <si>
    <t xml:space="preserve">27AASPO0853H1ZC</t>
  </si>
  <si>
    <t xml:space="preserve">POONAM PLY &amp; HARDWARE</t>
  </si>
  <si>
    <t xml:space="preserve">27AASPO0853H1ZCCAL+</t>
  </si>
  <si>
    <t xml:space="preserve">27AASPO0853H1ZCLAM</t>
  </si>
  <si>
    <t xml:space="preserve">27AASPO0853H1ZCSLC</t>
  </si>
  <si>
    <t xml:space="preserve">27AASPO5925G1Z7</t>
  </si>
  <si>
    <t xml:space="preserve">VIVAA THE HOME DECOR STUDIO</t>
  </si>
  <si>
    <t xml:space="preserve">New Timber market</t>
  </si>
  <si>
    <t xml:space="preserve">27AASPO5925G1Z7CAL+</t>
  </si>
  <si>
    <t xml:space="preserve">27AASPO5925G1Z7LAM</t>
  </si>
  <si>
    <t xml:space="preserve">27AASPO5925G1Z7SLC</t>
  </si>
  <si>
    <t xml:space="preserve">27AASPO5925G1Z7SLC+</t>
  </si>
  <si>
    <t xml:space="preserve">27AASPU0437H1ZA</t>
  </si>
  <si>
    <t xml:space="preserve">MAHAVEER TRADERS</t>
  </si>
  <si>
    <t xml:space="preserve">27AASPU0437H1ZACAL+</t>
  </si>
  <si>
    <t xml:space="preserve">27AASPU0437H1ZALAM</t>
  </si>
  <si>
    <t xml:space="preserve">27AASPU0437H1ZASLC</t>
  </si>
  <si>
    <t xml:space="preserve">27AASPU0437H1ZASLC+</t>
  </si>
  <si>
    <t xml:space="preserve">27AASPW0060E1ZJ</t>
  </si>
  <si>
    <t xml:space="preserve">ATHARVA ENTERPRISES</t>
  </si>
  <si>
    <t xml:space="preserve">27AASPW0060E1ZJCAL+</t>
  </si>
  <si>
    <t xml:space="preserve">27AASPW0060E1ZJLAM</t>
  </si>
  <si>
    <t xml:space="preserve">27AASPW0060E1ZJSLC</t>
  </si>
  <si>
    <t xml:space="preserve">27AATCS2010G1ZF</t>
  </si>
  <si>
    <t xml:space="preserve">SHIRKE KITCHEN</t>
  </si>
  <si>
    <t xml:space="preserve">27AATCS2010G1ZFCAL+</t>
  </si>
  <si>
    <t xml:space="preserve">27AATCS2010G1ZFFlex</t>
  </si>
  <si>
    <t xml:space="preserve">27AATCS2010G1ZFLAM</t>
  </si>
  <si>
    <t xml:space="preserve">27AATCS2010G1ZFLiner &amp; Other</t>
  </si>
  <si>
    <t xml:space="preserve">27AATCS2010G1ZFSLC</t>
  </si>
  <si>
    <t xml:space="preserve">27AATCS2010G1ZFSLC+</t>
  </si>
  <si>
    <t xml:space="preserve">27AATFC7076R1ZA</t>
  </si>
  <si>
    <t xml:space="preserve">Choice Hardware and Plywood (Yerawada)</t>
  </si>
  <si>
    <t xml:space="preserve">27AATFC7076R1ZACAL+</t>
  </si>
  <si>
    <t xml:space="preserve">27AATFC7076R1ZALAM</t>
  </si>
  <si>
    <t xml:space="preserve">27AATFC7076R1ZALiner &amp; Other</t>
  </si>
  <si>
    <t xml:space="preserve">27AATFC7076R1ZASLC+</t>
  </si>
  <si>
    <t xml:space="preserve">27AATFC8337R1ZC</t>
  </si>
  <si>
    <t xml:space="preserve">CREATIVE INTERIORS</t>
  </si>
  <si>
    <t xml:space="preserve">27AATFC8337R1ZCLAM</t>
  </si>
  <si>
    <t xml:space="preserve">27AATFC8405A1ZI</t>
  </si>
  <si>
    <t xml:space="preserve">CARNIVAL ENTERPRISES</t>
  </si>
  <si>
    <t xml:space="preserve">27AATFC8405A1ZILAM</t>
  </si>
  <si>
    <t xml:space="preserve">27AATFC8405A1ZILiner &amp; Other</t>
  </si>
  <si>
    <t xml:space="preserve">27AATFG5908Q1ZF</t>
  </si>
  <si>
    <t xml:space="preserve">GLOBAL LAMINATES(T M )</t>
  </si>
  <si>
    <t xml:space="preserve">27AATFG5908Q1ZFLAM</t>
  </si>
  <si>
    <t xml:space="preserve">27AATFG5908Q1ZFSLC</t>
  </si>
  <si>
    <t xml:space="preserve">27AATFG8675L1ZB</t>
  </si>
  <si>
    <t xml:space="preserve">GLOBAL REALITY</t>
  </si>
  <si>
    <t xml:space="preserve">27AATFG8675L1ZBLAM</t>
  </si>
  <si>
    <t xml:space="preserve">27AATFK6831A1Z8</t>
  </si>
  <si>
    <t xml:space="preserve">KALYANI ENTERPRISES</t>
  </si>
  <si>
    <t xml:space="preserve">27AATFK6831A1Z8CAL+</t>
  </si>
  <si>
    <t xml:space="preserve">27AATFK6831A1Z8LAM</t>
  </si>
  <si>
    <t xml:space="preserve">27AATFK6831A1Z8Liner &amp; Other</t>
  </si>
  <si>
    <t xml:space="preserve">27AATFK6831A1Z8SLC</t>
  </si>
  <si>
    <t xml:space="preserve">27AATFK6831A1Z8SLC+</t>
  </si>
  <si>
    <t xml:space="preserve">27AATFN7532M1ZG</t>
  </si>
  <si>
    <t xml:space="preserve">Neeva Plylam</t>
  </si>
  <si>
    <t xml:space="preserve">27AATFN7532M1ZGCAL+</t>
  </si>
  <si>
    <t xml:space="preserve">27AATFN7532M1ZGLAM</t>
  </si>
  <si>
    <t xml:space="preserve">27AATFN7532M1ZGSLC</t>
  </si>
  <si>
    <t xml:space="preserve">27AATFP9772B1ZN</t>
  </si>
  <si>
    <t xml:space="preserve">PANEL &amp; SURFACES</t>
  </si>
  <si>
    <t xml:space="preserve">27AATFP9772B1ZNLAM</t>
  </si>
  <si>
    <t xml:space="preserve">27AATFP9772B1ZNSLC</t>
  </si>
  <si>
    <t xml:space="preserve">27AATFR7375Q1ZV</t>
  </si>
  <si>
    <t xml:space="preserve">Upsquare Venture LLP</t>
  </si>
  <si>
    <t xml:space="preserve">27AATFR7375Q1ZVLAM</t>
  </si>
  <si>
    <t xml:space="preserve">27AATFR7375Q1ZVSLC</t>
  </si>
  <si>
    <t xml:space="preserve">27AATFR7375Q1ZVSLC+</t>
  </si>
  <si>
    <t xml:space="preserve">27AATFR8530R1Z2</t>
  </si>
  <si>
    <t xml:space="preserve">ROYAL PROPERTIES ( MALWADI )</t>
  </si>
  <si>
    <t xml:space="preserve">27AATFR8530R1Z2Flex</t>
  </si>
  <si>
    <t xml:space="preserve">27AATFS7940J1ZD</t>
  </si>
  <si>
    <t xml:space="preserve">Sanghvi Nitinkumar and Company</t>
  </si>
  <si>
    <t xml:space="preserve">27AATFS7940J1ZDLAM</t>
  </si>
  <si>
    <t xml:space="preserve">27AATFT8473B1ZN</t>
  </si>
  <si>
    <t xml:space="preserve">Tirupatee Balaji Spaces Llp (Wadgaon Sheri)</t>
  </si>
  <si>
    <t xml:space="preserve">27AATFT8473B1ZNLAM</t>
  </si>
  <si>
    <t xml:space="preserve">27AATFV4715E1ZU</t>
  </si>
  <si>
    <t xml:space="preserve">VENUS FURNITURE</t>
  </si>
  <si>
    <t xml:space="preserve">27AATFV4715E1ZUCAL+</t>
  </si>
  <si>
    <t xml:space="preserve">27AATFV4715E1ZUFlex</t>
  </si>
  <si>
    <t xml:space="preserve">27AATFV4715E1ZULAM</t>
  </si>
  <si>
    <t xml:space="preserve">27AATFV4715E1ZULiner &amp; Other</t>
  </si>
  <si>
    <t xml:space="preserve">27AATFV4715E1ZUSLC</t>
  </si>
  <si>
    <t xml:space="preserve">27AATFV4715E1ZUSLC+</t>
  </si>
  <si>
    <t xml:space="preserve">27AATHS2603C1Z6</t>
  </si>
  <si>
    <t xml:space="preserve">ROHINI DECOR</t>
  </si>
  <si>
    <t xml:space="preserve">27AATHS2603C1Z6CAL+</t>
  </si>
  <si>
    <t xml:space="preserve">27AATHS2603C1Z6Flex</t>
  </si>
  <si>
    <t xml:space="preserve">27AATHS2603C1Z6LAM</t>
  </si>
  <si>
    <t xml:space="preserve">27AATHS2603C1Z6SLC</t>
  </si>
  <si>
    <t xml:space="preserve">27AATHS2603C1Z6SLC+</t>
  </si>
  <si>
    <t xml:space="preserve">27AATPC2340N1ZG</t>
  </si>
  <si>
    <t xml:space="preserve">GANGA HARDWARE&amp; ELECTRICALS</t>
  </si>
  <si>
    <t xml:space="preserve">27AATPC2340N1ZGCAL+</t>
  </si>
  <si>
    <t xml:space="preserve">27AATPC2340N1ZGSLC</t>
  </si>
  <si>
    <t xml:space="preserve">27AATPC2372C1ZV</t>
  </si>
  <si>
    <t xml:space="preserve">FURNITURE &amp; PLYWOOD SHOPEE</t>
  </si>
  <si>
    <t xml:space="preserve">27AATPC2372C1ZVCAL+</t>
  </si>
  <si>
    <t xml:space="preserve">27AATPC2372C1ZVFlex</t>
  </si>
  <si>
    <t xml:space="preserve">27AATPC2372C1ZVLAM</t>
  </si>
  <si>
    <t xml:space="preserve">27AATPC2372C1ZVLiner &amp; Other</t>
  </si>
  <si>
    <t xml:space="preserve">27AATPC2372C1ZVSLC</t>
  </si>
  <si>
    <t xml:space="preserve">27AATPC2372C1ZVSLC+</t>
  </si>
  <si>
    <t xml:space="preserve">27AATPG0401C1Z9</t>
  </si>
  <si>
    <t xml:space="preserve">GOVIND PLYWOOD &amp; HARDWARE</t>
  </si>
  <si>
    <t xml:space="preserve">27AATPG0401C1Z9CAL+</t>
  </si>
  <si>
    <t xml:space="preserve">27AATPG0401C1Z9Flex</t>
  </si>
  <si>
    <t xml:space="preserve">27AATPG0401C1Z9LAM</t>
  </si>
  <si>
    <t xml:space="preserve">27AATPG0401C1Z9Liner &amp; Other</t>
  </si>
  <si>
    <t xml:space="preserve">27AATPG0401C1Z9SLC</t>
  </si>
  <si>
    <t xml:space="preserve">27AATPG0401C1Z9SLC+</t>
  </si>
  <si>
    <t xml:space="preserve">27AATPI6728G1Z9</t>
  </si>
  <si>
    <t xml:space="preserve">AMBIKA PLY AND HARDWARE (PASHAN)</t>
  </si>
  <si>
    <t xml:space="preserve">27AATPI6728G1Z9CAL+</t>
  </si>
  <si>
    <t xml:space="preserve">27AATPI6728G1Z9LAM</t>
  </si>
  <si>
    <t xml:space="preserve">27AATPI6728G1Z9SLC</t>
  </si>
  <si>
    <t xml:space="preserve">27AATPJ6453D1ZG</t>
  </si>
  <si>
    <t xml:space="preserve">JAINAM PLY (YERWADA)</t>
  </si>
  <si>
    <t xml:space="preserve">27AATPJ6453D1ZGLAM</t>
  </si>
  <si>
    <t xml:space="preserve">27AATPJ6453D1ZGSLC</t>
  </si>
  <si>
    <t xml:space="preserve">27AAUCA7735R1ZJ</t>
  </si>
  <si>
    <t xml:space="preserve">Astrum Developments Private Limited (Baner)</t>
  </si>
  <si>
    <t xml:space="preserve">Baner</t>
  </si>
  <si>
    <t xml:space="preserve">27AAUCA7735R1ZJLAM</t>
  </si>
  <si>
    <t xml:space="preserve">27AAUCS4791D1ZS</t>
  </si>
  <si>
    <t xml:space="preserve">SV Tech Engineering Consultants Pvt Ltd (CHNL6563337)</t>
  </si>
  <si>
    <t xml:space="preserve">27AAUCS4791D1ZSCAL+</t>
  </si>
  <si>
    <t xml:space="preserve">27AAUCS5518C1Z3</t>
  </si>
  <si>
    <t xml:space="preserve">SHRI S M AUTADE PRIVATE LIMITED</t>
  </si>
  <si>
    <t xml:space="preserve">27AAUCS5518C1Z3LAM</t>
  </si>
  <si>
    <t xml:space="preserve">27AAUFA3384R1ZG</t>
  </si>
  <si>
    <t xml:space="preserve">AURA THE DEKKO LOUNGE</t>
  </si>
  <si>
    <t xml:space="preserve">27AAUFA3384R1ZGCAL+</t>
  </si>
  <si>
    <t xml:space="preserve">27AAUFA3384R1ZGLAM</t>
  </si>
  <si>
    <t xml:space="preserve">27AAUFA3384R1ZGSLC</t>
  </si>
  <si>
    <t xml:space="preserve">27AAUFA3384R1ZGSLC+</t>
  </si>
  <si>
    <t xml:space="preserve">27AAUFC0774F1Z7</t>
  </si>
  <si>
    <t xml:space="preserve">Cosmo Inc</t>
  </si>
  <si>
    <t xml:space="preserve">27AAUFC0774F1Z7CAL+</t>
  </si>
  <si>
    <t xml:space="preserve">27AAUFC0774F1Z7LAM</t>
  </si>
  <si>
    <t xml:space="preserve">27AAUFC0774F1Z7SLC</t>
  </si>
  <si>
    <t xml:space="preserve">27AAUFC8478J1ZH</t>
  </si>
  <si>
    <t xml:space="preserve">Cardinal Wood</t>
  </si>
  <si>
    <t xml:space="preserve">27AAUFC8478J1ZHFlex</t>
  </si>
  <si>
    <t xml:space="preserve">27AAUFC8478J1ZHLAM</t>
  </si>
  <si>
    <t xml:space="preserve">27AAUFC8478J1ZHSLC</t>
  </si>
  <si>
    <t xml:space="preserve">27AAUFD5452D1Z9</t>
  </si>
  <si>
    <t xml:space="preserve">DEV-BDY JV</t>
  </si>
  <si>
    <t xml:space="preserve">27AAUFD5452D1Z9Flex</t>
  </si>
  <si>
    <t xml:space="preserve">27AAUFD5452D1Z9LAM</t>
  </si>
  <si>
    <t xml:space="preserve">27AAUFD5452D1Z9SLC</t>
  </si>
  <si>
    <t xml:space="preserve">27AAUFG9074G1ZQ</t>
  </si>
  <si>
    <t xml:space="preserve">GALAXIE INTERIOR SOLUTIONS</t>
  </si>
  <si>
    <t xml:space="preserve">27AAUFG9074G1ZQCAL+</t>
  </si>
  <si>
    <t xml:space="preserve">27AAUFG9074G1ZQFlex</t>
  </si>
  <si>
    <t xml:space="preserve">27AAUFG9074G1ZQLAM</t>
  </si>
  <si>
    <t xml:space="preserve">27AAUFG9074G1ZQLiner &amp; Other</t>
  </si>
  <si>
    <t xml:space="preserve">27AAUFG9074G1ZQSLC</t>
  </si>
  <si>
    <t xml:space="preserve">27AAUFG9074G1ZQSLC+</t>
  </si>
  <si>
    <t xml:space="preserve">27AAUFK0856E1Z2</t>
  </si>
  <si>
    <t xml:space="preserve">KALASH ENTERPRISES</t>
  </si>
  <si>
    <t xml:space="preserve">27AAUFK0856E1Z2CAL+</t>
  </si>
  <si>
    <t xml:space="preserve">27AAUFK0856E1Z2LAM</t>
  </si>
  <si>
    <t xml:space="preserve">27AAUFK0856E1Z2SLC</t>
  </si>
  <si>
    <t xml:space="preserve">27AAUFK0856E1Z2SLC+</t>
  </si>
  <si>
    <t xml:space="preserve">27AAUFP4559M1Z8</t>
  </si>
  <si>
    <t xml:space="preserve">Pest Shield Solution Services</t>
  </si>
  <si>
    <t xml:space="preserve">27AAUFP4559M1Z8CAL+</t>
  </si>
  <si>
    <t xml:space="preserve">27AAUFP5753D1ZT</t>
  </si>
  <si>
    <t xml:space="preserve">PRIDE PLYWOOD</t>
  </si>
  <si>
    <t xml:space="preserve">27AAUFP5753D1ZTCAL+</t>
  </si>
  <si>
    <t xml:space="preserve">27AAUFP5753D1ZTFlex</t>
  </si>
  <si>
    <t xml:space="preserve">27AAUFP5753D1ZTLAM</t>
  </si>
  <si>
    <t xml:space="preserve">27AAUFP5753D1ZTSLC</t>
  </si>
  <si>
    <t xml:space="preserve">27AAUFP5753D1ZTSLC+</t>
  </si>
  <si>
    <t xml:space="preserve">27AAUFS8362F1ZJ</t>
  </si>
  <si>
    <t xml:space="preserve">SHANTI HARDWARE &amp; PLYWOOD</t>
  </si>
  <si>
    <t xml:space="preserve">27AAUFS8362F1ZJCAL+</t>
  </si>
  <si>
    <t xml:space="preserve">27AAUFS8362F1ZJLAM</t>
  </si>
  <si>
    <t xml:space="preserve">27AAUFS8362F1ZJLiner &amp; Other</t>
  </si>
  <si>
    <t xml:space="preserve">27AAUFS8362F1ZJSLC</t>
  </si>
  <si>
    <t xml:space="preserve">27AAUFS8362F1ZJSLC+</t>
  </si>
  <si>
    <t xml:space="preserve">27AAUFT0240K1ZU</t>
  </si>
  <si>
    <t xml:space="preserve">TAPAS HOSPITALITY LLP</t>
  </si>
  <si>
    <t xml:space="preserve">27AAUFT0240K1ZULAM</t>
  </si>
  <si>
    <t xml:space="preserve">27AAUFT8074F1ZH</t>
  </si>
  <si>
    <t xml:space="preserve">Tara Traders (Ghorpadi Peth)</t>
  </si>
  <si>
    <t xml:space="preserve">27AAUFT8074F1ZHCAL+</t>
  </si>
  <si>
    <t xml:space="preserve">27AAUFT8074F1ZHLAM</t>
  </si>
  <si>
    <t xml:space="preserve">27AAUFT8074F1ZHSLC</t>
  </si>
  <si>
    <t xml:space="preserve">27AAUFT8074F1ZHSLC+</t>
  </si>
  <si>
    <t xml:space="preserve">27AAUFV2216R1ZA</t>
  </si>
  <si>
    <t xml:space="preserve">VISION PROMOTORS AND DEVELOPERS(VISION MAJESTY)</t>
  </si>
  <si>
    <t xml:space="preserve">27AAUFV2216R1ZACAL+</t>
  </si>
  <si>
    <t xml:space="preserve">27AAUPC5560D1ZO</t>
  </si>
  <si>
    <t xml:space="preserve">ARIHANT PLYWOOD</t>
  </si>
  <si>
    <t xml:space="preserve">27AAUPC5560D1ZOCAL+</t>
  </si>
  <si>
    <t xml:space="preserve">27AAUPC5560D1ZOLAM</t>
  </si>
  <si>
    <t xml:space="preserve">27AAUPC5560D1ZOSLC</t>
  </si>
  <si>
    <t xml:space="preserve">27AAUPM9494N1ZC</t>
  </si>
  <si>
    <t xml:space="preserve">ASHOK PLYLAMM</t>
  </si>
  <si>
    <t xml:space="preserve">27AAUPM9494N1ZCLAM</t>
  </si>
  <si>
    <t xml:space="preserve">27AAUPP2627C1ZJ</t>
  </si>
  <si>
    <t xml:space="preserve">SHANTI SALES</t>
  </si>
  <si>
    <t xml:space="preserve">27AAUPP2627C1ZJLAM</t>
  </si>
  <si>
    <t xml:space="preserve">27AAUPP2627C1ZJSLC</t>
  </si>
  <si>
    <t xml:space="preserve">27AAUPP9270F2ZZ</t>
  </si>
  <si>
    <t xml:space="preserve">Ravindra Traders</t>
  </si>
  <si>
    <t xml:space="preserve">27AAUPP9270F2ZZCAL+</t>
  </si>
  <si>
    <t xml:space="preserve">27AAUPP9349R1Z7</t>
  </si>
  <si>
    <t xml:space="preserve">DEEP HARDWARE</t>
  </si>
  <si>
    <t xml:space="preserve">27AAUPP9349R1Z7LAM</t>
  </si>
  <si>
    <t xml:space="preserve">27AAUPW8409P1ZD</t>
  </si>
  <si>
    <t xml:space="preserve">I Space Enterprises</t>
  </si>
  <si>
    <t xml:space="preserve">27AAUPW8409P1ZDCAL+</t>
  </si>
  <si>
    <t xml:space="preserve">27AAUPW8409P1ZDLAM</t>
  </si>
  <si>
    <t xml:space="preserve">27AAUPW8409P1ZDLiner &amp; Other</t>
  </si>
  <si>
    <t xml:space="preserve">27AAUPW8409P1ZDSLC</t>
  </si>
  <si>
    <t xml:space="preserve">27AAVFA3735B1ZH</t>
  </si>
  <si>
    <t xml:space="preserve">A S K Y AND CO</t>
  </si>
  <si>
    <t xml:space="preserve">27AAVFA3735B1ZHLAM</t>
  </si>
  <si>
    <t xml:space="preserve">27AAVFA3735B1ZHSLC+</t>
  </si>
  <si>
    <t xml:space="preserve">27AAVFD0045K1Z6</t>
  </si>
  <si>
    <t xml:space="preserve">DEANNA AND ASSOCIATES</t>
  </si>
  <si>
    <t xml:space="preserve">27AAVFD0045K1Z6CAL+</t>
  </si>
  <si>
    <t xml:space="preserve">27AAVFD1186D1Z9</t>
  </si>
  <si>
    <t xml:space="preserve">DIVINE MODULAR</t>
  </si>
  <si>
    <t xml:space="preserve">27AAVFD1186D1Z9CAL+</t>
  </si>
  <si>
    <t xml:space="preserve">27AAVFD1186D1Z9Flex</t>
  </si>
  <si>
    <t xml:space="preserve">27AAVFD1186D1Z9LAM</t>
  </si>
  <si>
    <t xml:space="preserve">27AAVFD1186D1Z9Liner &amp; Other</t>
  </si>
  <si>
    <t xml:space="preserve">27AAVFD4010A1ZU</t>
  </si>
  <si>
    <t xml:space="preserve">Divine Decor</t>
  </si>
  <si>
    <t xml:space="preserve">27AAVFD4010A1ZULAM</t>
  </si>
  <si>
    <t xml:space="preserve">27AAVFJ3143L1ZT</t>
  </si>
  <si>
    <t xml:space="preserve">JAY KAY INTERIORS (NEW)</t>
  </si>
  <si>
    <t xml:space="preserve">ALANDI</t>
  </si>
  <si>
    <t xml:space="preserve">27AAVFJ3143L1ZTCAL+</t>
  </si>
  <si>
    <t xml:space="preserve">27AAVFJ3143L1ZTFlex</t>
  </si>
  <si>
    <t xml:space="preserve">27AAVFJ3143L1ZTLAM</t>
  </si>
  <si>
    <t xml:space="preserve">27AAVFJ3143L1ZTLiner &amp; Other</t>
  </si>
  <si>
    <t xml:space="preserve">27AAVFJ3143L1ZTSLC</t>
  </si>
  <si>
    <t xml:space="preserve">27AAVFJ3143L1ZTSLC+</t>
  </si>
  <si>
    <t xml:space="preserve">27AAVFK6083A1Z2</t>
  </si>
  <si>
    <t xml:space="preserve">KPS CONSTRUCTION CIVIL &amp; INTERIOS</t>
  </si>
  <si>
    <t xml:space="preserve">27AAVFK6083A1Z2CAL+</t>
  </si>
  <si>
    <t xml:space="preserve">27AAVFK6083A1Z2LAM</t>
  </si>
  <si>
    <t xml:space="preserve">27AAVFK6083A1Z2SLC</t>
  </si>
  <si>
    <t xml:space="preserve">27AAVFK6083A1Z2SLC+</t>
  </si>
  <si>
    <t xml:space="preserve">27AAVFM1871G1ZU</t>
  </si>
  <si>
    <t xml:space="preserve">MEERA PLY LAM</t>
  </si>
  <si>
    <t xml:space="preserve">27AAVFM1871G1ZUCAL+</t>
  </si>
  <si>
    <t xml:space="preserve">27AAVFM1871G1ZULAM</t>
  </si>
  <si>
    <t xml:space="preserve">27AAVFM1871G1ZULiner &amp; Other</t>
  </si>
  <si>
    <t xml:space="preserve">27AAVFM1871G1ZUSLC</t>
  </si>
  <si>
    <t xml:space="preserve">27AAVFM7320G1ZY</t>
  </si>
  <si>
    <t xml:space="preserve">M K INTERIORS</t>
  </si>
  <si>
    <t xml:space="preserve">27AAVFM7320G1ZYLAM</t>
  </si>
  <si>
    <t xml:space="preserve">27AAVFM7320G1ZYSLC</t>
  </si>
  <si>
    <t xml:space="preserve">27AAVFN7567N1Z1</t>
  </si>
  <si>
    <t xml:space="preserve">Nirmitee Decor</t>
  </si>
  <si>
    <t xml:space="preserve">27AAVFN7567N1Z1CAL+</t>
  </si>
  <si>
    <t xml:space="preserve">27AAVFN7567N1Z1LAM</t>
  </si>
  <si>
    <t xml:space="preserve">27AAVFN7567N1Z1SLC</t>
  </si>
  <si>
    <t xml:space="preserve">27AAVFN7567N1Z1SLC+</t>
  </si>
  <si>
    <t xml:space="preserve">27AAVFN9625M1Z8</t>
  </si>
  <si>
    <t xml:space="preserve">NGS INTERIORS</t>
  </si>
  <si>
    <t xml:space="preserve">27AAVFN9625M1Z8CAL+</t>
  </si>
  <si>
    <t xml:space="preserve">27AAVFN9625M1Z8LAM</t>
  </si>
  <si>
    <t xml:space="preserve">27AAVFN9625M1Z8SLC</t>
  </si>
  <si>
    <t xml:space="preserve">27AAVFP4132H1ZX</t>
  </si>
  <si>
    <t xml:space="preserve">PARSHWA BUILDTEC LLP</t>
  </si>
  <si>
    <t xml:space="preserve">27AAVFP4132H1ZXCAL+</t>
  </si>
  <si>
    <t xml:space="preserve">27AAVFP4132H1ZXLAM</t>
  </si>
  <si>
    <t xml:space="preserve">27AAVFP4132H1ZXLiner &amp; Other</t>
  </si>
  <si>
    <t xml:space="preserve">27AAVFR9464L1Z1</t>
  </si>
  <si>
    <t xml:space="preserve">ROYAL CROWN LAMINATES</t>
  </si>
  <si>
    <t xml:space="preserve">27AAVFR9464L1Z1SLC+</t>
  </si>
  <si>
    <t xml:space="preserve">27AAVFT6248C1ZQ</t>
  </si>
  <si>
    <t xml:space="preserve">Tejwaney Exports Llp.</t>
  </si>
  <si>
    <t xml:space="preserve">27AAVFT6248C1ZQSLC</t>
  </si>
  <si>
    <t xml:space="preserve">27AAVFV3351J1ZJ</t>
  </si>
  <si>
    <t xml:space="preserve">V S PLY AND LAMINATES</t>
  </si>
  <si>
    <t xml:space="preserve">27AAVFV3351J1ZJCAL+</t>
  </si>
  <si>
    <t xml:space="preserve">27AAVFV3351J1ZJFlex</t>
  </si>
  <si>
    <t xml:space="preserve">27AAVFV3351J1ZJLAM</t>
  </si>
  <si>
    <t xml:space="preserve">27AAVFV3351J1ZJSLC</t>
  </si>
  <si>
    <t xml:space="preserve">27AAVFV3351J1ZJSLC+</t>
  </si>
  <si>
    <t xml:space="preserve">27AAVPG2740G1ZL</t>
  </si>
  <si>
    <t xml:space="preserve">KUMAR PLY ( SHIRUR )</t>
  </si>
  <si>
    <t xml:space="preserve">SHIRPUR</t>
  </si>
  <si>
    <t xml:space="preserve">27AAVPG2740G1ZLLAM</t>
  </si>
  <si>
    <t xml:space="preserve">27AAVPG2740G1ZLSLC</t>
  </si>
  <si>
    <t xml:space="preserve">27AAVPG2740G1ZLSLC+</t>
  </si>
  <si>
    <t xml:space="preserve">27AAVPG7586L1ZO</t>
  </si>
  <si>
    <t xml:space="preserve">Shakti Tiles</t>
  </si>
  <si>
    <t xml:space="preserve">27AAVPG7586L1ZOSLC</t>
  </si>
  <si>
    <t xml:space="preserve">27AAVPG7796A1Z7</t>
  </si>
  <si>
    <t xml:space="preserve">SEN &amp; SEN</t>
  </si>
  <si>
    <t xml:space="preserve">Navi Peth</t>
  </si>
  <si>
    <t xml:space="preserve">27AAVPG7796A1Z7CAL+</t>
  </si>
  <si>
    <t xml:space="preserve">27AAVPG7796A1Z7LAM</t>
  </si>
  <si>
    <t xml:space="preserve">27AAVPG7796A1Z7SLC</t>
  </si>
  <si>
    <t xml:space="preserve">27AAVPG7796A1Z7SLC+</t>
  </si>
  <si>
    <t xml:space="preserve">27AAVPM0776A1ZJ</t>
  </si>
  <si>
    <t xml:space="preserve">DHARAM JYOT PLYWOOD</t>
  </si>
  <si>
    <t xml:space="preserve">27AAVPM0776A1ZJCAL+</t>
  </si>
  <si>
    <t xml:space="preserve">27AAVPM0776A1ZJFlex</t>
  </si>
  <si>
    <t xml:space="preserve">27AAVPM0776A1ZJLAM</t>
  </si>
  <si>
    <t xml:space="preserve">27AAVPM0776A1ZJLiner &amp; Other</t>
  </si>
  <si>
    <t xml:space="preserve">27AAVPM0776A1ZJSLC</t>
  </si>
  <si>
    <t xml:space="preserve">27AAVPP4894J1ZM</t>
  </si>
  <si>
    <t xml:space="preserve">BHAGWATI SAW MILL</t>
  </si>
  <si>
    <t xml:space="preserve">27AAVPP4894J1ZMLAM</t>
  </si>
  <si>
    <t xml:space="preserve">27AAVPR9746B1Z0</t>
  </si>
  <si>
    <t xml:space="preserve">DESIGNERS ZONE</t>
  </si>
  <si>
    <t xml:space="preserve">27AAVPR9746B1Z0CAL+</t>
  </si>
  <si>
    <t xml:space="preserve">27AAVPR9746B1Z0Flex</t>
  </si>
  <si>
    <t xml:space="preserve">27AAVPR9746B1Z0LAM</t>
  </si>
  <si>
    <t xml:space="preserve">27AAVPR9746B1Z0Liner &amp; Other</t>
  </si>
  <si>
    <t xml:space="preserve">27AAVPR9746B1Z0SLC</t>
  </si>
  <si>
    <t xml:space="preserve">27AAVPR9746B1Z0SLC+</t>
  </si>
  <si>
    <t xml:space="preserve">27AAWCA6569K1ZP</t>
  </si>
  <si>
    <t xml:space="preserve">Amazscop Private Limited</t>
  </si>
  <si>
    <t xml:space="preserve">27AAWCA6569K1ZPCAL+</t>
  </si>
  <si>
    <t xml:space="preserve">27AAWCA6569K1ZPLAM</t>
  </si>
  <si>
    <t xml:space="preserve">27AAWCA6641G1Z9</t>
  </si>
  <si>
    <t xml:space="preserve">ANURESHA INTERIOR PRIVATE LIMITED</t>
  </si>
  <si>
    <t xml:space="preserve">MUNDHWA</t>
  </si>
  <si>
    <t xml:space="preserve">27AAWCA6641G1Z9LAM</t>
  </si>
  <si>
    <t xml:space="preserve">27AAWCA9958L1ZG</t>
  </si>
  <si>
    <t xml:space="preserve">Abet Technology Pvt. Ltd.</t>
  </si>
  <si>
    <t xml:space="preserve">27AAWCA9958L1ZGSLC+</t>
  </si>
  <si>
    <t xml:space="preserve">27AAWFD6057G1ZY</t>
  </si>
  <si>
    <t xml:space="preserve">Deep Enterprises (Shivaji Nagar)</t>
  </si>
  <si>
    <t xml:space="preserve">27AAWFD6057G1ZYLAM</t>
  </si>
  <si>
    <t xml:space="preserve">27AAWFD6057G1ZYSLC</t>
  </si>
  <si>
    <t xml:space="preserve">27AAWFJ7814M1ZG</t>
  </si>
  <si>
    <t xml:space="preserve">J K INTERIORS</t>
  </si>
  <si>
    <t xml:space="preserve">27AAWFJ7814M1ZGLiner &amp; Other</t>
  </si>
  <si>
    <t xml:space="preserve">27AAWFK9925A1ZW</t>
  </si>
  <si>
    <t xml:space="preserve">KOLOSUS DESIGN STUDIO LLP</t>
  </si>
  <si>
    <t xml:space="preserve">Baner Balewadi Road</t>
  </si>
  <si>
    <t xml:space="preserve">27AAWFK9925A1ZWCAL+</t>
  </si>
  <si>
    <t xml:space="preserve">27AAWFK9925A1ZWLAM</t>
  </si>
  <si>
    <t xml:space="preserve">27AAWFK9925A1ZWSLC</t>
  </si>
  <si>
    <t xml:space="preserve">27AAWFM7405P1ZC</t>
  </si>
  <si>
    <t xml:space="preserve">MARVEL PLY&amp;HARDWARE</t>
  </si>
  <si>
    <t xml:space="preserve">27AAWFM7405P1ZCLAM</t>
  </si>
  <si>
    <t xml:space="preserve">27AAWFM7405P1ZCSLC</t>
  </si>
  <si>
    <t xml:space="preserve">27AAWFM7405P1ZCSLC+</t>
  </si>
  <si>
    <t xml:space="preserve">27AAWFM8972B1ZN</t>
  </si>
  <si>
    <t xml:space="preserve">METRO DYNAMIC</t>
  </si>
  <si>
    <t xml:space="preserve">Urali Kanchan</t>
  </si>
  <si>
    <t xml:space="preserve">27AAWFM8972B1ZNLAM</t>
  </si>
  <si>
    <t xml:space="preserve">27AAWFN7392Q1ZV</t>
  </si>
  <si>
    <t xml:space="preserve">Natural Timber (TM)</t>
  </si>
  <si>
    <t xml:space="preserve">27AAWFN7392Q1ZVSLC</t>
  </si>
  <si>
    <t xml:space="preserve">27AAWFN9190J1Z9</t>
  </si>
  <si>
    <t xml:space="preserve">Namoh Furnitech Industries LLP</t>
  </si>
  <si>
    <t xml:space="preserve">Uruli Dewachi</t>
  </si>
  <si>
    <t xml:space="preserve">27AAWFN9190J1Z9Flex</t>
  </si>
  <si>
    <t xml:space="preserve">27AAWFN9190J1Z9LAM</t>
  </si>
  <si>
    <t xml:space="preserve">27AAWFN9190J1Z9SLC</t>
  </si>
  <si>
    <t xml:space="preserve">27AAWFN9190J1Z9SLC+</t>
  </si>
  <si>
    <t xml:space="preserve">27AAWFP1467E1ZU</t>
  </si>
  <si>
    <t xml:space="preserve">Palak Traders (Hadapsar)</t>
  </si>
  <si>
    <t xml:space="preserve">27AAWFP1467E1ZULAM</t>
  </si>
  <si>
    <t xml:space="preserve">27AAWFS5396R1ZO</t>
  </si>
  <si>
    <t xml:space="preserve">SHASHIKANT FURNITURS</t>
  </si>
  <si>
    <t xml:space="preserve">27AAWFS5396R1ZOLAM</t>
  </si>
  <si>
    <t xml:space="preserve">27AAWFV9061G1ZE</t>
  </si>
  <si>
    <t xml:space="preserve">VINCIO MODULAR LLP</t>
  </si>
  <si>
    <t xml:space="preserve">27AAWFV9061G1ZECAL+</t>
  </si>
  <si>
    <t xml:space="preserve">27AAWFV9061G1ZEFlex</t>
  </si>
  <si>
    <t xml:space="preserve">27AAWFV9061G1ZELAM</t>
  </si>
  <si>
    <t xml:space="preserve">27AAWFV9061G1ZELiner &amp; Other</t>
  </si>
  <si>
    <t xml:space="preserve">27AAWFV9061G1ZESLC</t>
  </si>
  <si>
    <t xml:space="preserve">27AAWFV9061G1ZESLC+</t>
  </si>
  <si>
    <t xml:space="preserve">27AAWHR8496K1ZS</t>
  </si>
  <si>
    <t xml:space="preserve">SAVITRI CORP</t>
  </si>
  <si>
    <t xml:space="preserve">27AAWHR8496K1ZSLAM</t>
  </si>
  <si>
    <t xml:space="preserve">27AAWHR8496K1ZSSLC+</t>
  </si>
  <si>
    <t xml:space="preserve">27AAWPC6726F1ZG</t>
  </si>
  <si>
    <t xml:space="preserve">I P TIMBER</t>
  </si>
  <si>
    <t xml:space="preserve">27AAWPC6726F1ZGCAL+</t>
  </si>
  <si>
    <t xml:space="preserve">27AAWPC6726F1ZGLAM</t>
  </si>
  <si>
    <t xml:space="preserve">27AAWPC6726F1ZGLiner &amp; Other</t>
  </si>
  <si>
    <t xml:space="preserve">27AAWPG1606N1ZA</t>
  </si>
  <si>
    <t xml:space="preserve">JAYA AGENCY</t>
  </si>
  <si>
    <t xml:space="preserve">27AAWPG1606N1ZACAL+</t>
  </si>
  <si>
    <t xml:space="preserve">27AAWPG1606N1ZAFlex</t>
  </si>
  <si>
    <t xml:space="preserve">27AAWPG1606N1ZALAM</t>
  </si>
  <si>
    <t xml:space="preserve">27AAWPG1606N1ZASLC</t>
  </si>
  <si>
    <t xml:space="preserve">27AAWPG1606N1ZASLC+</t>
  </si>
  <si>
    <t xml:space="preserve">27AAWPO5400G1ZH</t>
  </si>
  <si>
    <t xml:space="preserve">SHREE PARSHWANTH PLYWOOD AND HARDWARE</t>
  </si>
  <si>
    <t xml:space="preserve">27AAWPO5400G1ZHCAL+</t>
  </si>
  <si>
    <t xml:space="preserve">27AAWPO5400G1ZHFlex</t>
  </si>
  <si>
    <t xml:space="preserve">27AAWPO5400G1ZHLAM</t>
  </si>
  <si>
    <t xml:space="preserve">27AAWPO5400G1ZHSLC</t>
  </si>
  <si>
    <t xml:space="preserve">27AAWPO5400G1ZHSLC+</t>
  </si>
  <si>
    <t xml:space="preserve">27AAXCA7825P1ZL</t>
  </si>
  <si>
    <t xml:space="preserve">ALLIANCE INDIA DESIGN WOODS PVT LTD</t>
  </si>
  <si>
    <t xml:space="preserve">27AAXCA7825P1ZLCAL+</t>
  </si>
  <si>
    <t xml:space="preserve">27AAXCA7825P1ZLLAM</t>
  </si>
  <si>
    <t xml:space="preserve">27AAXCA7825P1ZLLiner &amp; Other</t>
  </si>
  <si>
    <t xml:space="preserve">27AAXCA7825P1ZLSLC</t>
  </si>
  <si>
    <t xml:space="preserve">27AAXCA7825P1ZLSLC+</t>
  </si>
  <si>
    <t xml:space="preserve">27AAXCA7983L1ZI</t>
  </si>
  <si>
    <t xml:space="preserve">ALAYA SPACE SOLUTIONS PVT. LTD. (DP ROAD)</t>
  </si>
  <si>
    <t xml:space="preserve">27AAXCA7983L1ZILAM</t>
  </si>
  <si>
    <t xml:space="preserve">27AAXCA7983L1ZISLC</t>
  </si>
  <si>
    <t xml:space="preserve">27AAXFA9915F1ZX</t>
  </si>
  <si>
    <t xml:space="preserve">ANNEX</t>
  </si>
  <si>
    <t xml:space="preserve">27AAXFA9915F1ZXCAL+</t>
  </si>
  <si>
    <t xml:space="preserve">27AAXFA9915F1ZXFlex</t>
  </si>
  <si>
    <t xml:space="preserve">27AAXFA9915F1ZXLAM</t>
  </si>
  <si>
    <t xml:space="preserve">27AAXFA9915F1ZXSLC</t>
  </si>
  <si>
    <t xml:space="preserve">27AAXFA9915F1ZXSLC+</t>
  </si>
  <si>
    <t xml:space="preserve">27AAXFD0454A1ZK</t>
  </si>
  <si>
    <t xml:space="preserve">Design Pallete Distributors LLP</t>
  </si>
  <si>
    <t xml:space="preserve">27AAXFD0454A1ZKLAM</t>
  </si>
  <si>
    <t xml:space="preserve">27AAXFK4205G1Z4</t>
  </si>
  <si>
    <t xml:space="preserve">Kiara Interio</t>
  </si>
  <si>
    <t xml:space="preserve">27AAXFK4205G1Z4CAL+</t>
  </si>
  <si>
    <t xml:space="preserve">27AAXFK8888M1ZU</t>
  </si>
  <si>
    <t xml:space="preserve">K SQUARE DECORATIVE STUDIO</t>
  </si>
  <si>
    <t xml:space="preserve">27AAXFK8888M1ZUCAL+</t>
  </si>
  <si>
    <t xml:space="preserve">27AAXFK8888M1ZUFlex</t>
  </si>
  <si>
    <t xml:space="preserve">27AAXFK8888M1ZULAM</t>
  </si>
  <si>
    <t xml:space="preserve">27AAXFK8888M1ZULiner &amp; Other</t>
  </si>
  <si>
    <t xml:space="preserve">27AAXFK8888M1ZUSLC</t>
  </si>
  <si>
    <t xml:space="preserve">27AAXFK8888M1ZUSLC+</t>
  </si>
  <si>
    <t xml:space="preserve">27AAXFR4538H1ZJ</t>
  </si>
  <si>
    <t xml:space="preserve">Raj Electricals (Shaniwar Peth)</t>
  </si>
  <si>
    <t xml:space="preserve">27AAXFR4538H1ZJLAM</t>
  </si>
  <si>
    <t xml:space="preserve">27AAXFR6159E1ZK</t>
  </si>
  <si>
    <t xml:space="preserve">RAMCO INTERIO</t>
  </si>
  <si>
    <t xml:space="preserve">27AAXFR6159E1ZKCAL+</t>
  </si>
  <si>
    <t xml:space="preserve">27AAXFR6159E1ZKLAM</t>
  </si>
  <si>
    <t xml:space="preserve">27AAXFR6159E1ZKSLC</t>
  </si>
  <si>
    <t xml:space="preserve">27AAXFR6159E1ZKSLC+</t>
  </si>
  <si>
    <t xml:space="preserve">27AAXFT4777G1ZA</t>
  </si>
  <si>
    <t xml:space="preserve">Team Enterprises (Sujit)</t>
  </si>
  <si>
    <t xml:space="preserve">27AAXFT4777G1ZAFlex</t>
  </si>
  <si>
    <t xml:space="preserve">27AAXFV9844Q1ZL</t>
  </si>
  <si>
    <t xml:space="preserve">Venkatesh Ply and Laminate (Wagholi)</t>
  </si>
  <si>
    <t xml:space="preserve">27AAXFV9844Q1ZLLAM</t>
  </si>
  <si>
    <t xml:space="preserve">27AAXPD0312R1ZB</t>
  </si>
  <si>
    <t xml:space="preserve">SUDARSHAN AGENCIES</t>
  </si>
  <si>
    <t xml:space="preserve">27AAXPD0312R1ZBCAL+</t>
  </si>
  <si>
    <t xml:space="preserve">27AAXPD0312R1ZBLAM</t>
  </si>
  <si>
    <t xml:space="preserve">27AAXPD0312R1ZBSLC</t>
  </si>
  <si>
    <t xml:space="preserve">27AAXPD0312R1ZBSLC+</t>
  </si>
  <si>
    <t xml:space="preserve">27AAXPJ1888N1ZM</t>
  </si>
  <si>
    <t xml:space="preserve">AMOL ENTERPRISE ( DATTAWADI )</t>
  </si>
  <si>
    <t xml:space="preserve">Dattawadi</t>
  </si>
  <si>
    <t xml:space="preserve">27AAXPJ1888N1ZMCAL+</t>
  </si>
  <si>
    <t xml:space="preserve">27AAXPJ1888N1ZMLAM</t>
  </si>
  <si>
    <t xml:space="preserve">27AAXPJ1888N1ZMLiner &amp; Other</t>
  </si>
  <si>
    <t xml:space="preserve">27AAXPJ1888N1ZMSLC</t>
  </si>
  <si>
    <t xml:space="preserve">27AAXPK7824R1ZH</t>
  </si>
  <si>
    <t xml:space="preserve">R.K ENTERPRISES (KALEWADI)</t>
  </si>
  <si>
    <t xml:space="preserve">27AAXPK7824R1ZHLAM</t>
  </si>
  <si>
    <t xml:space="preserve">27AAXPM1382J1Z2</t>
  </si>
  <si>
    <t xml:space="preserve">NEW NOVELTY FURNITURE</t>
  </si>
  <si>
    <t xml:space="preserve">27AAXPM1382J1Z2LAM</t>
  </si>
  <si>
    <t xml:space="preserve">27AAXPO8905H1ZY</t>
  </si>
  <si>
    <t xml:space="preserve">PADMAVATI DECOR (BHAWANI PETH)</t>
  </si>
  <si>
    <t xml:space="preserve">27AAXPO8905H1ZYCAL+</t>
  </si>
  <si>
    <t xml:space="preserve">27AAXPO8905H1ZYFlex</t>
  </si>
  <si>
    <t xml:space="preserve">27AAXPO8905H1ZYLAM</t>
  </si>
  <si>
    <t xml:space="preserve">27AAXPO8905H1ZYSLC</t>
  </si>
  <si>
    <t xml:space="preserve">27AAXPO8905H1ZYSLC+</t>
  </si>
  <si>
    <t xml:space="preserve">27AAYFB5524C1ZC</t>
  </si>
  <si>
    <t xml:space="preserve">BELLA HOMES THE ULTIMATE LUXURY STORE LLP</t>
  </si>
  <si>
    <t xml:space="preserve">27AAYFB5524C1ZCCAL+</t>
  </si>
  <si>
    <t xml:space="preserve">27AAYFB5524C1ZCLAM</t>
  </si>
  <si>
    <t xml:space="preserve">27AAYFB5524C1ZCSLC</t>
  </si>
  <si>
    <t xml:space="preserve">27AAYFB5524C1ZCSLC+</t>
  </si>
  <si>
    <t xml:space="preserve">27AAYFB6480H1ZT</t>
  </si>
  <si>
    <t xml:space="preserve">BHARAT MODULAR LLP</t>
  </si>
  <si>
    <t xml:space="preserve">27AAYFB6480H1ZTCAL+</t>
  </si>
  <si>
    <t xml:space="preserve">27AAYFB6480H1ZTFlex</t>
  </si>
  <si>
    <t xml:space="preserve">27AAYFB6480H1ZTLAM</t>
  </si>
  <si>
    <t xml:space="preserve">27AAYFB6480H1ZTSLC</t>
  </si>
  <si>
    <t xml:space="preserve">27AAYFB6480H1ZTSLC+</t>
  </si>
  <si>
    <t xml:space="preserve">27AAYFG1293M1ZK</t>
  </si>
  <si>
    <t xml:space="preserve">GAJALAXMI AGENCY</t>
  </si>
  <si>
    <t xml:space="preserve">27AAYFG1293M1ZKLAM</t>
  </si>
  <si>
    <t xml:space="preserve">27AAYFG1293M1ZKSLC</t>
  </si>
  <si>
    <t xml:space="preserve">27AAYFK1559N1ZD</t>
  </si>
  <si>
    <t xml:space="preserve">KLAR DOORS</t>
  </si>
  <si>
    <t xml:space="preserve">27AAYFK1559N1ZDCAL+</t>
  </si>
  <si>
    <t xml:space="preserve">27AAYFK1559N1ZDFlex</t>
  </si>
  <si>
    <t xml:space="preserve">27AAYFK1559N1ZDLAM</t>
  </si>
  <si>
    <t xml:space="preserve">27AAYFK7965N1ZZ</t>
  </si>
  <si>
    <t xml:space="preserve">KONARC PLYLAM &amp; HARDWARE</t>
  </si>
  <si>
    <t xml:space="preserve">BHIGWAN ROAD</t>
  </si>
  <si>
    <t xml:space="preserve">27AAYFK7965N1ZZLAM</t>
  </si>
  <si>
    <t xml:space="preserve">27AAYFK7965N1ZZSLC</t>
  </si>
  <si>
    <t xml:space="preserve">27AAYFM4392D1ZR</t>
  </si>
  <si>
    <t xml:space="preserve">MAHIMA TIMBER TRADERS</t>
  </si>
  <si>
    <t xml:space="preserve">27AAYFM4392D1ZRLAM</t>
  </si>
  <si>
    <t xml:space="preserve">27AAYFM7118H1ZP</t>
  </si>
  <si>
    <t xml:space="preserve">MAHALAXMI TIMBERS (HINJEWADI)</t>
  </si>
  <si>
    <t xml:space="preserve">27AAYFM7118H1ZPLAM</t>
  </si>
  <si>
    <t xml:space="preserve">27AAYFN0506C1ZC</t>
  </si>
  <si>
    <t xml:space="preserve">New Ambica Plylam TM</t>
  </si>
  <si>
    <t xml:space="preserve">27AAYFN0506C1ZCLAM</t>
  </si>
  <si>
    <t xml:space="preserve">27AAYFN0506C1ZCSLC</t>
  </si>
  <si>
    <t xml:space="preserve">27AAYFN2395P1Z2</t>
  </si>
  <si>
    <t xml:space="preserve">NICE MODULAR SYSTEM LLP</t>
  </si>
  <si>
    <t xml:space="preserve">27AAYFN2395P1Z2LAM</t>
  </si>
  <si>
    <t xml:space="preserve">27AAYFN2395P1Z2SLC</t>
  </si>
  <si>
    <t xml:space="preserve">27AAYFN2395P1Z2SLC+</t>
  </si>
  <si>
    <t xml:space="preserve">27AAYFP7419C1ZS</t>
  </si>
  <si>
    <t xml:space="preserve">Praj Associates (Hadapsar)</t>
  </si>
  <si>
    <t xml:space="preserve">27AAYFP7419C1ZSCAL+</t>
  </si>
  <si>
    <t xml:space="preserve">27AAYFP7419C1ZSLAM</t>
  </si>
  <si>
    <t xml:space="preserve">27AAYFP7419C1ZSSLC</t>
  </si>
  <si>
    <t xml:space="preserve">27AAYFR8146C1ZO</t>
  </si>
  <si>
    <t xml:space="preserve">RADHEKRISHNA PLY ( TIMBER MARKET )</t>
  </si>
  <si>
    <t xml:space="preserve">27AAYFR8146C1ZOCAL+</t>
  </si>
  <si>
    <t xml:space="preserve">27AAYFR8146C1ZOLAM</t>
  </si>
  <si>
    <t xml:space="preserve">27AAYFR8146C1ZOLiner &amp; Other</t>
  </si>
  <si>
    <t xml:space="preserve">27AAYFR8146C1ZOSLC</t>
  </si>
  <si>
    <t xml:space="preserve">27AAYFR8146C1ZOSLC+</t>
  </si>
  <si>
    <t xml:space="preserve">27AAYFS5226J1ZH</t>
  </si>
  <si>
    <t xml:space="preserve">Sharda Saw Mill (TM)</t>
  </si>
  <si>
    <t xml:space="preserve">27AAYFS5226J1ZHCAL+</t>
  </si>
  <si>
    <t xml:space="preserve">27AAYFS5226J1ZHLAM</t>
  </si>
  <si>
    <t xml:space="preserve">27AAYFS5226J1ZHSLC</t>
  </si>
  <si>
    <t xml:space="preserve">27AAYFS5226J1ZHSLC+</t>
  </si>
  <si>
    <t xml:space="preserve">27AAYPA0235B1Z4</t>
  </si>
  <si>
    <t xml:space="preserve">Umar Engineering</t>
  </si>
  <si>
    <t xml:space="preserve">27AAYPA0235B1Z4LAM</t>
  </si>
  <si>
    <t xml:space="preserve">27AAYPM0017D1ZS</t>
  </si>
  <si>
    <t xml:space="preserve">K A MARKETING</t>
  </si>
  <si>
    <t xml:space="preserve">27AAYPM0017D1ZSLAM</t>
  </si>
  <si>
    <t xml:space="preserve">27AAYPM0037H1ZG</t>
  </si>
  <si>
    <t xml:space="preserve">NINAD FURNITURE</t>
  </si>
  <si>
    <t xml:space="preserve">27AAYPM0037H1ZGLAM</t>
  </si>
  <si>
    <t xml:space="preserve">27AAYPM0295P1ZN</t>
  </si>
  <si>
    <t xml:space="preserve">VIN PLY</t>
  </si>
  <si>
    <t xml:space="preserve">27AAYPM0295P1ZNCAL+</t>
  </si>
  <si>
    <t xml:space="preserve">27AAYPM0295P1ZNLAM</t>
  </si>
  <si>
    <t xml:space="preserve">27AAYPM0295P1ZNLiner &amp; Other</t>
  </si>
  <si>
    <t xml:space="preserve">27AAYPM0295P1ZNSLC</t>
  </si>
  <si>
    <t xml:space="preserve">27AAYPM0295P1ZNSLC+</t>
  </si>
  <si>
    <t xml:space="preserve">27AAYPP1660P1ZP</t>
  </si>
  <si>
    <t xml:space="preserve">SHRI RAM TRADERS ( KHANDALA )</t>
  </si>
  <si>
    <t xml:space="preserve">Khandala</t>
  </si>
  <si>
    <t xml:space="preserve">27AAYPP1660P1ZPSLC</t>
  </si>
  <si>
    <t xml:space="preserve">27AAYPP9328A1Z7</t>
  </si>
  <si>
    <t xml:space="preserve">JAI HIND TIMBER &amp;P/W (DRS.)</t>
  </si>
  <si>
    <t xml:space="preserve">27AAYPP9328A1Z7CAL+</t>
  </si>
  <si>
    <t xml:space="preserve">27AAYPP9328A1Z7Flex</t>
  </si>
  <si>
    <t xml:space="preserve">27AAYPP9328A1Z7LAM</t>
  </si>
  <si>
    <t xml:space="preserve">27AAYPP9328A1Z7SLC</t>
  </si>
  <si>
    <t xml:space="preserve">27AAZCA5845P1ZJ</t>
  </si>
  <si>
    <t xml:space="preserve">ASV INTERIORS PRIVATE LIMITED</t>
  </si>
  <si>
    <t xml:space="preserve">27AAZCA5845P1ZJCAL+</t>
  </si>
  <si>
    <t xml:space="preserve">27AAZCA5845P1ZJLAM</t>
  </si>
  <si>
    <t xml:space="preserve">27AAZCA5845P1ZJSLC</t>
  </si>
  <si>
    <t xml:space="preserve">27AAZCS1174M1ZH</t>
  </si>
  <si>
    <t xml:space="preserve">Stepup India Legal Solutions Private Ltd</t>
  </si>
  <si>
    <t xml:space="preserve">27AAZCS1174M1ZHLAM</t>
  </si>
  <si>
    <t xml:space="preserve">27AAZFB3490N1ZJ</t>
  </si>
  <si>
    <t xml:space="preserve">Beneleo Hub(Mukund Nagar)</t>
  </si>
  <si>
    <t xml:space="preserve">27AAZFB3490N1ZJSLC</t>
  </si>
  <si>
    <t xml:space="preserve">27AAZFG2490D1Z1</t>
  </si>
  <si>
    <t xml:space="preserve">GM LA SURFACES</t>
  </si>
  <si>
    <t xml:space="preserve">Bhavani Road</t>
  </si>
  <si>
    <t xml:space="preserve">27AAZFG2490D1Z1Flex</t>
  </si>
  <si>
    <t xml:space="preserve">27AAZFG2490D1Z1Liner &amp; Other</t>
  </si>
  <si>
    <t xml:space="preserve">27AAZFK3345B1Z5</t>
  </si>
  <si>
    <t xml:space="preserve">KAVERI FURNITURE</t>
  </si>
  <si>
    <t xml:space="preserve">27AAZFK3345B1Z5CAL+</t>
  </si>
  <si>
    <t xml:space="preserve">27AAZFK3345B1Z5Flex</t>
  </si>
  <si>
    <t xml:space="preserve">27AAZFK3345B1Z5LAM</t>
  </si>
  <si>
    <t xml:space="preserve">27AAZFK3345B1Z5SLC</t>
  </si>
  <si>
    <t xml:space="preserve">27AAZFK3345B1Z5SLC+</t>
  </si>
  <si>
    <t xml:space="preserve">27AAZFM5165B1ZX</t>
  </si>
  <si>
    <t xml:space="preserve">MONA DIAL PAINTING WORKS</t>
  </si>
  <si>
    <t xml:space="preserve">27AAZFM5165B1ZXFlex</t>
  </si>
  <si>
    <t xml:space="preserve">27AAZFM5165B1ZXLAM</t>
  </si>
  <si>
    <t xml:space="preserve">27AAZFM5165B1ZXSLC</t>
  </si>
  <si>
    <t xml:space="preserve">27AAZFM5165B1ZXSLC+</t>
  </si>
  <si>
    <t xml:space="preserve">27AAZFN3754F1ZP</t>
  </si>
  <si>
    <t xml:space="preserve">Neu Layers (Bp)</t>
  </si>
  <si>
    <t xml:space="preserve">27AAZFN3754F1ZPLAM</t>
  </si>
  <si>
    <t xml:space="preserve">27AAZFT6721G1ZK</t>
  </si>
  <si>
    <t xml:space="preserve">TRISHILP DECOR LLP</t>
  </si>
  <si>
    <t xml:space="preserve">27AAZFT6721G1ZKLAM</t>
  </si>
  <si>
    <t xml:space="preserve">27AAZPB2065M1Z7</t>
  </si>
  <si>
    <t xml:space="preserve">Space Modular and Interior</t>
  </si>
  <si>
    <t xml:space="preserve">27AAZPB2065M1Z7Liner &amp; Other</t>
  </si>
  <si>
    <t xml:space="preserve">27AAZPP3834E1Z7</t>
  </si>
  <si>
    <t xml:space="preserve">OMKAR H/W &amp; PLYWOOD (VISHRANTWADI)</t>
  </si>
  <si>
    <t xml:space="preserve">27AAZPP3834E1Z7CAL+</t>
  </si>
  <si>
    <t xml:space="preserve">27AAZPP3834E1Z7Flex</t>
  </si>
  <si>
    <t xml:space="preserve">27AAZPP3834E1Z7LAM</t>
  </si>
  <si>
    <t xml:space="preserve">27AAZPP3834E1Z7SLC</t>
  </si>
  <si>
    <t xml:space="preserve">27AAZPP7808E1Z1</t>
  </si>
  <si>
    <t xml:space="preserve">POKAR TRADERS</t>
  </si>
  <si>
    <t xml:space="preserve">Manchar</t>
  </si>
  <si>
    <t xml:space="preserve">27AAZPP7808E1Z1LAM</t>
  </si>
  <si>
    <t xml:space="preserve">27AAZPP7808E1Z1SLC</t>
  </si>
  <si>
    <t xml:space="preserve">27AAZPP8641D1Z2</t>
  </si>
  <si>
    <t xml:space="preserve">OMKAR AGENCIES (SC)</t>
  </si>
  <si>
    <t xml:space="preserve">27AAZPP8641D1Z2LAM</t>
  </si>
  <si>
    <t xml:space="preserve">27AAZPP8697F1ZI</t>
  </si>
  <si>
    <t xml:space="preserve">R M TRADERS/POOJA TADERS</t>
  </si>
  <si>
    <t xml:space="preserve">27AAZPP8697F1ZILAM</t>
  </si>
  <si>
    <t xml:space="preserve">27AAZPR9013K1ZT</t>
  </si>
  <si>
    <t xml:space="preserve">SUDERSHAN PLYWOOD</t>
  </si>
  <si>
    <t xml:space="preserve">27AAZPR9013K1ZTCAL+</t>
  </si>
  <si>
    <t xml:space="preserve">27AAZPR9013K1ZTLAM</t>
  </si>
  <si>
    <t xml:space="preserve">27AAZPR9013K1ZTLiner &amp; Other</t>
  </si>
  <si>
    <t xml:space="preserve">27AAZPR9013K1ZTSLC</t>
  </si>
  <si>
    <t xml:space="preserve">27AAZPR9013K1ZTSLC+</t>
  </si>
  <si>
    <t xml:space="preserve">27AAZPR9016N1ZK</t>
  </si>
  <si>
    <t xml:space="preserve">SHREE ASHAPURI SUPPLIERS (BP)</t>
  </si>
  <si>
    <t xml:space="preserve">27AAZPR9016N1ZKLAM</t>
  </si>
  <si>
    <t xml:space="preserve">27AAZPR9016N1ZKSLC</t>
  </si>
  <si>
    <t xml:space="preserve">27AAZPR9022Q1ZG</t>
  </si>
  <si>
    <t xml:space="preserve">MANEE PLY</t>
  </si>
  <si>
    <t xml:space="preserve">27AAZPR9022Q1ZGCAL+</t>
  </si>
  <si>
    <t xml:space="preserve">27AAZPR9022Q1ZGLAM</t>
  </si>
  <si>
    <t xml:space="preserve">27AAZPR9022Q1ZGSLC</t>
  </si>
  <si>
    <t xml:space="preserve">27AAZPR9030Q1ZG</t>
  </si>
  <si>
    <t xml:space="preserve">N G PLY</t>
  </si>
  <si>
    <t xml:space="preserve">27AAZPR9030Q1ZGLAM</t>
  </si>
  <si>
    <t xml:space="preserve">27AAZPR9094E1ZP</t>
  </si>
  <si>
    <t xml:space="preserve">PRAKASHCHANDRA AMBALAL JAIN</t>
  </si>
  <si>
    <t xml:space="preserve">27AAZPR9094E1ZPCAL+</t>
  </si>
  <si>
    <t xml:space="preserve">27AAZPR9094E1ZPLAM</t>
  </si>
  <si>
    <t xml:space="preserve">27AAZPR9094E1ZPSLC</t>
  </si>
  <si>
    <t xml:space="preserve">27AAZPR9094E1ZPSLC+</t>
  </si>
  <si>
    <t xml:space="preserve">27AAZPR9101L2ZT</t>
  </si>
  <si>
    <t xml:space="preserve">SHA. BABULAL KASTURJI &amp; CO</t>
  </si>
  <si>
    <t xml:space="preserve">27AAZPR9101L2ZTCAL+</t>
  </si>
  <si>
    <t xml:space="preserve">27AAZPR9101L2ZTLAM</t>
  </si>
  <si>
    <t xml:space="preserve">27AAZPR9101L2ZTSLC</t>
  </si>
  <si>
    <t xml:space="preserve">27AAZPR9101L2ZTSLC+</t>
  </si>
  <si>
    <t xml:space="preserve">27AAZPR9111J1ZW</t>
  </si>
  <si>
    <t xml:space="preserve">YASH PLY</t>
  </si>
  <si>
    <t xml:space="preserve">27AAZPR9111J1ZWCAL+</t>
  </si>
  <si>
    <t xml:space="preserve">27AAZPR9111J1ZWLAM</t>
  </si>
  <si>
    <t xml:space="preserve">27AAZPR9111J1ZWSLC</t>
  </si>
  <si>
    <t xml:space="preserve">27AAZPR9111J1ZWSLC+</t>
  </si>
  <si>
    <t xml:space="preserve">27ABACS4247D1ZJ</t>
  </si>
  <si>
    <t xml:space="preserve">SPACEMAX INDOOR SOLUTIONS PRIVATE LIMITED</t>
  </si>
  <si>
    <t xml:space="preserve">27ABACS4247D1ZJCAL+</t>
  </si>
  <si>
    <t xml:space="preserve">27ABACS4247D1ZJFlex</t>
  </si>
  <si>
    <t xml:space="preserve">27ABACS4247D1ZJLAM</t>
  </si>
  <si>
    <t xml:space="preserve">27ABACS4247D1ZJSLC</t>
  </si>
  <si>
    <t xml:space="preserve">27ABACS4247D1ZJSLC+</t>
  </si>
  <si>
    <t xml:space="preserve">27ABAFA3973F1ZK</t>
  </si>
  <si>
    <t xml:space="preserve">24 KARATS</t>
  </si>
  <si>
    <t xml:space="preserve">27ABAFA3973F1ZKCAL+</t>
  </si>
  <si>
    <t xml:space="preserve">27ABAFA3973F1ZKLAM</t>
  </si>
  <si>
    <t xml:space="preserve">27ABAFA3973F1ZKSLC</t>
  </si>
  <si>
    <t xml:space="preserve">27ABAFA3973F1ZKSLC+</t>
  </si>
  <si>
    <t xml:space="preserve">27ABAFB4666Q1ZW</t>
  </si>
  <si>
    <t xml:space="preserve">B D Mistry and Co. (Kothrud)</t>
  </si>
  <si>
    <t xml:space="preserve">27ABAFB4666Q1ZWLAM</t>
  </si>
  <si>
    <t xml:space="preserve">27ABAFB8008Q1Z4</t>
  </si>
  <si>
    <t xml:space="preserve">BKC Group of Interiors (Loni Kalbhor)</t>
  </si>
  <si>
    <t xml:space="preserve">Loni Kalbhor</t>
  </si>
  <si>
    <t xml:space="preserve">27ABAFB8008Q1Z4CAL+</t>
  </si>
  <si>
    <t xml:space="preserve">27ABAFB8008Q1Z4LAM</t>
  </si>
  <si>
    <t xml:space="preserve">27ABAFB8008Q1Z4SLC</t>
  </si>
  <si>
    <t xml:space="preserve">27ABAFK1745R1ZV</t>
  </si>
  <si>
    <t xml:space="preserve">Krishna Stone  Craft(Saswad)</t>
  </si>
  <si>
    <t xml:space="preserve">Saswad</t>
  </si>
  <si>
    <t xml:space="preserve">27ABAFK1745R1ZVLAM</t>
  </si>
  <si>
    <t xml:space="preserve">27ABAFK1745R1ZVSLC</t>
  </si>
  <si>
    <t xml:space="preserve">27ABAFM3238R1ZT</t>
  </si>
  <si>
    <t xml:space="preserve">MEGHA PLYWOOD</t>
  </si>
  <si>
    <t xml:space="preserve">27ABAFM3238R1ZTCAL+</t>
  </si>
  <si>
    <t xml:space="preserve">27ABAFM3238R1ZTLAM</t>
  </si>
  <si>
    <t xml:space="preserve">27ABAFM3238R1ZTSLC</t>
  </si>
  <si>
    <t xml:space="preserve">27ABAFR2195J1ZY</t>
  </si>
  <si>
    <t xml:space="preserve">ROSEWOOD LAMINATES</t>
  </si>
  <si>
    <t xml:space="preserve">27ABAFR2195J1ZYLAM</t>
  </si>
  <si>
    <t xml:space="preserve">27ABAFR4785L1ZM</t>
  </si>
  <si>
    <t xml:space="preserve">REAL DECOR</t>
  </si>
  <si>
    <t xml:space="preserve">27ABAFR4785L1ZMCAL+</t>
  </si>
  <si>
    <t xml:space="preserve">27ABAFR4785L1ZMLAM</t>
  </si>
  <si>
    <t xml:space="preserve">27ABAFR4785L1ZMSLC</t>
  </si>
  <si>
    <t xml:space="preserve">27ABAFS4928C1ZB</t>
  </si>
  <si>
    <t xml:space="preserve">SUPREME PLYWOOD&amp;TIMBER (WAGHOLI)</t>
  </si>
  <si>
    <t xml:space="preserve">27ABAFS4928C1ZBCAL+</t>
  </si>
  <si>
    <t xml:space="preserve">27ABAFS4928C1ZBFlex</t>
  </si>
  <si>
    <t xml:space="preserve">27ABAFS4928C1ZBLAM</t>
  </si>
  <si>
    <t xml:space="preserve">27ABAFS4928C1ZBLiner &amp; Other</t>
  </si>
  <si>
    <t xml:space="preserve">27ABAFS4928C1ZBSLC</t>
  </si>
  <si>
    <t xml:space="preserve">27ABAFS4928C1ZBSLC+</t>
  </si>
  <si>
    <t xml:space="preserve">27ABAFV3361N1ZS</t>
  </si>
  <si>
    <t xml:space="preserve">VYOMANTA DESIGNS STUDIO LLP</t>
  </si>
  <si>
    <t xml:space="preserve">27ABAFV3361N1ZSLAM</t>
  </si>
  <si>
    <t xml:space="preserve">27ABAFV3361N1ZSSLC</t>
  </si>
  <si>
    <t xml:space="preserve">27ABAFV5838Q1ZC</t>
  </si>
  <si>
    <t xml:space="preserve">VINYASTA FURNITURE INDIA LLP</t>
  </si>
  <si>
    <t xml:space="preserve">27ABAFV5838Q1ZCCAL+</t>
  </si>
  <si>
    <t xml:space="preserve">27ABAFV5838Q1ZCFlex</t>
  </si>
  <si>
    <t xml:space="preserve">27ABAFV5838Q1ZCLAM</t>
  </si>
  <si>
    <t xml:space="preserve">27ABAHS8358C1ZZ</t>
  </si>
  <si>
    <t xml:space="preserve">KESHRIYA ENTERPRISES / SHREE SHANTI TIMBERS</t>
  </si>
  <si>
    <t xml:space="preserve">27ABAHS8358C1ZZCAL+</t>
  </si>
  <si>
    <t xml:space="preserve">27ABAHS8358C1ZZLAM</t>
  </si>
  <si>
    <t xml:space="preserve">27ABAHS8358C1ZZSLC</t>
  </si>
  <si>
    <t xml:space="preserve">27ABAPB2356D1ZB</t>
  </si>
  <si>
    <t xml:space="preserve">PENABU MODULAR SYSTEM</t>
  </si>
  <si>
    <t xml:space="preserve">27ABAPB2356D1ZBCAL+</t>
  </si>
  <si>
    <t xml:space="preserve">27ABAPB2356D1ZBFlex</t>
  </si>
  <si>
    <t xml:space="preserve">27ABAPB2356D1ZBLAM</t>
  </si>
  <si>
    <t xml:space="preserve">27ABAPB2356D1ZBLiner &amp; Other</t>
  </si>
  <si>
    <t xml:space="preserve">27ABAPB2356D1ZBSLC</t>
  </si>
  <si>
    <t xml:space="preserve">27ABAPB2356D1ZBSLC+</t>
  </si>
  <si>
    <t xml:space="preserve">27ABAPD8958R1ZW</t>
  </si>
  <si>
    <t xml:space="preserve">DOSHI &amp; CO(BARAMATI)</t>
  </si>
  <si>
    <t xml:space="preserve">27ABAPD8958R1ZWLAM</t>
  </si>
  <si>
    <t xml:space="preserve">27ABAPD8958R1ZWLiner &amp; Other</t>
  </si>
  <si>
    <t xml:space="preserve">27ABAPD8958R1ZWSLC</t>
  </si>
  <si>
    <t xml:space="preserve">27ABAPJ9235F1ZR</t>
  </si>
  <si>
    <t xml:space="preserve">MADHAV JOSHI AND ASSOCIATES</t>
  </si>
  <si>
    <t xml:space="preserve">27ABAPJ9235F1ZRSLC+</t>
  </si>
  <si>
    <t xml:space="preserve">27ABAPM3697A1ZS</t>
  </si>
  <si>
    <t xml:space="preserve">RENUKA CONSTRUCTIONS (BABU MEHETRE)</t>
  </si>
  <si>
    <t xml:space="preserve">27ABAPM3697A1ZSCAL+</t>
  </si>
  <si>
    <t xml:space="preserve">27ABAPM3697A1ZSLiner &amp; Other</t>
  </si>
  <si>
    <t xml:space="preserve">27ABAPO5514A1Z6</t>
  </si>
  <si>
    <t xml:space="preserve">SHREE PARSHWA TRADERS</t>
  </si>
  <si>
    <t xml:space="preserve">27ABAPO5514A1Z6LAM</t>
  </si>
  <si>
    <t xml:space="preserve">27ABAPO5514A1Z6SLC</t>
  </si>
  <si>
    <t xml:space="preserve">27ABAPO6953D1ZN</t>
  </si>
  <si>
    <t xml:space="preserve">RATAN PLY &amp; LAMINATES</t>
  </si>
  <si>
    <t xml:space="preserve">27ABAPO6953D1ZNCAL+</t>
  </si>
  <si>
    <t xml:space="preserve">27ABAPO6953D1ZNFlex</t>
  </si>
  <si>
    <t xml:space="preserve">27ABAPO6953D1ZNLAM</t>
  </si>
  <si>
    <t xml:space="preserve">27ABAPO6953D1ZNLiner &amp; Other</t>
  </si>
  <si>
    <t xml:space="preserve">27ABAPO6953D1ZNSLC</t>
  </si>
  <si>
    <t xml:space="preserve">27ABAPO6953D1ZNSLC+</t>
  </si>
  <si>
    <t xml:space="preserve">27ABAPW9192L1ZT</t>
  </si>
  <si>
    <t xml:space="preserve">SS ENTERPRISES</t>
  </si>
  <si>
    <t xml:space="preserve">27ABAPW9192L1ZTCAL+</t>
  </si>
  <si>
    <t xml:space="preserve">27ABBFM6694C1Z5</t>
  </si>
  <si>
    <t xml:space="preserve">MARVEL ENTERPRISES</t>
  </si>
  <si>
    <t xml:space="preserve">27ABBFM6694C1Z5CAL+</t>
  </si>
  <si>
    <t xml:space="preserve">27ABBFM6694C1Z5Flex</t>
  </si>
  <si>
    <t xml:space="preserve">27ABBFP6857A1Z9</t>
  </si>
  <si>
    <t xml:space="preserve">Daund</t>
  </si>
  <si>
    <t xml:space="preserve">27ABBFP6857A1Z9LAM</t>
  </si>
  <si>
    <t xml:space="preserve">27ABBFP6857A1Z9Liner &amp; Other</t>
  </si>
  <si>
    <t xml:space="preserve">27ABBFP6857A1Z9SLC</t>
  </si>
  <si>
    <t xml:space="preserve">27ABBFP6857A1Z9SLC+</t>
  </si>
  <si>
    <t xml:space="preserve">27ABBFR9305D1ZC</t>
  </si>
  <si>
    <t xml:space="preserve">Rushabh Properties ( Kalewadi )</t>
  </si>
  <si>
    <t xml:space="preserve">27ABBFR9305D1ZCLAM</t>
  </si>
  <si>
    <t xml:space="preserve">27ABBFS8983J1ZG</t>
  </si>
  <si>
    <t xml:space="preserve">Synergy Properties</t>
  </si>
  <si>
    <t xml:space="preserve">Lokmanyanagar</t>
  </si>
  <si>
    <t xml:space="preserve">27ABBFS8983J1ZGCAL+</t>
  </si>
  <si>
    <t xml:space="preserve">27ABBFS8983J1ZGLAM</t>
  </si>
  <si>
    <t xml:space="preserve">27ABBFS9424N1ZM</t>
  </si>
  <si>
    <t xml:space="preserve">Sanjay Electricals</t>
  </si>
  <si>
    <t xml:space="preserve">27ABBFS9424N1ZMLAM</t>
  </si>
  <si>
    <t xml:space="preserve">27ABBPD0111F1ZN</t>
  </si>
  <si>
    <t xml:space="preserve">Vaugeline  Interior Studio (Kasarwadi)</t>
  </si>
  <si>
    <t xml:space="preserve">27ABBPD0111F1ZNLAM</t>
  </si>
  <si>
    <t xml:space="preserve">27ABBPD0138J1Z3</t>
  </si>
  <si>
    <t xml:space="preserve">KULDEEP PLYWOOD &amp; HARDWARE</t>
  </si>
  <si>
    <t xml:space="preserve">27ABBPD0138J1Z3CAL+</t>
  </si>
  <si>
    <t xml:space="preserve">27ABBPD0138J1Z3Flex</t>
  </si>
  <si>
    <t xml:space="preserve">27ABBPD0138J1Z3LAM</t>
  </si>
  <si>
    <t xml:space="preserve">27ABBPD0138J1Z3SLC</t>
  </si>
  <si>
    <t xml:space="preserve">27ABBPD0138J1Z3SLC+</t>
  </si>
  <si>
    <t xml:space="preserve">27ABBPJ0919P1ZG</t>
  </si>
  <si>
    <t xml:space="preserve">BABA DEVELOPERS</t>
  </si>
  <si>
    <t xml:space="preserve">27ABBPJ0919P1ZGLAM</t>
  </si>
  <si>
    <t xml:space="preserve">27ABBPJ1296P1Z8</t>
  </si>
  <si>
    <t xml:space="preserve">KUMAR ENTERPRISES</t>
  </si>
  <si>
    <t xml:space="preserve">27ABBPJ1296P1Z8LAM</t>
  </si>
  <si>
    <t xml:space="preserve">27ABBPJ1296P1Z8SLC</t>
  </si>
  <si>
    <t xml:space="preserve">27ABBPJ1304J1Z3</t>
  </si>
  <si>
    <t xml:space="preserve">BHASHA ENTERPRISES</t>
  </si>
  <si>
    <t xml:space="preserve">27ABBPJ1304J1Z3LAM</t>
  </si>
  <si>
    <t xml:space="preserve">27ABBPJ1304J1Z3SLC</t>
  </si>
  <si>
    <t xml:space="preserve">27ABBPJ1311R1ZO</t>
  </si>
  <si>
    <t xml:space="preserve">JYOTI PLYWOOD &amp; HARDWARE</t>
  </si>
  <si>
    <t xml:space="preserve">27ABBPJ1311R1ZOCAL+</t>
  </si>
  <si>
    <t xml:space="preserve">27ABBPJ1311R1ZOLAM</t>
  </si>
  <si>
    <t xml:space="preserve">27ABBPJ1311R1ZOLiner &amp; Other</t>
  </si>
  <si>
    <t xml:space="preserve">27ABBPJ1311R1ZOSLC</t>
  </si>
  <si>
    <t xml:space="preserve">27ABBPJ1314L1ZX</t>
  </si>
  <si>
    <t xml:space="preserve">VARIETY PLY LAM</t>
  </si>
  <si>
    <t xml:space="preserve">27ABBPJ1314L1ZXCAL+</t>
  </si>
  <si>
    <t xml:space="preserve">27ABBPJ1314L1ZXLAM</t>
  </si>
  <si>
    <t xml:space="preserve">27ABBPJ1314L1ZXLiner &amp; Other</t>
  </si>
  <si>
    <t xml:space="preserve">27ABBPJ1314L1ZXSLC</t>
  </si>
  <si>
    <t xml:space="preserve">27ABBPJ1357M1ZK</t>
  </si>
  <si>
    <t xml:space="preserve">MANGAL TRADERS</t>
  </si>
  <si>
    <t xml:space="preserve">27ABBPJ1357M1ZKCAL+</t>
  </si>
  <si>
    <t xml:space="preserve">27ABBPJ1357M1ZKLAM</t>
  </si>
  <si>
    <t xml:space="preserve">27ABBPJ1357M1ZKLiner &amp; Other</t>
  </si>
  <si>
    <t xml:space="preserve">27ABBPJ1357M1ZKSLC+</t>
  </si>
  <si>
    <t xml:space="preserve">27ABBPJ1369H1ZR</t>
  </si>
  <si>
    <t xml:space="preserve">VISHAL PLYLAM</t>
  </si>
  <si>
    <t xml:space="preserve">27ABBPJ1369H1ZRLAM</t>
  </si>
  <si>
    <t xml:space="preserve">27ABBPJ1369H1ZRLiner &amp; Other</t>
  </si>
  <si>
    <t xml:space="preserve">27ABBPJ1369H1ZRSLC</t>
  </si>
  <si>
    <t xml:space="preserve">27ABBPJ1376Q1Z9</t>
  </si>
  <si>
    <t xml:space="preserve">RUSHABH PLY</t>
  </si>
  <si>
    <t xml:space="preserve">27ABBPJ1376Q1Z9CAL+</t>
  </si>
  <si>
    <t xml:space="preserve">27ABBPJ1376Q1Z9Flex</t>
  </si>
  <si>
    <t xml:space="preserve">27ABBPJ1376Q1Z9LAM</t>
  </si>
  <si>
    <t xml:space="preserve">27ABBPJ1376Q1Z9Liner &amp; Other</t>
  </si>
  <si>
    <t xml:space="preserve">27ABBPJ1376Q1Z9SLC</t>
  </si>
  <si>
    <t xml:space="preserve">27ABBPJ1376Q1Z9SLC+</t>
  </si>
  <si>
    <t xml:space="preserve">27ABBPJ2586N1Z9</t>
  </si>
  <si>
    <t xml:space="preserve">JINENDRA PLY</t>
  </si>
  <si>
    <t xml:space="preserve">27ABBPJ2586N1Z9CAL+</t>
  </si>
  <si>
    <t xml:space="preserve">27ABBPJ2586N1Z9LAM</t>
  </si>
  <si>
    <t xml:space="preserve">27ABBPJ2586N1Z9SLC</t>
  </si>
  <si>
    <t xml:space="preserve">27ABBPK0474C1Z4</t>
  </si>
  <si>
    <t xml:space="preserve">NATRAJ TRADERS</t>
  </si>
  <si>
    <t xml:space="preserve">Pcmc</t>
  </si>
  <si>
    <t xml:space="preserve">27ABBPK0474C1Z4Flex</t>
  </si>
  <si>
    <t xml:space="preserve">27ABBPK0474C1Z4LAM</t>
  </si>
  <si>
    <t xml:space="preserve">27ABBPK8312M1ZI</t>
  </si>
  <si>
    <t xml:space="preserve">Dynamic Traders</t>
  </si>
  <si>
    <t xml:space="preserve">27ABBPK8312M1ZILAM</t>
  </si>
  <si>
    <t xml:space="preserve">27ABBPM0234G1Z4</t>
  </si>
  <si>
    <t xml:space="preserve">Pretty Home</t>
  </si>
  <si>
    <t xml:space="preserve">Fatima nagar</t>
  </si>
  <si>
    <t xml:space="preserve">27ABBPM0234G1Z4LAM</t>
  </si>
  <si>
    <t xml:space="preserve">27ABBPM0234G1Z4SLC</t>
  </si>
  <si>
    <t xml:space="preserve">27ABBPM0234G1Z4SLC+</t>
  </si>
  <si>
    <t xml:space="preserve">27ABBPM0633R1ZE</t>
  </si>
  <si>
    <t xml:space="preserve">PAYAL DÉCOR</t>
  </si>
  <si>
    <t xml:space="preserve">27ABBPM0633R1ZECAL+</t>
  </si>
  <si>
    <t xml:space="preserve">27ABBPM0633R1ZEFlex</t>
  </si>
  <si>
    <t xml:space="preserve">27ABBPM0633R1ZELAM</t>
  </si>
  <si>
    <t xml:space="preserve">27ABBPM0633R1ZELiner &amp; Other</t>
  </si>
  <si>
    <t xml:space="preserve">27ABBPM0633R1ZESLC</t>
  </si>
  <si>
    <t xml:space="preserve">27ABBPM0633R1ZESLC+</t>
  </si>
  <si>
    <t xml:space="preserve">27ABBPM0668A1Z2</t>
  </si>
  <si>
    <t xml:space="preserve">VARDHAMAN PLY/DONEX PLY &amp; BOARD</t>
  </si>
  <si>
    <t xml:space="preserve">27ABBPM0668A1Z2LAM</t>
  </si>
  <si>
    <t xml:space="preserve">27ABBPM0668A1Z2SLC</t>
  </si>
  <si>
    <t xml:space="preserve">27ABBPM0749C1Z0</t>
  </si>
  <si>
    <t xml:space="preserve">HAI TU ENGINEERS</t>
  </si>
  <si>
    <t xml:space="preserve">27ABBPM0749C1Z0Flex</t>
  </si>
  <si>
    <t xml:space="preserve">27ABBPM0749C1Z0LAM</t>
  </si>
  <si>
    <t xml:space="preserve">27ABBPM0749C1Z0SLC</t>
  </si>
  <si>
    <t xml:space="preserve">27ABCFB1628C1ZZ</t>
  </si>
  <si>
    <t xml:space="preserve">Bhagyashree Laminates</t>
  </si>
  <si>
    <t xml:space="preserve">27ABCFB1628C1ZZCAL+</t>
  </si>
  <si>
    <t xml:space="preserve">27ABCFB1628C1ZZLAM</t>
  </si>
  <si>
    <t xml:space="preserve">27ABCFG7179B1ZE</t>
  </si>
  <si>
    <t xml:space="preserve">G M VENEERS AND PLY (TM)</t>
  </si>
  <si>
    <t xml:space="preserve">27ABCFG7179B1ZECAL+</t>
  </si>
  <si>
    <t xml:space="preserve">27ABCFG7179B1ZELAM</t>
  </si>
  <si>
    <t xml:space="preserve">27ABCFG7179B1ZELiner &amp; Other</t>
  </si>
  <si>
    <t xml:space="preserve">27ABCFG7179B1ZESLC</t>
  </si>
  <si>
    <t xml:space="preserve">27ABCFG7179B1ZESLC+</t>
  </si>
  <si>
    <t xml:space="preserve">27ABCFG7962J1ZY</t>
  </si>
  <si>
    <t xml:space="preserve">Glamour Space Enterprises(Wagholi)</t>
  </si>
  <si>
    <t xml:space="preserve">27ABCFG7962J1ZYLAM</t>
  </si>
  <si>
    <t xml:space="preserve">27ABCFK7457N1ZO</t>
  </si>
  <si>
    <t xml:space="preserve">KIBO WORLD LLP</t>
  </si>
  <si>
    <t xml:space="preserve">27ABCFK7457N1ZOLAM</t>
  </si>
  <si>
    <t xml:space="preserve">27ABCFK7457N1ZOSLC</t>
  </si>
  <si>
    <t xml:space="preserve">27ABCFR7160B1ZE</t>
  </si>
  <si>
    <t xml:space="preserve">R S ENTERPRISES- KONDHAVA</t>
  </si>
  <si>
    <t xml:space="preserve">27ABCFR7160B1ZECAL+</t>
  </si>
  <si>
    <t xml:space="preserve">27ABCFR7160B1ZEFlex</t>
  </si>
  <si>
    <t xml:space="preserve">27ABCFR7160B1ZELAM</t>
  </si>
  <si>
    <t xml:space="preserve">27ABCFR7160B1ZESLC</t>
  </si>
  <si>
    <t xml:space="preserve">27ABCFS0987R1ZB</t>
  </si>
  <si>
    <t xml:space="preserve">SHARDA ENTERPRISES- TIMBER MARKET</t>
  </si>
  <si>
    <t xml:space="preserve">27ABCFS0987R1ZBCAL+</t>
  </si>
  <si>
    <t xml:space="preserve">27ABCFS0987R1ZBLAM</t>
  </si>
  <si>
    <t xml:space="preserve">27ABCFS0987R1ZBSLC</t>
  </si>
  <si>
    <t xml:space="preserve">27ABCFS0987R1ZBSLC+</t>
  </si>
  <si>
    <t xml:space="preserve">27ABCFS7014H1Z8</t>
  </si>
  <si>
    <t xml:space="preserve">SAGAR CONSTRUCTION</t>
  </si>
  <si>
    <t xml:space="preserve">27ABCFS7014H1Z8LAM</t>
  </si>
  <si>
    <t xml:space="preserve">27ABCPW3172E1ZM</t>
  </si>
  <si>
    <t xml:space="preserve">Vighnaharata Plywood &amp; Hardware</t>
  </si>
  <si>
    <t xml:space="preserve">27ABCPW3172E1ZMLAM</t>
  </si>
  <si>
    <t xml:space="preserve">27ABDFA8279M1ZT</t>
  </si>
  <si>
    <t xml:space="preserve">AGARWAL VENTURE</t>
  </si>
  <si>
    <t xml:space="preserve">27ABDFA8279M1ZTFlex</t>
  </si>
  <si>
    <t xml:space="preserve">27ABDFA8279M1ZTLAM</t>
  </si>
  <si>
    <t xml:space="preserve">27ABDFA8279M1ZTLiner &amp; Other</t>
  </si>
  <si>
    <t xml:space="preserve">27ABDFA8279M1ZTSLC</t>
  </si>
  <si>
    <t xml:space="preserve">27ABDFA8279M1ZTSLC+</t>
  </si>
  <si>
    <t xml:space="preserve">27ABDFB5466H1ZC</t>
  </si>
  <si>
    <t xml:space="preserve">Baramati Pharma Hub Llp</t>
  </si>
  <si>
    <t xml:space="preserve">27ABDFB5466H1ZCLiner &amp; Other</t>
  </si>
  <si>
    <t xml:space="preserve">27ABDFG2370B1ZU</t>
  </si>
  <si>
    <t xml:space="preserve">GPS DOORS AND INTERIORS LLP</t>
  </si>
  <si>
    <t xml:space="preserve">27ABDFG2370B1ZUCAL+</t>
  </si>
  <si>
    <t xml:space="preserve">27ABDFG2370B1ZUFlex</t>
  </si>
  <si>
    <t xml:space="preserve">27ABDFG2370B1ZULAM</t>
  </si>
  <si>
    <t xml:space="preserve">27ABDFK1913A1ZX</t>
  </si>
  <si>
    <t xml:space="preserve">KARVIC PLY AND HARDWARE</t>
  </si>
  <si>
    <t xml:space="preserve">27ABDFK1913A1ZXSLC</t>
  </si>
  <si>
    <t xml:space="preserve">27ABDFK9424G1Z7</t>
  </si>
  <si>
    <t xml:space="preserve">Keshav S Krafted Designers &amp; Consultants</t>
  </si>
  <si>
    <t xml:space="preserve">27ABDFK9424G1Z7LAM</t>
  </si>
  <si>
    <t xml:space="preserve">27ABDFR4023L1Z4</t>
  </si>
  <si>
    <t xml:space="preserve">RAGHUWANSHI PLY &amp; HARDWARE</t>
  </si>
  <si>
    <t xml:space="preserve">27ABDFR4023L1Z4CAL+</t>
  </si>
  <si>
    <t xml:space="preserve">27ABDFR4023L1Z4LAM</t>
  </si>
  <si>
    <t xml:space="preserve">27ABDFR4023L1Z4SLC</t>
  </si>
  <si>
    <t xml:space="preserve">27ABDFR4023L1Z4SLC+</t>
  </si>
  <si>
    <t xml:space="preserve">27ABDHS5997N1Z2</t>
  </si>
  <si>
    <t xml:space="preserve">KITCHEN MINE</t>
  </si>
  <si>
    <t xml:space="preserve">27ABDHS5997N1Z2CAL+</t>
  </si>
  <si>
    <t xml:space="preserve">27ABDHS5997N1Z2Flex</t>
  </si>
  <si>
    <t xml:space="preserve">27ABDHS5997N1Z2LAM</t>
  </si>
  <si>
    <t xml:space="preserve">27ABDHS5997N1Z2SLC</t>
  </si>
  <si>
    <t xml:space="preserve">27ABDHS5997N1Z2SLC+</t>
  </si>
  <si>
    <t xml:space="preserve">27ABDPG7199Q1ZT</t>
  </si>
  <si>
    <t xml:space="preserve">MUKESH PLY</t>
  </si>
  <si>
    <t xml:space="preserve">27ABDPG7199Q1ZTCAL+</t>
  </si>
  <si>
    <t xml:space="preserve">27ABDPG7199Q1ZTLAM</t>
  </si>
  <si>
    <t xml:space="preserve">27ABDPG7199Q1ZTSLC</t>
  </si>
  <si>
    <t xml:space="preserve">27ABDPG7199Q1ZTSLC+</t>
  </si>
  <si>
    <t xml:space="preserve">27ABDPJ4241L1ZN</t>
  </si>
  <si>
    <t xml:space="preserve">VARIETY PLYWOOD</t>
  </si>
  <si>
    <t xml:space="preserve">27ABDPJ4241L1ZNCAL+</t>
  </si>
  <si>
    <t xml:space="preserve">27ABDPJ4241L1ZNFlex</t>
  </si>
  <si>
    <t xml:space="preserve">27ABDPJ4241L1ZNLAM</t>
  </si>
  <si>
    <t xml:space="preserve">27ABDPJ4241L1ZNSLC</t>
  </si>
  <si>
    <t xml:space="preserve">27ABDPJ4241L1ZNSLC+</t>
  </si>
  <si>
    <t xml:space="preserve">27ABDPJ4275C1ZW</t>
  </si>
  <si>
    <t xml:space="preserve">RAJASTHAN ENTERPRISES</t>
  </si>
  <si>
    <t xml:space="preserve">27ABDPJ4275C1ZWCAL+</t>
  </si>
  <si>
    <t xml:space="preserve">27ABDPJ4275C1ZWLAM</t>
  </si>
  <si>
    <t xml:space="preserve">27ABDPJ4275C1ZWLiner &amp; Other</t>
  </si>
  <si>
    <t xml:space="preserve">27ABDPJ4275C1ZWSLC</t>
  </si>
  <si>
    <t xml:space="preserve">27ABDPJ4275C1ZWSLC+</t>
  </si>
  <si>
    <t xml:space="preserve">27ABDPW6595N1ZL</t>
  </si>
  <si>
    <t xml:space="preserve">SHREE AUTO SPARES</t>
  </si>
  <si>
    <t xml:space="preserve">KASBA PETH</t>
  </si>
  <si>
    <t xml:space="preserve">27ABDPW6595N1ZLSLC</t>
  </si>
  <si>
    <t xml:space="preserve">27ABECA3457H1ZN</t>
  </si>
  <si>
    <t xml:space="preserve">ANTARIKSH GLOBAL PRIVATE LIMITED</t>
  </si>
  <si>
    <t xml:space="preserve">YEWALEWADI</t>
  </si>
  <si>
    <t xml:space="preserve">27ABECA3457H1ZNCAL+</t>
  </si>
  <si>
    <t xml:space="preserve">27ABECA3457H1ZNLAM</t>
  </si>
  <si>
    <t xml:space="preserve">27ABECS6451R1ZK</t>
  </si>
  <si>
    <t xml:space="preserve">STEPEARLY PRIVATE LIMITED</t>
  </si>
  <si>
    <t xml:space="preserve">27ABECS6451R1ZKCAL+</t>
  </si>
  <si>
    <t xml:space="preserve">27ABECS6451R1ZKLAM</t>
  </si>
  <si>
    <t xml:space="preserve">27ABECS6451R1ZKLiner &amp; Other</t>
  </si>
  <si>
    <t xml:space="preserve">27ABECS6451R1ZKSLC</t>
  </si>
  <si>
    <t xml:space="preserve">27ABEFB1259M1Z9</t>
  </si>
  <si>
    <t xml:space="preserve">Bhandaris Lifestyle (TM)</t>
  </si>
  <si>
    <t xml:space="preserve">27ABEFB1259M1Z9LAM</t>
  </si>
  <si>
    <t xml:space="preserve">27ABEFB1259M1Z9SLC</t>
  </si>
  <si>
    <t xml:space="preserve">27ABEFB2386B1ZQ</t>
  </si>
  <si>
    <t xml:space="preserve">BHANDARI TIMBERS NX</t>
  </si>
  <si>
    <t xml:space="preserve">27ABEFB2386B1ZQLAM</t>
  </si>
  <si>
    <t xml:space="preserve">27ABEFB2386B1ZQSLC</t>
  </si>
  <si>
    <t xml:space="preserve">27ABEFB7513N1Z6</t>
  </si>
  <si>
    <t xml:space="preserve">Bettr Furniture Solutions LLP</t>
  </si>
  <si>
    <t xml:space="preserve">27ABEFB7513N1Z6Flex</t>
  </si>
  <si>
    <t xml:space="preserve">27ABEFB7513N1Z6LAM</t>
  </si>
  <si>
    <t xml:space="preserve">27ABEFK1950A1ZR</t>
  </si>
  <si>
    <t xml:space="preserve">KITCHEN SPACE DECOR</t>
  </si>
  <si>
    <t xml:space="preserve">Nibm</t>
  </si>
  <si>
    <t xml:space="preserve">27ABEFK1950A1ZRSLC+</t>
  </si>
  <si>
    <t xml:space="preserve">27ABEFP6791J1ZM</t>
  </si>
  <si>
    <t xml:space="preserve">Pratham Doors</t>
  </si>
  <si>
    <t xml:space="preserve">Somatane Phata</t>
  </si>
  <si>
    <t xml:space="preserve">27ABEFP6791J1ZMCAL+</t>
  </si>
  <si>
    <t xml:space="preserve">27ABEFP6791J1ZMFlex</t>
  </si>
  <si>
    <t xml:space="preserve">27ABEFP8904F1Z4</t>
  </si>
  <si>
    <t xml:space="preserve">PLY JUNCTION-Chikhali</t>
  </si>
  <si>
    <t xml:space="preserve">27ABEFP8904F1Z4LAM</t>
  </si>
  <si>
    <t xml:space="preserve">27ABEFP8904F1Z4SLC</t>
  </si>
  <si>
    <t xml:space="preserve">27ABEPA0585F1Z1</t>
  </si>
  <si>
    <t xml:space="preserve">RAJ ENTERPRISES</t>
  </si>
  <si>
    <t xml:space="preserve">27ABEPA0585F1Z1CAL+</t>
  </si>
  <si>
    <t xml:space="preserve">27ABEPA0585F1Z1Flex</t>
  </si>
  <si>
    <t xml:space="preserve">27ABEPA0585F1Z1LAM</t>
  </si>
  <si>
    <t xml:space="preserve">27ABEPK3258R1Z2</t>
  </si>
  <si>
    <t xml:space="preserve">R K SALES &amp; SERVICES</t>
  </si>
  <si>
    <t xml:space="preserve">27ABEPK3258R1Z2LAM</t>
  </si>
  <si>
    <t xml:space="preserve">27ABEPK3258R1Z2SLC</t>
  </si>
  <si>
    <t xml:space="preserve">27ABEPP3904F1ZT</t>
  </si>
  <si>
    <t xml:space="preserve">MR. AMIT VISHNU PASHANKAR</t>
  </si>
  <si>
    <t xml:space="preserve">27ABEPP3904F1ZTLAM</t>
  </si>
  <si>
    <t xml:space="preserve">27ABFCS1731F1ZJ</t>
  </si>
  <si>
    <t xml:space="preserve">STUDIO DIGIARCH PVT LTD (WAGHOLI)</t>
  </si>
  <si>
    <t xml:space="preserve">27ABFCS1731F1ZJFlex</t>
  </si>
  <si>
    <t xml:space="preserve">27ABFCS1731F1ZJLAM</t>
  </si>
  <si>
    <t xml:space="preserve">27ABFCS1731F1ZJSLC</t>
  </si>
  <si>
    <t xml:space="preserve">27ABFCS1731F1ZJSLC+</t>
  </si>
  <si>
    <t xml:space="preserve">27ABFFA1782P1ZZ</t>
  </si>
  <si>
    <t xml:space="preserve">ASJ Education Consultants &amp; Publications LLP</t>
  </si>
  <si>
    <t xml:space="preserve">27ABFFA1782P1ZZLAM</t>
  </si>
  <si>
    <t xml:space="preserve">27ABFFB8860M1ZV</t>
  </si>
  <si>
    <t xml:space="preserve">BENCHMARK DOORS AND INTERIO LLP</t>
  </si>
  <si>
    <t xml:space="preserve">27ABFFB8860M1ZVCAL+</t>
  </si>
  <si>
    <t xml:space="preserve">27ABFFB8860M1ZVFlex</t>
  </si>
  <si>
    <t xml:space="preserve">27ABFFK1749J1Z2</t>
  </si>
  <si>
    <t xml:space="preserve">Krushn Delights</t>
  </si>
  <si>
    <t xml:space="preserve">27ABFFK1749J1Z2SLC</t>
  </si>
  <si>
    <t xml:space="preserve">27ABFFK8191E1Z3</t>
  </si>
  <si>
    <t xml:space="preserve">K Beyond Interior &amp; Consultants Llp</t>
  </si>
  <si>
    <t xml:space="preserve">27ABFFK8191E1Z3LAM</t>
  </si>
  <si>
    <t xml:space="preserve">27ABFFK8191E1Z3SLC</t>
  </si>
  <si>
    <t xml:space="preserve">27ABFFS6617P1ZH</t>
  </si>
  <si>
    <t xml:space="preserve">SILVER BRIGHT</t>
  </si>
  <si>
    <t xml:space="preserve">27ABFFS6617P1ZHLAM</t>
  </si>
  <si>
    <t xml:space="preserve">27ABFPK3365A1Z0</t>
  </si>
  <si>
    <t xml:space="preserve">SHREE GANESH ENTERPRISES</t>
  </si>
  <si>
    <t xml:space="preserve">27ABFPK3365A1Z0Flex</t>
  </si>
  <si>
    <t xml:space="preserve">27ABFPK3365A1Z0LAM</t>
  </si>
  <si>
    <t xml:space="preserve">27ABFPK3365A1Z0SLC</t>
  </si>
  <si>
    <t xml:space="preserve">27ABFPL9232M1Z8</t>
  </si>
  <si>
    <t xml:space="preserve">Grandeur (Pimpri Chinchwad)</t>
  </si>
  <si>
    <t xml:space="preserve">27ABFPL9232M1Z8LAM</t>
  </si>
  <si>
    <t xml:space="preserve">27ABFPL9232M1Z8SLC</t>
  </si>
  <si>
    <t xml:space="preserve">27ABFPO4269D1ZL</t>
  </si>
  <si>
    <t xml:space="preserve">MANIBHADHRA HARDWARE</t>
  </si>
  <si>
    <t xml:space="preserve">27ABFPO4269D1ZLCAL+</t>
  </si>
  <si>
    <t xml:space="preserve">27ABFPO4269D1ZLLAM</t>
  </si>
  <si>
    <t xml:space="preserve">27ABFPO4269D1ZLSLC</t>
  </si>
  <si>
    <t xml:space="preserve">27ABFPO4269D1ZLSLC+</t>
  </si>
  <si>
    <t xml:space="preserve">27ABFPO7513E1ZQ</t>
  </si>
  <si>
    <t xml:space="preserve">SHRI KRISHNA PLYWOOD &amp; FANCY H/W</t>
  </si>
  <si>
    <t xml:space="preserve">27ABFPO7513E1ZQCAL+</t>
  </si>
  <si>
    <t xml:space="preserve">27ABFPO7513E1ZQLAM</t>
  </si>
  <si>
    <t xml:space="preserve">27ABFPO7513E1ZQSLC</t>
  </si>
  <si>
    <t xml:space="preserve">27ABFPP1877J1Z7</t>
  </si>
  <si>
    <t xml:space="preserve">ARIHANT PLY &amp; DECOR (DEHUROAD)</t>
  </si>
  <si>
    <t xml:space="preserve">27ABFPP1877J1Z7LAM</t>
  </si>
  <si>
    <t xml:space="preserve">27ABFPP1877J1Z7SLC</t>
  </si>
  <si>
    <t xml:space="preserve">27ABFPP7391D1ZF</t>
  </si>
  <si>
    <t xml:space="preserve">Sogmal Shantilal &amp; Co (Tm)N</t>
  </si>
  <si>
    <t xml:space="preserve">27ABFPP7391D1ZFCAL+</t>
  </si>
  <si>
    <t xml:space="preserve">27ABFPP7391D1ZFFlex</t>
  </si>
  <si>
    <t xml:space="preserve">27ABFPP7391D1ZFLAM</t>
  </si>
  <si>
    <t xml:space="preserve">27ABFPP7391D1ZFSLC</t>
  </si>
  <si>
    <t xml:space="preserve">27ABFPU7615M1Z0</t>
  </si>
  <si>
    <t xml:space="preserve">WOODCRAFT (RAVET)</t>
  </si>
  <si>
    <t xml:space="preserve">Ravet</t>
  </si>
  <si>
    <t xml:space="preserve">27ABFPU7615M1Z0LAM</t>
  </si>
  <si>
    <t xml:space="preserve">27ABGCS3272E1ZC</t>
  </si>
  <si>
    <t xml:space="preserve">SHELKE CONSTRUCTIONS PRIVATE LIMITED</t>
  </si>
  <si>
    <t xml:space="preserve">27ABGCS3272E1ZCSLC+</t>
  </si>
  <si>
    <t xml:space="preserve">27ABGFA2219J1ZK</t>
  </si>
  <si>
    <t xml:space="preserve">Archway Properties</t>
  </si>
  <si>
    <t xml:space="preserve">Karve Nagar</t>
  </si>
  <si>
    <t xml:space="preserve">27ABGFA2219J1ZKSLC</t>
  </si>
  <si>
    <t xml:space="preserve">27ABGFP5291F1Z0</t>
  </si>
  <si>
    <t xml:space="preserve">PINNACLE MODULAR FURNITURE INDUSTRY</t>
  </si>
  <si>
    <t xml:space="preserve">27ABGFP5291F1Z0CAL+</t>
  </si>
  <si>
    <t xml:space="preserve">27ABGFP5291F1Z0LAM</t>
  </si>
  <si>
    <t xml:space="preserve">27ABGFP5291F1Z0Liner &amp; Other</t>
  </si>
  <si>
    <t xml:space="preserve">27ABGFP5291F1Z0SLC</t>
  </si>
  <si>
    <t xml:space="preserve">27ABGFP6020L1Z2</t>
  </si>
  <si>
    <t xml:space="preserve">PYRAMID DECORS</t>
  </si>
  <si>
    <t xml:space="preserve">27ABGFP6020L1Z2CAL+</t>
  </si>
  <si>
    <t xml:space="preserve">27ABGFP6020L1Z2Flex</t>
  </si>
  <si>
    <t xml:space="preserve">27ABGFP6020L1Z2LAM</t>
  </si>
  <si>
    <t xml:space="preserve">27ABGFP6020L1Z2SLC</t>
  </si>
  <si>
    <t xml:space="preserve">27ABGFP6020L1Z2SLC+</t>
  </si>
  <si>
    <t xml:space="preserve">27ABGFS0247N1ZU</t>
  </si>
  <si>
    <t xml:space="preserve">SUN TRADELINK</t>
  </si>
  <si>
    <t xml:space="preserve">27ABGFS0247N1ZULAM</t>
  </si>
  <si>
    <t xml:space="preserve">27ABGFS4121F1ZE</t>
  </si>
  <si>
    <t xml:space="preserve">SAI MARKETING</t>
  </si>
  <si>
    <t xml:space="preserve">27ABGFS4121F1ZECAL+</t>
  </si>
  <si>
    <t xml:space="preserve">27ABGFS4121F1ZEFlex</t>
  </si>
  <si>
    <t xml:space="preserve">27ABGFS4121F1ZELAM</t>
  </si>
  <si>
    <t xml:space="preserve">27ABGFS4121F1ZESLC</t>
  </si>
  <si>
    <t xml:space="preserve">27ABGFS4121F1ZESLC+</t>
  </si>
  <si>
    <t xml:space="preserve">27ABGPB6866L1Z9</t>
  </si>
  <si>
    <t xml:space="preserve">SHA SHANKARLAL BHUTAJI OSWAL</t>
  </si>
  <si>
    <t xml:space="preserve">27ABGPB6866L1Z9CAL+</t>
  </si>
  <si>
    <t xml:space="preserve">27ABGPB6866L1Z9Flex</t>
  </si>
  <si>
    <t xml:space="preserve">27ABGPB6866L1Z9LAM</t>
  </si>
  <si>
    <t xml:space="preserve">27ABGPB6866L1Z9SLC</t>
  </si>
  <si>
    <t xml:space="preserve">27ABGPB6866L1Z9SLC+</t>
  </si>
  <si>
    <t xml:space="preserve">27ABGPB6897B1ZN</t>
  </si>
  <si>
    <t xml:space="preserve">S M BAFNA &amp; CO</t>
  </si>
  <si>
    <t xml:space="preserve">27ABGPB6897B1ZNCAL+</t>
  </si>
  <si>
    <t xml:space="preserve">27ABGPB6897B1ZNFlex</t>
  </si>
  <si>
    <t xml:space="preserve">27ABGPB6897B1ZNLAM</t>
  </si>
  <si>
    <t xml:space="preserve">27ABGPB6897B1ZNSLC</t>
  </si>
  <si>
    <t xml:space="preserve">27ABGPB6897B1ZNSLC+</t>
  </si>
  <si>
    <t xml:space="preserve">27ABGPK1841E1ZY</t>
  </si>
  <si>
    <t xml:space="preserve">SHREE NAVKAR SALES</t>
  </si>
  <si>
    <t xml:space="preserve">27ABGPK1841E1ZYLAM</t>
  </si>
  <si>
    <t xml:space="preserve">27ABGPK1984N1Z3</t>
  </si>
  <si>
    <t xml:space="preserve">KOTHARI PLY &amp; LAMINATES</t>
  </si>
  <si>
    <t xml:space="preserve">27ABGPK1984N1Z3CAL+</t>
  </si>
  <si>
    <t xml:space="preserve">27ABGPK1984N1Z3LAM</t>
  </si>
  <si>
    <t xml:space="preserve">27ABGPK1984N1Z3Liner &amp; Other</t>
  </si>
  <si>
    <t xml:space="preserve">27ABGPK1984N1Z3SLC</t>
  </si>
  <si>
    <t xml:space="preserve">27ABGPK1984N1Z3SLC+</t>
  </si>
  <si>
    <t xml:space="preserve">27ABGPK1991H1ZH</t>
  </si>
  <si>
    <t xml:space="preserve">NITIN PLYWOOD</t>
  </si>
  <si>
    <t xml:space="preserve">27ABGPK1991H1ZHCAL+</t>
  </si>
  <si>
    <t xml:space="preserve">27ABGPK1991H1ZHFlex</t>
  </si>
  <si>
    <t xml:space="preserve">27ABGPK1991H1ZHLAM</t>
  </si>
  <si>
    <t xml:space="preserve">27ABGPK1991H1ZHSLC</t>
  </si>
  <si>
    <t xml:space="preserve">27ABGPK1991H1ZHSLC+</t>
  </si>
  <si>
    <t xml:space="preserve">27ABGPM4582J1Z9</t>
  </si>
  <si>
    <t xml:space="preserve">GEMINI DISTRIBUTORS/J S MUTHA</t>
  </si>
  <si>
    <t xml:space="preserve">27ABGPM4582J1Z9LAM</t>
  </si>
  <si>
    <t xml:space="preserve">27ABGPM4582J1Z9Liner &amp; Other</t>
  </si>
  <si>
    <t xml:space="preserve">27ABGPM4582J1Z9SLC+</t>
  </si>
  <si>
    <t xml:space="preserve">27ABGPP3823M1ZA</t>
  </si>
  <si>
    <t xml:space="preserve">M. S. PLY</t>
  </si>
  <si>
    <t xml:space="preserve">27ABGPP3823M1ZACAL+</t>
  </si>
  <si>
    <t xml:space="preserve">27ABGPP3823M1ZAFlex</t>
  </si>
  <si>
    <t xml:space="preserve">27ABGPP3823M1ZALAM</t>
  </si>
  <si>
    <t xml:space="preserve">27ABGPP3823M1ZALiner &amp; Other</t>
  </si>
  <si>
    <t xml:space="preserve">27ABGPP3823M1ZASLC</t>
  </si>
  <si>
    <t xml:space="preserve">27ABGPP3823M1ZASLC+</t>
  </si>
  <si>
    <t xml:space="preserve">27ABGPP3994D1ZD</t>
  </si>
  <si>
    <t xml:space="preserve">ASHWIN STEEL</t>
  </si>
  <si>
    <t xml:space="preserve">27ABGPP3994D1ZDCAL+</t>
  </si>
  <si>
    <t xml:space="preserve">27ABGPP3994D1ZDLAM</t>
  </si>
  <si>
    <t xml:space="preserve">27ABGPP3994D1ZDSLC</t>
  </si>
  <si>
    <t xml:space="preserve">27ABGPP3994D1ZDSLC+</t>
  </si>
  <si>
    <t xml:space="preserve">27ABGPY5613A1ZQ</t>
  </si>
  <si>
    <t xml:space="preserve">KAMAL PLYWOOD &amp; HARDWARE</t>
  </si>
  <si>
    <t xml:space="preserve">27ABGPY5613A1ZQSLC</t>
  </si>
  <si>
    <t xml:space="preserve">27ABHCS6410M1Z0</t>
  </si>
  <si>
    <t xml:space="preserve">TRENZY INTERIORS AND FRAMES PRIVATE LIMITED</t>
  </si>
  <si>
    <t xml:space="preserve">27ABHCS6410M1Z0CAL+</t>
  </si>
  <si>
    <t xml:space="preserve">27ABHCS6410M1Z0Flex</t>
  </si>
  <si>
    <t xml:space="preserve">27ABHCS6410M1Z0LAM</t>
  </si>
  <si>
    <t xml:space="preserve">27ABHCS6410M1Z0SLC</t>
  </si>
  <si>
    <t xml:space="preserve">27ABHCS6410M1Z0SLC+</t>
  </si>
  <si>
    <t xml:space="preserve">27ABHFA3169Q2ZT</t>
  </si>
  <si>
    <t xml:space="preserve">27ABHFA3169Q2ZTLAM</t>
  </si>
  <si>
    <t xml:space="preserve">27ABHFA3169Q2ZTSLC</t>
  </si>
  <si>
    <t xml:space="preserve">27ABHFA7747C1ZF</t>
  </si>
  <si>
    <t xml:space="preserve">ATELIER SMARTSPACE LLP</t>
  </si>
  <si>
    <t xml:space="preserve">27ABHFA7747C1ZFCAL+</t>
  </si>
  <si>
    <t xml:space="preserve">27ABHFA7747C1ZFLAM</t>
  </si>
  <si>
    <t xml:space="preserve">27ABHFA7747C1ZFSLC</t>
  </si>
  <si>
    <t xml:space="preserve">27ABHFM7597E1ZR</t>
  </si>
  <si>
    <t xml:space="preserve">M S CORP</t>
  </si>
  <si>
    <t xml:space="preserve">SOMEAR PETH</t>
  </si>
  <si>
    <t xml:space="preserve">27ABHFM7597E1ZRSLC+</t>
  </si>
  <si>
    <t xml:space="preserve">27ABHFP2649C1Z9</t>
  </si>
  <si>
    <t xml:space="preserve">Pradyumn Trade Link</t>
  </si>
  <si>
    <t xml:space="preserve">Mahatma Phule Peth</t>
  </si>
  <si>
    <t xml:space="preserve">27ABHFP2649C1Z9LAM</t>
  </si>
  <si>
    <t xml:space="preserve">27ABHFP2649C1Z9SLC</t>
  </si>
  <si>
    <t xml:space="preserve">27ABHFP2649C1Z9SLC+</t>
  </si>
  <si>
    <t xml:space="preserve">27ABHFR5928G1ZV</t>
  </si>
  <si>
    <t xml:space="preserve">Ramsukh Infratech ( Bhosari )</t>
  </si>
  <si>
    <t xml:space="preserve">27ABHFR5928G1ZVSLC</t>
  </si>
  <si>
    <t xml:space="preserve">27ABHPJ6476B1ZN</t>
  </si>
  <si>
    <t xml:space="preserve">BHAGWATI LAMINATES(DR)</t>
  </si>
  <si>
    <t xml:space="preserve">27ABHPJ6476B1ZNFlex</t>
  </si>
  <si>
    <t xml:space="preserve">27ABHPJ6476B1ZNLAM</t>
  </si>
  <si>
    <t xml:space="preserve">27ABHPJ6476B1ZNSLC</t>
  </si>
  <si>
    <t xml:space="preserve">27ABHPM0326P2ZD</t>
  </si>
  <si>
    <t xml:space="preserve">SANDEEP PLYWOOD</t>
  </si>
  <si>
    <t xml:space="preserve">27ABHPM0326P2ZDCAL+</t>
  </si>
  <si>
    <t xml:space="preserve">27ABHPM0326P2ZDLAM</t>
  </si>
  <si>
    <t xml:space="preserve">27ABHPM0326P2ZDSLC</t>
  </si>
  <si>
    <t xml:space="preserve">27ABHPM7249K1Z4</t>
  </si>
  <si>
    <t xml:space="preserve">PRASHANT MAHAJAN</t>
  </si>
  <si>
    <t xml:space="preserve">27ABHPM7249K1Z4LAM</t>
  </si>
  <si>
    <t xml:space="preserve">27ABIFA3904E1ZR</t>
  </si>
  <si>
    <t xml:space="preserve">AGARWAL VENEER</t>
  </si>
  <si>
    <t xml:space="preserve">27ABIFA3904E1ZRCAL+</t>
  </si>
  <si>
    <t xml:space="preserve">27ABIFA3904E1ZRLAM</t>
  </si>
  <si>
    <t xml:space="preserve">27ABIFA3904E1ZRLiner &amp; Other</t>
  </si>
  <si>
    <t xml:space="preserve">27ABIFA3904E1ZRSLC</t>
  </si>
  <si>
    <t xml:space="preserve">27ABIFA3904E1ZRSLC+</t>
  </si>
  <si>
    <t xml:space="preserve">27ABIFP5780F1ZW</t>
  </si>
  <si>
    <t xml:space="preserve">P G Wood Décor</t>
  </si>
  <si>
    <t xml:space="preserve">27ABIFP5780F1ZWLAM</t>
  </si>
  <si>
    <t xml:space="preserve">27ABIFP5780F1ZWSLC</t>
  </si>
  <si>
    <t xml:space="preserve">27ABIFS4460M1ZN</t>
  </si>
  <si>
    <t xml:space="preserve">Shri Interiors &amp; Decoraters</t>
  </si>
  <si>
    <t xml:space="preserve">27ABIFS4460M1ZNLAM</t>
  </si>
  <si>
    <t xml:space="preserve">27ABIPK5335R1Z0</t>
  </si>
  <si>
    <t xml:space="preserve">KISHOR PLY</t>
  </si>
  <si>
    <t xml:space="preserve">27ABIPK5335R1Z0CAL+</t>
  </si>
  <si>
    <t xml:space="preserve">27ABIPK5335R1Z0LAM</t>
  </si>
  <si>
    <t xml:space="preserve">27ABIPK5335R1Z0SLC</t>
  </si>
  <si>
    <t xml:space="preserve">27ABIPK5796L1ZV</t>
  </si>
  <si>
    <t xml:space="preserve">CHANDRAKANT KALE &amp; SONS</t>
  </si>
  <si>
    <t xml:space="preserve">27ABIPK5796L1ZVLAM</t>
  </si>
  <si>
    <t xml:space="preserve">27ABIPK5796L1ZVSLC</t>
  </si>
  <si>
    <t xml:space="preserve">27ABIPK5796L1ZVSLC+</t>
  </si>
  <si>
    <t xml:space="preserve">27ABIPO8074D1ZF</t>
  </si>
  <si>
    <t xml:space="preserve">PERCEPTION HARDWARE &amp; PLY</t>
  </si>
  <si>
    <t xml:space="preserve">27ABIPO8074D1ZFCAL+</t>
  </si>
  <si>
    <t xml:space="preserve">27ABIPO8074D1ZFFlex</t>
  </si>
  <si>
    <t xml:space="preserve">27ABIPO8074D1ZFLAM</t>
  </si>
  <si>
    <t xml:space="preserve">27ABIPO8074D1ZFLiner &amp; Other</t>
  </si>
  <si>
    <t xml:space="preserve">27ABIPO8074D1ZFSLC</t>
  </si>
  <si>
    <t xml:space="preserve">27ABIPO8074D1ZFSLC+</t>
  </si>
  <si>
    <t xml:space="preserve">27ABIPP3587E1ZC</t>
  </si>
  <si>
    <t xml:space="preserve">JEM ENTERPRISES</t>
  </si>
  <si>
    <t xml:space="preserve">27ABIPP3587E1ZCCAL+</t>
  </si>
  <si>
    <t xml:space="preserve">27ABIPP3587E1ZCLAM</t>
  </si>
  <si>
    <t xml:space="preserve">27ABJFA1497R1ZN</t>
  </si>
  <si>
    <t xml:space="preserve">AKSHAY ENTERPRISES</t>
  </si>
  <si>
    <t xml:space="preserve">27ABJFA1497R1ZNCAL+</t>
  </si>
  <si>
    <t xml:space="preserve">27ABJFA1497R1ZNLiner &amp; Other</t>
  </si>
  <si>
    <t xml:space="preserve">27ABJFM2906P1ZR</t>
  </si>
  <si>
    <t xml:space="preserve">MATRIXX DOORS AND PLY</t>
  </si>
  <si>
    <t xml:space="preserve">27ABJFM2906P1ZRCAL+</t>
  </si>
  <si>
    <t xml:space="preserve">27ABJFM2906P1ZRFlex</t>
  </si>
  <si>
    <t xml:space="preserve">27ABJFM2906P1ZRSLC</t>
  </si>
  <si>
    <t xml:space="preserve">27ABJFM8382M1ZF</t>
  </si>
  <si>
    <t xml:space="preserve">MALHAR PLYWOOD AND TILES (HANDEWADI)</t>
  </si>
  <si>
    <t xml:space="preserve">27ABJFM8382M1ZFCAL+</t>
  </si>
  <si>
    <t xml:space="preserve">27ABJFM8382M1ZFLAM</t>
  </si>
  <si>
    <t xml:space="preserve">27ABJFM8382M1ZFSLC</t>
  </si>
  <si>
    <t xml:space="preserve">27ABJPB7619Q1Z3</t>
  </si>
  <si>
    <t xml:space="preserve">Vijay Timbers(TM)</t>
  </si>
  <si>
    <t xml:space="preserve">27ABJPB7619Q1Z3LAM</t>
  </si>
  <si>
    <t xml:space="preserve">27ABJPB7620B1Z5</t>
  </si>
  <si>
    <t xml:space="preserve">SANGHVI M DEVICHAND</t>
  </si>
  <si>
    <t xml:space="preserve">27ABJPB7620B1Z5CAL+</t>
  </si>
  <si>
    <t xml:space="preserve">27ABJPB7620B1Z5LAM</t>
  </si>
  <si>
    <t xml:space="preserve">27ABJPB7625E1ZU</t>
  </si>
  <si>
    <t xml:space="preserve">1 DEVI STEEL/DEVI TIMBER</t>
  </si>
  <si>
    <t xml:space="preserve">27ABJPB7625E1ZUCAL+</t>
  </si>
  <si>
    <t xml:space="preserve">27ABJPB7625E1ZUFlex</t>
  </si>
  <si>
    <t xml:space="preserve">27ABJPB7625E1ZULAM</t>
  </si>
  <si>
    <t xml:space="preserve">27ABJPB7625E1ZUSLC</t>
  </si>
  <si>
    <t xml:space="preserve">27ABJPB7625E1ZUSLC+</t>
  </si>
  <si>
    <t xml:space="preserve">27ABJPG2696Q2ZU</t>
  </si>
  <si>
    <t xml:space="preserve">RACHANA PLY</t>
  </si>
  <si>
    <t xml:space="preserve">Marwad Peth</t>
  </si>
  <si>
    <t xml:space="preserve">27ABJPG2696Q2ZUCAL+</t>
  </si>
  <si>
    <t xml:space="preserve">27ABJPG2696Q2ZUFlex</t>
  </si>
  <si>
    <t xml:space="preserve">27ABJPG2696Q2ZULAM</t>
  </si>
  <si>
    <t xml:space="preserve">27ABJPG2696Q2ZUSLC</t>
  </si>
  <si>
    <t xml:space="preserve">27ABJPG2696Q2ZUSLC+</t>
  </si>
  <si>
    <t xml:space="preserve">27ABJPG3962F1ZN</t>
  </si>
  <si>
    <t xml:space="preserve">DISHANK ENTERPRISES</t>
  </si>
  <si>
    <t xml:space="preserve">27ABJPG3962F1ZNCAL+</t>
  </si>
  <si>
    <t xml:space="preserve">27ABJPG3962F1ZNFlex</t>
  </si>
  <si>
    <t xml:space="preserve">27ABJPG3962F1ZNLAM</t>
  </si>
  <si>
    <t xml:space="preserve">27ABJPG3962F1ZNSLC</t>
  </si>
  <si>
    <t xml:space="preserve">27ABJPG3962F1ZNSLC+</t>
  </si>
  <si>
    <t xml:space="preserve">27ABJPG4001H1Z3</t>
  </si>
  <si>
    <t xml:space="preserve">SHREE SHANTI TIMBER</t>
  </si>
  <si>
    <t xml:space="preserve">27ABJPG4001H1Z3LAM</t>
  </si>
  <si>
    <t xml:space="preserve">27ABJPG4001H1Z3Liner &amp; Other</t>
  </si>
  <si>
    <t xml:space="preserve">27ABJPG4001H1Z3SLC</t>
  </si>
  <si>
    <t xml:space="preserve">27ABJPG4001H1Z3SLC+</t>
  </si>
  <si>
    <t xml:space="preserve">27ABJPG4014A1ZC</t>
  </si>
  <si>
    <t xml:space="preserve">DEVICHAND GANDHI &amp; CO</t>
  </si>
  <si>
    <t xml:space="preserve">27ABJPG4014A1ZCFlex</t>
  </si>
  <si>
    <t xml:space="preserve">27ABJPG4014A1ZCLAM</t>
  </si>
  <si>
    <t xml:space="preserve">27ABJPG4014A1ZCSLC</t>
  </si>
  <si>
    <t xml:space="preserve">27ABJPG4040Q1ZD</t>
  </si>
  <si>
    <t xml:space="preserve">ROHINI TIMBERS</t>
  </si>
  <si>
    <t xml:space="preserve">27ABJPG4040Q1ZDLAM</t>
  </si>
  <si>
    <t xml:space="preserve">27ABJPG4040Q1ZDSLC+</t>
  </si>
  <si>
    <t xml:space="preserve">27ABJPK0034E1Z4</t>
  </si>
  <si>
    <t xml:space="preserve">KOTHARI LAMINATES</t>
  </si>
  <si>
    <t xml:space="preserve">27ABJPK0034E1Z4CAL+</t>
  </si>
  <si>
    <t xml:space="preserve">27ABJPP1612P1ZA</t>
  </si>
  <si>
    <t xml:space="preserve">GANESH PLY &amp; HARDWARE</t>
  </si>
  <si>
    <t xml:space="preserve">27ABJPP1612P1ZACAL+</t>
  </si>
  <si>
    <t xml:space="preserve">27ABJPP1612P1ZALAM</t>
  </si>
  <si>
    <t xml:space="preserve">27ABJPW3234C1ZO</t>
  </si>
  <si>
    <t xml:space="preserve">SHREE CONSTRUCTION</t>
  </si>
  <si>
    <t xml:space="preserve">27ABJPW3234C1ZOLAM</t>
  </si>
  <si>
    <t xml:space="preserve">27ABKPG9685N1ZP</t>
  </si>
  <si>
    <t xml:space="preserve">Dhanlaxmi electrical and Home</t>
  </si>
  <si>
    <t xml:space="preserve">27ABKPG9685N1ZPLiner &amp; Other</t>
  </si>
  <si>
    <t xml:space="preserve">27ABKPH3727Q1Z3</t>
  </si>
  <si>
    <t xml:space="preserve">PRATIK PLY &amp; HARDWARE CENTRE- RAJGURUNAGAR</t>
  </si>
  <si>
    <t xml:space="preserve">Rajguru Nagar</t>
  </si>
  <si>
    <t xml:space="preserve">27ABKPH3727Q1Z3CAL+</t>
  </si>
  <si>
    <t xml:space="preserve">27ABKPH3727Q1Z3LAM</t>
  </si>
  <si>
    <t xml:space="preserve">27ABKPH3727Q1Z3SLC</t>
  </si>
  <si>
    <t xml:space="preserve">27ABKPL3730B1ZZ</t>
  </si>
  <si>
    <t xml:space="preserve">OM ENTERPRISES ( TALAWADE)</t>
  </si>
  <si>
    <t xml:space="preserve">27ABKPL3730B1ZZFlex</t>
  </si>
  <si>
    <t xml:space="preserve">27ABKPL3730B1ZZLAM</t>
  </si>
  <si>
    <t xml:space="preserve">27ABKPL3730B1ZZSLC</t>
  </si>
  <si>
    <t xml:space="preserve">27ABKPL3730B1ZZSLC+</t>
  </si>
  <si>
    <t xml:space="preserve">27ABKPO2693J1Z3</t>
  </si>
  <si>
    <t xml:space="preserve">2 KESHRIYA DECORS/KESHRIYA PLY</t>
  </si>
  <si>
    <t xml:space="preserve">27ABKPO2693J1Z3CAL+</t>
  </si>
  <si>
    <t xml:space="preserve">27ABKPO2693J1Z3LAM</t>
  </si>
  <si>
    <t xml:space="preserve">27ABKPO2693J1Z3SLC</t>
  </si>
  <si>
    <t xml:space="preserve">27ABKPO2693J1Z3SLC+</t>
  </si>
  <si>
    <t xml:space="preserve">27ABKPP6275D1ZD</t>
  </si>
  <si>
    <t xml:space="preserve">POKAR ENTERPRISES</t>
  </si>
  <si>
    <t xml:space="preserve">27ABKPP6275D1ZDCAL+</t>
  </si>
  <si>
    <t xml:space="preserve">27ABKPP6275D1ZDFlex</t>
  </si>
  <si>
    <t xml:space="preserve">27ABKPP6441R1ZS</t>
  </si>
  <si>
    <t xml:space="preserve">NATIONAL PLY &amp; HARDWARE ( DR ) (THERGAON)</t>
  </si>
  <si>
    <t xml:space="preserve">27ABKPP6441R1ZSLAM</t>
  </si>
  <si>
    <t xml:space="preserve">27ABKPP6441R1ZSSLC</t>
  </si>
  <si>
    <t xml:space="preserve">27ABKPP6460E1ZG</t>
  </si>
  <si>
    <t xml:space="preserve">LIMBANI PLYWOOD ( TAPASVI PLAZA)</t>
  </si>
  <si>
    <t xml:space="preserve">Tapasvi Plaza</t>
  </si>
  <si>
    <t xml:space="preserve">27ABKPP6460E1ZGCAL+</t>
  </si>
  <si>
    <t xml:space="preserve">27ABKPP6460E1ZGFlex</t>
  </si>
  <si>
    <t xml:space="preserve">27ABKPP6460E1ZGLAM</t>
  </si>
  <si>
    <t xml:space="preserve">27ABKPP6460E1ZGSLC</t>
  </si>
  <si>
    <t xml:space="preserve">27ABKPW7050P1ZQ</t>
  </si>
  <si>
    <t xml:space="preserve">NSW INTERIORS</t>
  </si>
  <si>
    <t xml:space="preserve">27ABKPW7050P1ZQCAL+</t>
  </si>
  <si>
    <t xml:space="preserve">27ABKPY6546N1ZL</t>
  </si>
  <si>
    <t xml:space="preserve">AARTI PLYWOOD</t>
  </si>
  <si>
    <t xml:space="preserve">27ABKPY6546N1ZLCAL+</t>
  </si>
  <si>
    <t xml:space="preserve">27ABKPY6546N1ZLFlex</t>
  </si>
  <si>
    <t xml:space="preserve">27ABKPY6546N1ZLLAM</t>
  </si>
  <si>
    <t xml:space="preserve">27ABKPY6546N1ZLSLC</t>
  </si>
  <si>
    <t xml:space="preserve">27ABLCS0561P1ZQ</t>
  </si>
  <si>
    <t xml:space="preserve">SWARAJ DOORS &amp; FURNITURE PRIVATE LIMITED</t>
  </si>
  <si>
    <t xml:space="preserve">27ABLCS0561P1ZQCAL+</t>
  </si>
  <si>
    <t xml:space="preserve">27ABLCS0561P1ZQFlex</t>
  </si>
  <si>
    <t xml:space="preserve">27ABLCS0561P1ZQLAM</t>
  </si>
  <si>
    <t xml:space="preserve">27ABLFM6736H1ZU</t>
  </si>
  <si>
    <t xml:space="preserve">MANPASAND VENEER &amp; LAMINATES</t>
  </si>
  <si>
    <t xml:space="preserve">Mitramandal Chowk</t>
  </si>
  <si>
    <t xml:space="preserve">27ABLFM6736H1ZUCAL+</t>
  </si>
  <si>
    <t xml:space="preserve">27ABLFM6736H1ZUFlex</t>
  </si>
  <si>
    <t xml:space="preserve">27ABLFM6736H1ZULAM</t>
  </si>
  <si>
    <t xml:space="preserve">27ABLFM6736H1ZULiner &amp; Other</t>
  </si>
  <si>
    <t xml:space="preserve">27ABLFM6736H1ZUSLC</t>
  </si>
  <si>
    <t xml:space="preserve">27ABLFM7936P1Z9</t>
  </si>
  <si>
    <t xml:space="preserve">MOD MEN</t>
  </si>
  <si>
    <t xml:space="preserve">27ABLFM7936P1Z9CAL+</t>
  </si>
  <si>
    <t xml:space="preserve">27ABLFM7936P1Z9LAM</t>
  </si>
  <si>
    <t xml:space="preserve">27ABLFM7936P1Z9Liner &amp; Other</t>
  </si>
  <si>
    <t xml:space="preserve">27ABLFM7936P1Z9SLC</t>
  </si>
  <si>
    <t xml:space="preserve">27ABLFM7936P1Z9SLC+</t>
  </si>
  <si>
    <t xml:space="preserve">27ABLFR1762N1ZK</t>
  </si>
  <si>
    <t xml:space="preserve">Ram Enterprises (TM)</t>
  </si>
  <si>
    <t xml:space="preserve">27ABLFR1762N1ZKLAM</t>
  </si>
  <si>
    <t xml:space="preserve">27ABLFR3249N1ZI</t>
  </si>
  <si>
    <t xml:space="preserve">ROCKY FURNITURE &amp; FIXTURES LLP</t>
  </si>
  <si>
    <t xml:space="preserve">27ABLFR3249N1ZILAM</t>
  </si>
  <si>
    <t xml:space="preserve">27ABLPG2439D2ZU</t>
  </si>
  <si>
    <t xml:space="preserve">R.R.PLYWOOD &amp; HARDWARE</t>
  </si>
  <si>
    <t xml:space="preserve">27ABLPG2439D2ZULAM</t>
  </si>
  <si>
    <t xml:space="preserve">27ABLPG2439D2ZUSLC</t>
  </si>
  <si>
    <t xml:space="preserve">27ABLPO4692A1ZI</t>
  </si>
  <si>
    <t xml:space="preserve">Navkar Plylam(Tm)</t>
  </si>
  <si>
    <t xml:space="preserve">27ABLPO4692A1ZILAM</t>
  </si>
  <si>
    <t xml:space="preserve">27ABLPO4692A1ZISLC</t>
  </si>
  <si>
    <t xml:space="preserve">27ABLPO4692A1ZISLC+</t>
  </si>
  <si>
    <t xml:space="preserve">27ABMFM7763M1ZD</t>
  </si>
  <si>
    <t xml:space="preserve">Mahalaxmi Developers (Bhosari)</t>
  </si>
  <si>
    <t xml:space="preserve">27ABMFM7763M1ZDLAM</t>
  </si>
  <si>
    <t xml:space="preserve">27ABMPB9640E1ZO</t>
  </si>
  <si>
    <t xml:space="preserve">BAFNA ENTERPRISES</t>
  </si>
  <si>
    <t xml:space="preserve">KARANJE</t>
  </si>
  <si>
    <t xml:space="preserve">27ABMPB9640E1ZOLAM</t>
  </si>
  <si>
    <t xml:space="preserve">27ABMPB9640E1ZOSLC</t>
  </si>
  <si>
    <t xml:space="preserve">27ABMPN0770B1ZT</t>
  </si>
  <si>
    <t xml:space="preserve">SILVER PLY</t>
  </si>
  <si>
    <t xml:space="preserve">27ABMPN0770B1ZTCAL+</t>
  </si>
  <si>
    <t xml:space="preserve">27ABMPN0770B1ZTLAM</t>
  </si>
  <si>
    <t xml:space="preserve">27ABMPN0770B1ZTLiner &amp; Other</t>
  </si>
  <si>
    <t xml:space="preserve">27ABMPN0770B1ZTSLC</t>
  </si>
  <si>
    <t xml:space="preserve">27ABMPN0770B1ZTSLC+</t>
  </si>
  <si>
    <t xml:space="preserve">27ABMPN0801B2Z4</t>
  </si>
  <si>
    <t xml:space="preserve">QUALITY ELECTRICALS ENTERPRISES</t>
  </si>
  <si>
    <t xml:space="preserve">27ABMPN0801B2Z4LAM</t>
  </si>
  <si>
    <t xml:space="preserve">27ABMPO9658D1Z3</t>
  </si>
  <si>
    <t xml:space="preserve">Vastu Decor(Bp)</t>
  </si>
  <si>
    <t xml:space="preserve">27ABMPO9658D1Z3SLC</t>
  </si>
  <si>
    <t xml:space="preserve">27ABNFM5496N1Z8</t>
  </si>
  <si>
    <t xml:space="preserve">MY CHOICE PLYWOOD</t>
  </si>
  <si>
    <t xml:space="preserve">27ABNFM5496N1Z8LAM</t>
  </si>
  <si>
    <t xml:space="preserve">27ABNPJ2779H1Z7</t>
  </si>
  <si>
    <t xml:space="preserve">NAMOH SHREE TRADERS</t>
  </si>
  <si>
    <t xml:space="preserve">27ABNPJ2779H1Z7CAL+</t>
  </si>
  <si>
    <t xml:space="preserve">27ABNPJ2779H1Z7Flex</t>
  </si>
  <si>
    <t xml:space="preserve">27ABNPJ2779H1Z7LAM</t>
  </si>
  <si>
    <t xml:space="preserve">27ABNPJ2779H1Z7Liner &amp; Other</t>
  </si>
  <si>
    <t xml:space="preserve">27ABNPJ2779H1Z7SLC</t>
  </si>
  <si>
    <t xml:space="preserve">27ABNPJ2779H1Z7SLC+</t>
  </si>
  <si>
    <t xml:space="preserve">27ABNPM6315L1Z7</t>
  </si>
  <si>
    <t xml:space="preserve">NAMOH DISTRIBUTORS (BARAMATI)</t>
  </si>
  <si>
    <t xml:space="preserve">27ABNPM6315L1Z7LAM</t>
  </si>
  <si>
    <t xml:space="preserve">27ABNPM6315L1Z7SLC</t>
  </si>
  <si>
    <t xml:space="preserve">27ABNPM7515L1Z3</t>
  </si>
  <si>
    <t xml:space="preserve">SHREE RAJENDRA DISTRIBUTOR/J S MUTHA</t>
  </si>
  <si>
    <t xml:space="preserve">27ABNPM7515L1Z3Flex</t>
  </si>
  <si>
    <t xml:space="preserve">27ABNPM7515L1Z3LAM</t>
  </si>
  <si>
    <t xml:space="preserve">27ABNPM7527Q1ZP</t>
  </si>
  <si>
    <t xml:space="preserve">VARDHMAN ENTERPRISES (TM)</t>
  </si>
  <si>
    <t xml:space="preserve">27ABNPM7527Q1ZPCAL+</t>
  </si>
  <si>
    <t xml:space="preserve">27ABNPM7527Q1ZPLAM</t>
  </si>
  <si>
    <t xml:space="preserve">27ABNPM7527Q1ZPSLC</t>
  </si>
  <si>
    <t xml:space="preserve">27ABNPM7527Q1ZPSLC+</t>
  </si>
  <si>
    <t xml:space="preserve">27ABNPM7538D1ZD</t>
  </si>
  <si>
    <t xml:space="preserve">K B ENTERPRISES</t>
  </si>
  <si>
    <t xml:space="preserve">27ABNPM7538D1ZDCAL+</t>
  </si>
  <si>
    <t xml:space="preserve">27ABNPM7538D1ZDLAM</t>
  </si>
  <si>
    <t xml:space="preserve">27ABNPM7538D1ZDSLC</t>
  </si>
  <si>
    <t xml:space="preserve">27ABNPM7547C1ZE</t>
  </si>
  <si>
    <t xml:space="preserve">D K STEEL</t>
  </si>
  <si>
    <t xml:space="preserve">27ABNPM7547C1ZESLC</t>
  </si>
  <si>
    <t xml:space="preserve">27ABNPM7548P1ZM</t>
  </si>
  <si>
    <t xml:space="preserve">H BABULAL &amp; SONS</t>
  </si>
  <si>
    <t xml:space="preserve">27ABNPM7548P1ZMFlex</t>
  </si>
  <si>
    <t xml:space="preserve">27ABNPM7548P1ZMLAM</t>
  </si>
  <si>
    <t xml:space="preserve">27ABNPM7548P1ZMSLC</t>
  </si>
  <si>
    <t xml:space="preserve">27ABNPM7596D1Z3</t>
  </si>
  <si>
    <t xml:space="preserve">SANGHVI PLY ZONE</t>
  </si>
  <si>
    <t xml:space="preserve">Phule Peth</t>
  </si>
  <si>
    <t xml:space="preserve">27ABNPM7596D1Z3CAL+</t>
  </si>
  <si>
    <t xml:space="preserve">27ABNPM7596D1Z3LAM</t>
  </si>
  <si>
    <t xml:space="preserve">27ABNPM7596D1Z3Liner &amp; Other</t>
  </si>
  <si>
    <t xml:space="preserve">27ABNPM7596D1Z3SLC</t>
  </si>
  <si>
    <t xml:space="preserve">27ABNPM7598P1ZC</t>
  </si>
  <si>
    <t xml:space="preserve">MANOJ PLY</t>
  </si>
  <si>
    <t xml:space="preserve">27ABNPM7598P1ZCCAL+</t>
  </si>
  <si>
    <t xml:space="preserve">27ABNPM7598P1ZCLAM</t>
  </si>
  <si>
    <t xml:space="preserve">27ABNPM7598P1ZCLiner &amp; Other</t>
  </si>
  <si>
    <t xml:space="preserve">27ABNPM7598P1ZCSLC</t>
  </si>
  <si>
    <t xml:space="preserve">27ABNPM7598P1ZCSLC+</t>
  </si>
  <si>
    <t xml:space="preserve">27ABNPM7616E1ZG</t>
  </si>
  <si>
    <t xml:space="preserve">SHA BABULAL JETHJI MUTHA AND COMPANY / SHA B J MUTHA &amp; CO.</t>
  </si>
  <si>
    <t xml:space="preserve">27ABNPM7616E1ZGLAM</t>
  </si>
  <si>
    <t xml:space="preserve">27ABNPM7617F1ZD</t>
  </si>
  <si>
    <t xml:space="preserve">L B ENTERPRISES-TM</t>
  </si>
  <si>
    <t xml:space="preserve">27ABNPM7617F1ZDCAL+</t>
  </si>
  <si>
    <t xml:space="preserve">27ABNPM7617F1ZDFlex</t>
  </si>
  <si>
    <t xml:space="preserve">27ABNPM7617F1ZDLAM</t>
  </si>
  <si>
    <t xml:space="preserve">27ABNPM7617F1ZDSLC</t>
  </si>
  <si>
    <t xml:space="preserve">27ABNPM7617F1ZDSLC+</t>
  </si>
  <si>
    <t xml:space="preserve">27ABNPM7619M1ZW</t>
  </si>
  <si>
    <t xml:space="preserve">SHUBHAM SALES</t>
  </si>
  <si>
    <t xml:space="preserve">27ABNPM7619M1ZWLAM</t>
  </si>
  <si>
    <t xml:space="preserve">27ABNPM7619M1ZWSLC</t>
  </si>
  <si>
    <t xml:space="preserve">27ABNPM7840E1ZE</t>
  </si>
  <si>
    <t xml:space="preserve">MUSTAFA ENTERPRISES ( PIMPLE GURAV )</t>
  </si>
  <si>
    <t xml:space="preserve">27ABNPM7840E1ZECAL+</t>
  </si>
  <si>
    <t xml:space="preserve">27ABNPM7840E1ZELAM</t>
  </si>
  <si>
    <t xml:space="preserve">27ABNPM7840E1ZESLC</t>
  </si>
  <si>
    <t xml:space="preserve">27ABOFA3355P1ZT</t>
  </si>
  <si>
    <t xml:space="preserve">Aakar Interior Design and Contractor</t>
  </si>
  <si>
    <t xml:space="preserve">27ABOFA3355P1ZTFlex</t>
  </si>
  <si>
    <t xml:space="preserve">27ABOFA3355P1ZTLAM</t>
  </si>
  <si>
    <t xml:space="preserve">27ABOFA4688D1Z4</t>
  </si>
  <si>
    <t xml:space="preserve">AGRAWAL PLYLAM</t>
  </si>
  <si>
    <t xml:space="preserve">27ABOFA4688D1Z4CAL+</t>
  </si>
  <si>
    <t xml:space="preserve">27ABOFA4688D1Z4LAM</t>
  </si>
  <si>
    <t xml:space="preserve">27ABOFA4688D1Z4SLC</t>
  </si>
  <si>
    <t xml:space="preserve">27ABOFA4688D1Z4SLC+</t>
  </si>
  <si>
    <t xml:space="preserve">27ABOFM4958J1ZI</t>
  </si>
  <si>
    <t xml:space="preserve">Meraki Solutions</t>
  </si>
  <si>
    <t xml:space="preserve">27ABOFM4958J1ZISLC</t>
  </si>
  <si>
    <t xml:space="preserve">27ABOFM9454B1ZY</t>
  </si>
  <si>
    <t xml:space="preserve">MAHAVEER DECOR LLP (TM)</t>
  </si>
  <si>
    <t xml:space="preserve">27ABOFM9454B1ZYCAL+</t>
  </si>
  <si>
    <t xml:space="preserve">27ABOFM9454B1ZYFlex</t>
  </si>
  <si>
    <t xml:space="preserve">27ABOFM9454B1ZYLAM</t>
  </si>
  <si>
    <t xml:space="preserve">27ABOFM9454B1ZYSLC</t>
  </si>
  <si>
    <t xml:space="preserve">27ABOFM9454B1ZYSLC+</t>
  </si>
  <si>
    <t xml:space="preserve">27ABOFM9547P1Z3</t>
  </si>
  <si>
    <t xml:space="preserve">MOBILIO MODULAR LLP (PISOLI)</t>
  </si>
  <si>
    <t xml:space="preserve">27ABOFM9547P1Z3CAL+</t>
  </si>
  <si>
    <t xml:space="preserve">27ABOFM9547P1Z3LAM</t>
  </si>
  <si>
    <t xml:space="preserve">27ABOFM9547P1Z3Liner &amp; Other</t>
  </si>
  <si>
    <t xml:space="preserve">27ABOFM9547P1Z3SLC</t>
  </si>
  <si>
    <t xml:space="preserve">27ABOFM9547P1Z3SLC+</t>
  </si>
  <si>
    <t xml:space="preserve">27ABOPH0769A1ZS</t>
  </si>
  <si>
    <t xml:space="preserve">AWASARI WOOD CORPORATION</t>
  </si>
  <si>
    <t xml:space="preserve">27ABOPH0769A1ZSCAL+</t>
  </si>
  <si>
    <t xml:space="preserve">27ABOPH0769A1ZSFlex</t>
  </si>
  <si>
    <t xml:space="preserve">27ABOPH0769A1ZSLAM</t>
  </si>
  <si>
    <t xml:space="preserve">27ABOPH0769A1ZSSLC</t>
  </si>
  <si>
    <t xml:space="preserve">27ABOPH0769A1ZSSLC+</t>
  </si>
  <si>
    <t xml:space="preserve">27ABOPH5129E1ZO</t>
  </si>
  <si>
    <t xml:space="preserve">Shree Enterprises Warje</t>
  </si>
  <si>
    <t xml:space="preserve">27ABOPH5129E1ZOCAL+</t>
  </si>
  <si>
    <t xml:space="preserve">27ABOPH5129E1ZOFlex</t>
  </si>
  <si>
    <t xml:space="preserve">27ABOPH5129E1ZOLAM</t>
  </si>
  <si>
    <t xml:space="preserve">27ABOPH6193G1ZA</t>
  </si>
  <si>
    <t xml:space="preserve">HANNURE DOORS</t>
  </si>
  <si>
    <t xml:space="preserve">27ABOPH6193G1ZAFlex</t>
  </si>
  <si>
    <t xml:space="preserve">27ABOPL7968F1ZZ</t>
  </si>
  <si>
    <t xml:space="preserve">REAL PLY</t>
  </si>
  <si>
    <t xml:space="preserve">27ABOPL7968F1ZZCAL+</t>
  </si>
  <si>
    <t xml:space="preserve">27ABOPL7968F1ZZFlex</t>
  </si>
  <si>
    <t xml:space="preserve">27ABOPL7968F1ZZLAM</t>
  </si>
  <si>
    <t xml:space="preserve">27ABOPL7968F1ZZSLC</t>
  </si>
  <si>
    <t xml:space="preserve">27ABOPL7968F1ZZSLC+</t>
  </si>
  <si>
    <t xml:space="preserve">27ABOPV4873F1ZZ</t>
  </si>
  <si>
    <t xml:space="preserve">ADITI ENTETPRISES</t>
  </si>
  <si>
    <t xml:space="preserve">27ABOPV4873F1ZZCAL+</t>
  </si>
  <si>
    <t xml:space="preserve">27ABOPV4873F1ZZFlex</t>
  </si>
  <si>
    <t xml:space="preserve">27ABOPV4873F1ZZLAM</t>
  </si>
  <si>
    <t xml:space="preserve">27ABOPV4873F1ZZLiner &amp; Other</t>
  </si>
  <si>
    <t xml:space="preserve">27ABOPV4873F1ZZSLC</t>
  </si>
  <si>
    <t xml:space="preserve">27ABOPV4873F1ZZSLC+</t>
  </si>
  <si>
    <t xml:space="preserve">27ABPPH9774C1Z8</t>
  </si>
  <si>
    <t xml:space="preserve">NATIONAL ENTERPRISES</t>
  </si>
  <si>
    <t xml:space="preserve">27ABPPH9774C1Z8CAL+</t>
  </si>
  <si>
    <t xml:space="preserve">27ABPPH9774C1Z8Flex</t>
  </si>
  <si>
    <t xml:space="preserve">27ABPPH9774C1Z8LAM</t>
  </si>
  <si>
    <t xml:space="preserve">27ABPPH9774C1Z8SLC</t>
  </si>
  <si>
    <t xml:space="preserve">27ABPPH9774C1Z8SLC+</t>
  </si>
  <si>
    <t xml:space="preserve">27ABPPO9054L1ZT</t>
  </si>
  <si>
    <t xml:space="preserve">LAXMI MODULAR KITCHEN &amp; INTERIOR</t>
  </si>
  <si>
    <t xml:space="preserve">27ABPPO9054L1ZTCAL+</t>
  </si>
  <si>
    <t xml:space="preserve">27ABPPO9054L1ZTFlex</t>
  </si>
  <si>
    <t xml:space="preserve">27ABPPO9054L1ZTLAM</t>
  </si>
  <si>
    <t xml:space="preserve">27ABPPO9054L1ZTSLC</t>
  </si>
  <si>
    <t xml:space="preserve">27ABPPO9054L1ZTSLC+</t>
  </si>
  <si>
    <t xml:space="preserve">27ABQFM0704L1Z0</t>
  </si>
  <si>
    <t xml:space="preserve">MANGLAM PLY AGENCY</t>
  </si>
  <si>
    <t xml:space="preserve">27ABQFM0704L1Z0CAL+</t>
  </si>
  <si>
    <t xml:space="preserve">27ABQFM0704L1Z0LAM</t>
  </si>
  <si>
    <t xml:space="preserve">27ABQFM0704L1Z0SLC</t>
  </si>
  <si>
    <t xml:space="preserve">27ABQFM0704L1Z0SLC+</t>
  </si>
  <si>
    <t xml:space="preserve">27ABQFM4501P1ZP</t>
  </si>
  <si>
    <t xml:space="preserve">MAGNUM PLY</t>
  </si>
  <si>
    <t xml:space="preserve">27ABQFM4501P1ZPCAL+</t>
  </si>
  <si>
    <t xml:space="preserve">27ABQFM4501P1ZPLAM</t>
  </si>
  <si>
    <t xml:space="preserve">27ABQFM4501P1ZPLiner &amp; Other</t>
  </si>
  <si>
    <t xml:space="preserve">27ABQFM4501P1ZPSLC</t>
  </si>
  <si>
    <t xml:space="preserve">27ABQFM4501P1ZPSLC+</t>
  </si>
  <si>
    <t xml:space="preserve">27ABQFS3947R1ZZ</t>
  </si>
  <si>
    <t xml:space="preserve">SHREE PLY &amp; H/W ( WARJE)</t>
  </si>
  <si>
    <t xml:space="preserve">27ABQFS3947R1ZZCAL+</t>
  </si>
  <si>
    <t xml:space="preserve">27ABQFS3947R1ZZFlex</t>
  </si>
  <si>
    <t xml:space="preserve">27ABQFS3947R1ZZLAM</t>
  </si>
  <si>
    <t xml:space="preserve">27ABQFS3947R1ZZSLC</t>
  </si>
  <si>
    <t xml:space="preserve">27ABQFS3947R1ZZSLC+</t>
  </si>
  <si>
    <t xml:space="preserve">27ABQPL2855H1Z9</t>
  </si>
  <si>
    <t xml:space="preserve">JAIN TRADERS</t>
  </si>
  <si>
    <t xml:space="preserve">27ABQPL2855H1Z9CAL+</t>
  </si>
  <si>
    <t xml:space="preserve">27ABQPL2855H1Z9LAM</t>
  </si>
  <si>
    <t xml:space="preserve">27ABQPL2855H1Z9SLC</t>
  </si>
  <si>
    <t xml:space="preserve">27ABQPL2855H1Z9SLC+</t>
  </si>
  <si>
    <t xml:space="preserve">27ABQPP2430G1ZK</t>
  </si>
  <si>
    <t xml:space="preserve">SHRI KUTCH SALES</t>
  </si>
  <si>
    <t xml:space="preserve">Indapur</t>
  </si>
  <si>
    <t xml:space="preserve">27ABQPP2430G1ZKCAL+</t>
  </si>
  <si>
    <t xml:space="preserve">27ABQPP2430G1ZKLAM</t>
  </si>
  <si>
    <t xml:space="preserve">27ABQPP2430G1ZKSLC</t>
  </si>
  <si>
    <t xml:space="preserve">27ABQPP2529L1Z1</t>
  </si>
  <si>
    <t xml:space="preserve">RAHUL PLY (BARAMATI)</t>
  </si>
  <si>
    <t xml:space="preserve">27ABQPP2529L1Z1Flex</t>
  </si>
  <si>
    <t xml:space="preserve">27ABQPP2529L1Z1LAM</t>
  </si>
  <si>
    <t xml:space="preserve">27ABQPP2529L1Z1SLC</t>
  </si>
  <si>
    <t xml:space="preserve">27ABQPP2530B1ZT</t>
  </si>
  <si>
    <t xml:space="preserve">Aakar Intorior (Malegaon Bk)</t>
  </si>
  <si>
    <t xml:space="preserve">Malegaon BK</t>
  </si>
  <si>
    <t xml:space="preserve">27ABQPP2530B1ZTLAM</t>
  </si>
  <si>
    <t xml:space="preserve">27ABQPP3227P1ZW</t>
  </si>
  <si>
    <t xml:space="preserve">LAXMI TIMBERS &amp; PLY</t>
  </si>
  <si>
    <t xml:space="preserve">27ABQPP3227P1ZWLAM</t>
  </si>
  <si>
    <t xml:space="preserve">27ABQPP3307G1ZI</t>
  </si>
  <si>
    <t xml:space="preserve">YASH PLY (KOTHRUD)</t>
  </si>
  <si>
    <t xml:space="preserve">27ABQPP3307G1ZICAL+</t>
  </si>
  <si>
    <t xml:space="preserve">27ABQPP3307G1ZILAM</t>
  </si>
  <si>
    <t xml:space="preserve">27ABQPP3307G1ZILiner &amp; Other</t>
  </si>
  <si>
    <t xml:space="preserve">27ABQPP3307G1ZISLC</t>
  </si>
  <si>
    <t xml:space="preserve">27ABQPP3307G1ZISLC+</t>
  </si>
  <si>
    <t xml:space="preserve">27ABQPP3752M1ZW</t>
  </si>
  <si>
    <t xml:space="preserve">VAISHO INDUSTRIES</t>
  </si>
  <si>
    <t xml:space="preserve">27ABQPP3752M1ZWCAL+</t>
  </si>
  <si>
    <t xml:space="preserve">27ABQPP3752M1ZWFlex</t>
  </si>
  <si>
    <t xml:space="preserve">27ABQPP3752M1ZWLAM</t>
  </si>
  <si>
    <t xml:space="preserve">27ABQPP3752M1ZWLiner &amp; Other</t>
  </si>
  <si>
    <t xml:space="preserve">27ABQPP3752M1ZWSLC</t>
  </si>
  <si>
    <t xml:space="preserve">27ABQPP3779E1Z2</t>
  </si>
  <si>
    <t xml:space="preserve">SHRI BHAIRAV ENTERPRISES</t>
  </si>
  <si>
    <t xml:space="preserve">27ABQPP3779E1Z2CAL+</t>
  </si>
  <si>
    <t xml:space="preserve">27ABQPP3779E1Z2Flex</t>
  </si>
  <si>
    <t xml:space="preserve">27ABQPP3779E1Z2LAM</t>
  </si>
  <si>
    <t xml:space="preserve">27ABQPP3779E1Z2Liner &amp; Other</t>
  </si>
  <si>
    <t xml:space="preserve">27ABQPP3779E1Z2SLC</t>
  </si>
  <si>
    <t xml:space="preserve">27ABQPP3779E1Z2SLC+</t>
  </si>
  <si>
    <t xml:space="preserve">27ABQPP3789G1ZW</t>
  </si>
  <si>
    <t xml:space="preserve">2 PRAGATI TIMBER/PRAGATI PLY CENTRE</t>
  </si>
  <si>
    <t xml:space="preserve">27ABQPP3789G1ZWCAL+</t>
  </si>
  <si>
    <t xml:space="preserve">27ABQPP3789G1ZWLAM</t>
  </si>
  <si>
    <t xml:space="preserve">27ABQPP3789G1ZWSLC</t>
  </si>
  <si>
    <t xml:space="preserve">27ABQPP3802Q1ZX</t>
  </si>
  <si>
    <t xml:space="preserve">MODERN DEKOR'S</t>
  </si>
  <si>
    <t xml:space="preserve">27ABQPP3802Q1ZXCAL+</t>
  </si>
  <si>
    <t xml:space="preserve">27ABQPP3802Q1ZXFlex</t>
  </si>
  <si>
    <t xml:space="preserve">27ABQPP3802Q1ZXLAM</t>
  </si>
  <si>
    <t xml:space="preserve">27ABQPP3802Q1ZXLiner &amp; Other</t>
  </si>
  <si>
    <t xml:space="preserve">27ABQPP3802Q1ZXSLC</t>
  </si>
  <si>
    <t xml:space="preserve">27ABQPP3802Q1ZXSLC+</t>
  </si>
  <si>
    <t xml:space="preserve">27ABQPP3811R1ZU</t>
  </si>
  <si>
    <t xml:space="preserve">NITA TRADERS</t>
  </si>
  <si>
    <t xml:space="preserve">27ABQPP3811R1ZUCAL+</t>
  </si>
  <si>
    <t xml:space="preserve">27ABQPP3811R1ZULAM</t>
  </si>
  <si>
    <t xml:space="preserve">27ABQPP3811R1ZULiner &amp; Other</t>
  </si>
  <si>
    <t xml:space="preserve">27ABQPP3811R1ZUSLC</t>
  </si>
  <si>
    <t xml:space="preserve">27ABQPP3811R1ZUSLC+</t>
  </si>
  <si>
    <t xml:space="preserve">27ABQPP3883K1ZS</t>
  </si>
  <si>
    <t xml:space="preserve">ARIHANT HARDWARE &amp; STEEL</t>
  </si>
  <si>
    <t xml:space="preserve">27ABQPP3883K1ZSCAL+</t>
  </si>
  <si>
    <t xml:space="preserve">27ABQPP3883K1ZSFlex</t>
  </si>
  <si>
    <t xml:space="preserve">27ABQPP3883K1ZSLAM</t>
  </si>
  <si>
    <t xml:space="preserve">27ABQPP3883K1ZSSLC</t>
  </si>
  <si>
    <t xml:space="preserve">27ABQPP3883K1ZSSLC+</t>
  </si>
  <si>
    <t xml:space="preserve">27ABQPP3904M1Z2</t>
  </si>
  <si>
    <t xml:space="preserve">SHREE KRISHNA SAW MILL</t>
  </si>
  <si>
    <t xml:space="preserve">27ABQPP3904M1Z2LAM</t>
  </si>
  <si>
    <t xml:space="preserve">27ABQPP3907J1Z5</t>
  </si>
  <si>
    <t xml:space="preserve">MAGANLAL &amp; SONS/M S PLY</t>
  </si>
  <si>
    <t xml:space="preserve">27ABQPP3907J1Z5LAM</t>
  </si>
  <si>
    <t xml:space="preserve">27ABQPP3907J1Z5Liner &amp; Other</t>
  </si>
  <si>
    <t xml:space="preserve">27ABQPP3907J1Z5SLC</t>
  </si>
  <si>
    <t xml:space="preserve">27ABQPP3907J1Z5SLC+</t>
  </si>
  <si>
    <t xml:space="preserve">27ABQPP3943E2ZB</t>
  </si>
  <si>
    <t xml:space="preserve">TODIAN TIMBER</t>
  </si>
  <si>
    <t xml:space="preserve">27ABQPP3943E2ZBLAM</t>
  </si>
  <si>
    <t xml:space="preserve">27ABQPP3943E2ZBSLC</t>
  </si>
  <si>
    <t xml:space="preserve">27ABQPP3959G1Z0</t>
  </si>
  <si>
    <t xml:space="preserve">SHA SOGMAL SHANTILAL AND CO</t>
  </si>
  <si>
    <t xml:space="preserve">27ABQPP3959G1Z0CAL+</t>
  </si>
  <si>
    <t xml:space="preserve">27ABQPP3959G1Z0LAM</t>
  </si>
  <si>
    <t xml:space="preserve">27ABQPP3959G1Z0SLC</t>
  </si>
  <si>
    <t xml:space="preserve">27ABQPP3959G1Z0SLC+</t>
  </si>
  <si>
    <t xml:space="preserve">27ABQPP9285K1ZK</t>
  </si>
  <si>
    <t xml:space="preserve">CLARA VENTURES</t>
  </si>
  <si>
    <t xml:space="preserve">27ABQPP9285K1ZKLAM</t>
  </si>
  <si>
    <t xml:space="preserve">27ABQPU4283J1ZT</t>
  </si>
  <si>
    <t xml:space="preserve">UNDRE ENTERPRISES</t>
  </si>
  <si>
    <t xml:space="preserve">27ABQPU4283J1ZTFlex</t>
  </si>
  <si>
    <t xml:space="preserve">27ABQPU4283J1ZTLAM</t>
  </si>
  <si>
    <t xml:space="preserve">27ABQPU4283J1ZTSLC+</t>
  </si>
  <si>
    <t xml:space="preserve">27ABRCS6143D1Z3</t>
  </si>
  <si>
    <t xml:space="preserve">Shreeyash Auto Ancillaries Pvt Ltd</t>
  </si>
  <si>
    <t xml:space="preserve">27ABRCS6143D1Z3Liner &amp; Other</t>
  </si>
  <si>
    <t xml:space="preserve">27ABRFM4897M1Z3</t>
  </si>
  <si>
    <t xml:space="preserve">MANOJ LAMINATES</t>
  </si>
  <si>
    <t xml:space="preserve">27ABRFM4897M1Z3CAL+</t>
  </si>
  <si>
    <t xml:space="preserve">27ABRFM4897M1Z3LAM</t>
  </si>
  <si>
    <t xml:space="preserve">27ABRFM4897M1Z3SLC</t>
  </si>
  <si>
    <t xml:space="preserve">27ABRPC9280A1ZM</t>
  </si>
  <si>
    <t xml:space="preserve">2 JAYDEEP LAMINATES/JAYDEEP PLY/RAJMAL &amp; SONS</t>
  </si>
  <si>
    <t xml:space="preserve">27ABRPC9280A1ZMCAL+</t>
  </si>
  <si>
    <t xml:space="preserve">27ABRPC9280A1ZMFlex</t>
  </si>
  <si>
    <t xml:space="preserve">27ABRPC9280A1ZMLAM</t>
  </si>
  <si>
    <t xml:space="preserve">27ABRPC9280A1ZMLiner &amp; Other</t>
  </si>
  <si>
    <t xml:space="preserve">27ABRPC9280A1ZMSLC</t>
  </si>
  <si>
    <t xml:space="preserve">27ABRPC9280A1ZMSLC+</t>
  </si>
  <si>
    <t xml:space="preserve">27ABRPM2675H1Z5</t>
  </si>
  <si>
    <t xml:space="preserve">RAM DÉCOR</t>
  </si>
  <si>
    <t xml:space="preserve">27ABRPM2675H1Z5CAL+</t>
  </si>
  <si>
    <t xml:space="preserve">27ABRPM2675H1Z5Flex</t>
  </si>
  <si>
    <t xml:space="preserve">27ABRPM2675H1Z5LAM</t>
  </si>
  <si>
    <t xml:space="preserve">27ABRPM2675H1Z5SLC</t>
  </si>
  <si>
    <t xml:space="preserve">27ABRPM2675H1Z5SLC+</t>
  </si>
  <si>
    <t xml:space="preserve">27ABRPO6126F1ZD</t>
  </si>
  <si>
    <t xml:space="preserve">Worksphere Concepts</t>
  </si>
  <si>
    <t xml:space="preserve">27ABRPO6126F1ZDLAM</t>
  </si>
  <si>
    <t xml:space="preserve">27ABSCS6997C1ZI</t>
  </si>
  <si>
    <t xml:space="preserve">SAFRAN INTERIO PRIVATE LIMITED</t>
  </si>
  <si>
    <t xml:space="preserve">27ABSCS6997C1ZILAM</t>
  </si>
  <si>
    <t xml:space="preserve">27ABSCS6997C1ZILiner &amp; Other</t>
  </si>
  <si>
    <t xml:space="preserve">27ABSCS6997C1ZISLC</t>
  </si>
  <si>
    <t xml:space="preserve">27ABSPD0670N1Z9</t>
  </si>
  <si>
    <t xml:space="preserve">PLY GHAR- DHANKAWADI</t>
  </si>
  <si>
    <t xml:space="preserve">27ABSPD0670N1Z9LAM</t>
  </si>
  <si>
    <t xml:space="preserve">27ABSPG7250P2ZV</t>
  </si>
  <si>
    <t xml:space="preserve">G R HARDWARE N PLY</t>
  </si>
  <si>
    <t xml:space="preserve">27ABSPG7250P2ZVCAL+</t>
  </si>
  <si>
    <t xml:space="preserve">27ABSPG7250P2ZVLAM</t>
  </si>
  <si>
    <t xml:space="preserve">27ABSPG7250P2ZVLiner &amp; Other</t>
  </si>
  <si>
    <t xml:space="preserve">27ABSPG7250P2ZVSLC</t>
  </si>
  <si>
    <t xml:space="preserve">27ABSPG7250P2ZVSLC+</t>
  </si>
  <si>
    <t xml:space="preserve">27ABTFM7742H1ZM</t>
  </si>
  <si>
    <t xml:space="preserve">MISHKA SURFACES</t>
  </si>
  <si>
    <t xml:space="preserve">27ABTFM7742H1ZMLAM</t>
  </si>
  <si>
    <t xml:space="preserve">27ABTPC6432G1ZK</t>
  </si>
  <si>
    <t xml:space="preserve">Suprem Hardware &amp; Sanitations</t>
  </si>
  <si>
    <t xml:space="preserve">27ABTPC6432G1ZKLAM</t>
  </si>
  <si>
    <t xml:space="preserve">27ABTPK7452Q1ZL</t>
  </si>
  <si>
    <t xml:space="preserve">SHARP DISTRIBUTORS</t>
  </si>
  <si>
    <t xml:space="preserve">27ABTPK7452Q1ZLCAL+</t>
  </si>
  <si>
    <t xml:space="preserve">27ABTPK7452Q1ZLLAM</t>
  </si>
  <si>
    <t xml:space="preserve">27ABTPK7452Q1ZLSLC</t>
  </si>
  <si>
    <t xml:space="preserve">27ABTPK7452Q1ZLSLC+</t>
  </si>
  <si>
    <t xml:space="preserve">27ABTPO0161C1ZQ</t>
  </si>
  <si>
    <t xml:space="preserve">TRENDZ</t>
  </si>
  <si>
    <t xml:space="preserve">F C Road</t>
  </si>
  <si>
    <t xml:space="preserve">27ABTPO0161C1ZQLAM</t>
  </si>
  <si>
    <t xml:space="preserve">27ABUFM6748A1ZV</t>
  </si>
  <si>
    <t xml:space="preserve">MY PLYLAM NEW</t>
  </si>
  <si>
    <t xml:space="preserve">27ABUFM6748A1ZVCAL+</t>
  </si>
  <si>
    <t xml:space="preserve">27ABUFM6748A1ZVLAM</t>
  </si>
  <si>
    <t xml:space="preserve">27ABUFM6748A1ZVSLC</t>
  </si>
  <si>
    <t xml:space="preserve">27ABUPO7957M1ZE</t>
  </si>
  <si>
    <t xml:space="preserve">Rajendra Decor (BP)</t>
  </si>
  <si>
    <t xml:space="preserve">27ABUPO7957M1ZECAL+</t>
  </si>
  <si>
    <t xml:space="preserve">27ABUPO7957M1ZELAM</t>
  </si>
  <si>
    <t xml:space="preserve">27ABUPO7957M1ZESLC</t>
  </si>
  <si>
    <t xml:space="preserve">27ABVPP7248K1ZO</t>
  </si>
  <si>
    <t xml:space="preserve">CASA INTERIO</t>
  </si>
  <si>
    <t xml:space="preserve">27ABVPP7248K1ZOLAM</t>
  </si>
  <si>
    <t xml:space="preserve">27ABVPP7271N1ZJ</t>
  </si>
  <si>
    <t xml:space="preserve">KUMAR PLY</t>
  </si>
  <si>
    <t xml:space="preserve">27ABVPP7271N1ZJCAL+</t>
  </si>
  <si>
    <t xml:space="preserve">27ABVPP7271N1ZJFlex</t>
  </si>
  <si>
    <t xml:space="preserve">27ABVPP7271N1ZJLAM</t>
  </si>
  <si>
    <t xml:space="preserve">27ABVPP7271N1ZJLiner &amp; Other</t>
  </si>
  <si>
    <t xml:space="preserve">27ABVPP7271N1ZJSLC</t>
  </si>
  <si>
    <t xml:space="preserve">27ABVPP7271N1ZJSLC+</t>
  </si>
  <si>
    <t xml:space="preserve">27ABWFA7905M1ZN</t>
  </si>
  <si>
    <t xml:space="preserve">ARC EDGE MODULAR SOLUTION</t>
  </si>
  <si>
    <t xml:space="preserve">27ABWFA7905M1ZNCAL+</t>
  </si>
  <si>
    <t xml:space="preserve">27ABWFA7905M1ZNLAM</t>
  </si>
  <si>
    <t xml:space="preserve">27ABWFA7905M1ZNSLC</t>
  </si>
  <si>
    <t xml:space="preserve">27ABWFA7905M1ZNSLC+</t>
  </si>
  <si>
    <t xml:space="preserve">27ABWFM4288P1ZZ</t>
  </si>
  <si>
    <t xml:space="preserve">MANDAR MOTORS</t>
  </si>
  <si>
    <t xml:space="preserve">27ABWFM4288P1ZZLAM</t>
  </si>
  <si>
    <t xml:space="preserve">27ABWFM8670P1ZX</t>
  </si>
  <si>
    <t xml:space="preserve">M.B. Interior</t>
  </si>
  <si>
    <t xml:space="preserve">27ABWFM8670P1ZXCAL+</t>
  </si>
  <si>
    <t xml:space="preserve">27ABWPR0556M1ZS</t>
  </si>
  <si>
    <t xml:space="preserve">2 RATHOD PLY N WOOD/RATHOD PLY</t>
  </si>
  <si>
    <t xml:space="preserve">27ABWPR0556M1ZSLAM</t>
  </si>
  <si>
    <t xml:space="preserve">27ABXFA6770D1Z0</t>
  </si>
  <si>
    <t xml:space="preserve">AARAYISHH DESIGN STUDIO LLP</t>
  </si>
  <si>
    <t xml:space="preserve">27ABXFA6770D1Z0LAM</t>
  </si>
  <si>
    <t xml:space="preserve">27ABXFA6770D1Z0SLC</t>
  </si>
  <si>
    <t xml:space="preserve">27ABXFA6770D1Z0SLC+</t>
  </si>
  <si>
    <t xml:space="preserve">27ABXFM0716F1Z2</t>
  </si>
  <si>
    <t xml:space="preserve">MAHAGANPATI ASSOCIATE</t>
  </si>
  <si>
    <t xml:space="preserve">JM ROAD</t>
  </si>
  <si>
    <t xml:space="preserve">27ABXFM0716F1Z2LAM</t>
  </si>
  <si>
    <t xml:space="preserve">27ABXFM4243M1ZH</t>
  </si>
  <si>
    <t xml:space="preserve">Moderio Studio Llp</t>
  </si>
  <si>
    <t xml:space="preserve">27ABXFM4243M1ZHLAM</t>
  </si>
  <si>
    <t xml:space="preserve">27ABXPJ8097Q1Z7</t>
  </si>
  <si>
    <t xml:space="preserve">MATOSHREE PLY</t>
  </si>
  <si>
    <t xml:space="preserve">27ABXPJ8097Q1Z7CAL+</t>
  </si>
  <si>
    <t xml:space="preserve">27ABXPJ8097Q1Z7Flex</t>
  </si>
  <si>
    <t xml:space="preserve">27ABXPJ8097Q1Z7LAM</t>
  </si>
  <si>
    <t xml:space="preserve">27ABXPJ8097Q1Z7Liner &amp; Other</t>
  </si>
  <si>
    <t xml:space="preserve">27ABXPJ8097Q1Z7SLC</t>
  </si>
  <si>
    <t xml:space="preserve">27ABXPJ8097Q1Z7SLC+</t>
  </si>
  <si>
    <t xml:space="preserve">27ABXPK1108P1Z2</t>
  </si>
  <si>
    <t xml:space="preserve">AASRA INDUSTRIES (BHOSARI)</t>
  </si>
  <si>
    <t xml:space="preserve">27ABXPK1108P1Z2LAM</t>
  </si>
  <si>
    <t xml:space="preserve">27ABXPK1801D1ZR</t>
  </si>
  <si>
    <t xml:space="preserve">NEW TIRUPATI PLY &amp; HARDWARE ( PIMPRI)</t>
  </si>
  <si>
    <t xml:space="preserve">27ABXPK1801D1ZRCAL+</t>
  </si>
  <si>
    <t xml:space="preserve">27ABXPK1801D1ZRFlex</t>
  </si>
  <si>
    <t xml:space="preserve">27ABXPK1801D1ZRLAM</t>
  </si>
  <si>
    <t xml:space="preserve">27ABXPK1801D1ZRLiner &amp; Other</t>
  </si>
  <si>
    <t xml:space="preserve">27ABXPK1801D1ZRSLC</t>
  </si>
  <si>
    <t xml:space="preserve">27ABXPK1801D1ZRSLC+</t>
  </si>
  <si>
    <t xml:space="preserve">27ABYFM0108N1ZQ</t>
  </si>
  <si>
    <t xml:space="preserve">MAA KARNI ENTERPRISES</t>
  </si>
  <si>
    <t xml:space="preserve">JAMBHULWADI</t>
  </si>
  <si>
    <t xml:space="preserve">27ABYFM0108N1ZQFlex</t>
  </si>
  <si>
    <t xml:space="preserve">27ABYFM0108N1ZQLAM</t>
  </si>
  <si>
    <t xml:space="preserve">27ABYFM0108N1ZQSLC</t>
  </si>
  <si>
    <t xml:space="preserve">27ABYFM0627N1ZI</t>
  </si>
  <si>
    <t xml:space="preserve">M J Ply (Kalewadi)</t>
  </si>
  <si>
    <t xml:space="preserve">27ABYFM0627N1ZICAL+</t>
  </si>
  <si>
    <t xml:space="preserve">27ABYFM0627N1ZILAM</t>
  </si>
  <si>
    <t xml:space="preserve">27ABYFM0627N1ZISLC</t>
  </si>
  <si>
    <t xml:space="preserve">27ABYFM4955D1ZO</t>
  </si>
  <si>
    <t xml:space="preserve">Ms Shrinath Ply Lam</t>
  </si>
  <si>
    <t xml:space="preserve">27ABYFM4955D1ZOLAM</t>
  </si>
  <si>
    <t xml:space="preserve">27ABYPO7675A1Z0</t>
  </si>
  <si>
    <t xml:space="preserve">SAI DISTRIBUTORS (DHAYARI)</t>
  </si>
  <si>
    <t xml:space="preserve">27ABYPO7675A1Z0CAL+</t>
  </si>
  <si>
    <t xml:space="preserve">27ABYPO7675A1Z0LAM</t>
  </si>
  <si>
    <t xml:space="preserve">27ABYPO7675A1Z0Liner &amp; Other</t>
  </si>
  <si>
    <t xml:space="preserve">27ABYPO8749D1ZT</t>
  </si>
  <si>
    <t xml:space="preserve">Elevate Plywood And Hardware</t>
  </si>
  <si>
    <t xml:space="preserve">27ABYPO8749D1ZTCAL+</t>
  </si>
  <si>
    <t xml:space="preserve">27ABYPO8749D1ZTLAM</t>
  </si>
  <si>
    <t xml:space="preserve">27ABYPO8749D1ZTLiner &amp; Other</t>
  </si>
  <si>
    <t xml:space="preserve">27ABYPO8749D1ZTSLC</t>
  </si>
  <si>
    <t xml:space="preserve">27ABYPS7373M1ZC</t>
  </si>
  <si>
    <t xml:space="preserve">SANGHVI J R &amp; SONS</t>
  </si>
  <si>
    <t xml:space="preserve">27ABYPS7373M1ZCCAL+</t>
  </si>
  <si>
    <t xml:space="preserve">27ABYPS7373M1ZCLAM</t>
  </si>
  <si>
    <t xml:space="preserve">27ABYPS7373M1ZCSLC</t>
  </si>
  <si>
    <t xml:space="preserve">27ABYPS7373M1ZCSLC+</t>
  </si>
  <si>
    <t xml:space="preserve">27ABYPS7503D1Z7</t>
  </si>
  <si>
    <t xml:space="preserve">NIRANKARI FURNITURE</t>
  </si>
  <si>
    <t xml:space="preserve">27ABYPS7503D1Z7CAL+</t>
  </si>
  <si>
    <t xml:space="preserve">27ABYPS7503D1Z7Flex</t>
  </si>
  <si>
    <t xml:space="preserve">27ABYPS7503D1Z7LAM</t>
  </si>
  <si>
    <t xml:space="preserve">27ABYPS7503D1Z7SLC</t>
  </si>
  <si>
    <t xml:space="preserve">27ABYPS7503D1Z7SLC+</t>
  </si>
  <si>
    <t xml:space="preserve">27ABYPV6626J1ZL</t>
  </si>
  <si>
    <t xml:space="preserve">ASHA ENTERPRISES</t>
  </si>
  <si>
    <t xml:space="preserve">27ABYPV6626J1ZLLAM</t>
  </si>
  <si>
    <t xml:space="preserve">27ABZFM9305Q1Z2</t>
  </si>
  <si>
    <t xml:space="preserve">Meekan Exclusive (Hinjewadi)</t>
  </si>
  <si>
    <t xml:space="preserve">27ABZFM9305Q1Z2Flex</t>
  </si>
  <si>
    <t xml:space="preserve">27ABZFM9305Q1Z2LAM</t>
  </si>
  <si>
    <t xml:space="preserve">27ABZFM9305Q1Z2SLC</t>
  </si>
  <si>
    <t xml:space="preserve">27ABZPO8202E1ZA</t>
  </si>
  <si>
    <t xml:space="preserve">CHINTAMANI HARDWARE</t>
  </si>
  <si>
    <t xml:space="preserve">27ABZPO8202E1ZACAL+</t>
  </si>
  <si>
    <t xml:space="preserve">27ABZPO8202E1ZALAM</t>
  </si>
  <si>
    <t xml:space="preserve">27ABZPO8736B1Z1</t>
  </si>
  <si>
    <t xml:space="preserve">UTSAV PLY N WOOD</t>
  </si>
  <si>
    <t xml:space="preserve">27ABZPO8736B1Z1CAL+</t>
  </si>
  <si>
    <t xml:space="preserve">27ABZPO8736B1Z1Flex</t>
  </si>
  <si>
    <t xml:space="preserve">27ABZPO8736B1Z1LAM</t>
  </si>
  <si>
    <t xml:space="preserve">27ABZPO8736B1Z1SLC</t>
  </si>
  <si>
    <t xml:space="preserve">27ABZPR4437L1ZN</t>
  </si>
  <si>
    <t xml:space="preserve">NEO PLY</t>
  </si>
  <si>
    <t xml:space="preserve">27ABZPR4437L1ZNLAM</t>
  </si>
  <si>
    <t xml:space="preserve">27ABZPR4437L1ZNSLC</t>
  </si>
  <si>
    <t xml:space="preserve">27ABZPS0818A1ZG</t>
  </si>
  <si>
    <t xml:space="preserve">Wood Craft ( Bhosari )</t>
  </si>
  <si>
    <t xml:space="preserve">27ABZPS0818A1ZGLAM</t>
  </si>
  <si>
    <t xml:space="preserve">27ABZPS0953L1ZP</t>
  </si>
  <si>
    <t xml:space="preserve">PRABHU TIMBER</t>
  </si>
  <si>
    <t xml:space="preserve">27ABZPS0953L1ZPLAM</t>
  </si>
  <si>
    <t xml:space="preserve">27ACAFA5457B1ZR</t>
  </si>
  <si>
    <t xml:space="preserve">AAKAR INTERIORS</t>
  </si>
  <si>
    <t xml:space="preserve">27ACAFA5457B1ZRCAL+</t>
  </si>
  <si>
    <t xml:space="preserve">27ACAFA5457B1ZRLAM</t>
  </si>
  <si>
    <t xml:space="preserve">27ACAFA5457B1ZRSLC</t>
  </si>
  <si>
    <t xml:space="preserve">27ACAFA5457B1ZRSLC+</t>
  </si>
  <si>
    <t xml:space="preserve">27ACAFA5954H1ZD</t>
  </si>
  <si>
    <t xml:space="preserve">AJINTHA CREATORS</t>
  </si>
  <si>
    <t xml:space="preserve">27ACAFA5954H1ZDCAL+</t>
  </si>
  <si>
    <t xml:space="preserve">27ACAFS2102F1ZP</t>
  </si>
  <si>
    <t xml:space="preserve">SWASTIK DOORS</t>
  </si>
  <si>
    <t xml:space="preserve">27ACAFS2102F1ZPCAL+</t>
  </si>
  <si>
    <t xml:space="preserve">27ACAFS2102F1ZPFlex</t>
  </si>
  <si>
    <t xml:space="preserve">27ACAFS2102F1ZPLAM</t>
  </si>
  <si>
    <t xml:space="preserve">27ACAPJ8393F1ZG</t>
  </si>
  <si>
    <t xml:space="preserve">LAVISH DECOR</t>
  </si>
  <si>
    <t xml:space="preserve">27ACAPJ8393F1ZGCAL+</t>
  </si>
  <si>
    <t xml:space="preserve">27ACBPJ4482C1ZV</t>
  </si>
  <si>
    <t xml:space="preserve">SHUBHAM PLY</t>
  </si>
  <si>
    <t xml:space="preserve">27ACBPJ4482C1ZVCAL+</t>
  </si>
  <si>
    <t xml:space="preserve">27ACBPJ4482C1ZVFlex</t>
  </si>
  <si>
    <t xml:space="preserve">27ACBPJ4482C1ZVLAM</t>
  </si>
  <si>
    <t xml:space="preserve">27ACBPJ4482C1ZVLiner &amp; Other</t>
  </si>
  <si>
    <t xml:space="preserve">27ACBPJ4482C1ZVSLC</t>
  </si>
  <si>
    <t xml:space="preserve">27ACBPO5126G1ZR</t>
  </si>
  <si>
    <t xml:space="preserve">DIVINE INTERIO</t>
  </si>
  <si>
    <t xml:space="preserve">27ACBPO5126G1ZRCAL+</t>
  </si>
  <si>
    <t xml:space="preserve">27ACBPO5126G1ZRLAM</t>
  </si>
  <si>
    <t xml:space="preserve">27ACBPO5126G1ZRSLC</t>
  </si>
  <si>
    <t xml:space="preserve">27ACBPO5126G1ZRSLC+</t>
  </si>
  <si>
    <t xml:space="preserve">27ACBPZ9011B1ZQ</t>
  </si>
  <si>
    <t xml:space="preserve">Meem Traders</t>
  </si>
  <si>
    <t xml:space="preserve">27ACBPZ9011B1ZQCAL+</t>
  </si>
  <si>
    <t xml:space="preserve">27ACCFA4244Q1Z3</t>
  </si>
  <si>
    <t xml:space="preserve">ANMOL PLYWOOD &amp; HARDWARE JAMBHULWADI</t>
  </si>
  <si>
    <t xml:space="preserve">27ACCFA4244Q1Z3CAL+</t>
  </si>
  <si>
    <t xml:space="preserve">27ACCFA4244Q1Z3Flex</t>
  </si>
  <si>
    <t xml:space="preserve">27ACCFA4244Q1Z3LAM</t>
  </si>
  <si>
    <t xml:space="preserve">27ACCFA4244Q1Z3Liner &amp; Other</t>
  </si>
  <si>
    <t xml:space="preserve">27ACCFA4244Q1Z3SLC</t>
  </si>
  <si>
    <t xml:space="preserve">27ACCFA4244Q1Z3SLC+</t>
  </si>
  <si>
    <t xml:space="preserve">27ACCFA5370R1ZW</t>
  </si>
  <si>
    <t xml:space="preserve">ARIHANT PROFILES</t>
  </si>
  <si>
    <t xml:space="preserve">27ACCFA5370R1ZWFlex</t>
  </si>
  <si>
    <t xml:space="preserve">27ACCFM6006C1ZO</t>
  </si>
  <si>
    <t xml:space="preserve">Mahaveer Plywood and Hardware(Narayangaon)</t>
  </si>
  <si>
    <t xml:space="preserve">Narayangaon</t>
  </si>
  <si>
    <t xml:space="preserve">27ACCFM6006C1ZOLAM</t>
  </si>
  <si>
    <t xml:space="preserve">27ACCFM6006C1ZOLiner &amp; Other</t>
  </si>
  <si>
    <t xml:space="preserve">27ACCFS4783J1ZN</t>
  </si>
  <si>
    <t xml:space="preserve">SHRI BALAJI PLYWOOD (HANDEWADI)</t>
  </si>
  <si>
    <t xml:space="preserve">27ACCFS4783J1ZNLAM</t>
  </si>
  <si>
    <t xml:space="preserve">27ACCPL8897J1ZU</t>
  </si>
  <si>
    <t xml:space="preserve">SAMARTH UDYOG</t>
  </si>
  <si>
    <t xml:space="preserve">27ACCPL8897J1ZUFlex</t>
  </si>
  <si>
    <t xml:space="preserve">27ACDFM5824H1Z5</t>
  </si>
  <si>
    <t xml:space="preserve">Manoj Timbers the Interio Hub Llp (Tm)</t>
  </si>
  <si>
    <t xml:space="preserve">27ACDFM5824H1Z5CAL+</t>
  </si>
  <si>
    <t xml:space="preserve">27ACDFM5824H1Z5LAM</t>
  </si>
  <si>
    <t xml:space="preserve">27ACDFM5824H1Z5SLC</t>
  </si>
  <si>
    <t xml:space="preserve">27ACDPH1962M1ZF</t>
  </si>
  <si>
    <t xml:space="preserve">KRAFT SOLID SURFACE</t>
  </si>
  <si>
    <t xml:space="preserve">27ACDPH1962M1ZFCAL+</t>
  </si>
  <si>
    <t xml:space="preserve">27ACDPH1962M1ZFLAM</t>
  </si>
  <si>
    <t xml:space="preserve">27ACDPH1962M1ZFSLC</t>
  </si>
  <si>
    <t xml:space="preserve">27ACDPJ0712B2ZD</t>
  </si>
  <si>
    <t xml:space="preserve">SGACS INDUSTRIES</t>
  </si>
  <si>
    <t xml:space="preserve">27ACDPJ0712B2ZDCAL+</t>
  </si>
  <si>
    <t xml:space="preserve">27ACDPJ0712B2ZDFlex</t>
  </si>
  <si>
    <t xml:space="preserve">27ACDPJ0712B2ZDLAM</t>
  </si>
  <si>
    <t xml:space="preserve">27ACDPJ0712B2ZDLiner &amp; Other</t>
  </si>
  <si>
    <t xml:space="preserve">27ACDPJ0712B2ZDSLC</t>
  </si>
  <si>
    <t xml:space="preserve">27ACDPJ0712B2ZDSLC+</t>
  </si>
  <si>
    <t xml:space="preserve">27ACDPJ0719L1ZM</t>
  </si>
  <si>
    <t xml:space="preserve">SHREE BALAJI FURNITURE</t>
  </si>
  <si>
    <t xml:space="preserve">27ACDPJ0719L1ZMCAL+</t>
  </si>
  <si>
    <t xml:space="preserve">27ACDPK9376N1ZU</t>
  </si>
  <si>
    <t xml:space="preserve">KOTHARI PLYWOOD</t>
  </si>
  <si>
    <t xml:space="preserve">27ACDPK9376N1ZULAM</t>
  </si>
  <si>
    <t xml:space="preserve">27ACDPK9376N1ZUSLC</t>
  </si>
  <si>
    <t xml:space="preserve">27ACDPK9394C1ZF</t>
  </si>
  <si>
    <t xml:space="preserve">MILAN PLYWOOD</t>
  </si>
  <si>
    <t xml:space="preserve">27ACDPK9394C1ZFCAL+</t>
  </si>
  <si>
    <t xml:space="preserve">27ACDPK9394C1ZFFlex</t>
  </si>
  <si>
    <t xml:space="preserve">27ACDPK9394C1ZFLAM</t>
  </si>
  <si>
    <t xml:space="preserve">27ACDPK9394C1ZFSLC</t>
  </si>
  <si>
    <t xml:space="preserve">27ACDPK9394C1ZFSLC+</t>
  </si>
  <si>
    <t xml:space="preserve">27ACDPL3633P1Z9</t>
  </si>
  <si>
    <t xml:space="preserve">KRITIKA ENGINEERS</t>
  </si>
  <si>
    <t xml:space="preserve">27ACDPL3633P1Z9CAL+</t>
  </si>
  <si>
    <t xml:space="preserve">27ACDPL3633P1Z9Flex</t>
  </si>
  <si>
    <t xml:space="preserve">27ACDPM3059J1ZG</t>
  </si>
  <si>
    <t xml:space="preserve">P S MOREY &amp; ASSOCIATES</t>
  </si>
  <si>
    <t xml:space="preserve">27ACDPM3059J1ZGLAM</t>
  </si>
  <si>
    <t xml:space="preserve">27ACDPM3059J1ZGSLC</t>
  </si>
  <si>
    <t xml:space="preserve">27ACDPM3067E2ZQ</t>
  </si>
  <si>
    <t xml:space="preserve">NIRMITEE SIGNATURE</t>
  </si>
  <si>
    <t xml:space="preserve">27ACDPM3067E2ZQCAL+</t>
  </si>
  <si>
    <t xml:space="preserve">27ACDPM3067E2ZQFlex</t>
  </si>
  <si>
    <t xml:space="preserve">27ACDPM3067E2ZQLAM</t>
  </si>
  <si>
    <t xml:space="preserve">27ACDPM3067E2ZQSLC</t>
  </si>
  <si>
    <t xml:space="preserve">27ACDPM3117H1ZU</t>
  </si>
  <si>
    <t xml:space="preserve">R. K. PLYWOOD</t>
  </si>
  <si>
    <t xml:space="preserve">27ACDPM3117H1ZUCAL+</t>
  </si>
  <si>
    <t xml:space="preserve">27ACDPR8332H1ZE</t>
  </si>
  <si>
    <t xml:space="preserve">NR HARDWARE</t>
  </si>
  <si>
    <t xml:space="preserve">27ACDPR8332H1ZECAL+</t>
  </si>
  <si>
    <t xml:space="preserve">27ACDPR8332H1ZEFlex</t>
  </si>
  <si>
    <t xml:space="preserve">27ACDPR8332H1ZELAM</t>
  </si>
  <si>
    <t xml:space="preserve">27ACDPR8332H1ZELiner &amp; Other</t>
  </si>
  <si>
    <t xml:space="preserve">27ACDPR8332H1ZESLC</t>
  </si>
  <si>
    <t xml:space="preserve">27ACDPR8332H1ZESLC+</t>
  </si>
  <si>
    <t xml:space="preserve">27ACEFA2689R1ZM</t>
  </si>
  <si>
    <t xml:space="preserve">Aaradhya Plylam &amp; Hardware (Narhe)</t>
  </si>
  <si>
    <t xml:space="preserve">27ACEFA2689R1ZMCAL+</t>
  </si>
  <si>
    <t xml:space="preserve">27ACEFA2689R1ZMLAM</t>
  </si>
  <si>
    <t xml:space="preserve">27ACEFA2689R1ZMSLC</t>
  </si>
  <si>
    <t xml:space="preserve">27ACEFA9171A1ZM</t>
  </si>
  <si>
    <t xml:space="preserve">AKMA DESIGNS LLP (AMBEGAON)</t>
  </si>
  <si>
    <t xml:space="preserve">27ACEFA9171A1ZMCAL+</t>
  </si>
  <si>
    <t xml:space="preserve">27ACEFA9171A1ZMFlex</t>
  </si>
  <si>
    <t xml:space="preserve">27ACEFA9171A1ZMLAM</t>
  </si>
  <si>
    <t xml:space="preserve">27ACEFA9972H1ZZ</t>
  </si>
  <si>
    <t xml:space="preserve">Arpit Modular Furniture &amp; Manufacturing</t>
  </si>
  <si>
    <t xml:space="preserve">Tathawade</t>
  </si>
  <si>
    <t xml:space="preserve">27ACEFA9972H1ZZCAL+</t>
  </si>
  <si>
    <t xml:space="preserve">27ACEFA9972H1ZZFlex</t>
  </si>
  <si>
    <t xml:space="preserve">27ACEFA9972H1ZZLAM</t>
  </si>
  <si>
    <t xml:space="preserve">27ACEFA9972H1ZZSLC</t>
  </si>
  <si>
    <t xml:space="preserve">27ACEFA9972H1ZZSLC+</t>
  </si>
  <si>
    <t xml:space="preserve">27ACEPK3602J1ZS</t>
  </si>
  <si>
    <t xml:space="preserve">TIRUPATI GROUP</t>
  </si>
  <si>
    <t xml:space="preserve">27ACEPK3602J1ZSLAM</t>
  </si>
  <si>
    <t xml:space="preserve">27ACEPS8363C1ZF</t>
  </si>
  <si>
    <t xml:space="preserve">RAJ INTERIOR'S</t>
  </si>
  <si>
    <t xml:space="preserve">27ACEPS8363C1ZFFlex</t>
  </si>
  <si>
    <t xml:space="preserve">27ACEPS8363C1ZFLAM</t>
  </si>
  <si>
    <t xml:space="preserve">27ACEPS8363C1ZFLiner &amp; Other</t>
  </si>
  <si>
    <t xml:space="preserve">27ACEPS8363C1ZFSLC</t>
  </si>
  <si>
    <t xml:space="preserve">27ACEPS8494E1Z3</t>
  </si>
  <si>
    <t xml:space="preserve">J . D. CONTRUCTION</t>
  </si>
  <si>
    <t xml:space="preserve">27ACEPS8494E1Z3LAM</t>
  </si>
  <si>
    <t xml:space="preserve">27ACEPS8494E1Z3Liner &amp; Other</t>
  </si>
  <si>
    <t xml:space="preserve">27ACFFA7080B1ZN</t>
  </si>
  <si>
    <t xml:space="preserve">ADVANTEDGE</t>
  </si>
  <si>
    <t xml:space="preserve">27ACFFA7080B1ZNLAM</t>
  </si>
  <si>
    <t xml:space="preserve">27ACFPO1150N1ZG</t>
  </si>
  <si>
    <t xml:space="preserve">SHANTI PLY &amp; HARDWARE (TM)</t>
  </si>
  <si>
    <t xml:space="preserve">27ACFPO1150N1ZGCAL+</t>
  </si>
  <si>
    <t xml:space="preserve">27ACFPO1150N1ZGFlex</t>
  </si>
  <si>
    <t xml:space="preserve">27ACFPO1150N1ZGLAM</t>
  </si>
  <si>
    <t xml:space="preserve">27ACFPO1150N1ZGSLC</t>
  </si>
  <si>
    <t xml:space="preserve">27ACGFA2113E1Z0</t>
  </si>
  <si>
    <t xml:space="preserve">Animo Infra LLP (Pimpri Chinchwad )</t>
  </si>
  <si>
    <t xml:space="preserve">27ACGFA2113E1Z0CAL+</t>
  </si>
  <si>
    <t xml:space="preserve">27ACGFA8584M1ZO</t>
  </si>
  <si>
    <t xml:space="preserve">AD23 WORKSPACE SOLUTIONS LLP</t>
  </si>
  <si>
    <t xml:space="preserve">27ACGFA8584M1ZOLAM</t>
  </si>
  <si>
    <t xml:space="preserve">27ACGFA8584M1ZOLiner &amp; Other</t>
  </si>
  <si>
    <t xml:space="preserve">27ACGFM3915Q1ZN</t>
  </si>
  <si>
    <t xml:space="preserve">MAGIC SPACE STUDIO</t>
  </si>
  <si>
    <t xml:space="preserve">27ACGFM3915Q1ZNCAL+</t>
  </si>
  <si>
    <t xml:space="preserve">27ACGFM3915Q1ZNLAM</t>
  </si>
  <si>
    <t xml:space="preserve">27ACGFM3915Q1ZNSLC</t>
  </si>
  <si>
    <t xml:space="preserve">27ACGFS6941N1ZF</t>
  </si>
  <si>
    <t xml:space="preserve">SAI PLY</t>
  </si>
  <si>
    <t xml:space="preserve">27ACGFS6941N1ZFCAL+</t>
  </si>
  <si>
    <t xml:space="preserve">27ACGFS6941N1ZFLAM</t>
  </si>
  <si>
    <t xml:space="preserve">27ACGFS6941N1ZFLiner &amp; Other</t>
  </si>
  <si>
    <t xml:space="preserve">27ACGFS6941N1ZFSLC</t>
  </si>
  <si>
    <t xml:space="preserve">27ACGFS6941N1ZFSLC+</t>
  </si>
  <si>
    <t xml:space="preserve">27ACGPG7803H1ZO</t>
  </si>
  <si>
    <t xml:space="preserve">DESIGNERS PLY</t>
  </si>
  <si>
    <t xml:space="preserve">27ACGPG7803H1ZOCAL+</t>
  </si>
  <si>
    <t xml:space="preserve">27ACGPG7803H1ZOLAM</t>
  </si>
  <si>
    <t xml:space="preserve">27ACGPG7803H1ZOSLC</t>
  </si>
  <si>
    <t xml:space="preserve">27ACGPL2560C1ZX</t>
  </si>
  <si>
    <t xml:space="preserve">TRANQUILLITY FURNISHERS (PIMPRI)</t>
  </si>
  <si>
    <t xml:space="preserve">27ACGPL2560C1ZXCAL+</t>
  </si>
  <si>
    <t xml:space="preserve">27ACGPL2560C1ZXFlex</t>
  </si>
  <si>
    <t xml:space="preserve">27ACGPL2560C1ZXLAM</t>
  </si>
  <si>
    <t xml:space="preserve">27ACGPL2560C1ZXLiner &amp; Other</t>
  </si>
  <si>
    <t xml:space="preserve">27ACGPL2560C1ZXSLC</t>
  </si>
  <si>
    <t xml:space="preserve">27ACGPL2560C1ZXSLC+</t>
  </si>
  <si>
    <t xml:space="preserve">27ACGPO0366H1ZK</t>
  </si>
  <si>
    <t xml:space="preserve">MOTI INTERIO</t>
  </si>
  <si>
    <t xml:space="preserve">27ACGPO0366H1ZKLAM</t>
  </si>
  <si>
    <t xml:space="preserve">27ACGPO0366H1ZKSLC</t>
  </si>
  <si>
    <t xml:space="preserve">27ACHPS9799K1ZD</t>
  </si>
  <si>
    <t xml:space="preserve">PARSHVA PLY</t>
  </si>
  <si>
    <t xml:space="preserve">27ACHPS9799K1ZDLAM</t>
  </si>
  <si>
    <t xml:space="preserve">27ACHPS9799K1ZDSLC</t>
  </si>
  <si>
    <t xml:space="preserve">27ACHPS9807L1ZU</t>
  </si>
  <si>
    <t xml:space="preserve">WOOD LAM</t>
  </si>
  <si>
    <t xml:space="preserve">27ACHPS9807L1ZUCAL+</t>
  </si>
  <si>
    <t xml:space="preserve">27ACHPS9807L1ZULAM</t>
  </si>
  <si>
    <t xml:space="preserve">27ACHPS9807L1ZUSLC</t>
  </si>
  <si>
    <t xml:space="preserve">27ACIFA0507E1ZW</t>
  </si>
  <si>
    <t xml:space="preserve">Aurum (Tm)</t>
  </si>
  <si>
    <t xml:space="preserve">27ACIFA0507E1ZWCAL+</t>
  </si>
  <si>
    <t xml:space="preserve">27ACIFA0507E1ZWLAM</t>
  </si>
  <si>
    <t xml:space="preserve">27ACIFA0507E1ZWSLC</t>
  </si>
  <si>
    <t xml:space="preserve">27ACIFA0507E1ZWSLC+</t>
  </si>
  <si>
    <t xml:space="preserve">27ACIPN7651C1ZJ</t>
  </si>
  <si>
    <t xml:space="preserve">MAHENDRAN FURNITURE PATANWALLA</t>
  </si>
  <si>
    <t xml:space="preserve">27ACIPN7651C1ZJCAL+</t>
  </si>
  <si>
    <t xml:space="preserve">27ACIPN7651C1ZJFlex</t>
  </si>
  <si>
    <t xml:space="preserve">27ACIPN7651C1ZJLAM</t>
  </si>
  <si>
    <t xml:space="preserve">27ACIPN7651C1ZJSLC</t>
  </si>
  <si>
    <t xml:space="preserve">27ACJPC4785D1ZM</t>
  </si>
  <si>
    <t xml:space="preserve">Swastik Enterprises (Wadki)</t>
  </si>
  <si>
    <t xml:space="preserve">27ACJPC4785D1ZMFlex</t>
  </si>
  <si>
    <t xml:space="preserve">27ACJPC4785D1ZMLAM</t>
  </si>
  <si>
    <t xml:space="preserve">27ACJPC4785D1ZMSLC</t>
  </si>
  <si>
    <t xml:space="preserve">27ACJPC5759R1ZT</t>
  </si>
  <si>
    <t xml:space="preserve">MANOJ INDUSTRIES</t>
  </si>
  <si>
    <t xml:space="preserve">Undri</t>
  </si>
  <si>
    <t xml:space="preserve">27ACJPC5759R1ZTCAL+</t>
  </si>
  <si>
    <t xml:space="preserve">27ACJPC5759R1ZTFlex</t>
  </si>
  <si>
    <t xml:space="preserve">27ACJPC5759R1ZTLAM</t>
  </si>
  <si>
    <t xml:space="preserve">27ACJPC5759R1ZTLiner &amp; Other</t>
  </si>
  <si>
    <t xml:space="preserve">27ACJPC5759R1ZTSLC</t>
  </si>
  <si>
    <t xml:space="preserve">27ACJPC5759R1ZTSLC+</t>
  </si>
  <si>
    <t xml:space="preserve">27ACJPK2965P1ZV</t>
  </si>
  <si>
    <t xml:space="preserve">KOTHARI TRADERS</t>
  </si>
  <si>
    <t xml:space="preserve">27ACJPK2965P1ZVCAL+</t>
  </si>
  <si>
    <t xml:space="preserve">27ACJPK2965P1ZVLAM</t>
  </si>
  <si>
    <t xml:space="preserve">27ACJPK2965P1ZVLiner &amp; Other</t>
  </si>
  <si>
    <t xml:space="preserve">27ACJPK2965P1ZVSLC</t>
  </si>
  <si>
    <t xml:space="preserve">27ACJPK2965P1ZVSLC+</t>
  </si>
  <si>
    <t xml:space="preserve">27ACJPK2980N1Z0</t>
  </si>
  <si>
    <t xml:space="preserve">R.J.STEEL CENTRE</t>
  </si>
  <si>
    <t xml:space="preserve">27ACJPK2980N1Z0CAL+</t>
  </si>
  <si>
    <t xml:space="preserve">27ACJPK2980N1Z0LAM</t>
  </si>
  <si>
    <t xml:space="preserve">27ACJPK2980N1Z0SLC</t>
  </si>
  <si>
    <t xml:space="preserve">27ACJPK2981P1ZV</t>
  </si>
  <si>
    <t xml:space="preserve">LALIT ENTERPRISES ( BHAWANI PETH)</t>
  </si>
  <si>
    <t xml:space="preserve">27ACJPK2981P1ZVLAM</t>
  </si>
  <si>
    <t xml:space="preserve">27ACJPK2991D1ZI</t>
  </si>
  <si>
    <t xml:space="preserve">NATRAJ PLY</t>
  </si>
  <si>
    <t xml:space="preserve">27ACJPK2991D1ZILAM</t>
  </si>
  <si>
    <t xml:space="preserve">27ACJPK2991D1ZISLC</t>
  </si>
  <si>
    <t xml:space="preserve">27ACJPL3037F1ZQ</t>
  </si>
  <si>
    <t xml:space="preserve">J.J INTEFURN</t>
  </si>
  <si>
    <t xml:space="preserve">27ACJPL3037F1ZQCAL+</t>
  </si>
  <si>
    <t xml:space="preserve">27ACJPL3037F1ZQLAM</t>
  </si>
  <si>
    <t xml:space="preserve">27ACJPL3037F1ZQLiner &amp; Other</t>
  </si>
  <si>
    <t xml:space="preserve">27ACJPL3037F1ZQSLC</t>
  </si>
  <si>
    <t xml:space="preserve">27ACKFS1800N1ZV</t>
  </si>
  <si>
    <t xml:space="preserve">SHAKTI INDUSRIAL PLATES</t>
  </si>
  <si>
    <t xml:space="preserve">27ACKFS1800N1ZVCAL+</t>
  </si>
  <si>
    <t xml:space="preserve">27ACKFS1800N1ZVFlex</t>
  </si>
  <si>
    <t xml:space="preserve">27ACKFS1800N1ZVSLC</t>
  </si>
  <si>
    <t xml:space="preserve">27ACLFA2402M1ZE</t>
  </si>
  <si>
    <t xml:space="preserve">Aasaan Enterprises Llp ( Kesnand)</t>
  </si>
  <si>
    <t xml:space="preserve">KESNAND</t>
  </si>
  <si>
    <t xml:space="preserve">27ACLFA2402M1ZELAM</t>
  </si>
  <si>
    <t xml:space="preserve">27ACLFA2402M1ZESLC</t>
  </si>
  <si>
    <t xml:space="preserve">27ACLPT2940F1ZE</t>
  </si>
  <si>
    <t xml:space="preserve">PARSHWA PLY</t>
  </si>
  <si>
    <t xml:space="preserve">27ACLPT2940F1ZELAM</t>
  </si>
  <si>
    <t xml:space="preserve">27ACLPT2940F1ZESLC</t>
  </si>
  <si>
    <t xml:space="preserve">27ACMFA5320R1ZW</t>
  </si>
  <si>
    <t xml:space="preserve">AARAN WOOD COMPANY</t>
  </si>
  <si>
    <t xml:space="preserve">27ACMFA5320R1ZWLAM</t>
  </si>
  <si>
    <t xml:space="preserve">27ACMFA8703C1ZI</t>
  </si>
  <si>
    <t xml:space="preserve">AP  Interior Modular Manufacturing</t>
  </si>
  <si>
    <t xml:space="preserve">27ACMFA8703C1ZICAL+</t>
  </si>
  <si>
    <t xml:space="preserve">27ACMFA8703C1ZILAM</t>
  </si>
  <si>
    <t xml:space="preserve">27ACMFA8703C1ZILiner &amp; Other</t>
  </si>
  <si>
    <t xml:space="preserve">27ACMFA8703C1ZISLC</t>
  </si>
  <si>
    <t xml:space="preserve">27ACMFS5049M1ZE</t>
  </si>
  <si>
    <t xml:space="preserve">SHREE INTERIORS-WARJE</t>
  </si>
  <si>
    <t xml:space="preserve">27ACMFS5049M1ZELAM</t>
  </si>
  <si>
    <t xml:space="preserve">27ACMFS5049M1ZESLC</t>
  </si>
  <si>
    <t xml:space="preserve">27ACMFS5049M1ZESLC+</t>
  </si>
  <si>
    <t xml:space="preserve">27ACMPP8386Q1ZA</t>
  </si>
  <si>
    <t xml:space="preserve">SUMA ENTERPRISES</t>
  </si>
  <si>
    <t xml:space="preserve">27ACMPP8386Q1ZALAM</t>
  </si>
  <si>
    <t xml:space="preserve">27ACMPP8386Q1ZASLC</t>
  </si>
  <si>
    <t xml:space="preserve">27ACMPW4656J1ZS</t>
  </si>
  <si>
    <t xml:space="preserve">SHREE RAM KITCHENS &amp; FABRICATIONS</t>
  </si>
  <si>
    <t xml:space="preserve">Satara Road</t>
  </si>
  <si>
    <t xml:space="preserve">27ACMPW4656J1ZSCAL+</t>
  </si>
  <si>
    <t xml:space="preserve">27ACMPW4656J1ZSLAM</t>
  </si>
  <si>
    <t xml:space="preserve">27ACMPW4656J1ZSSLC</t>
  </si>
  <si>
    <t xml:space="preserve">27ACMPW4656J1ZSSLC+</t>
  </si>
  <si>
    <t xml:space="preserve">27ACNPC1845Q1Z4</t>
  </si>
  <si>
    <t xml:space="preserve">AMAR SALES</t>
  </si>
  <si>
    <t xml:space="preserve">27ACNPC1845Q1Z4LAM</t>
  </si>
  <si>
    <t xml:space="preserve">27ACNPC1845Q1Z4SLC</t>
  </si>
  <si>
    <t xml:space="preserve">27ACNPJ2821K1ZF</t>
  </si>
  <si>
    <t xml:space="preserve">JAY KAY INTERIORS</t>
  </si>
  <si>
    <t xml:space="preserve">27ACNPJ2821K1ZFCAL+</t>
  </si>
  <si>
    <t xml:space="preserve">27ACNPJ2821K1ZFFlex</t>
  </si>
  <si>
    <t xml:space="preserve">27ACNPJ2821K1ZFLAM</t>
  </si>
  <si>
    <t xml:space="preserve">27ACNPJ2821K1ZFLiner &amp; Other</t>
  </si>
  <si>
    <t xml:space="preserve">27ACNPJ2821K1ZFSLC</t>
  </si>
  <si>
    <t xml:space="preserve">27ACNPJ2821K1ZFSLC+</t>
  </si>
  <si>
    <t xml:space="preserve">27ACNPJ7851P1ZP</t>
  </si>
  <si>
    <t xml:space="preserve">LAXMI HOME APPLIANCES</t>
  </si>
  <si>
    <t xml:space="preserve">27ACNPJ7851P1ZPLAM</t>
  </si>
  <si>
    <t xml:space="preserve">27ACNPJ7851P1ZPSLC</t>
  </si>
  <si>
    <t xml:space="preserve">27ACNPJ7851P1ZPSLC+</t>
  </si>
  <si>
    <t xml:space="preserve">27ACNPS6872R1Z9</t>
  </si>
  <si>
    <t xml:space="preserve">MEERA ENTERPRISE</t>
  </si>
  <si>
    <t xml:space="preserve">27ACNPS6872R1Z9CAL+</t>
  </si>
  <si>
    <t xml:space="preserve">27ACNPW6087G1ZT</t>
  </si>
  <si>
    <t xml:space="preserve">SWARAJ ENTERPRISES (BHOSARI)</t>
  </si>
  <si>
    <t xml:space="preserve">27ACNPW6087G1ZTCAL+</t>
  </si>
  <si>
    <t xml:space="preserve">27ACNPW6087G1ZTFlex</t>
  </si>
  <si>
    <t xml:space="preserve">27ACNPW6087G1ZTLAM</t>
  </si>
  <si>
    <t xml:space="preserve">27ACNPW6087G1ZTLiner &amp; Other</t>
  </si>
  <si>
    <t xml:space="preserve">27ACNPW6087G1ZTSLC</t>
  </si>
  <si>
    <t xml:space="preserve">27ACOFS9690Q1ZP</t>
  </si>
  <si>
    <t xml:space="preserve">SOLIS ENGINEERING</t>
  </si>
  <si>
    <t xml:space="preserve">27ACOFS9690Q1ZPLAM</t>
  </si>
  <si>
    <t xml:space="preserve">27ACOPJ2157P1ZZ</t>
  </si>
  <si>
    <t xml:space="preserve">1 KESHRIYA PLY/KESHRIYA DECORS</t>
  </si>
  <si>
    <t xml:space="preserve">27ACOPJ2157P1ZZLAM</t>
  </si>
  <si>
    <t xml:space="preserve">27ACOPJ2157P1ZZSLC</t>
  </si>
  <si>
    <t xml:space="preserve">27ACOPJ2157P1ZZSLC+</t>
  </si>
  <si>
    <t xml:space="preserve">27ACOPJ2159D2ZL</t>
  </si>
  <si>
    <t xml:space="preserve">J S J DOORS WORLD INDUSTRIES</t>
  </si>
  <si>
    <t xml:space="preserve">27ACOPJ2159D2ZLCAL+</t>
  </si>
  <si>
    <t xml:space="preserve">27ACOPJ2159D2ZLFlex</t>
  </si>
  <si>
    <t xml:space="preserve">27ACOPJ8785B1Z6</t>
  </si>
  <si>
    <t xml:space="preserve">ROHINI PLYLAM</t>
  </si>
  <si>
    <t xml:space="preserve">27ACOPJ8785B1Z6CAL+</t>
  </si>
  <si>
    <t xml:space="preserve">27ACOPJ8785B1Z6Flex</t>
  </si>
  <si>
    <t xml:space="preserve">27ACOPJ8785B1Z6LAM</t>
  </si>
  <si>
    <t xml:space="preserve">27ACOPJ8785B1Z6SLC</t>
  </si>
  <si>
    <t xml:space="preserve">27ACPFS6378G1ZE</t>
  </si>
  <si>
    <t xml:space="preserve">SHREE BALAJI FURNITURE (SHIVANE)</t>
  </si>
  <si>
    <t xml:space="preserve">27ACPFS6378G1ZECAL+</t>
  </si>
  <si>
    <t xml:space="preserve">27ACPPA7724G1ZJ</t>
  </si>
  <si>
    <t xml:space="preserve">SHREENATH TRADERS ( PIMPRI )</t>
  </si>
  <si>
    <t xml:space="preserve">27ACPPA7724G1ZJLAM</t>
  </si>
  <si>
    <t xml:space="preserve">27ACPPM2584C1ZF</t>
  </si>
  <si>
    <t xml:space="preserve">EVA F &amp; U COMPANY ( DRS )</t>
  </si>
  <si>
    <t xml:space="preserve">27ACPPM2584C1ZFLAM</t>
  </si>
  <si>
    <t xml:space="preserve">27ACQPB9586Q1ZG</t>
  </si>
  <si>
    <t xml:space="preserve">2 DEVI TIMBER/DEVI STEEL</t>
  </si>
  <si>
    <t xml:space="preserve">27ACQPB9586Q1ZGCAL+</t>
  </si>
  <si>
    <t xml:space="preserve">27ACQPB9586Q1ZGLAM</t>
  </si>
  <si>
    <t xml:space="preserve">27ACQPB9586Q1ZGLiner &amp; Other</t>
  </si>
  <si>
    <t xml:space="preserve">27ACQPB9586Q1ZGSLC</t>
  </si>
  <si>
    <t xml:space="preserve">27ACQPB9586Q1ZGSLC+</t>
  </si>
  <si>
    <t xml:space="preserve">27ACQPK0922R1ZZ</t>
  </si>
  <si>
    <t xml:space="preserve">DESIGIN EXECUTERS</t>
  </si>
  <si>
    <t xml:space="preserve">27ACQPK0922R1ZZCAL+</t>
  </si>
  <si>
    <t xml:space="preserve">27ACQPK0922R1ZZLAM</t>
  </si>
  <si>
    <t xml:space="preserve">27ACQPK0922R1ZZLiner &amp; Other</t>
  </si>
  <si>
    <t xml:space="preserve">27ACQPK0922R1ZZSLC</t>
  </si>
  <si>
    <t xml:space="preserve">27ACQPK0922R1ZZSLC+</t>
  </si>
  <si>
    <t xml:space="preserve">27ACQPL8404K1Z3</t>
  </si>
  <si>
    <t xml:space="preserve">SADGURU PLAYWOOD AND HARDWARE</t>
  </si>
  <si>
    <t xml:space="preserve">27ACQPL8404K1Z3CAL+</t>
  </si>
  <si>
    <t xml:space="preserve">27ACQPL8404K1Z3LAM</t>
  </si>
  <si>
    <t xml:space="preserve">27ACQPL8404K1Z3SLC</t>
  </si>
  <si>
    <t xml:space="preserve">27ACQPS5849D1Z0</t>
  </si>
  <si>
    <t xml:space="preserve">R S SALGAAR FURNITURE WORKS</t>
  </si>
  <si>
    <t xml:space="preserve">27ACQPS5849D1Z0CAL+</t>
  </si>
  <si>
    <t xml:space="preserve">27ACQPS5849D1Z0SLC</t>
  </si>
  <si>
    <t xml:space="preserve">27ACRFS2379D1ZP</t>
  </si>
  <si>
    <t xml:space="preserve">SWARAJ ENTERPRISES</t>
  </si>
  <si>
    <t xml:space="preserve">27ACRFS2379D1ZPCAL+</t>
  </si>
  <si>
    <t xml:space="preserve">27ACRFS2379D1ZPFlex</t>
  </si>
  <si>
    <t xml:space="preserve">27ACRFS2379D1ZPLAM</t>
  </si>
  <si>
    <t xml:space="preserve">27ACRFS2379D1ZPLiner &amp; Other</t>
  </si>
  <si>
    <t xml:space="preserve">27ACRFS2379D1ZPSLC</t>
  </si>
  <si>
    <t xml:space="preserve">27ACRFS2379D1ZPSLC+</t>
  </si>
  <si>
    <t xml:space="preserve">27ACRPJ3221H1ZM</t>
  </si>
  <si>
    <t xml:space="preserve">SHREE RAM ENTERPRISES (VADGOANSHERI)</t>
  </si>
  <si>
    <t xml:space="preserve">27ACRPJ3221H1ZMCAL+</t>
  </si>
  <si>
    <t xml:space="preserve">27ACRPJ3221H1ZMLAM</t>
  </si>
  <si>
    <t xml:space="preserve">27ACRPJ3221H1ZMLiner &amp; Other</t>
  </si>
  <si>
    <t xml:space="preserve">27ACRPJ3221H1ZMSLC</t>
  </si>
  <si>
    <t xml:space="preserve">27ACRPL6826G1Z5</t>
  </si>
  <si>
    <t xml:space="preserve">ROYAL ALLIED HARDWARE</t>
  </si>
  <si>
    <t xml:space="preserve">27ACRPL6826G1Z5CAL+</t>
  </si>
  <si>
    <t xml:space="preserve">27ACRPL6826G1Z5LAM</t>
  </si>
  <si>
    <t xml:space="preserve">27ACRPL6826G1Z5SLC</t>
  </si>
  <si>
    <t xml:space="preserve">27ACRPT5271F1Z2</t>
  </si>
  <si>
    <t xml:space="preserve">RUTUJA ARTS</t>
  </si>
  <si>
    <t xml:space="preserve">27ACRPT5271F1Z2Flex</t>
  </si>
  <si>
    <t xml:space="preserve">27ACRPT5271F1Z2LAM</t>
  </si>
  <si>
    <t xml:space="preserve">27ACRPT5271F1Z2SLC</t>
  </si>
  <si>
    <t xml:space="preserve">27ACSPB8360N1ZY</t>
  </si>
  <si>
    <t xml:space="preserve">KOHINOOR INTERIOR DECORATOR MODULAR SOLUTIONS</t>
  </si>
  <si>
    <t xml:space="preserve">PIRANGUT</t>
  </si>
  <si>
    <t xml:space="preserve">27ACSPB8360N1ZYCAL+</t>
  </si>
  <si>
    <t xml:space="preserve">27ACSPB8360N1ZYFlex</t>
  </si>
  <si>
    <t xml:space="preserve">27ACSPB8360N1ZYLAM</t>
  </si>
  <si>
    <t xml:space="preserve">27ACSPB8360N1ZYLiner &amp; Other</t>
  </si>
  <si>
    <t xml:space="preserve">27ACSPB8360N1ZYSLC</t>
  </si>
  <si>
    <t xml:space="preserve">27ACSPB8360N1ZYSLC+</t>
  </si>
  <si>
    <t xml:space="preserve">27ACSPJ4515D2ZL</t>
  </si>
  <si>
    <t xml:space="preserve">RIDDHI SIDDHI PLYLAM</t>
  </si>
  <si>
    <t xml:space="preserve">27ACSPJ4515D2ZLCAL+</t>
  </si>
  <si>
    <t xml:space="preserve">27ACSPJ4515D2ZLLAM</t>
  </si>
  <si>
    <t xml:space="preserve">27ACSPJ4515D2ZLSLC</t>
  </si>
  <si>
    <t xml:space="preserve">27ACSPJ4516A1ZR</t>
  </si>
  <si>
    <t xml:space="preserve">ARIHANT INTERIORS- MARKETYARD</t>
  </si>
  <si>
    <t xml:space="preserve">27ACSPJ4516A1ZRLAM</t>
  </si>
  <si>
    <t xml:space="preserve">27ACSPJ4516A1ZRSLC</t>
  </si>
  <si>
    <t xml:space="preserve">27ACSPL5514G1ZD</t>
  </si>
  <si>
    <t xml:space="preserve">BANSURI PLY &amp; HARDWARE</t>
  </si>
  <si>
    <t xml:space="preserve">Marunji</t>
  </si>
  <si>
    <t xml:space="preserve">27ACSPL5514G1ZDCAL+</t>
  </si>
  <si>
    <t xml:space="preserve">27ACSPL5514G1ZDFlex</t>
  </si>
  <si>
    <t xml:space="preserve">27ACSPL5514G1ZDLAM</t>
  </si>
  <si>
    <t xml:space="preserve">27ACSPL5514G1ZDLiner &amp; Other</t>
  </si>
  <si>
    <t xml:space="preserve">27ACSPL5514G1ZDSLC</t>
  </si>
  <si>
    <t xml:space="preserve">27ACSPO2034J1ZA</t>
  </si>
  <si>
    <t xml:space="preserve">GUNDESHA TIMBERS</t>
  </si>
  <si>
    <t xml:space="preserve">27ACSPO2034J1ZACAL+</t>
  </si>
  <si>
    <t xml:space="preserve">27ACSPO2034J1ZAFlex</t>
  </si>
  <si>
    <t xml:space="preserve">27ACSPO2034J1ZALAM</t>
  </si>
  <si>
    <t xml:space="preserve">27ACSPO2034J1ZASLC</t>
  </si>
  <si>
    <t xml:space="preserve">27ACUPJ2688M1ZN</t>
  </si>
  <si>
    <t xml:space="preserve">JAI BHIKSHU PLYWOOD</t>
  </si>
  <si>
    <t xml:space="preserve">27ACUPJ2688M1ZNCAL+</t>
  </si>
  <si>
    <t xml:space="preserve">27ACUPJ2688M1ZNFlex</t>
  </si>
  <si>
    <t xml:space="preserve">27ACUPJ2688M1ZNLAM</t>
  </si>
  <si>
    <t xml:space="preserve">27ACUPJ2688M1ZNSLC</t>
  </si>
  <si>
    <t xml:space="preserve">27ACUPJ4222D1ZO</t>
  </si>
  <si>
    <t xml:space="preserve">SHREE PADMAVATI SALES</t>
  </si>
  <si>
    <t xml:space="preserve">27ACUPJ4222D1ZOLAM</t>
  </si>
  <si>
    <t xml:space="preserve">27ACUPJ4222D1ZOSLC</t>
  </si>
  <si>
    <t xml:space="preserve">27ACUPJ4222D1ZOSLC+</t>
  </si>
  <si>
    <t xml:space="preserve">27ACVFS1055L1ZH</t>
  </si>
  <si>
    <t xml:space="preserve">SAYILI ENTERPRISES</t>
  </si>
  <si>
    <t xml:space="preserve">MUKUNDNAGAR</t>
  </si>
  <si>
    <t xml:space="preserve">27ACVFS1055L1ZHCAL+</t>
  </si>
  <si>
    <t xml:space="preserve">27ACVFS1055L1ZHLAM</t>
  </si>
  <si>
    <t xml:space="preserve">27ACVPH4992B1Z8</t>
  </si>
  <si>
    <t xml:space="preserve">WAGAD FILES &amp; STATIONERY</t>
  </si>
  <si>
    <t xml:space="preserve">27ACVPH4992B1Z8CAL+</t>
  </si>
  <si>
    <t xml:space="preserve">27ACVPH4992B1Z8Liner &amp; Other</t>
  </si>
  <si>
    <t xml:space="preserve">27ACVPJ7119C1ZF</t>
  </si>
  <si>
    <t xml:space="preserve">AASHIRWAD LAMNATES</t>
  </si>
  <si>
    <t xml:space="preserve">27ACVPJ7119C1ZFCAL+</t>
  </si>
  <si>
    <t xml:space="preserve">27ACVPJ7119C1ZFLAM</t>
  </si>
  <si>
    <t xml:space="preserve">27ACVPJ7119C1ZFSLC</t>
  </si>
  <si>
    <t xml:space="preserve">27ACVPM7621E1Z9</t>
  </si>
  <si>
    <t xml:space="preserve">MODERN CRAFTS</t>
  </si>
  <si>
    <t xml:space="preserve">27ACVPM7621E1Z9LAM</t>
  </si>
  <si>
    <t xml:space="preserve">27ACVPM7621E1Z9SLC</t>
  </si>
  <si>
    <t xml:space="preserve">27ACVPR9426N1ZE</t>
  </si>
  <si>
    <t xml:space="preserve">JAI GURUDEV PLY &amp; HARDWARE/OM SHANTI</t>
  </si>
  <si>
    <t xml:space="preserve">27ACVPR9426N1ZECAL+</t>
  </si>
  <si>
    <t xml:space="preserve">27ACVPR9426N1ZEFlex</t>
  </si>
  <si>
    <t xml:space="preserve">27ACVPR9426N1ZELAM</t>
  </si>
  <si>
    <t xml:space="preserve">27ACVPR9426N1ZESLC</t>
  </si>
  <si>
    <t xml:space="preserve">27ACWFS3807M1ZA</t>
  </si>
  <si>
    <t xml:space="preserve">SHREE BALAJI DECOR</t>
  </si>
  <si>
    <t xml:space="preserve">27ACWFS3807M1ZACAL+</t>
  </si>
  <si>
    <t xml:space="preserve">27ACWFS4943A1ZS</t>
  </si>
  <si>
    <t xml:space="preserve">SHUBHODAY CORPORATION</t>
  </si>
  <si>
    <t xml:space="preserve">27ACWFS4943A1ZSSLC</t>
  </si>
  <si>
    <t xml:space="preserve">27ACWFS5647P1ZU</t>
  </si>
  <si>
    <t xml:space="preserve">SKAAV LUXURY INTERIORS LLP</t>
  </si>
  <si>
    <t xml:space="preserve">27ACWFS5647P1ZUCAL+</t>
  </si>
  <si>
    <t xml:space="preserve">27ACWFS5647P1ZUFlex</t>
  </si>
  <si>
    <t xml:space="preserve">27ACWFS5647P1ZULiner &amp; Other</t>
  </si>
  <si>
    <t xml:space="preserve">27ACWPV7015Q1ZE</t>
  </si>
  <si>
    <t xml:space="preserve">VISHWAKARMA PLYWOOD AND HARDWARE</t>
  </si>
  <si>
    <t xml:space="preserve">27ACWPV7015Q1ZECAL+</t>
  </si>
  <si>
    <t xml:space="preserve">27ACWPV7015Q1ZEFlex</t>
  </si>
  <si>
    <t xml:space="preserve">27ACWPV7015Q1ZELAM</t>
  </si>
  <si>
    <t xml:space="preserve">27ACWPV7015Q1ZELiner &amp; Other</t>
  </si>
  <si>
    <t xml:space="preserve">27ACWPV7015Q1ZESLC</t>
  </si>
  <si>
    <t xml:space="preserve">27ACWPW2689R1ZX</t>
  </si>
  <si>
    <t xml:space="preserve">Decor In</t>
  </si>
  <si>
    <t xml:space="preserve">27ACWPW2689R1ZXLAM</t>
  </si>
  <si>
    <t xml:space="preserve">27ACWPW2689R1ZXSLC</t>
  </si>
  <si>
    <t xml:space="preserve">27ACWPW2689R1ZXSLC+</t>
  </si>
  <si>
    <t xml:space="preserve">27ACXFS1497A1ZO</t>
  </si>
  <si>
    <t xml:space="preserve">TIRUPATI ENTERPRISES</t>
  </si>
  <si>
    <t xml:space="preserve">27ACXFS1497A1ZOCAL+</t>
  </si>
  <si>
    <t xml:space="preserve">27ACXFS1497A1ZOFlex</t>
  </si>
  <si>
    <t xml:space="preserve">27ACXFS1497A1ZOLAM</t>
  </si>
  <si>
    <t xml:space="preserve">27ACXFS1497A1ZOSLC</t>
  </si>
  <si>
    <t xml:space="preserve">27ACXFS1497A1ZOSLC+</t>
  </si>
  <si>
    <t xml:space="preserve">27ACXPC2131R1Z3</t>
  </si>
  <si>
    <t xml:space="preserve">AMBIKA TRADERS</t>
  </si>
  <si>
    <t xml:space="preserve">27ACXPC2131R1Z3SLC</t>
  </si>
  <si>
    <t xml:space="preserve">27ACXPC3706G1ZJ</t>
  </si>
  <si>
    <t xml:space="preserve">Vardhaman Jewellers</t>
  </si>
  <si>
    <t xml:space="preserve">27ACXPC3706G1ZJLAM</t>
  </si>
  <si>
    <t xml:space="preserve">27ACXPC6809L1ZY</t>
  </si>
  <si>
    <t xml:space="preserve">ASHTAVINNAYAK PLYWOOD DEPOT</t>
  </si>
  <si>
    <t xml:space="preserve">27ACXPC6809L1ZYCAL+</t>
  </si>
  <si>
    <t xml:space="preserve">27ACXPC6809L1ZYLAM</t>
  </si>
  <si>
    <t xml:space="preserve">27ACXPC6809L1ZYSLC</t>
  </si>
  <si>
    <t xml:space="preserve">27ACXPC6809L1ZYSLC+</t>
  </si>
  <si>
    <t xml:space="preserve">27ACXPR6646L1ZG</t>
  </si>
  <si>
    <t xml:space="preserve">KARUNA PLY &amp; LAMINATES</t>
  </si>
  <si>
    <t xml:space="preserve">27ACXPR6646L1ZGSLC</t>
  </si>
  <si>
    <t xml:space="preserve">27ACXPT2017P1ZP</t>
  </si>
  <si>
    <t xml:space="preserve">BALAJI HARDWARE</t>
  </si>
  <si>
    <t xml:space="preserve">27ACXPT2017P1ZPCAL+</t>
  </si>
  <si>
    <t xml:space="preserve">27ACXPT2017P1ZPLAM</t>
  </si>
  <si>
    <t xml:space="preserve">27ACXPT2017P1ZPLiner &amp; Other</t>
  </si>
  <si>
    <t xml:space="preserve">27ACXPT2017P1ZPSLC</t>
  </si>
  <si>
    <t xml:space="preserve">27ACYFS5169G1ZA</t>
  </si>
  <si>
    <t xml:space="preserve">S R INNOVATION</t>
  </si>
  <si>
    <t xml:space="preserve">27ACYFS5169G1ZACAL+</t>
  </si>
  <si>
    <t xml:space="preserve">27ACYFS5169G1ZAFlex</t>
  </si>
  <si>
    <t xml:space="preserve">27ACYFS5169G1ZALAM</t>
  </si>
  <si>
    <t xml:space="preserve">27ACYFS5169G1ZASLC</t>
  </si>
  <si>
    <t xml:space="preserve">27ACYFS6389N2ZM</t>
  </si>
  <si>
    <t xml:space="preserve">SANGITA TRADING COMPANY</t>
  </si>
  <si>
    <t xml:space="preserve">27ACYFS6389N2ZMLAM</t>
  </si>
  <si>
    <t xml:space="preserve">27ACYFS6389N2ZMSLC</t>
  </si>
  <si>
    <t xml:space="preserve">27ACYFS6389N2ZMSLC+</t>
  </si>
  <si>
    <t xml:space="preserve">27ACYPJ0737H1Z8</t>
  </si>
  <si>
    <t xml:space="preserve">HIMALAYA PLY &amp; H/W (WARJE)</t>
  </si>
  <si>
    <t xml:space="preserve">27ACYPJ0737H1Z8LAM</t>
  </si>
  <si>
    <t xml:space="preserve">27ACZFS5248M1Z0</t>
  </si>
  <si>
    <t xml:space="preserve">SRI ALFA MARKETING</t>
  </si>
  <si>
    <t xml:space="preserve">27ACZFS5248M1Z0LAM</t>
  </si>
  <si>
    <t xml:space="preserve">27ACZFS5248M1Z0SLC</t>
  </si>
  <si>
    <t xml:space="preserve">27ADAPC9966C1ZM</t>
  </si>
  <si>
    <t xml:space="preserve">EASTERN CONSTRUCTION COMPANY</t>
  </si>
  <si>
    <t xml:space="preserve">27ADAPC9966C1ZMCAL+</t>
  </si>
  <si>
    <t xml:space="preserve">27ADAPC9966C1ZMFlex</t>
  </si>
  <si>
    <t xml:space="preserve">27ADAPC9966C1ZMLAM</t>
  </si>
  <si>
    <t xml:space="preserve">27ADAPC9966C1ZMLiner &amp; Other</t>
  </si>
  <si>
    <t xml:space="preserve">27ADAPC9966C1ZMSLC</t>
  </si>
  <si>
    <t xml:space="preserve">27ADAPC9966C1ZMSLC+</t>
  </si>
  <si>
    <t xml:space="preserve">27ADAPM6116E1ZW</t>
  </si>
  <si>
    <t xml:space="preserve">SHREE LUCKY PLYLAM</t>
  </si>
  <si>
    <t xml:space="preserve">27ADAPM6116E1ZWCAL+</t>
  </si>
  <si>
    <t xml:space="preserve">27ADAPM6116E1ZWFlex</t>
  </si>
  <si>
    <t xml:space="preserve">27ADAPM6116E1ZWLAM</t>
  </si>
  <si>
    <t xml:space="preserve">27ADAPM6116E1ZWLiner &amp; Other</t>
  </si>
  <si>
    <t xml:space="preserve">27ADAPM6116E1ZWSLC</t>
  </si>
  <si>
    <t xml:space="preserve">27ADBFS4233R1ZL</t>
  </si>
  <si>
    <t xml:space="preserve">SHREE HARI MARKETING</t>
  </si>
  <si>
    <t xml:space="preserve">27ADBFS4233R1ZLCAL+</t>
  </si>
  <si>
    <t xml:space="preserve">27ADBFS4233R1ZLLAM</t>
  </si>
  <si>
    <t xml:space="preserve">27ADBFS4676G1ZT</t>
  </si>
  <si>
    <t xml:space="preserve">SHREE SONIGARA REALCON</t>
  </si>
  <si>
    <t xml:space="preserve">27ADBFS4676G1ZTFlex</t>
  </si>
  <si>
    <t xml:space="preserve">27ADBFS4676G1ZTLAM</t>
  </si>
  <si>
    <t xml:space="preserve">27ADBFS4676G1ZTSLC</t>
  </si>
  <si>
    <t xml:space="preserve">27ADBFS6734P1ZF</t>
  </si>
  <si>
    <t xml:space="preserve">S S FURNITURE</t>
  </si>
  <si>
    <t xml:space="preserve">27ADBFS6734P1ZFCAL+</t>
  </si>
  <si>
    <t xml:space="preserve">27ADBFS6734P1ZFFlex</t>
  </si>
  <si>
    <t xml:space="preserve">27ADBFS6734P1ZFLAM</t>
  </si>
  <si>
    <t xml:space="preserve">27ADBFS6734P1ZFSLC</t>
  </si>
  <si>
    <t xml:space="preserve">27ADBPL0177B1Z1</t>
  </si>
  <si>
    <t xml:space="preserve">Karuna Traders (Bhosari)</t>
  </si>
  <si>
    <t xml:space="preserve">27ADBPL0177B1Z1CAL+</t>
  </si>
  <si>
    <t xml:space="preserve">27ADBPL0177B1Z1LAM</t>
  </si>
  <si>
    <t xml:space="preserve">27ADBPS4353G1ZI</t>
  </si>
  <si>
    <t xml:space="preserve">CHINTAMANI ENGINEERING INDUSTRIES</t>
  </si>
  <si>
    <t xml:space="preserve">27ADBPS4353G1ZICAL+</t>
  </si>
  <si>
    <t xml:space="preserve">27ADBPS4353G1ZIFlex</t>
  </si>
  <si>
    <t xml:space="preserve">27ADBPS4353G1ZILiner &amp; Other</t>
  </si>
  <si>
    <t xml:space="preserve">27ADBPS4948M1ZW</t>
  </si>
  <si>
    <t xml:space="preserve">K B LAMINATE &amp; PLY</t>
  </si>
  <si>
    <t xml:space="preserve">27ADBPS4948M1ZWSLC</t>
  </si>
  <si>
    <t xml:space="preserve">27ADBPV1482D1ZL</t>
  </si>
  <si>
    <t xml:space="preserve">Sai Enterprises (Punawale)</t>
  </si>
  <si>
    <t xml:space="preserve">27ADBPV1482D1ZLCAL+</t>
  </si>
  <si>
    <t xml:space="preserve">27ADCPJ0287F1ZR</t>
  </si>
  <si>
    <t xml:space="preserve">NAMOHH PLY</t>
  </si>
  <si>
    <t xml:space="preserve">27ADCPJ0287F1ZRCAL+</t>
  </si>
  <si>
    <t xml:space="preserve">27ADCPJ0287F1ZRLAM</t>
  </si>
  <si>
    <t xml:space="preserve">27ADCPJ0287F1ZRLiner &amp; Other</t>
  </si>
  <si>
    <t xml:space="preserve">27ADCPJ0287F1ZRSLC</t>
  </si>
  <si>
    <t xml:space="preserve">27ADCPJ0287F1ZRSLC+</t>
  </si>
  <si>
    <t xml:space="preserve">27ADCPJ0933A1Z8</t>
  </si>
  <si>
    <t xml:space="preserve">1 KONEX DÉCOR/KONIFER PLY &amp; VENEERS</t>
  </si>
  <si>
    <t xml:space="preserve">27ADCPJ0933A1Z8CAL+</t>
  </si>
  <si>
    <t xml:space="preserve">27ADCPJ0933A1Z8LAM</t>
  </si>
  <si>
    <t xml:space="preserve">27ADCPJ0933A1Z8Liner &amp; Other</t>
  </si>
  <si>
    <t xml:space="preserve">27ADCPJ0933A1Z8SLC</t>
  </si>
  <si>
    <t xml:space="preserve">27ADCPJ0933A1Z8SLC+</t>
  </si>
  <si>
    <t xml:space="preserve">27ADCPJ1095M1ZC</t>
  </si>
  <si>
    <t xml:space="preserve">ASHAPURI STEEL</t>
  </si>
  <si>
    <t xml:space="preserve">27ADCPJ1095M1ZCLAM</t>
  </si>
  <si>
    <t xml:space="preserve">27ADCPJ1155A1Z8</t>
  </si>
  <si>
    <t xml:space="preserve">Punya Traders</t>
  </si>
  <si>
    <t xml:space="preserve">27ADCPJ1155A1Z8CAL+</t>
  </si>
  <si>
    <t xml:space="preserve">27ADCPJ1155A1Z8LAM</t>
  </si>
  <si>
    <t xml:space="preserve">27ADCPJ1155A1Z8SLC</t>
  </si>
  <si>
    <t xml:space="preserve">27ADCPK1306J1ZV</t>
  </si>
  <si>
    <t xml:space="preserve">AAROH</t>
  </si>
  <si>
    <t xml:space="preserve">Kalyani Nagar</t>
  </si>
  <si>
    <t xml:space="preserve">27ADCPK1306J1ZVLAM</t>
  </si>
  <si>
    <t xml:space="preserve">27ADCPK1306J1ZVLiner &amp; Other</t>
  </si>
  <si>
    <t xml:space="preserve">27ADCPS0843E1ZQ</t>
  </si>
  <si>
    <t xml:space="preserve">GINGER THE VENEER STUDIO</t>
  </si>
  <si>
    <t xml:space="preserve">27ADCPS0843E1ZQCAL+</t>
  </si>
  <si>
    <t xml:space="preserve">27ADCPS0843E1ZQLAM</t>
  </si>
  <si>
    <t xml:space="preserve">27ADCPS0843E1ZQSLC</t>
  </si>
  <si>
    <t xml:space="preserve">27ADCPS0843E1ZQSLC+</t>
  </si>
  <si>
    <t xml:space="preserve">27ADCPS0991F1ZF</t>
  </si>
  <si>
    <t xml:space="preserve">ASCO</t>
  </si>
  <si>
    <t xml:space="preserve">27ADCPS0991F1ZFLAM</t>
  </si>
  <si>
    <t xml:space="preserve">27ADCPS0991F1ZFSLC</t>
  </si>
  <si>
    <t xml:space="preserve">27ADDFS1373C1ZB</t>
  </si>
  <si>
    <t xml:space="preserve">SHREE LAXMI ENTERPRISES</t>
  </si>
  <si>
    <t xml:space="preserve">27ADDFS1373C1ZBCAL+</t>
  </si>
  <si>
    <t xml:space="preserve">27ADDFS1373C1ZBLAM</t>
  </si>
  <si>
    <t xml:space="preserve">27ADDFS1373C1ZBLiner &amp; Other</t>
  </si>
  <si>
    <t xml:space="preserve">27ADDFS1373C1ZBSLC</t>
  </si>
  <si>
    <t xml:space="preserve">27ADDFS1373C1ZBSLC+</t>
  </si>
  <si>
    <t xml:space="preserve">27ADDPC5050C1Z8</t>
  </si>
  <si>
    <t xml:space="preserve">3 RAJMAL &amp; SONS/JAYDEEP LAMINATES/JAYDEEP PLY</t>
  </si>
  <si>
    <t xml:space="preserve">27ADDPC5050C1Z8LAM</t>
  </si>
  <si>
    <t xml:space="preserve">27ADDPC5050C1Z8Liner &amp; Other</t>
  </si>
  <si>
    <t xml:space="preserve">27ADDPC5050C1Z8SLC</t>
  </si>
  <si>
    <t xml:space="preserve">27ADDPC5050C1Z8SLC+</t>
  </si>
  <si>
    <t xml:space="preserve">27ADDPL3576G1ZG</t>
  </si>
  <si>
    <t xml:space="preserve">CREATIVE INNOVATIONS</t>
  </si>
  <si>
    <t xml:space="preserve">27ADDPL3576G1ZGLAM</t>
  </si>
  <si>
    <t xml:space="preserve">27ADDPL3576G1ZGSLC</t>
  </si>
  <si>
    <t xml:space="preserve">27ADDPL8734C1ZM</t>
  </si>
  <si>
    <t xml:space="preserve">UNIQUE ENTERPRISES</t>
  </si>
  <si>
    <t xml:space="preserve">WADGAON KHURUD</t>
  </si>
  <si>
    <t xml:space="preserve">27ADDPL8734C1ZMCAL+</t>
  </si>
  <si>
    <t xml:space="preserve">27ADDPL8734C1ZMLAM</t>
  </si>
  <si>
    <t xml:space="preserve">27ADDPO4251F1ZP</t>
  </si>
  <si>
    <t xml:space="preserve">UMAANG PLY AND HARDWARE</t>
  </si>
  <si>
    <t xml:space="preserve">27ADDPO4251F1ZPLAM</t>
  </si>
  <si>
    <t xml:space="preserve">27ADDPR6341P1ZY</t>
  </si>
  <si>
    <t xml:space="preserve">SHREE NAKODA SALES CORPORATION</t>
  </si>
  <si>
    <t xml:space="preserve">27ADDPR6341P1ZYLAM</t>
  </si>
  <si>
    <t xml:space="preserve">27ADDPR6341P1ZYSLC+</t>
  </si>
  <si>
    <t xml:space="preserve">27ADEFS8492D1ZQ</t>
  </si>
  <si>
    <t xml:space="preserve">SELECTION HOUSE</t>
  </si>
  <si>
    <t xml:space="preserve">27ADEFS8492D1ZQCAL+</t>
  </si>
  <si>
    <t xml:space="preserve">27ADEFS8492D1ZQFlex</t>
  </si>
  <si>
    <t xml:space="preserve">27ADEFS8492D1ZQLAM</t>
  </si>
  <si>
    <t xml:space="preserve">27ADEFS8492D1ZQLiner &amp; Other</t>
  </si>
  <si>
    <t xml:space="preserve">27ADEFS8492D1ZQSLC</t>
  </si>
  <si>
    <t xml:space="preserve">27ADEFS8492D1ZQSLC+</t>
  </si>
  <si>
    <t xml:space="preserve">27ADEPN8479K1ZS</t>
  </si>
  <si>
    <t xml:space="preserve">Nachi Electronics</t>
  </si>
  <si>
    <t xml:space="preserve">27ADEPN8479K1ZSLAM</t>
  </si>
  <si>
    <t xml:space="preserve">27ADEPS6477N1ZN</t>
  </si>
  <si>
    <t xml:space="preserve">GREEN WOODS</t>
  </si>
  <si>
    <t xml:space="preserve">27ADEPS6477N1ZNLAM</t>
  </si>
  <si>
    <t xml:space="preserve">27ADEPS6477N1ZNLiner &amp; Other</t>
  </si>
  <si>
    <t xml:space="preserve">27ADEPS6477N1ZNSLC</t>
  </si>
  <si>
    <t xml:space="preserve">27ADEPS6477N1ZNSLC+</t>
  </si>
  <si>
    <t xml:space="preserve">27ADFPA3413R1ZI</t>
  </si>
  <si>
    <t xml:space="preserve">PUNE VEENER &amp; LAMINATES</t>
  </si>
  <si>
    <t xml:space="preserve">27ADFPA3413R1ZICAL+</t>
  </si>
  <si>
    <t xml:space="preserve">27ADFPA3413R1ZILAM</t>
  </si>
  <si>
    <t xml:space="preserve">27ADFPA3413R1ZILiner &amp; Other</t>
  </si>
  <si>
    <t xml:space="preserve">27ADFPA3413R1ZISLC</t>
  </si>
  <si>
    <t xml:space="preserve">27ADFPA3413R1ZISLC+</t>
  </si>
  <si>
    <t xml:space="preserve">27ADFPJ1926Q1Z5</t>
  </si>
  <si>
    <t xml:space="preserve">CREATIONS</t>
  </si>
  <si>
    <t xml:space="preserve">27ADFPJ1926Q1Z5CAL+</t>
  </si>
  <si>
    <t xml:space="preserve">27ADFPJ1926Q1Z5Flex</t>
  </si>
  <si>
    <t xml:space="preserve">27ADFPJ1926Q1Z5LAM</t>
  </si>
  <si>
    <t xml:space="preserve">27ADFPJ1926Q1Z5Liner &amp; Other</t>
  </si>
  <si>
    <t xml:space="preserve">27ADFPJ1926Q1Z5SLC</t>
  </si>
  <si>
    <t xml:space="preserve">27ADFPJ1926Q1Z5SLC+</t>
  </si>
  <si>
    <t xml:space="preserve">27ADFPS7915Q1ZN</t>
  </si>
  <si>
    <t xml:space="preserve">GEM PLY AND WOOD</t>
  </si>
  <si>
    <t xml:space="preserve">27ADFPS7915Q1ZNCAL+</t>
  </si>
  <si>
    <t xml:space="preserve">27ADFPS7915Q1ZNFlex</t>
  </si>
  <si>
    <t xml:space="preserve">27ADFPS7915Q1ZNLAM</t>
  </si>
  <si>
    <t xml:space="preserve">27ADFPS7915Q1ZNSLC</t>
  </si>
  <si>
    <t xml:space="preserve">27ADFPS7915Q1ZNSLC+</t>
  </si>
  <si>
    <t xml:space="preserve">27ADHFS3043H1Z2</t>
  </si>
  <si>
    <t xml:space="preserve">Shubh Landmarks</t>
  </si>
  <si>
    <t xml:space="preserve">27ADHFS3043H1Z2Flex</t>
  </si>
  <si>
    <t xml:space="preserve">27ADHFS3043H1Z2LAM</t>
  </si>
  <si>
    <t xml:space="preserve">27ADHFS6416N1ZI</t>
  </si>
  <si>
    <t xml:space="preserve">SHREE GANESH DOORS</t>
  </si>
  <si>
    <t xml:space="preserve">27ADHFS6416N1ZICAL+</t>
  </si>
  <si>
    <t xml:space="preserve">27ADHFS6416N1ZIFlex</t>
  </si>
  <si>
    <t xml:space="preserve">27ADHFS6416N1ZILiner &amp; Other</t>
  </si>
  <si>
    <t xml:space="preserve">27ADHPA9784D1ZF</t>
  </si>
  <si>
    <t xml:space="preserve">SHREE KRISHNA LAMINATES</t>
  </si>
  <si>
    <t xml:space="preserve">27ADHPA9784D1ZFCAL+</t>
  </si>
  <si>
    <t xml:space="preserve">27ADHPA9784D1ZFFlex</t>
  </si>
  <si>
    <t xml:space="preserve">27ADHPA9784D1ZFLAM</t>
  </si>
  <si>
    <t xml:space="preserve">27ADHPA9784D1ZFSLC</t>
  </si>
  <si>
    <t xml:space="preserve">27ADHPA9784D1ZFSLC+</t>
  </si>
  <si>
    <t xml:space="preserve">27ADHPH7233E1ZQ</t>
  </si>
  <si>
    <t xml:space="preserve">JOGESHWRI FURNITURE</t>
  </si>
  <si>
    <t xml:space="preserve">27ADHPH7233E1ZQCAL+</t>
  </si>
  <si>
    <t xml:space="preserve">27ADHPO5517C2ZN</t>
  </si>
  <si>
    <t xml:space="preserve">27ADHPO5517C2ZNCAL+</t>
  </si>
  <si>
    <t xml:space="preserve">27ADHPS1932K1Z8</t>
  </si>
  <si>
    <t xml:space="preserve">VISHWAKARMA ENTERPRISES</t>
  </si>
  <si>
    <t xml:space="preserve">27ADHPS1932K1Z8LAM</t>
  </si>
  <si>
    <t xml:space="preserve">27ADHPS1932K1Z8SLC</t>
  </si>
  <si>
    <t xml:space="preserve">27ADHPS2264G1ZE</t>
  </si>
  <si>
    <t xml:space="preserve">KUSUM PLYWOOD &amp; HARDWARE</t>
  </si>
  <si>
    <t xml:space="preserve">27ADHPS2264G1ZELAM</t>
  </si>
  <si>
    <t xml:space="preserve">27ADHPS2264G1ZESLC</t>
  </si>
  <si>
    <t xml:space="preserve">27ADHPT9041J1Z1</t>
  </si>
  <si>
    <t xml:space="preserve">NARENDRA KITCHEN</t>
  </si>
  <si>
    <t xml:space="preserve">27ADHPT9041J1Z1CAL+</t>
  </si>
  <si>
    <t xml:space="preserve">27ADHPT9041J1Z1LAM</t>
  </si>
  <si>
    <t xml:space="preserve">27ADHPT9041J1Z1Liner &amp; Other</t>
  </si>
  <si>
    <t xml:space="preserve">27ADHPT9041J1Z1SLC</t>
  </si>
  <si>
    <t xml:space="preserve">27ADHPT9041J1Z1SLC+</t>
  </si>
  <si>
    <t xml:space="preserve">27ADHPV1647G1ZA</t>
  </si>
  <si>
    <t xml:space="preserve">VISHWA PLYLAM</t>
  </si>
  <si>
    <t xml:space="preserve">27ADHPV1647G1ZALAM</t>
  </si>
  <si>
    <t xml:space="preserve">27ADIPA1414H1Z3</t>
  </si>
  <si>
    <t xml:space="preserve">K M V  Industries</t>
  </si>
  <si>
    <t xml:space="preserve">27ADIPA1414H1Z3LAM</t>
  </si>
  <si>
    <t xml:space="preserve">27ADIPA1414H1Z3SLC</t>
  </si>
  <si>
    <t xml:space="preserve">27ADIPG0292P1Z6</t>
  </si>
  <si>
    <t xml:space="preserve">VIKAS PLYWOOD &amp; VENEERS</t>
  </si>
  <si>
    <t xml:space="preserve">27ADIPG0292P1Z6CAL+</t>
  </si>
  <si>
    <t xml:space="preserve">27ADIPG0292P1Z6LAM</t>
  </si>
  <si>
    <t xml:space="preserve">27ADIPG0292P1Z6SLC</t>
  </si>
  <si>
    <t xml:space="preserve">27ADIPS7728L1ZR</t>
  </si>
  <si>
    <t xml:space="preserve">SUPREME FURNITURE MFG</t>
  </si>
  <si>
    <t xml:space="preserve">27ADIPS7728L1ZRLAM</t>
  </si>
  <si>
    <t xml:space="preserve">27ADIPS7728L1ZRSLC</t>
  </si>
  <si>
    <t xml:space="preserve">27ADIPV5992K1ZK</t>
  </si>
  <si>
    <t xml:space="preserve">FURNITURE ZONE</t>
  </si>
  <si>
    <t xml:space="preserve">27ADIPV5992K1ZKCAL+</t>
  </si>
  <si>
    <t xml:space="preserve">27ADIPV5992K1ZKFlex</t>
  </si>
  <si>
    <t xml:space="preserve">27ADIPV5992K1ZKLAM</t>
  </si>
  <si>
    <t xml:space="preserve">27ADIPV5992K1ZKSLC</t>
  </si>
  <si>
    <t xml:space="preserve">27ADJPH2745K1ZC</t>
  </si>
  <si>
    <t xml:space="preserve">KITCHEN -9</t>
  </si>
  <si>
    <t xml:space="preserve">27ADJPH2745K1ZCFlex</t>
  </si>
  <si>
    <t xml:space="preserve">27ADJPH2745K1ZCLAM</t>
  </si>
  <si>
    <t xml:space="preserve">27ADJPH2745K1ZCSLC</t>
  </si>
  <si>
    <t xml:space="preserve">27ADJPH2745K1ZCSLC+</t>
  </si>
  <si>
    <t xml:space="preserve">27ADKFS2745K1ZL</t>
  </si>
  <si>
    <t xml:space="preserve">SHREE SWAMI SAMARTH HARDWARE/ SHREE SWAMI TEJ AGENCIES</t>
  </si>
  <si>
    <t xml:space="preserve">27ADKFS2745K1ZLCAL+</t>
  </si>
  <si>
    <t xml:space="preserve">27ADKFS2745K1ZLLAM</t>
  </si>
  <si>
    <t xml:space="preserve">27ADKFS2745K1ZLSLC</t>
  </si>
  <si>
    <t xml:space="preserve">27ADKFS2745K1ZLSLC+</t>
  </si>
  <si>
    <t xml:space="preserve">27ADKPN3352K1Z8</t>
  </si>
  <si>
    <t xml:space="preserve">NAVALAKHA PROPERTY MANAGEMENT</t>
  </si>
  <si>
    <t xml:space="preserve">27ADKPN3352K1Z8CAL+</t>
  </si>
  <si>
    <t xml:space="preserve">27ADKPN3352K1Z8Flex</t>
  </si>
  <si>
    <t xml:space="preserve">27ADKPN3352K1Z8Liner &amp; Other</t>
  </si>
  <si>
    <t xml:space="preserve">27ADKPV2466J1ZX</t>
  </si>
  <si>
    <t xml:space="preserve">VAISHNAVI ENTERPRISES</t>
  </si>
  <si>
    <t xml:space="preserve">27ADKPV2466J1ZXCAL+</t>
  </si>
  <si>
    <t xml:space="preserve">27ADKPV2466J1ZXLAM</t>
  </si>
  <si>
    <t xml:space="preserve">27ADKPZ7326B1Z9</t>
  </si>
  <si>
    <t xml:space="preserve">MAHARASHTRA PLYWOOD KAMSETH</t>
  </si>
  <si>
    <t xml:space="preserve">27ADKPZ7326B1Z9LAM</t>
  </si>
  <si>
    <t xml:space="preserve">27ADKPZ7326B1Z9SLC</t>
  </si>
  <si>
    <t xml:space="preserve">27ADLPJ0720G1ZU</t>
  </si>
  <si>
    <t xml:space="preserve">SHREE PLY &amp; HARDWARE (SINGHGAD ROAD)</t>
  </si>
  <si>
    <t xml:space="preserve">27ADLPJ0720G1ZUCAL+</t>
  </si>
  <si>
    <t xml:space="preserve">27ADLPJ0720G1ZUFlex</t>
  </si>
  <si>
    <t xml:space="preserve">27ADLPJ0720G1ZULAM</t>
  </si>
  <si>
    <t xml:space="preserve">27ADLPJ0720G1ZUSLC</t>
  </si>
  <si>
    <t xml:space="preserve">27ADLPJ0720G1ZUSLC+</t>
  </si>
  <si>
    <t xml:space="preserve">27ADLPS6082L1ZR</t>
  </si>
  <si>
    <t xml:space="preserve">BAPMA PLYWOODS / BAFNA PLYWOOD</t>
  </si>
  <si>
    <t xml:space="preserve">27ADLPS6082L1ZRCAL+</t>
  </si>
  <si>
    <t xml:space="preserve">27ADLPS6082L1ZRFlex</t>
  </si>
  <si>
    <t xml:space="preserve">27ADLPS6082L1ZRLAM</t>
  </si>
  <si>
    <t xml:space="preserve">27ADLPS6082L1ZRSLC</t>
  </si>
  <si>
    <t xml:space="preserve">27ADLPS6082L1ZRSLC+</t>
  </si>
  <si>
    <t xml:space="preserve">27ADMPO4371P1ZQ</t>
  </si>
  <si>
    <t xml:space="preserve">2 AARHAM SALES/NAVKAR PLYWOOD/NAKODA PLY N WOOD</t>
  </si>
  <si>
    <t xml:space="preserve">27ADMPO4371P1ZQCAL+</t>
  </si>
  <si>
    <t xml:space="preserve">27ADMPO4371P1ZQFlex</t>
  </si>
  <si>
    <t xml:space="preserve">27ADMPO4371P1ZQLAM</t>
  </si>
  <si>
    <t xml:space="preserve">27ADMPO4371P1ZQSLC</t>
  </si>
  <si>
    <t xml:space="preserve">27ADMPO4371P1ZQSLC+</t>
  </si>
  <si>
    <t xml:space="preserve">27ADNFS4241B1Z6</t>
  </si>
  <si>
    <t xml:space="preserve">SPARSH HARDWARE</t>
  </si>
  <si>
    <t xml:space="preserve">27ADNFS4241B1Z6LAM</t>
  </si>
  <si>
    <t xml:space="preserve">27ADNFS4241B1Z6SLC</t>
  </si>
  <si>
    <t xml:space="preserve">27ADNFS4241B1Z6SLC+</t>
  </si>
  <si>
    <t xml:space="preserve">27ADNFS4272Q1Z4</t>
  </si>
  <si>
    <t xml:space="preserve">SAI RAM PACK SOLITIONS</t>
  </si>
  <si>
    <t xml:space="preserve">27ADNFS4272Q1Z4LAM</t>
  </si>
  <si>
    <t xml:space="preserve">27ADNFS4272Q1Z4SLC</t>
  </si>
  <si>
    <t xml:space="preserve">27ADNFS5347Q1Z2</t>
  </si>
  <si>
    <t xml:space="preserve">S CUBE INTERIO</t>
  </si>
  <si>
    <t xml:space="preserve">27ADNFS5347Q1Z2LAM</t>
  </si>
  <si>
    <t xml:space="preserve">27ADNFS5347Q1Z2SLC</t>
  </si>
  <si>
    <t xml:space="preserve">27ADNFS5347Q1Z2SLC+</t>
  </si>
  <si>
    <t xml:space="preserve">27ADNFS5368M1Z5</t>
  </si>
  <si>
    <t xml:space="preserve">SAI MODULAR FURNITURE</t>
  </si>
  <si>
    <t xml:space="preserve">27ADNFS5368M1Z5CAL+</t>
  </si>
  <si>
    <t xml:space="preserve">27ADNFS5368M1Z5Flex</t>
  </si>
  <si>
    <t xml:space="preserve">27ADNFS5368M1Z5LAM</t>
  </si>
  <si>
    <t xml:space="preserve">27ADNFS5368M1Z5SLC</t>
  </si>
  <si>
    <t xml:space="preserve">27ADNPG0843K1ZE</t>
  </si>
  <si>
    <t xml:space="preserve">Prakash Contractor</t>
  </si>
  <si>
    <t xml:space="preserve">27ADNPG0843K1ZELAM</t>
  </si>
  <si>
    <t xml:space="preserve">27ADNPK5357Q1ZN</t>
  </si>
  <si>
    <t xml:space="preserve">Kuber Plywood (Fursungi)</t>
  </si>
  <si>
    <t xml:space="preserve">PHURSUNGI</t>
  </si>
  <si>
    <t xml:space="preserve">27ADNPK5357Q1ZNLAM</t>
  </si>
  <si>
    <t xml:space="preserve">27ADNPK5357Q1ZNSLC</t>
  </si>
  <si>
    <t xml:space="preserve">27ADNPV8266D1ZX</t>
  </si>
  <si>
    <t xml:space="preserve">LOHAR INDUSTRIES</t>
  </si>
  <si>
    <t xml:space="preserve">27ADNPV8266D1ZXLAM</t>
  </si>
  <si>
    <t xml:space="preserve">27ADNPV8266D1ZXSLC</t>
  </si>
  <si>
    <t xml:space="preserve">27ADNPV8266D1ZXSLC+</t>
  </si>
  <si>
    <t xml:space="preserve">27ADOPC7451J2Z8</t>
  </si>
  <si>
    <t xml:space="preserve">DHANALAXMI FURNITURE &amp; INTERIOR DESIGNER ( WAKAD )</t>
  </si>
  <si>
    <t xml:space="preserve">27ADOPC7451J2Z8Flex</t>
  </si>
  <si>
    <t xml:space="preserve">27ADOPC7451J2Z8LAM</t>
  </si>
  <si>
    <t xml:space="preserve">27ADOPC7451J2Z8SLC</t>
  </si>
  <si>
    <t xml:space="preserve">27ADPFS4199C1ZL</t>
  </si>
  <si>
    <t xml:space="preserve">SWASTIK PLY AND LAM (S)</t>
  </si>
  <si>
    <t xml:space="preserve">27ADPFS4199C1ZLCAL+</t>
  </si>
  <si>
    <t xml:space="preserve">27ADPFS4199C1ZLLAM</t>
  </si>
  <si>
    <t xml:space="preserve">27ADPFS4199C1ZLSLC</t>
  </si>
  <si>
    <t xml:space="preserve">27ADQPB5301E1ZY</t>
  </si>
  <si>
    <t xml:space="preserve">SHRI TIRUPATI PLY HARDWARE</t>
  </si>
  <si>
    <t xml:space="preserve">27ADQPB5301E1ZYCAL+</t>
  </si>
  <si>
    <t xml:space="preserve">27ADQPB5301E1ZYLAM</t>
  </si>
  <si>
    <t xml:space="preserve">27ADQPB5301E1ZYSLC</t>
  </si>
  <si>
    <t xml:space="preserve">27ADQPR2379L1ZN</t>
  </si>
  <si>
    <t xml:space="preserve">1 RATHOD PLY/RATHOD PLY N WOOD</t>
  </si>
  <si>
    <t xml:space="preserve">27ADQPR2379L1ZNCAL+</t>
  </si>
  <si>
    <t xml:space="preserve">27ADQPW7542L1ZJ</t>
  </si>
  <si>
    <t xml:space="preserve">MANSI PLYWOOD AND SUNMICA (KHED)</t>
  </si>
  <si>
    <t xml:space="preserve">27ADQPW7542L1ZJCAL+</t>
  </si>
  <si>
    <t xml:space="preserve">27ADQPW7542L1ZJFlex</t>
  </si>
  <si>
    <t xml:space="preserve">27ADQPW7542L1ZJLAM</t>
  </si>
  <si>
    <t xml:space="preserve">27ADQPW7542L1ZJSLC</t>
  </si>
  <si>
    <t xml:space="preserve">27ADRPT2511K2Z3</t>
  </si>
  <si>
    <t xml:space="preserve">SPACE MAGIC FURNITURE</t>
  </si>
  <si>
    <t xml:space="preserve">27ADRPT2511K2Z3LAM</t>
  </si>
  <si>
    <t xml:space="preserve">27ADRPT2511K2Z3SLC</t>
  </si>
  <si>
    <t xml:space="preserve">27ADSFS6729H1ZC</t>
  </si>
  <si>
    <t xml:space="preserve">Sai Buildcon (Punawale)</t>
  </si>
  <si>
    <t xml:space="preserve">Punawale</t>
  </si>
  <si>
    <t xml:space="preserve">27ADSFS6729H1ZCCAL+</t>
  </si>
  <si>
    <t xml:space="preserve">27ADSFS6729H1ZCLAM</t>
  </si>
  <si>
    <t xml:space="preserve">27ADSPJ8009P1ZQ</t>
  </si>
  <si>
    <t xml:space="preserve">THE WOOD STORY</t>
  </si>
  <si>
    <t xml:space="preserve">27ADSPJ8009P1ZQLAM</t>
  </si>
  <si>
    <t xml:space="preserve">27ADSPJ8009P1ZQSLC</t>
  </si>
  <si>
    <t xml:space="preserve">27ADSPJ8009P1ZQSLC+</t>
  </si>
  <si>
    <t xml:space="preserve">27ADSPV2012N1ZZ</t>
  </si>
  <si>
    <t xml:space="preserve">Dhanlaxmi Furniture ( Kalewadi )</t>
  </si>
  <si>
    <t xml:space="preserve">27ADSPV2012N1ZZLAM</t>
  </si>
  <si>
    <t xml:space="preserve">27ADTPG0746P1ZW</t>
  </si>
  <si>
    <t xml:space="preserve">PRAVADA</t>
  </si>
  <si>
    <t xml:space="preserve">27ADTPG0746P1ZWLAM</t>
  </si>
  <si>
    <t xml:space="preserve">27ADTPJ1223A1ZY</t>
  </si>
  <si>
    <t xml:space="preserve">MADANLAL JANGID (MISTRY)</t>
  </si>
  <si>
    <t xml:space="preserve">27ADTPJ1223A1ZYCAL+</t>
  </si>
  <si>
    <t xml:space="preserve">27ADTPJ1223A1ZYFlex</t>
  </si>
  <si>
    <t xml:space="preserve">27ADTPJ1223A1ZYLAM</t>
  </si>
  <si>
    <t xml:space="preserve">27ADTPJ1223A1ZYSLC</t>
  </si>
  <si>
    <t xml:space="preserve">27ADTPJ1223A1ZYSLC+</t>
  </si>
  <si>
    <t xml:space="preserve">27ADTPJ3281G1Z8</t>
  </si>
  <si>
    <t xml:space="preserve">JFA PLYWOOD (DR.)</t>
  </si>
  <si>
    <t xml:space="preserve">27ADTPJ3281G1Z8CAL+</t>
  </si>
  <si>
    <t xml:space="preserve">27ADTPJ3281G1Z8LAM</t>
  </si>
  <si>
    <t xml:space="preserve">27ADTPJ3281G1Z8Liner &amp; Other</t>
  </si>
  <si>
    <t xml:space="preserve">27ADTPJ3281G1Z8SLC</t>
  </si>
  <si>
    <t xml:space="preserve">27ADTPJ3281G1Z8SLC+</t>
  </si>
  <si>
    <t xml:space="preserve">27ADTPJ6138N1ZR</t>
  </si>
  <si>
    <t xml:space="preserve">KISHOR TRADERS</t>
  </si>
  <si>
    <t xml:space="preserve">27ADTPJ6138N1ZRCAL+</t>
  </si>
  <si>
    <t xml:space="preserve">27ADTPJ6138N1ZRFlex</t>
  </si>
  <si>
    <t xml:space="preserve">27ADTPJ6138N1ZRLAM</t>
  </si>
  <si>
    <t xml:space="preserve">27ADTPJ6138N1ZRLiner &amp; Other</t>
  </si>
  <si>
    <t xml:space="preserve">27ADTPJ6138N1ZRSLC</t>
  </si>
  <si>
    <t xml:space="preserve">27ADTPJ6301K1Z8</t>
  </si>
  <si>
    <t xml:space="preserve">NEW JAYSHREE ELECTRICAL</t>
  </si>
  <si>
    <t xml:space="preserve">27ADTPJ6301K1Z8LAM</t>
  </si>
  <si>
    <t xml:space="preserve">27ADUPN9733C1Z2</t>
  </si>
  <si>
    <t xml:space="preserve">Mahalaxmi Enterprises Kharadi</t>
  </si>
  <si>
    <t xml:space="preserve">27ADUPN9733C1Z2LAM</t>
  </si>
  <si>
    <t xml:space="preserve">27ADUPN9733C1Z2SLC</t>
  </si>
  <si>
    <t xml:space="preserve">27ADVFS8608J1Z6</t>
  </si>
  <si>
    <t xml:space="preserve">SHREE KHIMAJI MATA FURNITURE</t>
  </si>
  <si>
    <t xml:space="preserve">27ADVFS8608J1Z6CAL+</t>
  </si>
  <si>
    <t xml:space="preserve">27ADVFS8608J1Z6Flex</t>
  </si>
  <si>
    <t xml:space="preserve">27ADVFS8608J1Z6LAM</t>
  </si>
  <si>
    <t xml:space="preserve">27ADVFS8608J1Z6Liner &amp; Other</t>
  </si>
  <si>
    <t xml:space="preserve">27ADVFS8608J1Z6SLC</t>
  </si>
  <si>
    <t xml:space="preserve">27ADVFS8608J1Z6SLC+</t>
  </si>
  <si>
    <t xml:space="preserve">27ADVPI5802N1ZX</t>
  </si>
  <si>
    <t xml:space="preserve">RK DESIGNS</t>
  </si>
  <si>
    <t xml:space="preserve">27ADVPI5802N1ZXCAL+</t>
  </si>
  <si>
    <t xml:space="preserve">27ADVPP2099N1ZF</t>
  </si>
  <si>
    <t xml:space="preserve">MAJESTIC TRADERS</t>
  </si>
  <si>
    <t xml:space="preserve">27ADVPP2099N1ZFCAL+</t>
  </si>
  <si>
    <t xml:space="preserve">27ADVPP2099N1ZFLAM</t>
  </si>
  <si>
    <t xml:space="preserve">27ADVPP2099N1ZFLiner &amp; Other</t>
  </si>
  <si>
    <t xml:space="preserve">27ADVPP2099N1ZFSLC</t>
  </si>
  <si>
    <t xml:space="preserve">27ADVPT5176C1ZY</t>
  </si>
  <si>
    <t xml:space="preserve">SHREE BALAJI HARDWARE TRADERS</t>
  </si>
  <si>
    <t xml:space="preserve">27ADVPT5176C1ZYCAL+</t>
  </si>
  <si>
    <t xml:space="preserve">27ADVPT5176C1ZYLAM</t>
  </si>
  <si>
    <t xml:space="preserve">27ADVPT5176C1ZYLiner &amp; Other</t>
  </si>
  <si>
    <t xml:space="preserve">27ADVPT5176C1ZYSLC</t>
  </si>
  <si>
    <t xml:space="preserve">27ADWFS4937M1ZZ</t>
  </si>
  <si>
    <t xml:space="preserve">SKY MODULAR SYSTEM</t>
  </si>
  <si>
    <t xml:space="preserve">27ADWFS4937M1ZZLAM</t>
  </si>
  <si>
    <t xml:space="preserve">27ADWFS4937M1ZZSLC</t>
  </si>
  <si>
    <t xml:space="preserve">27ADWFS6088B1ZG</t>
  </si>
  <si>
    <t xml:space="preserve">Samarth Developers</t>
  </si>
  <si>
    <t xml:space="preserve">27ADWFS6088B1ZGLAM</t>
  </si>
  <si>
    <t xml:space="preserve">27ADWFS6088B1ZGSLC</t>
  </si>
  <si>
    <t xml:space="preserve">27ADWFS9131K1Z7</t>
  </si>
  <si>
    <t xml:space="preserve">S R FURNITURE</t>
  </si>
  <si>
    <t xml:space="preserve">MANGADEWADI</t>
  </si>
  <si>
    <t xml:space="preserve">27ADWFS9131K1Z7CAL+</t>
  </si>
  <si>
    <t xml:space="preserve">27ADWFS9131K1Z7Flex</t>
  </si>
  <si>
    <t xml:space="preserve">27ADWFS9131K1Z7LAM</t>
  </si>
  <si>
    <t xml:space="preserve">27ADWFS9131K1Z7Liner &amp; Other</t>
  </si>
  <si>
    <t xml:space="preserve">27ADWFS9131K1Z7SLC</t>
  </si>
  <si>
    <t xml:space="preserve">27ADWFS9131K1Z7SLC+</t>
  </si>
  <si>
    <t xml:space="preserve">27ADWPC2322G1ZO</t>
  </si>
  <si>
    <t xml:space="preserve">PAL PLY AND LAMINATES</t>
  </si>
  <si>
    <t xml:space="preserve">27ADWPC2322G1ZOCAL+</t>
  </si>
  <si>
    <t xml:space="preserve">27ADWPC2322G1ZOFlex</t>
  </si>
  <si>
    <t xml:space="preserve">27ADWPC2322G1ZOLAM</t>
  </si>
  <si>
    <t xml:space="preserve">27ADWPC2322G1ZOSLC</t>
  </si>
  <si>
    <t xml:space="preserve">27ADWPC8753B1ZB</t>
  </si>
  <si>
    <t xml:space="preserve">HARI OM PLY &amp; HARDWARE (CHANDANNAGAR)</t>
  </si>
  <si>
    <t xml:space="preserve">27ADWPC8753B1ZBCAL+</t>
  </si>
  <si>
    <t xml:space="preserve">27ADWPC8753B1ZBLAM</t>
  </si>
  <si>
    <t xml:space="preserve">27ADWPC8753B1ZBLiner &amp; Other</t>
  </si>
  <si>
    <t xml:space="preserve">27ADWPC8753B1ZBSLC</t>
  </si>
  <si>
    <t xml:space="preserve">27ADWPN1728R1ZI</t>
  </si>
  <si>
    <t xml:space="preserve">SIDDHIVINAYAK INTERIOR'S</t>
  </si>
  <si>
    <t xml:space="preserve">27ADWPN1728R1ZIFlex</t>
  </si>
  <si>
    <t xml:space="preserve">27ADWPN1728R1ZILAM</t>
  </si>
  <si>
    <t xml:space="preserve">27ADWPN1728R1ZISLC</t>
  </si>
  <si>
    <t xml:space="preserve">27ADWPN1728R1ZISLC+</t>
  </si>
  <si>
    <t xml:space="preserve">27ADWPS9360G1ZO</t>
  </si>
  <si>
    <t xml:space="preserve">TEJ KIRAN HARDWARE</t>
  </si>
  <si>
    <t xml:space="preserve">27ADWPS9360G1ZOLAM</t>
  </si>
  <si>
    <t xml:space="preserve">27ADWPS9360G1ZOSLC</t>
  </si>
  <si>
    <t xml:space="preserve">27ADWPS9404M1ZI</t>
  </si>
  <si>
    <t xml:space="preserve">AASHIRWAD AGENCIES</t>
  </si>
  <si>
    <t xml:space="preserve">27ADWPS9404M1ZILAM</t>
  </si>
  <si>
    <t xml:space="preserve">27ADWPS9406K1ZK</t>
  </si>
  <si>
    <t xml:space="preserve">MANIRATAN WOODS</t>
  </si>
  <si>
    <t xml:space="preserve">27ADWPS9406K1ZKLAM</t>
  </si>
  <si>
    <t xml:space="preserve">27ADWPS9406K1ZKLiner &amp; Other</t>
  </si>
  <si>
    <t xml:space="preserve">27ADWPS9406K1ZKSLC</t>
  </si>
  <si>
    <t xml:space="preserve">27ADWPS9408H1ZP</t>
  </si>
  <si>
    <t xml:space="preserve">M. BABULAL AND SONS</t>
  </si>
  <si>
    <t xml:space="preserve">27ADWPS9408H1ZPLAM</t>
  </si>
  <si>
    <t xml:space="preserve">27ADWPS9408H1ZPSLC</t>
  </si>
  <si>
    <t xml:space="preserve">27ADWPS9420M1ZI</t>
  </si>
  <si>
    <t xml:space="preserve">MAYUR PLYLAM</t>
  </si>
  <si>
    <t xml:space="preserve">27ADWPS9420M1ZICAL+</t>
  </si>
  <si>
    <t xml:space="preserve">27ADWPS9420M1ZIFlex</t>
  </si>
  <si>
    <t xml:space="preserve">27ADWPS9420M1ZILAM</t>
  </si>
  <si>
    <t xml:space="preserve">27ADWPS9420M1ZILiner &amp; Other</t>
  </si>
  <si>
    <t xml:space="preserve">27ADWPS9420M1ZISLC</t>
  </si>
  <si>
    <t xml:space="preserve">27ADWPS9420M1ZISLC+</t>
  </si>
  <si>
    <t xml:space="preserve">27ADWPV6906F1ZT</t>
  </si>
  <si>
    <t xml:space="preserve">WOOD FASHION</t>
  </si>
  <si>
    <t xml:space="preserve">27ADWPV6906F1ZTCAL+</t>
  </si>
  <si>
    <t xml:space="preserve">27ADWPV6906F1ZTFlex</t>
  </si>
  <si>
    <t xml:space="preserve">27ADXFS9256Q1ZK</t>
  </si>
  <si>
    <t xml:space="preserve">SHANTI PLYWOOD CO (NEW)</t>
  </si>
  <si>
    <t xml:space="preserve">27ADXFS9256Q1ZKCAL+</t>
  </si>
  <si>
    <t xml:space="preserve">27ADXFS9256Q1ZKFlex</t>
  </si>
  <si>
    <t xml:space="preserve">27ADXFS9256Q1ZKLAM</t>
  </si>
  <si>
    <t xml:space="preserve">27ADXFS9256Q1ZKSLC</t>
  </si>
  <si>
    <t xml:space="preserve">27ADXFS9256Q1ZKSLC+</t>
  </si>
  <si>
    <t xml:space="preserve">27ADXPC7312D1ZL</t>
  </si>
  <si>
    <t xml:space="preserve">ANAND PLYWOOD AND HARDWARE </t>
  </si>
  <si>
    <t xml:space="preserve">27ADXPC7312D1ZLCAL+</t>
  </si>
  <si>
    <t xml:space="preserve">27ADXPC7312D1ZLFlex</t>
  </si>
  <si>
    <t xml:space="preserve">27ADXPC7312D1ZLLAM</t>
  </si>
  <si>
    <t xml:space="preserve">27ADXPC7312D1ZLSLC</t>
  </si>
  <si>
    <t xml:space="preserve">27ADXPS3091D1Z1</t>
  </si>
  <si>
    <t xml:space="preserve">POOJA MARKETING</t>
  </si>
  <si>
    <t xml:space="preserve">27ADXPS3091D1Z1LAM</t>
  </si>
  <si>
    <t xml:space="preserve">27ADXPS3113J1Z1</t>
  </si>
  <si>
    <t xml:space="preserve">JAY DOOR &amp; HARDWARE</t>
  </si>
  <si>
    <t xml:space="preserve">27ADXPS3113J1Z1CAL+</t>
  </si>
  <si>
    <t xml:space="preserve">27ADXPS3113J1Z1Flex</t>
  </si>
  <si>
    <t xml:space="preserve">27ADXPS3113J1Z1LAM</t>
  </si>
  <si>
    <t xml:space="preserve">27ADXPS3113J1Z1SLC</t>
  </si>
  <si>
    <t xml:space="preserve">27ADXPS3172R1ZA</t>
  </si>
  <si>
    <t xml:space="preserve">SANGHVI BROTHERS</t>
  </si>
  <si>
    <t xml:space="preserve">27ADXPS3172R1ZACAL+</t>
  </si>
  <si>
    <t xml:space="preserve">27ADXPS3172R1ZALAM</t>
  </si>
  <si>
    <t xml:space="preserve">27ADXPS3194F1ZT</t>
  </si>
  <si>
    <t xml:space="preserve">V K SANGHVI AND SONS</t>
  </si>
  <si>
    <t xml:space="preserve">27ADXPS3194F1ZTCAL+</t>
  </si>
  <si>
    <t xml:space="preserve">27ADXPS3194F1ZTFlex</t>
  </si>
  <si>
    <t xml:space="preserve">27ADXPS3194F1ZTLAM</t>
  </si>
  <si>
    <t xml:space="preserve">27ADXPS3194F1ZTSLC</t>
  </si>
  <si>
    <t xml:space="preserve">27ADXPS3194F1ZTSLC+</t>
  </si>
  <si>
    <t xml:space="preserve">27ADXPS3223M1ZS</t>
  </si>
  <si>
    <t xml:space="preserve">ASHOK ELECTRICALS</t>
  </si>
  <si>
    <t xml:space="preserve">27ADXPS3223M1ZSLAM</t>
  </si>
  <si>
    <t xml:space="preserve">27ADXPS3224N1ZP</t>
  </si>
  <si>
    <t xml:space="preserve">G.M. SANGHVI ASSOCIATES</t>
  </si>
  <si>
    <t xml:space="preserve">27ADXPS3224N1ZPLAM</t>
  </si>
  <si>
    <t xml:space="preserve">27ADXPS3224N1ZPSLC</t>
  </si>
  <si>
    <t xml:space="preserve">27ADXPS3224N1ZPSLC+</t>
  </si>
  <si>
    <t xml:space="preserve">27ADXPS3275P1ZA</t>
  </si>
  <si>
    <t xml:space="preserve">PLY DEAL</t>
  </si>
  <si>
    <t xml:space="preserve">27ADXPS3275P1ZALAM</t>
  </si>
  <si>
    <t xml:space="preserve">27ADXPS3275P1ZASLC</t>
  </si>
  <si>
    <t xml:space="preserve">27ADXPS3275P1ZASLC+</t>
  </si>
  <si>
    <t xml:space="preserve">27ADXPS3285R1Z4</t>
  </si>
  <si>
    <t xml:space="preserve">D M PLYWOOD</t>
  </si>
  <si>
    <t xml:space="preserve">27ADXPS3285R1Z4CAL+</t>
  </si>
  <si>
    <t xml:space="preserve">27ADXPS3285R1Z4Flex</t>
  </si>
  <si>
    <t xml:space="preserve">27ADXPS3285R1Z4LAM</t>
  </si>
  <si>
    <t xml:space="preserve">27ADXPS3285R1Z4SLC</t>
  </si>
  <si>
    <t xml:space="preserve">27ADXPS3285R1Z4SLC+</t>
  </si>
  <si>
    <t xml:space="preserve">27ADXPS3287P1Z6</t>
  </si>
  <si>
    <t xml:space="preserve">MANISH PLYLAM</t>
  </si>
  <si>
    <t xml:space="preserve">27ADXPS3287P1Z6CAL+</t>
  </si>
  <si>
    <t xml:space="preserve">27ADXPS3287P1Z6SLC</t>
  </si>
  <si>
    <t xml:space="preserve">27ADXPS3336D1Z5</t>
  </si>
  <si>
    <t xml:space="preserve">ANMOL FUTNITURE</t>
  </si>
  <si>
    <t xml:space="preserve">Khadi Machine</t>
  </si>
  <si>
    <t xml:space="preserve">27ADXPS3336D1Z5CAL+</t>
  </si>
  <si>
    <t xml:space="preserve">27ADXPS3336D1Z5LAM</t>
  </si>
  <si>
    <t xml:space="preserve">27ADXPS3336D1Z5SLC</t>
  </si>
  <si>
    <t xml:space="preserve">27ADXPS3336D1Z5SLC+</t>
  </si>
  <si>
    <t xml:space="preserve">27ADXPS3402L2ZW</t>
  </si>
  <si>
    <t xml:space="preserve">RAW PLYWOOD LAMINATES</t>
  </si>
  <si>
    <t xml:space="preserve">27ADXPS3402L2ZWLAM</t>
  </si>
  <si>
    <t xml:space="preserve">27ADYFS1866M1ZZ</t>
  </si>
  <si>
    <t xml:space="preserve">SHUBH GANESH ENTERPRISES</t>
  </si>
  <si>
    <t xml:space="preserve">27ADYFS1866M1ZZCAL+</t>
  </si>
  <si>
    <t xml:space="preserve">27ADYFS1866M1ZZFlex</t>
  </si>
  <si>
    <t xml:space="preserve">27ADYPC0356L1Z5</t>
  </si>
  <si>
    <t xml:space="preserve">S M PLY</t>
  </si>
  <si>
    <t xml:space="preserve">27ADYPC0356L1Z5CAL+</t>
  </si>
  <si>
    <t xml:space="preserve">27ADYPC0356L1Z5Flex</t>
  </si>
  <si>
    <t xml:space="preserve">27ADYPC0356L1Z5LAM</t>
  </si>
  <si>
    <t xml:space="preserve">27ADYPC0356L1Z5Liner &amp; Other</t>
  </si>
  <si>
    <t xml:space="preserve">27ADYPC0356L1Z5SLC</t>
  </si>
  <si>
    <t xml:space="preserve">27ADYPM9232B2Z6</t>
  </si>
  <si>
    <t xml:space="preserve">DIAMOND PLYWOOD &amp; LAMINATE</t>
  </si>
  <si>
    <t xml:space="preserve">27ADYPM9232B2Z6CAL+</t>
  </si>
  <si>
    <t xml:space="preserve">27ADYPM9232B2Z6Flex</t>
  </si>
  <si>
    <t xml:space="preserve">27ADYPM9232B2Z6LAM</t>
  </si>
  <si>
    <t xml:space="preserve">27ADYPM9232B2Z6Liner &amp; Other</t>
  </si>
  <si>
    <t xml:space="preserve">27ADYPM9232B2Z6SLC</t>
  </si>
  <si>
    <t xml:space="preserve">27ADYPM9232B2Z6SLC+</t>
  </si>
  <si>
    <t xml:space="preserve">27ADYPT8130B1Z5</t>
  </si>
  <si>
    <t xml:space="preserve">LAVANYA FURNITURE</t>
  </si>
  <si>
    <t xml:space="preserve">27ADYPT8130B1Z5CAL+</t>
  </si>
  <si>
    <t xml:space="preserve">27ADYPT8130B1Z5LAM</t>
  </si>
  <si>
    <t xml:space="preserve">27ADYPT8130B1Z5SLC</t>
  </si>
  <si>
    <t xml:space="preserve">27ADZPB4091J1Z1</t>
  </si>
  <si>
    <t xml:space="preserve">J K PLYWOOD (J K ASSOCIATES)</t>
  </si>
  <si>
    <t xml:space="preserve">Sahakar Nagar</t>
  </si>
  <si>
    <t xml:space="preserve">27ADZPB4091J1Z1CAL+</t>
  </si>
  <si>
    <t xml:space="preserve">27ADZPB4091J1Z1Flex</t>
  </si>
  <si>
    <t xml:space="preserve">27ADZPB4091J1Z1LAM</t>
  </si>
  <si>
    <t xml:space="preserve">27ADZPB4091J1Z1SLC</t>
  </si>
  <si>
    <t xml:space="preserve">27ADZPB4091J1Z1SLC+</t>
  </si>
  <si>
    <t xml:space="preserve">27ADZPV8816F1ZL</t>
  </si>
  <si>
    <t xml:space="preserve">Harikrupa Furnitures ( Chotu Mistry )</t>
  </si>
  <si>
    <t xml:space="preserve">27ADZPV8816F1ZLCAL+</t>
  </si>
  <si>
    <t xml:space="preserve">27ADZPV8816F1ZLFlex</t>
  </si>
  <si>
    <t xml:space="preserve">27ADZPV8816F1ZLLAM</t>
  </si>
  <si>
    <t xml:space="preserve">27ADZPV8816F1ZLSLC</t>
  </si>
  <si>
    <t xml:space="preserve">27AEAFS8804A1ZA</t>
  </si>
  <si>
    <t xml:space="preserve">SUYOG STAR DEVELOPERS LLP</t>
  </si>
  <si>
    <t xml:space="preserve">27AEAFS8804A1ZALAM</t>
  </si>
  <si>
    <t xml:space="preserve">27AEAFS8804A1ZALiner &amp; Other</t>
  </si>
  <si>
    <t xml:space="preserve">27AEAPJ6665A1ZR</t>
  </si>
  <si>
    <t xml:space="preserve">JYOTI HARDWARE &amp; PLYWOOD</t>
  </si>
  <si>
    <t xml:space="preserve">27AEAPJ6665A1ZRCAL+</t>
  </si>
  <si>
    <t xml:space="preserve">27AEAPJ6665A1ZRFlex</t>
  </si>
  <si>
    <t xml:space="preserve">27AEAPJ6665A1ZRLAM</t>
  </si>
  <si>
    <t xml:space="preserve">27AEAPJ6665A1ZRSLC</t>
  </si>
  <si>
    <t xml:space="preserve">27AEAPP5267Q1ZS</t>
  </si>
  <si>
    <t xml:space="preserve">GOPAL SHIVDAS AND SONS</t>
  </si>
  <si>
    <t xml:space="preserve">27AEAPP5267Q1ZSLAM</t>
  </si>
  <si>
    <t xml:space="preserve">27AEAPP5981P2ZO</t>
  </si>
  <si>
    <t xml:space="preserve">Ravindra Furniture</t>
  </si>
  <si>
    <t xml:space="preserve">Prabhat Road</t>
  </si>
  <si>
    <t xml:space="preserve">27AEAPP5981P2ZOCAL+</t>
  </si>
  <si>
    <t xml:space="preserve">27AEAPS0373N1Z6</t>
  </si>
  <si>
    <t xml:space="preserve">VIBRANT PLY</t>
  </si>
  <si>
    <t xml:space="preserve">27AEAPS0373N1Z6CAL+</t>
  </si>
  <si>
    <t xml:space="preserve">27AEAPS0373N1Z6LAM</t>
  </si>
  <si>
    <t xml:space="preserve">27AEAPS0373N1Z6SLC</t>
  </si>
  <si>
    <t xml:space="preserve">27AEAPS0373N1Z6SLC+</t>
  </si>
  <si>
    <t xml:space="preserve">27AEBFS6485A1Z0</t>
  </si>
  <si>
    <t xml:space="preserve">SCION</t>
  </si>
  <si>
    <t xml:space="preserve">27AEBFS6485A1Z0CAL+</t>
  </si>
  <si>
    <t xml:space="preserve">27AEBFS6485A1Z0LAM</t>
  </si>
  <si>
    <t xml:space="preserve">27AEBFS6485A1Z0SLC</t>
  </si>
  <si>
    <t xml:space="preserve">27AEBPJ0508B1ZA</t>
  </si>
  <si>
    <t xml:space="preserve">RUJULA FURNITURES &amp; INTERIORS</t>
  </si>
  <si>
    <t xml:space="preserve">27AEBPJ0508B1ZALAM</t>
  </si>
  <si>
    <t xml:space="preserve">27AEBPP7952H1Z6</t>
  </si>
  <si>
    <t xml:space="preserve">SURYA PLY</t>
  </si>
  <si>
    <t xml:space="preserve">27AEBPP7952H1Z6CAL+</t>
  </si>
  <si>
    <t xml:space="preserve">27AEBPP7952H1Z6LAM</t>
  </si>
  <si>
    <t xml:space="preserve">27AEBPP7952H1Z6SLC</t>
  </si>
  <si>
    <t xml:space="preserve">27AECFS2774P1ZC</t>
  </si>
  <si>
    <t xml:space="preserve">SWASTIK MARKETING- PUNE</t>
  </si>
  <si>
    <t xml:space="preserve">27AECFS2774P1ZCCAL+</t>
  </si>
  <si>
    <t xml:space="preserve">27AECFS2774P1ZCFlex</t>
  </si>
  <si>
    <t xml:space="preserve">27AECFS2774P1ZCLAM</t>
  </si>
  <si>
    <t xml:space="preserve">27AECFS2774P1ZCSLC</t>
  </si>
  <si>
    <t xml:space="preserve">27AECPP7723F1ZG</t>
  </si>
  <si>
    <t xml:space="preserve">Navkar Kitchen and Hardware</t>
  </si>
  <si>
    <t xml:space="preserve">27AECPP7723F1ZGSLC</t>
  </si>
  <si>
    <t xml:space="preserve">27AEDFS2924J1ZV</t>
  </si>
  <si>
    <t xml:space="preserve">SMART MODUFORM INDUSTRIES LLP</t>
  </si>
  <si>
    <t xml:space="preserve">DATTA NAGAR</t>
  </si>
  <si>
    <t xml:space="preserve">27AEDFS2924J1ZVCAL+</t>
  </si>
  <si>
    <t xml:space="preserve">27AEDFS2924J1ZVLAM</t>
  </si>
  <si>
    <t xml:space="preserve">27AEDFS2924J1ZVSLC</t>
  </si>
  <si>
    <t xml:space="preserve">27AEDFS2924J1ZVSLC+</t>
  </si>
  <si>
    <t xml:space="preserve">27AEDFS3626R1ZE</t>
  </si>
  <si>
    <t xml:space="preserve">Shree Marketing (Bp)</t>
  </si>
  <si>
    <t xml:space="preserve">27AEDFS3626R1ZELAM</t>
  </si>
  <si>
    <t xml:space="preserve">27AEDPJ0819B1Z2</t>
  </si>
  <si>
    <t xml:space="preserve">THE WOOD ERA (TM)</t>
  </si>
  <si>
    <t xml:space="preserve">27AEDPJ0819B1Z2CAL+</t>
  </si>
  <si>
    <t xml:space="preserve">27AEDPJ0819B1Z2LAM</t>
  </si>
  <si>
    <t xml:space="preserve">27AEDPJ0819B1Z2SLC</t>
  </si>
  <si>
    <t xml:space="preserve">27AEEFS6251F1ZZ</t>
  </si>
  <si>
    <t xml:space="preserve">SAHYADRI INTERIORS-PUNE</t>
  </si>
  <si>
    <t xml:space="preserve">27AEEFS6251F1ZZLAM</t>
  </si>
  <si>
    <t xml:space="preserve">27AEEFS6251F1ZZSLC+</t>
  </si>
  <si>
    <t xml:space="preserve">27AEFFS6901M1ZM</t>
  </si>
  <si>
    <t xml:space="preserve">SUNSIGN</t>
  </si>
  <si>
    <t xml:space="preserve">27AEFFS6901M1ZMLAM</t>
  </si>
  <si>
    <t xml:space="preserve">27AEFFS6901M1ZMSLC</t>
  </si>
  <si>
    <t xml:space="preserve">27AEGPS3035K1Z9</t>
  </si>
  <si>
    <t xml:space="preserve">BHARTI STEEL CORPORATION</t>
  </si>
  <si>
    <t xml:space="preserve">27AEGPS3035K1Z9LAM</t>
  </si>
  <si>
    <t xml:space="preserve">27AEGPS3035K1Z9SLC+</t>
  </si>
  <si>
    <t xml:space="preserve">27AEGPS3044G1ZH</t>
  </si>
  <si>
    <t xml:space="preserve">SHAH MILAPCHAND &amp; SONS</t>
  </si>
  <si>
    <t xml:space="preserve">27AEGPS3044G1ZHLAM</t>
  </si>
  <si>
    <t xml:space="preserve">27AEGPS3044G1ZHSLC</t>
  </si>
  <si>
    <t xml:space="preserve">27AEGPS3059D1ZG</t>
  </si>
  <si>
    <t xml:space="preserve">WOOD KRAFT TIMBER AND PLY</t>
  </si>
  <si>
    <t xml:space="preserve">27AEGPS3059D1ZGCAL+</t>
  </si>
  <si>
    <t xml:space="preserve">27AEGPS3059D1ZGLAM</t>
  </si>
  <si>
    <t xml:space="preserve">27AEGPS3059D1ZGLiner &amp; Other</t>
  </si>
  <si>
    <t xml:space="preserve">27AEGPS3059D1ZGSLC</t>
  </si>
  <si>
    <t xml:space="preserve">27AEGPS3059D1ZGSLC+</t>
  </si>
  <si>
    <t xml:space="preserve">27AEGPY6972B1Z2</t>
  </si>
  <si>
    <t xml:space="preserve">Konark Enterprises</t>
  </si>
  <si>
    <t xml:space="preserve">27AEGPY6972B1Z2CAL+</t>
  </si>
  <si>
    <t xml:space="preserve">27AEGPY6972B1Z2LAM</t>
  </si>
  <si>
    <t xml:space="preserve">27AEGPY6972B1Z2SLC</t>
  </si>
  <si>
    <t xml:space="preserve">27AEGPY6972B1Z2SLC+</t>
  </si>
  <si>
    <t xml:space="preserve">27AEHFS1858K1ZI</t>
  </si>
  <si>
    <t xml:space="preserve">STUDIO NI</t>
  </si>
  <si>
    <t xml:space="preserve">27AEHFS1858K1ZILAM</t>
  </si>
  <si>
    <t xml:space="preserve">27AEHFS3187B1ZZ</t>
  </si>
  <si>
    <t xml:space="preserve">SATYAM TRADELINKS</t>
  </si>
  <si>
    <t xml:space="preserve">27AEHFS3187B1ZZCAL+</t>
  </si>
  <si>
    <t xml:space="preserve">27AEHFS3187B1ZZFlex</t>
  </si>
  <si>
    <t xml:space="preserve">27AEHFS3187B1ZZLAM</t>
  </si>
  <si>
    <t xml:space="preserve">27AEHFS3187B1ZZSLC</t>
  </si>
  <si>
    <t xml:space="preserve">27AEHFS3187B1ZZSLC+</t>
  </si>
  <si>
    <t xml:space="preserve">27AEHPG7089J1Z0</t>
  </si>
  <si>
    <t xml:space="preserve">GRIHASHOBHA INTERIORS</t>
  </si>
  <si>
    <t xml:space="preserve">27AEHPG7089J1Z0CAL+</t>
  </si>
  <si>
    <t xml:space="preserve">27AEHPG7089J1Z0Flex</t>
  </si>
  <si>
    <t xml:space="preserve">27AEHPG7089J1Z0SLC</t>
  </si>
  <si>
    <t xml:space="preserve">27AEHPG7154A1ZT</t>
  </si>
  <si>
    <t xml:space="preserve">BHAIRAV PLY AND HARDWARE</t>
  </si>
  <si>
    <t xml:space="preserve">27AEHPG7154A1ZTLAM</t>
  </si>
  <si>
    <t xml:space="preserve">27AEHPM7222D1ZO</t>
  </si>
  <si>
    <t xml:space="preserve">MANTRI PLY LAM</t>
  </si>
  <si>
    <t xml:space="preserve">Ghorpadigaon</t>
  </si>
  <si>
    <t xml:space="preserve">27AEHPM7222D1ZOCAL+</t>
  </si>
  <si>
    <t xml:space="preserve">27AEHPM7222D1ZOLAM</t>
  </si>
  <si>
    <t xml:space="preserve">27AEHPM7222D1ZOLiner &amp; Other</t>
  </si>
  <si>
    <t xml:space="preserve">27AEHPM7222D1ZOSLC</t>
  </si>
  <si>
    <t xml:space="preserve">27AEHPM7222D1ZOSLC+</t>
  </si>
  <si>
    <t xml:space="preserve">27AEHPP2240J1ZG</t>
  </si>
  <si>
    <t xml:space="preserve">JASWANT ENTERPRISES</t>
  </si>
  <si>
    <t xml:space="preserve">27AEHPP2240J1ZGLAM</t>
  </si>
  <si>
    <t xml:space="preserve">27AEHPP2240J1ZGSLC</t>
  </si>
  <si>
    <t xml:space="preserve">27AEIPC0146H1ZW</t>
  </si>
  <si>
    <t xml:space="preserve">PLY POINT (PIMPRI)</t>
  </si>
  <si>
    <t xml:space="preserve">27AEIPC0146H1ZWLAM</t>
  </si>
  <si>
    <t xml:space="preserve">27AEJPL0734M2Z8</t>
  </si>
  <si>
    <t xml:space="preserve">Kanchana Hardware &amp; Ply Sales</t>
  </si>
  <si>
    <t xml:space="preserve">Iscon TempleChowk</t>
  </si>
  <si>
    <t xml:space="preserve">27AEJPL0734M2Z8LAM</t>
  </si>
  <si>
    <t xml:space="preserve">27AEJPL0734M2Z8SLC</t>
  </si>
  <si>
    <t xml:space="preserve">27AEJPL0734M2Z8SLC+</t>
  </si>
  <si>
    <t xml:space="preserve">27AELFS3520G1Z0</t>
  </si>
  <si>
    <t xml:space="preserve">S B R WOOD</t>
  </si>
  <si>
    <t xml:space="preserve">Urali Devachi</t>
  </si>
  <si>
    <t xml:space="preserve">27AELFS3520G1Z0LAM</t>
  </si>
  <si>
    <t xml:space="preserve">27AELFS3520G1Z0SLC</t>
  </si>
  <si>
    <t xml:space="preserve">27AELPL7559L1ZO</t>
  </si>
  <si>
    <t xml:space="preserve">Shree Ganesh Steel House</t>
  </si>
  <si>
    <t xml:space="preserve">27AELPL7559L1ZOLAM</t>
  </si>
  <si>
    <t xml:space="preserve">27AELPR8614J1ZW</t>
  </si>
  <si>
    <t xml:space="preserve">Chaitanya Interiors (Dhankwadi)</t>
  </si>
  <si>
    <t xml:space="preserve">27AELPR8614J1ZWLAM</t>
  </si>
  <si>
    <t xml:space="preserve">27AEMFS5576D1ZL</t>
  </si>
  <si>
    <t xml:space="preserve">SPATIO INTERIORS LLP</t>
  </si>
  <si>
    <t xml:space="preserve">27AEMFS5576D1ZLCAL+</t>
  </si>
  <si>
    <t xml:space="preserve">27AEMPA6916M1Z5</t>
  </si>
  <si>
    <t xml:space="preserve">BSA TRADELINKS</t>
  </si>
  <si>
    <t xml:space="preserve">27AEMPA6916M1Z5CAL+</t>
  </si>
  <si>
    <t xml:space="preserve">27AEMPA6916M1Z5Flex</t>
  </si>
  <si>
    <t xml:space="preserve">27AEMPA6916M1Z5LAM</t>
  </si>
  <si>
    <t xml:space="preserve">27AEMPA6916M1Z5SLC</t>
  </si>
  <si>
    <t xml:space="preserve">27AEMPA6916M1Z5SLC+</t>
  </si>
  <si>
    <t xml:space="preserve">27AEMPJ0088D1ZK</t>
  </si>
  <si>
    <t xml:space="preserve">BHAIRAV PLY &amp; HARDWARE</t>
  </si>
  <si>
    <t xml:space="preserve">27AEMPJ0088D1ZKCAL+</t>
  </si>
  <si>
    <t xml:space="preserve">27AEMPJ0088D1ZKLAM</t>
  </si>
  <si>
    <t xml:space="preserve">27AEMPJ0088D1ZKLiner &amp; Other</t>
  </si>
  <si>
    <t xml:space="preserve">27AEMPJ0088D1ZKSLC</t>
  </si>
  <si>
    <t xml:space="preserve">27AEMPJ0088D1ZKSLC+</t>
  </si>
  <si>
    <t xml:space="preserve">27AEMPR1269N1ZQ</t>
  </si>
  <si>
    <t xml:space="preserve">VARAD PLY AND HARDWARE (TALEGOAN)</t>
  </si>
  <si>
    <t xml:space="preserve">27AEMPR1269N1ZQCAL+</t>
  </si>
  <si>
    <t xml:space="preserve">27AEMPR1269N1ZQLAM</t>
  </si>
  <si>
    <t xml:space="preserve">27AEMPR1269N1ZQSLC</t>
  </si>
  <si>
    <t xml:space="preserve">27AEMPR1269N1ZQSLC+</t>
  </si>
  <si>
    <t xml:space="preserve">27AEMPR9582C2ZW</t>
  </si>
  <si>
    <t xml:space="preserve">DESIGNER HUB</t>
  </si>
  <si>
    <t xml:space="preserve">27AEMPR9582C2ZWCAL+</t>
  </si>
  <si>
    <t xml:space="preserve">27AEMPR9582C2ZWLAM</t>
  </si>
  <si>
    <t xml:space="preserve">27AEMPR9582C2ZWSLC</t>
  </si>
  <si>
    <t xml:space="preserve">27AEMPR9582C2ZWSLC+</t>
  </si>
  <si>
    <t xml:space="preserve">27AENPH2670C1ZN</t>
  </si>
  <si>
    <t xml:space="preserve">Ishwari Plywood and Hardware (BP)</t>
  </si>
  <si>
    <t xml:space="preserve">27AENPH2670C1ZNCAL+</t>
  </si>
  <si>
    <t xml:space="preserve">27AENPH2670C1ZNLAM</t>
  </si>
  <si>
    <t xml:space="preserve">27AENPH2670C1ZNSLC</t>
  </si>
  <si>
    <t xml:space="preserve">27AENPH2670C1ZNSLC+</t>
  </si>
  <si>
    <t xml:space="preserve">27AEOFS2968D1ZL</t>
  </si>
  <si>
    <t xml:space="preserve">Sankalp Properties ( Charholi )</t>
  </si>
  <si>
    <t xml:space="preserve">CHARHOLI</t>
  </si>
  <si>
    <t xml:space="preserve">27AEOFS2968D1ZLLAM</t>
  </si>
  <si>
    <t xml:space="preserve">27AEOFS8841K1Z6</t>
  </si>
  <si>
    <t xml:space="preserve">Saffron Sales Corporation</t>
  </si>
  <si>
    <t xml:space="preserve">27AEOFS8841K1Z6LAM</t>
  </si>
  <si>
    <t xml:space="preserve">27AEOPC6930K1Z7</t>
  </si>
  <si>
    <t xml:space="preserve">ZEN SERVICES</t>
  </si>
  <si>
    <t xml:space="preserve">Kopargaon</t>
  </si>
  <si>
    <t xml:space="preserve">27AEOPC6930K1Z7CAL+</t>
  </si>
  <si>
    <t xml:space="preserve">27AEOPY6418G1ZV</t>
  </si>
  <si>
    <t xml:space="preserve">CHATRAPATI PLY &amp; HARDWARE</t>
  </si>
  <si>
    <t xml:space="preserve">27AEOPY6418G1ZVCAL+</t>
  </si>
  <si>
    <t xml:space="preserve">27AEOPY6418G1ZVFlex</t>
  </si>
  <si>
    <t xml:space="preserve">27AEOPY6418G1ZVLAM</t>
  </si>
  <si>
    <t xml:space="preserve">27AEOPY6418G1ZVSLC</t>
  </si>
  <si>
    <t xml:space="preserve">27AEPFS2700A1ZC</t>
  </si>
  <si>
    <t xml:space="preserve">SHREE KRISHNA ENTERPRISES</t>
  </si>
  <si>
    <t xml:space="preserve">Jejuri</t>
  </si>
  <si>
    <t xml:space="preserve">27AEPFS2700A1ZCCAL+</t>
  </si>
  <si>
    <t xml:space="preserve">27AEPFS2700A1ZCLAM</t>
  </si>
  <si>
    <t xml:space="preserve">27AEPFS2700A1ZCSLC</t>
  </si>
  <si>
    <t xml:space="preserve">27AEPFS2700A1ZCSLC+</t>
  </si>
  <si>
    <t xml:space="preserve">27AEPFS3238D1ZV</t>
  </si>
  <si>
    <t xml:space="preserve">SHREE GANESH PLY (TM)</t>
  </si>
  <si>
    <t xml:space="preserve">27AEPFS3238D1ZVCAL+</t>
  </si>
  <si>
    <t xml:space="preserve">27AEPFS3238D1ZVFlex</t>
  </si>
  <si>
    <t xml:space="preserve">27AEPFS3238D1ZVLAM</t>
  </si>
  <si>
    <t xml:space="preserve">27AEPFS3238D1ZVSLC</t>
  </si>
  <si>
    <t xml:space="preserve">27AEPFS3238D1ZVSLC+</t>
  </si>
  <si>
    <t xml:space="preserve">27AEPFS6814R1ZY</t>
  </si>
  <si>
    <t xml:space="preserve">STUDIO 24 (MANCHAR)</t>
  </si>
  <si>
    <t xml:space="preserve">27AEPFS6814R1ZYLAM</t>
  </si>
  <si>
    <t xml:space="preserve">27AEPFS6814R1ZYSLC</t>
  </si>
  <si>
    <t xml:space="preserve">27AEPPN7588H1ZM</t>
  </si>
  <si>
    <t xml:space="preserve">AJN ENTERPRISES</t>
  </si>
  <si>
    <t xml:space="preserve">Dapodi</t>
  </si>
  <si>
    <t xml:space="preserve">27AEPPN7588H1ZMLAM</t>
  </si>
  <si>
    <t xml:space="preserve">27AEPPR7825F1ZY</t>
  </si>
  <si>
    <t xml:space="preserve">LALIT TRADERS</t>
  </si>
  <si>
    <t xml:space="preserve">27AEPPR7825F1ZYCAL+</t>
  </si>
  <si>
    <t xml:space="preserve">27AEPPR7825F1ZYFlex</t>
  </si>
  <si>
    <t xml:space="preserve">27AEPPR7825F1ZYLAM</t>
  </si>
  <si>
    <t xml:space="preserve">27AEPPR7825F1ZYSLC</t>
  </si>
  <si>
    <t xml:space="preserve">27AEPPS6556Q1Z8</t>
  </si>
  <si>
    <t xml:space="preserve">PRITAM TRADERS</t>
  </si>
  <si>
    <t xml:space="preserve">27AEPPS6556Q1Z8LAM</t>
  </si>
  <si>
    <t xml:space="preserve">27AEPPS6556Q1Z8SLC</t>
  </si>
  <si>
    <t xml:space="preserve">27AEPPY5923F1ZW</t>
  </si>
  <si>
    <t xml:space="preserve">SAKSHI INTERIORS</t>
  </si>
  <si>
    <t xml:space="preserve">27AEPPY5923F1ZWCAL+</t>
  </si>
  <si>
    <t xml:space="preserve">27AEQPB1027E1ZX</t>
  </si>
  <si>
    <t xml:space="preserve">SONMAL M. BHANDARI</t>
  </si>
  <si>
    <t xml:space="preserve">27AEQPB1027E1ZXLAM</t>
  </si>
  <si>
    <t xml:space="preserve">27AEQPB1596N1ZW</t>
  </si>
  <si>
    <t xml:space="preserve">ALEX BEHNAN DESIGN</t>
  </si>
  <si>
    <t xml:space="preserve">27AEQPB1596N1ZWCAL+</t>
  </si>
  <si>
    <t xml:space="preserve">27AEQPB1596N1ZWLAM</t>
  </si>
  <si>
    <t xml:space="preserve">27AEQPB1596N1ZWSLC</t>
  </si>
  <si>
    <t xml:space="preserve">27AEQPS3323E1ZD</t>
  </si>
  <si>
    <t xml:space="preserve">MAFATLAL ENTERPRISES</t>
  </si>
  <si>
    <t xml:space="preserve">27AEQPS3323E1ZDCAL+</t>
  </si>
  <si>
    <t xml:space="preserve">27AEQPS3323E1ZDLAM</t>
  </si>
  <si>
    <t xml:space="preserve">27AEQPS3323E1ZDSLC</t>
  </si>
  <si>
    <t xml:space="preserve">27AERFS1599B1ZL</t>
  </si>
  <si>
    <t xml:space="preserve">SARASWATI PLYWOOD AND INTERO STUDIO</t>
  </si>
  <si>
    <t xml:space="preserve">27AERFS1599B1ZLLAM</t>
  </si>
  <si>
    <t xml:space="preserve">27AERFS1599B1ZLSLC</t>
  </si>
  <si>
    <t xml:space="preserve">27AERFS7979D1Z5</t>
  </si>
  <si>
    <t xml:space="preserve">SUSHREE MODULAR FURNITURE (DHAYARI)</t>
  </si>
  <si>
    <t xml:space="preserve">27AERFS7979D1Z5Flex</t>
  </si>
  <si>
    <t xml:space="preserve">27AERFS7979D1Z5LAM</t>
  </si>
  <si>
    <t xml:space="preserve">27AERFS7979D1Z5SLC</t>
  </si>
  <si>
    <t xml:space="preserve">27AERPD1226N1ZA</t>
  </si>
  <si>
    <t xml:space="preserve">SHANTIVIJAY CREATIONS</t>
  </si>
  <si>
    <t xml:space="preserve">27AERPD1226N1ZACAL+</t>
  </si>
  <si>
    <t xml:space="preserve">27AERPD1226N1ZALAM</t>
  </si>
  <si>
    <t xml:space="preserve">27AERPL9987L1Z6</t>
  </si>
  <si>
    <t xml:space="preserve">M K Interior (Vishrantwadi)</t>
  </si>
  <si>
    <t xml:space="preserve">27AERPL9987L1Z6LAM</t>
  </si>
  <si>
    <t xml:space="preserve">27AESPJ6451Q1ZK</t>
  </si>
  <si>
    <t xml:space="preserve">PAYAL FURNITURE - KONDHWA</t>
  </si>
  <si>
    <t xml:space="preserve">27AESPJ6451Q1ZKCAL+</t>
  </si>
  <si>
    <t xml:space="preserve">27AESPJ6451Q1ZKFlex</t>
  </si>
  <si>
    <t xml:space="preserve">27AESPJ6451Q1ZKLAM</t>
  </si>
  <si>
    <t xml:space="preserve">27AESPJ6451Q1ZKSLC</t>
  </si>
  <si>
    <t xml:space="preserve">27AETFS2175K1ZA</t>
  </si>
  <si>
    <t xml:space="preserve">SHRI MAHADEV MODULAR FURNITURE</t>
  </si>
  <si>
    <t xml:space="preserve">27AETFS2175K1ZACAL+</t>
  </si>
  <si>
    <t xml:space="preserve">27AETFS2175K1ZAFlex</t>
  </si>
  <si>
    <t xml:space="preserve">27AETFS2175K1ZALAM</t>
  </si>
  <si>
    <t xml:space="preserve">27AETFS2175K1ZASLC</t>
  </si>
  <si>
    <t xml:space="preserve">27AETFS2175K1ZASLC+</t>
  </si>
  <si>
    <t xml:space="preserve">27AETFS6442R1ZU</t>
  </si>
  <si>
    <t xml:space="preserve">S K ENTERPRISES- TM</t>
  </si>
  <si>
    <t xml:space="preserve">27AETFS6442R1ZUCAL+</t>
  </si>
  <si>
    <t xml:space="preserve">27AETFS6442R1ZUFlex</t>
  </si>
  <si>
    <t xml:space="preserve">27AETFS6442R1ZULAM</t>
  </si>
  <si>
    <t xml:space="preserve">27AETFS6442R1ZULiner &amp; Other</t>
  </si>
  <si>
    <t xml:space="preserve">27AEUFS9035H1ZB</t>
  </si>
  <si>
    <t xml:space="preserve">Somani Autowheel LLP</t>
  </si>
  <si>
    <t xml:space="preserve">27AEUFS9035H1ZBLAM</t>
  </si>
  <si>
    <t xml:space="preserve">27AEVFS7310G1ZM</t>
  </si>
  <si>
    <t xml:space="preserve">SHANTI PLYLAM</t>
  </si>
  <si>
    <t xml:space="preserve">27AEVFS7310G1ZMCAL+</t>
  </si>
  <si>
    <t xml:space="preserve">27AEVFS7310G1ZMFlex</t>
  </si>
  <si>
    <t xml:space="preserve">27AEVFS7310G1ZMLAM</t>
  </si>
  <si>
    <t xml:space="preserve">27AEVFS7310G1ZMSLC</t>
  </si>
  <si>
    <t xml:space="preserve">27AEVFS7310G1ZMSLC+</t>
  </si>
  <si>
    <t xml:space="preserve">27AEWFS6545J1Z3</t>
  </si>
  <si>
    <t xml:space="preserve">Scion Modular LLP (Shirur)</t>
  </si>
  <si>
    <t xml:space="preserve">27AEWFS6545J1Z3CAL+</t>
  </si>
  <si>
    <t xml:space="preserve">27AEWFS6545J1Z3LAM</t>
  </si>
  <si>
    <t xml:space="preserve">27AEWFS6545J1Z3Liner &amp; Other</t>
  </si>
  <si>
    <t xml:space="preserve">27AEWFS6545J1Z3SLC</t>
  </si>
  <si>
    <t xml:space="preserve">27AEWFS7060P1ZU</t>
  </si>
  <si>
    <t xml:space="preserve">SOFTEDGE MODULAR FURNITURE &amp; INTERIOR SOLUTIONS</t>
  </si>
  <si>
    <t xml:space="preserve">27AEWFS7060P1ZUFlex</t>
  </si>
  <si>
    <t xml:space="preserve">27AEWFS7060P1ZULAM</t>
  </si>
  <si>
    <t xml:space="preserve">27AEWFS7060P1ZUSLC</t>
  </si>
  <si>
    <t xml:space="preserve">27AEWFS7160P1ZU</t>
  </si>
  <si>
    <t xml:space="preserve">SOFTEDGE MODULAR FURNITURE</t>
  </si>
  <si>
    <t xml:space="preserve">Kalat Nagar</t>
  </si>
  <si>
    <t xml:space="preserve">27AEWFS7160P1ZUCAL+</t>
  </si>
  <si>
    <t xml:space="preserve">27AEWFS7160P1ZUFlex</t>
  </si>
  <si>
    <t xml:space="preserve">27AEWFS7160P1ZULAM</t>
  </si>
  <si>
    <t xml:space="preserve">27AEWFS7160P1ZUSLC</t>
  </si>
  <si>
    <t xml:space="preserve">27AEWFS7353G1ZA</t>
  </si>
  <si>
    <t xml:space="preserve">SHREE RAM KRUSHN WOODEN MANUFACTURING</t>
  </si>
  <si>
    <t xml:space="preserve">27AEWFS7353G1ZACAL+</t>
  </si>
  <si>
    <t xml:space="preserve">27AEWFS7353G1ZAFlex</t>
  </si>
  <si>
    <t xml:space="preserve">27AEWFS7353G1ZALAM</t>
  </si>
  <si>
    <t xml:space="preserve">27AEWFS7353G1ZASLC</t>
  </si>
  <si>
    <t xml:space="preserve">27AEWFS7901L1Z5</t>
  </si>
  <si>
    <t xml:space="preserve">SKY MODULAR SYSTEMS (KONDHWA)</t>
  </si>
  <si>
    <t xml:space="preserve">27AEWFS7901L1Z5CAL+</t>
  </si>
  <si>
    <t xml:space="preserve">27AEWFS7901L1Z5Flex</t>
  </si>
  <si>
    <t xml:space="preserve">27AEWFS7901L1Z5LAM</t>
  </si>
  <si>
    <t xml:space="preserve">27AEWFS7901L1Z5Liner &amp; Other</t>
  </si>
  <si>
    <t xml:space="preserve">27AEWFS7901L1Z5SLC</t>
  </si>
  <si>
    <t xml:space="preserve">27AEWPB0453Q1ZY</t>
  </si>
  <si>
    <t xml:space="preserve">ANAND ENTERPRISE</t>
  </si>
  <si>
    <t xml:space="preserve">27AEWPB0453Q1ZYFlex</t>
  </si>
  <si>
    <t xml:space="preserve">27AEWPB0470K1Z9</t>
  </si>
  <si>
    <t xml:space="preserve">PARSHWANATH PLYWOOD</t>
  </si>
  <si>
    <t xml:space="preserve">27AEWPB0470K1Z9LAM</t>
  </si>
  <si>
    <t xml:space="preserve">27AEWPB0470K1Z9SLC</t>
  </si>
  <si>
    <t xml:space="preserve">27AEWPB0470K1Z9SLC+</t>
  </si>
  <si>
    <t xml:space="preserve">27AEWPN5527R1ZB</t>
  </si>
  <si>
    <t xml:space="preserve">Nagendra Kumar T Nishad</t>
  </si>
  <si>
    <t xml:space="preserve">27AEWPN5527R1ZBLAM</t>
  </si>
  <si>
    <t xml:space="preserve">27AEXPD8078E1ZZ</t>
  </si>
  <si>
    <t xml:space="preserve">A C N PLY</t>
  </si>
  <si>
    <t xml:space="preserve">27AEXPD8078E1ZZCAL+</t>
  </si>
  <si>
    <t xml:space="preserve">27AEXPD8078E1ZZFlex</t>
  </si>
  <si>
    <t xml:space="preserve">27AEXPD8078E1ZZLAM</t>
  </si>
  <si>
    <t xml:space="preserve">27AEXPD8078E1ZZLiner &amp; Other</t>
  </si>
  <si>
    <t xml:space="preserve">27AEXPD8078E1ZZSLC</t>
  </si>
  <si>
    <t xml:space="preserve">27AEXPD8078E1ZZSLC+</t>
  </si>
  <si>
    <t xml:space="preserve">27AEXPJ1421P1ZX</t>
  </si>
  <si>
    <t xml:space="preserve">Quest Couriers &amp; Cargo</t>
  </si>
  <si>
    <t xml:space="preserve">27AEXPJ1421P1ZXCAL+</t>
  </si>
  <si>
    <t xml:space="preserve">27AEXPN3701J1Z2</t>
  </si>
  <si>
    <t xml:space="preserve">Meraki INC</t>
  </si>
  <si>
    <t xml:space="preserve">27AEXPN3701J1Z2CAL+</t>
  </si>
  <si>
    <t xml:space="preserve">27AEXPN3701J1Z2Flex</t>
  </si>
  <si>
    <t xml:space="preserve">27AEXPN3701J1Z2LAM</t>
  </si>
  <si>
    <t xml:space="preserve">27AEYFS0040J1ZN</t>
  </si>
  <si>
    <t xml:space="preserve">Sankalp Developers</t>
  </si>
  <si>
    <t xml:space="preserve">27AEYFS0040J1ZNLAM</t>
  </si>
  <si>
    <t xml:space="preserve">27AEYFS1364M1Z4</t>
  </si>
  <si>
    <t xml:space="preserve">SIDDHI PLY AND LAMINATES (MARKET YARD)</t>
  </si>
  <si>
    <t xml:space="preserve">27AEYFS1364M1Z4CAL+</t>
  </si>
  <si>
    <t xml:space="preserve">27AEYFS1364M1Z4Flex</t>
  </si>
  <si>
    <t xml:space="preserve">27AEYFS1364M1Z4LAM</t>
  </si>
  <si>
    <t xml:space="preserve">27AEYFS1364M1Z4SLC</t>
  </si>
  <si>
    <t xml:space="preserve">27AEYFS1364M1Z4SLC+</t>
  </si>
  <si>
    <t xml:space="preserve">27AEYPC3893H1ZW</t>
  </si>
  <si>
    <t xml:space="preserve">NICE PLYWOOD &amp; LAMINATE</t>
  </si>
  <si>
    <t xml:space="preserve">Sus Road</t>
  </si>
  <si>
    <t xml:space="preserve">27AEYPC3893H1ZWCAL+</t>
  </si>
  <si>
    <t xml:space="preserve">27AEYPC3893H1ZWLAM</t>
  </si>
  <si>
    <t xml:space="preserve">27AEYPC3893H1ZWLiner &amp; Other</t>
  </si>
  <si>
    <t xml:space="preserve">27AEYPC3893H1ZWSLC</t>
  </si>
  <si>
    <t xml:space="preserve">27AEYPC3893H1ZWSLC+</t>
  </si>
  <si>
    <t xml:space="preserve">27AEYPJ9185R1ZZ</t>
  </si>
  <si>
    <t xml:space="preserve">ARIHANT PLY &amp; HARDWARE</t>
  </si>
  <si>
    <t xml:space="preserve">27AEYPJ9185R1ZZCAL+</t>
  </si>
  <si>
    <t xml:space="preserve">27AEYPO5627H1ZS</t>
  </si>
  <si>
    <t xml:space="preserve">Lee Avanze (Gultekdi)</t>
  </si>
  <si>
    <t xml:space="preserve">27AEYPO5627H1ZSCAL+</t>
  </si>
  <si>
    <t xml:space="preserve">27AEYPO5627H1ZSLAM</t>
  </si>
  <si>
    <t xml:space="preserve">27AEYPO5627H1ZSSLC</t>
  </si>
  <si>
    <t xml:space="preserve">27AEYPU6193E1ZL</t>
  </si>
  <si>
    <t xml:space="preserve">Maharashtra Ply (Baramati)</t>
  </si>
  <si>
    <t xml:space="preserve">27AEYPU6193E1ZLLAM</t>
  </si>
  <si>
    <t xml:space="preserve">27AEYPU6193E1ZLSLC</t>
  </si>
  <si>
    <t xml:space="preserve">27AEYPV8542G1ZJ</t>
  </si>
  <si>
    <t xml:space="preserve">AMULYA ENTERPRISES</t>
  </si>
  <si>
    <t xml:space="preserve">27AEYPV8542G1ZJCAL+</t>
  </si>
  <si>
    <t xml:space="preserve">27AEYPV8542G1ZJLAM</t>
  </si>
  <si>
    <t xml:space="preserve">27AEYPV8542G1ZJSLC</t>
  </si>
  <si>
    <t xml:space="preserve">27AEZPJ2333Q1ZO</t>
  </si>
  <si>
    <t xml:space="preserve">MAHALAXMI PLYWOOD ( NARAYAN PETH )</t>
  </si>
  <si>
    <t xml:space="preserve">27AEZPJ2333Q1ZOLAM</t>
  </si>
  <si>
    <t xml:space="preserve">27AEZPJ2333Q1ZOSLC</t>
  </si>
  <si>
    <t xml:space="preserve">27AFAFS0222D1ZM</t>
  </si>
  <si>
    <t xml:space="preserve">SUPREME DOORS AND LAMINATES</t>
  </si>
  <si>
    <t xml:space="preserve">27AFAFS0222D1ZMCAL+</t>
  </si>
  <si>
    <t xml:space="preserve">27AFAFS0222D1ZMFlex</t>
  </si>
  <si>
    <t xml:space="preserve">27AFAFS0222D1ZMLAM</t>
  </si>
  <si>
    <t xml:space="preserve">27AFAFS0222D1ZMLiner &amp; Other</t>
  </si>
  <si>
    <t xml:space="preserve">27AFAFS0222D1ZMSLC</t>
  </si>
  <si>
    <t xml:space="preserve">27AFAFS4850B1Z8</t>
  </si>
  <si>
    <t xml:space="preserve">Selection House Hardware (BP)</t>
  </si>
  <si>
    <t xml:space="preserve">27AFAFS4850B1Z8CAL+</t>
  </si>
  <si>
    <t xml:space="preserve">27AFAFS4850B1Z8LAM</t>
  </si>
  <si>
    <t xml:space="preserve">27AFAFS4850B1Z8SLC</t>
  </si>
  <si>
    <t xml:space="preserve">27AFAFS4850B1Z8SLC+</t>
  </si>
  <si>
    <t xml:space="preserve">27AFAFS9009N1ZI</t>
  </si>
  <si>
    <t xml:space="preserve">SIDDHIVINAYAK ENTERPRISES (HOLKARWADI)</t>
  </si>
  <si>
    <t xml:space="preserve">HOLKARWADI</t>
  </si>
  <si>
    <t xml:space="preserve">27AFAFS9009N1ZICAL+</t>
  </si>
  <si>
    <t xml:space="preserve">27AFAFS9009N1ZIFlex</t>
  </si>
  <si>
    <t xml:space="preserve">27AFAFS9009N1ZILAM</t>
  </si>
  <si>
    <t xml:space="preserve">27AFAFS9009N1ZILiner &amp; Other</t>
  </si>
  <si>
    <t xml:space="preserve">27AFAFS9009N1ZISLC</t>
  </si>
  <si>
    <t xml:space="preserve">27AFAFS9009N1ZISLC+</t>
  </si>
  <si>
    <t xml:space="preserve">27AFAPC8314E1ZY</t>
  </si>
  <si>
    <t xml:space="preserve">DHANLAXMI PLYWOOD ( MUNDWA )</t>
  </si>
  <si>
    <t xml:space="preserve">27AFAPC8314E1ZYCAL+</t>
  </si>
  <si>
    <t xml:space="preserve">27AFAPC8314E1ZYLAM</t>
  </si>
  <si>
    <t xml:space="preserve">27AFAPC8314E1ZYSLC</t>
  </si>
  <si>
    <t xml:space="preserve">27AFAPJ1351G1ZW</t>
  </si>
  <si>
    <t xml:space="preserve">KAMAL PLY</t>
  </si>
  <si>
    <t xml:space="preserve">27AFAPJ1351G1ZWCAL+</t>
  </si>
  <si>
    <t xml:space="preserve">27AFAPJ1351G1ZWLAM</t>
  </si>
  <si>
    <t xml:space="preserve">27AFAPJ1351G1ZWSLC</t>
  </si>
  <si>
    <t xml:space="preserve">27AFAPJ1351G1ZWSLC+</t>
  </si>
  <si>
    <t xml:space="preserve">27AFAPJ1353E1ZY</t>
  </si>
  <si>
    <t xml:space="preserve">B R TRADERS</t>
  </si>
  <si>
    <t xml:space="preserve">27AFAPJ1353E1ZYLAM</t>
  </si>
  <si>
    <t xml:space="preserve">27AFBFS5537A1Z7</t>
  </si>
  <si>
    <t xml:space="preserve">SHIVAM FURNITURE ( NIGDI )</t>
  </si>
  <si>
    <t xml:space="preserve">27AFBFS5537A1Z7SLC</t>
  </si>
  <si>
    <t xml:space="preserve">27AFBPV3751P1ZS</t>
  </si>
  <si>
    <t xml:space="preserve">ANCHAL ENTERPRISES</t>
  </si>
  <si>
    <t xml:space="preserve">27AFBPV3751P1ZSCAL+</t>
  </si>
  <si>
    <t xml:space="preserve">27AFBPV3751P1ZSFlex</t>
  </si>
  <si>
    <t xml:space="preserve">27AFBPV3751P1ZSLiner &amp; Other</t>
  </si>
  <si>
    <t xml:space="preserve">27AFCPD7283D1ZN</t>
  </si>
  <si>
    <t xml:space="preserve">GLOBAL PLY</t>
  </si>
  <si>
    <t xml:space="preserve">27AFCPD7283D1ZNCAL+</t>
  </si>
  <si>
    <t xml:space="preserve">27AFCPD7283D1ZNFlex</t>
  </si>
  <si>
    <t xml:space="preserve">27AFCPD7283D1ZNLAM</t>
  </si>
  <si>
    <t xml:space="preserve">27AFCPD7283D1ZNSLC</t>
  </si>
  <si>
    <t xml:space="preserve">27AFCPD7283D1ZNSLC+</t>
  </si>
  <si>
    <t xml:space="preserve">27AFDFS0598D1ZW</t>
  </si>
  <si>
    <t xml:space="preserve">SATKAR DOORS</t>
  </si>
  <si>
    <t xml:space="preserve">27AFDFS0598D1ZWCAL+</t>
  </si>
  <si>
    <t xml:space="preserve">27AFDFS0598D1ZWFlex</t>
  </si>
  <si>
    <t xml:space="preserve">27AFDFS0598D1ZWLAM</t>
  </si>
  <si>
    <t xml:space="preserve">27AFDPN4674F1ZB</t>
  </si>
  <si>
    <t xml:space="preserve">J N LAMINATE</t>
  </si>
  <si>
    <t xml:space="preserve">27AFDPN4674F1ZBFlex</t>
  </si>
  <si>
    <t xml:space="preserve">27AFDPN4674F1ZBLAM</t>
  </si>
  <si>
    <t xml:space="preserve">27AFDPN4674F1ZBSLC</t>
  </si>
  <si>
    <t xml:space="preserve">27AFDPN4674F1ZBSLC+</t>
  </si>
  <si>
    <t xml:space="preserve">27AFEFS6342A1Z7</t>
  </si>
  <si>
    <t xml:space="preserve">Kapish Ply (BP)</t>
  </si>
  <si>
    <t xml:space="preserve">27AFEFS6342A1Z7CAL+</t>
  </si>
  <si>
    <t xml:space="preserve">27AFEPK7413E1ZO</t>
  </si>
  <si>
    <t xml:space="preserve">VEER INC</t>
  </si>
  <si>
    <t xml:space="preserve">27AFEPK7413E1ZOLAM</t>
  </si>
  <si>
    <t xml:space="preserve">27AFEPP0308K1ZI</t>
  </si>
  <si>
    <t xml:space="preserve">GAYATRI PLYWOOD- PUNE</t>
  </si>
  <si>
    <t xml:space="preserve">27AFEPP0308K1ZILAM</t>
  </si>
  <si>
    <t xml:space="preserve">27AFEPP0308K1ZISLC</t>
  </si>
  <si>
    <t xml:space="preserve">27AFFFS4783L1ZA</t>
  </si>
  <si>
    <t xml:space="preserve">Swami Krupa Plywood (Tm)</t>
  </si>
  <si>
    <t xml:space="preserve">27AFFFS4783L1ZACAL+</t>
  </si>
  <si>
    <t xml:space="preserve">27AFFFS4783L1ZAFlex</t>
  </si>
  <si>
    <t xml:space="preserve">27AFFFS4783L1ZALAM</t>
  </si>
  <si>
    <t xml:space="preserve">27AFFFS4783L1ZALiner &amp; Other</t>
  </si>
  <si>
    <t xml:space="preserve">27AFFFS4783L1ZASLC</t>
  </si>
  <si>
    <t xml:space="preserve">27AFFFS4783L1ZASLC+</t>
  </si>
  <si>
    <t xml:space="preserve">27AFFPC5516D1ZX</t>
  </si>
  <si>
    <t xml:space="preserve">LAXMI PLY &amp; DECORATIVE MATERIAL</t>
  </si>
  <si>
    <t xml:space="preserve">27AFFPC5516D1ZXCAL+</t>
  </si>
  <si>
    <t xml:space="preserve">27AFFPC5516D1ZXFlex</t>
  </si>
  <si>
    <t xml:space="preserve">27AFFPC5516D1ZXLAM</t>
  </si>
  <si>
    <t xml:space="preserve">27AFFPC5516D1ZXSLC</t>
  </si>
  <si>
    <t xml:space="preserve">27AFFPG6604Q1Z3</t>
  </si>
  <si>
    <t xml:space="preserve">Kavish Sales (Pisoli)</t>
  </si>
  <si>
    <t xml:space="preserve">27AFFPG6604Q1Z3LAM</t>
  </si>
  <si>
    <t xml:space="preserve">27AFFPG6604Q1Z3SLC</t>
  </si>
  <si>
    <t xml:space="preserve">27AFFPG6605R1Z0</t>
  </si>
  <si>
    <t xml:space="preserve">RAHUL SALES</t>
  </si>
  <si>
    <t xml:space="preserve">Kirkatwadi</t>
  </si>
  <si>
    <t xml:space="preserve">27AFFPG6605R1Z0LAM</t>
  </si>
  <si>
    <t xml:space="preserve">27AFFPG6605R1Z0SLC</t>
  </si>
  <si>
    <t xml:space="preserve">27AFFPJ4218M1ZA</t>
  </si>
  <si>
    <t xml:space="preserve">ANANDI PLY</t>
  </si>
  <si>
    <t xml:space="preserve">27AFFPJ4218M1ZACAL+</t>
  </si>
  <si>
    <t xml:space="preserve">27AFFPJ4218M1ZALAM</t>
  </si>
  <si>
    <t xml:space="preserve">27AFFPJ4218M1ZASLC</t>
  </si>
  <si>
    <t xml:space="preserve">27AFFPJ4218M1ZASLC+</t>
  </si>
  <si>
    <t xml:space="preserve">27AFFPL3330Q1Z5</t>
  </si>
  <si>
    <t xml:space="preserve">BHAWANI PLYWOOD AND HARDWRE</t>
  </si>
  <si>
    <t xml:space="preserve">27AFFPL3330Q1Z5LAM</t>
  </si>
  <si>
    <t xml:space="preserve">27AFGFS0276P1ZD</t>
  </si>
  <si>
    <t xml:space="preserve">SHREE RAM PLYWOOD AND HARDWARE</t>
  </si>
  <si>
    <t xml:space="preserve">27AFGFS0276P1ZDLAM</t>
  </si>
  <si>
    <t xml:space="preserve">27AFGFS0276P1ZDSLC</t>
  </si>
  <si>
    <t xml:space="preserve">27AFGFS0276P1ZDSLC+</t>
  </si>
  <si>
    <t xml:space="preserve">27AFGFS5671E1ZR</t>
  </si>
  <si>
    <t xml:space="preserve">Shree Mahavir Plywood &amp; Hw ( Chinchwad New )</t>
  </si>
  <si>
    <t xml:space="preserve">27AFGFS5671E1ZRCAL+</t>
  </si>
  <si>
    <t xml:space="preserve">27AFGFS5671E1ZRFlex</t>
  </si>
  <si>
    <t xml:space="preserve">27AFGFS5671E1ZRLAM</t>
  </si>
  <si>
    <t xml:space="preserve">27AFGFS5671E1ZRLiner &amp; Other</t>
  </si>
  <si>
    <t xml:space="preserve">27AFGFS5671E1ZRSLC</t>
  </si>
  <si>
    <t xml:space="preserve">27AFGFS5671E1ZRSLC+</t>
  </si>
  <si>
    <t xml:space="preserve">27AFGFS9109F1ZS</t>
  </si>
  <si>
    <t xml:space="preserve">SPACE ALIGN MODULAR SOLUTIONS LLP</t>
  </si>
  <si>
    <t xml:space="preserve">27AFGFS9109F1ZSFlex</t>
  </si>
  <si>
    <t xml:space="preserve">27AFGFS9109F1ZSLAM</t>
  </si>
  <si>
    <t xml:space="preserve">27AFGFS9109F1ZSSLC</t>
  </si>
  <si>
    <t xml:space="preserve">27AFGPJ2337A1ZY</t>
  </si>
  <si>
    <t xml:space="preserve">AMBICA PLYLAM (BP)N</t>
  </si>
  <si>
    <t xml:space="preserve">27AFGPJ2337A1ZYCAL+</t>
  </si>
  <si>
    <t xml:space="preserve">27AFGPJ2337A1ZYLAM</t>
  </si>
  <si>
    <t xml:space="preserve">27AFGPJ2337A1ZYLiner &amp; Other</t>
  </si>
  <si>
    <t xml:space="preserve">27AFGPJ2337A1ZYSLC</t>
  </si>
  <si>
    <t xml:space="preserve">27AFGPJ2337A1ZYSLC+</t>
  </si>
  <si>
    <t xml:space="preserve">27AFGPJ2814L1ZD</t>
  </si>
  <si>
    <t xml:space="preserve">AARTI SANITARY AND HARDWARE</t>
  </si>
  <si>
    <t xml:space="preserve">27AFGPJ2814L1ZDLAM</t>
  </si>
  <si>
    <t xml:space="preserve">27AFGPJ8895M1ZI</t>
  </si>
  <si>
    <t xml:space="preserve">SHRINIVAS FURNITURE &amp; TRADERS</t>
  </si>
  <si>
    <t xml:space="preserve">Bhajirao Road</t>
  </si>
  <si>
    <t xml:space="preserve">27AFGPJ8895M1ZICAL+</t>
  </si>
  <si>
    <t xml:space="preserve">27AFGPN6221D1ZP</t>
  </si>
  <si>
    <t xml:space="preserve">Saiprabha Construction</t>
  </si>
  <si>
    <t xml:space="preserve">27AFGPN6221D1ZPCAL+</t>
  </si>
  <si>
    <t xml:space="preserve">27AFGPR4408E1ZI</t>
  </si>
  <si>
    <t xml:space="preserve">DHANLAXMI PLY &amp; DOORS</t>
  </si>
  <si>
    <t xml:space="preserve">27AFGPR4408E1ZICAL+</t>
  </si>
  <si>
    <t xml:space="preserve">27AFGPR4408E1ZIFlex</t>
  </si>
  <si>
    <t xml:space="preserve">27AFGPR4408E1ZILAM</t>
  </si>
  <si>
    <t xml:space="preserve">27AFGPR4408E1ZILiner &amp; Other</t>
  </si>
  <si>
    <t xml:space="preserve">27AFGPR4408E1ZISLC</t>
  </si>
  <si>
    <t xml:space="preserve">27AFGPR4408E1ZISLC+</t>
  </si>
  <si>
    <t xml:space="preserve">27AFHFS1763E1ZX</t>
  </si>
  <si>
    <t xml:space="preserve">Shree Ram Enterprises</t>
  </si>
  <si>
    <t xml:space="preserve">27AFHFS1763E1ZXLAM</t>
  </si>
  <si>
    <t xml:space="preserve">27AFHFS1763E1ZXSLC</t>
  </si>
  <si>
    <t xml:space="preserve">27AFHPC2358D1ZT</t>
  </si>
  <si>
    <t xml:space="preserve">Ganesh Hardware and Electricals (Vimannagar)</t>
  </si>
  <si>
    <t xml:space="preserve">27AFHPC2358D1ZTCAL+</t>
  </si>
  <si>
    <t xml:space="preserve">27AFHPC2358D1ZTLAM</t>
  </si>
  <si>
    <t xml:space="preserve">27AFHPC2358D1ZTSLC</t>
  </si>
  <si>
    <t xml:space="preserve">27AFHPP4616F1ZF</t>
  </si>
  <si>
    <t xml:space="preserve">S K PLYWOOD</t>
  </si>
  <si>
    <t xml:space="preserve">27AFHPP4616F1ZFCAL+</t>
  </si>
  <si>
    <t xml:space="preserve">27AFHPP4616F1ZFFlex</t>
  </si>
  <si>
    <t xml:space="preserve">27AFHPP4616F1ZFLAM</t>
  </si>
  <si>
    <t xml:space="preserve">27AFHPP4616F1ZFSLC</t>
  </si>
  <si>
    <t xml:space="preserve">27AFHPP4616F1ZFSLC+</t>
  </si>
  <si>
    <t xml:space="preserve">27AFHPS4569J1ZR</t>
  </si>
  <si>
    <t xml:space="preserve">PRAKASH HARDWARE</t>
  </si>
  <si>
    <t xml:space="preserve">27AFHPS4569J1ZRCAL+</t>
  </si>
  <si>
    <t xml:space="preserve">27AFHPS4569J1ZRLAM</t>
  </si>
  <si>
    <t xml:space="preserve">27AFHPS4569J1ZRSLC</t>
  </si>
  <si>
    <t xml:space="preserve">27AFHPS4569J1ZRSLC+</t>
  </si>
  <si>
    <t xml:space="preserve">27AFHPS4570H1Z3</t>
  </si>
  <si>
    <t xml:space="preserve">SANGHVI PLY</t>
  </si>
  <si>
    <t xml:space="preserve">27AFHPS4570H1Z3CAL+</t>
  </si>
  <si>
    <t xml:space="preserve">27AFHPS4570H1Z3Flex</t>
  </si>
  <si>
    <t xml:space="preserve">27AFHPS4570H1Z3LAM</t>
  </si>
  <si>
    <t xml:space="preserve">27AFHPS4570H1Z3Liner &amp; Other</t>
  </si>
  <si>
    <t xml:space="preserve">27AFHPS4570H1Z3SLC</t>
  </si>
  <si>
    <t xml:space="preserve">27AFHPS4570H1Z3SLC+</t>
  </si>
  <si>
    <t xml:space="preserve">27AFHPS8483F1ZV</t>
  </si>
  <si>
    <t xml:space="preserve">KOSMIC WOODS</t>
  </si>
  <si>
    <t xml:space="preserve">27AFHPS8483F1ZVCAL+</t>
  </si>
  <si>
    <t xml:space="preserve">27AFHPS8483F1ZVFlex</t>
  </si>
  <si>
    <t xml:space="preserve">27AFHPS8483F1ZVLAM</t>
  </si>
  <si>
    <t xml:space="preserve">27AFHPS8483F1ZVSLC</t>
  </si>
  <si>
    <t xml:space="preserve">27AFHPT0177K1Z0</t>
  </si>
  <si>
    <t xml:space="preserve">Terkar Capital</t>
  </si>
  <si>
    <t xml:space="preserve">27AFHPT0177K1Z0CAL+</t>
  </si>
  <si>
    <t xml:space="preserve">27AFIPD4113J1ZP</t>
  </si>
  <si>
    <t xml:space="preserve">SHRI ANAND HARDWARE AND PLYWOODS</t>
  </si>
  <si>
    <t xml:space="preserve">27AFIPD4113J1ZPLAM</t>
  </si>
  <si>
    <t xml:space="preserve">27AFIPD4113J1ZPSLC</t>
  </si>
  <si>
    <t xml:space="preserve">27AFIPL6027P1ZW</t>
  </si>
  <si>
    <t xml:space="preserve">S S L Interior</t>
  </si>
  <si>
    <t xml:space="preserve">27AFIPL6027P1ZWLAM</t>
  </si>
  <si>
    <t xml:space="preserve">27AFIPL6027P1ZWSLC</t>
  </si>
  <si>
    <t xml:space="preserve">27AFIPN4271K1Z2</t>
  </si>
  <si>
    <t xml:space="preserve">ELEGANT FURNITURE HARDWARE PLY</t>
  </si>
  <si>
    <t xml:space="preserve">27AFIPN4271K1Z2LAM</t>
  </si>
  <si>
    <t xml:space="preserve">27AFIPT8301C2ZH</t>
  </si>
  <si>
    <t xml:space="preserve">RELAXZONE (PIMPRI)</t>
  </si>
  <si>
    <t xml:space="preserve">27AFIPT8301C2ZHSLC</t>
  </si>
  <si>
    <t xml:space="preserve">27AFIPT9513L1ZR</t>
  </si>
  <si>
    <t xml:space="preserve">JAY GANESH ENTERPRISES ( DHAYARI )</t>
  </si>
  <si>
    <t xml:space="preserve">27AFIPT9513L1ZRCAL+</t>
  </si>
  <si>
    <t xml:space="preserve">27AFIPT9513L1ZRFlex</t>
  </si>
  <si>
    <t xml:space="preserve">27AFIPT9513L1ZRLAM</t>
  </si>
  <si>
    <t xml:space="preserve">27AFIPT9513L1ZRSLC</t>
  </si>
  <si>
    <t xml:space="preserve">27AFIPT9513L1ZRSLC+</t>
  </si>
  <si>
    <t xml:space="preserve">27AFJPB2901H1ZV</t>
  </si>
  <si>
    <t xml:space="preserve">KAILAS PLYWOOD &amp; HARDWARE</t>
  </si>
  <si>
    <t xml:space="preserve">27AFJPB2901H1ZVCAL+</t>
  </si>
  <si>
    <t xml:space="preserve">27AFJPB2901H1ZVLAM</t>
  </si>
  <si>
    <t xml:space="preserve">27AFJPB2901H1ZVSLC</t>
  </si>
  <si>
    <t xml:space="preserve">27AFJPB2901H1ZVSLC+</t>
  </si>
  <si>
    <t xml:space="preserve">27AFJPG0909C1ZW</t>
  </si>
  <si>
    <t xml:space="preserve">GUPTA PLY &amp; LAMINATES/GUPTA PLYWOOD/STARPLY ASSOCIATES</t>
  </si>
  <si>
    <t xml:space="preserve">27AFJPG0909C1ZWCAL+</t>
  </si>
  <si>
    <t xml:space="preserve">27AFJPG0909C1ZWFlex</t>
  </si>
  <si>
    <t xml:space="preserve">27AFJPG0909C1ZWLAM</t>
  </si>
  <si>
    <t xml:space="preserve">27AFJPG0909C1ZWLiner &amp; Other</t>
  </si>
  <si>
    <t xml:space="preserve">27AFJPG0909C1ZWSLC</t>
  </si>
  <si>
    <t xml:space="preserve">27AFJPG0909C1ZWSLC+</t>
  </si>
  <si>
    <t xml:space="preserve">27AFJPL9835J1ZT</t>
  </si>
  <si>
    <t xml:space="preserve">SWASTIK PLYWOOD AND HARDWARE</t>
  </si>
  <si>
    <t xml:space="preserve">27AFJPL9835J1ZTCAL+</t>
  </si>
  <si>
    <t xml:space="preserve">27AFJPL9835J1ZTFlex</t>
  </si>
  <si>
    <t xml:space="preserve">27AFJPL9835J1ZTLAM</t>
  </si>
  <si>
    <t xml:space="preserve">27AFJPL9835J1ZTSLC</t>
  </si>
  <si>
    <t xml:space="preserve">27AFJPV5787K2ZD</t>
  </si>
  <si>
    <t xml:space="preserve">JAI GURUDEV ENTERPRISES (THERGAON)</t>
  </si>
  <si>
    <t xml:space="preserve">27AFJPV5787K2ZDLAM</t>
  </si>
  <si>
    <t xml:space="preserve">27AFJPV5787K2ZDSLC</t>
  </si>
  <si>
    <t xml:space="preserve">27AFKPC9200K1ZG</t>
  </si>
  <si>
    <t xml:space="preserve">NAGNESHI TIMBER AND PLY</t>
  </si>
  <si>
    <t xml:space="preserve">Mankar Chowk</t>
  </si>
  <si>
    <t xml:space="preserve">27AFKPC9200K1ZGCAL+</t>
  </si>
  <si>
    <t xml:space="preserve">27AFKPC9200K1ZGFlex</t>
  </si>
  <si>
    <t xml:space="preserve">27AFKPC9200K1ZGLAM</t>
  </si>
  <si>
    <t xml:space="preserve">27AFKPC9200K1ZGLiner &amp; Other</t>
  </si>
  <si>
    <t xml:space="preserve">27AFKPC9200K1ZGSLC</t>
  </si>
  <si>
    <t xml:space="preserve">27AFKPC9200K1ZGSLC+</t>
  </si>
  <si>
    <t xml:space="preserve">27AFKPK7809Q1ZL</t>
  </si>
  <si>
    <t xml:space="preserve">GRIH VAIBHAV PLYWOOD CENTRE</t>
  </si>
  <si>
    <t xml:space="preserve">27AFKPK7809Q1ZLFlex</t>
  </si>
  <si>
    <t xml:space="preserve">27AFKPK7809Q1ZLLAM</t>
  </si>
  <si>
    <t xml:space="preserve">27AFKPK7809Q1ZLLiner &amp; Other</t>
  </si>
  <si>
    <t xml:space="preserve">27AFKPK7809Q1ZLSLC</t>
  </si>
  <si>
    <t xml:space="preserve">27AFLFS5711G1ZT</t>
  </si>
  <si>
    <t xml:space="preserve">Seva Interiors ( Pimpri Chinchwad )</t>
  </si>
  <si>
    <t xml:space="preserve">27AFLFS5711G1ZTLAM</t>
  </si>
  <si>
    <t xml:space="preserve">27AFLFS5711G1ZTSLC</t>
  </si>
  <si>
    <t xml:space="preserve">27AFMFS0137H1ZW</t>
  </si>
  <si>
    <t xml:space="preserve">STUDIO DE INTERIO</t>
  </si>
  <si>
    <t xml:space="preserve">27AFMFS0137H1ZWLAM</t>
  </si>
  <si>
    <t xml:space="preserve">27AFMPJ7830G1Z8</t>
  </si>
  <si>
    <t xml:space="preserve">KANGTANI SALES</t>
  </si>
  <si>
    <t xml:space="preserve">27AFMPJ7830G1Z8CAL+</t>
  </si>
  <si>
    <t xml:space="preserve">27AFMPJ7830G1Z8LAM</t>
  </si>
  <si>
    <t xml:space="preserve">27AFMPJ7830G1Z8SLC</t>
  </si>
  <si>
    <t xml:space="preserve">27AFMPJ7830G1Z8SLC+</t>
  </si>
  <si>
    <t xml:space="preserve">27AFMPP4785Q1Z9</t>
  </si>
  <si>
    <t xml:space="preserve">DEEP HARDWARE AND PLYWOOD/ DARSHAN PLYLAM (WAKAD)</t>
  </si>
  <si>
    <t xml:space="preserve">27AFMPP4785Q1Z9CAL+</t>
  </si>
  <si>
    <t xml:space="preserve">27AFMPP4785Q1Z9LAM</t>
  </si>
  <si>
    <t xml:space="preserve">27AFMPP4785Q1Z9SLC</t>
  </si>
  <si>
    <t xml:space="preserve">27AFMPP4785Q1Z9SLC+</t>
  </si>
  <si>
    <t xml:space="preserve">27AFNFS3904H1ZQ</t>
  </si>
  <si>
    <t xml:space="preserve">Sha Manikchand Shankarlal &amp; Co.</t>
  </si>
  <si>
    <t xml:space="preserve">27AFNFS3904H1ZQLAM</t>
  </si>
  <si>
    <t xml:space="preserve">27AFNPJ2017C1ZU</t>
  </si>
  <si>
    <t xml:space="preserve">MAHENDRAKUMAR LALCHAND JAIN (S)</t>
  </si>
  <si>
    <t xml:space="preserve">27AFNPJ2017C1ZUCAL+</t>
  </si>
  <si>
    <t xml:space="preserve">27AFNPJ2017C1ZULAM</t>
  </si>
  <si>
    <t xml:space="preserve">27AFNPJ2017C1ZUSLC</t>
  </si>
  <si>
    <t xml:space="preserve">27AFNPJ2017C1ZUSLC+</t>
  </si>
  <si>
    <t xml:space="preserve">27AFNPJ2548C1ZI</t>
  </si>
  <si>
    <t xml:space="preserve">Ratnadeep Traders- Bhugaon</t>
  </si>
  <si>
    <t xml:space="preserve">27AFNPJ2548C1ZICAL+</t>
  </si>
  <si>
    <t xml:space="preserve">27AFNPJ2548C1ZIFlex</t>
  </si>
  <si>
    <t xml:space="preserve">27AFNPM2611R1ZW</t>
  </si>
  <si>
    <t xml:space="preserve">MEHTA ENTERPRISES / PARTH ASSOCIATES/MEHTA PLY AND HARDWARE</t>
  </si>
  <si>
    <t xml:space="preserve">Kodhwa</t>
  </si>
  <si>
    <t xml:space="preserve">27AFNPM2611R1ZWCAL+</t>
  </si>
  <si>
    <t xml:space="preserve">27AFNPM2611R1ZWLAM</t>
  </si>
  <si>
    <t xml:space="preserve">27AFNPM2611R1ZWLiner &amp; Other</t>
  </si>
  <si>
    <t xml:space="preserve">27AFNPM2611R1ZWSLC+</t>
  </si>
  <si>
    <t xml:space="preserve">27AFOFS7083L1Z2</t>
  </si>
  <si>
    <t xml:space="preserve">SWAANGIYA MAATA FURNITURES &amp; DOORS LLP</t>
  </si>
  <si>
    <t xml:space="preserve">27AFOFS7083L1Z2CAL+</t>
  </si>
  <si>
    <t xml:space="preserve">27AFOFS7083L1Z2Flex</t>
  </si>
  <si>
    <t xml:space="preserve">27AFOFS7083L1Z2LAM</t>
  </si>
  <si>
    <t xml:space="preserve">27AFOFS7083L1Z2Liner &amp; Other</t>
  </si>
  <si>
    <t xml:space="preserve">27AFOFS7083L1Z2SLC</t>
  </si>
  <si>
    <t xml:space="preserve">27AFOPG9850M1ZO</t>
  </si>
  <si>
    <t xml:space="preserve">GHODELA PLY AND HARDWARE</t>
  </si>
  <si>
    <t xml:space="preserve">27AFOPG9850M1ZOLAM</t>
  </si>
  <si>
    <t xml:space="preserve">27AFOPG9850M1ZOSLC</t>
  </si>
  <si>
    <t xml:space="preserve">27AFPPC9344B1ZH</t>
  </si>
  <si>
    <t xml:space="preserve">M ADVISORS</t>
  </si>
  <si>
    <t xml:space="preserve">S S Road</t>
  </si>
  <si>
    <t xml:space="preserve">27AFPPC9344B1ZHLAM</t>
  </si>
  <si>
    <t xml:space="preserve">27AFPPD0044K1ZI</t>
  </si>
  <si>
    <t xml:space="preserve">SHREE PLY (DRS)</t>
  </si>
  <si>
    <t xml:space="preserve">27AFPPD0044K1ZILAM</t>
  </si>
  <si>
    <t xml:space="preserve">27AFPPD0044K1ZISLC</t>
  </si>
  <si>
    <t xml:space="preserve">27AFQPA4850D1ZL</t>
  </si>
  <si>
    <t xml:space="preserve">JINDAL PLY</t>
  </si>
  <si>
    <t xml:space="preserve">27AFQPA4850D1ZLLAM</t>
  </si>
  <si>
    <t xml:space="preserve">27AFQPA4850D1ZLSLC</t>
  </si>
  <si>
    <t xml:space="preserve">27AFQPA4850D1ZLSLC+</t>
  </si>
  <si>
    <t xml:space="preserve">27AFQPB4117C1ZU</t>
  </si>
  <si>
    <t xml:space="preserve">SAIFY HARDWARE &amp; PAINTS</t>
  </si>
  <si>
    <t xml:space="preserve">27AFQPB4117C1ZULAM</t>
  </si>
  <si>
    <t xml:space="preserve">27AFQPB4210A1Z4</t>
  </si>
  <si>
    <t xml:space="preserve">EUREKA DOORS</t>
  </si>
  <si>
    <t xml:space="preserve">Apte Road</t>
  </si>
  <si>
    <t xml:space="preserve">27AFQPB4210A1Z4CAL+</t>
  </si>
  <si>
    <t xml:space="preserve">27AFQPB4210A1Z4Flex</t>
  </si>
  <si>
    <t xml:space="preserve">27AFQPB4210A1Z4LAM</t>
  </si>
  <si>
    <t xml:space="preserve">27AFQPG4913H1ZB</t>
  </si>
  <si>
    <t xml:space="preserve">KRISHNA PLY LAM &amp; H/W - CHINCHWADGAON</t>
  </si>
  <si>
    <t xml:space="preserve">27AFQPG4913H1ZBCAL+</t>
  </si>
  <si>
    <t xml:space="preserve">27AFQPG4913H1ZBLAM</t>
  </si>
  <si>
    <t xml:space="preserve">27AFQPG4913H1ZBSLC</t>
  </si>
  <si>
    <t xml:space="preserve">27AFQPG4913H1ZBSLC+</t>
  </si>
  <si>
    <t xml:space="preserve">27AFQPP1694G1ZW</t>
  </si>
  <si>
    <t xml:space="preserve">AMIT ENTERPRISES</t>
  </si>
  <si>
    <t xml:space="preserve">27AFQPP1694G1ZWCAL+</t>
  </si>
  <si>
    <t xml:space="preserve">27AFQPP1694G1ZWFlex</t>
  </si>
  <si>
    <t xml:space="preserve">27AFQPP1694G1ZWLAM</t>
  </si>
  <si>
    <t xml:space="preserve">27AFRFS8183E1ZB</t>
  </si>
  <si>
    <t xml:space="preserve">Shree Mahalaxmi Plywood</t>
  </si>
  <si>
    <t xml:space="preserve">27AFRFS8183E1ZBCAL+</t>
  </si>
  <si>
    <t xml:space="preserve">27AFRFS8183E1ZBLAM</t>
  </si>
  <si>
    <t xml:space="preserve">27AFRFS8183E1ZBSLC</t>
  </si>
  <si>
    <t xml:space="preserve">27AFRPD2764C1ZI</t>
  </si>
  <si>
    <t xml:space="preserve">RD LAMINATES</t>
  </si>
  <si>
    <t xml:space="preserve">27AFRPD2764C1ZICAL+</t>
  </si>
  <si>
    <t xml:space="preserve">27AFRPD2764C1ZIFlex</t>
  </si>
  <si>
    <t xml:space="preserve">27AFRPD2764C1ZILAM</t>
  </si>
  <si>
    <t xml:space="preserve">27AFRPD2764C1ZISLC</t>
  </si>
  <si>
    <t xml:space="preserve">27AFRPG2841M1Z0</t>
  </si>
  <si>
    <t xml:space="preserve">KOHINOOR TRADERS ( NEW )</t>
  </si>
  <si>
    <t xml:space="preserve">27AFRPG2841M1Z0CAL+</t>
  </si>
  <si>
    <t xml:space="preserve">27AFRPG2841M1Z0LAM</t>
  </si>
  <si>
    <t xml:space="preserve">27AFRPG2841M1Z0SLC</t>
  </si>
  <si>
    <t xml:space="preserve">27AFRPJ9212K1ZY</t>
  </si>
  <si>
    <t xml:space="preserve">PRAVEEN PLYWOOD</t>
  </si>
  <si>
    <t xml:space="preserve">27AFRPJ9212K1ZYFlex</t>
  </si>
  <si>
    <t xml:space="preserve">27AFRPJ9212K1ZYLAM</t>
  </si>
  <si>
    <t xml:space="preserve">27AFRPJ9212K1ZYSLC</t>
  </si>
  <si>
    <t xml:space="preserve">27AFSPK5006R1ZQ</t>
  </si>
  <si>
    <t xml:space="preserve">BALOR TRADERS / BALOR PLY</t>
  </si>
  <si>
    <t xml:space="preserve">27AFSPK5006R1ZQCAL+</t>
  </si>
  <si>
    <t xml:space="preserve">27AFSPK5006R1ZQFlex</t>
  </si>
  <si>
    <t xml:space="preserve">27AFSPK5006R1ZQLAM</t>
  </si>
  <si>
    <t xml:space="preserve">27AFSPK5006R1ZQLiner &amp; Other</t>
  </si>
  <si>
    <t xml:space="preserve">27AFSPK5006R1ZQSLC</t>
  </si>
  <si>
    <t xml:space="preserve">27AFSPK5006R1ZQSLC+</t>
  </si>
  <si>
    <t xml:space="preserve">27AFSPV3124M1ZQ</t>
  </si>
  <si>
    <t xml:space="preserve">VISHWAKARMA PLY</t>
  </si>
  <si>
    <t xml:space="preserve">27AFSPV3124M1ZQCAL+</t>
  </si>
  <si>
    <t xml:space="preserve">27AFTPR6868K1Z8</t>
  </si>
  <si>
    <t xml:space="preserve">2 RATHI LAMINATES/KAPILANSH SALES CORPORATION</t>
  </si>
  <si>
    <t xml:space="preserve">27AFTPR6868K1Z8CAL+</t>
  </si>
  <si>
    <t xml:space="preserve">27AFTPR6868K1Z8Flex</t>
  </si>
  <si>
    <t xml:space="preserve">27AFTPR6868K1Z8LAM</t>
  </si>
  <si>
    <t xml:space="preserve">27AFTPR6868K1Z8SLC</t>
  </si>
  <si>
    <t xml:space="preserve">27AFTPR6868K1Z8SLC+</t>
  </si>
  <si>
    <t xml:space="preserve">27AFTPY6862Q1ZV</t>
  </si>
  <si>
    <t xml:space="preserve">REGAL FURNITURE (SINHGAD ROAD)</t>
  </si>
  <si>
    <t xml:space="preserve">27AFTPY6862Q1ZVLAM</t>
  </si>
  <si>
    <t xml:space="preserve">27AFUFS4316J1ZE</t>
  </si>
  <si>
    <t xml:space="preserve">Swaraj Group of Industries (Kiwale)</t>
  </si>
  <si>
    <t xml:space="preserve">Kiwale</t>
  </si>
  <si>
    <t xml:space="preserve">27AFUFS4316J1ZECAL+</t>
  </si>
  <si>
    <t xml:space="preserve">27AFVPC3926K1Z0</t>
  </si>
  <si>
    <t xml:space="preserve">POONA HARDWRE &amp; ELECTRICALS (UNDRI)</t>
  </si>
  <si>
    <t xml:space="preserve">27AFVPC3926K1Z0CAL+</t>
  </si>
  <si>
    <t xml:space="preserve">27AFVPC3926K1Z0LAM</t>
  </si>
  <si>
    <t xml:space="preserve">27AFVPC3926K1Z0SLC</t>
  </si>
  <si>
    <t xml:space="preserve">27AFVPC3926K1Z0SLC+</t>
  </si>
  <si>
    <t xml:space="preserve">27AFWPP0688N1ZB</t>
  </si>
  <si>
    <t xml:space="preserve">SHREE CHAMUNDA PLYWOOD &amp; H/W.</t>
  </si>
  <si>
    <t xml:space="preserve">27AFWPP0688N1ZBLAM</t>
  </si>
  <si>
    <t xml:space="preserve">27AFWPP0688N1ZBSLC</t>
  </si>
  <si>
    <t xml:space="preserve">27AFWPP0688N1ZBSLC+</t>
  </si>
  <si>
    <t xml:space="preserve">27AFYPD1638Q1ZN</t>
  </si>
  <si>
    <t xml:space="preserve">DHUMAL TRADING CO.</t>
  </si>
  <si>
    <t xml:space="preserve">27AFYPD1638Q1ZNCAL+</t>
  </si>
  <si>
    <t xml:space="preserve">27AFYPD1638Q1ZNLAM</t>
  </si>
  <si>
    <t xml:space="preserve">27AFYPD1638Q1ZNLiner &amp; Other</t>
  </si>
  <si>
    <t xml:space="preserve">27AFYPD1638Q1ZNSLC</t>
  </si>
  <si>
    <t xml:space="preserve">27AFYPD1638Q1ZNSLC+</t>
  </si>
  <si>
    <t xml:space="preserve">27AFYPM5525R1ZA</t>
  </si>
  <si>
    <t xml:space="preserve">J.S.K.KITCHEN TROLLY &amp; INTERIOR</t>
  </si>
  <si>
    <t xml:space="preserve">27AFYPM5525R1ZALAM</t>
  </si>
  <si>
    <t xml:space="preserve">27AFYPN4481R1Z4</t>
  </si>
  <si>
    <t xml:space="preserve">MALAWA DISTRIBUTORS</t>
  </si>
  <si>
    <t xml:space="preserve">27AFYPN4481R1Z4CAL+</t>
  </si>
  <si>
    <t xml:space="preserve">27AFYPN4481R1Z4Flex</t>
  </si>
  <si>
    <t xml:space="preserve">27AFYPN4481R1Z4LAM</t>
  </si>
  <si>
    <t xml:space="preserve">27AFYPN4481R1Z4Liner &amp; Other</t>
  </si>
  <si>
    <t xml:space="preserve">27AFYPN4481R1Z4SLC</t>
  </si>
  <si>
    <t xml:space="preserve">27AFYPN4481R1Z4SLC+</t>
  </si>
  <si>
    <t xml:space="preserve">27AFYPT1066J1ZN</t>
  </si>
  <si>
    <t xml:space="preserve">MR.GIRISH BALAPRASAD TIWADI</t>
  </si>
  <si>
    <t xml:space="preserve">Yeolewadi</t>
  </si>
  <si>
    <t xml:space="preserve">27AFYPT1066J1ZNLAM</t>
  </si>
  <si>
    <t xml:space="preserve">27AFYPT1066J1ZNSLC</t>
  </si>
  <si>
    <t xml:space="preserve">27AFYPT1066J1ZNSLC+</t>
  </si>
  <si>
    <t xml:space="preserve">27AFYPY6301B1Z3</t>
  </si>
  <si>
    <t xml:space="preserve">Airavat Interio</t>
  </si>
  <si>
    <t xml:space="preserve">27AFYPY6301B1Z3LAM</t>
  </si>
  <si>
    <t xml:space="preserve">27AFYPY6301B1Z3Liner &amp; Other</t>
  </si>
  <si>
    <t xml:space="preserve">27AFZPC1827M1ZW</t>
  </si>
  <si>
    <t xml:space="preserve">Mahalaxmi Hw &amp; Electricals ( Nehru Nagar )</t>
  </si>
  <si>
    <t xml:space="preserve">27AFZPC1827M1ZWCAL+</t>
  </si>
  <si>
    <t xml:space="preserve">27AFZPC1827M1ZWLAM</t>
  </si>
  <si>
    <t xml:space="preserve">27AGAPD7980Q1ZS</t>
  </si>
  <si>
    <t xml:space="preserve">Prolam (Yewalewadi)</t>
  </si>
  <si>
    <t xml:space="preserve">27AGAPD7980Q1ZSLAM</t>
  </si>
  <si>
    <t xml:space="preserve">27AGAPJ6425E1ZP</t>
  </si>
  <si>
    <t xml:space="preserve">PLYTANIUM INFRA</t>
  </si>
  <si>
    <t xml:space="preserve">27AGAPJ6425E1ZPLAM</t>
  </si>
  <si>
    <t xml:space="preserve">27AGAPJ6425E1ZPSLC</t>
  </si>
  <si>
    <t xml:space="preserve">27AGBPV8888Q1Z0</t>
  </si>
  <si>
    <t xml:space="preserve">VEERAS VENNER (BP)</t>
  </si>
  <si>
    <t xml:space="preserve">27AGBPV8888Q1Z0LAM</t>
  </si>
  <si>
    <t xml:space="preserve">27AGBPV8888Q1Z0SLC</t>
  </si>
  <si>
    <t xml:space="preserve">27AGBPV8888Q1Z0SLC+</t>
  </si>
  <si>
    <t xml:space="preserve">27AGEPJ8362N1ZU</t>
  </si>
  <si>
    <t xml:space="preserve">Keshriya Ply the Veneer Lounge(Bp)</t>
  </si>
  <si>
    <t xml:space="preserve">27AGEPJ8362N1ZULAM</t>
  </si>
  <si>
    <t xml:space="preserve">27AGEPJ8362N1ZUSLC</t>
  </si>
  <si>
    <t xml:space="preserve">27AGEPJ8362N1ZUSLC+</t>
  </si>
  <si>
    <t xml:space="preserve">27AGGPC5466N1Z0</t>
  </si>
  <si>
    <t xml:space="preserve">My Home Furniture</t>
  </si>
  <si>
    <t xml:space="preserve">27AGGPC5466N1Z0CAL+</t>
  </si>
  <si>
    <t xml:space="preserve">27AGGPG3808A2ZW</t>
  </si>
  <si>
    <t xml:space="preserve">DIGZEE CORPORATION (BP)</t>
  </si>
  <si>
    <t xml:space="preserve">27AGGPG3808A2ZWCAL+</t>
  </si>
  <si>
    <t xml:space="preserve">27AGGPG3808A2ZWLAM</t>
  </si>
  <si>
    <t xml:space="preserve">27AGGPG3808A2ZWLiner &amp; Other</t>
  </si>
  <si>
    <t xml:space="preserve">27AGGPG3808A2ZWSLC</t>
  </si>
  <si>
    <t xml:space="preserve">27AGGPN5042H1ZE</t>
  </si>
  <si>
    <t xml:space="preserve">VIJAY PLY</t>
  </si>
  <si>
    <t xml:space="preserve">27AGGPN5042H1ZECAL+</t>
  </si>
  <si>
    <t xml:space="preserve">27AGGPN5042H1ZELAM</t>
  </si>
  <si>
    <t xml:space="preserve">27AGGPN5042H1ZESLC</t>
  </si>
  <si>
    <t xml:space="preserve">27AGGPN5042H1ZESLC+</t>
  </si>
  <si>
    <t xml:space="preserve">27AGHPB7163J1ZA</t>
  </si>
  <si>
    <t xml:space="preserve">BHIDE ASSOCIATES</t>
  </si>
  <si>
    <t xml:space="preserve">27AGHPB7163J1ZASLC+</t>
  </si>
  <si>
    <t xml:space="preserve">27AGHPL9266G1ZZ</t>
  </si>
  <si>
    <t xml:space="preserve">LUNAVAT INFRASTRUCTURE</t>
  </si>
  <si>
    <t xml:space="preserve">27AGHPL9266G1ZZCAL+</t>
  </si>
  <si>
    <t xml:space="preserve">27AGHPL9266G1ZZFlex</t>
  </si>
  <si>
    <t xml:space="preserve">27AGHPL9266G1ZZLAM</t>
  </si>
  <si>
    <t xml:space="preserve">27AGHPL9266G1ZZSLC</t>
  </si>
  <si>
    <t xml:space="preserve">27AGHPL9266G1ZZSLC+</t>
  </si>
  <si>
    <t xml:space="preserve">27AGIPP7172L1ZQ</t>
  </si>
  <si>
    <t xml:space="preserve">PLY GHAR (BHAWANI PETH)</t>
  </si>
  <si>
    <t xml:space="preserve">27AGIPP7172L1ZQCAL+</t>
  </si>
  <si>
    <t xml:space="preserve">27AGIPP7172L1ZQFlex</t>
  </si>
  <si>
    <t xml:space="preserve">27AGIPP7172L1ZQLAM</t>
  </si>
  <si>
    <t xml:space="preserve">27AGIPP7172L1ZQSLC</t>
  </si>
  <si>
    <t xml:space="preserve">27AGIPP7974J1ZK</t>
  </si>
  <si>
    <t xml:space="preserve">GANESH TRADERS</t>
  </si>
  <si>
    <t xml:space="preserve">27AGIPP7974J1ZKCAL+</t>
  </si>
  <si>
    <t xml:space="preserve">27AGIPP7974J1ZKLAM</t>
  </si>
  <si>
    <t xml:space="preserve">27AGJPC8700C1ZT</t>
  </si>
  <si>
    <t xml:space="preserve">MADHUR CORP</t>
  </si>
  <si>
    <t xml:space="preserve">27AGJPC8700C1ZTCAL+</t>
  </si>
  <si>
    <t xml:space="preserve">27AGJPC8700C1ZTLAM</t>
  </si>
  <si>
    <t xml:space="preserve">27AGJPC8700C1ZTLiner &amp; Other</t>
  </si>
  <si>
    <t xml:space="preserve">27AGJPC8700C1ZTSLC</t>
  </si>
  <si>
    <t xml:space="preserve">27AGJPC8700C1ZTSLC+</t>
  </si>
  <si>
    <t xml:space="preserve">27AGKPC5530D1ZS</t>
  </si>
  <si>
    <t xml:space="preserve">Chamunda Electrical and Hardware Stores</t>
  </si>
  <si>
    <t xml:space="preserve">27AGKPC5530D1ZSLAM</t>
  </si>
  <si>
    <t xml:space="preserve">27AGKPJ3683N1ZQ</t>
  </si>
  <si>
    <t xml:space="preserve">VANDAN PLY LAMINATES</t>
  </si>
  <si>
    <t xml:space="preserve">27AGKPJ3683N1ZQCAL+</t>
  </si>
  <si>
    <t xml:space="preserve">27AGKPJ3683N1ZQFlex</t>
  </si>
  <si>
    <t xml:space="preserve">27AGKPJ3683N1ZQLAM</t>
  </si>
  <si>
    <t xml:space="preserve">27AGKPJ3683N1ZQLiner &amp; Other</t>
  </si>
  <si>
    <t xml:space="preserve">27AGKPJ3683N1ZQSLC</t>
  </si>
  <si>
    <t xml:space="preserve">27AGKPJ3683N1ZQSLC+</t>
  </si>
  <si>
    <t xml:space="preserve">27AGKPT0702A1ZT</t>
  </si>
  <si>
    <t xml:space="preserve">PRIME FURNITURES</t>
  </si>
  <si>
    <t xml:space="preserve">27AGKPT0702A1ZTCAL+</t>
  </si>
  <si>
    <t xml:space="preserve">27AGKPT0702A1ZTLAM</t>
  </si>
  <si>
    <t xml:space="preserve">27AGKPT0702A1ZTSLC</t>
  </si>
  <si>
    <t xml:space="preserve">27AGLPB6991N1ZO</t>
  </si>
  <si>
    <t xml:space="preserve">BALAJI PLY CENTER</t>
  </si>
  <si>
    <t xml:space="preserve">27AGLPB6991N1ZOLAM</t>
  </si>
  <si>
    <t xml:space="preserve">27AGLPB6991N1ZOSLC</t>
  </si>
  <si>
    <t xml:space="preserve">27AGLPC2430M1ZF</t>
  </si>
  <si>
    <t xml:space="preserve">NICE HARDWARE</t>
  </si>
  <si>
    <t xml:space="preserve">27AGLPC2430M1ZFFlex</t>
  </si>
  <si>
    <t xml:space="preserve">27AGLPC2430M1ZFLAM</t>
  </si>
  <si>
    <t xml:space="preserve">27AGLPJ0516F1ZO</t>
  </si>
  <si>
    <t xml:space="preserve">KUNAL WOODLINE</t>
  </si>
  <si>
    <t xml:space="preserve">27AGLPJ0516F1ZOCAL+</t>
  </si>
  <si>
    <t xml:space="preserve">27AGLPJ0516F1ZOFlex</t>
  </si>
  <si>
    <t xml:space="preserve">27AGLPJ0516F1ZOLAM</t>
  </si>
  <si>
    <t xml:space="preserve">27AGLPJ0516F1ZOLiner &amp; Other</t>
  </si>
  <si>
    <t xml:space="preserve">27AGLPJ0516F1ZOSLC</t>
  </si>
  <si>
    <t xml:space="preserve">27AGNPS4801N1ZS</t>
  </si>
  <si>
    <t xml:space="preserve">M H ENTERPRISES</t>
  </si>
  <si>
    <t xml:space="preserve">27AGNPS4801N1ZSLAM</t>
  </si>
  <si>
    <t xml:space="preserve">27AGNPS4801N1ZSLiner &amp; Other</t>
  </si>
  <si>
    <t xml:space="preserve">27AGNPS4801N1ZSSLC</t>
  </si>
  <si>
    <t xml:space="preserve">27AGNPS4802R1ZJ</t>
  </si>
  <si>
    <t xml:space="preserve">GLOBAL TRADELINK</t>
  </si>
  <si>
    <t xml:space="preserve">27AGNPS4802R1ZJLAM</t>
  </si>
  <si>
    <t xml:space="preserve">27AGNPS4802R1ZJSLC</t>
  </si>
  <si>
    <t xml:space="preserve">27AGNPS4802R1ZJSLC+</t>
  </si>
  <si>
    <t xml:space="preserve">27AGNPS4810R1ZJ</t>
  </si>
  <si>
    <t xml:space="preserve">2 SATISH ENTERPRISES/MADHUR TRADERS</t>
  </si>
  <si>
    <t xml:space="preserve">27AGNPS4810R1ZJLAM</t>
  </si>
  <si>
    <t xml:space="preserve">27AGNPS4814M1ZP</t>
  </si>
  <si>
    <t xml:space="preserve">SUPREME PLY</t>
  </si>
  <si>
    <t xml:space="preserve">27AGNPS4814M1ZPCAL+</t>
  </si>
  <si>
    <t xml:space="preserve">27AGNPS4814M1ZPLAM</t>
  </si>
  <si>
    <t xml:space="preserve">27AGNPS4814M1ZPSLC</t>
  </si>
  <si>
    <t xml:space="preserve">27AGNPS5351H1ZY</t>
  </si>
  <si>
    <t xml:space="preserve">ND'S OFFICE SYSTEMS</t>
  </si>
  <si>
    <t xml:space="preserve">27AGNPS5351H1ZYCAL+</t>
  </si>
  <si>
    <t xml:space="preserve">27AGNPS5351H1ZYFlex</t>
  </si>
  <si>
    <t xml:space="preserve">27AGNPS5351H1ZYLAM</t>
  </si>
  <si>
    <t xml:space="preserve">27AGNPS5351H1ZYLiner &amp; Other</t>
  </si>
  <si>
    <t xml:space="preserve">27AGNPS5351H1ZYSLC</t>
  </si>
  <si>
    <t xml:space="preserve">27AGNPS5351H1ZYSLC+</t>
  </si>
  <si>
    <t xml:space="preserve">27AGOPC8317L3ZY</t>
  </si>
  <si>
    <t xml:space="preserve">TANVI PLY (BP)</t>
  </si>
  <si>
    <t xml:space="preserve">27AGOPC8317L3ZYLAM</t>
  </si>
  <si>
    <t xml:space="preserve">27AGOPJ0225A1ZX</t>
  </si>
  <si>
    <t xml:space="preserve">SUNIL TRADERS (AKURDI)</t>
  </si>
  <si>
    <t xml:space="preserve">DEHU MOSHI ROAD</t>
  </si>
  <si>
    <t xml:space="preserve">27AGOPJ0225A1ZXSLC</t>
  </si>
  <si>
    <t xml:space="preserve">27AGPPJ0141C1ZT</t>
  </si>
  <si>
    <t xml:space="preserve">Shankheshwer Hardware</t>
  </si>
  <si>
    <t xml:space="preserve">27AGPPJ0141C1ZTLAM</t>
  </si>
  <si>
    <t xml:space="preserve">27AGPPJ0141C1ZTSLC</t>
  </si>
  <si>
    <t xml:space="preserve">27AGPPT3675D1ZW</t>
  </si>
  <si>
    <t xml:space="preserve">KITCHEN WORLD</t>
  </si>
  <si>
    <t xml:space="preserve">27AGPPT3675D1ZWFlex</t>
  </si>
  <si>
    <t xml:space="preserve">27AGPPT3675D1ZWLAM</t>
  </si>
  <si>
    <t xml:space="preserve">27AGPPT3675D1ZWSLC</t>
  </si>
  <si>
    <t xml:space="preserve">27AGQPB2167F1ZG</t>
  </si>
  <si>
    <t xml:space="preserve">LAMINATE SHOPEE</t>
  </si>
  <si>
    <t xml:space="preserve">27AGQPB2167F1ZGCAL+</t>
  </si>
  <si>
    <t xml:space="preserve">27AGQPB2167F1ZGLAM</t>
  </si>
  <si>
    <t xml:space="preserve">27AGQPB2167F1ZGLiner &amp; Other</t>
  </si>
  <si>
    <t xml:space="preserve">27AGQPB2167F1ZGSLC</t>
  </si>
  <si>
    <t xml:space="preserve">27AGQPB2167F1ZGSLC+</t>
  </si>
  <si>
    <t xml:space="preserve">27AGRPJ3668A1Z9</t>
  </si>
  <si>
    <t xml:space="preserve">ARIHANT GLASS</t>
  </si>
  <si>
    <t xml:space="preserve">27AGRPJ3668A1Z9LAM</t>
  </si>
  <si>
    <t xml:space="preserve">27AGRPJ3668A1Z9SLC</t>
  </si>
  <si>
    <t xml:space="preserve">27AGRPJ6185E2ZY</t>
  </si>
  <si>
    <t xml:space="preserve">JHOSHIS MODULAR KITCHEN</t>
  </si>
  <si>
    <t xml:space="preserve">27AGRPJ6185E2ZYFlex</t>
  </si>
  <si>
    <t xml:space="preserve">27AGRPJ6185E2ZYLAM</t>
  </si>
  <si>
    <t xml:space="preserve">27AGRPJ6185E2ZYSLC</t>
  </si>
  <si>
    <t xml:space="preserve">27AGSPA5940R1ZN</t>
  </si>
  <si>
    <t xml:space="preserve">PAPILLON INTERIO</t>
  </si>
  <si>
    <t xml:space="preserve">27AGSPA5940R1ZNCAL+</t>
  </si>
  <si>
    <t xml:space="preserve">27AGSPA5940R1ZNLAM</t>
  </si>
  <si>
    <t xml:space="preserve">27AGSPJ1379B1ZA</t>
  </si>
  <si>
    <t xml:space="preserve">S J PLYWOOD</t>
  </si>
  <si>
    <t xml:space="preserve">27AGSPJ1379B1ZACAL+</t>
  </si>
  <si>
    <t xml:space="preserve">27AGSPJ1379B1ZALAM</t>
  </si>
  <si>
    <t xml:space="preserve">27AGSPJ1379B1ZASLC</t>
  </si>
  <si>
    <t xml:space="preserve">27AGSPM6919L1ZI</t>
  </si>
  <si>
    <t xml:space="preserve">SARVESH TRADERS</t>
  </si>
  <si>
    <t xml:space="preserve">27AGSPM6919L1ZILAM</t>
  </si>
  <si>
    <t xml:space="preserve">27AGTPD5108P1ZV</t>
  </si>
  <si>
    <t xml:space="preserve">POOJA ENTERPRISES</t>
  </si>
  <si>
    <t xml:space="preserve">27AGTPD5108P1ZVCAL+</t>
  </si>
  <si>
    <t xml:space="preserve">27AGTPD5108P1ZVLAM</t>
  </si>
  <si>
    <t xml:space="preserve">27AGUPC4578R1ZB</t>
  </si>
  <si>
    <t xml:space="preserve">MAHALAXMI PLYWOOD( PAUD ROAD)</t>
  </si>
  <si>
    <t xml:space="preserve">27AGUPC4578R1ZBCAL+</t>
  </si>
  <si>
    <t xml:space="preserve">27AGUPC4578R1ZBLAM</t>
  </si>
  <si>
    <t xml:space="preserve">27AGUPC4578R1ZBLiner &amp; Other</t>
  </si>
  <si>
    <t xml:space="preserve">27AGUPC4578R1ZBSLC</t>
  </si>
  <si>
    <t xml:space="preserve">27AGUPG2549J1ZW</t>
  </si>
  <si>
    <t xml:space="preserve">SHA MOHANLAL TEJRAJ AND BROS- Timber Market</t>
  </si>
  <si>
    <t xml:space="preserve">27AGUPG2549J1ZWLAM</t>
  </si>
  <si>
    <t xml:space="preserve">27AGUPG2549J1ZWSLC</t>
  </si>
  <si>
    <t xml:space="preserve">27AGUPG2549J1ZWSLC+</t>
  </si>
  <si>
    <t xml:space="preserve">27AGVPB4737A1ZH</t>
  </si>
  <si>
    <t xml:space="preserve">Kartik Plywood</t>
  </si>
  <si>
    <t xml:space="preserve">27AGVPB4737A1ZHLAM</t>
  </si>
  <si>
    <t xml:space="preserve">27AGVPB4737A1ZHSLC</t>
  </si>
  <si>
    <t xml:space="preserve">27AGVPM5451E1Z1</t>
  </si>
  <si>
    <t xml:space="preserve">G A MISTRI</t>
  </si>
  <si>
    <t xml:space="preserve">27AGVPM5451E1Z1LAM</t>
  </si>
  <si>
    <t xml:space="preserve">27AGVPM5451E1Z1SLC</t>
  </si>
  <si>
    <t xml:space="preserve">27AGVPM6210H3Z2</t>
  </si>
  <si>
    <t xml:space="preserve">B N  Mishra Enterprises</t>
  </si>
  <si>
    <t xml:space="preserve">27AGVPM6210H3Z2LAM</t>
  </si>
  <si>
    <t xml:space="preserve">27AGWPB4925H1Z4</t>
  </si>
  <si>
    <t xml:space="preserve">NEW AMBIKA PLY &amp; HARDWARE</t>
  </si>
  <si>
    <t xml:space="preserve">27AGWPB4925H1Z4LAM</t>
  </si>
  <si>
    <t xml:space="preserve">27AGWPB4925H1Z4SLC</t>
  </si>
  <si>
    <t xml:space="preserve">27AGWPN6721B1Z6</t>
  </si>
  <si>
    <t xml:space="preserve">PRASAD SHANTARAM NAGARKAR</t>
  </si>
  <si>
    <t xml:space="preserve">27AGWPN6721B1Z6Flex</t>
  </si>
  <si>
    <t xml:space="preserve">27AGWPN6721B1Z6SLC</t>
  </si>
  <si>
    <t xml:space="preserve">27AGWPT7816P2Z0</t>
  </si>
  <si>
    <t xml:space="preserve">MAHARANA PLYWOOD</t>
  </si>
  <si>
    <t xml:space="preserve">27AGWPT7816P2Z0CAL+</t>
  </si>
  <si>
    <t xml:space="preserve">27AGWPT7816P2Z0Flex</t>
  </si>
  <si>
    <t xml:space="preserve">27AGWPT7816P2Z0LAM</t>
  </si>
  <si>
    <t xml:space="preserve">27AGWPT7816P2Z0Liner &amp; Other</t>
  </si>
  <si>
    <t xml:space="preserve">27AGWPT7816P2Z0SLC</t>
  </si>
  <si>
    <t xml:space="preserve">27AGWPT7816P2Z0SLC+</t>
  </si>
  <si>
    <t xml:space="preserve">27AGXPJ6284G1ZP</t>
  </si>
  <si>
    <t xml:space="preserve">KWIK - FIX HARDWARE (BP)</t>
  </si>
  <si>
    <t xml:space="preserve">27AGXPJ6284G1ZPCAL+</t>
  </si>
  <si>
    <t xml:space="preserve">27AGXPJ6284G1ZPLAM</t>
  </si>
  <si>
    <t xml:space="preserve">27AGXPJ6284G1ZPSLC</t>
  </si>
  <si>
    <t xml:space="preserve">27AGXPJ6284G1ZPSLC+</t>
  </si>
  <si>
    <t xml:space="preserve">27AGXPM7329K1ZH</t>
  </si>
  <si>
    <t xml:space="preserve">SHRI HARIKRISHNA HARDWARE</t>
  </si>
  <si>
    <t xml:space="preserve">27AGXPM7329K1ZHLAM</t>
  </si>
  <si>
    <t xml:space="preserve">27AGXPM7329K1ZHSLC</t>
  </si>
  <si>
    <t xml:space="preserve">27AGYPG0544R1ZL</t>
  </si>
  <si>
    <t xml:space="preserve">KALPIT PROJECTS</t>
  </si>
  <si>
    <t xml:space="preserve">27AGYPG0544R1ZLLAM</t>
  </si>
  <si>
    <t xml:space="preserve">27AGZPK6855G1ZL</t>
  </si>
  <si>
    <t xml:space="preserve">Shruti Enterprises</t>
  </si>
  <si>
    <t xml:space="preserve">27AGZPK6855G1ZLLAM</t>
  </si>
  <si>
    <t xml:space="preserve">27AHAPM8076B1ZF</t>
  </si>
  <si>
    <t xml:space="preserve">NEW MAHALAXMI PLYWOOD ( NEHERUNAGAR )</t>
  </si>
  <si>
    <t xml:space="preserve">Nehru Nagar</t>
  </si>
  <si>
    <t xml:space="preserve">27AHAPM8076B1ZFCAL+</t>
  </si>
  <si>
    <t xml:space="preserve">27AHAPM8076B1ZFFlex</t>
  </si>
  <si>
    <t xml:space="preserve">27AHAPM8076B1ZFLAM</t>
  </si>
  <si>
    <t xml:space="preserve">27AHAPM8076B1ZFLiner &amp; Other</t>
  </si>
  <si>
    <t xml:space="preserve">27AHAPM8076B1ZFSLC</t>
  </si>
  <si>
    <t xml:space="preserve">27AHAPM8076B1ZFSLC+</t>
  </si>
  <si>
    <t xml:space="preserve">27AHAPR8523L1ZX</t>
  </si>
  <si>
    <t xml:space="preserve">MODULAR PRO ENTERPRISES</t>
  </si>
  <si>
    <t xml:space="preserve">TALERANWADI</t>
  </si>
  <si>
    <t xml:space="preserve">27AHAPR8523L1ZXSLC</t>
  </si>
  <si>
    <t xml:space="preserve">27AHDPC3583G1ZI</t>
  </si>
  <si>
    <t xml:space="preserve">SAMAD FURNITURE</t>
  </si>
  <si>
    <t xml:space="preserve">Dangat Patil Nagar</t>
  </si>
  <si>
    <t xml:space="preserve">27AHDPC3583G1ZILAM</t>
  </si>
  <si>
    <t xml:space="preserve">27AHDPC3583G1ZISLC</t>
  </si>
  <si>
    <t xml:space="preserve">27AHDPC3583G1ZISLC+</t>
  </si>
  <si>
    <t xml:space="preserve">27AHEPB3625R1Z4</t>
  </si>
  <si>
    <t xml:space="preserve">VISION ENTERPRISES ( BHOSARI)</t>
  </si>
  <si>
    <t xml:space="preserve">Landewadi</t>
  </si>
  <si>
    <t xml:space="preserve">27AHEPB3625R1Z4CAL+</t>
  </si>
  <si>
    <t xml:space="preserve">27AHEPK0620M1ZG</t>
  </si>
  <si>
    <t xml:space="preserve">INDIAN PLY N- WOOD ( CHIKHLI)</t>
  </si>
  <si>
    <t xml:space="preserve">27AHEPK0620M1ZGCAL+</t>
  </si>
  <si>
    <t xml:space="preserve">27AHEPK0620M1ZGFlex</t>
  </si>
  <si>
    <t xml:space="preserve">27AHEPK0620M1ZGLAM</t>
  </si>
  <si>
    <t xml:space="preserve">27AHEPK0620M1ZGSLC</t>
  </si>
  <si>
    <t xml:space="preserve">27AHFPJ4087Q1ZN</t>
  </si>
  <si>
    <t xml:space="preserve">Seema Furniture &amp; Interior Works</t>
  </si>
  <si>
    <t xml:space="preserve">27AHFPJ4087Q1ZNCAL+</t>
  </si>
  <si>
    <t xml:space="preserve">27AHFPJ4087Q1ZNLAM</t>
  </si>
  <si>
    <t xml:space="preserve">27AHFPJ4087Q1ZNSLC</t>
  </si>
  <si>
    <t xml:space="preserve">27AHFPV4487Q1Z7</t>
  </si>
  <si>
    <t xml:space="preserve">YASH ENTERPRISES - CHINCHWAD PUNE</t>
  </si>
  <si>
    <t xml:space="preserve">27AHFPV4487Q1Z7CAL+</t>
  </si>
  <si>
    <t xml:space="preserve">27AHFPV4487Q1Z7Flex</t>
  </si>
  <si>
    <t xml:space="preserve">27AHFPV4487Q1Z7Liner &amp; Other</t>
  </si>
  <si>
    <t xml:space="preserve">27AHFPV4487Q1Z7SLC</t>
  </si>
  <si>
    <t xml:space="preserve">27AHHPP4298H1ZT</t>
  </si>
  <si>
    <t xml:space="preserve">BHAWANI TIMBER TRADING</t>
  </si>
  <si>
    <t xml:space="preserve">27AHHPP4298H1ZTLAM</t>
  </si>
  <si>
    <t xml:space="preserve">27AHHPP4298H1ZTSLC</t>
  </si>
  <si>
    <t xml:space="preserve">27AHHPT3744Q1ZH</t>
  </si>
  <si>
    <t xml:space="preserve">MARUTI PLYWOOD (LONAVALA)</t>
  </si>
  <si>
    <t xml:space="preserve">27AHHPT3744Q1ZHCAL+</t>
  </si>
  <si>
    <t xml:space="preserve">27AHHPT3744Q1ZHLAM</t>
  </si>
  <si>
    <t xml:space="preserve">27AHHPT3744Q1ZHLiner &amp; Other</t>
  </si>
  <si>
    <t xml:space="preserve">27AHHPT3744Q1ZHSLC</t>
  </si>
  <si>
    <t xml:space="preserve">27AHIPG1917B1ZT</t>
  </si>
  <si>
    <t xml:space="preserve">ANIKET INDUSTRIES</t>
  </si>
  <si>
    <t xml:space="preserve">27AHIPG1917B1ZTLAM</t>
  </si>
  <si>
    <t xml:space="preserve">27AHIPL6388B1Z5</t>
  </si>
  <si>
    <t xml:space="preserve">KARUNA PLYWOOD &amp; HARDWARE</t>
  </si>
  <si>
    <t xml:space="preserve">27AHIPL6388B1Z5CAL+</t>
  </si>
  <si>
    <t xml:space="preserve">27AHIPL6388B1Z5Flex</t>
  </si>
  <si>
    <t xml:space="preserve">27AHIPL6388B1Z5LAM</t>
  </si>
  <si>
    <t xml:space="preserve">27AHIPL6388B1Z5Liner &amp; Other</t>
  </si>
  <si>
    <t xml:space="preserve">27AHIPL6388B1Z5SLC</t>
  </si>
  <si>
    <t xml:space="preserve">27AHIPL6388B1Z5SLC+</t>
  </si>
  <si>
    <t xml:space="preserve">27AHIPR4142H1Z7</t>
  </si>
  <si>
    <t xml:space="preserve">SHREE RANA PLY AND HARDWARE AND FURNITURE INT. </t>
  </si>
  <si>
    <t xml:space="preserve">27AHIPR4142H1Z7CAL+</t>
  </si>
  <si>
    <t xml:space="preserve">27AHIPR4142H1Z7LAM</t>
  </si>
  <si>
    <t xml:space="preserve">27AHIPR4142H1Z7SLC</t>
  </si>
  <si>
    <t xml:space="preserve">27AHJPI5902R1ZS</t>
  </si>
  <si>
    <t xml:space="preserve">Jaali Arts</t>
  </si>
  <si>
    <t xml:space="preserve">27AHJPI5902R1ZSCAL+</t>
  </si>
  <si>
    <t xml:space="preserve">27AHLPJ5031C1ZO</t>
  </si>
  <si>
    <t xml:space="preserve">ADVANCE PLYWOOD</t>
  </si>
  <si>
    <t xml:space="preserve">27AHLPJ5031C1ZOCAL+</t>
  </si>
  <si>
    <t xml:space="preserve">27AHLPJ5031C1ZOLAM</t>
  </si>
  <si>
    <t xml:space="preserve">27AHLPJ5031C1ZOLiner &amp; Other</t>
  </si>
  <si>
    <t xml:space="preserve">27AHLPJ5031C1ZOSLC</t>
  </si>
  <si>
    <t xml:space="preserve">27AHLPN7351B1ZB</t>
  </si>
  <si>
    <t xml:space="preserve">NEHETE PLYWOOD</t>
  </si>
  <si>
    <t xml:space="preserve">27AHLPN7351B1ZBLAM</t>
  </si>
  <si>
    <t xml:space="preserve">27AHLPN7351B1ZBSLC</t>
  </si>
  <si>
    <t xml:space="preserve">27AHLPR3210M1Z2</t>
  </si>
  <si>
    <t xml:space="preserve">ADITI ENTERPRISES</t>
  </si>
  <si>
    <t xml:space="preserve">27AHLPR3210M1Z2CAL+</t>
  </si>
  <si>
    <t xml:space="preserve">27AHLPR3210M1Z2Flex</t>
  </si>
  <si>
    <t xml:space="preserve">27AHLPR3210M1Z2LAM</t>
  </si>
  <si>
    <t xml:space="preserve">27AHLPV6549H1ZL</t>
  </si>
  <si>
    <t xml:space="preserve">SHUBHAM FURNITURE &amp;AMP; ALUMINIUM</t>
  </si>
  <si>
    <t xml:space="preserve">27AHLPV6549H1ZLLAM</t>
  </si>
  <si>
    <t xml:space="preserve">27AHLPV6549H1ZLSLC</t>
  </si>
  <si>
    <t xml:space="preserve">27AHMPP5207D1ZD</t>
  </si>
  <si>
    <t xml:space="preserve">PANCHAL B R &amp; ENTERPRISES</t>
  </si>
  <si>
    <t xml:space="preserve">Dighi</t>
  </si>
  <si>
    <t xml:space="preserve">27AHMPP5207D1ZDLAM</t>
  </si>
  <si>
    <t xml:space="preserve">27AHMPP5207D1ZDSLC</t>
  </si>
  <si>
    <t xml:space="preserve">27AHMPR5017K1ZW</t>
  </si>
  <si>
    <t xml:space="preserve">MAHAVIR TIMBERS</t>
  </si>
  <si>
    <t xml:space="preserve">27AHMPR5017K1ZWCAL+</t>
  </si>
  <si>
    <t xml:space="preserve">27AHMPR5017K1ZWLAM</t>
  </si>
  <si>
    <t xml:space="preserve">27AHMPR5017K1ZWSLC</t>
  </si>
  <si>
    <t xml:space="preserve">27AHMPR5017K1ZWSLC+</t>
  </si>
  <si>
    <t xml:space="preserve">27AHNPB9359D1Z5</t>
  </si>
  <si>
    <t xml:space="preserve">JAI NANESH PLYWOOD</t>
  </si>
  <si>
    <t xml:space="preserve">27AHNPB9359D1Z5CAL+</t>
  </si>
  <si>
    <t xml:space="preserve">27AHNPB9359D1Z5LAM</t>
  </si>
  <si>
    <t xml:space="preserve">27AHNPB9359D1Z5SLC</t>
  </si>
  <si>
    <t xml:space="preserve">27AHNPC7725N1ZT</t>
  </si>
  <si>
    <t xml:space="preserve">AMIT PLYWOOD / BHAVANI PLYWOOD AND HARDWARE</t>
  </si>
  <si>
    <t xml:space="preserve">27AHNPC7725N1ZTCAL+</t>
  </si>
  <si>
    <t xml:space="preserve">27AHNPC7725N1ZTLAM</t>
  </si>
  <si>
    <t xml:space="preserve">27AHNPJ9415E1Z6</t>
  </si>
  <si>
    <t xml:space="preserve">CONCEPT DECOR</t>
  </si>
  <si>
    <t xml:space="preserve">27AHNPJ9415E1Z6CAL+</t>
  </si>
  <si>
    <t xml:space="preserve">27AHNPJ9415E1Z6LAM</t>
  </si>
  <si>
    <t xml:space="preserve">27AHNPJ9415E1Z6SLC</t>
  </si>
  <si>
    <t xml:space="preserve">27AHNPJ9415E1Z6SLC+</t>
  </si>
  <si>
    <t xml:space="preserve">27AHNPM0733A1ZO</t>
  </si>
  <si>
    <t xml:space="preserve">SURYA ENTERPRISES</t>
  </si>
  <si>
    <t xml:space="preserve">27AHNPM0733A1ZOCAL+</t>
  </si>
  <si>
    <t xml:space="preserve">27AHNPM0733A1ZOFlex</t>
  </si>
  <si>
    <t xml:space="preserve">27AHNPM0733A1ZOLAM</t>
  </si>
  <si>
    <t xml:space="preserve">27AHNPM0733A1ZOLiner &amp; Other</t>
  </si>
  <si>
    <t xml:space="preserve">27AHNPM0733A1ZOSLC</t>
  </si>
  <si>
    <t xml:space="preserve">27AHNPM5496J1ZJ</t>
  </si>
  <si>
    <t xml:space="preserve">RAJ PLY &amp; HARDWARE</t>
  </si>
  <si>
    <t xml:space="preserve">27AHNPM5496J1ZJCAL+</t>
  </si>
  <si>
    <t xml:space="preserve">27AHNPM5496J1ZJFlex</t>
  </si>
  <si>
    <t xml:space="preserve">27AHNPM5496J1ZJLAM</t>
  </si>
  <si>
    <t xml:space="preserve">27AHNPM5496J1ZJSLC</t>
  </si>
  <si>
    <t xml:space="preserve">27AHNPM5496J1ZJSLC+</t>
  </si>
  <si>
    <t xml:space="preserve">27AHNPR0677E1Z0</t>
  </si>
  <si>
    <t xml:space="preserve">KUVIRA ENTERPRISES</t>
  </si>
  <si>
    <t xml:space="preserve">27AHNPR0677E1Z0CAL+</t>
  </si>
  <si>
    <t xml:space="preserve">27AHNPR0677E1Z0SLC</t>
  </si>
  <si>
    <t xml:space="preserve">27AHNPR5595H1ZJ</t>
  </si>
  <si>
    <t xml:space="preserve">SHREE MAHAVIR PLYWOOD ( CHINCHWAD )</t>
  </si>
  <si>
    <t xml:space="preserve">27AHNPR5595H1ZJCAL+</t>
  </si>
  <si>
    <t xml:space="preserve">27AHNPR5595H1ZJFlex</t>
  </si>
  <si>
    <t xml:space="preserve">27AHNPR5595H1ZJLAM</t>
  </si>
  <si>
    <t xml:space="preserve">27AHNPR5595H1ZJLiner &amp; Other</t>
  </si>
  <si>
    <t xml:space="preserve">27AHNPR5595H1ZJSLC</t>
  </si>
  <si>
    <t xml:space="preserve">27AHNPR5595H1ZJSLC+</t>
  </si>
  <si>
    <t xml:space="preserve">27AHOPG3338E1ZE</t>
  </si>
  <si>
    <t xml:space="preserve">DESIGN EMPHASIS STUDIO</t>
  </si>
  <si>
    <t xml:space="preserve">27AHOPG3338E1ZECAL+</t>
  </si>
  <si>
    <t xml:space="preserve">27AHOPG3338E1ZELAM</t>
  </si>
  <si>
    <t xml:space="preserve">27AHOPG3338E1ZESLC</t>
  </si>
  <si>
    <t xml:space="preserve">27AHOPS2407C1ZE</t>
  </si>
  <si>
    <t xml:space="preserve">Sharad Steel</t>
  </si>
  <si>
    <t xml:space="preserve">27AHOPS2407C1ZELAM</t>
  </si>
  <si>
    <t xml:space="preserve">27AHOPS2407C1ZESLC</t>
  </si>
  <si>
    <t xml:space="preserve">27AHOPS2409N1ZP</t>
  </si>
  <si>
    <t xml:space="preserve">G M VENEERS AND PLY</t>
  </si>
  <si>
    <t xml:space="preserve">27AHOPS2409N1ZPCAL+</t>
  </si>
  <si>
    <t xml:space="preserve">27AHOPS2409N1ZPFlex</t>
  </si>
  <si>
    <t xml:space="preserve">27AHOPS2409N1ZPLAM</t>
  </si>
  <si>
    <t xml:space="preserve">27AHOPS2409N1ZPLiner &amp; Other</t>
  </si>
  <si>
    <t xml:space="preserve">27AHOPS2409N1ZPSLC</t>
  </si>
  <si>
    <t xml:space="preserve">27AHOPS2409N1ZPSLC+</t>
  </si>
  <si>
    <t xml:space="preserve">27AHPPC9899K2Z9</t>
  </si>
  <si>
    <t xml:space="preserve">D Ram Enterprises (Somwar Peth)</t>
  </si>
  <si>
    <t xml:space="preserve">27AHPPC9899K2Z9CAL+</t>
  </si>
  <si>
    <t xml:space="preserve">27AHPPG7200A1ZS</t>
  </si>
  <si>
    <t xml:space="preserve">GANDHI PLYWOOD</t>
  </si>
  <si>
    <t xml:space="preserve">27AHPPG7200A1ZSCAL+</t>
  </si>
  <si>
    <t xml:space="preserve">27AHPPG7200A1ZSFlex</t>
  </si>
  <si>
    <t xml:space="preserve">27AHPPG7200A1ZSLAM</t>
  </si>
  <si>
    <t xml:space="preserve">27AHPPG7200A1ZSLiner &amp; Other</t>
  </si>
  <si>
    <t xml:space="preserve">27AHPPG7200A1ZSSLC</t>
  </si>
  <si>
    <t xml:space="preserve">27AHPPG7200A1ZSSLC+</t>
  </si>
  <si>
    <t xml:space="preserve">27AHPPV9096D1ZH</t>
  </si>
  <si>
    <t xml:space="preserve">Shree Krishna Furniture Mart (Wakad)</t>
  </si>
  <si>
    <t xml:space="preserve">27AHPPV9096D1ZHCAL+</t>
  </si>
  <si>
    <t xml:space="preserve">27AHPPV9096D1ZHLAM</t>
  </si>
  <si>
    <t xml:space="preserve">27AHPPV9180J1ZB</t>
  </si>
  <si>
    <t xml:space="preserve">AASTHA HARDWARE &amp; ELECTRICAL</t>
  </si>
  <si>
    <t xml:space="preserve">27AHPPV9180J1ZBCAL+</t>
  </si>
  <si>
    <t xml:space="preserve">27AHPPV9180J1ZBFlex</t>
  </si>
  <si>
    <t xml:space="preserve">27AHPPV9180J1ZBLAM</t>
  </si>
  <si>
    <t xml:space="preserve">27AHPPV9180J1ZBSLC+</t>
  </si>
  <si>
    <t xml:space="preserve">27AHQPC5060K2Z3</t>
  </si>
  <si>
    <t xml:space="preserve">Aahir Engineers</t>
  </si>
  <si>
    <t xml:space="preserve">27AHQPC5060K2Z3SLC</t>
  </si>
  <si>
    <t xml:space="preserve">27AHQPG7775H1ZP</t>
  </si>
  <si>
    <t xml:space="preserve">ASHOKA INDUSTRIES ( WARJE )</t>
  </si>
  <si>
    <t xml:space="preserve">27AHQPG7775H1ZPLAM</t>
  </si>
  <si>
    <t xml:space="preserve">27AHRPP3159R1Z8</t>
  </si>
  <si>
    <t xml:space="preserve">DEV PLY AND HARDWARE/ M M INTERIOR</t>
  </si>
  <si>
    <t xml:space="preserve">27AHRPP3159R1Z8LAM</t>
  </si>
  <si>
    <t xml:space="preserve">27AHRPP3159R1Z8SLC</t>
  </si>
  <si>
    <t xml:space="preserve">27AHRPT6697C1ZI</t>
  </si>
  <si>
    <t xml:space="preserve">Shree Bhawani Plywood Center</t>
  </si>
  <si>
    <t xml:space="preserve">27AHRPT6697C1ZICAL+</t>
  </si>
  <si>
    <t xml:space="preserve">27AHRPT6697C1ZIFlex</t>
  </si>
  <si>
    <t xml:space="preserve">27AHRPT6697C1ZILAM</t>
  </si>
  <si>
    <t xml:space="preserve">27AHRPT6697C1ZISLC</t>
  </si>
  <si>
    <t xml:space="preserve">27AHSPG7970N1ZD</t>
  </si>
  <si>
    <t xml:space="preserve">AJAY ENTERPRISES</t>
  </si>
  <si>
    <t xml:space="preserve">27AHSPG7970N1ZDCAL+</t>
  </si>
  <si>
    <t xml:space="preserve">27AHSPG7970N1ZDLAM</t>
  </si>
  <si>
    <t xml:space="preserve">27AHSPG7970N1ZDSLC</t>
  </si>
  <si>
    <t xml:space="preserve">27AHSPG7970N1ZDSLC+</t>
  </si>
  <si>
    <t xml:space="preserve">27AHSPJ5595J1ZH</t>
  </si>
  <si>
    <t xml:space="preserve">SHRI PLY HOUSE ( NEHRU NAGAR )</t>
  </si>
  <si>
    <t xml:space="preserve">27AHSPJ5595J1ZHLAM</t>
  </si>
  <si>
    <t xml:space="preserve">27AHSPN9644G1ZM</t>
  </si>
  <si>
    <t xml:space="preserve">Vinayak Plywood and Hardware (Lohegaon)</t>
  </si>
  <si>
    <t xml:space="preserve">27AHSPN9644G1ZMLAM</t>
  </si>
  <si>
    <t xml:space="preserve">27AHSPN9644G1ZMSLC</t>
  </si>
  <si>
    <t xml:space="preserve">27AHSPP3100H1ZB</t>
  </si>
  <si>
    <t xml:space="preserve">Jayshree Enterprises</t>
  </si>
  <si>
    <t xml:space="preserve">27AHSPP3100H1ZBLAM</t>
  </si>
  <si>
    <t xml:space="preserve">27AHSPT6640E1ZU</t>
  </si>
  <si>
    <t xml:space="preserve">SHREEKANT HOUSING</t>
  </si>
  <si>
    <t xml:space="preserve">27AHSPT6640E1ZUCAL+</t>
  </si>
  <si>
    <t xml:space="preserve">27AHSPT6640E1ZULAM</t>
  </si>
  <si>
    <t xml:space="preserve">27AHTPB5476B1Z9</t>
  </si>
  <si>
    <t xml:space="preserve">NATIONAL WOOD VENTURE (MOIN)</t>
  </si>
  <si>
    <t xml:space="preserve">27AHTPB5476B1Z9LAM</t>
  </si>
  <si>
    <t xml:space="preserve">27AHTPJ5076B1Z5</t>
  </si>
  <si>
    <t xml:space="preserve">VIKAS PLYWOOD AND HARDWARE DHANORI</t>
  </si>
  <si>
    <t xml:space="preserve">27AHTPJ5076B1Z5Flex</t>
  </si>
  <si>
    <t xml:space="preserve">27AHTPJ5076B1Z5LAM</t>
  </si>
  <si>
    <t xml:space="preserve">27AHTPJ5076B1Z5SLC</t>
  </si>
  <si>
    <t xml:space="preserve">27AHTPP0257E1Z4</t>
  </si>
  <si>
    <t xml:space="preserve">RIGHT INDUSTRIES</t>
  </si>
  <si>
    <t xml:space="preserve">27AHTPP0257E1Z4CAL+</t>
  </si>
  <si>
    <t xml:space="preserve">27AHUPD9034C1ZA</t>
  </si>
  <si>
    <t xml:space="preserve">NAJMI HARDWARE &amp; PAINTS</t>
  </si>
  <si>
    <t xml:space="preserve">27AHUPD9034C1ZALAM</t>
  </si>
  <si>
    <t xml:space="preserve">27AHUPD9034C1ZASLC</t>
  </si>
  <si>
    <t xml:space="preserve">27AHUPM5321P1ZK</t>
  </si>
  <si>
    <t xml:space="preserve">MAK INTERIOR AND FURNITURE (PCMC)</t>
  </si>
  <si>
    <t xml:space="preserve">Budruk Pune</t>
  </si>
  <si>
    <t xml:space="preserve">27AHUPM5321P1ZKLAM</t>
  </si>
  <si>
    <t xml:space="preserve">27AHUPM5321P1ZKSLC</t>
  </si>
  <si>
    <t xml:space="preserve">27AHUPP1685M1ZC</t>
  </si>
  <si>
    <t xml:space="preserve">PLY GHAR (KOTHRUD)</t>
  </si>
  <si>
    <t xml:space="preserve">27AHUPP1685M1ZCCAL+</t>
  </si>
  <si>
    <t xml:space="preserve">27AHUPP1685M1ZCLAM</t>
  </si>
  <si>
    <t xml:space="preserve">27AHUPP1685M1ZCLiner &amp; Other</t>
  </si>
  <si>
    <t xml:space="preserve">27AHUPP1685M1ZCSLC</t>
  </si>
  <si>
    <t xml:space="preserve">27AHUPR8781Q2ZQ</t>
  </si>
  <si>
    <t xml:space="preserve">Prashant ply</t>
  </si>
  <si>
    <t xml:space="preserve">27AHUPR8781Q2ZQCAL+</t>
  </si>
  <si>
    <t xml:space="preserve">27AHVPC9379E1ZQ</t>
  </si>
  <si>
    <t xml:space="preserve">SIDDHI PLYWOOD CENTER</t>
  </si>
  <si>
    <t xml:space="preserve">27AHVPC9379E1ZQCAL+</t>
  </si>
  <si>
    <t xml:space="preserve">27AHVPC9379E1ZQFlex</t>
  </si>
  <si>
    <t xml:space="preserve">27AHVPC9379E1ZQLAM</t>
  </si>
  <si>
    <t xml:space="preserve">27AHVPC9379E1ZQSLC</t>
  </si>
  <si>
    <t xml:space="preserve">27AHVPC9379E1ZQSLC+</t>
  </si>
  <si>
    <t xml:space="preserve">27AHVPD6248D1Z5</t>
  </si>
  <si>
    <t xml:space="preserve">SHREE RISHIKESH EQUIPMENTS</t>
  </si>
  <si>
    <t xml:space="preserve">27AHVPD6248D1Z5Liner &amp; Other</t>
  </si>
  <si>
    <t xml:space="preserve">27AHVPM3032A1ZI</t>
  </si>
  <si>
    <t xml:space="preserve">R V ENTERPRISES</t>
  </si>
  <si>
    <t xml:space="preserve">27AHVPM3032A1ZICAL+</t>
  </si>
  <si>
    <t xml:space="preserve">27AHVPM3032A1ZIFlex</t>
  </si>
  <si>
    <t xml:space="preserve">27AHVPM3032A1ZILAM</t>
  </si>
  <si>
    <t xml:space="preserve">27AHVPM3032A1ZILiner &amp; Other</t>
  </si>
  <si>
    <t xml:space="preserve">27AHVPM3032A1ZISLC</t>
  </si>
  <si>
    <t xml:space="preserve">27AHVPM3032A1ZISLC+</t>
  </si>
  <si>
    <t xml:space="preserve">27AHVPM9729N1Z3</t>
  </si>
  <si>
    <t xml:space="preserve">STERLING ENTERPRISES</t>
  </si>
  <si>
    <t xml:space="preserve">27AHVPM9729N1Z3CAL+</t>
  </si>
  <si>
    <t xml:space="preserve">27AHVPM9729N1Z3LAM</t>
  </si>
  <si>
    <t xml:space="preserve">27AHVPT1048B1Z5</t>
  </si>
  <si>
    <t xml:space="preserve">Handcrafted Wood Elegance</t>
  </si>
  <si>
    <t xml:space="preserve">27AHVPT1048B1Z5CAL+</t>
  </si>
  <si>
    <t xml:space="preserve">27AHVPT6746Q1ZV</t>
  </si>
  <si>
    <t xml:space="preserve">MALHAR HARDWARE</t>
  </si>
  <si>
    <t xml:space="preserve">27AHVPT6746Q1ZVLAM</t>
  </si>
  <si>
    <t xml:space="preserve">27AHVPT6746Q1ZVSLC</t>
  </si>
  <si>
    <t xml:space="preserve">27AHVPT6746Q1ZVSLC+</t>
  </si>
  <si>
    <t xml:space="preserve">27AHWPD2284N1ZN</t>
  </si>
  <si>
    <t xml:space="preserve">MANJALI PLYWOOD AND HARDWARE</t>
  </si>
  <si>
    <t xml:space="preserve">27AHWPD2284N1ZNCAL+</t>
  </si>
  <si>
    <t xml:space="preserve">27AHWPD2284N1ZNLAM</t>
  </si>
  <si>
    <t xml:space="preserve">27AHWPD2284N1ZNSLC</t>
  </si>
  <si>
    <t xml:space="preserve">27AHWPD2284N1ZNSLC+</t>
  </si>
  <si>
    <t xml:space="preserve">27AHWPJ0867F1ZX</t>
  </si>
  <si>
    <t xml:space="preserve">CHETAN PLY &amp; HARDWARE</t>
  </si>
  <si>
    <t xml:space="preserve">27AHWPJ0867F1ZXCAL+</t>
  </si>
  <si>
    <t xml:space="preserve">27AHWPJ0867F1ZXFlex</t>
  </si>
  <si>
    <t xml:space="preserve">27AHWPJ0867F1ZXLAM</t>
  </si>
  <si>
    <t xml:space="preserve">27AHWPJ0867F1ZXLiner &amp; Other</t>
  </si>
  <si>
    <t xml:space="preserve">27AHWPJ0867F1ZXSLC</t>
  </si>
  <si>
    <t xml:space="preserve">27AHWPJ0867F1ZXSLC+</t>
  </si>
  <si>
    <t xml:space="preserve">27AHXPD1636R1ZK</t>
  </si>
  <si>
    <t xml:space="preserve">MUKTA ADS</t>
  </si>
  <si>
    <t xml:space="preserve">27AHXPD1636R1ZKLAM</t>
  </si>
  <si>
    <t xml:space="preserve">27AHXPD1636R1ZKSLC</t>
  </si>
  <si>
    <t xml:space="preserve">27AHXPM5204G1Z2</t>
  </si>
  <si>
    <t xml:space="preserve">Artin Dekor</t>
  </si>
  <si>
    <t xml:space="preserve">27AHXPM5204G1Z2CAL+</t>
  </si>
  <si>
    <t xml:space="preserve">27AHXPM5204G1Z2LAM</t>
  </si>
  <si>
    <t xml:space="preserve">27AHXPM5204G1Z2SLC</t>
  </si>
  <si>
    <t xml:space="preserve">27AHXPM7373C1ZS</t>
  </si>
  <si>
    <t xml:space="preserve">MUTHA ENTERPRISES</t>
  </si>
  <si>
    <t xml:space="preserve">27AHXPM7373C1ZSLAM</t>
  </si>
  <si>
    <t xml:space="preserve">27AHXPM7373C1ZSLiner &amp; Other</t>
  </si>
  <si>
    <t xml:space="preserve">27AHXPM7373C1ZSSLC</t>
  </si>
  <si>
    <t xml:space="preserve">27AHXPM7373C1ZSSLC+</t>
  </si>
  <si>
    <t xml:space="preserve">27AHXPM7375E1ZM</t>
  </si>
  <si>
    <t xml:space="preserve">LUCKY PLYWOOD/SHREE LUCKY PLY LAM</t>
  </si>
  <si>
    <t xml:space="preserve">27AHXPM7375E1ZMCAL+</t>
  </si>
  <si>
    <t xml:space="preserve">27AHXPM7375E1ZMLAM</t>
  </si>
  <si>
    <t xml:space="preserve">27AHXPM7375E1ZMSLC</t>
  </si>
  <si>
    <t xml:space="preserve">27AHXPM7375E1ZMSLC+</t>
  </si>
  <si>
    <t xml:space="preserve">27AHXPP1207E1Z8</t>
  </si>
  <si>
    <t xml:space="preserve">PATEL PLYWOOD</t>
  </si>
  <si>
    <t xml:space="preserve">27AHXPP1207E1Z8CAL+</t>
  </si>
  <si>
    <t xml:space="preserve">27AHXPP1207E1Z8Flex</t>
  </si>
  <si>
    <t xml:space="preserve">27AHXPP1207E1Z8LAM</t>
  </si>
  <si>
    <t xml:space="preserve">27AHXPP1207E1Z8SLC</t>
  </si>
  <si>
    <t xml:space="preserve">27AHYPB6485H1ZP</t>
  </si>
  <si>
    <t xml:space="preserve">AM DECOR &amp; INTERIOR STUDIO (KONDHWA)</t>
  </si>
  <si>
    <t xml:space="preserve">27AHYPB6485H1ZPLAM</t>
  </si>
  <si>
    <t xml:space="preserve">27AHYPB6485H1ZPSLC</t>
  </si>
  <si>
    <t xml:space="preserve">27AHYPM8817A1ZW</t>
  </si>
  <si>
    <t xml:space="preserve">SHRISHTI CONSTRUCTIONS</t>
  </si>
  <si>
    <t xml:space="preserve">27AHYPM8817A1ZWLAM</t>
  </si>
  <si>
    <t xml:space="preserve">27AHZPD7414M1ZO</t>
  </si>
  <si>
    <t xml:space="preserve">AMBICA HARDWARE</t>
  </si>
  <si>
    <t xml:space="preserve">27AHZPD7414M1ZOCAL+</t>
  </si>
  <si>
    <t xml:space="preserve">27AHZPD7414M1ZOFlex</t>
  </si>
  <si>
    <t xml:space="preserve">27AHZPD7414M1ZOLAM</t>
  </si>
  <si>
    <t xml:space="preserve">27AHZPD7414M1ZOLiner &amp; Other</t>
  </si>
  <si>
    <t xml:space="preserve">27AHZPD7414M1ZOSLC</t>
  </si>
  <si>
    <t xml:space="preserve">27AHZPD7414M1ZOSLC+</t>
  </si>
  <si>
    <t xml:space="preserve">27AIAPB7127M1ZA</t>
  </si>
  <si>
    <t xml:space="preserve">NATIONAL WOOD VENTURE</t>
  </si>
  <si>
    <t xml:space="preserve">27AIAPB7127M1ZALAM</t>
  </si>
  <si>
    <t xml:space="preserve">27AIAPB7127M1ZASLC</t>
  </si>
  <si>
    <t xml:space="preserve">27AIAPB7127M1ZASLC+</t>
  </si>
  <si>
    <t xml:space="preserve">27AIAPG7890C1ZC</t>
  </si>
  <si>
    <t xml:space="preserve">S M Enterprises (Bhosari)</t>
  </si>
  <si>
    <t xml:space="preserve">27AIAPG7890C1ZCLAM</t>
  </si>
  <si>
    <t xml:space="preserve">27AIBPB5736F1ZL</t>
  </si>
  <si>
    <t xml:space="preserve">SHIVAM ENTERPIRSES</t>
  </si>
  <si>
    <t xml:space="preserve">27AIBPB5736F1ZLFlex</t>
  </si>
  <si>
    <t xml:space="preserve">27AIBPB5736F1ZLLAM</t>
  </si>
  <si>
    <t xml:space="preserve">27AIBPB5736F1ZLSLC</t>
  </si>
  <si>
    <t xml:space="preserve">27AIBPB5736F1ZLSLC+</t>
  </si>
  <si>
    <t xml:space="preserve">27AIBPR4909G1Z6</t>
  </si>
  <si>
    <t xml:space="preserve">RAJENDRA PLY- TM</t>
  </si>
  <si>
    <t xml:space="preserve">27AIBPR4909G1Z6CAL+</t>
  </si>
  <si>
    <t xml:space="preserve">27AIBPR4909G1Z6LAM</t>
  </si>
  <si>
    <t xml:space="preserve">27AIBPR4909G1Z6SLC</t>
  </si>
  <si>
    <t xml:space="preserve">27AIBPR4909G1Z6SLC+</t>
  </si>
  <si>
    <t xml:space="preserve">27AICPM8016C1ZK</t>
  </si>
  <si>
    <t xml:space="preserve">SHREE SADGURU JANGLI MAHARAJ KRUPA PLY</t>
  </si>
  <si>
    <t xml:space="preserve">27AICPM8016C1ZKLAM</t>
  </si>
  <si>
    <t xml:space="preserve">27AICPM8016C1ZKSLC</t>
  </si>
  <si>
    <t xml:space="preserve">27AIDPG9699N1ZB</t>
  </si>
  <si>
    <t xml:space="preserve">H P PLY AND WOOD</t>
  </si>
  <si>
    <t xml:space="preserve">27AIDPG9699N1ZBLAM</t>
  </si>
  <si>
    <t xml:space="preserve">27AIDPG9699N1ZBSLC</t>
  </si>
  <si>
    <t xml:space="preserve">27AIDPS7836B1Z5</t>
  </si>
  <si>
    <t xml:space="preserve">SANGHVI KANHAIYALAL PUNAMCHAND</t>
  </si>
  <si>
    <t xml:space="preserve">27AIDPS7836B1Z5CAL+</t>
  </si>
  <si>
    <t xml:space="preserve">27AIDPS7836B1Z5LAM</t>
  </si>
  <si>
    <t xml:space="preserve">27AIDPS7836B1Z5SLC</t>
  </si>
  <si>
    <t xml:space="preserve">27AIFPK1731K1ZA</t>
  </si>
  <si>
    <t xml:space="preserve">VISION LAMINATES &amp; HARDWARE</t>
  </si>
  <si>
    <t xml:space="preserve">27AIFPK1731K1ZACAL+</t>
  </si>
  <si>
    <t xml:space="preserve">27AIFPK1731K1ZAFlex</t>
  </si>
  <si>
    <t xml:space="preserve">27AIFPK1731K1ZALAM</t>
  </si>
  <si>
    <t xml:space="preserve">27AIFPK1731K1ZALiner &amp; Other</t>
  </si>
  <si>
    <t xml:space="preserve">27AIFPK1731K1ZASLC</t>
  </si>
  <si>
    <t xml:space="preserve">27AIGPP2951D1ZB</t>
  </si>
  <si>
    <t xml:space="preserve">GOKUL HARDWARE AND ELECTRIC</t>
  </si>
  <si>
    <t xml:space="preserve">Ramwadi</t>
  </si>
  <si>
    <t xml:space="preserve">27AIGPP2951D1ZBLAM</t>
  </si>
  <si>
    <t xml:space="preserve">27AIHPG0630M1ZC</t>
  </si>
  <si>
    <t xml:space="preserve">PLYWOOD POINT PLY &amp; HARDWARE ( RAHATANI)</t>
  </si>
  <si>
    <t xml:space="preserve">27AIHPG0630M1ZCCAL+</t>
  </si>
  <si>
    <t xml:space="preserve">27AIHPG0630M1ZCFlex</t>
  </si>
  <si>
    <t xml:space="preserve">27AIHPG0630M1ZCLAM</t>
  </si>
  <si>
    <t xml:space="preserve">27AIHPG0630M1ZCSLC</t>
  </si>
  <si>
    <t xml:space="preserve">27AIHPK3094P1ZM</t>
  </si>
  <si>
    <t xml:space="preserve">PARAG PREFAB INDUSTRIES</t>
  </si>
  <si>
    <t xml:space="preserve">27AIHPK3094P1ZMCAL+</t>
  </si>
  <si>
    <t xml:space="preserve">27AIHPK3094P1ZMFlex</t>
  </si>
  <si>
    <t xml:space="preserve">27AIHPK3094P1ZMLAM</t>
  </si>
  <si>
    <t xml:space="preserve">27AIHPK3094P1ZMSLC</t>
  </si>
  <si>
    <t xml:space="preserve">27AIIPB7091A1ZK</t>
  </si>
  <si>
    <t xml:space="preserve">GANGA INDUSTRIES</t>
  </si>
  <si>
    <t xml:space="preserve">27AIIPB7091A1ZKFlex</t>
  </si>
  <si>
    <t xml:space="preserve">27AIIPB7091A1ZKLAM</t>
  </si>
  <si>
    <t xml:space="preserve">27AIIPB7091A1ZKSLC</t>
  </si>
  <si>
    <t xml:space="preserve">27AIJPC7195F1Z3</t>
  </si>
  <si>
    <t xml:space="preserve">POOJA PLYWOOD AND LAMINATES</t>
  </si>
  <si>
    <t xml:space="preserve">27AIJPC7195F1Z3CAL+</t>
  </si>
  <si>
    <t xml:space="preserve">27AIJPC7195F1Z3Flex</t>
  </si>
  <si>
    <t xml:space="preserve">27AIJPC7195F1Z3LAM</t>
  </si>
  <si>
    <t xml:space="preserve">27AIJPC7195F1Z3Liner &amp; Other</t>
  </si>
  <si>
    <t xml:space="preserve">27AIJPC7195F1Z3SLC</t>
  </si>
  <si>
    <t xml:space="preserve">27AIJPC7195F1Z3SLC+</t>
  </si>
  <si>
    <t xml:space="preserve">27AIJPG8004B2ZO</t>
  </si>
  <si>
    <t xml:space="preserve">Shivraj Enterprises (Mundhwa)</t>
  </si>
  <si>
    <t xml:space="preserve">27AIJPG8004B2ZOLAM</t>
  </si>
  <si>
    <t xml:space="preserve">27AIKPJ2168A1ZI</t>
  </si>
  <si>
    <t xml:space="preserve">Revespaces</t>
  </si>
  <si>
    <t xml:space="preserve">27AIKPJ2168A1ZICAL+</t>
  </si>
  <si>
    <t xml:space="preserve">27AIKPJ2168A1ZIFlex</t>
  </si>
  <si>
    <t xml:space="preserve">27AIKPJ2168A1ZILAM</t>
  </si>
  <si>
    <t xml:space="preserve">27AIKPJ2168A1ZISLC</t>
  </si>
  <si>
    <t xml:space="preserve">27AIKPJ2168A1ZISLC+</t>
  </si>
  <si>
    <t xml:space="preserve">27AIKPT4411G1Z6</t>
  </si>
  <si>
    <t xml:space="preserve">HARI OM ENTERPRISES-AKOLA</t>
  </si>
  <si>
    <t xml:space="preserve">27AIKPT4411G1Z6CAL+</t>
  </si>
  <si>
    <t xml:space="preserve">27AIKPT4411G1Z6Flex</t>
  </si>
  <si>
    <t xml:space="preserve">27AIKPT4411G1Z6LAM</t>
  </si>
  <si>
    <t xml:space="preserve">27AIKPT4411G1Z6SLC</t>
  </si>
  <si>
    <t xml:space="preserve">27AILPC1656R1ZQ</t>
  </si>
  <si>
    <t xml:space="preserve">SHREE INTERIORS</t>
  </si>
  <si>
    <t xml:space="preserve">27AILPC1656R1ZQSLC</t>
  </si>
  <si>
    <t xml:space="preserve">27AINPB5835B1ZH</t>
  </si>
  <si>
    <t xml:space="preserve">BALAJI HOMES</t>
  </si>
  <si>
    <t xml:space="preserve">27AINPB5835B1ZHLAM</t>
  </si>
  <si>
    <t xml:space="preserve">27AINPJ1185A2ZF</t>
  </si>
  <si>
    <t xml:space="preserve">KRISHNA PLYWOOD &amp; HARDWARE ( CHAKAN)</t>
  </si>
  <si>
    <t xml:space="preserve">27AINPJ1185A2ZFLAM</t>
  </si>
  <si>
    <t xml:space="preserve">27AINPJ1185A2ZFSLC</t>
  </si>
  <si>
    <t xml:space="preserve">27AINPK0388C1Z8</t>
  </si>
  <si>
    <t xml:space="preserve">SAI ENTERPRISES - SINHAGAD ROAD PUNE</t>
  </si>
  <si>
    <t xml:space="preserve">27AINPK0388C1Z8LAM</t>
  </si>
  <si>
    <t xml:space="preserve">27AINPK0388C1Z8SLC</t>
  </si>
  <si>
    <t xml:space="preserve">27AINPP9522H1ZR</t>
  </si>
  <si>
    <t xml:space="preserve">JAYASHREE PLYWOOD</t>
  </si>
  <si>
    <t xml:space="preserve">27AINPP9522H1ZRCAL+</t>
  </si>
  <si>
    <t xml:space="preserve">27AINPP9522H1ZRLAM</t>
  </si>
  <si>
    <t xml:space="preserve">27AINPP9522H1ZRSLC</t>
  </si>
  <si>
    <t xml:space="preserve">27AINPP9522H1ZRSLC+</t>
  </si>
  <si>
    <t xml:space="preserve">27AIOPV3892M2Z3</t>
  </si>
  <si>
    <t xml:space="preserve">SHREE ENTERPRISES (BORADEWADI )</t>
  </si>
  <si>
    <t xml:space="preserve">27AIOPV3892M2Z3Flex</t>
  </si>
  <si>
    <t xml:space="preserve">27AIOPV3892M2Z3LAM</t>
  </si>
  <si>
    <t xml:space="preserve">27AIOPV3892M2Z3SLC</t>
  </si>
  <si>
    <t xml:space="preserve">27AIPPB4648G1Z4</t>
  </si>
  <si>
    <t xml:space="preserve">SUTARMET PLYWOOD</t>
  </si>
  <si>
    <t xml:space="preserve">27AIPPB4648G1Z4LAM</t>
  </si>
  <si>
    <t xml:space="preserve">27AIPPB4648G1Z4SLC</t>
  </si>
  <si>
    <t xml:space="preserve">27AIPPD5927L1ZR</t>
  </si>
  <si>
    <t xml:space="preserve">SHRINATH FURNITURE</t>
  </si>
  <si>
    <t xml:space="preserve">27AIPPD5927L1ZRCAL+</t>
  </si>
  <si>
    <t xml:space="preserve">27AIPPD5927L1ZRLAM</t>
  </si>
  <si>
    <t xml:space="preserve">27AIPPD5927L1ZRSLC</t>
  </si>
  <si>
    <t xml:space="preserve">27AIPPR6602N3ZH</t>
  </si>
  <si>
    <t xml:space="preserve">MEEKAN INTERIOR</t>
  </si>
  <si>
    <t xml:space="preserve">27AIPPR6602N3ZHCAL+</t>
  </si>
  <si>
    <t xml:space="preserve">27AIPPR6602N3ZHLAM</t>
  </si>
  <si>
    <t xml:space="preserve">27AIPPR6602N3ZHSLC</t>
  </si>
  <si>
    <t xml:space="preserve">27AIQPG9734K1ZK</t>
  </si>
  <si>
    <t xml:space="preserve">VIJAY PLY &amp; HARDWARE-SASWAD</t>
  </si>
  <si>
    <t xml:space="preserve">27AIQPG9734K1ZKCAL+</t>
  </si>
  <si>
    <t xml:space="preserve">27AIQPG9734K1ZKFlex</t>
  </si>
  <si>
    <t xml:space="preserve">27AIQPG9734K1ZKLAM</t>
  </si>
  <si>
    <t xml:space="preserve">27AIQPG9734K1ZKSLC</t>
  </si>
  <si>
    <t xml:space="preserve">27AIQPM6099P1Z0</t>
  </si>
  <si>
    <t xml:space="preserve">M B ENTERPRISES</t>
  </si>
  <si>
    <t xml:space="preserve">27AIQPM6099P1Z0LAM</t>
  </si>
  <si>
    <t xml:space="preserve">27AIQPM6099P1Z0SLC+</t>
  </si>
  <si>
    <t xml:space="preserve">27AIQPT6022K1ZO</t>
  </si>
  <si>
    <t xml:space="preserve">LAXMI FURNITECH</t>
  </si>
  <si>
    <t xml:space="preserve">27AIQPT6022K1ZOCAL+</t>
  </si>
  <si>
    <t xml:space="preserve">27AIQPT6022K1ZOLAM</t>
  </si>
  <si>
    <t xml:space="preserve">27AIQPT6022K1ZOSLC</t>
  </si>
  <si>
    <t xml:space="preserve">27AISPV8402D1ZV</t>
  </si>
  <si>
    <t xml:space="preserve">TRIMURTI INTERIOR</t>
  </si>
  <si>
    <t xml:space="preserve">27AISPV8402D1ZVCAL+</t>
  </si>
  <si>
    <t xml:space="preserve">27AISPV8402D1ZVFlex</t>
  </si>
  <si>
    <t xml:space="preserve">27AISPV8402D1ZVLAM</t>
  </si>
  <si>
    <t xml:space="preserve">27AISPV8402D1ZVSLC</t>
  </si>
  <si>
    <t xml:space="preserve">27AITPG8945R1Z0</t>
  </si>
  <si>
    <t xml:space="preserve">VARIETY DECORATORS AND FURNITURES</t>
  </si>
  <si>
    <t xml:space="preserve">27AITPG8945R1Z0CAL+</t>
  </si>
  <si>
    <t xml:space="preserve">27AITPG8945R1Z0Flex</t>
  </si>
  <si>
    <t xml:space="preserve">27AITPG8945R1Z0LAM</t>
  </si>
  <si>
    <t xml:space="preserve">27AITPG8945R1Z0SLC</t>
  </si>
  <si>
    <t xml:space="preserve">27AITPG8945R1Z0SLC+</t>
  </si>
  <si>
    <t xml:space="preserve">27AITPJ2867K1ZI</t>
  </si>
  <si>
    <t xml:space="preserve">DARLESHA HARDWARE</t>
  </si>
  <si>
    <t xml:space="preserve">27AITPJ2867K1ZILAM</t>
  </si>
  <si>
    <t xml:space="preserve">27AITPJ2867K1ZILiner &amp; Other</t>
  </si>
  <si>
    <t xml:space="preserve">27AITPJ2867K1ZISLC</t>
  </si>
  <si>
    <t xml:space="preserve">27AITPJ2867K1ZISLC+</t>
  </si>
  <si>
    <t xml:space="preserve">27AITPR3980M1Z6</t>
  </si>
  <si>
    <t xml:space="preserve">MR INTERIOR CONCEPTS</t>
  </si>
  <si>
    <t xml:space="preserve">27AITPR3980M1Z6LAM</t>
  </si>
  <si>
    <t xml:space="preserve">27AITPR3980M1Z6SLC</t>
  </si>
  <si>
    <t xml:space="preserve">27AIUPP0933F1ZZ</t>
  </si>
  <si>
    <t xml:space="preserve">SHREE OM PLY</t>
  </si>
  <si>
    <t xml:space="preserve">27AIUPP0933F1ZZCAL+</t>
  </si>
  <si>
    <t xml:space="preserve">27AIUPP0933F1ZZFlex</t>
  </si>
  <si>
    <t xml:space="preserve">27AIUPP0933F1ZZLAM</t>
  </si>
  <si>
    <t xml:space="preserve">27AIVPC7048P1ZE</t>
  </si>
  <si>
    <t xml:space="preserve">DOORS HARDWARE AND ELECTRICAL</t>
  </si>
  <si>
    <t xml:space="preserve">27AIVPC7048P1ZECAL+</t>
  </si>
  <si>
    <t xml:space="preserve">27AIVPC7048P1ZELAM</t>
  </si>
  <si>
    <t xml:space="preserve">27AIVPC7048P1ZESLC</t>
  </si>
  <si>
    <t xml:space="preserve">27AIVPC7048P1ZESLC+</t>
  </si>
  <si>
    <t xml:space="preserve">27AIVPH9620E1ZY</t>
  </si>
  <si>
    <t xml:space="preserve">TECHNO INDIA (CHAKAN)</t>
  </si>
  <si>
    <t xml:space="preserve">27AIVPH9620E1ZYSLC+</t>
  </si>
  <si>
    <t xml:space="preserve">27AIVPL4969Q1ZV</t>
  </si>
  <si>
    <t xml:space="preserve">CHAMUNDA PLYLAM</t>
  </si>
  <si>
    <t xml:space="preserve">27AIVPL4969Q1ZVCAL+</t>
  </si>
  <si>
    <t xml:space="preserve">27AIVPL4969Q1ZVLAM</t>
  </si>
  <si>
    <t xml:space="preserve">27AIVPL4969Q1ZVSLC</t>
  </si>
  <si>
    <t xml:space="preserve">27AIWPD7395R1ZY</t>
  </si>
  <si>
    <t xml:space="preserve">SATYAM TRADERS (PHALTAN)</t>
  </si>
  <si>
    <t xml:space="preserve">27AIWPD7395R1ZYLAM</t>
  </si>
  <si>
    <t xml:space="preserve">27AIWPD7395R1ZYSLC</t>
  </si>
  <si>
    <t xml:space="preserve">27AIWPD7395R1ZYSLC+</t>
  </si>
  <si>
    <t xml:space="preserve">27AIWPP0852H1ZR</t>
  </si>
  <si>
    <t xml:space="preserve">SHREE NAKODA ENTERPRISES</t>
  </si>
  <si>
    <t xml:space="preserve">27AIWPP0852H1ZRCAL+</t>
  </si>
  <si>
    <t xml:space="preserve">27AIWPP0852H1ZRFlex</t>
  </si>
  <si>
    <t xml:space="preserve">27AIWPP0852H1ZRLAM</t>
  </si>
  <si>
    <t xml:space="preserve">27AIWPP0852H1ZRLiner &amp; Other</t>
  </si>
  <si>
    <t xml:space="preserve">27AIWPP0852H1ZRSLC</t>
  </si>
  <si>
    <t xml:space="preserve">27AIWPP0852H1ZRSLC+</t>
  </si>
  <si>
    <t xml:space="preserve">27AIXPA5959M1ZC</t>
  </si>
  <si>
    <t xml:space="preserve">Durga Plywood (Karvenagar)</t>
  </si>
  <si>
    <t xml:space="preserve">27AIXPA5959M1ZCCAL+</t>
  </si>
  <si>
    <t xml:space="preserve">27AIXPA5959M1ZCLAM</t>
  </si>
  <si>
    <t xml:space="preserve">27AIXPA5959M1ZCSLC</t>
  </si>
  <si>
    <t xml:space="preserve">27AIXPA5960A1Z8</t>
  </si>
  <si>
    <t xml:space="preserve">SHREE KANSAL PLYWOOD/ DURGA PLY AND TIMBER (KARVENAGAR)</t>
  </si>
  <si>
    <t xml:space="preserve">27AIXPA5960A1Z8CAL+</t>
  </si>
  <si>
    <t xml:space="preserve">27AIXPA5960A1Z8Flex</t>
  </si>
  <si>
    <t xml:space="preserve">27AIXPA5960A1Z8LAM</t>
  </si>
  <si>
    <t xml:space="preserve">27AIXPA5960A1Z8SLC</t>
  </si>
  <si>
    <t xml:space="preserve">27AIXPA5960A1Z8SLC+</t>
  </si>
  <si>
    <t xml:space="preserve">27AIXPC2800M1Z0</t>
  </si>
  <si>
    <t xml:space="preserve">NAVRATNA PLY HARDWARE AND KITCHEN POINT</t>
  </si>
  <si>
    <t xml:space="preserve">27AIXPC2800M1Z0CAL+</t>
  </si>
  <si>
    <t xml:space="preserve">27AIXPC2800M1Z0Flex</t>
  </si>
  <si>
    <t xml:space="preserve">27AIXPC2800M1Z0LAM</t>
  </si>
  <si>
    <t xml:space="preserve">27AIXPC2800M1Z0Liner &amp; Other</t>
  </si>
  <si>
    <t xml:space="preserve">27AIXPC2800M1Z0SLC</t>
  </si>
  <si>
    <t xml:space="preserve">27AIXPC2800M1Z0SLC+</t>
  </si>
  <si>
    <t xml:space="preserve">27AIXPK8446M1Z6</t>
  </si>
  <si>
    <t xml:space="preserve">Kansara Enterprises</t>
  </si>
  <si>
    <t xml:space="preserve">27AIXPK8446M1Z6LAM</t>
  </si>
  <si>
    <t xml:space="preserve">27AIXPP1867H1ZH</t>
  </si>
  <si>
    <t xml:space="preserve">VINAYAK TRADERS</t>
  </si>
  <si>
    <t xml:space="preserve">27AIXPP1867H1ZHCAL+</t>
  </si>
  <si>
    <t xml:space="preserve">27AIXPP1867H1ZHLAM</t>
  </si>
  <si>
    <t xml:space="preserve">27AIXPP1867H1ZHSLC</t>
  </si>
  <si>
    <t xml:space="preserve">27AIXPP1867H1ZHSLC+</t>
  </si>
  <si>
    <t xml:space="preserve">27AIXPR9251P1ZW</t>
  </si>
  <si>
    <t xml:space="preserve">SAHYADRI ENTERPRISES</t>
  </si>
  <si>
    <t xml:space="preserve">27AIXPR9251P1ZWCAL+</t>
  </si>
  <si>
    <t xml:space="preserve">27AIXPR9251P1ZWFlex</t>
  </si>
  <si>
    <t xml:space="preserve">27AIXPR9251P1ZWLAM</t>
  </si>
  <si>
    <t xml:space="preserve">27AIXPR9251P1ZWSLC</t>
  </si>
  <si>
    <t xml:space="preserve">27AIXPR9251P1ZWSLC+</t>
  </si>
  <si>
    <t xml:space="preserve">27AIXPY9908J1ZX</t>
  </si>
  <si>
    <t xml:space="preserve">Shree Radhe hardware</t>
  </si>
  <si>
    <t xml:space="preserve">27AIXPY9908J1ZXLAM</t>
  </si>
  <si>
    <t xml:space="preserve">27AIXPY9908J1ZXSLC</t>
  </si>
  <si>
    <t xml:space="preserve">27AIYPN7709H1ZH</t>
  </si>
  <si>
    <t xml:space="preserve">DREEM WORLD PLUS</t>
  </si>
  <si>
    <t xml:space="preserve">27AIYPN7709H1ZHFlex</t>
  </si>
  <si>
    <t xml:space="preserve">27AIYPN7709H1ZHLAM</t>
  </si>
  <si>
    <t xml:space="preserve">27AIYPN7709H1ZHSLC</t>
  </si>
  <si>
    <t xml:space="preserve">27AIZPN5157A1ZW</t>
  </si>
  <si>
    <t xml:space="preserve">SAI PLY HARDWARE AND LAMINATE</t>
  </si>
  <si>
    <t xml:space="preserve">27AIZPN5157A1ZWLAM</t>
  </si>
  <si>
    <t xml:space="preserve">27AIZPN5157A1ZWSLC</t>
  </si>
  <si>
    <t xml:space="preserve">27AJAPB9437H1ZA</t>
  </si>
  <si>
    <t xml:space="preserve">Osiya Interio (Kondhwa Bk)</t>
  </si>
  <si>
    <t xml:space="preserve">27AJAPB9437H1ZAFlex</t>
  </si>
  <si>
    <t xml:space="preserve">27AJAPB9437H1ZALAM</t>
  </si>
  <si>
    <t xml:space="preserve">27AJAPK3444P1ZX</t>
  </si>
  <si>
    <t xml:space="preserve">Palak Furniture and Interiors (Kharadi)</t>
  </si>
  <si>
    <t xml:space="preserve">27AJAPK3444P1ZXLAM</t>
  </si>
  <si>
    <t xml:space="preserve">27AJBPJ0839N1Z0</t>
  </si>
  <si>
    <t xml:space="preserve">Ronak Agency (CHNL4394982)</t>
  </si>
  <si>
    <t xml:space="preserve">27AJBPJ0839N1Z0LAM</t>
  </si>
  <si>
    <t xml:space="preserve">27AJBPP3122G1ZJ</t>
  </si>
  <si>
    <t xml:space="preserve">MAHADEV SALES</t>
  </si>
  <si>
    <t xml:space="preserve">27AJBPP3122G1ZJLAM</t>
  </si>
  <si>
    <t xml:space="preserve">27AJBPP3122G1ZJSLC</t>
  </si>
  <si>
    <t xml:space="preserve">27AJBPR1323F1ZK</t>
  </si>
  <si>
    <t xml:space="preserve">PAWAN TIMBERS / RATHOD TIMBERS / BLUE DIAMOND</t>
  </si>
  <si>
    <t xml:space="preserve">27AJBPR1323F1ZKLAM</t>
  </si>
  <si>
    <t xml:space="preserve">27AJBPR1323F1ZKSLC</t>
  </si>
  <si>
    <t xml:space="preserve">27AJCPA0020D1ZC</t>
  </si>
  <si>
    <t xml:space="preserve">AMBIKA PLYWOOD- PUNE</t>
  </si>
  <si>
    <t xml:space="preserve">27AJCPA0020D1ZCCAL+</t>
  </si>
  <si>
    <t xml:space="preserve">27AJCPA0020D1ZCFlex</t>
  </si>
  <si>
    <t xml:space="preserve">27AJCPA0020D1ZCLAM</t>
  </si>
  <si>
    <t xml:space="preserve">27AJCPA0020D1ZCSLC</t>
  </si>
  <si>
    <t xml:space="preserve">27AJCPA0020D1ZCSLC+</t>
  </si>
  <si>
    <t xml:space="preserve">27AJCPK3203A1Z1</t>
  </si>
  <si>
    <t xml:space="preserve">INFINITY PLY AND DECOR</t>
  </si>
  <si>
    <t xml:space="preserve">27AJCPK3203A1Z1CAL+</t>
  </si>
  <si>
    <t xml:space="preserve">27AJCPK3203A1Z1LAM</t>
  </si>
  <si>
    <t xml:space="preserve">27AJCPK3203A1Z1Liner &amp; Other</t>
  </si>
  <si>
    <t xml:space="preserve">27AJCPK3203A1Z1SLC</t>
  </si>
  <si>
    <t xml:space="preserve">27AJCPK3203A1Z1SLC+</t>
  </si>
  <si>
    <t xml:space="preserve">27AJDPC3856G1ZD</t>
  </si>
  <si>
    <t xml:space="preserve">RAMESH PLYWOOD &amp; HARDWARE TOOLS ELECTRICALS</t>
  </si>
  <si>
    <t xml:space="preserve">27AJDPC3856G1ZDCAL+</t>
  </si>
  <si>
    <t xml:space="preserve">27AJDPC3856G1ZDFlex</t>
  </si>
  <si>
    <t xml:space="preserve">27AJDPC3856G1ZDLAM</t>
  </si>
  <si>
    <t xml:space="preserve">27AJDPC3856G1ZDLiner &amp; Other</t>
  </si>
  <si>
    <t xml:space="preserve">27AJDPC3856G1ZDSLC</t>
  </si>
  <si>
    <t xml:space="preserve">27AJDPC3856G1ZDSLC+</t>
  </si>
  <si>
    <t xml:space="preserve">27AJDPG4824A1ZR</t>
  </si>
  <si>
    <t xml:space="preserve">DYNAMIC CONCEPTS</t>
  </si>
  <si>
    <t xml:space="preserve">27AJDPG4824A1ZRCAL+</t>
  </si>
  <si>
    <t xml:space="preserve">27AJDPG4824A1ZRFlex</t>
  </si>
  <si>
    <t xml:space="preserve">27AJDPG4824A1ZRLAM</t>
  </si>
  <si>
    <t xml:space="preserve">27AJDPG4824A1ZRLiner &amp; Other</t>
  </si>
  <si>
    <t xml:space="preserve">27AJDPG4824A1ZRSLC</t>
  </si>
  <si>
    <t xml:space="preserve">27AJDPJ7715M1ZV</t>
  </si>
  <si>
    <t xml:space="preserve">CYGNET MODULARS</t>
  </si>
  <si>
    <t xml:space="preserve">27AJDPJ7715M1ZVLAM</t>
  </si>
  <si>
    <t xml:space="preserve">27AJDPJ7715M1ZVLiner &amp; Other</t>
  </si>
  <si>
    <t xml:space="preserve">27AJDPJ7715M1ZVSLC</t>
  </si>
  <si>
    <t xml:space="preserve">27AJDPJ7715M1ZVSLC+</t>
  </si>
  <si>
    <t xml:space="preserve">27AJEPB4574F1ZE</t>
  </si>
  <si>
    <t xml:space="preserve">MAHARASHTRA TRADING CO (TM)</t>
  </si>
  <si>
    <t xml:space="preserve">27AJEPB4574F1ZELAM</t>
  </si>
  <si>
    <t xml:space="preserve">27AJEPB4574F1ZESLC</t>
  </si>
  <si>
    <t xml:space="preserve">27AJEPM8619G1ZZ</t>
  </si>
  <si>
    <t xml:space="preserve">SAGAR FURNITURE</t>
  </si>
  <si>
    <t xml:space="preserve">27AJEPM8619G1ZZCAL+</t>
  </si>
  <si>
    <t xml:space="preserve">27AJFPB5085L1Z0</t>
  </si>
  <si>
    <t xml:space="preserve">KRISHNA WOODTECH</t>
  </si>
  <si>
    <t xml:space="preserve">27AJFPB5085L1Z0CAL+</t>
  </si>
  <si>
    <t xml:space="preserve">27AJFPB5085L1Z0Flex</t>
  </si>
  <si>
    <t xml:space="preserve">27AJFPB5085L1Z0LAM</t>
  </si>
  <si>
    <t xml:space="preserve">27AJFPB5085L1Z0SLC</t>
  </si>
  <si>
    <t xml:space="preserve">27AJFPB5085L1Z0SLC+</t>
  </si>
  <si>
    <t xml:space="preserve">27AJFPB8497G1ZX</t>
  </si>
  <si>
    <t xml:space="preserve">TUSHAR CONSTRUCTION &amp; INTERIORS</t>
  </si>
  <si>
    <t xml:space="preserve">27AJFPB8497G1ZXCAL+</t>
  </si>
  <si>
    <t xml:space="preserve">27AJFPB8497G1ZXLAM</t>
  </si>
  <si>
    <t xml:space="preserve">27AJFPB8497G1ZXSLC</t>
  </si>
  <si>
    <t xml:space="preserve">27AJGPB2728P1ZZ</t>
  </si>
  <si>
    <t xml:space="preserve">HIMALAYA HARDWARE AND PLYWOOD</t>
  </si>
  <si>
    <t xml:space="preserve">27AJGPB2728P1ZZCAL+</t>
  </si>
  <si>
    <t xml:space="preserve">27AJGPB2728P1ZZLAM</t>
  </si>
  <si>
    <t xml:space="preserve">27AJGPB2728P1ZZSLC</t>
  </si>
  <si>
    <t xml:space="preserve">27AJHPA3607R1ZZ</t>
  </si>
  <si>
    <t xml:space="preserve">Gale Hvac</t>
  </si>
  <si>
    <t xml:space="preserve">27AJHPA3607R1ZZLAM</t>
  </si>
  <si>
    <t xml:space="preserve">27AJHPB8348L1ZU</t>
  </si>
  <si>
    <t xml:space="preserve">NARPATSINGH ENTERPRISES ( BANER )</t>
  </si>
  <si>
    <t xml:space="preserve">27AJHPB8348L1ZUCAL+</t>
  </si>
  <si>
    <t xml:space="preserve">27AJHPB8348L1ZUFlex</t>
  </si>
  <si>
    <t xml:space="preserve">27AJHPB8348L1ZULAM</t>
  </si>
  <si>
    <t xml:space="preserve">27AJHPB8348L1ZUSLC</t>
  </si>
  <si>
    <t xml:space="preserve">27AJHPG3723A1ZR</t>
  </si>
  <si>
    <t xml:space="preserve">MAX PLYWOOD/THE POONA SAW MILLS</t>
  </si>
  <si>
    <t xml:space="preserve">27AJHPG3723A1ZRCAL+</t>
  </si>
  <si>
    <t xml:space="preserve">27AJHPG3723A1ZRLAM</t>
  </si>
  <si>
    <t xml:space="preserve">27AJHPG3723A1ZRSLC</t>
  </si>
  <si>
    <t xml:space="preserve">27AJHPG3723A1ZRSLC+</t>
  </si>
  <si>
    <t xml:space="preserve">27AJHPJ6091Q1ZG</t>
  </si>
  <si>
    <t xml:space="preserve">DARSHAN PLY/DARSHAN PLYWOOD</t>
  </si>
  <si>
    <t xml:space="preserve">27AJHPJ6091Q1ZGCAL+</t>
  </si>
  <si>
    <t xml:space="preserve">27AJHPN0909K1Z1</t>
  </si>
  <si>
    <t xml:space="preserve">AKSHAT INTERIORS</t>
  </si>
  <si>
    <t xml:space="preserve">27AJHPN0909K1Z1CAL+</t>
  </si>
  <si>
    <t xml:space="preserve">27AJHPN0909K1Z1LAM</t>
  </si>
  <si>
    <t xml:space="preserve">27AJHPN0909K1Z1SLC</t>
  </si>
  <si>
    <t xml:space="preserve">27AJIPG2485N1ZQ</t>
  </si>
  <si>
    <t xml:space="preserve">SHRI DATTA PLY &amp; HARDWARE</t>
  </si>
  <si>
    <t xml:space="preserve">27AJIPG2485N1ZQSLC</t>
  </si>
  <si>
    <t xml:space="preserve">27AJIPP2576M1ZJ</t>
  </si>
  <si>
    <t xml:space="preserve">SHIV TRADER'S</t>
  </si>
  <si>
    <t xml:space="preserve">27AJIPP2576M1ZJLAM</t>
  </si>
  <si>
    <t xml:space="preserve">27AJIPP2576M1ZJSLC</t>
  </si>
  <si>
    <t xml:space="preserve">27AJIPP2897H1ZM</t>
  </si>
  <si>
    <t xml:space="preserve">SIRVI PLYWOOD &amp; HARDWARE- UNDRI</t>
  </si>
  <si>
    <t xml:space="preserve">27AJIPP2897H1ZMSLC</t>
  </si>
  <si>
    <t xml:space="preserve">27AJKPL4943J1ZS</t>
  </si>
  <si>
    <t xml:space="preserve">Shree Siddheshwar Enterprises (CHNL9799594)</t>
  </si>
  <si>
    <t xml:space="preserve">27AJKPL4943J1ZSCAL+</t>
  </si>
  <si>
    <t xml:space="preserve">27AJKPL4943J1ZSLAM</t>
  </si>
  <si>
    <t xml:space="preserve">27AJKPL4943J1ZSSLC</t>
  </si>
  <si>
    <t xml:space="preserve">27AJKPT6350P1ZB</t>
  </si>
  <si>
    <t xml:space="preserve">PREET ENTERPRISES</t>
  </si>
  <si>
    <t xml:space="preserve">27AJKPT6350P1ZBLAM</t>
  </si>
  <si>
    <t xml:space="preserve">27AJKPV4966H1ZG</t>
  </si>
  <si>
    <t xml:space="preserve">SPARKAL PLY</t>
  </si>
  <si>
    <t xml:space="preserve">27AJKPV4966H1ZGCAL+</t>
  </si>
  <si>
    <t xml:space="preserve">27AJKPV4966H1ZGFlex</t>
  </si>
  <si>
    <t xml:space="preserve">27AJKPV4966H1ZGLAM</t>
  </si>
  <si>
    <t xml:space="preserve">27AJKPV4966H1ZGLiner &amp; Other</t>
  </si>
  <si>
    <t xml:space="preserve">27AJKPV4966H1ZGSLC</t>
  </si>
  <si>
    <t xml:space="preserve">27AJMPM0389D1Z2</t>
  </si>
  <si>
    <t xml:space="preserve">HRUSHAB DECOR</t>
  </si>
  <si>
    <t xml:space="preserve">27AJMPM0389D1Z2CAL+</t>
  </si>
  <si>
    <t xml:space="preserve">27AJMPM0389D1Z2Flex</t>
  </si>
  <si>
    <t xml:space="preserve">27AJMPM0389D1Z2LAM</t>
  </si>
  <si>
    <t xml:space="preserve">27AJMPM0389D1Z2SLC</t>
  </si>
  <si>
    <t xml:space="preserve">27AJMPM0389D1Z2SLC+</t>
  </si>
  <si>
    <t xml:space="preserve">27AJMPY7561P1ZX</t>
  </si>
  <si>
    <t xml:space="preserve">Metro Decor (Warje)</t>
  </si>
  <si>
    <t xml:space="preserve">27AJMPY7561P1ZXCAL+</t>
  </si>
  <si>
    <t xml:space="preserve">27AJMPY7561P1ZXLAM</t>
  </si>
  <si>
    <t xml:space="preserve">27AJMPY7561P1ZXSLC</t>
  </si>
  <si>
    <t xml:space="preserve">27AJNPM8498G1ZD</t>
  </si>
  <si>
    <t xml:space="preserve">KATARIYA HARDWARE</t>
  </si>
  <si>
    <t xml:space="preserve">27AJNPM8498G1ZDCAL+</t>
  </si>
  <si>
    <t xml:space="preserve">27AJNPM8498G1ZDLAM</t>
  </si>
  <si>
    <t xml:space="preserve">27AJNPM8498G1ZDSLC</t>
  </si>
  <si>
    <t xml:space="preserve">27AJNPM8498G1ZDSLC+</t>
  </si>
  <si>
    <t xml:space="preserve">27AJNPS5347L1ZE</t>
  </si>
  <si>
    <t xml:space="preserve">Lucky Hardware Centre</t>
  </si>
  <si>
    <t xml:space="preserve">27AJNPS5347L1ZELAM</t>
  </si>
  <si>
    <t xml:space="preserve">27AJOPB5043P1ZT</t>
  </si>
  <si>
    <t xml:space="preserve">ANANTE DESIGNS/PSB FURNITECH/ARCA HOMES</t>
  </si>
  <si>
    <t xml:space="preserve">27AJOPB5043P1ZTCAL+</t>
  </si>
  <si>
    <t xml:space="preserve">27AJOPB5043P1ZTLAM</t>
  </si>
  <si>
    <t xml:space="preserve">27AJOPB5043P1ZTSLC</t>
  </si>
  <si>
    <t xml:space="preserve">27AJPPJ1903M1ZX</t>
  </si>
  <si>
    <t xml:space="preserve">1 NAMOH SHREE TRADERS/NAMOH PLY AND HARDWARE</t>
  </si>
  <si>
    <t xml:space="preserve">27AJPPJ1903M1ZXCAL+</t>
  </si>
  <si>
    <t xml:space="preserve">27AJPPJ1903M1ZXFlex</t>
  </si>
  <si>
    <t xml:space="preserve">27AJPPJ1903M1ZXLAM</t>
  </si>
  <si>
    <t xml:space="preserve">27AJPPJ1903M1ZXSLC</t>
  </si>
  <si>
    <t xml:space="preserve">27AJPPK7418L1ZK</t>
  </si>
  <si>
    <t xml:space="preserve">EVER FRESH</t>
  </si>
  <si>
    <t xml:space="preserve">27AJPPK7418L1ZKFlex</t>
  </si>
  <si>
    <t xml:space="preserve">27AJPPK7418L1ZKLAM</t>
  </si>
  <si>
    <t xml:space="preserve">27AJPPK7418L1ZKSLC</t>
  </si>
  <si>
    <t xml:space="preserve">27AJPPK7418L1ZKSLC+</t>
  </si>
  <si>
    <t xml:space="preserve">27AJQPJ5488G1ZL</t>
  </si>
  <si>
    <t xml:space="preserve">CHINTAMANI TRADERS</t>
  </si>
  <si>
    <t xml:space="preserve">27AJQPJ5488G1ZLCAL+</t>
  </si>
  <si>
    <t xml:space="preserve">27AJQPJ5488G1ZLFlex</t>
  </si>
  <si>
    <t xml:space="preserve">27AJQPJ5488G1ZLLAM</t>
  </si>
  <si>
    <t xml:space="preserve">27AJQPJ5488G1ZLLiner &amp; Other</t>
  </si>
  <si>
    <t xml:space="preserve">27AJQPJ5488G1ZLSLC</t>
  </si>
  <si>
    <t xml:space="preserve">27AJQPJ5488G1ZLSLC+</t>
  </si>
  <si>
    <t xml:space="preserve">27AJRPJ8899E1ZB</t>
  </si>
  <si>
    <t xml:space="preserve">KITCHEN MINE SOLUTION</t>
  </si>
  <si>
    <t xml:space="preserve">27AJRPJ8899E1ZBCAL+</t>
  </si>
  <si>
    <t xml:space="preserve">27AJRPJ8899E1ZBFlex</t>
  </si>
  <si>
    <t xml:space="preserve">27AJRPJ8899E1ZBLAM</t>
  </si>
  <si>
    <t xml:space="preserve">27AJRPJ8899E1ZBSLC</t>
  </si>
  <si>
    <t xml:space="preserve">27AJRPJ8899E1ZBSLC+</t>
  </si>
  <si>
    <t xml:space="preserve">27AJSPJ7988D1ZG</t>
  </si>
  <si>
    <t xml:space="preserve">SHREERAM PLYLAM AND GLASS -WADGAON SHERI</t>
  </si>
  <si>
    <t xml:space="preserve">27AJSPJ7988D1ZGCAL+</t>
  </si>
  <si>
    <t xml:space="preserve">27AJSPJ7988D1ZGLAM</t>
  </si>
  <si>
    <t xml:space="preserve">27AJSPJ7988D1ZGSLC</t>
  </si>
  <si>
    <t xml:space="preserve">27AJSPJ7988D1ZGSLC+</t>
  </si>
  <si>
    <t xml:space="preserve">27AJTPM1225B1ZE</t>
  </si>
  <si>
    <t xml:space="preserve">HARE KRISHNA  COMFORT INTERIORS AND PROJECTS</t>
  </si>
  <si>
    <t xml:space="preserve">27AJTPM1225B1ZECAL+</t>
  </si>
  <si>
    <t xml:space="preserve">27AJTPR5086K1Z7</t>
  </si>
  <si>
    <t xml:space="preserve">ROHILA PLYWOOD AND HARDWARE</t>
  </si>
  <si>
    <t xml:space="preserve">27AJTPR5086K1Z7LAM</t>
  </si>
  <si>
    <t xml:space="preserve">27AJTPR5086K1Z7SLC</t>
  </si>
  <si>
    <t xml:space="preserve">27AJVPM5871F2ZJ</t>
  </si>
  <si>
    <t xml:space="preserve">M/S SADHANA DOORS MANUFACTURING COMPANY</t>
  </si>
  <si>
    <t xml:space="preserve">27AJVPM5871F2ZJCAL+</t>
  </si>
  <si>
    <t xml:space="preserve">27AJVPM5871F2ZJFlex</t>
  </si>
  <si>
    <t xml:space="preserve">27AJVPM5871F2ZJLAM</t>
  </si>
  <si>
    <t xml:space="preserve">27AJVPT2525M1ZD</t>
  </si>
  <si>
    <t xml:space="preserve">NAMOH HARDWARE &amp; HARDWARE (NARHE)</t>
  </si>
  <si>
    <t xml:space="preserve">27AJVPT2525M1ZDCAL+</t>
  </si>
  <si>
    <t xml:space="preserve">27AJVPT2525M1ZDFlex</t>
  </si>
  <si>
    <t xml:space="preserve">27AJVPT2525M1ZDLAM</t>
  </si>
  <si>
    <t xml:space="preserve">27AJVPT2525M1ZDSLC</t>
  </si>
  <si>
    <t xml:space="preserve">27AJVPV3430D1ZW</t>
  </si>
  <si>
    <t xml:space="preserve">ASTHA NEW ENTERPRISES (PIMPRI)</t>
  </si>
  <si>
    <t xml:space="preserve">27AJVPV3430D1ZWCAL+</t>
  </si>
  <si>
    <t xml:space="preserve">27AJVPV3430D1ZWFlex</t>
  </si>
  <si>
    <t xml:space="preserve">27AJVPV3430D1ZWLAM</t>
  </si>
  <si>
    <t xml:space="preserve">27AJVPV3430D1ZWSLC</t>
  </si>
  <si>
    <t xml:space="preserve">27AJVPV4739P1ZT</t>
  </si>
  <si>
    <t xml:space="preserve">JALPA PLY</t>
  </si>
  <si>
    <t xml:space="preserve">27AJVPV4739P1ZTCAL+</t>
  </si>
  <si>
    <t xml:space="preserve">27AJVPV4739P1ZTFlex</t>
  </si>
  <si>
    <t xml:space="preserve">27AJVPV4739P1ZTLAM</t>
  </si>
  <si>
    <t xml:space="preserve">27AJVPV4739P1ZTLiner &amp; Other</t>
  </si>
  <si>
    <t xml:space="preserve">27AJVPV4739P1ZTSLC</t>
  </si>
  <si>
    <t xml:space="preserve">27AJVPV4739P1ZTSLC+</t>
  </si>
  <si>
    <t xml:space="preserve">27AJWPB7033K1ZT</t>
  </si>
  <si>
    <t xml:space="preserve">Kshiteej Studio of Art</t>
  </si>
  <si>
    <t xml:space="preserve">27AJWPB7033K1ZTCAL+</t>
  </si>
  <si>
    <t xml:space="preserve">27AJWPJ0310P1ZT</t>
  </si>
  <si>
    <t xml:space="preserve">OM SHANTI TRADERS</t>
  </si>
  <si>
    <t xml:space="preserve">27AJWPJ0310P1ZTCAL+</t>
  </si>
  <si>
    <t xml:space="preserve">27AJWPJ0310P1ZTLAM</t>
  </si>
  <si>
    <t xml:space="preserve">27AJWPJ0310P1ZTSLC</t>
  </si>
  <si>
    <t xml:space="preserve">27AJWPJ0860A1Z9</t>
  </si>
  <si>
    <t xml:space="preserve">NAGORI INTERIOR</t>
  </si>
  <si>
    <t xml:space="preserve">27AJWPJ0860A1Z9CAL+</t>
  </si>
  <si>
    <t xml:space="preserve">27AJWPJ0860A1Z9LAM</t>
  </si>
  <si>
    <t xml:space="preserve">27AJWPJ0860A1Z9SLC</t>
  </si>
  <si>
    <t xml:space="preserve">27AJYPC8413A1Z9</t>
  </si>
  <si>
    <t xml:space="preserve">HIMALAYA PLY AND HARDWARE</t>
  </si>
  <si>
    <t xml:space="preserve">27AJYPC8413A1Z9CAL+</t>
  </si>
  <si>
    <t xml:space="preserve">27AJYPC8413A1Z9LAM</t>
  </si>
  <si>
    <t xml:space="preserve">27AJYPC8413A1Z9Liner &amp; Other</t>
  </si>
  <si>
    <t xml:space="preserve">27AJYPC8413A1Z9SLC</t>
  </si>
  <si>
    <t xml:space="preserve">27AJYPC8413A1Z9SLC+</t>
  </si>
  <si>
    <t xml:space="preserve">27AJYPJ7951N1Z2</t>
  </si>
  <si>
    <t xml:space="preserve">KAMAL PLYWOOD AND HARDWARE</t>
  </si>
  <si>
    <t xml:space="preserve">27AJYPJ7951N1Z2CAL+</t>
  </si>
  <si>
    <t xml:space="preserve">27AJYPJ7951N1Z2LAM</t>
  </si>
  <si>
    <t xml:space="preserve">27AJYPJ7951N1Z2SLC</t>
  </si>
  <si>
    <t xml:space="preserve">27AJYPJ7951N1Z2SLC+</t>
  </si>
  <si>
    <t xml:space="preserve">27AJZPJ4935D1ZS</t>
  </si>
  <si>
    <t xml:space="preserve">WOOD BOARD (RASTA PETH)</t>
  </si>
  <si>
    <t xml:space="preserve">27AJZPJ4935D1ZSLAM</t>
  </si>
  <si>
    <t xml:space="preserve">27AKAPJ5089J1ZV</t>
  </si>
  <si>
    <t xml:space="preserve">RAJENDRA TRADERS ( PLY )</t>
  </si>
  <si>
    <t xml:space="preserve">27AKAPJ5089J1ZVCAL+</t>
  </si>
  <si>
    <t xml:space="preserve">27AKAPJ5089J1ZVFlex</t>
  </si>
  <si>
    <t xml:space="preserve">27AKAPJ5089J1ZVLAM</t>
  </si>
  <si>
    <t xml:space="preserve">27AKAPJ5089J1ZVLiner &amp; Other</t>
  </si>
  <si>
    <t xml:space="preserve">27AKAPJ5089J1ZVSLC</t>
  </si>
  <si>
    <t xml:space="preserve">27AKAPJ5089J1ZVSLC+</t>
  </si>
  <si>
    <t xml:space="preserve">27AKAPM1540P2ZZ</t>
  </si>
  <si>
    <t xml:space="preserve">MARUDHAR INTERIOR</t>
  </si>
  <si>
    <t xml:space="preserve">27AKAPM1540P2ZZCAL+</t>
  </si>
  <si>
    <t xml:space="preserve">27AKAPM1540P2ZZFlex</t>
  </si>
  <si>
    <t xml:space="preserve">27AKAPM1540P2ZZLAM</t>
  </si>
  <si>
    <t xml:space="preserve">27AKAPM1540P2ZZSLC</t>
  </si>
  <si>
    <t xml:space="preserve">27AKBPY8885A1ZO</t>
  </si>
  <si>
    <t xml:space="preserve">AMIT BUILDCON (RAVET)-PUNE</t>
  </si>
  <si>
    <t xml:space="preserve">27AKBPY8885A1ZOLAM</t>
  </si>
  <si>
    <t xml:space="preserve">27AKBPY8885A1ZOSLC</t>
  </si>
  <si>
    <t xml:space="preserve">27AKCPP9098B1ZV</t>
  </si>
  <si>
    <t xml:space="preserve">GAYATRI HARDWARE AND PLYWOOD (SHIRUR)</t>
  </si>
  <si>
    <t xml:space="preserve">27AKCPP9098B1ZVLAM</t>
  </si>
  <si>
    <t xml:space="preserve">27AKDPR6709G1ZY</t>
  </si>
  <si>
    <t xml:space="preserve">P R ENTERPRISES</t>
  </si>
  <si>
    <t xml:space="preserve">27AKDPR6709G1ZYLAM</t>
  </si>
  <si>
    <t xml:space="preserve">27AKDPR6709G1ZYSLC</t>
  </si>
  <si>
    <t xml:space="preserve">27AKEPV6084H1ZN</t>
  </si>
  <si>
    <t xml:space="preserve">Shiv Furniture- Pune</t>
  </si>
  <si>
    <t xml:space="preserve">27AKEPV6084H1ZNLAM</t>
  </si>
  <si>
    <t xml:space="preserve">27AKFPJ9370H1ZV</t>
  </si>
  <si>
    <t xml:space="preserve">MARUDHAR TRADERS</t>
  </si>
  <si>
    <t xml:space="preserve">27AKFPJ9370H1ZVCAL+</t>
  </si>
  <si>
    <t xml:space="preserve">27AKFPJ9370H1ZVFlex</t>
  </si>
  <si>
    <t xml:space="preserve">27AKFPJ9370H1ZVLAM</t>
  </si>
  <si>
    <t xml:space="preserve">27AKFPJ9370H1ZVSLC</t>
  </si>
  <si>
    <t xml:space="preserve">27AKGPM3106K1Z6</t>
  </si>
  <si>
    <t xml:space="preserve">EM-TECH SYSTEMS</t>
  </si>
  <si>
    <t xml:space="preserve">27AKGPM3106K1Z6CAL+</t>
  </si>
  <si>
    <t xml:space="preserve">27AKGPM3106K1Z6Flex</t>
  </si>
  <si>
    <t xml:space="preserve">27AKGPM3106K1Z6LAM</t>
  </si>
  <si>
    <t xml:space="preserve">27AKGPM3106K1Z6SLC</t>
  </si>
  <si>
    <t xml:space="preserve">27AKGPR6380Q1Z7</t>
  </si>
  <si>
    <t xml:space="preserve">RAHUL SALES- TIMBER MARKET</t>
  </si>
  <si>
    <t xml:space="preserve">27AKGPR6380Q1Z7CAL+</t>
  </si>
  <si>
    <t xml:space="preserve">27AKGPR6380Q1Z7Flex</t>
  </si>
  <si>
    <t xml:space="preserve">27AKGPR6380Q1Z7LAM</t>
  </si>
  <si>
    <t xml:space="preserve">27AKGPR6380Q1Z7Liner &amp; Other</t>
  </si>
  <si>
    <t xml:space="preserve">27AKGPR6380Q1Z7SLC</t>
  </si>
  <si>
    <t xml:space="preserve">27AKGPR6380Q1Z7SLC+</t>
  </si>
  <si>
    <t xml:space="preserve">27AKHPB4275H1Z7</t>
  </si>
  <si>
    <t xml:space="preserve">HINDUSTAN PLYWOOD &amp; LAMINATES (BHOSARI)</t>
  </si>
  <si>
    <t xml:space="preserve">27AKHPB4275H1Z7CAL+</t>
  </si>
  <si>
    <t xml:space="preserve">27AKHPB4275H1Z7Flex</t>
  </si>
  <si>
    <t xml:space="preserve">27AKHPB4275H1Z7LAM</t>
  </si>
  <si>
    <t xml:space="preserve">27AKHPB4275H1Z7SLC</t>
  </si>
  <si>
    <t xml:space="preserve">27AKHPR9472Q1ZZ</t>
  </si>
  <si>
    <t xml:space="preserve">VAISHNAVI LAMINATES</t>
  </si>
  <si>
    <t xml:space="preserve">27AKHPR9472Q1ZZCAL+</t>
  </si>
  <si>
    <t xml:space="preserve">27AKHPR9472Q1ZZLAM</t>
  </si>
  <si>
    <t xml:space="preserve">27AKHPR9472Q1ZZSLC</t>
  </si>
  <si>
    <t xml:space="preserve">27AKHPS1171R2ZF</t>
  </si>
  <si>
    <t xml:space="preserve">KUSUM PLYWOOD &amp; HARDWARE- CHINCHWAD</t>
  </si>
  <si>
    <t xml:space="preserve">27AKHPS1171R2ZFCAL+</t>
  </si>
  <si>
    <t xml:space="preserve">27AKHPS1171R2ZFLAM</t>
  </si>
  <si>
    <t xml:space="preserve">27AKHPS1171R2ZFSLC</t>
  </si>
  <si>
    <t xml:space="preserve">27AKHPS8120J1ZT</t>
  </si>
  <si>
    <t xml:space="preserve">TEAK PLY</t>
  </si>
  <si>
    <t xml:space="preserve">27AKHPS8120J1ZTCAL+</t>
  </si>
  <si>
    <t xml:space="preserve">27AKHPS8120J1ZTFlex</t>
  </si>
  <si>
    <t xml:space="preserve">27AKHPS8120J1ZTLAM</t>
  </si>
  <si>
    <t xml:space="preserve">27AKHPS8120J1ZTLiner &amp; Other</t>
  </si>
  <si>
    <t xml:space="preserve">27AKHPS8120J1ZTSLC</t>
  </si>
  <si>
    <t xml:space="preserve">27AKHPS8120J1ZTSLC+</t>
  </si>
  <si>
    <t xml:space="preserve">27AKIPD1615L1Z9</t>
  </si>
  <si>
    <t xml:space="preserve">SHREE BALAJI PLY &amp; HARDWARE (HINJEWADI)</t>
  </si>
  <si>
    <t xml:space="preserve">27AKIPD1615L1Z9CAL+</t>
  </si>
  <si>
    <t xml:space="preserve">27AKIPD1615L1Z9LAM</t>
  </si>
  <si>
    <t xml:space="preserve">27AKIPD1615L1Z9SLC</t>
  </si>
  <si>
    <t xml:space="preserve">27AKIPK6327L1ZR</t>
  </si>
  <si>
    <t xml:space="preserve">KALP DECORS</t>
  </si>
  <si>
    <t xml:space="preserve">27AKIPK6327L1ZRLAM</t>
  </si>
  <si>
    <t xml:space="preserve">27AKIPP7046F1ZX</t>
  </si>
  <si>
    <t xml:space="preserve">OM PLY &amp;ELECTRICALS</t>
  </si>
  <si>
    <t xml:space="preserve">27AKIPP7046F1ZXLAM</t>
  </si>
  <si>
    <t xml:space="preserve">27AKIPP7046F1ZXSLC</t>
  </si>
  <si>
    <t xml:space="preserve">27AKIPV6563H1ZJ</t>
  </si>
  <si>
    <t xml:space="preserve">Shree Sai Furniture</t>
  </si>
  <si>
    <t xml:space="preserve">27AKIPV6563H1ZJCAL+</t>
  </si>
  <si>
    <t xml:space="preserve">27AKIPV6563H1ZJLAM</t>
  </si>
  <si>
    <t xml:space="preserve">27AKKPL8770C1ZW</t>
  </si>
  <si>
    <t xml:space="preserve">S V ENTERPRISES ( LONI KALBHOR )</t>
  </si>
  <si>
    <t xml:space="preserve">Loni</t>
  </si>
  <si>
    <t xml:space="preserve">27AKKPL8770C1ZWCAL+</t>
  </si>
  <si>
    <t xml:space="preserve">27AKKPL8770C1ZWFlex</t>
  </si>
  <si>
    <t xml:space="preserve">27AKKPL8770C1ZWLAM</t>
  </si>
  <si>
    <t xml:space="preserve">27AKKPL8770C1ZWSLC</t>
  </si>
  <si>
    <t xml:space="preserve">27AKKPM8085F1ZP</t>
  </si>
  <si>
    <t xml:space="preserve">OM HOME DECOR</t>
  </si>
  <si>
    <t xml:space="preserve">27AKKPM8085F1ZPCAL+</t>
  </si>
  <si>
    <t xml:space="preserve">27AKKPM8085F1ZPFlex</t>
  </si>
  <si>
    <t xml:space="preserve">27AKKPM8085F1ZPLAM</t>
  </si>
  <si>
    <t xml:space="preserve">27AKKPM8085F1ZPSLC</t>
  </si>
  <si>
    <t xml:space="preserve">27AKKPM8085F1ZPSLC+</t>
  </si>
  <si>
    <t xml:space="preserve">27AKLPB1960D2ZG</t>
  </si>
  <si>
    <t xml:space="preserve">Sun Ply and Glass</t>
  </si>
  <si>
    <t xml:space="preserve">27AKLPB1960D2ZGLAM</t>
  </si>
  <si>
    <t xml:space="preserve">27AKLPB1960D2ZGSLC</t>
  </si>
  <si>
    <t xml:space="preserve">27AKLPP2580P2ZB</t>
  </si>
  <si>
    <t xml:space="preserve">Pokar Sales-Daund</t>
  </si>
  <si>
    <t xml:space="preserve">27AKLPP2580P2ZBLAM</t>
  </si>
  <si>
    <t xml:space="preserve">27AKLPP2580P2ZBSLC</t>
  </si>
  <si>
    <t xml:space="preserve">27AKMPK0815D1ZF</t>
  </si>
  <si>
    <t xml:space="preserve">MADHUR TRADING CO.</t>
  </si>
  <si>
    <t xml:space="preserve">27AKMPK0815D1ZFLAM</t>
  </si>
  <si>
    <t xml:space="preserve">27AKMPK0815D1ZFSLC</t>
  </si>
  <si>
    <t xml:space="preserve">27AKQPV6856K1Z0</t>
  </si>
  <si>
    <t xml:space="preserve">NEW STAR FURNITURE</t>
  </si>
  <si>
    <t xml:space="preserve">27AKQPV6856K1Z0CAL+</t>
  </si>
  <si>
    <t xml:space="preserve">27AKQPV6856K1Z0LAM</t>
  </si>
  <si>
    <t xml:space="preserve">27AKQPV6856K1Z0SLC</t>
  </si>
  <si>
    <t xml:space="preserve">27AKRPB0282E1ZC</t>
  </si>
  <si>
    <t xml:space="preserve">KITCHEN FIRST</t>
  </si>
  <si>
    <t xml:space="preserve">27AKRPB0282E1ZCLAM</t>
  </si>
  <si>
    <t xml:space="preserve">27AKRPB0282E1ZCSLC</t>
  </si>
  <si>
    <t xml:space="preserve">27AKRPB6067H1ZV</t>
  </si>
  <si>
    <t xml:space="preserve">AMAR DECOR (TM)</t>
  </si>
  <si>
    <t xml:space="preserve">27AKRPB6067H1ZVLAM</t>
  </si>
  <si>
    <t xml:space="preserve">27AKRPB6067H1ZVSLC+</t>
  </si>
  <si>
    <t xml:space="preserve">27AKRPB6105E1ZE</t>
  </si>
  <si>
    <t xml:space="preserve">BAGGA SALES</t>
  </si>
  <si>
    <t xml:space="preserve">27AKRPB6105E1ZECAL+</t>
  </si>
  <si>
    <t xml:space="preserve">27AKRPB6105E1ZELAM</t>
  </si>
  <si>
    <t xml:space="preserve">27AKRPB6105E1ZELiner &amp; Other</t>
  </si>
  <si>
    <t xml:space="preserve">27AKRPB6105E1ZESLC</t>
  </si>
  <si>
    <t xml:space="preserve">27AKRPB6105E1ZESLC+</t>
  </si>
  <si>
    <t xml:space="preserve">27AKRPC6813G1Z2</t>
  </si>
  <si>
    <t xml:space="preserve">GOVIND HARDWARE &amp; ELECTRICALS</t>
  </si>
  <si>
    <t xml:space="preserve">27AKRPC6813G1Z2SLC</t>
  </si>
  <si>
    <t xml:space="preserve">27AKRPJ3836C1Z2</t>
  </si>
  <si>
    <t xml:space="preserve">PRAGATI HARDWARE</t>
  </si>
  <si>
    <t xml:space="preserve">27AKRPJ3836C1Z2CAL+</t>
  </si>
  <si>
    <t xml:space="preserve">27AKRPJ3836C1Z2Flex</t>
  </si>
  <si>
    <t xml:space="preserve">27AKRPJ3836C1Z2LAM</t>
  </si>
  <si>
    <t xml:space="preserve">27AKRPJ3836C1Z2SLC</t>
  </si>
  <si>
    <t xml:space="preserve">27AKRPJ3836C1Z2SLC+</t>
  </si>
  <si>
    <t xml:space="preserve">27AKSPP0703B1ZD</t>
  </si>
  <si>
    <t xml:space="preserve">SOUL STUDIO</t>
  </si>
  <si>
    <t xml:space="preserve">27AKSPP0703B1ZDLAM</t>
  </si>
  <si>
    <t xml:space="preserve">27AKSPP0703B1ZDSLC</t>
  </si>
  <si>
    <t xml:space="preserve">27AKSPP0703B1ZDSLC+</t>
  </si>
  <si>
    <t xml:space="preserve">27AKTPP8968R1ZG</t>
  </si>
  <si>
    <t xml:space="preserve">Rudra  Door  Industries</t>
  </si>
  <si>
    <t xml:space="preserve">27AKTPP8968R1ZGCAL+</t>
  </si>
  <si>
    <t xml:space="preserve">27AKTPP8968R1ZGFlex</t>
  </si>
  <si>
    <t xml:space="preserve">27AKUPC5535C1Z6</t>
  </si>
  <si>
    <t xml:space="preserve">CHOUDHARY PLY &amp; HARDWARE ( WAKAD )</t>
  </si>
  <si>
    <t xml:space="preserve">27AKUPC5535C1Z6CAL+</t>
  </si>
  <si>
    <t xml:space="preserve">27AKUPC5535C1Z6LAM</t>
  </si>
  <si>
    <t xml:space="preserve">27AKUPC5535C1Z6SLC</t>
  </si>
  <si>
    <t xml:space="preserve">27AKUPC5535C1Z6SLC+</t>
  </si>
  <si>
    <t xml:space="preserve">27AKUPL0761H1ZT</t>
  </si>
  <si>
    <t xml:space="preserve">BHAVANI PLY HARDWARE AND KITCHEN TROLLEY</t>
  </si>
  <si>
    <t xml:space="preserve">27AKUPL0761H1ZTLAM</t>
  </si>
  <si>
    <t xml:space="preserve">27AKUPM5590K1Z8</t>
  </si>
  <si>
    <t xml:space="preserve">SHREE VENKATESHWARA SALES</t>
  </si>
  <si>
    <t xml:space="preserve">27AKUPM5590K1Z8LAM</t>
  </si>
  <si>
    <t xml:space="preserve">27AKUPM5590K1Z8SLC</t>
  </si>
  <si>
    <t xml:space="preserve">27AKVPB4233H1Z3</t>
  </si>
  <si>
    <t xml:space="preserve">Radhakrishna Hardwear</t>
  </si>
  <si>
    <t xml:space="preserve">27AKVPB4233H1Z3CAL+</t>
  </si>
  <si>
    <t xml:space="preserve">27AKVPB4233H1Z3Flex</t>
  </si>
  <si>
    <t xml:space="preserve">27AKVPB4233H1Z3LAM</t>
  </si>
  <si>
    <t xml:space="preserve">27AKVPB4233H1Z3SLC</t>
  </si>
  <si>
    <t xml:space="preserve">27AKVPJ6045K1ZI</t>
  </si>
  <si>
    <t xml:space="preserve">YASH ENTERPRISES (KONDHWA)</t>
  </si>
  <si>
    <t xml:space="preserve">GOKUL NAGAR</t>
  </si>
  <si>
    <t xml:space="preserve">27AKVPJ6045K1ZICAL+</t>
  </si>
  <si>
    <t xml:space="preserve">27AKVPJ6045K1ZILAM</t>
  </si>
  <si>
    <t xml:space="preserve">27AKVPJ6045K1ZILiner &amp; Other</t>
  </si>
  <si>
    <t xml:space="preserve">27AKVPJ6045K1ZISLC</t>
  </si>
  <si>
    <t xml:space="preserve">27AKVPJ6045K1ZISLC+</t>
  </si>
  <si>
    <t xml:space="preserve">27AKVPK7949R1ZO</t>
  </si>
  <si>
    <t xml:space="preserve">METRO DYNAMICS(N)</t>
  </si>
  <si>
    <t xml:space="preserve">27AKVPK7949R1ZOFlex</t>
  </si>
  <si>
    <t xml:space="preserve">27AKVPK7949R1ZOLAM</t>
  </si>
  <si>
    <t xml:space="preserve">27AKVPK7949R1ZOSLC</t>
  </si>
  <si>
    <t xml:space="preserve">27AKVPV3262G1ZI</t>
  </si>
  <si>
    <t xml:space="preserve">DIWAKAR FURNITURE</t>
  </si>
  <si>
    <t xml:space="preserve">Wadaki</t>
  </si>
  <si>
    <t xml:space="preserve">27AKVPV3262G1ZICAL+</t>
  </si>
  <si>
    <t xml:space="preserve">27AKVPV3262G1ZIFlex</t>
  </si>
  <si>
    <t xml:space="preserve">27AKVPV3262G1ZILAM</t>
  </si>
  <si>
    <t xml:space="preserve">27AKXPS6791H1Z1</t>
  </si>
  <si>
    <t xml:space="preserve">SABA INDUSTRIES</t>
  </si>
  <si>
    <t xml:space="preserve">27AKXPS6791H1Z1LAM</t>
  </si>
  <si>
    <t xml:space="preserve">27AKXPS6791H1Z1SLC</t>
  </si>
  <si>
    <t xml:space="preserve">27AKXPS6995F1ZZ</t>
  </si>
  <si>
    <t xml:space="preserve">SAI CHHAYA</t>
  </si>
  <si>
    <t xml:space="preserve">27AKXPS6995F1ZZLAM</t>
  </si>
  <si>
    <t xml:space="preserve">27AKYPB6276H1ZL</t>
  </si>
  <si>
    <t xml:space="preserve">RINKESH TRADERS</t>
  </si>
  <si>
    <t xml:space="preserve">27AKYPB6276H1ZLLAM</t>
  </si>
  <si>
    <t xml:space="preserve">27AKYPB6276H1ZLSLC</t>
  </si>
  <si>
    <t xml:space="preserve">27AKZPA5833G1ZU</t>
  </si>
  <si>
    <t xml:space="preserve">TRINITY PLY LAM</t>
  </si>
  <si>
    <t xml:space="preserve">27AKZPA5833G1ZUCAL+</t>
  </si>
  <si>
    <t xml:space="preserve">27AKZPA5833G1ZULAM</t>
  </si>
  <si>
    <t xml:space="preserve">27AKZPA5833G1ZULiner &amp; Other</t>
  </si>
  <si>
    <t xml:space="preserve">27AKZPA5833G1ZUSLC</t>
  </si>
  <si>
    <t xml:space="preserve">27AKZPA5833G1ZUSLC+</t>
  </si>
  <si>
    <t xml:space="preserve">27AKZPJ0191N1ZD</t>
  </si>
  <si>
    <t xml:space="preserve">OM FURNITURE - PUNE</t>
  </si>
  <si>
    <t xml:space="preserve">27AKZPJ0191N1ZDFlex</t>
  </si>
  <si>
    <t xml:space="preserve">27AKZPJ4858N2ZY</t>
  </si>
  <si>
    <t xml:space="preserve">S S ENTERPRISES- MAHARPATTA</t>
  </si>
  <si>
    <t xml:space="preserve">Magarpatta</t>
  </si>
  <si>
    <t xml:space="preserve">27AKZPJ4858N2ZYLAM</t>
  </si>
  <si>
    <t xml:space="preserve">27AKZPJ4858N2ZYSLC</t>
  </si>
  <si>
    <t xml:space="preserve">27ALBPM8335L1ZQ</t>
  </si>
  <si>
    <t xml:space="preserve">SAMYAK DECOR</t>
  </si>
  <si>
    <t xml:space="preserve">27ALBPM8335L1ZQFlex</t>
  </si>
  <si>
    <t xml:space="preserve">27ALBPM8335L1ZQLAM</t>
  </si>
  <si>
    <t xml:space="preserve">27ALBPM8335L1ZQSLC</t>
  </si>
  <si>
    <t xml:space="preserve">27ALCPG0074H1ZG</t>
  </si>
  <si>
    <t xml:space="preserve">Iconic Enterprises</t>
  </si>
  <si>
    <t xml:space="preserve">Ganesh Nagar</t>
  </si>
  <si>
    <t xml:space="preserve">27ALCPG0074H1ZGCAL+</t>
  </si>
  <si>
    <t xml:space="preserve">27ALCPJ7007R1ZP</t>
  </si>
  <si>
    <t xml:space="preserve">SAI FURNITURE &amp; PROFILES</t>
  </si>
  <si>
    <t xml:space="preserve">27ALCPJ7007R1ZPCAL+</t>
  </si>
  <si>
    <t xml:space="preserve">27ALCPJ7007R1ZPFlex</t>
  </si>
  <si>
    <t xml:space="preserve">27ALCPJ7007R1ZPLAM</t>
  </si>
  <si>
    <t xml:space="preserve">27ALCPJ7007R1ZPSLC</t>
  </si>
  <si>
    <t xml:space="preserve">27ALDPT0510E1ZJ</t>
  </si>
  <si>
    <t xml:space="preserve">S M Enterprises (Hadapsar)</t>
  </si>
  <si>
    <t xml:space="preserve">27ALDPT0510E1ZJCAL+</t>
  </si>
  <si>
    <t xml:space="preserve">27ALDPT0510E1ZJFlex</t>
  </si>
  <si>
    <t xml:space="preserve">27ALDPT0510E1ZJLAM</t>
  </si>
  <si>
    <t xml:space="preserve">27ALDPT0510E1ZJSLC</t>
  </si>
  <si>
    <t xml:space="preserve">27ALDPT0510E1ZJSLC+</t>
  </si>
  <si>
    <t xml:space="preserve">27ALEPA1958J1Z4</t>
  </si>
  <si>
    <t xml:space="preserve">DUROFLEX KITCHENS</t>
  </si>
  <si>
    <t xml:space="preserve">27ALEPA1958J1Z4LAM</t>
  </si>
  <si>
    <t xml:space="preserve">27ALEPA1958J1Z4SLC</t>
  </si>
  <si>
    <t xml:space="preserve">27ALFPJ3280R1ZJ</t>
  </si>
  <si>
    <t xml:space="preserve">RONAK PLYWOOD</t>
  </si>
  <si>
    <t xml:space="preserve">27ALFPJ3280R1ZJCAL+</t>
  </si>
  <si>
    <t xml:space="preserve">27ALFPJ3280R1ZJFlex</t>
  </si>
  <si>
    <t xml:space="preserve">27ALFPJ3280R1ZJLAM</t>
  </si>
  <si>
    <t xml:space="preserve">27ALFPJ3280R1ZJSLC</t>
  </si>
  <si>
    <t xml:space="preserve">27ALFPK3855R1ZD</t>
  </si>
  <si>
    <t xml:space="preserve">KHABIYA TREDERS</t>
  </si>
  <si>
    <t xml:space="preserve">27ALFPK3855R1ZDCAL+</t>
  </si>
  <si>
    <t xml:space="preserve">27ALFPK3855R1ZDFlex</t>
  </si>
  <si>
    <t xml:space="preserve">27ALFPK3855R1ZDLAM</t>
  </si>
  <si>
    <t xml:space="preserve">27ALFPK3855R1ZDSLC</t>
  </si>
  <si>
    <t xml:space="preserve">27ALFPM3569C1Z3</t>
  </si>
  <si>
    <t xml:space="preserve">Smita Vijay Morbale</t>
  </si>
  <si>
    <t xml:space="preserve">27ALFPM3569C1Z3CAL+</t>
  </si>
  <si>
    <t xml:space="preserve">27ALGPC8201L1Z6</t>
  </si>
  <si>
    <t xml:space="preserve">GANESH PLYWOOD AND HARDWARE</t>
  </si>
  <si>
    <t xml:space="preserve">27ALGPC8201L1Z6CAL+</t>
  </si>
  <si>
    <t xml:space="preserve">27ALGPC8201L1Z6Flex</t>
  </si>
  <si>
    <t xml:space="preserve">27ALGPC8201L1Z6LAM</t>
  </si>
  <si>
    <t xml:space="preserve">27ALGPC8201L1Z6SLC</t>
  </si>
  <si>
    <t xml:space="preserve">27ALGPC8215N2ZV</t>
  </si>
  <si>
    <t xml:space="preserve">Hukumchand Interior Decor</t>
  </si>
  <si>
    <t xml:space="preserve">27ALGPC8215N2ZVCAL+</t>
  </si>
  <si>
    <t xml:space="preserve">27ALGPD6197A1Z9</t>
  </si>
  <si>
    <t xml:space="preserve">SAFE DECOR</t>
  </si>
  <si>
    <t xml:space="preserve">27ALGPD6197A1Z9CAL+</t>
  </si>
  <si>
    <t xml:space="preserve">27ALGPD6197A1Z9LAM</t>
  </si>
  <si>
    <t xml:space="preserve">27ALGPD6197A1Z9SLC</t>
  </si>
  <si>
    <t xml:space="preserve">27ALGPD6197A1Z9SLC+</t>
  </si>
  <si>
    <t xml:space="preserve">27ALGPD8800Q1ZQ</t>
  </si>
  <si>
    <t xml:space="preserve">UK DECORATIVE</t>
  </si>
  <si>
    <t xml:space="preserve">27ALGPD8800Q1ZQCAL+</t>
  </si>
  <si>
    <t xml:space="preserve">27ALGPD8800Q1ZQLAM</t>
  </si>
  <si>
    <t xml:space="preserve">27ALGPM5839E1ZX</t>
  </si>
  <si>
    <t xml:space="preserve">TEJAS PLY &amp; HARDWARE</t>
  </si>
  <si>
    <t xml:space="preserve">27ALGPM5839E1ZXCAL+</t>
  </si>
  <si>
    <t xml:space="preserve">27ALGPM5839E1ZXFlex</t>
  </si>
  <si>
    <t xml:space="preserve">27ALGPM5839E1ZXLAM</t>
  </si>
  <si>
    <t xml:space="preserve">27ALGPM5839E1ZXSLC</t>
  </si>
  <si>
    <t xml:space="preserve">27ALGPM5839E1ZXSLC+</t>
  </si>
  <si>
    <t xml:space="preserve">27ALHPB4643C1ZJ</t>
  </si>
  <si>
    <t xml:space="preserve">MORGEN TURNKEY SOLUTIONS 9987219476</t>
  </si>
  <si>
    <t xml:space="preserve">27ALHPB4643C1ZJLAM</t>
  </si>
  <si>
    <t xml:space="preserve">27ALHPG0297M2ZQ</t>
  </si>
  <si>
    <t xml:space="preserve">SHREEYA ENTERPRISES</t>
  </si>
  <si>
    <t xml:space="preserve">27ALHPG0297M2ZQFlex</t>
  </si>
  <si>
    <t xml:space="preserve">27ALHPG0297M2ZQSLC</t>
  </si>
  <si>
    <t xml:space="preserve">27ALJPC0667K1ZZ</t>
  </si>
  <si>
    <t xml:space="preserve">PURAB PLYWOOD &amp; TIMBERS</t>
  </si>
  <si>
    <t xml:space="preserve">27ALJPC0667K1ZZCAL+</t>
  </si>
  <si>
    <t xml:space="preserve">27ALJPJ2723K1ZZ</t>
  </si>
  <si>
    <t xml:space="preserve">SHRI VINAYAK PLYWOOD AND HARDWARE</t>
  </si>
  <si>
    <t xml:space="preserve">27ALJPJ2723K1ZZCAL+</t>
  </si>
  <si>
    <t xml:space="preserve">27ALJPJ2723K1ZZLAM</t>
  </si>
  <si>
    <t xml:space="preserve">27ALJPJ2723K1ZZLiner &amp; Other</t>
  </si>
  <si>
    <t xml:space="preserve">27ALJPJ2723K1ZZSLC</t>
  </si>
  <si>
    <t xml:space="preserve">27ALJPJ2723K1ZZSLC+</t>
  </si>
  <si>
    <t xml:space="preserve">27ALJPM2660G1Z1</t>
  </si>
  <si>
    <t xml:space="preserve">MEHTA HARDWARE</t>
  </si>
  <si>
    <t xml:space="preserve">27ALJPM2660G1Z1CAL+</t>
  </si>
  <si>
    <t xml:space="preserve">27ALJPM2660G1Z1Flex</t>
  </si>
  <si>
    <t xml:space="preserve">27ALJPM2660G1Z1LAM</t>
  </si>
  <si>
    <t xml:space="preserve">27ALJPM2660G1Z1Liner &amp; Other</t>
  </si>
  <si>
    <t xml:space="preserve">27ALJPM2660G1Z1SLC</t>
  </si>
  <si>
    <t xml:space="preserve">27ALJPM9208N1ZG</t>
  </si>
  <si>
    <t xml:space="preserve">OM PLYWOOD &amp; HARDWARE (CHINCHWAD)</t>
  </si>
  <si>
    <t xml:space="preserve">27ALJPM9208N1ZGCAL+</t>
  </si>
  <si>
    <t xml:space="preserve">27ALJPM9208N1ZGLAM</t>
  </si>
  <si>
    <t xml:space="preserve">27ALJPM9208N1ZGSLC</t>
  </si>
  <si>
    <t xml:space="preserve">27ALKPA3768Q1ZG</t>
  </si>
  <si>
    <t xml:space="preserve">PRINCE PLY</t>
  </si>
  <si>
    <t xml:space="preserve">27ALKPA3768Q1ZGCAL+</t>
  </si>
  <si>
    <t xml:space="preserve">27ALKPA3768Q1ZGFlex</t>
  </si>
  <si>
    <t xml:space="preserve">27ALKPA3768Q1ZGLAM</t>
  </si>
  <si>
    <t xml:space="preserve">27ALKPA3768Q1ZGLiner &amp; Other</t>
  </si>
  <si>
    <t xml:space="preserve">27ALKPA3768Q1ZGSLC</t>
  </si>
  <si>
    <t xml:space="preserve">27ALKPA3768Q1ZGSLC+</t>
  </si>
  <si>
    <t xml:space="preserve">27ALKPC2632B1ZO</t>
  </si>
  <si>
    <t xml:space="preserve">A R C ENTERPRISES</t>
  </si>
  <si>
    <t xml:space="preserve">27ALKPC2632B1ZOCAL+</t>
  </si>
  <si>
    <t xml:space="preserve">27ALKPT0330K1ZX</t>
  </si>
  <si>
    <t xml:space="preserve">SPACE ART INTERIOR</t>
  </si>
  <si>
    <t xml:space="preserve">27ALKPT0330K1ZXCAL+</t>
  </si>
  <si>
    <t xml:space="preserve">27ALKPT0330K1ZXFlex</t>
  </si>
  <si>
    <t xml:space="preserve">27ALKPT0330K1ZXLAM</t>
  </si>
  <si>
    <t xml:space="preserve">27ALKPT0330K1ZXSLC</t>
  </si>
  <si>
    <t xml:space="preserve">27ALKPT0330K1ZXSLC+</t>
  </si>
  <si>
    <t xml:space="preserve">27ALLPP5176G1ZN</t>
  </si>
  <si>
    <t xml:space="preserve">S &amp; S Tooling</t>
  </si>
  <si>
    <t xml:space="preserve">27ALLPP5176G1ZNLAM</t>
  </si>
  <si>
    <t xml:space="preserve">27ALMPP5978P1ZT</t>
  </si>
  <si>
    <t xml:space="preserve">KRISHNA PLY &amp; HARDWARE - PRADHIKARAN</t>
  </si>
  <si>
    <t xml:space="preserve">27ALMPP5978P1ZTCAL+</t>
  </si>
  <si>
    <t xml:space="preserve">27ALMPP5978P1ZTFlex</t>
  </si>
  <si>
    <t xml:space="preserve">27ALMPP5978P1ZTLAM</t>
  </si>
  <si>
    <t xml:space="preserve">27ALMPP5978P1ZTSLC</t>
  </si>
  <si>
    <t xml:space="preserve">27ALMPY4127D2ZT</t>
  </si>
  <si>
    <t xml:space="preserve">DEVI GLASS</t>
  </si>
  <si>
    <t xml:space="preserve">27ALMPY4127D2ZTCAL+</t>
  </si>
  <si>
    <t xml:space="preserve">27ALMPY4127D2ZTFlex</t>
  </si>
  <si>
    <t xml:space="preserve">27ALMPY4127D2ZTLAM</t>
  </si>
  <si>
    <t xml:space="preserve">27ALOPJ3242N1ZO</t>
  </si>
  <si>
    <t xml:space="preserve">Jangid Plywood</t>
  </si>
  <si>
    <t xml:space="preserve">HINGOLI</t>
  </si>
  <si>
    <t xml:space="preserve">27ALOPJ3242N1ZOLAM</t>
  </si>
  <si>
    <t xml:space="preserve">27ALOPP2461P1ZB</t>
  </si>
  <si>
    <t xml:space="preserve">KEDAR ENTERPRISES</t>
  </si>
  <si>
    <t xml:space="preserve">27ALOPP2461P1ZBCAL+</t>
  </si>
  <si>
    <t xml:space="preserve">27ALOPR2697F1ZG</t>
  </si>
  <si>
    <t xml:space="preserve">NITYA TRADING ( NAGPUR )</t>
  </si>
  <si>
    <t xml:space="preserve">27ALOPR2697F1ZGCAL+</t>
  </si>
  <si>
    <t xml:space="preserve">27ALOPR2697F1ZGFlex</t>
  </si>
  <si>
    <t xml:space="preserve">27ALOPR2697F1ZGLAM</t>
  </si>
  <si>
    <t xml:space="preserve">27ALOPR2697F1ZGSLC</t>
  </si>
  <si>
    <t xml:space="preserve">27ALQPB1219H1ZA</t>
  </si>
  <si>
    <t xml:space="preserve">G2 DESIGN SOLUTION</t>
  </si>
  <si>
    <t xml:space="preserve">27ALQPB1219H1ZALAM</t>
  </si>
  <si>
    <t xml:space="preserve">27ALRPD4182A1Z9</t>
  </si>
  <si>
    <t xml:space="preserve">SAI ENTERPRISES- Shirur</t>
  </si>
  <si>
    <t xml:space="preserve">27ALRPD4182A1Z9Liner &amp; Other</t>
  </si>
  <si>
    <t xml:space="preserve">27ALRPM5723A1Z3</t>
  </si>
  <si>
    <t xml:space="preserve">ARCHUD</t>
  </si>
  <si>
    <t xml:space="preserve">27ALRPM5723A1Z3LAM</t>
  </si>
  <si>
    <t xml:space="preserve">27ALRPM5723A1Z3SLC</t>
  </si>
  <si>
    <t xml:space="preserve">27ALTPC9820C1Z1</t>
  </si>
  <si>
    <t xml:space="preserve">SHREE AMBAJI HARDWARE PLYWOOD &amp; ELECTRICAL</t>
  </si>
  <si>
    <t xml:space="preserve">DESHMUKHWADI SHIVANE</t>
  </si>
  <si>
    <t xml:space="preserve">27ALTPC9820C1Z1CAL+</t>
  </si>
  <si>
    <t xml:space="preserve">27ALTPC9820C1Z1LAM</t>
  </si>
  <si>
    <t xml:space="preserve">27ALUPD3092L2ZJ</t>
  </si>
  <si>
    <t xml:space="preserve">Sudarshan Engineering Company</t>
  </si>
  <si>
    <t xml:space="preserve">27ALUPD3092L2ZJCAL+</t>
  </si>
  <si>
    <t xml:space="preserve">27ALUPJ6354R2ZY</t>
  </si>
  <si>
    <t xml:space="preserve">Namrata Plylam and Hardware(Kondhva Bk)</t>
  </si>
  <si>
    <t xml:space="preserve">27ALUPJ6354R2ZYLAM</t>
  </si>
  <si>
    <t xml:space="preserve">27ALVPC2327A1ZF</t>
  </si>
  <si>
    <t xml:space="preserve">JAI ASSOCIATES - DHAYRI</t>
  </si>
  <si>
    <t xml:space="preserve">27ALVPC2327A1ZFCAL+</t>
  </si>
  <si>
    <t xml:space="preserve">27ALVPC2327A1ZFLAM</t>
  </si>
  <si>
    <t xml:space="preserve">27ALVPC2327A1ZFSLC</t>
  </si>
  <si>
    <t xml:space="preserve">27ALVPV6493Q1ZG</t>
  </si>
  <si>
    <t xml:space="preserve">ROYAL ENTERPRISES</t>
  </si>
  <si>
    <t xml:space="preserve">SINHGAD ROAD</t>
  </si>
  <si>
    <t xml:space="preserve">27ALVPV6493Q1ZGCAL+</t>
  </si>
  <si>
    <t xml:space="preserve">27ALVPV6493Q1ZGFlex</t>
  </si>
  <si>
    <t xml:space="preserve">27ALVPV6493Q1ZGLAM</t>
  </si>
  <si>
    <t xml:space="preserve">27ALVPV6493Q1ZGSLC</t>
  </si>
  <si>
    <t xml:space="preserve">27ALWPB9912D1ZW</t>
  </si>
  <si>
    <t xml:space="preserve">GRANDIOSE</t>
  </si>
  <si>
    <t xml:space="preserve">27ALWPB9912D1ZWLAM</t>
  </si>
  <si>
    <t xml:space="preserve">27ALWPB9912D1ZWSLC</t>
  </si>
  <si>
    <t xml:space="preserve">27ALYPA1440M1ZT</t>
  </si>
  <si>
    <t xml:space="preserve">F C Enterprises</t>
  </si>
  <si>
    <t xml:space="preserve">27ALYPA1440M1ZTLAM</t>
  </si>
  <si>
    <t xml:space="preserve">27ALYPA1440M1ZTSLC</t>
  </si>
  <si>
    <t xml:space="preserve">27ALYPK5224D2ZV</t>
  </si>
  <si>
    <t xml:space="preserve">KUSHWAHA FURNITURE</t>
  </si>
  <si>
    <t xml:space="preserve">27ALYPK5224D2ZVCAL+</t>
  </si>
  <si>
    <t xml:space="preserve">27ALYPK5224D2ZVLAM</t>
  </si>
  <si>
    <t xml:space="preserve">27ALYPK5224D2ZVLiner &amp; Other</t>
  </si>
  <si>
    <t xml:space="preserve">27ALZPA6890Q1ZW</t>
  </si>
  <si>
    <t xml:space="preserve">SAIKRIPA WOOD FURNITURE</t>
  </si>
  <si>
    <t xml:space="preserve">27ALZPA6890Q1ZWCAL+</t>
  </si>
  <si>
    <t xml:space="preserve">27ALZPA6890Q1ZWLAM</t>
  </si>
  <si>
    <t xml:space="preserve">27ALZPA6890Q1ZWSLC</t>
  </si>
  <si>
    <t xml:space="preserve">27AMAPK8778M1ZA</t>
  </si>
  <si>
    <t xml:space="preserve">ENH INTERIOR PROJECTS</t>
  </si>
  <si>
    <t xml:space="preserve">New Airport Road</t>
  </si>
  <si>
    <t xml:space="preserve">27AMAPK8778M1ZALAM</t>
  </si>
  <si>
    <t xml:space="preserve">27AMAPK8778M1ZASLC</t>
  </si>
  <si>
    <t xml:space="preserve">27AMCPG4605R1ZS</t>
  </si>
  <si>
    <t xml:space="preserve">PLY POINT (DAUND)</t>
  </si>
  <si>
    <t xml:space="preserve">27AMCPG4605R1ZSLAM</t>
  </si>
  <si>
    <t xml:space="preserve">27AMCPG4605R1ZSSLC</t>
  </si>
  <si>
    <t xml:space="preserve">27AMCPL7821J2ZU</t>
  </si>
  <si>
    <t xml:space="preserve">J S Kitchen &amp; Home Interior (Kharadi)</t>
  </si>
  <si>
    <t xml:space="preserve">27AMCPL7821J2ZULAM</t>
  </si>
  <si>
    <t xml:space="preserve">27AMCPL7821J2ZUSLC</t>
  </si>
  <si>
    <t xml:space="preserve">27AMEPN2493E1Z0</t>
  </si>
  <si>
    <t xml:space="preserve">Synamatic Consulting and Services</t>
  </si>
  <si>
    <t xml:space="preserve">27AMEPN2493E1Z0SLC</t>
  </si>
  <si>
    <t xml:space="preserve">27AMFPA4503R1ZY</t>
  </si>
  <si>
    <t xml:space="preserve">M/s Balvvardhak (Warje Malwadi)</t>
  </si>
  <si>
    <t xml:space="preserve">27AMFPA4503R1ZYLAM</t>
  </si>
  <si>
    <t xml:space="preserve">27AMFPJ0338K1Z2</t>
  </si>
  <si>
    <t xml:space="preserve">ANGIRA MODULARS</t>
  </si>
  <si>
    <t xml:space="preserve">27AMFPJ0338K1Z2CAL+</t>
  </si>
  <si>
    <t xml:space="preserve">27AMFPJ0338K1Z2LAM</t>
  </si>
  <si>
    <t xml:space="preserve">27AMFPJ0338K1Z2SLC</t>
  </si>
  <si>
    <t xml:space="preserve">27AMFPJ4302D1ZL</t>
  </si>
  <si>
    <t xml:space="preserve">ARYAN ENTERPRISES</t>
  </si>
  <si>
    <t xml:space="preserve">27AMFPJ4302D1ZLCAL+</t>
  </si>
  <si>
    <t xml:space="preserve">27AMFPJ4302D1ZLLiner &amp; Other</t>
  </si>
  <si>
    <t xml:space="preserve">27AMHPG7731R1ZE</t>
  </si>
  <si>
    <t xml:space="preserve">THE ART LAM</t>
  </si>
  <si>
    <t xml:space="preserve">27AMHPG7731R1ZELAM</t>
  </si>
  <si>
    <t xml:space="preserve">27AMHPG7731R1ZESLC</t>
  </si>
  <si>
    <t xml:space="preserve">27AMHPP1153E1Z8</t>
  </si>
  <si>
    <t xml:space="preserve">SHIVAM SALES</t>
  </si>
  <si>
    <t xml:space="preserve">27AMHPP1153E1Z8LAM</t>
  </si>
  <si>
    <t xml:space="preserve">27AMHPP1153E1Z8SLC</t>
  </si>
  <si>
    <t xml:space="preserve">27AMIPP9961D1ZL</t>
  </si>
  <si>
    <t xml:space="preserve">SHRI KRISHNA TIMBERS (AMBEGAON (BK))</t>
  </si>
  <si>
    <t xml:space="preserve">27AMIPP9961D1ZLLAM</t>
  </si>
  <si>
    <t xml:space="preserve">27AMIPP9961D1ZLSLC</t>
  </si>
  <si>
    <t xml:space="preserve">27AMIPT0103H1Z9</t>
  </si>
  <si>
    <t xml:space="preserve">Shiv Creative (Baramati)</t>
  </si>
  <si>
    <t xml:space="preserve">27AMIPT0103H1Z9LAM</t>
  </si>
  <si>
    <t xml:space="preserve">27AMJPP0124B1ZJ</t>
  </si>
  <si>
    <t xml:space="preserve">SONALI PLYWOOD &amp; H/W (HADAPSAR)</t>
  </si>
  <si>
    <t xml:space="preserve">27AMJPP0124B1ZJCAL+</t>
  </si>
  <si>
    <t xml:space="preserve">27AMJPP0124B1ZJLAM</t>
  </si>
  <si>
    <t xml:space="preserve">27AMJPP0124B1ZJLiner &amp; Other</t>
  </si>
  <si>
    <t xml:space="preserve">27AMJPP0124B1ZJSLC</t>
  </si>
  <si>
    <t xml:space="preserve">27AMJPP0124B1ZJSLC+</t>
  </si>
  <si>
    <t xml:space="preserve">27AMJPP6056A1Z2</t>
  </si>
  <si>
    <t xml:space="preserve">LIMBANI H/W &amp; P/W (DR) JAI TOWER</t>
  </si>
  <si>
    <t xml:space="preserve">27AMJPP6056A1Z2CAL+</t>
  </si>
  <si>
    <t xml:space="preserve">27AMJPP6056A1Z2LAM</t>
  </si>
  <si>
    <t xml:space="preserve">27AMJPP6056A1Z2SLC</t>
  </si>
  <si>
    <t xml:space="preserve">27AMJPP6056A1Z2SLC+</t>
  </si>
  <si>
    <t xml:space="preserve">27AMMPC9497M1Z4</t>
  </si>
  <si>
    <t xml:space="preserve">Dhanlaxmi Hardware &amp; Plywood (WAGHOLI)</t>
  </si>
  <si>
    <t xml:space="preserve">27AMMPC9497M1Z4Flex</t>
  </si>
  <si>
    <t xml:space="preserve">27AMMPC9497M1Z4LAM</t>
  </si>
  <si>
    <t xml:space="preserve">27AMMPC9497M1Z4SLC</t>
  </si>
  <si>
    <t xml:space="preserve">27AMMPC9497M1Z4SLC+</t>
  </si>
  <si>
    <t xml:space="preserve">27AMMPT4252B1ZZ</t>
  </si>
  <si>
    <t xml:space="preserve">MAULI PLYLAM &amp; H/W (DR)</t>
  </si>
  <si>
    <t xml:space="preserve">27AMMPT4252B1ZZCAL+</t>
  </si>
  <si>
    <t xml:space="preserve">27AMMPT4252B1ZZFlex</t>
  </si>
  <si>
    <t xml:space="preserve">27AMMPT4252B1ZZLAM</t>
  </si>
  <si>
    <t xml:space="preserve">27AMMPT4252B1ZZSLC</t>
  </si>
  <si>
    <t xml:space="preserve">27AMNPP0553A1Z8</t>
  </si>
  <si>
    <t xml:space="preserve">Jogeshwari Packging</t>
  </si>
  <si>
    <t xml:space="preserve">27AMNPP0553A1Z8SLC+</t>
  </si>
  <si>
    <t xml:space="preserve">27AMOPB7403L1ZV</t>
  </si>
  <si>
    <t xml:space="preserve">SHRI SAI ENTERPRISES</t>
  </si>
  <si>
    <t xml:space="preserve">27AMOPB7403L1ZVCAL+</t>
  </si>
  <si>
    <t xml:space="preserve">27AMOPB7403L1ZVFlex</t>
  </si>
  <si>
    <t xml:space="preserve">27AMOPB7403L1ZVLAM</t>
  </si>
  <si>
    <t xml:space="preserve">27AMOPB7403L1ZVLiner &amp; Other</t>
  </si>
  <si>
    <t xml:space="preserve">27AMOPB7403L1ZVSLC</t>
  </si>
  <si>
    <t xml:space="preserve">27AMOPB7403L1ZVSLC+</t>
  </si>
  <si>
    <t xml:space="preserve">27AMOPM3514D1Z5</t>
  </si>
  <si>
    <t xml:space="preserve">SWASTIK DECOR (CHINCHWAD)</t>
  </si>
  <si>
    <t xml:space="preserve">27AMOPM3514D1Z5CAL+</t>
  </si>
  <si>
    <t xml:space="preserve">27AMOPM3514D1Z5Flex</t>
  </si>
  <si>
    <t xml:space="preserve">27AMOPM3514D1Z5LAM</t>
  </si>
  <si>
    <t xml:space="preserve">27AMOPM3514D1Z5SLC</t>
  </si>
  <si>
    <t xml:space="preserve">27AMOPM3514D1Z5SLC+</t>
  </si>
  <si>
    <t xml:space="preserve">27AMPPG7036B1Z5</t>
  </si>
  <si>
    <t xml:space="preserve">VIJAY SHANTI PLYWOOD &amp; HARDWARE</t>
  </si>
  <si>
    <t xml:space="preserve">27AMPPG7036B1Z5CAL+</t>
  </si>
  <si>
    <t xml:space="preserve">27AMPPG7036B1Z5Flex</t>
  </si>
  <si>
    <t xml:space="preserve">27AMPPG7036B1Z5LAM</t>
  </si>
  <si>
    <t xml:space="preserve">27AMPPG7036B1Z5SLC</t>
  </si>
  <si>
    <t xml:space="preserve">27AMPPG7036B1Z5SLC+</t>
  </si>
  <si>
    <t xml:space="preserve">27AMQPJ7211C1Z6</t>
  </si>
  <si>
    <t xml:space="preserve">ARHAM PLY &amp; HARDWARE</t>
  </si>
  <si>
    <t xml:space="preserve">27AMQPJ7211C1Z6CAL+</t>
  </si>
  <si>
    <t xml:space="preserve">27AMQPJ7211C1Z6LAM</t>
  </si>
  <si>
    <t xml:space="preserve">27AMQPJ7211C1Z6SLC</t>
  </si>
  <si>
    <t xml:space="preserve">27AMQPJ7211C1Z6SLC+</t>
  </si>
  <si>
    <t xml:space="preserve">27AMRPC0902A1ZO</t>
  </si>
  <si>
    <t xml:space="preserve">MAGIC PLY &amp; HARDWARE</t>
  </si>
  <si>
    <t xml:space="preserve">27AMRPC0902A1ZOCAL+</t>
  </si>
  <si>
    <t xml:space="preserve">27AMRPC0902A1ZOFlex</t>
  </si>
  <si>
    <t xml:space="preserve">27AMRPC0902A1ZOLAM</t>
  </si>
  <si>
    <t xml:space="preserve">27AMRPC0902A1ZOSLC</t>
  </si>
  <si>
    <t xml:space="preserve">27AMRPJ0031B1ZJ</t>
  </si>
  <si>
    <t xml:space="preserve">RISHABH PLY</t>
  </si>
  <si>
    <t xml:space="preserve">27AMRPJ0031B1ZJLAM</t>
  </si>
  <si>
    <t xml:space="preserve">27AMSPG5571A1Z0</t>
  </si>
  <si>
    <t xml:space="preserve">JAYRAM TRADERS</t>
  </si>
  <si>
    <t xml:space="preserve">Mutkewadi</t>
  </si>
  <si>
    <t xml:space="preserve">27AMSPG5571A1Z0CAL+</t>
  </si>
  <si>
    <t xml:space="preserve">27AMSPG5571A1Z0LAM</t>
  </si>
  <si>
    <t xml:space="preserve">27AMSPG5571A1Z0SLC</t>
  </si>
  <si>
    <t xml:space="preserve">27AMSPG5571A1Z0SLC+</t>
  </si>
  <si>
    <t xml:space="preserve">27AMSPJ3695A1ZS</t>
  </si>
  <si>
    <t xml:space="preserve">SAINATH ENTERPRISES</t>
  </si>
  <si>
    <t xml:space="preserve">27AMSPJ3695A1ZSCAL+</t>
  </si>
  <si>
    <t xml:space="preserve">27AMSPJ3695A1ZSFlex</t>
  </si>
  <si>
    <t xml:space="preserve">27AMSPJ3695A1ZSLAM</t>
  </si>
  <si>
    <t xml:space="preserve">27AMSPJ3695A1ZSSLC</t>
  </si>
  <si>
    <t xml:space="preserve">27AMSPK8442N1Z5</t>
  </si>
  <si>
    <t xml:space="preserve">MULTI ENTERPRISES</t>
  </si>
  <si>
    <t xml:space="preserve">27AMSPK8442N1Z5CAL+</t>
  </si>
  <si>
    <t xml:space="preserve">27AMSPK8442N1Z5LAM</t>
  </si>
  <si>
    <t xml:space="preserve">27AMSPK8442N1Z5SLC</t>
  </si>
  <si>
    <t xml:space="preserve">27AMSPK8442N1Z5SLC+</t>
  </si>
  <si>
    <t xml:space="preserve">27AMSPP0162C1Z2</t>
  </si>
  <si>
    <t xml:space="preserve">JAY HANUMAN PLYWOOD &amp; HARDWARE</t>
  </si>
  <si>
    <t xml:space="preserve">27AMSPP0162C1Z2LAM</t>
  </si>
  <si>
    <t xml:space="preserve">27AMTPD3717G1ZY</t>
  </si>
  <si>
    <t xml:space="preserve">MAHARASHTRA PLYWOOD AND GLASS CENTER</t>
  </si>
  <si>
    <t xml:space="preserve">27AMTPD3717G1ZYLAM</t>
  </si>
  <si>
    <t xml:space="preserve">27AMTPD3717G1ZYSLC</t>
  </si>
  <si>
    <t xml:space="preserve">27AMUPG4652Q1Z5</t>
  </si>
  <si>
    <t xml:space="preserve">Rajdeep Hardware</t>
  </si>
  <si>
    <t xml:space="preserve">27AMUPG4652Q1Z5CAL+</t>
  </si>
  <si>
    <t xml:space="preserve">27AMUPJ5234B1Z1</t>
  </si>
  <si>
    <t xml:space="preserve">SHREE AMBE PLY &amp; HARDWARE</t>
  </si>
  <si>
    <t xml:space="preserve">27AMUPJ5234B1Z1CAL+</t>
  </si>
  <si>
    <t xml:space="preserve">27AMUPJ5234B1Z1Flex</t>
  </si>
  <si>
    <t xml:space="preserve">27AMUPJ5234B1Z1LAM</t>
  </si>
  <si>
    <t xml:space="preserve">27AMUPJ5234B1Z1Liner &amp; Other</t>
  </si>
  <si>
    <t xml:space="preserve">27AMUPJ5234B1Z1SLC</t>
  </si>
  <si>
    <t xml:space="preserve">27AMUPJ9100A1Z6</t>
  </si>
  <si>
    <t xml:space="preserve">VIRALI ENTERPRISES</t>
  </si>
  <si>
    <t xml:space="preserve">27AMUPJ9100A1Z6LAM</t>
  </si>
  <si>
    <t xml:space="preserve">27AMVPC6531H1ZT</t>
  </si>
  <si>
    <t xml:space="preserve">CHAUDHARY PLYWOOD AND HARDWARE</t>
  </si>
  <si>
    <t xml:space="preserve">27AMVPC6531H1ZTCAL+</t>
  </si>
  <si>
    <t xml:space="preserve">27AMVPC6531H1ZTFlex</t>
  </si>
  <si>
    <t xml:space="preserve">27AMVPC6531H1ZTLAM</t>
  </si>
  <si>
    <t xml:space="preserve">27AMVPC6531H1ZTSLC</t>
  </si>
  <si>
    <t xml:space="preserve">27AMWPS0368K1Z6</t>
  </si>
  <si>
    <t xml:space="preserve">AAKAR DECORS</t>
  </si>
  <si>
    <t xml:space="preserve">27AMWPS0368K1Z6CAL+</t>
  </si>
  <si>
    <t xml:space="preserve">27AMWPS0368K1Z6Flex</t>
  </si>
  <si>
    <t xml:space="preserve">27AMWPS0368K1Z6LAM</t>
  </si>
  <si>
    <t xml:space="preserve">27AMWPS0368K1Z6Liner &amp; Other</t>
  </si>
  <si>
    <t xml:space="preserve">27AMWPS0368K1Z6SLC</t>
  </si>
  <si>
    <t xml:space="preserve">27AMWPS0368K1Z6SLC+</t>
  </si>
  <si>
    <t xml:space="preserve">27AMWPS5930M2ZZ</t>
  </si>
  <si>
    <t xml:space="preserve">LAZONE DESIGNS</t>
  </si>
  <si>
    <t xml:space="preserve">Takwe Industrial Area</t>
  </si>
  <si>
    <t xml:space="preserve">27AMWPS5930M2ZZSLC+</t>
  </si>
  <si>
    <t xml:space="preserve">27AMXPD5696C1ZK</t>
  </si>
  <si>
    <t xml:space="preserve">ALIGN INTERIORS (ERANDWANA)</t>
  </si>
  <si>
    <t xml:space="preserve">27AMXPD5696C1ZKLAM</t>
  </si>
  <si>
    <t xml:space="preserve">27AMXPD5696C1ZKSLC</t>
  </si>
  <si>
    <t xml:space="preserve">27AMXPH2190M2ZB</t>
  </si>
  <si>
    <t xml:space="preserve">Kitchen Kreations (BP)</t>
  </si>
  <si>
    <t xml:space="preserve">27AMXPH2190M2ZBLAM</t>
  </si>
  <si>
    <t xml:space="preserve">27AMXPH2190M2ZBSLC</t>
  </si>
  <si>
    <t xml:space="preserve">27AMYPC6311L1ZN</t>
  </si>
  <si>
    <t xml:space="preserve">MAHADEV HARDWARE AND PLYWOOD</t>
  </si>
  <si>
    <t xml:space="preserve">Shikrapur</t>
  </si>
  <si>
    <t xml:space="preserve">27AMYPC6311L1ZNCAL+</t>
  </si>
  <si>
    <t xml:space="preserve">27AMYPC6311L1ZNFlex</t>
  </si>
  <si>
    <t xml:space="preserve">27AMYPC6311L1ZNLAM</t>
  </si>
  <si>
    <t xml:space="preserve">27AMYPC6311L1ZNSLC</t>
  </si>
  <si>
    <t xml:space="preserve">27AMYPG6379A1ZM</t>
  </si>
  <si>
    <t xml:space="preserve">ROHIT PLY (RAVET)</t>
  </si>
  <si>
    <t xml:space="preserve">27AMYPG6379A1ZMLAM</t>
  </si>
  <si>
    <t xml:space="preserve">27ANBPD8841J1ZW</t>
  </si>
  <si>
    <t xml:space="preserve">OM CHAITANYA ENTERPRISES</t>
  </si>
  <si>
    <t xml:space="preserve">JALOCHI</t>
  </si>
  <si>
    <t xml:space="preserve">27ANBPD8841J1ZWFlex</t>
  </si>
  <si>
    <t xml:space="preserve">27ANBPD8841J1ZWLAM</t>
  </si>
  <si>
    <t xml:space="preserve">27ANBPD8841J1ZWSLC</t>
  </si>
  <si>
    <t xml:space="preserve">27ANDPA3998F1ZY</t>
  </si>
  <si>
    <t xml:space="preserve">CLASSIC SANITATIONS</t>
  </si>
  <si>
    <t xml:space="preserve">27ANDPA3998F1ZYLAM</t>
  </si>
  <si>
    <t xml:space="preserve">27ANDPA3998F1ZYSLC</t>
  </si>
  <si>
    <t xml:space="preserve">27ANDPA3998F1ZYSLC+</t>
  </si>
  <si>
    <t xml:space="preserve">27ANEPB6488L1ZK</t>
  </si>
  <si>
    <t xml:space="preserve">Mohit Traders</t>
  </si>
  <si>
    <t xml:space="preserve">27ANEPB6488L1ZKFlex</t>
  </si>
  <si>
    <t xml:space="preserve">27ANEPC2363D1ZI</t>
  </si>
  <si>
    <t xml:space="preserve">Kiran Enterprises</t>
  </si>
  <si>
    <t xml:space="preserve">27ANEPC2363D1ZILAM</t>
  </si>
  <si>
    <t xml:space="preserve">27ANEPT3819P1Z9</t>
  </si>
  <si>
    <t xml:space="preserve">ARADHYA PLYWOODS</t>
  </si>
  <si>
    <t xml:space="preserve">27ANEPT3819P1Z9CAL+</t>
  </si>
  <si>
    <t xml:space="preserve">27ANGPK5383D1ZY</t>
  </si>
  <si>
    <t xml:space="preserve">Siddharth Glass and Alluminium</t>
  </si>
  <si>
    <t xml:space="preserve">27ANGPK5383D1ZYLAM</t>
  </si>
  <si>
    <t xml:space="preserve">27ANGPK5383D1ZYSLC</t>
  </si>
  <si>
    <t xml:space="preserve">27ANGPP9709G1ZL</t>
  </si>
  <si>
    <t xml:space="preserve">JAY LAXMI TRADERS</t>
  </si>
  <si>
    <t xml:space="preserve">27ANGPP9709G1ZLLAM</t>
  </si>
  <si>
    <t xml:space="preserve">27ANGPP9709G1ZLSLC</t>
  </si>
  <si>
    <t xml:space="preserve">27ANGPP9709G1ZLSLC+</t>
  </si>
  <si>
    <t xml:space="preserve">27ANGPR4745N1ZA</t>
  </si>
  <si>
    <t xml:space="preserve">Lenyadri Plywood Center(Junnar)</t>
  </si>
  <si>
    <t xml:space="preserve">Junnar</t>
  </si>
  <si>
    <t xml:space="preserve">27ANGPR4745N1ZALAM</t>
  </si>
  <si>
    <t xml:space="preserve">27ANGPR4745N1ZASLC</t>
  </si>
  <si>
    <t xml:space="preserve">27ANHPG1848A1ZD</t>
  </si>
  <si>
    <t xml:space="preserve">OMLAL FURNITURE</t>
  </si>
  <si>
    <t xml:space="preserve">27ANHPG1848A1ZDLAM</t>
  </si>
  <si>
    <t xml:space="preserve">27ANHPG1848A1ZDSLC</t>
  </si>
  <si>
    <t xml:space="preserve">27ANHPR6879C1ZH</t>
  </si>
  <si>
    <t xml:space="preserve">MAYURESH TRADING COMPANU NEW</t>
  </si>
  <si>
    <t xml:space="preserve">27ANHPR6879C1ZHLAM</t>
  </si>
  <si>
    <t xml:space="preserve">27ANHPR6879C1ZHSLC</t>
  </si>
  <si>
    <t xml:space="preserve">27ANHPR6879C1ZHSLC+</t>
  </si>
  <si>
    <t xml:space="preserve">27ANIPB8436E2Z2</t>
  </si>
  <si>
    <t xml:space="preserve">Babar General  Store and Milk Center</t>
  </si>
  <si>
    <t xml:space="preserve">27ANIPB8436E2Z2LAM</t>
  </si>
  <si>
    <t xml:space="preserve">27ANIPB8436E2Z2SLC</t>
  </si>
  <si>
    <t xml:space="preserve">27ANIPM5030D1ZA</t>
  </si>
  <si>
    <t xml:space="preserve">SVK CREATIVE ENTERPRISES</t>
  </si>
  <si>
    <t xml:space="preserve">27ANIPM5030D1ZALAM</t>
  </si>
  <si>
    <t xml:space="preserve">27ANIPR2447M1ZF</t>
  </si>
  <si>
    <t xml:space="preserve">PRECISE KITCHEN</t>
  </si>
  <si>
    <t xml:space="preserve">27ANIPR2447M1ZFCAL+</t>
  </si>
  <si>
    <t xml:space="preserve">27ANIPR2447M1ZFFlex</t>
  </si>
  <si>
    <t xml:space="preserve">27ANIPR2447M1ZFLAM</t>
  </si>
  <si>
    <t xml:space="preserve">27ANIPR2447M1ZFSLC</t>
  </si>
  <si>
    <t xml:space="preserve">27ANIPR2447M1ZFSLC+</t>
  </si>
  <si>
    <t xml:space="preserve">27ANJPG4733A1ZD</t>
  </si>
  <si>
    <t xml:space="preserve">NATIONAL VENEER AND PLY</t>
  </si>
  <si>
    <t xml:space="preserve">27ANJPG4733A1ZDCAL+</t>
  </si>
  <si>
    <t xml:space="preserve">27ANJPG4733A1ZDFlex</t>
  </si>
  <si>
    <t xml:space="preserve">27ANJPG4733A1ZDLAM</t>
  </si>
  <si>
    <t xml:space="preserve">27ANJPG4733A1ZDSLC</t>
  </si>
  <si>
    <t xml:space="preserve">27ANJPG4733A1ZDSLC+</t>
  </si>
  <si>
    <t xml:space="preserve">27ANJPP8573D1ZK</t>
  </si>
  <si>
    <t xml:space="preserve">SHREE BHAIRAV PLY &amp; HARDWARE (NEW SANGHAVI)</t>
  </si>
  <si>
    <t xml:space="preserve">Sanghavi</t>
  </si>
  <si>
    <t xml:space="preserve">27ANJPP8573D1ZKLAM</t>
  </si>
  <si>
    <t xml:space="preserve">27ANJPP8573D1ZKSLC</t>
  </si>
  <si>
    <t xml:space="preserve">27ANJPR6817J1ZE</t>
  </si>
  <si>
    <t xml:space="preserve">New Laxmi Hardwae &amp; Electricals</t>
  </si>
  <si>
    <t xml:space="preserve">27ANJPR6817J1ZELAM</t>
  </si>
  <si>
    <t xml:space="preserve">27ANKPS0090F1ZW</t>
  </si>
  <si>
    <t xml:space="preserve">PRAGATI SALES  (GANJ PETH)</t>
  </si>
  <si>
    <t xml:space="preserve">27ANKPS0090F1ZWLAM</t>
  </si>
  <si>
    <t xml:space="preserve">27ANKPS0090F1ZWSLC</t>
  </si>
  <si>
    <t xml:space="preserve">27ANKPS3741H2ZN</t>
  </si>
  <si>
    <t xml:space="preserve">ARIHANT PLY &amp; LAMINATES</t>
  </si>
  <si>
    <t xml:space="preserve">27ANKPS3741H2ZNCAL+</t>
  </si>
  <si>
    <t xml:space="preserve">27ANKPS3741H2ZNFlex</t>
  </si>
  <si>
    <t xml:space="preserve">27ANKPS3741H2ZNLAM</t>
  </si>
  <si>
    <t xml:space="preserve">27ANKPS3741H2ZNLiner &amp; Other</t>
  </si>
  <si>
    <t xml:space="preserve">27ANKPS3741H2ZNSLC</t>
  </si>
  <si>
    <t xml:space="preserve">27ANKPS3741H2ZNSLC+</t>
  </si>
  <si>
    <t xml:space="preserve">27ANKPS4003J1ZU</t>
  </si>
  <si>
    <t xml:space="preserve">1 MADHUR TRADERS/SATISH ENTERPRISES</t>
  </si>
  <si>
    <t xml:space="preserve">27ANKPS4003J1ZUCAL+</t>
  </si>
  <si>
    <t xml:space="preserve">27ANKPS4003J1ZUFlex</t>
  </si>
  <si>
    <t xml:space="preserve">27ANKPS4003J1ZULAM</t>
  </si>
  <si>
    <t xml:space="preserve">27ANKPS4003J1ZULiner &amp; Other</t>
  </si>
  <si>
    <t xml:space="preserve">27ANKPS4003J1ZUSLC</t>
  </si>
  <si>
    <t xml:space="preserve">27ANKPS4003J1ZUSLC+</t>
  </si>
  <si>
    <t xml:space="preserve">27ANLPK9363N1Z4</t>
  </si>
  <si>
    <t xml:space="preserve">AJIT TRADING COMPANY</t>
  </si>
  <si>
    <t xml:space="preserve">27ANLPK9363N1Z4CAL+</t>
  </si>
  <si>
    <t xml:space="preserve">27ANLPK9363N1Z4LAM</t>
  </si>
  <si>
    <t xml:space="preserve">27ANLPK9363N1Z4SLC</t>
  </si>
  <si>
    <t xml:space="preserve">27ANLPP9435C1ZP</t>
  </si>
  <si>
    <t xml:space="preserve">Samrudhi Enterprises ( Rajguru Nagar )</t>
  </si>
  <si>
    <t xml:space="preserve">27ANLPP9435C1ZPSLC</t>
  </si>
  <si>
    <t xml:space="preserve">27ANLPP9509R1ZV</t>
  </si>
  <si>
    <t xml:space="preserve">FAKHRI HARDWARE</t>
  </si>
  <si>
    <t xml:space="preserve">27ANLPP9509R1ZVCAL+</t>
  </si>
  <si>
    <t xml:space="preserve">27ANLPP9509R1ZVFlex</t>
  </si>
  <si>
    <t xml:space="preserve">27ANLPP9509R1ZVLAM</t>
  </si>
  <si>
    <t xml:space="preserve">27ANLPP9509R1ZVLiner &amp; Other</t>
  </si>
  <si>
    <t xml:space="preserve">27ANLPP9509R1ZVSLC</t>
  </si>
  <si>
    <t xml:space="preserve">27ANLPP9509R1ZVSLC+</t>
  </si>
  <si>
    <t xml:space="preserve">27ANMPD4535G2Z0</t>
  </si>
  <si>
    <t xml:space="preserve">OM SHRI BALAJI PLY &amp; HARDWARE</t>
  </si>
  <si>
    <t xml:space="preserve">Near Padmavati Mandir</t>
  </si>
  <si>
    <t xml:space="preserve">27ANMPD4535G2Z0LAM</t>
  </si>
  <si>
    <t xml:space="preserve">27ANMPJ8115E1ZZ</t>
  </si>
  <si>
    <t xml:space="preserve">Ratnadeep Hardware (Nana Peth)</t>
  </si>
  <si>
    <t xml:space="preserve">27ANMPJ8115E1ZZLAM</t>
  </si>
  <si>
    <t xml:space="preserve">27ANMPJ8357Q1ZY</t>
  </si>
  <si>
    <t xml:space="preserve">PUSHPAK PLYWOOD &amp; HARDWARE</t>
  </si>
  <si>
    <t xml:space="preserve">27ANMPJ8357Q1ZYCAL+</t>
  </si>
  <si>
    <t xml:space="preserve">27ANMPJ8357Q1ZYFlex</t>
  </si>
  <si>
    <t xml:space="preserve">27ANMPJ8357Q1ZYLAM</t>
  </si>
  <si>
    <t xml:space="preserve">27ANMPJ8357Q1ZYLiner &amp; Other</t>
  </si>
  <si>
    <t xml:space="preserve">27ANMPJ8357Q1ZYSLC</t>
  </si>
  <si>
    <t xml:space="preserve">27ANMPJ8357Q1ZYSLC+</t>
  </si>
  <si>
    <t xml:space="preserve">27ANMPK2196G1ZP</t>
  </si>
  <si>
    <t xml:space="preserve">HARI OM PLY &amp; HARDWARE (CHIKHALI)</t>
  </si>
  <si>
    <t xml:space="preserve">27ANMPK2196G1ZPLAM</t>
  </si>
  <si>
    <t xml:space="preserve">27ANMPK2196G1ZPSLC</t>
  </si>
  <si>
    <t xml:space="preserve">27ANNPG7643P1Z7</t>
  </si>
  <si>
    <t xml:space="preserve">OCTAGON MODULAR</t>
  </si>
  <si>
    <t xml:space="preserve">27ANNPG7643P1Z7SLC</t>
  </si>
  <si>
    <t xml:space="preserve">27ANOPM4419N2ZB</t>
  </si>
  <si>
    <t xml:space="preserve">OM SAI PLYWOOD AND HARDWARE</t>
  </si>
  <si>
    <t xml:space="preserve">27ANOPM4419N2ZBCAL+</t>
  </si>
  <si>
    <t xml:space="preserve">27ANOPM4419N2ZBLAM</t>
  </si>
  <si>
    <t xml:space="preserve">27ANOPM4419N2ZBSLC</t>
  </si>
  <si>
    <t xml:space="preserve">27ANPPG9176R1ZT</t>
  </si>
  <si>
    <t xml:space="preserve">PREM PLYWOOD AND HARDWARE</t>
  </si>
  <si>
    <t xml:space="preserve">27ANPPG9176R1ZTCAL+</t>
  </si>
  <si>
    <t xml:space="preserve">27ANPPG9176R1ZTFlex</t>
  </si>
  <si>
    <t xml:space="preserve">27ANPPG9176R1ZTLAM</t>
  </si>
  <si>
    <t xml:space="preserve">27ANPPG9176R1ZTSLC</t>
  </si>
  <si>
    <t xml:space="preserve">27ANPPP3905K1ZH</t>
  </si>
  <si>
    <t xml:space="preserve">M J PLY AND DECOR</t>
  </si>
  <si>
    <t xml:space="preserve">27ANPPP3905K1ZHCAL+</t>
  </si>
  <si>
    <t xml:space="preserve">27ANPPP3905K1ZHFlex</t>
  </si>
  <si>
    <t xml:space="preserve">27ANPPP3905K1ZHLAM</t>
  </si>
  <si>
    <t xml:space="preserve">27ANPPP3905K1ZHSLC</t>
  </si>
  <si>
    <t xml:space="preserve">27ANQPN1992D2ZL</t>
  </si>
  <si>
    <t xml:space="preserve">IMPERIAL LAMINATES</t>
  </si>
  <si>
    <t xml:space="preserve">27ANQPN1992D2ZLCAL+</t>
  </si>
  <si>
    <t xml:space="preserve">27ANQPN1992D2ZLLAM</t>
  </si>
  <si>
    <t xml:space="preserve">27ANQPN1992D2ZLSLC</t>
  </si>
  <si>
    <t xml:space="preserve">27ANQPV9236N1ZS</t>
  </si>
  <si>
    <t xml:space="preserve">Kaaveri Hardware and Plywood</t>
  </si>
  <si>
    <t xml:space="preserve">27ANQPV9236N1ZSLAM</t>
  </si>
  <si>
    <t xml:space="preserve">27ANRPL1357R1Z3</t>
  </si>
  <si>
    <t xml:space="preserve">JAYSHREE PLY AND HARDWARE</t>
  </si>
  <si>
    <t xml:space="preserve">27ANRPL1357R1Z3CAL+</t>
  </si>
  <si>
    <t xml:space="preserve">27ANRPL1357R1Z3LAM</t>
  </si>
  <si>
    <t xml:space="preserve">27ANRPL1357R1Z3SLC</t>
  </si>
  <si>
    <t xml:space="preserve">27ANRPL1357R1Z3SLC+</t>
  </si>
  <si>
    <t xml:space="preserve">27ANRPP6496K1ZV</t>
  </si>
  <si>
    <t xml:space="preserve">KITCHEN DESIGN</t>
  </si>
  <si>
    <t xml:space="preserve">27ANRPP6496K1ZVCAL+</t>
  </si>
  <si>
    <t xml:space="preserve">27ANRPP6496K1ZVFlex</t>
  </si>
  <si>
    <t xml:space="preserve">27ANRPP6496K1ZVLAM</t>
  </si>
  <si>
    <t xml:space="preserve">27ANRPP6496K1ZVLiner &amp; Other</t>
  </si>
  <si>
    <t xml:space="preserve">27ANRPP6496K1ZVSLC</t>
  </si>
  <si>
    <t xml:space="preserve">27ANRPP6496K1ZVSLC+</t>
  </si>
  <si>
    <t xml:space="preserve">27ANRPV4027A1ZV</t>
  </si>
  <si>
    <t xml:space="preserve">SWASTIK PLY AND SANITARY</t>
  </si>
  <si>
    <t xml:space="preserve">27ANRPV4027A1ZVLAM</t>
  </si>
  <si>
    <t xml:space="preserve">27ANRPV4027A1ZVSLC</t>
  </si>
  <si>
    <t xml:space="preserve">27ANSPD7590H1ZG</t>
  </si>
  <si>
    <t xml:space="preserve">Manjali Timbers (Dhayari)</t>
  </si>
  <si>
    <t xml:space="preserve">27ANSPD7590H1ZGCAL+</t>
  </si>
  <si>
    <t xml:space="preserve">27ANSPD7590H1ZGLAM</t>
  </si>
  <si>
    <t xml:space="preserve">27ANSPD7590H1ZGSLC</t>
  </si>
  <si>
    <t xml:space="preserve">27ANSPD7590H1ZGSLC+</t>
  </si>
  <si>
    <t xml:space="preserve">27ANTPB0413E1ZF</t>
  </si>
  <si>
    <t xml:space="preserve">Arch Interiors (Urali Devachi)</t>
  </si>
  <si>
    <t xml:space="preserve">27ANTPB0413E1ZFLAM</t>
  </si>
  <si>
    <t xml:space="preserve">27ANVPM2527Q1Z2</t>
  </si>
  <si>
    <t xml:space="preserve">MYRA TRADERS</t>
  </si>
  <si>
    <t xml:space="preserve">27ANVPM2527Q1Z2LAM</t>
  </si>
  <si>
    <t xml:space="preserve">27ANVPM2527Q1Z2SLC</t>
  </si>
  <si>
    <t xml:space="preserve">27ANWPP5040N1Z6</t>
  </si>
  <si>
    <t xml:space="preserve">MONA FURNITURE</t>
  </si>
  <si>
    <t xml:space="preserve">27ANWPP5040N1Z6LAM</t>
  </si>
  <si>
    <t xml:space="preserve">27ANWPP5040N1Z6SLC</t>
  </si>
  <si>
    <t xml:space="preserve">27ANXPB5033G1ZX</t>
  </si>
  <si>
    <t xml:space="preserve">WOODCROFT SOLUTION</t>
  </si>
  <si>
    <t xml:space="preserve">27ANXPB5033G1ZXCAL+</t>
  </si>
  <si>
    <t xml:space="preserve">27ANXPB5033G1ZXFlex</t>
  </si>
  <si>
    <t xml:space="preserve">27ANXPB5033G1ZXLAM</t>
  </si>
  <si>
    <t xml:space="preserve">27ANXPB5033G1ZXLiner &amp; Other</t>
  </si>
  <si>
    <t xml:space="preserve">27ANXPB5033G1ZXSLC</t>
  </si>
  <si>
    <t xml:space="preserve">27ANXPB5033G1ZXSLC+</t>
  </si>
  <si>
    <t xml:space="preserve">27ANXPG5319E1ZR</t>
  </si>
  <si>
    <t xml:space="preserve">WOOD PLANET PUNE</t>
  </si>
  <si>
    <t xml:space="preserve">27ANXPG5319E1ZRLAM</t>
  </si>
  <si>
    <t xml:space="preserve">27ANYPT7629M2ZM</t>
  </si>
  <si>
    <t xml:space="preserve">HANUMAN ENTERPRISES KOTHRUD</t>
  </si>
  <si>
    <t xml:space="preserve">27ANYPT7629M2ZMLAM</t>
  </si>
  <si>
    <t xml:space="preserve">27AOAPJ9728A1Z4</t>
  </si>
  <si>
    <t xml:space="preserve">KRISHNA ENTERPRISES (KONDHWA)</t>
  </si>
  <si>
    <t xml:space="preserve">27AOAPJ9728A1Z4CAL+</t>
  </si>
  <si>
    <t xml:space="preserve">27AOAPJ9728A1Z4Flex</t>
  </si>
  <si>
    <t xml:space="preserve">27AOAPJ9728A1Z4LAM</t>
  </si>
  <si>
    <t xml:space="preserve">27AOAPJ9728A1Z4Liner &amp; Other</t>
  </si>
  <si>
    <t xml:space="preserve">27AOAPJ9728A1Z4SLC</t>
  </si>
  <si>
    <t xml:space="preserve">27AOAPJ9728A1Z4SLC+</t>
  </si>
  <si>
    <t xml:space="preserve">27AOAPN2002F1ZL</t>
  </si>
  <si>
    <t xml:space="preserve">PADMAVATI DISTRIBUTORS</t>
  </si>
  <si>
    <t xml:space="preserve">27AOAPN2002F1ZLCAL+</t>
  </si>
  <si>
    <t xml:space="preserve">27AOAPN2002F1ZLFlex</t>
  </si>
  <si>
    <t xml:space="preserve">27AOAPN2002F1ZLLAM</t>
  </si>
  <si>
    <t xml:space="preserve">27AOAPN2002F1ZLSLC</t>
  </si>
  <si>
    <t xml:space="preserve">27AOAPR3020F1ZD</t>
  </si>
  <si>
    <t xml:space="preserve">SIDDHIVINAYAK PLYWOOD &amp; HARDWARE (SPINE RD)</t>
  </si>
  <si>
    <t xml:space="preserve">Spine Road</t>
  </si>
  <si>
    <t xml:space="preserve">27AOAPR3020F1ZDCAL+</t>
  </si>
  <si>
    <t xml:space="preserve">27AOAPR3020F1ZDFlex</t>
  </si>
  <si>
    <t xml:space="preserve">27AOAPR3020F1ZDLAM</t>
  </si>
  <si>
    <t xml:space="preserve">27AOAPR3020F1ZDSLC</t>
  </si>
  <si>
    <t xml:space="preserve">27AOAPR3020F1ZDSLC+</t>
  </si>
  <si>
    <t xml:space="preserve">27AOAPR3020F2ZC</t>
  </si>
  <si>
    <t xml:space="preserve">RIDDHI SIDDHI HARDWARE AND ELECTRICALS</t>
  </si>
  <si>
    <t xml:space="preserve">27AOAPR3020F2ZCCAL+</t>
  </si>
  <si>
    <t xml:space="preserve">27AOAPR3020F2ZCSLC</t>
  </si>
  <si>
    <t xml:space="preserve">27AOAPR3020F2ZCSLC+</t>
  </si>
  <si>
    <t xml:space="preserve">27AOBPM3676H1ZR</t>
  </si>
  <si>
    <t xml:space="preserve">K M Venture(BP)</t>
  </si>
  <si>
    <t xml:space="preserve">27AOBPM3676H1ZRLAM</t>
  </si>
  <si>
    <t xml:space="preserve">27AOBPM3676H1ZRSLC</t>
  </si>
  <si>
    <t xml:space="preserve">27AOBPN4334F1Z5</t>
  </si>
  <si>
    <t xml:space="preserve">VIJAYKALP</t>
  </si>
  <si>
    <t xml:space="preserve">27AOBPN4334F1Z5CAL+</t>
  </si>
  <si>
    <t xml:space="preserve">27AOBPN4334F1Z5LAM</t>
  </si>
  <si>
    <t xml:space="preserve">27AOBPN4334F1Z5SLC</t>
  </si>
  <si>
    <t xml:space="preserve">27AOBPT6587N1ZZ</t>
  </si>
  <si>
    <t xml:space="preserve">SPACE ARTS INTERIORS SOLUTIONS</t>
  </si>
  <si>
    <t xml:space="preserve">27AOBPT6587N1ZZCAL+</t>
  </si>
  <si>
    <t xml:space="preserve">27AOBPT6587N1ZZLAM</t>
  </si>
  <si>
    <t xml:space="preserve">27AOBPT6587N1ZZSLC</t>
  </si>
  <si>
    <t xml:space="preserve">27AODPJ5783L1ZF</t>
  </si>
  <si>
    <t xml:space="preserve">SHRIRAM ENTERPRISES</t>
  </si>
  <si>
    <t xml:space="preserve">27AODPJ5783L1ZFCAL+</t>
  </si>
  <si>
    <t xml:space="preserve">27AODPJ5783L1ZFLAM</t>
  </si>
  <si>
    <t xml:space="preserve">27AODPJ5783L1ZFSLC</t>
  </si>
  <si>
    <t xml:space="preserve">27AODPK1217J1Z5</t>
  </si>
  <si>
    <t xml:space="preserve">Mahavir Infra Solutions</t>
  </si>
  <si>
    <t xml:space="preserve">27AODPK1217J1Z5LAM</t>
  </si>
  <si>
    <t xml:space="preserve">27AOEPJ3403N1ZX</t>
  </si>
  <si>
    <t xml:space="preserve">BHOLENATH PLY CENTER</t>
  </si>
  <si>
    <t xml:space="preserve">27AOEPJ3403N1ZXCAL+</t>
  </si>
  <si>
    <t xml:space="preserve">27AOEPJ3403N1ZXFlex</t>
  </si>
  <si>
    <t xml:space="preserve">27AOEPJ3403N1ZXLAM</t>
  </si>
  <si>
    <t xml:space="preserve">27AOEPJ3403N1ZXSLC</t>
  </si>
  <si>
    <t xml:space="preserve">27AOEPJ3403N1ZXSLC+</t>
  </si>
  <si>
    <t xml:space="preserve">27AOJPR8740K1Z8</t>
  </si>
  <si>
    <t xml:space="preserve">SHIVRAJ PLY &amp; HARDWARE</t>
  </si>
  <si>
    <t xml:space="preserve">27AOJPR8740K1Z8CAL+</t>
  </si>
  <si>
    <t xml:space="preserve">27AOJPR8740K1Z8Flex</t>
  </si>
  <si>
    <t xml:space="preserve">27AOJPR8740K1Z8LAM</t>
  </si>
  <si>
    <t xml:space="preserve">27AOJPR8740K1Z8SLC</t>
  </si>
  <si>
    <t xml:space="preserve">27AOKPB2983D3ZZ</t>
  </si>
  <si>
    <t xml:space="preserve">T. R. Kitchen Studio (Lohegaon)</t>
  </si>
  <si>
    <t xml:space="preserve">27AOKPB2983D3ZZCAL+</t>
  </si>
  <si>
    <t xml:space="preserve">27AOKPB2983D3ZZLAM</t>
  </si>
  <si>
    <t xml:space="preserve">27AOKPB2983D3ZZSLC</t>
  </si>
  <si>
    <t xml:space="preserve">27AOKPS6384P1ZS</t>
  </si>
  <si>
    <t xml:space="preserve">SHAH TRADERS</t>
  </si>
  <si>
    <t xml:space="preserve">27AOKPS6384P1ZSCAL+</t>
  </si>
  <si>
    <t xml:space="preserve">27AOKPS6384P1ZSFlex</t>
  </si>
  <si>
    <t xml:space="preserve">27AOKPS6384P1ZSLAM</t>
  </si>
  <si>
    <t xml:space="preserve">27AOKPS6384P1ZSSLC</t>
  </si>
  <si>
    <t xml:space="preserve">27AOMPG9745A1ZU</t>
  </si>
  <si>
    <t xml:space="preserve">SIDDHIVINAYAK LAMINATES (CHIKHALI)</t>
  </si>
  <si>
    <t xml:space="preserve">27AOMPG9745A1ZUCAL+</t>
  </si>
  <si>
    <t xml:space="preserve">27AOMPG9745A1ZULAM</t>
  </si>
  <si>
    <t xml:space="preserve">27AOMPG9745A1ZUSLC</t>
  </si>
  <si>
    <t xml:space="preserve">27AOMPG9745A1ZUSLC+</t>
  </si>
  <si>
    <t xml:space="preserve">27AOMPV8895E1ZY</t>
  </si>
  <si>
    <t xml:space="preserve">Vishwakarma Associates</t>
  </si>
  <si>
    <t xml:space="preserve">Keshavnagar</t>
  </si>
  <si>
    <t xml:space="preserve">27AOMPV8895E1ZYCAL+</t>
  </si>
  <si>
    <t xml:space="preserve">27AONPD3943E1Z0</t>
  </si>
  <si>
    <t xml:space="preserve">VIBGYOR</t>
  </si>
  <si>
    <t xml:space="preserve">27AONPD3943E1Z0LAM</t>
  </si>
  <si>
    <t xml:space="preserve">27AONPD3943E1Z0SLC</t>
  </si>
  <si>
    <t xml:space="preserve">27AONPG7379F1ZH</t>
  </si>
  <si>
    <t xml:space="preserve">AMBIKA PLY AND HARDWARE ( 830 )</t>
  </si>
  <si>
    <t xml:space="preserve">27AONPG7379F1ZHSLC</t>
  </si>
  <si>
    <t xml:space="preserve">27AONPJ0879H1ZJ</t>
  </si>
  <si>
    <t xml:space="preserve">Sanghvi Enterprises(Waksai)</t>
  </si>
  <si>
    <t xml:space="preserve">27AONPJ0879H1ZJLAM</t>
  </si>
  <si>
    <t xml:space="preserve">27AOOPS5410G1ZQ</t>
  </si>
  <si>
    <t xml:space="preserve">HIMANSHU PLYWOOD</t>
  </si>
  <si>
    <t xml:space="preserve">27AOOPS5410G1ZQCAL+</t>
  </si>
  <si>
    <t xml:space="preserve">27AOOPS5410G1ZQLAM</t>
  </si>
  <si>
    <t xml:space="preserve">27AOOPS5410G1ZQSLC</t>
  </si>
  <si>
    <t xml:space="preserve">27AOOPS5410G1ZQSLC+</t>
  </si>
  <si>
    <t xml:space="preserve">27AOQPG0202C1ZK</t>
  </si>
  <si>
    <t xml:space="preserve">One Stop Universal Solution</t>
  </si>
  <si>
    <t xml:space="preserve">27AOQPG0202C1ZKCAL+</t>
  </si>
  <si>
    <t xml:space="preserve">27AOQPG0202C1ZKLiner &amp; Other</t>
  </si>
  <si>
    <t xml:space="preserve">27AORPJ5862N1Z1</t>
  </si>
  <si>
    <t xml:space="preserve">MINAKSHI FURNITURE &amp; PLY</t>
  </si>
  <si>
    <t xml:space="preserve">27AORPJ5862N1Z1CAL+</t>
  </si>
  <si>
    <t xml:space="preserve">27AORPJ5862N1Z1LAM</t>
  </si>
  <si>
    <t xml:space="preserve">27AORPJ5862N1Z1SLC</t>
  </si>
  <si>
    <t xml:space="preserve">27AORPP9488E1Z0</t>
  </si>
  <si>
    <t xml:space="preserve">SHRI LAXMI PLY / SHREE LAXMI PLY</t>
  </si>
  <si>
    <t xml:space="preserve">27AORPP9488E1Z0CAL+</t>
  </si>
  <si>
    <t xml:space="preserve">27AORPP9488E1Z0LAM</t>
  </si>
  <si>
    <t xml:space="preserve">27AORPP9488E1Z0SLC</t>
  </si>
  <si>
    <t xml:space="preserve">27AORPP9488E1Z0SLC+</t>
  </si>
  <si>
    <t xml:space="preserve">27AORPR7077M1ZS</t>
  </si>
  <si>
    <t xml:space="preserve">Rekha Ceramic (Bibwewadi)</t>
  </si>
  <si>
    <t xml:space="preserve">27AORPR7077M1ZSLAM</t>
  </si>
  <si>
    <t xml:space="preserve">27AOTPJ5616G1ZM</t>
  </si>
  <si>
    <t xml:space="preserve">DESIGNORA HOUSE OF INTERIOR</t>
  </si>
  <si>
    <t xml:space="preserve">27AOTPJ5616G1ZMCAL+</t>
  </si>
  <si>
    <t xml:space="preserve">27AOTPJ5616G1ZMLAM</t>
  </si>
  <si>
    <t xml:space="preserve">27AOTPJ5616G1ZMSLC</t>
  </si>
  <si>
    <t xml:space="preserve">27AOTPJ5616G1ZMSLC+</t>
  </si>
  <si>
    <t xml:space="preserve">27AOTPK0855L1ZB</t>
  </si>
  <si>
    <t xml:space="preserve">4 System Tech</t>
  </si>
  <si>
    <t xml:space="preserve">27AOTPK0855L1ZBLAM</t>
  </si>
  <si>
    <t xml:space="preserve">27AOTPP3533Q1ZZ</t>
  </si>
  <si>
    <t xml:space="preserve">SHREE HARDWARES</t>
  </si>
  <si>
    <t xml:space="preserve">27AOTPP3533Q1ZZLAM</t>
  </si>
  <si>
    <t xml:space="preserve">27AOUPD9640K1ZA</t>
  </si>
  <si>
    <t xml:space="preserve">Najmi Plywood &amp; Sanitaryware (Hadapsar)</t>
  </si>
  <si>
    <t xml:space="preserve">27AOUPD9640K1ZALAM</t>
  </si>
  <si>
    <t xml:space="preserve">27AOUPD9640K1ZASLC</t>
  </si>
  <si>
    <t xml:space="preserve">27AOUPJ9274M1ZU</t>
  </si>
  <si>
    <t xml:space="preserve">JANGID BUSINESS LINK</t>
  </si>
  <si>
    <t xml:space="preserve">27AOUPJ9274M1ZUCAL+</t>
  </si>
  <si>
    <t xml:space="preserve">27AOUPJ9274M1ZULAM</t>
  </si>
  <si>
    <t xml:space="preserve">27AOUPJ9274M1ZUSLC</t>
  </si>
  <si>
    <t xml:space="preserve">27AOUPS1220E1ZW</t>
  </si>
  <si>
    <t xml:space="preserve">Shri Shiv Shankar Steel Fabrication Works</t>
  </si>
  <si>
    <t xml:space="preserve">27AOUPS1220E1ZWLAM</t>
  </si>
  <si>
    <t xml:space="preserve">27AOUPS8693D1ZZ</t>
  </si>
  <si>
    <t xml:space="preserve">EPI Systems</t>
  </si>
  <si>
    <t xml:space="preserve">27AOUPS8693D1ZZSLC</t>
  </si>
  <si>
    <t xml:space="preserve">27AOUPS8693D1ZZSLC+</t>
  </si>
  <si>
    <t xml:space="preserve">27AOVPA1107P1ZO</t>
  </si>
  <si>
    <t xml:space="preserve">F.C PLYWOOD (RAHATANI)(DR)</t>
  </si>
  <si>
    <t xml:space="preserve">27AOVPA1107P1ZOCAL+</t>
  </si>
  <si>
    <t xml:space="preserve">27AOVPA1107P1ZOLAM</t>
  </si>
  <si>
    <t xml:space="preserve">27AOVPA1107P1ZOSLC</t>
  </si>
  <si>
    <t xml:space="preserve">27AOVPR5635R1ZM</t>
  </si>
  <si>
    <t xml:space="preserve">S.R.INFRA PROJECTS</t>
  </si>
  <si>
    <t xml:space="preserve">27AOVPR5635R1ZMCAL+</t>
  </si>
  <si>
    <t xml:space="preserve">27AOVPR5635R1ZMLAM</t>
  </si>
  <si>
    <t xml:space="preserve">27AOVPR5635R1ZMSLC</t>
  </si>
  <si>
    <t xml:space="preserve">27AOWPK8060N1ZZ</t>
  </si>
  <si>
    <t xml:space="preserve">STAR PROJECTS INDIA</t>
  </si>
  <si>
    <t xml:space="preserve">WADGAON</t>
  </si>
  <si>
    <t xml:space="preserve">27AOWPK8060N1ZZCAL+</t>
  </si>
  <si>
    <t xml:space="preserve">27AOWPK8060N1ZZFlex</t>
  </si>
  <si>
    <t xml:space="preserve">27AOWPK8060N2ZY</t>
  </si>
  <si>
    <t xml:space="preserve">LAUREN DOORS</t>
  </si>
  <si>
    <t xml:space="preserve">27AOWPK8060N2ZYCAL+</t>
  </si>
  <si>
    <t xml:space="preserve">27AOWPK8060N2ZYFlex</t>
  </si>
  <si>
    <t xml:space="preserve">27AOXPJ2901A1Z4</t>
  </si>
  <si>
    <t xml:space="preserve">ROHINI PLY &amp; HARDWARE</t>
  </si>
  <si>
    <t xml:space="preserve">27AOXPJ2901A1Z4CAL+</t>
  </si>
  <si>
    <t xml:space="preserve">27AOXPJ2901A1Z4LAM</t>
  </si>
  <si>
    <t xml:space="preserve">27AOXPJ2901A1Z4Liner &amp; Other</t>
  </si>
  <si>
    <t xml:space="preserve">27AOXPJ2901A1Z4SLC</t>
  </si>
  <si>
    <t xml:space="preserve">27AOXPK1208F1ZV</t>
  </si>
  <si>
    <t xml:space="preserve">BHARATI LAMINATES (DR.)</t>
  </si>
  <si>
    <t xml:space="preserve">27AOXPK1208F1ZVCAL+</t>
  </si>
  <si>
    <t xml:space="preserve">27AOXPK1208F1ZVFlex</t>
  </si>
  <si>
    <t xml:space="preserve">27AOXPK1208F1ZVLAM</t>
  </si>
  <si>
    <t xml:space="preserve">27AOXPK1208F1ZVSLC</t>
  </si>
  <si>
    <t xml:space="preserve">27AOXPK1208F1ZVSLC+</t>
  </si>
  <si>
    <t xml:space="preserve">27AOXPK2302N2ZG</t>
  </si>
  <si>
    <t xml:space="preserve">N K MODULAR SYSTEMS</t>
  </si>
  <si>
    <t xml:space="preserve">27AOXPK2302N2ZGCAL+</t>
  </si>
  <si>
    <t xml:space="preserve">27AOXPK2302N2ZGLAM</t>
  </si>
  <si>
    <t xml:space="preserve">27AOXPK2302N2ZGSLC</t>
  </si>
  <si>
    <t xml:space="preserve">27AOYPJ5374A1ZM</t>
  </si>
  <si>
    <t xml:space="preserve">KITCHEN PLUS</t>
  </si>
  <si>
    <t xml:space="preserve">27AOYPJ5374A1ZMCAL+</t>
  </si>
  <si>
    <t xml:space="preserve">27AOYPJ5374A1ZMFlex</t>
  </si>
  <si>
    <t xml:space="preserve">27AOYPJ5374A1ZMLAM</t>
  </si>
  <si>
    <t xml:space="preserve">27AOYPJ5374A1ZMSLC</t>
  </si>
  <si>
    <t xml:space="preserve">27AOZPG5328J1ZB</t>
  </si>
  <si>
    <t xml:space="preserve">Nilsan Infra</t>
  </si>
  <si>
    <t xml:space="preserve">Nimgaon Mhalungi</t>
  </si>
  <si>
    <t xml:space="preserve">27AOZPG5328J1ZBCAL+</t>
  </si>
  <si>
    <t xml:space="preserve">27AOZPG5328J1ZBLAM</t>
  </si>
  <si>
    <t xml:space="preserve">27APAPK3774J1ZO</t>
  </si>
  <si>
    <t xml:space="preserve">GENESIS SEATING SYSTEM</t>
  </si>
  <si>
    <t xml:space="preserve">27APAPK3774J1ZOCAL+</t>
  </si>
  <si>
    <t xml:space="preserve">27APAPK3774J1ZOLAM</t>
  </si>
  <si>
    <t xml:space="preserve">27APAPK3774J1ZOSLC</t>
  </si>
  <si>
    <t xml:space="preserve">27APAPS9339D1ZO</t>
  </si>
  <si>
    <t xml:space="preserve">PANCHARATNA PLYWOOD &amp; HARDWARE</t>
  </si>
  <si>
    <t xml:space="preserve">27APAPS9339D1ZOCAL+</t>
  </si>
  <si>
    <t xml:space="preserve">27APAPS9339D1ZOFlex</t>
  </si>
  <si>
    <t xml:space="preserve">27APAPS9339D1ZOLAM</t>
  </si>
  <si>
    <t xml:space="preserve">27APAPS9339D1ZOSLC</t>
  </si>
  <si>
    <t xml:space="preserve">27APBPC6358M1ZN</t>
  </si>
  <si>
    <t xml:space="preserve">Pal Plylam (BP)</t>
  </si>
  <si>
    <t xml:space="preserve">27APBPC6358M1ZNCAL+</t>
  </si>
  <si>
    <t xml:space="preserve">27APBPC6358M1ZNLAM</t>
  </si>
  <si>
    <t xml:space="preserve">27APBPC6358M1ZNSLC</t>
  </si>
  <si>
    <t xml:space="preserve">27APBPC6358M1ZNSLC+</t>
  </si>
  <si>
    <t xml:space="preserve">27APBPC6377A1Z9</t>
  </si>
  <si>
    <t xml:space="preserve">DEEPAK HARDWARE &amp; ELECTRICALS</t>
  </si>
  <si>
    <t xml:space="preserve">27APBPC6377A1Z9LAM</t>
  </si>
  <si>
    <t xml:space="preserve">27APBPC6377A1Z9SLC</t>
  </si>
  <si>
    <t xml:space="preserve">27APCPR0933G1ZZ</t>
  </si>
  <si>
    <t xml:space="preserve">ARJUN TIMBER</t>
  </si>
  <si>
    <t xml:space="preserve">27APCPR0933G1ZZLAM</t>
  </si>
  <si>
    <t xml:space="preserve">27APCPR0933G1ZZSLC</t>
  </si>
  <si>
    <t xml:space="preserve">27APCPV0348H1ZS</t>
  </si>
  <si>
    <t xml:space="preserve">OM SAI PLYWOOD &amp; HARDWARE</t>
  </si>
  <si>
    <t xml:space="preserve">27APCPV0348H1ZSCAL+</t>
  </si>
  <si>
    <t xml:space="preserve">27APCPV0348H1ZSLAM</t>
  </si>
  <si>
    <t xml:space="preserve">27APCPV0348H1ZSSLC</t>
  </si>
  <si>
    <t xml:space="preserve">27APCPV0348H1ZSSLC+</t>
  </si>
  <si>
    <t xml:space="preserve">27APDPP5705P1ZD</t>
  </si>
  <si>
    <t xml:space="preserve">ANUBHOOTI INFRA SOL</t>
  </si>
  <si>
    <t xml:space="preserve">27APDPP5705P1ZDCAL+</t>
  </si>
  <si>
    <t xml:space="preserve">27APDPP5705P1ZDLAM</t>
  </si>
  <si>
    <t xml:space="preserve">27APDPP5705P1ZDLiner &amp; Other</t>
  </si>
  <si>
    <t xml:space="preserve">27APDPP5705P1ZDSLC</t>
  </si>
  <si>
    <t xml:space="preserve">27APDPP5705P1ZDSLC+</t>
  </si>
  <si>
    <t xml:space="preserve">27APEPJ5087R2Z2</t>
  </si>
  <si>
    <t xml:space="preserve">R.K PLYWOOD HARDWARE</t>
  </si>
  <si>
    <t xml:space="preserve">27APEPJ5087R2Z2CAL+</t>
  </si>
  <si>
    <t xml:space="preserve">27APEPJ5087R2Z2LAM</t>
  </si>
  <si>
    <t xml:space="preserve">27APEPJ5087R2Z2Liner &amp; Other</t>
  </si>
  <si>
    <t xml:space="preserve">27APEPJ5087R2Z2SLC</t>
  </si>
  <si>
    <t xml:space="preserve">27APEPJ5087R2Z2SLC+</t>
  </si>
  <si>
    <t xml:space="preserve">27APEPT9797G1ZZ</t>
  </si>
  <si>
    <t xml:space="preserve">GLOBAL SHUTTER</t>
  </si>
  <si>
    <t xml:space="preserve">27APEPT9797G1ZZCAL+</t>
  </si>
  <si>
    <t xml:space="preserve">27APEPT9797G1ZZFlex</t>
  </si>
  <si>
    <t xml:space="preserve">27APEPT9797G1ZZLAM</t>
  </si>
  <si>
    <t xml:space="preserve">27APEPT9797G1ZZSLC</t>
  </si>
  <si>
    <t xml:space="preserve">27APFPD2754J1ZW</t>
  </si>
  <si>
    <t xml:space="preserve">Virubhai Cone-Ection Cafe</t>
  </si>
  <si>
    <t xml:space="preserve">27APFPD2754J1ZWFlex</t>
  </si>
  <si>
    <t xml:space="preserve">27APHPV6529H1ZC</t>
  </si>
  <si>
    <t xml:space="preserve">VISHWAKARMA WOODS WORK</t>
  </si>
  <si>
    <t xml:space="preserve">27APHPV6529H1ZCCAL+</t>
  </si>
  <si>
    <t xml:space="preserve">27APJPS8892Q1ZG</t>
  </si>
  <si>
    <t xml:space="preserve">J V ENTERPRISES</t>
  </si>
  <si>
    <t xml:space="preserve">27APJPS8892Q1ZGCAL+</t>
  </si>
  <si>
    <t xml:space="preserve">27APJPS8892Q1ZGFlex</t>
  </si>
  <si>
    <t xml:space="preserve">27APJPS8892Q1ZGLAM</t>
  </si>
  <si>
    <t xml:space="preserve">27APJPS8892Q1ZGLiner &amp; Other</t>
  </si>
  <si>
    <t xml:space="preserve">27APJPS8892Q1ZGSLC</t>
  </si>
  <si>
    <t xml:space="preserve">27APJPS8899F1ZW</t>
  </si>
  <si>
    <t xml:space="preserve">LE MICATEC (S)</t>
  </si>
  <si>
    <t xml:space="preserve">27APJPS8899F1ZWLAM</t>
  </si>
  <si>
    <t xml:space="preserve">27APJPS8899F1ZWSLC</t>
  </si>
  <si>
    <t xml:space="preserve">27APKPB1671B1ZC</t>
  </si>
  <si>
    <t xml:space="preserve">K R Metal</t>
  </si>
  <si>
    <t xml:space="preserve">27APKPB1671B1ZCFlex</t>
  </si>
  <si>
    <t xml:space="preserve">27APKPB1671B1ZCSLC</t>
  </si>
  <si>
    <t xml:space="preserve">27APKPK7233A1Z3</t>
  </si>
  <si>
    <t xml:space="preserve">S S ENTERPRISES</t>
  </si>
  <si>
    <t xml:space="preserve">27APKPK7233A1Z3LAM</t>
  </si>
  <si>
    <t xml:space="preserve">27APKPK7233A1Z3SLC</t>
  </si>
  <si>
    <t xml:space="preserve">27APKPR9361Q1ZQ</t>
  </si>
  <si>
    <t xml:space="preserve">MADHAV MODULAR FURNITURE</t>
  </si>
  <si>
    <t xml:space="preserve">27APKPR9361Q1ZQCAL+</t>
  </si>
  <si>
    <t xml:space="preserve">27APKPR9361Q1ZQFlex</t>
  </si>
  <si>
    <t xml:space="preserve">27APKPR9361Q1ZQLAM</t>
  </si>
  <si>
    <t xml:space="preserve">27APKPR9361Q1ZQSLC</t>
  </si>
  <si>
    <t xml:space="preserve">27APKPR9361Q1ZQSLC+</t>
  </si>
  <si>
    <t xml:space="preserve">27APLPP3932L1ZC</t>
  </si>
  <si>
    <t xml:space="preserve">MEGHA PLYWOOD &amp; HARDWARE (ALANDI)</t>
  </si>
  <si>
    <t xml:space="preserve">27APLPP3932L1ZCCAL+</t>
  </si>
  <si>
    <t xml:space="preserve">27APLPP3932L1ZCFlex</t>
  </si>
  <si>
    <t xml:space="preserve">27APLPP3932L1ZCLAM</t>
  </si>
  <si>
    <t xml:space="preserve">27APLPP3932L1ZCSLC</t>
  </si>
  <si>
    <t xml:space="preserve">27APLPP3932L1ZCSLC+</t>
  </si>
  <si>
    <t xml:space="preserve">27APMPC8335H1ZQ</t>
  </si>
  <si>
    <t xml:space="preserve">Jai Laxmi Wood Furniture ( Wakad )</t>
  </si>
  <si>
    <t xml:space="preserve">27APMPC8335H1ZQFlex</t>
  </si>
  <si>
    <t xml:space="preserve">27APMPC8335H1ZQLAM</t>
  </si>
  <si>
    <t xml:space="preserve">27APMPC8335H1ZQSLC</t>
  </si>
  <si>
    <t xml:space="preserve">27APMPD6957N1Z4</t>
  </si>
  <si>
    <t xml:space="preserve">REAL ENTERPRISES</t>
  </si>
  <si>
    <t xml:space="preserve">27APMPD6957N1Z4CAL+</t>
  </si>
  <si>
    <t xml:space="preserve">27APMPD6957N1Z4Flex</t>
  </si>
  <si>
    <t xml:space="preserve">27APMPD6957N1Z4LAM</t>
  </si>
  <si>
    <t xml:space="preserve">27APMPD6957N1Z4SLC</t>
  </si>
  <si>
    <t xml:space="preserve">27APMPD6957N1Z4SLC+</t>
  </si>
  <si>
    <t xml:space="preserve">27APNPL2325P1ZD</t>
  </si>
  <si>
    <t xml:space="preserve">MAHALAXMI MOUDULAR</t>
  </si>
  <si>
    <t xml:space="preserve">27APNPL2325P1ZDCAL+</t>
  </si>
  <si>
    <t xml:space="preserve">27APNPL2325P1ZDFlex</t>
  </si>
  <si>
    <t xml:space="preserve">27APNPL2325P1ZDLAM</t>
  </si>
  <si>
    <t xml:space="preserve">27APNPL2325P1ZDSLC</t>
  </si>
  <si>
    <t xml:space="preserve">27APPPK6338D1ZO</t>
  </si>
  <si>
    <t xml:space="preserve">SHANTI TRADERS</t>
  </si>
  <si>
    <t xml:space="preserve">27APPPK6338D1ZOLAM</t>
  </si>
  <si>
    <t xml:space="preserve">27APPPK6338D1ZOSLC</t>
  </si>
  <si>
    <t xml:space="preserve">27APRPY6942F1Z2</t>
  </si>
  <si>
    <t xml:space="preserve">KRITIKA ENTERPRISES (HADPSAR)</t>
  </si>
  <si>
    <t xml:space="preserve">27APRPY6942F1Z2LAM</t>
  </si>
  <si>
    <t xml:space="preserve">27APRPY6942F1Z2SLC</t>
  </si>
  <si>
    <t xml:space="preserve">27APSPJ7459M2ZU</t>
  </si>
  <si>
    <t xml:space="preserve">EDECOR PLYLAM</t>
  </si>
  <si>
    <t xml:space="preserve">27APSPJ7459M2ZUCAL+</t>
  </si>
  <si>
    <t xml:space="preserve">27APSPJ7459M2ZULAM</t>
  </si>
  <si>
    <t xml:space="preserve">27APSPS5894K1ZN</t>
  </si>
  <si>
    <t xml:space="preserve">Shree Krishna Industries</t>
  </si>
  <si>
    <t xml:space="preserve">27APSPS5894K1ZNLAM</t>
  </si>
  <si>
    <t xml:space="preserve">27APSPS5894K1ZNSLC</t>
  </si>
  <si>
    <t xml:space="preserve">27APUPB9558D1ZG</t>
  </si>
  <si>
    <t xml:space="preserve">PANCHARATNA STEEL HOUSE</t>
  </si>
  <si>
    <t xml:space="preserve">27APUPB9558D1ZGCAL+</t>
  </si>
  <si>
    <t xml:space="preserve">27APUPB9558D1ZGFlex</t>
  </si>
  <si>
    <t xml:space="preserve">27APUPC3044H1ZU</t>
  </si>
  <si>
    <t xml:space="preserve">AAIJI HARDWARE ELECTRICALS &amp; PLYWOOD</t>
  </si>
  <si>
    <t xml:space="preserve">Sb Road</t>
  </si>
  <si>
    <t xml:space="preserve">27APUPC3044H1ZULAM</t>
  </si>
  <si>
    <t xml:space="preserve">27APVPB3004K1ZV</t>
  </si>
  <si>
    <t xml:space="preserve">LAMINATE HUB</t>
  </si>
  <si>
    <t xml:space="preserve">27APVPB3004K1ZVCAL+</t>
  </si>
  <si>
    <t xml:space="preserve">27APVPB3004K1ZVFlex</t>
  </si>
  <si>
    <t xml:space="preserve">27APVPB3004K1ZVLAM</t>
  </si>
  <si>
    <t xml:space="preserve">27APVPB3004K1ZVSLC</t>
  </si>
  <si>
    <t xml:space="preserve">27APVPB3004K1ZVSLC+</t>
  </si>
  <si>
    <t xml:space="preserve">27APWPG2439Q1Z0</t>
  </si>
  <si>
    <t xml:space="preserve">AKSHARA ENTERPRISES</t>
  </si>
  <si>
    <t xml:space="preserve">27APWPG2439Q1Z0CAL+</t>
  </si>
  <si>
    <t xml:space="preserve">27APWPG2439Q1Z0LAM</t>
  </si>
  <si>
    <t xml:space="preserve">27APWPG2439Q1Z0SLC</t>
  </si>
  <si>
    <t xml:space="preserve">27APWPP4625F1ZE</t>
  </si>
  <si>
    <t xml:space="preserve">MAHALAXMI PLYWOOD &amp; GLASS</t>
  </si>
  <si>
    <t xml:space="preserve">27APWPP4625F1ZELAM</t>
  </si>
  <si>
    <t xml:space="preserve">27APYPP9269F1ZU</t>
  </si>
  <si>
    <t xml:space="preserve">SWASTIK AGENCY</t>
  </si>
  <si>
    <t xml:space="preserve">27APYPP9269F1ZUCAL+</t>
  </si>
  <si>
    <t xml:space="preserve">27APYPP9269F1ZULAM</t>
  </si>
  <si>
    <t xml:space="preserve">27APYPP9269F1ZUSLC</t>
  </si>
  <si>
    <t xml:space="preserve">27APYPP9269F1ZUSLC+</t>
  </si>
  <si>
    <t xml:space="preserve">27APYPR6261B1ZE</t>
  </si>
  <si>
    <t xml:space="preserve">JAI GANESH ASSOCIATES</t>
  </si>
  <si>
    <t xml:space="preserve">27APYPR6261B1ZECAL+</t>
  </si>
  <si>
    <t xml:space="preserve">27APYPR6261B1ZELAM</t>
  </si>
  <si>
    <t xml:space="preserve">27APYPR6261B1ZESLC</t>
  </si>
  <si>
    <t xml:space="preserve">27APZPS2139G1Z9</t>
  </si>
  <si>
    <t xml:space="preserve">MANMOHAN DECOR</t>
  </si>
  <si>
    <t xml:space="preserve">27APZPS2139G1Z9LAM</t>
  </si>
  <si>
    <t xml:space="preserve">27APZPT6359R2Z6</t>
  </si>
  <si>
    <t xml:space="preserve">NAYAN ENTERPRISES</t>
  </si>
  <si>
    <t xml:space="preserve">27APZPT6359R2Z6Flex</t>
  </si>
  <si>
    <t xml:space="preserve">27AQAPC6332K2ZZ</t>
  </si>
  <si>
    <t xml:space="preserve">M K WOOD SOLUTION</t>
  </si>
  <si>
    <t xml:space="preserve">27AQAPC6332K2ZZCAL+</t>
  </si>
  <si>
    <t xml:space="preserve">27AQAPC6332K2ZZFlex</t>
  </si>
  <si>
    <t xml:space="preserve">27AQAPP8776E1ZG</t>
  </si>
  <si>
    <t xml:space="preserve">Shree Mata Rani Bhatiyani Plywood Hardware &amp; Electricals</t>
  </si>
  <si>
    <t xml:space="preserve">Kondhwe Dhawde</t>
  </si>
  <si>
    <t xml:space="preserve">27AQAPP8776E1ZGFlex</t>
  </si>
  <si>
    <t xml:space="preserve">27AQAPP8883G1ZC</t>
  </si>
  <si>
    <t xml:space="preserve">VIGHNAHAR ENTERPRISES</t>
  </si>
  <si>
    <t xml:space="preserve">27AQAPP8883G1ZCCAL+</t>
  </si>
  <si>
    <t xml:space="preserve">27AQAPP8883G1ZCFlex</t>
  </si>
  <si>
    <t xml:space="preserve">27AQAPP8883G1ZCLAM</t>
  </si>
  <si>
    <t xml:space="preserve">27AQAPP8883G1ZCLiner &amp; Other</t>
  </si>
  <si>
    <t xml:space="preserve">27AQAPP8883G1ZCSLC</t>
  </si>
  <si>
    <t xml:space="preserve">27AQAPP8883G1ZCSLC+</t>
  </si>
  <si>
    <t xml:space="preserve">27AQBPS7930E1ZQ</t>
  </si>
  <si>
    <t xml:space="preserve">BALAJI ENTERPRISES ( PIMPRI )</t>
  </si>
  <si>
    <t xml:space="preserve">27AQBPS7930E1ZQLAM</t>
  </si>
  <si>
    <t xml:space="preserve">27AQGPK2802G1Z4</t>
  </si>
  <si>
    <t xml:space="preserve">Good Luck Enterprises  ( Rahatani )</t>
  </si>
  <si>
    <t xml:space="preserve">27AQGPK2802G1Z4LAM</t>
  </si>
  <si>
    <t xml:space="preserve">27AQGPK7067F1ZN</t>
  </si>
  <si>
    <t xml:space="preserve">Govind Hardware &amp; Furniture (CHNL8339626)</t>
  </si>
  <si>
    <t xml:space="preserve">27AQGPK7067F1ZNSLC</t>
  </si>
  <si>
    <t xml:space="preserve">27AQIPA4165C1Z8</t>
  </si>
  <si>
    <t xml:space="preserve">S COMFORT SEATING SYSTEMS</t>
  </si>
  <si>
    <t xml:space="preserve">27AQIPA4165C1Z8CAL+</t>
  </si>
  <si>
    <t xml:space="preserve">27AQIPA4165C1Z8Flex</t>
  </si>
  <si>
    <t xml:space="preserve">27AQIPA4165C1Z8LAM</t>
  </si>
  <si>
    <t xml:space="preserve">27AQIPA4165C1Z8SLC</t>
  </si>
  <si>
    <t xml:space="preserve">27AQIPA4165C1Z8SLC+</t>
  </si>
  <si>
    <t xml:space="preserve">27AQIPM3197N2Z2</t>
  </si>
  <si>
    <t xml:space="preserve">HOME INTERIOR</t>
  </si>
  <si>
    <t xml:space="preserve">27AQIPM3197N2Z2LAM</t>
  </si>
  <si>
    <t xml:space="preserve">27AQKPJ5766G1ZG</t>
  </si>
  <si>
    <t xml:space="preserve">KRISHNA PLYWOOD AND HARDWARE- DIGHI</t>
  </si>
  <si>
    <t xml:space="preserve">27AQKPJ5766G1ZGCAL+</t>
  </si>
  <si>
    <t xml:space="preserve">27AQKPJ5766G1ZGFlex</t>
  </si>
  <si>
    <t xml:space="preserve">27AQKPJ5766G1ZGLAM</t>
  </si>
  <si>
    <t xml:space="preserve">27AQKPJ5766G1ZGLiner &amp; Other</t>
  </si>
  <si>
    <t xml:space="preserve">27AQKPJ5766G1ZGSLC</t>
  </si>
  <si>
    <t xml:space="preserve">27AQLPM1383R1Z0</t>
  </si>
  <si>
    <t xml:space="preserve">Ninth Avenue</t>
  </si>
  <si>
    <t xml:space="preserve">27AQLPM1383R1Z0LAM</t>
  </si>
  <si>
    <t xml:space="preserve">27AQMPJ2467L1ZB</t>
  </si>
  <si>
    <t xml:space="preserve">Chintamani Ply &amp; Hardware (G.P)</t>
  </si>
  <si>
    <t xml:space="preserve">27AQMPJ2467L1ZBCAL+</t>
  </si>
  <si>
    <t xml:space="preserve">27AQMPJ2467L1ZBLAM</t>
  </si>
  <si>
    <t xml:space="preserve">27AQMPJ2467L1ZBSLC</t>
  </si>
  <si>
    <t xml:space="preserve">27AQMPJ2467L1ZBSLC+</t>
  </si>
  <si>
    <t xml:space="preserve">27AQNPP9851D1ZB</t>
  </si>
  <si>
    <t xml:space="preserve">SHREE OM ENTERPRISES</t>
  </si>
  <si>
    <t xml:space="preserve">27AQNPP9851D1ZBCAL+</t>
  </si>
  <si>
    <t xml:space="preserve">27AQOPK9517A1ZQ</t>
  </si>
  <si>
    <t xml:space="preserve">BHARAT TIMBER AND PLY</t>
  </si>
  <si>
    <t xml:space="preserve">27AQOPK9517A1ZQLAM</t>
  </si>
  <si>
    <t xml:space="preserve">27AQOPK9517A1ZQSLC</t>
  </si>
  <si>
    <t xml:space="preserve">27AQOPK9517A1ZQSLC+</t>
  </si>
  <si>
    <t xml:space="preserve">27AQOPR9671E1Z4</t>
  </si>
  <si>
    <t xml:space="preserve">AKRUTI PLY AND HARDWARE</t>
  </si>
  <si>
    <t xml:space="preserve">27AQOPR9671E1Z4CAL+</t>
  </si>
  <si>
    <t xml:space="preserve">27AQOPR9671E1Z4Flex</t>
  </si>
  <si>
    <t xml:space="preserve">27AQOPR9671E1Z4LAM</t>
  </si>
  <si>
    <t xml:space="preserve">27AQOPR9671E1Z4Liner &amp; Other</t>
  </si>
  <si>
    <t xml:space="preserve">27AQOPR9671E1Z4SLC</t>
  </si>
  <si>
    <t xml:space="preserve">27AQPPB9981N1ZV</t>
  </si>
  <si>
    <t xml:space="preserve">Square Deal Furniture</t>
  </si>
  <si>
    <t xml:space="preserve">27AQPPB9981N1ZVLAM</t>
  </si>
  <si>
    <t xml:space="preserve">27AQPPM4574J1Z5</t>
  </si>
  <si>
    <t xml:space="preserve">Namrata Printers ( Chikhali )</t>
  </si>
  <si>
    <t xml:space="preserve">27AQPPM4574J1Z5LAM</t>
  </si>
  <si>
    <t xml:space="preserve">27AQRPC9549B1ZL</t>
  </si>
  <si>
    <t xml:space="preserve">MYRA WOODS</t>
  </si>
  <si>
    <t xml:space="preserve">27AQRPC9549B1ZLCAL+</t>
  </si>
  <si>
    <t xml:space="preserve">27AQRPC9549B1ZLLAM</t>
  </si>
  <si>
    <t xml:space="preserve">27AQRPC9549B1ZLSLC</t>
  </si>
  <si>
    <t xml:space="preserve">27AQRPM4295Q1ZN</t>
  </si>
  <si>
    <t xml:space="preserve">SUN ENTERPRISES (KHADAKWASLA)</t>
  </si>
  <si>
    <t xml:space="preserve">KHADAKWASLA</t>
  </si>
  <si>
    <t xml:space="preserve">27AQRPM4295Q1ZNLAM</t>
  </si>
  <si>
    <t xml:space="preserve">27AQRPM4295Q1ZNSLC</t>
  </si>
  <si>
    <t xml:space="preserve">27AQRPM4295Q1ZNSLC+</t>
  </si>
  <si>
    <t xml:space="preserve">27AQRPP0720D1ZX</t>
  </si>
  <si>
    <t xml:space="preserve">Patel Hardware (TM)</t>
  </si>
  <si>
    <t xml:space="preserve">27AQRPP0720D1ZXLAM</t>
  </si>
  <si>
    <t xml:space="preserve">27AQSPP2112N1ZD</t>
  </si>
  <si>
    <t xml:space="preserve">Rigveda Consultants</t>
  </si>
  <si>
    <t xml:space="preserve">27AQSPP2112N1ZDCAL+</t>
  </si>
  <si>
    <t xml:space="preserve">27AQSPP2112N1ZDFlex</t>
  </si>
  <si>
    <t xml:space="preserve">27AQTPB4847P1Z0</t>
  </si>
  <si>
    <t xml:space="preserve">MAHADEV WOOD TECH</t>
  </si>
  <si>
    <t xml:space="preserve">27AQTPB4847P1Z0CAL+</t>
  </si>
  <si>
    <t xml:space="preserve">27AQTPB4847P1Z0Flex</t>
  </si>
  <si>
    <t xml:space="preserve">27AQTPB4847P1Z0LAM</t>
  </si>
  <si>
    <t xml:space="preserve">27AQTPB4847P1Z0Liner &amp; Other</t>
  </si>
  <si>
    <t xml:space="preserve">27AQTPB4847P1Z0SLC</t>
  </si>
  <si>
    <t xml:space="preserve">27AQTPB4847P1Z0SLC+</t>
  </si>
  <si>
    <t xml:space="preserve">27AQTPC4291J2ZC</t>
  </si>
  <si>
    <t xml:space="preserve">Mahadev Plywood and Hardware (Tathawade)</t>
  </si>
  <si>
    <t xml:space="preserve">27AQTPC4291J2ZCCAL+</t>
  </si>
  <si>
    <t xml:space="preserve">27AQTPC4291J2ZCLAM</t>
  </si>
  <si>
    <t xml:space="preserve">27AQTPS3280K2ZZ</t>
  </si>
  <si>
    <t xml:space="preserve">Woodcore Ply and Glass</t>
  </si>
  <si>
    <t xml:space="preserve">27AQTPS3280K2ZZCAL+</t>
  </si>
  <si>
    <t xml:space="preserve">27AQUPB3076B1ZX</t>
  </si>
  <si>
    <t xml:space="preserve">BLISS DEKOR (BP)</t>
  </si>
  <si>
    <t xml:space="preserve">27AQUPB3076B1ZXCAL+</t>
  </si>
  <si>
    <t xml:space="preserve">27AQUPB3076B1ZXLAM</t>
  </si>
  <si>
    <t xml:space="preserve">27AQUPB3076B1ZXSLC</t>
  </si>
  <si>
    <t xml:space="preserve">27AQUPB3076B1ZXSLC+</t>
  </si>
  <si>
    <t xml:space="preserve">27AQUPS9314D2ZA</t>
  </si>
  <si>
    <t xml:space="preserve">P M INTERIOR</t>
  </si>
  <si>
    <t xml:space="preserve">27AQUPS9314D2ZACAL+</t>
  </si>
  <si>
    <t xml:space="preserve">27AQUPS9314D2ZAFlex</t>
  </si>
  <si>
    <t xml:space="preserve">27AQUPS9314D2ZALAM</t>
  </si>
  <si>
    <t xml:space="preserve">27AQUPS9314D2ZALiner &amp; Other</t>
  </si>
  <si>
    <t xml:space="preserve">27AQUPS9314D2ZASLC</t>
  </si>
  <si>
    <t xml:space="preserve">27AQUPT8501F1ZB</t>
  </si>
  <si>
    <t xml:space="preserve">MST KITCHEN DECOR</t>
  </si>
  <si>
    <t xml:space="preserve">27AQUPT8501F1ZBCAL+</t>
  </si>
  <si>
    <t xml:space="preserve">27AQUPT8501F1ZBLAM</t>
  </si>
  <si>
    <t xml:space="preserve">27AQUPT8501F1ZBSLC</t>
  </si>
  <si>
    <t xml:space="preserve">27AQVPK2734Q1ZX</t>
  </si>
  <si>
    <t xml:space="preserve">SKY DOORS</t>
  </si>
  <si>
    <t xml:space="preserve">27AQVPK2734Q1ZXCAL+</t>
  </si>
  <si>
    <t xml:space="preserve">27AQVPK2734Q1ZXFlex</t>
  </si>
  <si>
    <t xml:space="preserve">27AQWPG3178R1ZQ</t>
  </si>
  <si>
    <t xml:space="preserve">Dhanashree Ply &amp; Hardwares</t>
  </si>
  <si>
    <t xml:space="preserve">27AQWPG3178R1ZQCAL+</t>
  </si>
  <si>
    <t xml:space="preserve">27AQWPG3178R1ZQLAM</t>
  </si>
  <si>
    <t xml:space="preserve">27AQWPG3178R1ZQSLC</t>
  </si>
  <si>
    <t xml:space="preserve">27AQXPD5387L1ZX</t>
  </si>
  <si>
    <t xml:space="preserve">Shreyas Enterprises- Pune</t>
  </si>
  <si>
    <t xml:space="preserve">27AQXPD5387L1ZXCAL+</t>
  </si>
  <si>
    <t xml:space="preserve">27AQXPD5387L1ZXLAM</t>
  </si>
  <si>
    <t xml:space="preserve">27AQXPD5387L1ZXSLC</t>
  </si>
  <si>
    <t xml:space="preserve">27AQZPJ9934B1Z9</t>
  </si>
  <si>
    <t xml:space="preserve">SHREE NAKODA HARDWARE</t>
  </si>
  <si>
    <t xml:space="preserve">27AQZPJ9934B1Z9CAL+</t>
  </si>
  <si>
    <t xml:space="preserve">27AQZPJ9934B1Z9LAM</t>
  </si>
  <si>
    <t xml:space="preserve">27AQZPJ9934B1Z9SLC</t>
  </si>
  <si>
    <t xml:space="preserve">27AQZPJ9934B1Z9SLC+</t>
  </si>
  <si>
    <t xml:space="preserve">27ARBPJ1037A1ZJ</t>
  </si>
  <si>
    <t xml:space="preserve">PRINCE INTERIOR SOLUTION HUB</t>
  </si>
  <si>
    <t xml:space="preserve">27ARBPJ1037A1ZJCAL+</t>
  </si>
  <si>
    <t xml:space="preserve">27ARBPJ1037A1ZJFlex</t>
  </si>
  <si>
    <t xml:space="preserve">27ARBPJ1037A1ZJLAM</t>
  </si>
  <si>
    <t xml:space="preserve">27ARBPJ1037A1ZJLiner &amp; Other</t>
  </si>
  <si>
    <t xml:space="preserve">27ARBPJ1037A1ZJSLC</t>
  </si>
  <si>
    <t xml:space="preserve">27ARBPJ1037A1ZJSLC+</t>
  </si>
  <si>
    <t xml:space="preserve">27ARBPR9114Q1Z4</t>
  </si>
  <si>
    <t xml:space="preserve">AASHAPURA STEEL</t>
  </si>
  <si>
    <t xml:space="preserve">27ARBPR9114Q1Z4CAL+</t>
  </si>
  <si>
    <t xml:space="preserve">27ARBPR9114Q1Z4Flex</t>
  </si>
  <si>
    <t xml:space="preserve">27ARBPR9114Q1Z4LAM</t>
  </si>
  <si>
    <t xml:space="preserve">27ARBPR9114Q1Z4SLC</t>
  </si>
  <si>
    <t xml:space="preserve">27ARCPB9137C1Z5</t>
  </si>
  <si>
    <t xml:space="preserve">SAI PLY &amp; HARDWARE</t>
  </si>
  <si>
    <t xml:space="preserve">Chandannagar</t>
  </si>
  <si>
    <t xml:space="preserve">27ARCPB9137C1Z5LAM</t>
  </si>
  <si>
    <t xml:space="preserve">27ARDPM1879K1ZB</t>
  </si>
  <si>
    <t xml:space="preserve">PANDONKHAR SARKAR ENTERPRISES</t>
  </si>
  <si>
    <t xml:space="preserve">27ARDPM1879K1ZBCAL+</t>
  </si>
  <si>
    <t xml:space="preserve">27ARDPM1879K1ZBLAM</t>
  </si>
  <si>
    <t xml:space="preserve">27ARDPM1879K1ZBSLC</t>
  </si>
  <si>
    <t xml:space="preserve">27ARDPP7152J3ZE</t>
  </si>
  <si>
    <t xml:space="preserve">CHINTAMANI PLY &amp; HARDWARE</t>
  </si>
  <si>
    <t xml:space="preserve">27ARDPP7152J3ZELAM</t>
  </si>
  <si>
    <t xml:space="preserve">27ARFPB6902L2ZR</t>
  </si>
  <si>
    <t xml:space="preserve">Bajrangbali Kitchen Decor</t>
  </si>
  <si>
    <t xml:space="preserve">27ARFPB6902L2ZRFlex</t>
  </si>
  <si>
    <t xml:space="preserve">27ARFPB6902L2ZRSLC</t>
  </si>
  <si>
    <t xml:space="preserve">27ARFPV3338Q1ZY</t>
  </si>
  <si>
    <t xml:space="preserve">AANCHAL ENTERPRISE</t>
  </si>
  <si>
    <t xml:space="preserve">27ARFPV3338Q1ZYCAL+</t>
  </si>
  <si>
    <t xml:space="preserve">27ARFPV3338Q1ZYFlex</t>
  </si>
  <si>
    <t xml:space="preserve">27ARGPS7086K1ZZ</t>
  </si>
  <si>
    <t xml:space="preserve">SHAH RAMANLAL &amp; SONS</t>
  </si>
  <si>
    <t xml:space="preserve">27ARGPS7086K1ZZLAM</t>
  </si>
  <si>
    <t xml:space="preserve">27ARGPS7086K1ZZSLC</t>
  </si>
  <si>
    <t xml:space="preserve">27ARHPH6853L1ZA</t>
  </si>
  <si>
    <t xml:space="preserve">CHAMUNDA PLY &amp; HARDWARE ( RAVET )</t>
  </si>
  <si>
    <t xml:space="preserve">27ARHPH6853L1ZACAL+</t>
  </si>
  <si>
    <t xml:space="preserve">27ARHPH6853L1ZAFlex</t>
  </si>
  <si>
    <t xml:space="preserve">27ARHPH6853L1ZALAM</t>
  </si>
  <si>
    <t xml:space="preserve">27ARHPH6853L1ZALiner &amp; Other</t>
  </si>
  <si>
    <t xml:space="preserve">27ARHPH6853L1ZASLC</t>
  </si>
  <si>
    <t xml:space="preserve">27ARHPH6853L1ZASLC+</t>
  </si>
  <si>
    <t xml:space="preserve">27ARIPP2912K1ZJ</t>
  </si>
  <si>
    <t xml:space="preserve">Arihant Ply N Decor ( Dehuroad ) New</t>
  </si>
  <si>
    <t xml:space="preserve">DEHUROAD</t>
  </si>
  <si>
    <t xml:space="preserve">27ARIPP2912K1ZJSLC</t>
  </si>
  <si>
    <t xml:space="preserve">27ARIPS5062K1Z9</t>
  </si>
  <si>
    <t xml:space="preserve">SHREENATH ARTS</t>
  </si>
  <si>
    <t xml:space="preserve">27ARIPS5062K1Z9CAL+</t>
  </si>
  <si>
    <t xml:space="preserve">27ARIPS5062K1Z9Flex</t>
  </si>
  <si>
    <t xml:space="preserve">27ARIPS5062K1Z9LAM</t>
  </si>
  <si>
    <t xml:space="preserve">27ARIPS5062K1Z9SLC</t>
  </si>
  <si>
    <t xml:space="preserve">27ARJPK7071R1ZX</t>
  </si>
  <si>
    <t xml:space="preserve">Blue Spaces (Laxminagar)</t>
  </si>
  <si>
    <t xml:space="preserve">Laxminagar</t>
  </si>
  <si>
    <t xml:space="preserve">27ARJPK7071R1ZXLAM</t>
  </si>
  <si>
    <t xml:space="preserve">27ARJPK7071R1ZXSLC</t>
  </si>
  <si>
    <t xml:space="preserve">27ARJPT1446M1Z7</t>
  </si>
  <si>
    <t xml:space="preserve">Chaudhary Enterprises (Chikhali)</t>
  </si>
  <si>
    <t xml:space="preserve">27ARJPT1446M1Z7CAL+</t>
  </si>
  <si>
    <t xml:space="preserve">27ARJPT1446M1Z7LAM</t>
  </si>
  <si>
    <t xml:space="preserve">27ARMPJ9471F1ZC</t>
  </si>
  <si>
    <t xml:space="preserve">HARI OM PLYWOOD &amp; HARDWARE</t>
  </si>
  <si>
    <t xml:space="preserve">27ARMPJ9471F1ZCLAM</t>
  </si>
  <si>
    <t xml:space="preserve">27AROPA3984A2ZU</t>
  </si>
  <si>
    <t xml:space="preserve">AH Enterprises</t>
  </si>
  <si>
    <t xml:space="preserve">27AROPA3984A2ZUCAL+</t>
  </si>
  <si>
    <t xml:space="preserve">27ARPPS4858L1ZQ</t>
  </si>
  <si>
    <t xml:space="preserve">P. L. FURNITURE</t>
  </si>
  <si>
    <t xml:space="preserve">27ARPPS4858L1ZQLAM</t>
  </si>
  <si>
    <t xml:space="preserve">27ARPPS5039R1ZN</t>
  </si>
  <si>
    <t xml:space="preserve">PAPPU'S INTEL FURNITURE</t>
  </si>
  <si>
    <t xml:space="preserve">27ARPPS5039R1ZNCAL+</t>
  </si>
  <si>
    <t xml:space="preserve">27ARPPS5039R1ZNFlex</t>
  </si>
  <si>
    <t xml:space="preserve">27ARPPS5039R1ZNLAM</t>
  </si>
  <si>
    <t xml:space="preserve">27ARPPS5039R1ZNLiner &amp; Other</t>
  </si>
  <si>
    <t xml:space="preserve">27ARPPS5039R1ZNSLC</t>
  </si>
  <si>
    <t xml:space="preserve">27ARPPS5039R1ZNSLC+</t>
  </si>
  <si>
    <t xml:space="preserve">27ARQPM0236P1Z7</t>
  </si>
  <si>
    <t xml:space="preserve">MODULAR PARTITION ENTERPRISES</t>
  </si>
  <si>
    <t xml:space="preserve">27ARQPM0236P1Z7Flex</t>
  </si>
  <si>
    <t xml:space="preserve">27ARTPB9221E1ZR</t>
  </si>
  <si>
    <t xml:space="preserve">VIJAY LAXMI STEEL HOUSE</t>
  </si>
  <si>
    <t xml:space="preserve">27ARTPB9221E1ZRCAL+</t>
  </si>
  <si>
    <t xml:space="preserve">27ARTPB9221E1ZRFlex</t>
  </si>
  <si>
    <t xml:space="preserve">27ARTPB9221E1ZRLAM</t>
  </si>
  <si>
    <t xml:space="preserve">27ARTPB9221E1ZRSLC</t>
  </si>
  <si>
    <t xml:space="preserve">27ARWPB6882C1ZF</t>
  </si>
  <si>
    <t xml:space="preserve">KEBEES SYSTEM</t>
  </si>
  <si>
    <t xml:space="preserve">27ARWPB6882C1ZFCAL+</t>
  </si>
  <si>
    <t xml:space="preserve">27ARWPB6882C1ZFFlex</t>
  </si>
  <si>
    <t xml:space="preserve">27ARWPB6882C1ZFLAM</t>
  </si>
  <si>
    <t xml:space="preserve">27ARWPB6882C1ZFSLC</t>
  </si>
  <si>
    <t xml:space="preserve">27ARWPB6882C1ZFSLC+</t>
  </si>
  <si>
    <t xml:space="preserve">27ARWPJ8663R2ZC</t>
  </si>
  <si>
    <t xml:space="preserve">SAKARIYA TRADE LINK</t>
  </si>
  <si>
    <t xml:space="preserve">27ARWPJ8663R2ZCCAL+</t>
  </si>
  <si>
    <t xml:space="preserve">27ARWPJ8663R2ZCFlex</t>
  </si>
  <si>
    <t xml:space="preserve">27ARWPJ8663R2ZCLAM</t>
  </si>
  <si>
    <t xml:space="preserve">27ARWPJ8663R2ZCLiner &amp; Other</t>
  </si>
  <si>
    <t xml:space="preserve">27ARWPJ8663R2ZCSLC</t>
  </si>
  <si>
    <t xml:space="preserve">27ARWPM4767F1Z2</t>
  </si>
  <si>
    <t xml:space="preserve">Krishna Hardware &amp; Ply ( Sonawane Wasti Chikhli )</t>
  </si>
  <si>
    <t xml:space="preserve">27ARWPM4767F1Z2CAL+</t>
  </si>
  <si>
    <t xml:space="preserve">27ARWPM4767F1Z2LAM</t>
  </si>
  <si>
    <t xml:space="preserve">27ARXPJ2173M1Z1</t>
  </si>
  <si>
    <t xml:space="preserve">SHREE NAKODA PLY &amp; HARDWARE, DHAYARI</t>
  </si>
  <si>
    <t xml:space="preserve">27ARXPJ2173M1Z1CAL+</t>
  </si>
  <si>
    <t xml:space="preserve">27ARXPJ2173M1Z1Flex</t>
  </si>
  <si>
    <t xml:space="preserve">27ARXPJ2173M1Z1LAM</t>
  </si>
  <si>
    <t xml:space="preserve">27ARXPJ2173M1Z1Liner &amp; Other</t>
  </si>
  <si>
    <t xml:space="preserve">27ARXPJ2173M1Z1SLC</t>
  </si>
  <si>
    <t xml:space="preserve">27ARXPJ2173M1Z1SLC+</t>
  </si>
  <si>
    <t xml:space="preserve">27ARYPR8032Q1ZI</t>
  </si>
  <si>
    <t xml:space="preserve">SHREE BAGTESH INTORIORS</t>
  </si>
  <si>
    <t xml:space="preserve">27ARYPR8032Q1ZIFlex</t>
  </si>
  <si>
    <t xml:space="preserve">27ARZPA7872J1ZY</t>
  </si>
  <si>
    <t xml:space="preserve">Kohinoor Door</t>
  </si>
  <si>
    <t xml:space="preserve">27ARZPA7872J1ZYCAL+</t>
  </si>
  <si>
    <t xml:space="preserve">27ARZPA7872J1ZYFlex</t>
  </si>
  <si>
    <t xml:space="preserve">27ARZPS7333Q1ZE</t>
  </si>
  <si>
    <t xml:space="preserve">ZAMZAM FURNITURE</t>
  </si>
  <si>
    <t xml:space="preserve">27ARZPS7333Q1ZECAL+</t>
  </si>
  <si>
    <t xml:space="preserve">27ARZPS7333Q1ZELAM</t>
  </si>
  <si>
    <t xml:space="preserve">27ARZPS7333Q1ZELiner &amp; Other</t>
  </si>
  <si>
    <t xml:space="preserve">27ARZPS7333Q1ZESLC</t>
  </si>
  <si>
    <t xml:space="preserve">27ARZPS7333Q1ZESLC+</t>
  </si>
  <si>
    <t xml:space="preserve">27ASCPN4176E2ZP</t>
  </si>
  <si>
    <t xml:space="preserve">SKIP INDIA</t>
  </si>
  <si>
    <t xml:space="preserve">27ASCPN4176E2ZPCAL+</t>
  </si>
  <si>
    <t xml:space="preserve">27ASCPN4176E2ZPFlex</t>
  </si>
  <si>
    <t xml:space="preserve">27ASCPN4176E2ZPLAM</t>
  </si>
  <si>
    <t xml:space="preserve">27ASCPN4176E2ZPLiner &amp; Other</t>
  </si>
  <si>
    <t xml:space="preserve">27ASCPN4176E2ZPSLC</t>
  </si>
  <si>
    <t xml:space="preserve">27ASDPH7873H1ZF</t>
  </si>
  <si>
    <t xml:space="preserve">LAXMINARAYAN PLY &amp; HARDWARE</t>
  </si>
  <si>
    <t xml:space="preserve">27ASDPH7873H1ZFCAL+</t>
  </si>
  <si>
    <t xml:space="preserve">27ASDPH7873H1ZFFlex</t>
  </si>
  <si>
    <t xml:space="preserve">27ASDPH7873H1ZFLAM</t>
  </si>
  <si>
    <t xml:space="preserve">27ASDPH7873H1ZFSLC</t>
  </si>
  <si>
    <t xml:space="preserve">27ASDPJ7077R2ZV</t>
  </si>
  <si>
    <t xml:space="preserve">Jangid Home Decor (Lohegaon)</t>
  </si>
  <si>
    <t xml:space="preserve">27ASDPJ7077R2ZVLAM</t>
  </si>
  <si>
    <t xml:space="preserve">27ASDPR7063F1ZJ</t>
  </si>
  <si>
    <t xml:space="preserve">ABHIR TRADING CO.</t>
  </si>
  <si>
    <t xml:space="preserve">Handewadi Road</t>
  </si>
  <si>
    <t xml:space="preserve">27ASDPR7063F1ZJLAM</t>
  </si>
  <si>
    <t xml:space="preserve">27ASDPR7063F1ZJSLC</t>
  </si>
  <si>
    <t xml:space="preserve">27ASEPP1482B2ZW</t>
  </si>
  <si>
    <t xml:space="preserve">SU SHREE MODULAR FURNITURE</t>
  </si>
  <si>
    <t xml:space="preserve">27ASEPP1482B2ZWLAM</t>
  </si>
  <si>
    <t xml:space="preserve">27ASEPP1482B2ZWSLC</t>
  </si>
  <si>
    <t xml:space="preserve">27ASFPS4634R4ZT</t>
  </si>
  <si>
    <t xml:space="preserve">DURGA FURNITURE</t>
  </si>
  <si>
    <t xml:space="preserve">27ASFPS4634R4ZTLAM</t>
  </si>
  <si>
    <t xml:space="preserve">27ASIPA5562H1ZR</t>
  </si>
  <si>
    <t xml:space="preserve">OM TRADERS</t>
  </si>
  <si>
    <t xml:space="preserve">27ASIPA5562H1ZRCAL+</t>
  </si>
  <si>
    <t xml:space="preserve">27ASIPA5562H1ZRLAM</t>
  </si>
  <si>
    <t xml:space="preserve">27ASIPA5562H1ZRSLC</t>
  </si>
  <si>
    <t xml:space="preserve">27ASJPN8419R1ZQ</t>
  </si>
  <si>
    <t xml:space="preserve">URBANLINE INTERIORS</t>
  </si>
  <si>
    <t xml:space="preserve">27ASJPN8419R1ZQLAM</t>
  </si>
  <si>
    <t xml:space="preserve">27ASJPN8419R1ZQSLC</t>
  </si>
  <si>
    <t xml:space="preserve">27ASJPR4927L1Z1</t>
  </si>
  <si>
    <t xml:space="preserve">Rathor Plywood &amp; Hardware (Indapur)</t>
  </si>
  <si>
    <t xml:space="preserve">27ASJPR4927L1Z1LAM</t>
  </si>
  <si>
    <t xml:space="preserve">27ASJPS4810K1ZC</t>
  </si>
  <si>
    <t xml:space="preserve">RAMDEV HARDWARE PLYWOOD</t>
  </si>
  <si>
    <t xml:space="preserve">27ASJPS4810K1ZCCAL+</t>
  </si>
  <si>
    <t xml:space="preserve">27ASJPS4810K1ZCLAM</t>
  </si>
  <si>
    <t xml:space="preserve">27ASJPS4810K1ZCSLC</t>
  </si>
  <si>
    <t xml:space="preserve">27ASJPS4810K1ZCSLC+</t>
  </si>
  <si>
    <t xml:space="preserve">27ASKPG8426E1ZO</t>
  </si>
  <si>
    <t xml:space="preserve">R.N.S ENTERPRISES</t>
  </si>
  <si>
    <t xml:space="preserve">27ASKPG8426E1ZOCAL+</t>
  </si>
  <si>
    <t xml:space="preserve">27ASKPG8426E1ZOFlex</t>
  </si>
  <si>
    <t xml:space="preserve">27ASKPG8426E1ZOLAM</t>
  </si>
  <si>
    <t xml:space="preserve">27ASKPG8426E1ZOSLC</t>
  </si>
  <si>
    <t xml:space="preserve">27ASKPJ9811A1ZU</t>
  </si>
  <si>
    <t xml:space="preserve">Jamadar Milk Parlour</t>
  </si>
  <si>
    <t xml:space="preserve">27ASKPJ9811A1ZULAM</t>
  </si>
  <si>
    <t xml:space="preserve">27ASKPJ9811A1ZUSLC</t>
  </si>
  <si>
    <t xml:space="preserve">27ASLPC0483C1Z2</t>
  </si>
  <si>
    <t xml:space="preserve">RAMDEV PLYWOOD &amp; HARDWARE (RAVET)</t>
  </si>
  <si>
    <t xml:space="preserve">27ASLPC0483C1Z2CAL+</t>
  </si>
  <si>
    <t xml:space="preserve">27ASLPC0483C1Z2Flex</t>
  </si>
  <si>
    <t xml:space="preserve">27ASLPC0483C1Z2LAM</t>
  </si>
  <si>
    <t xml:space="preserve">27ASLPC0483C1Z2SLC</t>
  </si>
  <si>
    <t xml:space="preserve">27ASLPC0483C1Z2SLC+</t>
  </si>
  <si>
    <t xml:space="preserve">27ASNPP8359A2ZB</t>
  </si>
  <si>
    <t xml:space="preserve">Om Sales Corporation(New Timber)</t>
  </si>
  <si>
    <t xml:space="preserve">27ASNPP8359A2ZBLAM</t>
  </si>
  <si>
    <t xml:space="preserve">27ASNPP8359A2ZBSLC</t>
  </si>
  <si>
    <t xml:space="preserve">27ASNPP8359A2ZBSLC+</t>
  </si>
  <si>
    <t xml:space="preserve">27ASQPJ2983B1ZJ</t>
  </si>
  <si>
    <t xml:space="preserve">Shree Pushpak Ply (Bp)</t>
  </si>
  <si>
    <t xml:space="preserve">27ASQPJ2983B1ZJCAL+</t>
  </si>
  <si>
    <t xml:space="preserve">27ASQPJ2983B1ZJLAM</t>
  </si>
  <si>
    <t xml:space="preserve">27ASQPV0283L1ZX</t>
  </si>
  <si>
    <t xml:space="preserve">SIYARAM TRADING CO. (DHANKAWADI)</t>
  </si>
  <si>
    <t xml:space="preserve">27ASQPV0283L1ZXCAL+</t>
  </si>
  <si>
    <t xml:space="preserve">27ASQPV0283L1ZXFlex</t>
  </si>
  <si>
    <t xml:space="preserve">27ASQPV0283L1ZXLAM</t>
  </si>
  <si>
    <t xml:space="preserve">27ASQPV0283L1ZXSLC</t>
  </si>
  <si>
    <t xml:space="preserve">27ASSPB4303P1ZE</t>
  </si>
  <si>
    <t xml:space="preserve">SHEE GANESH STEEL &amp; WOODEN FURNITURE</t>
  </si>
  <si>
    <t xml:space="preserve">27ASSPB4303P1ZECAL+</t>
  </si>
  <si>
    <t xml:space="preserve">27ASSPB4303P1ZEFlex</t>
  </si>
  <si>
    <t xml:space="preserve">27ASSPB4303P1ZELAM</t>
  </si>
  <si>
    <t xml:space="preserve">27ASSPB4303P1ZESLC</t>
  </si>
  <si>
    <t xml:space="preserve">27ASSPB4303P1ZESLC+</t>
  </si>
  <si>
    <t xml:space="preserve">27ASSPD0441N1ZH</t>
  </si>
  <si>
    <t xml:space="preserve">D D INTERIO</t>
  </si>
  <si>
    <t xml:space="preserve">27ASSPD0441N1ZHFlex</t>
  </si>
  <si>
    <t xml:space="preserve">27ASSPD0441N1ZHLAM</t>
  </si>
  <si>
    <t xml:space="preserve">27ASSPD0441N1ZHSLC</t>
  </si>
  <si>
    <t xml:space="preserve">27ASSPP4771H1Z1</t>
  </si>
  <si>
    <t xml:space="preserve">SWASTIK PLY ( MANCHAR)</t>
  </si>
  <si>
    <t xml:space="preserve">27ASSPP4771H1Z1LAM</t>
  </si>
  <si>
    <t xml:space="preserve">27ASSPP4771H1Z1SLC</t>
  </si>
  <si>
    <t xml:space="preserve">27ASSPS1829H1Z5</t>
  </si>
  <si>
    <t xml:space="preserve">ALL IN ONE TECHNOLOGY</t>
  </si>
  <si>
    <t xml:space="preserve">27ASSPS1829H1Z5LAM</t>
  </si>
  <si>
    <t xml:space="preserve">27ASTPG4996J1ZT</t>
  </si>
  <si>
    <t xml:space="preserve">GUNJAL PLYWOOD &amp; HARDWARE</t>
  </si>
  <si>
    <t xml:space="preserve">27ASTPG4996J1ZTLAM</t>
  </si>
  <si>
    <t xml:space="preserve">27ASTPG4996J1ZTSLC</t>
  </si>
  <si>
    <t xml:space="preserve">27ASTPG4996J1ZTSLC+</t>
  </si>
  <si>
    <t xml:space="preserve">27ASTPK2481N1ZX</t>
  </si>
  <si>
    <t xml:space="preserve">Krushna Sales Corporaion</t>
  </si>
  <si>
    <t xml:space="preserve">27ASTPK2481N1ZXLAM</t>
  </si>
  <si>
    <t xml:space="preserve">27ASXPM2042F1ZJ</t>
  </si>
  <si>
    <t xml:space="preserve">INNER SPACE</t>
  </si>
  <si>
    <t xml:space="preserve">27ASXPM2042F1ZJSLC+</t>
  </si>
  <si>
    <t xml:space="preserve">27ASZPC9414B1ZL</t>
  </si>
  <si>
    <t xml:space="preserve">NAVINA ENTERPRISES</t>
  </si>
  <si>
    <t xml:space="preserve">27ASZPC9414B1ZLFlex</t>
  </si>
  <si>
    <t xml:space="preserve">27ASZPC9414B1ZLLAM</t>
  </si>
  <si>
    <t xml:space="preserve">27ASZPC9414B1ZLSLC</t>
  </si>
  <si>
    <t xml:space="preserve">27ASZPK2493A1ZE</t>
  </si>
  <si>
    <t xml:space="preserve">MAHENDRA PLY AND HARDWARE</t>
  </si>
  <si>
    <t xml:space="preserve">27ASZPK2493A1ZECAL+</t>
  </si>
  <si>
    <t xml:space="preserve">27ASZPK2493A1ZELAM</t>
  </si>
  <si>
    <t xml:space="preserve">27ASZPK2493A1ZESLC</t>
  </si>
  <si>
    <t xml:space="preserve">27ATCPP7621F1ZO</t>
  </si>
  <si>
    <t xml:space="preserve">KRIYA DECOR ( NEW)</t>
  </si>
  <si>
    <t xml:space="preserve">27ATCPP7621F1ZOCAL+</t>
  </si>
  <si>
    <t xml:space="preserve">27ATCPP7621F1ZOLAM</t>
  </si>
  <si>
    <t xml:space="preserve">27ATCPP7621F1ZOSLC</t>
  </si>
  <si>
    <t xml:space="preserve">27ATDPV4965B1ZG</t>
  </si>
  <si>
    <t xml:space="preserve">SHIVAM FURNITURE</t>
  </si>
  <si>
    <t xml:space="preserve">27ATDPV4965B1ZGLAM</t>
  </si>
  <si>
    <t xml:space="preserve">27ATDPV4965B1ZGSLC</t>
  </si>
  <si>
    <t xml:space="preserve">27ATEPG2204K1ZZ</t>
  </si>
  <si>
    <t xml:space="preserve">PARMAR FITTING HOUSE</t>
  </si>
  <si>
    <t xml:space="preserve">27ATEPG2204K1ZZCAL+</t>
  </si>
  <si>
    <t xml:space="preserve">27ATEPG2204K1ZZLAM</t>
  </si>
  <si>
    <t xml:space="preserve">27ATEPG2204K1ZZLiner &amp; Other</t>
  </si>
  <si>
    <t xml:space="preserve">27ATEPG2204K1ZZSLC</t>
  </si>
  <si>
    <t xml:space="preserve">27ATEPG2204K1ZZSLC+</t>
  </si>
  <si>
    <t xml:space="preserve">27ATEPR1129G1ZR</t>
  </si>
  <si>
    <t xml:space="preserve">KESHAR DECOR</t>
  </si>
  <si>
    <t xml:space="preserve">27ATEPR1129G1ZRLAM</t>
  </si>
  <si>
    <t xml:space="preserve">27ATEPR1129G1ZRSLC</t>
  </si>
  <si>
    <t xml:space="preserve">27ATHPB8683Q1ZU</t>
  </si>
  <si>
    <t xml:space="preserve">Mudra Associates</t>
  </si>
  <si>
    <t xml:space="preserve">27ATHPB8683Q1ZULAM</t>
  </si>
  <si>
    <t xml:space="preserve">27ATHPR0409A1Z3</t>
  </si>
  <si>
    <t xml:space="preserve">KHETESHWAR ENTERPRISES</t>
  </si>
  <si>
    <t xml:space="preserve">27ATHPR0409A1Z3CAL+</t>
  </si>
  <si>
    <t xml:space="preserve">27ATHPR0409A1Z3Flex</t>
  </si>
  <si>
    <t xml:space="preserve">27ATHPR0409A1Z3LAM</t>
  </si>
  <si>
    <t xml:space="preserve">27ATHPR0409A1Z3SLC</t>
  </si>
  <si>
    <t xml:space="preserve">27ATHPR0409A1Z3SLC+</t>
  </si>
  <si>
    <t xml:space="preserve">27ATMPK5327P1ZZ</t>
  </si>
  <si>
    <t xml:space="preserve">M M PLY- KALEWADI</t>
  </si>
  <si>
    <t xml:space="preserve">27ATMPK5327P1ZZCAL+</t>
  </si>
  <si>
    <t xml:space="preserve">27ATMPK5327P1ZZFlex</t>
  </si>
  <si>
    <t xml:space="preserve">27ATMPK5327P1ZZLAM</t>
  </si>
  <si>
    <t xml:space="preserve">27ATMPK5327P1ZZLiner &amp; Other</t>
  </si>
  <si>
    <t xml:space="preserve">27ATMPK5327P1ZZSLC</t>
  </si>
  <si>
    <t xml:space="preserve">27ATMPK5327P1ZZSLC+</t>
  </si>
  <si>
    <t xml:space="preserve">27ATNPP8997K1ZD</t>
  </si>
  <si>
    <t xml:space="preserve">SWASTIK ENTERPRISES ( PIMPLE SAUDAGAR )</t>
  </si>
  <si>
    <t xml:space="preserve">27ATNPP8997K1ZDCAL+</t>
  </si>
  <si>
    <t xml:space="preserve">27ATNPP8997K1ZDLAM</t>
  </si>
  <si>
    <t xml:space="preserve">27ATNPP8997K1ZDSLC</t>
  </si>
  <si>
    <t xml:space="preserve">27ATOPC7903M1Z9</t>
  </si>
  <si>
    <t xml:space="preserve">VINAYAK HARDWARE &amp; PLYWOOD</t>
  </si>
  <si>
    <t xml:space="preserve">27ATOPC7903M1Z9CAL+</t>
  </si>
  <si>
    <t xml:space="preserve">27ATOPC7903M1Z9LAM</t>
  </si>
  <si>
    <t xml:space="preserve">27ATOPC7903M1Z9SLC</t>
  </si>
  <si>
    <t xml:space="preserve">27ATQPD7837D1ZG</t>
  </si>
  <si>
    <t xml:space="preserve">Shivam Woodtech (Pimpri Chinchwad)</t>
  </si>
  <si>
    <t xml:space="preserve">27ATQPD7837D1ZGCAL+</t>
  </si>
  <si>
    <t xml:space="preserve">27ATQPD7837D1ZGFlex</t>
  </si>
  <si>
    <t xml:space="preserve">27ATQPD7837D1ZGLAM</t>
  </si>
  <si>
    <t xml:space="preserve">27ATQPD7837D1ZGLiner &amp; Other</t>
  </si>
  <si>
    <t xml:space="preserve">27ATQPD7837D1ZGSLC</t>
  </si>
  <si>
    <t xml:space="preserve">27ATQPD7837D1ZGSLC+</t>
  </si>
  <si>
    <t xml:space="preserve">27ATSPC5334L1ZA</t>
  </si>
  <si>
    <t xml:space="preserve">CHOUDHARY PLYWOOD &amp; LAMINATES</t>
  </si>
  <si>
    <t xml:space="preserve">27ATSPC5334L1ZACAL+</t>
  </si>
  <si>
    <t xml:space="preserve">27ATVPB5536A1ZR</t>
  </si>
  <si>
    <t xml:space="preserve">TOP NOTCH</t>
  </si>
  <si>
    <t xml:space="preserve">Darga</t>
  </si>
  <si>
    <t xml:space="preserve">27ATVPB5536A1ZRCAL+</t>
  </si>
  <si>
    <t xml:space="preserve">27ATVPB5536A1ZRLAM</t>
  </si>
  <si>
    <t xml:space="preserve">27ATVPB5536A1ZRSLC</t>
  </si>
  <si>
    <t xml:space="preserve">27ATVPB5536A1ZRSLC+</t>
  </si>
  <si>
    <t xml:space="preserve">27ATYPC1585D1ZG</t>
  </si>
  <si>
    <t xml:space="preserve">DARSHAN PLYWOOD</t>
  </si>
  <si>
    <t xml:space="preserve">27ATYPC1585D1ZGCAL+</t>
  </si>
  <si>
    <t xml:space="preserve">27ATYPC1585D1ZGFlex</t>
  </si>
  <si>
    <t xml:space="preserve">27ATYPC1585D1ZGLAM</t>
  </si>
  <si>
    <t xml:space="preserve">27ATYPC1585D1ZGLiner &amp; Other</t>
  </si>
  <si>
    <t xml:space="preserve">27ATYPC1585D1ZGSLC</t>
  </si>
  <si>
    <t xml:space="preserve">27ATYPC1585D1ZGSLC+</t>
  </si>
  <si>
    <t xml:space="preserve">27ATYPK5978J1ZI</t>
  </si>
  <si>
    <t xml:space="preserve">Aniket Enterprises ( Talawade )</t>
  </si>
  <si>
    <t xml:space="preserve">27ATYPK5978J1ZILAM</t>
  </si>
  <si>
    <t xml:space="preserve">27ATYPK5978J1ZISLC</t>
  </si>
  <si>
    <t xml:space="preserve">27ATYPT3033F1Z8</t>
  </si>
  <si>
    <t xml:space="preserve">ANKITA PLYWOOD HARDWARE&amp;ELECTRICALS</t>
  </si>
  <si>
    <t xml:space="preserve">27ATYPT3033F1Z8LAM</t>
  </si>
  <si>
    <t xml:space="preserve">27ATYPT3033F1Z8SLC</t>
  </si>
  <si>
    <t xml:space="preserve">27ATYPT3033F1Z8SLC+</t>
  </si>
  <si>
    <t xml:space="preserve">27AUEPS2933A1ZU</t>
  </si>
  <si>
    <t xml:space="preserve">BALAJI PLYWOOD (WAGHOLI)</t>
  </si>
  <si>
    <t xml:space="preserve">27AUEPS2933A1ZULAM</t>
  </si>
  <si>
    <t xml:space="preserve">27AUEPS2933A1ZUSLC</t>
  </si>
  <si>
    <t xml:space="preserve">27AUGPJ6317F1ZP</t>
  </si>
  <si>
    <t xml:space="preserve">Gurukrupa Plywood (Charholi)</t>
  </si>
  <si>
    <t xml:space="preserve">27AUGPJ6317F1ZPCAL+</t>
  </si>
  <si>
    <t xml:space="preserve">27AUGPJ6317F1ZPLAM</t>
  </si>
  <si>
    <t xml:space="preserve">27AUGPJ6317F1ZPSLC</t>
  </si>
  <si>
    <t xml:space="preserve">27AUGPJ6317F1ZPSLC+</t>
  </si>
  <si>
    <t xml:space="preserve">27AUGPP3776L1ZX</t>
  </si>
  <si>
    <t xml:space="preserve">SHREE PLY &amp; HARDWARE (HADAPSAR)</t>
  </si>
  <si>
    <t xml:space="preserve">27AUGPP3776L1ZXLAM</t>
  </si>
  <si>
    <t xml:space="preserve">27AUGPP3776L1ZXSLC</t>
  </si>
  <si>
    <t xml:space="preserve">27AUGPR3026F1ZP</t>
  </si>
  <si>
    <t xml:space="preserve">HOME SQUARE</t>
  </si>
  <si>
    <t xml:space="preserve">27AUGPR3026F1ZPCAL+</t>
  </si>
  <si>
    <t xml:space="preserve">27AUGPR3026F1ZPFlex</t>
  </si>
  <si>
    <t xml:space="preserve">27AUGPR3026F1ZPLAM</t>
  </si>
  <si>
    <t xml:space="preserve">27AUGPR3026F1ZPSLC</t>
  </si>
  <si>
    <t xml:space="preserve">27AUGPR3026F1ZPSLC+</t>
  </si>
  <si>
    <t xml:space="preserve">27AUJPK3940L1Z9</t>
  </si>
  <si>
    <t xml:space="preserve">KARTIK KITCHENS &amp; FURNITURE</t>
  </si>
  <si>
    <t xml:space="preserve">27AUJPK3940L1Z9LAM</t>
  </si>
  <si>
    <t xml:space="preserve">27AUKPJ5996Q2ZE</t>
  </si>
  <si>
    <t xml:space="preserve">Pushpak Traders (BP)</t>
  </si>
  <si>
    <t xml:space="preserve">27AUKPJ5996Q2ZECAL+</t>
  </si>
  <si>
    <t xml:space="preserve">27AUKPJ5996Q2ZEFlex</t>
  </si>
  <si>
    <t xml:space="preserve">27AUKPJ5996Q2ZELAM</t>
  </si>
  <si>
    <t xml:space="preserve">27AUKPJ5996Q2ZESLC</t>
  </si>
  <si>
    <t xml:space="preserve">27AULPS9321D2ZC</t>
  </si>
  <si>
    <t xml:space="preserve">Priyanka Furniture Aluminium</t>
  </si>
  <si>
    <t xml:space="preserve">27AULPS9321D2ZCCAL+</t>
  </si>
  <si>
    <t xml:space="preserve">27AULPS9321D2ZCFlex</t>
  </si>
  <si>
    <t xml:space="preserve">27AULPS9321D2ZCLAM</t>
  </si>
  <si>
    <t xml:space="preserve">27AUMPA2630G1ZY</t>
  </si>
  <si>
    <t xml:space="preserve">JAI GANESH PLYWOOD &amp; HW/ JYOTIRLING PLYWOOD (BHOSARI)</t>
  </si>
  <si>
    <t xml:space="preserve">27AUMPA2630G1ZYSLC</t>
  </si>
  <si>
    <t xml:space="preserve">27AUMPT5417G1Z8</t>
  </si>
  <si>
    <t xml:space="preserve">CREDIBLE FURNITURE</t>
  </si>
  <si>
    <t xml:space="preserve">Danori</t>
  </si>
  <si>
    <t xml:space="preserve">27AUMPT5417G1Z8CAL+</t>
  </si>
  <si>
    <t xml:space="preserve">27AUMPT5417G1Z8Flex</t>
  </si>
  <si>
    <t xml:space="preserve">27AUMPT5417G1Z8LAM</t>
  </si>
  <si>
    <t xml:space="preserve">27AUMPT5417G1Z8Liner &amp; Other</t>
  </si>
  <si>
    <t xml:space="preserve">27AUOPJ7760J1ZZ</t>
  </si>
  <si>
    <t xml:space="preserve">DIVYA ASSOCIATES PLYWOOD AND HARDWARE</t>
  </si>
  <si>
    <t xml:space="preserve">Shirgaon</t>
  </si>
  <si>
    <t xml:space="preserve">27AUOPJ7760J1ZZCAL+</t>
  </si>
  <si>
    <t xml:space="preserve">27AUOPJ7760J1ZZFlex</t>
  </si>
  <si>
    <t xml:space="preserve">27AUOPJ7760J1ZZLAM</t>
  </si>
  <si>
    <t xml:space="preserve">27AUOPJ7760J1ZZSLC</t>
  </si>
  <si>
    <t xml:space="preserve">27AUOPK7051M1Z0</t>
  </si>
  <si>
    <t xml:space="preserve">CONCEPT KITCHEN &amp; INTERIORS</t>
  </si>
  <si>
    <t xml:space="preserve">27AUOPK7051M1Z0CAL+</t>
  </si>
  <si>
    <t xml:space="preserve">27AUOPK7051M1Z0Flex</t>
  </si>
  <si>
    <t xml:space="preserve">27AUOPK7051M1Z0LAM</t>
  </si>
  <si>
    <t xml:space="preserve">27AUOPK7051M1Z0SLC</t>
  </si>
  <si>
    <t xml:space="preserve">27AUPPC9211N1Z7</t>
  </si>
  <si>
    <t xml:space="preserve">PURAB HARDWARE &amp; PLY</t>
  </si>
  <si>
    <t xml:space="preserve">27AUPPC9211N1Z7CAL+</t>
  </si>
  <si>
    <t xml:space="preserve">27AUPPC9211N1Z7LAM</t>
  </si>
  <si>
    <t xml:space="preserve">27AUPPC9211N1Z7Liner &amp; Other</t>
  </si>
  <si>
    <t xml:space="preserve">27AUPPC9211N1Z7SLC</t>
  </si>
  <si>
    <t xml:space="preserve">27AUQPA0716K1ZM</t>
  </si>
  <si>
    <t xml:space="preserve">ARIHANT MARKETING</t>
  </si>
  <si>
    <t xml:space="preserve">27AUQPA0716K1ZMCAL+</t>
  </si>
  <si>
    <t xml:space="preserve">27AUQPA8906R1ZS</t>
  </si>
  <si>
    <t xml:space="preserve">AMEY INTERIOR</t>
  </si>
  <si>
    <t xml:space="preserve">27AUQPA8906R1ZSCAL+</t>
  </si>
  <si>
    <t xml:space="preserve">27AUQPA8906R1ZSFlex</t>
  </si>
  <si>
    <t xml:space="preserve">27AUQPA8906R1ZSLAM</t>
  </si>
  <si>
    <t xml:space="preserve">27AUQPA8906R1ZSSLC</t>
  </si>
  <si>
    <t xml:space="preserve">27AUQPN3942G1Z8</t>
  </si>
  <si>
    <t xml:space="preserve">Divine Home Interio (Gultekdi)</t>
  </si>
  <si>
    <t xml:space="preserve">27AUQPN3942G1Z8CAL+</t>
  </si>
  <si>
    <t xml:space="preserve">27AUQPN3942G1Z8LAM</t>
  </si>
  <si>
    <t xml:space="preserve">27AUQPN3942G1Z8SLC</t>
  </si>
  <si>
    <t xml:space="preserve">27AUQPN3942G1Z8SLC+</t>
  </si>
  <si>
    <t xml:space="preserve">27AURPJ8528R1ZG</t>
  </si>
  <si>
    <t xml:space="preserve">ASHAPURA INTERIOR KITCHEN</t>
  </si>
  <si>
    <t xml:space="preserve">27AURPJ8528R1ZGCAL+</t>
  </si>
  <si>
    <t xml:space="preserve">27AURPJ8528R1ZGFlex</t>
  </si>
  <si>
    <t xml:space="preserve">27AURPJ8528R1ZGLAM</t>
  </si>
  <si>
    <t xml:space="preserve">27AURPJ8528R1ZGSLC</t>
  </si>
  <si>
    <t xml:space="preserve">27AURPJ8528R1ZGSLC+</t>
  </si>
  <si>
    <t xml:space="preserve">27AUSPK8269M1ZI</t>
  </si>
  <si>
    <t xml:space="preserve">R B Stationers ( Hinjewadi )</t>
  </si>
  <si>
    <t xml:space="preserve">27AUSPK8269M1ZISLC</t>
  </si>
  <si>
    <t xml:space="preserve">27AUVPC0870D1ZN</t>
  </si>
  <si>
    <t xml:space="preserve">S P Interior Solutions</t>
  </si>
  <si>
    <t xml:space="preserve">27AUVPC0870D1ZNFlex</t>
  </si>
  <si>
    <t xml:space="preserve">27AUVPC0870D1ZNLAM</t>
  </si>
  <si>
    <t xml:space="preserve">27AUVPC0870D1ZNSLC</t>
  </si>
  <si>
    <t xml:space="preserve">27AUXPP2469F1ZX</t>
  </si>
  <si>
    <t xml:space="preserve">KAILASH PLYWOOD CENTRE</t>
  </si>
  <si>
    <t xml:space="preserve">27AUXPP2469F1ZXLAM</t>
  </si>
  <si>
    <t xml:space="preserve">27AUZPG0677L1ZT</t>
  </si>
  <si>
    <t xml:space="preserve">NEW AQUA PROOF SERVICES</t>
  </si>
  <si>
    <t xml:space="preserve">27AUZPG0677L1ZTCAL+</t>
  </si>
  <si>
    <t xml:space="preserve">27AUZPG0677L1ZTFlex</t>
  </si>
  <si>
    <t xml:space="preserve">27AVFPB3393R1Z1</t>
  </si>
  <si>
    <t xml:space="preserve">MAHAVIR H/W. &amp; PLYWOOD (BP)</t>
  </si>
  <si>
    <t xml:space="preserve">27AVFPB3393R1Z1CAL+</t>
  </si>
  <si>
    <t xml:space="preserve">27AVFPB3393R1Z1LAM</t>
  </si>
  <si>
    <t xml:space="preserve">27AVFPB3393R1Z1SLC</t>
  </si>
  <si>
    <t xml:space="preserve">27AVFPB3393R1Z1SLC+</t>
  </si>
  <si>
    <t xml:space="preserve">27AVFPD6486R1ZR</t>
  </si>
  <si>
    <t xml:space="preserve">INSPIRE MODULAR FURNITURE (PISOLI)</t>
  </si>
  <si>
    <t xml:space="preserve">27AVFPD6486R1ZRCAL+</t>
  </si>
  <si>
    <t xml:space="preserve">27AVFPD6486R1ZRLAM</t>
  </si>
  <si>
    <t xml:space="preserve">27AVFPD6486R1ZRSLC</t>
  </si>
  <si>
    <t xml:space="preserve">27AVFPD6486R1ZRSLC+</t>
  </si>
  <si>
    <t xml:space="preserve">27AVGPJ9362D1ZG</t>
  </si>
  <si>
    <t xml:space="preserve">OM SAI FURNITURE</t>
  </si>
  <si>
    <t xml:space="preserve">27AVGPJ9362D1ZGCAL+</t>
  </si>
  <si>
    <t xml:space="preserve">27AVGPJ9362D1ZGFlex</t>
  </si>
  <si>
    <t xml:space="preserve">27AVGPJ9362D1ZGLAM</t>
  </si>
  <si>
    <t xml:space="preserve">27AVGPJ9362D1ZGLiner &amp; Other</t>
  </si>
  <si>
    <t xml:space="preserve">27AVGPJ9362D1ZGSLC</t>
  </si>
  <si>
    <t xml:space="preserve">27AVHPS7146K1ZX</t>
  </si>
  <si>
    <t xml:space="preserve">Ai Designs</t>
  </si>
  <si>
    <t xml:space="preserve">27AVHPS7146K1ZXLAM</t>
  </si>
  <si>
    <t xml:space="preserve">27AVHPT7045A1ZJ</t>
  </si>
  <si>
    <t xml:space="preserve">NEXA FURNITURE</t>
  </si>
  <si>
    <t xml:space="preserve">27AVHPT7045A1ZJCAL+</t>
  </si>
  <si>
    <t xml:space="preserve">27AVHPT7045A1ZJLAM</t>
  </si>
  <si>
    <t xml:space="preserve">27AVHPT7045A1ZJSLC</t>
  </si>
  <si>
    <t xml:space="preserve">27AVIPS1556L1Z0</t>
  </si>
  <si>
    <t xml:space="preserve">Super Electronic &amp; Electricals (Dhankawadi)</t>
  </si>
  <si>
    <t xml:space="preserve">27AVIPS1556L1Z0Liner &amp; Other</t>
  </si>
  <si>
    <t xml:space="preserve">27AVKPJ0953C1ZR</t>
  </si>
  <si>
    <t xml:space="preserve">PADMA PLY</t>
  </si>
  <si>
    <t xml:space="preserve">27AVKPJ0953C1ZRLAM</t>
  </si>
  <si>
    <t xml:space="preserve">27AVKPJ0953C1ZRSLC</t>
  </si>
  <si>
    <t xml:space="preserve">27AVNPG4776B1ZG</t>
  </si>
  <si>
    <t xml:space="preserve">BALAJI PLY HARDWARE &amp; TOOLS ( IDRAYANI NAGAR)</t>
  </si>
  <si>
    <t xml:space="preserve">Idrayani Nagar</t>
  </si>
  <si>
    <t xml:space="preserve">27AVNPG4776B1ZGLAM</t>
  </si>
  <si>
    <t xml:space="preserve">27AVNPJ6931H1Z8</t>
  </si>
  <si>
    <t xml:space="preserve">MAHALAXMI HARDWARE - WARJE</t>
  </si>
  <si>
    <t xml:space="preserve">27AVNPJ6931H1Z8CAL+</t>
  </si>
  <si>
    <t xml:space="preserve">27AVNPJ6931H1Z8LAM</t>
  </si>
  <si>
    <t xml:space="preserve">27AVNPJ6931H1Z8SLC</t>
  </si>
  <si>
    <t xml:space="preserve">27AVNPS6188D1ZY</t>
  </si>
  <si>
    <t xml:space="preserve">Vidhata Hardware(Tm)</t>
  </si>
  <si>
    <t xml:space="preserve">27AVNPS6188D1ZYLAM</t>
  </si>
  <si>
    <t xml:space="preserve">27AVOPB3378H1ZC</t>
  </si>
  <si>
    <t xml:space="preserve">V ARTS INTERIOR</t>
  </si>
  <si>
    <t xml:space="preserve">27AVOPB3378H1ZCCAL+</t>
  </si>
  <si>
    <t xml:space="preserve">27AVOPB3378H1ZCLAM</t>
  </si>
  <si>
    <t xml:space="preserve">27AVOPB3378H1ZCSLC</t>
  </si>
  <si>
    <t xml:space="preserve">27AVOPK1006B1Z2</t>
  </si>
  <si>
    <t xml:space="preserve">Furniture House ( Wakad )</t>
  </si>
  <si>
    <t xml:space="preserve">27AVOPK1006B1Z2LAM</t>
  </si>
  <si>
    <t xml:space="preserve">27AVOPK1006B1Z2SLC</t>
  </si>
  <si>
    <t xml:space="preserve">27AVOPS5426M1ZR</t>
  </si>
  <si>
    <t xml:space="preserve">Metal Craft Customs / Zebra Polymers</t>
  </si>
  <si>
    <t xml:space="preserve">27AVOPS5426M1ZRLAM</t>
  </si>
  <si>
    <t xml:space="preserve">27AVOPS5426M1ZRSLC</t>
  </si>
  <si>
    <t xml:space="preserve">27AVPPB7841L1Z2</t>
  </si>
  <si>
    <t xml:space="preserve">JAY SHREE PLY &amp; HARDWARE ( KHARADI )</t>
  </si>
  <si>
    <t xml:space="preserve">27AVPPB7841L1Z2CAL+</t>
  </si>
  <si>
    <t xml:space="preserve">27AVPPB7841L1Z2Flex</t>
  </si>
  <si>
    <t xml:space="preserve">27AVPPB7841L1Z2LAM</t>
  </si>
  <si>
    <t xml:space="preserve">27AVPPB7841L1Z2SLC</t>
  </si>
  <si>
    <t xml:space="preserve">27AVPPB7841L1Z2SLC+</t>
  </si>
  <si>
    <t xml:space="preserve">27AVQPK1042D1ZS</t>
  </si>
  <si>
    <t xml:space="preserve">SHREE MODULAR FURNITURE AND INTERIOR</t>
  </si>
  <si>
    <t xml:space="preserve">DSK Road</t>
  </si>
  <si>
    <t xml:space="preserve">27AVQPK1042D1ZSCAL+</t>
  </si>
  <si>
    <t xml:space="preserve">27AVQPK1042D1ZSLAM</t>
  </si>
  <si>
    <t xml:space="preserve">27AVQPK1042D1ZSLiner &amp; Other</t>
  </si>
  <si>
    <t xml:space="preserve">27AVQPK1042D1ZSSLC</t>
  </si>
  <si>
    <t xml:space="preserve">27AVRPP5297L1ZG</t>
  </si>
  <si>
    <t xml:space="preserve">GAYATRI PLYWOOD AND HARDWARE</t>
  </si>
  <si>
    <t xml:space="preserve">27AVRPP5297L1ZGLAM</t>
  </si>
  <si>
    <t xml:space="preserve">27AVSPK8284D1Z0</t>
  </si>
  <si>
    <t xml:space="preserve">AMBICA PLYLAM ( LALIT )</t>
  </si>
  <si>
    <t xml:space="preserve">27AVSPK8284D1Z0CAL+</t>
  </si>
  <si>
    <t xml:space="preserve">27AVSPK8284D1Z0LAM</t>
  </si>
  <si>
    <t xml:space="preserve">27AVSPK8284D1Z0SLC</t>
  </si>
  <si>
    <t xml:space="preserve">27AVSPK8284D1Z0SLC+</t>
  </si>
  <si>
    <t xml:space="preserve">27AVSPS3580N2ZH</t>
  </si>
  <si>
    <t xml:space="preserve">Arusha Trading Co</t>
  </si>
  <si>
    <t xml:space="preserve">27AVSPS3580N2ZHCAL+</t>
  </si>
  <si>
    <t xml:space="preserve">27AVSPS3580N2ZHLAM</t>
  </si>
  <si>
    <t xml:space="preserve">27AVSPS3580N2ZHSLC</t>
  </si>
  <si>
    <t xml:space="preserve">27AVSPS8206R1ZD</t>
  </si>
  <si>
    <t xml:space="preserve">SHREE MAHALAXMI TRADING COMPANY - BHAWANI PETH, TIMBER MARKET</t>
  </si>
  <si>
    <t xml:space="preserve">27AVSPS8206R1ZDLAM</t>
  </si>
  <si>
    <t xml:space="preserve">27AVSPS8206R1ZDSLC</t>
  </si>
  <si>
    <t xml:space="preserve">27AVTPS3357C1Z5</t>
  </si>
  <si>
    <t xml:space="preserve">New Wood Kitchen Solution (Wanawadi)</t>
  </si>
  <si>
    <t xml:space="preserve">27AVTPS3357C1Z5Flex</t>
  </si>
  <si>
    <t xml:space="preserve">27AVTPS3357C1Z5LAM</t>
  </si>
  <si>
    <t xml:space="preserve">27AVVPP1715F1ZA</t>
  </si>
  <si>
    <t xml:space="preserve">KAMCO PLY</t>
  </si>
  <si>
    <t xml:space="preserve">27AVVPP1715F1ZACAL+</t>
  </si>
  <si>
    <t xml:space="preserve">27AVVPP1715F1ZALAM</t>
  </si>
  <si>
    <t xml:space="preserve">27AVVPP1715F1ZASLC</t>
  </si>
  <si>
    <t xml:space="preserve">27AVVPP1715F1ZASLC+</t>
  </si>
  <si>
    <t xml:space="preserve">27AVVPS0095F1Z0</t>
  </si>
  <si>
    <t xml:space="preserve">POONA PLY &amp; LAMINATES</t>
  </si>
  <si>
    <t xml:space="preserve">27AVVPS0095F1Z0CAL+</t>
  </si>
  <si>
    <t xml:space="preserve">27AVVPS0095F1Z0Flex</t>
  </si>
  <si>
    <t xml:space="preserve">27AVVPS0095F1Z0LAM</t>
  </si>
  <si>
    <t xml:space="preserve">27AVVPS0095F1Z0Liner &amp; Other</t>
  </si>
  <si>
    <t xml:space="preserve">27AVVPS0095F1Z0SLC</t>
  </si>
  <si>
    <t xml:space="preserve">27AVVPS0095F1Z0SLC+</t>
  </si>
  <si>
    <t xml:space="preserve">27AVWPM7318J1ZS</t>
  </si>
  <si>
    <t xml:space="preserve">ANOKHI HARDWARE AND PLYWOOD</t>
  </si>
  <si>
    <t xml:space="preserve">27AVWPM7318J1ZSLAM</t>
  </si>
  <si>
    <t xml:space="preserve">27AVWPM7318J1ZSSLC</t>
  </si>
  <si>
    <t xml:space="preserve">27AVXPJ3484B1Z8</t>
  </si>
  <si>
    <t xml:space="preserve">JANAK ENTERPRISES</t>
  </si>
  <si>
    <t xml:space="preserve">27AVXPJ3484B1Z8LAM</t>
  </si>
  <si>
    <t xml:space="preserve">27AVZPT4263G1ZR</t>
  </si>
  <si>
    <t xml:space="preserve">SAI DECORS</t>
  </si>
  <si>
    <t xml:space="preserve">Uruli Devachi</t>
  </si>
  <si>
    <t xml:space="preserve">27AVZPT4263G1ZRLAM</t>
  </si>
  <si>
    <t xml:space="preserve">27AVZPT4263G1ZRLiner &amp; Other</t>
  </si>
  <si>
    <t xml:space="preserve">27AVZPT4263G1ZRSLC</t>
  </si>
  <si>
    <t xml:space="preserve">27AVZPT4263G1ZRSLC+</t>
  </si>
  <si>
    <t xml:space="preserve">27AWAPJ3937B1ZV</t>
  </si>
  <si>
    <t xml:space="preserve">SARASWATI ENTERPRISES (BIBWEWADI )</t>
  </si>
  <si>
    <t xml:space="preserve">27AWAPJ3937B1ZVLAM</t>
  </si>
  <si>
    <t xml:space="preserve">27AWAPJ3937B1ZVSLC</t>
  </si>
  <si>
    <t xml:space="preserve">27AWBPA2720Q1ZL</t>
  </si>
  <si>
    <t xml:space="preserve">VIMAL INDUSTRIES</t>
  </si>
  <si>
    <t xml:space="preserve">27AWBPA2720Q1ZLCAL+</t>
  </si>
  <si>
    <t xml:space="preserve">27AWBPA2720Q1ZLFlex</t>
  </si>
  <si>
    <t xml:space="preserve">27AWBPA2720Q1ZLLAM</t>
  </si>
  <si>
    <t xml:space="preserve">27AWBPD3271H1ZT</t>
  </si>
  <si>
    <t xml:space="preserve">Danesh Dumasia (Wanawadi)</t>
  </si>
  <si>
    <t xml:space="preserve">27AWBPD3271H1ZTLAM</t>
  </si>
  <si>
    <t xml:space="preserve">27AWBPJ1939Q1Z1</t>
  </si>
  <si>
    <t xml:space="preserve">M S ENTERPRISES</t>
  </si>
  <si>
    <t xml:space="preserve">27AWBPJ1939Q1Z1CAL+</t>
  </si>
  <si>
    <t xml:space="preserve">27AWBPJ1939Q1Z1LAM</t>
  </si>
  <si>
    <t xml:space="preserve">27AWBPJ1939Q1Z1Liner &amp; Other</t>
  </si>
  <si>
    <t xml:space="preserve">27AWBPJ1939Q1Z1SLC</t>
  </si>
  <si>
    <t xml:space="preserve">27AWBPP7401R1Z0</t>
  </si>
  <si>
    <t xml:space="preserve">Shri Balaji Enterprises</t>
  </si>
  <si>
    <t xml:space="preserve">27AWBPP7401R1Z0Flex</t>
  </si>
  <si>
    <t xml:space="preserve">27AWBPP7401R1Z0LAM</t>
  </si>
  <si>
    <t xml:space="preserve">27AWCPG1991Q1ZZ</t>
  </si>
  <si>
    <t xml:space="preserve">ARRAY DESIGN STUDIO</t>
  </si>
  <si>
    <t xml:space="preserve">27AWCPG1991Q1ZZLAM</t>
  </si>
  <si>
    <t xml:space="preserve">27AWCPG1991Q1ZZSLC</t>
  </si>
  <si>
    <t xml:space="preserve">27AWDPK2213Q1ZD</t>
  </si>
  <si>
    <t xml:space="preserve">KWALITY PLYWOOD &amp; HARDWARE</t>
  </si>
  <si>
    <t xml:space="preserve">27AWDPK2213Q1ZDCAL+</t>
  </si>
  <si>
    <t xml:space="preserve">27AWDPK2213Q1ZDLAM</t>
  </si>
  <si>
    <t xml:space="preserve">27AWDPK2213Q1ZDSLC</t>
  </si>
  <si>
    <t xml:space="preserve">27AWFPJ6887R2ZD</t>
  </si>
  <si>
    <t xml:space="preserve">BLISS INTERIOR (DR)</t>
  </si>
  <si>
    <t xml:space="preserve">27AWFPJ6887R2ZDLAM</t>
  </si>
  <si>
    <t xml:space="preserve">27AWHPJ9455H1Z3</t>
  </si>
  <si>
    <t xml:space="preserve">INTERIOCITY</t>
  </si>
  <si>
    <t xml:space="preserve">27AWHPJ9455H1Z3CAL+</t>
  </si>
  <si>
    <t xml:space="preserve">27AWHPJ9455H1Z3LAM</t>
  </si>
  <si>
    <t xml:space="preserve">27AWHPJ9455H1Z3SLC</t>
  </si>
  <si>
    <t xml:space="preserve">27AWHPJ9455H1Z3SLC+</t>
  </si>
  <si>
    <t xml:space="preserve">27AWIPS2303N1Z7</t>
  </si>
  <si>
    <t xml:space="preserve">PARK DECOR (Dr)</t>
  </si>
  <si>
    <t xml:space="preserve">27AWIPS2303N1Z7LAM</t>
  </si>
  <si>
    <t xml:space="preserve">27AWIPS2303N1Z7SLC</t>
  </si>
  <si>
    <t xml:space="preserve">27AWKPK0452E1ZQ</t>
  </si>
  <si>
    <t xml:space="preserve">SIDDIVINAYAK PLY AND HARDWARE ( BARAMATI )</t>
  </si>
  <si>
    <t xml:space="preserve">27AWKPK0452E1ZQLAM</t>
  </si>
  <si>
    <t xml:space="preserve">27AWKPK0452E1ZQSLC</t>
  </si>
  <si>
    <t xml:space="preserve">27AWKPK0452E1ZQSLC+</t>
  </si>
  <si>
    <t xml:space="preserve">27AWLPJ3782F1Z9</t>
  </si>
  <si>
    <t xml:space="preserve">Shree Balaji Plywood Hardware Timber (Lohgaon)</t>
  </si>
  <si>
    <t xml:space="preserve">SATHE WASTI</t>
  </si>
  <si>
    <t xml:space="preserve">27AWLPJ3782F1Z9CAL+</t>
  </si>
  <si>
    <t xml:space="preserve">27AWLPJ3782F1Z9LAM</t>
  </si>
  <si>
    <t xml:space="preserve">27AWLPJ3782F1Z9SLC</t>
  </si>
  <si>
    <t xml:space="preserve">27AWLPM9156C1Z8</t>
  </si>
  <si>
    <t xml:space="preserve">PRIME LIVING ENTERPRISES</t>
  </si>
  <si>
    <t xml:space="preserve">27AWLPM9156C1Z8SLC</t>
  </si>
  <si>
    <t xml:space="preserve">27AWMPB0009J1ZT</t>
  </si>
  <si>
    <t xml:space="preserve">MAHIMA PLYWOOD &amp; HARDWARE</t>
  </si>
  <si>
    <t xml:space="preserve">27AWMPB0009J1ZTLAM</t>
  </si>
  <si>
    <t xml:space="preserve">27AWMPB0009J1ZTSLC</t>
  </si>
  <si>
    <t xml:space="preserve">27AWMPB0009J1ZTSLC+</t>
  </si>
  <si>
    <t xml:space="preserve">27AWNPK2817J1Z7</t>
  </si>
  <si>
    <t xml:space="preserve">J Decor (Uruli Kanchan)</t>
  </si>
  <si>
    <t xml:space="preserve">27AWNPK2817J1Z7LAM</t>
  </si>
  <si>
    <t xml:space="preserve">27AWNPK2817J1Z7SLC</t>
  </si>
  <si>
    <t xml:space="preserve">27AWRPG1442P2ZZ</t>
  </si>
  <si>
    <t xml:space="preserve">Adviki Interiors</t>
  </si>
  <si>
    <t xml:space="preserve">27AWRPG1442P2ZZCAL+</t>
  </si>
  <si>
    <t xml:space="preserve">27AWTPS8187P1ZY</t>
  </si>
  <si>
    <t xml:space="preserve">BALAJI PLY AND HARDWARE</t>
  </si>
  <si>
    <t xml:space="preserve">27AWTPS8187P1ZYCAL+</t>
  </si>
  <si>
    <t xml:space="preserve">27AWUPP0596J1ZN</t>
  </si>
  <si>
    <t xml:space="preserve">Mangalam Door Depot (Urili Devachi)</t>
  </si>
  <si>
    <t xml:space="preserve">27AWUPP0596J1ZNLAM</t>
  </si>
  <si>
    <t xml:space="preserve">27AWUPV4157F1ZT</t>
  </si>
  <si>
    <t xml:space="preserve">VISHWAKARMA ENTERPRISES (INDER)</t>
  </si>
  <si>
    <t xml:space="preserve">27AWUPV4157F1ZTCAL+</t>
  </si>
  <si>
    <t xml:space="preserve">27AWVPR7113A1ZC</t>
  </si>
  <si>
    <t xml:space="preserve">PRISHA CONSTRUCTION</t>
  </si>
  <si>
    <t xml:space="preserve">27AWVPR7113A1ZCFlex</t>
  </si>
  <si>
    <t xml:space="preserve">27AWVPR7113A1ZCLAM</t>
  </si>
  <si>
    <t xml:space="preserve">27AWVPR7113A1ZCSLC</t>
  </si>
  <si>
    <t xml:space="preserve">27AWVPR7113A1ZCSLC+</t>
  </si>
  <si>
    <t xml:space="preserve">27AWWPA9227B1ZF</t>
  </si>
  <si>
    <t xml:space="preserve">SKYLONE INTERIORS</t>
  </si>
  <si>
    <t xml:space="preserve">27AWWPA9227B1ZFCAL+</t>
  </si>
  <si>
    <t xml:space="preserve">27AWXPS0423N1ZR</t>
  </si>
  <si>
    <t xml:space="preserve">MAN MOHAN INTERIORS</t>
  </si>
  <si>
    <t xml:space="preserve">27AWXPS0423N1ZRCAL+</t>
  </si>
  <si>
    <t xml:space="preserve">27AWXPS0423N1ZRLAM</t>
  </si>
  <si>
    <t xml:space="preserve">27AWXPS0423N1ZRSLC</t>
  </si>
  <si>
    <t xml:space="preserve">27AWXPS0423N1ZRSLC+</t>
  </si>
  <si>
    <t xml:space="preserve">27AWYPR2087G2ZP</t>
  </si>
  <si>
    <t xml:space="preserve">BHAVANI PLYWOOD &amp; HARDWARE</t>
  </si>
  <si>
    <t xml:space="preserve">27AWYPR2087G2ZPLAM</t>
  </si>
  <si>
    <t xml:space="preserve">27AXBPC6783G1ZF</t>
  </si>
  <si>
    <t xml:space="preserve">VIKAS HARDWARE &amp; ELECTRICALS (BANER)</t>
  </si>
  <si>
    <t xml:space="preserve">27AXBPC6783G1ZFLAM</t>
  </si>
  <si>
    <t xml:space="preserve">27AXGPG8295G1Z3</t>
  </si>
  <si>
    <t xml:space="preserve">KUMAR DISTRIBUTORS</t>
  </si>
  <si>
    <t xml:space="preserve">27AXGPG8295G1Z3LAM</t>
  </si>
  <si>
    <t xml:space="preserve">27AXGPS0196N2ZR</t>
  </si>
  <si>
    <t xml:space="preserve">Shree Production Works</t>
  </si>
  <si>
    <t xml:space="preserve">27AXGPS0196N2ZRCAL+</t>
  </si>
  <si>
    <t xml:space="preserve">27AXKPJ0305Q1Z8</t>
  </si>
  <si>
    <t xml:space="preserve">MANIKAMAL PLY HARDWARE &amp; KITCHEN (UK)</t>
  </si>
  <si>
    <t xml:space="preserve">27AXKPJ0305Q1Z8CAL+</t>
  </si>
  <si>
    <t xml:space="preserve">27AXKPJ0305Q1Z8Flex</t>
  </si>
  <si>
    <t xml:space="preserve">27AXKPJ0305Q1Z8LAM</t>
  </si>
  <si>
    <t xml:space="preserve">27AXKPJ0305Q1Z8SLC</t>
  </si>
  <si>
    <t xml:space="preserve">27AXLPR4755R1ZB</t>
  </si>
  <si>
    <t xml:space="preserve">SHREENATH FURNISHERS</t>
  </si>
  <si>
    <t xml:space="preserve">27AXLPR4755R1ZBCAL+</t>
  </si>
  <si>
    <t xml:space="preserve">27AXLPR4755R1ZBLAM</t>
  </si>
  <si>
    <t xml:space="preserve">27AXLPR4755R1ZBSLC</t>
  </si>
  <si>
    <t xml:space="preserve">27AXMPJ8453H1Z0</t>
  </si>
  <si>
    <t xml:space="preserve">RAGHUKUL FURNITURE AND INTERIOR</t>
  </si>
  <si>
    <t xml:space="preserve">27AXMPJ8453H1Z0LAM</t>
  </si>
  <si>
    <t xml:space="preserve">27AXMPM7432K1ZX</t>
  </si>
  <si>
    <t xml:space="preserve">Anita Datta Munde (Dhayari)</t>
  </si>
  <si>
    <t xml:space="preserve">27AXMPM7432K1ZXLAM</t>
  </si>
  <si>
    <t xml:space="preserve">27AXMPM7432K1ZXSLC</t>
  </si>
  <si>
    <t xml:space="preserve">27AXNPS2911C1ZH</t>
  </si>
  <si>
    <t xml:space="preserve">MAHAVIR DESIGNER GLASS</t>
  </si>
  <si>
    <t xml:space="preserve">27AXNPS2911C1ZHLAM</t>
  </si>
  <si>
    <t xml:space="preserve">27AXNPS2911C1ZHSLC</t>
  </si>
  <si>
    <t xml:space="preserve">27AXNPS2911C1ZHSLC+</t>
  </si>
  <si>
    <t xml:space="preserve">27AXOPK1498B1ZA</t>
  </si>
  <si>
    <t xml:space="preserve">CREATIVE KITCHEN WORLD</t>
  </si>
  <si>
    <t xml:space="preserve">27AXOPK1498B1ZACAL+</t>
  </si>
  <si>
    <t xml:space="preserve">27AXOPK1498B1ZAFlex</t>
  </si>
  <si>
    <t xml:space="preserve">27AXOPK1498B1ZALAM</t>
  </si>
  <si>
    <t xml:space="preserve">27AXOPK1498B1ZASLC</t>
  </si>
  <si>
    <t xml:space="preserve">27AXOPK1498B1ZASLC+</t>
  </si>
  <si>
    <t xml:space="preserve">27AXOPM7913M2ZO</t>
  </si>
  <si>
    <t xml:space="preserve">GAURI ENTERPRISES</t>
  </si>
  <si>
    <t xml:space="preserve">27AXOPM7913M2ZOCAL+</t>
  </si>
  <si>
    <t xml:space="preserve">27AXOPM7913M2ZOFlex</t>
  </si>
  <si>
    <t xml:space="preserve">27AXOPM7913M2ZOLAM</t>
  </si>
  <si>
    <t xml:space="preserve">27AXOPM7913M2ZOLiner &amp; Other</t>
  </si>
  <si>
    <t xml:space="preserve">27AXOPM7913M2ZOSLC</t>
  </si>
  <si>
    <t xml:space="preserve">27AXOPM7913M2ZOSLC+</t>
  </si>
  <si>
    <t xml:space="preserve">27AXOPS2149F1Z4</t>
  </si>
  <si>
    <t xml:space="preserve">SSS ENTERPRISES</t>
  </si>
  <si>
    <t xml:space="preserve">27AXOPS2149F1Z4CAL+</t>
  </si>
  <si>
    <t xml:space="preserve">27AXOPS2149F1Z4Flex</t>
  </si>
  <si>
    <t xml:space="preserve">27AXOPS2149F1Z4LAM</t>
  </si>
  <si>
    <t xml:space="preserve">27AXOPS2149F1Z4SLC</t>
  </si>
  <si>
    <t xml:space="preserve">27AXOPS2149F1Z4SLC+</t>
  </si>
  <si>
    <t xml:space="preserve">27AXPPK1887K1ZP</t>
  </si>
  <si>
    <t xml:space="preserve">KRISHNA PLY AND HARDWARE (WADGAON)</t>
  </si>
  <si>
    <t xml:space="preserve">27AXPPK1887K1ZPCAL+</t>
  </si>
  <si>
    <t xml:space="preserve">27AXPPK1887K1ZPFlex</t>
  </si>
  <si>
    <t xml:space="preserve">27AXPPK1887K1ZPLAM</t>
  </si>
  <si>
    <t xml:space="preserve">27AXPPK1887K1ZPSLC</t>
  </si>
  <si>
    <t xml:space="preserve">27AXPPK1887K1ZPSLC+</t>
  </si>
  <si>
    <t xml:space="preserve">27AXPPK5187L1ZM</t>
  </si>
  <si>
    <t xml:space="preserve">KRISHNA PLYWOOD AND HW ( CHIKHALI )</t>
  </si>
  <si>
    <t xml:space="preserve">27AXPPK5187L1ZMCAL+</t>
  </si>
  <si>
    <t xml:space="preserve">27AXPPK5187L1ZMSLC</t>
  </si>
  <si>
    <t xml:space="preserve">27AXPPS3169L1ZK</t>
  </si>
  <si>
    <t xml:space="preserve">CHOUDHARI PLYWOOD HARDWARE &amp; ELECTRICALS - DHANORI</t>
  </si>
  <si>
    <t xml:space="preserve">27AXPPS3169L1ZKCAL+</t>
  </si>
  <si>
    <t xml:space="preserve">27AXPPS3169L1ZKFlex</t>
  </si>
  <si>
    <t xml:space="preserve">27AXPPS3169L1ZKLAM</t>
  </si>
  <si>
    <t xml:space="preserve">27AXPPS3169L1ZKLiner &amp; Other</t>
  </si>
  <si>
    <t xml:space="preserve">27AXPPS3169L1ZKSLC</t>
  </si>
  <si>
    <t xml:space="preserve">27AXPPS3169L1ZKSLC+</t>
  </si>
  <si>
    <t xml:space="preserve">27AXRPP7617C1Z3</t>
  </si>
  <si>
    <t xml:space="preserve">SHIVRAM ENTERPRISE</t>
  </si>
  <si>
    <t xml:space="preserve">27AXRPP7617C1Z3CAL+</t>
  </si>
  <si>
    <t xml:space="preserve">27AXRPP7617C1Z3Flex</t>
  </si>
  <si>
    <t xml:space="preserve">27AXRPP7617C1Z3LAM</t>
  </si>
  <si>
    <t xml:space="preserve">27AXRPP7617C1Z3SLC</t>
  </si>
  <si>
    <t xml:space="preserve">27AXRPR0856M1ZL</t>
  </si>
  <si>
    <t xml:space="preserve">KAMLA ENERPRISES</t>
  </si>
  <si>
    <t xml:space="preserve">27AXRPR0856M1ZLCAL+</t>
  </si>
  <si>
    <t xml:space="preserve">27AXRPR0856M1ZLLAM</t>
  </si>
  <si>
    <t xml:space="preserve">27AXRPR0856M1ZLSLC</t>
  </si>
  <si>
    <t xml:space="preserve">27AXRPS8280L1ZC</t>
  </si>
  <si>
    <t xml:space="preserve">SAFFIRE ENTERPRISES</t>
  </si>
  <si>
    <t xml:space="preserve">27AXRPS8280L1ZCLAM</t>
  </si>
  <si>
    <t xml:space="preserve">27AXSPB5546K1ZZ</t>
  </si>
  <si>
    <t xml:space="preserve">Shravani Industries</t>
  </si>
  <si>
    <t xml:space="preserve">27AXSPB5546K1ZZLAM</t>
  </si>
  <si>
    <t xml:space="preserve">27AXSPB5546K1ZZSLC</t>
  </si>
  <si>
    <t xml:space="preserve">27AXSPD1732F1ZK</t>
  </si>
  <si>
    <t xml:space="preserve">DIVATE PLYWOOD (SHIRUR)</t>
  </si>
  <si>
    <t xml:space="preserve">27AXSPD1732F1ZKFlex</t>
  </si>
  <si>
    <t xml:space="preserve">27AXSPD1732F1ZKLAM</t>
  </si>
  <si>
    <t xml:space="preserve">27AXSPD1732F1ZKSLC</t>
  </si>
  <si>
    <t xml:space="preserve">27AXSPL8359A1Z1</t>
  </si>
  <si>
    <t xml:space="preserve">HARE KRISHNA HARDWARE (BHAWANI PETH)</t>
  </si>
  <si>
    <t xml:space="preserve">27AXSPL8359A1Z1CAL+</t>
  </si>
  <si>
    <t xml:space="preserve">27AXSPL8359A1Z1Flex</t>
  </si>
  <si>
    <t xml:space="preserve">27AXSPL8359A1Z1LAM</t>
  </si>
  <si>
    <t xml:space="preserve">27AXSPL8359A1Z1Liner &amp; Other</t>
  </si>
  <si>
    <t xml:space="preserve">27AXSPL8359A1Z1SLC</t>
  </si>
  <si>
    <t xml:space="preserve">27AXSPL8359A1Z1SLC+</t>
  </si>
  <si>
    <t xml:space="preserve">27AXSPP9536F1ZQ</t>
  </si>
  <si>
    <t xml:space="preserve">BHARAT PLYWOOD &amp; HARDWARE (CHIKHALI)</t>
  </si>
  <si>
    <t xml:space="preserve">27AXSPP9536F1ZQCAL+</t>
  </si>
  <si>
    <t xml:space="preserve">27AXSPP9536F1ZQLAM</t>
  </si>
  <si>
    <t xml:space="preserve">27AXSPP9536F1ZQSLC</t>
  </si>
  <si>
    <t xml:space="preserve">27AXSPS8121P1ZF</t>
  </si>
  <si>
    <t xml:space="preserve">Geetanjali Services</t>
  </si>
  <si>
    <t xml:space="preserve">27AXSPS8121P1ZFLAM</t>
  </si>
  <si>
    <t xml:space="preserve">27AXUPR0781N1ZG</t>
  </si>
  <si>
    <t xml:space="preserve">DESIGNER KHOSA</t>
  </si>
  <si>
    <t xml:space="preserve">27AXUPR0781N1ZGSLC</t>
  </si>
  <si>
    <t xml:space="preserve">27AXVPP9215E1ZX</t>
  </si>
  <si>
    <t xml:space="preserve">Kasturi Trade</t>
  </si>
  <si>
    <t xml:space="preserve">M Phule Peth</t>
  </si>
  <si>
    <t xml:space="preserve">27AXVPP9215E1ZXLAM</t>
  </si>
  <si>
    <t xml:space="preserve">27AXVPP9215E1ZXSLC</t>
  </si>
  <si>
    <t xml:space="preserve">27AYAPS4482J1ZZ</t>
  </si>
  <si>
    <t xml:space="preserve">J D INTERIOR</t>
  </si>
  <si>
    <t xml:space="preserve">27AYAPS4482J1ZZCAL+</t>
  </si>
  <si>
    <t xml:space="preserve">27AYAPS4482J1ZZLAM</t>
  </si>
  <si>
    <t xml:space="preserve">27AYAPS4482J1ZZLiner &amp; Other</t>
  </si>
  <si>
    <t xml:space="preserve">27AYAPS4482J1ZZSLC</t>
  </si>
  <si>
    <t xml:space="preserve">27AYAPS4482J1ZZSLC+</t>
  </si>
  <si>
    <t xml:space="preserve">27AYHPC4105B1Z5</t>
  </si>
  <si>
    <t xml:space="preserve">DURGA PLYWOOD&amp;HARDWARE</t>
  </si>
  <si>
    <t xml:space="preserve">27AYHPC4105B1Z5CAL+</t>
  </si>
  <si>
    <t xml:space="preserve">27AYHPC4105B1Z5Flex</t>
  </si>
  <si>
    <t xml:space="preserve">27AYHPC4105B1Z5LAM</t>
  </si>
  <si>
    <t xml:space="preserve">27AYHPC4105B1Z5Liner &amp; Other</t>
  </si>
  <si>
    <t xml:space="preserve">27AYHPC4105B1Z5SLC</t>
  </si>
  <si>
    <t xml:space="preserve">27AYHPC4105B1Z5SLC+</t>
  </si>
  <si>
    <t xml:space="preserve">27AYHPP0738M1ZY</t>
  </si>
  <si>
    <t xml:space="preserve">Mangesh furniture Hardware &amp; Plywood</t>
  </si>
  <si>
    <t xml:space="preserve">27AYHPP0738M1ZYCAL+</t>
  </si>
  <si>
    <t xml:space="preserve">27AYHPP0738M1ZYFlex</t>
  </si>
  <si>
    <t xml:space="preserve">27AYHPP0738M1ZYLAM</t>
  </si>
  <si>
    <t xml:space="preserve">27AYHPP0738M1ZYSLC</t>
  </si>
  <si>
    <t xml:space="preserve">27AYHPP0738M1ZYSLC+</t>
  </si>
  <si>
    <t xml:space="preserve">27AYIPC6055B1ZR</t>
  </si>
  <si>
    <t xml:space="preserve">Poonam Ply and Hardware (Warje Malwadi)</t>
  </si>
  <si>
    <t xml:space="preserve">27AYIPC6055B1ZRCAL+</t>
  </si>
  <si>
    <t xml:space="preserve">27AYIPC6055B1ZRFlex</t>
  </si>
  <si>
    <t xml:space="preserve">27AYIPC6055B1ZRLAM</t>
  </si>
  <si>
    <t xml:space="preserve">27AYIPC6055B1ZRLiner &amp; Other</t>
  </si>
  <si>
    <t xml:space="preserve">27AYIPC6055B1ZRSLC</t>
  </si>
  <si>
    <t xml:space="preserve">27AYIPC6055B1ZRSLC+</t>
  </si>
  <si>
    <t xml:space="preserve">27AYIPS4477P1ZC</t>
  </si>
  <si>
    <t xml:space="preserve">CORRECT DISPLAY SYSTEMS</t>
  </si>
  <si>
    <t xml:space="preserve">27AYIPS4477P1ZCLAM</t>
  </si>
  <si>
    <t xml:space="preserve">27AYIPS4477P2ZB</t>
  </si>
  <si>
    <t xml:space="preserve">CORRECT DISPLAY SYSTEMS - PIMPRI CHINCHWAD</t>
  </si>
  <si>
    <t xml:space="preserve">27AYIPS4477P2ZBCAL+</t>
  </si>
  <si>
    <t xml:space="preserve">27AYIPS4477P2ZBLAM</t>
  </si>
  <si>
    <t xml:space="preserve">27AYIPS4477P2ZBSLC</t>
  </si>
  <si>
    <t xml:space="preserve">27AYKPM3623R1ZQ</t>
  </si>
  <si>
    <t xml:space="preserve">M3 INTERIORS</t>
  </si>
  <si>
    <t xml:space="preserve">27AYKPM3623R1ZQLAM</t>
  </si>
  <si>
    <t xml:space="preserve">27AYKPM3623R1ZQSLC</t>
  </si>
  <si>
    <t xml:space="preserve">27AYMPD0825G1ZM</t>
  </si>
  <si>
    <t xml:space="preserve">RN INDUSTRIES</t>
  </si>
  <si>
    <t xml:space="preserve">27AYMPD0825G1ZMLAM</t>
  </si>
  <si>
    <t xml:space="preserve">27AYMPK8349N1ZH</t>
  </si>
  <si>
    <t xml:space="preserve">NEW LOOK ENTERPRISES</t>
  </si>
  <si>
    <t xml:space="preserve">27AYMPK8349N1ZHCAL+</t>
  </si>
  <si>
    <t xml:space="preserve">27AYNPC6094R1ZI</t>
  </si>
  <si>
    <t xml:space="preserve">SURYA PLY (LOHGAON)</t>
  </si>
  <si>
    <t xml:space="preserve">27AYNPC6094R1ZICAL+</t>
  </si>
  <si>
    <t xml:space="preserve">27AYNPC6094R1ZILAM</t>
  </si>
  <si>
    <t xml:space="preserve">27AYNPC6094R1ZISLC</t>
  </si>
  <si>
    <t xml:space="preserve">27AYWPM2481K1ZM</t>
  </si>
  <si>
    <t xml:space="preserve">J.K. Furniture (Loni Kalbhor)</t>
  </si>
  <si>
    <t xml:space="preserve">Solapur Road</t>
  </si>
  <si>
    <t xml:space="preserve">27AYWPM2481K1ZMLAM</t>
  </si>
  <si>
    <t xml:space="preserve">27AYWPM2481K1ZMSLC</t>
  </si>
  <si>
    <t xml:space="preserve">27AYWPP1813A2ZD</t>
  </si>
  <si>
    <t xml:space="preserve">BALAJI UNITED CREATIVE MANAGEMENT</t>
  </si>
  <si>
    <t xml:space="preserve">27AYWPP1813A2ZDCAL+</t>
  </si>
  <si>
    <t xml:space="preserve">27AYWPP1813A2ZDLAM</t>
  </si>
  <si>
    <t xml:space="preserve">27AYWPS3946F1ZN</t>
  </si>
  <si>
    <t xml:space="preserve">Sai Furniture</t>
  </si>
  <si>
    <t xml:space="preserve">27AYWPS3946F1ZNCAL+</t>
  </si>
  <si>
    <t xml:space="preserve">27AYXPK2032K2ZZ</t>
  </si>
  <si>
    <t xml:space="preserve">HRUSHEES MODULAR KITCHEN AND INTERIORS</t>
  </si>
  <si>
    <t xml:space="preserve">27AYXPK2032K2ZZCAL+</t>
  </si>
  <si>
    <t xml:space="preserve">27AYXPK2032K2ZZFlex</t>
  </si>
  <si>
    <t xml:space="preserve">27AYXPK2032K2ZZLAM</t>
  </si>
  <si>
    <t xml:space="preserve">27AYXPK2032K2ZZSLC</t>
  </si>
  <si>
    <t xml:space="preserve">27AYXPK2032K2ZZSLC+</t>
  </si>
  <si>
    <t xml:space="preserve">27AYXPP1151E1Z6</t>
  </si>
  <si>
    <t xml:space="preserve">THEUR PHATA</t>
  </si>
  <si>
    <t xml:space="preserve">27AYXPP1151E1Z6Flex</t>
  </si>
  <si>
    <t xml:space="preserve">27AYYPJ9940L1ZB</t>
  </si>
  <si>
    <t xml:space="preserve">Anvi Interior Solutions (Pimple Nilakh)</t>
  </si>
  <si>
    <t xml:space="preserve">27AYYPJ9940L1ZBSLC</t>
  </si>
  <si>
    <t xml:space="preserve">27AZCPS4118A1ZP</t>
  </si>
  <si>
    <t xml:space="preserve">RAJ SALES CORPORATION</t>
  </si>
  <si>
    <t xml:space="preserve">27AZCPS4118A1ZPLAM</t>
  </si>
  <si>
    <t xml:space="preserve">27AZCPS4118A1ZPSLC+</t>
  </si>
  <si>
    <t xml:space="preserve">27AZCPS4545B1ZG</t>
  </si>
  <si>
    <t xml:space="preserve">Project Design (Kothrud)</t>
  </si>
  <si>
    <t xml:space="preserve">27AZCPS4545B1ZGLAM</t>
  </si>
  <si>
    <t xml:space="preserve">27AZCPS4545B1ZGSLC+</t>
  </si>
  <si>
    <t xml:space="preserve">27AZDPC0198F1ZM</t>
  </si>
  <si>
    <t xml:space="preserve">NANDANVAN SALES CORPORATION (BANER)</t>
  </si>
  <si>
    <t xml:space="preserve">27AZDPC0198F1ZMLAM</t>
  </si>
  <si>
    <t xml:space="preserve">27AZDPC0198F1ZMSLC</t>
  </si>
  <si>
    <t xml:space="preserve">27AZDPG4981E1ZD</t>
  </si>
  <si>
    <t xml:space="preserve">SHREE GANESH PLYWOOD &amp; KITCHEN TROLLEY</t>
  </si>
  <si>
    <t xml:space="preserve">27AZDPG4981E1ZDLAM</t>
  </si>
  <si>
    <t xml:space="preserve">27AZDPK6693D1Z6</t>
  </si>
  <si>
    <t xml:space="preserve">MANIBHADRA WOOD PLY &amp; H/W. (SINHAGAD ROAD)</t>
  </si>
  <si>
    <t xml:space="preserve">27AZDPK6693D1Z6LAM</t>
  </si>
  <si>
    <t xml:space="preserve">27AZDPK6693D1Z6SLC</t>
  </si>
  <si>
    <t xml:space="preserve">27AZEPP8858N1ZC</t>
  </si>
  <si>
    <t xml:space="preserve">SUNDHA MATA PLYWOOD &amp; HARDWARE</t>
  </si>
  <si>
    <t xml:space="preserve">27AZEPP8858N1ZCSLC</t>
  </si>
  <si>
    <t xml:space="preserve">27AZGPM0925R1ZT</t>
  </si>
  <si>
    <t xml:space="preserve">EPPITOME GROOP</t>
  </si>
  <si>
    <t xml:space="preserve">27AZGPM0925R1ZTLAM</t>
  </si>
  <si>
    <t xml:space="preserve">27AZJPG7070L1ZY</t>
  </si>
  <si>
    <t xml:space="preserve">AJAY PLY(CHAKAN)</t>
  </si>
  <si>
    <t xml:space="preserve">27AZJPG7070L1ZYCAL+</t>
  </si>
  <si>
    <t xml:space="preserve">27AZJPG7070L1ZYLAM</t>
  </si>
  <si>
    <t xml:space="preserve">27AZJPG7070L1ZYSLC</t>
  </si>
  <si>
    <t xml:space="preserve">27AZKPD9046N1ZS</t>
  </si>
  <si>
    <t xml:space="preserve">ASHAPURA PLYWOOD &amp; HARDWARE</t>
  </si>
  <si>
    <t xml:space="preserve">27AZKPD9046N1ZSCAL+</t>
  </si>
  <si>
    <t xml:space="preserve">27AZKPD9046N1ZSFlex</t>
  </si>
  <si>
    <t xml:space="preserve">27AZKPD9046N1ZSLAM</t>
  </si>
  <si>
    <t xml:space="preserve">27AZKPD9046N1ZSSLC</t>
  </si>
  <si>
    <t xml:space="preserve">27AZKPJ4995N1ZE</t>
  </si>
  <si>
    <t xml:space="preserve">STEEL LIFE INTERIORS</t>
  </si>
  <si>
    <t xml:space="preserve">27AZKPJ4995N1ZELAM</t>
  </si>
  <si>
    <t xml:space="preserve">27AZKPJ4995N1ZESLC</t>
  </si>
  <si>
    <t xml:space="preserve">27AZLPR0678M1ZJ</t>
  </si>
  <si>
    <t xml:space="preserve">SIDDIVINAYAK PLYWOOD &amp; HARDWARE</t>
  </si>
  <si>
    <t xml:space="preserve">27AZLPR0678M1ZJCAL+</t>
  </si>
  <si>
    <t xml:space="preserve">27AZLPR0678M1ZJFlex</t>
  </si>
  <si>
    <t xml:space="preserve">27AZLPR0678M1ZJLAM</t>
  </si>
  <si>
    <t xml:space="preserve">27AZLPR0678M1ZJSLC</t>
  </si>
  <si>
    <t xml:space="preserve">27AZLPR0678M1ZJSLC+</t>
  </si>
  <si>
    <t xml:space="preserve">27AZLPS2080A1ZF</t>
  </si>
  <si>
    <t xml:space="preserve">PRIYA ENTERPRISES</t>
  </si>
  <si>
    <t xml:space="preserve">27AZLPS2080A1ZFCAL+</t>
  </si>
  <si>
    <t xml:space="preserve">27AZLPS2080A1ZFFlex</t>
  </si>
  <si>
    <t xml:space="preserve">27AZLPS2080A1ZFLAM</t>
  </si>
  <si>
    <t xml:space="preserve">27AZLPS2080A1ZFSLC</t>
  </si>
  <si>
    <t xml:space="preserve">27AZLPS2080A1ZFSLC+</t>
  </si>
  <si>
    <t xml:space="preserve">27AZRPR8981K1Z3</t>
  </si>
  <si>
    <t xml:space="preserve">SHREE MAJISA INTERIOR GALLERY</t>
  </si>
  <si>
    <t xml:space="preserve">27AZRPR8981K1Z3LAM</t>
  </si>
  <si>
    <t xml:space="preserve">27AZUPG3630M1ZV</t>
  </si>
  <si>
    <t xml:space="preserve">JM Associates</t>
  </si>
  <si>
    <t xml:space="preserve">27AZUPG3630M1ZVCAL+</t>
  </si>
  <si>
    <t xml:space="preserve">27AZUPG3630M1ZVLAM</t>
  </si>
  <si>
    <t xml:space="preserve">27AZUPG3630M1ZVSLC</t>
  </si>
  <si>
    <t xml:space="preserve">27AZXPK2199Q1Z2</t>
  </si>
  <si>
    <t xml:space="preserve">NATRAJ INTERIOR SOLUTIONS (TM)</t>
  </si>
  <si>
    <t xml:space="preserve">27AZXPK2199Q1Z2CAL+</t>
  </si>
  <si>
    <t xml:space="preserve">27AZXPK2199Q1Z2LAM</t>
  </si>
  <si>
    <t xml:space="preserve">27AZXPK2199Q1Z2SLC</t>
  </si>
  <si>
    <t xml:space="preserve">27AZXPK2199Q1Z2SLC+</t>
  </si>
  <si>
    <t xml:space="preserve">27AZXPP8250H1ZK</t>
  </si>
  <si>
    <t xml:space="preserve">B P CONTRACTOR (PIMPLE GURAV)</t>
  </si>
  <si>
    <t xml:space="preserve">27AZXPP8250H1ZKLAM</t>
  </si>
  <si>
    <t xml:space="preserve">27AZYPD7904P3ZD</t>
  </si>
  <si>
    <t xml:space="preserve">Lotus Doors</t>
  </si>
  <si>
    <t xml:space="preserve">27AZYPD7904P3ZDCAL+</t>
  </si>
  <si>
    <t xml:space="preserve">27AZYPD7904P3ZDFlex</t>
  </si>
  <si>
    <t xml:space="preserve">27BABPS6379G1Z9</t>
  </si>
  <si>
    <t xml:space="preserve">VEER INC (NEW)</t>
  </si>
  <si>
    <t xml:space="preserve">27BABPS6379G1Z9LAM</t>
  </si>
  <si>
    <t xml:space="preserve">27BACPK2552A1Z9</t>
  </si>
  <si>
    <t xml:space="preserve">ATUL ENTERPRISES</t>
  </si>
  <si>
    <t xml:space="preserve">27BACPK2552A1Z9Flex</t>
  </si>
  <si>
    <t xml:space="preserve">27BAEPS1992N1ZY</t>
  </si>
  <si>
    <t xml:space="preserve">SOLANKI TRADERS</t>
  </si>
  <si>
    <t xml:space="preserve">27BAEPS1992N1ZYSLC</t>
  </si>
  <si>
    <t xml:space="preserve">27BAGPB4498E1ZP</t>
  </si>
  <si>
    <t xml:space="preserve">BALAJI POLYMER TRADING CO</t>
  </si>
  <si>
    <t xml:space="preserve">27BAGPB4498E1ZPCAL+</t>
  </si>
  <si>
    <t xml:space="preserve">27BAGPB4498E1ZPFlex</t>
  </si>
  <si>
    <t xml:space="preserve">27BAGPB4498E1ZPLAM</t>
  </si>
  <si>
    <t xml:space="preserve">27BAGPB4498E2ZO</t>
  </si>
  <si>
    <t xml:space="preserve">FROZA WOOD CRAFT (CHANDANNAGAR)</t>
  </si>
  <si>
    <t xml:space="preserve">Samrat Ashok Road</t>
  </si>
  <si>
    <t xml:space="preserve">27BAGPB4498E2ZOCAL+</t>
  </si>
  <si>
    <t xml:space="preserve">27BAGPB4498E2ZOFlex</t>
  </si>
  <si>
    <t xml:space="preserve">27BAGPB4498E2ZOLAM</t>
  </si>
  <si>
    <t xml:space="preserve">27BAJPD2432D1Z8</t>
  </si>
  <si>
    <t xml:space="preserve">NAKODA PLY &amp; HARDWARE( BHOSARI )</t>
  </si>
  <si>
    <t xml:space="preserve">27BAJPD2432D1Z8CAL+</t>
  </si>
  <si>
    <t xml:space="preserve">27BAJPD2432D1Z8Flex</t>
  </si>
  <si>
    <t xml:space="preserve">27BAJPD2432D1Z8LAM</t>
  </si>
  <si>
    <t xml:space="preserve">27BAJPD2432D1Z8SLC</t>
  </si>
  <si>
    <t xml:space="preserve">27BAJPR2182Q1ZW</t>
  </si>
  <si>
    <t xml:space="preserve">NAKODA PLYWOOD (LONI)</t>
  </si>
  <si>
    <t xml:space="preserve">27BAJPR2182Q1ZWLAM</t>
  </si>
  <si>
    <t xml:space="preserve">27BAJPS6042Q1ZW</t>
  </si>
  <si>
    <t xml:space="preserve">MARUDHAR FURNITURE</t>
  </si>
  <si>
    <t xml:space="preserve">27BAJPS6042Q1ZWCAL+</t>
  </si>
  <si>
    <t xml:space="preserve">27BAKPM7361K1Z5</t>
  </si>
  <si>
    <t xml:space="preserve">Ujwala Graphics</t>
  </si>
  <si>
    <t xml:space="preserve">27BAKPM7361K1Z5LAM</t>
  </si>
  <si>
    <t xml:space="preserve">27BAKPM7361K1Z5SLC</t>
  </si>
  <si>
    <t xml:space="preserve">27BALPS7776P1ZD</t>
  </si>
  <si>
    <t xml:space="preserve">SHIV TIMBERS</t>
  </si>
  <si>
    <t xml:space="preserve">27BALPS7776P1ZDCAL+</t>
  </si>
  <si>
    <t xml:space="preserve">27BALPS7776P1ZDFlex</t>
  </si>
  <si>
    <t xml:space="preserve">27BALPS7776P1ZDLAM</t>
  </si>
  <si>
    <t xml:space="preserve">27BALPS7776P1ZDLiner &amp; Other</t>
  </si>
  <si>
    <t xml:space="preserve">27BALPS7776P1ZDSLC</t>
  </si>
  <si>
    <t xml:space="preserve">27BALPS7776P1ZDSLC+</t>
  </si>
  <si>
    <t xml:space="preserve">27BAMPM6686B1ZC</t>
  </si>
  <si>
    <t xml:space="preserve">Omega Designer Doors</t>
  </si>
  <si>
    <t xml:space="preserve">27BAMPM6686B1ZCCAL+</t>
  </si>
  <si>
    <t xml:space="preserve">27BAMPM6686B1ZCFlex</t>
  </si>
  <si>
    <t xml:space="preserve">27BAMPM6686B1ZCLAM</t>
  </si>
  <si>
    <t xml:space="preserve">27BAMPM6686B1ZCSLC</t>
  </si>
  <si>
    <t xml:space="preserve">27BAMPS2628M1Z1</t>
  </si>
  <si>
    <t xml:space="preserve">LAXMIKANT PLYWOOD &amp; HARDWARE</t>
  </si>
  <si>
    <t xml:space="preserve">Wanworie</t>
  </si>
  <si>
    <t xml:space="preserve">27BAMPS2628M1Z1CAL+</t>
  </si>
  <si>
    <t xml:space="preserve">27BAMPS2628M1Z1LAM</t>
  </si>
  <si>
    <t xml:space="preserve">27BAMPS2628M1Z1SLC</t>
  </si>
  <si>
    <t xml:space="preserve">27BAMPS2628M1Z1SLC+</t>
  </si>
  <si>
    <t xml:space="preserve">27BANPK5356D1ZK</t>
  </si>
  <si>
    <t xml:space="preserve">HARI OM WOOD FURNITURES</t>
  </si>
  <si>
    <t xml:space="preserve">27BANPK5356D1ZKFlex</t>
  </si>
  <si>
    <t xml:space="preserve">27BAOPD1574K1ZF</t>
  </si>
  <si>
    <t xml:space="preserve">Dhanraj Electronics and Enterprises(Sarang)</t>
  </si>
  <si>
    <t xml:space="preserve">27BAOPD1574K1ZFCAL+</t>
  </si>
  <si>
    <t xml:space="preserve">27BAOPD1574K1ZFLAM</t>
  </si>
  <si>
    <t xml:space="preserve">27BAOPD1574K1ZFSLC</t>
  </si>
  <si>
    <t xml:space="preserve">27BAOPD1574K1ZFSLC+</t>
  </si>
  <si>
    <t xml:space="preserve">27BAOPS0963D1ZG</t>
  </si>
  <si>
    <t xml:space="preserve">B N ASSOCIATES</t>
  </si>
  <si>
    <t xml:space="preserve">27BAOPS0963D1ZGLAM</t>
  </si>
  <si>
    <t xml:space="preserve">27BAQPK8506C1ZL</t>
  </si>
  <si>
    <t xml:space="preserve">WELCOME ENTERPRISES</t>
  </si>
  <si>
    <t xml:space="preserve">27BAQPK8506C1ZLCAL+</t>
  </si>
  <si>
    <t xml:space="preserve">27BAQPK8506C1ZLFlex</t>
  </si>
  <si>
    <t xml:space="preserve">27BAQPK8506C1ZLLAM</t>
  </si>
  <si>
    <t xml:space="preserve">27BAQPK8506C1ZLSLC</t>
  </si>
  <si>
    <t xml:space="preserve">27BAQPK8506C1ZLSLC+</t>
  </si>
  <si>
    <t xml:space="preserve">27BATPM9569C1ZZ</t>
  </si>
  <si>
    <t xml:space="preserve">Manas Seating System</t>
  </si>
  <si>
    <t xml:space="preserve">27BATPM9569C1ZZCAL+</t>
  </si>
  <si>
    <t xml:space="preserve">27BAVPM9757N1ZC</t>
  </si>
  <si>
    <t xml:space="preserve">BHAGYALAXMI KITCHEN AND INTERIOR DESIGNERS</t>
  </si>
  <si>
    <t xml:space="preserve">27BAVPM9757N1ZCCAL+</t>
  </si>
  <si>
    <t xml:space="preserve">27BAVPM9757N1ZCFlex</t>
  </si>
  <si>
    <t xml:space="preserve">27BAVPM9757N1ZCLAM</t>
  </si>
  <si>
    <t xml:space="preserve">27BAVPM9757N1ZCSLC</t>
  </si>
  <si>
    <t xml:space="preserve">27BAVPM9757N1ZCSLC+</t>
  </si>
  <si>
    <t xml:space="preserve">27BAYPB4216N1Z8</t>
  </si>
  <si>
    <t xml:space="preserve">COB MODULAR</t>
  </si>
  <si>
    <t xml:space="preserve">27BAYPB4216N1Z8SLC+</t>
  </si>
  <si>
    <t xml:space="preserve">27BAZPB9283Q1ZG</t>
  </si>
  <si>
    <t xml:space="preserve">HORIZON DESIGNERS</t>
  </si>
  <si>
    <t xml:space="preserve">Ghole Road</t>
  </si>
  <si>
    <t xml:space="preserve">27BAZPB9283Q1ZGLAM</t>
  </si>
  <si>
    <t xml:space="preserve">27BAZPB9283Q1ZGSLC</t>
  </si>
  <si>
    <t xml:space="preserve">27BBBPG7621N1ZH</t>
  </si>
  <si>
    <t xml:space="preserve">SONESAR MAHADEV FURNITURE</t>
  </si>
  <si>
    <t xml:space="preserve">27BBBPG7621N1ZHLAM</t>
  </si>
  <si>
    <t xml:space="preserve">27BBBPP7535G1ZI</t>
  </si>
  <si>
    <t xml:space="preserve">ADITYA FURNITURE &amp; INTERIOR</t>
  </si>
  <si>
    <t xml:space="preserve">27BBBPP7535G1ZILAM</t>
  </si>
  <si>
    <t xml:space="preserve">27BBFPP3554H1ZH</t>
  </si>
  <si>
    <t xml:space="preserve">Purohit Hardware &amp; Ply (Chandan Nagar)</t>
  </si>
  <si>
    <t xml:space="preserve">Chandan Nagar</t>
  </si>
  <si>
    <t xml:space="preserve">27BBFPP3554H1ZHCAL+</t>
  </si>
  <si>
    <t xml:space="preserve">27BBFPP3554H1ZHLAM</t>
  </si>
  <si>
    <t xml:space="preserve">27BBFPP3554H1ZHSLC</t>
  </si>
  <si>
    <t xml:space="preserve">27BBGPC2289B1ZZ</t>
  </si>
  <si>
    <t xml:space="preserve">M D PLYWOOD &amp; HARDWARE</t>
  </si>
  <si>
    <t xml:space="preserve">27BBGPC2289B1ZZCAL+</t>
  </si>
  <si>
    <t xml:space="preserve">27BBGPC2289B1ZZFlex</t>
  </si>
  <si>
    <t xml:space="preserve">27BBGPC2289B1ZZLAM</t>
  </si>
  <si>
    <t xml:space="preserve">27BBGPC2289B1ZZLiner &amp; Other</t>
  </si>
  <si>
    <t xml:space="preserve">27BBGPC2289B1ZZSLC</t>
  </si>
  <si>
    <t xml:space="preserve">27BBGPS9596H1ZR</t>
  </si>
  <si>
    <t xml:space="preserve">SHREE BHAWANI PLYLAM (KHARADI)</t>
  </si>
  <si>
    <t xml:space="preserve">27BBGPS9596H1ZRCAL+</t>
  </si>
  <si>
    <t xml:space="preserve">27BBGPS9596H1ZRLAM</t>
  </si>
  <si>
    <t xml:space="preserve">27BBGPS9596H1ZRSLC</t>
  </si>
  <si>
    <t xml:space="preserve">27BBIPD6394Q1ZV</t>
  </si>
  <si>
    <t xml:space="preserve">Shivshakti Hardware and Timber (Shikrapur)</t>
  </si>
  <si>
    <t xml:space="preserve">27BBIPD6394Q1ZVCAL+</t>
  </si>
  <si>
    <t xml:space="preserve">27BBIPD6394Q1ZVLAM</t>
  </si>
  <si>
    <t xml:space="preserve">27BBIPD6394Q1ZVLiner &amp; Other</t>
  </si>
  <si>
    <t xml:space="preserve">27BBIPS0939L1Z3</t>
  </si>
  <si>
    <t xml:space="preserve">INTERIOR PLYLAM</t>
  </si>
  <si>
    <t xml:space="preserve">27BBIPS0939L1Z3LAM</t>
  </si>
  <si>
    <t xml:space="preserve">27BBIPS0939L1Z3SLC</t>
  </si>
  <si>
    <t xml:space="preserve">27BBNPP7358D1Z7</t>
  </si>
  <si>
    <t xml:space="preserve">Krishna Decor (Chinchwad)</t>
  </si>
  <si>
    <t xml:space="preserve">27BBNPP7358D1Z7LAM</t>
  </si>
  <si>
    <t xml:space="preserve">27BBOPB0671C1Z0</t>
  </si>
  <si>
    <t xml:space="preserve">MAHALAXMI PLY</t>
  </si>
  <si>
    <t xml:space="preserve">27BBOPB0671C1Z0CAL+</t>
  </si>
  <si>
    <t xml:space="preserve">27BBOPB0671C1Z0LAM</t>
  </si>
  <si>
    <t xml:space="preserve">27BBOPB0671C1Z0SLC</t>
  </si>
  <si>
    <t xml:space="preserve">27BBPPG2046D1ZV</t>
  </si>
  <si>
    <t xml:space="preserve">Lam - Zone</t>
  </si>
  <si>
    <t xml:space="preserve">27BBPPG2046D1ZVLAM</t>
  </si>
  <si>
    <t xml:space="preserve">27BBRPJ4303G2ZN</t>
  </si>
  <si>
    <t xml:space="preserve">Kuber Plylam</t>
  </si>
  <si>
    <t xml:space="preserve">27BBRPJ4303G2ZNCAL+</t>
  </si>
  <si>
    <t xml:space="preserve">27BBRPJ4303G2ZNLAM</t>
  </si>
  <si>
    <t xml:space="preserve">27BBSPJ3328N1Z1</t>
  </si>
  <si>
    <t xml:space="preserve">MATRIX HARDWARE</t>
  </si>
  <si>
    <t xml:space="preserve">27BBSPJ3328N1Z1CAL+</t>
  </si>
  <si>
    <t xml:space="preserve">27BBSPJ3328N1Z1LAM</t>
  </si>
  <si>
    <t xml:space="preserve">27BBSPJ3328N1Z1SLC</t>
  </si>
  <si>
    <t xml:space="preserve">27BBSPJ3328N2Z0</t>
  </si>
  <si>
    <t xml:space="preserve">NAMO INTERIO</t>
  </si>
  <si>
    <t xml:space="preserve">27BBSPJ3328N2Z0CAL+</t>
  </si>
  <si>
    <t xml:space="preserve">27BBSPJ3328N2Z0LAM</t>
  </si>
  <si>
    <t xml:space="preserve">27BBSPJ3328N2Z0SLC</t>
  </si>
  <si>
    <t xml:space="preserve">27BBTPJ4597E1Z2</t>
  </si>
  <si>
    <t xml:space="preserve">Veeram Distributors (BP)</t>
  </si>
  <si>
    <t xml:space="preserve">27BBTPJ4597E1Z2LAM</t>
  </si>
  <si>
    <t xml:space="preserve">27BBWPR7370C1Z2</t>
  </si>
  <si>
    <t xml:space="preserve">Precise Hardware Electronics and Furniture Supplier</t>
  </si>
  <si>
    <t xml:space="preserve">27BBWPR7370C1Z2CAL+</t>
  </si>
  <si>
    <t xml:space="preserve">27BBXPS5786E2ZN</t>
  </si>
  <si>
    <t xml:space="preserve">PRAMOD INTERIORS</t>
  </si>
  <si>
    <t xml:space="preserve">27BBXPS5786E2ZNCAL+</t>
  </si>
  <si>
    <t xml:space="preserve">27BBXPS5786E2ZNFlex</t>
  </si>
  <si>
    <t xml:space="preserve">27BBXPS5786E2ZNLAM</t>
  </si>
  <si>
    <t xml:space="preserve">27BBXPS5786E2ZNLiner &amp; Other</t>
  </si>
  <si>
    <t xml:space="preserve">27BBXPS5786E2ZNSLC</t>
  </si>
  <si>
    <t xml:space="preserve">27BBXPS5786E2ZNSLC+</t>
  </si>
  <si>
    <t xml:space="preserve">27BBYPB1940C1ZS</t>
  </si>
  <si>
    <t xml:space="preserve">SHREE SAINATH TRADERS</t>
  </si>
  <si>
    <t xml:space="preserve">27BBYPB1940C1ZSCAL+</t>
  </si>
  <si>
    <t xml:space="preserve">27BBYPB1940C1ZSLAM</t>
  </si>
  <si>
    <t xml:space="preserve">27BBYPB1940C1ZSLiner &amp; Other</t>
  </si>
  <si>
    <t xml:space="preserve">27BBYPB1940C1ZSSLC</t>
  </si>
  <si>
    <t xml:space="preserve">27BCAPP7714D1ZQ</t>
  </si>
  <si>
    <t xml:space="preserve">AMIT ENTERPRISES (NEW)</t>
  </si>
  <si>
    <t xml:space="preserve">27BCAPP7714D1ZQLAM</t>
  </si>
  <si>
    <t xml:space="preserve">27BCAPP7714D1ZQSLC</t>
  </si>
  <si>
    <t xml:space="preserve">27BCAPS3500E1Z1</t>
  </si>
  <si>
    <t xml:space="preserve">AMUK MODULAR INCORPORATION</t>
  </si>
  <si>
    <t xml:space="preserve">27BCAPS3500E1Z1CAL+</t>
  </si>
  <si>
    <t xml:space="preserve">27BCAPS3500E1Z1LAM</t>
  </si>
  <si>
    <t xml:space="preserve">27BCAPS3500E1Z1SLC</t>
  </si>
  <si>
    <t xml:space="preserve">27BCAPS3500E1Z1SLC+</t>
  </si>
  <si>
    <t xml:space="preserve">27BCCPJ5276J1ZC</t>
  </si>
  <si>
    <t xml:space="preserve">JAY DECORATIVE (BP)</t>
  </si>
  <si>
    <t xml:space="preserve">27BCCPJ5276J1ZCLAM</t>
  </si>
  <si>
    <t xml:space="preserve">27BCCPJ5276J1ZCSLC</t>
  </si>
  <si>
    <t xml:space="preserve">27BCCPJ5276J1ZCSLC+</t>
  </si>
  <si>
    <t xml:space="preserve">27BCDPP4652F1ZK</t>
  </si>
  <si>
    <t xml:space="preserve">ABHANG PLYWOOD AND HARDWARE</t>
  </si>
  <si>
    <t xml:space="preserve">27BCDPP4652F1ZKCAL+</t>
  </si>
  <si>
    <t xml:space="preserve">27BCDPP4652F1ZKLAM</t>
  </si>
  <si>
    <t xml:space="preserve">27BCDPP4652F1ZKSLC</t>
  </si>
  <si>
    <t xml:space="preserve">27BCDPP4652F1ZKSLC+</t>
  </si>
  <si>
    <t xml:space="preserve">27BCDPS8496J1ZQ</t>
  </si>
  <si>
    <t xml:space="preserve">SHREE ENTERPRISES</t>
  </si>
  <si>
    <t xml:space="preserve">27BCDPS8496J1ZQCAL+</t>
  </si>
  <si>
    <t xml:space="preserve">27BCDPS8496J1ZQFlex</t>
  </si>
  <si>
    <t xml:space="preserve">27BCDPS8496J1ZQLAM</t>
  </si>
  <si>
    <t xml:space="preserve">27BCDPS8496J1ZQLiner &amp; Other</t>
  </si>
  <si>
    <t xml:space="preserve">27BCDPS8496J1ZQSLC</t>
  </si>
  <si>
    <t xml:space="preserve">27BCFPV9127F1Z8</t>
  </si>
  <si>
    <t xml:space="preserve">Rita Enterprises (Chikhali)</t>
  </si>
  <si>
    <t xml:space="preserve">27BCFPV9127F1Z8CAL+</t>
  </si>
  <si>
    <t xml:space="preserve">27BCFPV9127F1Z8Flex</t>
  </si>
  <si>
    <t xml:space="preserve">27BCFPV9127F1Z8LAM</t>
  </si>
  <si>
    <t xml:space="preserve">27BCFPV9127F1Z8SLC</t>
  </si>
  <si>
    <t xml:space="preserve">27BCFPV9127F1Z8SLC+</t>
  </si>
  <si>
    <t xml:space="preserve">27BCGPJ2917L1ZE</t>
  </si>
  <si>
    <t xml:space="preserve">NAVKAR TRADERS</t>
  </si>
  <si>
    <t xml:space="preserve">27BCGPJ2917L1ZECAL+</t>
  </si>
  <si>
    <t xml:space="preserve">27BCGPJ2917L1ZEFlex</t>
  </si>
  <si>
    <t xml:space="preserve">27BCGPJ2917L1ZELAM</t>
  </si>
  <si>
    <t xml:space="preserve">27BCGPJ2917L1ZESLC</t>
  </si>
  <si>
    <t xml:space="preserve">27BCGPJ7394P1ZP</t>
  </si>
  <si>
    <t xml:space="preserve">OM PLYWOOD AND GLASS CENTRE ( CHAKAN )</t>
  </si>
  <si>
    <t xml:space="preserve">27BCGPJ7394P1ZPCAL+</t>
  </si>
  <si>
    <t xml:space="preserve">27BCGPJ7394P1ZPLAM</t>
  </si>
  <si>
    <t xml:space="preserve">27BCGPJ7394P1ZPSLC</t>
  </si>
  <si>
    <t xml:space="preserve">27BCGPS7738Q1ZI</t>
  </si>
  <si>
    <t xml:space="preserve">A P ENTERPRISES</t>
  </si>
  <si>
    <t xml:space="preserve">27BCGPS7738Q1ZICAL+</t>
  </si>
  <si>
    <t xml:space="preserve">27BCGPS7738Q1ZIFlex</t>
  </si>
  <si>
    <t xml:space="preserve">27BCGPS7738Q1ZILAM</t>
  </si>
  <si>
    <t xml:space="preserve">27BCIPM3397R1ZL</t>
  </si>
  <si>
    <t xml:space="preserve">Om Marketing (Wadki)</t>
  </si>
  <si>
    <t xml:space="preserve">27BCIPM3397R1ZLSLC</t>
  </si>
  <si>
    <t xml:space="preserve">27BCPPC6511A1Z1</t>
  </si>
  <si>
    <t xml:space="preserve">Hari Om Ply &amp; Hw ( Bhosari ) New</t>
  </si>
  <si>
    <t xml:space="preserve">27BCPPC6511A1Z1SLC</t>
  </si>
  <si>
    <t xml:space="preserve">27BCQPK7434K1ZZ</t>
  </si>
  <si>
    <t xml:space="preserve">TRANS MARKETING</t>
  </si>
  <si>
    <t xml:space="preserve">27BCQPK7434K1ZZLAM</t>
  </si>
  <si>
    <t xml:space="preserve">27BCQPK7434K1ZZSLC</t>
  </si>
  <si>
    <t xml:space="preserve">27BCRPR1515H1ZC</t>
  </si>
  <si>
    <t xml:space="preserve">SHREE RUPNATH ENTERPRISES</t>
  </si>
  <si>
    <t xml:space="preserve">27BCRPR1515H1ZCLAM</t>
  </si>
  <si>
    <t xml:space="preserve">27BCUPD1909E1ZN</t>
  </si>
  <si>
    <t xml:space="preserve">ADITYA PLYLAM</t>
  </si>
  <si>
    <t xml:space="preserve">27BCUPD1909E1ZNCAL+</t>
  </si>
  <si>
    <t xml:space="preserve">27BCUPP1511Q1ZW</t>
  </si>
  <si>
    <t xml:space="preserve">Hindustan Plywood and Hardware (Moshi)</t>
  </si>
  <si>
    <t xml:space="preserve">27BCUPP1511Q1ZWFlex</t>
  </si>
  <si>
    <t xml:space="preserve">27BCUPP1511Q1ZWLAM</t>
  </si>
  <si>
    <t xml:space="preserve">27BCXPB8136N1ZU</t>
  </si>
  <si>
    <t xml:space="preserve">Chintamani Plywood and Hardware (Theur)</t>
  </si>
  <si>
    <t xml:space="preserve">THEUR</t>
  </si>
  <si>
    <t xml:space="preserve">27BCXPB8136N1ZUSLC</t>
  </si>
  <si>
    <t xml:space="preserve">27BCXPR6114G1Z3</t>
  </si>
  <si>
    <t xml:space="preserve">NAKODA HARDWARE ELECTRICAL &amp; PLYWOOD</t>
  </si>
  <si>
    <t xml:space="preserve">27BCXPR6114G1Z3CAL+</t>
  </si>
  <si>
    <t xml:space="preserve">27BCXPR6114G1Z3LAM</t>
  </si>
  <si>
    <t xml:space="preserve">27BCXPR6114G1Z3SLC</t>
  </si>
  <si>
    <t xml:space="preserve">27BCYPD4061K1Z5</t>
  </si>
  <si>
    <t xml:space="preserve">SHREE SHAMGIR KITCHEN</t>
  </si>
  <si>
    <t xml:space="preserve">27BCYPD4061K1Z5LAM</t>
  </si>
  <si>
    <t xml:space="preserve">27BCYPD4061K1Z5SLC</t>
  </si>
  <si>
    <t xml:space="preserve">27BCYPG1573K1ZZ</t>
  </si>
  <si>
    <t xml:space="preserve">HOMESPHERE LIVING INNOVATION</t>
  </si>
  <si>
    <t xml:space="preserve">27BCYPG1573K1ZZCAL+</t>
  </si>
  <si>
    <t xml:space="preserve">27BCYPG1573K1ZZFlex</t>
  </si>
  <si>
    <t xml:space="preserve">27BCYPG1573K1ZZLAM</t>
  </si>
  <si>
    <t xml:space="preserve">27BCYPG1573K1ZZSLC</t>
  </si>
  <si>
    <t xml:space="preserve">27BCZPP9223L1ZK</t>
  </si>
  <si>
    <t xml:space="preserve">C P Interior (Moshi)</t>
  </si>
  <si>
    <t xml:space="preserve">27BCZPP9223L1ZKLAM</t>
  </si>
  <si>
    <t xml:space="preserve">27BDBPG5276R1ZY</t>
  </si>
  <si>
    <t xml:space="preserve">JAY DECOR</t>
  </si>
  <si>
    <t xml:space="preserve">27BDBPG5276R1ZYCAL+</t>
  </si>
  <si>
    <t xml:space="preserve">27BDBPG5276R1ZYLAM</t>
  </si>
  <si>
    <t xml:space="preserve">27BDBPG5276R1ZYLiner &amp; Other</t>
  </si>
  <si>
    <t xml:space="preserve">27BDBPG5276R1ZYSLC</t>
  </si>
  <si>
    <t xml:space="preserve">27BDBPG5276R1ZYSLC+</t>
  </si>
  <si>
    <t xml:space="preserve">27BDDPJ2398R1ZS</t>
  </si>
  <si>
    <t xml:space="preserve">SHREE SHANKESHWAR ENTERPRISES</t>
  </si>
  <si>
    <t xml:space="preserve">27BDDPJ2398R1ZSLAM</t>
  </si>
  <si>
    <t xml:space="preserve">27BDDPJ2398R1ZSSLC</t>
  </si>
  <si>
    <t xml:space="preserve">27BDDPJ2398R1ZSSLC+</t>
  </si>
  <si>
    <t xml:space="preserve">27BDDPP8851R1ZK</t>
  </si>
  <si>
    <t xml:space="preserve">SUTHAR HARDWARE AND PLYWOOD</t>
  </si>
  <si>
    <t xml:space="preserve">27BDDPP8851R1ZKCAL+</t>
  </si>
  <si>
    <t xml:space="preserve">27BDDPP8851R1ZKLAM</t>
  </si>
  <si>
    <t xml:space="preserve">27BDDPP8851R1ZKSLC</t>
  </si>
  <si>
    <t xml:space="preserve">27BDDPP8851R1ZKSLC+</t>
  </si>
  <si>
    <t xml:space="preserve">27BDGPG1341C1Z6</t>
  </si>
  <si>
    <t xml:space="preserve">SREE MODERN</t>
  </si>
  <si>
    <t xml:space="preserve">27BDGPG1341C1Z6CAL+</t>
  </si>
  <si>
    <t xml:space="preserve">27BDGPG1341C1Z6LAM</t>
  </si>
  <si>
    <t xml:space="preserve">27BDGPG1341C1Z6Liner &amp; Other</t>
  </si>
  <si>
    <t xml:space="preserve">27BDGPG1341C1Z6SLC</t>
  </si>
  <si>
    <t xml:space="preserve">27BDGPG1341C1Z6SLC+</t>
  </si>
  <si>
    <t xml:space="preserve">27BDGPJ3335K2ZF</t>
  </si>
  <si>
    <t xml:space="preserve">Tushar Transport</t>
  </si>
  <si>
    <t xml:space="preserve">Jambhuwadi</t>
  </si>
  <si>
    <t xml:space="preserve">27BDGPJ3335K2ZFLAM</t>
  </si>
  <si>
    <t xml:space="preserve">27BDIPS8910H1Z5</t>
  </si>
  <si>
    <t xml:space="preserve">MANISHA VENTURES (TM)</t>
  </si>
  <si>
    <t xml:space="preserve">27BDIPS8910H1Z5CAL+</t>
  </si>
  <si>
    <t xml:space="preserve">27BDIPS8910H1Z5LAM</t>
  </si>
  <si>
    <t xml:space="preserve">27BDIPS8910H1Z5SLC</t>
  </si>
  <si>
    <t xml:space="preserve">27BDKPP7993K1ZI</t>
  </si>
  <si>
    <t xml:space="preserve">AP DESIGNERS</t>
  </si>
  <si>
    <t xml:space="preserve">27BDKPP7993K1ZILAM</t>
  </si>
  <si>
    <t xml:space="preserve">27BDKPP7993K1ZISLC</t>
  </si>
  <si>
    <t xml:space="preserve">27BDRPG3810M1Z8</t>
  </si>
  <si>
    <t xml:space="preserve">INFINITY SALES (TM)</t>
  </si>
  <si>
    <t xml:space="preserve">27BDRPG3810M1Z8CAL+</t>
  </si>
  <si>
    <t xml:space="preserve">27BDRPG3810M1Z8Flex</t>
  </si>
  <si>
    <t xml:space="preserve">27BDRPG3810M1Z8LAM</t>
  </si>
  <si>
    <t xml:space="preserve">27BDRPG3810M1Z8SLC</t>
  </si>
  <si>
    <t xml:space="preserve">27BDRPG3810M1Z8SLC+</t>
  </si>
  <si>
    <t xml:space="preserve">27BDWPP1776N1ZF</t>
  </si>
  <si>
    <t xml:space="preserve">LAXMI PLYWOOD</t>
  </si>
  <si>
    <t xml:space="preserve">27BDWPP1776N1ZFLAM</t>
  </si>
  <si>
    <t xml:space="preserve">27BDWPP1776N1ZFSLC</t>
  </si>
  <si>
    <t xml:space="preserve">27BEBPB5509P1ZD</t>
  </si>
  <si>
    <t xml:space="preserve">CHINTAMANI PLYWOOD &amp; HARDWARE</t>
  </si>
  <si>
    <t xml:space="preserve">27BEBPB5509P1ZDCAL+</t>
  </si>
  <si>
    <t xml:space="preserve">27BEBPB5509P1ZDLAM</t>
  </si>
  <si>
    <t xml:space="preserve">27BEBPB5509P1ZDSLC</t>
  </si>
  <si>
    <t xml:space="preserve">27BEBPB5509P1ZDSLC+</t>
  </si>
  <si>
    <t xml:space="preserve">27BECPS1353F1ZM</t>
  </si>
  <si>
    <t xml:space="preserve">S R INTERIORS</t>
  </si>
  <si>
    <t xml:space="preserve">27BECPS1353F1ZMCAL+</t>
  </si>
  <si>
    <t xml:space="preserve">27BECPS1353F1ZMFlex</t>
  </si>
  <si>
    <t xml:space="preserve">27BECPS1353F1ZMLAM</t>
  </si>
  <si>
    <t xml:space="preserve">27BECPS1353F1ZMLiner &amp; Other</t>
  </si>
  <si>
    <t xml:space="preserve">27BECPS1353F1ZMSLC</t>
  </si>
  <si>
    <t xml:space="preserve">27BECPS1353F1ZMSLC+</t>
  </si>
  <si>
    <t xml:space="preserve">27BECPS1790G1ZB</t>
  </si>
  <si>
    <t xml:space="preserve">GOOD LUCK ENTERPRISES</t>
  </si>
  <si>
    <t xml:space="preserve">27BECPS1790G1ZBCAL+</t>
  </si>
  <si>
    <t xml:space="preserve">27BECPS1790G1ZBFlex</t>
  </si>
  <si>
    <t xml:space="preserve">27BECPS1790G1ZBLAM</t>
  </si>
  <si>
    <t xml:space="preserve">27BECPS1790G1ZBLiner &amp; Other</t>
  </si>
  <si>
    <t xml:space="preserve">27BECPS1790G1ZBSLC</t>
  </si>
  <si>
    <t xml:space="preserve">27BEEPP4179Q1ZM</t>
  </si>
  <si>
    <t xml:space="preserve">DEV DOORS</t>
  </si>
  <si>
    <t xml:space="preserve">27BEEPP4179Q1ZMCAL+</t>
  </si>
  <si>
    <t xml:space="preserve">27BEEPP4179Q1ZMFlex</t>
  </si>
  <si>
    <t xml:space="preserve">27BEEPP6694G1ZZ</t>
  </si>
  <si>
    <t xml:space="preserve">SAI ENTERPRISES [ WAKAD ] (PATHAK)</t>
  </si>
  <si>
    <t xml:space="preserve">27BEEPP6694G1ZZCAL+</t>
  </si>
  <si>
    <t xml:space="preserve">27BEEPP6694G1ZZLAM</t>
  </si>
  <si>
    <t xml:space="preserve">27BEEPP6694G1ZZSLC</t>
  </si>
  <si>
    <t xml:space="preserve">27BEGPS1166E2ZG</t>
  </si>
  <si>
    <t xml:space="preserve">Flora Interiors</t>
  </si>
  <si>
    <t xml:space="preserve">27BEGPS1166E2ZGLAM</t>
  </si>
  <si>
    <t xml:space="preserve">27BEJPP8282D1Z4</t>
  </si>
  <si>
    <t xml:space="preserve">Narayani Ply &amp; Hw (Thergaon)</t>
  </si>
  <si>
    <t xml:space="preserve">27BEJPP8282D1Z4LAM</t>
  </si>
  <si>
    <t xml:space="preserve">27BEJPP8311M1ZZ</t>
  </si>
  <si>
    <t xml:space="preserve">G.A. Sales (Ambegaon)</t>
  </si>
  <si>
    <t xml:space="preserve">27BEJPP8311M1ZZLAM</t>
  </si>
  <si>
    <t xml:space="preserve">27BEJPP8311M1ZZSLC</t>
  </si>
  <si>
    <t xml:space="preserve">27BELPK6630J1Z6</t>
  </si>
  <si>
    <t xml:space="preserve">PUNE PLY HARDWARE</t>
  </si>
  <si>
    <t xml:space="preserve">27BELPK6630J1Z6CAL+</t>
  </si>
  <si>
    <t xml:space="preserve">27BELPK6630J1Z6LAM</t>
  </si>
  <si>
    <t xml:space="preserve">27BELPK6630J1Z6SLC</t>
  </si>
  <si>
    <t xml:space="preserve">27BEMPP7371A1ZB</t>
  </si>
  <si>
    <t xml:space="preserve">SHREE INTERIOR</t>
  </si>
  <si>
    <t xml:space="preserve">27BEMPP7371A1ZBCAL+</t>
  </si>
  <si>
    <t xml:space="preserve">27BEMPP7371A1ZBLAM</t>
  </si>
  <si>
    <t xml:space="preserve">27BEMPP7371A1ZBLiner &amp; Other</t>
  </si>
  <si>
    <t xml:space="preserve">27BEMPP7371A1ZBSLC</t>
  </si>
  <si>
    <t xml:space="preserve">27BEMPP7371A1ZBSLC+</t>
  </si>
  <si>
    <t xml:space="preserve">27BENPC5107G1ZP</t>
  </si>
  <si>
    <t xml:space="preserve">Ronak Ply &amp; Hw</t>
  </si>
  <si>
    <t xml:space="preserve">27BENPC5107G1ZPCAL+</t>
  </si>
  <si>
    <t xml:space="preserve">27BENPC5107G1ZPFlex</t>
  </si>
  <si>
    <t xml:space="preserve">27BENPC5107G1ZPLAM</t>
  </si>
  <si>
    <t xml:space="preserve">27BENPC5107G1ZPLiner &amp; Other</t>
  </si>
  <si>
    <t xml:space="preserve">27BENPC5107G1ZPSLC</t>
  </si>
  <si>
    <t xml:space="preserve">27BENPC5107G1ZPSLC+</t>
  </si>
  <si>
    <t xml:space="preserve">27BENPD8149F1ZA</t>
  </si>
  <si>
    <t xml:space="preserve">MODULAR MECH FURNITURE</t>
  </si>
  <si>
    <t xml:space="preserve">NANDED PHATA</t>
  </si>
  <si>
    <t xml:space="preserve">27BENPD8149F1ZACAL+</t>
  </si>
  <si>
    <t xml:space="preserve">27BENPD8149F1ZAFlex</t>
  </si>
  <si>
    <t xml:space="preserve">27BENPD8149F1ZALAM</t>
  </si>
  <si>
    <t xml:space="preserve">27BENPD8149F1ZALiner &amp; Other</t>
  </si>
  <si>
    <t xml:space="preserve">27BENPD8149F1ZASLC</t>
  </si>
  <si>
    <t xml:space="preserve">27BENPD8149F1ZASLC+</t>
  </si>
  <si>
    <t xml:space="preserve">27BENPJ3630P1ZZ</t>
  </si>
  <si>
    <t xml:space="preserve">BHAIRAV TRADERS (BP)</t>
  </si>
  <si>
    <t xml:space="preserve">27BENPJ3630P1ZZCAL+</t>
  </si>
  <si>
    <t xml:space="preserve">27BENPJ3630P1ZZLAM</t>
  </si>
  <si>
    <t xml:space="preserve">27BENPJ3630P1ZZSLC</t>
  </si>
  <si>
    <t xml:space="preserve">27BESPS2212B1ZM</t>
  </si>
  <si>
    <t xml:space="preserve">PRAMOD B SHARMA</t>
  </si>
  <si>
    <t xml:space="preserve">27BESPS2212B1ZMCAL+</t>
  </si>
  <si>
    <t xml:space="preserve">27BESPS2212B1ZMLAM</t>
  </si>
  <si>
    <t xml:space="preserve">27BESPS2212B1ZMSLC</t>
  </si>
  <si>
    <t xml:space="preserve">27BEUPC5753F1Z8</t>
  </si>
  <si>
    <t xml:space="preserve">ROYAL PLYWOOD AND HARDWARE</t>
  </si>
  <si>
    <t xml:space="preserve">27BEUPC5753F1Z8CAL+</t>
  </si>
  <si>
    <t xml:space="preserve">27BEUPC5753F1Z8Flex</t>
  </si>
  <si>
    <t xml:space="preserve">27BEUPC5753F1Z8LAM</t>
  </si>
  <si>
    <t xml:space="preserve">27BEUPC5753F1Z8SLC</t>
  </si>
  <si>
    <t xml:space="preserve">27BEUPC5753F1Z8SLC+</t>
  </si>
  <si>
    <t xml:space="preserve">27BEVPJ2469C1Z7</t>
  </si>
  <si>
    <t xml:space="preserve">AKSHAY PLY</t>
  </si>
  <si>
    <t xml:space="preserve">27BEVPJ2469C1Z7LAM</t>
  </si>
  <si>
    <t xml:space="preserve">27BEVPJ2469C1Z7SLC</t>
  </si>
  <si>
    <t xml:space="preserve">27BEXPK5391A1Z5</t>
  </si>
  <si>
    <t xml:space="preserve">SHREE AKRUTI DOORS</t>
  </si>
  <si>
    <t xml:space="preserve">27BEXPK5391A1Z5LAM</t>
  </si>
  <si>
    <t xml:space="preserve">27BEXPK5391A1Z5SLC</t>
  </si>
  <si>
    <t xml:space="preserve">27BEXPK5391A1Z5SLC+</t>
  </si>
  <si>
    <t xml:space="preserve">27BEYPH3329J1ZY</t>
  </si>
  <si>
    <t xml:space="preserve">Nazir Enterprises</t>
  </si>
  <si>
    <t xml:space="preserve">27BEYPH3329J1ZYCAL+</t>
  </si>
  <si>
    <t xml:space="preserve">27BEYPH3329J1ZYLiner &amp; Other</t>
  </si>
  <si>
    <t xml:space="preserve">27BEYPH3329J1ZYSLC</t>
  </si>
  <si>
    <t xml:space="preserve">27BFDPM6961D1ZD</t>
  </si>
  <si>
    <t xml:space="preserve">PRIMUS PRODUCTS AND SOLUTIONS ( S C )</t>
  </si>
  <si>
    <t xml:space="preserve">27BFDPM6961D1ZDLAM</t>
  </si>
  <si>
    <t xml:space="preserve">27BFDPM6961D1ZDLiner &amp; Other</t>
  </si>
  <si>
    <t xml:space="preserve">27BFDPM6961D1ZDSLC</t>
  </si>
  <si>
    <t xml:space="preserve">27BFDPM6961D1ZDSLC+</t>
  </si>
  <si>
    <t xml:space="preserve">27BFHPC1950G1ZQ</t>
  </si>
  <si>
    <t xml:space="preserve">SHREE AAIJI DOORS</t>
  </si>
  <si>
    <t xml:space="preserve">27BFHPC1950G1ZQCAL+</t>
  </si>
  <si>
    <t xml:space="preserve">27BFHPC1950G1ZQFlex</t>
  </si>
  <si>
    <t xml:space="preserve">27BFHPC1950G1ZQLAM</t>
  </si>
  <si>
    <t xml:space="preserve">27BFHPC1950G1ZQSLC</t>
  </si>
  <si>
    <t xml:space="preserve">27BFHPC1950G1ZQSLC+</t>
  </si>
  <si>
    <t xml:space="preserve">27BFIPC6280A2ZR</t>
  </si>
  <si>
    <t xml:space="preserve">BALAJI PLY AND PAINTS(BARAMATI)</t>
  </si>
  <si>
    <t xml:space="preserve">27BFIPC6280A2ZRLAM</t>
  </si>
  <si>
    <t xml:space="preserve">27BFIPC6280A2ZRLiner &amp; Other</t>
  </si>
  <si>
    <t xml:space="preserve">27BFIPC6280A2ZRSLC</t>
  </si>
  <si>
    <t xml:space="preserve">27BFIPC6280A2ZRSLC+</t>
  </si>
  <si>
    <t xml:space="preserve">27BFIPK1241P1Z6</t>
  </si>
  <si>
    <t xml:space="preserve">A K SUPPLIERS</t>
  </si>
  <si>
    <t xml:space="preserve">SUKHSAGAR NAGAR</t>
  </si>
  <si>
    <t xml:space="preserve">27BFIPK1241P1Z6LAM</t>
  </si>
  <si>
    <t xml:space="preserve">27BFIPK1241P1Z6SLC</t>
  </si>
  <si>
    <t xml:space="preserve">27BFIPK1241P1Z6SLC+</t>
  </si>
  <si>
    <t xml:space="preserve">27BFIPS2600Q1ZZ</t>
  </si>
  <si>
    <t xml:space="preserve">INDECOR FURNITURE &amp; INTERIORS</t>
  </si>
  <si>
    <t xml:space="preserve">27BFIPS2600Q1ZZLAM</t>
  </si>
  <si>
    <t xml:space="preserve">27BFIPS2600Q1ZZSLC</t>
  </si>
  <si>
    <t xml:space="preserve">27BFIPS3207P1ZW</t>
  </si>
  <si>
    <t xml:space="preserve">HIMALAYA PLYWOOD GLASS &amp; HARDWARE</t>
  </si>
  <si>
    <t xml:space="preserve">27BFIPS3207P1ZWCAL+</t>
  </si>
  <si>
    <t xml:space="preserve">27BFIPS3207P1ZWFlex</t>
  </si>
  <si>
    <t xml:space="preserve">27BFIPS3207P1ZWLAM</t>
  </si>
  <si>
    <t xml:space="preserve">27BFIPS3207P1ZWSLC</t>
  </si>
  <si>
    <t xml:space="preserve">27BFIPS3207P1ZWSLC+</t>
  </si>
  <si>
    <t xml:space="preserve">27BFJPN0405H1ZN</t>
  </si>
  <si>
    <t xml:space="preserve">MAHALAXMI HARDWARE</t>
  </si>
  <si>
    <t xml:space="preserve">27BFJPN0405H1ZNCAL+</t>
  </si>
  <si>
    <t xml:space="preserve">27BFJPN0405H1ZNLAM</t>
  </si>
  <si>
    <t xml:space="preserve">27BFJPN0405H1ZNSLC</t>
  </si>
  <si>
    <t xml:space="preserve">27BFJPN0405H1ZNSLC+</t>
  </si>
  <si>
    <t xml:space="preserve">27BFJPP7718B1ZB</t>
  </si>
  <si>
    <t xml:space="preserve">KITCHEN WOOD</t>
  </si>
  <si>
    <t xml:space="preserve">27BFJPP7718B1ZBCAL+</t>
  </si>
  <si>
    <t xml:space="preserve">27BFJPP7718B1ZBFlex</t>
  </si>
  <si>
    <t xml:space="preserve">27BFJPP7718B1ZBLAM</t>
  </si>
  <si>
    <t xml:space="preserve">27BFJPP7718B1ZBSLC</t>
  </si>
  <si>
    <t xml:space="preserve">27BFKPJ9250F1Z9</t>
  </si>
  <si>
    <t xml:space="preserve">Saanvi Decor (Kondhwa)</t>
  </si>
  <si>
    <t xml:space="preserve">27BFKPJ9250F1Z9LAM</t>
  </si>
  <si>
    <t xml:space="preserve">27BFMPS4499R1Z0</t>
  </si>
  <si>
    <t xml:space="preserve">SANGHVI INTERIOR (BP)</t>
  </si>
  <si>
    <t xml:space="preserve">27BFMPS4499R1Z0LAM</t>
  </si>
  <si>
    <t xml:space="preserve">27BFNPB0160D1ZZ</t>
  </si>
  <si>
    <t xml:space="preserve">VASTU SHILPA</t>
  </si>
  <si>
    <t xml:space="preserve">27BFNPB0160D1ZZCAL+</t>
  </si>
  <si>
    <t xml:space="preserve">27BFNPB0160D1ZZLAM</t>
  </si>
  <si>
    <t xml:space="preserve">27BFNPB0160D1ZZSLC</t>
  </si>
  <si>
    <t xml:space="preserve">27BFPPJ0626E1ZK</t>
  </si>
  <si>
    <t xml:space="preserve">Plan Your Home</t>
  </si>
  <si>
    <t xml:space="preserve">27BFPPJ0626E1ZKCAL+</t>
  </si>
  <si>
    <t xml:space="preserve">27BFPPJ0626E1ZKLAM</t>
  </si>
  <si>
    <t xml:space="preserve">27BFPPJ0626E1ZKSLC</t>
  </si>
  <si>
    <t xml:space="preserve">27BFPPS3895N1Z7</t>
  </si>
  <si>
    <t xml:space="preserve">SAMARTH ENGINEERING</t>
  </si>
  <si>
    <t xml:space="preserve">27BFPPS3895N1Z7LAM</t>
  </si>
  <si>
    <t xml:space="preserve">27BFPPS8772C1ZS</t>
  </si>
  <si>
    <t xml:space="preserve">NEW ART FURNITURE AND INTERIOR</t>
  </si>
  <si>
    <t xml:space="preserve">27BFPPS8772C1ZSFlex</t>
  </si>
  <si>
    <t xml:space="preserve">27BFPPS8772C1ZSLAM</t>
  </si>
  <si>
    <t xml:space="preserve">27BFPPS8772C1ZSLiner &amp; Other</t>
  </si>
  <si>
    <t xml:space="preserve">27BFPPS8772C1ZSSLC</t>
  </si>
  <si>
    <t xml:space="preserve">27BFQPB5212M1ZA</t>
  </si>
  <si>
    <t xml:space="preserve">SNEHA PLY &amp; HARDWARE</t>
  </si>
  <si>
    <t xml:space="preserve">27BFQPB5212M1ZACAL+</t>
  </si>
  <si>
    <t xml:space="preserve">27BFQPB5212M1ZAFlex</t>
  </si>
  <si>
    <t xml:space="preserve">27BFQPB5212M1ZALAM</t>
  </si>
  <si>
    <t xml:space="preserve">27BFQPB5212M1ZALiner &amp; Other</t>
  </si>
  <si>
    <t xml:space="preserve">27BFQPB5212M1ZASLC</t>
  </si>
  <si>
    <t xml:space="preserve">27BFQPB5212M1ZASLC+</t>
  </si>
  <si>
    <t xml:space="preserve">27BFTPM2434R1ZK</t>
  </si>
  <si>
    <t xml:space="preserve">J Interiors Mall</t>
  </si>
  <si>
    <t xml:space="preserve">27BFTPM2434R1ZKCAL+</t>
  </si>
  <si>
    <t xml:space="preserve">27BFTPM2434R1ZKLAM</t>
  </si>
  <si>
    <t xml:space="preserve">27BFTPM2434R1ZKSLC</t>
  </si>
  <si>
    <t xml:space="preserve">27BFTPV0591L1ZH</t>
  </si>
  <si>
    <t xml:space="preserve">ARCHANA ENTERPRISES</t>
  </si>
  <si>
    <t xml:space="preserve">27BFTPV0591L1ZHFlex</t>
  </si>
  <si>
    <t xml:space="preserve">27BFTPV0591L1ZHLAM</t>
  </si>
  <si>
    <t xml:space="preserve">27BFTPV0591L1ZHLiner &amp; Other</t>
  </si>
  <si>
    <t xml:space="preserve">27BFWPK0740M1ZW</t>
  </si>
  <si>
    <t xml:space="preserve">ASHAPURA INTERIOR</t>
  </si>
  <si>
    <t xml:space="preserve">27BFWPK0740M1ZWCAL+</t>
  </si>
  <si>
    <t xml:space="preserve">27BFWPK0740M1ZWLAM</t>
  </si>
  <si>
    <t xml:space="preserve">27BFWPK0740M1ZWSLC</t>
  </si>
  <si>
    <t xml:space="preserve">27BFWPK8534H1ZR</t>
  </si>
  <si>
    <t xml:space="preserve">N K STEEL ARTS ( CHINCHWAD)</t>
  </si>
  <si>
    <t xml:space="preserve">27BFWPK8534H1ZRCAL+</t>
  </si>
  <si>
    <t xml:space="preserve">27BFWPK8534H1ZRFlex</t>
  </si>
  <si>
    <t xml:space="preserve">27BFWPK8534H1ZRLAM</t>
  </si>
  <si>
    <t xml:space="preserve">27BFWPK8534H1ZRSLC</t>
  </si>
  <si>
    <t xml:space="preserve">27BFWPS3180P1ZA</t>
  </si>
  <si>
    <t xml:space="preserve">SANITY SIGN &amp; DISPLAY HINGANE</t>
  </si>
  <si>
    <t xml:space="preserve">Hingane</t>
  </si>
  <si>
    <t xml:space="preserve">27BFWPS3180P1ZACAL+</t>
  </si>
  <si>
    <t xml:space="preserve">27BFWPS3180P1ZAFlex</t>
  </si>
  <si>
    <t xml:space="preserve">27BFWPS3180P1ZALAM</t>
  </si>
  <si>
    <t xml:space="preserve">27BFWPS3180P1ZALiner &amp; Other</t>
  </si>
  <si>
    <t xml:space="preserve">27BFWPS3180P1ZASLC</t>
  </si>
  <si>
    <t xml:space="preserve">27BFWPS3180P1ZASLC+</t>
  </si>
  <si>
    <t xml:space="preserve">27BFZPD5754F1ZZ</t>
  </si>
  <si>
    <t xml:space="preserve">Opulent Constructions (Hadapsar)</t>
  </si>
  <si>
    <t xml:space="preserve">27BFZPD5754F1ZZLAM</t>
  </si>
  <si>
    <t xml:space="preserve">27BFZPD5754F1ZZSLC</t>
  </si>
  <si>
    <t xml:space="preserve">27BFZPG4406B1ZH</t>
  </si>
  <si>
    <t xml:space="preserve">Keshav Enterprises (Pisoli)</t>
  </si>
  <si>
    <t xml:space="preserve">27BFZPG4406B1ZHCAL+</t>
  </si>
  <si>
    <t xml:space="preserve">27BGBPR1984C1ZD</t>
  </si>
  <si>
    <t xml:space="preserve">POOJA FURNITURE - AMBEGAON</t>
  </si>
  <si>
    <t xml:space="preserve">27BGBPR1984C1ZDLAM</t>
  </si>
  <si>
    <t xml:space="preserve">27BGBPR1984C1ZDLiner &amp; Other</t>
  </si>
  <si>
    <t xml:space="preserve">27BGBPR1984C1ZDSLC</t>
  </si>
  <si>
    <t xml:space="preserve">27BGBPR1984C1ZDSLC+</t>
  </si>
  <si>
    <t xml:space="preserve">27BGDPJ0817J1ZI</t>
  </si>
  <si>
    <t xml:space="preserve">PADMAVATI HARDWARE (BP)</t>
  </si>
  <si>
    <t xml:space="preserve">27BGDPJ0817J1ZICAL+</t>
  </si>
  <si>
    <t xml:space="preserve">27BGDPJ0817J1ZIFlex</t>
  </si>
  <si>
    <t xml:space="preserve">27BGDPJ0817J1ZILAM</t>
  </si>
  <si>
    <t xml:space="preserve">27BGDPJ0817J1ZISLC</t>
  </si>
  <si>
    <t xml:space="preserve">27BGHPS5130D2ZH</t>
  </si>
  <si>
    <t xml:space="preserve">M M INTERIORS</t>
  </si>
  <si>
    <t xml:space="preserve">27BGHPS5130D2ZHFlex</t>
  </si>
  <si>
    <t xml:space="preserve">27BGHPS5130D2ZHLAM</t>
  </si>
  <si>
    <t xml:space="preserve">27BGHPS5130D2ZHSLC+</t>
  </si>
  <si>
    <t xml:space="preserve">27BGMPS0852F1Z6</t>
  </si>
  <si>
    <t xml:space="preserve">SANGHVI PLYWOOD ( S L )</t>
  </si>
  <si>
    <t xml:space="preserve">27BGMPS0852F1Z6Flex</t>
  </si>
  <si>
    <t xml:space="preserve">27BGMPS0852F1Z6LAM</t>
  </si>
  <si>
    <t xml:space="preserve">27BGMPS0852F1Z6SLC</t>
  </si>
  <si>
    <t xml:space="preserve">27BGMPS0852F1Z6SLC+</t>
  </si>
  <si>
    <t xml:space="preserve">27BGQPC9868P1Z7</t>
  </si>
  <si>
    <t xml:space="preserve">P SQARE STUDIO</t>
  </si>
  <si>
    <t xml:space="preserve">27BGQPC9868P1Z7CAL+</t>
  </si>
  <si>
    <t xml:space="preserve">27BGQPC9868P1Z7Flex</t>
  </si>
  <si>
    <t xml:space="preserve">27BGQPC9868P1Z7LAM</t>
  </si>
  <si>
    <t xml:space="preserve">27BGQPC9868P1Z7Liner &amp; Other</t>
  </si>
  <si>
    <t xml:space="preserve">27BGQPC9868P1Z7SLC</t>
  </si>
  <si>
    <t xml:space="preserve">27BGQPC9868P1Z7SLC+</t>
  </si>
  <si>
    <t xml:space="preserve">27BGVPM5587N1Z4</t>
  </si>
  <si>
    <t xml:space="preserve">ROYAL HARDWARE AND PLY</t>
  </si>
  <si>
    <t xml:space="preserve">27BGVPM5587N1Z4SLC</t>
  </si>
  <si>
    <t xml:space="preserve">27BGWPP7341E1ZV</t>
  </si>
  <si>
    <t xml:space="preserve">SUNNY ENTERPRISES</t>
  </si>
  <si>
    <t xml:space="preserve">27BGWPP7341E1ZVCAL+</t>
  </si>
  <si>
    <t xml:space="preserve">27BGWPP7341E1ZVLAM</t>
  </si>
  <si>
    <t xml:space="preserve">27BGXPM0226Q1ZM</t>
  </si>
  <si>
    <t xml:space="preserve">Kashayah Design</t>
  </si>
  <si>
    <t xml:space="preserve">27BGXPM0226Q1ZMCAL+</t>
  </si>
  <si>
    <t xml:space="preserve">27BGXPM0226Q1ZMLAM</t>
  </si>
  <si>
    <t xml:space="preserve">27BGXPM0226Q1ZMSLC</t>
  </si>
  <si>
    <t xml:space="preserve">27BGXPS6555E1ZL</t>
  </si>
  <si>
    <t xml:space="preserve">DARSHAN PLY &amp; HARDWARE</t>
  </si>
  <si>
    <t xml:space="preserve">27BGXPS6555E1ZLCAL+</t>
  </si>
  <si>
    <t xml:space="preserve">27BGXPS6555E1ZLLAM</t>
  </si>
  <si>
    <t xml:space="preserve">27BGXPS6555E1ZLSLC</t>
  </si>
  <si>
    <t xml:space="preserve">27BGYPR2158F1ZS</t>
  </si>
  <si>
    <t xml:space="preserve">Stationery Point</t>
  </si>
  <si>
    <t xml:space="preserve">27BGYPR2158F1ZSCAL+</t>
  </si>
  <si>
    <t xml:space="preserve">27BHAPS3197L2ZQ</t>
  </si>
  <si>
    <t xml:space="preserve">Vertex Elevators</t>
  </si>
  <si>
    <t xml:space="preserve">27BHAPS3197L2ZQCAL+</t>
  </si>
  <si>
    <t xml:space="preserve">27BHAPS3197L2ZQSLC</t>
  </si>
  <si>
    <t xml:space="preserve">27BHBPG9887Q1ZB</t>
  </si>
  <si>
    <t xml:space="preserve">P V Enterprises</t>
  </si>
  <si>
    <t xml:space="preserve">27BHBPG9887Q1ZBCAL+</t>
  </si>
  <si>
    <t xml:space="preserve">27BHCPR2286P1ZM</t>
  </si>
  <si>
    <t xml:space="preserve">BHAGWATI PLY &amp; HARDWARE (BP)</t>
  </si>
  <si>
    <t xml:space="preserve">27BHCPR2286P1ZMCAL+</t>
  </si>
  <si>
    <t xml:space="preserve">27BHDPP0305C1ZY</t>
  </si>
  <si>
    <t xml:space="preserve">OMKAR MARKETING (WAGHOLI)</t>
  </si>
  <si>
    <t xml:space="preserve">27BHDPP0305C1ZYCAL+</t>
  </si>
  <si>
    <t xml:space="preserve">27BHDPP0305C1ZYFlex</t>
  </si>
  <si>
    <t xml:space="preserve">27BHDPP0305C1ZYLAM</t>
  </si>
  <si>
    <t xml:space="preserve">27BHDPP0305C1ZYSLC</t>
  </si>
  <si>
    <t xml:space="preserve">27BHGPK5096J1ZV</t>
  </si>
  <si>
    <t xml:space="preserve">Kiran Prime Doors (Bhosari)</t>
  </si>
  <si>
    <t xml:space="preserve">27BHGPK5096J1ZVFlex</t>
  </si>
  <si>
    <t xml:space="preserve">27BHGPP0187D1ZD</t>
  </si>
  <si>
    <t xml:space="preserve">V3 Interiors</t>
  </si>
  <si>
    <t xml:space="preserve">27BHGPP0187D1ZDCAL+</t>
  </si>
  <si>
    <t xml:space="preserve">27BHGPP0187D1ZDLAM</t>
  </si>
  <si>
    <t xml:space="preserve">27BHGPP0187D1ZDSLC</t>
  </si>
  <si>
    <t xml:space="preserve">27BHJPM3061Q1ZR</t>
  </si>
  <si>
    <t xml:space="preserve">LAXMI PLY &amp; HARDWARE (BARAMATI)</t>
  </si>
  <si>
    <t xml:space="preserve">27BHJPM3061Q1ZRFlex</t>
  </si>
  <si>
    <t xml:space="preserve">27BHJPM3061Q1ZRLAM</t>
  </si>
  <si>
    <t xml:space="preserve">27BHJPP9178D1ZT</t>
  </si>
  <si>
    <t xml:space="preserve">S K Bikar Basket</t>
  </si>
  <si>
    <t xml:space="preserve">27BHJPP9178D1ZTCAL+</t>
  </si>
  <si>
    <t xml:space="preserve">27BHJPP9178D1ZTLAM</t>
  </si>
  <si>
    <t xml:space="preserve">27BHJPP9178D1ZTSLC</t>
  </si>
  <si>
    <t xml:space="preserve">27BHOPK7909Q1ZB</t>
  </si>
  <si>
    <t xml:space="preserve">LOKMANGAL INTERIOR WORLD</t>
  </si>
  <si>
    <t xml:space="preserve">27BHOPK7909Q1ZBLAM</t>
  </si>
  <si>
    <t xml:space="preserve">27BHOPK7909Q1ZBSLC</t>
  </si>
  <si>
    <t xml:space="preserve">27BHOPK7909Q1ZBSLC+</t>
  </si>
  <si>
    <t xml:space="preserve">27BHWPB4871Q1ZD</t>
  </si>
  <si>
    <t xml:space="preserve">Woodline Furniture</t>
  </si>
  <si>
    <t xml:space="preserve">27BHWPB4871Q1ZDCAL+</t>
  </si>
  <si>
    <t xml:space="preserve">27BHWPB4871Q1ZDFlex</t>
  </si>
  <si>
    <t xml:space="preserve">27BHWPB4871Q1ZDLAM</t>
  </si>
  <si>
    <t xml:space="preserve">27BHWPB4871Q1ZDSLC</t>
  </si>
  <si>
    <t xml:space="preserve">27BHWPC0256J1Z3</t>
  </si>
  <si>
    <t xml:space="preserve">AAIJI PLY AND DOORS</t>
  </si>
  <si>
    <t xml:space="preserve">27BHWPC0256J1Z3CAL+</t>
  </si>
  <si>
    <t xml:space="preserve">27BHWPC0256J1Z3LAM</t>
  </si>
  <si>
    <t xml:space="preserve">27BHWPC0256J1Z3SLC</t>
  </si>
  <si>
    <t xml:space="preserve">27BHWPC0256J1Z3SLC+</t>
  </si>
  <si>
    <t xml:space="preserve">27BIAPC6814M1Z8</t>
  </si>
  <si>
    <t xml:space="preserve">KAMAL PLYWOOD &amp; HARDWARE- LOHEGAON</t>
  </si>
  <si>
    <t xml:space="preserve">27BIAPC6814M1Z8CAL+</t>
  </si>
  <si>
    <t xml:space="preserve">27BIAPC6814M1Z8Flex</t>
  </si>
  <si>
    <t xml:space="preserve">27BIAPC6814M1Z8LAM</t>
  </si>
  <si>
    <t xml:space="preserve">27BIAPC6814M1Z8SLC</t>
  </si>
  <si>
    <t xml:space="preserve">27BICPR6214E1ZE</t>
  </si>
  <si>
    <t xml:space="preserve">VANSHIKA ENTERPRISES (LOHGAON)</t>
  </si>
  <si>
    <t xml:space="preserve">27BICPR6214E1ZELAM</t>
  </si>
  <si>
    <t xml:space="preserve">27BICPR6214E1ZESLC</t>
  </si>
  <si>
    <t xml:space="preserve">27BIDPK8657H1ZV</t>
  </si>
  <si>
    <t xml:space="preserve">KARUNA DOORS AND PLYWOOD (LOHGAON)</t>
  </si>
  <si>
    <t xml:space="preserve">27BIDPK8657H1ZVCAL+</t>
  </si>
  <si>
    <t xml:space="preserve">27BIEPD6185L1ZX</t>
  </si>
  <si>
    <t xml:space="preserve">Himalaya Steel Arts (BP)</t>
  </si>
  <si>
    <t xml:space="preserve">27BIEPD6185L1ZXCAL+</t>
  </si>
  <si>
    <t xml:space="preserve">27BIEPD6185L1ZXFlex</t>
  </si>
  <si>
    <t xml:space="preserve">27BIEPD6185L1ZXLAM</t>
  </si>
  <si>
    <t xml:space="preserve">27BIEPD6185L1ZXLiner &amp; Other</t>
  </si>
  <si>
    <t xml:space="preserve">27BIEPD6185L1ZXSLC</t>
  </si>
  <si>
    <t xml:space="preserve">27BIEPD6185L1ZXSLC+</t>
  </si>
  <si>
    <t xml:space="preserve">27BIEPJ8095F1ZZ</t>
  </si>
  <si>
    <t xml:space="preserve">LRV WOOD WORKS</t>
  </si>
  <si>
    <t xml:space="preserve">27BIEPJ8095F1ZZFlex</t>
  </si>
  <si>
    <t xml:space="preserve">27BIFPS1254L1ZX</t>
  </si>
  <si>
    <t xml:space="preserve">ZAM ZAM ENTERPRISES</t>
  </si>
  <si>
    <t xml:space="preserve">27BIFPS1254L1ZXLAM</t>
  </si>
  <si>
    <t xml:space="preserve">27BIFPS1254L1ZXSLC</t>
  </si>
  <si>
    <t xml:space="preserve">27BIGPP5576F1ZV</t>
  </si>
  <si>
    <t xml:space="preserve">Shree Venture (BP)</t>
  </si>
  <si>
    <t xml:space="preserve">27BIGPP5576F1ZVLAM</t>
  </si>
  <si>
    <t xml:space="preserve">27BIGPP5576F1ZVSLC</t>
  </si>
  <si>
    <t xml:space="preserve">27BIKPB3842A1ZQ</t>
  </si>
  <si>
    <t xml:space="preserve">MOHIT ENTERPRISES</t>
  </si>
  <si>
    <t xml:space="preserve">27BIKPB3842A1ZQCAL+</t>
  </si>
  <si>
    <t xml:space="preserve">27BIKPB3842A1ZQFlex</t>
  </si>
  <si>
    <t xml:space="preserve">27BILPG7916F1Z3</t>
  </si>
  <si>
    <t xml:space="preserve">PLY JUNCTION</t>
  </si>
  <si>
    <t xml:space="preserve">27BILPG7916F1Z3CAL+</t>
  </si>
  <si>
    <t xml:space="preserve">27BILPG7916F1Z3Flex</t>
  </si>
  <si>
    <t xml:space="preserve">27BILPG7916F1Z3LAM</t>
  </si>
  <si>
    <t xml:space="preserve">27BILPG7916F1Z3SLC</t>
  </si>
  <si>
    <t xml:space="preserve">27BILPG7916F1Z3SLC+</t>
  </si>
  <si>
    <t xml:space="preserve">27BINPC7833B1ZD</t>
  </si>
  <si>
    <t xml:space="preserve">EAGLE ENTERPRISES (URULI DEVACHI)</t>
  </si>
  <si>
    <t xml:space="preserve">DEVACHI</t>
  </si>
  <si>
    <t xml:space="preserve">27BINPC7833B1ZDLAM</t>
  </si>
  <si>
    <t xml:space="preserve">27BINPC7833B1ZDSLC</t>
  </si>
  <si>
    <t xml:space="preserve">27BINPJ7619A1Z8</t>
  </si>
  <si>
    <t xml:space="preserve">JAIN ENTERPRISES</t>
  </si>
  <si>
    <t xml:space="preserve">27BINPJ7619A1Z8CAL+</t>
  </si>
  <si>
    <t xml:space="preserve">27BINPJ7619A1Z8LAM</t>
  </si>
  <si>
    <t xml:space="preserve">27BINPJ7619A1Z8SLC</t>
  </si>
  <si>
    <t xml:space="preserve">27BISPC4232M1ZY</t>
  </si>
  <si>
    <t xml:space="preserve">SHANTI ENTERPRISES</t>
  </si>
  <si>
    <t xml:space="preserve">27BISPC4232M1ZYLAM</t>
  </si>
  <si>
    <t xml:space="preserve">27BIXPT6330A1ZY</t>
  </si>
  <si>
    <t xml:space="preserve">IMPACT INTERIOR ARCHITECTURE DESIGN</t>
  </si>
  <si>
    <t xml:space="preserve">Shanti Nagar</t>
  </si>
  <si>
    <t xml:space="preserve">27BIXPT6330A1ZYFlex</t>
  </si>
  <si>
    <t xml:space="preserve">27BIXPT6330A1ZYLAM</t>
  </si>
  <si>
    <t xml:space="preserve">27BIXPT6330A1ZYSLC</t>
  </si>
  <si>
    <t xml:space="preserve">27BJFPK6179R2Z8</t>
  </si>
  <si>
    <t xml:space="preserve">S B TRADERS- PUNE</t>
  </si>
  <si>
    <t xml:space="preserve">27BJFPK6179R2Z8LAM</t>
  </si>
  <si>
    <t xml:space="preserve">27BJHPJ0190H1ZA</t>
  </si>
  <si>
    <t xml:space="preserve">Make My Furniture</t>
  </si>
  <si>
    <t xml:space="preserve">27BJHPJ0190H1ZACAL+</t>
  </si>
  <si>
    <t xml:space="preserve">27BJHPJ0190H1ZALAM</t>
  </si>
  <si>
    <t xml:space="preserve">27BJHPJ0190H1ZASLC</t>
  </si>
  <si>
    <t xml:space="preserve">27BJMPA0517J1ZE</t>
  </si>
  <si>
    <t xml:space="preserve">Shivshakti Traders (CHNL5149795)</t>
  </si>
  <si>
    <t xml:space="preserve">27BJMPA0517J1ZECAL+</t>
  </si>
  <si>
    <t xml:space="preserve">27BJUPA3708F1Z8</t>
  </si>
  <si>
    <t xml:space="preserve">RAJAT STEEL HOUSE BARAMATI</t>
  </si>
  <si>
    <t xml:space="preserve">27BJUPA3708F1Z8SLC</t>
  </si>
  <si>
    <t xml:space="preserve">27BJUPK1169C1Z1</t>
  </si>
  <si>
    <t xml:space="preserve">S M Entertainment ( Kalewadi )</t>
  </si>
  <si>
    <t xml:space="preserve">27BJUPK1169C1Z1LAM</t>
  </si>
  <si>
    <t xml:space="preserve">27BJUPK1169C1Z1SLC</t>
  </si>
  <si>
    <t xml:space="preserve">27BJVPS4590L2Z1</t>
  </si>
  <si>
    <t xml:space="preserve">NEW SHANTI HARDWARE &amp; PLYWOOD</t>
  </si>
  <si>
    <t xml:space="preserve">27BJVPS4590L2Z1CAL+</t>
  </si>
  <si>
    <t xml:space="preserve">27BJVPS4590L2Z1LAM</t>
  </si>
  <si>
    <t xml:space="preserve">27BJYPM6644Q2ZV</t>
  </si>
  <si>
    <t xml:space="preserve">RAMSUN DECOR (SWARGATE)</t>
  </si>
  <si>
    <t xml:space="preserve">27BJYPM6644Q2ZVCAL+</t>
  </si>
  <si>
    <t xml:space="preserve">27BJYPM6644Q2ZVLAM</t>
  </si>
  <si>
    <t xml:space="preserve">27BJYPM6644Q2ZVSLC</t>
  </si>
  <si>
    <t xml:space="preserve">27BJYPS9139Q1ZM</t>
  </si>
  <si>
    <t xml:space="preserve">R.S.K HOME FURNITURE</t>
  </si>
  <si>
    <t xml:space="preserve">27BJYPS9139Q1ZMCAL+</t>
  </si>
  <si>
    <t xml:space="preserve">27BJYPS9139Q1ZMLiner &amp; Other</t>
  </si>
  <si>
    <t xml:space="preserve">27BKAPP9602C1ZC</t>
  </si>
  <si>
    <t xml:space="preserve">SHREERAM PLY &amp;HARDWARE</t>
  </si>
  <si>
    <t xml:space="preserve">27BKAPP9602C1ZCLAM</t>
  </si>
  <si>
    <t xml:space="preserve">27BKAPP9602C1ZCSLC</t>
  </si>
  <si>
    <t xml:space="preserve">27BKAPS3937F1Z1</t>
  </si>
  <si>
    <t xml:space="preserve">SPL POLIMAR HOUSE</t>
  </si>
  <si>
    <t xml:space="preserve">Mouje Wadgaon</t>
  </si>
  <si>
    <t xml:space="preserve">27BKAPS3937F1Z1CAL+</t>
  </si>
  <si>
    <t xml:space="preserve">27BKAPS3937F1Z1LAM</t>
  </si>
  <si>
    <t xml:space="preserve">27BKAPS3937F1Z1SLC</t>
  </si>
  <si>
    <t xml:space="preserve">27BKBPD7653J1Z1</t>
  </si>
  <si>
    <t xml:space="preserve">GRAPHIX KITCHEN &amp; INTERIORS</t>
  </si>
  <si>
    <t xml:space="preserve">27BKBPD7653J1Z1CAL+</t>
  </si>
  <si>
    <t xml:space="preserve">27BKBPD7653J1Z1LAM</t>
  </si>
  <si>
    <t xml:space="preserve">27BKBPD7653J1Z1SLC</t>
  </si>
  <si>
    <t xml:space="preserve">27BKFPK3222A1ZS</t>
  </si>
  <si>
    <t xml:space="preserve">SHRI SWAMI SAMARTH PLYWOOD AND HARDWARE</t>
  </si>
  <si>
    <t xml:space="preserve">27BKFPK3222A1ZSLAM</t>
  </si>
  <si>
    <t xml:space="preserve">27BKFPK3222A1ZSSLC</t>
  </si>
  <si>
    <t xml:space="preserve">27BKFPM4923G1Z4</t>
  </si>
  <si>
    <t xml:space="preserve">Bageshwar Ply and Hardware (Dhayri)</t>
  </si>
  <si>
    <t xml:space="preserve">27BKFPM4923G1Z4SLC</t>
  </si>
  <si>
    <t xml:space="preserve">27BKFPS3957J1ZJ</t>
  </si>
  <si>
    <t xml:space="preserve">SHAKTI PLY &amp; HARDWARE</t>
  </si>
  <si>
    <t xml:space="preserve">27BKFPS3957J1ZJCAL+</t>
  </si>
  <si>
    <t xml:space="preserve">27BKFPS3957J1ZJFlex</t>
  </si>
  <si>
    <t xml:space="preserve">27BKFPS3957J1ZJLAM</t>
  </si>
  <si>
    <t xml:space="preserve">27BKFPS3957J1ZJLiner &amp; Other</t>
  </si>
  <si>
    <t xml:space="preserve">27BKFPS3957J1ZJSLC</t>
  </si>
  <si>
    <t xml:space="preserve">27BKFPS3957J1ZJSLC+</t>
  </si>
  <si>
    <t xml:space="preserve">27BKGPM8413A1ZE</t>
  </si>
  <si>
    <t xml:space="preserve">NEW ROHIT PLY &amp; HARDWARE</t>
  </si>
  <si>
    <t xml:space="preserve">27BKGPM8413A1ZECAL+</t>
  </si>
  <si>
    <t xml:space="preserve">27BKGPM8413A1ZELAM</t>
  </si>
  <si>
    <t xml:space="preserve">27BKGPM8413A1ZESLC+</t>
  </si>
  <si>
    <t xml:space="preserve">27BKHPR9831G1ZO</t>
  </si>
  <si>
    <t xml:space="preserve">MOHINI PLY ( LONI )</t>
  </si>
  <si>
    <t xml:space="preserve">27BKHPR9831G1ZOCAL+</t>
  </si>
  <si>
    <t xml:space="preserve">27BKLPS7633D1ZT</t>
  </si>
  <si>
    <t xml:space="preserve">N B Enterprises</t>
  </si>
  <si>
    <t xml:space="preserve">27BKLPS7633D1ZTCAL+</t>
  </si>
  <si>
    <t xml:space="preserve">27BKNPP1801L1ZV</t>
  </si>
  <si>
    <t xml:space="preserve">GURUKRUPA PLYWOOD ( T.M.)</t>
  </si>
  <si>
    <t xml:space="preserve">27BKNPP1801L1ZVCAL+</t>
  </si>
  <si>
    <t xml:space="preserve">27BKNPP1801L1ZVLAM</t>
  </si>
  <si>
    <t xml:space="preserve">27BKNPP1801L1ZVLiner &amp; Other</t>
  </si>
  <si>
    <t xml:space="preserve">27BKNPP1801L1ZVSLC</t>
  </si>
  <si>
    <t xml:space="preserve">27BKNPP1801L1ZVSLC+</t>
  </si>
  <si>
    <t xml:space="preserve">27BKPPM7282L1Z9</t>
  </si>
  <si>
    <t xml:space="preserve">ATHARVA PLY &amp; FURNITURE (BARAMATI)</t>
  </si>
  <si>
    <t xml:space="preserve">27BKPPM7282L1Z9LAM</t>
  </si>
  <si>
    <t xml:space="preserve">27BKPPM7282L1Z9SLC</t>
  </si>
  <si>
    <t xml:space="preserve">27BKTPK0873M1ZE</t>
  </si>
  <si>
    <t xml:space="preserve">ADITI ENTERPRISES (CHINCHWAD)</t>
  </si>
  <si>
    <t xml:space="preserve">27BKTPK0873M1ZECAL+</t>
  </si>
  <si>
    <t xml:space="preserve">27BKTPK0873M1ZEFlex</t>
  </si>
  <si>
    <t xml:space="preserve">27BKTPK0873M1ZELAM</t>
  </si>
  <si>
    <t xml:space="preserve">27BKTPK0873M1ZESLC</t>
  </si>
  <si>
    <t xml:space="preserve">27BKTPK3338P1ZA</t>
  </si>
  <si>
    <t xml:space="preserve">WORLD OF INTERIORS ( NEW )</t>
  </si>
  <si>
    <t xml:space="preserve">27BKTPK3338P1ZACAL+</t>
  </si>
  <si>
    <t xml:space="preserve">27BKTPK3338P1ZALAM</t>
  </si>
  <si>
    <t xml:space="preserve">27BKTPK3338P1ZASLC</t>
  </si>
  <si>
    <t xml:space="preserve">27BKTPM9361G1ZG</t>
  </si>
  <si>
    <t xml:space="preserve">BABA RAMDEV PLY &amp; HARDWARE ( NEHRUNAGAR)</t>
  </si>
  <si>
    <t xml:space="preserve">27BKTPM9361G1ZGLAM</t>
  </si>
  <si>
    <t xml:space="preserve">27BKWPR1668A1ZQ</t>
  </si>
  <si>
    <t xml:space="preserve">ANVI ENTERPRISES</t>
  </si>
  <si>
    <t xml:space="preserve">Amboli</t>
  </si>
  <si>
    <t xml:space="preserve">27BKWPR1668A1ZQCAL+</t>
  </si>
  <si>
    <t xml:space="preserve">27BKWPR1668A1ZQFlex</t>
  </si>
  <si>
    <t xml:space="preserve">27BKWPR1668A1ZQLAM</t>
  </si>
  <si>
    <t xml:space="preserve">27BKWPR1668A1ZQSLC</t>
  </si>
  <si>
    <t xml:space="preserve">27BKWPS7554Q1ZN</t>
  </si>
  <si>
    <t xml:space="preserve">AAKANSHA ELECTRICALS</t>
  </si>
  <si>
    <t xml:space="preserve">27BKWPS7554Q1ZNCAL+</t>
  </si>
  <si>
    <t xml:space="preserve">27BKWPS9471G1Z4</t>
  </si>
  <si>
    <t xml:space="preserve">HIGH CHOICE</t>
  </si>
  <si>
    <t xml:space="preserve">27BKWPS9471G1Z4CAL+</t>
  </si>
  <si>
    <t xml:space="preserve">27BKWPS9471G1Z4Flex</t>
  </si>
  <si>
    <t xml:space="preserve">27BKWPS9471G1Z4LAM</t>
  </si>
  <si>
    <t xml:space="preserve">27BKWPS9471G1Z4Liner &amp; Other</t>
  </si>
  <si>
    <t xml:space="preserve">27BKWPS9471G1Z4SLC</t>
  </si>
  <si>
    <t xml:space="preserve">27BKWPS9471G1Z4SLC+</t>
  </si>
  <si>
    <t xml:space="preserve">27BKXPR4490K1Z2</t>
  </si>
  <si>
    <t xml:space="preserve">A R Multiservices</t>
  </si>
  <si>
    <t xml:space="preserve">27BKXPR4490K1Z2LAM</t>
  </si>
  <si>
    <t xml:space="preserve">27BKXPR4490K1Z2SLC</t>
  </si>
  <si>
    <t xml:space="preserve">27BKYPM4064K1ZC</t>
  </si>
  <si>
    <t xml:space="preserve">PM PLYLAM</t>
  </si>
  <si>
    <t xml:space="preserve">27BKYPM4064K1ZCCAL+</t>
  </si>
  <si>
    <t xml:space="preserve">27BKYPM4064K1ZCFlex</t>
  </si>
  <si>
    <t xml:space="preserve">27BKYPM4064K1ZCLAM</t>
  </si>
  <si>
    <t xml:space="preserve">27BKYPM4064K1ZCSLC</t>
  </si>
  <si>
    <t xml:space="preserve">27BKYPM4064K1ZCSLC+</t>
  </si>
  <si>
    <t xml:space="preserve">27BLCPV4886R1ZV</t>
  </si>
  <si>
    <t xml:space="preserve">Furniture Studio  (Wakad)</t>
  </si>
  <si>
    <t xml:space="preserve">27BLCPV4886R1ZVSLC</t>
  </si>
  <si>
    <t xml:space="preserve">27BLKPP8652H2ZH</t>
  </si>
  <si>
    <t xml:space="preserve">Sagar Plaza Builders &amp; Developers</t>
  </si>
  <si>
    <t xml:space="preserve">27BLKPP8652H2ZHLAM</t>
  </si>
  <si>
    <t xml:space="preserve">27BLMPS4680Q1ZY</t>
  </si>
  <si>
    <t xml:space="preserve">Sakariyas the Tile Boutique (Ambegaon)</t>
  </si>
  <si>
    <t xml:space="preserve">27BLMPS4680Q1ZYCAL+</t>
  </si>
  <si>
    <t xml:space="preserve">27BLMPS4680Q1ZYLAM</t>
  </si>
  <si>
    <t xml:space="preserve">27BLMPS4680Q1ZYSLC</t>
  </si>
  <si>
    <t xml:space="preserve">27BLSPG5404L1ZQ</t>
  </si>
  <si>
    <t xml:space="preserve">HARI OM PLY (BHOSARI)</t>
  </si>
  <si>
    <t xml:space="preserve">27BLSPG5404L1ZQLAM</t>
  </si>
  <si>
    <t xml:space="preserve">27BLSPG5404L1ZQSLC</t>
  </si>
  <si>
    <t xml:space="preserve">27BLSPP0415J1ZS</t>
  </si>
  <si>
    <t xml:space="preserve">Sun Traders</t>
  </si>
  <si>
    <t xml:space="preserve">27BLSPP0415J1ZSCAL+</t>
  </si>
  <si>
    <t xml:space="preserve">27BLTPR9363Q1ZM</t>
  </si>
  <si>
    <t xml:space="preserve">MATA RANI BHATIYANI FURNITURE</t>
  </si>
  <si>
    <t xml:space="preserve">27BLTPR9363Q1ZMLAM</t>
  </si>
  <si>
    <t xml:space="preserve">27BLTPR9363Q1ZMSLC</t>
  </si>
  <si>
    <t xml:space="preserve">27BLXPK2142N2ZF</t>
  </si>
  <si>
    <t xml:space="preserve">SANA TRADERS</t>
  </si>
  <si>
    <t xml:space="preserve">27BLXPK2142N2ZFLAM</t>
  </si>
  <si>
    <t xml:space="preserve">27BLXPK2142N2ZFLiner &amp; Other</t>
  </si>
  <si>
    <t xml:space="preserve">27BLXPK2142N2ZFSLC</t>
  </si>
  <si>
    <t xml:space="preserve">27BLXPK2142N2ZFSLC+</t>
  </si>
  <si>
    <t xml:space="preserve">27BMBPK0825K1Z4</t>
  </si>
  <si>
    <t xml:space="preserve">C K ENTERPRISES</t>
  </si>
  <si>
    <t xml:space="preserve">27BMBPK0825K1Z4CAL+</t>
  </si>
  <si>
    <t xml:space="preserve">27BMBPK0825K1Z4LAM</t>
  </si>
  <si>
    <t xml:space="preserve">27BMBPK0825K1Z4SLC</t>
  </si>
  <si>
    <t xml:space="preserve">27BMCPA0759F1ZF</t>
  </si>
  <si>
    <t xml:space="preserve">JS MODULAR</t>
  </si>
  <si>
    <t xml:space="preserve">27BMCPA0759F1ZFLAM</t>
  </si>
  <si>
    <t xml:space="preserve">27BMCPA0759F1ZFSLC</t>
  </si>
  <si>
    <t xml:space="preserve">27BMCPA0759F1ZFSLC+</t>
  </si>
  <si>
    <t xml:space="preserve">27BMDPS7893B1ZN</t>
  </si>
  <si>
    <t xml:space="preserve">JALARAM PLYWOOD CORPORATION</t>
  </si>
  <si>
    <t xml:space="preserve">27BMDPS7893B1ZNCAL+</t>
  </si>
  <si>
    <t xml:space="preserve">27BMDPS7893B1ZNFlex</t>
  </si>
  <si>
    <t xml:space="preserve">27BMDPS7893B1ZNLAM</t>
  </si>
  <si>
    <t xml:space="preserve">27BMDPS7893B1ZNSLC</t>
  </si>
  <si>
    <t xml:space="preserve">27BMDPS7893B1ZNSLC+</t>
  </si>
  <si>
    <t xml:space="preserve">27BMJPS4225D1Z1</t>
  </si>
  <si>
    <t xml:space="preserve">SHREE SAI PLYWOOD &amp; HARDWARE- TIMBER MARKET</t>
  </si>
  <si>
    <t xml:space="preserve">27BMJPS4225D1Z1Flex</t>
  </si>
  <si>
    <t xml:space="preserve">27BMJPS4225D1Z1LAM</t>
  </si>
  <si>
    <t xml:space="preserve">27BMJPS4225D1Z1Liner &amp; Other</t>
  </si>
  <si>
    <t xml:space="preserve">27BMJPS4225D1Z1SLC</t>
  </si>
  <si>
    <t xml:space="preserve">27BMJPS4410E1Z4</t>
  </si>
  <si>
    <t xml:space="preserve">ACUMEN PROJECT</t>
  </si>
  <si>
    <t xml:space="preserve">27BMJPS4410E1Z4LAM</t>
  </si>
  <si>
    <t xml:space="preserve">27BMOPB9838A1ZY</t>
  </si>
  <si>
    <t xml:space="preserve">SUN TRADING COMPANY</t>
  </si>
  <si>
    <t xml:space="preserve">27BMOPB9838A1ZYLAM</t>
  </si>
  <si>
    <t xml:space="preserve">27BMQPB9455D1ZT</t>
  </si>
  <si>
    <t xml:space="preserve">Aspire Arch Studios</t>
  </si>
  <si>
    <t xml:space="preserve">27BMQPB9455D1ZTCAL+</t>
  </si>
  <si>
    <t xml:space="preserve">27BMQPB9455D1ZTFlex</t>
  </si>
  <si>
    <t xml:space="preserve">27BMQPB9455D1ZTLAM</t>
  </si>
  <si>
    <t xml:space="preserve">27BMRPS6955G2Z5</t>
  </si>
  <si>
    <t xml:space="preserve">TIRUPATI PLY &amp; HARDWARE</t>
  </si>
  <si>
    <t xml:space="preserve">27BMRPS6955G2Z5CAL+</t>
  </si>
  <si>
    <t xml:space="preserve">27BMRPS6955G2Z5Flex</t>
  </si>
  <si>
    <t xml:space="preserve">27BMRPS6955G2Z5LAM</t>
  </si>
  <si>
    <t xml:space="preserve">27BMRPS6955G2Z5SLC</t>
  </si>
  <si>
    <t xml:space="preserve">27BMRPS6955G2Z5SLC+</t>
  </si>
  <si>
    <t xml:space="preserve">27BMSPB6837M1ZC</t>
  </si>
  <si>
    <t xml:space="preserve">SHYAM DOOR</t>
  </si>
  <si>
    <t xml:space="preserve">27BMSPB6837M1ZCCAL+</t>
  </si>
  <si>
    <t xml:space="preserve">27BMSPB6837M1ZCFlex</t>
  </si>
  <si>
    <t xml:space="preserve">27BMTPS2029H2ZK</t>
  </si>
  <si>
    <t xml:space="preserve">NCL WOOD DECOR</t>
  </si>
  <si>
    <t xml:space="preserve">27BMTPS2029H2ZKCAL+</t>
  </si>
  <si>
    <t xml:space="preserve">27BMTPS2029H2ZKFlex</t>
  </si>
  <si>
    <t xml:space="preserve">27BMTPS2029H2ZKLAM</t>
  </si>
  <si>
    <t xml:space="preserve">27BMTPS2029H2ZKLiner &amp; Other</t>
  </si>
  <si>
    <t xml:space="preserve">27BMTPS2029H2ZKSLC</t>
  </si>
  <si>
    <t xml:space="preserve">27BMTPS2029H2ZKSLC+</t>
  </si>
  <si>
    <t xml:space="preserve">27BMWPS2222P1Z6</t>
  </si>
  <si>
    <t xml:space="preserve">RATNAMANI PLY</t>
  </si>
  <si>
    <t xml:space="preserve">ANAND NAGAR</t>
  </si>
  <si>
    <t xml:space="preserve">27BMWPS2222P1Z6CAL+</t>
  </si>
  <si>
    <t xml:space="preserve">27BMWPS2222P1Z6LAM</t>
  </si>
  <si>
    <t xml:space="preserve">27BMWPS2222P1Z6SLC</t>
  </si>
  <si>
    <t xml:space="preserve">27BMWPS2222P1Z6SLC+</t>
  </si>
  <si>
    <t xml:space="preserve">27BNAPA3620E1ZR</t>
  </si>
  <si>
    <t xml:space="preserve">SUPREME DOORS</t>
  </si>
  <si>
    <t xml:space="preserve">KHANDWE NAGAR</t>
  </si>
  <si>
    <t xml:space="preserve">27BNAPA3620E1ZRCAL+</t>
  </si>
  <si>
    <t xml:space="preserve">27BNAPA3620E1ZRFlex</t>
  </si>
  <si>
    <t xml:space="preserve">27BNAPA3620E1ZRLAM</t>
  </si>
  <si>
    <t xml:space="preserve">27BNAPA3620E1ZRSLC</t>
  </si>
  <si>
    <t xml:space="preserve">27BNAPR3054F1Z4</t>
  </si>
  <si>
    <t xml:space="preserve">Chintamani Enterprises- Kondhwa</t>
  </si>
  <si>
    <t xml:space="preserve">27BNAPR3054F1Z4LAM</t>
  </si>
  <si>
    <t xml:space="preserve">27BNBPR5923E1ZZ</t>
  </si>
  <si>
    <t xml:space="preserve">SATI MATA PLY AND HARDWARE</t>
  </si>
  <si>
    <t xml:space="preserve">27BNBPR5923E1ZZCAL+</t>
  </si>
  <si>
    <t xml:space="preserve">27BNBPR5923E1ZZFlex</t>
  </si>
  <si>
    <t xml:space="preserve">27BNBPR5923E1ZZLAM</t>
  </si>
  <si>
    <t xml:space="preserve">27BNBPR5923E1ZZSLC</t>
  </si>
  <si>
    <t xml:space="preserve">27BNBPR5923E1ZZSLC+</t>
  </si>
  <si>
    <t xml:space="preserve">27BNCPR0138J1ZY</t>
  </si>
  <si>
    <t xml:space="preserve">NEW RAJASTHAN FURNITURE</t>
  </si>
  <si>
    <t xml:space="preserve">27BNCPR0138J1ZYFlex</t>
  </si>
  <si>
    <t xml:space="preserve">27BNEPK0273R1ZJ</t>
  </si>
  <si>
    <t xml:space="preserve">Ayush Furniture &amp; Interiors (Kalewadi)</t>
  </si>
  <si>
    <t xml:space="preserve">27BNEPK0273R1ZJFlex</t>
  </si>
  <si>
    <t xml:space="preserve">27BNEPK0273R1ZJLAM</t>
  </si>
  <si>
    <t xml:space="preserve">27BNEPK0273R1ZJSLC</t>
  </si>
  <si>
    <t xml:space="preserve">27BNFPK4542J1ZU</t>
  </si>
  <si>
    <t xml:space="preserve">SAVITRI PLYWOOD HOME</t>
  </si>
  <si>
    <t xml:space="preserve">27BNFPK4542J1ZUCAL+</t>
  </si>
  <si>
    <t xml:space="preserve">27BNFPK4542J1ZUFlex</t>
  </si>
  <si>
    <t xml:space="preserve">27BNFPK4542J1ZULAM</t>
  </si>
  <si>
    <t xml:space="preserve">27BNFPK4542J1ZUSLC</t>
  </si>
  <si>
    <t xml:space="preserve">27BNFPK4542J1ZUSLC+</t>
  </si>
  <si>
    <t xml:space="preserve">27BNGPS1950M1ZH</t>
  </si>
  <si>
    <t xml:space="preserve">HARI OM FURNITURE</t>
  </si>
  <si>
    <t xml:space="preserve">27BNGPS1950M1ZHLAM</t>
  </si>
  <si>
    <t xml:space="preserve">27BNIPB2516C1ZL</t>
  </si>
  <si>
    <t xml:space="preserve">SHRI SWAMI SAMARTH ENTERPRISES</t>
  </si>
  <si>
    <t xml:space="preserve">27BNIPB2516C1ZLLAM</t>
  </si>
  <si>
    <t xml:space="preserve">27BNIPS2356H1ZO</t>
  </si>
  <si>
    <t xml:space="preserve">ABC DISPLAY ADVERTISING (WAGHOLI)</t>
  </si>
  <si>
    <t xml:space="preserve">27BNIPS2356H1ZOCAL+</t>
  </si>
  <si>
    <t xml:space="preserve">27BNIPS2356H1ZOLAM</t>
  </si>
  <si>
    <t xml:space="preserve">27BNJPM1904Q1ZI</t>
  </si>
  <si>
    <t xml:space="preserve">FLOOR FEET</t>
  </si>
  <si>
    <t xml:space="preserve">27BNJPM1904Q1ZICAL+</t>
  </si>
  <si>
    <t xml:space="preserve">27BNJPM1904Q1ZILAM</t>
  </si>
  <si>
    <t xml:space="preserve">27BNJPM1904Q1ZISLC</t>
  </si>
  <si>
    <t xml:space="preserve">27BNLPD0999Q1Z4</t>
  </si>
  <si>
    <t xml:space="preserve">DHAKNE SUPPLIERS AND HARDWARE</t>
  </si>
  <si>
    <t xml:space="preserve">27BNLPD0999Q1Z4LAM</t>
  </si>
  <si>
    <t xml:space="preserve">27BNNPR3131A1Z7</t>
  </si>
  <si>
    <t xml:space="preserve">RAZA ENTERPRISES</t>
  </si>
  <si>
    <t xml:space="preserve">27BNNPR3131A1Z7LAM</t>
  </si>
  <si>
    <t xml:space="preserve">27BNNPR3131A1Z7SLC</t>
  </si>
  <si>
    <t xml:space="preserve">27BNWPK4810N1ZA</t>
  </si>
  <si>
    <t xml:space="preserve">SARDAR M KIRAD</t>
  </si>
  <si>
    <t xml:space="preserve">27BNWPK4810N1ZACAL+</t>
  </si>
  <si>
    <t xml:space="preserve">27BNWPK4810N1ZAFlex</t>
  </si>
  <si>
    <t xml:space="preserve">27BNWPK4810N1ZALAM</t>
  </si>
  <si>
    <t xml:space="preserve">27BNWPK4810N1ZASLC</t>
  </si>
  <si>
    <t xml:space="preserve">27BNWPK4810N1ZASLC+</t>
  </si>
  <si>
    <t xml:space="preserve">27BNWPP8695N1ZE</t>
  </si>
  <si>
    <t xml:space="preserve">AS9 INTERIORS</t>
  </si>
  <si>
    <t xml:space="preserve">27BNWPP8695N1ZECAL+</t>
  </si>
  <si>
    <t xml:space="preserve">27BNWPP8695N1ZEFlex</t>
  </si>
  <si>
    <t xml:space="preserve">27BNWPP8695N1ZELAM</t>
  </si>
  <si>
    <t xml:space="preserve">27BNWPP8695N1ZESLC</t>
  </si>
  <si>
    <t xml:space="preserve">27BNWPP8695N1ZESLC+</t>
  </si>
  <si>
    <t xml:space="preserve">27BOBPK6700H1Z5</t>
  </si>
  <si>
    <t xml:space="preserve">HOUSE OF INTERIORS</t>
  </si>
  <si>
    <t xml:space="preserve">27BOBPK6700H1Z5SLC</t>
  </si>
  <si>
    <t xml:space="preserve">27BOBPS7568P1ZW</t>
  </si>
  <si>
    <t xml:space="preserve">GAYATRI KITICHEN INTRIOR</t>
  </si>
  <si>
    <t xml:space="preserve">27BOBPS7568P1ZWLAM</t>
  </si>
  <si>
    <t xml:space="preserve">27BOBPS7568P1ZWSLC</t>
  </si>
  <si>
    <t xml:space="preserve">27BOBPS7568P1ZWSLC+</t>
  </si>
  <si>
    <t xml:space="preserve">27BOIPS8974L1ZT</t>
  </si>
  <si>
    <t xml:space="preserve">SHREE RAMDEO INTERIOR</t>
  </si>
  <si>
    <t xml:space="preserve">27BOIPS8974L1ZTCAL+</t>
  </si>
  <si>
    <t xml:space="preserve">27BOIPS8974L1ZTLAM</t>
  </si>
  <si>
    <t xml:space="preserve">27BOKPK5506G2ZV</t>
  </si>
  <si>
    <t xml:space="preserve">VANDE INTERIOR</t>
  </si>
  <si>
    <t xml:space="preserve">27BOKPK5506G2ZVLAM</t>
  </si>
  <si>
    <t xml:space="preserve">27BOLPM8894L1ZT</t>
  </si>
  <si>
    <t xml:space="preserve">SAI PLY AND LAMINATE</t>
  </si>
  <si>
    <t xml:space="preserve">27BOLPM8894L1ZTCAL+</t>
  </si>
  <si>
    <t xml:space="preserve">27BOLPM8894L1ZTLAM</t>
  </si>
  <si>
    <t xml:space="preserve">27BOLPM8894L1ZTSLC</t>
  </si>
  <si>
    <t xml:space="preserve">27BOVPS1431M1Z8</t>
  </si>
  <si>
    <t xml:space="preserve">M M INTERIOR</t>
  </si>
  <si>
    <t xml:space="preserve">LAW COLLEGE ROAD</t>
  </si>
  <si>
    <t xml:space="preserve">27BOVPS1431M1Z8CAL+</t>
  </si>
  <si>
    <t xml:space="preserve">27BOVPS1431M1Z8LAM</t>
  </si>
  <si>
    <t xml:space="preserve">27BOVPS1431M1Z8SLC</t>
  </si>
  <si>
    <t xml:space="preserve">27BOVPS1431M1Z8SLC+</t>
  </si>
  <si>
    <t xml:space="preserve">27BPAPR1043C1ZD</t>
  </si>
  <si>
    <t xml:space="preserve">MATAJI HARDWARE AND ELECTRICALS</t>
  </si>
  <si>
    <t xml:space="preserve">27BPAPR1043C1ZDLAM</t>
  </si>
  <si>
    <t xml:space="preserve">27BPAPR1043C1ZDSLC</t>
  </si>
  <si>
    <t xml:space="preserve">27BPDPN8203D1Z4</t>
  </si>
  <si>
    <t xml:space="preserve">Reliable Furniture Mall</t>
  </si>
  <si>
    <t xml:space="preserve">27BPDPN8203D1Z4CAL+</t>
  </si>
  <si>
    <t xml:space="preserve">27BPDPN8203D1Z4LAM</t>
  </si>
  <si>
    <t xml:space="preserve">27BPDPR6262L1ZC</t>
  </si>
  <si>
    <t xml:space="preserve">SATYAM PLY &amp; HARDWARE</t>
  </si>
  <si>
    <t xml:space="preserve">27BPDPR6262L1ZCCAL+</t>
  </si>
  <si>
    <t xml:space="preserve">27BPDPR6262L1ZCFlex</t>
  </si>
  <si>
    <t xml:space="preserve">27BPDPR6262L1ZCLAM</t>
  </si>
  <si>
    <t xml:space="preserve">27BPDPR6262L1ZCLiner &amp; Other</t>
  </si>
  <si>
    <t xml:space="preserve">27BPDPR6262L1ZCSLC</t>
  </si>
  <si>
    <t xml:space="preserve">27BPFPS4914A1Z1</t>
  </si>
  <si>
    <t xml:space="preserve">PLY STUDIO</t>
  </si>
  <si>
    <t xml:space="preserve">Maharshi Nagar</t>
  </si>
  <si>
    <t xml:space="preserve">27BPFPS4914A1Z1CAL+</t>
  </si>
  <si>
    <t xml:space="preserve">27BPFPS4914A1Z1Flex</t>
  </si>
  <si>
    <t xml:space="preserve">27BPFPS4914A1Z1LAM</t>
  </si>
  <si>
    <t xml:space="preserve">27BPFPS4914A1Z1SLC</t>
  </si>
  <si>
    <t xml:space="preserve">27BPFPS4914A1Z1SLC+</t>
  </si>
  <si>
    <t xml:space="preserve">27BPQPM5108H1ZM</t>
  </si>
  <si>
    <t xml:space="preserve">VS Ply N Hardware (Rahatani)</t>
  </si>
  <si>
    <t xml:space="preserve">27BPQPM5108H1ZMLAM</t>
  </si>
  <si>
    <t xml:space="preserve">27BPQPM5108H1ZMSLC</t>
  </si>
  <si>
    <t xml:space="preserve">27BPSPR1645Q1ZU</t>
  </si>
  <si>
    <t xml:space="preserve">ANAND INDUSTRIES</t>
  </si>
  <si>
    <t xml:space="preserve">27BPSPR1645Q1ZUFlex</t>
  </si>
  <si>
    <t xml:space="preserve">27BPSPR1645Q1ZULAM</t>
  </si>
  <si>
    <t xml:space="preserve">27BPTPP9987C1ZV</t>
  </si>
  <si>
    <t xml:space="preserve">P S INTERIORS</t>
  </si>
  <si>
    <t xml:space="preserve">NEAR DHANORI JAKAT NAKA</t>
  </si>
  <si>
    <t xml:space="preserve">27BPTPP9987C1ZVFlex</t>
  </si>
  <si>
    <t xml:space="preserve">27BPTPP9987C1ZVLAM</t>
  </si>
  <si>
    <t xml:space="preserve">27BPTPP9987C1ZVSLC</t>
  </si>
  <si>
    <t xml:space="preserve">27BPTPP9987C1ZVSLC+</t>
  </si>
  <si>
    <t xml:space="preserve">27BPTPS3945F1Z8</t>
  </si>
  <si>
    <t xml:space="preserve">ASHTAVINAYAK PLYWOOD &amp; HARDWARE</t>
  </si>
  <si>
    <t xml:space="preserve">27BPTPS3945F1Z8CAL+</t>
  </si>
  <si>
    <t xml:space="preserve">27BPTPS3945F1Z8Flex</t>
  </si>
  <si>
    <t xml:space="preserve">27BPTPS3945F1Z8LAM</t>
  </si>
  <si>
    <t xml:space="preserve">27BPTPS3945F1Z8SLC</t>
  </si>
  <si>
    <t xml:space="preserve">27BPXPR9739A1Z3</t>
  </si>
  <si>
    <t xml:space="preserve">MATESHWARI HARDWARE NEW</t>
  </si>
  <si>
    <t xml:space="preserve">27BPXPR9739A1Z3CAL+</t>
  </si>
  <si>
    <t xml:space="preserve">27BPXPR9739A1Z3LAM</t>
  </si>
  <si>
    <t xml:space="preserve">27BPXPR9739A1Z3SLC</t>
  </si>
  <si>
    <t xml:space="preserve">27BPXPR9739A1Z3SLC+</t>
  </si>
  <si>
    <t xml:space="preserve">27BPZPB5844Q1ZU</t>
  </si>
  <si>
    <t xml:space="preserve">BABA RAMDEV PLYWOOD &amp; HARDWARE (THERGAON)</t>
  </si>
  <si>
    <t xml:space="preserve">27BPZPB5844Q1ZULAM</t>
  </si>
  <si>
    <t xml:space="preserve">27BPZPB5844Q1ZUSLC</t>
  </si>
  <si>
    <t xml:space="preserve">27BQCPP8124P1Z8</t>
  </si>
  <si>
    <t xml:space="preserve">SOHAM FURNITURE</t>
  </si>
  <si>
    <t xml:space="preserve">27BQCPP8124P1Z8CAL+</t>
  </si>
  <si>
    <t xml:space="preserve">27BQCPP8124P1Z8Flex</t>
  </si>
  <si>
    <t xml:space="preserve">27BQCPP8124P1Z8LAM</t>
  </si>
  <si>
    <t xml:space="preserve">27BQFPB2700N1Z1</t>
  </si>
  <si>
    <t xml:space="preserve">VISHNU PLY &amp; HARDWARE- MOSHI</t>
  </si>
  <si>
    <t xml:space="preserve">27BQFPB2700N1Z1LAM</t>
  </si>
  <si>
    <t xml:space="preserve">27BQHPR4273A1ZU</t>
  </si>
  <si>
    <t xml:space="preserve">JAI HIND FURNITURE</t>
  </si>
  <si>
    <t xml:space="preserve">27BQHPR4273A1ZULAM</t>
  </si>
  <si>
    <t xml:space="preserve">27BQHPR4273A1ZUSLC</t>
  </si>
  <si>
    <t xml:space="preserve">27BQJPS3558M1Z0</t>
  </si>
  <si>
    <t xml:space="preserve">AARASURI SALES</t>
  </si>
  <si>
    <t xml:space="preserve">27BQJPS3558M1Z0CAL+</t>
  </si>
  <si>
    <t xml:space="preserve">27BQJPS3558M1Z0Flex</t>
  </si>
  <si>
    <t xml:space="preserve">27BQJPS3558M1Z0LAM</t>
  </si>
  <si>
    <t xml:space="preserve">27BQJPS3558M1Z0Liner &amp; Other</t>
  </si>
  <si>
    <t xml:space="preserve">27BQJPS3558M1Z0SLC</t>
  </si>
  <si>
    <t xml:space="preserve">27BQKPR9929J1ZV</t>
  </si>
  <si>
    <t xml:space="preserve">KHODIYAR STEEL TRADERS</t>
  </si>
  <si>
    <t xml:space="preserve">27BQKPR9929J1ZVCAL+</t>
  </si>
  <si>
    <t xml:space="preserve">27BQKPR9929J1ZVFlex</t>
  </si>
  <si>
    <t xml:space="preserve">27BQKPR9929J1ZVLAM</t>
  </si>
  <si>
    <t xml:space="preserve">27BQKPR9929J1ZVSLC</t>
  </si>
  <si>
    <t xml:space="preserve">27BQOPB1596F1ZP</t>
  </si>
  <si>
    <t xml:space="preserve">SHRI HI-TECH AGRO AGENCIES</t>
  </si>
  <si>
    <t xml:space="preserve">27BQOPB1596F1ZPLAM</t>
  </si>
  <si>
    <t xml:space="preserve">27BQOPM7943R1ZM</t>
  </si>
  <si>
    <t xml:space="preserve">1 GOKUL HARDWARE AND STEEL CORNER/ INTERIOR/ HARDWARE</t>
  </si>
  <si>
    <t xml:space="preserve">27BQOPM7943R1ZMCAL+</t>
  </si>
  <si>
    <t xml:space="preserve">27BQOPM7943R1ZMFlex</t>
  </si>
  <si>
    <t xml:space="preserve">27BQOPM7943R1ZMLAM</t>
  </si>
  <si>
    <t xml:space="preserve">27BQOPM7943R1ZMLiner &amp; Other</t>
  </si>
  <si>
    <t xml:space="preserve">27BQOPM7943R1ZMSLC</t>
  </si>
  <si>
    <t xml:space="preserve">27BQOPM7943R1ZMSLC+</t>
  </si>
  <si>
    <t xml:space="preserve">27BQOPP3698E1Z6</t>
  </si>
  <si>
    <t xml:space="preserve">SHREE CHAMUNDA LAMINATES (AMBEGAON)</t>
  </si>
  <si>
    <t xml:space="preserve">27BQOPP3698E1Z6LAM</t>
  </si>
  <si>
    <t xml:space="preserve">27BQPPK7832Q3ZR</t>
  </si>
  <si>
    <t xml:space="preserve">SANKALPAN BUILDING CONCEPTS</t>
  </si>
  <si>
    <t xml:space="preserve">27BQPPK7832Q3ZRLAM</t>
  </si>
  <si>
    <t xml:space="preserve">27BQPPK7832Q3ZRSLC</t>
  </si>
  <si>
    <t xml:space="preserve">27BQPPS2208J1ZF</t>
  </si>
  <si>
    <t xml:space="preserve">Madhumati Fabricators</t>
  </si>
  <si>
    <t xml:space="preserve">27BQPPS2208J1ZFLAM</t>
  </si>
  <si>
    <t xml:space="preserve">27BQRPB1582J1ZJ</t>
  </si>
  <si>
    <t xml:space="preserve">B M ENTERPRISES / BHARMAL PLY</t>
  </si>
  <si>
    <t xml:space="preserve">27BQRPB1582J1ZJCAL+</t>
  </si>
  <si>
    <t xml:space="preserve">27BQRPB1582J1ZJLAM</t>
  </si>
  <si>
    <t xml:space="preserve">27BQRPB1582J1ZJSLC</t>
  </si>
  <si>
    <t xml:space="preserve">27BQTPR0818M1Z2</t>
  </si>
  <si>
    <t xml:space="preserve">SHREE KARNI MODULAR KITCHEN &amp; FURNITURE</t>
  </si>
  <si>
    <t xml:space="preserve">27BQTPR0818M1Z2CAL+</t>
  </si>
  <si>
    <t xml:space="preserve">27BQTPR0818M1Z2LAM</t>
  </si>
  <si>
    <t xml:space="preserve">27BQTPR0818M1Z2SLC</t>
  </si>
  <si>
    <t xml:space="preserve">27BQTPR0818M1Z2SLC+</t>
  </si>
  <si>
    <t xml:space="preserve">27BQYPS1664P1ZK</t>
  </si>
  <si>
    <t xml:space="preserve">MATAJI PLYWOOD AND FANCY HARDWARE</t>
  </si>
  <si>
    <t xml:space="preserve">27BQYPS1664P1ZKLAM</t>
  </si>
  <si>
    <t xml:space="preserve">27BQYPS1664P1ZKSLC</t>
  </si>
  <si>
    <t xml:space="preserve">27BRBPS9979R1ZB</t>
  </si>
  <si>
    <t xml:space="preserve">P G ENTERPRISES</t>
  </si>
  <si>
    <t xml:space="preserve">Kolwadi</t>
  </si>
  <si>
    <t xml:space="preserve">27BRBPS9979R1ZBLAM</t>
  </si>
  <si>
    <t xml:space="preserve">27BRBPS9979R1ZBSLC</t>
  </si>
  <si>
    <t xml:space="preserve">27BRDPJ0062J1ZY</t>
  </si>
  <si>
    <t xml:space="preserve">PUSHPAK PLY&amp;VEENER</t>
  </si>
  <si>
    <t xml:space="preserve">27BRDPJ0062J1ZYCAL+</t>
  </si>
  <si>
    <t xml:space="preserve">27BRDPJ0062J1ZYLAM</t>
  </si>
  <si>
    <t xml:space="preserve">27BRDPJ0062J1ZYSLC</t>
  </si>
  <si>
    <t xml:space="preserve">27BRDPJ0062J2ZX</t>
  </si>
  <si>
    <t xml:space="preserve">MAANVI TRADING COMPANY</t>
  </si>
  <si>
    <t xml:space="preserve">27BRDPJ0062J2ZXCAL+</t>
  </si>
  <si>
    <t xml:space="preserve">27BRDPJ0062J2ZXLAM</t>
  </si>
  <si>
    <t xml:space="preserve">27BRDPJ0062J2ZXSLC</t>
  </si>
  <si>
    <t xml:space="preserve">27BRDPJ0062J2ZXSLC+</t>
  </si>
  <si>
    <t xml:space="preserve">27BRFPM7780L1Z2</t>
  </si>
  <si>
    <t xml:space="preserve">GOLDEN PLYWOOD - PIMPRI CHINCHWAD</t>
  </si>
  <si>
    <t xml:space="preserve">27BRFPM7780L1Z2CAL+</t>
  </si>
  <si>
    <t xml:space="preserve">27BRFPM7780L1Z2Flex</t>
  </si>
  <si>
    <t xml:space="preserve">27BRFPM7780L1Z2LAM</t>
  </si>
  <si>
    <t xml:space="preserve">27BRFPM7780L1Z2SLC</t>
  </si>
  <si>
    <t xml:space="preserve">27BRFPM7780L1Z2SLC+</t>
  </si>
  <si>
    <t xml:space="preserve">27BRGPP7872M1ZV</t>
  </si>
  <si>
    <t xml:space="preserve">R N Enterprises</t>
  </si>
  <si>
    <t xml:space="preserve">27BRGPP7872M1ZVCAL+</t>
  </si>
  <si>
    <t xml:space="preserve">27BRGPP7872M1ZVFlex</t>
  </si>
  <si>
    <t xml:space="preserve">27BRJPS4344G1ZH</t>
  </si>
  <si>
    <t xml:space="preserve">SHREE MAJSA STEEL &amp; FURNITURE / HARSHVADI PLYWOOD</t>
  </si>
  <si>
    <t xml:space="preserve">27BRJPS4344G1ZHCAL+</t>
  </si>
  <si>
    <t xml:space="preserve">27BRJPS4344G1ZHFlex</t>
  </si>
  <si>
    <t xml:space="preserve">27BRJPS4344G1ZHLAM</t>
  </si>
  <si>
    <t xml:space="preserve">27BRJPS4344G1ZHSLC</t>
  </si>
  <si>
    <t xml:space="preserve">27BRJPS4344G1ZHSLC+</t>
  </si>
  <si>
    <t xml:space="preserve">27BRMPJ0857J1ZE</t>
  </si>
  <si>
    <t xml:space="preserve">VARDHAMAN HARDWARE</t>
  </si>
  <si>
    <t xml:space="preserve">27BRMPJ0857J1ZECAL+</t>
  </si>
  <si>
    <t xml:space="preserve">27BRMPJ0857J1ZESLC+</t>
  </si>
  <si>
    <t xml:space="preserve">27BRPPK7510J1ZE</t>
  </si>
  <si>
    <t xml:space="preserve">JAGDAMBA FURNITURE</t>
  </si>
  <si>
    <t xml:space="preserve">27BRPPK7510J1ZECAL+</t>
  </si>
  <si>
    <t xml:space="preserve">27BRPPK7510J1ZELAM</t>
  </si>
  <si>
    <t xml:space="preserve">27BRPPK7510J1ZESLC</t>
  </si>
  <si>
    <t xml:space="preserve">27BRRPM9211Q1ZU</t>
  </si>
  <si>
    <t xml:space="preserve">R WORLD</t>
  </si>
  <si>
    <t xml:space="preserve">27BRRPM9211Q1ZUCAL+</t>
  </si>
  <si>
    <t xml:space="preserve">27BRRPM9211Q1ZUFlex</t>
  </si>
  <si>
    <t xml:space="preserve">27BRRPM9211Q1ZULAM</t>
  </si>
  <si>
    <t xml:space="preserve">27BRRPM9211Q1ZUSLC</t>
  </si>
  <si>
    <t xml:space="preserve">27BRRPP8628Q2ZF</t>
  </si>
  <si>
    <t xml:space="preserve">INSIDE STORY</t>
  </si>
  <si>
    <t xml:space="preserve">Uttam Nagar</t>
  </si>
  <si>
    <t xml:space="preserve">27BRRPP8628Q2ZFLAM</t>
  </si>
  <si>
    <t xml:space="preserve">27BRRPP8628Q2ZFSLC</t>
  </si>
  <si>
    <t xml:space="preserve">27BSAPK0471J1ZT</t>
  </si>
  <si>
    <t xml:space="preserve">S K ENTERPRISES</t>
  </si>
  <si>
    <t xml:space="preserve">27BSAPK0471J1ZTFlex</t>
  </si>
  <si>
    <t xml:space="preserve">27BSEPP1236Q1Z9</t>
  </si>
  <si>
    <t xml:space="preserve">GAYTRI FURNITURE</t>
  </si>
  <si>
    <t xml:space="preserve">27BSEPP1236Q1Z9Flex</t>
  </si>
  <si>
    <t xml:space="preserve">27BSEPP1236Q1Z9LAM</t>
  </si>
  <si>
    <t xml:space="preserve">27BSEPP1236Q1Z9SLC</t>
  </si>
  <si>
    <t xml:space="preserve">27BSEPP1236Q1Z9SLC+</t>
  </si>
  <si>
    <t xml:space="preserve">27BSFPR6890F1Z7</t>
  </si>
  <si>
    <t xml:space="preserve">SHANTI INTERIORS (GANJ PETH)-PUNE</t>
  </si>
  <si>
    <t xml:space="preserve">Near Ganj</t>
  </si>
  <si>
    <t xml:space="preserve">27BSFPR6890F1Z7CAL+</t>
  </si>
  <si>
    <t xml:space="preserve">27BSFPR6890F1Z7Flex</t>
  </si>
  <si>
    <t xml:space="preserve">27BSFPR6890F1Z7LAM</t>
  </si>
  <si>
    <t xml:space="preserve">27BSFPR6890F1Z7SLC</t>
  </si>
  <si>
    <t xml:space="preserve">27BSFPS9257M1ZS</t>
  </si>
  <si>
    <t xml:space="preserve">SUNSHINE STEEL ART</t>
  </si>
  <si>
    <t xml:space="preserve">27BSFPS9257M1ZSCAL+</t>
  </si>
  <si>
    <t xml:space="preserve">27BSFPS9257M1ZSFlex</t>
  </si>
  <si>
    <t xml:space="preserve">27BSFPS9257M1ZSLAM</t>
  </si>
  <si>
    <t xml:space="preserve">27BSFPS9257M1ZSLiner &amp; Other</t>
  </si>
  <si>
    <t xml:space="preserve">27BSFPS9257M1ZSSLC</t>
  </si>
  <si>
    <t xml:space="preserve">27BSFPS9257M1ZSSLC+</t>
  </si>
  <si>
    <t xml:space="preserve">27BSNPS3313J1ZD</t>
  </si>
  <si>
    <t xml:space="preserve">JYOTI KITCHEN (HADAPSAR)</t>
  </si>
  <si>
    <t xml:space="preserve">27BSNPS3313J1ZDLAM</t>
  </si>
  <si>
    <t xml:space="preserve">27BSNPS3313J1ZDSLC</t>
  </si>
  <si>
    <t xml:space="preserve">27BSTPK1180R2ZT</t>
  </si>
  <si>
    <t xml:space="preserve">AKASH FURNITURE ( URALI KANCHAN )</t>
  </si>
  <si>
    <t xml:space="preserve">27BSTPK1180R2ZTCAL+</t>
  </si>
  <si>
    <t xml:space="preserve">27BSTPK1180R2ZTLAM</t>
  </si>
  <si>
    <t xml:space="preserve">27BSTPK1180R2ZTSLC</t>
  </si>
  <si>
    <t xml:space="preserve">27BSUPC4340L1ZD</t>
  </si>
  <si>
    <t xml:space="preserve">Darshan Plywood  (Punawale)</t>
  </si>
  <si>
    <t xml:space="preserve">27BSUPC4340L1ZDCAL+</t>
  </si>
  <si>
    <t xml:space="preserve">27BSUPC4340L1ZDLAM</t>
  </si>
  <si>
    <t xml:space="preserve">27BSUPC4340L1ZDSLC</t>
  </si>
  <si>
    <t xml:space="preserve">27BSXPD7318E1ZG</t>
  </si>
  <si>
    <t xml:space="preserve">VARDHAMAN DEKORS</t>
  </si>
  <si>
    <t xml:space="preserve">27BSXPD7318E1ZGCAL+</t>
  </si>
  <si>
    <t xml:space="preserve">27BSXPD7318E1ZGFlex</t>
  </si>
  <si>
    <t xml:space="preserve">27BSXPD7318E1ZGLAM</t>
  </si>
  <si>
    <t xml:space="preserve">27BSXPD7318E1ZGLiner &amp; Other</t>
  </si>
  <si>
    <t xml:space="preserve">27BSXPD7318E1ZGSLC</t>
  </si>
  <si>
    <t xml:space="preserve">27BSXPD7318E1ZGSLC+</t>
  </si>
  <si>
    <t xml:space="preserve">27BSXPK1983N1ZN</t>
  </si>
  <si>
    <t xml:space="preserve">DEV ENTERPRISES</t>
  </si>
  <si>
    <t xml:space="preserve">27BSXPK1983N1ZNCAL+</t>
  </si>
  <si>
    <t xml:space="preserve">27BSXPK1983N1ZNLAM</t>
  </si>
  <si>
    <t xml:space="preserve">27BSXPK1983N1ZNSLC</t>
  </si>
  <si>
    <t xml:space="preserve">27BSXPK1983N1ZNSLC+</t>
  </si>
  <si>
    <t xml:space="preserve">27BSXPP5022M1ZY</t>
  </si>
  <si>
    <t xml:space="preserve">KOHINOOR SCHOOL FURNITURE</t>
  </si>
  <si>
    <t xml:space="preserve">27BSXPP5022M1ZYFlex</t>
  </si>
  <si>
    <t xml:space="preserve">27BTNPR4676Q1ZE</t>
  </si>
  <si>
    <t xml:space="preserve">LOTUS DECOR(BP)</t>
  </si>
  <si>
    <t xml:space="preserve">27BTNPR4676Q1ZELAM</t>
  </si>
  <si>
    <t xml:space="preserve">27BTNPR4676Q1ZESLC</t>
  </si>
  <si>
    <t xml:space="preserve">27BTVPS8099C1ZP</t>
  </si>
  <si>
    <t xml:space="preserve">Vandana Engineering Works</t>
  </si>
  <si>
    <t xml:space="preserve">27BTVPS8099C1ZPLAM</t>
  </si>
  <si>
    <t xml:space="preserve">27BTXPB4142H1ZI</t>
  </si>
  <si>
    <t xml:space="preserve">ANJANI PLYWOOD &amp; HARDWARE</t>
  </si>
  <si>
    <t xml:space="preserve">27BTXPB4142H1ZICAL+</t>
  </si>
  <si>
    <t xml:space="preserve">27BTXPB4142H1ZILAM</t>
  </si>
  <si>
    <t xml:space="preserve">27BTXPB4142H1ZISLC</t>
  </si>
  <si>
    <t xml:space="preserve">27BTXPB4142H1ZISLC+</t>
  </si>
  <si>
    <t xml:space="preserve">27BUAPG9217L1ZF</t>
  </si>
  <si>
    <t xml:space="preserve">SHREE ROOPNATH ENTERPRISES</t>
  </si>
  <si>
    <t xml:space="preserve">27BUAPG9217L1ZFCAL+</t>
  </si>
  <si>
    <t xml:space="preserve">27BUAPG9217L1ZFFlex</t>
  </si>
  <si>
    <t xml:space="preserve">27BUAPG9217L1ZFLAM</t>
  </si>
  <si>
    <t xml:space="preserve">27BUAPG9217L1ZFSLC</t>
  </si>
  <si>
    <t xml:space="preserve">27BUAPG9217L1ZFSLC+</t>
  </si>
  <si>
    <t xml:space="preserve">27BUGPP8149E1ZA</t>
  </si>
  <si>
    <t xml:space="preserve">AXIOM INDUSTRIES</t>
  </si>
  <si>
    <t xml:space="preserve">27BUGPP8149E1ZALAM</t>
  </si>
  <si>
    <t xml:space="preserve">27BUQPP0420C1ZU</t>
  </si>
  <si>
    <t xml:space="preserve">SHIV SHAMBHU PLY &amp; HW</t>
  </si>
  <si>
    <t xml:space="preserve">27BUQPP0420C1ZUSLC</t>
  </si>
  <si>
    <t xml:space="preserve">27BUSPS6840M1ZK</t>
  </si>
  <si>
    <t xml:space="preserve">PJ Furniture Studio</t>
  </si>
  <si>
    <t xml:space="preserve">27BUSPS6840M1ZKLAM</t>
  </si>
  <si>
    <t xml:space="preserve">27BUYPJ3315G1ZC</t>
  </si>
  <si>
    <t xml:space="preserve">JK Ply Plumbing and Hardware (Nira)</t>
  </si>
  <si>
    <t xml:space="preserve">27BUYPJ3315G1ZCLAM</t>
  </si>
  <si>
    <t xml:space="preserve">27BUZPS4827B1Z1</t>
  </si>
  <si>
    <t xml:space="preserve">SHREENATH SIGN INDUSTRIES</t>
  </si>
  <si>
    <t xml:space="preserve">27BUZPS4827B1Z1Flex</t>
  </si>
  <si>
    <t xml:space="preserve">27BUZPS4827B1Z1LAM</t>
  </si>
  <si>
    <t xml:space="preserve">27BUZPS4827B1Z1SLC</t>
  </si>
  <si>
    <t xml:space="preserve">27BUZPS4934D1ZX</t>
  </si>
  <si>
    <t xml:space="preserve">SHUBHAM ENTERPRISES</t>
  </si>
  <si>
    <t xml:space="preserve">27BUZPS4934D1ZXLAM</t>
  </si>
  <si>
    <t xml:space="preserve">27BUZPS4934D1ZXSLC</t>
  </si>
  <si>
    <t xml:space="preserve">27BVDPB4375A1Z1</t>
  </si>
  <si>
    <t xml:space="preserve">SPOT INTERIO</t>
  </si>
  <si>
    <t xml:space="preserve">27BVDPB4375A1Z1LAM</t>
  </si>
  <si>
    <t xml:space="preserve">27BVDPB4375A1Z1SLC</t>
  </si>
  <si>
    <t xml:space="preserve">27BVFPS2434D1ZO</t>
  </si>
  <si>
    <t xml:space="preserve">SS ENTERPRISES [ ALANDI ]</t>
  </si>
  <si>
    <t xml:space="preserve">ALANDI PHATA</t>
  </si>
  <si>
    <t xml:space="preserve">27BVFPS2434D1ZOLAM</t>
  </si>
  <si>
    <t xml:space="preserve">27BVKPG3736P1ZZ</t>
  </si>
  <si>
    <t xml:space="preserve">PRANJAL FURNITURE</t>
  </si>
  <si>
    <t xml:space="preserve">27BVKPG3736P1ZZCAL+</t>
  </si>
  <si>
    <t xml:space="preserve">27BVPPP5341E1ZB</t>
  </si>
  <si>
    <t xml:space="preserve">Om Enterprises ( Alandi )</t>
  </si>
  <si>
    <t xml:space="preserve">27BVPPP5341E1ZBCAL+</t>
  </si>
  <si>
    <t xml:space="preserve">27BVPPP5341E1ZBFlex</t>
  </si>
  <si>
    <t xml:space="preserve">27BVPPP5341E1ZBLiner &amp; Other</t>
  </si>
  <si>
    <t xml:space="preserve">27BVXPS1084D1Z2</t>
  </si>
  <si>
    <t xml:space="preserve">N M SUTHAR</t>
  </si>
  <si>
    <t xml:space="preserve">27BVXPS1084D1Z2LAM</t>
  </si>
  <si>
    <t xml:space="preserve">27BVXPS1084D1Z2SLC</t>
  </si>
  <si>
    <t xml:space="preserve">27BVZPP8004J1ZS</t>
  </si>
  <si>
    <t xml:space="preserve">HEERA PLYWOOD</t>
  </si>
  <si>
    <t xml:space="preserve">27BVZPP8004J1ZSLAM</t>
  </si>
  <si>
    <t xml:space="preserve">27BVZPP8004J1ZSLiner &amp; Other</t>
  </si>
  <si>
    <t xml:space="preserve">27BVZPP8004J1ZSSLC</t>
  </si>
  <si>
    <t xml:space="preserve">27BVZPP8004J1ZSSLC+</t>
  </si>
  <si>
    <t xml:space="preserve">27BWAPR7978B1Z5</t>
  </si>
  <si>
    <t xml:space="preserve">OM WOOD TECH (WAGHOLI)</t>
  </si>
  <si>
    <t xml:space="preserve">27BWAPR7978B1Z5CAL+</t>
  </si>
  <si>
    <t xml:space="preserve">27BWAPR7978B1Z5Flex</t>
  </si>
  <si>
    <t xml:space="preserve">27BWAPR7978B1Z5LAM</t>
  </si>
  <si>
    <t xml:space="preserve">27BWAPR7978B1Z5SLC</t>
  </si>
  <si>
    <t xml:space="preserve">27BWAPR7978B1Z5SLC+</t>
  </si>
  <si>
    <t xml:space="preserve">27BWIPB8271M1Z2</t>
  </si>
  <si>
    <t xml:space="preserve">SAMARTH ENTERPRISES - KALEWADI PUNE</t>
  </si>
  <si>
    <t xml:space="preserve">27BWIPB8271M1Z2LAM</t>
  </si>
  <si>
    <t xml:space="preserve">27BWIPB8271M1Z2SLC</t>
  </si>
  <si>
    <t xml:space="preserve">27BWMPS5898B1ZT</t>
  </si>
  <si>
    <t xml:space="preserve">SHIV SHAKTI PLY &amp; H/W</t>
  </si>
  <si>
    <t xml:space="preserve">27BWMPS5898B1ZTLAM</t>
  </si>
  <si>
    <t xml:space="preserve">27BWMPS5898B1ZTSLC</t>
  </si>
  <si>
    <t xml:space="preserve">27BWTPK7919Q1Z9</t>
  </si>
  <si>
    <t xml:space="preserve">SUPRABHA INTERIOR FURNITURE</t>
  </si>
  <si>
    <t xml:space="preserve">27BWTPK7919Q1Z9CAL+</t>
  </si>
  <si>
    <t xml:space="preserve">27BWVPC8951L1ZN</t>
  </si>
  <si>
    <t xml:space="preserve">AMCO PLYWOOD</t>
  </si>
  <si>
    <t xml:space="preserve">27BWVPC8951L1ZNCAL+</t>
  </si>
  <si>
    <t xml:space="preserve">27BWVPC8951L1ZNLAM</t>
  </si>
  <si>
    <t xml:space="preserve">27BWVPC8951L1ZNSLC</t>
  </si>
  <si>
    <t xml:space="preserve">27BWVPC8951L1ZNSLC+</t>
  </si>
  <si>
    <t xml:space="preserve">27BWWPS2863J1ZJ</t>
  </si>
  <si>
    <t xml:space="preserve">Polymer House (Dhayari)</t>
  </si>
  <si>
    <t xml:space="preserve">27BWWPS2863J1ZJLAM</t>
  </si>
  <si>
    <t xml:space="preserve">27BXBPS6799H1ZO</t>
  </si>
  <si>
    <t xml:space="preserve">SHREEJI WOODS</t>
  </si>
  <si>
    <t xml:space="preserve">27BXBPS6799H1ZOCAL+</t>
  </si>
  <si>
    <t xml:space="preserve">27BXBPS6799H1ZOLAM</t>
  </si>
  <si>
    <t xml:space="preserve">27BXDPG1244B1Z4</t>
  </si>
  <si>
    <t xml:space="preserve">NEW ASHISH PLY&amp;GLASS CENTRE ( PHALTAN )</t>
  </si>
  <si>
    <t xml:space="preserve">27BXDPG1244B1Z4SLC</t>
  </si>
  <si>
    <t xml:space="preserve">27BXEPJ8042B1ZQ</t>
  </si>
  <si>
    <t xml:space="preserve">Unico Designs</t>
  </si>
  <si>
    <t xml:space="preserve">27BXEPJ8042B1ZQCAL+</t>
  </si>
  <si>
    <t xml:space="preserve">27BXEPJ8042B1ZQLAM</t>
  </si>
  <si>
    <t xml:space="preserve">27BXEPJ8042B1ZQLiner &amp; Other</t>
  </si>
  <si>
    <t xml:space="preserve">27BXEPJ8042B1ZQSLC</t>
  </si>
  <si>
    <t xml:space="preserve">27BXJPS2285J1ZU</t>
  </si>
  <si>
    <t xml:space="preserve">APPLE KITCHEN AND FURNITURE</t>
  </si>
  <si>
    <t xml:space="preserve">27BXJPS2285J1ZUCAL+</t>
  </si>
  <si>
    <t xml:space="preserve">27BXJPS2285J1ZUFlex</t>
  </si>
  <si>
    <t xml:space="preserve">27BXJPS2285J1ZULAM</t>
  </si>
  <si>
    <t xml:space="preserve">27BXJPS2285J1ZULiner &amp; Other</t>
  </si>
  <si>
    <t xml:space="preserve">27BXJPS2285J1ZUSLC</t>
  </si>
  <si>
    <t xml:space="preserve">27BXJPS2285J1ZUSLC+</t>
  </si>
  <si>
    <t xml:space="preserve">27BXKPS9374M1ZB</t>
  </si>
  <si>
    <t xml:space="preserve">HOME MAKER</t>
  </si>
  <si>
    <t xml:space="preserve">27BXKPS9374M1ZBCAL+</t>
  </si>
  <si>
    <t xml:space="preserve">27BXKPS9374M1ZBLAM</t>
  </si>
  <si>
    <t xml:space="preserve">27BXKPS9374M1ZBSLC</t>
  </si>
  <si>
    <t xml:space="preserve">27BXLPG5787P1ZF</t>
  </si>
  <si>
    <t xml:space="preserve">ANTARYA DESIGN INC</t>
  </si>
  <si>
    <t xml:space="preserve">27BXLPG5787P1ZFLAM</t>
  </si>
  <si>
    <t xml:space="preserve">27BXPPG9911D1ZA</t>
  </si>
  <si>
    <t xml:space="preserve">ART INTERIOR AND DECORATORS</t>
  </si>
  <si>
    <t xml:space="preserve">27BXPPG9911D1ZALAM</t>
  </si>
  <si>
    <t xml:space="preserve">27BXPPG9911D1ZASLC</t>
  </si>
  <si>
    <t xml:space="preserve">27BXXPS9335P1ZZ</t>
  </si>
  <si>
    <t xml:space="preserve">WOODS INDIA FURNITURE</t>
  </si>
  <si>
    <t xml:space="preserve">27BXXPS9335P1ZZCAL+</t>
  </si>
  <si>
    <t xml:space="preserve">27BXXPS9335P1ZZLAM</t>
  </si>
  <si>
    <t xml:space="preserve">27BXXPS9335P1ZZSLC</t>
  </si>
  <si>
    <t xml:space="preserve">27BXYPR1565B1Z0</t>
  </si>
  <si>
    <t xml:space="preserve">SATYAM PLY &amp; HARDWARE {SOMATANE PHATA}</t>
  </si>
  <si>
    <t xml:space="preserve">27BXYPR1565B1Z0CAL+</t>
  </si>
  <si>
    <t xml:space="preserve">27BXYPR1565B1Z0Flex</t>
  </si>
  <si>
    <t xml:space="preserve">27BXYPR1565B1Z0LAM</t>
  </si>
  <si>
    <t xml:space="preserve">27BXYPR1565B1Z0Liner &amp; Other</t>
  </si>
  <si>
    <t xml:space="preserve">27BXYPR1565B1Z0SLC</t>
  </si>
  <si>
    <t xml:space="preserve">27BXYPR1565B1Z0SLC+</t>
  </si>
  <si>
    <t xml:space="preserve">27BYCPK6115K1ZC</t>
  </si>
  <si>
    <t xml:space="preserve">SHRI GANESH PLYWOOD (DHAYRI PHATA)</t>
  </si>
  <si>
    <t xml:space="preserve">27BYCPK6115K1ZCLAM</t>
  </si>
  <si>
    <t xml:space="preserve">27BYEPR1631K1Z8</t>
  </si>
  <si>
    <t xml:space="preserve">Pawan Hardware and Plywood (Wakad)</t>
  </si>
  <si>
    <t xml:space="preserve">27BYEPR1631K1Z8Flex</t>
  </si>
  <si>
    <t xml:space="preserve">27BYEPR1631K1Z8LAM</t>
  </si>
  <si>
    <t xml:space="preserve">27BYEPR1631K1Z8SLC</t>
  </si>
  <si>
    <t xml:space="preserve">27BYGPT3506F1ZD</t>
  </si>
  <si>
    <t xml:space="preserve">KRISHNA PLYWOOD HW &amp; ELECTRICAL</t>
  </si>
  <si>
    <t xml:space="preserve">27BYGPT3506F1ZDCAL+</t>
  </si>
  <si>
    <t xml:space="preserve">27BYGPT3506F1ZDFlex</t>
  </si>
  <si>
    <t xml:space="preserve">27BYGPT3506F1ZDLAM</t>
  </si>
  <si>
    <t xml:space="preserve">27BYGPT3506F1ZDSLC</t>
  </si>
  <si>
    <t xml:space="preserve">27BYGPT3506F1ZDSLC+</t>
  </si>
  <si>
    <t xml:space="preserve">27BYHPM0688J2ZW</t>
  </si>
  <si>
    <t xml:space="preserve">MAHADEV PLYWOOD AND HARDWARE</t>
  </si>
  <si>
    <t xml:space="preserve">27BYHPM0688J2ZWCAL+</t>
  </si>
  <si>
    <t xml:space="preserve">27BYJPS8977A2ZR</t>
  </si>
  <si>
    <t xml:space="preserve">A V Concepts</t>
  </si>
  <si>
    <t xml:space="preserve">27BYJPS8977A2ZRLAM</t>
  </si>
  <si>
    <t xml:space="preserve">27BYKPD7929J1ZX</t>
  </si>
  <si>
    <t xml:space="preserve">LOKMANGAL INTERIOR WORLD (BP) NEW</t>
  </si>
  <si>
    <t xml:space="preserve">27BYKPD7929J1ZXCAL+</t>
  </si>
  <si>
    <t xml:space="preserve">27BYKPD7929J1ZXLAM</t>
  </si>
  <si>
    <t xml:space="preserve">27BYKPD7929J1ZXSLC</t>
  </si>
  <si>
    <t xml:space="preserve">27BYZPS0254E1ZY</t>
  </si>
  <si>
    <t xml:space="preserve">DRSG GROUPS</t>
  </si>
  <si>
    <t xml:space="preserve">27BYZPS0254E1ZYCAL+</t>
  </si>
  <si>
    <t xml:space="preserve">27BYZPS0254E1ZYFlex</t>
  </si>
  <si>
    <t xml:space="preserve">27BYZPS0254E1ZYLAM</t>
  </si>
  <si>
    <t xml:space="preserve">27BYZPS0254E1ZYSLC</t>
  </si>
  <si>
    <t xml:space="preserve">27BZBPS2616FIZG</t>
  </si>
  <si>
    <t xml:space="preserve">HARE KRISHNA INTERIOR</t>
  </si>
  <si>
    <t xml:space="preserve">27BZBPS2616FIZGCAL+</t>
  </si>
  <si>
    <t xml:space="preserve">27BZEPS0879M1ZL</t>
  </si>
  <si>
    <t xml:space="preserve">Nagendra  Furniture (Kondhwa)</t>
  </si>
  <si>
    <t xml:space="preserve">27BZEPS0879M1ZLCAL+</t>
  </si>
  <si>
    <t xml:space="preserve">27BZEPS0879M1ZLLAM</t>
  </si>
  <si>
    <t xml:space="preserve">27BZEPS0879M1ZLSLC</t>
  </si>
  <si>
    <t xml:space="preserve">27BZNPR8784D1ZK</t>
  </si>
  <si>
    <t xml:space="preserve">Happy Home Interiors</t>
  </si>
  <si>
    <t xml:space="preserve">27BZNPR8784D1ZKCAL+</t>
  </si>
  <si>
    <t xml:space="preserve">27BZNPS9954G1ZF</t>
  </si>
  <si>
    <t xml:space="preserve">S P ENTERPRISES</t>
  </si>
  <si>
    <t xml:space="preserve">27BZNPS9954G1ZFCAL+</t>
  </si>
  <si>
    <t xml:space="preserve">27BZNPS9954G1ZFLAM</t>
  </si>
  <si>
    <t xml:space="preserve">27BZNPS9954G1ZFSLC</t>
  </si>
  <si>
    <t xml:space="preserve">27BZNPS9954G1ZFSLC+</t>
  </si>
  <si>
    <t xml:space="preserve">27BZPPJ9575G1ZL</t>
  </si>
  <si>
    <t xml:space="preserve">ROHIT GLASS / UMESH TRADERS</t>
  </si>
  <si>
    <t xml:space="preserve">27BZPPJ9575G1ZLCAL+</t>
  </si>
  <si>
    <t xml:space="preserve">27BZPPJ9575G1ZLFlex</t>
  </si>
  <si>
    <t xml:space="preserve">27BZPPJ9575G1ZLLAM</t>
  </si>
  <si>
    <t xml:space="preserve">27BZPPJ9575G1ZLSLC</t>
  </si>
  <si>
    <t xml:space="preserve">27BZRPP0899R1ZX</t>
  </si>
  <si>
    <t xml:space="preserve">SHIV PLYWOOD (BHOSARI)</t>
  </si>
  <si>
    <t xml:space="preserve">27BZRPP0899R1ZXLAM</t>
  </si>
  <si>
    <t xml:space="preserve">27BZRPP0899R1ZXSLC</t>
  </si>
  <si>
    <t xml:space="preserve">27BZUPG3536R1ZF</t>
  </si>
  <si>
    <t xml:space="preserve">Shree Mahadev Interiors</t>
  </si>
  <si>
    <t xml:space="preserve">27BZUPG3536R1ZFLAM</t>
  </si>
  <si>
    <t xml:space="preserve">27BZUPG3536R1ZFSLC</t>
  </si>
  <si>
    <t xml:space="preserve">27BZZPD5655H1ZQ</t>
  </si>
  <si>
    <t xml:space="preserve">Swastik Creations</t>
  </si>
  <si>
    <t xml:space="preserve">27BZZPD5655H1ZQFlex</t>
  </si>
  <si>
    <t xml:space="preserve">27BZZPD5655H1ZQLAM</t>
  </si>
  <si>
    <t xml:space="preserve">27CAFPG5563B1ZY</t>
  </si>
  <si>
    <t xml:space="preserve">Shiv Shakti Ply and Hardware (Talegaon)</t>
  </si>
  <si>
    <t xml:space="preserve">27CAFPG5563B1ZYCAL+</t>
  </si>
  <si>
    <t xml:space="preserve">27CAFPG5563B1ZYLAM</t>
  </si>
  <si>
    <t xml:space="preserve">27CAFPG5563B1ZYSLC</t>
  </si>
  <si>
    <t xml:space="preserve">27CAHPR4954H1Z8</t>
  </si>
  <si>
    <t xml:space="preserve">YES MODULAR KITCHEN</t>
  </si>
  <si>
    <t xml:space="preserve">27CAHPR4954H1Z8CAL+</t>
  </si>
  <si>
    <t xml:space="preserve">27CAHPR4954H1Z8Flex</t>
  </si>
  <si>
    <t xml:space="preserve">27CAHPR4954H1Z8LAM</t>
  </si>
  <si>
    <t xml:space="preserve">27CAHPR4954H1Z8Liner &amp; Other</t>
  </si>
  <si>
    <t xml:space="preserve">27CAHPR4954H1Z8SLC</t>
  </si>
  <si>
    <t xml:space="preserve">27CAHPR4954H1Z8SLC+</t>
  </si>
  <si>
    <t xml:space="preserve">27CAKPB2459J1ZK</t>
  </si>
  <si>
    <t xml:space="preserve">K.K.ENTERPRISES (NEW)</t>
  </si>
  <si>
    <t xml:space="preserve">27CAKPB2459J1ZKCAL+</t>
  </si>
  <si>
    <t xml:space="preserve">27CAKPB2459J1ZKFlex</t>
  </si>
  <si>
    <t xml:space="preserve">27CAKPB2459J1ZKLAM</t>
  </si>
  <si>
    <t xml:space="preserve">27CAKPB2459J1ZKLiner &amp; Other</t>
  </si>
  <si>
    <t xml:space="preserve">27CAKPB2459J1ZKSLC</t>
  </si>
  <si>
    <t xml:space="preserve">27CAKPB2459J1ZKSLC+</t>
  </si>
  <si>
    <t xml:space="preserve">27CAOPC9955L1ZW</t>
  </si>
  <si>
    <t xml:space="preserve">S M PLY- New</t>
  </si>
  <si>
    <t xml:space="preserve">27CAOPC9955L1ZWCAL+</t>
  </si>
  <si>
    <t xml:space="preserve">27CAOPC9955L1ZWFlex</t>
  </si>
  <si>
    <t xml:space="preserve">27CAOPC9955L1ZWLAM</t>
  </si>
  <si>
    <t xml:space="preserve">27CAOPC9955L1ZWLiner &amp; Other</t>
  </si>
  <si>
    <t xml:space="preserve">27CAOPC9955L1ZWSLC</t>
  </si>
  <si>
    <t xml:space="preserve">27CAOPC9955L1ZWSLC+</t>
  </si>
  <si>
    <t xml:space="preserve">27CAQPK6878Q1ZC</t>
  </si>
  <si>
    <t xml:space="preserve">PARVATI PLYWOOD AND HARDWARE</t>
  </si>
  <si>
    <t xml:space="preserve">KAMSHET</t>
  </si>
  <si>
    <t xml:space="preserve">27CAQPK6878Q1ZCLAM</t>
  </si>
  <si>
    <t xml:space="preserve">27CAWPP0273J1Z2</t>
  </si>
  <si>
    <t xml:space="preserve">CONSTRODECOR</t>
  </si>
  <si>
    <t xml:space="preserve">27CAWPP0273J1Z2SLC+</t>
  </si>
  <si>
    <t xml:space="preserve">27CAXPJ1685D1ZA</t>
  </si>
  <si>
    <t xml:space="preserve">Anand Plywood and Fancy Hardware (Lonavala)</t>
  </si>
  <si>
    <t xml:space="preserve">27CAXPJ1685D1ZALAM</t>
  </si>
  <si>
    <t xml:space="preserve">27CBGPM2681G1ZI</t>
  </si>
  <si>
    <t xml:space="preserve">Magnum Decor (TM)</t>
  </si>
  <si>
    <t xml:space="preserve">27CBGPM2681G1ZILAM</t>
  </si>
  <si>
    <t xml:space="preserve">27CBGPM2681G1ZISLC</t>
  </si>
  <si>
    <t xml:space="preserve">27CBJPS1495M1ZU</t>
  </si>
  <si>
    <t xml:space="preserve">Bhagya Enterprises (Nigdi)</t>
  </si>
  <si>
    <t xml:space="preserve">27CBJPS1495M1ZULAM</t>
  </si>
  <si>
    <t xml:space="preserve">27CBJPS1495M1ZUSLC</t>
  </si>
  <si>
    <t xml:space="preserve">27CBPPD7935M1ZY</t>
  </si>
  <si>
    <t xml:space="preserve">Sarthak Construction (Kalewadi)</t>
  </si>
  <si>
    <t xml:space="preserve">27CBPPD7935M1ZYLAM</t>
  </si>
  <si>
    <t xml:space="preserve">27CBQPB8010A1Z4</t>
  </si>
  <si>
    <t xml:space="preserve">V R Interiors Designer</t>
  </si>
  <si>
    <t xml:space="preserve">27CBQPB8010A1Z4LAM</t>
  </si>
  <si>
    <t xml:space="preserve">27CBTPS7796H1ZF</t>
  </si>
  <si>
    <t xml:space="preserve">Nityanand Royal Furniture</t>
  </si>
  <si>
    <t xml:space="preserve">Rajmudra Chowk</t>
  </si>
  <si>
    <t xml:space="preserve">27CBTPS7796H1ZFCAL+</t>
  </si>
  <si>
    <t xml:space="preserve">27CBTPS7796H1ZFLAM</t>
  </si>
  <si>
    <t xml:space="preserve">27CBTPS7796H1ZFLiner &amp; Other</t>
  </si>
  <si>
    <t xml:space="preserve">27CBUPK8416P1ZM</t>
  </si>
  <si>
    <t xml:space="preserve">27CBUPK8416P1ZMCAL+</t>
  </si>
  <si>
    <t xml:space="preserve">27CBUPK8416P1ZMFlex</t>
  </si>
  <si>
    <t xml:space="preserve">27CBUPK8416P1ZMLAM</t>
  </si>
  <si>
    <t xml:space="preserve">27CBUPK8416P1ZMSLC</t>
  </si>
  <si>
    <t xml:space="preserve">27CBUPK8416P1ZMSLC+</t>
  </si>
  <si>
    <t xml:space="preserve">27CBWPS9844K2ZB</t>
  </si>
  <si>
    <t xml:space="preserve">SHIVAM INTERIORS</t>
  </si>
  <si>
    <t xml:space="preserve">27CBWPS9844K2ZBCAL+</t>
  </si>
  <si>
    <t xml:space="preserve">27CBWPS9844K2ZBLAM</t>
  </si>
  <si>
    <t xml:space="preserve">27CBWPS9844K2ZBSLC</t>
  </si>
  <si>
    <t xml:space="preserve">27CCIPG5493H1ZA</t>
  </si>
  <si>
    <t xml:space="preserve">NAKODA PLY AND HARDWARE (NARHE)</t>
  </si>
  <si>
    <t xml:space="preserve">27CCIPG5493H1ZACAL+</t>
  </si>
  <si>
    <t xml:space="preserve">27CCIPG5493H1ZAFlex</t>
  </si>
  <si>
    <t xml:space="preserve">27CCIPG5493H1ZALAM</t>
  </si>
  <si>
    <t xml:space="preserve">27CCIPG5493H1ZASLC</t>
  </si>
  <si>
    <t xml:space="preserve">27CCIPG5493H1ZASLC+</t>
  </si>
  <si>
    <t xml:space="preserve">27CCMPV3624F1ZA</t>
  </si>
  <si>
    <t xml:space="preserve">Dhanlaxmi Enterprises ( Kalewadi )</t>
  </si>
  <si>
    <t xml:space="preserve">27CCMPV3624F1ZALAM</t>
  </si>
  <si>
    <t xml:space="preserve">27CCQPK1595N1ZQ</t>
  </si>
  <si>
    <t xml:space="preserve">Maa Krupa Ply &amp; Hardware (Bp)</t>
  </si>
  <si>
    <t xml:space="preserve">27CCQPK1595N1ZQCAL+</t>
  </si>
  <si>
    <t xml:space="preserve">27CCQPK1595N1ZQFlex</t>
  </si>
  <si>
    <t xml:space="preserve">27CCQPK1595N1ZQLAM</t>
  </si>
  <si>
    <t xml:space="preserve">27CCQPK1595N1ZQSLC</t>
  </si>
  <si>
    <t xml:space="preserve">27CCQPK1595N1ZQSLC+</t>
  </si>
  <si>
    <t xml:space="preserve">27CCVPR4550H1ZY</t>
  </si>
  <si>
    <t xml:space="preserve">Rajhans Enterprises</t>
  </si>
  <si>
    <t xml:space="preserve">27CCVPR4550H1ZYCAL+</t>
  </si>
  <si>
    <t xml:space="preserve">27CCVPR4550H1ZYLiner &amp; Other</t>
  </si>
  <si>
    <t xml:space="preserve">27CDFPK3754H1ZF</t>
  </si>
  <si>
    <t xml:space="preserve">Aarav Enterprises (Baramati)</t>
  </si>
  <si>
    <t xml:space="preserve">27CDFPK3754H1ZFCAL+</t>
  </si>
  <si>
    <t xml:space="preserve">27CDFPK3754H1ZFLAM</t>
  </si>
  <si>
    <t xml:space="preserve">27CDFPK3754H1ZFSLC</t>
  </si>
  <si>
    <t xml:space="preserve">27CDKPD8644J1Z5</t>
  </si>
  <si>
    <t xml:space="preserve">MAULI DHAMALE ENTERPRISES</t>
  </si>
  <si>
    <t xml:space="preserve">27CDKPD8644J1Z5CAL+</t>
  </si>
  <si>
    <t xml:space="preserve">27CDKPD8644J1Z5Flex</t>
  </si>
  <si>
    <t xml:space="preserve">27CDKPD8644J1Z5LAM</t>
  </si>
  <si>
    <t xml:space="preserve">27CDKPD8644J1Z5SLC</t>
  </si>
  <si>
    <t xml:space="preserve">27CDKPD8644J1Z5SLC+</t>
  </si>
  <si>
    <t xml:space="preserve">27CDKPJ3052L1ZB</t>
  </si>
  <si>
    <t xml:space="preserve">A and A Hardware and Modular Kitchen</t>
  </si>
  <si>
    <t xml:space="preserve">27CDKPJ3052L1ZBCAL+</t>
  </si>
  <si>
    <t xml:space="preserve">27CDKPV9734P1ZA</t>
  </si>
  <si>
    <t xml:space="preserve">Classic Hardware and Ply (CHNL9070631)</t>
  </si>
  <si>
    <t xml:space="preserve">27CDKPV9734P1ZALAM</t>
  </si>
  <si>
    <t xml:space="preserve">27CDKPV9734P1ZASLC</t>
  </si>
  <si>
    <t xml:space="preserve">27CDLPS3021D1ZP</t>
  </si>
  <si>
    <t xml:space="preserve">KRISHNA HARDWARE (B.P)</t>
  </si>
  <si>
    <t xml:space="preserve">27CDLPS3021D1ZPCAL+</t>
  </si>
  <si>
    <t xml:space="preserve">27CDLPS3021D1ZPFlex</t>
  </si>
  <si>
    <t xml:space="preserve">27CDLPS3021D1ZPLAM</t>
  </si>
  <si>
    <t xml:space="preserve">27CDLPS3021D1ZPSLC</t>
  </si>
  <si>
    <t xml:space="preserve">27CDLPS3021D1ZPSLC+</t>
  </si>
  <si>
    <t xml:space="preserve">27CDNPP4426R2ZL</t>
  </si>
  <si>
    <t xml:space="preserve">PRAYOSHA INTERIOR STUDIO- PUNE</t>
  </si>
  <si>
    <t xml:space="preserve">27CDNPP4426R2ZLCAL+</t>
  </si>
  <si>
    <t xml:space="preserve">27CDNPP4426R2ZLLAM</t>
  </si>
  <si>
    <t xml:space="preserve">27CDNPP4426R2ZLLiner &amp; Other</t>
  </si>
  <si>
    <t xml:space="preserve">27CDNPP4426R2ZLSLC</t>
  </si>
  <si>
    <t xml:space="preserve">27CDNPP4426R2ZLSLC+</t>
  </si>
  <si>
    <t xml:space="preserve">27CDQPS1332A1ZO</t>
  </si>
  <si>
    <t xml:space="preserve">MR &amp; MRS KITCHEN AND FURNITURE</t>
  </si>
  <si>
    <t xml:space="preserve">27CDQPS1332A1ZOCAL+</t>
  </si>
  <si>
    <t xml:space="preserve">27CDQPS1332A1ZOFlex</t>
  </si>
  <si>
    <t xml:space="preserve">27CDQPS1332A1ZOLAM</t>
  </si>
  <si>
    <t xml:space="preserve">27CDQPS1332A1ZOLiner &amp; Other</t>
  </si>
  <si>
    <t xml:space="preserve">27CDQPS1332A1ZOSLC</t>
  </si>
  <si>
    <t xml:space="preserve">27CDQPS1332A1ZOSLC+</t>
  </si>
  <si>
    <t xml:space="preserve">27CDSPJ0518H1ZF</t>
  </si>
  <si>
    <t xml:space="preserve">Kushee Interior &amp; Modular Industries</t>
  </si>
  <si>
    <t xml:space="preserve">27CDSPJ0518H1ZFCAL+</t>
  </si>
  <si>
    <t xml:space="preserve">27CDSPJ0518H1ZFSLC</t>
  </si>
  <si>
    <t xml:space="preserve">27CDTPD1014P1ZA</t>
  </si>
  <si>
    <t xml:space="preserve">METRO HARDWARE &amp; PLY</t>
  </si>
  <si>
    <t xml:space="preserve">27CDTPD1014P1ZACAL+</t>
  </si>
  <si>
    <t xml:space="preserve">27CDTPD1014P1ZAFlex</t>
  </si>
  <si>
    <t xml:space="preserve">27CDTPD1014P1ZALAM</t>
  </si>
  <si>
    <t xml:space="preserve">27CDTPD1014P1ZASLC</t>
  </si>
  <si>
    <t xml:space="preserve">27CDUPB2198D1ZD</t>
  </si>
  <si>
    <t xml:space="preserve">BAFNA PLY LAM</t>
  </si>
  <si>
    <t xml:space="preserve">27CDUPB2198D1ZDCAL+</t>
  </si>
  <si>
    <t xml:space="preserve">27CDUPB2198D1ZDFlex</t>
  </si>
  <si>
    <t xml:space="preserve">27CDUPB2198D1ZDLAM</t>
  </si>
  <si>
    <t xml:space="preserve">27CDUPB2198D1ZDSLC</t>
  </si>
  <si>
    <t xml:space="preserve">27CDUPB2198D1ZDSLC+</t>
  </si>
  <si>
    <t xml:space="preserve">27CDVPP9680D1ZP</t>
  </si>
  <si>
    <t xml:space="preserve">ATHARVA ENTERPRISES-AMBEGAON</t>
  </si>
  <si>
    <t xml:space="preserve">27CDVPP9680D1ZPLAM</t>
  </si>
  <si>
    <t xml:space="preserve">27CEDPK0998G1Z9</t>
  </si>
  <si>
    <t xml:space="preserve">Rupali Furniture</t>
  </si>
  <si>
    <t xml:space="preserve">Ale</t>
  </si>
  <si>
    <t xml:space="preserve">27CEDPK0998G1Z9Flex</t>
  </si>
  <si>
    <t xml:space="preserve">27CEFPS0183B1ZO</t>
  </si>
  <si>
    <t xml:space="preserve">R L ENTERPRISES</t>
  </si>
  <si>
    <t xml:space="preserve">27CEFPS0183B1ZOLAM</t>
  </si>
  <si>
    <t xml:space="preserve">27CEHPS4485J1ZS</t>
  </si>
  <si>
    <t xml:space="preserve">SOURABH PLYWOOD AND HARDWARE</t>
  </si>
  <si>
    <t xml:space="preserve">27CEHPS4485J1ZSCAL+</t>
  </si>
  <si>
    <t xml:space="preserve">27CEHPS4485J1ZSFlex</t>
  </si>
  <si>
    <t xml:space="preserve">27CEHPS4485J1ZSLAM</t>
  </si>
  <si>
    <t xml:space="preserve">27CEHPS4485J1ZSSLC</t>
  </si>
  <si>
    <t xml:space="preserve">27CEHPS4485J1ZSSLC+</t>
  </si>
  <si>
    <t xml:space="preserve">27CEIPB0448H1ZQ</t>
  </si>
  <si>
    <t xml:space="preserve">RAHI ENTERPRISES</t>
  </si>
  <si>
    <t xml:space="preserve">27CEIPB0448H1ZQCAL+</t>
  </si>
  <si>
    <t xml:space="preserve">27CEIPB0448H1ZQFlex</t>
  </si>
  <si>
    <t xml:space="preserve">27CEIPC0445M1ZH</t>
  </si>
  <si>
    <t xml:space="preserve">PRAGATI DOORS</t>
  </si>
  <si>
    <t xml:space="preserve">27CEIPC0445M1ZHCAL+</t>
  </si>
  <si>
    <t xml:space="preserve">27CEIPC0445M1ZHFlex</t>
  </si>
  <si>
    <t xml:space="preserve">27CEJPS8171K1ZP</t>
  </si>
  <si>
    <t xml:space="preserve">SHREENATH ARTS- Warje</t>
  </si>
  <si>
    <t xml:space="preserve">27CEJPS8171K1ZPLAM</t>
  </si>
  <si>
    <t xml:space="preserve">27CELPP5500B1ZQ</t>
  </si>
  <si>
    <t xml:space="preserve">SHREE KRISHNA DESIGNER H/W PLYWOOD PUNE</t>
  </si>
  <si>
    <t xml:space="preserve">27CELPP5500B1ZQLAM</t>
  </si>
  <si>
    <t xml:space="preserve">27CELPP5500B1ZQSLC</t>
  </si>
  <si>
    <t xml:space="preserve">27CELPP5500B1ZQSLC+</t>
  </si>
  <si>
    <t xml:space="preserve">27CETPB6881B1ZA</t>
  </si>
  <si>
    <t xml:space="preserve">Ajay Enterprises (Baramati)</t>
  </si>
  <si>
    <t xml:space="preserve">27CETPB6881B1ZASLC</t>
  </si>
  <si>
    <t xml:space="preserve">27CETPM0522E1ZJ</t>
  </si>
  <si>
    <t xml:space="preserve">Asha Enterprises (BP)</t>
  </si>
  <si>
    <t xml:space="preserve">27CETPM0522E1ZJLAM</t>
  </si>
  <si>
    <t xml:space="preserve">27CEUPJ0409Q1ZU</t>
  </si>
  <si>
    <t xml:space="preserve">Empire Furniture</t>
  </si>
  <si>
    <t xml:space="preserve">27CEUPJ0409Q1ZUCAL+</t>
  </si>
  <si>
    <t xml:space="preserve">27CEUPJ0409Q1ZULiner &amp; Other</t>
  </si>
  <si>
    <t xml:space="preserve">27CEUPJ2402P1ZZ</t>
  </si>
  <si>
    <t xml:space="preserve">JMP Traders</t>
  </si>
  <si>
    <t xml:space="preserve">27CEUPJ2402P1ZZCAL+</t>
  </si>
  <si>
    <t xml:space="preserve">27CEUPJ2402P1ZZLAM</t>
  </si>
  <si>
    <t xml:space="preserve">27CEUPJ2402P1ZZSLC</t>
  </si>
  <si>
    <t xml:space="preserve">27CEWPB9217E1Z9</t>
  </si>
  <si>
    <t xml:space="preserve">Aayush Enterprise</t>
  </si>
  <si>
    <t xml:space="preserve">27CEWPB9217E1Z9LAM</t>
  </si>
  <si>
    <t xml:space="preserve">27CEWPB9217E1Z9SLC</t>
  </si>
  <si>
    <t xml:space="preserve">27CEYPK6336M1ZJ</t>
  </si>
  <si>
    <t xml:space="preserve">OM SHANESWAR KICHAN TROLLEY</t>
  </si>
  <si>
    <t xml:space="preserve">27CEYPK6336M1ZJSLC</t>
  </si>
  <si>
    <t xml:space="preserve">27CFHPS3874J1ZR</t>
  </si>
  <si>
    <t xml:space="preserve">Penser Technologies</t>
  </si>
  <si>
    <t xml:space="preserve">SOMATHANE PHATA</t>
  </si>
  <si>
    <t xml:space="preserve">27CFHPS3874J1ZRSLC</t>
  </si>
  <si>
    <t xml:space="preserve">27CFIPS3443E1ZC</t>
  </si>
  <si>
    <t xml:space="preserve">Gurudev Enterprises (Pune)</t>
  </si>
  <si>
    <t xml:space="preserve">27CFIPS3443E1ZCCAL+</t>
  </si>
  <si>
    <t xml:space="preserve">27CFIPS3443E1ZCFlex</t>
  </si>
  <si>
    <t xml:space="preserve">27CFRPM4660J1ZT</t>
  </si>
  <si>
    <t xml:space="preserve">SURAJ CONSTRUCTION</t>
  </si>
  <si>
    <t xml:space="preserve">27CFRPM4660J1ZTSLC</t>
  </si>
  <si>
    <t xml:space="preserve">27CFXPS2280A1Z4</t>
  </si>
  <si>
    <t xml:space="preserve">ANAND MANGAL HARDWARE&amp;ELECTRICALS</t>
  </si>
  <si>
    <t xml:space="preserve">27CFXPS2280A1Z4CAL+</t>
  </si>
  <si>
    <t xml:space="preserve">27CFXPS2280A1Z4LAM</t>
  </si>
  <si>
    <t xml:space="preserve">27CFXPS2280A1Z4SLC</t>
  </si>
  <si>
    <t xml:space="preserve">27CGAPS3070C1ZN</t>
  </si>
  <si>
    <t xml:space="preserve">METRO PLYLAM/MAHALAXMI ENTERPRISES</t>
  </si>
  <si>
    <t xml:space="preserve">27CGAPS3070C1ZNCAL+</t>
  </si>
  <si>
    <t xml:space="preserve">27CGAPS3070C1ZNFlex</t>
  </si>
  <si>
    <t xml:space="preserve">27CGAPS3070C1ZNLAM</t>
  </si>
  <si>
    <t xml:space="preserve">27CGAPS3070C1ZNLiner &amp; Other</t>
  </si>
  <si>
    <t xml:space="preserve">27CGAPS3070C1ZNSLC</t>
  </si>
  <si>
    <t xml:space="preserve">27CGAPS3070C1ZNSLC+</t>
  </si>
  <si>
    <t xml:space="preserve">27CGBPK4471L1Z4</t>
  </si>
  <si>
    <t xml:space="preserve">Shri Krishna Plywood and Hardware (Phursungi)</t>
  </si>
  <si>
    <t xml:space="preserve">27CGBPK4471L1Z4SLC</t>
  </si>
  <si>
    <t xml:space="preserve">27CGEPS7216L2ZV</t>
  </si>
  <si>
    <t xml:space="preserve">WOOD POWER INDUSTRIES- PUNE</t>
  </si>
  <si>
    <t xml:space="preserve">HAVELI</t>
  </si>
  <si>
    <t xml:space="preserve">27CGEPS7216L2ZVCAL+</t>
  </si>
  <si>
    <t xml:space="preserve">27CGEPS7216L2ZVFlex</t>
  </si>
  <si>
    <t xml:space="preserve">27CGEPS7216L2ZVLAM</t>
  </si>
  <si>
    <t xml:space="preserve">27CGEPS7216L2ZVSLC</t>
  </si>
  <si>
    <t xml:space="preserve">27CGEPS7216L2ZVSLC+</t>
  </si>
  <si>
    <t xml:space="preserve">27CGGPD3308A1Z3</t>
  </si>
  <si>
    <t xml:space="preserve">I K FURNITURE (AMBEGAON BK)</t>
  </si>
  <si>
    <t xml:space="preserve">27CGGPD3308A1Z3CAL+</t>
  </si>
  <si>
    <t xml:space="preserve">27CGGPD3308A1Z3Flex</t>
  </si>
  <si>
    <t xml:space="preserve">27CGGPD3308A1Z3LAM</t>
  </si>
  <si>
    <t xml:space="preserve">27CGGPD3308A1Z3Liner &amp; Other</t>
  </si>
  <si>
    <t xml:space="preserve">27CGGPD3308A1Z3SLC</t>
  </si>
  <si>
    <t xml:space="preserve">27CGGPD3308A1Z3SLC+</t>
  </si>
  <si>
    <t xml:space="preserve">27CGQPB8231G1ZB</t>
  </si>
  <si>
    <t xml:space="preserve">Arohi Enterprises</t>
  </si>
  <si>
    <t xml:space="preserve">27CGQPB8231G1ZBLAM</t>
  </si>
  <si>
    <t xml:space="preserve">27CGTPS1830D1Z6</t>
  </si>
  <si>
    <t xml:space="preserve">TREND LAMINATES (TM)</t>
  </si>
  <si>
    <t xml:space="preserve">27CGTPS1830D1Z6Flex</t>
  </si>
  <si>
    <t xml:space="preserve">27CGTPS1830D1Z6LAM</t>
  </si>
  <si>
    <t xml:space="preserve">27CGTPS1830D1Z6SLC</t>
  </si>
  <si>
    <t xml:space="preserve">27CGXPG0054M1ZX</t>
  </si>
  <si>
    <t xml:space="preserve">Rohini Sales (Guruwar Peth)</t>
  </si>
  <si>
    <t xml:space="preserve">27CGXPG0054M1ZXCAL+</t>
  </si>
  <si>
    <t xml:space="preserve">27CGYPK9690J1Z6</t>
  </si>
  <si>
    <t xml:space="preserve">SUHEL ENTERPRISES</t>
  </si>
  <si>
    <t xml:space="preserve">27CGYPK9690J1Z6CAL+</t>
  </si>
  <si>
    <t xml:space="preserve">27CGYPK9690J1Z6LAM</t>
  </si>
  <si>
    <t xml:space="preserve">27CGYPK9690J1Z6SLC</t>
  </si>
  <si>
    <t xml:space="preserve">27CHBPJ1601G1ZW</t>
  </si>
  <si>
    <t xml:space="preserve">GEETA PLYWOOD (LONAVALA)</t>
  </si>
  <si>
    <t xml:space="preserve">27CHBPJ1601G1ZWLAM</t>
  </si>
  <si>
    <t xml:space="preserve">27CHDPK9407M2ZV</t>
  </si>
  <si>
    <t xml:space="preserve">MURLI PLYWOOD &amp; HARDWARE</t>
  </si>
  <si>
    <t xml:space="preserve">27CHDPK9407M2ZVFlex</t>
  </si>
  <si>
    <t xml:space="preserve">27CHDPR3803E1ZI</t>
  </si>
  <si>
    <t xml:space="preserve">HANUMAN PLY ( LOHEGAON )</t>
  </si>
  <si>
    <t xml:space="preserve">27CHDPR3803E1ZIFlex</t>
  </si>
  <si>
    <t xml:space="preserve">27CHDPR3803E1ZILAM</t>
  </si>
  <si>
    <t xml:space="preserve">27CHDPR3803E1ZISLC</t>
  </si>
  <si>
    <t xml:space="preserve">27CHDPR3803E1ZISLC+</t>
  </si>
  <si>
    <t xml:space="preserve">27CHGPS8333B1Z9</t>
  </si>
  <si>
    <t xml:space="preserve">ARK STUDIO</t>
  </si>
  <si>
    <t xml:space="preserve">27CHGPS8333B1Z9SLC</t>
  </si>
  <si>
    <t xml:space="preserve">27CHGPS8333B1Z9SLC+</t>
  </si>
  <si>
    <t xml:space="preserve">27CHHPS5830E1Z6</t>
  </si>
  <si>
    <t xml:space="preserve">SURANA SALES</t>
  </si>
  <si>
    <t xml:space="preserve">27CHHPS5830E1Z6CAL+</t>
  </si>
  <si>
    <t xml:space="preserve">27CHHPS5830E1Z6Flex</t>
  </si>
  <si>
    <t xml:space="preserve">27CHHPS5830E1Z6LAM</t>
  </si>
  <si>
    <t xml:space="preserve">27CHHPS5830E1Z6Liner &amp; Other</t>
  </si>
  <si>
    <t xml:space="preserve">27CHHPS5830E1Z6SLC</t>
  </si>
  <si>
    <t xml:space="preserve">27CHHPS5830E1Z6SLC+</t>
  </si>
  <si>
    <t xml:space="preserve">27CHIPR4014G1ZC</t>
  </si>
  <si>
    <t xml:space="preserve">GALAXY PLY AND LAMINATE</t>
  </si>
  <si>
    <t xml:space="preserve">27CHIPR4014G1ZCCAL+</t>
  </si>
  <si>
    <t xml:space="preserve">27CHIPR4014G1ZCFlex</t>
  </si>
  <si>
    <t xml:space="preserve">27CHIPR4014G1ZCLAM</t>
  </si>
  <si>
    <t xml:space="preserve">27CHIPR4014G1ZCSLC</t>
  </si>
  <si>
    <t xml:space="preserve">27CHPPS0055M1ZQ</t>
  </si>
  <si>
    <t xml:space="preserve">UVR Interior Solutions</t>
  </si>
  <si>
    <t xml:space="preserve">M G Road</t>
  </si>
  <si>
    <t xml:space="preserve">27CHPPS0055M1ZQLAM</t>
  </si>
  <si>
    <t xml:space="preserve">27CHSPS3796L1Z3</t>
  </si>
  <si>
    <t xml:space="preserve">PAVAN INTERIO (PAVAN SHINDE)</t>
  </si>
  <si>
    <t xml:space="preserve">27CHSPS3796L1Z3CAL+</t>
  </si>
  <si>
    <t xml:space="preserve">27CHSPS3796L1Z3Flex</t>
  </si>
  <si>
    <t xml:space="preserve">27CHSPS3796L1Z3LAM</t>
  </si>
  <si>
    <t xml:space="preserve">27CHSPS3796L1Z3SLC</t>
  </si>
  <si>
    <t xml:space="preserve">27CHVPS0048C1Z4</t>
  </si>
  <si>
    <t xml:space="preserve">SHRI VISHWAKARMA KITCHEN</t>
  </si>
  <si>
    <t xml:space="preserve">27CHVPS0048C1Z4CAL+</t>
  </si>
  <si>
    <t xml:space="preserve">27CHVPS0048C1Z4Flex</t>
  </si>
  <si>
    <t xml:space="preserve">27CHVPS0048C1Z4LAM</t>
  </si>
  <si>
    <t xml:space="preserve">27CHVPS0048C1Z4SLC</t>
  </si>
  <si>
    <t xml:space="preserve">27CHVPS0050C1ZA</t>
  </si>
  <si>
    <t xml:space="preserve">VISHVAKARMA KITCHEN</t>
  </si>
  <si>
    <t xml:space="preserve">27CHVPS0050C1ZACAL+</t>
  </si>
  <si>
    <t xml:space="preserve">27CHVPS0050C1ZAFlex</t>
  </si>
  <si>
    <t xml:space="preserve">27CHVPS0050C1ZALAM</t>
  </si>
  <si>
    <t xml:space="preserve">27CHVPS0050C1ZASLC</t>
  </si>
  <si>
    <t xml:space="preserve">27CHZPP5968G1Z8</t>
  </si>
  <si>
    <t xml:space="preserve">SHREYA TRADERS DIGHI</t>
  </si>
  <si>
    <t xml:space="preserve">27CHZPP5968G1Z8CAL+</t>
  </si>
  <si>
    <t xml:space="preserve">27CHZPP5968G1Z8Flex</t>
  </si>
  <si>
    <t xml:space="preserve">27CHZPP5968G1Z8LAM</t>
  </si>
  <si>
    <t xml:space="preserve">27CHZPP5968G1Z8SLC</t>
  </si>
  <si>
    <t xml:space="preserve">27CHZPS2198R1ZQ</t>
  </si>
  <si>
    <t xml:space="preserve">Swastik Ceramics (Bp)</t>
  </si>
  <si>
    <t xml:space="preserve">27CHZPS2198R1ZQLAM</t>
  </si>
  <si>
    <t xml:space="preserve">27CIBPM7794Q1Z7</t>
  </si>
  <si>
    <t xml:space="preserve">INAR DESIGNS</t>
  </si>
  <si>
    <t xml:space="preserve">27CIBPM7794Q1Z7LAM</t>
  </si>
  <si>
    <t xml:space="preserve">27CINPC8878D1ZT</t>
  </si>
  <si>
    <t xml:space="preserve">Ratan Glass  Decor</t>
  </si>
  <si>
    <t xml:space="preserve">27CINPC8878D1ZTLAM</t>
  </si>
  <si>
    <t xml:space="preserve">27CINPC8878D1ZTSLC</t>
  </si>
  <si>
    <t xml:space="preserve">27CIOPK7448A1Z2</t>
  </si>
  <si>
    <t xml:space="preserve">MODULAR FURNITURE GALLERY</t>
  </si>
  <si>
    <t xml:space="preserve">27CIOPK7448A1Z2LAM</t>
  </si>
  <si>
    <t xml:space="preserve">27CIOPK7448A1Z2SLC</t>
  </si>
  <si>
    <t xml:space="preserve">27CIOPS8006G1ZU</t>
  </si>
  <si>
    <t xml:space="preserve">MATESHAWARI HARDWARE</t>
  </si>
  <si>
    <t xml:space="preserve">27CIOPS8006G1ZULAM</t>
  </si>
  <si>
    <t xml:space="preserve">27CIOPS8053D1ZT</t>
  </si>
  <si>
    <t xml:space="preserve">SHREE CHAMUNDA KITCHEN &amp; HARDWARE</t>
  </si>
  <si>
    <t xml:space="preserve">27CIOPS8053D1ZTLAM</t>
  </si>
  <si>
    <t xml:space="preserve">27CITPP8238C1ZQ</t>
  </si>
  <si>
    <t xml:space="preserve">RUDRA INTERIORS</t>
  </si>
  <si>
    <t xml:space="preserve">27CITPP8238C1ZQLAM</t>
  </si>
  <si>
    <t xml:space="preserve">27CITPP8238C1ZQSLC</t>
  </si>
  <si>
    <t xml:space="preserve">27CIXPP9103L1ZD</t>
  </si>
  <si>
    <t xml:space="preserve">SHIV SHAKTI LAMINATES (DHANKAWADI)</t>
  </si>
  <si>
    <t xml:space="preserve">27CIXPP9103L1ZDLAM</t>
  </si>
  <si>
    <t xml:space="preserve">27CIXPP9103L1ZDSLC</t>
  </si>
  <si>
    <t xml:space="preserve">27CJFPP2745H1Z0</t>
  </si>
  <si>
    <t xml:space="preserve">SPACE PLANNER</t>
  </si>
  <si>
    <t xml:space="preserve">27CJFPP2745H1Z0CAL+</t>
  </si>
  <si>
    <t xml:space="preserve">27CJFPP2745H1Z0LAM</t>
  </si>
  <si>
    <t xml:space="preserve">27CJFPP2745H1Z0SLC</t>
  </si>
  <si>
    <t xml:space="preserve">27CJGPS8714J2ZL</t>
  </si>
  <si>
    <t xml:space="preserve">DESIRE INTERIOR (KARVE ROAD)</t>
  </si>
  <si>
    <t xml:space="preserve">27CJGPS8714J2ZLSLC</t>
  </si>
  <si>
    <t xml:space="preserve">27CJHPA2764D2ZH</t>
  </si>
  <si>
    <t xml:space="preserve">Elegant Plywood &amp; Decor</t>
  </si>
  <si>
    <t xml:space="preserve">27CJHPA2764D2ZHLAM</t>
  </si>
  <si>
    <t xml:space="preserve">27CJHPJ5323D1ZG</t>
  </si>
  <si>
    <t xml:space="preserve">ZANGIR ARTISANS CO.</t>
  </si>
  <si>
    <t xml:space="preserve">College Road</t>
  </si>
  <si>
    <t xml:space="preserve">27CJHPJ5323D1ZGLAM</t>
  </si>
  <si>
    <t xml:space="preserve">27CJHPJ5323D1ZGSLC+</t>
  </si>
  <si>
    <t xml:space="preserve">27CJJPP5299Q1ZY</t>
  </si>
  <si>
    <t xml:space="preserve">UNIQUE WOOD WORK</t>
  </si>
  <si>
    <t xml:space="preserve">27CJJPP5299Q1ZYLAM</t>
  </si>
  <si>
    <t xml:space="preserve">27CJJPP5299Q1ZYSLC</t>
  </si>
  <si>
    <t xml:space="preserve">27CJPPK6087B1ZW</t>
  </si>
  <si>
    <t xml:space="preserve">VK VENTURE (PISOLI)</t>
  </si>
  <si>
    <t xml:space="preserve">27CJPPK6087B1ZWLAM</t>
  </si>
  <si>
    <t xml:space="preserve">27CJPPK6087B1ZWSLC</t>
  </si>
  <si>
    <t xml:space="preserve">27CJPPS5011R2ZC</t>
  </si>
  <si>
    <t xml:space="preserve">MATESHWARI PLYWOOD</t>
  </si>
  <si>
    <t xml:space="preserve">27CJPPS5011R2ZCLAM</t>
  </si>
  <si>
    <t xml:space="preserve">27CJTPK3543C1Z3</t>
  </si>
  <si>
    <t xml:space="preserve">Shiv Enterprises</t>
  </si>
  <si>
    <t xml:space="preserve">27CJTPK3543C1Z3LAM</t>
  </si>
  <si>
    <t xml:space="preserve">27CJTPK3543C1Z3SLC</t>
  </si>
  <si>
    <t xml:space="preserve">27CJVPS1719Q1Z2</t>
  </si>
  <si>
    <t xml:space="preserve">Prakash Kitchen Interior</t>
  </si>
  <si>
    <t xml:space="preserve">27CJVPS1719Q1Z2CAL+</t>
  </si>
  <si>
    <t xml:space="preserve">27CJVPS1719Q1Z2LAM</t>
  </si>
  <si>
    <t xml:space="preserve">27CJVPS1719Q1Z2SLC</t>
  </si>
  <si>
    <t xml:space="preserve">27CJVPS1719Q1Z2SLC+</t>
  </si>
  <si>
    <t xml:space="preserve">27CJXPS5517C1ZP</t>
  </si>
  <si>
    <t xml:space="preserve">SHREE CHAMUNDA MATA FURNITURE</t>
  </si>
  <si>
    <t xml:space="preserve">27CJXPS5517C1ZPCAL+</t>
  </si>
  <si>
    <t xml:space="preserve">27CJXPS5517C1ZPLAM</t>
  </si>
  <si>
    <t xml:space="preserve">27CJXPS5517C1ZPSLC</t>
  </si>
  <si>
    <t xml:space="preserve">27CJYPP8140D1ZO</t>
  </si>
  <si>
    <t xml:space="preserve">UNIVERSAL INTERIOR SOLUTIONS</t>
  </si>
  <si>
    <t xml:space="preserve">27CJYPP8140D1ZOCAL+</t>
  </si>
  <si>
    <t xml:space="preserve">27CJYPP8140D1ZOFlex</t>
  </si>
  <si>
    <t xml:space="preserve">27CJYPR5417D1ZO</t>
  </si>
  <si>
    <t xml:space="preserve">Mahalaxmi Timbers and Plywood(Narayangaon)</t>
  </si>
  <si>
    <t xml:space="preserve">27CJYPR5417D1ZOLAM</t>
  </si>
  <si>
    <t xml:space="preserve">27CJYPR5417D1ZOSLC</t>
  </si>
  <si>
    <t xml:space="preserve">27CKHPC2584G1Z6</t>
  </si>
  <si>
    <t xml:space="preserve">Vishwanath Interior (Rahatani)</t>
  </si>
  <si>
    <t xml:space="preserve">27CKHPC2584G1Z6CAL+</t>
  </si>
  <si>
    <t xml:space="preserve">27CKHPC2584G1Z6LAM</t>
  </si>
  <si>
    <t xml:space="preserve">27CKHPC2584G1Z6SLC</t>
  </si>
  <si>
    <t xml:space="preserve">27CKJPT4839F1ZN</t>
  </si>
  <si>
    <t xml:space="preserve">Shree Shyam Plywood &amp; Hardware</t>
  </si>
  <si>
    <t xml:space="preserve">27CKJPT4839F1ZNCAL+</t>
  </si>
  <si>
    <t xml:space="preserve">27CKJPT4839F1ZNFlex</t>
  </si>
  <si>
    <t xml:space="preserve">27CKJPT4839F1ZNLAM</t>
  </si>
  <si>
    <t xml:space="preserve">27CKJPT4839F1ZNSLC</t>
  </si>
  <si>
    <t xml:space="preserve">27CKPPC5072H1ZZ</t>
  </si>
  <si>
    <t xml:space="preserve">Tulsi Hardware &amp; Electrical</t>
  </si>
  <si>
    <t xml:space="preserve">27CKPPC5072H1ZZCAL+</t>
  </si>
  <si>
    <t xml:space="preserve">27CKPPC5072H1ZZSLC</t>
  </si>
  <si>
    <t xml:space="preserve">27CKPPS2190J1ZH</t>
  </si>
  <si>
    <t xml:space="preserve">MAJISA CARPENTRY</t>
  </si>
  <si>
    <t xml:space="preserve">27CKPPS2190J1ZHCAL+</t>
  </si>
  <si>
    <t xml:space="preserve">27CKPPS2190J1ZHLAM</t>
  </si>
  <si>
    <t xml:space="preserve">27CKPPS2190J1ZHSLC</t>
  </si>
  <si>
    <t xml:space="preserve">27CKSPD8924L1ZF</t>
  </si>
  <si>
    <t xml:space="preserve">Shreya Enterprises (Wagholi)</t>
  </si>
  <si>
    <t xml:space="preserve">27CKSPD8924L1ZFCAL+</t>
  </si>
  <si>
    <t xml:space="preserve">27CKSPD8924L1ZFLAM</t>
  </si>
  <si>
    <t xml:space="preserve">27CKSPD8924L1ZFSLC</t>
  </si>
  <si>
    <t xml:space="preserve">27CKXPK6722Q1Z1</t>
  </si>
  <si>
    <t xml:space="preserve">27CKXPK6722Q1Z1CAL+</t>
  </si>
  <si>
    <t xml:space="preserve">27CKXPK6722Q1Z1Flex</t>
  </si>
  <si>
    <t xml:space="preserve">27CKZPR9547N1ZL</t>
  </si>
  <si>
    <t xml:space="preserve">Karan Hardware (CHNL1628515)</t>
  </si>
  <si>
    <t xml:space="preserve">27CKZPR9547N1ZLLAM</t>
  </si>
  <si>
    <t xml:space="preserve">27CLIPS4855E1ZP</t>
  </si>
  <si>
    <t xml:space="preserve">PERFECT PLYLAM (BANER)</t>
  </si>
  <si>
    <t xml:space="preserve">27CLIPS4855E1ZPCAL+</t>
  </si>
  <si>
    <t xml:space="preserve">27CLIPS4855E1ZPFlex</t>
  </si>
  <si>
    <t xml:space="preserve">27CLIPS4855E1ZPLAM</t>
  </si>
  <si>
    <t xml:space="preserve">27CLIPS4855E1ZPLiner &amp; Other</t>
  </si>
  <si>
    <t xml:space="preserve">27CLIPS4855E1ZPSLC</t>
  </si>
  <si>
    <t xml:space="preserve">27CLIPS4855E1ZPSLC+</t>
  </si>
  <si>
    <t xml:space="preserve">27CLTPR8905B1ZM</t>
  </si>
  <si>
    <t xml:space="preserve">JAI NAGNESH PLY &amp; H/W (PCMC)</t>
  </si>
  <si>
    <t xml:space="preserve">27CLTPR8905B1ZMCAL+</t>
  </si>
  <si>
    <t xml:space="preserve">27CLTPR8905B1ZMFlex</t>
  </si>
  <si>
    <t xml:space="preserve">27CLTPR8905B1ZMLAM</t>
  </si>
  <si>
    <t xml:space="preserve">27CLTPR8905B1ZMLiner &amp; Other</t>
  </si>
  <si>
    <t xml:space="preserve">27CLTPR8905B1ZMSLC</t>
  </si>
  <si>
    <t xml:space="preserve">27CLTPR8905B1ZMSLC+</t>
  </si>
  <si>
    <t xml:space="preserve">27CLUPS1930E1ZR</t>
  </si>
  <si>
    <t xml:space="preserve">ABHISHEK PLYWOOD &amp; HARDWARE</t>
  </si>
  <si>
    <t xml:space="preserve">27CLUPS1930E1ZRCAL+</t>
  </si>
  <si>
    <t xml:space="preserve">27CLUPS1930E1ZRFlex</t>
  </si>
  <si>
    <t xml:space="preserve">27CLUPS1930E1ZRLAM</t>
  </si>
  <si>
    <t xml:space="preserve">27CLUPS1930E1ZRLiner &amp; Other</t>
  </si>
  <si>
    <t xml:space="preserve">27CLUPS1930E1ZRSLC</t>
  </si>
  <si>
    <t xml:space="preserve">27CLUPS1930E1ZRSLC+</t>
  </si>
  <si>
    <t xml:space="preserve">27CLWPR3174H1ZC</t>
  </si>
  <si>
    <t xml:space="preserve">RAVINDRA</t>
  </si>
  <si>
    <t xml:space="preserve">27CLWPR3174H1ZCLAM</t>
  </si>
  <si>
    <t xml:space="preserve">27CLWPR3174H1ZCSLC</t>
  </si>
  <si>
    <t xml:space="preserve">27CMIPD9299N1Z3</t>
  </si>
  <si>
    <t xml:space="preserve">SHIVAM KITCHEN DECOR</t>
  </si>
  <si>
    <t xml:space="preserve">27CMIPD9299N1Z3CAL+</t>
  </si>
  <si>
    <t xml:space="preserve">27CMIPD9299N1Z3Flex</t>
  </si>
  <si>
    <t xml:space="preserve">27CMIPD9299N1Z3LAM</t>
  </si>
  <si>
    <t xml:space="preserve">27CMIPD9299N1Z3SLC</t>
  </si>
  <si>
    <t xml:space="preserve">27CMTPS4501B1ZZ</t>
  </si>
  <si>
    <t xml:space="preserve">KRISHNA PLYWOOD, HARDWARE &amp; ALUMINIUM (INDAPUR)</t>
  </si>
  <si>
    <t xml:space="preserve">27CMTPS4501B1ZZLAM</t>
  </si>
  <si>
    <t xml:space="preserve">27CMVPC2796J1ZB</t>
  </si>
  <si>
    <t xml:space="preserve">VIKAS PLY AND H/W NEW DHAYRI</t>
  </si>
  <si>
    <t xml:space="preserve">27CMVPC2796J1ZBCAL+</t>
  </si>
  <si>
    <t xml:space="preserve">27CMVPC2796J1ZBLAM</t>
  </si>
  <si>
    <t xml:space="preserve">27CMVPC2796J1ZBSLC</t>
  </si>
  <si>
    <t xml:space="preserve">27CMVPC2796J1ZBSLC+</t>
  </si>
  <si>
    <t xml:space="preserve">27CNAPS6315K1ZP</t>
  </si>
  <si>
    <t xml:space="preserve">B T S FURNITURE</t>
  </si>
  <si>
    <t xml:space="preserve">27CNAPS6315K1ZPLAM</t>
  </si>
  <si>
    <t xml:space="preserve">27CNAPS6315K1ZPSLC</t>
  </si>
  <si>
    <t xml:space="preserve">27CNAPS6315K1ZPSLC+</t>
  </si>
  <si>
    <t xml:space="preserve">27CNBPK3945E1Z3</t>
  </si>
  <si>
    <t xml:space="preserve">J DECOR</t>
  </si>
  <si>
    <t xml:space="preserve">27CNBPK3945E1Z3CAL+</t>
  </si>
  <si>
    <t xml:space="preserve">27CNBPK3945E1Z3Flex</t>
  </si>
  <si>
    <t xml:space="preserve">27CNBPK3945E1Z3LAM</t>
  </si>
  <si>
    <t xml:space="preserve">27CNBPK3945E1Z3SLC</t>
  </si>
  <si>
    <t xml:space="preserve">27CNWPS8064B1ZC</t>
  </si>
  <si>
    <t xml:space="preserve">RAJ FURNITURE &amp; SOFA MAKER</t>
  </si>
  <si>
    <t xml:space="preserve">27CNWPS8064B1ZCCAL+</t>
  </si>
  <si>
    <t xml:space="preserve">27COAPS5051P1ZE</t>
  </si>
  <si>
    <t xml:space="preserve">B M ENTERPRISES KATRAJ</t>
  </si>
  <si>
    <t xml:space="preserve">27COAPS5051P1ZELAM</t>
  </si>
  <si>
    <t xml:space="preserve">27COBPG0230F1ZN</t>
  </si>
  <si>
    <t xml:space="preserve">SWASTIK SALES</t>
  </si>
  <si>
    <t xml:space="preserve">27COBPG0230F1ZNSLC</t>
  </si>
  <si>
    <t xml:space="preserve">27COIPS8325E1ZM</t>
  </si>
  <si>
    <t xml:space="preserve">S. S. ENTERPRISES (PIMPRI)</t>
  </si>
  <si>
    <t xml:space="preserve">27COIPS8325E1ZMLAM</t>
  </si>
  <si>
    <t xml:space="preserve">27COKPC1241P1ZS</t>
  </si>
  <si>
    <t xml:space="preserve">Balaji Plywood And Hardware</t>
  </si>
  <si>
    <t xml:space="preserve">27COKPC1241P1ZSCAL+</t>
  </si>
  <si>
    <t xml:space="preserve">27COKPC1241P1ZSFlex</t>
  </si>
  <si>
    <t xml:space="preserve">27COKPC1241P1ZSLAM</t>
  </si>
  <si>
    <t xml:space="preserve">27COKPC1241P1ZSSLC</t>
  </si>
  <si>
    <t xml:space="preserve">27CONPJ1502D1ZB</t>
  </si>
  <si>
    <t xml:space="preserve">M/s The Design House</t>
  </si>
  <si>
    <t xml:space="preserve">27CONPJ1502D1ZBLAM</t>
  </si>
  <si>
    <t xml:space="preserve">27CONPJ1502D1ZBSLC</t>
  </si>
  <si>
    <t xml:space="preserve">27CONPS3197H1Z7</t>
  </si>
  <si>
    <t xml:space="preserve">Swangiya Plywood Shoppe (Ambegaon)</t>
  </si>
  <si>
    <t xml:space="preserve">27CONPS3197H1Z7CAL+</t>
  </si>
  <si>
    <t xml:space="preserve">27CONPS3197H1Z7Flex</t>
  </si>
  <si>
    <t xml:space="preserve">27CONPS3197H1Z7LAM</t>
  </si>
  <si>
    <t xml:space="preserve">27CONPS3197H1Z7Liner &amp; Other</t>
  </si>
  <si>
    <t xml:space="preserve">27CONPS3197H1Z7SLC</t>
  </si>
  <si>
    <t xml:space="preserve">27CONPS3197H1Z7SLC+</t>
  </si>
  <si>
    <t xml:space="preserve">27CORPM2534L1ZD</t>
  </si>
  <si>
    <t xml:space="preserve">SAMARTH INTERIORS</t>
  </si>
  <si>
    <t xml:space="preserve">27CORPM2534L1ZDFlex</t>
  </si>
  <si>
    <t xml:space="preserve">27CORPM2534L1ZDLAM</t>
  </si>
  <si>
    <t xml:space="preserve">27CORPM2534L1ZDSLC</t>
  </si>
  <si>
    <t xml:space="preserve">27CORPS0015J1ZN</t>
  </si>
  <si>
    <t xml:space="preserve">NAV ENTERPRISES</t>
  </si>
  <si>
    <t xml:space="preserve">27CORPS0015J1ZNCAL+</t>
  </si>
  <si>
    <t xml:space="preserve">27CORPS0015J1ZNFlex</t>
  </si>
  <si>
    <t xml:space="preserve">27CORPS0015J1ZNLAM</t>
  </si>
  <si>
    <t xml:space="preserve">27CORPS0015J1ZNSLC</t>
  </si>
  <si>
    <t xml:space="preserve">27COTPK2882P1ZU</t>
  </si>
  <si>
    <t xml:space="preserve">GAJANAN HARDWARE &amp; PLY</t>
  </si>
  <si>
    <t xml:space="preserve">27COTPK2882P1ZUCAL+</t>
  </si>
  <si>
    <t xml:space="preserve">27COTPK2882P1ZUFlex</t>
  </si>
  <si>
    <t xml:space="preserve">27COTPK2882P1ZULAM</t>
  </si>
  <si>
    <t xml:space="preserve">27COTPK2882P1ZULiner &amp; Other</t>
  </si>
  <si>
    <t xml:space="preserve">27COTPK2882P1ZUSLC</t>
  </si>
  <si>
    <t xml:space="preserve">27COTPS8808D1Z9</t>
  </si>
  <si>
    <t xml:space="preserve">LALITA ENTERPRISES</t>
  </si>
  <si>
    <t xml:space="preserve">27COTPS8808D1Z9CAL+</t>
  </si>
  <si>
    <t xml:space="preserve">27COTPS8808D1Z9SLC</t>
  </si>
  <si>
    <t xml:space="preserve">27COZPD1194M1Z6</t>
  </si>
  <si>
    <t xml:space="preserve">VARAD FURNISHING AND ALL INTERIOR SOLUTION</t>
  </si>
  <si>
    <t xml:space="preserve">27COZPD1194M1Z6SLC</t>
  </si>
  <si>
    <t xml:space="preserve">27CPFPP7622R1Z1</t>
  </si>
  <si>
    <t xml:space="preserve">Furniture Mall (Baner)</t>
  </si>
  <si>
    <t xml:space="preserve">27CPFPP7622R1Z1LAM</t>
  </si>
  <si>
    <t xml:space="preserve">27CPFPP7622R1Z1Liner &amp; Other</t>
  </si>
  <si>
    <t xml:space="preserve">27CPFPP7622R1Z1SLC</t>
  </si>
  <si>
    <t xml:space="preserve">27CPHPK2653F1ZW</t>
  </si>
  <si>
    <t xml:space="preserve">Royal Electrical Engineers/line Up Interiors</t>
  </si>
  <si>
    <t xml:space="preserve">IRIGATION COLONY</t>
  </si>
  <si>
    <t xml:space="preserve">27CPHPK2653F1ZWLAM</t>
  </si>
  <si>
    <t xml:space="preserve">27CPIPS0454K1ZH</t>
  </si>
  <si>
    <t xml:space="preserve">S K RUSTOM</t>
  </si>
  <si>
    <t xml:space="preserve">27CPIPS0454K1ZHLAM</t>
  </si>
  <si>
    <t xml:space="preserve">27CPIPS0454K1ZHSLC</t>
  </si>
  <si>
    <t xml:space="preserve">27CPZPB7935M1ZX</t>
  </si>
  <si>
    <t xml:space="preserve">ALICO HARDWARE</t>
  </si>
  <si>
    <t xml:space="preserve">27CPZPB7935M1ZXLAM</t>
  </si>
  <si>
    <t xml:space="preserve">27CQEPB4266R1ZC</t>
  </si>
  <si>
    <t xml:space="preserve">Shree Chamunda Architectural Hardware</t>
  </si>
  <si>
    <t xml:space="preserve">27CQEPB4266R1ZCCAL+</t>
  </si>
  <si>
    <t xml:space="preserve">27CQEPB4266R1ZCFlex</t>
  </si>
  <si>
    <t xml:space="preserve">27CQEPB4266R1ZCLAM</t>
  </si>
  <si>
    <t xml:space="preserve">27CQEPB4266R1ZCSLC</t>
  </si>
  <si>
    <t xml:space="preserve">27CQJPK8520Q1Z3</t>
  </si>
  <si>
    <t xml:space="preserve">Shree Shyam Ply and Hardware- Baramati</t>
  </si>
  <si>
    <t xml:space="preserve">27CQJPK8520Q1Z3LAM</t>
  </si>
  <si>
    <t xml:space="preserve">27CQKPS9024C1ZM</t>
  </si>
  <si>
    <t xml:space="preserve">AURAA TRADING COMPANY</t>
  </si>
  <si>
    <t xml:space="preserve">27CQKPS9024C1ZMLAM</t>
  </si>
  <si>
    <t xml:space="preserve">27CQOPS7802Q1ZR</t>
  </si>
  <si>
    <t xml:space="preserve">INDRA SALES (BP)</t>
  </si>
  <si>
    <t xml:space="preserve">27CQOPS7802Q1ZRCAL+</t>
  </si>
  <si>
    <t xml:space="preserve">27CQOPS7802Q1ZRLAM</t>
  </si>
  <si>
    <t xml:space="preserve">27CQOPS7802Q1ZRSLC</t>
  </si>
  <si>
    <t xml:space="preserve">27CQVPK9322C1ZI</t>
  </si>
  <si>
    <t xml:space="preserve">DIVYA ASSOCIATES</t>
  </si>
  <si>
    <t xml:space="preserve">27CQVPK9322C1ZICAL+</t>
  </si>
  <si>
    <t xml:space="preserve">27CQVPK9322C1ZIFlex</t>
  </si>
  <si>
    <t xml:space="preserve">27CQVPK9322C1ZILAM</t>
  </si>
  <si>
    <t xml:space="preserve">27CQVPK9322C1ZISLC</t>
  </si>
  <si>
    <t xml:space="preserve">27CQVPK9322C1ZISLC+</t>
  </si>
  <si>
    <t xml:space="preserve">27CQYPK0073K1Z8</t>
  </si>
  <si>
    <t xml:space="preserve">M/s Green Yard Lawncare</t>
  </si>
  <si>
    <t xml:space="preserve">27CQYPK0073K1Z8LAM</t>
  </si>
  <si>
    <t xml:space="preserve">27CRBPG2996P1Z3</t>
  </si>
  <si>
    <t xml:space="preserve">SHREE SAMARTH PLYWOOD AND HARDWARE</t>
  </si>
  <si>
    <t xml:space="preserve">27CRBPG2996P1Z3CAL+</t>
  </si>
  <si>
    <t xml:space="preserve">27CRBPG2996P1Z3LAM</t>
  </si>
  <si>
    <t xml:space="preserve">27CRBPG2996P1Z3SLC</t>
  </si>
  <si>
    <t xml:space="preserve">27CRDPG7783C1ZP</t>
  </si>
  <si>
    <t xml:space="preserve">Studio 15x22</t>
  </si>
  <si>
    <t xml:space="preserve">27CRDPG7783C1ZPLAM</t>
  </si>
  <si>
    <t xml:space="preserve">27CRDPG7783C1ZPSLC+</t>
  </si>
  <si>
    <t xml:space="preserve">27CRJPD9349H1ZE</t>
  </si>
  <si>
    <t xml:space="preserve">R D ENTERPRISES</t>
  </si>
  <si>
    <t xml:space="preserve">27CRJPD9349H1ZECAL+</t>
  </si>
  <si>
    <t xml:space="preserve">27CRJPD9349H1ZELAM</t>
  </si>
  <si>
    <t xml:space="preserve">27CRJPD9349H1ZESLC</t>
  </si>
  <si>
    <t xml:space="preserve">27CRKPS3967F1Z6</t>
  </si>
  <si>
    <t xml:space="preserve">SHREE SHYAM PLY (BHAWANI PETH)</t>
  </si>
  <si>
    <t xml:space="preserve">27CRKPS3967F1Z6LAM</t>
  </si>
  <si>
    <t xml:space="preserve">27CRKPS3967F1Z6SLC</t>
  </si>
  <si>
    <t xml:space="preserve">27CRLPK5519E1ZN</t>
  </si>
  <si>
    <t xml:space="preserve">S M Engineering</t>
  </si>
  <si>
    <t xml:space="preserve">27CRLPK5519E1ZNSLC+</t>
  </si>
  <si>
    <t xml:space="preserve">27CRVPS5825H1ZY</t>
  </si>
  <si>
    <t xml:space="preserve">SARAA INTERIO</t>
  </si>
  <si>
    <t xml:space="preserve">27CRVPS5825H1ZYCAL+</t>
  </si>
  <si>
    <t xml:space="preserve">27CRVPS5825H1ZYLAM</t>
  </si>
  <si>
    <t xml:space="preserve">27CRVPS5825H1ZYSLC</t>
  </si>
  <si>
    <t xml:space="preserve">27CRVPS5825H1ZYSLC+</t>
  </si>
  <si>
    <t xml:space="preserve">27CSIPS7169E1Z6</t>
  </si>
  <si>
    <t xml:space="preserve">CHAMUNDA TIMBER</t>
  </si>
  <si>
    <t xml:space="preserve">Alandi Road</t>
  </si>
  <si>
    <t xml:space="preserve">27CSIPS7169E1Z6LAM</t>
  </si>
  <si>
    <t xml:space="preserve">27CSMPD3104J1ZV</t>
  </si>
  <si>
    <t xml:space="preserve">Shlok Industrial Suppliers</t>
  </si>
  <si>
    <t xml:space="preserve">27CSMPD3104J1ZVCAL+</t>
  </si>
  <si>
    <t xml:space="preserve">27CSSPK5664C1ZC</t>
  </si>
  <si>
    <t xml:space="preserve">NATIONAL STEEL</t>
  </si>
  <si>
    <t xml:space="preserve">27CSSPK5664C1ZCCAL+</t>
  </si>
  <si>
    <t xml:space="preserve">27CSSPK5664C1ZCFlex</t>
  </si>
  <si>
    <t xml:space="preserve">27CSSPK5664C1ZCLAM</t>
  </si>
  <si>
    <t xml:space="preserve">27CSSPK5664C1ZCSLC</t>
  </si>
  <si>
    <t xml:space="preserve">27CTQPK7514Q2ZP</t>
  </si>
  <si>
    <t xml:space="preserve">R K ENTERPRISES</t>
  </si>
  <si>
    <t xml:space="preserve">27CTQPK7514Q2ZPLAM</t>
  </si>
  <si>
    <t xml:space="preserve">27CTSPS6925H1ZU</t>
  </si>
  <si>
    <t xml:space="preserve">N AND T FURNITURE CONTRACTOR</t>
  </si>
  <si>
    <t xml:space="preserve">27CTSPS6925H1ZUCAL+</t>
  </si>
  <si>
    <t xml:space="preserve">27CTSPS6925H1ZULAM</t>
  </si>
  <si>
    <t xml:space="preserve">27CTSPS6925H1ZUSLC</t>
  </si>
  <si>
    <t xml:space="preserve">27CTUPM3279E1Z3</t>
  </si>
  <si>
    <t xml:space="preserve">MAHAVEER HARDWARE AND PLYWOOD (PUNAWALE)</t>
  </si>
  <si>
    <t xml:space="preserve">27CTUPM3279E1Z3LAM</t>
  </si>
  <si>
    <t xml:space="preserve">27CTZPK0010N1ZA</t>
  </si>
  <si>
    <t xml:space="preserve">MAULI PLY &amp; HARDWARE</t>
  </si>
  <si>
    <t xml:space="preserve">27CTZPK0010N1ZASLC</t>
  </si>
  <si>
    <t xml:space="preserve">27CTZPS0897P1Z3</t>
  </si>
  <si>
    <t xml:space="preserve">SHREE BUILDERS AND DEVELOPERS (KHED)</t>
  </si>
  <si>
    <t xml:space="preserve">27CTZPS0897P1Z3LAM</t>
  </si>
  <si>
    <t xml:space="preserve">27CTZPS0897P1Z3SLC</t>
  </si>
  <si>
    <t xml:space="preserve">27CUAPP9373H1Z5</t>
  </si>
  <si>
    <t xml:space="preserve">Tejashree Engineering (Manjari Bk)</t>
  </si>
  <si>
    <t xml:space="preserve">27CUAPP9373H1Z5CAL+</t>
  </si>
  <si>
    <t xml:space="preserve">27CUAPP9373H1Z5LAM</t>
  </si>
  <si>
    <t xml:space="preserve">27CUEPM8624E1ZI</t>
  </si>
  <si>
    <t xml:space="preserve">JAY AMBE ENTERPRISES</t>
  </si>
  <si>
    <t xml:space="preserve">27CUEPM8624E1ZILAM</t>
  </si>
  <si>
    <t xml:space="preserve">27CUFPR5607F1ZH</t>
  </si>
  <si>
    <t xml:space="preserve">TARA INTERIOR</t>
  </si>
  <si>
    <t xml:space="preserve">27CUFPR5607F1ZHCAL+</t>
  </si>
  <si>
    <t xml:space="preserve">27CUFPR5607F1ZHFlex</t>
  </si>
  <si>
    <t xml:space="preserve">27CUFPR5607F1ZHLAM</t>
  </si>
  <si>
    <t xml:space="preserve">27CUFPR5607F1ZHSLC</t>
  </si>
  <si>
    <t xml:space="preserve">27CUGPS5806J1Z5</t>
  </si>
  <si>
    <t xml:space="preserve">SVARUP ENTERPRISES</t>
  </si>
  <si>
    <t xml:space="preserve">27CUGPS5806J1Z5Flex</t>
  </si>
  <si>
    <t xml:space="preserve">27CUGPS5806J1Z5LAM</t>
  </si>
  <si>
    <t xml:space="preserve">27CUGPS5806J1Z5SLC</t>
  </si>
  <si>
    <t xml:space="preserve">27CUKPR2325B1ZR</t>
  </si>
  <si>
    <t xml:space="preserve">SHIV SHAKTI PLYWOOD AND HW ( PUNAWALE )</t>
  </si>
  <si>
    <t xml:space="preserve">27CUKPR2325B1ZRCAL+</t>
  </si>
  <si>
    <t xml:space="preserve">27CUKPR2325B1ZRLAM</t>
  </si>
  <si>
    <t xml:space="preserve">27CUKPR2325B1ZRSLC</t>
  </si>
  <si>
    <t xml:space="preserve">27CUKPR8037C1ZC</t>
  </si>
  <si>
    <t xml:space="preserve">RATHOD PLY AND LAMINATE</t>
  </si>
  <si>
    <t xml:space="preserve">27CUKPR8037C1ZCCAL+</t>
  </si>
  <si>
    <t xml:space="preserve">27CUKPR8037C1ZCLAM</t>
  </si>
  <si>
    <t xml:space="preserve">27CUKPR8037C1ZCLiner &amp; Other</t>
  </si>
  <si>
    <t xml:space="preserve">27CUKPR8037C1ZCSLC</t>
  </si>
  <si>
    <t xml:space="preserve">27CUKPR8037C1ZCSLC+</t>
  </si>
  <si>
    <t xml:space="preserve">27CULPV2019R1ZQ</t>
  </si>
  <si>
    <t xml:space="preserve">POONA STEEL INDIA</t>
  </si>
  <si>
    <t xml:space="preserve">27CULPV2019R1ZQFlex</t>
  </si>
  <si>
    <t xml:space="preserve">27CULPV2019R1ZQLAM</t>
  </si>
  <si>
    <t xml:space="preserve">27CULPV2019R1ZQSLC</t>
  </si>
  <si>
    <t xml:space="preserve">27CURPS2141B1ZL</t>
  </si>
  <si>
    <t xml:space="preserve">Ankrish Architects And Infra (Akrudi)</t>
  </si>
  <si>
    <t xml:space="preserve">27CURPS2141B1ZLLAM</t>
  </si>
  <si>
    <t xml:space="preserve">27CVKPJ6155L1Z0</t>
  </si>
  <si>
    <t xml:space="preserve">Nitin Plywood And Hardware</t>
  </si>
  <si>
    <t xml:space="preserve">27CVKPJ6155L1Z0CAL+</t>
  </si>
  <si>
    <t xml:space="preserve">27CVKPJ6155L1Z0Flex</t>
  </si>
  <si>
    <t xml:space="preserve">27CVKPJ6155L1Z0LAM</t>
  </si>
  <si>
    <t xml:space="preserve">27CVKPJ6155L1Z0SLC</t>
  </si>
  <si>
    <t xml:space="preserve">27CVWPR2396K1ZF</t>
  </si>
  <si>
    <t xml:space="preserve">Rawani Enterprises</t>
  </si>
  <si>
    <t xml:space="preserve">27CVWPR2396K1ZFCAL+</t>
  </si>
  <si>
    <t xml:space="preserve">27CVWPR2396K1ZFLAM</t>
  </si>
  <si>
    <t xml:space="preserve">27CVWPR2396K1ZFSLC</t>
  </si>
  <si>
    <t xml:space="preserve">27CWEPB5025N1ZH</t>
  </si>
  <si>
    <t xml:space="preserve">27CWEPB5025N1ZHCAL+</t>
  </si>
  <si>
    <t xml:space="preserve">27CWEPB5025N1ZHLAM</t>
  </si>
  <si>
    <t xml:space="preserve">27CWEPB5025N1ZHSLC</t>
  </si>
  <si>
    <t xml:space="preserve">27CWHPB5404N1ZF</t>
  </si>
  <si>
    <t xml:space="preserve">Veer Laminates (BP)</t>
  </si>
  <si>
    <t xml:space="preserve">27CWHPB5404N1ZFCAL+</t>
  </si>
  <si>
    <t xml:space="preserve">27CWHPB5404N1ZFLAM</t>
  </si>
  <si>
    <t xml:space="preserve">27CWOPM7087F1ZV</t>
  </si>
  <si>
    <t xml:space="preserve">TANOTRAI FURNITECH</t>
  </si>
  <si>
    <t xml:space="preserve">27CWOPM7087F1ZVCAL+</t>
  </si>
  <si>
    <t xml:space="preserve">27CWOPM7087F1ZVFlex</t>
  </si>
  <si>
    <t xml:space="preserve">27CWOPM7087F1ZVLAM</t>
  </si>
  <si>
    <t xml:space="preserve">27CWOPM7087F1ZVLiner &amp; Other</t>
  </si>
  <si>
    <t xml:space="preserve">27CWOPM7087F1ZVSLC</t>
  </si>
  <si>
    <t xml:space="preserve">27CWOPM7087F1ZVSLC+</t>
  </si>
  <si>
    <t xml:space="preserve">27CWVPS2025N1ZP</t>
  </si>
  <si>
    <t xml:space="preserve">SANA MODULAR SHUTTER</t>
  </si>
  <si>
    <t xml:space="preserve">27CWVPS2025N1ZPCAL+</t>
  </si>
  <si>
    <t xml:space="preserve">27CWVPS2025N1ZPFlex</t>
  </si>
  <si>
    <t xml:space="preserve">27CWVPS2025N1ZPLAM</t>
  </si>
  <si>
    <t xml:space="preserve">27CWVPS2025N1ZPSLC</t>
  </si>
  <si>
    <t xml:space="preserve">27CWVPS2025N1ZPSLC+</t>
  </si>
  <si>
    <t xml:space="preserve">27CWXPS7897E2Z7</t>
  </si>
  <si>
    <t xml:space="preserve">Hotel Vaishali-PUNE</t>
  </si>
  <si>
    <t xml:space="preserve">FC ROAD</t>
  </si>
  <si>
    <t xml:space="preserve">27CWXPS7897E2Z7CAL+</t>
  </si>
  <si>
    <t xml:space="preserve">27CWZPS7109B1ZZ</t>
  </si>
  <si>
    <t xml:space="preserve">DESIGN O KITCHENS</t>
  </si>
  <si>
    <t xml:space="preserve">27CWZPS7109B1ZZLAM</t>
  </si>
  <si>
    <t xml:space="preserve">27CWZPS7109B1ZZLiner &amp; Other</t>
  </si>
  <si>
    <t xml:space="preserve">27CWZPS7109B1ZZSLC</t>
  </si>
  <si>
    <t xml:space="preserve">27CWZPS7109B1ZZSLC+</t>
  </si>
  <si>
    <t xml:space="preserve">27CXGPM1717F1ZK</t>
  </si>
  <si>
    <t xml:space="preserve">Shivam Wooden Furniture (Talegaon)</t>
  </si>
  <si>
    <t xml:space="preserve">27CXGPM1717F1ZKFlex</t>
  </si>
  <si>
    <t xml:space="preserve">27CXGPM1717F1ZKLAM</t>
  </si>
  <si>
    <t xml:space="preserve">27CXGPM1717F1ZKSLC</t>
  </si>
  <si>
    <t xml:space="preserve">27CXNPM0206L1ZA</t>
  </si>
  <si>
    <t xml:space="preserve">RUDRA INTERIO</t>
  </si>
  <si>
    <t xml:space="preserve">Kadakwasla</t>
  </si>
  <si>
    <t xml:space="preserve">27CXNPM0206L1ZACAL+</t>
  </si>
  <si>
    <t xml:space="preserve">27CXVPS6839P1ZX</t>
  </si>
  <si>
    <t xml:space="preserve">Sharma Interior</t>
  </si>
  <si>
    <t xml:space="preserve">27CXVPS6839P1ZXLAM</t>
  </si>
  <si>
    <t xml:space="preserve">27CYHPP5104P1ZW</t>
  </si>
  <si>
    <t xml:space="preserve">V R Corporation</t>
  </si>
  <si>
    <t xml:space="preserve">27CYHPP5104P1ZWSLC+</t>
  </si>
  <si>
    <t xml:space="preserve">27CYLPR9510B1Z9</t>
  </si>
  <si>
    <t xml:space="preserve">JAGTAMBA FURNITURE WORKS</t>
  </si>
  <si>
    <t xml:space="preserve">27CYLPR9510B1Z9CAL+</t>
  </si>
  <si>
    <t xml:space="preserve">27CYLPR9510B1Z9LAM</t>
  </si>
  <si>
    <t xml:space="preserve">27CYLPR9510B1Z9SLC</t>
  </si>
  <si>
    <t xml:space="preserve">27CYLPR9510B1Z9SLC+</t>
  </si>
  <si>
    <t xml:space="preserve">27CYTPK8324E1Z0</t>
  </si>
  <si>
    <t xml:space="preserve">ROYAL INTERIORS (BHOSARI)</t>
  </si>
  <si>
    <t xml:space="preserve">27CYTPK8324E1Z0CAL+</t>
  </si>
  <si>
    <t xml:space="preserve">27CYTPK8324E1Z0Flex</t>
  </si>
  <si>
    <t xml:space="preserve">27CYTPK8324E1Z0LAM</t>
  </si>
  <si>
    <t xml:space="preserve">27CYTPK8324E1Z0Liner &amp; Other</t>
  </si>
  <si>
    <t xml:space="preserve">27CYTPK8324E1Z0SLC</t>
  </si>
  <si>
    <t xml:space="preserve">27CYTPK8324E1Z0SLC+</t>
  </si>
  <si>
    <t xml:space="preserve">27CYUPM7247P1Z6</t>
  </si>
  <si>
    <t xml:space="preserve">Hari Om Furniture &amp; Plywood (Alandi )</t>
  </si>
  <si>
    <t xml:space="preserve">27CYUPM7247P1Z6CAL+</t>
  </si>
  <si>
    <t xml:space="preserve">27CYUPM7247P1Z6Flex</t>
  </si>
  <si>
    <t xml:space="preserve">27CYUPM7247P1Z6LAM</t>
  </si>
  <si>
    <t xml:space="preserve">27CYUPM7247P1Z6SLC</t>
  </si>
  <si>
    <t xml:space="preserve">27CZNPP4551R1ZB</t>
  </si>
  <si>
    <t xml:space="preserve">PARAM PLY</t>
  </si>
  <si>
    <t xml:space="preserve">27CZNPP4551R1ZBCAL+</t>
  </si>
  <si>
    <t xml:space="preserve">27CZNPP4551R1ZBLAM</t>
  </si>
  <si>
    <t xml:space="preserve">27CZNPP4551R1ZBLiner &amp; Other</t>
  </si>
  <si>
    <t xml:space="preserve">27CZNPP4551R1ZBSLC</t>
  </si>
  <si>
    <t xml:space="preserve">27CZNPP4551R1ZBSLC+</t>
  </si>
  <si>
    <t xml:space="preserve">27DABPK9564D1ZK</t>
  </si>
  <si>
    <t xml:space="preserve">FURNITERIO</t>
  </si>
  <si>
    <t xml:space="preserve">27DABPK9564D1ZKCAL+</t>
  </si>
  <si>
    <t xml:space="preserve">27DABPK9564D1ZKFlex</t>
  </si>
  <si>
    <t xml:space="preserve">27DABPK9564D1ZKLAM</t>
  </si>
  <si>
    <t xml:space="preserve">27DABPK9564D1ZKLiner &amp; Other</t>
  </si>
  <si>
    <t xml:space="preserve">27DABPK9564D1ZKSLC</t>
  </si>
  <si>
    <t xml:space="preserve">27DABPK9564D1ZKSLC+</t>
  </si>
  <si>
    <t xml:space="preserve">27DAEPP4517E1ZR</t>
  </si>
  <si>
    <t xml:space="preserve">Ambika Glass (Chakan)</t>
  </si>
  <si>
    <t xml:space="preserve">27DAEPP4517E1ZRLAM</t>
  </si>
  <si>
    <t xml:space="preserve">27DAFPD6028H1ZU</t>
  </si>
  <si>
    <t xml:space="preserve">Luxe Space (TM)</t>
  </si>
  <si>
    <t xml:space="preserve">27DAFPD6028H1ZULAM</t>
  </si>
  <si>
    <t xml:space="preserve">27DAFPD6028H1ZUSLC</t>
  </si>
  <si>
    <t xml:space="preserve">27DAKPG1499A1ZR</t>
  </si>
  <si>
    <t xml:space="preserve">Balaji Plywood (Shirur)</t>
  </si>
  <si>
    <t xml:space="preserve">27DAKPG1499A1ZRSLC</t>
  </si>
  <si>
    <t xml:space="preserve">27DARPS9244G2ZW</t>
  </si>
  <si>
    <t xml:space="preserve">B S INTERIORS</t>
  </si>
  <si>
    <t xml:space="preserve">27DARPS9244G2ZWLAM</t>
  </si>
  <si>
    <t xml:space="preserve">27DBDPP7237P1ZW</t>
  </si>
  <si>
    <t xml:space="preserve">Fikar Not Enterprises (Sahakar Nagar)</t>
  </si>
  <si>
    <t xml:space="preserve">27DBDPP7237P1ZWCAL+</t>
  </si>
  <si>
    <t xml:space="preserve">27DBDPP7237P1ZWLAM</t>
  </si>
  <si>
    <t xml:space="preserve">27DBGPP1365H1ZH</t>
  </si>
  <si>
    <t xml:space="preserve">URBAN HUB - PRIMPRI CHINCHWAD PUNE</t>
  </si>
  <si>
    <t xml:space="preserve">27DBGPP1365H1ZHFlex</t>
  </si>
  <si>
    <t xml:space="preserve">27DBGPP1365H1ZHLAM</t>
  </si>
  <si>
    <t xml:space="preserve">27DBIPK2367G1ZI</t>
  </si>
  <si>
    <t xml:space="preserve">Spring Technologies</t>
  </si>
  <si>
    <t xml:space="preserve">27DBIPK2367G1ZILAM</t>
  </si>
  <si>
    <t xml:space="preserve">27DBKPK1410E1Z2</t>
  </si>
  <si>
    <t xml:space="preserve">GAJANAN TRADERS</t>
  </si>
  <si>
    <t xml:space="preserve">27DBKPK1410E1Z2CAL+</t>
  </si>
  <si>
    <t xml:space="preserve">27DBLPD7438G1ZG</t>
  </si>
  <si>
    <t xml:space="preserve">CREATIVE INTERIOR DESIGN</t>
  </si>
  <si>
    <t xml:space="preserve">27DBLPD7438G1ZGLAM</t>
  </si>
  <si>
    <t xml:space="preserve">27DBLPD7438G1ZGSLC</t>
  </si>
  <si>
    <t xml:space="preserve">27DBQPD6950N1ZX</t>
  </si>
  <si>
    <t xml:space="preserve">SHREE KRISHNA TRADERS</t>
  </si>
  <si>
    <t xml:space="preserve">27DBQPD6950N1ZXCAL+</t>
  </si>
  <si>
    <t xml:space="preserve">27DBQPD6950N1ZXFlex</t>
  </si>
  <si>
    <t xml:space="preserve">27DBQPD6950N1ZXLAM</t>
  </si>
  <si>
    <t xml:space="preserve">27DBQPD6950N1ZXLiner &amp; Other</t>
  </si>
  <si>
    <t xml:space="preserve">27DBQPD6950N1ZXSLC</t>
  </si>
  <si>
    <t xml:space="preserve">27DBZPM9271G1ZQ</t>
  </si>
  <si>
    <t xml:space="preserve">ATCO Ply &amp; Decorative</t>
  </si>
  <si>
    <t xml:space="preserve">27DBZPM9271G1ZQLAM</t>
  </si>
  <si>
    <t xml:space="preserve">27DBZPM9271G1ZQLiner &amp; Other</t>
  </si>
  <si>
    <t xml:space="preserve">27DCHPM9399N1ZE</t>
  </si>
  <si>
    <t xml:space="preserve">Arrow Tech Engineering</t>
  </si>
  <si>
    <t xml:space="preserve">27DCHPM9399N1ZECAL+</t>
  </si>
  <si>
    <t xml:space="preserve">27DCHPM9399N1ZEFlex</t>
  </si>
  <si>
    <t xml:space="preserve">27DCHPM9399N1ZELAM</t>
  </si>
  <si>
    <t xml:space="preserve">27DCHPM9399N1ZELiner &amp; Other</t>
  </si>
  <si>
    <t xml:space="preserve">27DCHPM9399N1ZESLC</t>
  </si>
  <si>
    <t xml:space="preserve">27DCNPB4236F1ZQ</t>
  </si>
  <si>
    <t xml:space="preserve">Spot Interio ( New )</t>
  </si>
  <si>
    <t xml:space="preserve">27DCNPB4236F1ZQLAM</t>
  </si>
  <si>
    <t xml:space="preserve">27DDAPK1964H1ZJ</t>
  </si>
  <si>
    <t xml:space="preserve">NATIONAL STEEL AND WOODEN FURNITURE</t>
  </si>
  <si>
    <t xml:space="preserve">27DDAPK1964H1ZJFlex</t>
  </si>
  <si>
    <t xml:space="preserve">27DDAPK1964H1ZJLAM</t>
  </si>
  <si>
    <t xml:space="preserve">27DDAPK1964H1ZJSLC</t>
  </si>
  <si>
    <t xml:space="preserve">27DDBPP1235D1ZX</t>
  </si>
  <si>
    <t xml:space="preserve">Epics Associates</t>
  </si>
  <si>
    <t xml:space="preserve">Vishal Nagar</t>
  </si>
  <si>
    <t xml:space="preserve">27DDBPP1235D1ZXCAL+</t>
  </si>
  <si>
    <t xml:space="preserve">27DDJPS9873Q2Z2</t>
  </si>
  <si>
    <t xml:space="preserve">IDECOR INTERIORS</t>
  </si>
  <si>
    <t xml:space="preserve">27DDJPS9873Q2Z2CAL+</t>
  </si>
  <si>
    <t xml:space="preserve">27DDLPS6070P2ZJ</t>
  </si>
  <si>
    <t xml:space="preserve">JAGUAR KRAFTS INTERIOR DESIGN STUDIO</t>
  </si>
  <si>
    <t xml:space="preserve">27DDLPS6070P2ZJLAM</t>
  </si>
  <si>
    <t xml:space="preserve">27DDTPP6241R1ZE</t>
  </si>
  <si>
    <t xml:space="preserve">SANTOSH FURNITURE</t>
  </si>
  <si>
    <t xml:space="preserve">27DDTPP6241R1ZECAL+</t>
  </si>
  <si>
    <t xml:space="preserve">27DDTPP6241R1ZEFlex</t>
  </si>
  <si>
    <t xml:space="preserve">27DDVPD0816A1ZU</t>
  </si>
  <si>
    <t xml:space="preserve">VAISHALI ENTERPRISES</t>
  </si>
  <si>
    <t xml:space="preserve">27DDVPD0816A1ZULAM</t>
  </si>
  <si>
    <t xml:space="preserve">27DDVPD0816A1ZUSLC</t>
  </si>
  <si>
    <t xml:space="preserve">27DDVPG9303R1ZK</t>
  </si>
  <si>
    <t xml:space="preserve">LAKSHYA PLY</t>
  </si>
  <si>
    <t xml:space="preserve">27DDVPG9303R1ZKLAM</t>
  </si>
  <si>
    <t xml:space="preserve">27DDVPG9303R1ZKSLC</t>
  </si>
  <si>
    <t xml:space="preserve">27DDWPP0334J1Z1</t>
  </si>
  <si>
    <t xml:space="preserve">Urvi Interior- Pune</t>
  </si>
  <si>
    <t xml:space="preserve">27DDWPP0334J1Z1LAM</t>
  </si>
  <si>
    <t xml:space="preserve">27DDWPP0334J1Z1SLC+</t>
  </si>
  <si>
    <t xml:space="preserve">27DDZPG1490M1ZQ</t>
  </si>
  <si>
    <t xml:space="preserve">SHREE LAXMI KITCHEN MAKERS &amp; WOODEN FURNITURE</t>
  </si>
  <si>
    <t xml:space="preserve">27DDZPG1490M1ZQCAL+</t>
  </si>
  <si>
    <t xml:space="preserve">27DDZPG1490M1ZQFlex</t>
  </si>
  <si>
    <t xml:space="preserve">27DDZPG1490M1ZQLAM</t>
  </si>
  <si>
    <t xml:space="preserve">27DDZPG1490M1ZQSLC</t>
  </si>
  <si>
    <t xml:space="preserve">27DDZPG1490M1ZQSLC+</t>
  </si>
  <si>
    <t xml:space="preserve">27DFAPS7410N1Z1</t>
  </si>
  <si>
    <t xml:space="preserve">SHREE ANMOL SOLID SURFACE</t>
  </si>
  <si>
    <t xml:space="preserve">27DFAPS7410N1Z1LAM</t>
  </si>
  <si>
    <t xml:space="preserve">27DFAPS7410N1Z1SLC</t>
  </si>
  <si>
    <t xml:space="preserve">27DFXPS4526A1Z2</t>
  </si>
  <si>
    <t xml:space="preserve">MAHARASHTRA HARDWARE</t>
  </si>
  <si>
    <t xml:space="preserve">27DFXPS4526A1Z2CAL+</t>
  </si>
  <si>
    <t xml:space="preserve">27DFXPS4526A1Z2Flex</t>
  </si>
  <si>
    <t xml:space="preserve">27DFXPS4526A1Z2LAM</t>
  </si>
  <si>
    <t xml:space="preserve">27DFXPS4526A1Z2SLC</t>
  </si>
  <si>
    <t xml:space="preserve">27DGNPP6828M1ZF</t>
  </si>
  <si>
    <t xml:space="preserve">SMILE DOOR</t>
  </si>
  <si>
    <t xml:space="preserve">27DGNPP6828M1ZFFlex</t>
  </si>
  <si>
    <t xml:space="preserve">27DGUPG5483E1ZX</t>
  </si>
  <si>
    <t xml:space="preserve">JAGADGURU STAINLESS STEEL WORK</t>
  </si>
  <si>
    <t xml:space="preserve">27DGUPG5483E1ZXCAL+</t>
  </si>
  <si>
    <t xml:space="preserve">27DGUPG5483E1ZXFlex</t>
  </si>
  <si>
    <t xml:space="preserve">27DGUPG5483E1ZXLAM</t>
  </si>
  <si>
    <t xml:space="preserve">27DGUPG5483E1ZXSLC</t>
  </si>
  <si>
    <t xml:space="preserve">27DHUPS2450G1ZU</t>
  </si>
  <si>
    <t xml:space="preserve">Rising Destiny (Dhankawadi)</t>
  </si>
  <si>
    <t xml:space="preserve">27DHUPS2450G1ZULAM</t>
  </si>
  <si>
    <t xml:space="preserve">27DHVPS0982J1ZD</t>
  </si>
  <si>
    <t xml:space="preserve">SHREE VINAYAK PLYWOOD (BANER)</t>
  </si>
  <si>
    <t xml:space="preserve">27DHVPS0982J1ZDCAL+</t>
  </si>
  <si>
    <t xml:space="preserve">27DHVPS0982J1ZDFlex</t>
  </si>
  <si>
    <t xml:space="preserve">27DHVPS0982J1ZDLAM</t>
  </si>
  <si>
    <t xml:space="preserve">27DHVPS0982J1ZDLiner &amp; Other</t>
  </si>
  <si>
    <t xml:space="preserve">27DHVPS0982J1ZDSLC</t>
  </si>
  <si>
    <t xml:space="preserve">27DHVPS0982J1ZDSLC+</t>
  </si>
  <si>
    <t xml:space="preserve">27DHYPP1334Q1ZB</t>
  </si>
  <si>
    <t xml:space="preserve">Adira Trading ( Tenon ) (CHNL6907514)</t>
  </si>
  <si>
    <t xml:space="preserve">27DHYPP1334Q1ZBLAM</t>
  </si>
  <si>
    <t xml:space="preserve">27DHYPP1334Q1ZBSLC</t>
  </si>
  <si>
    <t xml:space="preserve">27DIQPR5541J1ZJ</t>
  </si>
  <si>
    <t xml:space="preserve">Jyoti Modular Kichen &amp; Furniture</t>
  </si>
  <si>
    <t xml:space="preserve">27DIQPR5541J1ZJCAL+</t>
  </si>
  <si>
    <t xml:space="preserve">27DIQPR5541J1ZJFlex</t>
  </si>
  <si>
    <t xml:space="preserve">27DIQPR5541J1ZJLAM</t>
  </si>
  <si>
    <t xml:space="preserve">27DIQPR5541J1ZJSLC</t>
  </si>
  <si>
    <t xml:space="preserve">27DIQPR5541J1ZJSLC+</t>
  </si>
  <si>
    <t xml:space="preserve">27DIWPM8674K1Z0</t>
  </si>
  <si>
    <t xml:space="preserve">Shri Sagateshwar India</t>
  </si>
  <si>
    <t xml:space="preserve">27DIWPM8674K1Z0CAL+</t>
  </si>
  <si>
    <t xml:space="preserve">27DJJPP6505E1Z3</t>
  </si>
  <si>
    <t xml:space="preserve">JAIHIND PLYWOOD AND HARDWARE</t>
  </si>
  <si>
    <t xml:space="preserve">27DJJPP6505E1Z3CAL+</t>
  </si>
  <si>
    <t xml:space="preserve">27DJJPP6505E1Z3LAM</t>
  </si>
  <si>
    <t xml:space="preserve">27DJJPP6505E1Z3Liner &amp; Other</t>
  </si>
  <si>
    <t xml:space="preserve">27DJJPP6505E1Z3SLC</t>
  </si>
  <si>
    <t xml:space="preserve">27DJJPP6505E1Z3SLC+</t>
  </si>
  <si>
    <t xml:space="preserve">27DJNPS0868F1ZO</t>
  </si>
  <si>
    <t xml:space="preserve">DHEER ASSOCIATES</t>
  </si>
  <si>
    <t xml:space="preserve">27DJNPS0868F1ZOCAL+</t>
  </si>
  <si>
    <t xml:space="preserve">27DJNPS0868F1ZOLAM</t>
  </si>
  <si>
    <t xml:space="preserve">27DJNPS0868F1ZOSLC</t>
  </si>
  <si>
    <t xml:space="preserve">27DJNPS0868F1ZOSLC+</t>
  </si>
  <si>
    <t xml:space="preserve">27DJQPP4156J2ZH</t>
  </si>
  <si>
    <t xml:space="preserve">Trisha Enterprises</t>
  </si>
  <si>
    <t xml:space="preserve">27DJQPP4156J2ZHLAM</t>
  </si>
  <si>
    <t xml:space="preserve">27DJQPP4156J2ZHSLC</t>
  </si>
  <si>
    <t xml:space="preserve">27DKBPS0657B1ZB</t>
  </si>
  <si>
    <t xml:space="preserve">CREATIVE ENTERPRISES</t>
  </si>
  <si>
    <t xml:space="preserve">27DKBPS0657B1ZBFlex</t>
  </si>
  <si>
    <t xml:space="preserve">27DLEPK2711Q1ZS</t>
  </si>
  <si>
    <t xml:space="preserve">NAMO PRABHU ENTERPRISES</t>
  </si>
  <si>
    <t xml:space="preserve">27DLEPK2711Q1ZSLAM</t>
  </si>
  <si>
    <t xml:space="preserve">27DLEPP1074H1Z0</t>
  </si>
  <si>
    <t xml:space="preserve">Manish Furniture and Interior (Lohegaon)</t>
  </si>
  <si>
    <t xml:space="preserve">27DLEPP1074H1Z0LAM</t>
  </si>
  <si>
    <t xml:space="preserve">27DLEPP1074H1Z0SLC</t>
  </si>
  <si>
    <t xml:space="preserve">27DLEPP1074H1Z0SLC+</t>
  </si>
  <si>
    <t xml:space="preserve">27DLHPB4496L1ZM</t>
  </si>
  <si>
    <t xml:space="preserve">S. K.  ENTERPRISES</t>
  </si>
  <si>
    <t xml:space="preserve">27DLHPB4496L1ZMLAM</t>
  </si>
  <si>
    <t xml:space="preserve">27DLTPP9308B1ZO</t>
  </si>
  <si>
    <t xml:space="preserve">Shiv Plywood and Hardware ( Ravet)</t>
  </si>
  <si>
    <t xml:space="preserve">27DLTPP9308B1ZOCAL+</t>
  </si>
  <si>
    <t xml:space="preserve">27DLTPP9308B1ZOLAM</t>
  </si>
  <si>
    <t xml:space="preserve">27DLTPP9308B1ZOLiner &amp; Other</t>
  </si>
  <si>
    <t xml:space="preserve">27DLTPP9308B1ZOSLC</t>
  </si>
  <si>
    <t xml:space="preserve">27DLZPS1917R1ZR</t>
  </si>
  <si>
    <t xml:space="preserve">ARCH PLY AND HARDWARE</t>
  </si>
  <si>
    <t xml:space="preserve">27DLZPS1917R1ZRCAL+</t>
  </si>
  <si>
    <t xml:space="preserve">27DLZPS1917R1ZRFlex</t>
  </si>
  <si>
    <t xml:space="preserve">27DLZPS1917R1ZRLAM</t>
  </si>
  <si>
    <t xml:space="preserve">27DLZPS1917R1ZRSLC</t>
  </si>
  <si>
    <t xml:space="preserve">27DMBPK5454C1Z8</t>
  </si>
  <si>
    <t xml:space="preserve">FIRST CHOICE INTERIORS</t>
  </si>
  <si>
    <t xml:space="preserve">27DMBPK5454C1Z8CAL+</t>
  </si>
  <si>
    <t xml:space="preserve">27DMBPK5454C1Z8Flex</t>
  </si>
  <si>
    <t xml:space="preserve">27DMBPK5454C1Z8LAM</t>
  </si>
  <si>
    <t xml:space="preserve">27DMBPK5454C1Z8SLC</t>
  </si>
  <si>
    <t xml:space="preserve">27DMPPK7237H1ZJ</t>
  </si>
  <si>
    <t xml:space="preserve">Nehete Enterprises( Susgaon)</t>
  </si>
  <si>
    <t xml:space="preserve">Susgaon</t>
  </si>
  <si>
    <t xml:space="preserve">27DMPPK7237H1ZJLAM</t>
  </si>
  <si>
    <t xml:space="preserve">27DMTPS4639M2ZV</t>
  </si>
  <si>
    <t xml:space="preserve">PRIYANKA KITCHEN DECOR</t>
  </si>
  <si>
    <t xml:space="preserve">27DMTPS4639M2ZVCAL+</t>
  </si>
  <si>
    <t xml:space="preserve">27DMTPS4639M2ZVFlex</t>
  </si>
  <si>
    <t xml:space="preserve">27DMTPS4639M2ZVLAM</t>
  </si>
  <si>
    <t xml:space="preserve">27DMTPS4639M2ZVSLC</t>
  </si>
  <si>
    <t xml:space="preserve">27DMTPS4639M2ZVSLC+</t>
  </si>
  <si>
    <t xml:space="preserve">27DNCPS3574M1ZB</t>
  </si>
  <si>
    <t xml:space="preserve">Shree Maa Karni</t>
  </si>
  <si>
    <t xml:space="preserve">27DNCPS3574M1ZBLAM</t>
  </si>
  <si>
    <t xml:space="preserve">27DNCPS3574M1ZBSLC</t>
  </si>
  <si>
    <t xml:space="preserve">27DNQPB4786N1Z4</t>
  </si>
  <si>
    <t xml:space="preserve">RAJMATA HARDWAR &amp; PLYWOOD (HADAPSAR)</t>
  </si>
  <si>
    <t xml:space="preserve">27DNQPB4786N1Z4CAL+</t>
  </si>
  <si>
    <t xml:space="preserve">27DNQPB4786N1Z4LAM</t>
  </si>
  <si>
    <t xml:space="preserve">27DNQPB4786N1Z4SLC</t>
  </si>
  <si>
    <t xml:space="preserve">27DNQPB4786N1Z4SLC+</t>
  </si>
  <si>
    <t xml:space="preserve">27DOQPK1741M1ZE</t>
  </si>
  <si>
    <t xml:space="preserve">BALOR PLY</t>
  </si>
  <si>
    <t xml:space="preserve">27DOQPK1741M1ZEFlex</t>
  </si>
  <si>
    <t xml:space="preserve">27DOQPK1741M1ZELAM</t>
  </si>
  <si>
    <t xml:space="preserve">27DPJPS1449C2ZQ</t>
  </si>
  <si>
    <t xml:space="preserve">Nxsto</t>
  </si>
  <si>
    <t xml:space="preserve">27DPJPS1449C2ZQCAL+</t>
  </si>
  <si>
    <t xml:space="preserve">27DPJPS1449C2ZQLAM</t>
  </si>
  <si>
    <t xml:space="preserve">27DPJPS1449C2ZQSLC</t>
  </si>
  <si>
    <t xml:space="preserve">27DPJPS1449C2ZQSLC+</t>
  </si>
  <si>
    <t xml:space="preserve">27DPMPS9043R1ZN</t>
  </si>
  <si>
    <t xml:space="preserve">PRATHMESH PLY AND HARDWARE ( KATRAJ )</t>
  </si>
  <si>
    <t xml:space="preserve">27DPMPS9043R1ZNCAL+</t>
  </si>
  <si>
    <t xml:space="preserve">27DPMPS9043R1ZNLAM</t>
  </si>
  <si>
    <t xml:space="preserve">27DPMPS9043R1ZNSLC</t>
  </si>
  <si>
    <t xml:space="preserve">27DQIPS3915P1Z0</t>
  </si>
  <si>
    <t xml:space="preserve">PARSHWA DISTRIBUTORS</t>
  </si>
  <si>
    <t xml:space="preserve">27DQIPS3915P1Z0CAL+</t>
  </si>
  <si>
    <t xml:space="preserve">27DQIPS3915P1Z0LAM</t>
  </si>
  <si>
    <t xml:space="preserve">27DQLPP4406H1ZL</t>
  </si>
  <si>
    <t xml:space="preserve">GANPATI SALES</t>
  </si>
  <si>
    <t xml:space="preserve">27DQLPP4406H1ZLLAM</t>
  </si>
  <si>
    <t xml:space="preserve">27DQQPK8518C1ZI</t>
  </si>
  <si>
    <t xml:space="preserve">Florence</t>
  </si>
  <si>
    <t xml:space="preserve">27DQQPK8518C1ZIFlex</t>
  </si>
  <si>
    <t xml:space="preserve">27DQQPK8518C1ZILAM</t>
  </si>
  <si>
    <t xml:space="preserve">27DQQPK8518C1ZISLC+</t>
  </si>
  <si>
    <t xml:space="preserve">27DQQPS7156L1ZR</t>
  </si>
  <si>
    <t xml:space="preserve">Vishwakarma Enterprises(Ramchand)</t>
  </si>
  <si>
    <t xml:space="preserve">27DQQPS7156L1ZRCAL+</t>
  </si>
  <si>
    <t xml:space="preserve">27DQQPS7156L1ZRLAM</t>
  </si>
  <si>
    <t xml:space="preserve">27DQQPS7156L1ZRSLC</t>
  </si>
  <si>
    <t xml:space="preserve">27DQVPS2773E1Z4</t>
  </si>
  <si>
    <t xml:space="preserve">LAXMI HARDWARE &amp; PLYWOOD ( KALEWADI )</t>
  </si>
  <si>
    <t xml:space="preserve">27DQVPS2773E1Z4CAL+</t>
  </si>
  <si>
    <t xml:space="preserve">27DQVPS2773E1Z4LAM</t>
  </si>
  <si>
    <t xml:space="preserve">27DQVPS2773E1Z4SLC</t>
  </si>
  <si>
    <t xml:space="preserve">27DQVPS2773E1Z4SLC+</t>
  </si>
  <si>
    <t xml:space="preserve">27DRMPS4033K1Z9</t>
  </si>
  <si>
    <t xml:space="preserve">Cyclo  Systems</t>
  </si>
  <si>
    <t xml:space="preserve">27DRMPS4033K1Z9LAM</t>
  </si>
  <si>
    <t xml:space="preserve">27DSHPK1734D1ZX</t>
  </si>
  <si>
    <t xml:space="preserve">M R ENTERPRISES</t>
  </si>
  <si>
    <t xml:space="preserve">27DSHPK1734D1ZXSLC</t>
  </si>
  <si>
    <t xml:space="preserve">27DSIPP0318B1Z1</t>
  </si>
  <si>
    <t xml:space="preserve">ARIHANT TRADERS</t>
  </si>
  <si>
    <t xml:space="preserve">27DSIPP0318B1Z1CAL+</t>
  </si>
  <si>
    <t xml:space="preserve">27DSIPP0318B1Z1Flex</t>
  </si>
  <si>
    <t xml:space="preserve">27DSIPP0318B1Z1LAM</t>
  </si>
  <si>
    <t xml:space="preserve">27DSIPP0318B1Z1SLC</t>
  </si>
  <si>
    <t xml:space="preserve">27DSIPP0318B1Z1SLC+</t>
  </si>
  <si>
    <t xml:space="preserve">27DSIPS3296H2Z2</t>
  </si>
  <si>
    <t xml:space="preserve">Dhanashree Sales (Shivne)</t>
  </si>
  <si>
    <t xml:space="preserve">27DSIPS3296H2Z2CAL+</t>
  </si>
  <si>
    <t xml:space="preserve">27DSIPS3296H2Z2Flex</t>
  </si>
  <si>
    <t xml:space="preserve">27DSIPS3296H2Z2LAM</t>
  </si>
  <si>
    <t xml:space="preserve">27DSIPS3296H2Z2SLC</t>
  </si>
  <si>
    <t xml:space="preserve">27DSJPB2212M1ZU</t>
  </si>
  <si>
    <t xml:space="preserve">ANTARANG DESIGN STUDIO (DR)</t>
  </si>
  <si>
    <t xml:space="preserve">27DSJPB2212M1ZUCAL+</t>
  </si>
  <si>
    <t xml:space="preserve">27DSJPB2212M1ZULAM</t>
  </si>
  <si>
    <t xml:space="preserve">27DSJPB2212M1ZUSLC</t>
  </si>
  <si>
    <t xml:space="preserve">27DSNPD1455E1ZU</t>
  </si>
  <si>
    <t xml:space="preserve">Raj Enterprises (Wakad)</t>
  </si>
  <si>
    <t xml:space="preserve">27DSNPD1455E1ZULAM</t>
  </si>
  <si>
    <t xml:space="preserve">27DTDPB8053B1Z2</t>
  </si>
  <si>
    <t xml:space="preserve">Aainath Plywood &amp; Hardware</t>
  </si>
  <si>
    <t xml:space="preserve">27DTDPB8053B1Z2CAL+</t>
  </si>
  <si>
    <t xml:space="preserve">27DTDPB8053B1Z2Flex</t>
  </si>
  <si>
    <t xml:space="preserve">27DTDPB8053B1Z2LAM</t>
  </si>
  <si>
    <t xml:space="preserve">27DTDPB8053B1Z2SLC</t>
  </si>
  <si>
    <t xml:space="preserve">27DTEPS2881B2ZJ</t>
  </si>
  <si>
    <t xml:space="preserve">MORYA PLYWOOD AND HARDWARE</t>
  </si>
  <si>
    <t xml:space="preserve">27DTEPS2881B2ZJCAL+</t>
  </si>
  <si>
    <t xml:space="preserve">27DTEPS2881B2ZJFlex</t>
  </si>
  <si>
    <t xml:space="preserve">27DTEPS2881B2ZJLAM</t>
  </si>
  <si>
    <t xml:space="preserve">27DTEPS2881B2ZJSLC</t>
  </si>
  <si>
    <t xml:space="preserve">27DTEPS2881B2ZJSLC+</t>
  </si>
  <si>
    <t xml:space="preserve">27DUZPP4258R1Z4</t>
  </si>
  <si>
    <t xml:space="preserve">Siddharth Enterprises(Phursungi)</t>
  </si>
  <si>
    <t xml:space="preserve">27DUZPP4258R1Z4CAL+</t>
  </si>
  <si>
    <t xml:space="preserve">27DUZPP4258R1Z4Flex</t>
  </si>
  <si>
    <t xml:space="preserve">27DUZPP4258R1Z4LAM</t>
  </si>
  <si>
    <t xml:space="preserve">27DUZPP4258R1Z4SLC</t>
  </si>
  <si>
    <t xml:space="preserve">27DWDPK4757G1ZA</t>
  </si>
  <si>
    <t xml:space="preserve">NITIN HARDWARE ( KHARADI )</t>
  </si>
  <si>
    <t xml:space="preserve">27DWDPK4757G1ZACAL+</t>
  </si>
  <si>
    <t xml:space="preserve">27DWDPK4757G1ZALAM</t>
  </si>
  <si>
    <t xml:space="preserve">27DWDPK4757G1ZASLC</t>
  </si>
  <si>
    <t xml:space="preserve">27DWDPK4757G1ZASLC+</t>
  </si>
  <si>
    <t xml:space="preserve">27DWFPK0692L1Z3</t>
  </si>
  <si>
    <t xml:space="preserve">DURGA STEEL</t>
  </si>
  <si>
    <t xml:space="preserve">27DWFPK0692L1Z3CAL+</t>
  </si>
  <si>
    <t xml:space="preserve">27DWFPK0692L1Z3LAM</t>
  </si>
  <si>
    <t xml:space="preserve">27DWFPK0692L1Z3Liner &amp; Other</t>
  </si>
  <si>
    <t xml:space="preserve">27DWFPK0692L1Z3SLC</t>
  </si>
  <si>
    <t xml:space="preserve">27DWKPS6758G1ZQ</t>
  </si>
  <si>
    <t xml:space="preserve">Liftcare India Solution</t>
  </si>
  <si>
    <t xml:space="preserve">27DWKPS6758G1ZQFlex</t>
  </si>
  <si>
    <t xml:space="preserve">27DWVPS0697M1Z8</t>
  </si>
  <si>
    <t xml:space="preserve">MAISAS PLYWOOD &amp; HARDWARE</t>
  </si>
  <si>
    <t xml:space="preserve">27DWVPS0697M1Z8CAL+</t>
  </si>
  <si>
    <t xml:space="preserve">27DWVPS0697M1Z8Flex</t>
  </si>
  <si>
    <t xml:space="preserve">27DWVPS0697M1Z8LAM</t>
  </si>
  <si>
    <t xml:space="preserve">27DWVPS0697M1Z8Liner &amp; Other</t>
  </si>
  <si>
    <t xml:space="preserve">27DWVPS0697M1Z8SLC</t>
  </si>
  <si>
    <t xml:space="preserve">27DWVPS0697M1Z8SLC+</t>
  </si>
  <si>
    <t xml:space="preserve">27DXIPS8715L1ZM</t>
  </si>
  <si>
    <t xml:space="preserve">Maharashtra Ply (Indapur)</t>
  </si>
  <si>
    <t xml:space="preserve">27DXIPS8715L1ZMLAM</t>
  </si>
  <si>
    <t xml:space="preserve">27DXIPS8715L1ZMSLC</t>
  </si>
  <si>
    <t xml:space="preserve">27DXMPK8088Q1Z6</t>
  </si>
  <si>
    <t xml:space="preserve">MOKSH ENTERPRISE</t>
  </si>
  <si>
    <t xml:space="preserve">27DXMPK8088Q1Z6CAL+</t>
  </si>
  <si>
    <t xml:space="preserve">27DXMPK8088Q1Z6LAM</t>
  </si>
  <si>
    <t xml:space="preserve">27DXMPK8088Q1Z6SLC</t>
  </si>
  <si>
    <t xml:space="preserve">27DXPPS5668F1ZM</t>
  </si>
  <si>
    <t xml:space="preserve">M Decor (Katraj Kodhwa Rd)</t>
  </si>
  <si>
    <t xml:space="preserve">27DXPPS5668F1ZMLAM</t>
  </si>
  <si>
    <t xml:space="preserve">27DXPPS5668F1ZMSLC</t>
  </si>
  <si>
    <t xml:space="preserve">27DXVPK3769M1ZB</t>
  </si>
  <si>
    <t xml:space="preserve">PRATIK INTERIORS</t>
  </si>
  <si>
    <t xml:space="preserve">27DXVPK3769M1ZBLAM</t>
  </si>
  <si>
    <t xml:space="preserve">27DYLPK7483R1Z6</t>
  </si>
  <si>
    <t xml:space="preserve">SHREE PLY N WOOD (HANDEWADI)</t>
  </si>
  <si>
    <t xml:space="preserve">27DYLPK7483R1Z6CAL+</t>
  </si>
  <si>
    <t xml:space="preserve">27DYLPK7483R1Z6Flex</t>
  </si>
  <si>
    <t xml:space="preserve">27DYLPK7483R1Z6LAM</t>
  </si>
  <si>
    <t xml:space="preserve">27DYLPK7483R1Z6SLC</t>
  </si>
  <si>
    <t xml:space="preserve">27DYLPK7483R1Z6SLC+</t>
  </si>
  <si>
    <t xml:space="preserve">27DYOPP0590K1ZQ</t>
  </si>
  <si>
    <t xml:space="preserve">G. P. S. ARTS</t>
  </si>
  <si>
    <t xml:space="preserve">27DYOPP0590K1ZQCAL+</t>
  </si>
  <si>
    <t xml:space="preserve">27DYOPP0590K1ZQLAM</t>
  </si>
  <si>
    <t xml:space="preserve">27DYOPP0590K1ZQSLC</t>
  </si>
  <si>
    <t xml:space="preserve">27DYYPB6342B1ZB</t>
  </si>
  <si>
    <t xml:space="preserve">Sarvadnya Enterprises</t>
  </si>
  <si>
    <t xml:space="preserve">27DYYPB6342B1ZBCAL+</t>
  </si>
  <si>
    <t xml:space="preserve">27DYYPB6342B1ZBFlex</t>
  </si>
  <si>
    <t xml:space="preserve">27DYYPB6342B1ZBLAM</t>
  </si>
  <si>
    <t xml:space="preserve">27EAIPS9754K1ZP</t>
  </si>
  <si>
    <t xml:space="preserve">A &amp; G FURNITURE</t>
  </si>
  <si>
    <t xml:space="preserve">27EAIPS9754K1ZPCAL+</t>
  </si>
  <si>
    <t xml:space="preserve">27EALPS2758Q1ZK</t>
  </si>
  <si>
    <t xml:space="preserve">ADAMS FURNITURE</t>
  </si>
  <si>
    <t xml:space="preserve">27EALPS2758Q1ZKCAL+</t>
  </si>
  <si>
    <t xml:space="preserve">27EBLPK6590R1ZI</t>
  </si>
  <si>
    <t xml:space="preserve">SIDDHIVINAYK TRADERS (BARAMATI)</t>
  </si>
  <si>
    <t xml:space="preserve">27EBLPK6590R1ZICAL+</t>
  </si>
  <si>
    <t xml:space="preserve">27EBLPK6590R1ZIFlex</t>
  </si>
  <si>
    <t xml:space="preserve">27EBLPK6590R1ZILAM</t>
  </si>
  <si>
    <t xml:space="preserve">27EBLPK6590R1ZISLC</t>
  </si>
  <si>
    <t xml:space="preserve">27EBLPK6590R1ZISLC+</t>
  </si>
  <si>
    <t xml:space="preserve">27EBYPS9425Q1Z3</t>
  </si>
  <si>
    <t xml:space="preserve">H &amp; H Furniture</t>
  </si>
  <si>
    <t xml:space="preserve">Mallik Nagar</t>
  </si>
  <si>
    <t xml:space="preserve">27EBYPS9425Q1Z3CAL+</t>
  </si>
  <si>
    <t xml:space="preserve">27ECLPS6722Q1ZK</t>
  </si>
  <si>
    <t xml:space="preserve">VISHWAKARMA ENTERPRISES(BHOSARI)</t>
  </si>
  <si>
    <t xml:space="preserve">27ECLPS6722Q1ZKLAM</t>
  </si>
  <si>
    <t xml:space="preserve">27EDTPM9576B1ZT</t>
  </si>
  <si>
    <t xml:space="preserve">SHREE MURTI KRUPA PLY AND HARDWARE</t>
  </si>
  <si>
    <t xml:space="preserve">27EDTPM9576B1ZTCAL+</t>
  </si>
  <si>
    <t xml:space="preserve">27EDTPM9576B1ZTLAM</t>
  </si>
  <si>
    <t xml:space="preserve">27EDTPM9576B1ZTSLC</t>
  </si>
  <si>
    <t xml:space="preserve">27EDTPM9576B1ZTSLC+</t>
  </si>
  <si>
    <t xml:space="preserve">27EEIPS2460Q1ZO</t>
  </si>
  <si>
    <t xml:space="preserve">SHRI NIWAS ENTERPRISES</t>
  </si>
  <si>
    <t xml:space="preserve">27EEIPS2460Q1ZOCAL+</t>
  </si>
  <si>
    <t xml:space="preserve">27EEIPS2460Q1ZOFlex</t>
  </si>
  <si>
    <t xml:space="preserve">27EEIPS2460Q1ZOLAM</t>
  </si>
  <si>
    <t xml:space="preserve">27EEPPS7219L1ZK</t>
  </si>
  <si>
    <t xml:space="preserve">MAHARASHTRA PLY / SRUSHTI PLY</t>
  </si>
  <si>
    <t xml:space="preserve">27EEPPS7219L1ZKCAL+</t>
  </si>
  <si>
    <t xml:space="preserve">27EEPPS7219L1ZKLAM</t>
  </si>
  <si>
    <t xml:space="preserve">27EEPPS7219L1ZKLiner &amp; Other</t>
  </si>
  <si>
    <t xml:space="preserve">27EEPPS7219L1ZKSLC</t>
  </si>
  <si>
    <t xml:space="preserve">27EEPPS7219L1ZKSLC+</t>
  </si>
  <si>
    <t xml:space="preserve">27EFHPB4684B1ZL</t>
  </si>
  <si>
    <t xml:space="preserve">Jai Ambe Metal (BP)</t>
  </si>
  <si>
    <t xml:space="preserve">27EFHPB4684B1ZLCAL+</t>
  </si>
  <si>
    <t xml:space="preserve">27EFHPB4684B1ZLLAM</t>
  </si>
  <si>
    <t xml:space="preserve">27EFSPS2677E1ZQ</t>
  </si>
  <si>
    <t xml:space="preserve">SURANA PLYLAM</t>
  </si>
  <si>
    <t xml:space="preserve">D.Y. Patil College Road</t>
  </si>
  <si>
    <t xml:space="preserve">27EFSPS2677E1ZQLAM</t>
  </si>
  <si>
    <t xml:space="preserve">27EGRPS1591H1ZO</t>
  </si>
  <si>
    <t xml:space="preserve">DESIGN DÉCOR HARDWARE &amp; PLY</t>
  </si>
  <si>
    <t xml:space="preserve">27EGRPS1591H1ZOCAL+</t>
  </si>
  <si>
    <t xml:space="preserve">27EGRPS1591H1ZOLAM</t>
  </si>
  <si>
    <t xml:space="preserve">27EGRPS1591H1ZOSLC</t>
  </si>
  <si>
    <t xml:space="preserve">27EGRPS1591H1ZOSLC+</t>
  </si>
  <si>
    <t xml:space="preserve">27EHNPP3320J1Z1</t>
  </si>
  <si>
    <t xml:space="preserve">Shiv Shambho Enterprises( Chikhali)</t>
  </si>
  <si>
    <t xml:space="preserve">27EHNPP3320J1Z1SLC</t>
  </si>
  <si>
    <t xml:space="preserve">27EHQPK1112J1Z9</t>
  </si>
  <si>
    <t xml:space="preserve">AARYA HOME ART</t>
  </si>
  <si>
    <t xml:space="preserve">27EHQPK1112J1Z9CAL+</t>
  </si>
  <si>
    <t xml:space="preserve">27EHQPK1112J1Z9LAM</t>
  </si>
  <si>
    <t xml:space="preserve">27EHQPK1112J1Z9SLC</t>
  </si>
  <si>
    <t xml:space="preserve">27EJEPR0054Q1ZO</t>
  </si>
  <si>
    <t xml:space="preserve">JAI AMBE PLYWOOD AND HARDWARE (GHORPADI PETH)</t>
  </si>
  <si>
    <t xml:space="preserve">27EJEPR0054Q1ZOCAL+</t>
  </si>
  <si>
    <t xml:space="preserve">27EJEPR0054Q1ZOFlex</t>
  </si>
  <si>
    <t xml:space="preserve">27EJEPR0054Q1ZOLAM</t>
  </si>
  <si>
    <t xml:space="preserve">27EJEPR0054Q1ZOSLC</t>
  </si>
  <si>
    <t xml:space="preserve">27EJEPR0054Q1ZOSLC+</t>
  </si>
  <si>
    <t xml:space="preserve">27EKRPM2221L1ZR</t>
  </si>
  <si>
    <t xml:space="preserve">STEEL LIFE MODULAR</t>
  </si>
  <si>
    <t xml:space="preserve">27EKRPM2221L1ZRCAL+</t>
  </si>
  <si>
    <t xml:space="preserve">27EKRPM2221L1ZRFlex</t>
  </si>
  <si>
    <t xml:space="preserve">27EKRPM2221L1ZRLAM</t>
  </si>
  <si>
    <t xml:space="preserve">27EKRPM2221L1ZRLiner &amp; Other</t>
  </si>
  <si>
    <t xml:space="preserve">27EKRPM2221L1ZRSLC</t>
  </si>
  <si>
    <t xml:space="preserve">27EKRPM2221L1ZRSLC+</t>
  </si>
  <si>
    <t xml:space="preserve">27EKWPB8699Q1ZL</t>
  </si>
  <si>
    <t xml:space="preserve">INNOVA PRODUCTS</t>
  </si>
  <si>
    <t xml:space="preserve">27EKWPB8699Q1ZLFlex</t>
  </si>
  <si>
    <t xml:space="preserve">27EKWPP3934G1ZG</t>
  </si>
  <si>
    <t xml:space="preserve">AYUSH INTERIOR (KOTHRUD)</t>
  </si>
  <si>
    <t xml:space="preserve">27EKWPP3934G1ZGLAM</t>
  </si>
  <si>
    <t xml:space="preserve">27EMEPS4080Q1Z7</t>
  </si>
  <si>
    <t xml:space="preserve">MKL ASSOCIATES</t>
  </si>
  <si>
    <t xml:space="preserve">27EMEPS4080Q1Z7CAL+</t>
  </si>
  <si>
    <t xml:space="preserve">27EMEPS4080Q1Z7LAM</t>
  </si>
  <si>
    <t xml:space="preserve">27EMEPS4080Q1Z7SLC</t>
  </si>
  <si>
    <t xml:space="preserve">27EMGPK5262Q1ZB</t>
  </si>
  <si>
    <t xml:space="preserve">FINE HARDWARE</t>
  </si>
  <si>
    <t xml:space="preserve">27EMGPK5262Q1ZBCAL+</t>
  </si>
  <si>
    <t xml:space="preserve">27EMGPK5262Q1ZBLAM</t>
  </si>
  <si>
    <t xml:space="preserve">27EMGPK5262Q1ZBLiner &amp; Other</t>
  </si>
  <si>
    <t xml:space="preserve">27ENJPS4729A1ZT</t>
  </si>
  <si>
    <t xml:space="preserve">New Shree Swami Timber</t>
  </si>
  <si>
    <t xml:space="preserve">27ENJPS4729A1ZTLAM</t>
  </si>
  <si>
    <t xml:space="preserve">27ENKPP6926F1ZI</t>
  </si>
  <si>
    <t xml:space="preserve">Shree Jalaram Modular (Chinchwad)</t>
  </si>
  <si>
    <t xml:space="preserve">27ENKPP6926F1ZICAL+</t>
  </si>
  <si>
    <t xml:space="preserve">27ENKPP6926F1ZIFlex</t>
  </si>
  <si>
    <t xml:space="preserve">27ENKPP6926F1ZILAM</t>
  </si>
  <si>
    <t xml:space="preserve">27ENKPP6926F1ZISLC</t>
  </si>
  <si>
    <t xml:space="preserve">27ENQPD7361Q1Z2</t>
  </si>
  <si>
    <t xml:space="preserve">BHAGAWATI STEEL HOUSE</t>
  </si>
  <si>
    <t xml:space="preserve">27ENQPD7361Q1Z2Flex</t>
  </si>
  <si>
    <t xml:space="preserve">27ENQPD7361Q1Z2SLC</t>
  </si>
  <si>
    <t xml:space="preserve">27EOFPS7675Q1ZN</t>
  </si>
  <si>
    <t xml:space="preserve">FINE CARPRENTRY</t>
  </si>
  <si>
    <t xml:space="preserve">27EOFPS7675Q1ZNCAL+</t>
  </si>
  <si>
    <t xml:space="preserve">27EOFPS7675Q1ZNLAM</t>
  </si>
  <si>
    <t xml:space="preserve">27EOFPS7675Q1ZNLiner &amp; Other</t>
  </si>
  <si>
    <t xml:space="preserve">27EOFPS7675Q1ZNSLC</t>
  </si>
  <si>
    <t xml:space="preserve">27EOFPS7675Q1ZNSLC+</t>
  </si>
  <si>
    <t xml:space="preserve">27EOFPS7815E1ZM</t>
  </si>
  <si>
    <t xml:space="preserve">K JANGID AND COMPANY</t>
  </si>
  <si>
    <t xml:space="preserve">27EOFPS7815E1ZMLAM</t>
  </si>
  <si>
    <t xml:space="preserve">27EOFPS7815E1ZMSLC</t>
  </si>
  <si>
    <t xml:space="preserve">27EOFPS7933F1ZH</t>
  </si>
  <si>
    <t xml:space="preserve">Navdurga Plywood &amp; Hardware</t>
  </si>
  <si>
    <t xml:space="preserve">27EOFPS7933F1ZHCAL+</t>
  </si>
  <si>
    <t xml:space="preserve">27EOFPS7933F1ZHLAM</t>
  </si>
  <si>
    <t xml:space="preserve">27EOFPS7933F1ZHSLC</t>
  </si>
  <si>
    <t xml:space="preserve">27EOMPB4044D1Z7</t>
  </si>
  <si>
    <t xml:space="preserve">Royal Decor</t>
  </si>
  <si>
    <t xml:space="preserve">27EOMPB4044D1Z7LAM</t>
  </si>
  <si>
    <t xml:space="preserve">27EOOPS0187C1ZM</t>
  </si>
  <si>
    <t xml:space="preserve">MAHADEV KITCHEN TROLLY AND FURNITURE</t>
  </si>
  <si>
    <t xml:space="preserve">27EOOPS0187C1ZMCAL+</t>
  </si>
  <si>
    <t xml:space="preserve">27EOOPS0187C1ZMFlex</t>
  </si>
  <si>
    <t xml:space="preserve">27EOOPS0187C1ZMLAM</t>
  </si>
  <si>
    <t xml:space="preserve">27EOOPS0187C1ZMSLC</t>
  </si>
  <si>
    <t xml:space="preserve">27EOOPS0187C1ZMSLC+</t>
  </si>
  <si>
    <t xml:space="preserve">27EPAPS3871G1ZL</t>
  </si>
  <si>
    <t xml:space="preserve">Shree Vishwakarma Furniture Works (Lohegaon)</t>
  </si>
  <si>
    <t xml:space="preserve">27EPAPS3871G1ZLLAM</t>
  </si>
  <si>
    <t xml:space="preserve">27EPAPS3871G1ZLSLC</t>
  </si>
  <si>
    <t xml:space="preserve">27EPAPS3871G1ZLSLC+</t>
  </si>
  <si>
    <t xml:space="preserve">27EPGPR7864E1ZB</t>
  </si>
  <si>
    <t xml:space="preserve">Raj Hw &amp; Ply ( Ravet ) (CHNL4835093)</t>
  </si>
  <si>
    <t xml:space="preserve">27EPGPR7864E1ZBCAL+</t>
  </si>
  <si>
    <t xml:space="preserve">27EPGPR7864E1ZBLAM</t>
  </si>
  <si>
    <t xml:space="preserve">27EPGPR7864E1ZBSLC</t>
  </si>
  <si>
    <t xml:space="preserve">27EPMPS1177H1ZC</t>
  </si>
  <si>
    <t xml:space="preserve">KARAN ENTERPRISES</t>
  </si>
  <si>
    <t xml:space="preserve">27EPMPS1177H1ZCCAL+</t>
  </si>
  <si>
    <t xml:space="preserve">27EPMPS1177H1ZCLAM</t>
  </si>
  <si>
    <t xml:space="preserve">27EPMPS1177H1ZCSLC</t>
  </si>
  <si>
    <t xml:space="preserve">27EPZPM1492C1ZD</t>
  </si>
  <si>
    <t xml:space="preserve">INNOVATIV CREATION</t>
  </si>
  <si>
    <t xml:space="preserve">27EPZPM1492C1ZDLAM</t>
  </si>
  <si>
    <t xml:space="preserve">27EQCPS6025R1Z2</t>
  </si>
  <si>
    <t xml:space="preserve">MATAJI WOOD ENTERPRISES</t>
  </si>
  <si>
    <t xml:space="preserve">27EQCPS6025R1Z2CAL+</t>
  </si>
  <si>
    <t xml:space="preserve">27EQCPS6025R1Z2Flex</t>
  </si>
  <si>
    <t xml:space="preserve">27EQCPS6025R1Z2LAM</t>
  </si>
  <si>
    <t xml:space="preserve">27ERKPS4872K1ZV</t>
  </si>
  <si>
    <t xml:space="preserve">NARESSH DESIGN STUDIO</t>
  </si>
  <si>
    <t xml:space="preserve">27ERKPS4872K1ZVCAL+</t>
  </si>
  <si>
    <t xml:space="preserve">27ERKPS4872K1ZVLAM</t>
  </si>
  <si>
    <t xml:space="preserve">27ERKPS9715P1ZL</t>
  </si>
  <si>
    <t xml:space="preserve">D _  K'S DOOR</t>
  </si>
  <si>
    <t xml:space="preserve">KUNJIRWADI</t>
  </si>
  <si>
    <t xml:space="preserve">27ERKPS9715P1ZLCAL+</t>
  </si>
  <si>
    <t xml:space="preserve">27ERRPM6442J1Z2</t>
  </si>
  <si>
    <t xml:space="preserve">Euro Plylam India</t>
  </si>
  <si>
    <t xml:space="preserve">27ERRPM6442J1Z2LAM</t>
  </si>
  <si>
    <t xml:space="preserve">27ERRPM6442J1Z2SLC</t>
  </si>
  <si>
    <t xml:space="preserve">27ERRPM6442J1Z2SLC+</t>
  </si>
  <si>
    <t xml:space="preserve">27ESBPK7755P1ZW</t>
  </si>
  <si>
    <t xml:space="preserve">R R INNOVATIONS</t>
  </si>
  <si>
    <t xml:space="preserve">27ESBPK7755P1ZWCAL+</t>
  </si>
  <si>
    <t xml:space="preserve">27ESBPK7755P1ZWFlex</t>
  </si>
  <si>
    <t xml:space="preserve">27ESBPK7755P1ZWLAM</t>
  </si>
  <si>
    <t xml:space="preserve">27ESBPK7755P1ZWSLC</t>
  </si>
  <si>
    <t xml:space="preserve">27ESBPK7755P1ZWSLC+</t>
  </si>
  <si>
    <t xml:space="preserve">27ESBPK9537D1ZL</t>
  </si>
  <si>
    <t xml:space="preserve">KAAVERI FURNITURE</t>
  </si>
  <si>
    <t xml:space="preserve">27ESBPK9537D1ZLCAL+</t>
  </si>
  <si>
    <t xml:space="preserve">27ESBPK9537D1ZLFlex</t>
  </si>
  <si>
    <t xml:space="preserve">27ESBPK9537D1ZLLAM</t>
  </si>
  <si>
    <t xml:space="preserve">27ESBPK9537D1ZLSLC</t>
  </si>
  <si>
    <t xml:space="preserve">27ESFPK6320E1ZW</t>
  </si>
  <si>
    <t xml:space="preserve">SHIVSHAMBHO PLY &amp; HARDWEAR</t>
  </si>
  <si>
    <t xml:space="preserve">Lolanand</t>
  </si>
  <si>
    <t xml:space="preserve">27ESFPK6320E1ZWLAM</t>
  </si>
  <si>
    <t xml:space="preserve">27ESFPK6320E1ZWSLC</t>
  </si>
  <si>
    <t xml:space="preserve">27ESVPS5193B1Z1</t>
  </si>
  <si>
    <t xml:space="preserve">Shree Vishwakarma Enterprises (Kothrud)</t>
  </si>
  <si>
    <t xml:space="preserve">27ESVPS5193B1Z1LAM</t>
  </si>
  <si>
    <t xml:space="preserve">27ESVPS5193B1Z1SLC</t>
  </si>
  <si>
    <t xml:space="preserve">27ETFPS1515C1ZV</t>
  </si>
  <si>
    <t xml:space="preserve">J SQUARE</t>
  </si>
  <si>
    <t xml:space="preserve">27ETFPS1515C1ZVSLC+</t>
  </si>
  <si>
    <t xml:space="preserve">27EVEPS8321D1ZG</t>
  </si>
  <si>
    <t xml:space="preserve">HINGLAJ ART</t>
  </si>
  <si>
    <t xml:space="preserve">27EVEPS8321D1ZGCAL+</t>
  </si>
  <si>
    <t xml:space="preserve">27EVEPS8321D1ZGFlex</t>
  </si>
  <si>
    <t xml:space="preserve">27EVEPS8321D1ZGLAM</t>
  </si>
  <si>
    <t xml:space="preserve">27EVEPS8321D1ZGSLC</t>
  </si>
  <si>
    <t xml:space="preserve">27EVMPS5019E1Z9</t>
  </si>
  <si>
    <t xml:space="preserve">SHIV SHAKTI ENTERPRISES (PIMPLE GURAV)</t>
  </si>
  <si>
    <t xml:space="preserve">27EVMPS5019E1Z9CAL+</t>
  </si>
  <si>
    <t xml:space="preserve">27EVMPS5019E1Z9Flex</t>
  </si>
  <si>
    <t xml:space="preserve">27EVMPS5019E1Z9LAM</t>
  </si>
  <si>
    <t xml:space="preserve">27EVMPS5019E1Z9SLC</t>
  </si>
  <si>
    <t xml:space="preserve">27EVTPS9230Q1Z8</t>
  </si>
  <si>
    <t xml:space="preserve">Morya Enterprises (Manjari)</t>
  </si>
  <si>
    <t xml:space="preserve">Khurd</t>
  </si>
  <si>
    <t xml:space="preserve">27EVTPS9230Q1Z8LAM</t>
  </si>
  <si>
    <t xml:space="preserve">27EWDPS1176L1ZZ</t>
  </si>
  <si>
    <t xml:space="preserve">POOJA HOME FURNITURE INTERIOR</t>
  </si>
  <si>
    <t xml:space="preserve">27EWDPS1176L1ZZCAL+</t>
  </si>
  <si>
    <t xml:space="preserve">27EWDPS1176L1ZZLAM</t>
  </si>
  <si>
    <t xml:space="preserve">27EWDPS1176L1ZZLiner &amp; Other</t>
  </si>
  <si>
    <t xml:space="preserve">27EWDPS1176L1ZZSLC</t>
  </si>
  <si>
    <t xml:space="preserve">27EWOPR4245C1Z8</t>
  </si>
  <si>
    <t xml:space="preserve">Vinayak Hardware (Bhawani Peth)</t>
  </si>
  <si>
    <t xml:space="preserve">27EWOPR4245C1Z8CAL+</t>
  </si>
  <si>
    <t xml:space="preserve">27EWOPR4245C1Z8LAM</t>
  </si>
  <si>
    <t xml:space="preserve">27EWOPR4245C1Z8SLC</t>
  </si>
  <si>
    <t xml:space="preserve">27EWXPS2938Q1Z1</t>
  </si>
  <si>
    <t xml:space="preserve">LAVANYA INTERIOR SOLUTIONS</t>
  </si>
  <si>
    <t xml:space="preserve">27EWXPS2938Q1Z1SLC+</t>
  </si>
  <si>
    <t xml:space="preserve">27EXKPS3447C1Z7</t>
  </si>
  <si>
    <t xml:space="preserve">Beldar Enterprises (Alandi Road)</t>
  </si>
  <si>
    <t xml:space="preserve">27EXKPS3447C1Z7LAM</t>
  </si>
  <si>
    <t xml:space="preserve">27EXKPS3447C1Z7SLC</t>
  </si>
  <si>
    <t xml:space="preserve">27EYBPD0715C1Z4</t>
  </si>
  <si>
    <t xml:space="preserve">MATOSHREE FURNITURE</t>
  </si>
  <si>
    <t xml:space="preserve">27EYBPD0715C1Z4LAM</t>
  </si>
  <si>
    <t xml:space="preserve">27EYBPD0715C1Z4SLC</t>
  </si>
  <si>
    <t xml:space="preserve">27EYBPD0715C2Z3</t>
  </si>
  <si>
    <t xml:space="preserve">27EYBPD0715C2Z3LAM</t>
  </si>
  <si>
    <t xml:space="preserve">27EYBPD0715C2Z3SLC</t>
  </si>
  <si>
    <t xml:space="preserve">27EYJPD9789L1ZD</t>
  </si>
  <si>
    <t xml:space="preserve">SHRAVYA UNIFORMS AND SPORTSWEAR MANUFACTURING</t>
  </si>
  <si>
    <t xml:space="preserve">27EYJPD9789L1ZDLAM</t>
  </si>
  <si>
    <t xml:space="preserve">27EYJPD9789L1ZDSLC+</t>
  </si>
  <si>
    <t xml:space="preserve">27EYZPP8644G1ZC</t>
  </si>
  <si>
    <t xml:space="preserve">Royal Sales and Service</t>
  </si>
  <si>
    <t xml:space="preserve">27EYZPP8644G1ZCLAM</t>
  </si>
  <si>
    <t xml:space="preserve">27EYZPP8644G1ZCLiner &amp; Other</t>
  </si>
  <si>
    <t xml:space="preserve">27EZFPS0015D1ZO</t>
  </si>
  <si>
    <t xml:space="preserve">WOOD FURNITURE AND DECOR</t>
  </si>
  <si>
    <t xml:space="preserve">27EZFPS0015D1ZOFlex</t>
  </si>
  <si>
    <t xml:space="preserve">27EZFPS0015D1ZOLAM</t>
  </si>
  <si>
    <t xml:space="preserve">27EZFPS0015D1ZOSLC</t>
  </si>
  <si>
    <t xml:space="preserve">27EZHPG6044L1Z0</t>
  </si>
  <si>
    <t xml:space="preserve">H P PLY N WOOD</t>
  </si>
  <si>
    <t xml:space="preserve">27EZHPG6044L1Z0LAM</t>
  </si>
  <si>
    <t xml:space="preserve">27EZRPS5572R1ZV</t>
  </si>
  <si>
    <t xml:space="preserve">S K FURNITURE</t>
  </si>
  <si>
    <t xml:space="preserve">27EZRPS5572R1ZVLAM</t>
  </si>
  <si>
    <t xml:space="preserve">27EZRPS5572R1ZVSLC</t>
  </si>
  <si>
    <t xml:space="preserve">27EZRPS5572R1ZVSLC+</t>
  </si>
  <si>
    <t xml:space="preserve">27EZZPS2425F1ZQ</t>
  </si>
  <si>
    <t xml:space="preserve">SWASTIK INTERIORS</t>
  </si>
  <si>
    <t xml:space="preserve">27EZZPS2425F1ZQLAM</t>
  </si>
  <si>
    <t xml:space="preserve">27EZZPS2425F1ZQSLC</t>
  </si>
  <si>
    <t xml:space="preserve">27FAKPS1377F1ZA</t>
  </si>
  <si>
    <t xml:space="preserve">KUBERA PLYWOOD &amp; LAMINATES</t>
  </si>
  <si>
    <t xml:space="preserve">27FAKPS1377F1ZACAL+</t>
  </si>
  <si>
    <t xml:space="preserve">27FAKPS1377F1ZASLC</t>
  </si>
  <si>
    <t xml:space="preserve">27FAVPS7851B1Z0</t>
  </si>
  <si>
    <t xml:space="preserve">Metro Plylam (Mahalunge)</t>
  </si>
  <si>
    <t xml:space="preserve">Mahalunge</t>
  </si>
  <si>
    <t xml:space="preserve">27FAVPS7851B1Z0CAL+</t>
  </si>
  <si>
    <t xml:space="preserve">27FAVPS7851B1Z0LAM</t>
  </si>
  <si>
    <t xml:space="preserve">27FAVPS7851B1Z0SLC</t>
  </si>
  <si>
    <t xml:space="preserve">27FBBPP7919G1ZA</t>
  </si>
  <si>
    <t xml:space="preserve">JAY GANESH PLY HARDWARE AND LAMINATE</t>
  </si>
  <si>
    <t xml:space="preserve">27FBBPP7919G1ZACAL+</t>
  </si>
  <si>
    <t xml:space="preserve">27FBBPP7919G1ZAFlex</t>
  </si>
  <si>
    <t xml:space="preserve">27FBBPP7919G1ZALAM</t>
  </si>
  <si>
    <t xml:space="preserve">27FBBPP7919G1ZASLC</t>
  </si>
  <si>
    <t xml:space="preserve">27FBSPS7513E1Z4</t>
  </si>
  <si>
    <t xml:space="preserve">Aqsa Electrical &amp; Building Solutions</t>
  </si>
  <si>
    <t xml:space="preserve">27FBSPS7513E1Z4CAL+</t>
  </si>
  <si>
    <t xml:space="preserve">27FBSPS7513E1Z4LAM</t>
  </si>
  <si>
    <t xml:space="preserve">27FBSPS7513E1Z4SLC</t>
  </si>
  <si>
    <t xml:space="preserve">27FCGPS6355M1ZR</t>
  </si>
  <si>
    <t xml:space="preserve">SANKLECHA TRADELINK</t>
  </si>
  <si>
    <t xml:space="preserve">27FCGPS6355M1ZRCAL+</t>
  </si>
  <si>
    <t xml:space="preserve">27FCRPR2608D1ZC</t>
  </si>
  <si>
    <t xml:space="preserve">RAMLAXMI HARDWARE &amp; PLY</t>
  </si>
  <si>
    <t xml:space="preserve">27FCRPR2608D1ZCCAL+</t>
  </si>
  <si>
    <t xml:space="preserve">27FCRPR2608D1ZCFlex</t>
  </si>
  <si>
    <t xml:space="preserve">27FCRPR2608D1ZCLAM</t>
  </si>
  <si>
    <t xml:space="preserve">27FCRPR2608D1ZCLiner &amp; Other</t>
  </si>
  <si>
    <t xml:space="preserve">27FCRPR2608D1ZCSLC</t>
  </si>
  <si>
    <t xml:space="preserve">27FEEPM0288B1ZM</t>
  </si>
  <si>
    <t xml:space="preserve">SHREE SHYAM PLYWOOD</t>
  </si>
  <si>
    <t xml:space="preserve">27FEEPM0288B1ZMLAM</t>
  </si>
  <si>
    <t xml:space="preserve">27FEEPM0288B1ZMSLC</t>
  </si>
  <si>
    <t xml:space="preserve">27FEKPS8009N1ZM</t>
  </si>
  <si>
    <t xml:space="preserve">Aditya Enteprises ( Pune )</t>
  </si>
  <si>
    <t xml:space="preserve">27FEKPS8009N1ZMCAL+</t>
  </si>
  <si>
    <t xml:space="preserve">27FEKPS8009N1ZMLAM</t>
  </si>
  <si>
    <t xml:space="preserve">27FEKPS8009N1ZMSLC</t>
  </si>
  <si>
    <t xml:space="preserve">27FEOPM6459G1ZT</t>
  </si>
  <si>
    <t xml:space="preserve">Kitchen Neo (Undri)</t>
  </si>
  <si>
    <t xml:space="preserve">27FEOPM6459G1ZTLAM</t>
  </si>
  <si>
    <t xml:space="preserve">27FEOPM6459G1ZTSLC</t>
  </si>
  <si>
    <t xml:space="preserve">27FGHPR7942J1ZM</t>
  </si>
  <si>
    <t xml:space="preserve">JANGID ENTERPRISES - GAGAN SIGNET PUNE</t>
  </si>
  <si>
    <t xml:space="preserve">27FGHPR7942J1ZMCAL+</t>
  </si>
  <si>
    <t xml:space="preserve">27FGHPR7942J1ZMLAM</t>
  </si>
  <si>
    <t xml:space="preserve">27FGHPR7942J1ZMSLC</t>
  </si>
  <si>
    <t xml:space="preserve">27FGHPR7942J1ZMSLC+</t>
  </si>
  <si>
    <t xml:space="preserve">27FIRPS7785E1Z8</t>
  </si>
  <si>
    <t xml:space="preserve">MANISH ENTERPRISES</t>
  </si>
  <si>
    <t xml:space="preserve">27FIRPS7785E1Z8LAM</t>
  </si>
  <si>
    <t xml:space="preserve">27FIRPS7785E1Z8Liner &amp; Other</t>
  </si>
  <si>
    <t xml:space="preserve">27FKSPS8207L1Z5</t>
  </si>
  <si>
    <t xml:space="preserve">Maa Krupa Kitchen Trolley</t>
  </si>
  <si>
    <t xml:space="preserve">27FKSPS8207L1Z5CAL+</t>
  </si>
  <si>
    <t xml:space="preserve">27FKSPS8207L1Z5Flex</t>
  </si>
  <si>
    <t xml:space="preserve">27FKSPS8207L1Z5LAM</t>
  </si>
  <si>
    <t xml:space="preserve">27FKSPS8207L1Z5SLC</t>
  </si>
  <si>
    <t xml:space="preserve">27FKSPS8207L1Z5SLC+</t>
  </si>
  <si>
    <t xml:space="preserve">27FKWPK5524A1ZY</t>
  </si>
  <si>
    <t xml:space="preserve">Royal Kitchen Decor (Moshi)</t>
  </si>
  <si>
    <t xml:space="preserve">27FKWPK5524A1ZYCAL+</t>
  </si>
  <si>
    <t xml:space="preserve">27FKWPK5524A1ZYFlex</t>
  </si>
  <si>
    <t xml:space="preserve">27FKWPK5524A1ZYLAM</t>
  </si>
  <si>
    <t xml:space="preserve">27FKWPK5524A1ZYLiner &amp; Other</t>
  </si>
  <si>
    <t xml:space="preserve">27FKWPK5524A1ZYSLC</t>
  </si>
  <si>
    <t xml:space="preserve">27FKYPS4728C1ZG</t>
  </si>
  <si>
    <t xml:space="preserve">SHREE MAHADEV HARDWARE</t>
  </si>
  <si>
    <t xml:space="preserve">27FKYPS4728C1ZGFlex</t>
  </si>
  <si>
    <t xml:space="preserve">27FKYPS4728C1ZGLAM</t>
  </si>
  <si>
    <t xml:space="preserve">27FKYPS4728C1ZGLiner &amp; Other</t>
  </si>
  <si>
    <t xml:space="preserve">27FKYPS4728C1ZGSLC</t>
  </si>
  <si>
    <t xml:space="preserve">27FKYPS4728C1ZGSLC+</t>
  </si>
  <si>
    <t xml:space="preserve">27FLYPP6146Q1ZO</t>
  </si>
  <si>
    <t xml:space="preserve">Gajanan Plywood and Hardware(Bhukum)</t>
  </si>
  <si>
    <t xml:space="preserve">27FLYPP6146Q1ZOLAM</t>
  </si>
  <si>
    <t xml:space="preserve">27FMGPD8916R1Z8</t>
  </si>
  <si>
    <t xml:space="preserve">JAI BHAWANI HARDWARE AND ELECTRICALS</t>
  </si>
  <si>
    <t xml:space="preserve">27FMGPD8916R1Z8LAM</t>
  </si>
  <si>
    <t xml:space="preserve">27FMGPD8916R1Z8Liner &amp; Other</t>
  </si>
  <si>
    <t xml:space="preserve">27FMJPS9129A1ZQ</t>
  </si>
  <si>
    <t xml:space="preserve">TEJYASH ENTERPRISES</t>
  </si>
  <si>
    <t xml:space="preserve">27FMJPS9129A1ZQCAL+</t>
  </si>
  <si>
    <t xml:space="preserve">27FMJPS9129A1ZQFlex</t>
  </si>
  <si>
    <t xml:space="preserve">27FMJPS9129A1ZQLAM</t>
  </si>
  <si>
    <t xml:space="preserve">27FMJPS9129A1ZQSLC</t>
  </si>
  <si>
    <t xml:space="preserve">27FMJPS9129A1ZQSLC+</t>
  </si>
  <si>
    <t xml:space="preserve">27FNPPP9184M1ZP</t>
  </si>
  <si>
    <t xml:space="preserve">SWASTIK PLY &amp; LAM (NEW)</t>
  </si>
  <si>
    <t xml:space="preserve">27FNPPP9184M1ZPCAL+</t>
  </si>
  <si>
    <t xml:space="preserve">27FNPPP9184M1ZPLAM</t>
  </si>
  <si>
    <t xml:space="preserve">27FNPPP9184M1ZPSLC</t>
  </si>
  <si>
    <t xml:space="preserve">27FNQPS1601R1Z5</t>
  </si>
  <si>
    <t xml:space="preserve">A. M. Enterprises (Kondhwa)</t>
  </si>
  <si>
    <t xml:space="preserve">27FNQPS1601R1Z5SLC+</t>
  </si>
  <si>
    <t xml:space="preserve">27FOKPS0958J1Z7</t>
  </si>
  <si>
    <t xml:space="preserve">NITESH INTERIOR</t>
  </si>
  <si>
    <t xml:space="preserve">27FOKPS0958J1Z7CAL+</t>
  </si>
  <si>
    <t xml:space="preserve">27FOKPS0958J1Z7Flex</t>
  </si>
  <si>
    <t xml:space="preserve">27FOKPS0958J1Z7LAM</t>
  </si>
  <si>
    <t xml:space="preserve">27FOKPS0958J1Z7Liner &amp; Other</t>
  </si>
  <si>
    <t xml:space="preserve">27FOKPS0958J1Z7SLC</t>
  </si>
  <si>
    <t xml:space="preserve">27FONPS5050C1ZQ</t>
  </si>
  <si>
    <t xml:space="preserve">OM AGENCY</t>
  </si>
  <si>
    <t xml:space="preserve">27FONPS5050C1ZQLAM</t>
  </si>
  <si>
    <t xml:space="preserve">27FONPS5050C1ZQSLC</t>
  </si>
  <si>
    <t xml:space="preserve">27FOWPS3345H1Z5</t>
  </si>
  <si>
    <t xml:space="preserve">R SEVEN STUDIOS</t>
  </si>
  <si>
    <t xml:space="preserve">27FOWPS3345H1Z5LAM</t>
  </si>
  <si>
    <t xml:space="preserve">27FQEPP4615P1Z6</t>
  </si>
  <si>
    <t xml:space="preserve">Global Interiors</t>
  </si>
  <si>
    <t xml:space="preserve">27FQEPP4615P1Z6CAL+</t>
  </si>
  <si>
    <t xml:space="preserve">27FQEPP4615P1Z6Flex</t>
  </si>
  <si>
    <t xml:space="preserve">27FQEPP4615P1Z6LAM</t>
  </si>
  <si>
    <t xml:space="preserve">27FQEPP4615P1Z6SLC</t>
  </si>
  <si>
    <t xml:space="preserve">27FRFPK5463Q1ZY</t>
  </si>
  <si>
    <t xml:space="preserve">Hardware Gallery (Kharadi)</t>
  </si>
  <si>
    <t xml:space="preserve">27FRFPK5463Q1ZYLAM</t>
  </si>
  <si>
    <t xml:space="preserve">27FRFPK5463Q1ZYSLC</t>
  </si>
  <si>
    <t xml:space="preserve">27FRFPK5463Q1ZYSLC+</t>
  </si>
  <si>
    <t xml:space="preserve">27FRIPS9985Q1Z4</t>
  </si>
  <si>
    <t xml:space="preserve">NEW BALAJI ENTERPRISES</t>
  </si>
  <si>
    <t xml:space="preserve">27FRIPS9985Q1Z4CAL+</t>
  </si>
  <si>
    <t xml:space="preserve">27FRIPS9985Q1Z4Liner &amp; Other</t>
  </si>
  <si>
    <t xml:space="preserve">27FTAPK6148D1ZQ</t>
  </si>
  <si>
    <t xml:space="preserve">Shree Ganesh Hw &amp; Ply ( Chikhali )</t>
  </si>
  <si>
    <t xml:space="preserve">27FTAPK6148D1ZQCAL+</t>
  </si>
  <si>
    <t xml:space="preserve">27FTAPK6148D1ZQLAM</t>
  </si>
  <si>
    <t xml:space="preserve">27FTAPK6148D1ZQSLC</t>
  </si>
  <si>
    <t xml:space="preserve">27FTAPK6148D1ZQSLC+</t>
  </si>
  <si>
    <t xml:space="preserve">27FUBPP9575B1Z9</t>
  </si>
  <si>
    <t xml:space="preserve">Dnyanraj Design And Décor</t>
  </si>
  <si>
    <t xml:space="preserve">27FUBPP9575B1Z9LAM</t>
  </si>
  <si>
    <t xml:space="preserve">27FUBPP9575B1Z9Liner &amp; Other</t>
  </si>
  <si>
    <t xml:space="preserve">27FUBPP9575B1Z9SLC</t>
  </si>
  <si>
    <t xml:space="preserve">27FUPPS1667K1ZO</t>
  </si>
  <si>
    <t xml:space="preserve">Kunal Hardware Stores (CHNL8182679)</t>
  </si>
  <si>
    <t xml:space="preserve">27FUPPS1667K1ZOCAL+</t>
  </si>
  <si>
    <t xml:space="preserve">27FUPPS1667K1ZOSLC</t>
  </si>
  <si>
    <t xml:space="preserve">27FWXPS6659K1Z2</t>
  </si>
  <si>
    <t xml:space="preserve">JD INTERIOR AND GLASS</t>
  </si>
  <si>
    <t xml:space="preserve">27FWXPS6659K1Z2Flex</t>
  </si>
  <si>
    <t xml:space="preserve">27FWXPS6659K1Z2LAM</t>
  </si>
  <si>
    <t xml:space="preserve">27FWXPS6659K1Z2SLC</t>
  </si>
  <si>
    <t xml:space="preserve">27FXAPM4486A1ZH</t>
  </si>
  <si>
    <t xml:space="preserve">AASHIRWAD HARDWARE</t>
  </si>
  <si>
    <t xml:space="preserve">27FXAPM4486A1ZHCAL+</t>
  </si>
  <si>
    <t xml:space="preserve">27FXAPM4486A1ZHFlex</t>
  </si>
  <si>
    <t xml:space="preserve">27FXAPM4486A1ZHLAM</t>
  </si>
  <si>
    <t xml:space="preserve">27FXAPM4486A1ZHLiner &amp; Other</t>
  </si>
  <si>
    <t xml:space="preserve">27FXAPM4486A1ZHSLC</t>
  </si>
  <si>
    <t xml:space="preserve">27FXAPM4486A1ZHSLC+</t>
  </si>
  <si>
    <t xml:space="preserve">27FXPPS5751F1ZS</t>
  </si>
  <si>
    <t xml:space="preserve">SAMRAT MICA DISTRIBUTORS</t>
  </si>
  <si>
    <t xml:space="preserve">27FXPPS5751F1ZSSLC</t>
  </si>
  <si>
    <t xml:space="preserve">27FYNPS0601B1ZL</t>
  </si>
  <si>
    <t xml:space="preserve">ALIF SAFETY GLASS ( NIGDI )</t>
  </si>
  <si>
    <t xml:space="preserve">27FYNPS0601B1ZLCAL+</t>
  </si>
  <si>
    <t xml:space="preserve">27FZGPP2236H1Z6</t>
  </si>
  <si>
    <t xml:space="preserve">DREAM WOODLY INTERIO</t>
  </si>
  <si>
    <t xml:space="preserve">27FZGPP2236H1Z6LAM</t>
  </si>
  <si>
    <t xml:space="preserve">27FZVPR3796H1Z6</t>
  </si>
  <si>
    <t xml:space="preserve">SHREE GURUDATTA PLY AND HARDWARE (SASWAD)</t>
  </si>
  <si>
    <t xml:space="preserve">27FZVPR3796H1Z6LAM</t>
  </si>
  <si>
    <t xml:space="preserve">27GAFPK7270D1ZM</t>
  </si>
  <si>
    <t xml:space="preserve">NEW KRISHNA MODULAR KITCHEN TROLLY</t>
  </si>
  <si>
    <t xml:space="preserve">27GAFPK7270D1ZMCAL+</t>
  </si>
  <si>
    <t xml:space="preserve">27GAFPK7270D1ZMFlex</t>
  </si>
  <si>
    <t xml:space="preserve">27GAFPK7270D1ZMLAM</t>
  </si>
  <si>
    <t xml:space="preserve">27GAFPK7270D1ZMSLC</t>
  </si>
  <si>
    <t xml:space="preserve">27GARPS1420M1Z3</t>
  </si>
  <si>
    <t xml:space="preserve">VINTAGE INTERIOR AND MODULAR FURNITURE</t>
  </si>
  <si>
    <t xml:space="preserve">27GARPS1420M1Z3Flex</t>
  </si>
  <si>
    <t xml:space="preserve">27GARPS1420M1Z3LAM</t>
  </si>
  <si>
    <t xml:space="preserve">27GARPS1420M1Z3SLC</t>
  </si>
  <si>
    <t xml:space="preserve">27GBOPS1395R1ZC</t>
  </si>
  <si>
    <t xml:space="preserve">NEW ANANDRAJ FURNITURE (WAGHOLI)</t>
  </si>
  <si>
    <t xml:space="preserve">27GBOPS1395R1ZCSLC</t>
  </si>
  <si>
    <t xml:space="preserve">27GDZPS5696Q1ZN</t>
  </si>
  <si>
    <t xml:space="preserve">ROYAL BLISS DEVELOPERS</t>
  </si>
  <si>
    <t xml:space="preserve">27GDZPS5696Q1ZNCAL+</t>
  </si>
  <si>
    <t xml:space="preserve">27GFVPS5469K1Z4</t>
  </si>
  <si>
    <t xml:space="preserve">WORLD CREATOR</t>
  </si>
  <si>
    <t xml:space="preserve">Ghorpadi</t>
  </si>
  <si>
    <t xml:space="preserve">27GFVPS5469K1Z4CAL+</t>
  </si>
  <si>
    <t xml:space="preserve">27GFVPS5469K1Z4Flex</t>
  </si>
  <si>
    <t xml:space="preserve">27GFVPS5469K1Z4LAM</t>
  </si>
  <si>
    <t xml:space="preserve">27GFVPS5469K1Z4Liner &amp; Other</t>
  </si>
  <si>
    <t xml:space="preserve">27GFXPS2865K2Z7</t>
  </si>
  <si>
    <t xml:space="preserve">Goodwill Enterprises</t>
  </si>
  <si>
    <t xml:space="preserve">27GFXPS2865K2Z7SLC</t>
  </si>
  <si>
    <t xml:space="preserve">27GGGPS7583N1Z8</t>
  </si>
  <si>
    <t xml:space="preserve">SHREE KRISHNA HARDWARE (CHINCHWAD)</t>
  </si>
  <si>
    <t xml:space="preserve">27GGGPS7583N1Z8LAM</t>
  </si>
  <si>
    <t xml:space="preserve">27GGGPS7583N1Z8SLC</t>
  </si>
  <si>
    <t xml:space="preserve">27GGVPP3377Q1ZY</t>
  </si>
  <si>
    <t xml:space="preserve">GAYATRI FURNITURE &amp; ELECTRONICS (SINHGAD ROAD)</t>
  </si>
  <si>
    <t xml:space="preserve">27GGVPP3377Q1ZYLAM</t>
  </si>
  <si>
    <t xml:space="preserve">27GGWPK1318H1Z0</t>
  </si>
  <si>
    <t xml:space="preserve">Star Plywood &amp; Hardware</t>
  </si>
  <si>
    <t xml:space="preserve">27GGWPK1318H1Z0LAM</t>
  </si>
  <si>
    <t xml:space="preserve">27GGXPM6356L1Z8</t>
  </si>
  <si>
    <t xml:space="preserve">Ramkrushna Enterprises (Chakan)</t>
  </si>
  <si>
    <t xml:space="preserve">27GGXPM6356L1Z8CAL+</t>
  </si>
  <si>
    <t xml:space="preserve">27GHNPS1554R1Z8</t>
  </si>
  <si>
    <t xml:space="preserve">Legends Carpentry</t>
  </si>
  <si>
    <t xml:space="preserve">27GHNPS1554R1Z8LAM</t>
  </si>
  <si>
    <t xml:space="preserve">27GIMPS8730R1ZY</t>
  </si>
  <si>
    <t xml:space="preserve">Vinayak Steel and Moduler Kitchen Furniture</t>
  </si>
  <si>
    <t xml:space="preserve">27GIMPS8730R1ZYCAL+</t>
  </si>
  <si>
    <t xml:space="preserve">27GIMPS8730R1ZYFlex</t>
  </si>
  <si>
    <t xml:space="preserve">27GIMPS8730R1ZYLAM</t>
  </si>
  <si>
    <t xml:space="preserve">27GIMPS8730R1ZYLiner &amp; Other</t>
  </si>
  <si>
    <t xml:space="preserve">27GIMPS8730R1ZYSLC</t>
  </si>
  <si>
    <t xml:space="preserve">27GIMPS8730R1ZYSLC+</t>
  </si>
  <si>
    <t xml:space="preserve">27GMFPD0307A1ZU</t>
  </si>
  <si>
    <t xml:space="preserve">MAHADEV PLY &amp; HARDWARE ( MAAN )</t>
  </si>
  <si>
    <t xml:space="preserve">27GMFPD0307A1ZUCAL+</t>
  </si>
  <si>
    <t xml:space="preserve">27GMFPD0307A1ZULAM</t>
  </si>
  <si>
    <t xml:space="preserve">27GMTPS1842D1ZL</t>
  </si>
  <si>
    <t xml:space="preserve">S K Ply &amp; Hardware (Baramati)</t>
  </si>
  <si>
    <t xml:space="preserve">DORLEWADI</t>
  </si>
  <si>
    <t xml:space="preserve">27GMTPS1842D1ZLLAM</t>
  </si>
  <si>
    <t xml:space="preserve">27GMTPS1842D1ZLSLC</t>
  </si>
  <si>
    <t xml:space="preserve">27GNDPK2653H1ZW</t>
  </si>
  <si>
    <t xml:space="preserve">Shree Shyam Plywood &amp; Laminates (Khadimachine Chwk)</t>
  </si>
  <si>
    <t xml:space="preserve">27GNDPK2653H1ZWSLC</t>
  </si>
  <si>
    <t xml:space="preserve">27GNPPS0122H1ZS</t>
  </si>
  <si>
    <t xml:space="preserve">SHAH MARKETING</t>
  </si>
  <si>
    <t xml:space="preserve">27GNPPS0122H1ZSCAL+</t>
  </si>
  <si>
    <t xml:space="preserve">27GNPPS0122H1ZSLAM</t>
  </si>
  <si>
    <t xml:space="preserve">27GNPPS0122H1ZSSLC</t>
  </si>
  <si>
    <t xml:space="preserve">27GQTPM0239N1Z1</t>
  </si>
  <si>
    <t xml:space="preserve">Shri Enterprises</t>
  </si>
  <si>
    <t xml:space="preserve">27GQTPM0239N1Z1LAM</t>
  </si>
  <si>
    <t xml:space="preserve">27GQTPM0239N1Z1SLC</t>
  </si>
  <si>
    <t xml:space="preserve">27GRHPK1481F1ZO</t>
  </si>
  <si>
    <t xml:space="preserve">J K Enterprises (Pimpri Chinchwad)</t>
  </si>
  <si>
    <t xml:space="preserve">27GRHPK1481F1ZOCAL+</t>
  </si>
  <si>
    <t xml:space="preserve">27GRHPK1481F1ZOFlex</t>
  </si>
  <si>
    <t xml:space="preserve">27GRHPK1481F1ZOLAM</t>
  </si>
  <si>
    <t xml:space="preserve">27GRHPK1481F1ZOLiner &amp; Other</t>
  </si>
  <si>
    <t xml:space="preserve">27GRHPK1481F1ZOSLC</t>
  </si>
  <si>
    <t xml:space="preserve">27GRHPK1481F1ZOSLC+</t>
  </si>
  <si>
    <t xml:space="preserve">27GUIPS7109L1ZV</t>
  </si>
  <si>
    <t xml:space="preserve">Shree Datt Enterprises</t>
  </si>
  <si>
    <t xml:space="preserve">27GUIPS7109L1ZVLAM</t>
  </si>
  <si>
    <t xml:space="preserve">27GUIPS7109L1ZVSLC</t>
  </si>
  <si>
    <t xml:space="preserve">27GVGPS1711H1ZG</t>
  </si>
  <si>
    <t xml:space="preserve">Shanti Hardware and Ply (Bp)</t>
  </si>
  <si>
    <t xml:space="preserve">27GVGPS1711H1ZGSLC</t>
  </si>
  <si>
    <t xml:space="preserve">27GXXPM2342M1ZL</t>
  </si>
  <si>
    <t xml:space="preserve">Radha Plywood &amp; Hardware</t>
  </si>
  <si>
    <t xml:space="preserve">27GXXPM2342M1ZLCAL+</t>
  </si>
  <si>
    <t xml:space="preserve">27GXXPM2342M1ZLLAM</t>
  </si>
  <si>
    <t xml:space="preserve">27GYDPS0576Q1ZH</t>
  </si>
  <si>
    <t xml:space="preserve">OM HARDWARE &amp; POP CENTER</t>
  </si>
  <si>
    <t xml:space="preserve">27GYDPS0576Q1ZHLAM</t>
  </si>
  <si>
    <t xml:space="preserve">27GYSPS2493R1ZW</t>
  </si>
  <si>
    <t xml:space="preserve">MANILAXMI INTERIO (TM)</t>
  </si>
  <si>
    <t xml:space="preserve">27GYSPS2493R1ZWLAM</t>
  </si>
  <si>
    <t xml:space="preserve">27GYSPS2493R1ZWSLC+</t>
  </si>
  <si>
    <t xml:space="preserve">27HASPS2141P1ZR</t>
  </si>
  <si>
    <t xml:space="preserve">ANAM FURNITURE</t>
  </si>
  <si>
    <t xml:space="preserve">27HASPS2141P1ZRCAL+</t>
  </si>
  <si>
    <t xml:space="preserve">27HAWPS5229A1Z7</t>
  </si>
  <si>
    <t xml:space="preserve">SHREE BRAMHANI STEEL FURNITURE</t>
  </si>
  <si>
    <t xml:space="preserve">27HAWPS5229A1Z7LAM</t>
  </si>
  <si>
    <t xml:space="preserve">27HAWPS5229A1Z7SLC</t>
  </si>
  <si>
    <t xml:space="preserve">27HBZPS3683C1ZS</t>
  </si>
  <si>
    <t xml:space="preserve">MARUTI PLY H/W &amp; PLUMBING ( TALEGAON)</t>
  </si>
  <si>
    <t xml:space="preserve">27HBZPS3683C1ZSLAM</t>
  </si>
  <si>
    <t xml:space="preserve">27HDFPR1309A1ZU</t>
  </si>
  <si>
    <t xml:space="preserve">Prashant Ply  &amp; Hardware</t>
  </si>
  <si>
    <t xml:space="preserve">27HDFPR1309A1ZUCAL+</t>
  </si>
  <si>
    <t xml:space="preserve">27HEKPS0882B1Z8</t>
  </si>
  <si>
    <t xml:space="preserve">SHIV DOORS</t>
  </si>
  <si>
    <t xml:space="preserve">27HEKPS0882B1Z8CAL+</t>
  </si>
  <si>
    <t xml:space="preserve">27HEKPS0882B1Z8Flex</t>
  </si>
  <si>
    <t xml:space="preserve">27HEKPS0882B1Z8LAM</t>
  </si>
  <si>
    <t xml:space="preserve">27HEKPS0882B1Z8SLC</t>
  </si>
  <si>
    <t xml:space="preserve">27HETPK7335L1ZK</t>
  </si>
  <si>
    <t xml:space="preserve">Shree Ram Trading Co.</t>
  </si>
  <si>
    <t xml:space="preserve">27HETPK7335L1ZKLAM</t>
  </si>
  <si>
    <t xml:space="preserve">27HETPK7335L1ZKSLC</t>
  </si>
  <si>
    <t xml:space="preserve">27HFMPS6068J1ZH</t>
  </si>
  <si>
    <t xml:space="preserve">GINGER</t>
  </si>
  <si>
    <t xml:space="preserve">27HFMPS6068J1ZHCAL+</t>
  </si>
  <si>
    <t xml:space="preserve">27HFVPS8532E1ZM</t>
  </si>
  <si>
    <t xml:space="preserve">M S Plywood And Laminates (Shukrawar Peth)</t>
  </si>
  <si>
    <t xml:space="preserve">27HFVPS8532E1ZMLAM</t>
  </si>
  <si>
    <t xml:space="preserve">27HGBPS1508H1ZC</t>
  </si>
  <si>
    <t xml:space="preserve">ANKUSH FURNITURE</t>
  </si>
  <si>
    <t xml:space="preserve">27HGBPS1508H1ZCCAL+</t>
  </si>
  <si>
    <t xml:space="preserve">27HGBPS1508H1ZCLAM</t>
  </si>
  <si>
    <t xml:space="preserve">27HGCPK4727D1ZG</t>
  </si>
  <si>
    <t xml:space="preserve">Technocraft Engineering</t>
  </si>
  <si>
    <t xml:space="preserve">27HGCPK4727D1ZGSLC+</t>
  </si>
  <si>
    <t xml:space="preserve">27HGWPK7575M1Z1</t>
  </si>
  <si>
    <t xml:space="preserve">G. V. ENTERPRISES (GRIH VAIBHAV)</t>
  </si>
  <si>
    <t xml:space="preserve">27HGWPK7575M1Z1Flex</t>
  </si>
  <si>
    <t xml:space="preserve">27HGWPK7575M1Z1LAM</t>
  </si>
  <si>
    <t xml:space="preserve">27HGWPK7575M1Z1SLC</t>
  </si>
  <si>
    <t xml:space="preserve">27HHKPS9138D1ZR</t>
  </si>
  <si>
    <t xml:space="preserve">SHREE KRISHNA ASSOCIATES</t>
  </si>
  <si>
    <t xml:space="preserve">27HHKPS9138D1ZRCAL+</t>
  </si>
  <si>
    <t xml:space="preserve">27HHKPS9138D1ZRLAM</t>
  </si>
  <si>
    <t xml:space="preserve">27HHKPS9138D1ZRSLC</t>
  </si>
  <si>
    <t xml:space="preserve">27HHQPK9539G1ZI</t>
  </si>
  <si>
    <t xml:space="preserve">SHREE PRABHU PLY &amp; HARDWARE</t>
  </si>
  <si>
    <t xml:space="preserve">27HHQPK9539G1ZILAM</t>
  </si>
  <si>
    <t xml:space="preserve">27HHQPK9539G1ZISLC</t>
  </si>
  <si>
    <t xml:space="preserve">27HIDPS1485M1ZI</t>
  </si>
  <si>
    <t xml:space="preserve">PARMAR PLYWOOD &amp; HARDWARE (RAIGAD)</t>
  </si>
  <si>
    <t xml:space="preserve">27HIDPS1485M1ZISLC</t>
  </si>
  <si>
    <t xml:space="preserve">27HJXPS1697N1ZO</t>
  </si>
  <si>
    <t xml:space="preserve">NATIONAL P O P GYPSUM BOARD SUPPLIERS</t>
  </si>
  <si>
    <t xml:space="preserve">27HJXPS1697N1ZOCAL+</t>
  </si>
  <si>
    <t xml:space="preserve">27HJXPS1697N1ZOFlex</t>
  </si>
  <si>
    <t xml:space="preserve">27HJXPS1697N1ZOLAM</t>
  </si>
  <si>
    <t xml:space="preserve">27HJXPS1697N1ZOLiner &amp; Other</t>
  </si>
  <si>
    <t xml:space="preserve">27HJXPS1697N1ZOSLC</t>
  </si>
  <si>
    <t xml:space="preserve">27HJXPS1697N2ZN</t>
  </si>
  <si>
    <t xml:space="preserve">Front Line Interior (Yerwada)</t>
  </si>
  <si>
    <t xml:space="preserve">27HJXPS1697N2ZNCAL+</t>
  </si>
  <si>
    <t xml:space="preserve">27HJXPS1697N2ZNFlex</t>
  </si>
  <si>
    <t xml:space="preserve">27HJXPS1697N2ZNLAM</t>
  </si>
  <si>
    <t xml:space="preserve">27HJXPS1697N2ZNLiner &amp; Other</t>
  </si>
  <si>
    <t xml:space="preserve">27HJXPS1697N2ZNSLC</t>
  </si>
  <si>
    <t xml:space="preserve">27HKHPR0582Q1Z7</t>
  </si>
  <si>
    <t xml:space="preserve">Vnest Interior Solution</t>
  </si>
  <si>
    <t xml:space="preserve">27HKHPR0582Q1Z7LAM</t>
  </si>
  <si>
    <t xml:space="preserve">27HKHPR0582Q1Z7SLC</t>
  </si>
  <si>
    <t xml:space="preserve">27HNLPM9289N1ZM</t>
  </si>
  <si>
    <t xml:space="preserve">Tulsi  Plywood &amp; Hardware (CHNL8234433)( CHINCHWAD)</t>
  </si>
  <si>
    <t xml:space="preserve">27HNLPM9289N1ZMCAL+</t>
  </si>
  <si>
    <t xml:space="preserve">27HNLPM9289N1ZMLAM</t>
  </si>
  <si>
    <t xml:space="preserve">27HNLPM9289N1ZMSLC</t>
  </si>
  <si>
    <t xml:space="preserve">27HUTPK9769J1Z9</t>
  </si>
  <si>
    <t xml:space="preserve">ASHAPURA ENTERPISES</t>
  </si>
  <si>
    <t xml:space="preserve">27HUTPK9769J1Z9CAL+</t>
  </si>
  <si>
    <t xml:space="preserve">27HUTPK9769J1Z9Flex</t>
  </si>
  <si>
    <t xml:space="preserve">27HUYPS2347B1Z1</t>
  </si>
  <si>
    <t xml:space="preserve">SS MODULAR FURNITURE</t>
  </si>
  <si>
    <t xml:space="preserve">27HUYPS2347B1Z1CAL+</t>
  </si>
  <si>
    <t xml:space="preserve">27HUYPS2347B1Z1Flex</t>
  </si>
  <si>
    <t xml:space="preserve">27HUYPS2347B1Z1LAM</t>
  </si>
  <si>
    <t xml:space="preserve">27HUYPS2347B1Z1SLC</t>
  </si>
  <si>
    <t xml:space="preserve">27HVCPP7735R1ZH</t>
  </si>
  <si>
    <t xml:space="preserve">Pramukh Ply and Hardware</t>
  </si>
  <si>
    <t xml:space="preserve">27HVCPP7735R1ZHCAL+</t>
  </si>
  <si>
    <t xml:space="preserve">27HYMPD8977G1ZM</t>
  </si>
  <si>
    <t xml:space="preserve">TARRACHAND AND ASSOCIATES</t>
  </si>
  <si>
    <t xml:space="preserve">27HYMPD8977G1ZMLAM</t>
  </si>
  <si>
    <t xml:space="preserve">27HYMPD8977G1ZMSLC</t>
  </si>
  <si>
    <t xml:space="preserve">27HZFPS5045N1ZK</t>
  </si>
  <si>
    <t xml:space="preserve">DEEP PLYWOOD &amp; HARDWARE</t>
  </si>
  <si>
    <t xml:space="preserve">27HZFPS5045N1ZKFlex</t>
  </si>
  <si>
    <t xml:space="preserve">27HZFPS5045N1ZKLAM</t>
  </si>
  <si>
    <t xml:space="preserve">27HZFPS5045N1ZKSLC</t>
  </si>
  <si>
    <t xml:space="preserve">27IHTPD9719K1ZE</t>
  </si>
  <si>
    <t xml:space="preserve">FIRST CHOICE INTERIORS (New)</t>
  </si>
  <si>
    <t xml:space="preserve">27IHTPD9719K1ZECAL+</t>
  </si>
  <si>
    <t xml:space="preserve">27IHTPD9719K1ZEFlex</t>
  </si>
  <si>
    <t xml:space="preserve">27IHTPD9719K1ZELAM</t>
  </si>
  <si>
    <t xml:space="preserve">27IHTPD9719K1ZESLC</t>
  </si>
  <si>
    <t xml:space="preserve">27IMUPK1716H1ZL</t>
  </si>
  <si>
    <t xml:space="preserve">Gaurav Industrial Suppliers (Pimpri)</t>
  </si>
  <si>
    <t xml:space="preserve">27IMUPK1716H1ZLLAM</t>
  </si>
  <si>
    <t xml:space="preserve">27INAPK8955H1ZG</t>
  </si>
  <si>
    <t xml:space="preserve">The K Studio</t>
  </si>
  <si>
    <t xml:space="preserve">27INAPK8955H1ZGLAM</t>
  </si>
  <si>
    <t xml:space="preserve">27INFPK8751Q1ZY</t>
  </si>
  <si>
    <t xml:space="preserve">GANESH HARDWARE</t>
  </si>
  <si>
    <t xml:space="preserve">27INFPK8751Q1ZYLAM</t>
  </si>
  <si>
    <t xml:space="preserve">27IOEPS1199C1ZM</t>
  </si>
  <si>
    <t xml:space="preserve">SATKAR ENTERPRISES</t>
  </si>
  <si>
    <t xml:space="preserve">27IOEPS1199C1ZMCAL+</t>
  </si>
  <si>
    <t xml:space="preserve">27IOEPS1199C1ZMFlex</t>
  </si>
  <si>
    <t xml:space="preserve">27IQJPS7430F1ZD</t>
  </si>
  <si>
    <t xml:space="preserve">RMS INTERIO</t>
  </si>
  <si>
    <t xml:space="preserve">27IQJPS7430F1ZDLAM</t>
  </si>
  <si>
    <t xml:space="preserve">27IQJPS7430F1ZDSLC</t>
  </si>
  <si>
    <t xml:space="preserve">27ISHPS9482K1ZK</t>
  </si>
  <si>
    <t xml:space="preserve">Maa Sachiyay Plywood and Hardware (PCMC)</t>
  </si>
  <si>
    <t xml:space="preserve">27ISHPS9482K1ZKLAM</t>
  </si>
  <si>
    <t xml:space="preserve">27ISHPS9482K1ZKSLC</t>
  </si>
  <si>
    <t xml:space="preserve">27IXXPK7104M1ZJ</t>
  </si>
  <si>
    <t xml:space="preserve">KUBER PLYLAM - PUNWALE</t>
  </si>
  <si>
    <t xml:space="preserve">PUNEWALE</t>
  </si>
  <si>
    <t xml:space="preserve">27IXXPK7104M1ZJCAL+</t>
  </si>
  <si>
    <t xml:space="preserve">27IXXPK7104M1ZJLAM</t>
  </si>
  <si>
    <t xml:space="preserve">27IXXPK7104M1ZJSLC</t>
  </si>
  <si>
    <t xml:space="preserve">27JCTPS1380H1ZU</t>
  </si>
  <si>
    <t xml:space="preserve">Neelam Enterprises</t>
  </si>
  <si>
    <t xml:space="preserve">27JCTPS1380H1ZUCAL+</t>
  </si>
  <si>
    <t xml:space="preserve">27JCTPS1380H1ZULAM</t>
  </si>
  <si>
    <t xml:space="preserve">27JKXPS7700D1ZH</t>
  </si>
  <si>
    <t xml:space="preserve">A T Enterprises (Undri)</t>
  </si>
  <si>
    <t xml:space="preserve">27JKXPS7700D1ZHLAM</t>
  </si>
  <si>
    <t xml:space="preserve">27JKXPS7700D1ZHSLC</t>
  </si>
  <si>
    <t xml:space="preserve">27JVJPS3219A1ZH</t>
  </si>
  <si>
    <t xml:space="preserve">SHREE FURNITURE - PUNE</t>
  </si>
  <si>
    <t xml:space="preserve">27JVJPS3219A1ZHCAL+</t>
  </si>
  <si>
    <t xml:space="preserve">27JVJPS3219A1ZHFlex</t>
  </si>
  <si>
    <t xml:space="preserve">27JVJPS3219A1ZHLAM</t>
  </si>
  <si>
    <t xml:space="preserve">27JVJPS3219A1ZHLiner &amp; Other</t>
  </si>
  <si>
    <t xml:space="preserve">27JVJPS3219A1ZHSLC</t>
  </si>
  <si>
    <t xml:space="preserve">27JVJPS3219A1ZHSLC+</t>
  </si>
  <si>
    <t xml:space="preserve">27JYYPS5079G1Z6</t>
  </si>
  <si>
    <t xml:space="preserve">DESIRE  MODULAR FURNITURE MANUFACTURER</t>
  </si>
  <si>
    <t xml:space="preserve">27JYYPS5079G1Z6LAM</t>
  </si>
  <si>
    <t xml:space="preserve">27JYYPS5079G1Z6SLC</t>
  </si>
  <si>
    <t xml:space="preserve">27JZDPK6262H1Z0</t>
  </si>
  <si>
    <t xml:space="preserve">Brilliant Interiors India (Kondhwa)</t>
  </si>
  <si>
    <t xml:space="preserve">27JZDPK6262H1Z0Flex</t>
  </si>
  <si>
    <t xml:space="preserve">27JZDPK6262H1Z0LAM</t>
  </si>
  <si>
    <t xml:space="preserve">27JZDPK6262H1Z0Liner &amp; Other</t>
  </si>
  <si>
    <t xml:space="preserve">27JZDPK6262H1Z0SLC</t>
  </si>
  <si>
    <t xml:space="preserve">27KFTPS0224E1Z4</t>
  </si>
  <si>
    <t xml:space="preserve">S S PLYWOOD &amp; LAMINATE CO</t>
  </si>
  <si>
    <t xml:space="preserve">27KFTPS0224E1Z4CAL+</t>
  </si>
  <si>
    <t xml:space="preserve">27KFTPS0224E1Z4Flex</t>
  </si>
  <si>
    <t xml:space="preserve">27KFTPS0224E1Z4LAM</t>
  </si>
  <si>
    <t xml:space="preserve">27KFTPS0224E1Z4SLC</t>
  </si>
  <si>
    <t xml:space="preserve">27KGLPS6852R1ZX</t>
  </si>
  <si>
    <t xml:space="preserve">DASS FURNITURE MALL</t>
  </si>
  <si>
    <t xml:space="preserve">27KGLPS6852R1ZXCAL+</t>
  </si>
  <si>
    <t xml:space="preserve">27KHSPS9431L1Z3</t>
  </si>
  <si>
    <t xml:space="preserve">YASH ENTERPRISES AUNDH</t>
  </si>
  <si>
    <t xml:space="preserve">27KHSPS9431L1Z3CAL+</t>
  </si>
  <si>
    <t xml:space="preserve">27KHSPS9431L1Z3LAM</t>
  </si>
  <si>
    <t xml:space="preserve">27KHSPS9431L1Z3Liner &amp; Other</t>
  </si>
  <si>
    <t xml:space="preserve">27KHSPS9431L1Z3SLC</t>
  </si>
  <si>
    <t xml:space="preserve">27KPRPS1385Q1ZG</t>
  </si>
  <si>
    <t xml:space="preserve">Sairaj enterprise</t>
  </si>
  <si>
    <t xml:space="preserve">27KPRPS1385Q1ZGCAL+</t>
  </si>
  <si>
    <t xml:space="preserve">27KPRPS1385Q1ZGFlex</t>
  </si>
  <si>
    <t xml:space="preserve">27KSWPS4739G1ZM</t>
  </si>
  <si>
    <t xml:space="preserve">JAI MATA DI TRADERS</t>
  </si>
  <si>
    <t xml:space="preserve">27KSWPS4739G1ZMCAL+</t>
  </si>
  <si>
    <t xml:space="preserve">27KSWPS4739G1ZMLAM</t>
  </si>
  <si>
    <t xml:space="preserve">27KSWPS4739G1ZMSLC</t>
  </si>
  <si>
    <t xml:space="preserve">27KSXPS3950J1ZJ</t>
  </si>
  <si>
    <t xml:space="preserve">SHREE KARNI PLY AND HARDWARE</t>
  </si>
  <si>
    <t xml:space="preserve">27KSXPS3950J1ZJCAL+</t>
  </si>
  <si>
    <t xml:space="preserve">27KSXPS3950J1ZJLAM</t>
  </si>
  <si>
    <t xml:space="preserve">27KSXPS3950J1ZJSLC</t>
  </si>
  <si>
    <t xml:space="preserve">27KSXPS3950J1ZJSLC+</t>
  </si>
  <si>
    <t xml:space="preserve">27KUMPS5385C1ZW</t>
  </si>
  <si>
    <t xml:space="preserve">N S PLYWOOD AND HARDWARE (KOTHRUD)</t>
  </si>
  <si>
    <t xml:space="preserve">27KUMPS5385C1ZWCAL+</t>
  </si>
  <si>
    <t xml:space="preserve">27KUMPS5385C1ZWLAM</t>
  </si>
  <si>
    <t xml:space="preserve">27KUMPS5385C1ZWSLC</t>
  </si>
  <si>
    <t xml:space="preserve">27LBVPS5990J2Z6</t>
  </si>
  <si>
    <t xml:space="preserve">Durgesh Wood Decor (Ganj Peth)</t>
  </si>
  <si>
    <t xml:space="preserve">27LBVPS5990J2Z6LAM</t>
  </si>
  <si>
    <t xml:space="preserve">27LBVPS5990J2Z6SLC</t>
  </si>
  <si>
    <t xml:space="preserve">27LBVPS5990J2Z6SLC+</t>
  </si>
  <si>
    <t xml:space="preserve">27LDZPS7277Q1ZL</t>
  </si>
  <si>
    <t xml:space="preserve">Jai Hardware and Ply</t>
  </si>
  <si>
    <t xml:space="preserve">27LDZPS7277Q1ZLFlex</t>
  </si>
  <si>
    <t xml:space="preserve">27LDZPS7277Q1ZLLAM</t>
  </si>
  <si>
    <t xml:space="preserve">27LDZPS7277Q1ZLSLC</t>
  </si>
  <si>
    <t xml:space="preserve">27LDZPS7277Q1ZLSLC+</t>
  </si>
  <si>
    <t xml:space="preserve">27LMHPS2554K1ZA</t>
  </si>
  <si>
    <t xml:space="preserve">KITCHEN GALLERY</t>
  </si>
  <si>
    <t xml:space="preserve">27LMHPS2554K1ZALAM</t>
  </si>
  <si>
    <t xml:space="preserve">27LMHPS2554K1ZASLC</t>
  </si>
  <si>
    <t xml:space="preserve">27LODPS9673B1ZB</t>
  </si>
  <si>
    <t xml:space="preserve">SUNDEK DISTRIBUTORS</t>
  </si>
  <si>
    <t xml:space="preserve">27LODPS9673B1ZBCAL+</t>
  </si>
  <si>
    <t xml:space="preserve">27LODPS9673B1ZBLAM</t>
  </si>
  <si>
    <t xml:space="preserve">27LODPS9673B1ZBSLC</t>
  </si>
  <si>
    <t xml:space="preserve">27LODPS9673B1ZBSLC+</t>
  </si>
  <si>
    <t xml:space="preserve">27MHRPS2330B1Z3</t>
  </si>
  <si>
    <t xml:space="preserve">SHREE BALAJI PLYWOOD &amp; FANCY HW ( THERGAON )</t>
  </si>
  <si>
    <t xml:space="preserve">27MHRPS2330B1Z3CAL+</t>
  </si>
  <si>
    <t xml:space="preserve">27MHRPS2330B1Z3Flex</t>
  </si>
  <si>
    <t xml:space="preserve">27MHRPS2330B1Z3LAM</t>
  </si>
  <si>
    <t xml:space="preserve">27MHRPS2330B1Z3SLC</t>
  </si>
  <si>
    <t xml:space="preserve">27MSMPS0373Q1ZJ</t>
  </si>
  <si>
    <t xml:space="preserve">PG WOOD INDUSTRY</t>
  </si>
  <si>
    <t xml:space="preserve">27MSMPS0373Q1ZJFlex</t>
  </si>
  <si>
    <t xml:space="preserve">27MUSPS0707E1Z4</t>
  </si>
  <si>
    <t xml:space="preserve">Accutech Manufacturing</t>
  </si>
  <si>
    <t xml:space="preserve">27MUSPS0707E1Z4CAL+</t>
  </si>
  <si>
    <t xml:space="preserve">27MUSPS0707E1Z4SLC</t>
  </si>
  <si>
    <t xml:space="preserve">27NNJPS6064K1ZZ</t>
  </si>
  <si>
    <t xml:space="preserve">OM INTERIORS</t>
  </si>
  <si>
    <t xml:space="preserve">27NNJPS6064K1ZZCAL+</t>
  </si>
  <si>
    <t xml:space="preserve">27NNJPS6064K1ZZLAM</t>
  </si>
  <si>
    <t xml:space="preserve">27NNJPS6064K1ZZSLC</t>
  </si>
  <si>
    <t xml:space="preserve">27NPOPS8313L1ZS</t>
  </si>
  <si>
    <t xml:space="preserve">SHREE THAKUR JI PLYWOOD-PUNE</t>
  </si>
  <si>
    <t xml:space="preserve">27NPOPS8313L1ZSCAL+</t>
  </si>
  <si>
    <t xml:space="preserve">27NPOPS8313L1ZSFlex</t>
  </si>
  <si>
    <t xml:space="preserve">27NPOPS8313L1ZSLAM</t>
  </si>
  <si>
    <t xml:space="preserve">27NPOPS8313L1ZSSLC</t>
  </si>
  <si>
    <t xml:space="preserve">27NVMPS2878Q1ZY</t>
  </si>
  <si>
    <t xml:space="preserve">MAPLE</t>
  </si>
  <si>
    <t xml:space="preserve">27NVMPS2878Q1ZYCAL+</t>
  </si>
  <si>
    <t xml:space="preserve">27NVMPS2878Q1ZYLAM</t>
  </si>
  <si>
    <t xml:space="preserve">27NVMPS2878Q1ZYLiner &amp; Other</t>
  </si>
  <si>
    <t xml:space="preserve">27NVMPS2878Q1ZYSLC</t>
  </si>
  <si>
    <t xml:space="preserve">27OAZPS7737B1ZM</t>
  </si>
  <si>
    <t xml:space="preserve">P M Interiors (New)</t>
  </si>
  <si>
    <t xml:space="preserve">27OAZPS7737B1ZMCAL+</t>
  </si>
  <si>
    <t xml:space="preserve">27OAZPS7737B1ZMLAM</t>
  </si>
  <si>
    <t xml:space="preserve">27OAZPS7737B1ZMSLC</t>
  </si>
  <si>
    <t xml:space="preserve">27OCTPS6669N1ZU</t>
  </si>
  <si>
    <t xml:space="preserve">Cms Decor</t>
  </si>
  <si>
    <t xml:space="preserve">27OCTPS6669N1ZULAM</t>
  </si>
  <si>
    <t xml:space="preserve">27ODYPS4766L1ZX</t>
  </si>
  <si>
    <t xml:space="preserve">SHUBHARAMBH PLY &amp; LAM</t>
  </si>
  <si>
    <t xml:space="preserve">27ODYPS4766L1ZXCAL+</t>
  </si>
  <si>
    <t xml:space="preserve">27ODYPS4766L1ZXLAM</t>
  </si>
  <si>
    <t xml:space="preserve">27ODYPS4766L1ZXLiner &amp; Other</t>
  </si>
  <si>
    <t xml:space="preserve">27ODYPS4766L1ZXSLC</t>
  </si>
  <si>
    <t xml:space="preserve">27ODYPS4766L1ZXSLC+</t>
  </si>
  <si>
    <t xml:space="preserve">27PIPPS5438L1ZZ</t>
  </si>
  <si>
    <t xml:space="preserve">METWOOD</t>
  </si>
  <si>
    <t xml:space="preserve">27PIPPS5438L1ZZFlex</t>
  </si>
  <si>
    <t xml:space="preserve">27PIPPS5438L1ZZLAM</t>
  </si>
  <si>
    <t xml:space="preserve">27PYPPS8004A1ZY</t>
  </si>
  <si>
    <t xml:space="preserve">27PYPPS8004A1ZYCAL+</t>
  </si>
  <si>
    <t xml:space="preserve">27PYPPS8004A1ZYLAM</t>
  </si>
  <si>
    <t xml:space="preserve">27QIFPS9599F1ZZ</t>
  </si>
  <si>
    <t xml:space="preserve">H3 Dream Home Decor</t>
  </si>
  <si>
    <t xml:space="preserve">27QIFPS9599F1ZZCAL+</t>
  </si>
  <si>
    <t xml:space="preserve">27QIFPS9599F1ZZLAM</t>
  </si>
  <si>
    <t xml:space="preserve">27QIFPS9599F1ZZSLC</t>
  </si>
  <si>
    <t xml:space="preserve">27RZVPS6281J1ZU</t>
  </si>
  <si>
    <t xml:space="preserve">Balaji Enterprises (Pcmc)</t>
  </si>
  <si>
    <t xml:space="preserve">27RZVPS6281J1ZUCAL+</t>
  </si>
  <si>
    <t xml:space="preserve">27SQVPS9422P1Z2</t>
  </si>
  <si>
    <t xml:space="preserve">Shri Balaji Traders</t>
  </si>
  <si>
    <t xml:space="preserve">27SQVPS9422P1Z2LAM</t>
  </si>
  <si>
    <t xml:space="preserve">27SQVPS9422P1Z2SLC</t>
  </si>
  <si>
    <t xml:space="preserve">30AWGPP4172L1ZE</t>
  </si>
  <si>
    <t xml:space="preserve">OM TRADERS (GOA)</t>
  </si>
  <si>
    <t xml:space="preserve">30AWGPP4172L1ZELAM</t>
  </si>
  <si>
    <t xml:space="preserve">Aalam</t>
  </si>
  <si>
    <t xml:space="preserve">AalamCAL+</t>
  </si>
  <si>
    <t xml:space="preserve">ABUSHAHIMASANA</t>
  </si>
  <si>
    <t xml:space="preserve">ABUSHAHIMASANACAL+</t>
  </si>
  <si>
    <t xml:space="preserve">Advance</t>
  </si>
  <si>
    <t xml:space="preserve">ADVANCE</t>
  </si>
  <si>
    <t xml:space="preserve">AdvanceLAM</t>
  </si>
  <si>
    <t xml:space="preserve">AdvanceSLC</t>
  </si>
  <si>
    <t xml:space="preserve">Ahmad Ansari</t>
  </si>
  <si>
    <t xml:space="preserve">AHMAD ANSARI</t>
  </si>
  <si>
    <t xml:space="preserve">Ahmad AnsariCAL+</t>
  </si>
  <si>
    <t xml:space="preserve">AKASH AHIRE 9595672476</t>
  </si>
  <si>
    <t xml:space="preserve">AKASH AHIRE 9595672476LAM</t>
  </si>
  <si>
    <t xml:space="preserve">Akash Yadav</t>
  </si>
  <si>
    <t xml:space="preserve">AKASH YADAV</t>
  </si>
  <si>
    <t xml:space="preserve">Akash YadavFlex</t>
  </si>
  <si>
    <t xml:space="preserve">Akram</t>
  </si>
  <si>
    <t xml:space="preserve">AKRAM</t>
  </si>
  <si>
    <t xml:space="preserve">AkramCAL+</t>
  </si>
  <si>
    <t xml:space="preserve">Akshada Interiors (Yerwada)</t>
  </si>
  <si>
    <t xml:space="preserve">Akshada Interiors (Yerwada)CAL+</t>
  </si>
  <si>
    <t xml:space="preserve">Alaya Space Solutions (Manish Thakkar)</t>
  </si>
  <si>
    <t xml:space="preserve">ALAYA SPACE SOLUTIONS (MANISH THAKKAR)</t>
  </si>
  <si>
    <t xml:space="preserve">Alaya Space Solutions (Manish Thakkar)LAM</t>
  </si>
  <si>
    <t xml:space="preserve">Amarpreet Kaur</t>
  </si>
  <si>
    <t xml:space="preserve">Amarpreet KaurLAM</t>
  </si>
  <si>
    <t xml:space="preserve">Amarpreet KaurSLC</t>
  </si>
  <si>
    <t xml:space="preserve">Ambica Plywood ( Dhankwadi )</t>
  </si>
  <si>
    <t xml:space="preserve">AMBICA PLYWOOD ( DHANKWADI )</t>
  </si>
  <si>
    <t xml:space="preserve">Ambica Plywood ( Dhankwadi )LAM</t>
  </si>
  <si>
    <t xml:space="preserve">Ambica Plywood ( Dhankwadi )SLC</t>
  </si>
  <si>
    <t xml:space="preserve">Ambika Ply (Pashan)</t>
  </si>
  <si>
    <t xml:space="preserve">Ambika Ply (Pashan)CAL+</t>
  </si>
  <si>
    <t xml:space="preserve">Amit Chube</t>
  </si>
  <si>
    <t xml:space="preserve">AMIT CHUBE</t>
  </si>
  <si>
    <t xml:space="preserve">Amit ChubeSLC</t>
  </si>
  <si>
    <t xml:space="preserve">Amit Shinde</t>
  </si>
  <si>
    <t xml:space="preserve">AMIT SHINDE</t>
  </si>
  <si>
    <t xml:space="preserve">Amit ShindeSLC</t>
  </si>
  <si>
    <t xml:space="preserve">AMOL ARUN MAHADAR</t>
  </si>
  <si>
    <t xml:space="preserve">AMOL ARUN MAHADARLAM</t>
  </si>
  <si>
    <t xml:space="preserve">Anandi Furniture</t>
  </si>
  <si>
    <t xml:space="preserve">ANANDI FURNITURE</t>
  </si>
  <si>
    <t xml:space="preserve">Anandi FurnitureCAL+</t>
  </si>
  <si>
    <t xml:space="preserve">Anandi FurnitureFlex</t>
  </si>
  <si>
    <t xml:space="preserve">Anandi FurnitureSLC</t>
  </si>
  <si>
    <t xml:space="preserve">ANUJA BAFNA</t>
  </si>
  <si>
    <t xml:space="preserve">ANUJA BAFNALAM</t>
  </si>
  <si>
    <t xml:space="preserve">ANUJA BAFNASLC</t>
  </si>
  <si>
    <t xml:space="preserve">Anurag Bhai</t>
  </si>
  <si>
    <t xml:space="preserve">ANURAG BHAI</t>
  </si>
  <si>
    <t xml:space="preserve">Anurag BhaiCAL+</t>
  </si>
  <si>
    <t xml:space="preserve">Anurag BhaiFlex</t>
  </si>
  <si>
    <t xml:space="preserve">Anurag BhaiLAM</t>
  </si>
  <si>
    <t xml:space="preserve">Anurag BhaiLiner &amp; Other</t>
  </si>
  <si>
    <t xml:space="preserve">Anurag BhaiSLC</t>
  </si>
  <si>
    <t xml:space="preserve">Anurag BhaiSLC+</t>
  </si>
  <si>
    <t xml:space="preserve">Apurva Sunil Patel</t>
  </si>
  <si>
    <t xml:space="preserve">Apurva Sunil PatelLAM</t>
  </si>
  <si>
    <t xml:space="preserve">AR.AKSHATA DHORE</t>
  </si>
  <si>
    <t xml:space="preserve">AR.AKSHATA DHORELAM</t>
  </si>
  <si>
    <t xml:space="preserve">AR.AKSHATA DHORESLC</t>
  </si>
  <si>
    <t xml:space="preserve">Art Will</t>
  </si>
  <si>
    <t xml:space="preserve">ART WILL</t>
  </si>
  <si>
    <t xml:space="preserve">Art WillFlex</t>
  </si>
  <si>
    <t xml:space="preserve">Arun Suyog Muttha</t>
  </si>
  <si>
    <t xml:space="preserve">Arun Suyog MutthaCAL+</t>
  </si>
  <si>
    <t xml:space="preserve">Aruna V Porwal</t>
  </si>
  <si>
    <t xml:space="preserve">ARUNA V PORWAL</t>
  </si>
  <si>
    <t xml:space="preserve">Aruna V PorwalLAM</t>
  </si>
  <si>
    <t xml:space="preserve">Ashapuri Ply &amp; Kitchen (Talegaon)</t>
  </si>
  <si>
    <t xml:space="preserve">ASHAPURI PLY &amp; KITCHEN (TALEGAON)</t>
  </si>
  <si>
    <t xml:space="preserve">Ashapuri Ply &amp; Kitchen (Talegaon)CAL+</t>
  </si>
  <si>
    <t xml:space="preserve">Ashapuri Ply &amp; Kitchen (Talegaon)Flex</t>
  </si>
  <si>
    <t xml:space="preserve">Ashapuri Ply &amp; Kitchen (Talegaon)LAM</t>
  </si>
  <si>
    <t xml:space="preserve">Ashapuri Ply &amp; Kitchen (Talegaon)Liner &amp; Other</t>
  </si>
  <si>
    <t xml:space="preserve">Ashapuri Ply &amp; Kitchen (Talegaon)SLC</t>
  </si>
  <si>
    <t xml:space="preserve">Ashapuri Ply &amp; Kitchen (Talegaon)SLC+</t>
  </si>
  <si>
    <t xml:space="preserve">Ashok Jadhav</t>
  </si>
  <si>
    <t xml:space="preserve">Ashok JadhavCAL+</t>
  </si>
  <si>
    <t xml:space="preserve">Asif</t>
  </si>
  <si>
    <t xml:space="preserve">ASIF</t>
  </si>
  <si>
    <t xml:space="preserve">AsifCAL+</t>
  </si>
  <si>
    <t xml:space="preserve">Astha Enterprises (Pimprigaon)</t>
  </si>
  <si>
    <t xml:space="preserve">Astha Enterprises (Pimprigaon)LAM</t>
  </si>
  <si>
    <t xml:space="preserve">Astha Enterprises (Pimprigaon)SLC</t>
  </si>
  <si>
    <t xml:space="preserve">Atharva Laminates</t>
  </si>
  <si>
    <t xml:space="preserve">Gangadham</t>
  </si>
  <si>
    <t xml:space="preserve">Atharva LaminatesCAL+</t>
  </si>
  <si>
    <t xml:space="preserve">ATUL ABASAHEB</t>
  </si>
  <si>
    <t xml:space="preserve">ATUL ABASAHEBSLC</t>
  </si>
  <si>
    <t xml:space="preserve">Avinash Hole</t>
  </si>
  <si>
    <t xml:space="preserve">Avinash HoleCAL+</t>
  </si>
  <si>
    <t xml:space="preserve">Bajrang Bali</t>
  </si>
  <si>
    <t xml:space="preserve">BAJRANG BALI</t>
  </si>
  <si>
    <t xml:space="preserve">Bajrang BaliFlex</t>
  </si>
  <si>
    <t xml:space="preserve">Bajrangbali Moduler Kitchen</t>
  </si>
  <si>
    <t xml:space="preserve">BAJRANGBALI MODULER KITCHEN</t>
  </si>
  <si>
    <t xml:space="preserve">Bajrangbali Moduler KitchenFlex</t>
  </si>
  <si>
    <t xml:space="preserve">Bajrangbali Moduler KitchenLAM</t>
  </si>
  <si>
    <t xml:space="preserve">Balaji Furniture</t>
  </si>
  <si>
    <t xml:space="preserve">BALAJI FURNITURE</t>
  </si>
  <si>
    <t xml:space="preserve">Balaji FurnitureFlex</t>
  </si>
  <si>
    <t xml:space="preserve">Balaji FurnitureLAM</t>
  </si>
  <si>
    <t xml:space="preserve">Balaji FurnitureSLC</t>
  </si>
  <si>
    <t xml:space="preserve">Bharat Furniture</t>
  </si>
  <si>
    <t xml:space="preserve">BHARAT FURNITURE</t>
  </si>
  <si>
    <t xml:space="preserve">Bharat FurnitureCAL+</t>
  </si>
  <si>
    <t xml:space="preserve">BHARAT JADHAV</t>
  </si>
  <si>
    <t xml:space="preserve">BHARAT JADHAVLAM</t>
  </si>
  <si>
    <t xml:space="preserve">Bharat Makhwana</t>
  </si>
  <si>
    <t xml:space="preserve">BHARAT MAKHWANA</t>
  </si>
  <si>
    <t xml:space="preserve">Bharat MakhwanaLAM</t>
  </si>
  <si>
    <t xml:space="preserve">Bhawani Timber Mart</t>
  </si>
  <si>
    <t xml:space="preserve">BHAWANI TIMBER MART</t>
  </si>
  <si>
    <t xml:space="preserve">Bhawani Timber MartCAL+</t>
  </si>
  <si>
    <t xml:space="preserve">Bhawani Timber MartLAM</t>
  </si>
  <si>
    <t xml:space="preserve">Bhima Ram</t>
  </si>
  <si>
    <t xml:space="preserve">BHIMA RAM</t>
  </si>
  <si>
    <t xml:space="preserve">Bhima RamFlex</t>
  </si>
  <si>
    <t xml:space="preserve">Bishnoi Kitchen Decor</t>
  </si>
  <si>
    <t xml:space="preserve">Bishnoi Kitchen DecorCAL+</t>
  </si>
  <si>
    <t xml:space="preserve">Bright Steel</t>
  </si>
  <si>
    <t xml:space="preserve">BRIGHT STEEL</t>
  </si>
  <si>
    <t xml:space="preserve">Bright SteelFlex</t>
  </si>
  <si>
    <t xml:space="preserve">Carmel Haven</t>
  </si>
  <si>
    <t xml:space="preserve">CARMEL HAVEN</t>
  </si>
  <si>
    <t xml:space="preserve">Carmel HavenLAM</t>
  </si>
  <si>
    <t xml:space="preserve">Chaitanya Enterprises</t>
  </si>
  <si>
    <t xml:space="preserve">Chaitanya EnterprisesFlex</t>
  </si>
  <si>
    <t xml:space="preserve">Chaitanya EnterprisesLAM</t>
  </si>
  <si>
    <t xml:space="preserve">Chamunda Ply &amp; Hardware (RAVET)</t>
  </si>
  <si>
    <t xml:space="preserve">CHAMUNDA PLY &amp; HARDWARE (RAVET)</t>
  </si>
  <si>
    <t xml:space="preserve">Chamunda Ply &amp; Hardware (RAVET)LAM</t>
  </si>
  <si>
    <t xml:space="preserve">Chamunda Ply &amp; Hardware (RAVET)SLC</t>
  </si>
  <si>
    <t xml:space="preserve">Chamunda Steel</t>
  </si>
  <si>
    <t xml:space="preserve">CHAMUNDA STEEL</t>
  </si>
  <si>
    <t xml:space="preserve">Chamunda SteelLAM</t>
  </si>
  <si>
    <t xml:space="preserve">Chamunda SteelSLC</t>
  </si>
  <si>
    <t xml:space="preserve">Chandrasena Rajyapu</t>
  </si>
  <si>
    <t xml:space="preserve">Chandrasena RajyapuLAM</t>
  </si>
  <si>
    <t xml:space="preserve">Chandrasena RajyapuSLC</t>
  </si>
  <si>
    <t xml:space="preserve">Chintamani Hardware &amp; Plywood</t>
  </si>
  <si>
    <t xml:space="preserve">Chintamani Hardware &amp; PlywoodCAL+</t>
  </si>
  <si>
    <t xml:space="preserve">Chintamani Ply &amp; Hardware ( Alandi )</t>
  </si>
  <si>
    <t xml:space="preserve">Chintamani Ply &amp; Hardware ( Alandi )SLC</t>
  </si>
  <si>
    <t xml:space="preserve">Choudhary Plywood &amp; Furniture ( Kalewadi )</t>
  </si>
  <si>
    <t xml:space="preserve">Choudhary Plywood &amp; Furniture ( Kalewadi )LAM</t>
  </si>
  <si>
    <t xml:space="preserve">City International School</t>
  </si>
  <si>
    <t xml:space="preserve">CITY INTERNATIONAL SCHOOL</t>
  </si>
  <si>
    <t xml:space="preserve">City International SchoolLAM</t>
  </si>
  <si>
    <t xml:space="preserve">Colour of Life</t>
  </si>
  <si>
    <t xml:space="preserve">COLOUR OF LIFE</t>
  </si>
  <si>
    <t xml:space="preserve">Colour of LifeLAM</t>
  </si>
  <si>
    <t xml:space="preserve">Daily Touch (Baramati)</t>
  </si>
  <si>
    <t xml:space="preserve">Bhigvab Road</t>
  </si>
  <si>
    <t xml:space="preserve">Daily Touch (Baramati)LAM</t>
  </si>
  <si>
    <t xml:space="preserve">Deepak</t>
  </si>
  <si>
    <t xml:space="preserve">DEEPAK</t>
  </si>
  <si>
    <t xml:space="preserve">DeepakSLC</t>
  </si>
  <si>
    <t xml:space="preserve">DEEPAK SHARMA</t>
  </si>
  <si>
    <t xml:space="preserve">DEEPAK SHARMALAM</t>
  </si>
  <si>
    <t xml:space="preserve">Design 8 Studio</t>
  </si>
  <si>
    <t xml:space="preserve">DESIGN 8 STUDIO</t>
  </si>
  <si>
    <t xml:space="preserve">Design 8 StudioLAM</t>
  </si>
  <si>
    <t xml:space="preserve">Dhanalaxmi Steel Art &amp; Modular Kitchen</t>
  </si>
  <si>
    <t xml:space="preserve">DHANALAXMI STEEL ART &amp; MODULAR KITCHEN</t>
  </si>
  <si>
    <t xml:space="preserve">Dhanalaxmi Steel Art &amp; Modular KitchenLAM</t>
  </si>
  <si>
    <t xml:space="preserve">Dhananjay Enterprises</t>
  </si>
  <si>
    <t xml:space="preserve">DHANANJAY ENTERPRISES</t>
  </si>
  <si>
    <t xml:space="preserve">Dhananjay EnterprisesCAL+</t>
  </si>
  <si>
    <t xml:space="preserve">Dilip Ply and Hardware (Dhayari)</t>
  </si>
  <si>
    <t xml:space="preserve">Dilip Ply and Hardware (Dhayari)LAM</t>
  </si>
  <si>
    <t xml:space="preserve">Dilip Ply and Hardware (Dhayari)SLC</t>
  </si>
  <si>
    <t xml:space="preserve">Dinesh</t>
  </si>
  <si>
    <t xml:space="preserve">DINESH</t>
  </si>
  <si>
    <t xml:space="preserve">DineshLAM</t>
  </si>
  <si>
    <t xml:space="preserve">Dinesh Punjabi</t>
  </si>
  <si>
    <t xml:space="preserve">Dinesh PunjabiLAM</t>
  </si>
  <si>
    <t xml:space="preserve">Dinesh PunjabiSLC</t>
  </si>
  <si>
    <t xml:space="preserve">Dream Home Decor</t>
  </si>
  <si>
    <t xml:space="preserve">DREAM HOME DECOR-PUNE</t>
  </si>
  <si>
    <t xml:space="preserve">Dream Home DecorCAL+</t>
  </si>
  <si>
    <t xml:space="preserve">Dream Home DecorLAM</t>
  </si>
  <si>
    <t xml:space="preserve">Dream Home DecorSLC</t>
  </si>
  <si>
    <t xml:space="preserve">Exiom Company</t>
  </si>
  <si>
    <t xml:space="preserve">Exiom CompanyLAM</t>
  </si>
  <si>
    <t xml:space="preserve">First Choice Kitchen (Hadapsar)</t>
  </si>
  <si>
    <t xml:space="preserve">FIRST CHOICE KITCHEN (HADAPSAR)</t>
  </si>
  <si>
    <t xml:space="preserve">First Choice Kitchen (Hadapsar)CAL+</t>
  </si>
  <si>
    <t xml:space="preserve">First Choice Kitchen (Hadapsar)Flex</t>
  </si>
  <si>
    <t xml:space="preserve">First Choice Kitchen (Hadapsar)LAM</t>
  </si>
  <si>
    <t xml:space="preserve">First Choice Kitchen (Hadapsar)SLC</t>
  </si>
  <si>
    <t xml:space="preserve">Furnisense (Kiwale )</t>
  </si>
  <si>
    <t xml:space="preserve">Furnisense (Kiwale )LAM</t>
  </si>
  <si>
    <t xml:space="preserve">Furnisense (Kiwale )SLC</t>
  </si>
  <si>
    <t xml:space="preserve">G P</t>
  </si>
  <si>
    <t xml:space="preserve">G PCAL+</t>
  </si>
  <si>
    <t xml:space="preserve">G PFlex</t>
  </si>
  <si>
    <t xml:space="preserve">G PLAM</t>
  </si>
  <si>
    <t xml:space="preserve">G PLiner &amp; Other</t>
  </si>
  <si>
    <t xml:space="preserve">G PSLC</t>
  </si>
  <si>
    <t xml:space="preserve">G PSLC+</t>
  </si>
  <si>
    <t xml:space="preserve">Ganesh Plywood &amp; Hardware (Ambe Gaon)</t>
  </si>
  <si>
    <t xml:space="preserve">GANESH PLYWOOD &amp; HARDWARE (AMBE GAON)</t>
  </si>
  <si>
    <t xml:space="preserve">Ganesh Plywood &amp; Hardware (Ambe Gaon)CAL+</t>
  </si>
  <si>
    <t xml:space="preserve">Global Kitchen Decor</t>
  </si>
  <si>
    <t xml:space="preserve">GLOBAL KITCHEN DECOR</t>
  </si>
  <si>
    <t xml:space="preserve">Global Kitchen DecorLAM</t>
  </si>
  <si>
    <t xml:space="preserve">Global Kitchen DecorSLC</t>
  </si>
  <si>
    <t xml:space="preserve">Golden Furniture</t>
  </si>
  <si>
    <t xml:space="preserve">Golden FurnitureCAL+</t>
  </si>
  <si>
    <t xml:space="preserve">Gpay</t>
  </si>
  <si>
    <t xml:space="preserve">GPAY</t>
  </si>
  <si>
    <t xml:space="preserve">GpayCAL+</t>
  </si>
  <si>
    <t xml:space="preserve">GpayFlex</t>
  </si>
  <si>
    <t xml:space="preserve">GpayLAM</t>
  </si>
  <si>
    <t xml:space="preserve">GpaySLC</t>
  </si>
  <si>
    <t xml:space="preserve">GpaySLC+</t>
  </si>
  <si>
    <t xml:space="preserve">H3 Home Decor</t>
  </si>
  <si>
    <t xml:space="preserve">H3 HOME DECOR</t>
  </si>
  <si>
    <t xml:space="preserve">H3 Home DecorCAL+</t>
  </si>
  <si>
    <t xml:space="preserve">H3 Home DecorFlex</t>
  </si>
  <si>
    <t xml:space="preserve">H3 Home DecorLAM</t>
  </si>
  <si>
    <t xml:space="preserve">H3 Home DecorSLC</t>
  </si>
  <si>
    <t xml:space="preserve">Hans Kitchen &amp; Interior</t>
  </si>
  <si>
    <t xml:space="preserve">HANS KITCHEN &amp; INTERIOR</t>
  </si>
  <si>
    <t xml:space="preserve">Tambe Chowk</t>
  </si>
  <si>
    <t xml:space="preserve">Hans Kitchen &amp; InteriorLAM</t>
  </si>
  <si>
    <t xml:space="preserve">Hans Kitchen &amp; InteriorSLC</t>
  </si>
  <si>
    <t xml:space="preserve">Hanuman Modular Kitchen Trolly</t>
  </si>
  <si>
    <t xml:space="preserve">HANUMAN MODULAR KITCHEN TROLLY</t>
  </si>
  <si>
    <t xml:space="preserve">Hanuman Modular Kitchen TrollyCAL+</t>
  </si>
  <si>
    <t xml:space="preserve">Hanuman Modular Kitchen TrollyLAM</t>
  </si>
  <si>
    <t xml:space="preserve">Hari Om Ply ( Alandi )</t>
  </si>
  <si>
    <t xml:space="preserve">HARI OM PLY ( ALANDI )</t>
  </si>
  <si>
    <t xml:space="preserve">Hari Om Ply ( Alandi )CAL+</t>
  </si>
  <si>
    <t xml:space="preserve">Hari Om Ply ( Alandi )Flex</t>
  </si>
  <si>
    <t xml:space="preserve">Hari Om Ply ( Alandi )LAM</t>
  </si>
  <si>
    <t xml:space="preserve">Hari Om Ply ( Alandi )SLC</t>
  </si>
  <si>
    <t xml:space="preserve">Hari Om Ply ( Alandi )SLC+</t>
  </si>
  <si>
    <t xml:space="preserve">Himanshukumar Sinha</t>
  </si>
  <si>
    <t xml:space="preserve">Himanshukumar SinhaCAL+</t>
  </si>
  <si>
    <t xml:space="preserve">Himanshukumar SinhaLAM</t>
  </si>
  <si>
    <t xml:space="preserve">Himanshukumar SinhaSLC</t>
  </si>
  <si>
    <t xml:space="preserve">Himgiri Plywood and Hardware</t>
  </si>
  <si>
    <t xml:space="preserve">HIMGIRI PLYWOOD AND HARDWARE</t>
  </si>
  <si>
    <t xml:space="preserve">Himgiri Plywood and HardwareLAM</t>
  </si>
  <si>
    <t xml:space="preserve">Home Decor ( Wakad )</t>
  </si>
  <si>
    <t xml:space="preserve">Home Decor- Wakad</t>
  </si>
  <si>
    <t xml:space="preserve">Home Decor ( Wakad )LAM</t>
  </si>
  <si>
    <t xml:space="preserve">Hrushees Modular Kitchen and Interios (Pimpri )</t>
  </si>
  <si>
    <t xml:space="preserve">Hrushees Modular Kitchen and Interios (Pimpri )CAL+</t>
  </si>
  <si>
    <t xml:space="preserve">Hrushees Modular Kitchen and Interios (Pimpri )LAM</t>
  </si>
  <si>
    <t xml:space="preserve">Hrushees Modular Kitchen and Interios (Pimpri )SLC</t>
  </si>
  <si>
    <t xml:space="preserve">Imagicor</t>
  </si>
  <si>
    <t xml:space="preserve">IMAGICOR</t>
  </si>
  <si>
    <t xml:space="preserve">ImagicorLAM</t>
  </si>
  <si>
    <t xml:space="preserve">ImagicorSLC</t>
  </si>
  <si>
    <t xml:space="preserve">Infinity sales</t>
  </si>
  <si>
    <t xml:space="preserve">Infinity salesSLC+</t>
  </si>
  <si>
    <t xml:space="preserve">Ishan Interior</t>
  </si>
  <si>
    <t xml:space="preserve">ISHAN INTERIOR</t>
  </si>
  <si>
    <t xml:space="preserve">Ishan InteriorCAL+</t>
  </si>
  <si>
    <t xml:space="preserve">Jagdish Mestri</t>
  </si>
  <si>
    <t xml:space="preserve">JAGDISH MESTRI</t>
  </si>
  <si>
    <t xml:space="preserve">Jagdish MestriCAL+</t>
  </si>
  <si>
    <t xml:space="preserve">Jai Ambe Metal (BP)LAM</t>
  </si>
  <si>
    <t xml:space="preserve">Jai Wood Works</t>
  </si>
  <si>
    <t xml:space="preserve">JAI WOOD WORKS</t>
  </si>
  <si>
    <t xml:space="preserve">Jai Wood WorksCAL+</t>
  </si>
  <si>
    <t xml:space="preserve">Jai Wood WorksLAM</t>
  </si>
  <si>
    <t xml:space="preserve">Jai Wood WorksLiner &amp; Other</t>
  </si>
  <si>
    <t xml:space="preserve">Jai Wood WorksSLC</t>
  </si>
  <si>
    <t xml:space="preserve">Jalaram Modular</t>
  </si>
  <si>
    <t xml:space="preserve">JALARAM MODULAR</t>
  </si>
  <si>
    <t xml:space="preserve">Jalaram ModularCAL+</t>
  </si>
  <si>
    <t xml:space="preserve">Jalaram ModularFlex</t>
  </si>
  <si>
    <t xml:space="preserve">Jalaram ModularLAM</t>
  </si>
  <si>
    <t xml:space="preserve">Jalaram ModularSLC</t>
  </si>
  <si>
    <t xml:space="preserve">Jamshakti Plywood</t>
  </si>
  <si>
    <t xml:space="preserve">JAMSHAKTI PLYWOOD</t>
  </si>
  <si>
    <t xml:space="preserve">Jamshakti PlywoodFlex</t>
  </si>
  <si>
    <t xml:space="preserve">Jamshakti PlywoodLAM</t>
  </si>
  <si>
    <t xml:space="preserve">Jamshakti PlywoodSLC</t>
  </si>
  <si>
    <t xml:space="preserve">Javed</t>
  </si>
  <si>
    <t xml:space="preserve">JAVED</t>
  </si>
  <si>
    <t xml:space="preserve">JavedCAL+</t>
  </si>
  <si>
    <t xml:space="preserve">Jay Naganeshi Ply and Hardware (Wakad)</t>
  </si>
  <si>
    <t xml:space="preserve">JAY NAGANESHI PLY AND HARDWARE (WAKAD)</t>
  </si>
  <si>
    <t xml:space="preserve">Jay Naganeshi Ply and Hardware (Wakad)CAL+</t>
  </si>
  <si>
    <t xml:space="preserve">Jay Naganeshi Ply and Hardware (Wakad)LAM</t>
  </si>
  <si>
    <t xml:space="preserve">Jay Shelar</t>
  </si>
  <si>
    <t xml:space="preserve">Jay ShelarCAL+</t>
  </si>
  <si>
    <t xml:space="preserve">JIGNESH THAKKAR</t>
  </si>
  <si>
    <t xml:space="preserve">JIGNESH THAKKARLAM</t>
  </si>
  <si>
    <t xml:space="preserve">Jivan Enterprises</t>
  </si>
  <si>
    <t xml:space="preserve">Sangvi</t>
  </si>
  <si>
    <t xml:space="preserve">Jivan EnterprisesCAL+</t>
  </si>
  <si>
    <t xml:space="preserve">Jivan EnterprisesFlex</t>
  </si>
  <si>
    <t xml:space="preserve">Jiyas Interior</t>
  </si>
  <si>
    <t xml:space="preserve">Jiyas InteriorLAM</t>
  </si>
  <si>
    <t xml:space="preserve">JUBIN SHAH</t>
  </si>
  <si>
    <t xml:space="preserve">JUBIN SHAHLAM</t>
  </si>
  <si>
    <t xml:space="preserve">JUGADE ANUSHREE ATUL</t>
  </si>
  <si>
    <t xml:space="preserve">JUGADE ANUSHREE ATULLAM</t>
  </si>
  <si>
    <t xml:space="preserve">Jyoti Kothari</t>
  </si>
  <si>
    <t xml:space="preserve">JYOTI KOTHARI</t>
  </si>
  <si>
    <t xml:space="preserve">Sopan Baug</t>
  </si>
  <si>
    <t xml:space="preserve">Jyoti KothariLAM</t>
  </si>
  <si>
    <t xml:space="preserve">Jyoti Steel House</t>
  </si>
  <si>
    <t xml:space="preserve">JYOTI STEEL HOUSE RAVET</t>
  </si>
  <si>
    <t xml:space="preserve">Jyoti Steel HouseCAL+</t>
  </si>
  <si>
    <t xml:space="preserve">Jyoti Steel HouseFlex</t>
  </si>
  <si>
    <t xml:space="preserve">Jyoti Steel HouseLAM</t>
  </si>
  <si>
    <t xml:space="preserve">Jyoti Steel HouseSLC</t>
  </si>
  <si>
    <t xml:space="preserve">Jyoti Steel HouseSLC+</t>
  </si>
  <si>
    <t xml:space="preserve">K G N Furniture</t>
  </si>
  <si>
    <t xml:space="preserve">K G N FURNITURE</t>
  </si>
  <si>
    <t xml:space="preserve">K G N FurnitureCAL+</t>
  </si>
  <si>
    <t xml:space="preserve">Kaka Plywood &amp; Hardware</t>
  </si>
  <si>
    <t xml:space="preserve">Kaka Plywood &amp; HardwareSLC</t>
  </si>
  <si>
    <t xml:space="preserve">Kaka Plywood and Doors</t>
  </si>
  <si>
    <t xml:space="preserve">Kaka Plywood and DoorsCAL+</t>
  </si>
  <si>
    <t xml:space="preserve">Kaluram Kavitke</t>
  </si>
  <si>
    <t xml:space="preserve">KALURAM KAVITKE</t>
  </si>
  <si>
    <t xml:space="preserve">Kaluram KavitkeLAM</t>
  </si>
  <si>
    <t xml:space="preserve">Kesar Kaustubh Shriniwas (Ar. Marathe)</t>
  </si>
  <si>
    <t xml:space="preserve">Kesar Kaustubh Shriniwas (Ar. Marathe)LAM</t>
  </si>
  <si>
    <t xml:space="preserve">Kesar Kaustubh Shriniwas (Ar. Marathe)SLC</t>
  </si>
  <si>
    <t xml:space="preserve">KITCHEN CREATION</t>
  </si>
  <si>
    <t xml:space="preserve">Kitchen Creation</t>
  </si>
  <si>
    <t xml:space="preserve">KITCHEN CREATIONLAM</t>
  </si>
  <si>
    <t xml:space="preserve">KITCHEN CREATIONSLC</t>
  </si>
  <si>
    <t xml:space="preserve">Konark Interior</t>
  </si>
  <si>
    <t xml:space="preserve">KONARK INTERIOR</t>
  </si>
  <si>
    <t xml:space="preserve">Konark InteriorSLC</t>
  </si>
  <si>
    <t xml:space="preserve">KRISHNA BALASAHEB SHIRURKAR</t>
  </si>
  <si>
    <t xml:space="preserve">KRISHNA BALASAHEB SHIRURKARSLC</t>
  </si>
  <si>
    <t xml:space="preserve">Kumar Mahbubani</t>
  </si>
  <si>
    <t xml:space="preserve">KUMAR MAHBUBANI</t>
  </si>
  <si>
    <t xml:space="preserve">Kumar MahbubaniLiner &amp; Other</t>
  </si>
  <si>
    <t xml:space="preserve">KUMAR SRV</t>
  </si>
  <si>
    <t xml:space="preserve">KUMAR SRVLAM</t>
  </si>
  <si>
    <t xml:space="preserve">Kunal Jayantilal Oswal</t>
  </si>
  <si>
    <t xml:space="preserve">KUNAL JAYANTILAL OSWAL</t>
  </si>
  <si>
    <t xml:space="preserve">Kunal Jayantilal OswalCAL+</t>
  </si>
  <si>
    <t xml:space="preserve">Laxmi Kitchen ( Moshi )</t>
  </si>
  <si>
    <t xml:space="preserve">LAXMI KITCHEN ( MOSHI )</t>
  </si>
  <si>
    <t xml:space="preserve">Laxmi Kitchen ( Moshi )Flex</t>
  </si>
  <si>
    <t xml:space="preserve">Laxmi Kitchen ( Moshi )LAM</t>
  </si>
  <si>
    <t xml:space="preserve">Laxmi Kitchen ( Moshi )SLC</t>
  </si>
  <si>
    <t xml:space="preserve">Laxmi Kitchen Trolly</t>
  </si>
  <si>
    <t xml:space="preserve">LAXMI KITCHEN TROLLY</t>
  </si>
  <si>
    <t xml:space="preserve">Laxmi Kitchen TrollyLAM</t>
  </si>
  <si>
    <t xml:space="preserve">Laxmi Kitchen TrollySLC</t>
  </si>
  <si>
    <t xml:space="preserve">Laxmi Ply  ( Walhekarwadi )</t>
  </si>
  <si>
    <t xml:space="preserve">LAXMI PLY  ( WALHEKARWADI )</t>
  </si>
  <si>
    <t xml:space="preserve">Laxmi Ply  ( Walhekarwadi )SLC</t>
  </si>
  <si>
    <t xml:space="preserve">Lineup Interior</t>
  </si>
  <si>
    <t xml:space="preserve">Lineup InteriorLAM</t>
  </si>
  <si>
    <t xml:space="preserve">M H Ply and Hardware (Dhanori)</t>
  </si>
  <si>
    <t xml:space="preserve">M H Ply and Hardware (Dhanori)LAM</t>
  </si>
  <si>
    <t xml:space="preserve">M ROHIRA</t>
  </si>
  <si>
    <t xml:space="preserve">M ROHIRASLC</t>
  </si>
  <si>
    <t xml:space="preserve">M/s Ravindra</t>
  </si>
  <si>
    <t xml:space="preserve">M/s RavindraCAL+</t>
  </si>
  <si>
    <t xml:space="preserve">Maa Ashapura Modular ( Punawale )</t>
  </si>
  <si>
    <t xml:space="preserve">MAA ASHAPURA MODULAR ( PUNAWALE )</t>
  </si>
  <si>
    <t xml:space="preserve">Malwadi</t>
  </si>
  <si>
    <t xml:space="preserve">Maa Ashapura Modular ( Punawale )LAM</t>
  </si>
  <si>
    <t xml:space="preserve">Maa Ashapura Modular ( Punawale )SLC</t>
  </si>
  <si>
    <t xml:space="preserve">Maa Sakambhari Ply &amp; Hardware</t>
  </si>
  <si>
    <t xml:space="preserve">Maa Sakambhari Ply &amp; HardwareCAL+</t>
  </si>
  <si>
    <t xml:space="preserve">MADHURA JOSHI</t>
  </si>
  <si>
    <t xml:space="preserve">MADHURA JOSHILAM</t>
  </si>
  <si>
    <t xml:space="preserve">Madhuri</t>
  </si>
  <si>
    <t xml:space="preserve">MadhuriLAM</t>
  </si>
  <si>
    <t xml:space="preserve">MadhuriSLC</t>
  </si>
  <si>
    <t xml:space="preserve">Mahadev Kitchen</t>
  </si>
  <si>
    <t xml:space="preserve">MAHADEV KITCHEN</t>
  </si>
  <si>
    <t xml:space="preserve">Mahadev KitchenCAL+</t>
  </si>
  <si>
    <t xml:space="preserve">Mahadev KitchenFlex</t>
  </si>
  <si>
    <t xml:space="preserve">Mahadev KitchenLAM</t>
  </si>
  <si>
    <t xml:space="preserve">Mahadev KitchenSLC</t>
  </si>
  <si>
    <t xml:space="preserve">Mahalaxmi Kitchen ( Moshi )</t>
  </si>
  <si>
    <t xml:space="preserve">MAHALAXMI KITCHEN ( MOSHI )</t>
  </si>
  <si>
    <t xml:space="preserve">Mahalaxmi Kitchen ( Moshi )CAL+</t>
  </si>
  <si>
    <t xml:space="preserve">Mahalaxmi Kitchen ( Moshi )Flex</t>
  </si>
  <si>
    <t xml:space="preserve">Mahalaxmi Kitchen ( Moshi )LAM</t>
  </si>
  <si>
    <t xml:space="preserve">Mahalaxmi Kitchen ( Moshi )SLC</t>
  </si>
  <si>
    <t xml:space="preserve">Mahalaxmi Kitchen (Balewadi)</t>
  </si>
  <si>
    <t xml:space="preserve">MAHALAXMI KITCHEN (BALEWADI)</t>
  </si>
  <si>
    <t xml:space="preserve">Mahalaxmi Kitchen (Balewadi)Flex</t>
  </si>
  <si>
    <t xml:space="preserve">Mahalaxmi Kitchen (Balewadi)LAM</t>
  </si>
  <si>
    <t xml:space="preserve">Mahalaxmi Kitchen (Balewadi)SLC</t>
  </si>
  <si>
    <t xml:space="preserve">MAHALAXMI MODULAR KITCHEN (SUSGAON)</t>
  </si>
  <si>
    <t xml:space="preserve">MAHALAXMI MODULAR KITCHEN (SUSGAON)CAL+</t>
  </si>
  <si>
    <t xml:space="preserve">MAHALAXMI MODULAR KITCHEN (SUSGAON)Flex</t>
  </si>
  <si>
    <t xml:space="preserve">MAHALAXMI MODULAR KITCHEN (SUSGAON)LAM</t>
  </si>
  <si>
    <t xml:space="preserve">MAHALAXMI MODULAR KITCHEN (SUSGAON)Liner &amp; Other</t>
  </si>
  <si>
    <t xml:space="preserve">MAHALAXMI MODULAR KITCHEN (SUSGAON)SLC</t>
  </si>
  <si>
    <t xml:space="preserve">MAHALAXMI MODULAR KITCHEN (SUSGAON)SLC+</t>
  </si>
  <si>
    <t xml:space="preserve">Mahavir Ply (Talegaon)</t>
  </si>
  <si>
    <t xml:space="preserve">Mahavir Ply (Talegaon)LAM</t>
  </si>
  <si>
    <t xml:space="preserve">Mahavir Ply (Talegaon)SLC</t>
  </si>
  <si>
    <t xml:space="preserve">Mahendra Sigh</t>
  </si>
  <si>
    <t xml:space="preserve">Mahendra SighLAM</t>
  </si>
  <si>
    <t xml:space="preserve">Mahesh N Patel</t>
  </si>
  <si>
    <t xml:space="preserve">MAHESH N PATEL</t>
  </si>
  <si>
    <t xml:space="preserve">Mahesh N PatelSLC</t>
  </si>
  <si>
    <t xml:space="preserve">Mahesh N PatelSLC+</t>
  </si>
  <si>
    <t xml:space="preserve">MAHESH THOMBRE</t>
  </si>
  <si>
    <t xml:space="preserve">MAHESH THOMBRELAM</t>
  </si>
  <si>
    <t xml:space="preserve">Majisa Furniture</t>
  </si>
  <si>
    <t xml:space="preserve">MAJISA FURNITURE</t>
  </si>
  <si>
    <t xml:space="preserve">Majisa FurnitureCAL+</t>
  </si>
  <si>
    <t xml:space="preserve">Majisa FurnitureLAM</t>
  </si>
  <si>
    <t xml:space="preserve">Majisa FurnitureSLC</t>
  </si>
  <si>
    <t xml:space="preserve">Malik</t>
  </si>
  <si>
    <t xml:space="preserve">MALIK</t>
  </si>
  <si>
    <t xml:space="preserve">MalikCAL+</t>
  </si>
  <si>
    <t xml:space="preserve">Mangaldeep Plywood</t>
  </si>
  <si>
    <t xml:space="preserve">Mangaldeep PlywoodLAM</t>
  </si>
  <si>
    <t xml:space="preserve">Manidhari Ply and Hardware</t>
  </si>
  <si>
    <t xml:space="preserve">Manidhari Ply and HardwareLAM</t>
  </si>
  <si>
    <t xml:space="preserve">Manish Ranjan</t>
  </si>
  <si>
    <t xml:space="preserve">Manish RanjanSLC</t>
  </si>
  <si>
    <t xml:space="preserve">Manoj Patil</t>
  </si>
  <si>
    <t xml:space="preserve">MANOJ PATIL</t>
  </si>
  <si>
    <t xml:space="preserve">Manoj PatilSLC</t>
  </si>
  <si>
    <t xml:space="preserve">M-Decor</t>
  </si>
  <si>
    <t xml:space="preserve">M-DECOR</t>
  </si>
  <si>
    <t xml:space="preserve">M-DecorLAM</t>
  </si>
  <si>
    <t xml:space="preserve">M-DecorSLC</t>
  </si>
  <si>
    <t xml:space="preserve">Metro Dynamics (Stop)</t>
  </si>
  <si>
    <t xml:space="preserve">METRO DYNAMICS (STOP)</t>
  </si>
  <si>
    <t xml:space="preserve">Metro Dynamics (Stop)LAM</t>
  </si>
  <si>
    <t xml:space="preserve">Metro Dynamics (Stop)SLC</t>
  </si>
  <si>
    <t xml:space="preserve">Metro Ply &amp; Hardware ( Lohegaon)</t>
  </si>
  <si>
    <t xml:space="preserve">Metro Ply &amp; Hardware ( Lohegaon)CAL+</t>
  </si>
  <si>
    <t xml:space="preserve">MH 12 Furniture</t>
  </si>
  <si>
    <t xml:space="preserve">MH 12 FURNITURE</t>
  </si>
  <si>
    <t xml:space="preserve">MH 12 FurnitureCAL+</t>
  </si>
  <si>
    <t xml:space="preserve">MOHAN PARMAR</t>
  </si>
  <si>
    <t xml:space="preserve">MOHAN PARMARLAM</t>
  </si>
  <si>
    <t xml:space="preserve">MOHIT TRADERS</t>
  </si>
  <si>
    <t xml:space="preserve">MOHIT TRADERSFlex</t>
  </si>
  <si>
    <t xml:space="preserve">Mr Ajit</t>
  </si>
  <si>
    <t xml:space="preserve">MR AJIT</t>
  </si>
  <si>
    <t xml:space="preserve">Mr AjitCAL+</t>
  </si>
  <si>
    <t xml:space="preserve">Mr AjitFlex</t>
  </si>
  <si>
    <t xml:space="preserve">Mr Amol</t>
  </si>
  <si>
    <t xml:space="preserve">MR AMOL</t>
  </si>
  <si>
    <t xml:space="preserve">Mr AmolLAM</t>
  </si>
  <si>
    <t xml:space="preserve">Mr Bhavesh</t>
  </si>
  <si>
    <t xml:space="preserve">MR BHAVESH</t>
  </si>
  <si>
    <t xml:space="preserve">Mr BhaveshLAM</t>
  </si>
  <si>
    <t xml:space="preserve">Mr Deepak</t>
  </si>
  <si>
    <t xml:space="preserve">Mr DeepakSLC</t>
  </si>
  <si>
    <t xml:space="preserve">Mr Dilip</t>
  </si>
  <si>
    <t xml:space="preserve">MR DILIP</t>
  </si>
  <si>
    <t xml:space="preserve">Mr DilipFlex</t>
  </si>
  <si>
    <t xml:space="preserve">Mr Dinesh</t>
  </si>
  <si>
    <t xml:space="preserve">MR DINESH</t>
  </si>
  <si>
    <t xml:space="preserve">Mr DineshFlex</t>
  </si>
  <si>
    <t xml:space="preserve">Mr DineshLAM</t>
  </si>
  <si>
    <t xml:space="preserve">Mr DineshSLC</t>
  </si>
  <si>
    <t xml:space="preserve">Mr Haresh</t>
  </si>
  <si>
    <t xml:space="preserve">MR HARESH</t>
  </si>
  <si>
    <t xml:space="preserve">Mr HareshFlex</t>
  </si>
  <si>
    <t xml:space="preserve">Mr HareshLAM</t>
  </si>
  <si>
    <t xml:space="preserve">Mr Kalpesh</t>
  </si>
  <si>
    <t xml:space="preserve">MR KALPESH</t>
  </si>
  <si>
    <t xml:space="preserve">Mr KalpeshFlex</t>
  </si>
  <si>
    <t xml:space="preserve">Mr KalpeshSLC</t>
  </si>
  <si>
    <t xml:space="preserve">Mr Mahesh N Patel</t>
  </si>
  <si>
    <t xml:space="preserve">MR MAHESH N PATEL</t>
  </si>
  <si>
    <t xml:space="preserve">Mr Mahesh N PatelLAM</t>
  </si>
  <si>
    <t xml:space="preserve">Mr Mahesh N PatelSLC</t>
  </si>
  <si>
    <t xml:space="preserve">Mr Sidhant</t>
  </si>
  <si>
    <t xml:space="preserve">MR SIDHANT</t>
  </si>
  <si>
    <t xml:space="preserve">Mr SidhantLAM</t>
  </si>
  <si>
    <t xml:space="preserve">Mr Talib Ansari</t>
  </si>
  <si>
    <t xml:space="preserve">Mr Talib AnsariSLC+</t>
  </si>
  <si>
    <t xml:space="preserve">MR. Ajay</t>
  </si>
  <si>
    <t xml:space="preserve">MR. AJAY</t>
  </si>
  <si>
    <t xml:space="preserve">MR. AjayLAM</t>
  </si>
  <si>
    <t xml:space="preserve">MR. AjaySLC</t>
  </si>
  <si>
    <t xml:space="preserve">Mr. Amit</t>
  </si>
  <si>
    <t xml:space="preserve">MR. AMIT</t>
  </si>
  <si>
    <t xml:space="preserve">Mr. AmitLAM</t>
  </si>
  <si>
    <t xml:space="preserve">Mr. AmitSLC</t>
  </si>
  <si>
    <t xml:space="preserve">Mr. Anand</t>
  </si>
  <si>
    <t xml:space="preserve">MR. ANAND</t>
  </si>
  <si>
    <t xml:space="preserve">Mr. AnandLAM</t>
  </si>
  <si>
    <t xml:space="preserve">Mr. Anil</t>
  </si>
  <si>
    <t xml:space="preserve">MR. ANIL</t>
  </si>
  <si>
    <t xml:space="preserve">Mr. AnilCAL+</t>
  </si>
  <si>
    <t xml:space="preserve">Mr. AnilFlex</t>
  </si>
  <si>
    <t xml:space="preserve">Mr. AnilLAM</t>
  </si>
  <si>
    <t xml:space="preserve">MR. Ashok</t>
  </si>
  <si>
    <t xml:space="preserve">MR. ASHOK</t>
  </si>
  <si>
    <t xml:space="preserve">MR. AshokFlex</t>
  </si>
  <si>
    <t xml:space="preserve">Mr. Avinash</t>
  </si>
  <si>
    <t xml:space="preserve">MR. AVINASH</t>
  </si>
  <si>
    <t xml:space="preserve">Mr. AvinashLAM</t>
  </si>
  <si>
    <t xml:space="preserve">Mr. Jagdish</t>
  </si>
  <si>
    <t xml:space="preserve">MR. JAGDISH</t>
  </si>
  <si>
    <t xml:space="preserve">Mr. JagdishLAM</t>
  </si>
  <si>
    <t xml:space="preserve">Mr. Jayesh</t>
  </si>
  <si>
    <t xml:space="preserve">Mr. JayeshLAM</t>
  </si>
  <si>
    <t xml:space="preserve">Mr. Kailash</t>
  </si>
  <si>
    <t xml:space="preserve">MR. KAILASH</t>
  </si>
  <si>
    <t xml:space="preserve">Mr. KailashLAM</t>
  </si>
  <si>
    <t xml:space="preserve">Mr. Kiran</t>
  </si>
  <si>
    <t xml:space="preserve">MR. KIRAN</t>
  </si>
  <si>
    <t xml:space="preserve">Mr. KiranCAL+</t>
  </si>
  <si>
    <t xml:space="preserve">Mr. KiranSLC</t>
  </si>
  <si>
    <t xml:space="preserve">Mr. Mahesh</t>
  </si>
  <si>
    <t xml:space="preserve">MR. MAHESH</t>
  </si>
  <si>
    <t xml:space="preserve">Mr. MaheshLAM</t>
  </si>
  <si>
    <t xml:space="preserve">Mr. Padam</t>
  </si>
  <si>
    <t xml:space="preserve">MR. PADAM</t>
  </si>
  <si>
    <t xml:space="preserve">Mr. PadamFlex</t>
  </si>
  <si>
    <t xml:space="preserve">MR. Rajesh</t>
  </si>
  <si>
    <t xml:space="preserve">MR. RAJESH</t>
  </si>
  <si>
    <t xml:space="preserve">MR. RajeshCAL+</t>
  </si>
  <si>
    <t xml:space="preserve">MR. RajeshFlex</t>
  </si>
  <si>
    <t xml:space="preserve">Mr. Ramesh</t>
  </si>
  <si>
    <t xml:space="preserve">MR. RAMESH</t>
  </si>
  <si>
    <t xml:space="preserve">Mr. RameshFlex</t>
  </si>
  <si>
    <t xml:space="preserve">Mr. RameshLAM</t>
  </si>
  <si>
    <t xml:space="preserve">Mr. RameshSLC</t>
  </si>
  <si>
    <t xml:space="preserve">Mr. Ravindra</t>
  </si>
  <si>
    <t xml:space="preserve">MR. RAVINDRA</t>
  </si>
  <si>
    <t xml:space="preserve">Mr. RavindraLAM</t>
  </si>
  <si>
    <t xml:space="preserve">Mr. RavindraSLC</t>
  </si>
  <si>
    <t xml:space="preserve">Mr. Sandip</t>
  </si>
  <si>
    <t xml:space="preserve">MR. SANDIP</t>
  </si>
  <si>
    <t xml:space="preserve">Mr. SandipFlex</t>
  </si>
  <si>
    <t xml:space="preserve">Mr. Sumit</t>
  </si>
  <si>
    <t xml:space="preserve">MR. SUMIT</t>
  </si>
  <si>
    <t xml:space="preserve">Mr. SumitCAL+</t>
  </si>
  <si>
    <t xml:space="preserve">Mr. SumitLAM</t>
  </si>
  <si>
    <t xml:space="preserve">Mr. SumitSLC</t>
  </si>
  <si>
    <t xml:space="preserve">Mr. Swapnil</t>
  </si>
  <si>
    <t xml:space="preserve">MR. SWAPNIL</t>
  </si>
  <si>
    <t xml:space="preserve">Mr. SwapnilLAM</t>
  </si>
  <si>
    <t xml:space="preserve">Mr. Vijay</t>
  </si>
  <si>
    <t xml:space="preserve">MR. VIJAY</t>
  </si>
  <si>
    <t xml:space="preserve">Mr. VijayCAL+</t>
  </si>
  <si>
    <t xml:space="preserve">Mr. VijayLAM</t>
  </si>
  <si>
    <t xml:space="preserve">MR. YES KITCHEN &amp; FURNITURE</t>
  </si>
  <si>
    <t xml:space="preserve">MR. YES KITCHEN &amp; FURNITURECAL+</t>
  </si>
  <si>
    <t xml:space="preserve">MR. YES KITCHEN &amp; FURNITUREFlex</t>
  </si>
  <si>
    <t xml:space="preserve">MR. YES KITCHEN &amp; FURNITURELAM</t>
  </si>
  <si>
    <t xml:space="preserve">MR. YES KITCHEN &amp; FURNITURESLC</t>
  </si>
  <si>
    <t xml:space="preserve">Mr.Abhijit</t>
  </si>
  <si>
    <t xml:space="preserve">MR.ABHIJIT</t>
  </si>
  <si>
    <t xml:space="preserve">Mr.AbhijitLAM</t>
  </si>
  <si>
    <t xml:space="preserve">Mr.Gaikwad</t>
  </si>
  <si>
    <t xml:space="preserve">MR.GAIKWAD</t>
  </si>
  <si>
    <t xml:space="preserve">Mr.GaikwadCAL+</t>
  </si>
  <si>
    <t xml:space="preserve">Mr.Prashant</t>
  </si>
  <si>
    <t xml:space="preserve">MR.PRASHANT</t>
  </si>
  <si>
    <t xml:space="preserve">Mr.PrashantSLC</t>
  </si>
  <si>
    <t xml:space="preserve">MRS GOMES</t>
  </si>
  <si>
    <t xml:space="preserve">MRS GOMESLAM</t>
  </si>
  <si>
    <t xml:space="preserve">Mrs Pooja</t>
  </si>
  <si>
    <t xml:space="preserve">MRS POOJA</t>
  </si>
  <si>
    <t xml:space="preserve">Mrs PoojaLAM</t>
  </si>
  <si>
    <t xml:space="preserve">Mrs Sadhana</t>
  </si>
  <si>
    <t xml:space="preserve">MRS SADHANA</t>
  </si>
  <si>
    <t xml:space="preserve">Mrs SadhanaLAM</t>
  </si>
  <si>
    <t xml:space="preserve">Munir</t>
  </si>
  <si>
    <t xml:space="preserve">MunirCAL+</t>
  </si>
  <si>
    <t xml:space="preserve">Munna Gupta</t>
  </si>
  <si>
    <t xml:space="preserve">MUNNA GUPTA</t>
  </si>
  <si>
    <t xml:space="preserve">Munna GuptaLAM</t>
  </si>
  <si>
    <t xml:space="preserve">My Home Interior Space</t>
  </si>
  <si>
    <t xml:space="preserve">MY HOME INTERIOR SPACE</t>
  </si>
  <si>
    <t xml:space="preserve">My Home Interior SpaceCAL+</t>
  </si>
  <si>
    <t xml:space="preserve">My Home Interior SpaceLAM</t>
  </si>
  <si>
    <t xml:space="preserve">My Home Interior SpaceSLC</t>
  </si>
  <si>
    <t xml:space="preserve">Nakoda Ply Shivane</t>
  </si>
  <si>
    <t xml:space="preserve">NAKODA PLY SHIVANE</t>
  </si>
  <si>
    <t xml:space="preserve">Nakoda Ply ShivaneLAM</t>
  </si>
  <si>
    <t xml:space="preserve">Nanal Ayurcare</t>
  </si>
  <si>
    <t xml:space="preserve">NANAL AYURCARE</t>
  </si>
  <si>
    <t xml:space="preserve">Nanal AyurcareCAL+</t>
  </si>
  <si>
    <t xml:space="preserve">Nanal AyurcareLAM</t>
  </si>
  <si>
    <t xml:space="preserve">Nayab</t>
  </si>
  <si>
    <t xml:space="preserve">NAYAB</t>
  </si>
  <si>
    <t xml:space="preserve">NayabSLC</t>
  </si>
  <si>
    <t xml:space="preserve">New Anand Steel &amp; Furniture ( Ravet)</t>
  </si>
  <si>
    <t xml:space="preserve">NEW ANAND STEEL &amp; FURNITURE ( RAVET)</t>
  </si>
  <si>
    <t xml:space="preserve">New Anand Steel &amp; Furniture ( Ravet)CAL+</t>
  </si>
  <si>
    <t xml:space="preserve">New Anand Steel &amp; Furniture ( Ravet)Flex</t>
  </si>
  <si>
    <t xml:space="preserve">New Anand Steel &amp; Furniture ( Ravet)LAM</t>
  </si>
  <si>
    <t xml:space="preserve">New Anand Steel &amp; Furniture ( Ravet)SLC</t>
  </si>
  <si>
    <t xml:space="preserve">NEW ROYAL FURNITURE (KHARADI)</t>
  </si>
  <si>
    <t xml:space="preserve">NEW ROYAL FURNITURE (KHARADI)CAL+</t>
  </si>
  <si>
    <t xml:space="preserve">NEW ROYAL FURNITURE (KHARADI)Flex</t>
  </si>
  <si>
    <t xml:space="preserve">NEW ROYAL FURNITURE (KHARADI)LAM</t>
  </si>
  <si>
    <t xml:space="preserve">NEW ROYAL FURNITURE (KHARADI)SLC</t>
  </si>
  <si>
    <t xml:space="preserve">NEW ROYAL FURNITURE (KHARADI)SLC+</t>
  </si>
  <si>
    <t xml:space="preserve">Nilesh Patil</t>
  </si>
  <si>
    <t xml:space="preserve">NILESH PATIL</t>
  </si>
  <si>
    <t xml:space="preserve">Nilesh PatilLAM</t>
  </si>
  <si>
    <t xml:space="preserve">Nilofar Desai</t>
  </si>
  <si>
    <t xml:space="preserve">NILOFAR DESAI</t>
  </si>
  <si>
    <t xml:space="preserve">Nilofar DesaiSLC</t>
  </si>
  <si>
    <t xml:space="preserve">Nityanand Plywood &amp;Hardware</t>
  </si>
  <si>
    <t xml:space="preserve">Nityanand Plywood &amp;HardwareCAL+</t>
  </si>
  <si>
    <t xml:space="preserve">Nityanand Royal Furniture &amp; Modular Kitchen</t>
  </si>
  <si>
    <t xml:space="preserve">NITYANAND ROYAL FURNITURE &amp; MODULAR KITCHEN</t>
  </si>
  <si>
    <t xml:space="preserve">Nityanand Royal Furniture &amp; Modular KitchenCAL+</t>
  </si>
  <si>
    <t xml:space="preserve">Nityanand Royal Furniture &amp; Modular KitchenFlex</t>
  </si>
  <si>
    <t xml:space="preserve">Nityanand Royal Furniture &amp; Modular KitchenLAM</t>
  </si>
  <si>
    <t xml:space="preserve">Nityanand Royal Furniture &amp; Modular KitchenLiner &amp; Other</t>
  </si>
  <si>
    <t xml:space="preserve">NIVRUTTI MOHITE</t>
  </si>
  <si>
    <t xml:space="preserve">NIVRUTTI  MOHITE</t>
  </si>
  <si>
    <t xml:space="preserve">NIVRUTTI MOHITELAM</t>
  </si>
  <si>
    <t xml:space="preserve">NIVRUTTI MOHITESLC+</t>
  </si>
  <si>
    <t xml:space="preserve">NOVA KITCHEN SOLUTION</t>
  </si>
  <si>
    <t xml:space="preserve">NOVA KITCHEN SOLUTIONLAM</t>
  </si>
  <si>
    <t xml:space="preserve">Nucon</t>
  </si>
  <si>
    <t xml:space="preserve">NUCON</t>
  </si>
  <si>
    <t xml:space="preserve">NuconLAM</t>
  </si>
  <si>
    <t xml:space="preserve">Om Home Decor</t>
  </si>
  <si>
    <t xml:space="preserve">Om Home Décor- Pune</t>
  </si>
  <si>
    <t xml:space="preserve">Om Home DecorCAL+</t>
  </si>
  <si>
    <t xml:space="preserve">Om Kitchen Dekor (Wagholi)</t>
  </si>
  <si>
    <t xml:space="preserve">OM KITCHEN DEKOR (WAGHOLI)</t>
  </si>
  <si>
    <t xml:space="preserve">Om Kitchen Dekor (Wagholi)Flex</t>
  </si>
  <si>
    <t xml:space="preserve">Om Kitchen Dekor (Wagholi)LAM</t>
  </si>
  <si>
    <t xml:space="preserve">Om Kitchen Dekor (Wagholi)SLC</t>
  </si>
  <si>
    <t xml:space="preserve">Om Ply (Dhankawadi)</t>
  </si>
  <si>
    <t xml:space="preserve">Om Ply (Dhankawadi)CAL+</t>
  </si>
  <si>
    <t xml:space="preserve">Orian Associates</t>
  </si>
  <si>
    <t xml:space="preserve">ORIAN ASSOCIATES</t>
  </si>
  <si>
    <t xml:space="preserve">Orian AssociatesLAM</t>
  </si>
  <si>
    <t xml:space="preserve">P.S. Hardware &amp; Modular Kitchen Unit</t>
  </si>
  <si>
    <t xml:space="preserve">P.S. Hardware &amp; Modular Kitchen UnitCAL+</t>
  </si>
  <si>
    <t xml:space="preserve">Pappu Mistri</t>
  </si>
  <si>
    <t xml:space="preserve">PAPPU MISTRI</t>
  </si>
  <si>
    <t xml:space="preserve">Pappu MistriFlex</t>
  </si>
  <si>
    <t xml:space="preserve">Pappu MistriSLC</t>
  </si>
  <si>
    <t xml:space="preserve">Pappubhai</t>
  </si>
  <si>
    <t xml:space="preserve">PAPPUBHAI</t>
  </si>
  <si>
    <t xml:space="preserve">PappubhaiCAL+</t>
  </si>
  <si>
    <t xml:space="preserve">Parinita Ghonge</t>
  </si>
  <si>
    <t xml:space="preserve">Parinita GhongeLAM</t>
  </si>
  <si>
    <t xml:space="preserve">Parmeshwar Furniture</t>
  </si>
  <si>
    <t xml:space="preserve">Parmeshwar FurnitureCAL+</t>
  </si>
  <si>
    <t xml:space="preserve">Pawan Kitchen</t>
  </si>
  <si>
    <t xml:space="preserve">PAWAN KITCHEN</t>
  </si>
  <si>
    <t xml:space="preserve">Pawan KitchenLAM</t>
  </si>
  <si>
    <t xml:space="preserve">Pawan KitchenSLC</t>
  </si>
  <si>
    <t xml:space="preserve">Phadtare Furnitures</t>
  </si>
  <si>
    <t xml:space="preserve">Phadtare FurnituresCAL+</t>
  </si>
  <si>
    <t xml:space="preserve">Phadtare FurnituresFlex</t>
  </si>
  <si>
    <t xml:space="preserve">Phadtare FurnituresLAM</t>
  </si>
  <si>
    <t xml:space="preserve">Phadtare FurnituresSLC</t>
  </si>
  <si>
    <t xml:space="preserve">Pooja Fabrication &amp; Kitchan Trolly</t>
  </si>
  <si>
    <t xml:space="preserve">POOJA FABRICATION &amp; KITCHAN TROLLY</t>
  </si>
  <si>
    <t xml:space="preserve">Pooja Fabrication &amp; Kitchan TrollyLAM</t>
  </si>
  <si>
    <t xml:space="preserve">Pooja Fabrication &amp; Kitchan TrollySLC</t>
  </si>
  <si>
    <t xml:space="preserve">Pooja Furniture</t>
  </si>
  <si>
    <t xml:space="preserve">POOJA FURNITURE - PIMPRI PUNE</t>
  </si>
  <si>
    <t xml:space="preserve">Primpri Gaon</t>
  </si>
  <si>
    <t xml:space="preserve">Pooja FurnitureCAL+</t>
  </si>
  <si>
    <t xml:space="preserve">Pooja FurnitureLAM</t>
  </si>
  <si>
    <t xml:space="preserve">Poonam Bagul</t>
  </si>
  <si>
    <t xml:space="preserve">Poonam BagulSLC</t>
  </si>
  <si>
    <t xml:space="preserve">Poonam Ply ( Warje)</t>
  </si>
  <si>
    <t xml:space="preserve">POONAM PLY ( WARJE)</t>
  </si>
  <si>
    <t xml:space="preserve">Poonam Ply ( Warje)CAL+</t>
  </si>
  <si>
    <t xml:space="preserve">Poonam Ply Warje</t>
  </si>
  <si>
    <t xml:space="preserve">POONAM PLY WARJE</t>
  </si>
  <si>
    <t xml:space="preserve">Poonam Ply WarjeLAM</t>
  </si>
  <si>
    <t xml:space="preserve">Poonam Ply WarjeSLC</t>
  </si>
  <si>
    <t xml:space="preserve">PRADYUM LAXMAN AINCHI</t>
  </si>
  <si>
    <t xml:space="preserve">PRADYUM LAXMAN AINCHISLC</t>
  </si>
  <si>
    <t xml:space="preserve">Prashant More</t>
  </si>
  <si>
    <t xml:space="preserve">PRASHANT MORE</t>
  </si>
  <si>
    <t xml:space="preserve">Prashant MoreLAM</t>
  </si>
  <si>
    <t xml:space="preserve">Pratik Plywood Hardware &amp; Furniture</t>
  </si>
  <si>
    <t xml:space="preserve">Pratik Plywood Hardware &amp; FurnitureCAL+</t>
  </si>
  <si>
    <t xml:space="preserve">Prayag Hardware</t>
  </si>
  <si>
    <t xml:space="preserve">PRAYAG HARDWARE</t>
  </si>
  <si>
    <t xml:space="preserve">Prayag HardwareCAL+</t>
  </si>
  <si>
    <t xml:space="preserve">Prayag Hardware &amp; Plywood</t>
  </si>
  <si>
    <t xml:space="preserve">PRAYAG HARDWARE &amp; PLYWOOD</t>
  </si>
  <si>
    <t xml:space="preserve">Prayag Hardware &amp; PlywoodLAM</t>
  </si>
  <si>
    <t xml:space="preserve">Prayag Hardware &amp; PlywoodSLC</t>
  </si>
  <si>
    <t xml:space="preserve">PRIYA KITCHEN TROLLY</t>
  </si>
  <si>
    <t xml:space="preserve">PRIYA KITCHEN TROLLYCAL+</t>
  </si>
  <si>
    <t xml:space="preserve">Pune Vastu Shilp Interior Projects LLP</t>
  </si>
  <si>
    <t xml:space="preserve">Pune Vastu Shilp Interior Projects LLPLAM</t>
  </si>
  <si>
    <t xml:space="preserve">R K Enterprises (Jagtap Diary)</t>
  </si>
  <si>
    <t xml:space="preserve">R K ENTERPRISES (JAGTAP DIARY)</t>
  </si>
  <si>
    <t xml:space="preserve">R K Enterprises (Jagtap Diary)LAM</t>
  </si>
  <si>
    <t xml:space="preserve">R K Enterprises (Jagtap Diary)SLC</t>
  </si>
  <si>
    <t xml:space="preserve">R.K. Enterprises</t>
  </si>
  <si>
    <t xml:space="preserve">R.K. ENTERPRISES</t>
  </si>
  <si>
    <t xml:space="preserve">R.K. EnterprisesLAM</t>
  </si>
  <si>
    <t xml:space="preserve">Radha Krishna Plywood &amp; Hw ( Tathawade ) (CHNL8968351)</t>
  </si>
  <si>
    <t xml:space="preserve">Radha Krishna Plywood &amp; Hw ( Tathawade ) (CHNL8968351)LAM</t>
  </si>
  <si>
    <t xml:space="preserve">Radhe Kitchen Trollies</t>
  </si>
  <si>
    <t xml:space="preserve">RADHE KITCHEN TROLLIES</t>
  </si>
  <si>
    <t xml:space="preserve">Radhe Kitchen TrolliesCAL+</t>
  </si>
  <si>
    <t xml:space="preserve">Radhe Kitchen TrolliesLAM</t>
  </si>
  <si>
    <t xml:space="preserve">Rahat Ali</t>
  </si>
  <si>
    <t xml:space="preserve">RAHAT ALI</t>
  </si>
  <si>
    <t xml:space="preserve">Rahat AliLAM</t>
  </si>
  <si>
    <t xml:space="preserve">Rahat AliSLC</t>
  </si>
  <si>
    <t xml:space="preserve">Raju Bhal</t>
  </si>
  <si>
    <t xml:space="preserve">RAJU BHAL</t>
  </si>
  <si>
    <t xml:space="preserve">Raju BhalSLC</t>
  </si>
  <si>
    <t xml:space="preserve">Ramesh Jangid</t>
  </si>
  <si>
    <t xml:space="preserve">Ramesh JangidLAM</t>
  </si>
  <si>
    <t xml:space="preserve">RANVEER SANCHETI</t>
  </si>
  <si>
    <t xml:space="preserve">RANVEER SANCHETILiner &amp; Other</t>
  </si>
  <si>
    <t xml:space="preserve">RASHNA SOHLI CHENOY</t>
  </si>
  <si>
    <t xml:space="preserve">RASHNA SOHLI CHENOYLiner &amp; Other</t>
  </si>
  <si>
    <t xml:space="preserve">Rasihd</t>
  </si>
  <si>
    <t xml:space="preserve">RASIHD</t>
  </si>
  <si>
    <t xml:space="preserve">RasihdCAL+</t>
  </si>
  <si>
    <t xml:space="preserve">REAH SHAROM MUBARAKAI</t>
  </si>
  <si>
    <t xml:space="preserve">REAH SHAROM MUBARAKAISLC</t>
  </si>
  <si>
    <t xml:space="preserve">Real Enterprises ( Baramati )</t>
  </si>
  <si>
    <t xml:space="preserve">REAL ENTERPRISES ( BARAMATI )</t>
  </si>
  <si>
    <t xml:space="preserve">Real Enterprises ( Baramati )CAL+</t>
  </si>
  <si>
    <t xml:space="preserve">Real Enterprises ( Baramati )Flex</t>
  </si>
  <si>
    <t xml:space="preserve">Real Enterprises ( Baramati )LAM</t>
  </si>
  <si>
    <t xml:space="preserve">Real Enterprises ( Baramati )SLC</t>
  </si>
  <si>
    <t xml:space="preserve">Renuka Jambhulkar</t>
  </si>
  <si>
    <t xml:space="preserve">RENUKA JAMBHULKAR</t>
  </si>
  <si>
    <t xml:space="preserve">Renuka JambhulkarCAL+</t>
  </si>
  <si>
    <t xml:space="preserve">RESOURCE</t>
  </si>
  <si>
    <t xml:space="preserve">RESOURCELAM</t>
  </si>
  <si>
    <t xml:space="preserve">Rishikesh Kokil</t>
  </si>
  <si>
    <t xml:space="preserve">RISHIKESH KOKIL</t>
  </si>
  <si>
    <t xml:space="preserve">Rishikesh KokilCAL+</t>
  </si>
  <si>
    <t xml:space="preserve">Rishikesh KokilLAM</t>
  </si>
  <si>
    <t xml:space="preserve">Royal Ply ( Kharadi )</t>
  </si>
  <si>
    <t xml:space="preserve">ROYAL PLY ( KHARADI )</t>
  </si>
  <si>
    <t xml:space="preserve">Royal Ply ( Kharadi )CAL+</t>
  </si>
  <si>
    <t xml:space="preserve">Royal Ply ( Kharadi )LAM</t>
  </si>
  <si>
    <t xml:space="preserve">Royal Plywood and Interior</t>
  </si>
  <si>
    <t xml:space="preserve">ROYAL PLYWOOD AND INTERIOR</t>
  </si>
  <si>
    <t xml:space="preserve">Royal Plywood and InteriorCAL+</t>
  </si>
  <si>
    <t xml:space="preserve">Royal Plywood and InteriorLAM</t>
  </si>
  <si>
    <t xml:space="preserve">Royal Plywood and InteriorSLC</t>
  </si>
  <si>
    <t xml:space="preserve">Royal Plywood and Interior (WAKAD)</t>
  </si>
  <si>
    <t xml:space="preserve">Royal Plywood and Interior (WAKAD)CAL+</t>
  </si>
  <si>
    <t xml:space="preserve">Royal Plywood and Interior (WAKAD)Flex</t>
  </si>
  <si>
    <t xml:space="preserve">Royal Plywood and Interior (WAKAD)LAM</t>
  </si>
  <si>
    <t xml:space="preserve">Royal Plywood and Interior (WAKAD)SLC</t>
  </si>
  <si>
    <t xml:space="preserve">Royal Steel Furniture</t>
  </si>
  <si>
    <t xml:space="preserve">ROYAL STEEL FURNITURE-PUNE</t>
  </si>
  <si>
    <t xml:space="preserve">Royal Steel FurnitureCAL+</t>
  </si>
  <si>
    <t xml:space="preserve">Royal Steel FurnitureFlex</t>
  </si>
  <si>
    <t xml:space="preserve">Royal Steel FurnitureLAM</t>
  </si>
  <si>
    <t xml:space="preserve">Royal Steel FurnitureSLC</t>
  </si>
  <si>
    <t xml:space="preserve">Royal Steel Furniture (Bhosari)</t>
  </si>
  <si>
    <t xml:space="preserve">ROYAL STEEL FURNITURE (BHOSARI)</t>
  </si>
  <si>
    <t xml:space="preserve">Royal Steel Furniture (Bhosari)CAL+</t>
  </si>
  <si>
    <t xml:space="preserve">Royal Steel Furniture (Bhosari)Flex</t>
  </si>
  <si>
    <t xml:space="preserve">Royal Steel Furniture (Bhosari)LAM</t>
  </si>
  <si>
    <t xml:space="preserve">Rudra Enterprises ( Moshi )</t>
  </si>
  <si>
    <t xml:space="preserve">RUDRA ENTERPRISES ( MOSHI )</t>
  </si>
  <si>
    <t xml:space="preserve">Rudra Enterprises ( Moshi )SLC</t>
  </si>
  <si>
    <t xml:space="preserve">Rupesh Shivankar</t>
  </si>
  <si>
    <t xml:space="preserve">Rupesh ShivankarLAM</t>
  </si>
  <si>
    <t xml:space="preserve">Rupesh ShivankarSLC</t>
  </si>
  <si>
    <t xml:space="preserve">S A Associates</t>
  </si>
  <si>
    <t xml:space="preserve">S A ASSOCIATES</t>
  </si>
  <si>
    <t xml:space="preserve">S A AssociatesCAL+</t>
  </si>
  <si>
    <t xml:space="preserve">S S Furniture</t>
  </si>
  <si>
    <t xml:space="preserve">S S FURNITURE - WAKAD</t>
  </si>
  <si>
    <t xml:space="preserve">S S FurnitureCAL+</t>
  </si>
  <si>
    <t xml:space="preserve">S S FurnitureLAM</t>
  </si>
  <si>
    <t xml:space="preserve">S S Modular &amp; Furniture</t>
  </si>
  <si>
    <t xml:space="preserve">S S MODULAR &amp; FURNITURE</t>
  </si>
  <si>
    <t xml:space="preserve">S S Modular &amp; FurnitureCAL+</t>
  </si>
  <si>
    <t xml:space="preserve">S S Modular &amp; FurnitureLAM</t>
  </si>
  <si>
    <t xml:space="preserve">S S Modular &amp; FurnitureSLC</t>
  </si>
  <si>
    <t xml:space="preserve">SACHIN DHOTRE</t>
  </si>
  <si>
    <t xml:space="preserve">SACHIN DHOTRELAM</t>
  </si>
  <si>
    <t xml:space="preserve">Sachin Steel Furniture &amp; Kitchen Trolly 9860044652</t>
  </si>
  <si>
    <t xml:space="preserve">Sachin Steel Furniture &amp; Kitchen Trolly 9860044652SLC</t>
  </si>
  <si>
    <t xml:space="preserve">Sagar Furniture (Kothrud)</t>
  </si>
  <si>
    <t xml:space="preserve">SAGAR FURNITURE (KOTHRUD)</t>
  </si>
  <si>
    <t xml:space="preserve">Sagar Furniture (Kothrud)CAL+</t>
  </si>
  <si>
    <t xml:space="preserve">Sai Marketing</t>
  </si>
  <si>
    <t xml:space="preserve">SAI  MARKETING</t>
  </si>
  <si>
    <t xml:space="preserve">Sai MarketingSLC</t>
  </si>
  <si>
    <t xml:space="preserve">Salim</t>
  </si>
  <si>
    <t xml:space="preserve">SalimCAL+</t>
  </si>
  <si>
    <t xml:space="preserve">Samand Furniture (Wakad)</t>
  </si>
  <si>
    <t xml:space="preserve">SAMAND FURNITURE (WAKAD)</t>
  </si>
  <si>
    <t xml:space="preserve">Samand Furniture (Wakad)Flex</t>
  </si>
  <si>
    <t xml:space="preserve">Samand Furniture (Wakad)LAM</t>
  </si>
  <si>
    <t xml:space="preserve">Sameer Paygude</t>
  </si>
  <si>
    <t xml:space="preserve">SAMEER PAYGUDE</t>
  </si>
  <si>
    <t xml:space="preserve">Sameer PaygudeCAL+</t>
  </si>
  <si>
    <t xml:space="preserve">SANDEEP DHAMALE</t>
  </si>
  <si>
    <t xml:space="preserve">SANDEEP DHAMALELAM</t>
  </si>
  <si>
    <t xml:space="preserve">Sandeep Navnath Dandgawhal</t>
  </si>
  <si>
    <t xml:space="preserve">SANDEEP NAVNATH DANDGAWHAL</t>
  </si>
  <si>
    <t xml:space="preserve">Sandeep Navnath DandgawhalFlex</t>
  </si>
  <si>
    <t xml:space="preserve">Sandeep Navnath DandgawhalLAM</t>
  </si>
  <si>
    <t xml:space="preserve">Sandeep Navnath DandgawhalSLC</t>
  </si>
  <si>
    <t xml:space="preserve">Sanjay ( Sanju Mistri )</t>
  </si>
  <si>
    <t xml:space="preserve">SANJAY ( SANJU MISTRI )</t>
  </si>
  <si>
    <t xml:space="preserve">Sanjay ( Sanju Mistri )CAL+</t>
  </si>
  <si>
    <t xml:space="preserve">Sanket Furniture</t>
  </si>
  <si>
    <t xml:space="preserve">Sanket FurnitureCAL+</t>
  </si>
  <si>
    <t xml:space="preserve">Sanna Modular Kitchen (Wadgaonsheri)</t>
  </si>
  <si>
    <t xml:space="preserve">SANNA MODULAR KITCHEN (WADGAONSHERI)</t>
  </si>
  <si>
    <t xml:space="preserve">Sanna Modular Kitchen (Wadgaonsheri)Flex</t>
  </si>
  <si>
    <t xml:space="preserve">Sanna Modular Kitchen (Wadgaonsheri)SLC</t>
  </si>
  <si>
    <t xml:space="preserve">Saraswati Enterprises (Bibewadi)</t>
  </si>
  <si>
    <t xml:space="preserve">Saraswati Enterprises (Bibewadi)LAM</t>
  </si>
  <si>
    <t xml:space="preserve">Saraswati Enterprises (Bibewadi)SLC</t>
  </si>
  <si>
    <t xml:space="preserve">SATISH BHAGWAN</t>
  </si>
  <si>
    <t xml:space="preserve">SATISH BHAGWANFlex</t>
  </si>
  <si>
    <t xml:space="preserve">Sayali karnavat</t>
  </si>
  <si>
    <t xml:space="preserve">Sayali karnavatLAM</t>
  </si>
  <si>
    <t xml:space="preserve">Sayali karnavatSLC</t>
  </si>
  <si>
    <t xml:space="preserve">Sayali karnavatSLC+</t>
  </si>
  <si>
    <t xml:space="preserve">Shaan Kitchen</t>
  </si>
  <si>
    <t xml:space="preserve">SHAAN KITCHEN</t>
  </si>
  <si>
    <t xml:space="preserve">Shaan KitchenFlex</t>
  </si>
  <si>
    <t xml:space="preserve">Shashikant Chavan</t>
  </si>
  <si>
    <t xml:space="preserve">Shashikant ChavanLAM</t>
  </si>
  <si>
    <t xml:space="preserve">Shashikant ChavanSLC</t>
  </si>
  <si>
    <t xml:space="preserve">SHEKHAR</t>
  </si>
  <si>
    <t xml:space="preserve">SHEKHARFlex</t>
  </si>
  <si>
    <t xml:space="preserve">Shiv Interior Construction</t>
  </si>
  <si>
    <t xml:space="preserve">Wai</t>
  </si>
  <si>
    <t xml:space="preserve">Shiv Interior ConstructionCAL+</t>
  </si>
  <si>
    <t xml:space="preserve">Shiv Shakti Interior</t>
  </si>
  <si>
    <t xml:space="preserve">Shiv Shakti InteriorCAL+</t>
  </si>
  <si>
    <t xml:space="preserve">Shiv Shakti Kitchen Hadapsar</t>
  </si>
  <si>
    <t xml:space="preserve">SHIV SHAKTI KITCHEN HADAPSAR</t>
  </si>
  <si>
    <t xml:space="preserve">Shiv Shakti Kitchen HadapsarFlex</t>
  </si>
  <si>
    <t xml:space="preserve">Shiv Shakti Kitchen HadapsarLAM</t>
  </si>
  <si>
    <t xml:space="preserve">Shivam Kitchen Decor ( Sanghavi )</t>
  </si>
  <si>
    <t xml:space="preserve">SHIVAM KITCHEN DECOR ( SANGHAVI )</t>
  </si>
  <si>
    <t xml:space="preserve">Shivam Kitchen Decor ( Sanghavi )Flex</t>
  </si>
  <si>
    <t xml:space="preserve">Shree Balaji Kitchan Decor</t>
  </si>
  <si>
    <t xml:space="preserve">SHREE BALAJI KITCHAN DECOR</t>
  </si>
  <si>
    <t xml:space="preserve">Shree Balaji Kitchan DecorLAM</t>
  </si>
  <si>
    <t xml:space="preserve">Shree Balaji Kitchan DecorSLC</t>
  </si>
  <si>
    <t xml:space="preserve">Shree Banmata Plywood &amp; Hardware</t>
  </si>
  <si>
    <t xml:space="preserve">SHREE BANMATA PLYWOOD &amp; HARDWARE</t>
  </si>
  <si>
    <t xml:space="preserve">Shree Banmata Plywood &amp; HardwareCAL+</t>
  </si>
  <si>
    <t xml:space="preserve">Shree Bhairavnath Vidyalay</t>
  </si>
  <si>
    <t xml:space="preserve">SHREE BHAIRAVNATH VIDYALAY</t>
  </si>
  <si>
    <t xml:space="preserve">Shree Bhairavnath VidyalayCAL+</t>
  </si>
  <si>
    <t xml:space="preserve">SHREE BHIKSHU MEMORIAL FOUNDATION</t>
  </si>
  <si>
    <t xml:space="preserve">SHREE BHIKSHU MEMORIAL FOUNDATIONLAM</t>
  </si>
  <si>
    <t xml:space="preserve">Shree Furniture (Consumer)</t>
  </si>
  <si>
    <t xml:space="preserve">SHREE FURNITURE (CONSUMER)</t>
  </si>
  <si>
    <t xml:space="preserve">Shree Furniture (Consumer)CAL+</t>
  </si>
  <si>
    <t xml:space="preserve">Shree Furniture (Consumer)LAM</t>
  </si>
  <si>
    <t xml:space="preserve">Shree Furniture (Consumer)SLC</t>
  </si>
  <si>
    <t xml:space="preserve">Shree Infra Services</t>
  </si>
  <si>
    <t xml:space="preserve">Shree Infra ServicesLAM</t>
  </si>
  <si>
    <t xml:space="preserve">Shree Navkar Ply and H/w ( Bibewadi )</t>
  </si>
  <si>
    <t xml:space="preserve">SHREE NAVKAR PLY AND H/W ( BIBEWADI )</t>
  </si>
  <si>
    <t xml:space="preserve">Shree Navkar Ply and H/w ( Bibewadi )CAL+</t>
  </si>
  <si>
    <t xml:space="preserve">Shree Navkar Ply and H/w ( Bibewadi )LAM</t>
  </si>
  <si>
    <t xml:space="preserve">Shree Sarvadnya Electricals</t>
  </si>
  <si>
    <t xml:space="preserve">SHREE SARVADNYA ELECTRICALS</t>
  </si>
  <si>
    <t xml:space="preserve">Shree Sarvadnya ElectricalsLAM</t>
  </si>
  <si>
    <t xml:space="preserve">Shree Sarvadnya ElectricalsSLC</t>
  </si>
  <si>
    <t xml:space="preserve">Shree Vishvakarma Woodtech</t>
  </si>
  <si>
    <t xml:space="preserve">NEW SANGHVI</t>
  </si>
  <si>
    <t xml:space="preserve">Shree Vishvakarma WoodtechCAL+</t>
  </si>
  <si>
    <t xml:space="preserve">Shri Laxmi Narayan Trust</t>
  </si>
  <si>
    <t xml:space="preserve">SHRI LAXMI NARAYAN TRUST</t>
  </si>
  <si>
    <t xml:space="preserve">Shri Laxmi Narayan TrustCAL+</t>
  </si>
  <si>
    <t xml:space="preserve">Shri Laxmi Narayan TrustLAM</t>
  </si>
  <si>
    <t xml:space="preserve">Shri Ram Enterprises Hw &amp; Plywood ( Kalewadi )</t>
  </si>
  <si>
    <t xml:space="preserve">Shri Ram Enterprises Hw &amp; Plywood ( Kalewadi )LAM</t>
  </si>
  <si>
    <t xml:space="preserve">Shri Ram Enterprises Hw &amp; Plywood ( Kalewadi )SLC</t>
  </si>
  <si>
    <t xml:space="preserve">Shri Sadguru Interiors</t>
  </si>
  <si>
    <t xml:space="preserve">SHRI SADGURU INTERIORS</t>
  </si>
  <si>
    <t xml:space="preserve">Shri Sadguru InteriorsCAL+</t>
  </si>
  <si>
    <t xml:space="preserve">Shri Siddheshwar Enterprises</t>
  </si>
  <si>
    <t xml:space="preserve">Shri Siddheshwar EnterprisesCAL+</t>
  </si>
  <si>
    <t xml:space="preserve">Shri Siddheshwar EnterprisesLAM</t>
  </si>
  <si>
    <t xml:space="preserve">Shri Siddheshwar EnterprisesSLC</t>
  </si>
  <si>
    <t xml:space="preserve">Siddhi Kitchan &amp; Interior</t>
  </si>
  <si>
    <t xml:space="preserve">SIDDHI KITCHAN &amp; INTERIOR</t>
  </si>
  <si>
    <t xml:space="preserve">Siddhi Kitchan &amp; InteriorCAL+</t>
  </si>
  <si>
    <t xml:space="preserve">Siddhivinayak Plywood (Hadapsar)</t>
  </si>
  <si>
    <t xml:space="preserve">SIDDHIVINAYAK PLYWOOD (HADAPSAR)</t>
  </si>
  <si>
    <t xml:space="preserve">Siddhivinayak Plywood (Hadapsar)CAL+</t>
  </si>
  <si>
    <t xml:space="preserve">Siddhivinayak Plywood (Hadapsar)Flex</t>
  </si>
  <si>
    <t xml:space="preserve">Siddhivinayak Plywood (Hadapsar)LAM</t>
  </si>
  <si>
    <t xml:space="preserve">Siddhivinayak Plywood (Hadapsar)SLC</t>
  </si>
  <si>
    <t xml:space="preserve">Siddhivinayak Plywood (Hadapsar)SLC+</t>
  </si>
  <si>
    <t xml:space="preserve">Siraj Furniture (Dhayari)</t>
  </si>
  <si>
    <t xml:space="preserve">Siraj Furniture (Dhayari)LAM</t>
  </si>
  <si>
    <t xml:space="preserve">Siraj Furniture (Dhayari)SLC</t>
  </si>
  <si>
    <t xml:space="preserve">Sk Furniture &amp; Interior</t>
  </si>
  <si>
    <t xml:space="preserve">SK FURNITURE &amp; INTERIOR</t>
  </si>
  <si>
    <t xml:space="preserve">Sk Furniture &amp; InteriorCAL+</t>
  </si>
  <si>
    <t xml:space="preserve">Swastik Ply &amp; Traders</t>
  </si>
  <si>
    <t xml:space="preserve">SWASTIK PLY &amp; TRADERS</t>
  </si>
  <si>
    <t xml:space="preserve">Swastik Ply &amp; TradersLAM</t>
  </si>
  <si>
    <t xml:space="preserve">Taj Bhai</t>
  </si>
  <si>
    <t xml:space="preserve">Taj BhaiCAL+</t>
  </si>
  <si>
    <t xml:space="preserve">TECHNO CRAFT INTERIOR</t>
  </si>
  <si>
    <t xml:space="preserve">TECHNO CRAFT INTERIORCAL+</t>
  </si>
  <si>
    <t xml:space="preserve">TECHNO CRAFT INTERIORSLC</t>
  </si>
  <si>
    <t xml:space="preserve">The Carpenter Shop</t>
  </si>
  <si>
    <t xml:space="preserve">The Carpenter ShopCAL+</t>
  </si>
  <si>
    <t xml:space="preserve">TRIMURTI PLY &amp; HW (AMBEGAON)</t>
  </si>
  <si>
    <t xml:space="preserve">AMBEGAON</t>
  </si>
  <si>
    <t xml:space="preserve">TRIMURTI PLY &amp; HW (AMBEGAON)CAL+</t>
  </si>
  <si>
    <t xml:space="preserve">TRIMURTI PLY &amp; HW (AMBEGAON)LAM</t>
  </si>
  <si>
    <t xml:space="preserve">TUSHAR KOLHATKAR</t>
  </si>
  <si>
    <t xml:space="preserve">TUSHAR KOLHATKARLAM</t>
  </si>
  <si>
    <t xml:space="preserve">Umesh</t>
  </si>
  <si>
    <t xml:space="preserve">UMESH</t>
  </si>
  <si>
    <t xml:space="preserve">UmeshCAL+</t>
  </si>
  <si>
    <t xml:space="preserve">UmeshFlex</t>
  </si>
  <si>
    <t xml:space="preserve">Urvi Interior</t>
  </si>
  <si>
    <t xml:space="preserve">URVI INTERIOR</t>
  </si>
  <si>
    <t xml:space="preserve">Urvi InteriorCAL+</t>
  </si>
  <si>
    <t xml:space="preserve">Urvi InteriorLAM</t>
  </si>
  <si>
    <t xml:space="preserve">Urvi InteriorSLC</t>
  </si>
  <si>
    <t xml:space="preserve">Urvi InteriorSLC+</t>
  </si>
  <si>
    <t xml:space="preserve">Urway Infra Llp</t>
  </si>
  <si>
    <t xml:space="preserve">Urway Infra LlpCAL+</t>
  </si>
  <si>
    <t xml:space="preserve">Urway Infra LlpSLC</t>
  </si>
  <si>
    <t xml:space="preserve">V. P. S. Highschool</t>
  </si>
  <si>
    <t xml:space="preserve">V. P. S. HIGHSCHOOL</t>
  </si>
  <si>
    <t xml:space="preserve">Near Lonavala</t>
  </si>
  <si>
    <t xml:space="preserve">V. P. S. HighschoolLAM</t>
  </si>
  <si>
    <t xml:space="preserve">Varun Dutt</t>
  </si>
  <si>
    <t xml:space="preserve">Varun DuttLAM</t>
  </si>
  <si>
    <t xml:space="preserve">Vedant Plywood</t>
  </si>
  <si>
    <t xml:space="preserve">Vedant PlywoodLAM</t>
  </si>
  <si>
    <t xml:space="preserve">VERTICAL KITFURN IND. LLP</t>
  </si>
  <si>
    <t xml:space="preserve">VERTICAL  KITFURN IND. LLP</t>
  </si>
  <si>
    <t xml:space="preserve">VERTICAL KITFURN IND. LLPCAL+</t>
  </si>
  <si>
    <t xml:space="preserve">Vijay Kitchen</t>
  </si>
  <si>
    <t xml:space="preserve">VIJAY KITCHEN</t>
  </si>
  <si>
    <t xml:space="preserve">Vijay KitchenLAM</t>
  </si>
  <si>
    <t xml:space="preserve">Vijay Plywood and Hardware (Warje)</t>
  </si>
  <si>
    <t xml:space="preserve">VIJAY PLYWOOD AND HARDWARE (WARJE)</t>
  </si>
  <si>
    <t xml:space="preserve">Vijay Plywood and Hardware (Warje)CAL+</t>
  </si>
  <si>
    <t xml:space="preserve">Vijay Plywood and Hardware (Warje)LAM</t>
  </si>
  <si>
    <t xml:space="preserve">Vijay Plywood and Hardware (Warje)SLC</t>
  </si>
  <si>
    <t xml:space="preserve">VIJAY SHAH</t>
  </si>
  <si>
    <t xml:space="preserve">VIJAY SHAHFlex</t>
  </si>
  <si>
    <t xml:space="preserve">Vijaylaxmi Modular Kitchen</t>
  </si>
  <si>
    <t xml:space="preserve">Vijaylaxmi Modular KitchenSLC</t>
  </si>
  <si>
    <t xml:space="preserve">Vinayak Ply (New Sanghvi)</t>
  </si>
  <si>
    <t xml:space="preserve">VINAYAK PLY (NEW SANGHVI)</t>
  </si>
  <si>
    <t xml:space="preserve">Vinayak Ply (New Sanghvi)LAM</t>
  </si>
  <si>
    <t xml:space="preserve">Vinayak Plywood (Dhanori)</t>
  </si>
  <si>
    <t xml:space="preserve">VINAYAK PLYWOOD (DHANORI)</t>
  </si>
  <si>
    <t xml:space="preserve">Vinayak Plywood (Dhanori)Flex</t>
  </si>
  <si>
    <t xml:space="preserve">Ving Kumar</t>
  </si>
  <si>
    <t xml:space="preserve">VING KUMAR</t>
  </si>
  <si>
    <t xml:space="preserve">Ving KumarCAL+</t>
  </si>
  <si>
    <t xml:space="preserve">VISHNU INTERIOR</t>
  </si>
  <si>
    <t xml:space="preserve">VISHNU INTERIORLiner &amp; Other</t>
  </si>
  <si>
    <t xml:space="preserve">Vishwas shankar chavan</t>
  </si>
  <si>
    <t xml:space="preserve">Vishwas shankar chavanLAM</t>
  </si>
  <si>
    <t xml:space="preserve">Vishwas shankar chavanSLC</t>
  </si>
  <si>
    <t xml:space="preserve">Vishwas shankar chavanSLC+</t>
  </si>
  <si>
    <t xml:space="preserve">Welcom Steel (Dhanori)</t>
  </si>
  <si>
    <t xml:space="preserve">WELCOME STEEL (DHANORI)</t>
  </si>
  <si>
    <t xml:space="preserve">Welcom Steel (Dhanori)Flex</t>
  </si>
  <si>
    <t xml:space="preserve">Y K ENTERPRISES (BANER) UNR</t>
  </si>
  <si>
    <t xml:space="preserve">Y K ENTERPRISES (BANER) UNRLAM</t>
  </si>
  <si>
    <t xml:space="preserve">Y K ENTERPRISES (BANER) UNRSLC</t>
  </si>
  <si>
    <t xml:space="preserve">Yes Modular Kitchen</t>
  </si>
  <si>
    <t xml:space="preserve">Yes Modular Kitchen-Pune</t>
  </si>
  <si>
    <t xml:space="preserve">Yes Modular KitchenLAM</t>
  </si>
  <si>
    <t xml:space="preserve">Yes Modular KitchenSLC</t>
  </si>
  <si>
    <t xml:space="preserve">Yogeeta Lalwani</t>
  </si>
  <si>
    <t xml:space="preserve">Yogeeta LalwaniLAM</t>
  </si>
  <si>
    <t xml:space="preserve">Yogesh Bange</t>
  </si>
  <si>
    <t xml:space="preserve">Yogesh BangeLAM</t>
  </si>
  <si>
    <t xml:space="preserve">Yogesh BangeSLC+</t>
  </si>
  <si>
    <t xml:space="preserve">Zameer Shaikh</t>
  </si>
  <si>
    <t xml:space="preserve">ZAMEER SHAIKH</t>
  </si>
  <si>
    <t xml:space="preserve">Zameer ShaikhSLC</t>
  </si>
  <si>
    <t xml:space="preserve">DC 23-24</t>
  </si>
  <si>
    <t xml:space="preserve">DC 24-25</t>
  </si>
  <si>
    <t xml:space="preserve">DC 25-26</t>
  </si>
  <si>
    <t xml:space="preserve">DC 26-27</t>
  </si>
  <si>
    <t xml:space="preserve">DC Total</t>
  </si>
  <si>
    <t xml:space="preserve">Qty 23-24</t>
  </si>
  <si>
    <t xml:space="preserve">Qty 24-25</t>
  </si>
  <si>
    <t xml:space="preserve">Qty 25-26</t>
  </si>
  <si>
    <t xml:space="preserve">Qty 26-27</t>
  </si>
  <si>
    <t xml:space="preserve">Manpower BAs</t>
  </si>
  <si>
    <t xml:space="preserve">Service Request BAs</t>
  </si>
  <si>
    <t xml:space="preserve">New BA Type BAs</t>
  </si>
  <si>
    <t xml:space="preserve">New BA Segment BAs</t>
  </si>
  <si>
    <t xml:space="preserve">Effective criteria (from Summary filters)</t>
  </si>
  <si>
    <t xml:space="preserve">Aggregation cube: one row per Locality x Locality Category x BA Type x BA Segment x Loyalty x Product Category.</t>
  </si>
  <si>
    <t xml:space="preserve">*</t>
  </si>
  <si>
    <t xml:space="preserve">(Blank)</t>
  </si>
  <si>
    <t xml:space="preserve">Pune city only (Zone = Pune City in the source data). Columns AE:AH hold the locality lists that drive the dependent Locality drop-down.</t>
  </si>
  <si>
    <t xml:space="preserve">Built from Detailed Sheet-Pune (rows 3-8109). Do not sort or edit.</t>
  </si>
  <si>
    <t xml:space="preserve">Project/Contractor</t>
  </si>
  <si>
    <t xml:space="preserve">Hotspot - Low value</t>
  </si>
  <si>
    <t xml:space="preserve">Lead developers by locality - source: "Top Developers in &lt;locality&gt;" page on Housing.com</t>
  </si>
  <si>
    <t xml:space="preserve">Search "housing.com top developers in &lt;locality&gt; pune". The page ranks builders by project count and covers sale and rental stock. Ignore entries showing "Experience" and "Properties" - those are agents, not developers. Yellow cells still to pull. The Summary reads this sheet, so anything added here shows up there.</t>
  </si>
  <si>
    <t xml:space="preserve">Sale Qty</t>
  </si>
  <si>
    <t xml:space="preserve">Dev 1</t>
  </si>
  <si>
    <t xml:space="preserve">Dev 2</t>
  </si>
  <si>
    <t xml:space="preserve">Dev 3</t>
  </si>
  <si>
    <t xml:space="preserve">Dev 4</t>
  </si>
  <si>
    <t xml:space="preserve">Dev 5</t>
  </si>
  <si>
    <t xml:space="preserve">Dev 6</t>
  </si>
  <si>
    <t xml:space="preserve">Dev 7</t>
  </si>
  <si>
    <t xml:space="preserve">Dev 8</t>
  </si>
  <si>
    <t xml:space="preserve">Dev 9</t>
  </si>
  <si>
    <t xml:space="preserve">Dev 10</t>
  </si>
  <si>
    <t xml:space="preserve">Search string</t>
  </si>
  <si>
    <t xml:space="preserve">housing.com top developers in Kalewadi pune</t>
  </si>
  <si>
    <t xml:space="preserve">housing.com top developers in Chinchwad pune</t>
  </si>
  <si>
    <t xml:space="preserve">housing.com top developers in PIMPRI pune</t>
  </si>
  <si>
    <t xml:space="preserve">housing.com top developers in Bibwewadi pune</t>
  </si>
  <si>
    <t xml:space="preserve">housing.com top developers in Thergaon pune</t>
  </si>
  <si>
    <t xml:space="preserve">Tyagi Properties</t>
  </si>
  <si>
    <t xml:space="preserve">Sneha Constructions</t>
  </si>
  <si>
    <t xml:space="preserve">housing.com top developers in Ambegaon pune</t>
  </si>
  <si>
    <t xml:space="preserve">housing.com top developers in Tathawade pune</t>
  </si>
  <si>
    <t xml:space="preserve">housing.com top developers in Narhe pune</t>
  </si>
  <si>
    <t xml:space="preserve">housing.com top developers in SINHGAD ROAD pune</t>
  </si>
  <si>
    <t xml:space="preserve">housing.com top developers in Ravet pune</t>
  </si>
  <si>
    <t xml:space="preserve">housing.com top developers in Dhayari pune</t>
  </si>
  <si>
    <t xml:space="preserve">housing.com top developers in Sinhagad Road pune</t>
  </si>
  <si>
    <t xml:space="preserve">housing.com top developers in Hingane pune</t>
  </si>
  <si>
    <t xml:space="preserve">housing.com top developers in Pimple Saudagar pune</t>
  </si>
  <si>
    <t xml:space="preserve">housing.com top developers in Akurdi pune</t>
  </si>
  <si>
    <t xml:space="preserve">Kolte-Patil Developers</t>
  </si>
  <si>
    <t xml:space="preserve">housing.com top developers in Hinjewadi pune</t>
  </si>
  <si>
    <t xml:space="preserve">housing.com top developers in WADGAON pune</t>
  </si>
  <si>
    <t xml:space="preserve">housing.com top developers in Vadgaon pune</t>
  </si>
  <si>
    <t xml:space="preserve">housing.com top developers in Pcmc pune</t>
  </si>
  <si>
    <t xml:space="preserve">housing.com top developers in Pimple Gurav pune</t>
  </si>
  <si>
    <t xml:space="preserve">housing.com top developers in Sahakar Nagar pune</t>
  </si>
  <si>
    <t xml:space="preserve">housing.com top developers in Dhankwadi pune</t>
  </si>
  <si>
    <t xml:space="preserve">housing.com top developers in Pimpri Chinchwad pune</t>
  </si>
  <si>
    <t xml:space="preserve">housing.com top developers in BARNE WASTI pune</t>
  </si>
  <si>
    <t xml:space="preserve">housing.com top developers in Timber Market pune</t>
  </si>
  <si>
    <t xml:space="preserve">housing.com top developers in Bhawani Peth pune</t>
  </si>
  <si>
    <t xml:space="preserve">housing.com top developers in Pune pune</t>
  </si>
  <si>
    <t xml:space="preserve">housing.com top developers in Mulshi pune</t>
  </si>
  <si>
    <t xml:space="preserve">housing.com top developers in Kondhwa pune</t>
  </si>
  <si>
    <t xml:space="preserve">housing.com top developers in Wagholi pune</t>
  </si>
  <si>
    <t xml:space="preserve">housing.com top developers in Moshi pune</t>
  </si>
  <si>
    <t xml:space="preserve">housing.com top developers in Warje pune</t>
  </si>
  <si>
    <t xml:space="preserve">housing.com top developers in Pisoli pune</t>
  </si>
  <si>
    <t xml:space="preserve">housing.com top developers in Karve Nagar pune</t>
  </si>
  <si>
    <t xml:space="preserve">housing.com top developers in Hadapsar pune</t>
  </si>
  <si>
    <t xml:space="preserve">housing.com top developers in Kharadi pune</t>
  </si>
  <si>
    <t xml:space="preserve">housing.com top developers in BANER pune</t>
  </si>
  <si>
    <t xml:space="preserve">housing.com top developers in Bhosari pune</t>
  </si>
  <si>
    <t xml:space="preserve">housing.com top developers in Apte Road pune</t>
  </si>
  <si>
    <t xml:space="preserve">housing.com top developers in Balewadi pune</t>
  </si>
  <si>
    <t xml:space="preserve">housing.com top developers in NEAR DHANORI JAKAT NAKA pune</t>
  </si>
  <si>
    <t xml:space="preserve">housing.com top developers in Baramati pune</t>
  </si>
  <si>
    <t xml:space="preserve">housing.com top developers in Bhor pune</t>
  </si>
  <si>
    <t xml:space="preserve">housing.com top developers in Lohegaon pune</t>
  </si>
  <si>
    <t xml:space="preserve">housing.com top developers in Mukund Nagar pune</t>
  </si>
  <si>
    <t xml:space="preserve">housing.com top developers in Shivane pune</t>
  </si>
  <si>
    <t xml:space="preserve">housing.com top developers in Kothrud pune</t>
  </si>
  <si>
    <t xml:space="preserve">housing.com top developers in Aundh pune</t>
  </si>
  <si>
    <t xml:space="preserve">housing.com top developers in Undri pune</t>
  </si>
  <si>
    <t xml:space="preserve">housing.com top developers in Marketyard pune</t>
  </si>
  <si>
    <t xml:space="preserve">housing.com top developers in FURSUNGI pune</t>
  </si>
  <si>
    <t xml:space="preserve">housing.com top developers in MARKAL MIDC pune</t>
  </si>
  <si>
    <t xml:space="preserve">housing.com top developers in MANJARI pune</t>
  </si>
  <si>
    <t xml:space="preserve">housing.com top developers in Handewadi pune</t>
  </si>
  <si>
    <t xml:space="preserve">housing.com top developers in Nana Peth pune</t>
  </si>
  <si>
    <t xml:space="preserve">housing.com top developers in Dhanori pune</t>
  </si>
  <si>
    <t xml:space="preserve">housing.com top developers in Erandwane pune</t>
  </si>
  <si>
    <t xml:space="preserve">housing.com top developers in Camp pune</t>
  </si>
  <si>
    <t xml:space="preserve">housing.com top developers in Narayan Peth pune</t>
  </si>
  <si>
    <t xml:space="preserve">housing.com top developers in MOHHAMADWADI pune</t>
  </si>
  <si>
    <t xml:space="preserve">housing.com top developers in Wanawadi pune</t>
  </si>
  <si>
    <t xml:space="preserve">housing.com top developers in kelkar Road pune</t>
  </si>
  <si>
    <t xml:space="preserve">housing.com top developers in GANJVE CHOWK pune</t>
  </si>
  <si>
    <t xml:space="preserve">housing.com top developers in Phaltan pune</t>
  </si>
  <si>
    <t xml:space="preserve">housing.com top developers in Talegaon pune</t>
  </si>
  <si>
    <t xml:space="preserve">housing.com top developers in Budhwar Peth pune</t>
  </si>
  <si>
    <t xml:space="preserve">housing.com top developers in VIMAN NAGAR pune</t>
  </si>
  <si>
    <t xml:space="preserve">housing.com top developers in CHIKHALI pune</t>
  </si>
  <si>
    <t xml:space="preserve">housing.com top developers in Dehu pune</t>
  </si>
  <si>
    <t xml:space="preserve">housing.com top developers in Mankar Chowk pune</t>
  </si>
  <si>
    <t xml:space="preserve">housing.com top developers in Sadashiv Peth pune</t>
  </si>
  <si>
    <t xml:space="preserve">housing.com top developers in Tingre Nagar pune</t>
  </si>
  <si>
    <t xml:space="preserve">housing.com top developers in CHIKHLI pune</t>
  </si>
  <si>
    <t xml:space="preserve">housing.com top developers in Vishrantwadi pune</t>
  </si>
  <si>
    <t xml:space="preserve">housing.com top developers in Maharshi Nagar pune</t>
  </si>
  <si>
    <t xml:space="preserve">housing.com top developers in New Timebr Market pune</t>
  </si>
  <si>
    <t xml:space="preserve">housing.com top developers in ALANDI pune</t>
  </si>
  <si>
    <t xml:space="preserve">housing.com top developers in Nanded pune</t>
  </si>
  <si>
    <t xml:space="preserve">housing.com top developers in Loni Kalbhor pune</t>
  </si>
  <si>
    <t xml:space="preserve">housing.com top developers in MUNDHWA pune</t>
  </si>
  <si>
    <t xml:space="preserve">housing.com top developers in BHAVDHAN BUDRUK pune</t>
  </si>
  <si>
    <t xml:space="preserve">housing.com top developers in Raviwar Peth pune</t>
  </si>
  <si>
    <t xml:space="preserve">housing.com top developers in Shaniwar Peth pune</t>
  </si>
  <si>
    <t xml:space="preserve">housing.com top developers in Shankar Seth Road pune</t>
  </si>
  <si>
    <t xml:space="preserve">housing.com top developers in Shirgaon pune</t>
  </si>
  <si>
    <t xml:space="preserve">housing.com top developers in SHIVNE pune</t>
  </si>
  <si>
    <t xml:space="preserve">housing.com top developers in Wadki pune</t>
  </si>
  <si>
    <t xml:space="preserve">housing.com top developers in Dighi pune</t>
  </si>
  <si>
    <t xml:space="preserve">housing.com top developers in Susgaon pune</t>
  </si>
  <si>
    <t xml:space="preserve">housing.com top developers in CHAKAN pune</t>
  </si>
  <si>
    <t xml:space="preserve">housing.com top developers in Rasta Peth pune</t>
  </si>
  <si>
    <t xml:space="preserve">housing.com top developers in PIRANGUT pune</t>
  </si>
  <si>
    <t xml:space="preserve">housing.com top developers in Mahatma Phule Peth pune</t>
  </si>
  <si>
    <t xml:space="preserve">housing.com top developers in Karve Road pune</t>
  </si>
  <si>
    <t xml:space="preserve">housing.com top developers in Ganj Peth pune</t>
  </si>
  <si>
    <t xml:space="preserve">housing.com top developers in Paud Road pune</t>
  </si>
  <si>
    <t xml:space="preserve">housing.com top developers in KHANDVE NAGAR pune</t>
  </si>
  <si>
    <t xml:space="preserve">housing.com top developers in Gultekadi pune</t>
  </si>
  <si>
    <t xml:space="preserve">housing.com top developers in Bavdhan pune</t>
  </si>
  <si>
    <t xml:space="preserve">housing.com top developers in SHIVAMNAGAR pune</t>
  </si>
  <si>
    <t xml:space="preserve">housing.com top developers in Ghorpadigaon pune</t>
  </si>
  <si>
    <t xml:space="preserve">housing.com top developers in JAMBHULWADI pune</t>
  </si>
  <si>
    <t xml:space="preserve">housing.com top developers in NANDED PHATA pune</t>
  </si>
  <si>
    <t xml:space="preserve">housing.com top developers in KHANDWE NAGAR pune</t>
  </si>
  <si>
    <t xml:space="preserve">housing.com top developers in Rahatani pune</t>
  </si>
  <si>
    <t xml:space="preserve">housing.com top developers in Shukarwar Peth pune</t>
  </si>
  <si>
    <t xml:space="preserve">housing.com top developers in Samrat Ashok Road pune</t>
  </si>
  <si>
    <t xml:space="preserve">housing.com top developers in MANGADEWADI pune</t>
  </si>
  <si>
    <t xml:space="preserve">housing.com top developers in Khadi Machine pune</t>
  </si>
  <si>
    <t xml:space="preserve">housing.com top developers in PARVATI pune</t>
  </si>
  <si>
    <t xml:space="preserve">housing.com top developers in Uruli Devachi pune</t>
  </si>
  <si>
    <t xml:space="preserve">housing.com top developers in Somwar Peth pune</t>
  </si>
  <si>
    <t xml:space="preserve">housing.com top developers in Marwad Peth pune</t>
  </si>
  <si>
    <t xml:space="preserve">housing.com top developers in Dehu Phata pune</t>
  </si>
  <si>
    <t xml:space="preserve">housing.com top developers in HOLKARWADI pune</t>
  </si>
  <si>
    <t xml:space="preserve">housing.com top developers in NEAR SARPANCH BUNGLOW pune</t>
  </si>
  <si>
    <t xml:space="preserve">housing.com top developers in Shikrapur pune</t>
  </si>
  <si>
    <t xml:space="preserve">housing.com top developers in KHED pune</t>
  </si>
  <si>
    <t xml:space="preserve">housing.com top developers in Spine Road pune</t>
  </si>
  <si>
    <t xml:space="preserve">housing.com top developers in Rajangaon Midc pune</t>
  </si>
  <si>
    <t xml:space="preserve">housing.com top developers in Shirur pune</t>
  </si>
  <si>
    <t xml:space="preserve">housing.com top developers in HAVELI pune</t>
  </si>
  <si>
    <t xml:space="preserve">housing.com top developers in TALAWADE pune</t>
  </si>
  <si>
    <t xml:space="preserve">housing.com top developers in Wadgaon Sheri pune</t>
  </si>
  <si>
    <t xml:space="preserve">housing.com top developers in DATTA NAGAR pune</t>
  </si>
  <si>
    <t xml:space="preserve">housing.com top developers in Pradhikaran pune</t>
  </si>
  <si>
    <t xml:space="preserve">housing.com top developers in GOKUL NAGAR pune</t>
  </si>
  <si>
    <t xml:space="preserve">housing.com top developers in Saswad pune</t>
  </si>
  <si>
    <t xml:space="preserve">housing.com top developers in Lonavala pune</t>
  </si>
  <si>
    <t xml:space="preserve">housing.com top developers in Tilekar Nagar pune</t>
  </si>
  <si>
    <t xml:space="preserve">housing.com top developers in Yerawada pune</t>
  </si>
  <si>
    <t xml:space="preserve">housing.com top developers in Kodhwa pune</t>
  </si>
  <si>
    <t xml:space="preserve">housing.com top developers in Phule Peth pune</t>
  </si>
  <si>
    <t xml:space="preserve">housing.com top developers in Saswad Road pune</t>
  </si>
  <si>
    <t xml:space="preserve">housing.com top developers in Mantarwadi pune</t>
  </si>
  <si>
    <t xml:space="preserve">housing.com top developers in SHIRPUR pune</t>
  </si>
  <si>
    <t xml:space="preserve">housing.com top developers in JALOCHI pune</t>
  </si>
  <si>
    <t xml:space="preserve">housing.com top developers in Dangat Patil Nagar pune</t>
  </si>
  <si>
    <t xml:space="preserve">housing.com top developers in New Timber market pune</t>
  </si>
  <si>
    <t xml:space="preserve">housing.com top developers in Guruwar Peth pune</t>
  </si>
  <si>
    <t xml:space="preserve">housing.com top developers in YERWADA pune</t>
  </si>
  <si>
    <t xml:space="preserve">housing.com top developers in Fugewadi pune</t>
  </si>
  <si>
    <t xml:space="preserve">housing.com top developers in GHORPADE PETH pune</t>
  </si>
  <si>
    <t xml:space="preserve">housing.com top developers in Darga pune</t>
  </si>
  <si>
    <t xml:space="preserve">housing.com top developers in Urali Kanchan pune</t>
  </si>
  <si>
    <t xml:space="preserve">housing.com top developers in Daund pune</t>
  </si>
  <si>
    <t xml:space="preserve">housing.com top developers in New Sanghavi pune</t>
  </si>
  <si>
    <t xml:space="preserve">housing.com top developers in Prabhat Road pune</t>
  </si>
  <si>
    <t xml:space="preserve">housing.com top developers in Navi Peth pune</t>
  </si>
  <si>
    <t xml:space="preserve">housing.com top developers in PHURSUNGI pune</t>
  </si>
  <si>
    <t xml:space="preserve">housing.com top developers in Bhavani Road pune</t>
  </si>
  <si>
    <t xml:space="preserve">housing.com top developers in Uruli Dewachi pune</t>
  </si>
  <si>
    <t xml:space="preserve">housing.com top developers in Rajguru Nagar pune</t>
  </si>
  <si>
    <t xml:space="preserve">housing.com top developers in Lolanand pune</t>
  </si>
  <si>
    <t xml:space="preserve">housing.com top developers in Urali Devachi pune</t>
  </si>
  <si>
    <t xml:space="preserve">housing.com top developers in Punawale pune</t>
  </si>
  <si>
    <t xml:space="preserve">housing.com top developers in Nigdi pune</t>
  </si>
  <si>
    <t xml:space="preserve">housing.com top developers in MAVAL pune</t>
  </si>
  <si>
    <t xml:space="preserve">housing.com top developers in Shivaji Nagar pune</t>
  </si>
  <si>
    <t xml:space="preserve">housing.com top developers in Loni pune</t>
  </si>
  <si>
    <t xml:space="preserve">housing.com top developers in Marunji pune</t>
  </si>
  <si>
    <t xml:space="preserve">housing.com top developers in Dattawadi pune</t>
  </si>
  <si>
    <t xml:space="preserve">housing.com top developers in YEWALEWADI pune</t>
  </si>
  <si>
    <t xml:space="preserve">housing.com top developers in PUNEWALE pune</t>
  </si>
  <si>
    <t xml:space="preserve">housing.com top developers in Koregaon pune</t>
  </si>
  <si>
    <t xml:space="preserve">housing.com top developers in Satara Road pune</t>
  </si>
  <si>
    <t xml:space="preserve">housing.com top developers in ANAND NAGAR pune</t>
  </si>
  <si>
    <t xml:space="preserve">housing.com top developers in Mitramandal Chowk pune</t>
  </si>
  <si>
    <t xml:space="preserve">housing.com top developers in Mouje Wadgaon pune</t>
  </si>
  <si>
    <t xml:space="preserve">housing.com top developers in Sus Road pune</t>
  </si>
  <si>
    <t xml:space="preserve">housing.com top developers in WADGAON KHURUD pune</t>
  </si>
  <si>
    <t xml:space="preserve">housing.com top developers in Bavdhan Khurd pune</t>
  </si>
  <si>
    <t xml:space="preserve">housing.com top developers in CHARHOLI pune</t>
  </si>
  <si>
    <t xml:space="preserve">housing.com top developers in SHIVAJI CHOWK pune</t>
  </si>
  <si>
    <t xml:space="preserve">housing.com top developers in Nibm pune</t>
  </si>
  <si>
    <t xml:space="preserve">housing.com top developers in Keshavnagar pune</t>
  </si>
  <si>
    <t xml:space="preserve">housing.com top developers in Bhugaon pune</t>
  </si>
  <si>
    <t xml:space="preserve">housing.com top developers in S S Road pune</t>
  </si>
  <si>
    <t xml:space="preserve">housing.com top developers in Ghorpadi pune</t>
  </si>
  <si>
    <t xml:space="preserve">housing.com top developers in Jejuri pune</t>
  </si>
  <si>
    <t xml:space="preserve">housing.com top developers in MUKUNDNAGAR pune</t>
  </si>
  <si>
    <t xml:space="preserve">housing.com top developers in Amboli pune</t>
  </si>
  <si>
    <t xml:space="preserve">housing.com top developers in Talwade pune</t>
  </si>
  <si>
    <t xml:space="preserve">housing.com top developers in DSK Road pune</t>
  </si>
  <si>
    <t xml:space="preserve">housing.com top developers in Mutkewadi pune</t>
  </si>
  <si>
    <t xml:space="preserve">housing.com top developers in Yeolewadi pune</t>
  </si>
  <si>
    <t xml:space="preserve">housing.com top developers in LAW COLLEGE ROAD pune</t>
  </si>
  <si>
    <t xml:space="preserve">housing.com top developers in Bhekrai Nagar pune</t>
  </si>
  <si>
    <t xml:space="preserve">housing.com top developers in RAJGURUNAGAR pune</t>
  </si>
  <si>
    <t xml:space="preserve">housing.com top developers in Manchar pune</t>
  </si>
  <si>
    <t xml:space="preserve">housing.com top developers in Narayangaon pune</t>
  </si>
  <si>
    <t xml:space="preserve">housing.com top developers in Wanworie pune</t>
  </si>
  <si>
    <t xml:space="preserve">housing.com top developers in DECCAN pune</t>
  </si>
  <si>
    <t xml:space="preserve">housing.com top developers in THEUR pune</t>
  </si>
  <si>
    <t xml:space="preserve">housing.com top developers in Budruk Pune pune</t>
  </si>
  <si>
    <t xml:space="preserve">housing.com top developers in Indapur pune</t>
  </si>
  <si>
    <t xml:space="preserve">housing.com top developers in SOMEAR PETH pune</t>
  </si>
  <si>
    <t xml:space="preserve">housing.com top developers in Old Sanghvi pune</t>
  </si>
  <si>
    <t xml:space="preserve">housing.com top developers in Malegaon BK pune</t>
  </si>
  <si>
    <t xml:space="preserve">housing.com top developers in SATHE WASTI pune</t>
  </si>
  <si>
    <t xml:space="preserve">housing.com top developers in PASHAN pune</t>
  </si>
  <si>
    <t xml:space="preserve">housing.com top developers in Chandkhed pune</t>
  </si>
  <si>
    <t xml:space="preserve">housing.com top developers in BHIGWAN ROAD pune</t>
  </si>
  <si>
    <t xml:space="preserve">housing.com top developers in KHADAKWASLA pune</t>
  </si>
  <si>
    <t xml:space="preserve">housing.com top developers in Mushi pune</t>
  </si>
  <si>
    <t xml:space="preserve">housing.com top developers in Swargate pune</t>
  </si>
  <si>
    <t xml:space="preserve">housing.com top developers in Wadaki pune</t>
  </si>
  <si>
    <t xml:space="preserve">housing.com top developers in Nehru Nagar pune</t>
  </si>
  <si>
    <t xml:space="preserve">housing.com top developers in Bhajirao Road pune</t>
  </si>
  <si>
    <t xml:space="preserve">housing.com top developers in Ghadge Nagar pune</t>
  </si>
  <si>
    <t xml:space="preserve">housing.com top developers in Kalat Nagar pune</t>
  </si>
  <si>
    <t xml:space="preserve">housing.com top developers in Laxminagar pune</t>
  </si>
  <si>
    <t xml:space="preserve">housing.com top developers in Rajmudra Chowk pune</t>
  </si>
  <si>
    <t xml:space="preserve">housing.com top developers in Bhavdan pune</t>
  </si>
  <si>
    <t xml:space="preserve">housing.com top developers in Near Ganj pune</t>
  </si>
  <si>
    <t xml:space="preserve">housing.com top developers in KESNAND pune</t>
  </si>
  <si>
    <t xml:space="preserve">housing.com top developers in Mahalunge pune</t>
  </si>
  <si>
    <t xml:space="preserve">housing.com top developers in WANWADI pune</t>
  </si>
  <si>
    <t xml:space="preserve">housing.com top developers in College Road pune</t>
  </si>
  <si>
    <t xml:space="preserve">housing.com top developers in Ghole Road pune</t>
  </si>
  <si>
    <t xml:space="preserve">housing.com top developers in Ale pune</t>
  </si>
  <si>
    <t xml:space="preserve">housing.com top developers in HINGNE KHURD pune</t>
  </si>
  <si>
    <t xml:space="preserve">housing.com top developers in Pimple Nilakh pune</t>
  </si>
  <si>
    <t xml:space="preserve">housing.com top developers in New Airport Road pune</t>
  </si>
  <si>
    <t xml:space="preserve">housing.com top developers in Shanti Nagar pune</t>
  </si>
  <si>
    <t xml:space="preserve">housing.com top developers in Tapasvi Plaza pune</t>
  </si>
  <si>
    <t xml:space="preserve">housing.com top developers in Danori pune</t>
  </si>
  <si>
    <t xml:space="preserve">housing.com top developers in Fatima nagar pune</t>
  </si>
  <si>
    <t xml:space="preserve">housing.com top developers in Phugewadi pune</t>
  </si>
  <si>
    <t xml:space="preserve">housing.com top developers in Simwar Peth pune</t>
  </si>
  <si>
    <t xml:space="preserve">housing.com top developers in DEVACHI pune</t>
  </si>
  <si>
    <t xml:space="preserve">housing.com top developers in Uttam Nagar pune</t>
  </si>
  <si>
    <t xml:space="preserve">housing.com top developers in D.Y. Patil College Road pune</t>
  </si>
  <si>
    <t xml:space="preserve">housing.com top developers in Sangvi pune</t>
  </si>
  <si>
    <t xml:space="preserve">housing.com top developers in Dingrajwadi pune</t>
  </si>
  <si>
    <t xml:space="preserve">housing.com top developers in Kopargaon pune</t>
  </si>
  <si>
    <t xml:space="preserve">housing.com top developers in Near Padmavati Mandir pune</t>
  </si>
  <si>
    <t xml:space="preserve">housing.com top developers in Kamgar Nagar pune</t>
  </si>
  <si>
    <t xml:space="preserve">housing.com top developers in Tathavade pune</t>
  </si>
  <si>
    <t xml:space="preserve">housing.com top developers in IRIGATION COLONY pune</t>
  </si>
  <si>
    <t xml:space="preserve">housing.com top developers in Sanghavi pune</t>
  </si>
  <si>
    <t xml:space="preserve">housing.com top developers in Somatane Phata pune</t>
  </si>
  <si>
    <t xml:space="preserve">housing.com top developers in Chandan Nagar pune</t>
  </si>
  <si>
    <t xml:space="preserve">housing.com top developers in KHADKI pune</t>
  </si>
  <si>
    <t xml:space="preserve">housing.com top developers in Magarpatta pune</t>
  </si>
  <si>
    <t xml:space="preserve">housing.com top developers in SUKHSAGAR NAGAR pune</t>
  </si>
  <si>
    <t xml:space="preserve">housing.com top developers in Mallik Nagar pune</t>
  </si>
  <si>
    <t xml:space="preserve">housing.com top developers in Ramwadi pune</t>
  </si>
  <si>
    <t xml:space="preserve">housing.com top developers in F C Road pune</t>
  </si>
  <si>
    <t xml:space="preserve">housing.com top developers in DORLEWADI pune</t>
  </si>
  <si>
    <t xml:space="preserve">housing.com top developers in Dhole Patil Road pune</t>
  </si>
  <si>
    <t xml:space="preserve">housing.com top developers in Ganesh Nagar pune</t>
  </si>
  <si>
    <t xml:space="preserve">housing.com top developers in Iscon TempleChowk pune</t>
  </si>
  <si>
    <t xml:space="preserve">housing.com top developers in Kalyani Nagar pune</t>
  </si>
  <si>
    <t xml:space="preserve">housing.com top developers in Kolwadi pune</t>
  </si>
  <si>
    <t xml:space="preserve">housing.com top developers in Rahatni pune</t>
  </si>
  <si>
    <t xml:space="preserve">housing.com top developers in Near Lonavala pune</t>
  </si>
  <si>
    <t xml:space="preserve">housing.com top developers in Dapodi pune</t>
  </si>
  <si>
    <t xml:space="preserve">housing.com top developers in Primpri Gaon pune</t>
  </si>
  <si>
    <t xml:space="preserve">housing.com top developers in Wai pune</t>
  </si>
  <si>
    <t xml:space="preserve">housing.com top developers in NEW SANGHVI pune</t>
  </si>
  <si>
    <t xml:space="preserve">housing.com top developers in Tambe Chowk pune</t>
  </si>
  <si>
    <t xml:space="preserve">housing.com top developers in SAVITRIBAI PHULE SMARAK pune</t>
  </si>
  <si>
    <t xml:space="preserve">housing.com top developers in Khed Shivapur pune</t>
  </si>
  <si>
    <t xml:space="preserve">housing.com top developers in Bhimratan Nagar pune</t>
  </si>
  <si>
    <t xml:space="preserve">housing.com top developers in Kirkatwadi pune</t>
  </si>
  <si>
    <t xml:space="preserve">housing.com top developers in Jambhuwadi pune</t>
  </si>
  <si>
    <t xml:space="preserve">housing.com top developers in Sopan Baug pune</t>
  </si>
  <si>
    <t xml:space="preserve">housing.com top developers in DESHMUKHWADI SHIVANE pune</t>
  </si>
  <si>
    <t xml:space="preserve">housing.com top developers in Ganesh Peth pune</t>
  </si>
  <si>
    <t xml:space="preserve">housing.com top developers in M Phule Peth pune</t>
  </si>
  <si>
    <t xml:space="preserve">housing.com top developers in KARANJE pune</t>
  </si>
  <si>
    <t xml:space="preserve">housing.com top developers in KENJALE NAGAR pune</t>
  </si>
  <si>
    <t xml:space="preserve">housing.com top developers in Malwadi pune</t>
  </si>
  <si>
    <t xml:space="preserve">housing.com top developers in Nimgaon Mhalungi pune</t>
  </si>
  <si>
    <t xml:space="preserve">housing.com top developers in SAHANI SUJAN pune</t>
  </si>
  <si>
    <t xml:space="preserve">housing.com top developers in Solapur Road pune</t>
  </si>
  <si>
    <t xml:space="preserve">housing.com top developers in Baner Balewadi Road pune</t>
  </si>
  <si>
    <t xml:space="preserve">housing.com top developers in JM ROAD pune</t>
  </si>
  <si>
    <t xml:space="preserve">housing.com top developers in M G Road pune</t>
  </si>
  <si>
    <t xml:space="preserve">housing.com top developers in Bhigvab Road pune</t>
  </si>
  <si>
    <t xml:space="preserve">housing.com top developers in Idrayani Nagar pune</t>
  </si>
  <si>
    <t xml:space="preserve">housing.com top developers in Kiwale pune</t>
  </si>
  <si>
    <t xml:space="preserve">housing.com top developers in Vishal Nagar pune</t>
  </si>
  <si>
    <t xml:space="preserve">housing.com top developers in Handewadi Road pune</t>
  </si>
  <si>
    <t xml:space="preserve">housing.com top developers in wadi pune</t>
  </si>
  <si>
    <t xml:space="preserve">housing.com top developers in KASBA PETH pune</t>
  </si>
  <si>
    <t xml:space="preserve">housing.com top developers in Landewadi pune</t>
  </si>
  <si>
    <t xml:space="preserve">housing.com top developers in Shindewadi pune</t>
  </si>
  <si>
    <t xml:space="preserve">housing.com top developers in HINGOLI pune</t>
  </si>
  <si>
    <t xml:space="preserve">housing.com top developers in Junnar pune</t>
  </si>
  <si>
    <t xml:space="preserve">housing.com top developers in KAMSHET pune</t>
  </si>
  <si>
    <t xml:space="preserve">housing.com top developers in KUNJIRWADI pune</t>
  </si>
  <si>
    <t xml:space="preserve">housing.com top developers in Khurd pune</t>
  </si>
  <si>
    <t xml:space="preserve">housing.com top developers in Lokmanyanagar pune</t>
  </si>
  <si>
    <t xml:space="preserve">housing.com top developers in Sahajpur pune</t>
  </si>
  <si>
    <t xml:space="preserve">housing.com top developers in ALANDI PHATA pune</t>
  </si>
  <si>
    <t xml:space="preserve">housing.com top developers in Alandi Road pune</t>
  </si>
  <si>
    <t xml:space="preserve">housing.com top developers in Chandannagar pune</t>
  </si>
  <si>
    <t xml:space="preserve">housing.com top developers in DEHU MOSHI ROAD pune</t>
  </si>
  <si>
    <t xml:space="preserve">housing.com top developers in Kadakwasla pune</t>
  </si>
  <si>
    <t xml:space="preserve">housing.com top developers in Kondhwe Dhawde pune</t>
  </si>
  <si>
    <t xml:space="preserve">housing.com top developers in Sb Road pune</t>
  </si>
  <si>
    <t xml:space="preserve">housing.com top developers in TALERANWADI pune</t>
  </si>
  <si>
    <t xml:space="preserve">housing.com top developers in DEHUROAD pune</t>
  </si>
  <si>
    <t xml:space="preserve">housing.com top developers in FC ROAD pune</t>
  </si>
  <si>
    <t xml:space="preserve">housing.com top developers in Gangadham pune</t>
  </si>
  <si>
    <t xml:space="preserve">housing.com top developers in Khandala pune</t>
  </si>
  <si>
    <t xml:space="preserve">housing.com top developers in Mohannagar pune</t>
  </si>
  <si>
    <t xml:space="preserve">housing.com top developers in NEAR GASHETI POOL pune</t>
  </si>
  <si>
    <t xml:space="preserve">housing.com top developers in THEUR PHATA pune</t>
  </si>
  <si>
    <t xml:space="preserve">housing.com top developers in Takwe Industrial Area pune</t>
  </si>
  <si>
    <t xml:space="preserve">housing.com top developers in SOMATHANE PHATA pune</t>
  </si>
  <si>
    <t xml:space="preserve">BU Bhandari Landmarks</t>
  </si>
  <si>
    <t xml:space="preserve">Mahindra Lifespaces</t>
  </si>
  <si>
    <t xml:space="preserve">Kalpataru Group</t>
  </si>
  <si>
    <t xml:space="preserve">Pride Purple Properties</t>
  </si>
  <si>
    <t xml:space="preserve">Saheel Properties</t>
  </si>
  <si>
    <t xml:space="preserve">Chandrarang Developers</t>
  </si>
  <si>
    <t xml:space="preserve">Lodha Group</t>
  </si>
  <si>
    <t xml:space="preserve">A R Realty</t>
  </si>
  <si>
    <t xml:space="preserve">Garve Buildcon</t>
  </si>
  <si>
    <t xml:space="preserve">housing.com top developers in Wakad pune</t>
  </si>
  <si>
    <t xml:space="preserve">Kakkad Group</t>
  </si>
  <si>
    <t xml:space="preserve">Bora Realty</t>
  </si>
  <si>
    <t xml:space="preserve">Shree Venkatesh Buildcon</t>
  </si>
  <si>
    <t xml:space="preserve">DS Dhone Builders</t>
  </si>
  <si>
    <t xml:space="preserve">GPK Developers</t>
  </si>
  <si>
    <t xml:space="preserve">Harikrupa Builders</t>
  </si>
  <si>
    <t xml:space="preserve">Vastu And Chopra Developers</t>
  </si>
  <si>
    <t xml:space="preserve">Fortune Builders and Developers</t>
  </si>
  <si>
    <t xml:space="preserve">housing.com top developers in Katraj pune</t>
  </si>
  <si>
    <t xml:space="preserve">23-24 to 24-25</t>
  </si>
  <si>
    <t xml:space="preserve">24-25 to 25-26</t>
  </si>
  <si>
    <t xml:space="preserve">25-26 to 26-27 (pro-rata)</t>
  </si>
  <si>
    <t xml:space="preserve">Match</t>
  </si>
  <si>
    <t xml:space="preserve">Rank</t>
  </si>
  <si>
    <t xml:space="preserve">BA Count</t>
  </si>
  <si>
    <t xml:space="preserve">RSM Tracked (Count)</t>
  </si>
  <si>
    <t xml:space="preserve">Not yet segment-tagged - no driver assigned</t>
  </si>
  <si>
    <t xml:space="preserve">Focus account coverage and lead/specification</t>
  </si>
  <si>
    <t xml:space="preserve">Focus account coverage</t>
  </si>
  <si>
    <t xml:space="preserve">Focus account coverage, scheme point achievement and lead/specification</t>
  </si>
  <si>
    <t xml:space="preserve">Region</t>
  </si>
  <si>
    <t xml:space="preserve">Branch</t>
  </si>
  <si>
    <t xml:space="preserve">SO code</t>
  </si>
  <si>
    <t xml:space="preserve">Project SO name</t>
  </si>
  <si>
    <t xml:space="preserve">Role</t>
  </si>
  <si>
    <t xml:space="preserve">A</t>
  </si>
  <si>
    <t xml:space="preserve">B</t>
  </si>
  <si>
    <t xml:space="preserve">C</t>
  </si>
  <si>
    <t xml:space="preserve">D</t>
  </si>
  <si>
    <t xml:space="preserve">NA</t>
  </si>
  <si>
    <t xml:space="preserve">All Account</t>
  </si>
  <si>
    <t xml:space="preserve">Total Uniq Visit ( By pjp)</t>
  </si>
  <si>
    <t xml:space="preserve">Total Uniq Visit ( By pjp+AD Hoc)</t>
  </si>
  <si>
    <t xml:space="preserve">Ach% BY PJP</t>
  </si>
  <si>
    <t xml:space="preserve">Coverage Target</t>
  </si>
  <si>
    <t xml:space="preserve">Focus Accounts count ( A)</t>
  </si>
  <si>
    <t xml:space="preserve">Visits in focus accounts ( A) By PJP</t>
  </si>
  <si>
    <t xml:space="preserve">Visits in focus accounts ( A) By PJP+ ADHOC</t>
  </si>
  <si>
    <t xml:space="preserve">Focus Ach% By PJP</t>
  </si>
  <si>
    <t xml:space="preserve">Pipeline Target ( 3X Of CM)</t>
  </si>
  <si>
    <t xml:space="preserve">Pipeline Ach</t>
  </si>
  <si>
    <t xml:space="preserve">No of New Leads</t>
  </si>
  <si>
    <t xml:space="preserve">Pipeline from New Leads</t>
  </si>
  <si>
    <t xml:space="preserve">Ach Sep'26</t>
  </si>
  <si>
    <t xml:space="preserve">West II</t>
  </si>
  <si>
    <t xml:space="preserve">ASM</t>
  </si>
  <si>
    <t xml:space="preserve">RSM</t>
  </si>
  <si>
    <t xml:space="preserve">Project</t>
  </si>
  <si>
    <t xml:space="preserve">Retail+Project+OEM</t>
  </si>
  <si>
    <t xml:space="preserve">SO</t>
  </si>
  <si>
    <t xml:space="preserve">BM</t>
  </si>
  <si>
    <t xml:space="preserve">KAM</t>
  </si>
  <si>
    <t xml:space="preserve">Channel Sales</t>
  </si>
  <si>
    <t xml:space="preserve">Project Sales</t>
  </si>
  <si>
    <t xml:space="preserve">RSM Sale Qty</t>
  </si>
  <si>
    <t xml:space="preserve">RSM Sale Value</t>
  </si>
  <si>
    <t xml:space="preserve">RSM Points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</si>
</sst>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14213D"/>
      <name val="Arial"/>
      <family val="0"/>
      <charset val="1"/>
    </font>
    <font>
      <b val="true"/>
      <sz val="11"/>
      <name val="Cambria"/>
      <family val="0"/>
      <charset val="1"/>
    </font>
    <font>
      <i val="true"/>
      <sz val="8"/>
      <color rgb="FF808080"/>
      <name val="Cambria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9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7FC"/>
        <bgColor rgb="FFEFEFEF"/>
      </patternFill>
    </fill>
    <fill>
      <patternFill patternType="solid">
        <fgColor rgb="FFEFEFEF"/>
        <bgColor rgb="FFF2F7FC"/>
      </patternFill>
    </fill>
    <fill>
      <patternFill patternType="solid">
        <fgColor rgb="FFFFF2CC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7FC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10" min="2" style="1" width="13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C3" s="3" t="s">
        <v>2</v>
      </c>
      <c r="E3" s="3" t="s">
        <v>3</v>
      </c>
      <c r="G3" s="3" t="s">
        <v>4</v>
      </c>
      <c r="I3" s="3" t="s">
        <v>5</v>
      </c>
      <c r="K3" s="3" t="s">
        <v>6</v>
      </c>
    </row>
    <row r="4" customFormat="false" ht="15" hidden="false" customHeight="true" outlineLevel="0" collapsed="false">
      <c r="B4" s="4" t="s">
        <v>7</v>
      </c>
      <c r="D4" s="4" t="s">
        <v>7</v>
      </c>
      <c r="F4" s="4" t="s">
        <v>7</v>
      </c>
      <c r="H4" s="4" t="s">
        <v>7</v>
      </c>
      <c r="J4" s="4" t="s">
        <v>7</v>
      </c>
      <c r="L4" s="4" t="s">
        <v>7</v>
      </c>
    </row>
    <row r="5" customFormat="false" ht="43.5" hidden="false" customHeight="true" outlineLevel="0" collapsed="false">
      <c r="A5" s="5" t="s">
        <v>8</v>
      </c>
    </row>
    <row r="7" customFormat="false" ht="15" hidden="false" customHeight="true" outlineLevel="0" collapsed="false">
      <c r="A7" s="6" t="s">
        <v>9</v>
      </c>
    </row>
    <row r="9" customFormat="false" ht="15" hidden="false" customHeight="true" outlineLevel="0" collapsed="false">
      <c r="A9" s="7" t="s">
        <v>6</v>
      </c>
      <c r="B9" s="7" t="s">
        <v>10</v>
      </c>
      <c r="C9" s="7" t="s">
        <v>11</v>
      </c>
      <c r="D9" s="7" t="s">
        <v>12</v>
      </c>
      <c r="E9" s="7" t="s">
        <v>13</v>
      </c>
      <c r="F9" s="7" t="s">
        <v>14</v>
      </c>
      <c r="G9" s="7" t="s">
        <v>15</v>
      </c>
      <c r="H9" s="7" t="s">
        <v>16</v>
      </c>
      <c r="I9" s="7" t="s">
        <v>17</v>
      </c>
      <c r="J9" s="7" t="s">
        <v>18</v>
      </c>
    </row>
    <row r="10" customFormat="false" ht="15" hidden="false" customHeight="true" outlineLevel="0" collapsed="false">
      <c r="A10" s="1" t="str">
        <f aca="false">IFERROR(INDEX('Locality Calc'!$A$2:$A$316,MATCH(1,'Locality Calc'!$P$2:$P$316,0)),"")</f>
        <v>BARNE WASTI</v>
      </c>
      <c r="B10" s="1" t="n">
        <f aca="false">IFERROR(INDEX('Locality Calc'!$G$2:$G$316,MATCH(1,'Locality Calc'!$P$2:$P$316,0)),"")</f>
        <v>106243</v>
      </c>
      <c r="C10" s="1" t="n">
        <f aca="false">IFERROR(INDEX('Locality Calc'!$H$2:$H$316,MATCH(1,'Locality Calc'!$P$2:$P$316,0)),"")</f>
        <v>83702</v>
      </c>
      <c r="D10" s="1" t="n">
        <f aca="false">IFERROR(INDEX('Locality Calc'!$I$2:$I$316,MATCH(1,'Locality Calc'!$P$2:$P$316,0)),"")</f>
        <v>152016</v>
      </c>
      <c r="E10" s="1" t="n">
        <f aca="false">IFERROR(INDEX('Locality Calc'!$J$2:$J$316,MATCH(1,'Locality Calc'!$P$2:$P$316,0)),"")</f>
        <v>35112</v>
      </c>
      <c r="F10" s="1" t="n">
        <f aca="false">IFERROR(INDEX('Locality Calc'!$K$2:$K$316,MATCH(1,'Locality Calc'!$P$2:$P$316,0)),"")</f>
        <v>377073</v>
      </c>
      <c r="G10" s="1" t="n">
        <f aca="false">IFERROR(INDEX('Locality Calc'!$F$2:$F$316,MATCH(1,'Locality Calc'!$P$2:$P$316,0)),"")</f>
        <v>4</v>
      </c>
      <c r="H10" s="8" t="n">
        <f aca="false">IFERROR(INDEX('Locality Calc'!$L$2:$L$316,MATCH(1,'Locality Calc'!$P$2:$P$316,0)),"")</f>
        <v>-0.212164566136122</v>
      </c>
      <c r="I10" s="8" t="n">
        <f aca="false">IFERROR(INDEX('Locality Calc'!$M$2:$M$316,MATCH(1,'Locality Calc'!$P$2:$P$316,0)),"")</f>
        <v>0.816157320016248</v>
      </c>
      <c r="J10" s="8" t="n">
        <f aca="false">IFERROR(INDEX('Locality Calc'!$N$2:$N$316,MATCH(1,'Locality Calc'!$P$2:$P$316,0)),"")</f>
        <v>-0.406294889640972</v>
      </c>
    </row>
    <row r="11" customFormat="false" ht="15" hidden="false" customHeight="true" outlineLevel="0" collapsed="false">
      <c r="A11" s="1" t="str">
        <f aca="false">IFERROR(INDEX('Locality Calc'!$A$2:$A$316,MATCH(2,'Locality Calc'!$P$2:$P$316,0)),"")</f>
        <v>Timber Market</v>
      </c>
      <c r="B11" s="1" t="n">
        <f aca="false">IFERROR(INDEX('Locality Calc'!$G$2:$G$316,MATCH(2,'Locality Calc'!$P$2:$P$316,0)),"")</f>
        <v>72427</v>
      </c>
      <c r="C11" s="1" t="n">
        <f aca="false">IFERROR(INDEX('Locality Calc'!$H$2:$H$316,MATCH(2,'Locality Calc'!$P$2:$P$316,0)),"")</f>
        <v>96133</v>
      </c>
      <c r="D11" s="1" t="n">
        <f aca="false">IFERROR(INDEX('Locality Calc'!$I$2:$I$316,MATCH(2,'Locality Calc'!$P$2:$P$316,0)),"")</f>
        <v>101197</v>
      </c>
      <c r="E11" s="1" t="n">
        <f aca="false">IFERROR(INDEX('Locality Calc'!$J$2:$J$316,MATCH(2,'Locality Calc'!$P$2:$P$316,0)),"")</f>
        <v>28639</v>
      </c>
      <c r="F11" s="1" t="n">
        <f aca="false">IFERROR(INDEX('Locality Calc'!$K$2:$K$316,MATCH(2,'Locality Calc'!$P$2:$P$316,0)),"")</f>
        <v>298396</v>
      </c>
      <c r="G11" s="1" t="n">
        <f aca="false">IFERROR(INDEX('Locality Calc'!$F$2:$F$316,MATCH(2,'Locality Calc'!$P$2:$P$316,0)),"")</f>
        <v>962</v>
      </c>
      <c r="H11" s="8" t="n">
        <f aca="false">IFERROR(INDEX('Locality Calc'!$L$2:$L$316,MATCH(2,'Locality Calc'!$P$2:$P$316,0)),"")</f>
        <v>0.327308876523948</v>
      </c>
      <c r="I11" s="8" t="n">
        <f aca="false">IFERROR(INDEX('Locality Calc'!$M$2:$M$316,MATCH(2,'Locality Calc'!$P$2:$P$316,0)),"")</f>
        <v>0.052677020378018</v>
      </c>
      <c r="J11" s="8" t="n">
        <f aca="false">IFERROR(INDEX('Locality Calc'!$N$2:$N$316,MATCH(2,'Locality Calc'!$P$2:$P$316,0)),"")</f>
        <v>-0.272564097889112</v>
      </c>
    </row>
    <row r="12" customFormat="false" ht="15" hidden="false" customHeight="true" outlineLevel="0" collapsed="false">
      <c r="A12" s="1" t="str">
        <f aca="false">IFERROR(INDEX('Locality Calc'!$A$2:$A$316,MATCH(3,'Locality Calc'!$P$2:$P$316,0)),"")</f>
        <v>Bhawani Peth</v>
      </c>
      <c r="B12" s="1" t="n">
        <f aca="false">IFERROR(INDEX('Locality Calc'!$G$2:$G$316,MATCH(3,'Locality Calc'!$P$2:$P$316,0)),"")</f>
        <v>69545</v>
      </c>
      <c r="C12" s="1" t="n">
        <f aca="false">IFERROR(INDEX('Locality Calc'!$H$2:$H$316,MATCH(3,'Locality Calc'!$P$2:$P$316,0)),"")</f>
        <v>71569</v>
      </c>
      <c r="D12" s="1" t="n">
        <f aca="false">IFERROR(INDEX('Locality Calc'!$I$2:$I$316,MATCH(3,'Locality Calc'!$P$2:$P$316,0)),"")</f>
        <v>96616</v>
      </c>
      <c r="E12" s="1" t="n">
        <f aca="false">IFERROR(INDEX('Locality Calc'!$J$2:$J$316,MATCH(3,'Locality Calc'!$P$2:$P$316,0)),"")</f>
        <v>25291</v>
      </c>
      <c r="F12" s="1" t="n">
        <f aca="false">IFERROR(INDEX('Locality Calc'!$K$2:$K$316,MATCH(3,'Locality Calc'!$P$2:$P$316,0)),"")</f>
        <v>263021</v>
      </c>
      <c r="G12" s="1" t="n">
        <f aca="false">IFERROR(INDEX('Locality Calc'!$F$2:$F$316,MATCH(3,'Locality Calc'!$P$2:$P$316,0)),"")</f>
        <v>727</v>
      </c>
      <c r="H12" s="8" t="n">
        <f aca="false">IFERROR(INDEX('Locality Calc'!$L$2:$L$316,MATCH(3,'Locality Calc'!$P$2:$P$316,0)),"")</f>
        <v>0.0291034581925372</v>
      </c>
      <c r="I12" s="8" t="n">
        <f aca="false">IFERROR(INDEX('Locality Calc'!$M$2:$M$316,MATCH(3,'Locality Calc'!$P$2:$P$316,0)),"")</f>
        <v>0.349969959060487</v>
      </c>
      <c r="J12" s="8" t="n">
        <f aca="false">IFERROR(INDEX('Locality Calc'!$N$2:$N$316,MATCH(3,'Locality Calc'!$P$2:$P$316,0)),"")</f>
        <v>-0.32714502424</v>
      </c>
    </row>
    <row r="13" customFormat="false" ht="15" hidden="false" customHeight="true" outlineLevel="0" collapsed="false">
      <c r="A13" s="1" t="str">
        <f aca="false">IFERROR(INDEX('Locality Calc'!$A$2:$A$316,MATCH(4,'Locality Calc'!$P$2:$P$316,0)),"")</f>
        <v>Pune</v>
      </c>
      <c r="B13" s="1" t="n">
        <f aca="false">IFERROR(INDEX('Locality Calc'!$G$2:$G$316,MATCH(4,'Locality Calc'!$P$2:$P$316,0)),"")</f>
        <v>45087</v>
      </c>
      <c r="C13" s="1" t="n">
        <f aca="false">IFERROR(INDEX('Locality Calc'!$H$2:$H$316,MATCH(4,'Locality Calc'!$P$2:$P$316,0)),"")</f>
        <v>44504</v>
      </c>
      <c r="D13" s="1" t="n">
        <f aca="false">IFERROR(INDEX('Locality Calc'!$I$2:$I$316,MATCH(4,'Locality Calc'!$P$2:$P$316,0)),"")</f>
        <v>15432</v>
      </c>
      <c r="E13" s="1" t="n">
        <f aca="false">IFERROR(INDEX('Locality Calc'!$J$2:$J$316,MATCH(4,'Locality Calc'!$P$2:$P$316,0)),"")</f>
        <v>5504</v>
      </c>
      <c r="F13" s="1" t="n">
        <f aca="false">IFERROR(INDEX('Locality Calc'!$K$2:$K$316,MATCH(4,'Locality Calc'!$P$2:$P$316,0)),"")</f>
        <v>110527</v>
      </c>
      <c r="G13" s="1" t="n">
        <f aca="false">IFERROR(INDEX('Locality Calc'!$F$2:$F$316,MATCH(4,'Locality Calc'!$P$2:$P$316,0)),"")</f>
        <v>402</v>
      </c>
      <c r="H13" s="8" t="n">
        <f aca="false">IFERROR(INDEX('Locality Calc'!$L$2:$L$316,MATCH(4,'Locality Calc'!$P$2:$P$316,0)),"")</f>
        <v>-0.0129305564796948</v>
      </c>
      <c r="I13" s="8" t="n">
        <f aca="false">IFERROR(INDEX('Locality Calc'!$M$2:$M$316,MATCH(4,'Locality Calc'!$P$2:$P$316,0)),"")</f>
        <v>-0.653244652166097</v>
      </c>
      <c r="J13" s="8" t="n">
        <f aca="false">IFERROR(INDEX('Locality Calc'!$N$2:$N$316,MATCH(4,'Locality Calc'!$P$2:$P$316,0)),"")</f>
        <v>-0.0832292875970181</v>
      </c>
    </row>
    <row r="14" customFormat="false" ht="15" hidden="false" customHeight="true" outlineLevel="0" collapsed="false">
      <c r="A14" s="1" t="str">
        <f aca="false">IFERROR(INDEX('Locality Calc'!$A$2:$A$316,MATCH(5,'Locality Calc'!$P$2:$P$316,0)),"")</f>
        <v>Kalewadi</v>
      </c>
      <c r="B14" s="1" t="n">
        <f aca="false">IFERROR(INDEX('Locality Calc'!$G$2:$G$316,MATCH(5,'Locality Calc'!$P$2:$P$316,0)),"")</f>
        <v>23119</v>
      </c>
      <c r="C14" s="1" t="n">
        <f aca="false">IFERROR(INDEX('Locality Calc'!$H$2:$H$316,MATCH(5,'Locality Calc'!$P$2:$P$316,0)),"")</f>
        <v>22496</v>
      </c>
      <c r="D14" s="1" t="n">
        <f aca="false">IFERROR(INDEX('Locality Calc'!$I$2:$I$316,MATCH(5,'Locality Calc'!$P$2:$P$316,0)),"")</f>
        <v>29282</v>
      </c>
      <c r="E14" s="1" t="n">
        <f aca="false">IFERROR(INDEX('Locality Calc'!$J$2:$J$316,MATCH(5,'Locality Calc'!$P$2:$P$316,0)),"")</f>
        <v>8798</v>
      </c>
      <c r="F14" s="1" t="n">
        <f aca="false">IFERROR(INDEX('Locality Calc'!$K$2:$K$316,MATCH(5,'Locality Calc'!$P$2:$P$316,0)),"")</f>
        <v>83695</v>
      </c>
      <c r="G14" s="1" t="n">
        <f aca="false">IFERROR(INDEX('Locality Calc'!$F$2:$F$316,MATCH(5,'Locality Calc'!$P$2:$P$316,0)),"")</f>
        <v>85</v>
      </c>
      <c r="H14" s="8" t="n">
        <f aca="false">IFERROR(INDEX('Locality Calc'!$L$2:$L$316,MATCH(5,'Locality Calc'!$P$2:$P$316,0)),"")</f>
        <v>-0.0269475323327134</v>
      </c>
      <c r="I14" s="8" t="n">
        <f aca="false">IFERROR(INDEX('Locality Calc'!$M$2:$M$316,MATCH(5,'Locality Calc'!$P$2:$P$316,0)),"")</f>
        <v>0.301653627311522</v>
      </c>
      <c r="J14" s="8" t="n">
        <f aca="false">IFERROR(INDEX('Locality Calc'!$N$2:$N$316,MATCH(5,'Locality Calc'!$P$2:$P$316,0)),"")</f>
        <v>-0.227696965207679</v>
      </c>
    </row>
    <row r="15" customFormat="false" ht="15" hidden="false" customHeight="true" outlineLevel="0" collapsed="false">
      <c r="A15" s="1" t="str">
        <f aca="false">IFERROR(INDEX('Locality Calc'!$A$2:$A$316,MATCH(6,'Locality Calc'!$P$2:$P$316,0)),"")</f>
        <v>Chinchwad</v>
      </c>
      <c r="B15" s="1" t="n">
        <f aca="false">IFERROR(INDEX('Locality Calc'!$G$2:$G$316,MATCH(6,'Locality Calc'!$P$2:$P$316,0)),"")</f>
        <v>20554</v>
      </c>
      <c r="C15" s="1" t="n">
        <f aca="false">IFERROR(INDEX('Locality Calc'!$H$2:$H$316,MATCH(6,'Locality Calc'!$P$2:$P$316,0)),"")</f>
        <v>22677</v>
      </c>
      <c r="D15" s="1" t="n">
        <f aca="false">IFERROR(INDEX('Locality Calc'!$I$2:$I$316,MATCH(6,'Locality Calc'!$P$2:$P$316,0)),"")</f>
        <v>26018</v>
      </c>
      <c r="E15" s="1" t="n">
        <f aca="false">IFERROR(INDEX('Locality Calc'!$J$2:$J$316,MATCH(6,'Locality Calc'!$P$2:$P$316,0)),"")</f>
        <v>10165</v>
      </c>
      <c r="F15" s="1" t="n">
        <f aca="false">IFERROR(INDEX('Locality Calc'!$K$2:$K$316,MATCH(6,'Locality Calc'!$P$2:$P$316,0)),"")</f>
        <v>79414</v>
      </c>
      <c r="G15" s="1" t="n">
        <f aca="false">IFERROR(INDEX('Locality Calc'!$F$2:$F$316,MATCH(6,'Locality Calc'!$P$2:$P$316,0)),"")</f>
        <v>339</v>
      </c>
      <c r="H15" s="8" t="n">
        <f aca="false">IFERROR(INDEX('Locality Calc'!$L$2:$L$316,MATCH(6,'Locality Calc'!$P$2:$P$316,0)),"")</f>
        <v>0.103288897538192</v>
      </c>
      <c r="I15" s="8" t="n">
        <f aca="false">IFERROR(INDEX('Locality Calc'!$M$2:$M$316,MATCH(6,'Locality Calc'!$P$2:$P$316,0)),"")</f>
        <v>0.14732989372492</v>
      </c>
      <c r="J15" s="8" t="n">
        <f aca="false">IFERROR(INDEX('Locality Calc'!$N$2:$N$316,MATCH(6,'Locality Calc'!$P$2:$P$316,0)),"")</f>
        <v>0.00424110502046788</v>
      </c>
    </row>
    <row r="16" customFormat="false" ht="15" hidden="false" customHeight="true" outlineLevel="0" collapsed="false">
      <c r="A16" s="1" t="str">
        <f aca="false">IFERROR(INDEX('Locality Calc'!$A$2:$A$316,MATCH(7,'Locality Calc'!$P$2:$P$316,0)),"")</f>
        <v>PIMPRI</v>
      </c>
      <c r="B16" s="1" t="n">
        <f aca="false">IFERROR(INDEX('Locality Calc'!$G$2:$G$316,MATCH(7,'Locality Calc'!$P$2:$P$316,0)),"")</f>
        <v>29477</v>
      </c>
      <c r="C16" s="1" t="n">
        <f aca="false">IFERROR(INDEX('Locality Calc'!$H$2:$H$316,MATCH(7,'Locality Calc'!$P$2:$P$316,0)),"")</f>
        <v>22202</v>
      </c>
      <c r="D16" s="1" t="n">
        <f aca="false">IFERROR(INDEX('Locality Calc'!$I$2:$I$316,MATCH(7,'Locality Calc'!$P$2:$P$316,0)),"")</f>
        <v>14409</v>
      </c>
      <c r="E16" s="1" t="n">
        <f aca="false">IFERROR(INDEX('Locality Calc'!$J$2:$J$316,MATCH(7,'Locality Calc'!$P$2:$P$316,0)),"")</f>
        <v>4314</v>
      </c>
      <c r="F16" s="1" t="n">
        <f aca="false">IFERROR(INDEX('Locality Calc'!$K$2:$K$316,MATCH(7,'Locality Calc'!$P$2:$P$316,0)),"")</f>
        <v>70402</v>
      </c>
      <c r="G16" s="1" t="n">
        <f aca="false">IFERROR(INDEX('Locality Calc'!$F$2:$F$316,MATCH(7,'Locality Calc'!$P$2:$P$316,0)),"")</f>
        <v>253</v>
      </c>
      <c r="H16" s="8" t="n">
        <f aca="false">IFERROR(INDEX('Locality Calc'!$L$2:$L$316,MATCH(7,'Locality Calc'!$P$2:$P$316,0)),"")</f>
        <v>-0.246802591851274</v>
      </c>
      <c r="I16" s="8" t="n">
        <f aca="false">IFERROR(INDEX('Locality Calc'!$M$2:$M$316,MATCH(7,'Locality Calc'!$P$2:$P$316,0)),"")</f>
        <v>-0.351004414016755</v>
      </c>
      <c r="J16" s="8" t="n">
        <f aca="false">IFERROR(INDEX('Locality Calc'!$N$2:$N$316,MATCH(7,'Locality Calc'!$P$2:$P$316,0)),"")</f>
        <v>-0.230425233055631</v>
      </c>
    </row>
    <row r="17" customFormat="false" ht="15" hidden="false" customHeight="true" outlineLevel="0" collapsed="false">
      <c r="A17" s="1" t="str">
        <f aca="false">IFERROR(INDEX('Locality Calc'!$A$2:$A$316,MATCH(8,'Locality Calc'!$P$2:$P$316,0)),"")</f>
        <v>Mulshi</v>
      </c>
      <c r="B17" s="1" t="n">
        <f aca="false">IFERROR(INDEX('Locality Calc'!$G$2:$G$316,MATCH(8,'Locality Calc'!$P$2:$P$316,0)),"")</f>
        <v>9456</v>
      </c>
      <c r="C17" s="1" t="n">
        <f aca="false">IFERROR(INDEX('Locality Calc'!$H$2:$H$316,MATCH(8,'Locality Calc'!$P$2:$P$316,0)),"")</f>
        <v>20847</v>
      </c>
      <c r="D17" s="1" t="n">
        <f aca="false">IFERROR(INDEX('Locality Calc'!$I$2:$I$316,MATCH(8,'Locality Calc'!$P$2:$P$316,0)),"")</f>
        <v>29510</v>
      </c>
      <c r="E17" s="1" t="n">
        <f aca="false">IFERROR(INDEX('Locality Calc'!$J$2:$J$316,MATCH(8,'Locality Calc'!$P$2:$P$316,0)),"")</f>
        <v>6703</v>
      </c>
      <c r="F17" s="1" t="n">
        <f aca="false">IFERROR(INDEX('Locality Calc'!$K$2:$K$316,MATCH(8,'Locality Calc'!$P$2:$P$316,0)),"")</f>
        <v>66516</v>
      </c>
      <c r="G17" s="1" t="n">
        <f aca="false">IFERROR(INDEX('Locality Calc'!$F$2:$F$316,MATCH(8,'Locality Calc'!$P$2:$P$316,0)),"")</f>
        <v>34</v>
      </c>
      <c r="H17" s="8" t="n">
        <f aca="false">IFERROR(INDEX('Locality Calc'!$L$2:$L$316,MATCH(8,'Locality Calc'!$P$2:$P$316,0)),"")</f>
        <v>1.20463197969543</v>
      </c>
      <c r="I17" s="8" t="n">
        <f aca="false">IFERROR(INDEX('Locality Calc'!$M$2:$M$316,MATCH(8,'Locality Calc'!$P$2:$P$316,0)),"")</f>
        <v>0.415551398282727</v>
      </c>
      <c r="J17" s="8" t="n">
        <f aca="false">IFERROR(INDEX('Locality Calc'!$N$2:$N$316,MATCH(8,'Locality Calc'!$P$2:$P$316,0)),"")</f>
        <v>-0.416145636952859</v>
      </c>
    </row>
    <row r="18" customFormat="false" ht="15" hidden="false" customHeight="true" outlineLevel="0" collapsed="false">
      <c r="A18" s="1" t="str">
        <f aca="false">IFERROR(INDEX('Locality Calc'!$A$2:$A$316,MATCH(9,'Locality Calc'!$P$2:$P$316,0)),"")</f>
        <v>Kondhwa</v>
      </c>
      <c r="B18" s="1" t="n">
        <f aca="false">IFERROR(INDEX('Locality Calc'!$G$2:$G$316,MATCH(9,'Locality Calc'!$P$2:$P$316,0)),"")</f>
        <v>21939</v>
      </c>
      <c r="C18" s="1" t="n">
        <f aca="false">IFERROR(INDEX('Locality Calc'!$H$2:$H$316,MATCH(9,'Locality Calc'!$P$2:$P$316,0)),"")</f>
        <v>21907</v>
      </c>
      <c r="D18" s="1" t="n">
        <f aca="false">IFERROR(INDEX('Locality Calc'!$I$2:$I$316,MATCH(9,'Locality Calc'!$P$2:$P$316,0)),"")</f>
        <v>14035</v>
      </c>
      <c r="E18" s="1" t="n">
        <f aca="false">IFERROR(INDEX('Locality Calc'!$J$2:$J$316,MATCH(9,'Locality Calc'!$P$2:$P$316,0)),"")</f>
        <v>3815</v>
      </c>
      <c r="F18" s="1" t="n">
        <f aca="false">IFERROR(INDEX('Locality Calc'!$K$2:$K$316,MATCH(9,'Locality Calc'!$P$2:$P$316,0)),"")</f>
        <v>61696</v>
      </c>
      <c r="G18" s="1" t="n">
        <f aca="false">IFERROR(INDEX('Locality Calc'!$F$2:$F$316,MATCH(9,'Locality Calc'!$P$2:$P$316,0)),"")</f>
        <v>183</v>
      </c>
      <c r="H18" s="8" t="n">
        <f aca="false">IFERROR(INDEX('Locality Calc'!$L$2:$L$316,MATCH(9,'Locality Calc'!$P$2:$P$316,0)),"")</f>
        <v>-0.00145858972605862</v>
      </c>
      <c r="I18" s="8" t="n">
        <f aca="false">IFERROR(INDEX('Locality Calc'!$M$2:$M$316,MATCH(9,'Locality Calc'!$P$2:$P$316,0)),"")</f>
        <v>-0.359337198155841</v>
      </c>
      <c r="J18" s="8" t="n">
        <f aca="false">IFERROR(INDEX('Locality Calc'!$N$2:$N$316,MATCH(9,'Locality Calc'!$P$2:$P$316,0)),"")</f>
        <v>-0.301306592673246</v>
      </c>
    </row>
    <row r="19" customFormat="false" ht="15" hidden="false" customHeight="true" outlineLevel="0" collapsed="false">
      <c r="A19" s="1" t="str">
        <f aca="false">IFERROR(INDEX('Locality Calc'!$A$2:$A$316,MATCH(10,'Locality Calc'!$P$2:$P$316,0)),"")</f>
        <v>Wagholi</v>
      </c>
      <c r="B19" s="1" t="n">
        <f aca="false">IFERROR(INDEX('Locality Calc'!$G$2:$G$316,MATCH(10,'Locality Calc'!$P$2:$P$316,0)),"")</f>
        <v>12477</v>
      </c>
      <c r="C19" s="1" t="n">
        <f aca="false">IFERROR(INDEX('Locality Calc'!$H$2:$H$316,MATCH(10,'Locality Calc'!$P$2:$P$316,0)),"")</f>
        <v>16145</v>
      </c>
      <c r="D19" s="1" t="n">
        <f aca="false">IFERROR(INDEX('Locality Calc'!$I$2:$I$316,MATCH(10,'Locality Calc'!$P$2:$P$316,0)),"")</f>
        <v>22584</v>
      </c>
      <c r="E19" s="1" t="n">
        <f aca="false">IFERROR(INDEX('Locality Calc'!$J$2:$J$316,MATCH(10,'Locality Calc'!$P$2:$P$316,0)),"")</f>
        <v>6901</v>
      </c>
      <c r="F19" s="1" t="n">
        <f aca="false">IFERROR(INDEX('Locality Calc'!$K$2:$K$316,MATCH(10,'Locality Calc'!$P$2:$P$316,0)),"")</f>
        <v>58107</v>
      </c>
      <c r="G19" s="1" t="n">
        <f aca="false">IFERROR(INDEX('Locality Calc'!$F$2:$F$316,MATCH(10,'Locality Calc'!$P$2:$P$316,0)),"")</f>
        <v>93</v>
      </c>
      <c r="H19" s="8" t="n">
        <f aca="false">IFERROR(INDEX('Locality Calc'!$L$2:$L$316,MATCH(10,'Locality Calc'!$P$2:$P$316,0)),"")</f>
        <v>0.293980924901819</v>
      </c>
      <c r="I19" s="8" t="n">
        <f aca="false">IFERROR(INDEX('Locality Calc'!$M$2:$M$316,MATCH(10,'Locality Calc'!$P$2:$P$316,0)),"")</f>
        <v>0.398823165066584</v>
      </c>
      <c r="J19" s="8" t="n">
        <f aca="false">IFERROR(INDEX('Locality Calc'!$N$2:$N$316,MATCH(10,'Locality Calc'!$P$2:$P$316,0)),"")</f>
        <v>-0.214555175544945</v>
      </c>
    </row>
    <row r="20" customFormat="false" ht="15" hidden="false" customHeight="true" outlineLevel="0" collapsed="false">
      <c r="A20" s="1" t="str">
        <f aca="false">IFERROR(INDEX('Locality Calc'!$A$2:$A$316,MATCH(11,'Locality Calc'!$P$2:$P$316,0)),"")</f>
        <v>Moshi</v>
      </c>
      <c r="B20" s="1" t="n">
        <f aca="false">IFERROR(INDEX('Locality Calc'!$G$2:$G$316,MATCH(11,'Locality Calc'!$P$2:$P$316,0)),"")</f>
        <v>18241</v>
      </c>
      <c r="C20" s="1" t="n">
        <f aca="false">IFERROR(INDEX('Locality Calc'!$H$2:$H$316,MATCH(11,'Locality Calc'!$P$2:$P$316,0)),"")</f>
        <v>4518</v>
      </c>
      <c r="D20" s="1" t="n">
        <f aca="false">IFERROR(INDEX('Locality Calc'!$I$2:$I$316,MATCH(11,'Locality Calc'!$P$2:$P$316,0)),"")</f>
        <v>17574</v>
      </c>
      <c r="E20" s="1" t="n">
        <f aca="false">IFERROR(INDEX('Locality Calc'!$J$2:$J$316,MATCH(11,'Locality Calc'!$P$2:$P$316,0)),"")</f>
        <v>5139</v>
      </c>
      <c r="F20" s="1" t="n">
        <f aca="false">IFERROR(INDEX('Locality Calc'!$K$2:$K$316,MATCH(11,'Locality Calc'!$P$2:$P$316,0)),"")</f>
        <v>45472</v>
      </c>
      <c r="G20" s="1" t="n">
        <f aca="false">IFERROR(INDEX('Locality Calc'!$F$2:$F$316,MATCH(11,'Locality Calc'!$P$2:$P$316,0)),"")</f>
        <v>52</v>
      </c>
      <c r="H20" s="8" t="n">
        <f aca="false">IFERROR(INDEX('Locality Calc'!$L$2:$L$316,MATCH(11,'Locality Calc'!$P$2:$P$316,0)),"")</f>
        <v>-0.752316210734061</v>
      </c>
      <c r="I20" s="8" t="n">
        <f aca="false">IFERROR(INDEX('Locality Calc'!$M$2:$M$316,MATCH(11,'Locality Calc'!$P$2:$P$316,0)),"")</f>
        <v>2.88977423638778</v>
      </c>
      <c r="J20" s="8" t="n">
        <f aca="false">IFERROR(INDEX('Locality Calc'!$N$2:$N$316,MATCH(11,'Locality Calc'!$P$2:$P$316,0)),"")</f>
        <v>-0.24835544506369</v>
      </c>
    </row>
    <row r="21" customFormat="false" ht="15" hidden="false" customHeight="true" outlineLevel="0" collapsed="false">
      <c r="A21" s="1" t="str">
        <f aca="false">IFERROR(INDEX('Locality Calc'!$A$2:$A$316,MATCH(12,'Locality Calc'!$P$2:$P$316,0)),"")</f>
        <v>Warje</v>
      </c>
      <c r="B21" s="1" t="n">
        <f aca="false">IFERROR(INDEX('Locality Calc'!$G$2:$G$316,MATCH(12,'Locality Calc'!$P$2:$P$316,0)),"")</f>
        <v>13936</v>
      </c>
      <c r="C21" s="1" t="n">
        <f aca="false">IFERROR(INDEX('Locality Calc'!$H$2:$H$316,MATCH(12,'Locality Calc'!$P$2:$P$316,0)),"")</f>
        <v>10562</v>
      </c>
      <c r="D21" s="1" t="n">
        <f aca="false">IFERROR(INDEX('Locality Calc'!$I$2:$I$316,MATCH(12,'Locality Calc'!$P$2:$P$316,0)),"")</f>
        <v>13714</v>
      </c>
      <c r="E21" s="1" t="n">
        <f aca="false">IFERROR(INDEX('Locality Calc'!$J$2:$J$316,MATCH(12,'Locality Calc'!$P$2:$P$316,0)),"")</f>
        <v>6111</v>
      </c>
      <c r="F21" s="1" t="n">
        <f aca="false">IFERROR(INDEX('Locality Calc'!$K$2:$K$316,MATCH(12,'Locality Calc'!$P$2:$P$316,0)),"")</f>
        <v>44323</v>
      </c>
      <c r="G21" s="1" t="n">
        <f aca="false">IFERROR(INDEX('Locality Calc'!$F$2:$F$316,MATCH(12,'Locality Calc'!$P$2:$P$316,0)),"")</f>
        <v>133</v>
      </c>
      <c r="H21" s="8" t="n">
        <f aca="false">IFERROR(INDEX('Locality Calc'!$L$2:$L$316,MATCH(12,'Locality Calc'!$P$2:$P$316,0)),"")</f>
        <v>-0.242106773823192</v>
      </c>
      <c r="I21" s="8" t="n">
        <f aca="false">IFERROR(INDEX('Locality Calc'!$M$2:$M$316,MATCH(12,'Locality Calc'!$P$2:$P$316,0)),"")</f>
        <v>0.298428327968188</v>
      </c>
      <c r="J21" s="8" t="n">
        <f aca="false">IFERROR(INDEX('Locality Calc'!$N$2:$N$316,MATCH(12,'Locality Calc'!$P$2:$P$316,0)),"")</f>
        <v>0.145388078800937</v>
      </c>
    </row>
    <row r="22" customFormat="false" ht="15" hidden="false" customHeight="true" outlineLevel="0" collapsed="false">
      <c r="A22" s="1" t="str">
        <f aca="false">IFERROR(INDEX('Locality Calc'!$A$2:$A$316,MATCH(13,'Locality Calc'!$P$2:$P$316,0)),"")</f>
        <v>Pisoli</v>
      </c>
      <c r="B22" s="1" t="n">
        <f aca="false">IFERROR(INDEX('Locality Calc'!$G$2:$G$316,MATCH(13,'Locality Calc'!$P$2:$P$316,0)),"")</f>
        <v>14187</v>
      </c>
      <c r="C22" s="1" t="n">
        <f aca="false">IFERROR(INDEX('Locality Calc'!$H$2:$H$316,MATCH(13,'Locality Calc'!$P$2:$P$316,0)),"")</f>
        <v>9378</v>
      </c>
      <c r="D22" s="1" t="n">
        <f aca="false">IFERROR(INDEX('Locality Calc'!$I$2:$I$316,MATCH(13,'Locality Calc'!$P$2:$P$316,0)),"")</f>
        <v>10057</v>
      </c>
      <c r="E22" s="1" t="n">
        <f aca="false">IFERROR(INDEX('Locality Calc'!$J$2:$J$316,MATCH(13,'Locality Calc'!$P$2:$P$316,0)),"")</f>
        <v>3935</v>
      </c>
      <c r="F22" s="1" t="n">
        <f aca="false">IFERROR(INDEX('Locality Calc'!$K$2:$K$316,MATCH(13,'Locality Calc'!$P$2:$P$316,0)),"")</f>
        <v>37557</v>
      </c>
      <c r="G22" s="1" t="n">
        <f aca="false">IFERROR(INDEX('Locality Calc'!$F$2:$F$316,MATCH(13,'Locality Calc'!$P$2:$P$316,0)),"")</f>
        <v>99</v>
      </c>
      <c r="H22" s="8" t="n">
        <f aca="false">IFERROR(INDEX('Locality Calc'!$L$2:$L$316,MATCH(13,'Locality Calc'!$P$2:$P$316,0)),"")</f>
        <v>-0.33897229858321</v>
      </c>
      <c r="I22" s="8" t="n">
        <f aca="false">IFERROR(INDEX('Locality Calc'!$M$2:$M$316,MATCH(13,'Locality Calc'!$P$2:$P$316,0)),"")</f>
        <v>0.0724034975474515</v>
      </c>
      <c r="J22" s="8" t="n">
        <f aca="false">IFERROR(INDEX('Locality Calc'!$N$2:$N$316,MATCH(13,'Locality Calc'!$P$2:$P$316,0)),"")</f>
        <v>0.00572861450296686</v>
      </c>
    </row>
    <row r="23" customFormat="false" ht="15" hidden="false" customHeight="true" outlineLevel="0" collapsed="false">
      <c r="A23" s="1" t="str">
        <f aca="false">IFERROR(INDEX('Locality Calc'!$A$2:$A$316,MATCH(14,'Locality Calc'!$P$2:$P$316,0)),"")</f>
        <v>Karve Nagar</v>
      </c>
      <c r="B23" s="1" t="n">
        <f aca="false">IFERROR(INDEX('Locality Calc'!$G$2:$G$316,MATCH(14,'Locality Calc'!$P$2:$P$316,0)),"")</f>
        <v>13306</v>
      </c>
      <c r="C23" s="1" t="n">
        <f aca="false">IFERROR(INDEX('Locality Calc'!$H$2:$H$316,MATCH(14,'Locality Calc'!$P$2:$P$316,0)),"")</f>
        <v>11127</v>
      </c>
      <c r="D23" s="1" t="n">
        <f aca="false">IFERROR(INDEX('Locality Calc'!$I$2:$I$316,MATCH(14,'Locality Calc'!$P$2:$P$316,0)),"")</f>
        <v>9343</v>
      </c>
      <c r="E23" s="1" t="n">
        <f aca="false">IFERROR(INDEX('Locality Calc'!$J$2:$J$316,MATCH(14,'Locality Calc'!$P$2:$P$316,0)),"")</f>
        <v>2150</v>
      </c>
      <c r="F23" s="1" t="n">
        <f aca="false">IFERROR(INDEX('Locality Calc'!$K$2:$K$316,MATCH(14,'Locality Calc'!$P$2:$P$316,0)),"")</f>
        <v>35926</v>
      </c>
      <c r="G23" s="1" t="n">
        <f aca="false">IFERROR(INDEX('Locality Calc'!$F$2:$F$316,MATCH(14,'Locality Calc'!$P$2:$P$316,0)),"")</f>
        <v>42</v>
      </c>
      <c r="H23" s="8" t="n">
        <f aca="false">IFERROR(INDEX('Locality Calc'!$L$2:$L$316,MATCH(14,'Locality Calc'!$P$2:$P$316,0)),"")</f>
        <v>-0.163760709454381</v>
      </c>
      <c r="I23" s="8" t="n">
        <f aca="false">IFERROR(INDEX('Locality Calc'!$M$2:$M$316,MATCH(14,'Locality Calc'!$P$2:$P$316,0)),"")</f>
        <v>-0.160330727060304</v>
      </c>
      <c r="J23" s="8" t="n">
        <f aca="false">IFERROR(INDEX('Locality Calc'!$N$2:$N$316,MATCH(14,'Locality Calc'!$P$2:$P$316,0)),"")</f>
        <v>-0.408497436508164</v>
      </c>
    </row>
    <row r="24" customFormat="false" ht="15" hidden="false" customHeight="true" outlineLevel="0" collapsed="false">
      <c r="A24" s="1" t="str">
        <f aca="false">IFERROR(INDEX('Locality Calc'!$A$2:$A$316,MATCH(15,'Locality Calc'!$P$2:$P$316,0)),"")</f>
        <v>Bibwewadi</v>
      </c>
      <c r="B24" s="1" t="n">
        <f aca="false">IFERROR(INDEX('Locality Calc'!$G$2:$G$316,MATCH(15,'Locality Calc'!$P$2:$P$316,0)),"")</f>
        <v>12286</v>
      </c>
      <c r="C24" s="1" t="n">
        <f aca="false">IFERROR(INDEX('Locality Calc'!$H$2:$H$316,MATCH(15,'Locality Calc'!$P$2:$P$316,0)),"")</f>
        <v>8932</v>
      </c>
      <c r="D24" s="1" t="n">
        <f aca="false">IFERROR(INDEX('Locality Calc'!$I$2:$I$316,MATCH(15,'Locality Calc'!$P$2:$P$316,0)),"")</f>
        <v>8905</v>
      </c>
      <c r="E24" s="1" t="n">
        <f aca="false">IFERROR(INDEX('Locality Calc'!$J$2:$J$316,MATCH(15,'Locality Calc'!$P$2:$P$316,0)),"")</f>
        <v>4865</v>
      </c>
      <c r="F24" s="1" t="n">
        <f aca="false">IFERROR(INDEX('Locality Calc'!$K$2:$K$316,MATCH(15,'Locality Calc'!$P$2:$P$316,0)),"")</f>
        <v>34988</v>
      </c>
      <c r="G24" s="1" t="n">
        <f aca="false">IFERROR(INDEX('Locality Calc'!$F$2:$F$316,MATCH(15,'Locality Calc'!$P$2:$P$316,0)),"")</f>
        <v>71</v>
      </c>
      <c r="H24" s="8" t="n">
        <f aca="false">IFERROR(INDEX('Locality Calc'!$L$2:$L$316,MATCH(15,'Locality Calc'!$P$2:$P$316,0)),"")</f>
        <v>-0.272993651310435</v>
      </c>
      <c r="I24" s="8" t="n">
        <f aca="false">IFERROR(INDEX('Locality Calc'!$M$2:$M$316,MATCH(15,'Locality Calc'!$P$2:$P$316,0)),"")</f>
        <v>-0.00302283922973578</v>
      </c>
      <c r="J24" s="8" t="n">
        <f aca="false">IFERROR(INDEX('Locality Calc'!$N$2:$N$316,MATCH(15,'Locality Calc'!$P$2:$P$316,0)),"")</f>
        <v>0.404279127883528</v>
      </c>
    </row>
    <row r="25" customFormat="false" ht="15" hidden="false" customHeight="true" outlineLevel="0" collapsed="false">
      <c r="A25" s="1" t="str">
        <f aca="false">IFERROR(INDEX('Locality Calc'!$A$2:$A$316,MATCH(16,'Locality Calc'!$P$2:$P$316,0)),"")</f>
        <v>Hadapsar</v>
      </c>
      <c r="B25" s="1" t="n">
        <f aca="false">IFERROR(INDEX('Locality Calc'!$G$2:$G$316,MATCH(16,'Locality Calc'!$P$2:$P$316,0)),"")</f>
        <v>4993</v>
      </c>
      <c r="C25" s="1" t="n">
        <f aca="false">IFERROR(INDEX('Locality Calc'!$H$2:$H$316,MATCH(16,'Locality Calc'!$P$2:$P$316,0)),"")</f>
        <v>8352</v>
      </c>
      <c r="D25" s="1" t="n">
        <f aca="false">IFERROR(INDEX('Locality Calc'!$I$2:$I$316,MATCH(16,'Locality Calc'!$P$2:$P$316,0)),"")</f>
        <v>12270</v>
      </c>
      <c r="E25" s="1" t="n">
        <f aca="false">IFERROR(INDEX('Locality Calc'!$J$2:$J$316,MATCH(16,'Locality Calc'!$P$2:$P$316,0)),"")</f>
        <v>4109</v>
      </c>
      <c r="F25" s="1" t="n">
        <f aca="false">IFERROR(INDEX('Locality Calc'!$K$2:$K$316,MATCH(16,'Locality Calc'!$P$2:$P$316,0)),"")</f>
        <v>29724</v>
      </c>
      <c r="G25" s="1" t="n">
        <f aca="false">IFERROR(INDEX('Locality Calc'!$F$2:$F$316,MATCH(16,'Locality Calc'!$P$2:$P$316,0)),"")</f>
        <v>108</v>
      </c>
      <c r="H25" s="8" t="n">
        <f aca="false">IFERROR(INDEX('Locality Calc'!$L$2:$L$316,MATCH(16,'Locality Calc'!$P$2:$P$316,0)),"")</f>
        <v>0.672741838574004</v>
      </c>
      <c r="I25" s="8" t="n">
        <f aca="false">IFERROR(INDEX('Locality Calc'!$M$2:$M$316,MATCH(16,'Locality Calc'!$P$2:$P$316,0)),"")</f>
        <v>0.469109195402299</v>
      </c>
      <c r="J25" s="8" t="n">
        <f aca="false">IFERROR(INDEX('Locality Calc'!$N$2:$N$316,MATCH(16,'Locality Calc'!$P$2:$P$316,0)),"")</f>
        <v>-0.139212208868533</v>
      </c>
    </row>
    <row r="26" customFormat="false" ht="15" hidden="false" customHeight="true" outlineLevel="0" collapsed="false">
      <c r="A26" s="1" t="str">
        <f aca="false">IFERROR(INDEX('Locality Calc'!$A$2:$A$316,MATCH(17,'Locality Calc'!$P$2:$P$316,0)),"")</f>
        <v>Thergaon</v>
      </c>
      <c r="B26" s="1" t="n">
        <f aca="false">IFERROR(INDEX('Locality Calc'!$G$2:$G$316,MATCH(17,'Locality Calc'!$P$2:$P$316,0)),"")</f>
        <v>8699</v>
      </c>
      <c r="C26" s="1" t="n">
        <f aca="false">IFERROR(INDEX('Locality Calc'!$H$2:$H$316,MATCH(17,'Locality Calc'!$P$2:$P$316,0)),"")</f>
        <v>6682</v>
      </c>
      <c r="D26" s="1" t="n">
        <f aca="false">IFERROR(INDEX('Locality Calc'!$I$2:$I$316,MATCH(17,'Locality Calc'!$P$2:$P$316,0)),"")</f>
        <v>9588</v>
      </c>
      <c r="E26" s="1" t="n">
        <f aca="false">IFERROR(INDEX('Locality Calc'!$J$2:$J$316,MATCH(17,'Locality Calc'!$P$2:$P$316,0)),"")</f>
        <v>3571</v>
      </c>
      <c r="F26" s="1" t="n">
        <f aca="false">IFERROR(INDEX('Locality Calc'!$K$2:$K$316,MATCH(17,'Locality Calc'!$P$2:$P$316,0)),"")</f>
        <v>28540</v>
      </c>
      <c r="G26" s="1" t="n">
        <f aca="false">IFERROR(INDEX('Locality Calc'!$F$2:$F$316,MATCH(17,'Locality Calc'!$P$2:$P$316,0)),"")</f>
        <v>36</v>
      </c>
      <c r="H26" s="8" t="n">
        <f aca="false">IFERROR(INDEX('Locality Calc'!$L$2:$L$316,MATCH(17,'Locality Calc'!$P$2:$P$316,0)),"")</f>
        <v>-0.231865731693298</v>
      </c>
      <c r="I26" s="8" t="n">
        <f aca="false">IFERROR(INDEX('Locality Calc'!$M$2:$M$316,MATCH(17,'Locality Calc'!$P$2:$P$316,0)),"")</f>
        <v>0.434899730619575</v>
      </c>
      <c r="J26" s="8" t="n">
        <f aca="false">IFERROR(INDEX('Locality Calc'!$N$2:$N$316,MATCH(17,'Locality Calc'!$P$2:$P$316,0)),"")</f>
        <v>-0.0426596919858744</v>
      </c>
    </row>
    <row r="27" customFormat="false" ht="15" hidden="false" customHeight="true" outlineLevel="0" collapsed="false">
      <c r="A27" s="1" t="str">
        <f aca="false">IFERROR(INDEX('Locality Calc'!$A$2:$A$316,MATCH(18,'Locality Calc'!$P$2:$P$316,0)),"")</f>
        <v>Kharadi</v>
      </c>
      <c r="B27" s="1" t="n">
        <f aca="false">IFERROR(INDEX('Locality Calc'!$G$2:$G$316,MATCH(18,'Locality Calc'!$P$2:$P$316,0)),"")</f>
        <v>9008</v>
      </c>
      <c r="C27" s="1" t="n">
        <f aca="false">IFERROR(INDEX('Locality Calc'!$H$2:$H$316,MATCH(18,'Locality Calc'!$P$2:$P$316,0)),"")</f>
        <v>7249</v>
      </c>
      <c r="D27" s="1" t="n">
        <f aca="false">IFERROR(INDEX('Locality Calc'!$I$2:$I$316,MATCH(18,'Locality Calc'!$P$2:$P$316,0)),"")</f>
        <v>8100</v>
      </c>
      <c r="E27" s="1" t="n">
        <f aca="false">IFERROR(INDEX('Locality Calc'!$J$2:$J$316,MATCH(18,'Locality Calc'!$P$2:$P$316,0)),"")</f>
        <v>2479</v>
      </c>
      <c r="F27" s="1" t="n">
        <f aca="false">IFERROR(INDEX('Locality Calc'!$K$2:$K$316,MATCH(18,'Locality Calc'!$P$2:$P$316,0)),"")</f>
        <v>26836</v>
      </c>
      <c r="G27" s="1" t="n">
        <f aca="false">IFERROR(INDEX('Locality Calc'!$F$2:$F$316,MATCH(18,'Locality Calc'!$P$2:$P$316,0)),"")</f>
        <v>95</v>
      </c>
      <c r="H27" s="8" t="n">
        <f aca="false">IFERROR(INDEX('Locality Calc'!$L$2:$L$316,MATCH(18,'Locality Calc'!$P$2:$P$316,0)),"")</f>
        <v>-0.195270870337478</v>
      </c>
      <c r="I27" s="8" t="n">
        <f aca="false">IFERROR(INDEX('Locality Calc'!$M$2:$M$316,MATCH(18,'Locality Calc'!$P$2:$P$316,0)),"")</f>
        <v>0.117395502827976</v>
      </c>
      <c r="J27" s="8" t="n">
        <f aca="false">IFERROR(INDEX('Locality Calc'!$N$2:$N$316,MATCH(18,'Locality Calc'!$P$2:$P$316,0)),"")</f>
        <v>-0.213323769779169</v>
      </c>
    </row>
    <row r="28" customFormat="false" ht="15" hidden="false" customHeight="true" outlineLevel="0" collapsed="false">
      <c r="A28" s="1" t="str">
        <f aca="false">IFERROR(INDEX('Locality Calc'!$A$2:$A$316,MATCH(19,'Locality Calc'!$P$2:$P$316,0)),"")</f>
        <v>BANER</v>
      </c>
      <c r="B28" s="1" t="n">
        <f aca="false">IFERROR(INDEX('Locality Calc'!$G$2:$G$316,MATCH(19,'Locality Calc'!$P$2:$P$316,0)),"")</f>
        <v>6872</v>
      </c>
      <c r="C28" s="1" t="n">
        <f aca="false">IFERROR(INDEX('Locality Calc'!$H$2:$H$316,MATCH(19,'Locality Calc'!$P$2:$P$316,0)),"")</f>
        <v>7570</v>
      </c>
      <c r="D28" s="1" t="n">
        <f aca="false">IFERROR(INDEX('Locality Calc'!$I$2:$I$316,MATCH(19,'Locality Calc'!$P$2:$P$316,0)),"")</f>
        <v>9101</v>
      </c>
      <c r="E28" s="1" t="n">
        <f aca="false">IFERROR(INDEX('Locality Calc'!$J$2:$J$316,MATCH(19,'Locality Calc'!$P$2:$P$316,0)),"")</f>
        <v>3085</v>
      </c>
      <c r="F28" s="1" t="n">
        <f aca="false">IFERROR(INDEX('Locality Calc'!$K$2:$K$316,MATCH(19,'Locality Calc'!$P$2:$P$316,0)),"")</f>
        <v>26628</v>
      </c>
      <c r="G28" s="1" t="n">
        <f aca="false">IFERROR(INDEX('Locality Calc'!$F$2:$F$316,MATCH(19,'Locality Calc'!$P$2:$P$316,0)),"")</f>
        <v>77</v>
      </c>
      <c r="H28" s="8" t="n">
        <f aca="false">IFERROR(INDEX('Locality Calc'!$L$2:$L$316,MATCH(19,'Locality Calc'!$P$2:$P$316,0)),"")</f>
        <v>0.101571594877765</v>
      </c>
      <c r="I28" s="8" t="n">
        <f aca="false">IFERROR(INDEX('Locality Calc'!$M$2:$M$316,MATCH(19,'Locality Calc'!$P$2:$P$316,0)),"")</f>
        <v>0.20224570673712</v>
      </c>
      <c r="J28" s="8" t="n">
        <f aca="false">IFERROR(INDEX('Locality Calc'!$N$2:$N$316,MATCH(19,'Locality Calc'!$P$2:$P$316,0)),"")</f>
        <v>-0.128694262045186</v>
      </c>
    </row>
    <row r="29" customFormat="false" ht="15" hidden="false" customHeight="true" outlineLevel="0" collapsed="false">
      <c r="A29" s="1" t="str">
        <f aca="false">IFERROR(INDEX('Locality Calc'!$A$2:$A$316,MATCH(20,'Locality Calc'!$P$2:$P$316,0)),"")</f>
        <v>Ambegaon</v>
      </c>
      <c r="B29" s="1" t="n">
        <f aca="false">IFERROR(INDEX('Locality Calc'!$G$2:$G$316,MATCH(20,'Locality Calc'!$P$2:$P$316,0)),"")</f>
        <v>5297</v>
      </c>
      <c r="C29" s="1" t="n">
        <f aca="false">IFERROR(INDEX('Locality Calc'!$H$2:$H$316,MATCH(20,'Locality Calc'!$P$2:$P$316,0)),"")</f>
        <v>6659</v>
      </c>
      <c r="D29" s="1" t="n">
        <f aca="false">IFERROR(INDEX('Locality Calc'!$I$2:$I$316,MATCH(20,'Locality Calc'!$P$2:$P$316,0)),"")</f>
        <v>9823</v>
      </c>
      <c r="E29" s="1" t="n">
        <f aca="false">IFERROR(INDEX('Locality Calc'!$J$2:$J$316,MATCH(20,'Locality Calc'!$P$2:$P$316,0)),"")</f>
        <v>3303</v>
      </c>
      <c r="F29" s="1" t="n">
        <f aca="false">IFERROR(INDEX('Locality Calc'!$K$2:$K$316,MATCH(20,'Locality Calc'!$P$2:$P$316,0)),"")</f>
        <v>25082</v>
      </c>
      <c r="G29" s="1" t="n">
        <f aca="false">IFERROR(INDEX('Locality Calc'!$F$2:$F$316,MATCH(20,'Locality Calc'!$P$2:$P$316,0)),"")</f>
        <v>99</v>
      </c>
      <c r="H29" s="8" t="n">
        <f aca="false">IFERROR(INDEX('Locality Calc'!$L$2:$L$316,MATCH(20,'Locality Calc'!$P$2:$P$316,0)),"")</f>
        <v>0.257126675476685</v>
      </c>
      <c r="I29" s="8" t="n">
        <f aca="false">IFERROR(INDEX('Locality Calc'!$M$2:$M$316,MATCH(20,'Locality Calc'!$P$2:$P$316,0)),"")</f>
        <v>0.475146418381138</v>
      </c>
      <c r="J29" s="8" t="n">
        <f aca="false">IFERROR(INDEX('Locality Calc'!$N$2:$N$316,MATCH(20,'Locality Calc'!$P$2:$P$316,0)),"")</f>
        <v>-0.135691170334642</v>
      </c>
    </row>
    <row r="30" customFormat="false" ht="15" hidden="false" customHeight="true" outlineLevel="0" collapsed="false">
      <c r="A30" s="1" t="str">
        <f aca="false">IFERROR(INDEX('Locality Calc'!$A$2:$A$316,MATCH(21,'Locality Calc'!$P$2:$P$316,0)),"")</f>
        <v>Wakad</v>
      </c>
      <c r="B30" s="1" t="n">
        <f aca="false">IFERROR(INDEX('Locality Calc'!$G$2:$G$316,MATCH(21,'Locality Calc'!$P$2:$P$316,0)),"")</f>
        <v>6922</v>
      </c>
      <c r="C30" s="1" t="n">
        <f aca="false">IFERROR(INDEX('Locality Calc'!$H$2:$H$316,MATCH(21,'Locality Calc'!$P$2:$P$316,0)),"")</f>
        <v>9322</v>
      </c>
      <c r="D30" s="1" t="n">
        <f aca="false">IFERROR(INDEX('Locality Calc'!$I$2:$I$316,MATCH(21,'Locality Calc'!$P$2:$P$316,0)),"")</f>
        <v>5014</v>
      </c>
      <c r="E30" s="1" t="n">
        <f aca="false">IFERROR(INDEX('Locality Calc'!$J$2:$J$316,MATCH(21,'Locality Calc'!$P$2:$P$316,0)),"")</f>
        <v>1428</v>
      </c>
      <c r="F30" s="1" t="n">
        <f aca="false">IFERROR(INDEX('Locality Calc'!$K$2:$K$316,MATCH(21,'Locality Calc'!$P$2:$P$316,0)),"")</f>
        <v>22686</v>
      </c>
      <c r="G30" s="1" t="n">
        <f aca="false">IFERROR(INDEX('Locality Calc'!$F$2:$F$316,MATCH(21,'Locality Calc'!$P$2:$P$316,0)),"")</f>
        <v>78</v>
      </c>
      <c r="H30" s="8" t="n">
        <f aca="false">IFERROR(INDEX('Locality Calc'!$L$2:$L$316,MATCH(21,'Locality Calc'!$P$2:$P$316,0)),"")</f>
        <v>0.346720600982375</v>
      </c>
      <c r="I30" s="8" t="n">
        <f aca="false">IFERROR(INDEX('Locality Calc'!$M$2:$M$316,MATCH(21,'Locality Calc'!$P$2:$P$316,0)),"")</f>
        <v>-0.462132589573053</v>
      </c>
      <c r="J30" s="8" t="n">
        <f aca="false">IFERROR(INDEX('Locality Calc'!$N$2:$N$316,MATCH(21,'Locality Calc'!$P$2:$P$316,0)),"")</f>
        <v>-0.267937100063484</v>
      </c>
    </row>
    <row r="31" customFormat="false" ht="15" hidden="false" customHeight="true" outlineLevel="0" collapsed="false">
      <c r="A31" s="1" t="str">
        <f aca="false">IFERROR(INDEX('Locality Calc'!$A$2:$A$316,MATCH(22,'Locality Calc'!$P$2:$P$316,0)),"")</f>
        <v>Bhosari</v>
      </c>
      <c r="B31" s="1" t="n">
        <f aca="false">IFERROR(INDEX('Locality Calc'!$G$2:$G$316,MATCH(22,'Locality Calc'!$P$2:$P$316,0)),"")</f>
        <v>6894</v>
      </c>
      <c r="C31" s="1" t="n">
        <f aca="false">IFERROR(INDEX('Locality Calc'!$H$2:$H$316,MATCH(22,'Locality Calc'!$P$2:$P$316,0)),"")</f>
        <v>6025</v>
      </c>
      <c r="D31" s="1" t="n">
        <f aca="false">IFERROR(INDEX('Locality Calc'!$I$2:$I$316,MATCH(22,'Locality Calc'!$P$2:$P$316,0)),"")</f>
        <v>8220</v>
      </c>
      <c r="E31" s="1" t="n">
        <f aca="false">IFERROR(INDEX('Locality Calc'!$J$2:$J$316,MATCH(22,'Locality Calc'!$P$2:$P$316,0)),"")</f>
        <v>1294</v>
      </c>
      <c r="F31" s="1" t="n">
        <f aca="false">IFERROR(INDEX('Locality Calc'!$K$2:$K$316,MATCH(22,'Locality Calc'!$P$2:$P$316,0)),"")</f>
        <v>22433</v>
      </c>
      <c r="G31" s="1" t="n">
        <f aca="false">IFERROR(INDEX('Locality Calc'!$F$2:$F$316,MATCH(22,'Locality Calc'!$P$2:$P$316,0)),"")</f>
        <v>132</v>
      </c>
      <c r="H31" s="8" t="n">
        <f aca="false">IFERROR(INDEX('Locality Calc'!$L$2:$L$316,MATCH(22,'Locality Calc'!$P$2:$P$316,0)),"")</f>
        <v>-0.126051639106469</v>
      </c>
      <c r="I31" s="8" t="n">
        <f aca="false">IFERROR(INDEX('Locality Calc'!$M$2:$M$316,MATCH(22,'Locality Calc'!$P$2:$P$316,0)),"")</f>
        <v>0.364315352697095</v>
      </c>
      <c r="J31" s="8" t="n">
        <f aca="false">IFERROR(INDEX('Locality Calc'!$N$2:$N$316,MATCH(22,'Locality Calc'!$P$2:$P$316,0)),"")</f>
        <v>-0.595361707960659</v>
      </c>
    </row>
    <row r="32" customFormat="false" ht="15" hidden="false" customHeight="true" outlineLevel="0" collapsed="false">
      <c r="A32" s="1" t="str">
        <f aca="false">IFERROR(INDEX('Locality Calc'!$A$2:$A$316,MATCH(23,'Locality Calc'!$P$2:$P$316,0)),"")</f>
        <v>Apte Road</v>
      </c>
      <c r="B32" s="1" t="n">
        <f aca="false">IFERROR(INDEX('Locality Calc'!$G$2:$G$316,MATCH(23,'Locality Calc'!$P$2:$P$316,0)),"")</f>
        <v>5329</v>
      </c>
      <c r="C32" s="1" t="n">
        <f aca="false">IFERROR(INDEX('Locality Calc'!$H$2:$H$316,MATCH(23,'Locality Calc'!$P$2:$P$316,0)),"")</f>
        <v>7907</v>
      </c>
      <c r="D32" s="1" t="n">
        <f aca="false">IFERROR(INDEX('Locality Calc'!$I$2:$I$316,MATCH(23,'Locality Calc'!$P$2:$P$316,0)),"")</f>
        <v>5920</v>
      </c>
      <c r="E32" s="1" t="n">
        <f aca="false">IFERROR(INDEX('Locality Calc'!$J$2:$J$316,MATCH(23,'Locality Calc'!$P$2:$P$316,0)),"")</f>
        <v>1938</v>
      </c>
      <c r="F32" s="1" t="n">
        <f aca="false">IFERROR(INDEX('Locality Calc'!$K$2:$K$316,MATCH(23,'Locality Calc'!$P$2:$P$316,0)),"")</f>
        <v>21094</v>
      </c>
      <c r="G32" s="1" t="n">
        <f aca="false">IFERROR(INDEX('Locality Calc'!$F$2:$F$316,MATCH(23,'Locality Calc'!$P$2:$P$316,0)),"")</f>
        <v>4</v>
      </c>
      <c r="H32" s="8" t="n">
        <f aca="false">IFERROR(INDEX('Locality Calc'!$L$2:$L$316,MATCH(23,'Locality Calc'!$P$2:$P$316,0)),"")</f>
        <v>0.483768061550009</v>
      </c>
      <c r="I32" s="8" t="n">
        <f aca="false">IFERROR(INDEX('Locality Calc'!$M$2:$M$316,MATCH(23,'Locality Calc'!$P$2:$P$316,0)),"")</f>
        <v>-0.251296319716707</v>
      </c>
      <c r="J32" s="8" t="n">
        <f aca="false">IFERROR(INDEX('Locality Calc'!$N$2:$N$316,MATCH(23,'Locality Calc'!$P$2:$P$316,0)),"")</f>
        <v>-0.15853397411496</v>
      </c>
    </row>
    <row r="33" customFormat="false" ht="15" hidden="false" customHeight="true" outlineLevel="0" collapsed="false">
      <c r="A33" s="1" t="str">
        <f aca="false">IFERROR(INDEX('Locality Calc'!$A$2:$A$316,MATCH(24,'Locality Calc'!$P$2:$P$316,0)),"")</f>
        <v>Tathawade</v>
      </c>
      <c r="B33" s="1" t="n">
        <f aca="false">IFERROR(INDEX('Locality Calc'!$G$2:$G$316,MATCH(24,'Locality Calc'!$P$2:$P$316,0)),"")</f>
        <v>3823</v>
      </c>
      <c r="C33" s="1" t="n">
        <f aca="false">IFERROR(INDEX('Locality Calc'!$H$2:$H$316,MATCH(24,'Locality Calc'!$P$2:$P$316,0)),"")</f>
        <v>6209</v>
      </c>
      <c r="D33" s="1" t="n">
        <f aca="false">IFERROR(INDEX('Locality Calc'!$I$2:$I$316,MATCH(24,'Locality Calc'!$P$2:$P$316,0)),"")</f>
        <v>7372</v>
      </c>
      <c r="E33" s="1" t="n">
        <f aca="false">IFERROR(INDEX('Locality Calc'!$J$2:$J$316,MATCH(24,'Locality Calc'!$P$2:$P$316,0)),"")</f>
        <v>2071</v>
      </c>
      <c r="F33" s="1" t="n">
        <f aca="false">IFERROR(INDEX('Locality Calc'!$K$2:$K$316,MATCH(24,'Locality Calc'!$P$2:$P$316,0)),"")</f>
        <v>19475</v>
      </c>
      <c r="G33" s="1" t="n">
        <f aca="false">IFERROR(INDEX('Locality Calc'!$F$2:$F$316,MATCH(24,'Locality Calc'!$P$2:$P$316,0)),"")</f>
        <v>19</v>
      </c>
      <c r="H33" s="8" t="n">
        <f aca="false">IFERROR(INDEX('Locality Calc'!$L$2:$L$316,MATCH(24,'Locality Calc'!$P$2:$P$316,0)),"")</f>
        <v>0.624117185456448</v>
      </c>
      <c r="I33" s="8" t="n">
        <f aca="false">IFERROR(INDEX('Locality Calc'!$M$2:$M$316,MATCH(24,'Locality Calc'!$P$2:$P$316,0)),"")</f>
        <v>0.187308745369625</v>
      </c>
      <c r="J33" s="8" t="n">
        <f aca="false">IFERROR(INDEX('Locality Calc'!$N$2:$N$316,MATCH(24,'Locality Calc'!$P$2:$P$316,0)),"")</f>
        <v>-0.277896762015391</v>
      </c>
    </row>
    <row r="34" customFormat="false" ht="15" hidden="false" customHeight="true" outlineLevel="0" collapsed="false">
      <c r="A34" s="1" t="str">
        <f aca="false">IFERROR(INDEX('Locality Calc'!$A$2:$A$316,MATCH(25,'Locality Calc'!$P$2:$P$316,0)),"")</f>
        <v>Balewadi</v>
      </c>
      <c r="B34" s="1" t="n">
        <f aca="false">IFERROR(INDEX('Locality Calc'!$G$2:$G$316,MATCH(25,'Locality Calc'!$P$2:$P$316,0)),"")</f>
        <v>1811</v>
      </c>
      <c r="C34" s="1" t="n">
        <f aca="false">IFERROR(INDEX('Locality Calc'!$H$2:$H$316,MATCH(25,'Locality Calc'!$P$2:$P$316,0)),"")</f>
        <v>2850</v>
      </c>
      <c r="D34" s="1" t="n">
        <f aca="false">IFERROR(INDEX('Locality Calc'!$I$2:$I$316,MATCH(25,'Locality Calc'!$P$2:$P$316,0)),"")</f>
        <v>11521</v>
      </c>
      <c r="E34" s="1" t="n">
        <f aca="false">IFERROR(INDEX('Locality Calc'!$J$2:$J$316,MATCH(25,'Locality Calc'!$P$2:$P$316,0)),"")</f>
        <v>2781</v>
      </c>
      <c r="F34" s="1" t="n">
        <f aca="false">IFERROR(INDEX('Locality Calc'!$K$2:$K$316,MATCH(25,'Locality Calc'!$P$2:$P$316,0)),"")</f>
        <v>18963</v>
      </c>
      <c r="G34" s="1" t="n">
        <f aca="false">IFERROR(INDEX('Locality Calc'!$F$2:$F$316,MATCH(25,'Locality Calc'!$P$2:$P$316,0)),"")</f>
        <v>33</v>
      </c>
      <c r="H34" s="8" t="n">
        <f aca="false">IFERROR(INDEX('Locality Calc'!$L$2:$L$316,MATCH(25,'Locality Calc'!$P$2:$P$316,0)),"")</f>
        <v>0.573716178906681</v>
      </c>
      <c r="I34" s="8" t="n">
        <f aca="false">IFERROR(INDEX('Locality Calc'!$M$2:$M$316,MATCH(25,'Locality Calc'!$P$2:$P$316,0)),"")</f>
        <v>3.04245614035088</v>
      </c>
      <c r="J34" s="8" t="n">
        <f aca="false">IFERROR(INDEX('Locality Calc'!$N$2:$N$316,MATCH(25,'Locality Calc'!$P$2:$P$316,0)),"")</f>
        <v>-0.379537794425611</v>
      </c>
    </row>
    <row r="35" customFormat="false" ht="15" hidden="false" customHeight="true" outlineLevel="0" collapsed="false">
      <c r="A35" s="1" t="str">
        <f aca="false">IFERROR(INDEX('Locality Calc'!$A$2:$A$316,MATCH(26,'Locality Calc'!$P$2:$P$316,0)),"")</f>
        <v>Narhe</v>
      </c>
      <c r="B35" s="1" t="n">
        <f aca="false">IFERROR(INDEX('Locality Calc'!$G$2:$G$316,MATCH(26,'Locality Calc'!$P$2:$P$316,0)),"")</f>
        <v>4529</v>
      </c>
      <c r="C35" s="1" t="n">
        <f aca="false">IFERROR(INDEX('Locality Calc'!$H$2:$H$316,MATCH(26,'Locality Calc'!$P$2:$P$316,0)),"")</f>
        <v>6746</v>
      </c>
      <c r="D35" s="1" t="n">
        <f aca="false">IFERROR(INDEX('Locality Calc'!$I$2:$I$316,MATCH(26,'Locality Calc'!$P$2:$P$316,0)),"")</f>
        <v>5785</v>
      </c>
      <c r="E35" s="1" t="n">
        <f aca="false">IFERROR(INDEX('Locality Calc'!$J$2:$J$316,MATCH(26,'Locality Calc'!$P$2:$P$316,0)),"")</f>
        <v>1394</v>
      </c>
      <c r="F35" s="1" t="n">
        <f aca="false">IFERROR(INDEX('Locality Calc'!$K$2:$K$316,MATCH(26,'Locality Calc'!$P$2:$P$316,0)),"")</f>
        <v>18454</v>
      </c>
      <c r="G35" s="1" t="n">
        <f aca="false">IFERROR(INDEX('Locality Calc'!$F$2:$F$316,MATCH(26,'Locality Calc'!$P$2:$P$316,0)),"")</f>
        <v>44</v>
      </c>
      <c r="H35" s="8" t="n">
        <f aca="false">IFERROR(INDEX('Locality Calc'!$L$2:$L$316,MATCH(26,'Locality Calc'!$P$2:$P$316,0)),"")</f>
        <v>0.489512033561493</v>
      </c>
      <c r="I35" s="8" t="n">
        <f aca="false">IFERROR(INDEX('Locality Calc'!$M$2:$M$316,MATCH(26,'Locality Calc'!$P$2:$P$316,0)),"")</f>
        <v>-0.142454788022532</v>
      </c>
      <c r="J35" s="8" t="n">
        <f aca="false">IFERROR(INDEX('Locality Calc'!$N$2:$N$316,MATCH(26,'Locality Calc'!$P$2:$P$316,0)),"")</f>
        <v>-0.380610369216161</v>
      </c>
    </row>
    <row r="36" customFormat="false" ht="15" hidden="false" customHeight="true" outlineLevel="0" collapsed="false">
      <c r="A36" s="1" t="str">
        <f aca="false">IFERROR(INDEX('Locality Calc'!$A$2:$A$316,MATCH(27,'Locality Calc'!$P$2:$P$316,0)),"")</f>
        <v>NEAR DHANORI JAKAT NAKA</v>
      </c>
      <c r="B36" s="1" t="n">
        <f aca="false">IFERROR(INDEX('Locality Calc'!$G$2:$G$316,MATCH(27,'Locality Calc'!$P$2:$P$316,0)),"")</f>
        <v>1286</v>
      </c>
      <c r="C36" s="1" t="n">
        <f aca="false">IFERROR(INDEX('Locality Calc'!$H$2:$H$316,MATCH(27,'Locality Calc'!$P$2:$P$316,0)),"")</f>
        <v>2753</v>
      </c>
      <c r="D36" s="1" t="n">
        <f aca="false">IFERROR(INDEX('Locality Calc'!$I$2:$I$316,MATCH(27,'Locality Calc'!$P$2:$P$316,0)),"")</f>
        <v>9833</v>
      </c>
      <c r="E36" s="1" t="n">
        <f aca="false">IFERROR(INDEX('Locality Calc'!$J$2:$J$316,MATCH(27,'Locality Calc'!$P$2:$P$316,0)),"")</f>
        <v>4566</v>
      </c>
      <c r="F36" s="1" t="n">
        <f aca="false">IFERROR(INDEX('Locality Calc'!$K$2:$K$316,MATCH(27,'Locality Calc'!$P$2:$P$316,0)),"")</f>
        <v>18438</v>
      </c>
      <c r="G36" s="1" t="n">
        <f aca="false">IFERROR(INDEX('Locality Calc'!$F$2:$F$316,MATCH(27,'Locality Calc'!$P$2:$P$316,0)),"")</f>
        <v>4</v>
      </c>
      <c r="H36" s="8" t="n">
        <f aca="false">IFERROR(INDEX('Locality Calc'!$L$2:$L$316,MATCH(27,'Locality Calc'!$P$2:$P$316,0)),"")</f>
        <v>1.14074650077761</v>
      </c>
      <c r="I36" s="8" t="n">
        <f aca="false">IFERROR(INDEX('Locality Calc'!$M$2:$M$316,MATCH(27,'Locality Calc'!$P$2:$P$316,0)),"")</f>
        <v>2.57173992008718</v>
      </c>
      <c r="J36" s="8" t="n">
        <f aca="false">IFERROR(INDEX('Locality Calc'!$N$2:$N$316,MATCH(27,'Locality Calc'!$P$2:$P$316,0)),"")</f>
        <v>0.193587846615951</v>
      </c>
    </row>
    <row r="37" customFormat="false" ht="15" hidden="false" customHeight="true" outlineLevel="0" collapsed="false">
      <c r="A37" s="1" t="str">
        <f aca="false">IFERROR(INDEX('Locality Calc'!$A$2:$A$316,MATCH(28,'Locality Calc'!$P$2:$P$316,0)),"")</f>
        <v>Baramati</v>
      </c>
      <c r="B37" s="1" t="n">
        <f aca="false">IFERROR(INDEX('Locality Calc'!$G$2:$G$316,MATCH(28,'Locality Calc'!$P$2:$P$316,0)),"")</f>
        <v>6260</v>
      </c>
      <c r="C37" s="1" t="n">
        <f aca="false">IFERROR(INDEX('Locality Calc'!$H$2:$H$316,MATCH(28,'Locality Calc'!$P$2:$P$316,0)),"")</f>
        <v>5294</v>
      </c>
      <c r="D37" s="1" t="n">
        <f aca="false">IFERROR(INDEX('Locality Calc'!$I$2:$I$316,MATCH(28,'Locality Calc'!$P$2:$P$316,0)),"")</f>
        <v>4679</v>
      </c>
      <c r="E37" s="1" t="n">
        <f aca="false">IFERROR(INDEX('Locality Calc'!$J$2:$J$316,MATCH(28,'Locality Calc'!$P$2:$P$316,0)),"")</f>
        <v>761</v>
      </c>
      <c r="F37" s="1" t="n">
        <f aca="false">IFERROR(INDEX('Locality Calc'!$K$2:$K$316,MATCH(28,'Locality Calc'!$P$2:$P$316,0)),"")</f>
        <v>16994</v>
      </c>
      <c r="G37" s="1" t="n">
        <f aca="false">IFERROR(INDEX('Locality Calc'!$F$2:$F$316,MATCH(28,'Locality Calc'!$P$2:$P$316,0)),"")</f>
        <v>79</v>
      </c>
      <c r="H37" s="8" t="n">
        <f aca="false">IFERROR(INDEX('Locality Calc'!$L$2:$L$316,MATCH(28,'Locality Calc'!$P$2:$P$316,0)),"")</f>
        <v>-0.154313099041534</v>
      </c>
      <c r="I37" s="8" t="n">
        <f aca="false">IFERROR(INDEX('Locality Calc'!$M$2:$M$316,MATCH(28,'Locality Calc'!$P$2:$P$316,0)),"")</f>
        <v>-0.116169248205516</v>
      </c>
      <c r="J37" s="8" t="n">
        <f aca="false">IFERROR(INDEX('Locality Calc'!$N$2:$N$316,MATCH(28,'Locality Calc'!$P$2:$P$316,0)),"")</f>
        <v>-0.581942391687161</v>
      </c>
    </row>
    <row r="38" customFormat="false" ht="15" hidden="false" customHeight="true" outlineLevel="0" collapsed="false">
      <c r="A38" s="1" t="str">
        <f aca="false">IFERROR(INDEX('Locality Calc'!$A$2:$A$316,MATCH(29,'Locality Calc'!$P$2:$P$316,0)),"")</f>
        <v>SINHGAD ROAD</v>
      </c>
      <c r="B38" s="1" t="n">
        <f aca="false">IFERROR(INDEX('Locality Calc'!$G$2:$G$316,MATCH(29,'Locality Calc'!$P$2:$P$316,0)),"")</f>
        <v>594</v>
      </c>
      <c r="C38" s="1" t="n">
        <f aca="false">IFERROR(INDEX('Locality Calc'!$H$2:$H$316,MATCH(29,'Locality Calc'!$P$2:$P$316,0)),"")</f>
        <v>2370</v>
      </c>
      <c r="D38" s="1" t="n">
        <f aca="false">IFERROR(INDEX('Locality Calc'!$I$2:$I$316,MATCH(29,'Locality Calc'!$P$2:$P$316,0)),"")</f>
        <v>8272</v>
      </c>
      <c r="E38" s="1" t="n">
        <f aca="false">IFERROR(INDEX('Locality Calc'!$J$2:$J$316,MATCH(29,'Locality Calc'!$P$2:$P$316,0)),"")</f>
        <v>5284</v>
      </c>
      <c r="F38" s="1" t="n">
        <f aca="false">IFERROR(INDEX('Locality Calc'!$K$2:$K$316,MATCH(29,'Locality Calc'!$P$2:$P$316,0)),"")</f>
        <v>16520</v>
      </c>
      <c r="G38" s="1" t="n">
        <f aca="false">IFERROR(INDEX('Locality Calc'!$F$2:$F$316,MATCH(29,'Locality Calc'!$P$2:$P$316,0)),"")</f>
        <v>4</v>
      </c>
      <c r="H38" s="8" t="n">
        <f aca="false">IFERROR(INDEX('Locality Calc'!$L$2:$L$316,MATCH(29,'Locality Calc'!$P$2:$P$316,0)),"")</f>
        <v>2.98989898989899</v>
      </c>
      <c r="I38" s="8" t="n">
        <f aca="false">IFERROR(INDEX('Locality Calc'!$M$2:$M$316,MATCH(29,'Locality Calc'!$P$2:$P$316,0)),"")</f>
        <v>2.49029535864979</v>
      </c>
      <c r="J38" s="8" t="n">
        <f aca="false">IFERROR(INDEX('Locality Calc'!$N$2:$N$316,MATCH(29,'Locality Calc'!$P$2:$P$316,0)),"")</f>
        <v>0.641938186177023</v>
      </c>
    </row>
    <row r="39" customFormat="false" ht="15" hidden="false" customHeight="true" outlineLevel="0" collapsed="false">
      <c r="A39" s="1" t="str">
        <f aca="false">IFERROR(INDEX('Locality Calc'!$A$2:$A$316,MATCH(30,'Locality Calc'!$P$2:$P$316,0)),"")</f>
        <v>Bhor</v>
      </c>
      <c r="B39" s="1" t="n">
        <f aca="false">IFERROR(INDEX('Locality Calc'!$G$2:$G$316,MATCH(30,'Locality Calc'!$P$2:$P$316,0)),"")</f>
        <v>4573</v>
      </c>
      <c r="C39" s="1" t="n">
        <f aca="false">IFERROR(INDEX('Locality Calc'!$H$2:$H$316,MATCH(30,'Locality Calc'!$P$2:$P$316,0)),"")</f>
        <v>3858</v>
      </c>
      <c r="D39" s="1" t="n">
        <f aca="false">IFERROR(INDEX('Locality Calc'!$I$2:$I$316,MATCH(30,'Locality Calc'!$P$2:$P$316,0)),"")</f>
        <v>4175</v>
      </c>
      <c r="E39" s="1" t="n">
        <f aca="false">IFERROR(INDEX('Locality Calc'!$J$2:$J$316,MATCH(30,'Locality Calc'!$P$2:$P$316,0)),"")</f>
        <v>3500</v>
      </c>
      <c r="F39" s="1" t="n">
        <f aca="false">IFERROR(INDEX('Locality Calc'!$K$2:$K$316,MATCH(30,'Locality Calc'!$P$2:$P$316,0)),"")</f>
        <v>16106</v>
      </c>
      <c r="G39" s="1" t="n">
        <f aca="false">IFERROR(INDEX('Locality Calc'!$F$2:$F$316,MATCH(30,'Locality Calc'!$P$2:$P$316,0)),"")</f>
        <v>8</v>
      </c>
      <c r="H39" s="8" t="n">
        <f aca="false">IFERROR(INDEX('Locality Calc'!$L$2:$L$316,MATCH(30,'Locality Calc'!$P$2:$P$316,0)),"")</f>
        <v>-0.15635250382681</v>
      </c>
      <c r="I39" s="8" t="n">
        <f aca="false">IFERROR(INDEX('Locality Calc'!$M$2:$M$316,MATCH(30,'Locality Calc'!$P$2:$P$316,0)),"")</f>
        <v>0.0821669258683256</v>
      </c>
      <c r="J39" s="8" t="n">
        <f aca="false">IFERROR(INDEX('Locality Calc'!$N$2:$N$316,MATCH(30,'Locality Calc'!$P$2:$P$316,0)),"")</f>
        <v>1.15484523909927</v>
      </c>
    </row>
    <row r="40" customFormat="false" ht="15" hidden="false" customHeight="true" outlineLevel="0" collapsed="false">
      <c r="A40" s="1" t="str">
        <f aca="false">IFERROR(INDEX('Locality Calc'!$A$2:$A$316,MATCH(31,'Locality Calc'!$P$2:$P$316,0)),"")</f>
        <v>Lohegaon</v>
      </c>
      <c r="B40" s="1" t="n">
        <f aca="false">IFERROR(INDEX('Locality Calc'!$G$2:$G$316,MATCH(31,'Locality Calc'!$P$2:$P$316,0)),"")</f>
        <v>3705</v>
      </c>
      <c r="C40" s="1" t="n">
        <f aca="false">IFERROR(INDEX('Locality Calc'!$H$2:$H$316,MATCH(31,'Locality Calc'!$P$2:$P$316,0)),"")</f>
        <v>4096</v>
      </c>
      <c r="D40" s="1" t="n">
        <f aca="false">IFERROR(INDEX('Locality Calc'!$I$2:$I$316,MATCH(31,'Locality Calc'!$P$2:$P$316,0)),"")</f>
        <v>6787</v>
      </c>
      <c r="E40" s="1" t="n">
        <f aca="false">IFERROR(INDEX('Locality Calc'!$J$2:$J$316,MATCH(31,'Locality Calc'!$P$2:$P$316,0)),"")</f>
        <v>1314</v>
      </c>
      <c r="F40" s="1" t="n">
        <f aca="false">IFERROR(INDEX('Locality Calc'!$K$2:$K$316,MATCH(31,'Locality Calc'!$P$2:$P$316,0)),"")</f>
        <v>15902</v>
      </c>
      <c r="G40" s="1" t="n">
        <f aca="false">IFERROR(INDEX('Locality Calc'!$F$2:$F$316,MATCH(31,'Locality Calc'!$P$2:$P$316,0)),"")</f>
        <v>77</v>
      </c>
      <c r="H40" s="8" t="n">
        <f aca="false">IFERROR(INDEX('Locality Calc'!$L$2:$L$316,MATCH(31,'Locality Calc'!$P$2:$P$316,0)),"")</f>
        <v>0.1055330634278</v>
      </c>
      <c r="I40" s="8" t="n">
        <f aca="false">IFERROR(INDEX('Locality Calc'!$M$2:$M$316,MATCH(31,'Locality Calc'!$P$2:$P$316,0)),"")</f>
        <v>0.656982421875</v>
      </c>
      <c r="J40" s="8" t="n">
        <f aca="false">IFERROR(INDEX('Locality Calc'!$N$2:$N$316,MATCH(31,'Locality Calc'!$P$2:$P$316,0)),"")</f>
        <v>-0.50235226001656</v>
      </c>
    </row>
    <row r="41" customFormat="false" ht="15" hidden="false" customHeight="true" outlineLevel="0" collapsed="false">
      <c r="A41" s="1" t="str">
        <f aca="false">IFERROR(INDEX('Locality Calc'!$A$2:$A$316,MATCH(32,'Locality Calc'!$P$2:$P$316,0)),"")</f>
        <v>Mukund Nagar</v>
      </c>
      <c r="B41" s="1" t="n">
        <f aca="false">IFERROR(INDEX('Locality Calc'!$G$2:$G$316,MATCH(32,'Locality Calc'!$P$2:$P$316,0)),"")</f>
        <v>3020</v>
      </c>
      <c r="C41" s="1" t="n">
        <f aca="false">IFERROR(INDEX('Locality Calc'!$H$2:$H$316,MATCH(32,'Locality Calc'!$P$2:$P$316,0)),"")</f>
        <v>5508</v>
      </c>
      <c r="D41" s="1" t="n">
        <f aca="false">IFERROR(INDEX('Locality Calc'!$I$2:$I$316,MATCH(32,'Locality Calc'!$P$2:$P$316,0)),"")</f>
        <v>6777</v>
      </c>
      <c r="E41" s="1" t="n">
        <f aca="false">IFERROR(INDEX('Locality Calc'!$J$2:$J$316,MATCH(32,'Locality Calc'!$P$2:$P$316,0)),"")</f>
        <v>559</v>
      </c>
      <c r="F41" s="1" t="n">
        <f aca="false">IFERROR(INDEX('Locality Calc'!$K$2:$K$316,MATCH(32,'Locality Calc'!$P$2:$P$316,0)),"")</f>
        <v>15864</v>
      </c>
      <c r="G41" s="1" t="n">
        <f aca="false">IFERROR(INDEX('Locality Calc'!$F$2:$F$316,MATCH(32,'Locality Calc'!$P$2:$P$316,0)),"")</f>
        <v>24</v>
      </c>
      <c r="H41" s="8" t="n">
        <f aca="false">IFERROR(INDEX('Locality Calc'!$L$2:$L$316,MATCH(32,'Locality Calc'!$P$2:$P$316,0)),"")</f>
        <v>0.823841059602649</v>
      </c>
      <c r="I41" s="8" t="n">
        <f aca="false">IFERROR(INDEX('Locality Calc'!$M$2:$M$316,MATCH(32,'Locality Calc'!$P$2:$P$316,0)),"")</f>
        <v>0.230392156862745</v>
      </c>
      <c r="J41" s="8" t="n">
        <f aca="false">IFERROR(INDEX('Locality Calc'!$N$2:$N$316,MATCH(32,'Locality Calc'!$P$2:$P$316,0)),"")</f>
        <v>-0.787979017679932</v>
      </c>
    </row>
    <row r="42" customFormat="false" ht="15" hidden="false" customHeight="true" outlineLevel="0" collapsed="false">
      <c r="A42" s="1" t="str">
        <f aca="false">IFERROR(INDEX('Locality Calc'!$A$2:$A$316,MATCH(33,'Locality Calc'!$P$2:$P$316,0)),"")</f>
        <v>Katraj</v>
      </c>
      <c r="B42" s="1" t="n">
        <f aca="false">IFERROR(INDEX('Locality Calc'!$G$2:$G$316,MATCH(33,'Locality Calc'!$P$2:$P$316,0)),"")</f>
        <v>4280</v>
      </c>
      <c r="C42" s="1" t="n">
        <f aca="false">IFERROR(INDEX('Locality Calc'!$H$2:$H$316,MATCH(33,'Locality Calc'!$P$2:$P$316,0)),"")</f>
        <v>5066</v>
      </c>
      <c r="D42" s="1" t="n">
        <f aca="false">IFERROR(INDEX('Locality Calc'!$I$2:$I$316,MATCH(33,'Locality Calc'!$P$2:$P$316,0)),"")</f>
        <v>4605</v>
      </c>
      <c r="E42" s="1" t="n">
        <f aca="false">IFERROR(INDEX('Locality Calc'!$J$2:$J$316,MATCH(33,'Locality Calc'!$P$2:$P$316,0)),"")</f>
        <v>1231</v>
      </c>
      <c r="F42" s="1" t="n">
        <f aca="false">IFERROR(INDEX('Locality Calc'!$K$2:$K$316,MATCH(33,'Locality Calc'!$P$2:$P$316,0)),"")</f>
        <v>15182</v>
      </c>
      <c r="G42" s="1" t="n">
        <f aca="false">IFERROR(INDEX('Locality Calc'!$F$2:$F$316,MATCH(33,'Locality Calc'!$P$2:$P$316,0)),"")</f>
        <v>73</v>
      </c>
      <c r="H42" s="8" t="n">
        <f aca="false">IFERROR(INDEX('Locality Calc'!$L$2:$L$316,MATCH(33,'Locality Calc'!$P$2:$P$316,0)),"")</f>
        <v>0.183644859813084</v>
      </c>
      <c r="I42" s="8" t="n">
        <f aca="false">IFERROR(INDEX('Locality Calc'!$M$2:$M$316,MATCH(33,'Locality Calc'!$P$2:$P$316,0)),"")</f>
        <v>-0.090998815633636</v>
      </c>
      <c r="J42" s="8" t="n">
        <f aca="false">IFERROR(INDEX('Locality Calc'!$N$2:$N$316,MATCH(33,'Locality Calc'!$P$2:$P$316,0)),"")</f>
        <v>-0.312879448242113</v>
      </c>
    </row>
    <row r="43" customFormat="false" ht="15" hidden="false" customHeight="true" outlineLevel="0" collapsed="false">
      <c r="A43" s="1" t="str">
        <f aca="false">IFERROR(INDEX('Locality Calc'!$A$2:$A$316,MATCH(34,'Locality Calc'!$P$2:$P$316,0)),"")</f>
        <v>Shivane</v>
      </c>
      <c r="B43" s="1" t="n">
        <f aca="false">IFERROR(INDEX('Locality Calc'!$G$2:$G$316,MATCH(34,'Locality Calc'!$P$2:$P$316,0)),"")</f>
        <v>3132</v>
      </c>
      <c r="C43" s="1" t="n">
        <f aca="false">IFERROR(INDEX('Locality Calc'!$H$2:$H$316,MATCH(34,'Locality Calc'!$P$2:$P$316,0)),"")</f>
        <v>4865</v>
      </c>
      <c r="D43" s="1" t="n">
        <f aca="false">IFERROR(INDEX('Locality Calc'!$I$2:$I$316,MATCH(34,'Locality Calc'!$P$2:$P$316,0)),"")</f>
        <v>5106</v>
      </c>
      <c r="E43" s="1" t="n">
        <f aca="false">IFERROR(INDEX('Locality Calc'!$J$2:$J$316,MATCH(34,'Locality Calc'!$P$2:$P$316,0)),"")</f>
        <v>2054</v>
      </c>
      <c r="F43" s="1" t="n">
        <f aca="false">IFERROR(INDEX('Locality Calc'!$K$2:$K$316,MATCH(34,'Locality Calc'!$P$2:$P$316,0)),"")</f>
        <v>15157</v>
      </c>
      <c r="G43" s="1" t="n">
        <f aca="false">IFERROR(INDEX('Locality Calc'!$F$2:$F$316,MATCH(34,'Locality Calc'!$P$2:$P$316,0)),"")</f>
        <v>44</v>
      </c>
      <c r="H43" s="8" t="n">
        <f aca="false">IFERROR(INDEX('Locality Calc'!$L$2:$L$316,MATCH(34,'Locality Calc'!$P$2:$P$316,0)),"")</f>
        <v>0.553320561941252</v>
      </c>
      <c r="I43" s="8" t="n">
        <f aca="false">IFERROR(INDEX('Locality Calc'!$M$2:$M$316,MATCH(34,'Locality Calc'!$P$2:$P$316,0)),"")</f>
        <v>0.0495375128468654</v>
      </c>
      <c r="J43" s="8" t="n">
        <f aca="false">IFERROR(INDEX('Locality Calc'!$N$2:$N$316,MATCH(34,'Locality Calc'!$P$2:$P$316,0)),"")</f>
        <v>0.0340085952455823</v>
      </c>
    </row>
    <row r="44" customFormat="false" ht="15" hidden="false" customHeight="true" outlineLevel="0" collapsed="false">
      <c r="A44" s="1" t="str">
        <f aca="false">IFERROR(INDEX('Locality Calc'!$A$2:$A$316,MATCH(35,'Locality Calc'!$P$2:$P$316,0)),"")</f>
        <v>Kothrud</v>
      </c>
      <c r="B44" s="1" t="n">
        <f aca="false">IFERROR(INDEX('Locality Calc'!$G$2:$G$316,MATCH(35,'Locality Calc'!$P$2:$P$316,0)),"")</f>
        <v>3045</v>
      </c>
      <c r="C44" s="1" t="n">
        <f aca="false">IFERROR(INDEX('Locality Calc'!$H$2:$H$316,MATCH(35,'Locality Calc'!$P$2:$P$316,0)),"")</f>
        <v>2671</v>
      </c>
      <c r="D44" s="1" t="n">
        <f aca="false">IFERROR(INDEX('Locality Calc'!$I$2:$I$316,MATCH(35,'Locality Calc'!$P$2:$P$316,0)),"")</f>
        <v>6180</v>
      </c>
      <c r="E44" s="1" t="n">
        <f aca="false">IFERROR(INDEX('Locality Calc'!$J$2:$J$316,MATCH(35,'Locality Calc'!$P$2:$P$316,0)),"")</f>
        <v>2289</v>
      </c>
      <c r="F44" s="1" t="n">
        <f aca="false">IFERROR(INDEX('Locality Calc'!$K$2:$K$316,MATCH(35,'Locality Calc'!$P$2:$P$316,0)),"")</f>
        <v>14185</v>
      </c>
      <c r="G44" s="1" t="n">
        <f aca="false">IFERROR(INDEX('Locality Calc'!$F$2:$F$316,MATCH(35,'Locality Calc'!$P$2:$P$316,0)),"")</f>
        <v>85</v>
      </c>
      <c r="H44" s="8" t="n">
        <f aca="false">IFERROR(INDEX('Locality Calc'!$L$2:$L$316,MATCH(35,'Locality Calc'!$P$2:$P$316,0)),"")</f>
        <v>-0.122824302134647</v>
      </c>
      <c r="I44" s="8" t="n">
        <f aca="false">IFERROR(INDEX('Locality Calc'!$M$2:$M$316,MATCH(35,'Locality Calc'!$P$2:$P$316,0)),"")</f>
        <v>1.31374017222014</v>
      </c>
      <c r="J44" s="8" t="n">
        <f aca="false">IFERROR(INDEX('Locality Calc'!$N$2:$N$316,MATCH(35,'Locality Calc'!$P$2:$P$316,0)),"")</f>
        <v>-0.0479454396280597</v>
      </c>
    </row>
    <row r="45" customFormat="false" ht="15" hidden="false" customHeight="true" outlineLevel="0" collapsed="false">
      <c r="A45" s="1" t="str">
        <f aca="false">IFERROR(INDEX('Locality Calc'!$A$2:$A$316,MATCH(36,'Locality Calc'!$P$2:$P$316,0)),"")</f>
        <v>Ravet</v>
      </c>
      <c r="B45" s="1" t="n">
        <f aca="false">IFERROR(INDEX('Locality Calc'!$G$2:$G$316,MATCH(36,'Locality Calc'!$P$2:$P$316,0)),"")</f>
        <v>3731</v>
      </c>
      <c r="C45" s="1" t="n">
        <f aca="false">IFERROR(INDEX('Locality Calc'!$H$2:$H$316,MATCH(36,'Locality Calc'!$P$2:$P$316,0)),"")</f>
        <v>3713</v>
      </c>
      <c r="D45" s="1" t="n">
        <f aca="false">IFERROR(INDEX('Locality Calc'!$I$2:$I$316,MATCH(36,'Locality Calc'!$P$2:$P$316,0)),"")</f>
        <v>4781</v>
      </c>
      <c r="E45" s="1" t="n">
        <f aca="false">IFERROR(INDEX('Locality Calc'!$J$2:$J$316,MATCH(36,'Locality Calc'!$P$2:$P$316,0)),"")</f>
        <v>1686</v>
      </c>
      <c r="F45" s="1" t="n">
        <f aca="false">IFERROR(INDEX('Locality Calc'!$K$2:$K$316,MATCH(36,'Locality Calc'!$P$2:$P$316,0)),"")</f>
        <v>13911</v>
      </c>
      <c r="G45" s="1" t="n">
        <f aca="false">IFERROR(INDEX('Locality Calc'!$F$2:$F$316,MATCH(36,'Locality Calc'!$P$2:$P$316,0)),"")</f>
        <v>49</v>
      </c>
      <c r="H45" s="8" t="n">
        <f aca="false">IFERROR(INDEX('Locality Calc'!$L$2:$L$316,MATCH(36,'Locality Calc'!$P$2:$P$316,0)),"")</f>
        <v>-0.00482444384883409</v>
      </c>
      <c r="I45" s="8" t="n">
        <f aca="false">IFERROR(INDEX('Locality Calc'!$M$2:$M$316,MATCH(36,'Locality Calc'!$P$2:$P$316,0)),"")</f>
        <v>0.287638028548344</v>
      </c>
      <c r="J45" s="8" t="n">
        <f aca="false">IFERROR(INDEX('Locality Calc'!$N$2:$N$316,MATCH(36,'Locality Calc'!$P$2:$P$316,0)),"")</f>
        <v>-0.0935510574427532</v>
      </c>
    </row>
    <row r="46" customFormat="false" ht="15" hidden="false" customHeight="true" outlineLevel="0" collapsed="false">
      <c r="A46" s="1" t="str">
        <f aca="false">IFERROR(INDEX('Locality Calc'!$A$2:$A$316,MATCH(37,'Locality Calc'!$P$2:$P$316,0)),"")</f>
        <v>Dhayari</v>
      </c>
      <c r="B46" s="1" t="n">
        <f aca="false">IFERROR(INDEX('Locality Calc'!$G$2:$G$316,MATCH(37,'Locality Calc'!$P$2:$P$316,0)),"")</f>
        <v>3978</v>
      </c>
      <c r="C46" s="1" t="n">
        <f aca="false">IFERROR(INDEX('Locality Calc'!$H$2:$H$316,MATCH(37,'Locality Calc'!$P$2:$P$316,0)),"")</f>
        <v>3340</v>
      </c>
      <c r="D46" s="1" t="n">
        <f aca="false">IFERROR(INDEX('Locality Calc'!$I$2:$I$316,MATCH(37,'Locality Calc'!$P$2:$P$316,0)),"")</f>
        <v>4721</v>
      </c>
      <c r="E46" s="1" t="n">
        <f aca="false">IFERROR(INDEX('Locality Calc'!$J$2:$J$316,MATCH(37,'Locality Calc'!$P$2:$P$316,0)),"")</f>
        <v>1624</v>
      </c>
      <c r="F46" s="1" t="n">
        <f aca="false">IFERROR(INDEX('Locality Calc'!$K$2:$K$316,MATCH(37,'Locality Calc'!$P$2:$P$316,0)),"")</f>
        <v>13663</v>
      </c>
      <c r="G46" s="1" t="n">
        <f aca="false">IFERROR(INDEX('Locality Calc'!$F$2:$F$316,MATCH(37,'Locality Calc'!$P$2:$P$316,0)),"")</f>
        <v>81</v>
      </c>
      <c r="H46" s="8" t="n">
        <f aca="false">IFERROR(INDEX('Locality Calc'!$L$2:$L$316,MATCH(37,'Locality Calc'!$P$2:$P$316,0)),"")</f>
        <v>-0.160382101558572</v>
      </c>
      <c r="I46" s="8" t="n">
        <f aca="false">IFERROR(INDEX('Locality Calc'!$M$2:$M$316,MATCH(37,'Locality Calc'!$P$2:$P$316,0)),"")</f>
        <v>0.413473053892216</v>
      </c>
      <c r="J46" s="8" t="n">
        <f aca="false">IFERROR(INDEX('Locality Calc'!$N$2:$N$316,MATCH(37,'Locality Calc'!$P$2:$P$316,0)),"")</f>
        <v>-0.115787715063949</v>
      </c>
    </row>
    <row r="47" customFormat="false" ht="15" hidden="false" customHeight="true" outlineLevel="0" collapsed="false">
      <c r="A47" s="1" t="str">
        <f aca="false">IFERROR(INDEX('Locality Calc'!$A$2:$A$316,MATCH(38,'Locality Calc'!$P$2:$P$316,0)),"")</f>
        <v>Aundh</v>
      </c>
      <c r="B47" s="1" t="n">
        <f aca="false">IFERROR(INDEX('Locality Calc'!$G$2:$G$316,MATCH(38,'Locality Calc'!$P$2:$P$316,0)),"")</f>
        <v>2670</v>
      </c>
      <c r="C47" s="1" t="n">
        <f aca="false">IFERROR(INDEX('Locality Calc'!$H$2:$H$316,MATCH(38,'Locality Calc'!$P$2:$P$316,0)),"")</f>
        <v>5781</v>
      </c>
      <c r="D47" s="1" t="n">
        <f aca="false">IFERROR(INDEX('Locality Calc'!$I$2:$I$316,MATCH(38,'Locality Calc'!$P$2:$P$316,0)),"")</f>
        <v>3912</v>
      </c>
      <c r="E47" s="1" t="n">
        <f aca="false">IFERROR(INDEX('Locality Calc'!$J$2:$J$316,MATCH(38,'Locality Calc'!$P$2:$P$316,0)),"")</f>
        <v>1218</v>
      </c>
      <c r="F47" s="1" t="n">
        <f aca="false">IFERROR(INDEX('Locality Calc'!$K$2:$K$316,MATCH(38,'Locality Calc'!$P$2:$P$316,0)),"")</f>
        <v>13581</v>
      </c>
      <c r="G47" s="1" t="n">
        <f aca="false">IFERROR(INDEX('Locality Calc'!$F$2:$F$316,MATCH(38,'Locality Calc'!$P$2:$P$316,0)),"")</f>
        <v>37</v>
      </c>
      <c r="H47" s="8" t="n">
        <f aca="false">IFERROR(INDEX('Locality Calc'!$L$2:$L$316,MATCH(38,'Locality Calc'!$P$2:$P$316,0)),"")</f>
        <v>1.16516853932584</v>
      </c>
      <c r="I47" s="8" t="n">
        <f aca="false">IFERROR(INDEX('Locality Calc'!$M$2:$M$316,MATCH(38,'Locality Calc'!$P$2:$P$316,0)),"")</f>
        <v>-0.323300467047224</v>
      </c>
      <c r="J47" s="8" t="n">
        <f aca="false">IFERROR(INDEX('Locality Calc'!$N$2:$N$316,MATCH(38,'Locality Calc'!$P$2:$P$316,0)),"")</f>
        <v>-0.199699732135142</v>
      </c>
    </row>
    <row r="48" customFormat="false" ht="15" hidden="false" customHeight="true" outlineLevel="0" collapsed="false">
      <c r="A48" s="1" t="str">
        <f aca="false">IFERROR(INDEX('Locality Calc'!$A$2:$A$316,MATCH(39,'Locality Calc'!$P$2:$P$316,0)),"")</f>
        <v>Sinhagad Road</v>
      </c>
      <c r="B48" s="1" t="n">
        <f aca="false">IFERROR(INDEX('Locality Calc'!$G$2:$G$316,MATCH(39,'Locality Calc'!$P$2:$P$316,0)),"")</f>
        <v>3680</v>
      </c>
      <c r="C48" s="1" t="n">
        <f aca="false">IFERROR(INDEX('Locality Calc'!$H$2:$H$316,MATCH(39,'Locality Calc'!$P$2:$P$316,0)),"")</f>
        <v>4374</v>
      </c>
      <c r="D48" s="1" t="n">
        <f aca="false">IFERROR(INDEX('Locality Calc'!$I$2:$I$316,MATCH(39,'Locality Calc'!$P$2:$P$316,0)),"")</f>
        <v>4149</v>
      </c>
      <c r="E48" s="1" t="n">
        <f aca="false">IFERROR(INDEX('Locality Calc'!$J$2:$J$316,MATCH(39,'Locality Calc'!$P$2:$P$316,0)),"")</f>
        <v>1198</v>
      </c>
      <c r="F48" s="1" t="n">
        <f aca="false">IFERROR(INDEX('Locality Calc'!$K$2:$K$316,MATCH(39,'Locality Calc'!$P$2:$P$316,0)),"")</f>
        <v>13401</v>
      </c>
      <c r="G48" s="1" t="n">
        <f aca="false">IFERROR(INDEX('Locality Calc'!$F$2:$F$316,MATCH(39,'Locality Calc'!$P$2:$P$316,0)),"")</f>
        <v>65</v>
      </c>
      <c r="H48" s="8" t="n">
        <f aca="false">IFERROR(INDEX('Locality Calc'!$L$2:$L$316,MATCH(39,'Locality Calc'!$P$2:$P$316,0)),"")</f>
        <v>0.188586956521739</v>
      </c>
      <c r="I48" s="8" t="n">
        <f aca="false">IFERROR(INDEX('Locality Calc'!$M$2:$M$316,MATCH(39,'Locality Calc'!$P$2:$P$316,0)),"")</f>
        <v>-0.051440329218107</v>
      </c>
      <c r="J48" s="8" t="n">
        <f aca="false">IFERROR(INDEX('Locality Calc'!$N$2:$N$316,MATCH(39,'Locality Calc'!$P$2:$P$316,0)),"")</f>
        <v>-0.257805206752688</v>
      </c>
    </row>
    <row r="49" customFormat="false" ht="15" hidden="false" customHeight="true" outlineLevel="0" collapsed="false">
      <c r="A49" s="1" t="str">
        <f aca="false">IFERROR(INDEX('Locality Calc'!$A$2:$A$316,MATCH(40,'Locality Calc'!$P$2:$P$316,0)),"")</f>
        <v>Undri</v>
      </c>
      <c r="B49" s="1" t="n">
        <f aca="false">IFERROR(INDEX('Locality Calc'!$G$2:$G$316,MATCH(40,'Locality Calc'!$P$2:$P$316,0)),"")</f>
        <v>2886</v>
      </c>
      <c r="C49" s="1" t="n">
        <f aca="false">IFERROR(INDEX('Locality Calc'!$H$2:$H$316,MATCH(40,'Locality Calc'!$P$2:$P$316,0)),"")</f>
        <v>2551</v>
      </c>
      <c r="D49" s="1" t="n">
        <f aca="false">IFERROR(INDEX('Locality Calc'!$I$2:$I$316,MATCH(40,'Locality Calc'!$P$2:$P$316,0)),"")</f>
        <v>4604</v>
      </c>
      <c r="E49" s="1" t="n">
        <f aca="false">IFERROR(INDEX('Locality Calc'!$J$2:$J$316,MATCH(40,'Locality Calc'!$P$2:$P$316,0)),"")</f>
        <v>751</v>
      </c>
      <c r="F49" s="1" t="n">
        <f aca="false">IFERROR(INDEX('Locality Calc'!$K$2:$K$316,MATCH(40,'Locality Calc'!$P$2:$P$316,0)),"")</f>
        <v>10792</v>
      </c>
      <c r="G49" s="1" t="n">
        <f aca="false">IFERROR(INDEX('Locality Calc'!$F$2:$F$316,MATCH(40,'Locality Calc'!$P$2:$P$316,0)),"")</f>
        <v>18</v>
      </c>
      <c r="H49" s="8" t="n">
        <f aca="false">IFERROR(INDEX('Locality Calc'!$L$2:$L$316,MATCH(40,'Locality Calc'!$P$2:$P$316,0)),"")</f>
        <v>-0.116077616077616</v>
      </c>
      <c r="I49" s="8" t="n">
        <f aca="false">IFERROR(INDEX('Locality Calc'!$M$2:$M$316,MATCH(40,'Locality Calc'!$P$2:$P$316,0)),"")</f>
        <v>0.804782438259506</v>
      </c>
      <c r="J49" s="8" t="n">
        <f aca="false">IFERROR(INDEX('Locality Calc'!$N$2:$N$316,MATCH(40,'Locality Calc'!$P$2:$P$316,0)),"")</f>
        <v>-0.580715177249422</v>
      </c>
    </row>
    <row r="50" customFormat="false" ht="15" hidden="false" customHeight="true" outlineLevel="0" collapsed="false">
      <c r="A50" s="1" t="str">
        <f aca="false">IFERROR(INDEX('Locality Calc'!$A$2:$A$316,MATCH(41,'Locality Calc'!$P$2:$P$316,0)),"")</f>
        <v>Marketyard</v>
      </c>
      <c r="B50" s="1" t="n">
        <f aca="false">IFERROR(INDEX('Locality Calc'!$G$2:$G$316,MATCH(41,'Locality Calc'!$P$2:$P$316,0)),"")</f>
        <v>2520</v>
      </c>
      <c r="C50" s="1" t="n">
        <f aca="false">IFERROR(INDEX('Locality Calc'!$H$2:$H$316,MATCH(41,'Locality Calc'!$P$2:$P$316,0)),"")</f>
        <v>3255</v>
      </c>
      <c r="D50" s="1" t="n">
        <f aca="false">IFERROR(INDEX('Locality Calc'!$I$2:$I$316,MATCH(41,'Locality Calc'!$P$2:$P$316,0)),"")</f>
        <v>3890</v>
      </c>
      <c r="E50" s="1" t="n">
        <f aca="false">IFERROR(INDEX('Locality Calc'!$J$2:$J$316,MATCH(41,'Locality Calc'!$P$2:$P$316,0)),"")</f>
        <v>661</v>
      </c>
      <c r="F50" s="1" t="n">
        <f aca="false">IFERROR(INDEX('Locality Calc'!$K$2:$K$316,MATCH(41,'Locality Calc'!$P$2:$P$316,0)),"")</f>
        <v>10326</v>
      </c>
      <c r="G50" s="1" t="n">
        <f aca="false">IFERROR(INDEX('Locality Calc'!$F$2:$F$316,MATCH(41,'Locality Calc'!$P$2:$P$316,0)),"")</f>
        <v>40</v>
      </c>
      <c r="H50" s="8" t="n">
        <f aca="false">IFERROR(INDEX('Locality Calc'!$L$2:$L$316,MATCH(41,'Locality Calc'!$P$2:$P$316,0)),"")</f>
        <v>0.291666666666667</v>
      </c>
      <c r="I50" s="8" t="n">
        <f aca="false">IFERROR(INDEX('Locality Calc'!$M$2:$M$316,MATCH(41,'Locality Calc'!$P$2:$P$316,0)),"")</f>
        <v>0.195084485407066</v>
      </c>
      <c r="J50" s="8" t="n">
        <f aca="false">IFERROR(INDEX('Locality Calc'!$N$2:$N$316,MATCH(41,'Locality Calc'!$P$2:$P$316,0)),"")</f>
        <v>-0.563226402114486</v>
      </c>
    </row>
    <row r="51" customFormat="false" ht="15" hidden="false" customHeight="true" outlineLevel="0" collapsed="false">
      <c r="A51" s="1" t="str">
        <f aca="false">IFERROR(INDEX('Locality Calc'!$A$2:$A$316,MATCH(42,'Locality Calc'!$P$2:$P$316,0)),"")</f>
        <v>FURSUNGI</v>
      </c>
      <c r="B51" s="1" t="n">
        <f aca="false">IFERROR(INDEX('Locality Calc'!$G$2:$G$316,MATCH(42,'Locality Calc'!$P$2:$P$316,0)),"")</f>
        <v>275</v>
      </c>
      <c r="C51" s="1" t="n">
        <f aca="false">IFERROR(INDEX('Locality Calc'!$H$2:$H$316,MATCH(42,'Locality Calc'!$P$2:$P$316,0)),"")</f>
        <v>4482</v>
      </c>
      <c r="D51" s="1" t="n">
        <f aca="false">IFERROR(INDEX('Locality Calc'!$I$2:$I$316,MATCH(42,'Locality Calc'!$P$2:$P$316,0)),"")</f>
        <v>5030</v>
      </c>
      <c r="E51" s="1" t="n">
        <f aca="false">IFERROR(INDEX('Locality Calc'!$J$2:$J$316,MATCH(42,'Locality Calc'!$P$2:$P$316,0)),"")</f>
        <v>430</v>
      </c>
      <c r="F51" s="1" t="n">
        <f aca="false">IFERROR(INDEX('Locality Calc'!$K$2:$K$316,MATCH(42,'Locality Calc'!$P$2:$P$316,0)),"")</f>
        <v>10217</v>
      </c>
      <c r="G51" s="1" t="n">
        <f aca="false">IFERROR(INDEX('Locality Calc'!$F$2:$F$316,MATCH(42,'Locality Calc'!$P$2:$P$316,0)),"")</f>
        <v>13</v>
      </c>
      <c r="H51" s="8" t="n">
        <f aca="false">IFERROR(INDEX('Locality Calc'!$L$2:$L$316,MATCH(42,'Locality Calc'!$P$2:$P$316,0)),"")</f>
        <v>15.2981818181818</v>
      </c>
      <c r="I51" s="8" t="n">
        <f aca="false">IFERROR(INDEX('Locality Calc'!$M$2:$M$316,MATCH(42,'Locality Calc'!$P$2:$P$316,0)),"")</f>
        <v>0.122266845158411</v>
      </c>
      <c r="J51" s="8" t="n">
        <f aca="false">IFERROR(INDEX('Locality Calc'!$N$2:$N$316,MATCH(42,'Locality Calc'!$P$2:$P$316,0)),"")</f>
        <v>-0.78026208943522</v>
      </c>
    </row>
    <row r="52" customFormat="false" ht="15" hidden="false" customHeight="true" outlineLevel="0" collapsed="false">
      <c r="A52" s="1" t="str">
        <f aca="false">IFERROR(INDEX('Locality Calc'!$A$2:$A$316,MATCH(43,'Locality Calc'!$P$2:$P$316,0)),"")</f>
        <v>MARKAL MIDC</v>
      </c>
      <c r="B52" s="1" t="n">
        <f aca="false">IFERROR(INDEX('Locality Calc'!$G$2:$G$316,MATCH(43,'Locality Calc'!$P$2:$P$316,0)),"")</f>
        <v>11</v>
      </c>
      <c r="C52" s="1" t="n">
        <f aca="false">IFERROR(INDEX('Locality Calc'!$H$2:$H$316,MATCH(43,'Locality Calc'!$P$2:$P$316,0)),"")</f>
        <v>725</v>
      </c>
      <c r="D52" s="1" t="n">
        <f aca="false">IFERROR(INDEX('Locality Calc'!$I$2:$I$316,MATCH(43,'Locality Calc'!$P$2:$P$316,0)),"")</f>
        <v>6800</v>
      </c>
      <c r="E52" s="1" t="n">
        <f aca="false">IFERROR(INDEX('Locality Calc'!$J$2:$J$316,MATCH(43,'Locality Calc'!$P$2:$P$316,0)),"")</f>
        <v>2203</v>
      </c>
      <c r="F52" s="1" t="n">
        <f aca="false">IFERROR(INDEX('Locality Calc'!$K$2:$K$316,MATCH(43,'Locality Calc'!$P$2:$P$316,0)),"")</f>
        <v>9739</v>
      </c>
      <c r="G52" s="1" t="n">
        <f aca="false">IFERROR(INDEX('Locality Calc'!$F$2:$F$316,MATCH(43,'Locality Calc'!$P$2:$P$316,0)),"")</f>
        <v>4</v>
      </c>
      <c r="H52" s="8" t="n">
        <f aca="false">IFERROR(INDEX('Locality Calc'!$L$2:$L$316,MATCH(43,'Locality Calc'!$P$2:$P$316,0)),"")</f>
        <v>64.9090909090909</v>
      </c>
      <c r="I52" s="8" t="n">
        <f aca="false">IFERROR(INDEX('Locality Calc'!$M$2:$M$316,MATCH(43,'Locality Calc'!$P$2:$P$316,0)),"")</f>
        <v>8.37931034482759</v>
      </c>
      <c r="J52" s="8" t="n">
        <f aca="false">IFERROR(INDEX('Locality Calc'!$N$2:$N$316,MATCH(43,'Locality Calc'!$P$2:$P$316,0)),"")</f>
        <v>-0.16725869925435</v>
      </c>
    </row>
    <row r="53" customFormat="false" ht="15" hidden="false" customHeight="true" outlineLevel="0" collapsed="false">
      <c r="A53" s="1" t="str">
        <f aca="false">IFERROR(INDEX('Locality Calc'!$A$2:$A$316,MATCH(44,'Locality Calc'!$P$2:$P$316,0)),"")</f>
        <v>Hingane</v>
      </c>
      <c r="B53" s="1" t="n">
        <f aca="false">IFERROR(INDEX('Locality Calc'!$G$2:$G$316,MATCH(44,'Locality Calc'!$P$2:$P$316,0)),"")</f>
        <v>4036</v>
      </c>
      <c r="C53" s="1" t="n">
        <f aca="false">IFERROR(INDEX('Locality Calc'!$H$2:$H$316,MATCH(44,'Locality Calc'!$P$2:$P$316,0)),"")</f>
        <v>3159</v>
      </c>
      <c r="D53" s="1" t="n">
        <f aca="false">IFERROR(INDEX('Locality Calc'!$I$2:$I$316,MATCH(44,'Locality Calc'!$P$2:$P$316,0)),"")</f>
        <v>1837</v>
      </c>
      <c r="E53" s="1" t="n">
        <f aca="false">IFERROR(INDEX('Locality Calc'!$J$2:$J$316,MATCH(44,'Locality Calc'!$P$2:$P$316,0)),"")</f>
        <v>499</v>
      </c>
      <c r="F53" s="1" t="n">
        <f aca="false">IFERROR(INDEX('Locality Calc'!$K$2:$K$316,MATCH(44,'Locality Calc'!$P$2:$P$316,0)),"")</f>
        <v>9531</v>
      </c>
      <c r="G53" s="1" t="n">
        <f aca="false">IFERROR(INDEX('Locality Calc'!$F$2:$F$316,MATCH(44,'Locality Calc'!$P$2:$P$316,0)),"")</f>
        <v>4</v>
      </c>
      <c r="H53" s="8" t="n">
        <f aca="false">IFERROR(INDEX('Locality Calc'!$L$2:$L$316,MATCH(44,'Locality Calc'!$P$2:$P$316,0)),"")</f>
        <v>-0.217294350842418</v>
      </c>
      <c r="I53" s="8" t="n">
        <f aca="false">IFERROR(INDEX('Locality Calc'!$M$2:$M$316,MATCH(44,'Locality Calc'!$P$2:$P$316,0)),"")</f>
        <v>-0.418486862931307</v>
      </c>
      <c r="J53" s="8" t="n">
        <f aca="false">IFERROR(INDEX('Locality Calc'!$N$2:$N$316,MATCH(44,'Locality Calc'!$P$2:$P$316,0)),"")</f>
        <v>-0.301774172525627</v>
      </c>
    </row>
    <row r="54" customFormat="false" ht="15" hidden="false" customHeight="true" outlineLevel="0" collapsed="false">
      <c r="A54" s="1" t="str">
        <f aca="false">IFERROR(INDEX('Locality Calc'!$A$2:$A$316,MATCH(45,'Locality Calc'!$P$2:$P$316,0)),"")</f>
        <v>MANJARI</v>
      </c>
      <c r="B54" s="1" t="n">
        <f aca="false">IFERROR(INDEX('Locality Calc'!$G$2:$G$316,MATCH(45,'Locality Calc'!$P$2:$P$316,0)),"")</f>
        <v>1125</v>
      </c>
      <c r="C54" s="1" t="n">
        <f aca="false">IFERROR(INDEX('Locality Calc'!$H$2:$H$316,MATCH(45,'Locality Calc'!$P$2:$P$316,0)),"")</f>
        <v>6195</v>
      </c>
      <c r="D54" s="1" t="n">
        <f aca="false">IFERROR(INDEX('Locality Calc'!$I$2:$I$316,MATCH(45,'Locality Calc'!$P$2:$P$316,0)),"")</f>
        <v>1730</v>
      </c>
      <c r="E54" s="1" t="n">
        <f aca="false">IFERROR(INDEX('Locality Calc'!$J$2:$J$316,MATCH(45,'Locality Calc'!$P$2:$P$316,0)),"")</f>
        <v>210</v>
      </c>
      <c r="F54" s="1" t="n">
        <f aca="false">IFERROR(INDEX('Locality Calc'!$K$2:$K$316,MATCH(45,'Locality Calc'!$P$2:$P$316,0)),"")</f>
        <v>9260</v>
      </c>
      <c r="G54" s="1" t="n">
        <f aca="false">IFERROR(INDEX('Locality Calc'!$F$2:$F$316,MATCH(45,'Locality Calc'!$P$2:$P$316,0)),"")</f>
        <v>25</v>
      </c>
      <c r="H54" s="8" t="n">
        <f aca="false">IFERROR(INDEX('Locality Calc'!$L$2:$L$316,MATCH(45,'Locality Calc'!$P$2:$P$316,0)),"")</f>
        <v>4.50666666666667</v>
      </c>
      <c r="I54" s="8" t="n">
        <f aca="false">IFERROR(INDEX('Locality Calc'!$M$2:$M$316,MATCH(45,'Locality Calc'!$P$2:$P$316,0)),"")</f>
        <v>-0.720742534301856</v>
      </c>
      <c r="J54" s="8" t="n">
        <f aca="false">IFERROR(INDEX('Locality Calc'!$N$2:$N$316,MATCH(45,'Locality Calc'!$P$2:$P$316,0)),"")</f>
        <v>-0.687983391679557</v>
      </c>
    </row>
    <row r="55" customFormat="false" ht="15" hidden="false" customHeight="true" outlineLevel="0" collapsed="false">
      <c r="A55" s="1" t="str">
        <f aca="false">IFERROR(INDEX('Locality Calc'!$A$2:$A$316,MATCH(46,'Locality Calc'!$P$2:$P$316,0)),"")</f>
        <v>Handewadi</v>
      </c>
      <c r="B55" s="1" t="n">
        <f aca="false">IFERROR(INDEX('Locality Calc'!$G$2:$G$316,MATCH(46,'Locality Calc'!$P$2:$P$316,0)),"")</f>
        <v>3154</v>
      </c>
      <c r="C55" s="1" t="n">
        <f aca="false">IFERROR(INDEX('Locality Calc'!$H$2:$H$316,MATCH(46,'Locality Calc'!$P$2:$P$316,0)),"")</f>
        <v>2939</v>
      </c>
      <c r="D55" s="1" t="n">
        <f aca="false">IFERROR(INDEX('Locality Calc'!$I$2:$I$316,MATCH(46,'Locality Calc'!$P$2:$P$316,0)),"")</f>
        <v>2218</v>
      </c>
      <c r="E55" s="1" t="n">
        <f aca="false">IFERROR(INDEX('Locality Calc'!$J$2:$J$316,MATCH(46,'Locality Calc'!$P$2:$P$316,0)),"")</f>
        <v>408</v>
      </c>
      <c r="F55" s="1" t="n">
        <f aca="false">IFERROR(INDEX('Locality Calc'!$K$2:$K$316,MATCH(46,'Locality Calc'!$P$2:$P$316,0)),"")</f>
        <v>8719</v>
      </c>
      <c r="G55" s="1" t="n">
        <f aca="false">IFERROR(INDEX('Locality Calc'!$F$2:$F$316,MATCH(46,'Locality Calc'!$P$2:$P$316,0)),"")</f>
        <v>33</v>
      </c>
      <c r="H55" s="8" t="n">
        <f aca="false">IFERROR(INDEX('Locality Calc'!$L$2:$L$316,MATCH(46,'Locality Calc'!$P$2:$P$316,0)),"")</f>
        <v>-0.0681674064679772</v>
      </c>
      <c r="I55" s="8" t="n">
        <f aca="false">IFERROR(INDEX('Locality Calc'!$M$2:$M$316,MATCH(46,'Locality Calc'!$P$2:$P$316,0)),"")</f>
        <v>-0.245321537938074</v>
      </c>
      <c r="J55" s="8" t="n">
        <f aca="false">IFERROR(INDEX('Locality Calc'!$N$2:$N$316,MATCH(46,'Locality Calc'!$P$2:$P$316,0)),"")</f>
        <v>-0.527172049429127</v>
      </c>
    </row>
    <row r="56" customFormat="false" ht="15" hidden="false" customHeight="true" outlineLevel="0" collapsed="false">
      <c r="A56" s="1" t="str">
        <f aca="false">IFERROR(INDEX('Locality Calc'!$A$2:$A$316,MATCH(47,'Locality Calc'!$P$2:$P$316,0)),"")</f>
        <v>Nana Peth</v>
      </c>
      <c r="B56" s="1" t="n">
        <f aca="false">IFERROR(INDEX('Locality Calc'!$G$2:$G$316,MATCH(47,'Locality Calc'!$P$2:$P$316,0)),"")</f>
        <v>1539</v>
      </c>
      <c r="C56" s="1" t="n">
        <f aca="false">IFERROR(INDEX('Locality Calc'!$H$2:$H$316,MATCH(47,'Locality Calc'!$P$2:$P$316,0)),"")</f>
        <v>2748</v>
      </c>
      <c r="D56" s="1" t="n">
        <f aca="false">IFERROR(INDEX('Locality Calc'!$I$2:$I$316,MATCH(47,'Locality Calc'!$P$2:$P$316,0)),"")</f>
        <v>3233</v>
      </c>
      <c r="E56" s="1" t="n">
        <f aca="false">IFERROR(INDEX('Locality Calc'!$J$2:$J$316,MATCH(47,'Locality Calc'!$P$2:$P$316,0)),"")</f>
        <v>697</v>
      </c>
      <c r="F56" s="1" t="n">
        <f aca="false">IFERROR(INDEX('Locality Calc'!$K$2:$K$316,MATCH(47,'Locality Calc'!$P$2:$P$316,0)),"")</f>
        <v>8217</v>
      </c>
      <c r="G56" s="1" t="n">
        <f aca="false">IFERROR(INDEX('Locality Calc'!$F$2:$F$316,MATCH(47,'Locality Calc'!$P$2:$P$316,0)),"")</f>
        <v>13</v>
      </c>
      <c r="H56" s="8" t="n">
        <f aca="false">IFERROR(INDEX('Locality Calc'!$L$2:$L$316,MATCH(47,'Locality Calc'!$P$2:$P$316,0)),"")</f>
        <v>0.785575048732944</v>
      </c>
      <c r="I56" s="8" t="n">
        <f aca="false">IFERROR(INDEX('Locality Calc'!$M$2:$M$316,MATCH(47,'Locality Calc'!$P$2:$P$316,0)),"")</f>
        <v>0.176491994177584</v>
      </c>
      <c r="J56" s="8" t="n">
        <f aca="false">IFERROR(INDEX('Locality Calc'!$N$2:$N$316,MATCH(47,'Locality Calc'!$P$2:$P$316,0)),"")</f>
        <v>-0.445844569427079</v>
      </c>
    </row>
    <row r="57" customFormat="false" ht="15" hidden="false" customHeight="true" outlineLevel="0" collapsed="false">
      <c r="A57" s="1" t="str">
        <f aca="false">IFERROR(INDEX('Locality Calc'!$A$2:$A$316,MATCH(48,'Locality Calc'!$P$2:$P$316,0)),"")</f>
        <v>Dhanori</v>
      </c>
      <c r="B57" s="1" t="n">
        <f aca="false">IFERROR(INDEX('Locality Calc'!$G$2:$G$316,MATCH(48,'Locality Calc'!$P$2:$P$316,0)),"")</f>
        <v>2308</v>
      </c>
      <c r="C57" s="1" t="n">
        <f aca="false">IFERROR(INDEX('Locality Calc'!$H$2:$H$316,MATCH(48,'Locality Calc'!$P$2:$P$316,0)),"")</f>
        <v>1755</v>
      </c>
      <c r="D57" s="1" t="n">
        <f aca="false">IFERROR(INDEX('Locality Calc'!$I$2:$I$316,MATCH(48,'Locality Calc'!$P$2:$P$316,0)),"")</f>
        <v>2821</v>
      </c>
      <c r="E57" s="1" t="n">
        <f aca="false">IFERROR(INDEX('Locality Calc'!$J$2:$J$316,MATCH(48,'Locality Calc'!$P$2:$P$316,0)),"")</f>
        <v>1000</v>
      </c>
      <c r="F57" s="1" t="n">
        <f aca="false">IFERROR(INDEX('Locality Calc'!$K$2:$K$316,MATCH(48,'Locality Calc'!$P$2:$P$316,0)),"")</f>
        <v>7884</v>
      </c>
      <c r="G57" s="1" t="n">
        <f aca="false">IFERROR(INDEX('Locality Calc'!$F$2:$F$316,MATCH(48,'Locality Calc'!$P$2:$P$316,0)),"")</f>
        <v>44</v>
      </c>
      <c r="H57" s="8" t="n">
        <f aca="false">IFERROR(INDEX('Locality Calc'!$L$2:$L$316,MATCH(48,'Locality Calc'!$P$2:$P$316,0)),"")</f>
        <v>-0.239601386481802</v>
      </c>
      <c r="I57" s="8" t="n">
        <f aca="false">IFERROR(INDEX('Locality Calc'!$M$2:$M$316,MATCH(48,'Locality Calc'!$P$2:$P$316,0)),"")</f>
        <v>0.607407407407407</v>
      </c>
      <c r="J57" s="8" t="n">
        <f aca="false">IFERROR(INDEX('Locality Calc'!$N$2:$N$316,MATCH(48,'Locality Calc'!$P$2:$P$316,0)),"")</f>
        <v>-0.0888257585213514</v>
      </c>
    </row>
    <row r="58" customFormat="false" ht="15" hidden="false" customHeight="true" outlineLevel="0" collapsed="false">
      <c r="A58" s="1" t="str">
        <f aca="false">IFERROR(INDEX('Locality Calc'!$A$2:$A$316,MATCH(49,'Locality Calc'!$P$2:$P$316,0)),"")</f>
        <v>Erandwane</v>
      </c>
      <c r="B58" s="1" t="n">
        <f aca="false">IFERROR(INDEX('Locality Calc'!$G$2:$G$316,MATCH(49,'Locality Calc'!$P$2:$P$316,0)),"")</f>
        <v>3018</v>
      </c>
      <c r="C58" s="1" t="n">
        <f aca="false">IFERROR(INDEX('Locality Calc'!$H$2:$H$316,MATCH(49,'Locality Calc'!$P$2:$P$316,0)),"")</f>
        <v>2910</v>
      </c>
      <c r="D58" s="1" t="n">
        <f aca="false">IFERROR(INDEX('Locality Calc'!$I$2:$I$316,MATCH(49,'Locality Calc'!$P$2:$P$316,0)),"")</f>
        <v>849</v>
      </c>
      <c r="E58" s="1" t="n">
        <f aca="false">IFERROR(INDEX('Locality Calc'!$J$2:$J$316,MATCH(49,'Locality Calc'!$P$2:$P$316,0)),"")</f>
        <v>1064</v>
      </c>
      <c r="F58" s="1" t="n">
        <f aca="false">IFERROR(INDEX('Locality Calc'!$K$2:$K$316,MATCH(49,'Locality Calc'!$P$2:$P$316,0)),"")</f>
        <v>7841</v>
      </c>
      <c r="G58" s="1" t="n">
        <f aca="false">IFERROR(INDEX('Locality Calc'!$F$2:$F$316,MATCH(49,'Locality Calc'!$P$2:$P$316,0)),"")</f>
        <v>25</v>
      </c>
      <c r="H58" s="8" t="n">
        <f aca="false">IFERROR(INDEX('Locality Calc'!$L$2:$L$316,MATCH(49,'Locality Calc'!$P$2:$P$316,0)),"")</f>
        <v>-0.0357852882703777</v>
      </c>
      <c r="I58" s="8" t="n">
        <f aca="false">IFERROR(INDEX('Locality Calc'!$M$2:$M$316,MATCH(49,'Locality Calc'!$P$2:$P$316,0)),"")</f>
        <v>-0.708247422680412</v>
      </c>
      <c r="J58" s="8" t="n">
        <f aca="false">IFERROR(INDEX('Locality Calc'!$N$2:$N$316,MATCH(49,'Locality Calc'!$P$2:$P$316,0)),"")</f>
        <v>2.221354037061</v>
      </c>
    </row>
    <row r="59" customFormat="false" ht="15" hidden="false" customHeight="true" outlineLevel="0" collapsed="false">
      <c r="A59" s="1" t="str">
        <f aca="false">IFERROR(INDEX('Locality Calc'!$A$2:$A$316,MATCH(50,'Locality Calc'!$P$2:$P$316,0)),"")</f>
        <v>Pimple Saudagar</v>
      </c>
      <c r="B59" s="1" t="n">
        <f aca="false">IFERROR(INDEX('Locality Calc'!$G$2:$G$316,MATCH(50,'Locality Calc'!$P$2:$P$316,0)),"")</f>
        <v>2214</v>
      </c>
      <c r="C59" s="1" t="n">
        <f aca="false">IFERROR(INDEX('Locality Calc'!$H$2:$H$316,MATCH(50,'Locality Calc'!$P$2:$P$316,0)),"")</f>
        <v>2403</v>
      </c>
      <c r="D59" s="1" t="n">
        <f aca="false">IFERROR(INDEX('Locality Calc'!$I$2:$I$316,MATCH(50,'Locality Calc'!$P$2:$P$316,0)),"")</f>
        <v>2329</v>
      </c>
      <c r="E59" s="1" t="n">
        <f aca="false">IFERROR(INDEX('Locality Calc'!$J$2:$J$316,MATCH(50,'Locality Calc'!$P$2:$P$316,0)),"")</f>
        <v>652</v>
      </c>
      <c r="F59" s="1" t="n">
        <f aca="false">IFERROR(INDEX('Locality Calc'!$K$2:$K$316,MATCH(50,'Locality Calc'!$P$2:$P$316,0)),"")</f>
        <v>7598</v>
      </c>
      <c r="G59" s="1" t="n">
        <f aca="false">IFERROR(INDEX('Locality Calc'!$F$2:$F$316,MATCH(50,'Locality Calc'!$P$2:$P$316,0)),"")</f>
        <v>25</v>
      </c>
      <c r="H59" s="8" t="n">
        <f aca="false">IFERROR(INDEX('Locality Calc'!$L$2:$L$316,MATCH(50,'Locality Calc'!$P$2:$P$316,0)),"")</f>
        <v>0.0853658536585366</v>
      </c>
      <c r="I59" s="8" t="n">
        <f aca="false">IFERROR(INDEX('Locality Calc'!$M$2:$M$316,MATCH(50,'Locality Calc'!$P$2:$P$316,0)),"")</f>
        <v>-0.0307948397836038</v>
      </c>
      <c r="J59" s="8" t="n">
        <f aca="false">IFERROR(INDEX('Locality Calc'!$N$2:$N$316,MATCH(50,'Locality Calc'!$P$2:$P$316,0)),"")</f>
        <v>-0.28041412925816</v>
      </c>
    </row>
    <row r="60" customFormat="false" ht="15" hidden="false" customHeight="true" outlineLevel="0" collapsed="false">
      <c r="A60" s="1" t="str">
        <f aca="false">IFERROR(INDEX('Locality Calc'!$A$2:$A$316,MATCH(51,'Locality Calc'!$P$2:$P$316,0)),"")</f>
        <v>Camp</v>
      </c>
      <c r="B60" s="1" t="n">
        <f aca="false">IFERROR(INDEX('Locality Calc'!$G$2:$G$316,MATCH(51,'Locality Calc'!$P$2:$P$316,0)),"")</f>
        <v>959</v>
      </c>
      <c r="C60" s="1" t="n">
        <f aca="false">IFERROR(INDEX('Locality Calc'!$H$2:$H$316,MATCH(51,'Locality Calc'!$P$2:$P$316,0)),"")</f>
        <v>1483</v>
      </c>
      <c r="D60" s="1" t="n">
        <f aca="false">IFERROR(INDEX('Locality Calc'!$I$2:$I$316,MATCH(51,'Locality Calc'!$P$2:$P$316,0)),"")</f>
        <v>3096</v>
      </c>
      <c r="E60" s="1" t="n">
        <f aca="false">IFERROR(INDEX('Locality Calc'!$J$2:$J$316,MATCH(51,'Locality Calc'!$P$2:$P$316,0)),"")</f>
        <v>1644</v>
      </c>
      <c r="F60" s="1" t="n">
        <f aca="false">IFERROR(INDEX('Locality Calc'!$K$2:$K$316,MATCH(51,'Locality Calc'!$P$2:$P$316,0)),"")</f>
        <v>7182</v>
      </c>
      <c r="G60" s="1" t="n">
        <f aca="false">IFERROR(INDEX('Locality Calc'!$F$2:$F$316,MATCH(51,'Locality Calc'!$P$2:$P$316,0)),"")</f>
        <v>22</v>
      </c>
      <c r="H60" s="8" t="n">
        <f aca="false">IFERROR(INDEX('Locality Calc'!$L$2:$L$316,MATCH(51,'Locality Calc'!$P$2:$P$316,0)),"")</f>
        <v>0.546402502606882</v>
      </c>
      <c r="I60" s="8" t="n">
        <f aca="false">IFERROR(INDEX('Locality Calc'!$M$2:$M$316,MATCH(51,'Locality Calc'!$P$2:$P$316,0)),"")</f>
        <v>1.08766014834794</v>
      </c>
      <c r="J60" s="8" t="n">
        <f aca="false">IFERROR(INDEX('Locality Calc'!$N$2:$N$316,MATCH(51,'Locality Calc'!$P$2:$P$316,0)),"")</f>
        <v>0.36491429195327</v>
      </c>
    </row>
    <row r="61" customFormat="false" ht="15" hidden="false" customHeight="true" outlineLevel="0" collapsed="false">
      <c r="A61" s="1" t="str">
        <f aca="false">IFERROR(INDEX('Locality Calc'!$A$2:$A$316,MATCH(52,'Locality Calc'!$P$2:$P$316,0)),"")</f>
        <v>Narayan Peth</v>
      </c>
      <c r="B61" s="1" t="n">
        <f aca="false">IFERROR(INDEX('Locality Calc'!$G$2:$G$316,MATCH(52,'Locality Calc'!$P$2:$P$316,0)),"")</f>
        <v>1328</v>
      </c>
      <c r="C61" s="1" t="n">
        <f aca="false">IFERROR(INDEX('Locality Calc'!$H$2:$H$316,MATCH(52,'Locality Calc'!$P$2:$P$316,0)),"")</f>
        <v>2295</v>
      </c>
      <c r="D61" s="1" t="n">
        <f aca="false">IFERROR(INDEX('Locality Calc'!$I$2:$I$316,MATCH(52,'Locality Calc'!$P$2:$P$316,0)),"")</f>
        <v>2293</v>
      </c>
      <c r="E61" s="1" t="n">
        <f aca="false">IFERROR(INDEX('Locality Calc'!$J$2:$J$316,MATCH(52,'Locality Calc'!$P$2:$P$316,0)),"")</f>
        <v>596</v>
      </c>
      <c r="F61" s="1" t="n">
        <f aca="false">IFERROR(INDEX('Locality Calc'!$K$2:$K$316,MATCH(52,'Locality Calc'!$P$2:$P$316,0)),"")</f>
        <v>6512</v>
      </c>
      <c r="G61" s="1" t="n">
        <f aca="false">IFERROR(INDEX('Locality Calc'!$F$2:$F$316,MATCH(52,'Locality Calc'!$P$2:$P$316,0)),"")</f>
        <v>25</v>
      </c>
      <c r="H61" s="8" t="n">
        <f aca="false">IFERROR(INDEX('Locality Calc'!$L$2:$L$316,MATCH(52,'Locality Calc'!$P$2:$P$316,0)),"")</f>
        <v>0.72816265060241</v>
      </c>
      <c r="I61" s="8" t="n">
        <f aca="false">IFERROR(INDEX('Locality Calc'!$M$2:$M$316,MATCH(52,'Locality Calc'!$P$2:$P$316,0)),"")</f>
        <v>-0.000871459694989107</v>
      </c>
      <c r="J61" s="8" t="n">
        <f aca="false">IFERROR(INDEX('Locality Calc'!$N$2:$N$316,MATCH(52,'Locality Calc'!$P$2:$P$316,0)),"")</f>
        <v>-0.331891918453591</v>
      </c>
    </row>
    <row r="62" customFormat="false" ht="15" hidden="false" customHeight="true" outlineLevel="0" collapsed="false">
      <c r="A62" s="1" t="str">
        <f aca="false">IFERROR(INDEX('Locality Calc'!$A$2:$A$316,MATCH(53,'Locality Calc'!$P$2:$P$316,0)),"")</f>
        <v>MOHHAMADWADI</v>
      </c>
      <c r="B62" s="1" t="n">
        <f aca="false">IFERROR(INDEX('Locality Calc'!$G$2:$G$316,MATCH(53,'Locality Calc'!$P$2:$P$316,0)),"")</f>
        <v>504</v>
      </c>
      <c r="C62" s="1" t="n">
        <f aca="false">IFERROR(INDEX('Locality Calc'!$H$2:$H$316,MATCH(53,'Locality Calc'!$P$2:$P$316,0)),"")</f>
        <v>673</v>
      </c>
      <c r="D62" s="1" t="n">
        <f aca="false">IFERROR(INDEX('Locality Calc'!$I$2:$I$316,MATCH(53,'Locality Calc'!$P$2:$P$316,0)),"")</f>
        <v>2155</v>
      </c>
      <c r="E62" s="1" t="n">
        <f aca="false">IFERROR(INDEX('Locality Calc'!$J$2:$J$316,MATCH(53,'Locality Calc'!$P$2:$P$316,0)),"")</f>
        <v>3134</v>
      </c>
      <c r="F62" s="1" t="n">
        <f aca="false">IFERROR(INDEX('Locality Calc'!$K$2:$K$316,MATCH(53,'Locality Calc'!$P$2:$P$316,0)),"")</f>
        <v>6466</v>
      </c>
      <c r="G62" s="1" t="n">
        <f aca="false">IFERROR(INDEX('Locality Calc'!$F$2:$F$316,MATCH(53,'Locality Calc'!$P$2:$P$316,0)),"")</f>
        <v>17</v>
      </c>
      <c r="H62" s="8" t="n">
        <f aca="false">IFERROR(INDEX('Locality Calc'!$L$2:$L$316,MATCH(53,'Locality Calc'!$P$2:$P$316,0)),"")</f>
        <v>0.33531746031746</v>
      </c>
      <c r="I62" s="8" t="n">
        <f aca="false">IFERROR(INDEX('Locality Calc'!$M$2:$M$316,MATCH(53,'Locality Calc'!$P$2:$P$316,0)),"")</f>
        <v>2.20208023774146</v>
      </c>
      <c r="J62" s="8" t="n">
        <f aca="false">IFERROR(INDEX('Locality Calc'!$N$2:$N$316,MATCH(53,'Locality Calc'!$P$2:$P$316,0)),"")</f>
        <v>2.73814581222836</v>
      </c>
    </row>
    <row r="63" customFormat="false" ht="15" hidden="false" customHeight="true" outlineLevel="0" collapsed="false">
      <c r="A63" s="1" t="str">
        <f aca="false">IFERROR(INDEX('Locality Calc'!$A$2:$A$316,MATCH(54,'Locality Calc'!$P$2:$P$316,0)),"")</f>
        <v>Wanawadi</v>
      </c>
      <c r="B63" s="1" t="n">
        <f aca="false">IFERROR(INDEX('Locality Calc'!$G$2:$G$316,MATCH(54,'Locality Calc'!$P$2:$P$316,0)),"")</f>
        <v>1574</v>
      </c>
      <c r="C63" s="1" t="n">
        <f aca="false">IFERROR(INDEX('Locality Calc'!$H$2:$H$316,MATCH(54,'Locality Calc'!$P$2:$P$316,0)),"")</f>
        <v>1638</v>
      </c>
      <c r="D63" s="1" t="n">
        <f aca="false">IFERROR(INDEX('Locality Calc'!$I$2:$I$316,MATCH(54,'Locality Calc'!$P$2:$P$316,0)),"")</f>
        <v>2349</v>
      </c>
      <c r="E63" s="1" t="n">
        <f aca="false">IFERROR(INDEX('Locality Calc'!$J$2:$J$316,MATCH(54,'Locality Calc'!$P$2:$P$316,0)),"")</f>
        <v>623</v>
      </c>
      <c r="F63" s="1" t="n">
        <f aca="false">IFERROR(INDEX('Locality Calc'!$K$2:$K$316,MATCH(54,'Locality Calc'!$P$2:$P$316,0)),"")</f>
        <v>6184</v>
      </c>
      <c r="G63" s="1" t="n">
        <f aca="false">IFERROR(INDEX('Locality Calc'!$F$2:$F$316,MATCH(54,'Locality Calc'!$P$2:$P$316,0)),"")</f>
        <v>18</v>
      </c>
      <c r="H63" s="8" t="n">
        <f aca="false">IFERROR(INDEX('Locality Calc'!$L$2:$L$316,MATCH(54,'Locality Calc'!$P$2:$P$316,0)),"")</f>
        <v>0.0406607369758577</v>
      </c>
      <c r="I63" s="8" t="n">
        <f aca="false">IFERROR(INDEX('Locality Calc'!$M$2:$M$316,MATCH(54,'Locality Calc'!$P$2:$P$316,0)),"")</f>
        <v>0.434065934065934</v>
      </c>
      <c r="J63" s="8" t="n">
        <f aca="false">IFERROR(INDEX('Locality Calc'!$N$2:$N$316,MATCH(54,'Locality Calc'!$P$2:$P$316,0)),"")</f>
        <v>-0.318274482998459</v>
      </c>
    </row>
    <row r="64" customFormat="false" ht="15" hidden="false" customHeight="true" outlineLevel="0" collapsed="false">
      <c r="A64" s="1" t="str">
        <f aca="false">IFERROR(INDEX('Locality Calc'!$A$2:$A$316,MATCH(55,'Locality Calc'!$P$2:$P$316,0)),"")</f>
        <v>Akurdi</v>
      </c>
      <c r="B64" s="1" t="n">
        <f aca="false">IFERROR(INDEX('Locality Calc'!$G$2:$G$316,MATCH(55,'Locality Calc'!$P$2:$P$316,0)),"")</f>
        <v>2024</v>
      </c>
      <c r="C64" s="1" t="n">
        <f aca="false">IFERROR(INDEX('Locality Calc'!$H$2:$H$316,MATCH(55,'Locality Calc'!$P$2:$P$316,0)),"")</f>
        <v>1627</v>
      </c>
      <c r="D64" s="1" t="n">
        <f aca="false">IFERROR(INDEX('Locality Calc'!$I$2:$I$316,MATCH(55,'Locality Calc'!$P$2:$P$316,0)),"")</f>
        <v>2238</v>
      </c>
      <c r="E64" s="1" t="n">
        <f aca="false">IFERROR(INDEX('Locality Calc'!$J$2:$J$316,MATCH(55,'Locality Calc'!$P$2:$P$316,0)),"")</f>
        <v>230</v>
      </c>
      <c r="F64" s="1" t="n">
        <f aca="false">IFERROR(INDEX('Locality Calc'!$K$2:$K$316,MATCH(55,'Locality Calc'!$P$2:$P$316,0)),"")</f>
        <v>6119</v>
      </c>
      <c r="G64" s="1" t="n">
        <f aca="false">IFERROR(INDEX('Locality Calc'!$F$2:$F$316,MATCH(55,'Locality Calc'!$P$2:$P$316,0)),"")</f>
        <v>31</v>
      </c>
      <c r="H64" s="8" t="n">
        <f aca="false">IFERROR(INDEX('Locality Calc'!$L$2:$L$316,MATCH(55,'Locality Calc'!$P$2:$P$316,0)),"")</f>
        <v>-0.196146245059289</v>
      </c>
      <c r="I64" s="8" t="n">
        <f aca="false">IFERROR(INDEX('Locality Calc'!$M$2:$M$316,MATCH(55,'Locality Calc'!$P$2:$P$316,0)),"")</f>
        <v>0.375537799631223</v>
      </c>
      <c r="J64" s="8" t="n">
        <f aca="false">IFERROR(INDEX('Locality Calc'!$N$2:$N$316,MATCH(55,'Locality Calc'!$P$2:$P$316,0)),"")</f>
        <v>-0.73583682614004</v>
      </c>
    </row>
    <row r="65" customFormat="false" ht="15" hidden="false" customHeight="true" outlineLevel="0" collapsed="false">
      <c r="A65" s="1" t="str">
        <f aca="false">IFERROR(INDEX('Locality Calc'!$A$2:$A$316,MATCH(56,'Locality Calc'!$P$2:$P$316,0)),"")</f>
        <v>Hinjewadi</v>
      </c>
      <c r="B65" s="1" t="n">
        <f aca="false">IFERROR(INDEX('Locality Calc'!$G$2:$G$316,MATCH(56,'Locality Calc'!$P$2:$P$316,0)),"")</f>
        <v>464</v>
      </c>
      <c r="C65" s="1" t="n">
        <f aca="false">IFERROR(INDEX('Locality Calc'!$H$2:$H$316,MATCH(56,'Locality Calc'!$P$2:$P$316,0)),"")</f>
        <v>1005</v>
      </c>
      <c r="D65" s="1" t="n">
        <f aca="false">IFERROR(INDEX('Locality Calc'!$I$2:$I$316,MATCH(56,'Locality Calc'!$P$2:$P$316,0)),"")</f>
        <v>3982</v>
      </c>
      <c r="E65" s="1" t="n">
        <f aca="false">IFERROR(INDEX('Locality Calc'!$J$2:$J$316,MATCH(56,'Locality Calc'!$P$2:$P$316,0)),"")</f>
        <v>646</v>
      </c>
      <c r="F65" s="1" t="n">
        <f aca="false">IFERROR(INDEX('Locality Calc'!$K$2:$K$316,MATCH(56,'Locality Calc'!$P$2:$P$316,0)),"")</f>
        <v>6097</v>
      </c>
      <c r="G65" s="1" t="n">
        <f aca="false">IFERROR(INDEX('Locality Calc'!$F$2:$F$316,MATCH(56,'Locality Calc'!$P$2:$P$316,0)),"")</f>
        <v>29</v>
      </c>
      <c r="H65" s="8" t="n">
        <f aca="false">IFERROR(INDEX('Locality Calc'!$L$2:$L$316,MATCH(56,'Locality Calc'!$P$2:$P$316,0)),"")</f>
        <v>1.16594827586207</v>
      </c>
      <c r="I65" s="8" t="n">
        <f aca="false">IFERROR(INDEX('Locality Calc'!$M$2:$M$316,MATCH(56,'Locality Calc'!$P$2:$P$316,0)),"")</f>
        <v>2.96218905472637</v>
      </c>
      <c r="J65" s="8" t="n">
        <f aca="false">IFERROR(INDEX('Locality Calc'!$N$2:$N$316,MATCH(56,'Locality Calc'!$P$2:$P$316,0)),"")</f>
        <v>-0.583000261741216</v>
      </c>
    </row>
    <row r="66" customFormat="false" ht="15" hidden="false" customHeight="true" outlineLevel="0" collapsed="false">
      <c r="A66" s="1" t="str">
        <f aca="false">IFERROR(INDEX('Locality Calc'!$A$2:$A$316,MATCH(57,'Locality Calc'!$P$2:$P$316,0)),"")</f>
        <v>kelkar Road</v>
      </c>
      <c r="B66" s="1" t="n">
        <f aca="false">IFERROR(INDEX('Locality Calc'!$G$2:$G$316,MATCH(57,'Locality Calc'!$P$2:$P$316,0)),"")</f>
        <v>1134</v>
      </c>
      <c r="C66" s="1" t="n">
        <f aca="false">IFERROR(INDEX('Locality Calc'!$H$2:$H$316,MATCH(57,'Locality Calc'!$P$2:$P$316,0)),"")</f>
        <v>1565</v>
      </c>
      <c r="D66" s="1" t="n">
        <f aca="false">IFERROR(INDEX('Locality Calc'!$I$2:$I$316,MATCH(57,'Locality Calc'!$P$2:$P$316,0)),"")</f>
        <v>2164</v>
      </c>
      <c r="E66" s="1" t="n">
        <f aca="false">IFERROR(INDEX('Locality Calc'!$J$2:$J$316,MATCH(57,'Locality Calc'!$P$2:$P$316,0)),"")</f>
        <v>1098</v>
      </c>
      <c r="F66" s="1" t="n">
        <f aca="false">IFERROR(INDEX('Locality Calc'!$K$2:$K$316,MATCH(57,'Locality Calc'!$P$2:$P$316,0)),"")</f>
        <v>5961</v>
      </c>
      <c r="G66" s="1" t="n">
        <f aca="false">IFERROR(INDEX('Locality Calc'!$F$2:$F$316,MATCH(57,'Locality Calc'!$P$2:$P$316,0)),"")</f>
        <v>4</v>
      </c>
      <c r="H66" s="8" t="n">
        <f aca="false">IFERROR(INDEX('Locality Calc'!$L$2:$L$316,MATCH(57,'Locality Calc'!$P$2:$P$316,0)),"")</f>
        <v>0.380070546737213</v>
      </c>
      <c r="I66" s="8" t="n">
        <f aca="false">IFERROR(INDEX('Locality Calc'!$M$2:$M$316,MATCH(57,'Locality Calc'!$P$2:$P$316,0)),"")</f>
        <v>0.382747603833866</v>
      </c>
      <c r="J66" s="8" t="n">
        <f aca="false">IFERROR(INDEX('Locality Calc'!$N$2:$N$316,MATCH(57,'Locality Calc'!$P$2:$P$316,0)),"")</f>
        <v>0.304216240139543</v>
      </c>
    </row>
    <row r="67" customFormat="false" ht="15" hidden="false" customHeight="true" outlineLevel="0" collapsed="false">
      <c r="A67" s="1" t="str">
        <f aca="false">IFERROR(INDEX('Locality Calc'!$A$2:$A$316,MATCH(58,'Locality Calc'!$P$2:$P$316,0)),"")</f>
        <v>GANJVE CHOWK</v>
      </c>
      <c r="B67" s="1" t="n">
        <f aca="false">IFERROR(INDEX('Locality Calc'!$G$2:$G$316,MATCH(58,'Locality Calc'!$P$2:$P$316,0)),"")</f>
        <v>1170</v>
      </c>
      <c r="C67" s="1" t="n">
        <f aca="false">IFERROR(INDEX('Locality Calc'!$H$2:$H$316,MATCH(58,'Locality Calc'!$P$2:$P$316,0)),"")</f>
        <v>929</v>
      </c>
      <c r="D67" s="1" t="n">
        <f aca="false">IFERROR(INDEX('Locality Calc'!$I$2:$I$316,MATCH(58,'Locality Calc'!$P$2:$P$316,0)),"")</f>
        <v>2566</v>
      </c>
      <c r="E67" s="1" t="n">
        <f aca="false">IFERROR(INDEX('Locality Calc'!$J$2:$J$316,MATCH(58,'Locality Calc'!$P$2:$P$316,0)),"")</f>
        <v>1174</v>
      </c>
      <c r="F67" s="1" t="n">
        <f aca="false">IFERROR(INDEX('Locality Calc'!$K$2:$K$316,MATCH(58,'Locality Calc'!$P$2:$P$316,0)),"")</f>
        <v>5839</v>
      </c>
      <c r="G67" s="1" t="n">
        <f aca="false">IFERROR(INDEX('Locality Calc'!$F$2:$F$316,MATCH(58,'Locality Calc'!$P$2:$P$316,0)),"")</f>
        <v>4</v>
      </c>
      <c r="H67" s="8" t="n">
        <f aca="false">IFERROR(INDEX('Locality Calc'!$L$2:$L$316,MATCH(58,'Locality Calc'!$P$2:$P$316,0)),"")</f>
        <v>-0.205982905982906</v>
      </c>
      <c r="I67" s="8" t="n">
        <f aca="false">IFERROR(INDEX('Locality Calc'!$M$2:$M$316,MATCH(58,'Locality Calc'!$P$2:$P$316,0)),"")</f>
        <v>1.76210979547901</v>
      </c>
      <c r="J67" s="8" t="n">
        <f aca="false">IFERROR(INDEX('Locality Calc'!$N$2:$N$316,MATCH(58,'Locality Calc'!$P$2:$P$316,0)),"")</f>
        <v>0.176023404652388</v>
      </c>
    </row>
    <row r="68" customFormat="false" ht="15" hidden="false" customHeight="true" outlineLevel="0" collapsed="false">
      <c r="A68" s="1" t="str">
        <f aca="false">IFERROR(INDEX('Locality Calc'!$A$2:$A$316,MATCH(59,'Locality Calc'!$P$2:$P$316,0)),"")</f>
        <v>Phaltan</v>
      </c>
      <c r="B68" s="1" t="n">
        <f aca="false">IFERROR(INDEX('Locality Calc'!$G$2:$G$316,MATCH(59,'Locality Calc'!$P$2:$P$316,0)),"")</f>
        <v>2215</v>
      </c>
      <c r="C68" s="1" t="n">
        <f aca="false">IFERROR(INDEX('Locality Calc'!$H$2:$H$316,MATCH(59,'Locality Calc'!$P$2:$P$316,0)),"")</f>
        <v>1627</v>
      </c>
      <c r="D68" s="1" t="n">
        <f aca="false">IFERROR(INDEX('Locality Calc'!$I$2:$I$316,MATCH(59,'Locality Calc'!$P$2:$P$316,0)),"")</f>
        <v>1439</v>
      </c>
      <c r="E68" s="1" t="n">
        <f aca="false">IFERROR(INDEX('Locality Calc'!$J$2:$J$316,MATCH(59,'Locality Calc'!$P$2:$P$316,0)),"")</f>
        <v>414</v>
      </c>
      <c r="F68" s="1" t="n">
        <f aca="false">IFERROR(INDEX('Locality Calc'!$K$2:$K$316,MATCH(59,'Locality Calc'!$P$2:$P$316,0)),"")</f>
        <v>5695</v>
      </c>
      <c r="G68" s="1" t="n">
        <f aca="false">IFERROR(INDEX('Locality Calc'!$F$2:$F$316,MATCH(59,'Locality Calc'!$P$2:$P$316,0)),"")</f>
        <v>24</v>
      </c>
      <c r="H68" s="8" t="n">
        <f aca="false">IFERROR(INDEX('Locality Calc'!$L$2:$L$316,MATCH(59,'Locality Calc'!$P$2:$P$316,0)),"")</f>
        <v>-0.265462753950339</v>
      </c>
      <c r="I68" s="8" t="n">
        <f aca="false">IFERROR(INDEX('Locality Calc'!$M$2:$M$316,MATCH(59,'Locality Calc'!$P$2:$P$316,0)),"")</f>
        <v>-0.115550092194222</v>
      </c>
      <c r="J68" s="8" t="n">
        <f aca="false">IFERROR(INDEX('Locality Calc'!$N$2:$N$316,MATCH(59,'Locality Calc'!$P$2:$P$316,0)),"")</f>
        <v>-0.26048997249655</v>
      </c>
    </row>
    <row r="69" customFormat="false" ht="15" hidden="false" customHeight="true" outlineLevel="0" collapsed="false">
      <c r="A69" s="1" t="str">
        <f aca="false">IFERROR(INDEX('Locality Calc'!$A$2:$A$316,MATCH(60,'Locality Calc'!$P$2:$P$316,0)),"")</f>
        <v>Talegaon</v>
      </c>
      <c r="B69" s="1" t="n">
        <f aca="false">IFERROR(INDEX('Locality Calc'!$G$2:$G$316,MATCH(60,'Locality Calc'!$P$2:$P$316,0)),"")</f>
        <v>1913</v>
      </c>
      <c r="C69" s="1" t="n">
        <f aca="false">IFERROR(INDEX('Locality Calc'!$H$2:$H$316,MATCH(60,'Locality Calc'!$P$2:$P$316,0)),"")</f>
        <v>1738</v>
      </c>
      <c r="D69" s="1" t="n">
        <f aca="false">IFERROR(INDEX('Locality Calc'!$I$2:$I$316,MATCH(60,'Locality Calc'!$P$2:$P$316,0)),"")</f>
        <v>1639</v>
      </c>
      <c r="E69" s="1" t="n">
        <f aca="false">IFERROR(INDEX('Locality Calc'!$J$2:$J$316,MATCH(60,'Locality Calc'!$P$2:$P$316,0)),"")</f>
        <v>319</v>
      </c>
      <c r="F69" s="1" t="n">
        <f aca="false">IFERROR(INDEX('Locality Calc'!$K$2:$K$316,MATCH(60,'Locality Calc'!$P$2:$P$316,0)),"")</f>
        <v>5609</v>
      </c>
      <c r="G69" s="1" t="n">
        <f aca="false">IFERROR(INDEX('Locality Calc'!$F$2:$F$316,MATCH(60,'Locality Calc'!$P$2:$P$316,0)),"")</f>
        <v>46</v>
      </c>
      <c r="H69" s="8" t="n">
        <f aca="false">IFERROR(INDEX('Locality Calc'!$L$2:$L$316,MATCH(60,'Locality Calc'!$P$2:$P$316,0)),"")</f>
        <v>-0.0914793518034501</v>
      </c>
      <c r="I69" s="8" t="n">
        <f aca="false">IFERROR(INDEX('Locality Calc'!$M$2:$M$316,MATCH(60,'Locality Calc'!$P$2:$P$316,0)),"")</f>
        <v>-0.0569620253164557</v>
      </c>
      <c r="J69" s="8" t="n">
        <f aca="false">IFERROR(INDEX('Locality Calc'!$N$2:$N$316,MATCH(60,'Locality Calc'!$P$2:$P$316,0)),"")</f>
        <v>-0.499716419321297</v>
      </c>
    </row>
    <row r="70" customFormat="false" ht="15" hidden="false" customHeight="true" outlineLevel="0" collapsed="false">
      <c r="A70" s="1" t="str">
        <f aca="false">IFERROR(INDEX('Locality Calc'!$A$2:$A$316,MATCH(61,'Locality Calc'!$P$2:$P$316,0)),"")</f>
        <v>Budhwar Peth</v>
      </c>
      <c r="B70" s="1" t="n">
        <f aca="false">IFERROR(INDEX('Locality Calc'!$G$2:$G$316,MATCH(61,'Locality Calc'!$P$2:$P$316,0)),"")</f>
        <v>1513</v>
      </c>
      <c r="C70" s="1" t="n">
        <f aca="false">IFERROR(INDEX('Locality Calc'!$H$2:$H$316,MATCH(61,'Locality Calc'!$P$2:$P$316,0)),"")</f>
        <v>2017</v>
      </c>
      <c r="D70" s="1" t="n">
        <f aca="false">IFERROR(INDEX('Locality Calc'!$I$2:$I$316,MATCH(61,'Locality Calc'!$P$2:$P$316,0)),"")</f>
        <v>1381</v>
      </c>
      <c r="E70" s="1" t="n">
        <f aca="false">IFERROR(INDEX('Locality Calc'!$J$2:$J$316,MATCH(61,'Locality Calc'!$P$2:$P$316,0)),"")</f>
        <v>487</v>
      </c>
      <c r="F70" s="1" t="n">
        <f aca="false">IFERROR(INDEX('Locality Calc'!$K$2:$K$316,MATCH(61,'Locality Calc'!$P$2:$P$316,0)),"")</f>
        <v>5398</v>
      </c>
      <c r="G70" s="1" t="n">
        <f aca="false">IFERROR(INDEX('Locality Calc'!$F$2:$F$316,MATCH(61,'Locality Calc'!$P$2:$P$316,0)),"")</f>
        <v>16</v>
      </c>
      <c r="H70" s="8" t="n">
        <f aca="false">IFERROR(INDEX('Locality Calc'!$L$2:$L$316,MATCH(61,'Locality Calc'!$P$2:$P$316,0)),"")</f>
        <v>0.333113020489095</v>
      </c>
      <c r="I70" s="8" t="n">
        <f aca="false">IFERROR(INDEX('Locality Calc'!$M$2:$M$316,MATCH(61,'Locality Calc'!$P$2:$P$316,0)),"")</f>
        <v>-0.315319781854239</v>
      </c>
      <c r="J70" s="8" t="n">
        <f aca="false">IFERROR(INDEX('Locality Calc'!$N$2:$N$316,MATCH(61,'Locality Calc'!$P$2:$P$316,0)),"")</f>
        <v>-0.0935584542737963</v>
      </c>
    </row>
    <row r="71" customFormat="false" ht="15" hidden="false" customHeight="true" outlineLevel="0" collapsed="false">
      <c r="A71" s="1" t="str">
        <f aca="false">IFERROR(INDEX('Locality Calc'!$A$2:$A$316,MATCH(62,'Locality Calc'!$P$2:$P$316,0)),"")</f>
        <v>VIMAN NAGAR</v>
      </c>
      <c r="B71" s="1" t="n">
        <f aca="false">IFERROR(INDEX('Locality Calc'!$G$2:$G$316,MATCH(62,'Locality Calc'!$P$2:$P$316,0)),"")</f>
        <v>551</v>
      </c>
      <c r="C71" s="1" t="n">
        <f aca="false">IFERROR(INDEX('Locality Calc'!$H$2:$H$316,MATCH(62,'Locality Calc'!$P$2:$P$316,0)),"")</f>
        <v>1833</v>
      </c>
      <c r="D71" s="1" t="n">
        <f aca="false">IFERROR(INDEX('Locality Calc'!$I$2:$I$316,MATCH(62,'Locality Calc'!$P$2:$P$316,0)),"")</f>
        <v>1624</v>
      </c>
      <c r="E71" s="1" t="n">
        <f aca="false">IFERROR(INDEX('Locality Calc'!$J$2:$J$316,MATCH(62,'Locality Calc'!$P$2:$P$316,0)),"")</f>
        <v>1043</v>
      </c>
      <c r="F71" s="1" t="n">
        <f aca="false">IFERROR(INDEX('Locality Calc'!$K$2:$K$316,MATCH(62,'Locality Calc'!$P$2:$P$316,0)),"")</f>
        <v>5051</v>
      </c>
      <c r="G71" s="1" t="n">
        <f aca="false">IFERROR(INDEX('Locality Calc'!$F$2:$F$316,MATCH(62,'Locality Calc'!$P$2:$P$316,0)),"")</f>
        <v>17</v>
      </c>
      <c r="H71" s="8" t="n">
        <f aca="false">IFERROR(INDEX('Locality Calc'!$L$2:$L$316,MATCH(62,'Locality Calc'!$P$2:$P$316,0)),"")</f>
        <v>2.32667876588022</v>
      </c>
      <c r="I71" s="8" t="n">
        <f aca="false">IFERROR(INDEX('Locality Calc'!$M$2:$M$316,MATCH(62,'Locality Calc'!$P$2:$P$316,0)),"")</f>
        <v>-0.114020731042008</v>
      </c>
      <c r="J71" s="8" t="n">
        <f aca="false">IFERROR(INDEX('Locality Calc'!$N$2:$N$316,MATCH(62,'Locality Calc'!$P$2:$P$316,0)),"")</f>
        <v>0.650831714424478</v>
      </c>
    </row>
    <row r="72" customFormat="false" ht="15" hidden="false" customHeight="true" outlineLevel="0" collapsed="false">
      <c r="A72" s="1" t="str">
        <f aca="false">IFERROR(INDEX('Locality Calc'!$A$2:$A$316,MATCH(63,'Locality Calc'!$P$2:$P$316,0)),"")</f>
        <v>CHIKHALI</v>
      </c>
      <c r="B72" s="1" t="n">
        <f aca="false">IFERROR(INDEX('Locality Calc'!$G$2:$G$316,MATCH(63,'Locality Calc'!$P$2:$P$316,0)),"")</f>
        <v>72</v>
      </c>
      <c r="C72" s="1" t="n">
        <f aca="false">IFERROR(INDEX('Locality Calc'!$H$2:$H$316,MATCH(63,'Locality Calc'!$P$2:$P$316,0)),"")</f>
        <v>2985</v>
      </c>
      <c r="D72" s="1" t="n">
        <f aca="false">IFERROR(INDEX('Locality Calc'!$I$2:$I$316,MATCH(63,'Locality Calc'!$P$2:$P$316,0)),"")</f>
        <v>854</v>
      </c>
      <c r="E72" s="1" t="n">
        <f aca="false">IFERROR(INDEX('Locality Calc'!$J$2:$J$316,MATCH(63,'Locality Calc'!$P$2:$P$316,0)),"")</f>
        <v>1113</v>
      </c>
      <c r="F72" s="1" t="n">
        <f aca="false">IFERROR(INDEX('Locality Calc'!$K$2:$K$316,MATCH(63,'Locality Calc'!$P$2:$P$316,0)),"")</f>
        <v>5024</v>
      </c>
      <c r="G72" s="1" t="n">
        <f aca="false">IFERROR(INDEX('Locality Calc'!$F$2:$F$316,MATCH(63,'Locality Calc'!$P$2:$P$316,0)),"")</f>
        <v>26</v>
      </c>
      <c r="H72" s="8" t="n">
        <f aca="false">IFERROR(INDEX('Locality Calc'!$L$2:$L$316,MATCH(63,'Locality Calc'!$P$2:$P$316,0)),"")</f>
        <v>40.4583333333333</v>
      </c>
      <c r="I72" s="8" t="n">
        <f aca="false">IFERROR(INDEX('Locality Calc'!$M$2:$M$316,MATCH(63,'Locality Calc'!$P$2:$P$316,0)),"")</f>
        <v>-0.713902847571189</v>
      </c>
      <c r="J72" s="8" t="n">
        <f aca="false">IFERROR(INDEX('Locality Calc'!$N$2:$N$316,MATCH(63,'Locality Calc'!$P$2:$P$316,0)),"")</f>
        <v>2.34997691064419</v>
      </c>
    </row>
    <row r="73" customFormat="false" ht="15" hidden="false" customHeight="true" outlineLevel="0" collapsed="false">
      <c r="A73" s="1" t="str">
        <f aca="false">IFERROR(INDEX('Locality Calc'!$A$2:$A$316,MATCH(64,'Locality Calc'!$P$2:$P$316,0)),"")</f>
        <v>Dehu</v>
      </c>
      <c r="B73" s="1" t="n">
        <f aca="false">IFERROR(INDEX('Locality Calc'!$G$2:$G$316,MATCH(64,'Locality Calc'!$P$2:$P$316,0)),"")</f>
        <v>222</v>
      </c>
      <c r="C73" s="1" t="n">
        <f aca="false">IFERROR(INDEX('Locality Calc'!$H$2:$H$316,MATCH(64,'Locality Calc'!$P$2:$P$316,0)),"")</f>
        <v>185</v>
      </c>
      <c r="D73" s="1" t="n">
        <f aca="false">IFERROR(INDEX('Locality Calc'!$I$2:$I$316,MATCH(64,'Locality Calc'!$P$2:$P$316,0)),"")</f>
        <v>3026</v>
      </c>
      <c r="E73" s="1" t="n">
        <f aca="false">IFERROR(INDEX('Locality Calc'!$J$2:$J$316,MATCH(64,'Locality Calc'!$P$2:$P$316,0)),"")</f>
        <v>1327</v>
      </c>
      <c r="F73" s="1" t="n">
        <f aca="false">IFERROR(INDEX('Locality Calc'!$K$2:$K$316,MATCH(64,'Locality Calc'!$P$2:$P$316,0)),"")</f>
        <v>4760</v>
      </c>
      <c r="G73" s="1" t="n">
        <f aca="false">IFERROR(INDEX('Locality Calc'!$F$2:$F$316,MATCH(64,'Locality Calc'!$P$2:$P$316,0)),"")</f>
        <v>16</v>
      </c>
      <c r="H73" s="8" t="n">
        <f aca="false">IFERROR(INDEX('Locality Calc'!$L$2:$L$316,MATCH(64,'Locality Calc'!$P$2:$P$316,0)),"")</f>
        <v>-0.166666666666667</v>
      </c>
      <c r="I73" s="8" t="n">
        <f aca="false">IFERROR(INDEX('Locality Calc'!$M$2:$M$316,MATCH(64,'Locality Calc'!$P$2:$P$316,0)),"")</f>
        <v>15.3567567567568</v>
      </c>
      <c r="J73" s="8" t="n">
        <f aca="false">IFERROR(INDEX('Locality Calc'!$N$2:$N$316,MATCH(64,'Locality Calc'!$P$2:$P$316,0)),"")</f>
        <v>0.127214376809436</v>
      </c>
    </row>
    <row r="74" customFormat="false" ht="15" hidden="false" customHeight="true" outlineLevel="0" collapsed="false">
      <c r="A74" s="1" t="str">
        <f aca="false">IFERROR(INDEX('Locality Calc'!$A$2:$A$316,MATCH(65,'Locality Calc'!$P$2:$P$316,0)),"")</f>
        <v>Mankar Chowk</v>
      </c>
      <c r="B74" s="1" t="n">
        <f aca="false">IFERROR(INDEX('Locality Calc'!$G$2:$G$316,MATCH(65,'Locality Calc'!$P$2:$P$316,0)),"")</f>
        <v>1493</v>
      </c>
      <c r="C74" s="1" t="n">
        <f aca="false">IFERROR(INDEX('Locality Calc'!$H$2:$H$316,MATCH(65,'Locality Calc'!$P$2:$P$316,0)),"")</f>
        <v>1578</v>
      </c>
      <c r="D74" s="1" t="n">
        <f aca="false">IFERROR(INDEX('Locality Calc'!$I$2:$I$316,MATCH(65,'Locality Calc'!$P$2:$P$316,0)),"")</f>
        <v>1130</v>
      </c>
      <c r="E74" s="1" t="n">
        <f aca="false">IFERROR(INDEX('Locality Calc'!$J$2:$J$316,MATCH(65,'Locality Calc'!$P$2:$P$316,0)),"")</f>
        <v>412</v>
      </c>
      <c r="F74" s="1" t="n">
        <f aca="false">IFERROR(INDEX('Locality Calc'!$K$2:$K$316,MATCH(65,'Locality Calc'!$P$2:$P$316,0)),"")</f>
        <v>4613</v>
      </c>
      <c r="G74" s="1" t="n">
        <f aca="false">IFERROR(INDEX('Locality Calc'!$F$2:$F$316,MATCH(65,'Locality Calc'!$P$2:$P$316,0)),"")</f>
        <v>4</v>
      </c>
      <c r="H74" s="8" t="n">
        <f aca="false">IFERROR(INDEX('Locality Calc'!$L$2:$L$316,MATCH(65,'Locality Calc'!$P$2:$P$316,0)),"")</f>
        <v>0.0569323509711989</v>
      </c>
      <c r="I74" s="8" t="n">
        <f aca="false">IFERROR(INDEX('Locality Calc'!$M$2:$M$316,MATCH(65,'Locality Calc'!$P$2:$P$316,0)),"")</f>
        <v>-0.283903675538657</v>
      </c>
      <c r="J74" s="8" t="n">
        <f aca="false">IFERROR(INDEX('Locality Calc'!$N$2:$N$316,MATCH(65,'Locality Calc'!$P$2:$P$316,0)),"")</f>
        <v>-0.0628193942415556</v>
      </c>
    </row>
    <row r="75" customFormat="false" ht="15" hidden="false" customHeight="true" outlineLevel="0" collapsed="false">
      <c r="A75" s="1" t="str">
        <f aca="false">IFERROR(INDEX('Locality Calc'!$A$2:$A$316,MATCH(66,'Locality Calc'!$P$2:$P$316,0)),"")</f>
        <v>WADGAON</v>
      </c>
      <c r="B75" s="1" t="n">
        <f aca="false">IFERROR(INDEX('Locality Calc'!$G$2:$G$316,MATCH(66,'Locality Calc'!$P$2:$P$316,0)),"")</f>
        <v>391</v>
      </c>
      <c r="C75" s="1" t="n">
        <f aca="false">IFERROR(INDEX('Locality Calc'!$H$2:$H$316,MATCH(66,'Locality Calc'!$P$2:$P$316,0)),"")</f>
        <v>788</v>
      </c>
      <c r="D75" s="1" t="n">
        <f aca="false">IFERROR(INDEX('Locality Calc'!$I$2:$I$316,MATCH(66,'Locality Calc'!$P$2:$P$316,0)),"")</f>
        <v>2571</v>
      </c>
      <c r="E75" s="1" t="n">
        <f aca="false">IFERROR(INDEX('Locality Calc'!$J$2:$J$316,MATCH(66,'Locality Calc'!$P$2:$P$316,0)),"")</f>
        <v>793</v>
      </c>
      <c r="F75" s="1" t="n">
        <f aca="false">IFERROR(INDEX('Locality Calc'!$K$2:$K$316,MATCH(66,'Locality Calc'!$P$2:$P$316,0)),"")</f>
        <v>4543</v>
      </c>
      <c r="G75" s="1" t="n">
        <f aca="false">IFERROR(INDEX('Locality Calc'!$F$2:$F$316,MATCH(66,'Locality Calc'!$P$2:$P$316,0)),"")</f>
        <v>5</v>
      </c>
      <c r="H75" s="8" t="n">
        <f aca="false">IFERROR(INDEX('Locality Calc'!$L$2:$L$316,MATCH(66,'Locality Calc'!$P$2:$P$316,0)),"")</f>
        <v>1.0153452685422</v>
      </c>
      <c r="I75" s="8" t="n">
        <f aca="false">IFERROR(INDEX('Locality Calc'!$M$2:$M$316,MATCH(66,'Locality Calc'!$P$2:$P$316,0)),"")</f>
        <v>2.26269035532995</v>
      </c>
      <c r="J75" s="8" t="n">
        <f aca="false">IFERROR(INDEX('Locality Calc'!$N$2:$N$316,MATCH(66,'Locality Calc'!$P$2:$P$316,0)),"")</f>
        <v>-0.207178113410138</v>
      </c>
    </row>
    <row r="76" customFormat="false" ht="15" hidden="false" customHeight="true" outlineLevel="0" collapsed="false">
      <c r="A76" s="1" t="str">
        <f aca="false">IFERROR(INDEX('Locality Calc'!$A$2:$A$316,MATCH(67,'Locality Calc'!$P$2:$P$316,0)),"")</f>
        <v>Sadashiv Peth</v>
      </c>
      <c r="B76" s="1" t="n">
        <f aca="false">IFERROR(INDEX('Locality Calc'!$G$2:$G$316,MATCH(67,'Locality Calc'!$P$2:$P$316,0)),"")</f>
        <v>1418</v>
      </c>
      <c r="C76" s="1" t="n">
        <f aca="false">IFERROR(INDEX('Locality Calc'!$H$2:$H$316,MATCH(67,'Locality Calc'!$P$2:$P$316,0)),"")</f>
        <v>1654</v>
      </c>
      <c r="D76" s="1" t="n">
        <f aca="false">IFERROR(INDEX('Locality Calc'!$I$2:$I$316,MATCH(67,'Locality Calc'!$P$2:$P$316,0)),"")</f>
        <v>1111</v>
      </c>
      <c r="E76" s="1" t="n">
        <f aca="false">IFERROR(INDEX('Locality Calc'!$J$2:$J$316,MATCH(67,'Locality Calc'!$P$2:$P$316,0)),"")</f>
        <v>290</v>
      </c>
      <c r="F76" s="1" t="n">
        <f aca="false">IFERROR(INDEX('Locality Calc'!$K$2:$K$316,MATCH(67,'Locality Calc'!$P$2:$P$316,0)),"")</f>
        <v>4473</v>
      </c>
      <c r="G76" s="1" t="n">
        <f aca="false">IFERROR(INDEX('Locality Calc'!$F$2:$F$316,MATCH(67,'Locality Calc'!$P$2:$P$316,0)),"")</f>
        <v>29</v>
      </c>
      <c r="H76" s="8" t="n">
        <f aca="false">IFERROR(INDEX('Locality Calc'!$L$2:$L$316,MATCH(67,'Locality Calc'!$P$2:$P$316,0)),"")</f>
        <v>0.166431593794076</v>
      </c>
      <c r="I76" s="8" t="n">
        <f aca="false">IFERROR(INDEX('Locality Calc'!$M$2:$M$316,MATCH(67,'Locality Calc'!$P$2:$P$316,0)),"")</f>
        <v>-0.328295042321645</v>
      </c>
      <c r="J76" s="8" t="n">
        <f aca="false">IFERROR(INDEX('Locality Calc'!$N$2:$N$316,MATCH(67,'Locality Calc'!$P$2:$P$316,0)),"")</f>
        <v>-0.329052623572216</v>
      </c>
    </row>
    <row r="77" customFormat="false" ht="15" hidden="false" customHeight="true" outlineLevel="0" collapsed="false">
      <c r="A77" s="1" t="str">
        <f aca="false">IFERROR(INDEX('Locality Calc'!$A$2:$A$316,MATCH(68,'Locality Calc'!$P$2:$P$316,0)),"")</f>
        <v>Tingre Nagar</v>
      </c>
      <c r="B77" s="1" t="n">
        <f aca="false">IFERROR(INDEX('Locality Calc'!$G$2:$G$316,MATCH(68,'Locality Calc'!$P$2:$P$316,0)),"")</f>
        <v>1035</v>
      </c>
      <c r="C77" s="1" t="n">
        <f aca="false">IFERROR(INDEX('Locality Calc'!$H$2:$H$316,MATCH(68,'Locality Calc'!$P$2:$P$316,0)),"")</f>
        <v>1335</v>
      </c>
      <c r="D77" s="1" t="n">
        <f aca="false">IFERROR(INDEX('Locality Calc'!$I$2:$I$316,MATCH(68,'Locality Calc'!$P$2:$P$316,0)),"")</f>
        <v>1128</v>
      </c>
      <c r="E77" s="1" t="n">
        <f aca="false">IFERROR(INDEX('Locality Calc'!$J$2:$J$316,MATCH(68,'Locality Calc'!$P$2:$P$316,0)),"")</f>
        <v>689</v>
      </c>
      <c r="F77" s="1" t="n">
        <f aca="false">IFERROR(INDEX('Locality Calc'!$K$2:$K$316,MATCH(68,'Locality Calc'!$P$2:$P$316,0)),"")</f>
        <v>4187</v>
      </c>
      <c r="G77" s="1" t="n">
        <f aca="false">IFERROR(INDEX('Locality Calc'!$F$2:$F$316,MATCH(68,'Locality Calc'!$P$2:$P$316,0)),"")</f>
        <v>9</v>
      </c>
      <c r="H77" s="8" t="n">
        <f aca="false">IFERROR(INDEX('Locality Calc'!$L$2:$L$316,MATCH(68,'Locality Calc'!$P$2:$P$316,0)),"")</f>
        <v>0.289855072463768</v>
      </c>
      <c r="I77" s="8" t="n">
        <f aca="false">IFERROR(INDEX('Locality Calc'!$M$2:$M$316,MATCH(68,'Locality Calc'!$P$2:$P$316,0)),"")</f>
        <v>-0.155056179775281</v>
      </c>
      <c r="J77" s="8" t="n">
        <f aca="false">IFERROR(INDEX('Locality Calc'!$N$2:$N$316,MATCH(68,'Locality Calc'!$P$2:$P$316,0)),"")</f>
        <v>0.57005419039057</v>
      </c>
    </row>
    <row r="78" customFormat="false" ht="15" hidden="false" customHeight="true" outlineLevel="0" collapsed="false">
      <c r="A78" s="1" t="str">
        <f aca="false">IFERROR(INDEX('Locality Calc'!$A$2:$A$316,MATCH(69,'Locality Calc'!$P$2:$P$316,0)),"")</f>
        <v>CHIKHLI</v>
      </c>
      <c r="B78" s="1" t="n">
        <f aca="false">IFERROR(INDEX('Locality Calc'!$G$2:$G$316,MATCH(69,'Locality Calc'!$P$2:$P$316,0)),"")</f>
        <v>2603</v>
      </c>
      <c r="C78" s="1" t="n">
        <f aca="false">IFERROR(INDEX('Locality Calc'!$H$2:$H$316,MATCH(69,'Locality Calc'!$P$2:$P$316,0)),"")</f>
        <v>1053</v>
      </c>
      <c r="D78" s="1" t="n">
        <f aca="false">IFERROR(INDEX('Locality Calc'!$I$2:$I$316,MATCH(69,'Locality Calc'!$P$2:$P$316,0)),"")</f>
        <v>310</v>
      </c>
      <c r="E78" s="1" t="n">
        <f aca="false">IFERROR(INDEX('Locality Calc'!$J$2:$J$316,MATCH(69,'Locality Calc'!$P$2:$P$316,0)),"")</f>
        <v>183</v>
      </c>
      <c r="F78" s="1" t="n">
        <f aca="false">IFERROR(INDEX('Locality Calc'!$K$2:$K$316,MATCH(69,'Locality Calc'!$P$2:$P$316,0)),"")</f>
        <v>4149</v>
      </c>
      <c r="G78" s="1" t="n">
        <f aca="false">IFERROR(INDEX('Locality Calc'!$F$2:$F$316,MATCH(69,'Locality Calc'!$P$2:$P$316,0)),"")</f>
        <v>49</v>
      </c>
      <c r="H78" s="8" t="n">
        <f aca="false">IFERROR(INDEX('Locality Calc'!$L$2:$L$316,MATCH(69,'Locality Calc'!$P$2:$P$316,0)),"")</f>
        <v>-0.595466769112563</v>
      </c>
      <c r="I78" s="8" t="n">
        <f aca="false">IFERROR(INDEX('Locality Calc'!$M$2:$M$316,MATCH(69,'Locality Calc'!$P$2:$P$316,0)),"")</f>
        <v>-0.705603038936372</v>
      </c>
      <c r="J78" s="8" t="n">
        <f aca="false">IFERROR(INDEX('Locality Calc'!$N$2:$N$316,MATCH(69,'Locality Calc'!$P$2:$P$316,0)),"")</f>
        <v>0.517378464334394</v>
      </c>
    </row>
    <row r="79" customFormat="false" ht="15" hidden="false" customHeight="true" outlineLevel="0" collapsed="false">
      <c r="A79" s="1" t="str">
        <f aca="false">IFERROR(INDEX('Locality Calc'!$A$2:$A$316,MATCH(70,'Locality Calc'!$P$2:$P$316,0)),"")</f>
        <v>Vadgaon</v>
      </c>
      <c r="B79" s="1" t="n">
        <f aca="false">IFERROR(INDEX('Locality Calc'!$G$2:$G$316,MATCH(70,'Locality Calc'!$P$2:$P$316,0)),"")</f>
        <v>1637</v>
      </c>
      <c r="C79" s="1" t="n">
        <f aca="false">IFERROR(INDEX('Locality Calc'!$H$2:$H$316,MATCH(70,'Locality Calc'!$P$2:$P$316,0)),"")</f>
        <v>1438</v>
      </c>
      <c r="D79" s="1" t="n">
        <f aca="false">IFERROR(INDEX('Locality Calc'!$I$2:$I$316,MATCH(70,'Locality Calc'!$P$2:$P$316,0)),"")</f>
        <v>857</v>
      </c>
      <c r="E79" s="1" t="n">
        <f aca="false">IFERROR(INDEX('Locality Calc'!$J$2:$J$316,MATCH(70,'Locality Calc'!$P$2:$P$316,0)),"")</f>
        <v>126</v>
      </c>
      <c r="F79" s="1" t="n">
        <f aca="false">IFERROR(INDEX('Locality Calc'!$K$2:$K$316,MATCH(70,'Locality Calc'!$P$2:$P$316,0)),"")</f>
        <v>4058</v>
      </c>
      <c r="G79" s="1" t="n">
        <f aca="false">IFERROR(INDEX('Locality Calc'!$F$2:$F$316,MATCH(70,'Locality Calc'!$P$2:$P$316,0)),"")</f>
        <v>54</v>
      </c>
      <c r="H79" s="8" t="n">
        <f aca="false">IFERROR(INDEX('Locality Calc'!$L$2:$L$316,MATCH(70,'Locality Calc'!$P$2:$P$316,0)),"")</f>
        <v>-0.121563836285889</v>
      </c>
      <c r="I79" s="8" t="n">
        <f aca="false">IFERROR(INDEX('Locality Calc'!$M$2:$M$316,MATCH(70,'Locality Calc'!$P$2:$P$316,0)),"")</f>
        <v>-0.40403337969402</v>
      </c>
      <c r="J79" s="8" t="n">
        <f aca="false">IFERROR(INDEX('Locality Calc'!$N$2:$N$316,MATCH(70,'Locality Calc'!$P$2:$P$316,0)),"")</f>
        <v>-0.622084901474189</v>
      </c>
    </row>
    <row r="80" customFormat="false" ht="15" hidden="false" customHeight="true" outlineLevel="0" collapsed="false">
      <c r="A80" s="1" t="str">
        <f aca="false">IFERROR(INDEX('Locality Calc'!$A$2:$A$316,MATCH(71,'Locality Calc'!$P$2:$P$316,0)),"")</f>
        <v>Vishrantwadi</v>
      </c>
      <c r="B80" s="1" t="n">
        <f aca="false">IFERROR(INDEX('Locality Calc'!$G$2:$G$316,MATCH(71,'Locality Calc'!$P$2:$P$316,0)),"")</f>
        <v>1580</v>
      </c>
      <c r="C80" s="1" t="n">
        <f aca="false">IFERROR(INDEX('Locality Calc'!$H$2:$H$316,MATCH(71,'Locality Calc'!$P$2:$P$316,0)),"")</f>
        <v>885</v>
      </c>
      <c r="D80" s="1" t="n">
        <f aca="false">IFERROR(INDEX('Locality Calc'!$I$2:$I$316,MATCH(71,'Locality Calc'!$P$2:$P$316,0)),"")</f>
        <v>1118</v>
      </c>
      <c r="E80" s="1" t="n">
        <f aca="false">IFERROR(INDEX('Locality Calc'!$J$2:$J$316,MATCH(71,'Locality Calc'!$P$2:$P$316,0)),"")</f>
        <v>344</v>
      </c>
      <c r="F80" s="1" t="n">
        <f aca="false">IFERROR(INDEX('Locality Calc'!$K$2:$K$316,MATCH(71,'Locality Calc'!$P$2:$P$316,0)),"")</f>
        <v>3927</v>
      </c>
      <c r="G80" s="1" t="n">
        <f aca="false">IFERROR(INDEX('Locality Calc'!$F$2:$F$316,MATCH(71,'Locality Calc'!$P$2:$P$316,0)),"")</f>
        <v>24</v>
      </c>
      <c r="H80" s="8" t="n">
        <f aca="false">IFERROR(INDEX('Locality Calc'!$L$2:$L$316,MATCH(71,'Locality Calc'!$P$2:$P$316,0)),"")</f>
        <v>-0.439873417721519</v>
      </c>
      <c r="I80" s="8" t="n">
        <f aca="false">IFERROR(INDEX('Locality Calc'!$M$2:$M$316,MATCH(71,'Locality Calc'!$P$2:$P$316,0)),"")</f>
        <v>0.263276836158192</v>
      </c>
      <c r="J80" s="8" t="n">
        <f aca="false">IFERROR(INDEX('Locality Calc'!$N$2:$N$316,MATCH(71,'Locality Calc'!$P$2:$P$316,0)),"")</f>
        <v>-0.209100758396533</v>
      </c>
    </row>
    <row r="81" customFormat="false" ht="15" hidden="false" customHeight="true" outlineLevel="0" collapsed="false">
      <c r="A81" s="1" t="str">
        <f aca="false">IFERROR(INDEX('Locality Calc'!$A$2:$A$316,MATCH(72,'Locality Calc'!$P$2:$P$316,0)),"")</f>
        <v>Maharshi Nagar</v>
      </c>
      <c r="B81" s="1" t="n">
        <f aca="false">IFERROR(INDEX('Locality Calc'!$G$2:$G$316,MATCH(72,'Locality Calc'!$P$2:$P$316,0)),"")</f>
        <v>898</v>
      </c>
      <c r="C81" s="1" t="n">
        <f aca="false">IFERROR(INDEX('Locality Calc'!$H$2:$H$316,MATCH(72,'Locality Calc'!$P$2:$P$316,0)),"")</f>
        <v>1404</v>
      </c>
      <c r="D81" s="1" t="n">
        <f aca="false">IFERROR(INDEX('Locality Calc'!$I$2:$I$316,MATCH(72,'Locality Calc'!$P$2:$P$316,0)),"")</f>
        <v>1354</v>
      </c>
      <c r="E81" s="1" t="n">
        <f aca="false">IFERROR(INDEX('Locality Calc'!$J$2:$J$316,MATCH(72,'Locality Calc'!$P$2:$P$316,0)),"")</f>
        <v>218</v>
      </c>
      <c r="F81" s="1" t="n">
        <f aca="false">IFERROR(INDEX('Locality Calc'!$K$2:$K$316,MATCH(72,'Locality Calc'!$P$2:$P$316,0)),"")</f>
        <v>3874</v>
      </c>
      <c r="G81" s="1" t="n">
        <f aca="false">IFERROR(INDEX('Locality Calc'!$F$2:$F$316,MATCH(72,'Locality Calc'!$P$2:$P$316,0)),"")</f>
        <v>4</v>
      </c>
      <c r="H81" s="8" t="n">
        <f aca="false">IFERROR(INDEX('Locality Calc'!$L$2:$L$316,MATCH(72,'Locality Calc'!$P$2:$P$316,0)),"")</f>
        <v>0.56347438752784</v>
      </c>
      <c r="I81" s="8" t="n">
        <f aca="false">IFERROR(INDEX('Locality Calc'!$M$2:$M$316,MATCH(72,'Locality Calc'!$P$2:$P$316,0)),"")</f>
        <v>-0.0356125356125356</v>
      </c>
      <c r="J81" s="8" t="n">
        <f aca="false">IFERROR(INDEX('Locality Calc'!$N$2:$N$316,MATCH(72,'Locality Calc'!$P$2:$P$316,0)),"")</f>
        <v>-0.586150581480018</v>
      </c>
    </row>
    <row r="82" customFormat="false" ht="15" hidden="false" customHeight="true" outlineLevel="0" collapsed="false">
      <c r="A82" s="1" t="str">
        <f aca="false">IFERROR(INDEX('Locality Calc'!$A$2:$A$316,MATCH(73,'Locality Calc'!$P$2:$P$316,0)),"")</f>
        <v>New Timebr Market</v>
      </c>
      <c r="B82" s="1" t="n">
        <f aca="false">IFERROR(INDEX('Locality Calc'!$G$2:$G$316,MATCH(73,'Locality Calc'!$P$2:$P$316,0)),"")</f>
        <v>1153</v>
      </c>
      <c r="C82" s="1" t="n">
        <f aca="false">IFERROR(INDEX('Locality Calc'!$H$2:$H$316,MATCH(73,'Locality Calc'!$P$2:$P$316,0)),"")</f>
        <v>1385</v>
      </c>
      <c r="D82" s="1" t="n">
        <f aca="false">IFERROR(INDEX('Locality Calc'!$I$2:$I$316,MATCH(73,'Locality Calc'!$P$2:$P$316,0)),"")</f>
        <v>727</v>
      </c>
      <c r="E82" s="1" t="n">
        <f aca="false">IFERROR(INDEX('Locality Calc'!$J$2:$J$316,MATCH(73,'Locality Calc'!$P$2:$P$316,0)),"")</f>
        <v>421</v>
      </c>
      <c r="F82" s="1" t="n">
        <f aca="false">IFERROR(INDEX('Locality Calc'!$K$2:$K$316,MATCH(73,'Locality Calc'!$P$2:$P$316,0)),"")</f>
        <v>3686</v>
      </c>
      <c r="G82" s="1" t="n">
        <f aca="false">IFERROR(INDEX('Locality Calc'!$F$2:$F$316,MATCH(73,'Locality Calc'!$P$2:$P$316,0)),"")</f>
        <v>42</v>
      </c>
      <c r="H82" s="8" t="n">
        <f aca="false">IFERROR(INDEX('Locality Calc'!$L$2:$L$316,MATCH(73,'Locality Calc'!$P$2:$P$316,0)),"")</f>
        <v>0.201214223764094</v>
      </c>
      <c r="I82" s="8" t="n">
        <f aca="false">IFERROR(INDEX('Locality Calc'!$M$2:$M$316,MATCH(73,'Locality Calc'!$P$2:$P$316,0)),"")</f>
        <v>-0.475090252707581</v>
      </c>
      <c r="J82" s="8" t="n">
        <f aca="false">IFERROR(INDEX('Locality Calc'!$N$2:$N$316,MATCH(73,'Locality Calc'!$P$2:$P$316,0)),"")</f>
        <v>0.488511536896759</v>
      </c>
    </row>
    <row r="83" customFormat="false" ht="15" hidden="false" customHeight="true" outlineLevel="0" collapsed="false">
      <c r="A83" s="1" t="str">
        <f aca="false">IFERROR(INDEX('Locality Calc'!$A$2:$A$316,MATCH(74,'Locality Calc'!$P$2:$P$316,0)),"")</f>
        <v>ALANDI</v>
      </c>
      <c r="B83" s="1" t="n">
        <f aca="false">IFERROR(INDEX('Locality Calc'!$G$2:$G$316,MATCH(74,'Locality Calc'!$P$2:$P$316,0)),"")</f>
        <v>1104</v>
      </c>
      <c r="C83" s="1" t="n">
        <f aca="false">IFERROR(INDEX('Locality Calc'!$H$2:$H$316,MATCH(74,'Locality Calc'!$P$2:$P$316,0)),"")</f>
        <v>1306</v>
      </c>
      <c r="D83" s="1" t="n">
        <f aca="false">IFERROR(INDEX('Locality Calc'!$I$2:$I$316,MATCH(74,'Locality Calc'!$P$2:$P$316,0)),"")</f>
        <v>966</v>
      </c>
      <c r="E83" s="1" t="n">
        <f aca="false">IFERROR(INDEX('Locality Calc'!$J$2:$J$316,MATCH(74,'Locality Calc'!$P$2:$P$316,0)),"")</f>
        <v>295</v>
      </c>
      <c r="F83" s="1" t="n">
        <f aca="false">IFERROR(INDEX('Locality Calc'!$K$2:$K$316,MATCH(74,'Locality Calc'!$P$2:$P$316,0)),"")</f>
        <v>3671</v>
      </c>
      <c r="G83" s="1" t="n">
        <f aca="false">IFERROR(INDEX('Locality Calc'!$F$2:$F$316,MATCH(74,'Locality Calc'!$P$2:$P$316,0)),"")</f>
        <v>32</v>
      </c>
      <c r="H83" s="8" t="n">
        <f aca="false">IFERROR(INDEX('Locality Calc'!$L$2:$L$316,MATCH(74,'Locality Calc'!$P$2:$P$316,0)),"")</f>
        <v>0.182971014492754</v>
      </c>
      <c r="I83" s="8" t="n">
        <f aca="false">IFERROR(INDEX('Locality Calc'!$M$2:$M$316,MATCH(74,'Locality Calc'!$P$2:$P$316,0)),"")</f>
        <v>-0.260336906584992</v>
      </c>
      <c r="J83" s="8" t="n">
        <f aca="false">IFERROR(INDEX('Locality Calc'!$N$2:$N$316,MATCH(74,'Locality Calc'!$P$2:$P$316,0)),"")</f>
        <v>-0.215036596389934</v>
      </c>
    </row>
    <row r="84" customFormat="false" ht="15" hidden="false" customHeight="true" outlineLevel="0" collapsed="false">
      <c r="A84" s="1" t="str">
        <f aca="false">IFERROR(INDEX('Locality Calc'!$A$2:$A$316,MATCH(75,'Locality Calc'!$P$2:$P$316,0)),"")</f>
        <v>Nanded</v>
      </c>
      <c r="B84" s="1" t="n">
        <f aca="false">IFERROR(INDEX('Locality Calc'!$G$2:$G$316,MATCH(75,'Locality Calc'!$P$2:$P$316,0)),"")</f>
        <v>983</v>
      </c>
      <c r="C84" s="1" t="n">
        <f aca="false">IFERROR(INDEX('Locality Calc'!$H$2:$H$316,MATCH(75,'Locality Calc'!$P$2:$P$316,0)),"")</f>
        <v>815</v>
      </c>
      <c r="D84" s="1" t="n">
        <f aca="false">IFERROR(INDEX('Locality Calc'!$I$2:$I$316,MATCH(75,'Locality Calc'!$P$2:$P$316,0)),"")</f>
        <v>1362</v>
      </c>
      <c r="E84" s="1" t="n">
        <f aca="false">IFERROR(INDEX('Locality Calc'!$J$2:$J$316,MATCH(75,'Locality Calc'!$P$2:$P$316,0)),"")</f>
        <v>435</v>
      </c>
      <c r="F84" s="1" t="n">
        <f aca="false">IFERROR(INDEX('Locality Calc'!$K$2:$K$316,MATCH(75,'Locality Calc'!$P$2:$P$316,0)),"")</f>
        <v>3595</v>
      </c>
      <c r="G84" s="1" t="n">
        <f aca="false">IFERROR(INDEX('Locality Calc'!$F$2:$F$316,MATCH(75,'Locality Calc'!$P$2:$P$316,0)),"")</f>
        <v>12</v>
      </c>
      <c r="H84" s="8" t="n">
        <f aca="false">IFERROR(INDEX('Locality Calc'!$L$2:$L$316,MATCH(75,'Locality Calc'!$P$2:$P$316,0)),"")</f>
        <v>-0.170905391658189</v>
      </c>
      <c r="I84" s="8" t="n">
        <f aca="false">IFERROR(INDEX('Locality Calc'!$M$2:$M$316,MATCH(75,'Locality Calc'!$P$2:$P$316,0)),"")</f>
        <v>0.671165644171779</v>
      </c>
      <c r="J84" s="8" t="n">
        <f aca="false">IFERROR(INDEX('Locality Calc'!$N$2:$N$316,MATCH(75,'Locality Calc'!$P$2:$P$316,0)),"")</f>
        <v>-0.17905007135323</v>
      </c>
    </row>
    <row r="85" customFormat="false" ht="15" hidden="false" customHeight="true" outlineLevel="0" collapsed="false">
      <c r="A85" s="1" t="str">
        <f aca="false">IFERROR(INDEX('Locality Calc'!$A$2:$A$316,MATCH(76,'Locality Calc'!$P$2:$P$316,0)),"")</f>
        <v>Loni Kalbhor</v>
      </c>
      <c r="B85" s="1" t="n">
        <f aca="false">IFERROR(INDEX('Locality Calc'!$G$2:$G$316,MATCH(76,'Locality Calc'!$P$2:$P$316,0)),"")</f>
        <v>0</v>
      </c>
      <c r="C85" s="1" t="n">
        <f aca="false">IFERROR(INDEX('Locality Calc'!$H$2:$H$316,MATCH(76,'Locality Calc'!$P$2:$P$316,0)),"")</f>
        <v>1119</v>
      </c>
      <c r="D85" s="1" t="n">
        <f aca="false">IFERROR(INDEX('Locality Calc'!$I$2:$I$316,MATCH(76,'Locality Calc'!$P$2:$P$316,0)),"")</f>
        <v>2039</v>
      </c>
      <c r="E85" s="1" t="n">
        <f aca="false">IFERROR(INDEX('Locality Calc'!$J$2:$J$316,MATCH(76,'Locality Calc'!$P$2:$P$316,0)),"")</f>
        <v>258</v>
      </c>
      <c r="F85" s="1" t="n">
        <f aca="false">IFERROR(INDEX('Locality Calc'!$K$2:$K$316,MATCH(76,'Locality Calc'!$P$2:$P$316,0)),"")</f>
        <v>3416</v>
      </c>
      <c r="G85" s="1" t="n">
        <f aca="false">IFERROR(INDEX('Locality Calc'!$F$2:$F$316,MATCH(76,'Locality Calc'!$P$2:$P$316,0)),"")</f>
        <v>13</v>
      </c>
      <c r="H85" s="8" t="str">
        <f aca="false">IFERROR(INDEX('Locality Calc'!$L$2:$L$316,MATCH(76,'Locality Calc'!$P$2:$P$316,0)),"")</f>
        <v/>
      </c>
      <c r="I85" s="8" t="n">
        <f aca="false">IFERROR(INDEX('Locality Calc'!$M$2:$M$316,MATCH(76,'Locality Calc'!$P$2:$P$316,0)),"")</f>
        <v>0.822162645218945</v>
      </c>
      <c r="J85" s="8" t="n">
        <f aca="false">IFERROR(INDEX('Locality Calc'!$N$2:$N$316,MATCH(76,'Locality Calc'!$P$2:$P$316,0)),"")</f>
        <v>-0.674757717467137</v>
      </c>
    </row>
    <row r="86" customFormat="false" ht="15" hidden="false" customHeight="true" outlineLevel="0" collapsed="false">
      <c r="A86" s="1" t="str">
        <f aca="false">IFERROR(INDEX('Locality Calc'!$A$2:$A$316,MATCH(77,'Locality Calc'!$P$2:$P$316,0)),"")</f>
        <v>MUNDHWA</v>
      </c>
      <c r="B86" s="1" t="n">
        <f aca="false">IFERROR(INDEX('Locality Calc'!$G$2:$G$316,MATCH(77,'Locality Calc'!$P$2:$P$316,0)),"")</f>
        <v>967</v>
      </c>
      <c r="C86" s="1" t="n">
        <f aca="false">IFERROR(INDEX('Locality Calc'!$H$2:$H$316,MATCH(77,'Locality Calc'!$P$2:$P$316,0)),"")</f>
        <v>1070</v>
      </c>
      <c r="D86" s="1" t="n">
        <f aca="false">IFERROR(INDEX('Locality Calc'!$I$2:$I$316,MATCH(77,'Locality Calc'!$P$2:$P$316,0)),"")</f>
        <v>909</v>
      </c>
      <c r="E86" s="1" t="n">
        <f aca="false">IFERROR(INDEX('Locality Calc'!$J$2:$J$316,MATCH(77,'Locality Calc'!$P$2:$P$316,0)),"")</f>
        <v>327</v>
      </c>
      <c r="F86" s="1" t="n">
        <f aca="false">IFERROR(INDEX('Locality Calc'!$K$2:$K$316,MATCH(77,'Locality Calc'!$P$2:$P$316,0)),"")</f>
        <v>3273</v>
      </c>
      <c r="G86" s="1" t="n">
        <f aca="false">IFERROR(INDEX('Locality Calc'!$F$2:$F$316,MATCH(77,'Locality Calc'!$P$2:$P$316,0)),"")</f>
        <v>22</v>
      </c>
      <c r="H86" s="8" t="n">
        <f aca="false">IFERROR(INDEX('Locality Calc'!$L$2:$L$316,MATCH(77,'Locality Calc'!$P$2:$P$316,0)),"")</f>
        <v>0.106514994829369</v>
      </c>
      <c r="I86" s="8" t="n">
        <f aca="false">IFERROR(INDEX('Locality Calc'!$M$2:$M$316,MATCH(77,'Locality Calc'!$P$2:$P$316,0)),"")</f>
        <v>-0.150467289719626</v>
      </c>
      <c r="J86" s="8" t="n">
        <f aca="false">IFERROR(INDEX('Locality Calc'!$N$2:$N$316,MATCH(77,'Locality Calc'!$P$2:$P$316,0)),"")</f>
        <v>-0.075326546739181</v>
      </c>
    </row>
    <row r="87" customFormat="false" ht="15" hidden="false" customHeight="true" outlineLevel="0" collapsed="false">
      <c r="A87" s="1" t="str">
        <f aca="false">IFERROR(INDEX('Locality Calc'!$A$2:$A$316,MATCH(78,'Locality Calc'!$P$2:$P$316,0)),"")</f>
        <v>BHAVDHAN BUDRUK</v>
      </c>
      <c r="B87" s="1" t="n">
        <f aca="false">IFERROR(INDEX('Locality Calc'!$G$2:$G$316,MATCH(78,'Locality Calc'!$P$2:$P$316,0)),"")</f>
        <v>1041</v>
      </c>
      <c r="C87" s="1" t="n">
        <f aca="false">IFERROR(INDEX('Locality Calc'!$H$2:$H$316,MATCH(78,'Locality Calc'!$P$2:$P$316,0)),"")</f>
        <v>853</v>
      </c>
      <c r="D87" s="1" t="n">
        <f aca="false">IFERROR(INDEX('Locality Calc'!$I$2:$I$316,MATCH(78,'Locality Calc'!$P$2:$P$316,0)),"")</f>
        <v>907</v>
      </c>
      <c r="E87" s="1" t="n">
        <f aca="false">IFERROR(INDEX('Locality Calc'!$J$2:$J$316,MATCH(78,'Locality Calc'!$P$2:$P$316,0)),"")</f>
        <v>447</v>
      </c>
      <c r="F87" s="1" t="n">
        <f aca="false">IFERROR(INDEX('Locality Calc'!$K$2:$K$316,MATCH(78,'Locality Calc'!$P$2:$P$316,0)),"")</f>
        <v>3248</v>
      </c>
      <c r="G87" s="1" t="n">
        <f aca="false">IFERROR(INDEX('Locality Calc'!$F$2:$F$316,MATCH(78,'Locality Calc'!$P$2:$P$316,0)),"")</f>
        <v>4</v>
      </c>
      <c r="H87" s="8" t="n">
        <f aca="false">IFERROR(INDEX('Locality Calc'!$L$2:$L$316,MATCH(78,'Locality Calc'!$P$2:$P$316,0)),"")</f>
        <v>-0.18059558117195</v>
      </c>
      <c r="I87" s="8" t="n">
        <f aca="false">IFERROR(INDEX('Locality Calc'!$M$2:$M$316,MATCH(78,'Locality Calc'!$P$2:$P$316,0)),"")</f>
        <v>0.063305978898007</v>
      </c>
      <c r="J87" s="8" t="n">
        <f aca="false">IFERROR(INDEX('Locality Calc'!$N$2:$N$316,MATCH(78,'Locality Calc'!$P$2:$P$316,0)),"")</f>
        <v>0.266790378433778</v>
      </c>
    </row>
    <row r="88" customFormat="false" ht="15" hidden="false" customHeight="true" outlineLevel="0" collapsed="false">
      <c r="A88" s="1" t="str">
        <f aca="false">IFERROR(INDEX('Locality Calc'!$A$2:$A$316,MATCH(79,'Locality Calc'!$P$2:$P$316,0)),"")</f>
        <v>Pcmc</v>
      </c>
      <c r="B88" s="1" t="n">
        <f aca="false">IFERROR(INDEX('Locality Calc'!$G$2:$G$316,MATCH(79,'Locality Calc'!$P$2:$P$316,0)),"")</f>
        <v>877</v>
      </c>
      <c r="C88" s="1" t="n">
        <f aca="false">IFERROR(INDEX('Locality Calc'!$H$2:$H$316,MATCH(79,'Locality Calc'!$P$2:$P$316,0)),"")</f>
        <v>589</v>
      </c>
      <c r="D88" s="1" t="n">
        <f aca="false">IFERROR(INDEX('Locality Calc'!$I$2:$I$316,MATCH(79,'Locality Calc'!$P$2:$P$316,0)),"")</f>
        <v>1259</v>
      </c>
      <c r="E88" s="1" t="n">
        <f aca="false">IFERROR(INDEX('Locality Calc'!$J$2:$J$316,MATCH(79,'Locality Calc'!$P$2:$P$316,0)),"")</f>
        <v>479</v>
      </c>
      <c r="F88" s="1" t="n">
        <f aca="false">IFERROR(INDEX('Locality Calc'!$K$2:$K$316,MATCH(79,'Locality Calc'!$P$2:$P$316,0)),"")</f>
        <v>3204</v>
      </c>
      <c r="G88" s="1" t="n">
        <f aca="false">IFERROR(INDEX('Locality Calc'!$F$2:$F$316,MATCH(79,'Locality Calc'!$P$2:$P$316,0)),"")</f>
        <v>17</v>
      </c>
      <c r="H88" s="8" t="n">
        <f aca="false">IFERROR(INDEX('Locality Calc'!$L$2:$L$316,MATCH(79,'Locality Calc'!$P$2:$P$316,0)),"")</f>
        <v>-0.328392246294185</v>
      </c>
      <c r="I88" s="8" t="n">
        <f aca="false">IFERROR(INDEX('Locality Calc'!$M$2:$M$316,MATCH(79,'Locality Calc'!$P$2:$P$316,0)),"")</f>
        <v>1.13752122241087</v>
      </c>
      <c r="J88" s="8" t="n">
        <f aca="false">IFERROR(INDEX('Locality Calc'!$N$2:$N$316,MATCH(79,'Locality Calc'!$P$2:$P$316,0)),"")</f>
        <v>-0.0220552864446409</v>
      </c>
    </row>
    <row r="89" customFormat="false" ht="15" hidden="false" customHeight="true" outlineLevel="0" collapsed="false">
      <c r="A89" s="1" t="str">
        <f aca="false">IFERROR(INDEX('Locality Calc'!$A$2:$A$316,MATCH(80,'Locality Calc'!$P$2:$P$316,0)),"")</f>
        <v>Raviwar Peth</v>
      </c>
      <c r="B89" s="1" t="n">
        <f aca="false">IFERROR(INDEX('Locality Calc'!$G$2:$G$316,MATCH(80,'Locality Calc'!$P$2:$P$316,0)),"")</f>
        <v>834</v>
      </c>
      <c r="C89" s="1" t="n">
        <f aca="false">IFERROR(INDEX('Locality Calc'!$H$2:$H$316,MATCH(80,'Locality Calc'!$P$2:$P$316,0)),"")</f>
        <v>1098</v>
      </c>
      <c r="D89" s="1" t="n">
        <f aca="false">IFERROR(INDEX('Locality Calc'!$I$2:$I$316,MATCH(80,'Locality Calc'!$P$2:$P$316,0)),"")</f>
        <v>498</v>
      </c>
      <c r="E89" s="1" t="n">
        <f aca="false">IFERROR(INDEX('Locality Calc'!$J$2:$J$316,MATCH(80,'Locality Calc'!$P$2:$P$316,0)),"")</f>
        <v>530</v>
      </c>
      <c r="F89" s="1" t="n">
        <f aca="false">IFERROR(INDEX('Locality Calc'!$K$2:$K$316,MATCH(80,'Locality Calc'!$P$2:$P$316,0)),"")</f>
        <v>2960</v>
      </c>
      <c r="G89" s="1" t="n">
        <f aca="false">IFERROR(INDEX('Locality Calc'!$F$2:$F$316,MATCH(80,'Locality Calc'!$P$2:$P$316,0)),"")</f>
        <v>15</v>
      </c>
      <c r="H89" s="8" t="n">
        <f aca="false">IFERROR(INDEX('Locality Calc'!$L$2:$L$316,MATCH(80,'Locality Calc'!$P$2:$P$316,0)),"")</f>
        <v>0.316546762589928</v>
      </c>
      <c r="I89" s="8" t="n">
        <f aca="false">IFERROR(INDEX('Locality Calc'!$M$2:$M$316,MATCH(80,'Locality Calc'!$P$2:$P$316,0)),"")</f>
        <v>-0.546448087431694</v>
      </c>
      <c r="J89" s="8" t="n">
        <f aca="false">IFERROR(INDEX('Locality Calc'!$N$2:$N$316,MATCH(80,'Locality Calc'!$P$2:$P$316,0)),"")</f>
        <v>1.73559024831721</v>
      </c>
    </row>
    <row r="90" customFormat="false" ht="15" hidden="false" customHeight="true" outlineLevel="0" collapsed="false">
      <c r="A90" s="1" t="str">
        <f aca="false">IFERROR(INDEX('Locality Calc'!$A$2:$A$316,MATCH(81,'Locality Calc'!$P$2:$P$316,0)),"")</f>
        <v>Shaniwar Peth</v>
      </c>
      <c r="B90" s="1" t="n">
        <f aca="false">IFERROR(INDEX('Locality Calc'!$G$2:$G$316,MATCH(81,'Locality Calc'!$P$2:$P$316,0)),"")</f>
        <v>2155</v>
      </c>
      <c r="C90" s="1" t="n">
        <f aca="false">IFERROR(INDEX('Locality Calc'!$H$2:$H$316,MATCH(81,'Locality Calc'!$P$2:$P$316,0)),"")</f>
        <v>546</v>
      </c>
      <c r="D90" s="1" t="n">
        <f aca="false">IFERROR(INDEX('Locality Calc'!$I$2:$I$316,MATCH(81,'Locality Calc'!$P$2:$P$316,0)),"")</f>
        <v>42</v>
      </c>
      <c r="E90" s="1" t="n">
        <f aca="false">IFERROR(INDEX('Locality Calc'!$J$2:$J$316,MATCH(81,'Locality Calc'!$P$2:$P$316,0)),"")</f>
        <v>198</v>
      </c>
      <c r="F90" s="1" t="n">
        <f aca="false">IFERROR(INDEX('Locality Calc'!$K$2:$K$316,MATCH(81,'Locality Calc'!$P$2:$P$316,0)),"")</f>
        <v>2941</v>
      </c>
      <c r="G90" s="1" t="n">
        <f aca="false">IFERROR(INDEX('Locality Calc'!$F$2:$F$316,MATCH(81,'Locality Calc'!$P$2:$P$316,0)),"")</f>
        <v>16</v>
      </c>
      <c r="H90" s="8" t="n">
        <f aca="false">IFERROR(INDEX('Locality Calc'!$L$2:$L$316,MATCH(81,'Locality Calc'!$P$2:$P$316,0)),"")</f>
        <v>-0.746635730858469</v>
      </c>
      <c r="I90" s="8" t="n">
        <f aca="false">IFERROR(INDEX('Locality Calc'!$M$2:$M$316,MATCH(81,'Locality Calc'!$P$2:$P$316,0)),"")</f>
        <v>-0.923076923076923</v>
      </c>
      <c r="J90" s="8" t="n">
        <f aca="false">IFERROR(INDEX('Locality Calc'!$N$2:$N$316,MATCH(81,'Locality Calc'!$P$2:$P$316,0)),"")</f>
        <v>11.1177062374245</v>
      </c>
    </row>
    <row r="91" customFormat="false" ht="15" hidden="false" customHeight="true" outlineLevel="0" collapsed="false">
      <c r="A91" s="1" t="str">
        <f aca="false">IFERROR(INDEX('Locality Calc'!$A$2:$A$316,MATCH(82,'Locality Calc'!$P$2:$P$316,0)),"")</f>
        <v>Pimple Gurav</v>
      </c>
      <c r="B91" s="1" t="n">
        <f aca="false">IFERROR(INDEX('Locality Calc'!$G$2:$G$316,MATCH(82,'Locality Calc'!$P$2:$P$316,0)),"")</f>
        <v>771</v>
      </c>
      <c r="C91" s="1" t="n">
        <f aca="false">IFERROR(INDEX('Locality Calc'!$H$2:$H$316,MATCH(82,'Locality Calc'!$P$2:$P$316,0)),"")</f>
        <v>1377</v>
      </c>
      <c r="D91" s="1" t="n">
        <f aca="false">IFERROR(INDEX('Locality Calc'!$I$2:$I$316,MATCH(82,'Locality Calc'!$P$2:$P$316,0)),"")</f>
        <v>505</v>
      </c>
      <c r="E91" s="1" t="n">
        <f aca="false">IFERROR(INDEX('Locality Calc'!$J$2:$J$316,MATCH(82,'Locality Calc'!$P$2:$P$316,0)),"")</f>
        <v>176</v>
      </c>
      <c r="F91" s="1" t="n">
        <f aca="false">IFERROR(INDEX('Locality Calc'!$K$2:$K$316,MATCH(82,'Locality Calc'!$P$2:$P$316,0)),"")</f>
        <v>2829</v>
      </c>
      <c r="G91" s="1" t="n">
        <f aca="false">IFERROR(INDEX('Locality Calc'!$F$2:$F$316,MATCH(82,'Locality Calc'!$P$2:$P$316,0)),"")</f>
        <v>44</v>
      </c>
      <c r="H91" s="8" t="n">
        <f aca="false">IFERROR(INDEX('Locality Calc'!$L$2:$L$316,MATCH(82,'Locality Calc'!$P$2:$P$316,0)),"")</f>
        <v>0.785992217898833</v>
      </c>
      <c r="I91" s="8" t="n">
        <f aca="false">IFERROR(INDEX('Locality Calc'!$M$2:$M$316,MATCH(82,'Locality Calc'!$P$2:$P$316,0)),"")</f>
        <v>-0.633260711692084</v>
      </c>
      <c r="J91" s="8" t="n">
        <f aca="false">IFERROR(INDEX('Locality Calc'!$N$2:$N$316,MATCH(82,'Locality Calc'!$P$2:$P$316,0)),"")</f>
        <v>-0.104169571886766</v>
      </c>
    </row>
    <row r="92" customFormat="false" ht="15" hidden="false" customHeight="true" outlineLevel="0" collapsed="false">
      <c r="A92" s="1" t="str">
        <f aca="false">IFERROR(INDEX('Locality Calc'!$A$2:$A$316,MATCH(83,'Locality Calc'!$P$2:$P$316,0)),"")</f>
        <v>Shankar Seth Road</v>
      </c>
      <c r="B92" s="1" t="n">
        <f aca="false">IFERROR(INDEX('Locality Calc'!$G$2:$G$316,MATCH(83,'Locality Calc'!$P$2:$P$316,0)),"")</f>
        <v>619</v>
      </c>
      <c r="C92" s="1" t="n">
        <f aca="false">IFERROR(INDEX('Locality Calc'!$H$2:$H$316,MATCH(83,'Locality Calc'!$P$2:$P$316,0)),"")</f>
        <v>654</v>
      </c>
      <c r="D92" s="1" t="n">
        <f aca="false">IFERROR(INDEX('Locality Calc'!$I$2:$I$316,MATCH(83,'Locality Calc'!$P$2:$P$316,0)),"")</f>
        <v>1267</v>
      </c>
      <c r="E92" s="1" t="n">
        <f aca="false">IFERROR(INDEX('Locality Calc'!$J$2:$J$316,MATCH(83,'Locality Calc'!$P$2:$P$316,0)),"")</f>
        <v>280</v>
      </c>
      <c r="F92" s="1" t="n">
        <f aca="false">IFERROR(INDEX('Locality Calc'!$K$2:$K$316,MATCH(83,'Locality Calc'!$P$2:$P$316,0)),"")</f>
        <v>2820</v>
      </c>
      <c r="G92" s="1" t="n">
        <f aca="false">IFERROR(INDEX('Locality Calc'!$F$2:$F$316,MATCH(83,'Locality Calc'!$P$2:$P$316,0)),"")</f>
        <v>14</v>
      </c>
      <c r="H92" s="8" t="n">
        <f aca="false">IFERROR(INDEX('Locality Calc'!$L$2:$L$316,MATCH(83,'Locality Calc'!$P$2:$P$316,0)),"")</f>
        <v>0.0565428109854604</v>
      </c>
      <c r="I92" s="8" t="n">
        <f aca="false">IFERROR(INDEX('Locality Calc'!$M$2:$M$316,MATCH(83,'Locality Calc'!$P$2:$P$316,0)),"")</f>
        <v>0.937308868501529</v>
      </c>
      <c r="J92" s="8" t="n">
        <f aca="false">IFERROR(INDEX('Locality Calc'!$N$2:$N$316,MATCH(83,'Locality Calc'!$P$2:$P$316,0)),"")</f>
        <v>-0.431950820947786</v>
      </c>
    </row>
    <row r="93" customFormat="false" ht="15" hidden="false" customHeight="true" outlineLevel="0" collapsed="false">
      <c r="A93" s="1" t="str">
        <f aca="false">IFERROR(INDEX('Locality Calc'!$A$2:$A$316,MATCH(84,'Locality Calc'!$P$2:$P$316,0)),"")</f>
        <v>Shirgaon</v>
      </c>
      <c r="B93" s="1" t="n">
        <f aca="false">IFERROR(INDEX('Locality Calc'!$G$2:$G$316,MATCH(84,'Locality Calc'!$P$2:$P$316,0)),"")</f>
        <v>1484</v>
      </c>
      <c r="C93" s="1" t="n">
        <f aca="false">IFERROR(INDEX('Locality Calc'!$H$2:$H$316,MATCH(84,'Locality Calc'!$P$2:$P$316,0)),"")</f>
        <v>595</v>
      </c>
      <c r="D93" s="1" t="n">
        <f aca="false">IFERROR(INDEX('Locality Calc'!$I$2:$I$316,MATCH(84,'Locality Calc'!$P$2:$P$316,0)),"")</f>
        <v>657</v>
      </c>
      <c r="E93" s="1" t="n">
        <f aca="false">IFERROR(INDEX('Locality Calc'!$J$2:$J$316,MATCH(84,'Locality Calc'!$P$2:$P$316,0)),"")</f>
        <v>68</v>
      </c>
      <c r="F93" s="1" t="n">
        <f aca="false">IFERROR(INDEX('Locality Calc'!$K$2:$K$316,MATCH(84,'Locality Calc'!$P$2:$P$316,0)),"")</f>
        <v>2804</v>
      </c>
      <c r="G93" s="1" t="n">
        <f aca="false">IFERROR(INDEX('Locality Calc'!$F$2:$F$316,MATCH(84,'Locality Calc'!$P$2:$P$316,0)),"")</f>
        <v>7</v>
      </c>
      <c r="H93" s="8" t="n">
        <f aca="false">IFERROR(INDEX('Locality Calc'!$L$2:$L$316,MATCH(84,'Locality Calc'!$P$2:$P$316,0)),"")</f>
        <v>-0.599056603773585</v>
      </c>
      <c r="I93" s="8" t="n">
        <f aca="false">IFERROR(INDEX('Locality Calc'!$M$2:$M$316,MATCH(84,'Locality Calc'!$P$2:$P$316,0)),"")</f>
        <v>0.104201680672269</v>
      </c>
      <c r="J93" s="8" t="n">
        <f aca="false">IFERROR(INDEX('Locality Calc'!$N$2:$N$316,MATCH(84,'Locality Calc'!$P$2:$P$316,0)),"")</f>
        <v>-0.7339593114241</v>
      </c>
    </row>
    <row r="94" customFormat="false" ht="15" hidden="false" customHeight="true" outlineLevel="0" collapsed="false">
      <c r="A94" s="1" t="str">
        <f aca="false">IFERROR(INDEX('Locality Calc'!$A$2:$A$316,MATCH(85,'Locality Calc'!$P$2:$P$316,0)),"")</f>
        <v>SHIVNE</v>
      </c>
      <c r="B94" s="1" t="n">
        <f aca="false">IFERROR(INDEX('Locality Calc'!$G$2:$G$316,MATCH(85,'Locality Calc'!$P$2:$P$316,0)),"")</f>
        <v>527</v>
      </c>
      <c r="C94" s="1" t="n">
        <f aca="false">IFERROR(INDEX('Locality Calc'!$H$2:$H$316,MATCH(85,'Locality Calc'!$P$2:$P$316,0)),"")</f>
        <v>878</v>
      </c>
      <c r="D94" s="1" t="n">
        <f aca="false">IFERROR(INDEX('Locality Calc'!$I$2:$I$316,MATCH(85,'Locality Calc'!$P$2:$P$316,0)),"")</f>
        <v>1000</v>
      </c>
      <c r="E94" s="1" t="n">
        <f aca="false">IFERROR(INDEX('Locality Calc'!$J$2:$J$316,MATCH(85,'Locality Calc'!$P$2:$P$316,0)),"")</f>
        <v>372</v>
      </c>
      <c r="F94" s="1" t="n">
        <f aca="false">IFERROR(INDEX('Locality Calc'!$K$2:$K$316,MATCH(85,'Locality Calc'!$P$2:$P$316,0)),"")</f>
        <v>2777</v>
      </c>
      <c r="G94" s="1" t="n">
        <f aca="false">IFERROR(INDEX('Locality Calc'!$F$2:$F$316,MATCH(85,'Locality Calc'!$P$2:$P$316,0)),"")</f>
        <v>13</v>
      </c>
      <c r="H94" s="8" t="n">
        <f aca="false">IFERROR(INDEX('Locality Calc'!$L$2:$L$316,MATCH(85,'Locality Calc'!$P$2:$P$316,0)),"")</f>
        <v>0.666034155597723</v>
      </c>
      <c r="I94" s="8" t="n">
        <f aca="false">IFERROR(INDEX('Locality Calc'!$M$2:$M$316,MATCH(85,'Locality Calc'!$P$2:$P$316,0)),"")</f>
        <v>0.138952164009112</v>
      </c>
      <c r="J94" s="8" t="n">
        <f aca="false">IFERROR(INDEX('Locality Calc'!$N$2:$N$316,MATCH(85,'Locality Calc'!$P$2:$P$316,0)),"")</f>
        <v>-0.0438028169014085</v>
      </c>
    </row>
    <row r="95" customFormat="false" ht="15" hidden="false" customHeight="true" outlineLevel="0" collapsed="false">
      <c r="A95" s="1" t="str">
        <f aca="false">IFERROR(INDEX('Locality Calc'!$A$2:$A$316,MATCH(86,'Locality Calc'!$P$2:$P$316,0)),"")</f>
        <v>Wadki</v>
      </c>
      <c r="B95" s="1" t="n">
        <f aca="false">IFERROR(INDEX('Locality Calc'!$G$2:$G$316,MATCH(86,'Locality Calc'!$P$2:$P$316,0)),"")</f>
        <v>588</v>
      </c>
      <c r="C95" s="1" t="n">
        <f aca="false">IFERROR(INDEX('Locality Calc'!$H$2:$H$316,MATCH(86,'Locality Calc'!$P$2:$P$316,0)),"")</f>
        <v>1399</v>
      </c>
      <c r="D95" s="1" t="n">
        <f aca="false">IFERROR(INDEX('Locality Calc'!$I$2:$I$316,MATCH(86,'Locality Calc'!$P$2:$P$316,0)),"")</f>
        <v>684</v>
      </c>
      <c r="E95" s="1" t="n">
        <f aca="false">IFERROR(INDEX('Locality Calc'!$J$2:$J$316,MATCH(86,'Locality Calc'!$P$2:$P$316,0)),"")</f>
        <v>65</v>
      </c>
      <c r="F95" s="1" t="n">
        <f aca="false">IFERROR(INDEX('Locality Calc'!$K$2:$K$316,MATCH(86,'Locality Calc'!$P$2:$P$316,0)),"")</f>
        <v>2736</v>
      </c>
      <c r="G95" s="1" t="n">
        <f aca="false">IFERROR(INDEX('Locality Calc'!$F$2:$F$316,MATCH(86,'Locality Calc'!$P$2:$P$316,0)),"")</f>
        <v>10</v>
      </c>
      <c r="H95" s="8" t="n">
        <f aca="false">IFERROR(INDEX('Locality Calc'!$L$2:$L$316,MATCH(86,'Locality Calc'!$P$2:$P$316,0)),"")</f>
        <v>1.37925170068027</v>
      </c>
      <c r="I95" s="8" t="n">
        <f aca="false">IFERROR(INDEX('Locality Calc'!$M$2:$M$316,MATCH(86,'Locality Calc'!$P$2:$P$316,0)),"")</f>
        <v>-0.51107934238742</v>
      </c>
      <c r="J95" s="8" t="n">
        <f aca="false">IFERROR(INDEX('Locality Calc'!$N$2:$N$316,MATCH(86,'Locality Calc'!$P$2:$P$316,0)),"")</f>
        <v>-0.755734700601269</v>
      </c>
    </row>
    <row r="96" customFormat="false" ht="15" hidden="false" customHeight="true" outlineLevel="0" collapsed="false">
      <c r="A96" s="1" t="str">
        <f aca="false">IFERROR(INDEX('Locality Calc'!$A$2:$A$316,MATCH(87,'Locality Calc'!$P$2:$P$316,0)),"")</f>
        <v>Dighi</v>
      </c>
      <c r="B96" s="1" t="n">
        <f aca="false">IFERROR(INDEX('Locality Calc'!$G$2:$G$316,MATCH(87,'Locality Calc'!$P$2:$P$316,0)),"")</f>
        <v>345</v>
      </c>
      <c r="C96" s="1" t="n">
        <f aca="false">IFERROR(INDEX('Locality Calc'!$H$2:$H$316,MATCH(87,'Locality Calc'!$P$2:$P$316,0)),"")</f>
        <v>335</v>
      </c>
      <c r="D96" s="1" t="n">
        <f aca="false">IFERROR(INDEX('Locality Calc'!$I$2:$I$316,MATCH(87,'Locality Calc'!$P$2:$P$316,0)),"")</f>
        <v>1152</v>
      </c>
      <c r="E96" s="1" t="n">
        <f aca="false">IFERROR(INDEX('Locality Calc'!$J$2:$J$316,MATCH(87,'Locality Calc'!$P$2:$P$316,0)),"")</f>
        <v>805</v>
      </c>
      <c r="F96" s="1" t="n">
        <f aca="false">IFERROR(INDEX('Locality Calc'!$K$2:$K$316,MATCH(87,'Locality Calc'!$P$2:$P$316,0)),"")</f>
        <v>2637</v>
      </c>
      <c r="G96" s="1" t="n">
        <f aca="false">IFERROR(INDEX('Locality Calc'!$F$2:$F$316,MATCH(87,'Locality Calc'!$P$2:$P$316,0)),"")</f>
        <v>15</v>
      </c>
      <c r="H96" s="8" t="n">
        <f aca="false">IFERROR(INDEX('Locality Calc'!$L$2:$L$316,MATCH(87,'Locality Calc'!$P$2:$P$316,0)),"")</f>
        <v>-0.0289855072463768</v>
      </c>
      <c r="I96" s="8" t="n">
        <f aca="false">IFERROR(INDEX('Locality Calc'!$M$2:$M$316,MATCH(87,'Locality Calc'!$P$2:$P$316,0)),"")</f>
        <v>2.43880597014925</v>
      </c>
      <c r="J96" s="8" t="n">
        <f aca="false">IFERROR(INDEX('Locality Calc'!$N$2:$N$316,MATCH(87,'Locality Calc'!$P$2:$P$316,0)),"")</f>
        <v>0.796171997261346</v>
      </c>
    </row>
    <row r="97" customFormat="false" ht="15" hidden="false" customHeight="true" outlineLevel="0" collapsed="false">
      <c r="A97" s="1" t="str">
        <f aca="false">IFERROR(INDEX('Locality Calc'!$A$2:$A$316,MATCH(88,'Locality Calc'!$P$2:$P$316,0)),"")</f>
        <v>Susgaon</v>
      </c>
      <c r="B97" s="1" t="n">
        <f aca="false">IFERROR(INDEX('Locality Calc'!$G$2:$G$316,MATCH(88,'Locality Calc'!$P$2:$P$316,0)),"")</f>
        <v>888</v>
      </c>
      <c r="C97" s="1" t="n">
        <f aca="false">IFERROR(INDEX('Locality Calc'!$H$2:$H$316,MATCH(88,'Locality Calc'!$P$2:$P$316,0)),"")</f>
        <v>718</v>
      </c>
      <c r="D97" s="1" t="n">
        <f aca="false">IFERROR(INDEX('Locality Calc'!$I$2:$I$316,MATCH(88,'Locality Calc'!$P$2:$P$316,0)),"")</f>
        <v>882</v>
      </c>
      <c r="E97" s="1" t="n">
        <f aca="false">IFERROR(INDEX('Locality Calc'!$J$2:$J$316,MATCH(88,'Locality Calc'!$P$2:$P$316,0)),"")</f>
        <v>85</v>
      </c>
      <c r="F97" s="1" t="n">
        <f aca="false">IFERROR(INDEX('Locality Calc'!$K$2:$K$316,MATCH(88,'Locality Calc'!$P$2:$P$316,0)),"")</f>
        <v>2573</v>
      </c>
      <c r="G97" s="1" t="n">
        <f aca="false">IFERROR(INDEX('Locality Calc'!$F$2:$F$316,MATCH(88,'Locality Calc'!$P$2:$P$316,0)),"")</f>
        <v>11</v>
      </c>
      <c r="H97" s="8" t="n">
        <f aca="false">IFERROR(INDEX('Locality Calc'!$L$2:$L$316,MATCH(88,'Locality Calc'!$P$2:$P$316,0)),"")</f>
        <v>-0.191441441441441</v>
      </c>
      <c r="I97" s="8" t="n">
        <f aca="false">IFERROR(INDEX('Locality Calc'!$M$2:$M$316,MATCH(88,'Locality Calc'!$P$2:$P$316,0)),"")</f>
        <v>0.228412256267409</v>
      </c>
      <c r="J97" s="8" t="n">
        <f aca="false">IFERROR(INDEX('Locality Calc'!$N$2:$N$316,MATCH(88,'Locality Calc'!$P$2:$P$316,0)),"")</f>
        <v>-0.752283542524991</v>
      </c>
    </row>
    <row r="98" customFormat="false" ht="15" hidden="false" customHeight="true" outlineLevel="0" collapsed="false">
      <c r="A98" s="1" t="str">
        <f aca="false">IFERROR(INDEX('Locality Calc'!$A$2:$A$316,MATCH(89,'Locality Calc'!$P$2:$P$316,0)),"")</f>
        <v>CHAKAN</v>
      </c>
      <c r="B98" s="1" t="n">
        <f aca="false">IFERROR(INDEX('Locality Calc'!$G$2:$G$316,MATCH(89,'Locality Calc'!$P$2:$P$316,0)),"")</f>
        <v>523</v>
      </c>
      <c r="C98" s="1" t="n">
        <f aca="false">IFERROR(INDEX('Locality Calc'!$H$2:$H$316,MATCH(89,'Locality Calc'!$P$2:$P$316,0)),"")</f>
        <v>272</v>
      </c>
      <c r="D98" s="1" t="n">
        <f aca="false">IFERROR(INDEX('Locality Calc'!$I$2:$I$316,MATCH(89,'Locality Calc'!$P$2:$P$316,0)),"")</f>
        <v>971</v>
      </c>
      <c r="E98" s="1" t="n">
        <f aca="false">IFERROR(INDEX('Locality Calc'!$J$2:$J$316,MATCH(89,'Locality Calc'!$P$2:$P$316,0)),"")</f>
        <v>789</v>
      </c>
      <c r="F98" s="1" t="n">
        <f aca="false">IFERROR(INDEX('Locality Calc'!$K$2:$K$316,MATCH(89,'Locality Calc'!$P$2:$P$316,0)),"")</f>
        <v>2555</v>
      </c>
      <c r="G98" s="1" t="n">
        <f aca="false">IFERROR(INDEX('Locality Calc'!$F$2:$F$316,MATCH(89,'Locality Calc'!$P$2:$P$316,0)),"")</f>
        <v>38</v>
      </c>
      <c r="H98" s="8" t="n">
        <f aca="false">IFERROR(INDEX('Locality Calc'!$L$2:$L$316,MATCH(89,'Locality Calc'!$P$2:$P$316,0)),"")</f>
        <v>-0.479923518164436</v>
      </c>
      <c r="I98" s="8" t="n">
        <f aca="false">IFERROR(INDEX('Locality Calc'!$M$2:$M$316,MATCH(89,'Locality Calc'!$P$2:$P$316,0)),"")</f>
        <v>2.56985294117647</v>
      </c>
      <c r="J98" s="8" t="n">
        <f aca="false">IFERROR(INDEX('Locality Calc'!$N$2:$N$316,MATCH(89,'Locality Calc'!$P$2:$P$316,0)),"")</f>
        <v>1.08863375930143</v>
      </c>
    </row>
    <row r="99" customFormat="false" ht="15" hidden="false" customHeight="true" outlineLevel="0" collapsed="false">
      <c r="A99" s="1" t="str">
        <f aca="false">IFERROR(INDEX('Locality Calc'!$A$2:$A$316,MATCH(90,'Locality Calc'!$P$2:$P$316,0)),"")</f>
        <v>Rasta Peth</v>
      </c>
      <c r="B99" s="1" t="n">
        <f aca="false">IFERROR(INDEX('Locality Calc'!$G$2:$G$316,MATCH(90,'Locality Calc'!$P$2:$P$316,0)),"")</f>
        <v>756</v>
      </c>
      <c r="C99" s="1" t="n">
        <f aca="false">IFERROR(INDEX('Locality Calc'!$H$2:$H$316,MATCH(90,'Locality Calc'!$P$2:$P$316,0)),"")</f>
        <v>925</v>
      </c>
      <c r="D99" s="1" t="n">
        <f aca="false">IFERROR(INDEX('Locality Calc'!$I$2:$I$316,MATCH(90,'Locality Calc'!$P$2:$P$316,0)),"")</f>
        <v>753</v>
      </c>
      <c r="E99" s="1" t="n">
        <f aca="false">IFERROR(INDEX('Locality Calc'!$J$2:$J$316,MATCH(90,'Locality Calc'!$P$2:$P$316,0)),"")</f>
        <v>106</v>
      </c>
      <c r="F99" s="1" t="n">
        <f aca="false">IFERROR(INDEX('Locality Calc'!$K$2:$K$316,MATCH(90,'Locality Calc'!$P$2:$P$316,0)),"")</f>
        <v>2540</v>
      </c>
      <c r="G99" s="1" t="n">
        <f aca="false">IFERROR(INDEX('Locality Calc'!$F$2:$F$316,MATCH(90,'Locality Calc'!$P$2:$P$316,0)),"")</f>
        <v>21</v>
      </c>
      <c r="H99" s="8" t="n">
        <f aca="false">IFERROR(INDEX('Locality Calc'!$L$2:$L$316,MATCH(90,'Locality Calc'!$P$2:$P$316,0)),"")</f>
        <v>0.223544973544974</v>
      </c>
      <c r="I99" s="8" t="n">
        <f aca="false">IFERROR(INDEX('Locality Calc'!$M$2:$M$316,MATCH(90,'Locality Calc'!$P$2:$P$316,0)),"")</f>
        <v>-0.185945945945946</v>
      </c>
      <c r="J99" s="8" t="n">
        <f aca="false">IFERROR(INDEX('Locality Calc'!$N$2:$N$316,MATCH(90,'Locality Calc'!$P$2:$P$316,0)),"")</f>
        <v>-0.638160971138919</v>
      </c>
    </row>
    <row r="100" customFormat="false" ht="15" hidden="false" customHeight="true" outlineLevel="0" collapsed="false">
      <c r="A100" s="1" t="str">
        <f aca="false">IFERROR(INDEX('Locality Calc'!$A$2:$A$316,MATCH(91,'Locality Calc'!$P$2:$P$316,0)),"")</f>
        <v>Sahakar Nagar</v>
      </c>
      <c r="B100" s="1" t="n">
        <f aca="false">IFERROR(INDEX('Locality Calc'!$G$2:$G$316,MATCH(91,'Locality Calc'!$P$2:$P$316,0)),"")</f>
        <v>331</v>
      </c>
      <c r="C100" s="1" t="n">
        <f aca="false">IFERROR(INDEX('Locality Calc'!$H$2:$H$316,MATCH(91,'Locality Calc'!$P$2:$P$316,0)),"")</f>
        <v>423</v>
      </c>
      <c r="D100" s="1" t="n">
        <f aca="false">IFERROR(INDEX('Locality Calc'!$I$2:$I$316,MATCH(91,'Locality Calc'!$P$2:$P$316,0)),"")</f>
        <v>1288</v>
      </c>
      <c r="E100" s="1" t="n">
        <f aca="false">IFERROR(INDEX('Locality Calc'!$J$2:$J$316,MATCH(91,'Locality Calc'!$P$2:$P$316,0)),"")</f>
        <v>419</v>
      </c>
      <c r="F100" s="1" t="n">
        <f aca="false">IFERROR(INDEX('Locality Calc'!$K$2:$K$316,MATCH(91,'Locality Calc'!$P$2:$P$316,0)),"")</f>
        <v>2461</v>
      </c>
      <c r="G100" s="1" t="n">
        <f aca="false">IFERROR(INDEX('Locality Calc'!$F$2:$F$316,MATCH(91,'Locality Calc'!$P$2:$P$316,0)),"")</f>
        <v>9</v>
      </c>
      <c r="H100" s="8" t="n">
        <f aca="false">IFERROR(INDEX('Locality Calc'!$L$2:$L$316,MATCH(91,'Locality Calc'!$P$2:$P$316,0)),"")</f>
        <v>0.277945619335347</v>
      </c>
      <c r="I100" s="8" t="n">
        <f aca="false">IFERROR(INDEX('Locality Calc'!$M$2:$M$316,MATCH(91,'Locality Calc'!$P$2:$P$316,0)),"")</f>
        <v>2.04491725768322</v>
      </c>
      <c r="J100" s="8" t="n">
        <f aca="false">IFERROR(INDEX('Locality Calc'!$N$2:$N$316,MATCH(91,'Locality Calc'!$P$2:$P$316,0)),"")</f>
        <v>-0.16381440818826</v>
      </c>
    </row>
    <row r="101" customFormat="false" ht="15" hidden="false" customHeight="true" outlineLevel="0" collapsed="false">
      <c r="A101" s="1" t="str">
        <f aca="false">IFERROR(INDEX('Locality Calc'!$A$2:$A$316,MATCH(92,'Locality Calc'!$P$2:$P$316,0)),"")</f>
        <v>PIRANGUT</v>
      </c>
      <c r="B101" s="1" t="n">
        <f aca="false">IFERROR(INDEX('Locality Calc'!$G$2:$G$316,MATCH(92,'Locality Calc'!$P$2:$P$316,0)),"")</f>
        <v>912</v>
      </c>
      <c r="C101" s="1" t="n">
        <f aca="false">IFERROR(INDEX('Locality Calc'!$H$2:$H$316,MATCH(92,'Locality Calc'!$P$2:$P$316,0)),"")</f>
        <v>916</v>
      </c>
      <c r="D101" s="1" t="n">
        <f aca="false">IFERROR(INDEX('Locality Calc'!$I$2:$I$316,MATCH(92,'Locality Calc'!$P$2:$P$316,0)),"")</f>
        <v>501</v>
      </c>
      <c r="E101" s="1" t="n">
        <f aca="false">IFERROR(INDEX('Locality Calc'!$J$2:$J$316,MATCH(92,'Locality Calc'!$P$2:$P$316,0)),"")</f>
        <v>125</v>
      </c>
      <c r="F101" s="1" t="n">
        <f aca="false">IFERROR(INDEX('Locality Calc'!$K$2:$K$316,MATCH(92,'Locality Calc'!$P$2:$P$316,0)),"")</f>
        <v>2454</v>
      </c>
      <c r="G101" s="1" t="n">
        <f aca="false">IFERROR(INDEX('Locality Calc'!$F$2:$F$316,MATCH(92,'Locality Calc'!$P$2:$P$316,0)),"")</f>
        <v>8</v>
      </c>
      <c r="H101" s="8" t="n">
        <f aca="false">IFERROR(INDEX('Locality Calc'!$L$2:$L$316,MATCH(92,'Locality Calc'!$P$2:$P$316,0)),"")</f>
        <v>0.0043859649122807</v>
      </c>
      <c r="I101" s="8" t="n">
        <f aca="false">IFERROR(INDEX('Locality Calc'!$M$2:$M$316,MATCH(92,'Locality Calc'!$P$2:$P$316,0)),"")</f>
        <v>-0.453056768558952</v>
      </c>
      <c r="J101" s="8" t="n">
        <f aca="false">IFERROR(INDEX('Locality Calc'!$N$2:$N$316,MATCH(92,'Locality Calc'!$P$2:$P$316,0)),"")</f>
        <v>-0.358677012172837</v>
      </c>
    </row>
    <row r="102" customFormat="false" ht="15" hidden="false" customHeight="true" outlineLevel="0" collapsed="false">
      <c r="A102" s="1" t="str">
        <f aca="false">IFERROR(INDEX('Locality Calc'!$A$2:$A$316,MATCH(93,'Locality Calc'!$P$2:$P$316,0)),"")</f>
        <v>Mahatma Phule Peth</v>
      </c>
      <c r="B102" s="1" t="n">
        <f aca="false">IFERROR(INDEX('Locality Calc'!$G$2:$G$316,MATCH(93,'Locality Calc'!$P$2:$P$316,0)),"")</f>
        <v>374</v>
      </c>
      <c r="C102" s="1" t="n">
        <f aca="false">IFERROR(INDEX('Locality Calc'!$H$2:$H$316,MATCH(93,'Locality Calc'!$P$2:$P$316,0)),"")</f>
        <v>932</v>
      </c>
      <c r="D102" s="1" t="n">
        <f aca="false">IFERROR(INDEX('Locality Calc'!$I$2:$I$316,MATCH(93,'Locality Calc'!$P$2:$P$316,0)),"")</f>
        <v>548</v>
      </c>
      <c r="E102" s="1" t="n">
        <f aca="false">IFERROR(INDEX('Locality Calc'!$J$2:$J$316,MATCH(93,'Locality Calc'!$P$2:$P$316,0)),"")</f>
        <v>576</v>
      </c>
      <c r="F102" s="1" t="n">
        <f aca="false">IFERROR(INDEX('Locality Calc'!$K$2:$K$316,MATCH(93,'Locality Calc'!$P$2:$P$316,0)),"")</f>
        <v>2430</v>
      </c>
      <c r="G102" s="1" t="n">
        <f aca="false">IFERROR(INDEX('Locality Calc'!$F$2:$F$316,MATCH(93,'Locality Calc'!$P$2:$P$316,0)),"")</f>
        <v>24</v>
      </c>
      <c r="H102" s="8" t="n">
        <f aca="false">IFERROR(INDEX('Locality Calc'!$L$2:$L$316,MATCH(93,'Locality Calc'!$P$2:$P$316,0)),"")</f>
        <v>1.49197860962567</v>
      </c>
      <c r="I102" s="8" t="n">
        <f aca="false">IFERROR(INDEX('Locality Calc'!$M$2:$M$316,MATCH(93,'Locality Calc'!$P$2:$P$316,0)),"")</f>
        <v>-0.412017167381974</v>
      </c>
      <c r="J102" s="8" t="n">
        <f aca="false">IFERROR(INDEX('Locality Calc'!$N$2:$N$316,MATCH(93,'Locality Calc'!$P$2:$P$316,0)),"")</f>
        <v>1.70175799321476</v>
      </c>
    </row>
    <row r="103" customFormat="false" ht="15" hidden="false" customHeight="true" outlineLevel="0" collapsed="false">
      <c r="A103" s="1" t="str">
        <f aca="false">IFERROR(INDEX('Locality Calc'!$A$2:$A$316,MATCH(94,'Locality Calc'!$P$2:$P$316,0)),"")</f>
        <v>Dhankwadi</v>
      </c>
      <c r="B103" s="1" t="n">
        <f aca="false">IFERROR(INDEX('Locality Calc'!$G$2:$G$316,MATCH(94,'Locality Calc'!$P$2:$P$316,0)),"")</f>
        <v>882</v>
      </c>
      <c r="C103" s="1" t="n">
        <f aca="false">IFERROR(INDEX('Locality Calc'!$H$2:$H$316,MATCH(94,'Locality Calc'!$P$2:$P$316,0)),"")</f>
        <v>476</v>
      </c>
      <c r="D103" s="1" t="n">
        <f aca="false">IFERROR(INDEX('Locality Calc'!$I$2:$I$316,MATCH(94,'Locality Calc'!$P$2:$P$316,0)),"")</f>
        <v>672</v>
      </c>
      <c r="E103" s="1" t="n">
        <f aca="false">IFERROR(INDEX('Locality Calc'!$J$2:$J$316,MATCH(94,'Locality Calc'!$P$2:$P$316,0)),"")</f>
        <v>326</v>
      </c>
      <c r="F103" s="1" t="n">
        <f aca="false">IFERROR(INDEX('Locality Calc'!$K$2:$K$316,MATCH(94,'Locality Calc'!$P$2:$P$316,0)),"")</f>
        <v>2356</v>
      </c>
      <c r="G103" s="1" t="n">
        <f aca="false">IFERROR(INDEX('Locality Calc'!$F$2:$F$316,MATCH(94,'Locality Calc'!$P$2:$P$316,0)),"")</f>
        <v>44</v>
      </c>
      <c r="H103" s="8" t="n">
        <f aca="false">IFERROR(INDEX('Locality Calc'!$L$2:$L$316,MATCH(94,'Locality Calc'!$P$2:$P$316,0)),"")</f>
        <v>-0.46031746031746</v>
      </c>
      <c r="I103" s="8" t="n">
        <f aca="false">IFERROR(INDEX('Locality Calc'!$M$2:$M$316,MATCH(94,'Locality Calc'!$P$2:$P$316,0)),"")</f>
        <v>0.411764705882353</v>
      </c>
      <c r="J103" s="8" t="n">
        <f aca="false">IFERROR(INDEX('Locality Calc'!$N$2:$N$316,MATCH(94,'Locality Calc'!$P$2:$P$316,0)),"")</f>
        <v>0.246960932260228</v>
      </c>
    </row>
    <row r="104" customFormat="false" ht="15" hidden="false" customHeight="true" outlineLevel="0" collapsed="false">
      <c r="A104" s="1" t="str">
        <f aca="false">IFERROR(INDEX('Locality Calc'!$A$2:$A$316,MATCH(95,'Locality Calc'!$P$2:$P$316,0)),"")</f>
        <v>Karve Road</v>
      </c>
      <c r="B104" s="1" t="n">
        <f aca="false">IFERROR(INDEX('Locality Calc'!$G$2:$G$316,MATCH(95,'Locality Calc'!$P$2:$P$316,0)),"")</f>
        <v>590</v>
      </c>
      <c r="C104" s="1" t="n">
        <f aca="false">IFERROR(INDEX('Locality Calc'!$H$2:$H$316,MATCH(95,'Locality Calc'!$P$2:$P$316,0)),"")</f>
        <v>741</v>
      </c>
      <c r="D104" s="1" t="n">
        <f aca="false">IFERROR(INDEX('Locality Calc'!$I$2:$I$316,MATCH(95,'Locality Calc'!$P$2:$P$316,0)),"")</f>
        <v>752</v>
      </c>
      <c r="E104" s="1" t="n">
        <f aca="false">IFERROR(INDEX('Locality Calc'!$J$2:$J$316,MATCH(95,'Locality Calc'!$P$2:$P$316,0)),"")</f>
        <v>207</v>
      </c>
      <c r="F104" s="1" t="n">
        <f aca="false">IFERROR(INDEX('Locality Calc'!$K$2:$K$316,MATCH(95,'Locality Calc'!$P$2:$P$316,0)),"")</f>
        <v>2290</v>
      </c>
      <c r="G104" s="1" t="n">
        <f aca="false">IFERROR(INDEX('Locality Calc'!$F$2:$F$316,MATCH(95,'Locality Calc'!$P$2:$P$316,0)),"")</f>
        <v>12</v>
      </c>
      <c r="H104" s="8" t="n">
        <f aca="false">IFERROR(INDEX('Locality Calc'!$L$2:$L$316,MATCH(95,'Locality Calc'!$P$2:$P$316,0)),"")</f>
        <v>0.255932203389831</v>
      </c>
      <c r="I104" s="8" t="n">
        <f aca="false">IFERROR(INDEX('Locality Calc'!$M$2:$M$316,MATCH(95,'Locality Calc'!$P$2:$P$316,0)),"")</f>
        <v>0.0148448043184885</v>
      </c>
      <c r="J104" s="8" t="n">
        <f aca="false">IFERROR(INDEX('Locality Calc'!$N$2:$N$316,MATCH(95,'Locality Calc'!$P$2:$P$316,0)),"")</f>
        <v>-0.292450179802218</v>
      </c>
    </row>
    <row r="105" customFormat="false" ht="15" hidden="false" customHeight="true" outlineLevel="0" collapsed="false">
      <c r="A105" s="1" t="str">
        <f aca="false">IFERROR(INDEX('Locality Calc'!$A$2:$A$316,MATCH(96,'Locality Calc'!$P$2:$P$316,0)),"")</f>
        <v>Ganj Peth</v>
      </c>
      <c r="B105" s="1" t="n">
        <f aca="false">IFERROR(INDEX('Locality Calc'!$G$2:$G$316,MATCH(96,'Locality Calc'!$P$2:$P$316,0)),"")</f>
        <v>1034</v>
      </c>
      <c r="C105" s="1" t="n">
        <f aca="false">IFERROR(INDEX('Locality Calc'!$H$2:$H$316,MATCH(96,'Locality Calc'!$P$2:$P$316,0)),"")</f>
        <v>788</v>
      </c>
      <c r="D105" s="1" t="n">
        <f aca="false">IFERROR(INDEX('Locality Calc'!$I$2:$I$316,MATCH(96,'Locality Calc'!$P$2:$P$316,0)),"")</f>
        <v>306</v>
      </c>
      <c r="E105" s="1" t="n">
        <f aca="false">IFERROR(INDEX('Locality Calc'!$J$2:$J$316,MATCH(96,'Locality Calc'!$P$2:$P$316,0)),"")</f>
        <v>120</v>
      </c>
      <c r="F105" s="1" t="n">
        <f aca="false">IFERROR(INDEX('Locality Calc'!$K$2:$K$316,MATCH(96,'Locality Calc'!$P$2:$P$316,0)),"")</f>
        <v>2248</v>
      </c>
      <c r="G105" s="1" t="n">
        <f aca="false">IFERROR(INDEX('Locality Calc'!$F$2:$F$316,MATCH(96,'Locality Calc'!$P$2:$P$316,0)),"")</f>
        <v>19</v>
      </c>
      <c r="H105" s="8" t="n">
        <f aca="false">IFERROR(INDEX('Locality Calc'!$L$2:$L$316,MATCH(96,'Locality Calc'!$P$2:$P$316,0)),"")</f>
        <v>-0.237911025145068</v>
      </c>
      <c r="I105" s="8" t="n">
        <f aca="false">IFERROR(INDEX('Locality Calc'!$M$2:$M$316,MATCH(96,'Locality Calc'!$P$2:$P$316,0)),"")</f>
        <v>-0.611675126903553</v>
      </c>
      <c r="J105" s="8" t="n">
        <f aca="false">IFERROR(INDEX('Locality Calc'!$N$2:$N$316,MATCH(96,'Locality Calc'!$P$2:$P$316,0)),"")</f>
        <v>0.00800883733775197</v>
      </c>
    </row>
    <row r="106" customFormat="false" ht="15" hidden="false" customHeight="true" outlineLevel="0" collapsed="false">
      <c r="A106" s="1" t="str">
        <f aca="false">IFERROR(INDEX('Locality Calc'!$A$2:$A$316,MATCH(97,'Locality Calc'!$P$2:$P$316,0)),"")</f>
        <v>Paud Road</v>
      </c>
      <c r="B106" s="1" t="n">
        <f aca="false">IFERROR(INDEX('Locality Calc'!$G$2:$G$316,MATCH(97,'Locality Calc'!$P$2:$P$316,0)),"")</f>
        <v>570</v>
      </c>
      <c r="C106" s="1" t="n">
        <f aca="false">IFERROR(INDEX('Locality Calc'!$H$2:$H$316,MATCH(97,'Locality Calc'!$P$2:$P$316,0)),"")</f>
        <v>652</v>
      </c>
      <c r="D106" s="1" t="n">
        <f aca="false">IFERROR(INDEX('Locality Calc'!$I$2:$I$316,MATCH(97,'Locality Calc'!$P$2:$P$316,0)),"")</f>
        <v>799</v>
      </c>
      <c r="E106" s="1" t="n">
        <f aca="false">IFERROR(INDEX('Locality Calc'!$J$2:$J$316,MATCH(97,'Locality Calc'!$P$2:$P$316,0)),"")</f>
        <v>185</v>
      </c>
      <c r="F106" s="1" t="n">
        <f aca="false">IFERROR(INDEX('Locality Calc'!$K$2:$K$316,MATCH(97,'Locality Calc'!$P$2:$P$316,0)),"")</f>
        <v>2206</v>
      </c>
      <c r="G106" s="1" t="n">
        <f aca="false">IFERROR(INDEX('Locality Calc'!$F$2:$F$316,MATCH(97,'Locality Calc'!$P$2:$P$316,0)),"")</f>
        <v>16</v>
      </c>
      <c r="H106" s="8" t="n">
        <f aca="false">IFERROR(INDEX('Locality Calc'!$L$2:$L$316,MATCH(97,'Locality Calc'!$P$2:$P$316,0)),"")</f>
        <v>0.143859649122807</v>
      </c>
      <c r="I106" s="8" t="n">
        <f aca="false">IFERROR(INDEX('Locality Calc'!$M$2:$M$316,MATCH(97,'Locality Calc'!$P$2:$P$316,0)),"")</f>
        <v>0.225460122699387</v>
      </c>
      <c r="J106" s="8" t="n">
        <f aca="false">IFERROR(INDEX('Locality Calc'!$N$2:$N$316,MATCH(97,'Locality Calc'!$P$2:$P$316,0)),"")</f>
        <v>-0.404845846039944</v>
      </c>
    </row>
    <row r="107" customFormat="false" ht="15" hidden="false" customHeight="true" outlineLevel="0" collapsed="false">
      <c r="A107" s="1" t="str">
        <f aca="false">IFERROR(INDEX('Locality Calc'!$A$2:$A$316,MATCH(98,'Locality Calc'!$P$2:$P$316,0)),"")</f>
        <v>Pimpri Chinchwad</v>
      </c>
      <c r="B107" s="1" t="n">
        <f aca="false">IFERROR(INDEX('Locality Calc'!$G$2:$G$316,MATCH(98,'Locality Calc'!$P$2:$P$316,0)),"")</f>
        <v>1007</v>
      </c>
      <c r="C107" s="1" t="n">
        <f aca="false">IFERROR(INDEX('Locality Calc'!$H$2:$H$316,MATCH(98,'Locality Calc'!$P$2:$P$316,0)),"")</f>
        <v>464</v>
      </c>
      <c r="D107" s="1" t="n">
        <f aca="false">IFERROR(INDEX('Locality Calc'!$I$2:$I$316,MATCH(98,'Locality Calc'!$P$2:$P$316,0)),"")</f>
        <v>666</v>
      </c>
      <c r="E107" s="1" t="n">
        <f aca="false">IFERROR(INDEX('Locality Calc'!$J$2:$J$316,MATCH(98,'Locality Calc'!$P$2:$P$316,0)),"")</f>
        <v>66</v>
      </c>
      <c r="F107" s="1" t="n">
        <f aca="false">IFERROR(INDEX('Locality Calc'!$K$2:$K$316,MATCH(98,'Locality Calc'!$P$2:$P$316,0)),"")</f>
        <v>2203</v>
      </c>
      <c r="G107" s="1" t="n">
        <f aca="false">IFERROR(INDEX('Locality Calc'!$F$2:$F$316,MATCH(98,'Locality Calc'!$P$2:$P$316,0)),"")</f>
        <v>26</v>
      </c>
      <c r="H107" s="8" t="n">
        <f aca="false">IFERROR(INDEX('Locality Calc'!$L$2:$L$316,MATCH(98,'Locality Calc'!$P$2:$P$316,0)),"")</f>
        <v>-0.53922542204568</v>
      </c>
      <c r="I107" s="8" t="n">
        <f aca="false">IFERROR(INDEX('Locality Calc'!$M$2:$M$316,MATCH(98,'Locality Calc'!$P$2:$P$316,0)),"")</f>
        <v>0.435344827586207</v>
      </c>
      <c r="J107" s="8" t="n">
        <f aca="false">IFERROR(INDEX('Locality Calc'!$N$2:$N$316,MATCH(98,'Locality Calc'!$P$2:$P$316,0)),"")</f>
        <v>-0.745273442456541</v>
      </c>
    </row>
    <row r="108" customFormat="false" ht="15" hidden="false" customHeight="true" outlineLevel="0" collapsed="false">
      <c r="A108" s="1" t="str">
        <f aca="false">IFERROR(INDEX('Locality Calc'!$A$2:$A$316,MATCH(99,'Locality Calc'!$P$2:$P$316,0)),"")</f>
        <v>KHANDVE NAGAR</v>
      </c>
      <c r="B108" s="1" t="n">
        <f aca="false">IFERROR(INDEX('Locality Calc'!$G$2:$G$316,MATCH(99,'Locality Calc'!$P$2:$P$316,0)),"")</f>
        <v>670</v>
      </c>
      <c r="C108" s="1" t="n">
        <f aca="false">IFERROR(INDEX('Locality Calc'!$H$2:$H$316,MATCH(99,'Locality Calc'!$P$2:$P$316,0)),"")</f>
        <v>1268</v>
      </c>
      <c r="D108" s="1" t="n">
        <f aca="false">IFERROR(INDEX('Locality Calc'!$I$2:$I$316,MATCH(99,'Locality Calc'!$P$2:$P$316,0)),"")</f>
        <v>238</v>
      </c>
      <c r="E108" s="1" t="n">
        <f aca="false">IFERROR(INDEX('Locality Calc'!$J$2:$J$316,MATCH(99,'Locality Calc'!$P$2:$P$316,0)),"")</f>
        <v>0</v>
      </c>
      <c r="F108" s="1" t="n">
        <f aca="false">IFERROR(INDEX('Locality Calc'!$K$2:$K$316,MATCH(99,'Locality Calc'!$P$2:$P$316,0)),"")</f>
        <v>2176</v>
      </c>
      <c r="G108" s="1" t="n">
        <f aca="false">IFERROR(INDEX('Locality Calc'!$F$2:$F$316,MATCH(99,'Locality Calc'!$P$2:$P$316,0)),"")</f>
        <v>3</v>
      </c>
      <c r="H108" s="8" t="n">
        <f aca="false">IFERROR(INDEX('Locality Calc'!$L$2:$L$316,MATCH(99,'Locality Calc'!$P$2:$P$316,0)),"")</f>
        <v>0.892537313432836</v>
      </c>
      <c r="I108" s="8" t="n">
        <f aca="false">IFERROR(INDEX('Locality Calc'!$M$2:$M$316,MATCH(99,'Locality Calc'!$P$2:$P$316,0)),"")</f>
        <v>-0.812302839116719</v>
      </c>
      <c r="J108" s="8" t="n">
        <f aca="false">IFERROR(INDEX('Locality Calc'!$N$2:$N$316,MATCH(99,'Locality Calc'!$P$2:$P$316,0)),"")</f>
        <v>-1</v>
      </c>
    </row>
    <row r="109" customFormat="false" ht="15" hidden="false" customHeight="true" outlineLevel="0" collapsed="false">
      <c r="A109" s="1" t="str">
        <f aca="false">IFERROR(INDEX('Locality Calc'!$A$2:$A$316,MATCH(100,'Locality Calc'!$P$2:$P$316,0)),"")</f>
        <v>Gultekadi</v>
      </c>
      <c r="B109" s="1" t="n">
        <f aca="false">IFERROR(INDEX('Locality Calc'!$G$2:$G$316,MATCH(100,'Locality Calc'!$P$2:$P$316,0)),"")</f>
        <v>416</v>
      </c>
      <c r="C109" s="1" t="n">
        <f aca="false">IFERROR(INDEX('Locality Calc'!$H$2:$H$316,MATCH(100,'Locality Calc'!$P$2:$P$316,0)),"")</f>
        <v>748</v>
      </c>
      <c r="D109" s="1" t="n">
        <f aca="false">IFERROR(INDEX('Locality Calc'!$I$2:$I$316,MATCH(100,'Locality Calc'!$P$2:$P$316,0)),"")</f>
        <v>600</v>
      </c>
      <c r="E109" s="1" t="n">
        <f aca="false">IFERROR(INDEX('Locality Calc'!$J$2:$J$316,MATCH(100,'Locality Calc'!$P$2:$P$316,0)),"")</f>
        <v>388</v>
      </c>
      <c r="F109" s="1" t="n">
        <f aca="false">IFERROR(INDEX('Locality Calc'!$K$2:$K$316,MATCH(100,'Locality Calc'!$P$2:$P$316,0)),"")</f>
        <v>2152</v>
      </c>
      <c r="G109" s="1" t="n">
        <f aca="false">IFERROR(INDEX('Locality Calc'!$F$2:$F$316,MATCH(100,'Locality Calc'!$P$2:$P$316,0)),"")</f>
        <v>36</v>
      </c>
      <c r="H109" s="8" t="n">
        <f aca="false">IFERROR(INDEX('Locality Calc'!$L$2:$L$316,MATCH(100,'Locality Calc'!$P$2:$P$316,0)),"")</f>
        <v>0.798076923076923</v>
      </c>
      <c r="I109" s="8" t="n">
        <f aca="false">IFERROR(INDEX('Locality Calc'!$M$2:$M$316,MATCH(100,'Locality Calc'!$P$2:$P$316,0)),"")</f>
        <v>-0.197860962566845</v>
      </c>
      <c r="J109" s="8" t="n">
        <f aca="false">IFERROR(INDEX('Locality Calc'!$N$2:$N$316,MATCH(100,'Locality Calc'!$P$2:$P$316,0)),"")</f>
        <v>0.662206572769953</v>
      </c>
    </row>
    <row r="110" customFormat="false" ht="15" hidden="false" customHeight="true" outlineLevel="0" collapsed="false">
      <c r="A110" s="1" t="str">
        <f aca="false">IFERROR(INDEX('Locality Calc'!$A$2:$A$316,MATCH(101,'Locality Calc'!$P$2:$P$316,0)),"")</f>
        <v>Bavdhan</v>
      </c>
      <c r="B110" s="1" t="n">
        <f aca="false">IFERROR(INDEX('Locality Calc'!$G$2:$G$316,MATCH(101,'Locality Calc'!$P$2:$P$316,0)),"")</f>
        <v>921</v>
      </c>
      <c r="C110" s="1" t="n">
        <f aca="false">IFERROR(INDEX('Locality Calc'!$H$2:$H$316,MATCH(101,'Locality Calc'!$P$2:$P$316,0)),"")</f>
        <v>291</v>
      </c>
      <c r="D110" s="1" t="n">
        <f aca="false">IFERROR(INDEX('Locality Calc'!$I$2:$I$316,MATCH(101,'Locality Calc'!$P$2:$P$316,0)),"")</f>
        <v>569</v>
      </c>
      <c r="E110" s="1" t="n">
        <f aca="false">IFERROR(INDEX('Locality Calc'!$J$2:$J$316,MATCH(101,'Locality Calc'!$P$2:$P$316,0)),"")</f>
        <v>233</v>
      </c>
      <c r="F110" s="1" t="n">
        <f aca="false">IFERROR(INDEX('Locality Calc'!$K$2:$K$316,MATCH(101,'Locality Calc'!$P$2:$P$316,0)),"")</f>
        <v>2014</v>
      </c>
      <c r="G110" s="1" t="n">
        <f aca="false">IFERROR(INDEX('Locality Calc'!$F$2:$F$316,MATCH(101,'Locality Calc'!$P$2:$P$316,0)),"")</f>
        <v>25</v>
      </c>
      <c r="H110" s="8" t="n">
        <f aca="false">IFERROR(INDEX('Locality Calc'!$L$2:$L$316,MATCH(101,'Locality Calc'!$P$2:$P$316,0)),"")</f>
        <v>-0.684039087947883</v>
      </c>
      <c r="I110" s="8" t="n">
        <f aca="false">IFERROR(INDEX('Locality Calc'!$M$2:$M$316,MATCH(101,'Locality Calc'!$P$2:$P$316,0)),"")</f>
        <v>0.9553264604811</v>
      </c>
      <c r="J110" s="8" t="n">
        <f aca="false">IFERROR(INDEX('Locality Calc'!$N$2:$N$316,MATCH(101,'Locality Calc'!$P$2:$P$316,0)),"")</f>
        <v>0.0525631822569865</v>
      </c>
    </row>
    <row r="111" customFormat="false" ht="15" hidden="false" customHeight="true" outlineLevel="0" collapsed="false">
      <c r="A111" s="1" t="str">
        <f aca="false">IFERROR(INDEX('Locality Calc'!$A$2:$A$316,MATCH(102,'Locality Calc'!$P$2:$P$316,0)),"")</f>
        <v>SHIVAMNAGAR</v>
      </c>
      <c r="B111" s="1" t="n">
        <f aca="false">IFERROR(INDEX('Locality Calc'!$G$2:$G$316,MATCH(102,'Locality Calc'!$P$2:$P$316,0)),"")</f>
        <v>520</v>
      </c>
      <c r="C111" s="1" t="n">
        <f aca="false">IFERROR(INDEX('Locality Calc'!$H$2:$H$316,MATCH(102,'Locality Calc'!$P$2:$P$316,0)),"")</f>
        <v>625</v>
      </c>
      <c r="D111" s="1" t="n">
        <f aca="false">IFERROR(INDEX('Locality Calc'!$I$2:$I$316,MATCH(102,'Locality Calc'!$P$2:$P$316,0)),"")</f>
        <v>276</v>
      </c>
      <c r="E111" s="1" t="n">
        <f aca="false">IFERROR(INDEX('Locality Calc'!$J$2:$J$316,MATCH(102,'Locality Calc'!$P$2:$P$316,0)),"")</f>
        <v>537</v>
      </c>
      <c r="F111" s="1" t="n">
        <f aca="false">IFERROR(INDEX('Locality Calc'!$K$2:$K$316,MATCH(102,'Locality Calc'!$P$2:$P$316,0)),"")</f>
        <v>1958</v>
      </c>
      <c r="G111" s="1" t="n">
        <f aca="false">IFERROR(INDEX('Locality Calc'!$F$2:$F$316,MATCH(102,'Locality Calc'!$P$2:$P$316,0)),"")</f>
        <v>4</v>
      </c>
      <c r="H111" s="8" t="n">
        <f aca="false">IFERROR(INDEX('Locality Calc'!$L$2:$L$316,MATCH(102,'Locality Calc'!$P$2:$P$316,0)),"")</f>
        <v>0.201923076923077</v>
      </c>
      <c r="I111" s="8" t="n">
        <f aca="false">IFERROR(INDEX('Locality Calc'!$M$2:$M$316,MATCH(102,'Locality Calc'!$P$2:$P$316,0)),"")</f>
        <v>-0.5584</v>
      </c>
      <c r="J111" s="8" t="n">
        <f aca="false">IFERROR(INDEX('Locality Calc'!$N$2:$N$316,MATCH(102,'Locality Calc'!$P$2:$P$316,0)),"")</f>
        <v>4.00114819350888</v>
      </c>
    </row>
    <row r="112" customFormat="false" ht="15" hidden="false" customHeight="true" outlineLevel="0" collapsed="false">
      <c r="A112" s="1" t="str">
        <f aca="false">IFERROR(INDEX('Locality Calc'!$A$2:$A$316,MATCH(103,'Locality Calc'!$P$2:$P$316,0)),"")</f>
        <v>Ghorpadigaon</v>
      </c>
      <c r="B112" s="1" t="n">
        <f aca="false">IFERROR(INDEX('Locality Calc'!$G$2:$G$316,MATCH(103,'Locality Calc'!$P$2:$P$316,0)),"")</f>
        <v>616</v>
      </c>
      <c r="C112" s="1" t="n">
        <f aca="false">IFERROR(INDEX('Locality Calc'!$H$2:$H$316,MATCH(103,'Locality Calc'!$P$2:$P$316,0)),"")</f>
        <v>569</v>
      </c>
      <c r="D112" s="1" t="n">
        <f aca="false">IFERROR(INDEX('Locality Calc'!$I$2:$I$316,MATCH(103,'Locality Calc'!$P$2:$P$316,0)),"")</f>
        <v>621</v>
      </c>
      <c r="E112" s="1" t="n">
        <f aca="false">IFERROR(INDEX('Locality Calc'!$J$2:$J$316,MATCH(103,'Locality Calc'!$P$2:$P$316,0)),"")</f>
        <v>143</v>
      </c>
      <c r="F112" s="1" t="n">
        <f aca="false">IFERROR(INDEX('Locality Calc'!$K$2:$K$316,MATCH(103,'Locality Calc'!$P$2:$P$316,0)),"")</f>
        <v>1949</v>
      </c>
      <c r="G112" s="1" t="n">
        <f aca="false">IFERROR(INDEX('Locality Calc'!$F$2:$F$316,MATCH(103,'Locality Calc'!$P$2:$P$316,0)),"")</f>
        <v>4</v>
      </c>
      <c r="H112" s="8" t="n">
        <f aca="false">IFERROR(INDEX('Locality Calc'!$L$2:$L$316,MATCH(103,'Locality Calc'!$P$2:$P$316,0)),"")</f>
        <v>-0.0762987012987013</v>
      </c>
      <c r="I112" s="8" t="n">
        <f aca="false">IFERROR(INDEX('Locality Calc'!$M$2:$M$316,MATCH(103,'Locality Calc'!$P$2:$P$316,0)),"")</f>
        <v>0.0913884007029877</v>
      </c>
      <c r="J112" s="8" t="n">
        <f aca="false">IFERROR(INDEX('Locality Calc'!$N$2:$N$316,MATCH(103,'Locality Calc'!$P$2:$P$316,0)),"")</f>
        <v>-0.408099158558436</v>
      </c>
    </row>
    <row r="113" customFormat="false" ht="15" hidden="false" customHeight="true" outlineLevel="0" collapsed="false">
      <c r="A113" s="1" t="str">
        <f aca="false">IFERROR(INDEX('Locality Calc'!$A$2:$A$316,MATCH(104,'Locality Calc'!$P$2:$P$316,0)),"")</f>
        <v>JAMBHULWADI</v>
      </c>
      <c r="B113" s="1" t="n">
        <f aca="false">IFERROR(INDEX('Locality Calc'!$G$2:$G$316,MATCH(104,'Locality Calc'!$P$2:$P$316,0)),"")</f>
        <v>156</v>
      </c>
      <c r="C113" s="1" t="n">
        <f aca="false">IFERROR(INDEX('Locality Calc'!$H$2:$H$316,MATCH(104,'Locality Calc'!$P$2:$P$316,0)),"")</f>
        <v>140</v>
      </c>
      <c r="D113" s="1" t="n">
        <f aca="false">IFERROR(INDEX('Locality Calc'!$I$2:$I$316,MATCH(104,'Locality Calc'!$P$2:$P$316,0)),"")</f>
        <v>1056</v>
      </c>
      <c r="E113" s="1" t="n">
        <f aca="false">IFERROR(INDEX('Locality Calc'!$J$2:$J$316,MATCH(104,'Locality Calc'!$P$2:$P$316,0)),"")</f>
        <v>593</v>
      </c>
      <c r="F113" s="1" t="n">
        <f aca="false">IFERROR(INDEX('Locality Calc'!$K$2:$K$316,MATCH(104,'Locality Calc'!$P$2:$P$316,0)),"")</f>
        <v>1945</v>
      </c>
      <c r="G113" s="1" t="n">
        <f aca="false">IFERROR(INDEX('Locality Calc'!$F$2:$F$316,MATCH(104,'Locality Calc'!$P$2:$P$316,0)),"")</f>
        <v>14</v>
      </c>
      <c r="H113" s="8" t="n">
        <f aca="false">IFERROR(INDEX('Locality Calc'!$L$2:$L$316,MATCH(104,'Locality Calc'!$P$2:$P$316,0)),"")</f>
        <v>-0.102564102564103</v>
      </c>
      <c r="I113" s="8" t="n">
        <f aca="false">IFERROR(INDEX('Locality Calc'!$M$2:$M$316,MATCH(104,'Locality Calc'!$P$2:$P$316,0)),"")</f>
        <v>6.54285714285714</v>
      </c>
      <c r="J113" s="8" t="n">
        <f aca="false">IFERROR(INDEX('Locality Calc'!$N$2:$N$316,MATCH(104,'Locality Calc'!$P$2:$P$316,0)),"")</f>
        <v>0.443428563807085</v>
      </c>
    </row>
    <row r="114" customFormat="false" ht="15" hidden="false" customHeight="true" outlineLevel="0" collapsed="false">
      <c r="A114" s="1" t="str">
        <f aca="false">IFERROR(INDEX('Locality Calc'!$A$2:$A$316,MATCH(105,'Locality Calc'!$P$2:$P$316,0)),"")</f>
        <v>NANDED PHATA</v>
      </c>
      <c r="B114" s="1" t="n">
        <f aca="false">IFERROR(INDEX('Locality Calc'!$G$2:$G$316,MATCH(105,'Locality Calc'!$P$2:$P$316,0)),"")</f>
        <v>839</v>
      </c>
      <c r="C114" s="1" t="n">
        <f aca="false">IFERROR(INDEX('Locality Calc'!$H$2:$H$316,MATCH(105,'Locality Calc'!$P$2:$P$316,0)),"")</f>
        <v>472</v>
      </c>
      <c r="D114" s="1" t="n">
        <f aca="false">IFERROR(INDEX('Locality Calc'!$I$2:$I$316,MATCH(105,'Locality Calc'!$P$2:$P$316,0)),"")</f>
        <v>490</v>
      </c>
      <c r="E114" s="1" t="n">
        <f aca="false">IFERROR(INDEX('Locality Calc'!$J$2:$J$316,MATCH(105,'Locality Calc'!$P$2:$P$316,0)),"")</f>
        <v>45</v>
      </c>
      <c r="F114" s="1" t="n">
        <f aca="false">IFERROR(INDEX('Locality Calc'!$K$2:$K$316,MATCH(105,'Locality Calc'!$P$2:$P$316,0)),"")</f>
        <v>1846</v>
      </c>
      <c r="G114" s="1" t="n">
        <f aca="false">IFERROR(INDEX('Locality Calc'!$F$2:$F$316,MATCH(105,'Locality Calc'!$P$2:$P$316,0)),"")</f>
        <v>4</v>
      </c>
      <c r="H114" s="8" t="n">
        <f aca="false">IFERROR(INDEX('Locality Calc'!$L$2:$L$316,MATCH(105,'Locality Calc'!$P$2:$P$316,0)),"")</f>
        <v>-0.437425506555423</v>
      </c>
      <c r="I114" s="8" t="n">
        <f aca="false">IFERROR(INDEX('Locality Calc'!$M$2:$M$316,MATCH(105,'Locality Calc'!$P$2:$P$316,0)),"")</f>
        <v>0.038135593220339</v>
      </c>
      <c r="J114" s="8" t="n">
        <f aca="false">IFERROR(INDEX('Locality Calc'!$N$2:$N$316,MATCH(105,'Locality Calc'!$P$2:$P$316,0)),"")</f>
        <v>-0.763940787582639</v>
      </c>
    </row>
    <row r="115" customFormat="false" ht="15" hidden="false" customHeight="true" outlineLevel="0" collapsed="false">
      <c r="A115" s="1" t="str">
        <f aca="false">IFERROR(INDEX('Locality Calc'!$A$2:$A$316,MATCH(106,'Locality Calc'!$P$2:$P$316,0)),"")</f>
        <v>KHANDWE NAGAR</v>
      </c>
      <c r="B115" s="1" t="n">
        <f aca="false">IFERROR(INDEX('Locality Calc'!$G$2:$G$316,MATCH(106,'Locality Calc'!$P$2:$P$316,0)),"")</f>
        <v>1168</v>
      </c>
      <c r="C115" s="1" t="n">
        <f aca="false">IFERROR(INDEX('Locality Calc'!$H$2:$H$316,MATCH(106,'Locality Calc'!$P$2:$P$316,0)),"")</f>
        <v>584</v>
      </c>
      <c r="D115" s="1" t="n">
        <f aca="false">IFERROR(INDEX('Locality Calc'!$I$2:$I$316,MATCH(106,'Locality Calc'!$P$2:$P$316,0)),"")</f>
        <v>0</v>
      </c>
      <c r="E115" s="1" t="n">
        <f aca="false">IFERROR(INDEX('Locality Calc'!$J$2:$J$316,MATCH(106,'Locality Calc'!$P$2:$P$316,0)),"")</f>
        <v>0</v>
      </c>
      <c r="F115" s="1" t="n">
        <f aca="false">IFERROR(INDEX('Locality Calc'!$K$2:$K$316,MATCH(106,'Locality Calc'!$P$2:$P$316,0)),"")</f>
        <v>1752</v>
      </c>
      <c r="G115" s="1" t="n">
        <f aca="false">IFERROR(INDEX('Locality Calc'!$F$2:$F$316,MATCH(106,'Locality Calc'!$P$2:$P$316,0)),"")</f>
        <v>2</v>
      </c>
      <c r="H115" s="8" t="n">
        <f aca="false">IFERROR(INDEX('Locality Calc'!$L$2:$L$316,MATCH(106,'Locality Calc'!$P$2:$P$316,0)),"")</f>
        <v>-0.5</v>
      </c>
      <c r="I115" s="8" t="n">
        <f aca="false">IFERROR(INDEX('Locality Calc'!$M$2:$M$316,MATCH(106,'Locality Calc'!$P$2:$P$316,0)),"")</f>
        <v>-1</v>
      </c>
      <c r="J115" s="8" t="str">
        <f aca="false">IFERROR(INDEX('Locality Calc'!$N$2:$N$316,MATCH(106,'Locality Calc'!$P$2:$P$316,0)),"")</f>
        <v/>
      </c>
    </row>
    <row r="116" customFormat="false" ht="15" hidden="false" customHeight="true" outlineLevel="0" collapsed="false">
      <c r="A116" s="1" t="str">
        <f aca="false">IFERROR(INDEX('Locality Calc'!$A$2:$A$316,MATCH(107,'Locality Calc'!$P$2:$P$316,0)),"")</f>
        <v>Rahatani</v>
      </c>
      <c r="B116" s="1" t="n">
        <f aca="false">IFERROR(INDEX('Locality Calc'!$G$2:$G$316,MATCH(107,'Locality Calc'!$P$2:$P$316,0)),"")</f>
        <v>463</v>
      </c>
      <c r="C116" s="1" t="n">
        <f aca="false">IFERROR(INDEX('Locality Calc'!$H$2:$H$316,MATCH(107,'Locality Calc'!$P$2:$P$316,0)),"")</f>
        <v>484</v>
      </c>
      <c r="D116" s="1" t="n">
        <f aca="false">IFERROR(INDEX('Locality Calc'!$I$2:$I$316,MATCH(107,'Locality Calc'!$P$2:$P$316,0)),"")</f>
        <v>608</v>
      </c>
      <c r="E116" s="1" t="n">
        <f aca="false">IFERROR(INDEX('Locality Calc'!$J$2:$J$316,MATCH(107,'Locality Calc'!$P$2:$P$316,0)),"")</f>
        <v>150</v>
      </c>
      <c r="F116" s="1" t="n">
        <f aca="false">IFERROR(INDEX('Locality Calc'!$K$2:$K$316,MATCH(107,'Locality Calc'!$P$2:$P$316,0)),"")</f>
        <v>1705</v>
      </c>
      <c r="G116" s="1" t="n">
        <f aca="false">IFERROR(INDEX('Locality Calc'!$F$2:$F$316,MATCH(107,'Locality Calc'!$P$2:$P$316,0)),"")</f>
        <v>29</v>
      </c>
      <c r="H116" s="8" t="n">
        <f aca="false">IFERROR(INDEX('Locality Calc'!$L$2:$L$316,MATCH(107,'Locality Calc'!$P$2:$P$316,0)),"")</f>
        <v>0.0453563714902808</v>
      </c>
      <c r="I116" s="8" t="n">
        <f aca="false">IFERROR(INDEX('Locality Calc'!$M$2:$M$316,MATCH(107,'Locality Calc'!$P$2:$P$316,0)),"")</f>
        <v>0.256198347107438</v>
      </c>
      <c r="J116" s="8" t="n">
        <f aca="false">IFERROR(INDEX('Locality Calc'!$N$2:$N$316,MATCH(107,'Locality Calc'!$P$2:$P$316,0)),"")</f>
        <v>-0.365849703484062</v>
      </c>
    </row>
    <row r="117" customFormat="false" ht="15" hidden="false" customHeight="true" outlineLevel="0" collapsed="false">
      <c r="A117" s="1" t="str">
        <f aca="false">IFERROR(INDEX('Locality Calc'!$A$2:$A$316,MATCH(108,'Locality Calc'!$P$2:$P$316,0)),"")</f>
        <v>Shukarwar Peth</v>
      </c>
      <c r="B117" s="1" t="n">
        <f aca="false">IFERROR(INDEX('Locality Calc'!$G$2:$G$316,MATCH(108,'Locality Calc'!$P$2:$P$316,0)),"")</f>
        <v>756</v>
      </c>
      <c r="C117" s="1" t="n">
        <f aca="false">IFERROR(INDEX('Locality Calc'!$H$2:$H$316,MATCH(108,'Locality Calc'!$P$2:$P$316,0)),"")</f>
        <v>474</v>
      </c>
      <c r="D117" s="1" t="n">
        <f aca="false">IFERROR(INDEX('Locality Calc'!$I$2:$I$316,MATCH(108,'Locality Calc'!$P$2:$P$316,0)),"")</f>
        <v>358</v>
      </c>
      <c r="E117" s="1" t="n">
        <f aca="false">IFERROR(INDEX('Locality Calc'!$J$2:$J$316,MATCH(108,'Locality Calc'!$P$2:$P$316,0)),"")</f>
        <v>81</v>
      </c>
      <c r="F117" s="1" t="n">
        <f aca="false">IFERROR(INDEX('Locality Calc'!$K$2:$K$316,MATCH(108,'Locality Calc'!$P$2:$P$316,0)),"")</f>
        <v>1669</v>
      </c>
      <c r="G117" s="1" t="n">
        <f aca="false">IFERROR(INDEX('Locality Calc'!$F$2:$F$316,MATCH(108,'Locality Calc'!$P$2:$P$316,0)),"")</f>
        <v>14</v>
      </c>
      <c r="H117" s="8" t="n">
        <f aca="false">IFERROR(INDEX('Locality Calc'!$L$2:$L$316,MATCH(108,'Locality Calc'!$P$2:$P$316,0)),"")</f>
        <v>-0.373015873015873</v>
      </c>
      <c r="I117" s="8" t="n">
        <f aca="false">IFERROR(INDEX('Locality Calc'!$M$2:$M$316,MATCH(108,'Locality Calc'!$P$2:$P$316,0)),"")</f>
        <v>-0.244725738396624</v>
      </c>
      <c r="J117" s="8" t="n">
        <f aca="false">IFERROR(INDEX('Locality Calc'!$N$2:$N$316,MATCH(108,'Locality Calc'!$P$2:$P$316,0)),"")</f>
        <v>-0.418423951530412</v>
      </c>
    </row>
    <row r="118" customFormat="false" ht="15" hidden="false" customHeight="true" outlineLevel="0" collapsed="false">
      <c r="A118" s="1" t="str">
        <f aca="false">IFERROR(INDEX('Locality Calc'!$A$2:$A$316,MATCH(109,'Locality Calc'!$P$2:$P$316,0)),"")</f>
        <v>Samrat Ashok Road</v>
      </c>
      <c r="B118" s="1" t="n">
        <f aca="false">IFERROR(INDEX('Locality Calc'!$G$2:$G$316,MATCH(109,'Locality Calc'!$P$2:$P$316,0)),"")</f>
        <v>1289</v>
      </c>
      <c r="C118" s="1" t="n">
        <f aca="false">IFERROR(INDEX('Locality Calc'!$H$2:$H$316,MATCH(109,'Locality Calc'!$P$2:$P$316,0)),"")</f>
        <v>359</v>
      </c>
      <c r="D118" s="1" t="n">
        <f aca="false">IFERROR(INDEX('Locality Calc'!$I$2:$I$316,MATCH(109,'Locality Calc'!$P$2:$P$316,0)),"")</f>
        <v>0</v>
      </c>
      <c r="E118" s="1" t="n">
        <f aca="false">IFERROR(INDEX('Locality Calc'!$J$2:$J$316,MATCH(109,'Locality Calc'!$P$2:$P$316,0)),"")</f>
        <v>0</v>
      </c>
      <c r="F118" s="1" t="n">
        <f aca="false">IFERROR(INDEX('Locality Calc'!$K$2:$K$316,MATCH(109,'Locality Calc'!$P$2:$P$316,0)),"")</f>
        <v>1648</v>
      </c>
      <c r="G118" s="1" t="n">
        <f aca="false">IFERROR(INDEX('Locality Calc'!$F$2:$F$316,MATCH(109,'Locality Calc'!$P$2:$P$316,0)),"")</f>
        <v>2</v>
      </c>
      <c r="H118" s="8" t="n">
        <f aca="false">IFERROR(INDEX('Locality Calc'!$L$2:$L$316,MATCH(109,'Locality Calc'!$P$2:$P$316,0)),"")</f>
        <v>-0.721489526764934</v>
      </c>
      <c r="I118" s="8" t="n">
        <f aca="false">IFERROR(INDEX('Locality Calc'!$M$2:$M$316,MATCH(109,'Locality Calc'!$P$2:$P$316,0)),"")</f>
        <v>-1</v>
      </c>
      <c r="J118" s="8" t="str">
        <f aca="false">IFERROR(INDEX('Locality Calc'!$N$2:$N$316,MATCH(109,'Locality Calc'!$P$2:$P$316,0)),"")</f>
        <v/>
      </c>
    </row>
    <row r="119" customFormat="false" ht="15" hidden="false" customHeight="true" outlineLevel="0" collapsed="false">
      <c r="A119" s="1" t="str">
        <f aca="false">IFERROR(INDEX('Locality Calc'!$A$2:$A$316,MATCH(110,'Locality Calc'!$P$2:$P$316,0)),"")</f>
        <v>MANGADEWADI</v>
      </c>
      <c r="B119" s="1" t="n">
        <f aca="false">IFERROR(INDEX('Locality Calc'!$G$2:$G$316,MATCH(110,'Locality Calc'!$P$2:$P$316,0)),"")</f>
        <v>560</v>
      </c>
      <c r="C119" s="1" t="n">
        <f aca="false">IFERROR(INDEX('Locality Calc'!$H$2:$H$316,MATCH(110,'Locality Calc'!$P$2:$P$316,0)),"")</f>
        <v>664</v>
      </c>
      <c r="D119" s="1" t="n">
        <f aca="false">IFERROR(INDEX('Locality Calc'!$I$2:$I$316,MATCH(110,'Locality Calc'!$P$2:$P$316,0)),"")</f>
        <v>392</v>
      </c>
      <c r="E119" s="1" t="n">
        <f aca="false">IFERROR(INDEX('Locality Calc'!$J$2:$J$316,MATCH(110,'Locality Calc'!$P$2:$P$316,0)),"")</f>
        <v>25</v>
      </c>
      <c r="F119" s="1" t="n">
        <f aca="false">IFERROR(INDEX('Locality Calc'!$K$2:$K$316,MATCH(110,'Locality Calc'!$P$2:$P$316,0)),"")</f>
        <v>1641</v>
      </c>
      <c r="G119" s="1" t="n">
        <f aca="false">IFERROR(INDEX('Locality Calc'!$F$2:$F$316,MATCH(110,'Locality Calc'!$P$2:$P$316,0)),"")</f>
        <v>7</v>
      </c>
      <c r="H119" s="8" t="n">
        <f aca="false">IFERROR(INDEX('Locality Calc'!$L$2:$L$316,MATCH(110,'Locality Calc'!$P$2:$P$316,0)),"")</f>
        <v>0.185714285714286</v>
      </c>
      <c r="I119" s="8" t="n">
        <f aca="false">IFERROR(INDEX('Locality Calc'!$M$2:$M$316,MATCH(110,'Locality Calc'!$P$2:$P$316,0)),"")</f>
        <v>-0.409638554216867</v>
      </c>
      <c r="J119" s="8" t="n">
        <f aca="false">IFERROR(INDEX('Locality Calc'!$N$2:$N$316,MATCH(110,'Locality Calc'!$P$2:$P$316,0)),"")</f>
        <v>-0.836069991376833</v>
      </c>
    </row>
    <row r="120" customFormat="false" ht="15" hidden="false" customHeight="true" outlineLevel="0" collapsed="false">
      <c r="A120" s="1" t="str">
        <f aca="false">IFERROR(INDEX('Locality Calc'!$A$2:$A$316,MATCH(111,'Locality Calc'!$P$2:$P$316,0)),"")</f>
        <v>Khadi Machine</v>
      </c>
      <c r="B120" s="1" t="n">
        <f aca="false">IFERROR(INDEX('Locality Calc'!$G$2:$G$316,MATCH(111,'Locality Calc'!$P$2:$P$316,0)),"")</f>
        <v>309</v>
      </c>
      <c r="C120" s="1" t="n">
        <f aca="false">IFERROR(INDEX('Locality Calc'!$H$2:$H$316,MATCH(111,'Locality Calc'!$P$2:$P$316,0)),"")</f>
        <v>518</v>
      </c>
      <c r="D120" s="1" t="n">
        <f aca="false">IFERROR(INDEX('Locality Calc'!$I$2:$I$316,MATCH(111,'Locality Calc'!$P$2:$P$316,0)),"")</f>
        <v>570</v>
      </c>
      <c r="E120" s="1" t="n">
        <f aca="false">IFERROR(INDEX('Locality Calc'!$J$2:$J$316,MATCH(111,'Locality Calc'!$P$2:$P$316,0)),"")</f>
        <v>221</v>
      </c>
      <c r="F120" s="1" t="n">
        <f aca="false">IFERROR(INDEX('Locality Calc'!$K$2:$K$316,MATCH(111,'Locality Calc'!$P$2:$P$316,0)),"")</f>
        <v>1618</v>
      </c>
      <c r="G120" s="1" t="n">
        <f aca="false">IFERROR(INDEX('Locality Calc'!$F$2:$F$316,MATCH(111,'Locality Calc'!$P$2:$P$316,0)),"")</f>
        <v>14</v>
      </c>
      <c r="H120" s="8" t="n">
        <f aca="false">IFERROR(INDEX('Locality Calc'!$L$2:$L$316,MATCH(111,'Locality Calc'!$P$2:$P$316,0)),"")</f>
        <v>0.676375404530744</v>
      </c>
      <c r="I120" s="8" t="n">
        <f aca="false">IFERROR(INDEX('Locality Calc'!$M$2:$M$316,MATCH(111,'Locality Calc'!$P$2:$P$316,0)),"")</f>
        <v>0.1003861003861</v>
      </c>
      <c r="J120" s="8" t="n">
        <f aca="false">IFERROR(INDEX('Locality Calc'!$N$2:$N$316,MATCH(111,'Locality Calc'!$P$2:$P$316,0)),"")</f>
        <v>-0.00339757845317522</v>
      </c>
    </row>
    <row r="121" customFormat="false" ht="15" hidden="false" customHeight="true" outlineLevel="0" collapsed="false">
      <c r="A121" s="1" t="str">
        <f aca="false">IFERROR(INDEX('Locality Calc'!$A$2:$A$316,MATCH(112,'Locality Calc'!$P$2:$P$316,0)),"")</f>
        <v>PARVATI</v>
      </c>
      <c r="B121" s="1" t="n">
        <f aca="false">IFERROR(INDEX('Locality Calc'!$G$2:$G$316,MATCH(112,'Locality Calc'!$P$2:$P$316,0)),"")</f>
        <v>84</v>
      </c>
      <c r="C121" s="1" t="n">
        <f aca="false">IFERROR(INDEX('Locality Calc'!$H$2:$H$316,MATCH(112,'Locality Calc'!$P$2:$P$316,0)),"")</f>
        <v>462</v>
      </c>
      <c r="D121" s="1" t="n">
        <f aca="false">IFERROR(INDEX('Locality Calc'!$I$2:$I$316,MATCH(112,'Locality Calc'!$P$2:$P$316,0)),"")</f>
        <v>833</v>
      </c>
      <c r="E121" s="1" t="n">
        <f aca="false">IFERROR(INDEX('Locality Calc'!$J$2:$J$316,MATCH(112,'Locality Calc'!$P$2:$P$316,0)),"")</f>
        <v>192</v>
      </c>
      <c r="F121" s="1" t="n">
        <f aca="false">IFERROR(INDEX('Locality Calc'!$K$2:$K$316,MATCH(112,'Locality Calc'!$P$2:$P$316,0)),"")</f>
        <v>1571</v>
      </c>
      <c r="G121" s="1" t="n">
        <f aca="false">IFERROR(INDEX('Locality Calc'!$F$2:$F$316,MATCH(112,'Locality Calc'!$P$2:$P$316,0)),"")</f>
        <v>20</v>
      </c>
      <c r="H121" s="8" t="n">
        <f aca="false">IFERROR(INDEX('Locality Calc'!$L$2:$L$316,MATCH(112,'Locality Calc'!$P$2:$P$316,0)),"")</f>
        <v>4.5</v>
      </c>
      <c r="I121" s="8" t="n">
        <f aca="false">IFERROR(INDEX('Locality Calc'!$M$2:$M$316,MATCH(112,'Locality Calc'!$P$2:$P$316,0)),"")</f>
        <v>0.803030303030303</v>
      </c>
      <c r="J121" s="8" t="n">
        <f aca="false">IFERROR(INDEX('Locality Calc'!$N$2:$N$316,MATCH(112,'Locality Calc'!$P$2:$P$316,0)),"")</f>
        <v>-0.407537662952505</v>
      </c>
    </row>
    <row r="122" customFormat="false" ht="15" hidden="false" customHeight="true" outlineLevel="0" collapsed="false">
      <c r="A122" s="1" t="str">
        <f aca="false">IFERROR(INDEX('Locality Calc'!$A$2:$A$316,MATCH(113,'Locality Calc'!$P$2:$P$316,0)),"")</f>
        <v>Uruli Devachi</v>
      </c>
      <c r="B122" s="1" t="n">
        <f aca="false">IFERROR(INDEX('Locality Calc'!$G$2:$G$316,MATCH(113,'Locality Calc'!$P$2:$P$316,0)),"")</f>
        <v>0</v>
      </c>
      <c r="C122" s="1" t="n">
        <f aca="false">IFERROR(INDEX('Locality Calc'!$H$2:$H$316,MATCH(113,'Locality Calc'!$P$2:$P$316,0)),"")</f>
        <v>60</v>
      </c>
      <c r="D122" s="1" t="n">
        <f aca="false">IFERROR(INDEX('Locality Calc'!$I$2:$I$316,MATCH(113,'Locality Calc'!$P$2:$P$316,0)),"")</f>
        <v>1411</v>
      </c>
      <c r="E122" s="1" t="n">
        <f aca="false">IFERROR(INDEX('Locality Calc'!$J$2:$J$316,MATCH(113,'Locality Calc'!$P$2:$P$316,0)),"")</f>
        <v>92</v>
      </c>
      <c r="F122" s="1" t="n">
        <f aca="false">IFERROR(INDEX('Locality Calc'!$K$2:$K$316,MATCH(113,'Locality Calc'!$P$2:$P$316,0)),"")</f>
        <v>1563</v>
      </c>
      <c r="G122" s="1" t="n">
        <f aca="false">IFERROR(INDEX('Locality Calc'!$F$2:$F$316,MATCH(113,'Locality Calc'!$P$2:$P$316,0)),"")</f>
        <v>3</v>
      </c>
      <c r="H122" s="8" t="str">
        <f aca="false">IFERROR(INDEX('Locality Calc'!$L$2:$L$316,MATCH(113,'Locality Calc'!$P$2:$P$316,0)),"")</f>
        <v/>
      </c>
      <c r="I122" s="8" t="n">
        <f aca="false">IFERROR(INDEX('Locality Calc'!$M$2:$M$316,MATCH(113,'Locality Calc'!$P$2:$P$316,0)),"")</f>
        <v>22.5166666666667</v>
      </c>
      <c r="J122" s="8" t="n">
        <f aca="false">IFERROR(INDEX('Locality Calc'!$N$2:$N$316,MATCH(113,'Locality Calc'!$P$2:$P$316,0)),"")</f>
        <v>-0.832403349936615</v>
      </c>
    </row>
    <row r="123" customFormat="false" ht="15" hidden="false" customHeight="true" outlineLevel="0" collapsed="false">
      <c r="A123" s="1" t="str">
        <f aca="false">IFERROR(INDEX('Locality Calc'!$A$2:$A$316,MATCH(114,'Locality Calc'!$P$2:$P$316,0)),"")</f>
        <v>Somwar Peth</v>
      </c>
      <c r="B123" s="1" t="n">
        <f aca="false">IFERROR(INDEX('Locality Calc'!$G$2:$G$316,MATCH(114,'Locality Calc'!$P$2:$P$316,0)),"")</f>
        <v>633</v>
      </c>
      <c r="C123" s="1" t="n">
        <f aca="false">IFERROR(INDEX('Locality Calc'!$H$2:$H$316,MATCH(114,'Locality Calc'!$P$2:$P$316,0)),"")</f>
        <v>523</v>
      </c>
      <c r="D123" s="1" t="n">
        <f aca="false">IFERROR(INDEX('Locality Calc'!$I$2:$I$316,MATCH(114,'Locality Calc'!$P$2:$P$316,0)),"")</f>
        <v>315</v>
      </c>
      <c r="E123" s="1" t="n">
        <f aca="false">IFERROR(INDEX('Locality Calc'!$J$2:$J$316,MATCH(114,'Locality Calc'!$P$2:$P$316,0)),"")</f>
        <v>42</v>
      </c>
      <c r="F123" s="1" t="n">
        <f aca="false">IFERROR(INDEX('Locality Calc'!$K$2:$K$316,MATCH(114,'Locality Calc'!$P$2:$P$316,0)),"")</f>
        <v>1513</v>
      </c>
      <c r="G123" s="1" t="n">
        <f aca="false">IFERROR(INDEX('Locality Calc'!$F$2:$F$316,MATCH(114,'Locality Calc'!$P$2:$P$316,0)),"")</f>
        <v>12</v>
      </c>
      <c r="H123" s="8" t="n">
        <f aca="false">IFERROR(INDEX('Locality Calc'!$L$2:$L$316,MATCH(114,'Locality Calc'!$P$2:$P$316,0)),"")</f>
        <v>-0.173775671406003</v>
      </c>
      <c r="I123" s="8" t="n">
        <f aca="false">IFERROR(INDEX('Locality Calc'!$M$2:$M$316,MATCH(114,'Locality Calc'!$P$2:$P$316,0)),"")</f>
        <v>-0.397705544933078</v>
      </c>
      <c r="J123" s="8" t="n">
        <f aca="false">IFERROR(INDEX('Locality Calc'!$N$2:$N$316,MATCH(114,'Locality Calc'!$P$2:$P$316,0)),"")</f>
        <v>-0.657276995305164</v>
      </c>
    </row>
    <row r="124" customFormat="false" ht="15" hidden="false" customHeight="true" outlineLevel="0" collapsed="false">
      <c r="A124" s="1" t="str">
        <f aca="false">IFERROR(INDEX('Locality Calc'!$A$2:$A$316,MATCH(115,'Locality Calc'!$P$2:$P$316,0)),"")</f>
        <v>Marwad Peth</v>
      </c>
      <c r="B124" s="1" t="n">
        <f aca="false">IFERROR(INDEX('Locality Calc'!$G$2:$G$316,MATCH(115,'Locality Calc'!$P$2:$P$316,0)),"")</f>
        <v>972</v>
      </c>
      <c r="C124" s="1" t="n">
        <f aca="false">IFERROR(INDEX('Locality Calc'!$H$2:$H$316,MATCH(115,'Locality Calc'!$P$2:$P$316,0)),"")</f>
        <v>91</v>
      </c>
      <c r="D124" s="1" t="n">
        <f aca="false">IFERROR(INDEX('Locality Calc'!$I$2:$I$316,MATCH(115,'Locality Calc'!$P$2:$P$316,0)),"")</f>
        <v>318</v>
      </c>
      <c r="E124" s="1" t="n">
        <f aca="false">IFERROR(INDEX('Locality Calc'!$J$2:$J$316,MATCH(115,'Locality Calc'!$P$2:$P$316,0)),"")</f>
        <v>126</v>
      </c>
      <c r="F124" s="1" t="n">
        <f aca="false">IFERROR(INDEX('Locality Calc'!$K$2:$K$316,MATCH(115,'Locality Calc'!$P$2:$P$316,0)),"")</f>
        <v>1507</v>
      </c>
      <c r="G124" s="1" t="n">
        <f aca="false">IFERROR(INDEX('Locality Calc'!$F$2:$F$316,MATCH(115,'Locality Calc'!$P$2:$P$316,0)),"")</f>
        <v>4</v>
      </c>
      <c r="H124" s="8" t="n">
        <f aca="false">IFERROR(INDEX('Locality Calc'!$L$2:$L$316,MATCH(115,'Locality Calc'!$P$2:$P$316,0)),"")</f>
        <v>-0.906378600823045</v>
      </c>
      <c r="I124" s="8" t="n">
        <f aca="false">IFERROR(INDEX('Locality Calc'!$M$2:$M$316,MATCH(115,'Locality Calc'!$P$2:$P$316,0)),"")</f>
        <v>2.49450549450549</v>
      </c>
      <c r="J124" s="8" t="n">
        <f aca="false">IFERROR(INDEX('Locality Calc'!$N$2:$N$316,MATCH(115,'Locality Calc'!$P$2:$P$316,0)),"")</f>
        <v>0.0184693064044646</v>
      </c>
    </row>
    <row r="125" customFormat="false" ht="15" hidden="false" customHeight="true" outlineLevel="0" collapsed="false">
      <c r="A125" s="1" t="str">
        <f aca="false">IFERROR(INDEX('Locality Calc'!$A$2:$A$316,MATCH(116,'Locality Calc'!$P$2:$P$316,0)),"")</f>
        <v>Dehu Phata</v>
      </c>
      <c r="B125" s="1" t="n">
        <f aca="false">IFERROR(INDEX('Locality Calc'!$G$2:$G$316,MATCH(116,'Locality Calc'!$P$2:$P$316,0)),"")</f>
        <v>426</v>
      </c>
      <c r="C125" s="1" t="n">
        <f aca="false">IFERROR(INDEX('Locality Calc'!$H$2:$H$316,MATCH(116,'Locality Calc'!$P$2:$P$316,0)),"")</f>
        <v>424</v>
      </c>
      <c r="D125" s="1" t="n">
        <f aca="false">IFERROR(INDEX('Locality Calc'!$I$2:$I$316,MATCH(116,'Locality Calc'!$P$2:$P$316,0)),"")</f>
        <v>480</v>
      </c>
      <c r="E125" s="1" t="n">
        <f aca="false">IFERROR(INDEX('Locality Calc'!$J$2:$J$316,MATCH(116,'Locality Calc'!$P$2:$P$316,0)),"")</f>
        <v>92</v>
      </c>
      <c r="F125" s="1" t="n">
        <f aca="false">IFERROR(INDEX('Locality Calc'!$K$2:$K$316,MATCH(116,'Locality Calc'!$P$2:$P$316,0)),"")</f>
        <v>1422</v>
      </c>
      <c r="G125" s="1" t="n">
        <f aca="false">IFERROR(INDEX('Locality Calc'!$F$2:$F$316,MATCH(116,'Locality Calc'!$P$2:$P$316,0)),"")</f>
        <v>5</v>
      </c>
      <c r="H125" s="8" t="n">
        <f aca="false">IFERROR(INDEX('Locality Calc'!$L$2:$L$316,MATCH(116,'Locality Calc'!$P$2:$P$316,0)),"")</f>
        <v>-0.00469483568075117</v>
      </c>
      <c r="I125" s="8" t="n">
        <f aca="false">IFERROR(INDEX('Locality Calc'!$M$2:$M$316,MATCH(116,'Locality Calc'!$P$2:$P$316,0)),"")</f>
        <v>0.132075471698113</v>
      </c>
      <c r="J125" s="8" t="n">
        <f aca="false">IFERROR(INDEX('Locality Calc'!$N$2:$N$316,MATCH(116,'Locality Calc'!$P$2:$P$316,0)),"")</f>
        <v>-0.507335680751174</v>
      </c>
    </row>
    <row r="126" customFormat="false" ht="15" hidden="false" customHeight="true" outlineLevel="0" collapsed="false">
      <c r="A126" s="1" t="str">
        <f aca="false">IFERROR(INDEX('Locality Calc'!$A$2:$A$316,MATCH(117,'Locality Calc'!$P$2:$P$316,0)),"")</f>
        <v>HOLKARWADI</v>
      </c>
      <c r="B126" s="1" t="n">
        <f aca="false">IFERROR(INDEX('Locality Calc'!$G$2:$G$316,MATCH(117,'Locality Calc'!$P$2:$P$316,0)),"")</f>
        <v>145</v>
      </c>
      <c r="C126" s="1" t="n">
        <f aca="false">IFERROR(INDEX('Locality Calc'!$H$2:$H$316,MATCH(117,'Locality Calc'!$P$2:$P$316,0)),"")</f>
        <v>592</v>
      </c>
      <c r="D126" s="1" t="n">
        <f aca="false">IFERROR(INDEX('Locality Calc'!$I$2:$I$316,MATCH(117,'Locality Calc'!$P$2:$P$316,0)),"")</f>
        <v>498</v>
      </c>
      <c r="E126" s="1" t="n">
        <f aca="false">IFERROR(INDEX('Locality Calc'!$J$2:$J$316,MATCH(117,'Locality Calc'!$P$2:$P$316,0)),"")</f>
        <v>153</v>
      </c>
      <c r="F126" s="1" t="n">
        <f aca="false">IFERROR(INDEX('Locality Calc'!$K$2:$K$316,MATCH(117,'Locality Calc'!$P$2:$P$316,0)),"")</f>
        <v>1388</v>
      </c>
      <c r="G126" s="1" t="n">
        <f aca="false">IFERROR(INDEX('Locality Calc'!$F$2:$F$316,MATCH(117,'Locality Calc'!$P$2:$P$316,0)),"")</f>
        <v>4</v>
      </c>
      <c r="H126" s="8" t="n">
        <f aca="false">IFERROR(INDEX('Locality Calc'!$L$2:$L$316,MATCH(117,'Locality Calc'!$P$2:$P$316,0)),"")</f>
        <v>3.08275862068966</v>
      </c>
      <c r="I126" s="8" t="n">
        <f aca="false">IFERROR(INDEX('Locality Calc'!$M$2:$M$316,MATCH(117,'Locality Calc'!$P$2:$P$316,0)),"")</f>
        <v>-0.158783783783784</v>
      </c>
      <c r="J126" s="8" t="n">
        <f aca="false">IFERROR(INDEX('Locality Calc'!$N$2:$N$316,MATCH(117,'Locality Calc'!$P$2:$P$316,0)),"")</f>
        <v>-0.210291871712201</v>
      </c>
    </row>
    <row r="127" customFormat="false" ht="15" hidden="false" customHeight="true" outlineLevel="0" collapsed="false">
      <c r="A127" s="1" t="str">
        <f aca="false">IFERROR(INDEX('Locality Calc'!$A$2:$A$316,MATCH(118,'Locality Calc'!$P$2:$P$316,0)),"")</f>
        <v>NEAR SARPANCH BUNGLOW</v>
      </c>
      <c r="B127" s="1" t="n">
        <f aca="false">IFERROR(INDEX('Locality Calc'!$G$2:$G$316,MATCH(118,'Locality Calc'!$P$2:$P$316,0)),"")</f>
        <v>376</v>
      </c>
      <c r="C127" s="1" t="n">
        <f aca="false">IFERROR(INDEX('Locality Calc'!$H$2:$H$316,MATCH(118,'Locality Calc'!$P$2:$P$316,0)),"")</f>
        <v>434</v>
      </c>
      <c r="D127" s="1" t="n">
        <f aca="false">IFERROR(INDEX('Locality Calc'!$I$2:$I$316,MATCH(118,'Locality Calc'!$P$2:$P$316,0)),"")</f>
        <v>404</v>
      </c>
      <c r="E127" s="1" t="n">
        <f aca="false">IFERROR(INDEX('Locality Calc'!$J$2:$J$316,MATCH(118,'Locality Calc'!$P$2:$P$316,0)),"")</f>
        <v>139</v>
      </c>
      <c r="F127" s="1" t="n">
        <f aca="false">IFERROR(INDEX('Locality Calc'!$K$2:$K$316,MATCH(118,'Locality Calc'!$P$2:$P$316,0)),"")</f>
        <v>1353</v>
      </c>
      <c r="G127" s="1" t="n">
        <f aca="false">IFERROR(INDEX('Locality Calc'!$F$2:$F$316,MATCH(118,'Locality Calc'!$P$2:$P$316,0)),"")</f>
        <v>4</v>
      </c>
      <c r="H127" s="8" t="n">
        <f aca="false">IFERROR(INDEX('Locality Calc'!$L$2:$L$316,MATCH(118,'Locality Calc'!$P$2:$P$316,0)),"")</f>
        <v>0.154255319148936</v>
      </c>
      <c r="I127" s="8" t="n">
        <f aca="false">IFERROR(INDEX('Locality Calc'!$M$2:$M$316,MATCH(118,'Locality Calc'!$P$2:$P$316,0)),"")</f>
        <v>-0.0691244239631337</v>
      </c>
      <c r="J127" s="8" t="n">
        <f aca="false">IFERROR(INDEX('Locality Calc'!$N$2:$N$316,MATCH(118,'Locality Calc'!$P$2:$P$316,0)),"")</f>
        <v>-0.115621949518896</v>
      </c>
    </row>
    <row r="128" customFormat="false" ht="15" hidden="false" customHeight="true" outlineLevel="0" collapsed="false">
      <c r="A128" s="1" t="str">
        <f aca="false">IFERROR(INDEX('Locality Calc'!$A$2:$A$316,MATCH(119,'Locality Calc'!$P$2:$P$316,0)),"")</f>
        <v>Shikrapur</v>
      </c>
      <c r="B128" s="1" t="n">
        <f aca="false">IFERROR(INDEX('Locality Calc'!$G$2:$G$316,MATCH(119,'Locality Calc'!$P$2:$P$316,0)),"")</f>
        <v>165</v>
      </c>
      <c r="C128" s="1" t="n">
        <f aca="false">IFERROR(INDEX('Locality Calc'!$H$2:$H$316,MATCH(119,'Locality Calc'!$P$2:$P$316,0)),"")</f>
        <v>254</v>
      </c>
      <c r="D128" s="1" t="n">
        <f aca="false">IFERROR(INDEX('Locality Calc'!$I$2:$I$316,MATCH(119,'Locality Calc'!$P$2:$P$316,0)),"")</f>
        <v>562</v>
      </c>
      <c r="E128" s="1" t="n">
        <f aca="false">IFERROR(INDEX('Locality Calc'!$J$2:$J$316,MATCH(119,'Locality Calc'!$P$2:$P$316,0)),"")</f>
        <v>355</v>
      </c>
      <c r="F128" s="1" t="n">
        <f aca="false">IFERROR(INDEX('Locality Calc'!$K$2:$K$316,MATCH(119,'Locality Calc'!$P$2:$P$316,0)),"")</f>
        <v>1336</v>
      </c>
      <c r="G128" s="1" t="n">
        <f aca="false">IFERROR(INDEX('Locality Calc'!$F$2:$F$316,MATCH(119,'Locality Calc'!$P$2:$P$316,0)),"")</f>
        <v>7</v>
      </c>
      <c r="H128" s="8" t="n">
        <f aca="false">IFERROR(INDEX('Locality Calc'!$L$2:$L$316,MATCH(119,'Locality Calc'!$P$2:$P$316,0)),"")</f>
        <v>0.539393939393939</v>
      </c>
      <c r="I128" s="8" t="n">
        <f aca="false">IFERROR(INDEX('Locality Calc'!$M$2:$M$316,MATCH(119,'Locality Calc'!$P$2:$P$316,0)),"")</f>
        <v>1.21259842519685</v>
      </c>
      <c r="J128" s="8" t="n">
        <f aca="false">IFERROR(INDEX('Locality Calc'!$N$2:$N$316,MATCH(119,'Locality Calc'!$P$2:$P$316,0)),"")</f>
        <v>0.623665480427046</v>
      </c>
    </row>
    <row r="129" customFormat="false" ht="15" hidden="false" customHeight="true" outlineLevel="0" collapsed="false">
      <c r="A129" s="1" t="str">
        <f aca="false">IFERROR(INDEX('Locality Calc'!$A$2:$A$316,MATCH(120,'Locality Calc'!$P$2:$P$316,0)),"")</f>
        <v>KHED</v>
      </c>
      <c r="B129" s="1" t="n">
        <f aca="false">IFERROR(INDEX('Locality Calc'!$G$2:$G$316,MATCH(120,'Locality Calc'!$P$2:$P$316,0)),"")</f>
        <v>176</v>
      </c>
      <c r="C129" s="1" t="n">
        <f aca="false">IFERROR(INDEX('Locality Calc'!$H$2:$H$316,MATCH(120,'Locality Calc'!$P$2:$P$316,0)),"")</f>
        <v>245</v>
      </c>
      <c r="D129" s="1" t="n">
        <f aca="false">IFERROR(INDEX('Locality Calc'!$I$2:$I$316,MATCH(120,'Locality Calc'!$P$2:$P$316,0)),"")</f>
        <v>707</v>
      </c>
      <c r="E129" s="1" t="n">
        <f aca="false">IFERROR(INDEX('Locality Calc'!$J$2:$J$316,MATCH(120,'Locality Calc'!$P$2:$P$316,0)),"")</f>
        <v>185</v>
      </c>
      <c r="F129" s="1" t="n">
        <f aca="false">IFERROR(INDEX('Locality Calc'!$K$2:$K$316,MATCH(120,'Locality Calc'!$P$2:$P$316,0)),"")</f>
        <v>1313</v>
      </c>
      <c r="G129" s="1" t="n">
        <f aca="false">IFERROR(INDEX('Locality Calc'!$F$2:$F$316,MATCH(120,'Locality Calc'!$P$2:$P$316,0)),"")</f>
        <v>11</v>
      </c>
      <c r="H129" s="8" t="n">
        <f aca="false">IFERROR(INDEX('Locality Calc'!$L$2:$L$316,MATCH(120,'Locality Calc'!$P$2:$P$316,0)),"")</f>
        <v>0.392045454545455</v>
      </c>
      <c r="I129" s="8" t="n">
        <f aca="false">IFERROR(INDEX('Locality Calc'!$M$2:$M$316,MATCH(120,'Locality Calc'!$P$2:$P$316,0)),"")</f>
        <v>1.88571428571429</v>
      </c>
      <c r="J129" s="8" t="n">
        <f aca="false">IFERROR(INDEX('Locality Calc'!$N$2:$N$316,MATCH(120,'Locality Calc'!$P$2:$P$316,0)),"")</f>
        <v>-0.32740004382732</v>
      </c>
    </row>
    <row r="130" customFormat="false" ht="15" hidden="false" customHeight="true" outlineLevel="0" collapsed="false">
      <c r="A130" s="1" t="str">
        <f aca="false">IFERROR(INDEX('Locality Calc'!$A$2:$A$316,MATCH(121,'Locality Calc'!$P$2:$P$316,0)),"")</f>
        <v>Spine Road</v>
      </c>
      <c r="B130" s="1" t="n">
        <f aca="false">IFERROR(INDEX('Locality Calc'!$G$2:$G$316,MATCH(121,'Locality Calc'!$P$2:$P$316,0)),"")</f>
        <v>305</v>
      </c>
      <c r="C130" s="1" t="n">
        <f aca="false">IFERROR(INDEX('Locality Calc'!$H$2:$H$316,MATCH(121,'Locality Calc'!$P$2:$P$316,0)),"")</f>
        <v>362</v>
      </c>
      <c r="D130" s="1" t="n">
        <f aca="false">IFERROR(INDEX('Locality Calc'!$I$2:$I$316,MATCH(121,'Locality Calc'!$P$2:$P$316,0)),"")</f>
        <v>425</v>
      </c>
      <c r="E130" s="1" t="n">
        <f aca="false">IFERROR(INDEX('Locality Calc'!$J$2:$J$316,MATCH(121,'Locality Calc'!$P$2:$P$316,0)),"")</f>
        <v>55</v>
      </c>
      <c r="F130" s="1" t="n">
        <f aca="false">IFERROR(INDEX('Locality Calc'!$K$2:$K$316,MATCH(121,'Locality Calc'!$P$2:$P$316,0)),"")</f>
        <v>1147</v>
      </c>
      <c r="G130" s="1" t="n">
        <f aca="false">IFERROR(INDEX('Locality Calc'!$F$2:$F$316,MATCH(121,'Locality Calc'!$P$2:$P$316,0)),"")</f>
        <v>4</v>
      </c>
      <c r="H130" s="8" t="n">
        <f aca="false">IFERROR(INDEX('Locality Calc'!$L$2:$L$316,MATCH(121,'Locality Calc'!$P$2:$P$316,0)),"")</f>
        <v>0.186885245901639</v>
      </c>
      <c r="I130" s="8" t="n">
        <f aca="false">IFERROR(INDEX('Locality Calc'!$M$2:$M$316,MATCH(121,'Locality Calc'!$P$2:$P$316,0)),"")</f>
        <v>0.174033149171271</v>
      </c>
      <c r="J130" s="8" t="n">
        <f aca="false">IFERROR(INDEX('Locality Calc'!$N$2:$N$316,MATCH(121,'Locality Calc'!$P$2:$P$316,0)),"")</f>
        <v>-0.667357083678542</v>
      </c>
    </row>
    <row r="131" customFormat="false" ht="15" hidden="false" customHeight="true" outlineLevel="0" collapsed="false">
      <c r="A131" s="1" t="str">
        <f aca="false">IFERROR(INDEX('Locality Calc'!$A$2:$A$316,MATCH(122,'Locality Calc'!$P$2:$P$316,0)),"")</f>
        <v>Rajangaon Midc</v>
      </c>
      <c r="B131" s="1" t="n">
        <f aca="false">IFERROR(INDEX('Locality Calc'!$G$2:$G$316,MATCH(122,'Locality Calc'!$P$2:$P$316,0)),"")</f>
        <v>626</v>
      </c>
      <c r="C131" s="1" t="n">
        <f aca="false">IFERROR(INDEX('Locality Calc'!$H$2:$H$316,MATCH(122,'Locality Calc'!$P$2:$P$316,0)),"")</f>
        <v>520</v>
      </c>
      <c r="D131" s="1" t="n">
        <f aca="false">IFERROR(INDEX('Locality Calc'!$I$2:$I$316,MATCH(122,'Locality Calc'!$P$2:$P$316,0)),"")</f>
        <v>0</v>
      </c>
      <c r="E131" s="1" t="n">
        <f aca="false">IFERROR(INDEX('Locality Calc'!$J$2:$J$316,MATCH(122,'Locality Calc'!$P$2:$P$316,0)),"")</f>
        <v>0</v>
      </c>
      <c r="F131" s="1" t="n">
        <f aca="false">IFERROR(INDEX('Locality Calc'!$K$2:$K$316,MATCH(122,'Locality Calc'!$P$2:$P$316,0)),"")</f>
        <v>1146</v>
      </c>
      <c r="G131" s="1" t="n">
        <f aca="false">IFERROR(INDEX('Locality Calc'!$F$2:$F$316,MATCH(122,'Locality Calc'!$P$2:$P$316,0)),"")</f>
        <v>2</v>
      </c>
      <c r="H131" s="8" t="n">
        <f aca="false">IFERROR(INDEX('Locality Calc'!$L$2:$L$316,MATCH(122,'Locality Calc'!$P$2:$P$316,0)),"")</f>
        <v>-0.169329073482428</v>
      </c>
      <c r="I131" s="8" t="n">
        <f aca="false">IFERROR(INDEX('Locality Calc'!$M$2:$M$316,MATCH(122,'Locality Calc'!$P$2:$P$316,0)),"")</f>
        <v>-1</v>
      </c>
      <c r="J131" s="8" t="str">
        <f aca="false">IFERROR(INDEX('Locality Calc'!$N$2:$N$316,MATCH(122,'Locality Calc'!$P$2:$P$316,0)),"")</f>
        <v/>
      </c>
    </row>
    <row r="132" customFormat="false" ht="15" hidden="false" customHeight="true" outlineLevel="0" collapsed="false">
      <c r="A132" s="1" t="str">
        <f aca="false">IFERROR(INDEX('Locality Calc'!$A$2:$A$316,MATCH(123,'Locality Calc'!$P$2:$P$316,0)),"")</f>
        <v>Shirur</v>
      </c>
      <c r="B132" s="1" t="n">
        <f aca="false">IFERROR(INDEX('Locality Calc'!$G$2:$G$316,MATCH(123,'Locality Calc'!$P$2:$P$316,0)),"")</f>
        <v>279</v>
      </c>
      <c r="C132" s="1" t="n">
        <f aca="false">IFERROR(INDEX('Locality Calc'!$H$2:$H$316,MATCH(123,'Locality Calc'!$P$2:$P$316,0)),"")</f>
        <v>299</v>
      </c>
      <c r="D132" s="1" t="n">
        <f aca="false">IFERROR(INDEX('Locality Calc'!$I$2:$I$316,MATCH(123,'Locality Calc'!$P$2:$P$316,0)),"")</f>
        <v>355</v>
      </c>
      <c r="E132" s="1" t="n">
        <f aca="false">IFERROR(INDEX('Locality Calc'!$J$2:$J$316,MATCH(123,'Locality Calc'!$P$2:$P$316,0)),"")</f>
        <v>172</v>
      </c>
      <c r="F132" s="1" t="n">
        <f aca="false">IFERROR(INDEX('Locality Calc'!$K$2:$K$316,MATCH(123,'Locality Calc'!$P$2:$P$316,0)),"")</f>
        <v>1105</v>
      </c>
      <c r="G132" s="1" t="n">
        <f aca="false">IFERROR(INDEX('Locality Calc'!$F$2:$F$316,MATCH(123,'Locality Calc'!$P$2:$P$316,0)),"")</f>
        <v>21</v>
      </c>
      <c r="H132" s="8" t="n">
        <f aca="false">IFERROR(INDEX('Locality Calc'!$L$2:$L$316,MATCH(123,'Locality Calc'!$P$2:$P$316,0)),"")</f>
        <v>0.0716845878136201</v>
      </c>
      <c r="I132" s="8" t="n">
        <f aca="false">IFERROR(INDEX('Locality Calc'!$M$2:$M$316,MATCH(123,'Locality Calc'!$P$2:$P$316,0)),"")</f>
        <v>0.187290969899666</v>
      </c>
      <c r="J132" s="8" t="n">
        <f aca="false">IFERROR(INDEX('Locality Calc'!$N$2:$N$316,MATCH(123,'Locality Calc'!$P$2:$P$316,0)),"")</f>
        <v>0.245387819877009</v>
      </c>
    </row>
    <row r="133" customFormat="false" ht="15" hidden="false" customHeight="true" outlineLevel="0" collapsed="false">
      <c r="A133" s="1" t="str">
        <f aca="false">IFERROR(INDEX('Locality Calc'!$A$2:$A$316,MATCH(124,'Locality Calc'!$P$2:$P$316,0)),"")</f>
        <v>HAVELI</v>
      </c>
      <c r="B133" s="1" t="n">
        <f aca="false">IFERROR(INDEX('Locality Calc'!$G$2:$G$316,MATCH(124,'Locality Calc'!$P$2:$P$316,0)),"")</f>
        <v>211</v>
      </c>
      <c r="C133" s="1" t="n">
        <f aca="false">IFERROR(INDEX('Locality Calc'!$H$2:$H$316,MATCH(124,'Locality Calc'!$P$2:$P$316,0)),"")</f>
        <v>230</v>
      </c>
      <c r="D133" s="1" t="n">
        <f aca="false">IFERROR(INDEX('Locality Calc'!$I$2:$I$316,MATCH(124,'Locality Calc'!$P$2:$P$316,0)),"")</f>
        <v>366</v>
      </c>
      <c r="E133" s="1" t="n">
        <f aca="false">IFERROR(INDEX('Locality Calc'!$J$2:$J$316,MATCH(124,'Locality Calc'!$P$2:$P$316,0)),"")</f>
        <v>187</v>
      </c>
      <c r="F133" s="1" t="n">
        <f aca="false">IFERROR(INDEX('Locality Calc'!$K$2:$K$316,MATCH(124,'Locality Calc'!$P$2:$P$316,0)),"")</f>
        <v>994</v>
      </c>
      <c r="G133" s="1" t="n">
        <f aca="false">IFERROR(INDEX('Locality Calc'!$F$2:$F$316,MATCH(124,'Locality Calc'!$P$2:$P$316,0)),"")</f>
        <v>8</v>
      </c>
      <c r="H133" s="8" t="n">
        <f aca="false">IFERROR(INDEX('Locality Calc'!$L$2:$L$316,MATCH(124,'Locality Calc'!$P$2:$P$316,0)),"")</f>
        <v>0.0900473933649289</v>
      </c>
      <c r="I133" s="8" t="n">
        <f aca="false">IFERROR(INDEX('Locality Calc'!$M$2:$M$316,MATCH(124,'Locality Calc'!$P$2:$P$316,0)),"")</f>
        <v>0.591304347826087</v>
      </c>
      <c r="J133" s="8" t="n">
        <f aca="false">IFERROR(INDEX('Locality Calc'!$N$2:$N$316,MATCH(124,'Locality Calc'!$P$2:$P$316,0)),"")</f>
        <v>0.313303317170784</v>
      </c>
    </row>
    <row r="134" customFormat="false" ht="15" hidden="false" customHeight="true" outlineLevel="0" collapsed="false">
      <c r="A134" s="1" t="str">
        <f aca="false">IFERROR(INDEX('Locality Calc'!$A$2:$A$316,MATCH(125,'Locality Calc'!$P$2:$P$316,0)),"")</f>
        <v>TALAWADE</v>
      </c>
      <c r="B134" s="1" t="n">
        <f aca="false">IFERROR(INDEX('Locality Calc'!$G$2:$G$316,MATCH(125,'Locality Calc'!$P$2:$P$316,0)),"")</f>
        <v>324</v>
      </c>
      <c r="C134" s="1" t="n">
        <f aca="false">IFERROR(INDEX('Locality Calc'!$H$2:$H$316,MATCH(125,'Locality Calc'!$P$2:$P$316,0)),"")</f>
        <v>383</v>
      </c>
      <c r="D134" s="1" t="n">
        <f aca="false">IFERROR(INDEX('Locality Calc'!$I$2:$I$316,MATCH(125,'Locality Calc'!$P$2:$P$316,0)),"")</f>
        <v>214</v>
      </c>
      <c r="E134" s="1" t="n">
        <f aca="false">IFERROR(INDEX('Locality Calc'!$J$2:$J$316,MATCH(125,'Locality Calc'!$P$2:$P$316,0)),"")</f>
        <v>57</v>
      </c>
      <c r="F134" s="1" t="n">
        <f aca="false">IFERROR(INDEX('Locality Calc'!$K$2:$K$316,MATCH(125,'Locality Calc'!$P$2:$P$316,0)),"")</f>
        <v>978</v>
      </c>
      <c r="G134" s="1" t="n">
        <f aca="false">IFERROR(INDEX('Locality Calc'!$F$2:$F$316,MATCH(125,'Locality Calc'!$P$2:$P$316,0)),"")</f>
        <v>8</v>
      </c>
      <c r="H134" s="8" t="n">
        <f aca="false">IFERROR(INDEX('Locality Calc'!$L$2:$L$316,MATCH(125,'Locality Calc'!$P$2:$P$316,0)),"")</f>
        <v>0.182098765432099</v>
      </c>
      <c r="I134" s="8" t="n">
        <f aca="false">IFERROR(INDEX('Locality Calc'!$M$2:$M$316,MATCH(125,'Locality Calc'!$P$2:$P$316,0)),"")</f>
        <v>-0.441253263707572</v>
      </c>
      <c r="J134" s="8" t="n">
        <f aca="false">IFERROR(INDEX('Locality Calc'!$N$2:$N$316,MATCH(125,'Locality Calc'!$P$2:$P$316,0)),"")</f>
        <v>-0.315354745294195</v>
      </c>
    </row>
    <row r="135" customFormat="false" ht="15" hidden="false" customHeight="true" outlineLevel="0" collapsed="false">
      <c r="A135" s="1" t="str">
        <f aca="false">IFERROR(INDEX('Locality Calc'!$A$2:$A$316,MATCH(126,'Locality Calc'!$P$2:$P$316,0)),"")</f>
        <v>Wadgaon Sheri</v>
      </c>
      <c r="B135" s="1" t="n">
        <f aca="false">IFERROR(INDEX('Locality Calc'!$G$2:$G$316,MATCH(126,'Locality Calc'!$P$2:$P$316,0)),"")</f>
        <v>49</v>
      </c>
      <c r="C135" s="1" t="n">
        <f aca="false">IFERROR(INDEX('Locality Calc'!$H$2:$H$316,MATCH(126,'Locality Calc'!$P$2:$P$316,0)),"")</f>
        <v>355</v>
      </c>
      <c r="D135" s="1" t="n">
        <f aca="false">IFERROR(INDEX('Locality Calc'!$I$2:$I$316,MATCH(126,'Locality Calc'!$P$2:$P$316,0)),"")</f>
        <v>520</v>
      </c>
      <c r="E135" s="1" t="n">
        <f aca="false">IFERROR(INDEX('Locality Calc'!$J$2:$J$316,MATCH(126,'Locality Calc'!$P$2:$P$316,0)),"")</f>
        <v>26</v>
      </c>
      <c r="F135" s="1" t="n">
        <f aca="false">IFERROR(INDEX('Locality Calc'!$K$2:$K$316,MATCH(126,'Locality Calc'!$P$2:$P$316,0)),"")</f>
        <v>950</v>
      </c>
      <c r="G135" s="1" t="n">
        <f aca="false">IFERROR(INDEX('Locality Calc'!$F$2:$F$316,MATCH(126,'Locality Calc'!$P$2:$P$316,0)),"")</f>
        <v>16</v>
      </c>
      <c r="H135" s="8" t="n">
        <f aca="false">IFERROR(INDEX('Locality Calc'!$L$2:$L$316,MATCH(126,'Locality Calc'!$P$2:$P$316,0)),"")</f>
        <v>6.24489795918367</v>
      </c>
      <c r="I135" s="8" t="n">
        <f aca="false">IFERROR(INDEX('Locality Calc'!$M$2:$M$316,MATCH(126,'Locality Calc'!$P$2:$P$316,0)),"")</f>
        <v>0.464788732394366</v>
      </c>
      <c r="J135" s="8" t="n">
        <f aca="false">IFERROR(INDEX('Locality Calc'!$N$2:$N$316,MATCH(126,'Locality Calc'!$P$2:$P$316,0)),"")</f>
        <v>-0.871478873239437</v>
      </c>
    </row>
    <row r="136" customFormat="false" ht="15" hidden="false" customHeight="true" outlineLevel="0" collapsed="false">
      <c r="A136" s="1" t="str">
        <f aca="false">IFERROR(INDEX('Locality Calc'!$A$2:$A$316,MATCH(127,'Locality Calc'!$P$2:$P$316,0)),"")</f>
        <v>DATTA NAGAR</v>
      </c>
      <c r="B136" s="1" t="n">
        <f aca="false">IFERROR(INDEX('Locality Calc'!$G$2:$G$316,MATCH(127,'Locality Calc'!$P$2:$P$316,0)),"")</f>
        <v>323</v>
      </c>
      <c r="C136" s="1" t="n">
        <f aca="false">IFERROR(INDEX('Locality Calc'!$H$2:$H$316,MATCH(127,'Locality Calc'!$P$2:$P$316,0)),"")</f>
        <v>272</v>
      </c>
      <c r="D136" s="1" t="n">
        <f aca="false">IFERROR(INDEX('Locality Calc'!$I$2:$I$316,MATCH(127,'Locality Calc'!$P$2:$P$316,0)),"")</f>
        <v>259</v>
      </c>
      <c r="E136" s="1" t="n">
        <f aca="false">IFERROR(INDEX('Locality Calc'!$J$2:$J$316,MATCH(127,'Locality Calc'!$P$2:$P$316,0)),"")</f>
        <v>83</v>
      </c>
      <c r="F136" s="1" t="n">
        <f aca="false">IFERROR(INDEX('Locality Calc'!$K$2:$K$316,MATCH(127,'Locality Calc'!$P$2:$P$316,0)),"")</f>
        <v>937</v>
      </c>
      <c r="G136" s="1" t="n">
        <f aca="false">IFERROR(INDEX('Locality Calc'!$F$2:$F$316,MATCH(127,'Locality Calc'!$P$2:$P$316,0)),"")</f>
        <v>8</v>
      </c>
      <c r="H136" s="8" t="n">
        <f aca="false">IFERROR(INDEX('Locality Calc'!$L$2:$L$316,MATCH(127,'Locality Calc'!$P$2:$P$316,0)),"")</f>
        <v>-0.157894736842105</v>
      </c>
      <c r="I136" s="8" t="n">
        <f aca="false">IFERROR(INDEX('Locality Calc'!$M$2:$M$316,MATCH(127,'Locality Calc'!$P$2:$P$316,0)),"")</f>
        <v>-0.0477941176470588</v>
      </c>
      <c r="J136" s="8" t="n">
        <f aca="false">IFERROR(INDEX('Locality Calc'!$N$2:$N$316,MATCH(127,'Locality Calc'!$P$2:$P$316,0)),"")</f>
        <v>-0.176273859372451</v>
      </c>
    </row>
    <row r="137" customFormat="false" ht="15" hidden="false" customHeight="true" outlineLevel="0" collapsed="false">
      <c r="A137" s="1" t="str">
        <f aca="false">IFERROR(INDEX('Locality Calc'!$A$2:$A$316,MATCH(128,'Locality Calc'!$P$2:$P$316,0)),"")</f>
        <v>Pradhikaran</v>
      </c>
      <c r="B137" s="1" t="n">
        <f aca="false">IFERROR(INDEX('Locality Calc'!$G$2:$G$316,MATCH(128,'Locality Calc'!$P$2:$P$316,0)),"")</f>
        <v>608</v>
      </c>
      <c r="C137" s="1" t="n">
        <f aca="false">IFERROR(INDEX('Locality Calc'!$H$2:$H$316,MATCH(128,'Locality Calc'!$P$2:$P$316,0)),"")</f>
        <v>224</v>
      </c>
      <c r="D137" s="1" t="n">
        <f aca="false">IFERROR(INDEX('Locality Calc'!$I$2:$I$316,MATCH(128,'Locality Calc'!$P$2:$P$316,0)),"")</f>
        <v>26</v>
      </c>
      <c r="E137" s="1" t="n">
        <f aca="false">IFERROR(INDEX('Locality Calc'!$J$2:$J$316,MATCH(128,'Locality Calc'!$P$2:$P$316,0)),"")</f>
        <v>39</v>
      </c>
      <c r="F137" s="1" t="n">
        <f aca="false">IFERROR(INDEX('Locality Calc'!$K$2:$K$316,MATCH(128,'Locality Calc'!$P$2:$P$316,0)),"")</f>
        <v>897</v>
      </c>
      <c r="G137" s="1" t="n">
        <f aca="false">IFERROR(INDEX('Locality Calc'!$F$2:$F$316,MATCH(128,'Locality Calc'!$P$2:$P$316,0)),"")</f>
        <v>6</v>
      </c>
      <c r="H137" s="8" t="n">
        <f aca="false">IFERROR(INDEX('Locality Calc'!$L$2:$L$316,MATCH(128,'Locality Calc'!$P$2:$P$316,0)),"")</f>
        <v>-0.631578947368421</v>
      </c>
      <c r="I137" s="8" t="n">
        <f aca="false">IFERROR(INDEX('Locality Calc'!$M$2:$M$316,MATCH(128,'Locality Calc'!$P$2:$P$316,0)),"")</f>
        <v>-0.883928571428571</v>
      </c>
      <c r="J137" s="8" t="n">
        <f aca="false">IFERROR(INDEX('Locality Calc'!$N$2:$N$316,MATCH(128,'Locality Calc'!$P$2:$P$316,0)),"")</f>
        <v>2.8556338028169</v>
      </c>
    </row>
    <row r="138" customFormat="false" ht="15" hidden="false" customHeight="true" outlineLevel="0" collapsed="false">
      <c r="A138" s="1" t="str">
        <f aca="false">IFERROR(INDEX('Locality Calc'!$A$2:$A$316,MATCH(129,'Locality Calc'!$P$2:$P$316,0)),"")</f>
        <v>GOKUL NAGAR</v>
      </c>
      <c r="B138" s="1" t="n">
        <f aca="false">IFERROR(INDEX('Locality Calc'!$G$2:$G$316,MATCH(129,'Locality Calc'!$P$2:$P$316,0)),"")</f>
        <v>263</v>
      </c>
      <c r="C138" s="1" t="n">
        <f aca="false">IFERROR(INDEX('Locality Calc'!$H$2:$H$316,MATCH(129,'Locality Calc'!$P$2:$P$316,0)),"")</f>
        <v>236</v>
      </c>
      <c r="D138" s="1" t="n">
        <f aca="false">IFERROR(INDEX('Locality Calc'!$I$2:$I$316,MATCH(129,'Locality Calc'!$P$2:$P$316,0)),"")</f>
        <v>326</v>
      </c>
      <c r="E138" s="1" t="n">
        <f aca="false">IFERROR(INDEX('Locality Calc'!$J$2:$J$316,MATCH(129,'Locality Calc'!$P$2:$P$316,0)),"")</f>
        <v>60</v>
      </c>
      <c r="F138" s="1" t="n">
        <f aca="false">IFERROR(INDEX('Locality Calc'!$K$2:$K$316,MATCH(129,'Locality Calc'!$P$2:$P$316,0)),"")</f>
        <v>885</v>
      </c>
      <c r="G138" s="1" t="n">
        <f aca="false">IFERROR(INDEX('Locality Calc'!$F$2:$F$316,MATCH(129,'Locality Calc'!$P$2:$P$316,0)),"")</f>
        <v>5</v>
      </c>
      <c r="H138" s="8" t="n">
        <f aca="false">IFERROR(INDEX('Locality Calc'!$L$2:$L$316,MATCH(129,'Locality Calc'!$P$2:$P$316,0)),"")</f>
        <v>-0.102661596958175</v>
      </c>
      <c r="I138" s="8" t="n">
        <f aca="false">IFERROR(INDEX('Locality Calc'!$M$2:$M$316,MATCH(129,'Locality Calc'!$P$2:$P$316,0)),"")</f>
        <v>0.38135593220339</v>
      </c>
      <c r="J138" s="8" t="n">
        <f aca="false">IFERROR(INDEX('Locality Calc'!$N$2:$N$316,MATCH(129,'Locality Calc'!$P$2:$P$316,0)),"")</f>
        <v>-0.526916097813877</v>
      </c>
    </row>
    <row r="139" customFormat="false" ht="15" hidden="false" customHeight="true" outlineLevel="0" collapsed="false">
      <c r="A139" s="1" t="str">
        <f aca="false">IFERROR(INDEX('Locality Calc'!$A$2:$A$316,MATCH(130,'Locality Calc'!$P$2:$P$316,0)),"")</f>
        <v>Saswad</v>
      </c>
      <c r="B139" s="1" t="n">
        <f aca="false">IFERROR(INDEX('Locality Calc'!$G$2:$G$316,MATCH(130,'Locality Calc'!$P$2:$P$316,0)),"")</f>
        <v>449</v>
      </c>
      <c r="C139" s="1" t="n">
        <f aca="false">IFERROR(INDEX('Locality Calc'!$H$2:$H$316,MATCH(130,'Locality Calc'!$P$2:$P$316,0)),"")</f>
        <v>279</v>
      </c>
      <c r="D139" s="1" t="n">
        <f aca="false">IFERROR(INDEX('Locality Calc'!$I$2:$I$316,MATCH(130,'Locality Calc'!$P$2:$P$316,0)),"")</f>
        <v>103</v>
      </c>
      <c r="E139" s="1" t="n">
        <f aca="false">IFERROR(INDEX('Locality Calc'!$J$2:$J$316,MATCH(130,'Locality Calc'!$P$2:$P$316,0)),"")</f>
        <v>33</v>
      </c>
      <c r="F139" s="1" t="n">
        <f aca="false">IFERROR(INDEX('Locality Calc'!$K$2:$K$316,MATCH(130,'Locality Calc'!$P$2:$P$316,0)),"")</f>
        <v>864</v>
      </c>
      <c r="G139" s="1" t="n">
        <f aca="false">IFERROR(INDEX('Locality Calc'!$F$2:$F$316,MATCH(130,'Locality Calc'!$P$2:$P$316,0)),"")</f>
        <v>14</v>
      </c>
      <c r="H139" s="8" t="n">
        <f aca="false">IFERROR(INDEX('Locality Calc'!$L$2:$L$316,MATCH(130,'Locality Calc'!$P$2:$P$316,0)),"")</f>
        <v>-0.378619153674833</v>
      </c>
      <c r="I139" s="8" t="n">
        <f aca="false">IFERROR(INDEX('Locality Calc'!$M$2:$M$316,MATCH(130,'Locality Calc'!$P$2:$P$316,0)),"")</f>
        <v>-0.630824372759857</v>
      </c>
      <c r="J139" s="8" t="n">
        <f aca="false">IFERROR(INDEX('Locality Calc'!$N$2:$N$316,MATCH(130,'Locality Calc'!$P$2:$P$316,0)),"")</f>
        <v>-0.176466566388623</v>
      </c>
    </row>
    <row r="140" customFormat="false" ht="15" hidden="false" customHeight="true" outlineLevel="0" collapsed="false">
      <c r="A140" s="1" t="str">
        <f aca="false">IFERROR(INDEX('Locality Calc'!$A$2:$A$316,MATCH(131,'Locality Calc'!$P$2:$P$316,0)),"")</f>
        <v>Lonavala</v>
      </c>
      <c r="B140" s="1" t="n">
        <f aca="false">IFERROR(INDEX('Locality Calc'!$G$2:$G$316,MATCH(131,'Locality Calc'!$P$2:$P$316,0)),"")</f>
        <v>246</v>
      </c>
      <c r="C140" s="1" t="n">
        <f aca="false">IFERROR(INDEX('Locality Calc'!$H$2:$H$316,MATCH(131,'Locality Calc'!$P$2:$P$316,0)),"")</f>
        <v>269</v>
      </c>
      <c r="D140" s="1" t="n">
        <f aca="false">IFERROR(INDEX('Locality Calc'!$I$2:$I$316,MATCH(131,'Locality Calc'!$P$2:$P$316,0)),"")</f>
        <v>263</v>
      </c>
      <c r="E140" s="1" t="n">
        <f aca="false">IFERROR(INDEX('Locality Calc'!$J$2:$J$316,MATCH(131,'Locality Calc'!$P$2:$P$316,0)),"")</f>
        <v>57</v>
      </c>
      <c r="F140" s="1" t="n">
        <f aca="false">IFERROR(INDEX('Locality Calc'!$K$2:$K$316,MATCH(131,'Locality Calc'!$P$2:$P$316,0)),"")</f>
        <v>835</v>
      </c>
      <c r="G140" s="1" t="n">
        <f aca="false">IFERROR(INDEX('Locality Calc'!$F$2:$F$316,MATCH(131,'Locality Calc'!$P$2:$P$316,0)),"")</f>
        <v>21</v>
      </c>
      <c r="H140" s="8" t="n">
        <f aca="false">IFERROR(INDEX('Locality Calc'!$L$2:$L$316,MATCH(131,'Locality Calc'!$P$2:$P$316,0)),"")</f>
        <v>0.0934959349593496</v>
      </c>
      <c r="I140" s="8" t="n">
        <f aca="false">IFERROR(INDEX('Locality Calc'!$M$2:$M$316,MATCH(131,'Locality Calc'!$P$2:$P$316,0)),"")</f>
        <v>-0.0223048327137546</v>
      </c>
      <c r="J140" s="8" t="n">
        <f aca="false">IFERROR(INDEX('Locality Calc'!$N$2:$N$316,MATCH(131,'Locality Calc'!$P$2:$P$316,0)),"")</f>
        <v>-0.442912226208965</v>
      </c>
    </row>
    <row r="141" customFormat="false" ht="15" hidden="false" customHeight="true" outlineLevel="0" collapsed="false">
      <c r="A141" s="1" t="str">
        <f aca="false">IFERROR(INDEX('Locality Calc'!$A$2:$A$316,MATCH(132,'Locality Calc'!$P$2:$P$316,0)),"")</f>
        <v>Tilekar Nagar</v>
      </c>
      <c r="B141" s="1" t="n">
        <f aca="false">IFERROR(INDEX('Locality Calc'!$G$2:$G$316,MATCH(132,'Locality Calc'!$P$2:$P$316,0)),"")</f>
        <v>0</v>
      </c>
      <c r="C141" s="1" t="n">
        <f aca="false">IFERROR(INDEX('Locality Calc'!$H$2:$H$316,MATCH(132,'Locality Calc'!$P$2:$P$316,0)),"")</f>
        <v>366</v>
      </c>
      <c r="D141" s="1" t="n">
        <f aca="false">IFERROR(INDEX('Locality Calc'!$I$2:$I$316,MATCH(132,'Locality Calc'!$P$2:$P$316,0)),"")</f>
        <v>337</v>
      </c>
      <c r="E141" s="1" t="n">
        <f aca="false">IFERROR(INDEX('Locality Calc'!$J$2:$J$316,MATCH(132,'Locality Calc'!$P$2:$P$316,0)),"")</f>
        <v>116</v>
      </c>
      <c r="F141" s="1" t="n">
        <f aca="false">IFERROR(INDEX('Locality Calc'!$K$2:$K$316,MATCH(132,'Locality Calc'!$P$2:$P$316,0)),"")</f>
        <v>819</v>
      </c>
      <c r="G141" s="1" t="n">
        <f aca="false">IFERROR(INDEX('Locality Calc'!$F$2:$F$316,MATCH(132,'Locality Calc'!$P$2:$P$316,0)),"")</f>
        <v>6</v>
      </c>
      <c r="H141" s="8" t="str">
        <f aca="false">IFERROR(INDEX('Locality Calc'!$L$2:$L$316,MATCH(132,'Locality Calc'!$P$2:$P$316,0)),"")</f>
        <v/>
      </c>
      <c r="I141" s="8" t="n">
        <f aca="false">IFERROR(INDEX('Locality Calc'!$M$2:$M$316,MATCH(132,'Locality Calc'!$P$2:$P$316,0)),"")</f>
        <v>-0.0792349726775956</v>
      </c>
      <c r="J141" s="8" t="n">
        <f aca="false">IFERROR(INDEX('Locality Calc'!$N$2:$N$316,MATCH(132,'Locality Calc'!$P$2:$P$316,0)),"")</f>
        <v>-0.115225477494044</v>
      </c>
    </row>
    <row r="142" customFormat="false" ht="15" hidden="false" customHeight="true" outlineLevel="0" collapsed="false">
      <c r="A142" s="1" t="str">
        <f aca="false">IFERROR(INDEX('Locality Calc'!$A$2:$A$316,MATCH(133,'Locality Calc'!$P$2:$P$316,0)),"")</f>
        <v>Yerawada</v>
      </c>
      <c r="B142" s="1" t="n">
        <f aca="false">IFERROR(INDEX('Locality Calc'!$G$2:$G$316,MATCH(133,'Locality Calc'!$P$2:$P$316,0)),"")</f>
        <v>206</v>
      </c>
      <c r="C142" s="1" t="n">
        <f aca="false">IFERROR(INDEX('Locality Calc'!$H$2:$H$316,MATCH(133,'Locality Calc'!$P$2:$P$316,0)),"")</f>
        <v>346</v>
      </c>
      <c r="D142" s="1" t="n">
        <f aca="false">IFERROR(INDEX('Locality Calc'!$I$2:$I$316,MATCH(133,'Locality Calc'!$P$2:$P$316,0)),"")</f>
        <v>71</v>
      </c>
      <c r="E142" s="1" t="n">
        <f aca="false">IFERROR(INDEX('Locality Calc'!$J$2:$J$316,MATCH(133,'Locality Calc'!$P$2:$P$316,0)),"")</f>
        <v>183</v>
      </c>
      <c r="F142" s="1" t="n">
        <f aca="false">IFERROR(INDEX('Locality Calc'!$K$2:$K$316,MATCH(133,'Locality Calc'!$P$2:$P$316,0)),"")</f>
        <v>806</v>
      </c>
      <c r="G142" s="1" t="n">
        <f aca="false">IFERROR(INDEX('Locality Calc'!$F$2:$F$316,MATCH(133,'Locality Calc'!$P$2:$P$316,0)),"")</f>
        <v>16</v>
      </c>
      <c r="H142" s="8" t="n">
        <f aca="false">IFERROR(INDEX('Locality Calc'!$L$2:$L$316,MATCH(133,'Locality Calc'!$P$2:$P$316,0)),"")</f>
        <v>0.679611650485437</v>
      </c>
      <c r="I142" s="8" t="n">
        <f aca="false">IFERROR(INDEX('Locality Calc'!$M$2:$M$316,MATCH(133,'Locality Calc'!$P$2:$P$316,0)),"")</f>
        <v>-0.794797687861272</v>
      </c>
      <c r="J142" s="8" t="n">
        <f aca="false">IFERROR(INDEX('Locality Calc'!$N$2:$N$316,MATCH(133,'Locality Calc'!$P$2:$P$316,0)),"")</f>
        <v>5.6251735766713</v>
      </c>
    </row>
    <row r="143" customFormat="false" ht="15" hidden="false" customHeight="true" outlineLevel="0" collapsed="false">
      <c r="A143" s="1" t="str">
        <f aca="false">IFERROR(INDEX('Locality Calc'!$A$2:$A$316,MATCH(134,'Locality Calc'!$P$2:$P$316,0)),"")</f>
        <v>Kodhwa</v>
      </c>
      <c r="B143" s="1" t="n">
        <f aca="false">IFERROR(INDEX('Locality Calc'!$G$2:$G$316,MATCH(134,'Locality Calc'!$P$2:$P$316,0)),"")</f>
        <v>349</v>
      </c>
      <c r="C143" s="1" t="n">
        <f aca="false">IFERROR(INDEX('Locality Calc'!$H$2:$H$316,MATCH(134,'Locality Calc'!$P$2:$P$316,0)),"")</f>
        <v>77</v>
      </c>
      <c r="D143" s="1" t="n">
        <f aca="false">IFERROR(INDEX('Locality Calc'!$I$2:$I$316,MATCH(134,'Locality Calc'!$P$2:$P$316,0)),"")</f>
        <v>0</v>
      </c>
      <c r="E143" s="1" t="n">
        <f aca="false">IFERROR(INDEX('Locality Calc'!$J$2:$J$316,MATCH(134,'Locality Calc'!$P$2:$P$316,0)),"")</f>
        <v>363</v>
      </c>
      <c r="F143" s="1" t="n">
        <f aca="false">IFERROR(INDEX('Locality Calc'!$K$2:$K$316,MATCH(134,'Locality Calc'!$P$2:$P$316,0)),"")</f>
        <v>789</v>
      </c>
      <c r="G143" s="1" t="n">
        <f aca="false">IFERROR(INDEX('Locality Calc'!$F$2:$F$316,MATCH(134,'Locality Calc'!$P$2:$P$316,0)),"")</f>
        <v>5</v>
      </c>
      <c r="H143" s="8" t="n">
        <f aca="false">IFERROR(INDEX('Locality Calc'!$L$2:$L$316,MATCH(134,'Locality Calc'!$P$2:$P$316,0)),"")</f>
        <v>-0.779369627507163</v>
      </c>
      <c r="I143" s="8" t="n">
        <f aca="false">IFERROR(INDEX('Locality Calc'!$M$2:$M$316,MATCH(134,'Locality Calc'!$P$2:$P$316,0)),"")</f>
        <v>-1</v>
      </c>
      <c r="J143" s="8" t="str">
        <f aca="false">IFERROR(INDEX('Locality Calc'!$N$2:$N$316,MATCH(134,'Locality Calc'!$P$2:$P$316,0)),"")</f>
        <v/>
      </c>
    </row>
    <row r="144" customFormat="false" ht="15" hidden="false" customHeight="true" outlineLevel="0" collapsed="false">
      <c r="A144" s="1" t="str">
        <f aca="false">IFERROR(INDEX('Locality Calc'!$A$2:$A$316,MATCH(135,'Locality Calc'!$P$2:$P$316,0)),"")</f>
        <v>Phule Peth</v>
      </c>
      <c r="B144" s="1" t="n">
        <f aca="false">IFERROR(INDEX('Locality Calc'!$G$2:$G$316,MATCH(135,'Locality Calc'!$P$2:$P$316,0)),"")</f>
        <v>84</v>
      </c>
      <c r="C144" s="1" t="n">
        <f aca="false">IFERROR(INDEX('Locality Calc'!$H$2:$H$316,MATCH(135,'Locality Calc'!$P$2:$P$316,0)),"")</f>
        <v>225</v>
      </c>
      <c r="D144" s="1" t="n">
        <f aca="false">IFERROR(INDEX('Locality Calc'!$I$2:$I$316,MATCH(135,'Locality Calc'!$P$2:$P$316,0)),"")</f>
        <v>377</v>
      </c>
      <c r="E144" s="1" t="n">
        <f aca="false">IFERROR(INDEX('Locality Calc'!$J$2:$J$316,MATCH(135,'Locality Calc'!$P$2:$P$316,0)),"")</f>
        <v>101</v>
      </c>
      <c r="F144" s="1" t="n">
        <f aca="false">IFERROR(INDEX('Locality Calc'!$K$2:$K$316,MATCH(135,'Locality Calc'!$P$2:$P$316,0)),"")</f>
        <v>787</v>
      </c>
      <c r="G144" s="1" t="n">
        <f aca="false">IFERROR(INDEX('Locality Calc'!$F$2:$F$316,MATCH(135,'Locality Calc'!$P$2:$P$316,0)),"")</f>
        <v>6</v>
      </c>
      <c r="H144" s="8" t="n">
        <f aca="false">IFERROR(INDEX('Locality Calc'!$L$2:$L$316,MATCH(135,'Locality Calc'!$P$2:$P$316,0)),"")</f>
        <v>1.67857142857143</v>
      </c>
      <c r="I144" s="8" t="n">
        <f aca="false">IFERROR(INDEX('Locality Calc'!$M$2:$M$316,MATCH(135,'Locality Calc'!$P$2:$P$316,0)),"")</f>
        <v>0.675555555555556</v>
      </c>
      <c r="J144" s="8" t="n">
        <f aca="false">IFERROR(INDEX('Locality Calc'!$N$2:$N$316,MATCH(135,'Locality Calc'!$P$2:$P$316,0)),"")</f>
        <v>-0.311372212052154</v>
      </c>
    </row>
    <row r="145" customFormat="false" ht="15" hidden="false" customHeight="true" outlineLevel="0" collapsed="false">
      <c r="A145" s="1" t="str">
        <f aca="false">IFERROR(INDEX('Locality Calc'!$A$2:$A$316,MATCH(136,'Locality Calc'!$P$2:$P$316,0)),"")</f>
        <v>Saswad Road</v>
      </c>
      <c r="B145" s="1" t="n">
        <f aca="false">IFERROR(INDEX('Locality Calc'!$G$2:$G$316,MATCH(136,'Locality Calc'!$P$2:$P$316,0)),"")</f>
        <v>397</v>
      </c>
      <c r="C145" s="1" t="n">
        <f aca="false">IFERROR(INDEX('Locality Calc'!$H$2:$H$316,MATCH(136,'Locality Calc'!$P$2:$P$316,0)),"")</f>
        <v>109</v>
      </c>
      <c r="D145" s="1" t="n">
        <f aca="false">IFERROR(INDEX('Locality Calc'!$I$2:$I$316,MATCH(136,'Locality Calc'!$P$2:$P$316,0)),"")</f>
        <v>227</v>
      </c>
      <c r="E145" s="1" t="n">
        <f aca="false">IFERROR(INDEX('Locality Calc'!$J$2:$J$316,MATCH(136,'Locality Calc'!$P$2:$P$316,0)),"")</f>
        <v>51</v>
      </c>
      <c r="F145" s="1" t="n">
        <f aca="false">IFERROR(INDEX('Locality Calc'!$K$2:$K$316,MATCH(136,'Locality Calc'!$P$2:$P$316,0)),"")</f>
        <v>784</v>
      </c>
      <c r="G145" s="1" t="n">
        <f aca="false">IFERROR(INDEX('Locality Calc'!$F$2:$F$316,MATCH(136,'Locality Calc'!$P$2:$P$316,0)),"")</f>
        <v>9</v>
      </c>
      <c r="H145" s="8" t="n">
        <f aca="false">IFERROR(INDEX('Locality Calc'!$L$2:$L$316,MATCH(136,'Locality Calc'!$P$2:$P$316,0)),"")</f>
        <v>-0.72544080604534</v>
      </c>
      <c r="I145" s="8" t="n">
        <f aca="false">IFERROR(INDEX('Locality Calc'!$M$2:$M$316,MATCH(136,'Locality Calc'!$P$2:$P$316,0)),"")</f>
        <v>1.08256880733945</v>
      </c>
      <c r="J145" s="8" t="n">
        <f aca="false">IFERROR(INDEX('Locality Calc'!$N$2:$N$316,MATCH(136,'Locality Calc'!$P$2:$P$316,0)),"")</f>
        <v>-0.422504188124341</v>
      </c>
    </row>
    <row r="146" customFormat="false" ht="15" hidden="false" customHeight="true" outlineLevel="0" collapsed="false">
      <c r="A146" s="1" t="str">
        <f aca="false">IFERROR(INDEX('Locality Calc'!$A$2:$A$316,MATCH(137,'Locality Calc'!$P$2:$P$316,0)),"")</f>
        <v>Mantarwadi</v>
      </c>
      <c r="B146" s="1" t="n">
        <f aca="false">IFERROR(INDEX('Locality Calc'!$G$2:$G$316,MATCH(137,'Locality Calc'!$P$2:$P$316,0)),"")</f>
        <v>284</v>
      </c>
      <c r="C146" s="1" t="n">
        <f aca="false">IFERROR(INDEX('Locality Calc'!$H$2:$H$316,MATCH(137,'Locality Calc'!$P$2:$P$316,0)),"")</f>
        <v>224</v>
      </c>
      <c r="D146" s="1" t="n">
        <f aca="false">IFERROR(INDEX('Locality Calc'!$I$2:$I$316,MATCH(137,'Locality Calc'!$P$2:$P$316,0)),"")</f>
        <v>221</v>
      </c>
      <c r="E146" s="1" t="n">
        <f aca="false">IFERROR(INDEX('Locality Calc'!$J$2:$J$316,MATCH(137,'Locality Calc'!$P$2:$P$316,0)),"")</f>
        <v>46</v>
      </c>
      <c r="F146" s="1" t="n">
        <f aca="false">IFERROR(INDEX('Locality Calc'!$K$2:$K$316,MATCH(137,'Locality Calc'!$P$2:$P$316,0)),"")</f>
        <v>775</v>
      </c>
      <c r="G146" s="1" t="n">
        <f aca="false">IFERROR(INDEX('Locality Calc'!$F$2:$F$316,MATCH(137,'Locality Calc'!$P$2:$P$316,0)),"")</f>
        <v>4</v>
      </c>
      <c r="H146" s="8" t="n">
        <f aca="false">IFERROR(INDEX('Locality Calc'!$L$2:$L$316,MATCH(137,'Locality Calc'!$P$2:$P$316,0)),"")</f>
        <v>-0.211267605633803</v>
      </c>
      <c r="I146" s="8" t="n">
        <f aca="false">IFERROR(INDEX('Locality Calc'!$M$2:$M$316,MATCH(137,'Locality Calc'!$P$2:$P$316,0)),"")</f>
        <v>-0.0133928571428571</v>
      </c>
      <c r="J146" s="8" t="n">
        <f aca="false">IFERROR(INDEX('Locality Calc'!$N$2:$N$316,MATCH(137,'Locality Calc'!$P$2:$P$316,0)),"")</f>
        <v>-0.464979924797655</v>
      </c>
    </row>
    <row r="147" customFormat="false" ht="15" hidden="false" customHeight="true" outlineLevel="0" collapsed="false">
      <c r="A147" s="1" t="str">
        <f aca="false">IFERROR(INDEX('Locality Calc'!$A$2:$A$316,MATCH(138,'Locality Calc'!$P$2:$P$316,0)),"")</f>
        <v>SHIRPUR</v>
      </c>
      <c r="B147" s="1" t="n">
        <f aca="false">IFERROR(INDEX('Locality Calc'!$G$2:$G$316,MATCH(138,'Locality Calc'!$P$2:$P$316,0)),"")</f>
        <v>402</v>
      </c>
      <c r="C147" s="1" t="n">
        <f aca="false">IFERROR(INDEX('Locality Calc'!$H$2:$H$316,MATCH(138,'Locality Calc'!$P$2:$P$316,0)),"")</f>
        <v>50</v>
      </c>
      <c r="D147" s="1" t="n">
        <f aca="false">IFERROR(INDEX('Locality Calc'!$I$2:$I$316,MATCH(138,'Locality Calc'!$P$2:$P$316,0)),"")</f>
        <v>275</v>
      </c>
      <c r="E147" s="1" t="n">
        <f aca="false">IFERROR(INDEX('Locality Calc'!$J$2:$J$316,MATCH(138,'Locality Calc'!$P$2:$P$316,0)),"")</f>
        <v>6</v>
      </c>
      <c r="F147" s="1" t="n">
        <f aca="false">IFERROR(INDEX('Locality Calc'!$K$2:$K$316,MATCH(138,'Locality Calc'!$P$2:$P$316,0)),"")</f>
        <v>733</v>
      </c>
      <c r="G147" s="1" t="n">
        <f aca="false">IFERROR(INDEX('Locality Calc'!$F$2:$F$316,MATCH(138,'Locality Calc'!$P$2:$P$316,0)),"")</f>
        <v>4</v>
      </c>
      <c r="H147" s="8" t="n">
        <f aca="false">IFERROR(INDEX('Locality Calc'!$L$2:$L$316,MATCH(138,'Locality Calc'!$P$2:$P$316,0)),"")</f>
        <v>-0.875621890547264</v>
      </c>
      <c r="I147" s="8" t="n">
        <f aca="false">IFERROR(INDEX('Locality Calc'!$M$2:$M$316,MATCH(138,'Locality Calc'!$P$2:$P$316,0)),"")</f>
        <v>4.5</v>
      </c>
      <c r="J147" s="8" t="n">
        <f aca="false">IFERROR(INDEX('Locality Calc'!$N$2:$N$316,MATCH(138,'Locality Calc'!$P$2:$P$316,0)),"")</f>
        <v>-0.943918053777209</v>
      </c>
    </row>
    <row r="148" customFormat="false" ht="15" hidden="false" customHeight="true" outlineLevel="0" collapsed="false">
      <c r="A148" s="1" t="str">
        <f aca="false">IFERROR(INDEX('Locality Calc'!$A$2:$A$316,MATCH(139,'Locality Calc'!$P$2:$P$316,0)),"")</f>
        <v>JALOCHI</v>
      </c>
      <c r="B148" s="1" t="n">
        <f aca="false">IFERROR(INDEX('Locality Calc'!$G$2:$G$316,MATCH(139,'Locality Calc'!$P$2:$P$316,0)),"")</f>
        <v>466</v>
      </c>
      <c r="C148" s="1" t="n">
        <f aca="false">IFERROR(INDEX('Locality Calc'!$H$2:$H$316,MATCH(139,'Locality Calc'!$P$2:$P$316,0)),"")</f>
        <v>147</v>
      </c>
      <c r="D148" s="1" t="n">
        <f aca="false">IFERROR(INDEX('Locality Calc'!$I$2:$I$316,MATCH(139,'Locality Calc'!$P$2:$P$316,0)),"")</f>
        <v>115</v>
      </c>
      <c r="E148" s="1" t="n">
        <f aca="false">IFERROR(INDEX('Locality Calc'!$J$2:$J$316,MATCH(139,'Locality Calc'!$P$2:$P$316,0)),"")</f>
        <v>0</v>
      </c>
      <c r="F148" s="1" t="n">
        <f aca="false">IFERROR(INDEX('Locality Calc'!$K$2:$K$316,MATCH(139,'Locality Calc'!$P$2:$P$316,0)),"")</f>
        <v>728</v>
      </c>
      <c r="G148" s="1" t="n">
        <f aca="false">IFERROR(INDEX('Locality Calc'!$F$2:$F$316,MATCH(139,'Locality Calc'!$P$2:$P$316,0)),"")</f>
        <v>3</v>
      </c>
      <c r="H148" s="8" t="n">
        <f aca="false">IFERROR(INDEX('Locality Calc'!$L$2:$L$316,MATCH(139,'Locality Calc'!$P$2:$P$316,0)),"")</f>
        <v>-0.684549356223176</v>
      </c>
      <c r="I148" s="8" t="n">
        <f aca="false">IFERROR(INDEX('Locality Calc'!$M$2:$M$316,MATCH(139,'Locality Calc'!$P$2:$P$316,0)),"")</f>
        <v>-0.217687074829932</v>
      </c>
      <c r="J148" s="8" t="n">
        <f aca="false">IFERROR(INDEX('Locality Calc'!$N$2:$N$316,MATCH(139,'Locality Calc'!$P$2:$P$316,0)),"")</f>
        <v>-1</v>
      </c>
    </row>
    <row r="149" customFormat="false" ht="15" hidden="false" customHeight="true" outlineLevel="0" collapsed="false">
      <c r="A149" s="1" t="str">
        <f aca="false">IFERROR(INDEX('Locality Calc'!$A$2:$A$316,MATCH(140,'Locality Calc'!$P$2:$P$316,0)),"")</f>
        <v>Dangat Patil Nagar</v>
      </c>
      <c r="B149" s="1" t="n">
        <f aca="false">IFERROR(INDEX('Locality Calc'!$G$2:$G$316,MATCH(140,'Locality Calc'!$P$2:$P$316,0)),"")</f>
        <v>694</v>
      </c>
      <c r="C149" s="1" t="n">
        <f aca="false">IFERROR(INDEX('Locality Calc'!$H$2:$H$316,MATCH(140,'Locality Calc'!$P$2:$P$316,0)),"")</f>
        <v>0</v>
      </c>
      <c r="D149" s="1" t="n">
        <f aca="false">IFERROR(INDEX('Locality Calc'!$I$2:$I$316,MATCH(140,'Locality Calc'!$P$2:$P$316,0)),"")</f>
        <v>0</v>
      </c>
      <c r="E149" s="1" t="n">
        <f aca="false">IFERROR(INDEX('Locality Calc'!$J$2:$J$316,MATCH(140,'Locality Calc'!$P$2:$P$316,0)),"")</f>
        <v>1</v>
      </c>
      <c r="F149" s="1" t="n">
        <f aca="false">IFERROR(INDEX('Locality Calc'!$K$2:$K$316,MATCH(140,'Locality Calc'!$P$2:$P$316,0)),"")</f>
        <v>695</v>
      </c>
      <c r="G149" s="1" t="n">
        <f aca="false">IFERROR(INDEX('Locality Calc'!$F$2:$F$316,MATCH(140,'Locality Calc'!$P$2:$P$316,0)),"")</f>
        <v>2</v>
      </c>
      <c r="H149" s="8" t="n">
        <f aca="false">IFERROR(INDEX('Locality Calc'!$L$2:$L$316,MATCH(140,'Locality Calc'!$P$2:$P$316,0)),"")</f>
        <v>-1</v>
      </c>
      <c r="I149" s="8" t="str">
        <f aca="false">IFERROR(INDEX('Locality Calc'!$M$2:$M$316,MATCH(140,'Locality Calc'!$P$2:$P$316,0)),"")</f>
        <v/>
      </c>
      <c r="J149" s="8" t="str">
        <f aca="false">IFERROR(INDEX('Locality Calc'!$N$2:$N$316,MATCH(140,'Locality Calc'!$P$2:$P$316,0)),"")</f>
        <v/>
      </c>
    </row>
    <row r="150" customFormat="false" ht="15" hidden="false" customHeight="true" outlineLevel="0" collapsed="false">
      <c r="A150" s="1" t="str">
        <f aca="false">IFERROR(INDEX('Locality Calc'!$A$2:$A$316,MATCH(141,'Locality Calc'!$P$2:$P$316,0)),"")</f>
        <v>New Timber market</v>
      </c>
      <c r="B150" s="1" t="n">
        <f aca="false">IFERROR(INDEX('Locality Calc'!$G$2:$G$316,MATCH(141,'Locality Calc'!$P$2:$P$316,0)),"")</f>
        <v>75</v>
      </c>
      <c r="C150" s="1" t="n">
        <f aca="false">IFERROR(INDEX('Locality Calc'!$H$2:$H$316,MATCH(141,'Locality Calc'!$P$2:$P$316,0)),"")</f>
        <v>183</v>
      </c>
      <c r="D150" s="1" t="n">
        <f aca="false">IFERROR(INDEX('Locality Calc'!$I$2:$I$316,MATCH(141,'Locality Calc'!$P$2:$P$316,0)),"")</f>
        <v>358</v>
      </c>
      <c r="E150" s="1" t="n">
        <f aca="false">IFERROR(INDEX('Locality Calc'!$J$2:$J$316,MATCH(141,'Locality Calc'!$P$2:$P$316,0)),"")</f>
        <v>67</v>
      </c>
      <c r="F150" s="1" t="n">
        <f aca="false">IFERROR(INDEX('Locality Calc'!$K$2:$K$316,MATCH(141,'Locality Calc'!$P$2:$P$316,0)),"")</f>
        <v>683</v>
      </c>
      <c r="G150" s="1" t="n">
        <f aca="false">IFERROR(INDEX('Locality Calc'!$F$2:$F$316,MATCH(141,'Locality Calc'!$P$2:$P$316,0)),"")</f>
        <v>4</v>
      </c>
      <c r="H150" s="8" t="n">
        <f aca="false">IFERROR(INDEX('Locality Calc'!$L$2:$L$316,MATCH(141,'Locality Calc'!$P$2:$P$316,0)),"")</f>
        <v>1.44</v>
      </c>
      <c r="I150" s="8" t="n">
        <f aca="false">IFERROR(INDEX('Locality Calc'!$M$2:$M$316,MATCH(141,'Locality Calc'!$P$2:$P$316,0)),"")</f>
        <v>0.956284153005464</v>
      </c>
      <c r="J150" s="8" t="n">
        <f aca="false">IFERROR(INDEX('Locality Calc'!$N$2:$N$316,MATCH(141,'Locality Calc'!$P$2:$P$316,0)),"")</f>
        <v>-0.518943268549847</v>
      </c>
    </row>
    <row r="151" customFormat="false" ht="15" hidden="false" customHeight="true" outlineLevel="0" collapsed="false">
      <c r="A151" s="1" t="str">
        <f aca="false">IFERROR(INDEX('Locality Calc'!$A$2:$A$316,MATCH(142,'Locality Calc'!$P$2:$P$316,0)),"")</f>
        <v>Guruwar Peth</v>
      </c>
      <c r="B151" s="1" t="n">
        <f aca="false">IFERROR(INDEX('Locality Calc'!$G$2:$G$316,MATCH(142,'Locality Calc'!$P$2:$P$316,0)),"")</f>
        <v>130</v>
      </c>
      <c r="C151" s="1" t="n">
        <f aca="false">IFERROR(INDEX('Locality Calc'!$H$2:$H$316,MATCH(142,'Locality Calc'!$P$2:$P$316,0)),"")</f>
        <v>162</v>
      </c>
      <c r="D151" s="1" t="n">
        <f aca="false">IFERROR(INDEX('Locality Calc'!$I$2:$I$316,MATCH(142,'Locality Calc'!$P$2:$P$316,0)),"")</f>
        <v>306</v>
      </c>
      <c r="E151" s="1" t="n">
        <f aca="false">IFERROR(INDEX('Locality Calc'!$J$2:$J$316,MATCH(142,'Locality Calc'!$P$2:$P$316,0)),"")</f>
        <v>81</v>
      </c>
      <c r="F151" s="1" t="n">
        <f aca="false">IFERROR(INDEX('Locality Calc'!$K$2:$K$316,MATCH(142,'Locality Calc'!$P$2:$P$316,0)),"")</f>
        <v>679</v>
      </c>
      <c r="G151" s="1" t="n">
        <f aca="false">IFERROR(INDEX('Locality Calc'!$F$2:$F$316,MATCH(142,'Locality Calc'!$P$2:$P$316,0)),"")</f>
        <v>15</v>
      </c>
      <c r="H151" s="8" t="n">
        <f aca="false">IFERROR(INDEX('Locality Calc'!$L$2:$L$316,MATCH(142,'Locality Calc'!$P$2:$P$316,0)),"")</f>
        <v>0.246153846153846</v>
      </c>
      <c r="I151" s="8" t="n">
        <f aca="false">IFERROR(INDEX('Locality Calc'!$M$2:$M$316,MATCH(142,'Locality Calc'!$P$2:$P$316,0)),"")</f>
        <v>0.888888888888889</v>
      </c>
      <c r="J151" s="8" t="n">
        <f aca="false">IFERROR(INDEX('Locality Calc'!$N$2:$N$316,MATCH(142,'Locality Calc'!$P$2:$P$316,0)),"")</f>
        <v>-0.319594034797017</v>
      </c>
    </row>
    <row r="152" customFormat="false" ht="15" hidden="false" customHeight="true" outlineLevel="0" collapsed="false">
      <c r="A152" s="1" t="str">
        <f aca="false">IFERROR(INDEX('Locality Calc'!$A$2:$A$316,MATCH(143,'Locality Calc'!$P$2:$P$316,0)),"")</f>
        <v>YERWADA</v>
      </c>
      <c r="B152" s="1" t="n">
        <f aca="false">IFERROR(INDEX('Locality Calc'!$G$2:$G$316,MATCH(143,'Locality Calc'!$P$2:$P$316,0)),"")</f>
        <v>0</v>
      </c>
      <c r="C152" s="1" t="n">
        <f aca="false">IFERROR(INDEX('Locality Calc'!$H$2:$H$316,MATCH(143,'Locality Calc'!$P$2:$P$316,0)),"")</f>
        <v>226</v>
      </c>
      <c r="D152" s="1" t="n">
        <f aca="false">IFERROR(INDEX('Locality Calc'!$I$2:$I$316,MATCH(143,'Locality Calc'!$P$2:$P$316,0)),"")</f>
        <v>359</v>
      </c>
      <c r="E152" s="1" t="n">
        <f aca="false">IFERROR(INDEX('Locality Calc'!$J$2:$J$316,MATCH(143,'Locality Calc'!$P$2:$P$316,0)),"")</f>
        <v>81</v>
      </c>
      <c r="F152" s="1" t="n">
        <f aca="false">IFERROR(INDEX('Locality Calc'!$K$2:$K$316,MATCH(143,'Locality Calc'!$P$2:$P$316,0)),"")</f>
        <v>666</v>
      </c>
      <c r="G152" s="1" t="n">
        <f aca="false">IFERROR(INDEX('Locality Calc'!$F$2:$F$316,MATCH(143,'Locality Calc'!$P$2:$P$316,0)),"")</f>
        <v>9</v>
      </c>
      <c r="H152" s="8" t="str">
        <f aca="false">IFERROR(INDEX('Locality Calc'!$L$2:$L$316,MATCH(143,'Locality Calc'!$P$2:$P$316,0)),"")</f>
        <v/>
      </c>
      <c r="I152" s="8" t="n">
        <f aca="false">IFERROR(INDEX('Locality Calc'!$M$2:$M$316,MATCH(143,'Locality Calc'!$P$2:$P$316,0)),"")</f>
        <v>0.588495575221239</v>
      </c>
      <c r="J152" s="8" t="n">
        <f aca="false">IFERROR(INDEX('Locality Calc'!$N$2:$N$316,MATCH(143,'Locality Calc'!$P$2:$P$316,0)),"")</f>
        <v>-0.420043940523363</v>
      </c>
    </row>
    <row r="153" customFormat="false" ht="15" hidden="false" customHeight="true" outlineLevel="0" collapsed="false">
      <c r="A153" s="1" t="str">
        <f aca="false">IFERROR(INDEX('Locality Calc'!$A$2:$A$316,MATCH(144,'Locality Calc'!$P$2:$P$316,0)),"")</f>
        <v>Fugewadi</v>
      </c>
      <c r="B153" s="1" t="n">
        <f aca="false">IFERROR(INDEX('Locality Calc'!$G$2:$G$316,MATCH(144,'Locality Calc'!$P$2:$P$316,0)),"")</f>
        <v>72</v>
      </c>
      <c r="C153" s="1" t="n">
        <f aca="false">IFERROR(INDEX('Locality Calc'!$H$2:$H$316,MATCH(144,'Locality Calc'!$P$2:$P$316,0)),"")</f>
        <v>145</v>
      </c>
      <c r="D153" s="1" t="n">
        <f aca="false">IFERROR(INDEX('Locality Calc'!$I$2:$I$316,MATCH(144,'Locality Calc'!$P$2:$P$316,0)),"")</f>
        <v>354</v>
      </c>
      <c r="E153" s="1" t="n">
        <f aca="false">IFERROR(INDEX('Locality Calc'!$J$2:$J$316,MATCH(144,'Locality Calc'!$P$2:$P$316,0)),"")</f>
        <v>84</v>
      </c>
      <c r="F153" s="1" t="n">
        <f aca="false">IFERROR(INDEX('Locality Calc'!$K$2:$K$316,MATCH(144,'Locality Calc'!$P$2:$P$316,0)),"")</f>
        <v>655</v>
      </c>
      <c r="G153" s="1" t="n">
        <f aca="false">IFERROR(INDEX('Locality Calc'!$F$2:$F$316,MATCH(144,'Locality Calc'!$P$2:$P$316,0)),"")</f>
        <v>4</v>
      </c>
      <c r="H153" s="8" t="n">
        <f aca="false">IFERROR(INDEX('Locality Calc'!$L$2:$L$316,MATCH(144,'Locality Calc'!$P$2:$P$316,0)),"")</f>
        <v>1.01388888888889</v>
      </c>
      <c r="I153" s="8" t="n">
        <f aca="false">IFERROR(INDEX('Locality Calc'!$M$2:$M$316,MATCH(144,'Locality Calc'!$P$2:$P$316,0)),"")</f>
        <v>1.44137931034483</v>
      </c>
      <c r="J153" s="8" t="n">
        <f aca="false">IFERROR(INDEX('Locality Calc'!$N$2:$N$316,MATCH(144,'Locality Calc'!$P$2:$P$316,0)),"")</f>
        <v>-0.39006922893292</v>
      </c>
    </row>
    <row r="154" customFormat="false" ht="15" hidden="false" customHeight="true" outlineLevel="0" collapsed="false">
      <c r="A154" s="1" t="str">
        <f aca="false">IFERROR(INDEX('Locality Calc'!$A$2:$A$316,MATCH(145,'Locality Calc'!$P$2:$P$316,0)),"")</f>
        <v>GHORPADE PETH</v>
      </c>
      <c r="B154" s="1" t="n">
        <f aca="false">IFERROR(INDEX('Locality Calc'!$G$2:$G$316,MATCH(145,'Locality Calc'!$P$2:$P$316,0)),"")</f>
        <v>345</v>
      </c>
      <c r="C154" s="1" t="n">
        <f aca="false">IFERROR(INDEX('Locality Calc'!$H$2:$H$316,MATCH(145,'Locality Calc'!$P$2:$P$316,0)),"")</f>
        <v>155</v>
      </c>
      <c r="D154" s="1" t="n">
        <f aca="false">IFERROR(INDEX('Locality Calc'!$I$2:$I$316,MATCH(145,'Locality Calc'!$P$2:$P$316,0)),"")</f>
        <v>38</v>
      </c>
      <c r="E154" s="1" t="n">
        <f aca="false">IFERROR(INDEX('Locality Calc'!$J$2:$J$316,MATCH(145,'Locality Calc'!$P$2:$P$316,0)),"")</f>
        <v>112</v>
      </c>
      <c r="F154" s="1" t="n">
        <f aca="false">IFERROR(INDEX('Locality Calc'!$K$2:$K$316,MATCH(145,'Locality Calc'!$P$2:$P$316,0)),"")</f>
        <v>650</v>
      </c>
      <c r="G154" s="1" t="n">
        <f aca="false">IFERROR(INDEX('Locality Calc'!$F$2:$F$316,MATCH(145,'Locality Calc'!$P$2:$P$316,0)),"")</f>
        <v>8</v>
      </c>
      <c r="H154" s="8" t="n">
        <f aca="false">IFERROR(INDEX('Locality Calc'!$L$2:$L$316,MATCH(145,'Locality Calc'!$P$2:$P$316,0)),"")</f>
        <v>-0.550724637681159</v>
      </c>
      <c r="I154" s="8" t="n">
        <f aca="false">IFERROR(INDEX('Locality Calc'!$M$2:$M$316,MATCH(145,'Locality Calc'!$P$2:$P$316,0)),"")</f>
        <v>-0.754838709677419</v>
      </c>
      <c r="J154" s="8" t="n">
        <f aca="false">IFERROR(INDEX('Locality Calc'!$N$2:$N$316,MATCH(145,'Locality Calc'!$P$2:$P$316,0)),"")</f>
        <v>6.57598220904374</v>
      </c>
    </row>
    <row r="155" customFormat="false" ht="15" hidden="false" customHeight="true" outlineLevel="0" collapsed="false">
      <c r="A155" s="1" t="str">
        <f aca="false">IFERROR(INDEX('Locality Calc'!$A$2:$A$316,MATCH(146,'Locality Calc'!$P$2:$P$316,0)),"")</f>
        <v>Darga</v>
      </c>
      <c r="B155" s="1" t="n">
        <f aca="false">IFERROR(INDEX('Locality Calc'!$G$2:$G$316,MATCH(146,'Locality Calc'!$P$2:$P$316,0)),"")</f>
        <v>83</v>
      </c>
      <c r="C155" s="1" t="n">
        <f aca="false">IFERROR(INDEX('Locality Calc'!$H$2:$H$316,MATCH(146,'Locality Calc'!$P$2:$P$316,0)),"")</f>
        <v>211</v>
      </c>
      <c r="D155" s="1" t="n">
        <f aca="false">IFERROR(INDEX('Locality Calc'!$I$2:$I$316,MATCH(146,'Locality Calc'!$P$2:$P$316,0)),"")</f>
        <v>320</v>
      </c>
      <c r="E155" s="1" t="n">
        <f aca="false">IFERROR(INDEX('Locality Calc'!$J$2:$J$316,MATCH(146,'Locality Calc'!$P$2:$P$316,0)),"")</f>
        <v>35</v>
      </c>
      <c r="F155" s="1" t="n">
        <f aca="false">IFERROR(INDEX('Locality Calc'!$K$2:$K$316,MATCH(146,'Locality Calc'!$P$2:$P$316,0)),"")</f>
        <v>649</v>
      </c>
      <c r="G155" s="1" t="n">
        <f aca="false">IFERROR(INDEX('Locality Calc'!$F$2:$F$316,MATCH(146,'Locality Calc'!$P$2:$P$316,0)),"")</f>
        <v>4</v>
      </c>
      <c r="H155" s="8" t="n">
        <f aca="false">IFERROR(INDEX('Locality Calc'!$L$2:$L$316,MATCH(146,'Locality Calc'!$P$2:$P$316,0)),"")</f>
        <v>1.5421686746988</v>
      </c>
      <c r="I155" s="8" t="n">
        <f aca="false">IFERROR(INDEX('Locality Calc'!$M$2:$M$316,MATCH(146,'Locality Calc'!$P$2:$P$316,0)),"")</f>
        <v>0.516587677725119</v>
      </c>
      <c r="J155" s="8" t="n">
        <f aca="false">IFERROR(INDEX('Locality Calc'!$N$2:$N$316,MATCH(146,'Locality Calc'!$P$2:$P$316,0)),"")</f>
        <v>-0.718860035211268</v>
      </c>
    </row>
    <row r="156" customFormat="false" ht="15" hidden="false" customHeight="true" outlineLevel="0" collapsed="false">
      <c r="A156" s="1" t="str">
        <f aca="false">IFERROR(INDEX('Locality Calc'!$A$2:$A$316,MATCH(147,'Locality Calc'!$P$2:$P$316,0)),"")</f>
        <v>Urali Kanchan</v>
      </c>
      <c r="B156" s="1" t="n">
        <f aca="false">IFERROR(INDEX('Locality Calc'!$G$2:$G$316,MATCH(147,'Locality Calc'!$P$2:$P$316,0)),"")</f>
        <v>231</v>
      </c>
      <c r="C156" s="1" t="n">
        <f aca="false">IFERROR(INDEX('Locality Calc'!$H$2:$H$316,MATCH(147,'Locality Calc'!$P$2:$P$316,0)),"")</f>
        <v>116</v>
      </c>
      <c r="D156" s="1" t="n">
        <f aca="false">IFERROR(INDEX('Locality Calc'!$I$2:$I$316,MATCH(147,'Locality Calc'!$P$2:$P$316,0)),"")</f>
        <v>142</v>
      </c>
      <c r="E156" s="1" t="n">
        <f aca="false">IFERROR(INDEX('Locality Calc'!$J$2:$J$316,MATCH(147,'Locality Calc'!$P$2:$P$316,0)),"")</f>
        <v>111</v>
      </c>
      <c r="F156" s="1" t="n">
        <f aca="false">IFERROR(INDEX('Locality Calc'!$K$2:$K$316,MATCH(147,'Locality Calc'!$P$2:$P$316,0)),"")</f>
        <v>600</v>
      </c>
      <c r="G156" s="1" t="n">
        <f aca="false">IFERROR(INDEX('Locality Calc'!$F$2:$F$316,MATCH(147,'Locality Calc'!$P$2:$P$316,0)),"")</f>
        <v>15</v>
      </c>
      <c r="H156" s="8" t="n">
        <f aca="false">IFERROR(INDEX('Locality Calc'!$L$2:$L$316,MATCH(147,'Locality Calc'!$P$2:$P$316,0)),"")</f>
        <v>-0.497835497835498</v>
      </c>
      <c r="I156" s="8" t="n">
        <f aca="false">IFERROR(INDEX('Locality Calc'!$M$2:$M$316,MATCH(147,'Locality Calc'!$P$2:$P$316,0)),"")</f>
        <v>0.224137931034483</v>
      </c>
      <c r="J156" s="8" t="n">
        <f aca="false">IFERROR(INDEX('Locality Calc'!$N$2:$N$316,MATCH(147,'Locality Calc'!$P$2:$P$316,0)),"")</f>
        <v>1.00927395358064</v>
      </c>
    </row>
    <row r="157" customFormat="false" ht="15" hidden="false" customHeight="true" outlineLevel="0" collapsed="false">
      <c r="A157" s="1" t="str">
        <f aca="false">IFERROR(INDEX('Locality Calc'!$A$2:$A$316,MATCH(148,'Locality Calc'!$P$2:$P$316,0)),"")</f>
        <v>Daund</v>
      </c>
      <c r="B157" s="1" t="n">
        <f aca="false">IFERROR(INDEX('Locality Calc'!$G$2:$G$316,MATCH(148,'Locality Calc'!$P$2:$P$316,0)),"")</f>
        <v>259</v>
      </c>
      <c r="C157" s="1" t="n">
        <f aca="false">IFERROR(INDEX('Locality Calc'!$H$2:$H$316,MATCH(148,'Locality Calc'!$P$2:$P$316,0)),"")</f>
        <v>127</v>
      </c>
      <c r="D157" s="1" t="n">
        <f aca="false">IFERROR(INDEX('Locality Calc'!$I$2:$I$316,MATCH(148,'Locality Calc'!$P$2:$P$316,0)),"")</f>
        <v>107</v>
      </c>
      <c r="E157" s="1" t="n">
        <f aca="false">IFERROR(INDEX('Locality Calc'!$J$2:$J$316,MATCH(148,'Locality Calc'!$P$2:$P$316,0)),"")</f>
        <v>103</v>
      </c>
      <c r="F157" s="1" t="n">
        <f aca="false">IFERROR(INDEX('Locality Calc'!$K$2:$K$316,MATCH(148,'Locality Calc'!$P$2:$P$316,0)),"")</f>
        <v>596</v>
      </c>
      <c r="G157" s="1" t="n">
        <f aca="false">IFERROR(INDEX('Locality Calc'!$F$2:$F$316,MATCH(148,'Locality Calc'!$P$2:$P$316,0)),"")</f>
        <v>6</v>
      </c>
      <c r="H157" s="8" t="n">
        <f aca="false">IFERROR(INDEX('Locality Calc'!$L$2:$L$316,MATCH(148,'Locality Calc'!$P$2:$P$316,0)),"")</f>
        <v>-0.50965250965251</v>
      </c>
      <c r="I157" s="8" t="n">
        <f aca="false">IFERROR(INDEX('Locality Calc'!$M$2:$M$316,MATCH(148,'Locality Calc'!$P$2:$P$316,0)),"")</f>
        <v>-0.15748031496063</v>
      </c>
      <c r="J157" s="8" t="n">
        <f aca="false">IFERROR(INDEX('Locality Calc'!$N$2:$N$316,MATCH(148,'Locality Calc'!$P$2:$P$316,0)),"")</f>
        <v>1.4743319731473</v>
      </c>
    </row>
    <row r="158" customFormat="false" ht="15" hidden="false" customHeight="true" outlineLevel="0" collapsed="false">
      <c r="A158" s="1" t="str">
        <f aca="false">IFERROR(INDEX('Locality Calc'!$A$2:$A$316,MATCH(149,'Locality Calc'!$P$2:$P$316,0)),"")</f>
        <v>New Sanghavi</v>
      </c>
      <c r="B158" s="1" t="n">
        <f aca="false">IFERROR(INDEX('Locality Calc'!$G$2:$G$316,MATCH(149,'Locality Calc'!$P$2:$P$316,0)),"")</f>
        <v>192</v>
      </c>
      <c r="C158" s="1" t="n">
        <f aca="false">IFERROR(INDEX('Locality Calc'!$H$2:$H$316,MATCH(149,'Locality Calc'!$P$2:$P$316,0)),"")</f>
        <v>174</v>
      </c>
      <c r="D158" s="1" t="n">
        <f aca="false">IFERROR(INDEX('Locality Calc'!$I$2:$I$316,MATCH(149,'Locality Calc'!$P$2:$P$316,0)),"")</f>
        <v>159</v>
      </c>
      <c r="E158" s="1" t="n">
        <f aca="false">IFERROR(INDEX('Locality Calc'!$J$2:$J$316,MATCH(149,'Locality Calc'!$P$2:$P$316,0)),"")</f>
        <v>59</v>
      </c>
      <c r="F158" s="1" t="n">
        <f aca="false">IFERROR(INDEX('Locality Calc'!$K$2:$K$316,MATCH(149,'Locality Calc'!$P$2:$P$316,0)),"")</f>
        <v>584</v>
      </c>
      <c r="G158" s="1" t="n">
        <f aca="false">IFERROR(INDEX('Locality Calc'!$F$2:$F$316,MATCH(149,'Locality Calc'!$P$2:$P$316,0)),"")</f>
        <v>8</v>
      </c>
      <c r="H158" s="8" t="n">
        <f aca="false">IFERROR(INDEX('Locality Calc'!$L$2:$L$316,MATCH(149,'Locality Calc'!$P$2:$P$316,0)),"")</f>
        <v>-0.09375</v>
      </c>
      <c r="I158" s="8" t="n">
        <f aca="false">IFERROR(INDEX('Locality Calc'!$M$2:$M$316,MATCH(149,'Locality Calc'!$P$2:$P$316,0)),"")</f>
        <v>-0.0862068965517241</v>
      </c>
      <c r="J158" s="8" t="n">
        <f aca="false">IFERROR(INDEX('Locality Calc'!$N$2:$N$316,MATCH(149,'Locality Calc'!$P$2:$P$316,0)),"")</f>
        <v>-0.0461954114624856</v>
      </c>
    </row>
    <row r="159" customFormat="false" ht="15" hidden="false" customHeight="true" outlineLevel="0" collapsed="false">
      <c r="A159" s="1" t="str">
        <f aca="false">IFERROR(INDEX('Locality Calc'!$A$2:$A$316,MATCH(150,'Locality Calc'!$P$2:$P$316,0)),"")</f>
        <v>Prabhat Road</v>
      </c>
      <c r="B159" s="1" t="n">
        <f aca="false">IFERROR(INDEX('Locality Calc'!$G$2:$G$316,MATCH(150,'Locality Calc'!$P$2:$P$316,0)),"")</f>
        <v>119</v>
      </c>
      <c r="C159" s="1" t="n">
        <f aca="false">IFERROR(INDEX('Locality Calc'!$H$2:$H$316,MATCH(150,'Locality Calc'!$P$2:$P$316,0)),"")</f>
        <v>136</v>
      </c>
      <c r="D159" s="1" t="n">
        <f aca="false">IFERROR(INDEX('Locality Calc'!$I$2:$I$316,MATCH(150,'Locality Calc'!$P$2:$P$316,0)),"")</f>
        <v>318</v>
      </c>
      <c r="E159" s="1" t="n">
        <f aca="false">IFERROR(INDEX('Locality Calc'!$J$2:$J$316,MATCH(150,'Locality Calc'!$P$2:$P$316,0)),"")</f>
        <v>7</v>
      </c>
      <c r="F159" s="1" t="n">
        <f aca="false">IFERROR(INDEX('Locality Calc'!$K$2:$K$316,MATCH(150,'Locality Calc'!$P$2:$P$316,0)),"")</f>
        <v>580</v>
      </c>
      <c r="G159" s="1" t="n">
        <f aca="false">IFERROR(INDEX('Locality Calc'!$F$2:$F$316,MATCH(150,'Locality Calc'!$P$2:$P$316,0)),"")</f>
        <v>5</v>
      </c>
      <c r="H159" s="8" t="n">
        <f aca="false">IFERROR(INDEX('Locality Calc'!$L$2:$L$316,MATCH(150,'Locality Calc'!$P$2:$P$316,0)),"")</f>
        <v>0.142857142857143</v>
      </c>
      <c r="I159" s="8" t="n">
        <f aca="false">IFERROR(INDEX('Locality Calc'!$M$2:$M$316,MATCH(150,'Locality Calc'!$P$2:$P$316,0)),"")</f>
        <v>1.33823529411765</v>
      </c>
      <c r="J159" s="8" t="n">
        <f aca="false">IFERROR(INDEX('Locality Calc'!$N$2:$N$316,MATCH(150,'Locality Calc'!$P$2:$P$316,0)),"")</f>
        <v>-0.943418371866419</v>
      </c>
    </row>
    <row r="160" customFormat="false" ht="15" hidden="false" customHeight="true" outlineLevel="0" collapsed="false">
      <c r="A160" s="1" t="str">
        <f aca="false">IFERROR(INDEX('Locality Calc'!$A$2:$A$316,MATCH(151,'Locality Calc'!$P$2:$P$316,0)),"")</f>
        <v>Navi Peth</v>
      </c>
      <c r="B160" s="1" t="n">
        <f aca="false">IFERROR(INDEX('Locality Calc'!$G$2:$G$316,MATCH(151,'Locality Calc'!$P$2:$P$316,0)),"")</f>
        <v>281</v>
      </c>
      <c r="C160" s="1" t="n">
        <f aca="false">IFERROR(INDEX('Locality Calc'!$H$2:$H$316,MATCH(151,'Locality Calc'!$P$2:$P$316,0)),"")</f>
        <v>123</v>
      </c>
      <c r="D160" s="1" t="n">
        <f aca="false">IFERROR(INDEX('Locality Calc'!$I$2:$I$316,MATCH(151,'Locality Calc'!$P$2:$P$316,0)),"")</f>
        <v>154</v>
      </c>
      <c r="E160" s="1" t="n">
        <f aca="false">IFERROR(INDEX('Locality Calc'!$J$2:$J$316,MATCH(151,'Locality Calc'!$P$2:$P$316,0)),"")</f>
        <v>20</v>
      </c>
      <c r="F160" s="1" t="n">
        <f aca="false">IFERROR(INDEX('Locality Calc'!$K$2:$K$316,MATCH(151,'Locality Calc'!$P$2:$P$316,0)),"")</f>
        <v>578</v>
      </c>
      <c r="G160" s="1" t="n">
        <f aca="false">IFERROR(INDEX('Locality Calc'!$F$2:$F$316,MATCH(151,'Locality Calc'!$P$2:$P$316,0)),"")</f>
        <v>4</v>
      </c>
      <c r="H160" s="8" t="n">
        <f aca="false">IFERROR(INDEX('Locality Calc'!$L$2:$L$316,MATCH(151,'Locality Calc'!$P$2:$P$316,0)),"")</f>
        <v>-0.562277580071174</v>
      </c>
      <c r="I160" s="8" t="n">
        <f aca="false">IFERROR(INDEX('Locality Calc'!$M$2:$M$316,MATCH(151,'Locality Calc'!$P$2:$P$316,0)),"")</f>
        <v>0.252032520325203</v>
      </c>
      <c r="J160" s="8" t="n">
        <f aca="false">IFERROR(INDEX('Locality Calc'!$N$2:$N$316,MATCH(151,'Locality Calc'!$P$2:$P$316,0)),"")</f>
        <v>-0.666178891531004</v>
      </c>
    </row>
    <row r="161" customFormat="false" ht="15" hidden="false" customHeight="true" outlineLevel="0" collapsed="false">
      <c r="A161" s="1" t="str">
        <f aca="false">IFERROR(INDEX('Locality Calc'!$A$2:$A$316,MATCH(152,'Locality Calc'!$P$2:$P$316,0)),"")</f>
        <v>PHURSUNGI</v>
      </c>
      <c r="B161" s="1" t="n">
        <f aca="false">IFERROR(INDEX('Locality Calc'!$G$2:$G$316,MATCH(152,'Locality Calc'!$P$2:$P$316,0)),"")</f>
        <v>0</v>
      </c>
      <c r="C161" s="1" t="n">
        <f aca="false">IFERROR(INDEX('Locality Calc'!$H$2:$H$316,MATCH(152,'Locality Calc'!$P$2:$P$316,0)),"")</f>
        <v>0</v>
      </c>
      <c r="D161" s="1" t="n">
        <f aca="false">IFERROR(INDEX('Locality Calc'!$I$2:$I$316,MATCH(152,'Locality Calc'!$P$2:$P$316,0)),"")</f>
        <v>324</v>
      </c>
      <c r="E161" s="1" t="n">
        <f aca="false">IFERROR(INDEX('Locality Calc'!$J$2:$J$316,MATCH(152,'Locality Calc'!$P$2:$P$316,0)),"")</f>
        <v>243</v>
      </c>
      <c r="F161" s="1" t="n">
        <f aca="false">IFERROR(INDEX('Locality Calc'!$K$2:$K$316,MATCH(152,'Locality Calc'!$P$2:$P$316,0)),"")</f>
        <v>567</v>
      </c>
      <c r="G161" s="1" t="n">
        <f aca="false">IFERROR(INDEX('Locality Calc'!$F$2:$F$316,MATCH(152,'Locality Calc'!$P$2:$P$316,0)),"")</f>
        <v>10</v>
      </c>
      <c r="H161" s="8" t="str">
        <f aca="false">IFERROR(INDEX('Locality Calc'!$L$2:$L$316,MATCH(152,'Locality Calc'!$P$2:$P$316,0)),"")</f>
        <v/>
      </c>
      <c r="I161" s="8" t="str">
        <f aca="false">IFERROR(INDEX('Locality Calc'!$M$2:$M$316,MATCH(152,'Locality Calc'!$P$2:$P$316,0)),"")</f>
        <v/>
      </c>
      <c r="J161" s="8" t="n">
        <f aca="false">IFERROR(INDEX('Locality Calc'!$N$2:$N$316,MATCH(152,'Locality Calc'!$P$2:$P$316,0)),"")</f>
        <v>0.927816901408451</v>
      </c>
    </row>
    <row r="162" customFormat="false" ht="15" hidden="false" customHeight="true" outlineLevel="0" collapsed="false">
      <c r="A162" s="1" t="str">
        <f aca="false">IFERROR(INDEX('Locality Calc'!$A$2:$A$316,MATCH(153,'Locality Calc'!$P$2:$P$316,0)),"")</f>
        <v>Bhavani Road</v>
      </c>
      <c r="B162" s="1" t="n">
        <f aca="false">IFERROR(INDEX('Locality Calc'!$G$2:$G$316,MATCH(153,'Locality Calc'!$P$2:$P$316,0)),"")</f>
        <v>330</v>
      </c>
      <c r="C162" s="1" t="n">
        <f aca="false">IFERROR(INDEX('Locality Calc'!$H$2:$H$316,MATCH(153,'Locality Calc'!$P$2:$P$316,0)),"")</f>
        <v>61</v>
      </c>
      <c r="D162" s="1" t="n">
        <f aca="false">IFERROR(INDEX('Locality Calc'!$I$2:$I$316,MATCH(153,'Locality Calc'!$P$2:$P$316,0)),"")</f>
        <v>112</v>
      </c>
      <c r="E162" s="1" t="n">
        <f aca="false">IFERROR(INDEX('Locality Calc'!$J$2:$J$316,MATCH(153,'Locality Calc'!$P$2:$P$316,0)),"")</f>
        <v>63</v>
      </c>
      <c r="F162" s="1" t="n">
        <f aca="false">IFERROR(INDEX('Locality Calc'!$K$2:$K$316,MATCH(153,'Locality Calc'!$P$2:$P$316,0)),"")</f>
        <v>566</v>
      </c>
      <c r="G162" s="1" t="n">
        <f aca="false">IFERROR(INDEX('Locality Calc'!$F$2:$F$316,MATCH(153,'Locality Calc'!$P$2:$P$316,0)),"")</f>
        <v>5</v>
      </c>
      <c r="H162" s="8" t="n">
        <f aca="false">IFERROR(INDEX('Locality Calc'!$L$2:$L$316,MATCH(153,'Locality Calc'!$P$2:$P$316,0)),"")</f>
        <v>-0.815151515151515</v>
      </c>
      <c r="I162" s="8" t="n">
        <f aca="false">IFERROR(INDEX('Locality Calc'!$M$2:$M$316,MATCH(153,'Locality Calc'!$P$2:$P$316,0)),"")</f>
        <v>0.836065573770492</v>
      </c>
      <c r="J162" s="8" t="n">
        <f aca="false">IFERROR(INDEX('Locality Calc'!$N$2:$N$316,MATCH(153,'Locality Calc'!$P$2:$P$316,0)),"")</f>
        <v>0.445862676056338</v>
      </c>
    </row>
    <row r="163" customFormat="false" ht="15" hidden="false" customHeight="true" outlineLevel="0" collapsed="false">
      <c r="A163" s="1" t="str">
        <f aca="false">IFERROR(INDEX('Locality Calc'!$A$2:$A$316,MATCH(154,'Locality Calc'!$P$2:$P$316,0)),"")</f>
        <v>Uruli Dewachi</v>
      </c>
      <c r="B163" s="1" t="n">
        <f aca="false">IFERROR(INDEX('Locality Calc'!$G$2:$G$316,MATCH(154,'Locality Calc'!$P$2:$P$316,0)),"")</f>
        <v>0</v>
      </c>
      <c r="C163" s="1" t="n">
        <f aca="false">IFERROR(INDEX('Locality Calc'!$H$2:$H$316,MATCH(154,'Locality Calc'!$P$2:$P$316,0)),"")</f>
        <v>319</v>
      </c>
      <c r="D163" s="1" t="n">
        <f aca="false">IFERROR(INDEX('Locality Calc'!$I$2:$I$316,MATCH(154,'Locality Calc'!$P$2:$P$316,0)),"")</f>
        <v>203</v>
      </c>
      <c r="E163" s="1" t="n">
        <f aca="false">IFERROR(INDEX('Locality Calc'!$J$2:$J$316,MATCH(154,'Locality Calc'!$P$2:$P$316,0)),"")</f>
        <v>28</v>
      </c>
      <c r="F163" s="1" t="n">
        <f aca="false">IFERROR(INDEX('Locality Calc'!$K$2:$K$316,MATCH(154,'Locality Calc'!$P$2:$P$316,0)),"")</f>
        <v>550</v>
      </c>
      <c r="G163" s="1" t="n">
        <f aca="false">IFERROR(INDEX('Locality Calc'!$F$2:$F$316,MATCH(154,'Locality Calc'!$P$2:$P$316,0)),"")</f>
        <v>11</v>
      </c>
      <c r="H163" s="8" t="str">
        <f aca="false">IFERROR(INDEX('Locality Calc'!$L$2:$L$316,MATCH(154,'Locality Calc'!$P$2:$P$316,0)),"")</f>
        <v/>
      </c>
      <c r="I163" s="8" t="n">
        <f aca="false">IFERROR(INDEX('Locality Calc'!$M$2:$M$316,MATCH(154,'Locality Calc'!$P$2:$P$316,0)),"")</f>
        <v>-0.363636363636364</v>
      </c>
      <c r="J163" s="8" t="n">
        <f aca="false">IFERROR(INDEX('Locality Calc'!$N$2:$N$316,MATCH(154,'Locality Calc'!$P$2:$P$316,0)),"")</f>
        <v>-0.645458960660515</v>
      </c>
    </row>
    <row r="164" customFormat="false" ht="15" hidden="false" customHeight="true" outlineLevel="0" collapsed="false">
      <c r="A164" s="1" t="str">
        <f aca="false">IFERROR(INDEX('Locality Calc'!$A$2:$A$316,MATCH(155,'Locality Calc'!$P$2:$P$316,0)),"")</f>
        <v>Rajguru Nagar</v>
      </c>
      <c r="B164" s="1" t="n">
        <f aca="false">IFERROR(INDEX('Locality Calc'!$G$2:$G$316,MATCH(155,'Locality Calc'!$P$2:$P$316,0)),"")</f>
        <v>349</v>
      </c>
      <c r="C164" s="1" t="n">
        <f aca="false">IFERROR(INDEX('Locality Calc'!$H$2:$H$316,MATCH(155,'Locality Calc'!$P$2:$P$316,0)),"")</f>
        <v>139</v>
      </c>
      <c r="D164" s="1" t="n">
        <f aca="false">IFERROR(INDEX('Locality Calc'!$I$2:$I$316,MATCH(155,'Locality Calc'!$P$2:$P$316,0)),"")</f>
        <v>37</v>
      </c>
      <c r="E164" s="1" t="n">
        <f aca="false">IFERROR(INDEX('Locality Calc'!$J$2:$J$316,MATCH(155,'Locality Calc'!$P$2:$P$316,0)),"")</f>
        <v>3</v>
      </c>
      <c r="F164" s="1" t="n">
        <f aca="false">IFERROR(INDEX('Locality Calc'!$K$2:$K$316,MATCH(155,'Locality Calc'!$P$2:$P$316,0)),"")</f>
        <v>528</v>
      </c>
      <c r="G164" s="1" t="n">
        <f aca="false">IFERROR(INDEX('Locality Calc'!$F$2:$F$316,MATCH(155,'Locality Calc'!$P$2:$P$316,0)),"")</f>
        <v>8</v>
      </c>
      <c r="H164" s="8" t="n">
        <f aca="false">IFERROR(INDEX('Locality Calc'!$L$2:$L$316,MATCH(155,'Locality Calc'!$P$2:$P$316,0)),"")</f>
        <v>-0.601719197707736</v>
      </c>
      <c r="I164" s="8" t="n">
        <f aca="false">IFERROR(INDEX('Locality Calc'!$M$2:$M$316,MATCH(155,'Locality Calc'!$P$2:$P$316,0)),"")</f>
        <v>-0.733812949640288</v>
      </c>
      <c r="J164" s="8" t="n">
        <f aca="false">IFERROR(INDEX('Locality Calc'!$N$2:$N$316,MATCH(155,'Locality Calc'!$P$2:$P$316,0)),"")</f>
        <v>-0.791587362009897</v>
      </c>
    </row>
    <row r="165" customFormat="false" ht="15" hidden="false" customHeight="true" outlineLevel="0" collapsed="false">
      <c r="A165" s="1" t="str">
        <f aca="false">IFERROR(INDEX('Locality Calc'!$A$2:$A$316,MATCH(156,'Locality Calc'!$P$2:$P$316,0)),"")</f>
        <v>Lolanand</v>
      </c>
      <c r="B165" s="1" t="n">
        <f aca="false">IFERROR(INDEX('Locality Calc'!$G$2:$G$316,MATCH(156,'Locality Calc'!$P$2:$P$316,0)),"")</f>
        <v>189</v>
      </c>
      <c r="C165" s="1" t="n">
        <f aca="false">IFERROR(INDEX('Locality Calc'!$H$2:$H$316,MATCH(156,'Locality Calc'!$P$2:$P$316,0)),"")</f>
        <v>119</v>
      </c>
      <c r="D165" s="1" t="n">
        <f aca="false">IFERROR(INDEX('Locality Calc'!$I$2:$I$316,MATCH(156,'Locality Calc'!$P$2:$P$316,0)),"")</f>
        <v>161</v>
      </c>
      <c r="E165" s="1" t="n">
        <f aca="false">IFERROR(INDEX('Locality Calc'!$J$2:$J$316,MATCH(156,'Locality Calc'!$P$2:$P$316,0)),"")</f>
        <v>55</v>
      </c>
      <c r="F165" s="1" t="n">
        <f aca="false">IFERROR(INDEX('Locality Calc'!$K$2:$K$316,MATCH(156,'Locality Calc'!$P$2:$P$316,0)),"")</f>
        <v>524</v>
      </c>
      <c r="G165" s="1" t="n">
        <f aca="false">IFERROR(INDEX('Locality Calc'!$F$2:$F$316,MATCH(156,'Locality Calc'!$P$2:$P$316,0)),"")</f>
        <v>4</v>
      </c>
      <c r="H165" s="8" t="n">
        <f aca="false">IFERROR(INDEX('Locality Calc'!$L$2:$L$316,MATCH(156,'Locality Calc'!$P$2:$P$316,0)),"")</f>
        <v>-0.37037037037037</v>
      </c>
      <c r="I165" s="8" t="n">
        <f aca="false">IFERROR(INDEX('Locality Calc'!$M$2:$M$316,MATCH(156,'Locality Calc'!$P$2:$P$316,0)),"")</f>
        <v>0.352941176470588</v>
      </c>
      <c r="J165" s="8" t="n">
        <f aca="false">IFERROR(INDEX('Locality Calc'!$N$2:$N$316,MATCH(156,'Locality Calc'!$P$2:$P$316,0)),"")</f>
        <v>-0.121905345114163</v>
      </c>
    </row>
    <row r="166" customFormat="false" ht="15" hidden="false" customHeight="true" outlineLevel="0" collapsed="false">
      <c r="A166" s="1" t="str">
        <f aca="false">IFERROR(INDEX('Locality Calc'!$A$2:$A$316,MATCH(157,'Locality Calc'!$P$2:$P$316,0)),"")</f>
        <v>Urali Devachi</v>
      </c>
      <c r="B166" s="1" t="n">
        <f aca="false">IFERROR(INDEX('Locality Calc'!$G$2:$G$316,MATCH(157,'Locality Calc'!$P$2:$P$316,0)),"")</f>
        <v>244</v>
      </c>
      <c r="C166" s="1" t="n">
        <f aca="false">IFERROR(INDEX('Locality Calc'!$H$2:$H$316,MATCH(157,'Locality Calc'!$P$2:$P$316,0)),"")</f>
        <v>53</v>
      </c>
      <c r="D166" s="1" t="n">
        <f aca="false">IFERROR(INDEX('Locality Calc'!$I$2:$I$316,MATCH(157,'Locality Calc'!$P$2:$P$316,0)),"")</f>
        <v>201</v>
      </c>
      <c r="E166" s="1" t="n">
        <f aca="false">IFERROR(INDEX('Locality Calc'!$J$2:$J$316,MATCH(157,'Locality Calc'!$P$2:$P$316,0)),"")</f>
        <v>16</v>
      </c>
      <c r="F166" s="1" t="n">
        <f aca="false">IFERROR(INDEX('Locality Calc'!$K$2:$K$316,MATCH(157,'Locality Calc'!$P$2:$P$316,0)),"")</f>
        <v>514</v>
      </c>
      <c r="G166" s="1" t="n">
        <f aca="false">IFERROR(INDEX('Locality Calc'!$F$2:$F$316,MATCH(157,'Locality Calc'!$P$2:$P$316,0)),"")</f>
        <v>12</v>
      </c>
      <c r="H166" s="8" t="n">
        <f aca="false">IFERROR(INDEX('Locality Calc'!$L$2:$L$316,MATCH(157,'Locality Calc'!$P$2:$P$316,0)),"")</f>
        <v>-0.782786885245902</v>
      </c>
      <c r="I166" s="8" t="n">
        <f aca="false">IFERROR(INDEX('Locality Calc'!$M$2:$M$316,MATCH(157,'Locality Calc'!$P$2:$P$316,0)),"")</f>
        <v>2.79245283018868</v>
      </c>
      <c r="J166" s="8" t="n">
        <f aca="false">IFERROR(INDEX('Locality Calc'!$N$2:$N$316,MATCH(157,'Locality Calc'!$P$2:$P$316,0)),"")</f>
        <v>-0.795389250928456</v>
      </c>
    </row>
    <row r="167" customFormat="false" ht="15" hidden="false" customHeight="true" outlineLevel="0" collapsed="false">
      <c r="A167" s="1" t="str">
        <f aca="false">IFERROR(INDEX('Locality Calc'!$A$2:$A$316,MATCH(158,'Locality Calc'!$P$2:$P$316,0)),"")</f>
        <v>Punawale</v>
      </c>
      <c r="B167" s="1" t="n">
        <f aca="false">IFERROR(INDEX('Locality Calc'!$G$2:$G$316,MATCH(158,'Locality Calc'!$P$2:$P$316,0)),"")</f>
        <v>333</v>
      </c>
      <c r="C167" s="1" t="n">
        <f aca="false">IFERROR(INDEX('Locality Calc'!$H$2:$H$316,MATCH(158,'Locality Calc'!$P$2:$P$316,0)),"")</f>
        <v>144</v>
      </c>
      <c r="D167" s="1" t="n">
        <f aca="false">IFERROR(INDEX('Locality Calc'!$I$2:$I$316,MATCH(158,'Locality Calc'!$P$2:$P$316,0)),"")</f>
        <v>0</v>
      </c>
      <c r="E167" s="1" t="n">
        <f aca="false">IFERROR(INDEX('Locality Calc'!$J$2:$J$316,MATCH(158,'Locality Calc'!$P$2:$P$316,0)),"")</f>
        <v>33</v>
      </c>
      <c r="F167" s="1" t="n">
        <f aca="false">IFERROR(INDEX('Locality Calc'!$K$2:$K$316,MATCH(158,'Locality Calc'!$P$2:$P$316,0)),"")</f>
        <v>510</v>
      </c>
      <c r="G167" s="1" t="n">
        <f aca="false">IFERROR(INDEX('Locality Calc'!$F$2:$F$316,MATCH(158,'Locality Calc'!$P$2:$P$316,0)),"")</f>
        <v>6</v>
      </c>
      <c r="H167" s="8" t="n">
        <f aca="false">IFERROR(INDEX('Locality Calc'!$L$2:$L$316,MATCH(158,'Locality Calc'!$P$2:$P$316,0)),"")</f>
        <v>-0.567567567567568</v>
      </c>
      <c r="I167" s="8" t="n">
        <f aca="false">IFERROR(INDEX('Locality Calc'!$M$2:$M$316,MATCH(158,'Locality Calc'!$P$2:$P$316,0)),"")</f>
        <v>-1</v>
      </c>
      <c r="J167" s="8" t="str">
        <f aca="false">IFERROR(INDEX('Locality Calc'!$N$2:$N$316,MATCH(158,'Locality Calc'!$P$2:$P$316,0)),"")</f>
        <v/>
      </c>
    </row>
    <row r="168" customFormat="false" ht="15" hidden="false" customHeight="true" outlineLevel="0" collapsed="false">
      <c r="A168" s="1" t="str">
        <f aca="false">IFERROR(INDEX('Locality Calc'!$A$2:$A$316,MATCH(159,'Locality Calc'!$P$2:$P$316,0)),"")</f>
        <v>Nigdi</v>
      </c>
      <c r="B168" s="1" t="n">
        <f aca="false">IFERROR(INDEX('Locality Calc'!$G$2:$G$316,MATCH(159,'Locality Calc'!$P$2:$P$316,0)),"")</f>
        <v>189</v>
      </c>
      <c r="C168" s="1" t="n">
        <f aca="false">IFERROR(INDEX('Locality Calc'!$H$2:$H$316,MATCH(159,'Locality Calc'!$P$2:$P$316,0)),"")</f>
        <v>209</v>
      </c>
      <c r="D168" s="1" t="n">
        <f aca="false">IFERROR(INDEX('Locality Calc'!$I$2:$I$316,MATCH(159,'Locality Calc'!$P$2:$P$316,0)),"")</f>
        <v>84</v>
      </c>
      <c r="E168" s="1" t="n">
        <f aca="false">IFERROR(INDEX('Locality Calc'!$J$2:$J$316,MATCH(159,'Locality Calc'!$P$2:$P$316,0)),"")</f>
        <v>16</v>
      </c>
      <c r="F168" s="1" t="n">
        <f aca="false">IFERROR(INDEX('Locality Calc'!$K$2:$K$316,MATCH(159,'Locality Calc'!$P$2:$P$316,0)),"")</f>
        <v>498</v>
      </c>
      <c r="G168" s="1" t="n">
        <f aca="false">IFERROR(INDEX('Locality Calc'!$F$2:$F$316,MATCH(159,'Locality Calc'!$P$2:$P$316,0)),"")</f>
        <v>16</v>
      </c>
      <c r="H168" s="8" t="n">
        <f aca="false">IFERROR(INDEX('Locality Calc'!$L$2:$L$316,MATCH(159,'Locality Calc'!$P$2:$P$316,0)),"")</f>
        <v>0.105820105820106</v>
      </c>
      <c r="I168" s="8" t="n">
        <f aca="false">IFERROR(INDEX('Locality Calc'!$M$2:$M$316,MATCH(159,'Locality Calc'!$P$2:$P$316,0)),"")</f>
        <v>-0.598086124401914</v>
      </c>
      <c r="J168" s="8" t="n">
        <f aca="false">IFERROR(INDEX('Locality Calc'!$N$2:$N$316,MATCH(159,'Locality Calc'!$P$2:$P$316,0)),"")</f>
        <v>-0.510395707578806</v>
      </c>
    </row>
    <row r="169" customFormat="false" ht="15" hidden="false" customHeight="true" outlineLevel="0" collapsed="false">
      <c r="A169" s="1" t="str">
        <f aca="false">IFERROR(INDEX('Locality Calc'!$A$2:$A$316,MATCH(160,'Locality Calc'!$P$2:$P$316,0)),"")</f>
        <v>MAVAL</v>
      </c>
      <c r="B169" s="1" t="n">
        <f aca="false">IFERROR(INDEX('Locality Calc'!$G$2:$G$316,MATCH(160,'Locality Calc'!$P$2:$P$316,0)),"")</f>
        <v>240</v>
      </c>
      <c r="C169" s="1" t="n">
        <f aca="false">IFERROR(INDEX('Locality Calc'!$H$2:$H$316,MATCH(160,'Locality Calc'!$P$2:$P$316,0)),"")</f>
        <v>152</v>
      </c>
      <c r="D169" s="1" t="n">
        <f aca="false">IFERROR(INDEX('Locality Calc'!$I$2:$I$316,MATCH(160,'Locality Calc'!$P$2:$P$316,0)),"")</f>
        <v>91</v>
      </c>
      <c r="E169" s="1" t="n">
        <f aca="false">IFERROR(INDEX('Locality Calc'!$J$2:$J$316,MATCH(160,'Locality Calc'!$P$2:$P$316,0)),"")</f>
        <v>14</v>
      </c>
      <c r="F169" s="1" t="n">
        <f aca="false">IFERROR(INDEX('Locality Calc'!$K$2:$K$316,MATCH(160,'Locality Calc'!$P$2:$P$316,0)),"")</f>
        <v>497</v>
      </c>
      <c r="G169" s="1" t="n">
        <f aca="false">IFERROR(INDEX('Locality Calc'!$F$2:$F$316,MATCH(160,'Locality Calc'!$P$2:$P$316,0)),"")</f>
        <v>6</v>
      </c>
      <c r="H169" s="8" t="n">
        <f aca="false">IFERROR(INDEX('Locality Calc'!$L$2:$L$316,MATCH(160,'Locality Calc'!$P$2:$P$316,0)),"")</f>
        <v>-0.366666666666667</v>
      </c>
      <c r="I169" s="8" t="n">
        <f aca="false">IFERROR(INDEX('Locality Calc'!$M$2:$M$316,MATCH(160,'Locality Calc'!$P$2:$P$316,0)),"")</f>
        <v>-0.401315789473684</v>
      </c>
      <c r="J169" s="8" t="n">
        <f aca="false">IFERROR(INDEX('Locality Calc'!$N$2:$N$316,MATCH(160,'Locality Calc'!$P$2:$P$316,0)),"")</f>
        <v>-0.604550379198267</v>
      </c>
    </row>
    <row r="170" customFormat="false" ht="15" hidden="false" customHeight="true" outlineLevel="0" collapsed="false">
      <c r="A170" s="1" t="str">
        <f aca="false">IFERROR(INDEX('Locality Calc'!$A$2:$A$316,MATCH(161,'Locality Calc'!$P$2:$P$316,0)),"")</f>
        <v>Shivaji Nagar</v>
      </c>
      <c r="B170" s="1" t="n">
        <f aca="false">IFERROR(INDEX('Locality Calc'!$G$2:$G$316,MATCH(161,'Locality Calc'!$P$2:$P$316,0)),"")</f>
        <v>12</v>
      </c>
      <c r="C170" s="1" t="n">
        <f aca="false">IFERROR(INDEX('Locality Calc'!$H$2:$H$316,MATCH(161,'Locality Calc'!$P$2:$P$316,0)),"")</f>
        <v>118</v>
      </c>
      <c r="D170" s="1" t="n">
        <f aca="false">IFERROR(INDEX('Locality Calc'!$I$2:$I$316,MATCH(161,'Locality Calc'!$P$2:$P$316,0)),"")</f>
        <v>340</v>
      </c>
      <c r="E170" s="1" t="n">
        <f aca="false">IFERROR(INDEX('Locality Calc'!$J$2:$J$316,MATCH(161,'Locality Calc'!$P$2:$P$316,0)),"")</f>
        <v>15</v>
      </c>
      <c r="F170" s="1" t="n">
        <f aca="false">IFERROR(INDEX('Locality Calc'!$K$2:$K$316,MATCH(161,'Locality Calc'!$P$2:$P$316,0)),"")</f>
        <v>485</v>
      </c>
      <c r="G170" s="1" t="n">
        <f aca="false">IFERROR(INDEX('Locality Calc'!$F$2:$F$316,MATCH(161,'Locality Calc'!$P$2:$P$316,0)),"")</f>
        <v>6</v>
      </c>
      <c r="H170" s="8" t="n">
        <f aca="false">IFERROR(INDEX('Locality Calc'!$L$2:$L$316,MATCH(161,'Locality Calc'!$P$2:$P$316,0)),"")</f>
        <v>8.83333333333333</v>
      </c>
      <c r="I170" s="8" t="n">
        <f aca="false">IFERROR(INDEX('Locality Calc'!$M$2:$M$316,MATCH(161,'Locality Calc'!$P$2:$P$316,0)),"")</f>
        <v>1.88135593220339</v>
      </c>
      <c r="J170" s="8" t="n">
        <f aca="false">IFERROR(INDEX('Locality Calc'!$N$2:$N$316,MATCH(161,'Locality Calc'!$P$2:$P$316,0)),"")</f>
        <v>-0.886599005799503</v>
      </c>
    </row>
    <row r="171" customFormat="false" ht="15" hidden="false" customHeight="true" outlineLevel="0" collapsed="false">
      <c r="A171" s="1" t="str">
        <f aca="false">IFERROR(INDEX('Locality Calc'!$A$2:$A$316,MATCH(162,'Locality Calc'!$P$2:$P$316,0)),"")</f>
        <v>Loni</v>
      </c>
      <c r="B171" s="1" t="n">
        <f aca="false">IFERROR(INDEX('Locality Calc'!$G$2:$G$316,MATCH(162,'Locality Calc'!$P$2:$P$316,0)),"")</f>
        <v>67</v>
      </c>
      <c r="C171" s="1" t="n">
        <f aca="false">IFERROR(INDEX('Locality Calc'!$H$2:$H$316,MATCH(162,'Locality Calc'!$P$2:$P$316,0)),"")</f>
        <v>148</v>
      </c>
      <c r="D171" s="1" t="n">
        <f aca="false">IFERROR(INDEX('Locality Calc'!$I$2:$I$316,MATCH(162,'Locality Calc'!$P$2:$P$316,0)),"")</f>
        <v>168</v>
      </c>
      <c r="E171" s="1" t="n">
        <f aca="false">IFERROR(INDEX('Locality Calc'!$J$2:$J$316,MATCH(162,'Locality Calc'!$P$2:$P$316,0)),"")</f>
        <v>70</v>
      </c>
      <c r="F171" s="1" t="n">
        <f aca="false">IFERROR(INDEX('Locality Calc'!$K$2:$K$316,MATCH(162,'Locality Calc'!$P$2:$P$316,0)),"")</f>
        <v>453</v>
      </c>
      <c r="G171" s="1" t="n">
        <f aca="false">IFERROR(INDEX('Locality Calc'!$F$2:$F$316,MATCH(162,'Locality Calc'!$P$2:$P$316,0)),"")</f>
        <v>11</v>
      </c>
      <c r="H171" s="8" t="n">
        <f aca="false">IFERROR(INDEX('Locality Calc'!$L$2:$L$316,MATCH(162,'Locality Calc'!$P$2:$P$316,0)),"")</f>
        <v>1.2089552238806</v>
      </c>
      <c r="I171" s="8" t="n">
        <f aca="false">IFERROR(INDEX('Locality Calc'!$M$2:$M$316,MATCH(162,'Locality Calc'!$P$2:$P$316,0)),"")</f>
        <v>0.135135135135135</v>
      </c>
      <c r="J171" s="8" t="n">
        <f aca="false">IFERROR(INDEX('Locality Calc'!$N$2:$N$316,MATCH(162,'Locality Calc'!$P$2:$P$316,0)),"")</f>
        <v>0.0710093896713614</v>
      </c>
    </row>
    <row r="172" customFormat="false" ht="15" hidden="false" customHeight="true" outlineLevel="0" collapsed="false">
      <c r="A172" s="1" t="str">
        <f aca="false">IFERROR(INDEX('Locality Calc'!$A$2:$A$316,MATCH(163,'Locality Calc'!$P$2:$P$316,0)),"")</f>
        <v>Marunji</v>
      </c>
      <c r="B172" s="1" t="n">
        <f aca="false">IFERROR(INDEX('Locality Calc'!$G$2:$G$316,MATCH(163,'Locality Calc'!$P$2:$P$316,0)),"")</f>
        <v>136</v>
      </c>
      <c r="C172" s="1" t="n">
        <f aca="false">IFERROR(INDEX('Locality Calc'!$H$2:$H$316,MATCH(163,'Locality Calc'!$P$2:$P$316,0)),"")</f>
        <v>85</v>
      </c>
      <c r="D172" s="1" t="n">
        <f aca="false">IFERROR(INDEX('Locality Calc'!$I$2:$I$316,MATCH(163,'Locality Calc'!$P$2:$P$316,0)),"")</f>
        <v>196</v>
      </c>
      <c r="E172" s="1" t="n">
        <f aca="false">IFERROR(INDEX('Locality Calc'!$J$2:$J$316,MATCH(163,'Locality Calc'!$P$2:$P$316,0)),"")</f>
        <v>27</v>
      </c>
      <c r="F172" s="1" t="n">
        <f aca="false">IFERROR(INDEX('Locality Calc'!$K$2:$K$316,MATCH(163,'Locality Calc'!$P$2:$P$316,0)),"")</f>
        <v>444</v>
      </c>
      <c r="G172" s="1" t="n">
        <f aca="false">IFERROR(INDEX('Locality Calc'!$F$2:$F$316,MATCH(163,'Locality Calc'!$P$2:$P$316,0)),"")</f>
        <v>4</v>
      </c>
      <c r="H172" s="8" t="n">
        <f aca="false">IFERROR(INDEX('Locality Calc'!$L$2:$L$316,MATCH(163,'Locality Calc'!$P$2:$P$316,0)),"")</f>
        <v>-0.375</v>
      </c>
      <c r="I172" s="8" t="n">
        <f aca="false">IFERROR(INDEX('Locality Calc'!$M$2:$M$316,MATCH(163,'Locality Calc'!$P$2:$P$316,0)),"")</f>
        <v>1.30588235294118</v>
      </c>
      <c r="J172" s="8" t="n">
        <f aca="false">IFERROR(INDEX('Locality Calc'!$N$2:$N$316,MATCH(163,'Locality Calc'!$P$2:$P$316,0)),"")</f>
        <v>-0.645911181373958</v>
      </c>
    </row>
    <row r="173" customFormat="false" ht="15" hidden="false" customHeight="true" outlineLevel="0" collapsed="false">
      <c r="A173" s="1" t="str">
        <f aca="false">IFERROR(INDEX('Locality Calc'!$A$2:$A$316,MATCH(164,'Locality Calc'!$P$2:$P$316,0)),"")</f>
        <v>Dattawadi</v>
      </c>
      <c r="B173" s="1" t="n">
        <f aca="false">IFERROR(INDEX('Locality Calc'!$G$2:$G$316,MATCH(164,'Locality Calc'!$P$2:$P$316,0)),"")</f>
        <v>300</v>
      </c>
      <c r="C173" s="1" t="n">
        <f aca="false">IFERROR(INDEX('Locality Calc'!$H$2:$H$316,MATCH(164,'Locality Calc'!$P$2:$P$316,0)),"")</f>
        <v>27</v>
      </c>
      <c r="D173" s="1" t="n">
        <f aca="false">IFERROR(INDEX('Locality Calc'!$I$2:$I$316,MATCH(164,'Locality Calc'!$P$2:$P$316,0)),"")</f>
        <v>68</v>
      </c>
      <c r="E173" s="1" t="n">
        <f aca="false">IFERROR(INDEX('Locality Calc'!$J$2:$J$316,MATCH(164,'Locality Calc'!$P$2:$P$316,0)),"")</f>
        <v>32</v>
      </c>
      <c r="F173" s="1" t="n">
        <f aca="false">IFERROR(INDEX('Locality Calc'!$K$2:$K$316,MATCH(164,'Locality Calc'!$P$2:$P$316,0)),"")</f>
        <v>427</v>
      </c>
      <c r="G173" s="1" t="n">
        <f aca="false">IFERROR(INDEX('Locality Calc'!$F$2:$F$316,MATCH(164,'Locality Calc'!$P$2:$P$316,0)),"")</f>
        <v>4</v>
      </c>
      <c r="H173" s="8" t="n">
        <f aca="false">IFERROR(INDEX('Locality Calc'!$L$2:$L$316,MATCH(164,'Locality Calc'!$P$2:$P$316,0)),"")</f>
        <v>-0.91</v>
      </c>
      <c r="I173" s="8" t="n">
        <f aca="false">IFERROR(INDEX('Locality Calc'!$M$2:$M$316,MATCH(164,'Locality Calc'!$P$2:$P$316,0)),"")</f>
        <v>1.51851851851852</v>
      </c>
      <c r="J173" s="8" t="n">
        <f aca="false">IFERROR(INDEX('Locality Calc'!$N$2:$N$316,MATCH(164,'Locality Calc'!$P$2:$P$316,0)),"")</f>
        <v>0.209610604805302</v>
      </c>
    </row>
    <row r="174" customFormat="false" ht="15" hidden="false" customHeight="true" outlineLevel="0" collapsed="false">
      <c r="A174" s="1" t="str">
        <f aca="false">IFERROR(INDEX('Locality Calc'!$A$2:$A$316,MATCH(165,'Locality Calc'!$P$2:$P$316,0)),"")</f>
        <v>YEWALEWADI</v>
      </c>
      <c r="B174" s="1" t="n">
        <f aca="false">IFERROR(INDEX('Locality Calc'!$G$2:$G$316,MATCH(165,'Locality Calc'!$P$2:$P$316,0)),"")</f>
        <v>73</v>
      </c>
      <c r="C174" s="1" t="n">
        <f aca="false">IFERROR(INDEX('Locality Calc'!$H$2:$H$316,MATCH(165,'Locality Calc'!$P$2:$P$316,0)),"")</f>
        <v>50</v>
      </c>
      <c r="D174" s="1" t="n">
        <f aca="false">IFERROR(INDEX('Locality Calc'!$I$2:$I$316,MATCH(165,'Locality Calc'!$P$2:$P$316,0)),"")</f>
        <v>139</v>
      </c>
      <c r="E174" s="1" t="n">
        <f aca="false">IFERROR(INDEX('Locality Calc'!$J$2:$J$316,MATCH(165,'Locality Calc'!$P$2:$P$316,0)),"")</f>
        <v>128</v>
      </c>
      <c r="F174" s="1" t="n">
        <f aca="false">IFERROR(INDEX('Locality Calc'!$K$2:$K$316,MATCH(165,'Locality Calc'!$P$2:$P$316,0)),"")</f>
        <v>390</v>
      </c>
      <c r="G174" s="1" t="n">
        <f aca="false">IFERROR(INDEX('Locality Calc'!$F$2:$F$316,MATCH(165,'Locality Calc'!$P$2:$P$316,0)),"")</f>
        <v>8</v>
      </c>
      <c r="H174" s="8" t="n">
        <f aca="false">IFERROR(INDEX('Locality Calc'!$L$2:$L$316,MATCH(165,'Locality Calc'!$P$2:$P$316,0)),"")</f>
        <v>-0.315068493150685</v>
      </c>
      <c r="I174" s="8" t="n">
        <f aca="false">IFERROR(INDEX('Locality Calc'!$M$2:$M$316,MATCH(165,'Locality Calc'!$P$2:$P$316,0)),"")</f>
        <v>1.78</v>
      </c>
      <c r="J174" s="8" t="n">
        <f aca="false">IFERROR(INDEX('Locality Calc'!$N$2:$N$316,MATCH(165,'Locality Calc'!$P$2:$P$316,0)),"")</f>
        <v>1.36700780220894</v>
      </c>
    </row>
    <row r="175" customFormat="false" ht="15" hidden="false" customHeight="true" outlineLevel="0" collapsed="false">
      <c r="A175" s="1" t="str">
        <f aca="false">IFERROR(INDEX('Locality Calc'!$A$2:$A$316,MATCH(166,'Locality Calc'!$P$2:$P$316,0)),"")</f>
        <v>PUNEWALE</v>
      </c>
      <c r="B175" s="1" t="n">
        <f aca="false">IFERROR(INDEX('Locality Calc'!$G$2:$G$316,MATCH(166,'Locality Calc'!$P$2:$P$316,0)),"")</f>
        <v>22</v>
      </c>
      <c r="C175" s="1" t="n">
        <f aca="false">IFERROR(INDEX('Locality Calc'!$H$2:$H$316,MATCH(166,'Locality Calc'!$P$2:$P$316,0)),"")</f>
        <v>0</v>
      </c>
      <c r="D175" s="1" t="n">
        <f aca="false">IFERROR(INDEX('Locality Calc'!$I$2:$I$316,MATCH(166,'Locality Calc'!$P$2:$P$316,0)),"")</f>
        <v>2</v>
      </c>
      <c r="E175" s="1" t="n">
        <f aca="false">IFERROR(INDEX('Locality Calc'!$J$2:$J$316,MATCH(166,'Locality Calc'!$P$2:$P$316,0)),"")</f>
        <v>353</v>
      </c>
      <c r="F175" s="1" t="n">
        <f aca="false">IFERROR(INDEX('Locality Calc'!$K$2:$K$316,MATCH(166,'Locality Calc'!$P$2:$P$316,0)),"")</f>
        <v>377</v>
      </c>
      <c r="G175" s="1" t="n">
        <f aca="false">IFERROR(INDEX('Locality Calc'!$F$2:$F$316,MATCH(166,'Locality Calc'!$P$2:$P$316,0)),"")</f>
        <v>3</v>
      </c>
      <c r="H175" s="8" t="n">
        <f aca="false">IFERROR(INDEX('Locality Calc'!$L$2:$L$316,MATCH(166,'Locality Calc'!$P$2:$P$316,0)),"")</f>
        <v>-1</v>
      </c>
      <c r="I175" s="8" t="str">
        <f aca="false">IFERROR(INDEX('Locality Calc'!$M$2:$M$316,MATCH(166,'Locality Calc'!$P$2:$P$316,0)),"")</f>
        <v/>
      </c>
      <c r="J175" s="8" t="n">
        <f aca="false">IFERROR(INDEX('Locality Calc'!$N$2:$N$316,MATCH(166,'Locality Calc'!$P$2:$P$316,0)),"")</f>
        <v>452.679577464789</v>
      </c>
    </row>
    <row r="176" customFormat="false" ht="15" hidden="false" customHeight="true" outlineLevel="0" collapsed="false">
      <c r="A176" s="1" t="str">
        <f aca="false">IFERROR(INDEX('Locality Calc'!$A$2:$A$316,MATCH(167,'Locality Calc'!$P$2:$P$316,0)),"")</f>
        <v>Koregaon</v>
      </c>
      <c r="B176" s="1" t="n">
        <f aca="false">IFERROR(INDEX('Locality Calc'!$G$2:$G$316,MATCH(167,'Locality Calc'!$P$2:$P$316,0)),"")</f>
        <v>70</v>
      </c>
      <c r="C176" s="1" t="n">
        <f aca="false">IFERROR(INDEX('Locality Calc'!$H$2:$H$316,MATCH(167,'Locality Calc'!$P$2:$P$316,0)),"")</f>
        <v>158</v>
      </c>
      <c r="D176" s="1" t="n">
        <f aca="false">IFERROR(INDEX('Locality Calc'!$I$2:$I$316,MATCH(167,'Locality Calc'!$P$2:$P$316,0)),"")</f>
        <v>143</v>
      </c>
      <c r="E176" s="1" t="n">
        <f aca="false">IFERROR(INDEX('Locality Calc'!$J$2:$J$316,MATCH(167,'Locality Calc'!$P$2:$P$316,0)),"")</f>
        <v>0</v>
      </c>
      <c r="F176" s="1" t="n">
        <f aca="false">IFERROR(INDEX('Locality Calc'!$K$2:$K$316,MATCH(167,'Locality Calc'!$P$2:$P$316,0)),"")</f>
        <v>371</v>
      </c>
      <c r="G176" s="1" t="n">
        <f aca="false">IFERROR(INDEX('Locality Calc'!$F$2:$F$316,MATCH(167,'Locality Calc'!$P$2:$P$316,0)),"")</f>
        <v>5</v>
      </c>
      <c r="H176" s="8" t="n">
        <f aca="false">IFERROR(INDEX('Locality Calc'!$L$2:$L$316,MATCH(167,'Locality Calc'!$P$2:$P$316,0)),"")</f>
        <v>1.25714285714286</v>
      </c>
      <c r="I176" s="8" t="n">
        <f aca="false">IFERROR(INDEX('Locality Calc'!$M$2:$M$316,MATCH(167,'Locality Calc'!$P$2:$P$316,0)),"")</f>
        <v>-0.0949367088607595</v>
      </c>
      <c r="J176" s="8" t="n">
        <f aca="false">IFERROR(INDEX('Locality Calc'!$N$2:$N$316,MATCH(167,'Locality Calc'!$P$2:$P$316,0)),"")</f>
        <v>-1</v>
      </c>
    </row>
    <row r="177" customFormat="false" ht="15" hidden="false" customHeight="true" outlineLevel="0" collapsed="false">
      <c r="A177" s="1" t="str">
        <f aca="false">IFERROR(INDEX('Locality Calc'!$A$2:$A$316,MATCH(168,'Locality Calc'!$P$2:$P$316,0)),"")</f>
        <v>Satara Road</v>
      </c>
      <c r="B177" s="1" t="n">
        <f aca="false">IFERROR(INDEX('Locality Calc'!$G$2:$G$316,MATCH(168,'Locality Calc'!$P$2:$P$316,0)),"")</f>
        <v>26</v>
      </c>
      <c r="C177" s="1" t="n">
        <f aca="false">IFERROR(INDEX('Locality Calc'!$H$2:$H$316,MATCH(168,'Locality Calc'!$P$2:$P$316,0)),"")</f>
        <v>48</v>
      </c>
      <c r="D177" s="1" t="n">
        <f aca="false">IFERROR(INDEX('Locality Calc'!$I$2:$I$316,MATCH(168,'Locality Calc'!$P$2:$P$316,0)),"")</f>
        <v>59</v>
      </c>
      <c r="E177" s="1" t="n">
        <f aca="false">IFERROR(INDEX('Locality Calc'!$J$2:$J$316,MATCH(168,'Locality Calc'!$P$2:$P$316,0)),"")</f>
        <v>219</v>
      </c>
      <c r="F177" s="1" t="n">
        <f aca="false">IFERROR(INDEX('Locality Calc'!$K$2:$K$316,MATCH(168,'Locality Calc'!$P$2:$P$316,0)),"")</f>
        <v>352</v>
      </c>
      <c r="G177" s="1" t="n">
        <f aca="false">IFERROR(INDEX('Locality Calc'!$F$2:$F$316,MATCH(168,'Locality Calc'!$P$2:$P$316,0)),"")</f>
        <v>5</v>
      </c>
      <c r="H177" s="8" t="n">
        <f aca="false">IFERROR(INDEX('Locality Calc'!$L$2:$L$316,MATCH(168,'Locality Calc'!$P$2:$P$316,0)),"")</f>
        <v>0.846153846153846</v>
      </c>
      <c r="I177" s="8" t="n">
        <f aca="false">IFERROR(INDEX('Locality Calc'!$M$2:$M$316,MATCH(168,'Locality Calc'!$P$2:$P$316,0)),"")</f>
        <v>0.229166666666667</v>
      </c>
      <c r="J177" s="8" t="n">
        <f aca="false">IFERROR(INDEX('Locality Calc'!$N$2:$N$316,MATCH(168,'Locality Calc'!$P$2:$P$316,0)),"")</f>
        <v>8.54105991883504</v>
      </c>
    </row>
    <row r="178" customFormat="false" ht="15" hidden="false" customHeight="true" outlineLevel="0" collapsed="false">
      <c r="A178" s="1" t="str">
        <f aca="false">IFERROR(INDEX('Locality Calc'!$A$2:$A$316,MATCH(169,'Locality Calc'!$P$2:$P$316,0)),"")</f>
        <v>ANAND NAGAR</v>
      </c>
      <c r="B178" s="1" t="n">
        <f aca="false">IFERROR(INDEX('Locality Calc'!$G$2:$G$316,MATCH(169,'Locality Calc'!$P$2:$P$316,0)),"")</f>
        <v>73</v>
      </c>
      <c r="C178" s="1" t="n">
        <f aca="false">IFERROR(INDEX('Locality Calc'!$H$2:$H$316,MATCH(169,'Locality Calc'!$P$2:$P$316,0)),"")</f>
        <v>143</v>
      </c>
      <c r="D178" s="1" t="n">
        <f aca="false">IFERROR(INDEX('Locality Calc'!$I$2:$I$316,MATCH(169,'Locality Calc'!$P$2:$P$316,0)),"")</f>
        <v>109</v>
      </c>
      <c r="E178" s="1" t="n">
        <f aca="false">IFERROR(INDEX('Locality Calc'!$J$2:$J$316,MATCH(169,'Locality Calc'!$P$2:$P$316,0)),"")</f>
        <v>20</v>
      </c>
      <c r="F178" s="1" t="n">
        <f aca="false">IFERROR(INDEX('Locality Calc'!$K$2:$K$316,MATCH(169,'Locality Calc'!$P$2:$P$316,0)),"")</f>
        <v>345</v>
      </c>
      <c r="G178" s="1" t="n">
        <f aca="false">IFERROR(INDEX('Locality Calc'!$F$2:$F$316,MATCH(169,'Locality Calc'!$P$2:$P$316,0)),"")</f>
        <v>4</v>
      </c>
      <c r="H178" s="8" t="n">
        <f aca="false">IFERROR(INDEX('Locality Calc'!$L$2:$L$316,MATCH(169,'Locality Calc'!$P$2:$P$316,0)),"")</f>
        <v>0.958904109589041</v>
      </c>
      <c r="I178" s="8" t="n">
        <f aca="false">IFERROR(INDEX('Locality Calc'!$M$2:$M$316,MATCH(169,'Locality Calc'!$P$2:$P$316,0)),"")</f>
        <v>-0.237762237762238</v>
      </c>
      <c r="J178" s="8" t="n">
        <f aca="false">IFERROR(INDEX('Locality Calc'!$N$2:$N$316,MATCH(169,'Locality Calc'!$P$2:$P$316,0)),"")</f>
        <v>-0.528362837575914</v>
      </c>
    </row>
    <row r="179" customFormat="false" ht="15" hidden="false" customHeight="true" outlineLevel="0" collapsed="false">
      <c r="A179" s="1" t="str">
        <f aca="false">IFERROR(INDEX('Locality Calc'!$A$2:$A$316,MATCH(170,'Locality Calc'!$P$2:$P$316,0)),"")</f>
        <v>Mitramandal Chowk</v>
      </c>
      <c r="B179" s="1" t="n">
        <f aca="false">IFERROR(INDEX('Locality Calc'!$G$2:$G$316,MATCH(170,'Locality Calc'!$P$2:$P$316,0)),"")</f>
        <v>60</v>
      </c>
      <c r="C179" s="1" t="n">
        <f aca="false">IFERROR(INDEX('Locality Calc'!$H$2:$H$316,MATCH(170,'Locality Calc'!$P$2:$P$316,0)),"")</f>
        <v>188</v>
      </c>
      <c r="D179" s="1" t="n">
        <f aca="false">IFERROR(INDEX('Locality Calc'!$I$2:$I$316,MATCH(170,'Locality Calc'!$P$2:$P$316,0)),"")</f>
        <v>90</v>
      </c>
      <c r="E179" s="1" t="n">
        <f aca="false">IFERROR(INDEX('Locality Calc'!$J$2:$J$316,MATCH(170,'Locality Calc'!$P$2:$P$316,0)),"")</f>
        <v>4</v>
      </c>
      <c r="F179" s="1" t="n">
        <f aca="false">IFERROR(INDEX('Locality Calc'!$K$2:$K$316,MATCH(170,'Locality Calc'!$P$2:$P$316,0)),"")</f>
        <v>342</v>
      </c>
      <c r="G179" s="1" t="n">
        <f aca="false">IFERROR(INDEX('Locality Calc'!$F$2:$F$316,MATCH(170,'Locality Calc'!$P$2:$P$316,0)),"")</f>
        <v>4</v>
      </c>
      <c r="H179" s="8" t="n">
        <f aca="false">IFERROR(INDEX('Locality Calc'!$L$2:$L$316,MATCH(170,'Locality Calc'!$P$2:$P$316,0)),"")</f>
        <v>2.13333333333333</v>
      </c>
      <c r="I179" s="8" t="n">
        <f aca="false">IFERROR(INDEX('Locality Calc'!$M$2:$M$316,MATCH(170,'Locality Calc'!$P$2:$P$316,0)),"")</f>
        <v>-0.521276595744681</v>
      </c>
      <c r="J179" s="8" t="n">
        <f aca="false">IFERROR(INDEX('Locality Calc'!$N$2:$N$316,MATCH(170,'Locality Calc'!$P$2:$P$316,0)),"")</f>
        <v>-0.885758998435055</v>
      </c>
    </row>
    <row r="180" customFormat="false" ht="15" hidden="false" customHeight="true" outlineLevel="0" collapsed="false">
      <c r="A180" s="1" t="str">
        <f aca="false">IFERROR(INDEX('Locality Calc'!$A$2:$A$316,MATCH(171,'Locality Calc'!$P$2:$P$316,0)),"")</f>
        <v>Mouje Wadgaon</v>
      </c>
      <c r="B180" s="1" t="n">
        <f aca="false">IFERROR(INDEX('Locality Calc'!$G$2:$G$316,MATCH(171,'Locality Calc'!$P$2:$P$316,0)),"")</f>
        <v>220</v>
      </c>
      <c r="C180" s="1" t="n">
        <f aca="false">IFERROR(INDEX('Locality Calc'!$H$2:$H$316,MATCH(171,'Locality Calc'!$P$2:$P$316,0)),"")</f>
        <v>59</v>
      </c>
      <c r="D180" s="1" t="n">
        <f aca="false">IFERROR(INDEX('Locality Calc'!$I$2:$I$316,MATCH(171,'Locality Calc'!$P$2:$P$316,0)),"")</f>
        <v>40</v>
      </c>
      <c r="E180" s="1" t="n">
        <f aca="false">IFERROR(INDEX('Locality Calc'!$J$2:$J$316,MATCH(171,'Locality Calc'!$P$2:$P$316,0)),"")</f>
        <v>17</v>
      </c>
      <c r="F180" s="1" t="n">
        <f aca="false">IFERROR(INDEX('Locality Calc'!$K$2:$K$316,MATCH(171,'Locality Calc'!$P$2:$P$316,0)),"")</f>
        <v>336</v>
      </c>
      <c r="G180" s="1" t="n">
        <f aca="false">IFERROR(INDEX('Locality Calc'!$F$2:$F$316,MATCH(171,'Locality Calc'!$P$2:$P$316,0)),"")</f>
        <v>4</v>
      </c>
      <c r="H180" s="8" t="n">
        <f aca="false">IFERROR(INDEX('Locality Calc'!$L$2:$L$316,MATCH(171,'Locality Calc'!$P$2:$P$316,0)),"")</f>
        <v>-0.731818181818182</v>
      </c>
      <c r="I180" s="8" t="n">
        <f aca="false">IFERROR(INDEX('Locality Calc'!$M$2:$M$316,MATCH(171,'Locality Calc'!$P$2:$P$316,0)),"")</f>
        <v>-0.322033898305085</v>
      </c>
      <c r="J180" s="8" t="n">
        <f aca="false">IFERROR(INDEX('Locality Calc'!$N$2:$N$316,MATCH(171,'Locality Calc'!$P$2:$P$316,0)),"")</f>
        <v>0.0924295774647887</v>
      </c>
    </row>
    <row r="181" customFormat="false" ht="15" hidden="false" customHeight="true" outlineLevel="0" collapsed="false">
      <c r="A181" s="1" t="str">
        <f aca="false">IFERROR(INDEX('Locality Calc'!$A$2:$A$316,MATCH(172,'Locality Calc'!$P$2:$P$316,0)),"")</f>
        <v>Sus Road</v>
      </c>
      <c r="B181" s="1" t="n">
        <f aca="false">IFERROR(INDEX('Locality Calc'!$G$2:$G$316,MATCH(172,'Locality Calc'!$P$2:$P$316,0)),"")</f>
        <v>115</v>
      </c>
      <c r="C181" s="1" t="n">
        <f aca="false">IFERROR(INDEX('Locality Calc'!$H$2:$H$316,MATCH(172,'Locality Calc'!$P$2:$P$316,0)),"")</f>
        <v>136</v>
      </c>
      <c r="D181" s="1" t="n">
        <f aca="false">IFERROR(INDEX('Locality Calc'!$I$2:$I$316,MATCH(172,'Locality Calc'!$P$2:$P$316,0)),"")</f>
        <v>59</v>
      </c>
      <c r="E181" s="1" t="n">
        <f aca="false">IFERROR(INDEX('Locality Calc'!$J$2:$J$316,MATCH(172,'Locality Calc'!$P$2:$P$316,0)),"")</f>
        <v>16</v>
      </c>
      <c r="F181" s="1" t="n">
        <f aca="false">IFERROR(INDEX('Locality Calc'!$K$2:$K$316,MATCH(172,'Locality Calc'!$P$2:$P$316,0)),"")</f>
        <v>326</v>
      </c>
      <c r="G181" s="1" t="n">
        <f aca="false">IFERROR(INDEX('Locality Calc'!$F$2:$F$316,MATCH(172,'Locality Calc'!$P$2:$P$316,0)),"")</f>
        <v>4</v>
      </c>
      <c r="H181" s="8" t="n">
        <f aca="false">IFERROR(INDEX('Locality Calc'!$L$2:$L$316,MATCH(172,'Locality Calc'!$P$2:$P$316,0)),"")</f>
        <v>0.182608695652174</v>
      </c>
      <c r="I181" s="8" t="n">
        <f aca="false">IFERROR(INDEX('Locality Calc'!$M$2:$M$316,MATCH(172,'Locality Calc'!$P$2:$P$316,0)),"")</f>
        <v>-0.566176470588235</v>
      </c>
      <c r="J181" s="8" t="n">
        <f aca="false">IFERROR(INDEX('Locality Calc'!$N$2:$N$316,MATCH(172,'Locality Calc'!$P$2:$P$316,0)),"")</f>
        <v>-0.302936261637622</v>
      </c>
    </row>
    <row r="182" customFormat="false" ht="15" hidden="false" customHeight="true" outlineLevel="0" collapsed="false">
      <c r="A182" s="1" t="str">
        <f aca="false">IFERROR(INDEX('Locality Calc'!$A$2:$A$316,MATCH(173,'Locality Calc'!$P$2:$P$316,0)),"")</f>
        <v>WADGAON KHURUD</v>
      </c>
      <c r="B182" s="1" t="n">
        <f aca="false">IFERROR(INDEX('Locality Calc'!$G$2:$G$316,MATCH(173,'Locality Calc'!$P$2:$P$316,0)),"")</f>
        <v>0</v>
      </c>
      <c r="C182" s="1" t="n">
        <f aca="false">IFERROR(INDEX('Locality Calc'!$H$2:$H$316,MATCH(173,'Locality Calc'!$P$2:$P$316,0)),"")</f>
        <v>0</v>
      </c>
      <c r="D182" s="1" t="n">
        <f aca="false">IFERROR(INDEX('Locality Calc'!$I$2:$I$316,MATCH(173,'Locality Calc'!$P$2:$P$316,0)),"")</f>
        <v>255</v>
      </c>
      <c r="E182" s="1" t="n">
        <f aca="false">IFERROR(INDEX('Locality Calc'!$J$2:$J$316,MATCH(173,'Locality Calc'!$P$2:$P$316,0)),"")</f>
        <v>69</v>
      </c>
      <c r="F182" s="1" t="n">
        <f aca="false">IFERROR(INDEX('Locality Calc'!$K$2:$K$316,MATCH(173,'Locality Calc'!$P$2:$P$316,0)),"")</f>
        <v>324</v>
      </c>
      <c r="G182" s="1" t="n">
        <f aca="false">IFERROR(INDEX('Locality Calc'!$F$2:$F$316,MATCH(173,'Locality Calc'!$P$2:$P$316,0)),"")</f>
        <v>2</v>
      </c>
      <c r="H182" s="8" t="str">
        <f aca="false">IFERROR(INDEX('Locality Calc'!$L$2:$L$316,MATCH(173,'Locality Calc'!$P$2:$P$316,0)),"")</f>
        <v/>
      </c>
      <c r="I182" s="8" t="str">
        <f aca="false">IFERROR(INDEX('Locality Calc'!$M$2:$M$316,MATCH(173,'Locality Calc'!$P$2:$P$316,0)),"")</f>
        <v/>
      </c>
      <c r="J182" s="8" t="n">
        <f aca="false">IFERROR(INDEX('Locality Calc'!$N$2:$N$316,MATCH(173,'Locality Calc'!$P$2:$P$316,0)),"")</f>
        <v>-0.304473902236951</v>
      </c>
    </row>
    <row r="183" customFormat="false" ht="15" hidden="false" customHeight="true" outlineLevel="0" collapsed="false">
      <c r="A183" s="1" t="str">
        <f aca="false">IFERROR(INDEX('Locality Calc'!$A$2:$A$316,MATCH(174,'Locality Calc'!$P$2:$P$316,0)),"")</f>
        <v>Bavdhan Khurd</v>
      </c>
      <c r="B183" s="1" t="n">
        <f aca="false">IFERROR(INDEX('Locality Calc'!$G$2:$G$316,MATCH(174,'Locality Calc'!$P$2:$P$316,0)),"")</f>
        <v>0</v>
      </c>
      <c r="C183" s="1" t="n">
        <f aca="false">IFERROR(INDEX('Locality Calc'!$H$2:$H$316,MATCH(174,'Locality Calc'!$P$2:$P$316,0)),"")</f>
        <v>172</v>
      </c>
      <c r="D183" s="1" t="n">
        <f aca="false">IFERROR(INDEX('Locality Calc'!$I$2:$I$316,MATCH(174,'Locality Calc'!$P$2:$P$316,0)),"")</f>
        <v>124</v>
      </c>
      <c r="E183" s="1" t="n">
        <f aca="false">IFERROR(INDEX('Locality Calc'!$J$2:$J$316,MATCH(174,'Locality Calc'!$P$2:$P$316,0)),"")</f>
        <v>25</v>
      </c>
      <c r="F183" s="1" t="n">
        <f aca="false">IFERROR(INDEX('Locality Calc'!$K$2:$K$316,MATCH(174,'Locality Calc'!$P$2:$P$316,0)),"")</f>
        <v>321</v>
      </c>
      <c r="G183" s="1" t="n">
        <f aca="false">IFERROR(INDEX('Locality Calc'!$F$2:$F$316,MATCH(174,'Locality Calc'!$P$2:$P$316,0)),"")</f>
        <v>3</v>
      </c>
      <c r="H183" s="8" t="str">
        <f aca="false">IFERROR(INDEX('Locality Calc'!$L$2:$L$316,MATCH(174,'Locality Calc'!$P$2:$P$316,0)),"")</f>
        <v/>
      </c>
      <c r="I183" s="8" t="n">
        <f aca="false">IFERROR(INDEX('Locality Calc'!$M$2:$M$316,MATCH(174,'Locality Calc'!$P$2:$P$316,0)),"")</f>
        <v>-0.27906976744186</v>
      </c>
      <c r="J183" s="8" t="n">
        <f aca="false">IFERROR(INDEX('Locality Calc'!$N$2:$N$316,MATCH(174,'Locality Calc'!$P$2:$P$316,0)),"")</f>
        <v>-0.481769650159019</v>
      </c>
    </row>
    <row r="184" customFormat="false" ht="15" hidden="false" customHeight="true" outlineLevel="0" collapsed="false">
      <c r="A184" s="1" t="str">
        <f aca="false">IFERROR(INDEX('Locality Calc'!$A$2:$A$316,MATCH(175,'Locality Calc'!$P$2:$P$316,0)),"")</f>
        <v>CHARHOLI</v>
      </c>
      <c r="B184" s="1" t="n">
        <f aca="false">IFERROR(INDEX('Locality Calc'!$G$2:$G$316,MATCH(175,'Locality Calc'!$P$2:$P$316,0)),"")</f>
        <v>198</v>
      </c>
      <c r="C184" s="1" t="n">
        <f aca="false">IFERROR(INDEX('Locality Calc'!$H$2:$H$316,MATCH(175,'Locality Calc'!$P$2:$P$316,0)),"")</f>
        <v>54</v>
      </c>
      <c r="D184" s="1" t="n">
        <f aca="false">IFERROR(INDEX('Locality Calc'!$I$2:$I$316,MATCH(175,'Locality Calc'!$P$2:$P$316,0)),"")</f>
        <v>39</v>
      </c>
      <c r="E184" s="1" t="n">
        <f aca="false">IFERROR(INDEX('Locality Calc'!$J$2:$J$316,MATCH(175,'Locality Calc'!$P$2:$P$316,0)),"")</f>
        <v>17</v>
      </c>
      <c r="F184" s="1" t="n">
        <f aca="false">IFERROR(INDEX('Locality Calc'!$K$2:$K$316,MATCH(175,'Locality Calc'!$P$2:$P$316,0)),"")</f>
        <v>308</v>
      </c>
      <c r="G184" s="1" t="n">
        <f aca="false">IFERROR(INDEX('Locality Calc'!$F$2:$F$316,MATCH(175,'Locality Calc'!$P$2:$P$316,0)),"")</f>
        <v>7</v>
      </c>
      <c r="H184" s="8" t="n">
        <f aca="false">IFERROR(INDEX('Locality Calc'!$L$2:$L$316,MATCH(175,'Locality Calc'!$P$2:$P$316,0)),"")</f>
        <v>-0.727272727272727</v>
      </c>
      <c r="I184" s="8" t="n">
        <f aca="false">IFERROR(INDEX('Locality Calc'!$M$2:$M$316,MATCH(175,'Locality Calc'!$P$2:$P$316,0)),"")</f>
        <v>-0.277777777777778</v>
      </c>
      <c r="J184" s="8" t="n">
        <f aca="false">IFERROR(INDEX('Locality Calc'!$N$2:$N$316,MATCH(175,'Locality Calc'!$P$2:$P$316,0)),"")</f>
        <v>0.120440592271578</v>
      </c>
    </row>
    <row r="185" customFormat="false" ht="15" hidden="false" customHeight="true" outlineLevel="0" collapsed="false">
      <c r="A185" s="1" t="str">
        <f aca="false">IFERROR(INDEX('Locality Calc'!$A$2:$A$316,MATCH(176,'Locality Calc'!$P$2:$P$316,0)),"")</f>
        <v>SHIVAJI CHOWK</v>
      </c>
      <c r="B185" s="1" t="n">
        <f aca="false">IFERROR(INDEX('Locality Calc'!$G$2:$G$316,MATCH(176,'Locality Calc'!$P$2:$P$316,0)),"")</f>
        <v>308</v>
      </c>
      <c r="C185" s="1" t="n">
        <f aca="false">IFERROR(INDEX('Locality Calc'!$H$2:$H$316,MATCH(176,'Locality Calc'!$P$2:$P$316,0)),"")</f>
        <v>0</v>
      </c>
      <c r="D185" s="1" t="n">
        <f aca="false">IFERROR(INDEX('Locality Calc'!$I$2:$I$316,MATCH(176,'Locality Calc'!$P$2:$P$316,0)),"")</f>
        <v>0</v>
      </c>
      <c r="E185" s="1" t="n">
        <f aca="false">IFERROR(INDEX('Locality Calc'!$J$2:$J$316,MATCH(176,'Locality Calc'!$P$2:$P$316,0)),"")</f>
        <v>0</v>
      </c>
      <c r="F185" s="1" t="n">
        <f aca="false">IFERROR(INDEX('Locality Calc'!$K$2:$K$316,MATCH(176,'Locality Calc'!$P$2:$P$316,0)),"")</f>
        <v>308</v>
      </c>
      <c r="G185" s="1" t="n">
        <f aca="false">IFERROR(INDEX('Locality Calc'!$F$2:$F$316,MATCH(176,'Locality Calc'!$P$2:$P$316,0)),"")</f>
        <v>2</v>
      </c>
      <c r="H185" s="8" t="n">
        <f aca="false">IFERROR(INDEX('Locality Calc'!$L$2:$L$316,MATCH(176,'Locality Calc'!$P$2:$P$316,0)),"")</f>
        <v>-1</v>
      </c>
      <c r="I185" s="8" t="str">
        <f aca="false">IFERROR(INDEX('Locality Calc'!$M$2:$M$316,MATCH(176,'Locality Calc'!$P$2:$P$316,0)),"")</f>
        <v/>
      </c>
      <c r="J185" s="8" t="str">
        <f aca="false">IFERROR(INDEX('Locality Calc'!$N$2:$N$316,MATCH(176,'Locality Calc'!$P$2:$P$316,0)),"")</f>
        <v/>
      </c>
    </row>
    <row r="186" customFormat="false" ht="15" hidden="false" customHeight="true" outlineLevel="0" collapsed="false">
      <c r="A186" s="1" t="str">
        <f aca="false">IFERROR(INDEX('Locality Calc'!$A$2:$A$316,MATCH(177,'Locality Calc'!$P$2:$P$316,0)),"")</f>
        <v>Nibm</v>
      </c>
      <c r="B186" s="1" t="n">
        <f aca="false">IFERROR(INDEX('Locality Calc'!$G$2:$G$316,MATCH(177,'Locality Calc'!$P$2:$P$316,0)),"")</f>
        <v>130</v>
      </c>
      <c r="C186" s="1" t="n">
        <f aca="false">IFERROR(INDEX('Locality Calc'!$H$2:$H$316,MATCH(177,'Locality Calc'!$P$2:$P$316,0)),"")</f>
        <v>133</v>
      </c>
      <c r="D186" s="1" t="n">
        <f aca="false">IFERROR(INDEX('Locality Calc'!$I$2:$I$316,MATCH(177,'Locality Calc'!$P$2:$P$316,0)),"")</f>
        <v>25</v>
      </c>
      <c r="E186" s="1" t="n">
        <f aca="false">IFERROR(INDEX('Locality Calc'!$J$2:$J$316,MATCH(177,'Locality Calc'!$P$2:$P$316,0)),"")</f>
        <v>15</v>
      </c>
      <c r="F186" s="1" t="n">
        <f aca="false">IFERROR(INDEX('Locality Calc'!$K$2:$K$316,MATCH(177,'Locality Calc'!$P$2:$P$316,0)),"")</f>
        <v>303</v>
      </c>
      <c r="G186" s="1" t="n">
        <f aca="false">IFERROR(INDEX('Locality Calc'!$F$2:$F$316,MATCH(177,'Locality Calc'!$P$2:$P$316,0)),"")</f>
        <v>4</v>
      </c>
      <c r="H186" s="8" t="n">
        <f aca="false">IFERROR(INDEX('Locality Calc'!$L$2:$L$316,MATCH(177,'Locality Calc'!$P$2:$P$316,0)),"")</f>
        <v>0.0230769230769231</v>
      </c>
      <c r="I186" s="8" t="n">
        <f aca="false">IFERROR(INDEX('Locality Calc'!$M$2:$M$316,MATCH(177,'Locality Calc'!$P$2:$P$316,0)),"")</f>
        <v>-0.81203007518797</v>
      </c>
      <c r="J186" s="8" t="n">
        <f aca="false">IFERROR(INDEX('Locality Calc'!$N$2:$N$316,MATCH(177,'Locality Calc'!$P$2:$P$316,0)),"")</f>
        <v>0.542253521126761</v>
      </c>
    </row>
    <row r="187" customFormat="false" ht="15" hidden="false" customHeight="true" outlineLevel="0" collapsed="false">
      <c r="A187" s="1" t="str">
        <f aca="false">IFERROR(INDEX('Locality Calc'!$A$2:$A$316,MATCH(178,'Locality Calc'!$P$2:$P$316,0)),"")</f>
        <v>Keshavnagar</v>
      </c>
      <c r="B187" s="1" t="n">
        <f aca="false">IFERROR(INDEX('Locality Calc'!$G$2:$G$316,MATCH(178,'Locality Calc'!$P$2:$P$316,0)),"")</f>
        <v>300</v>
      </c>
      <c r="C187" s="1" t="n">
        <f aca="false">IFERROR(INDEX('Locality Calc'!$H$2:$H$316,MATCH(178,'Locality Calc'!$P$2:$P$316,0)),"")</f>
        <v>0</v>
      </c>
      <c r="D187" s="1" t="n">
        <f aca="false">IFERROR(INDEX('Locality Calc'!$I$2:$I$316,MATCH(178,'Locality Calc'!$P$2:$P$316,0)),"")</f>
        <v>0</v>
      </c>
      <c r="E187" s="1" t="n">
        <f aca="false">IFERROR(INDEX('Locality Calc'!$J$2:$J$316,MATCH(178,'Locality Calc'!$P$2:$P$316,0)),"")</f>
        <v>0</v>
      </c>
      <c r="F187" s="1" t="n">
        <f aca="false">IFERROR(INDEX('Locality Calc'!$K$2:$K$316,MATCH(178,'Locality Calc'!$P$2:$P$316,0)),"")</f>
        <v>300</v>
      </c>
      <c r="G187" s="1" t="n">
        <f aca="false">IFERROR(INDEX('Locality Calc'!$F$2:$F$316,MATCH(178,'Locality Calc'!$P$2:$P$316,0)),"")</f>
        <v>1</v>
      </c>
      <c r="H187" s="8" t="n">
        <f aca="false">IFERROR(INDEX('Locality Calc'!$L$2:$L$316,MATCH(178,'Locality Calc'!$P$2:$P$316,0)),"")</f>
        <v>-1</v>
      </c>
      <c r="I187" s="8" t="str">
        <f aca="false">IFERROR(INDEX('Locality Calc'!$M$2:$M$316,MATCH(178,'Locality Calc'!$P$2:$P$316,0)),"")</f>
        <v/>
      </c>
      <c r="J187" s="8" t="str">
        <f aca="false">IFERROR(INDEX('Locality Calc'!$N$2:$N$316,MATCH(178,'Locality Calc'!$P$2:$P$316,0)),"")</f>
        <v/>
      </c>
    </row>
    <row r="188" customFormat="false" ht="15" hidden="false" customHeight="true" outlineLevel="0" collapsed="false">
      <c r="A188" s="1" t="str">
        <f aca="false">IFERROR(INDEX('Locality Calc'!$A$2:$A$316,MATCH(179,'Locality Calc'!$P$2:$P$316,0)),"")</f>
        <v>Bhugaon</v>
      </c>
      <c r="B188" s="1" t="n">
        <f aca="false">IFERROR(INDEX('Locality Calc'!$G$2:$G$316,MATCH(179,'Locality Calc'!$P$2:$P$316,0)),"")</f>
        <v>86</v>
      </c>
      <c r="C188" s="1" t="n">
        <f aca="false">IFERROR(INDEX('Locality Calc'!$H$2:$H$316,MATCH(179,'Locality Calc'!$P$2:$P$316,0)),"")</f>
        <v>81</v>
      </c>
      <c r="D188" s="1" t="n">
        <f aca="false">IFERROR(INDEX('Locality Calc'!$I$2:$I$316,MATCH(179,'Locality Calc'!$P$2:$P$316,0)),"")</f>
        <v>89</v>
      </c>
      <c r="E188" s="1" t="n">
        <f aca="false">IFERROR(INDEX('Locality Calc'!$J$2:$J$316,MATCH(179,'Locality Calc'!$P$2:$P$316,0)),"")</f>
        <v>18</v>
      </c>
      <c r="F188" s="1" t="n">
        <f aca="false">IFERROR(INDEX('Locality Calc'!$K$2:$K$316,MATCH(179,'Locality Calc'!$P$2:$P$316,0)),"")</f>
        <v>274</v>
      </c>
      <c r="G188" s="1" t="n">
        <f aca="false">IFERROR(INDEX('Locality Calc'!$F$2:$F$316,MATCH(179,'Locality Calc'!$P$2:$P$316,0)),"")</f>
        <v>7</v>
      </c>
      <c r="H188" s="8" t="n">
        <f aca="false">IFERROR(INDEX('Locality Calc'!$L$2:$L$316,MATCH(179,'Locality Calc'!$P$2:$P$316,0)),"")</f>
        <v>-0.0581395348837209</v>
      </c>
      <c r="I188" s="8" t="n">
        <f aca="false">IFERROR(INDEX('Locality Calc'!$M$2:$M$316,MATCH(179,'Locality Calc'!$P$2:$P$316,0)),"")</f>
        <v>0.0987654320987654</v>
      </c>
      <c r="J188" s="8" t="n">
        <f aca="false">IFERROR(INDEX('Locality Calc'!$N$2:$N$316,MATCH(179,'Locality Calc'!$P$2:$P$316,0)),"")</f>
        <v>-0.480139262541541</v>
      </c>
    </row>
    <row r="189" customFormat="false" ht="15" hidden="false" customHeight="true" outlineLevel="0" collapsed="false">
      <c r="A189" s="1" t="str">
        <f aca="false">IFERROR(INDEX('Locality Calc'!$A$2:$A$316,MATCH(180,'Locality Calc'!$P$2:$P$316,0)),"")</f>
        <v>S S Road</v>
      </c>
      <c r="B189" s="1" t="n">
        <f aca="false">IFERROR(INDEX('Locality Calc'!$G$2:$G$316,MATCH(180,'Locality Calc'!$P$2:$P$316,0)),"")</f>
        <v>266</v>
      </c>
      <c r="C189" s="1" t="n">
        <f aca="false">IFERROR(INDEX('Locality Calc'!$H$2:$H$316,MATCH(180,'Locality Calc'!$P$2:$P$316,0)),"")</f>
        <v>0</v>
      </c>
      <c r="D189" s="1" t="n">
        <f aca="false">IFERROR(INDEX('Locality Calc'!$I$2:$I$316,MATCH(180,'Locality Calc'!$P$2:$P$316,0)),"")</f>
        <v>0</v>
      </c>
      <c r="E189" s="1" t="n">
        <f aca="false">IFERROR(INDEX('Locality Calc'!$J$2:$J$316,MATCH(180,'Locality Calc'!$P$2:$P$316,0)),"")</f>
        <v>0</v>
      </c>
      <c r="F189" s="1" t="n">
        <f aca="false">IFERROR(INDEX('Locality Calc'!$K$2:$K$316,MATCH(180,'Locality Calc'!$P$2:$P$316,0)),"")</f>
        <v>266</v>
      </c>
      <c r="G189" s="1" t="n">
        <f aca="false">IFERROR(INDEX('Locality Calc'!$F$2:$F$316,MATCH(180,'Locality Calc'!$P$2:$P$316,0)),"")</f>
        <v>1</v>
      </c>
      <c r="H189" s="8" t="n">
        <f aca="false">IFERROR(INDEX('Locality Calc'!$L$2:$L$316,MATCH(180,'Locality Calc'!$P$2:$P$316,0)),"")</f>
        <v>-1</v>
      </c>
      <c r="I189" s="8" t="str">
        <f aca="false">IFERROR(INDEX('Locality Calc'!$M$2:$M$316,MATCH(180,'Locality Calc'!$P$2:$P$316,0)),"")</f>
        <v/>
      </c>
      <c r="J189" s="8" t="str">
        <f aca="false">IFERROR(INDEX('Locality Calc'!$N$2:$N$316,MATCH(180,'Locality Calc'!$P$2:$P$316,0)),"")</f>
        <v/>
      </c>
    </row>
    <row r="190" customFormat="false" ht="15" hidden="false" customHeight="true" outlineLevel="0" collapsed="false">
      <c r="A190" s="1" t="str">
        <f aca="false">IFERROR(INDEX('Locality Calc'!$A$2:$A$316,MATCH(181,'Locality Calc'!$P$2:$P$316,0)),"")</f>
        <v>Ghorpadi</v>
      </c>
      <c r="B190" s="1" t="n">
        <f aca="false">IFERROR(INDEX('Locality Calc'!$G$2:$G$316,MATCH(181,'Locality Calc'!$P$2:$P$316,0)),"")</f>
        <v>0</v>
      </c>
      <c r="C190" s="1" t="n">
        <f aca="false">IFERROR(INDEX('Locality Calc'!$H$2:$H$316,MATCH(181,'Locality Calc'!$P$2:$P$316,0)),"")</f>
        <v>154</v>
      </c>
      <c r="D190" s="1" t="n">
        <f aca="false">IFERROR(INDEX('Locality Calc'!$I$2:$I$316,MATCH(181,'Locality Calc'!$P$2:$P$316,0)),"")</f>
        <v>109</v>
      </c>
      <c r="E190" s="1" t="n">
        <f aca="false">IFERROR(INDEX('Locality Calc'!$J$2:$J$316,MATCH(181,'Locality Calc'!$P$2:$P$316,0)),"")</f>
        <v>0</v>
      </c>
      <c r="F190" s="1" t="n">
        <f aca="false">IFERROR(INDEX('Locality Calc'!$K$2:$K$316,MATCH(181,'Locality Calc'!$P$2:$P$316,0)),"")</f>
        <v>263</v>
      </c>
      <c r="G190" s="1" t="n">
        <f aca="false">IFERROR(INDEX('Locality Calc'!$F$2:$F$316,MATCH(181,'Locality Calc'!$P$2:$P$316,0)),"")</f>
        <v>2</v>
      </c>
      <c r="H190" s="8" t="str">
        <f aca="false">IFERROR(INDEX('Locality Calc'!$L$2:$L$316,MATCH(181,'Locality Calc'!$P$2:$P$316,0)),"")</f>
        <v/>
      </c>
      <c r="I190" s="8" t="n">
        <f aca="false">IFERROR(INDEX('Locality Calc'!$M$2:$M$316,MATCH(181,'Locality Calc'!$P$2:$P$316,0)),"")</f>
        <v>-0.292207792207792</v>
      </c>
      <c r="J190" s="8" t="n">
        <f aca="false">IFERROR(INDEX('Locality Calc'!$N$2:$N$316,MATCH(181,'Locality Calc'!$P$2:$P$316,0)),"")</f>
        <v>-1</v>
      </c>
    </row>
    <row r="191" customFormat="false" ht="15" hidden="false" customHeight="true" outlineLevel="0" collapsed="false">
      <c r="A191" s="1" t="str">
        <f aca="false">IFERROR(INDEX('Locality Calc'!$A$2:$A$316,MATCH(182,'Locality Calc'!$P$2:$P$316,0)),"")</f>
        <v>Jejuri</v>
      </c>
      <c r="B191" s="1" t="n">
        <f aca="false">IFERROR(INDEX('Locality Calc'!$G$2:$G$316,MATCH(182,'Locality Calc'!$P$2:$P$316,0)),"")</f>
        <v>116</v>
      </c>
      <c r="C191" s="1" t="n">
        <f aca="false">IFERROR(INDEX('Locality Calc'!$H$2:$H$316,MATCH(182,'Locality Calc'!$P$2:$P$316,0)),"")</f>
        <v>52</v>
      </c>
      <c r="D191" s="1" t="n">
        <f aca="false">IFERROR(INDEX('Locality Calc'!$I$2:$I$316,MATCH(182,'Locality Calc'!$P$2:$P$316,0)),"")</f>
        <v>57</v>
      </c>
      <c r="E191" s="1" t="n">
        <f aca="false">IFERROR(INDEX('Locality Calc'!$J$2:$J$316,MATCH(182,'Locality Calc'!$P$2:$P$316,0)),"")</f>
        <v>34</v>
      </c>
      <c r="F191" s="1" t="n">
        <f aca="false">IFERROR(INDEX('Locality Calc'!$K$2:$K$316,MATCH(182,'Locality Calc'!$P$2:$P$316,0)),"")</f>
        <v>259</v>
      </c>
      <c r="G191" s="1" t="n">
        <f aca="false">IFERROR(INDEX('Locality Calc'!$F$2:$F$316,MATCH(182,'Locality Calc'!$P$2:$P$316,0)),"")</f>
        <v>4</v>
      </c>
      <c r="H191" s="8" t="n">
        <f aca="false">IFERROR(INDEX('Locality Calc'!$L$2:$L$316,MATCH(182,'Locality Calc'!$P$2:$P$316,0)),"")</f>
        <v>-0.551724137931035</v>
      </c>
      <c r="I191" s="8" t="n">
        <f aca="false">IFERROR(INDEX('Locality Calc'!$M$2:$M$316,MATCH(182,'Locality Calc'!$P$2:$P$316,0)),"")</f>
        <v>0.0961538461538462</v>
      </c>
      <c r="J191" s="8" t="n">
        <f aca="false">IFERROR(INDEX('Locality Calc'!$N$2:$N$316,MATCH(182,'Locality Calc'!$P$2:$P$316,0)),"")</f>
        <v>0.533234494687423</v>
      </c>
    </row>
    <row r="192" customFormat="false" ht="15" hidden="false" customHeight="true" outlineLevel="0" collapsed="false">
      <c r="A192" s="1" t="str">
        <f aca="false">IFERROR(INDEX('Locality Calc'!$A$2:$A$316,MATCH(183,'Locality Calc'!$P$2:$P$316,0)),"")</f>
        <v>MUKUNDNAGAR</v>
      </c>
      <c r="B192" s="1" t="n">
        <f aca="false">IFERROR(INDEX('Locality Calc'!$G$2:$G$316,MATCH(183,'Locality Calc'!$P$2:$P$316,0)),"")</f>
        <v>257</v>
      </c>
      <c r="C192" s="1" t="n">
        <f aca="false">IFERROR(INDEX('Locality Calc'!$H$2:$H$316,MATCH(183,'Locality Calc'!$P$2:$P$316,0)),"")</f>
        <v>0</v>
      </c>
      <c r="D192" s="1" t="n">
        <f aca="false">IFERROR(INDEX('Locality Calc'!$I$2:$I$316,MATCH(183,'Locality Calc'!$P$2:$P$316,0)),"")</f>
        <v>0</v>
      </c>
      <c r="E192" s="1" t="n">
        <f aca="false">IFERROR(INDEX('Locality Calc'!$J$2:$J$316,MATCH(183,'Locality Calc'!$P$2:$P$316,0)),"")</f>
        <v>0</v>
      </c>
      <c r="F192" s="1" t="n">
        <f aca="false">IFERROR(INDEX('Locality Calc'!$K$2:$K$316,MATCH(183,'Locality Calc'!$P$2:$P$316,0)),"")</f>
        <v>257</v>
      </c>
      <c r="G192" s="1" t="n">
        <f aca="false">IFERROR(INDEX('Locality Calc'!$F$2:$F$316,MATCH(183,'Locality Calc'!$P$2:$P$316,0)),"")</f>
        <v>1</v>
      </c>
      <c r="H192" s="8" t="n">
        <f aca="false">IFERROR(INDEX('Locality Calc'!$L$2:$L$316,MATCH(183,'Locality Calc'!$P$2:$P$316,0)),"")</f>
        <v>-1</v>
      </c>
      <c r="I192" s="8" t="str">
        <f aca="false">IFERROR(INDEX('Locality Calc'!$M$2:$M$316,MATCH(183,'Locality Calc'!$P$2:$P$316,0)),"")</f>
        <v/>
      </c>
      <c r="J192" s="8" t="str">
        <f aca="false">IFERROR(INDEX('Locality Calc'!$N$2:$N$316,MATCH(183,'Locality Calc'!$P$2:$P$316,0)),"")</f>
        <v/>
      </c>
    </row>
    <row r="193" customFormat="false" ht="15" hidden="false" customHeight="true" outlineLevel="0" collapsed="false">
      <c r="A193" s="1" t="str">
        <f aca="false">IFERROR(INDEX('Locality Calc'!$A$2:$A$316,MATCH(184,'Locality Calc'!$P$2:$P$316,0)),"")</f>
        <v>Amboli</v>
      </c>
      <c r="B193" s="1" t="n">
        <f aca="false">IFERROR(INDEX('Locality Calc'!$G$2:$G$316,MATCH(184,'Locality Calc'!$P$2:$P$316,0)),"")</f>
        <v>219</v>
      </c>
      <c r="C193" s="1" t="n">
        <f aca="false">IFERROR(INDEX('Locality Calc'!$H$2:$H$316,MATCH(184,'Locality Calc'!$P$2:$P$316,0)),"")</f>
        <v>33</v>
      </c>
      <c r="D193" s="1" t="n">
        <f aca="false">IFERROR(INDEX('Locality Calc'!$I$2:$I$316,MATCH(184,'Locality Calc'!$P$2:$P$316,0)),"")</f>
        <v>0</v>
      </c>
      <c r="E193" s="1" t="n">
        <f aca="false">IFERROR(INDEX('Locality Calc'!$J$2:$J$316,MATCH(184,'Locality Calc'!$P$2:$P$316,0)),"")</f>
        <v>0</v>
      </c>
      <c r="F193" s="1" t="n">
        <f aca="false">IFERROR(INDEX('Locality Calc'!$K$2:$K$316,MATCH(184,'Locality Calc'!$P$2:$P$316,0)),"")</f>
        <v>252</v>
      </c>
      <c r="G193" s="1" t="n">
        <f aca="false">IFERROR(INDEX('Locality Calc'!$F$2:$F$316,MATCH(184,'Locality Calc'!$P$2:$P$316,0)),"")</f>
        <v>2</v>
      </c>
      <c r="H193" s="8" t="n">
        <f aca="false">IFERROR(INDEX('Locality Calc'!$L$2:$L$316,MATCH(184,'Locality Calc'!$P$2:$P$316,0)),"")</f>
        <v>-0.849315068493151</v>
      </c>
      <c r="I193" s="8" t="n">
        <f aca="false">IFERROR(INDEX('Locality Calc'!$M$2:$M$316,MATCH(184,'Locality Calc'!$P$2:$P$316,0)),"")</f>
        <v>-1</v>
      </c>
      <c r="J193" s="8" t="str">
        <f aca="false">IFERROR(INDEX('Locality Calc'!$N$2:$N$316,MATCH(184,'Locality Calc'!$P$2:$P$316,0)),"")</f>
        <v/>
      </c>
    </row>
    <row r="194" customFormat="false" ht="15" hidden="false" customHeight="true" outlineLevel="0" collapsed="false">
      <c r="A194" s="1" t="str">
        <f aca="false">IFERROR(INDEX('Locality Calc'!$A$2:$A$316,MATCH(185,'Locality Calc'!$P$2:$P$316,0)),"")</f>
        <v>Talwade</v>
      </c>
      <c r="B194" s="1" t="n">
        <f aca="false">IFERROR(INDEX('Locality Calc'!$G$2:$G$316,MATCH(185,'Locality Calc'!$P$2:$P$316,0)),"")</f>
        <v>0</v>
      </c>
      <c r="C194" s="1" t="n">
        <f aca="false">IFERROR(INDEX('Locality Calc'!$H$2:$H$316,MATCH(185,'Locality Calc'!$P$2:$P$316,0)),"")</f>
        <v>0</v>
      </c>
      <c r="D194" s="1" t="n">
        <f aca="false">IFERROR(INDEX('Locality Calc'!$I$2:$I$316,MATCH(185,'Locality Calc'!$P$2:$P$316,0)),"")</f>
        <v>237</v>
      </c>
      <c r="E194" s="1" t="n">
        <f aca="false">IFERROR(INDEX('Locality Calc'!$J$2:$J$316,MATCH(185,'Locality Calc'!$P$2:$P$316,0)),"")</f>
        <v>0</v>
      </c>
      <c r="F194" s="1" t="n">
        <f aca="false">IFERROR(INDEX('Locality Calc'!$K$2:$K$316,MATCH(185,'Locality Calc'!$P$2:$P$316,0)),"")</f>
        <v>237</v>
      </c>
      <c r="G194" s="1" t="n">
        <f aca="false">IFERROR(INDEX('Locality Calc'!$F$2:$F$316,MATCH(185,'Locality Calc'!$P$2:$P$316,0)),"")</f>
        <v>2</v>
      </c>
      <c r="H194" s="8" t="str">
        <f aca="false">IFERROR(INDEX('Locality Calc'!$L$2:$L$316,MATCH(185,'Locality Calc'!$P$2:$P$316,0)),"")</f>
        <v/>
      </c>
      <c r="I194" s="8" t="str">
        <f aca="false">IFERROR(INDEX('Locality Calc'!$M$2:$M$316,MATCH(185,'Locality Calc'!$P$2:$P$316,0)),"")</f>
        <v/>
      </c>
      <c r="J194" s="8" t="n">
        <f aca="false">IFERROR(INDEX('Locality Calc'!$N$2:$N$316,MATCH(185,'Locality Calc'!$P$2:$P$316,0)),"")</f>
        <v>-1</v>
      </c>
    </row>
    <row r="195" customFormat="false" ht="15" hidden="false" customHeight="true" outlineLevel="0" collapsed="false">
      <c r="A195" s="1" t="str">
        <f aca="false">IFERROR(INDEX('Locality Calc'!$A$2:$A$316,MATCH(186,'Locality Calc'!$P$2:$P$316,0)),"")</f>
        <v>DSK Road</v>
      </c>
      <c r="B195" s="1" t="n">
        <f aca="false">IFERROR(INDEX('Locality Calc'!$G$2:$G$316,MATCH(186,'Locality Calc'!$P$2:$P$316,0)),"")</f>
        <v>27</v>
      </c>
      <c r="C195" s="1" t="n">
        <f aca="false">IFERROR(INDEX('Locality Calc'!$H$2:$H$316,MATCH(186,'Locality Calc'!$P$2:$P$316,0)),"")</f>
        <v>48</v>
      </c>
      <c r="D195" s="1" t="n">
        <f aca="false">IFERROR(INDEX('Locality Calc'!$I$2:$I$316,MATCH(186,'Locality Calc'!$P$2:$P$316,0)),"")</f>
        <v>115</v>
      </c>
      <c r="E195" s="1" t="n">
        <f aca="false">IFERROR(INDEX('Locality Calc'!$J$2:$J$316,MATCH(186,'Locality Calc'!$P$2:$P$316,0)),"")</f>
        <v>33</v>
      </c>
      <c r="F195" s="1" t="n">
        <f aca="false">IFERROR(INDEX('Locality Calc'!$K$2:$K$316,MATCH(186,'Locality Calc'!$P$2:$P$316,0)),"")</f>
        <v>223</v>
      </c>
      <c r="G195" s="1" t="n">
        <f aca="false">IFERROR(INDEX('Locality Calc'!$F$2:$F$316,MATCH(186,'Locality Calc'!$P$2:$P$316,0)),"")</f>
        <v>4</v>
      </c>
      <c r="H195" s="8" t="n">
        <f aca="false">IFERROR(INDEX('Locality Calc'!$L$2:$L$316,MATCH(186,'Locality Calc'!$P$2:$P$316,0)),"")</f>
        <v>0.777777777777778</v>
      </c>
      <c r="I195" s="8" t="n">
        <f aca="false">IFERROR(INDEX('Locality Calc'!$M$2:$M$316,MATCH(186,'Locality Calc'!$P$2:$P$316,0)),"")</f>
        <v>1.39583333333333</v>
      </c>
      <c r="J195" s="8" t="n">
        <f aca="false">IFERROR(INDEX('Locality Calc'!$N$2:$N$316,MATCH(186,'Locality Calc'!$P$2:$P$316,0)),"")</f>
        <v>-0.262400489895897</v>
      </c>
    </row>
    <row r="196" customFormat="false" ht="15" hidden="false" customHeight="true" outlineLevel="0" collapsed="false">
      <c r="A196" s="1" t="str">
        <f aca="false">IFERROR(INDEX('Locality Calc'!$A$2:$A$316,MATCH(187,'Locality Calc'!$P$2:$P$316,0)),"")</f>
        <v>Mutkewadi</v>
      </c>
      <c r="B196" s="1" t="n">
        <f aca="false">IFERROR(INDEX('Locality Calc'!$G$2:$G$316,MATCH(187,'Locality Calc'!$P$2:$P$316,0)),"")</f>
        <v>55</v>
      </c>
      <c r="C196" s="1" t="n">
        <f aca="false">IFERROR(INDEX('Locality Calc'!$H$2:$H$316,MATCH(187,'Locality Calc'!$P$2:$P$316,0)),"")</f>
        <v>99</v>
      </c>
      <c r="D196" s="1" t="n">
        <f aca="false">IFERROR(INDEX('Locality Calc'!$I$2:$I$316,MATCH(187,'Locality Calc'!$P$2:$P$316,0)),"")</f>
        <v>65</v>
      </c>
      <c r="E196" s="1" t="n">
        <f aca="false">IFERROR(INDEX('Locality Calc'!$J$2:$J$316,MATCH(187,'Locality Calc'!$P$2:$P$316,0)),"")</f>
        <v>1</v>
      </c>
      <c r="F196" s="1" t="n">
        <f aca="false">IFERROR(INDEX('Locality Calc'!$K$2:$K$316,MATCH(187,'Locality Calc'!$P$2:$P$316,0)),"")</f>
        <v>220</v>
      </c>
      <c r="G196" s="1" t="n">
        <f aca="false">IFERROR(INDEX('Locality Calc'!$F$2:$F$316,MATCH(187,'Locality Calc'!$P$2:$P$316,0)),"")</f>
        <v>4</v>
      </c>
      <c r="H196" s="8" t="n">
        <f aca="false">IFERROR(INDEX('Locality Calc'!$L$2:$L$316,MATCH(187,'Locality Calc'!$P$2:$P$316,0)),"")</f>
        <v>0.8</v>
      </c>
      <c r="I196" s="8" t="n">
        <f aca="false">IFERROR(INDEX('Locality Calc'!$M$2:$M$316,MATCH(187,'Locality Calc'!$P$2:$P$316,0)),"")</f>
        <v>-0.343434343434343</v>
      </c>
      <c r="J196" s="8" t="n">
        <f aca="false">IFERROR(INDEX('Locality Calc'!$N$2:$N$316,MATCH(187,'Locality Calc'!$P$2:$P$316,0)),"")</f>
        <v>-0.960455037919827</v>
      </c>
    </row>
    <row r="197" customFormat="false" ht="15" hidden="false" customHeight="true" outlineLevel="0" collapsed="false">
      <c r="A197" s="1" t="str">
        <f aca="false">IFERROR(INDEX('Locality Calc'!$A$2:$A$316,MATCH(188,'Locality Calc'!$P$2:$P$316,0)),"")</f>
        <v>Yeolewadi</v>
      </c>
      <c r="B197" s="1" t="n">
        <f aca="false">IFERROR(INDEX('Locality Calc'!$G$2:$G$316,MATCH(188,'Locality Calc'!$P$2:$P$316,0)),"")</f>
        <v>12</v>
      </c>
      <c r="C197" s="1" t="n">
        <f aca="false">IFERROR(INDEX('Locality Calc'!$H$2:$H$316,MATCH(188,'Locality Calc'!$P$2:$P$316,0)),"")</f>
        <v>4</v>
      </c>
      <c r="D197" s="1" t="n">
        <f aca="false">IFERROR(INDEX('Locality Calc'!$I$2:$I$316,MATCH(188,'Locality Calc'!$P$2:$P$316,0)),"")</f>
        <v>106</v>
      </c>
      <c r="E197" s="1" t="n">
        <f aca="false">IFERROR(INDEX('Locality Calc'!$J$2:$J$316,MATCH(188,'Locality Calc'!$P$2:$P$316,0)),"")</f>
        <v>86</v>
      </c>
      <c r="F197" s="1" t="n">
        <f aca="false">IFERROR(INDEX('Locality Calc'!$K$2:$K$316,MATCH(188,'Locality Calc'!$P$2:$P$316,0)),"")</f>
        <v>208</v>
      </c>
      <c r="G197" s="1" t="n">
        <f aca="false">IFERROR(INDEX('Locality Calc'!$F$2:$F$316,MATCH(188,'Locality Calc'!$P$2:$P$316,0)),"")</f>
        <v>4</v>
      </c>
      <c r="H197" s="8" t="n">
        <f aca="false">IFERROR(INDEX('Locality Calc'!$L$2:$L$316,MATCH(188,'Locality Calc'!$P$2:$P$316,0)),"")</f>
        <v>-0.666666666666667</v>
      </c>
      <c r="I197" s="8" t="n">
        <f aca="false">IFERROR(INDEX('Locality Calc'!$M$2:$M$316,MATCH(188,'Locality Calc'!$P$2:$P$316,0)),"")</f>
        <v>25.5</v>
      </c>
      <c r="J197" s="8" t="n">
        <f aca="false">IFERROR(INDEX('Locality Calc'!$N$2:$N$316,MATCH(188,'Locality Calc'!$P$2:$P$316,0)),"")</f>
        <v>1.08543715120914</v>
      </c>
    </row>
    <row r="198" customFormat="false" ht="15" hidden="false" customHeight="true" outlineLevel="0" collapsed="false">
      <c r="A198" s="1" t="str">
        <f aca="false">IFERROR(INDEX('Locality Calc'!$A$2:$A$316,MATCH(189,'Locality Calc'!$P$2:$P$316,0)),"")</f>
        <v>LAW COLLEGE ROAD</v>
      </c>
      <c r="B198" s="1" t="n">
        <f aca="false">IFERROR(INDEX('Locality Calc'!$G$2:$G$316,MATCH(189,'Locality Calc'!$P$2:$P$316,0)),"")</f>
        <v>90</v>
      </c>
      <c r="C198" s="1" t="n">
        <f aca="false">IFERROR(INDEX('Locality Calc'!$H$2:$H$316,MATCH(189,'Locality Calc'!$P$2:$P$316,0)),"")</f>
        <v>43</v>
      </c>
      <c r="D198" s="1" t="n">
        <f aca="false">IFERROR(INDEX('Locality Calc'!$I$2:$I$316,MATCH(189,'Locality Calc'!$P$2:$P$316,0)),"")</f>
        <v>49</v>
      </c>
      <c r="E198" s="1" t="n">
        <f aca="false">IFERROR(INDEX('Locality Calc'!$J$2:$J$316,MATCH(189,'Locality Calc'!$P$2:$P$316,0)),"")</f>
        <v>22</v>
      </c>
      <c r="F198" s="1" t="n">
        <f aca="false">IFERROR(INDEX('Locality Calc'!$K$2:$K$316,MATCH(189,'Locality Calc'!$P$2:$P$316,0)),"")</f>
        <v>204</v>
      </c>
      <c r="G198" s="1" t="n">
        <f aca="false">IFERROR(INDEX('Locality Calc'!$F$2:$F$316,MATCH(189,'Locality Calc'!$P$2:$P$316,0)),"")</f>
        <v>4</v>
      </c>
      <c r="H198" s="8" t="n">
        <f aca="false">IFERROR(INDEX('Locality Calc'!$L$2:$L$316,MATCH(189,'Locality Calc'!$P$2:$P$316,0)),"")</f>
        <v>-0.522222222222222</v>
      </c>
      <c r="I198" s="8" t="n">
        <f aca="false">IFERROR(INDEX('Locality Calc'!$M$2:$M$316,MATCH(189,'Locality Calc'!$P$2:$P$316,0)),"")</f>
        <v>0.13953488372093</v>
      </c>
      <c r="J198" s="8" t="n">
        <f aca="false">IFERROR(INDEX('Locality Calc'!$N$2:$N$316,MATCH(189,'Locality Calc'!$P$2:$P$316,0)),"")</f>
        <v>0.1540672607071</v>
      </c>
    </row>
    <row r="199" customFormat="false" ht="15" hidden="false" customHeight="true" outlineLevel="0" collapsed="false">
      <c r="A199" s="1" t="str">
        <f aca="false">IFERROR(INDEX('Locality Calc'!$A$2:$A$316,MATCH(190,'Locality Calc'!$P$2:$P$316,0)),"")</f>
        <v>Bhekrai Nagar</v>
      </c>
      <c r="B199" s="1" t="n">
        <f aca="false">IFERROR(INDEX('Locality Calc'!$G$2:$G$316,MATCH(190,'Locality Calc'!$P$2:$P$316,0)),"")</f>
        <v>58</v>
      </c>
      <c r="C199" s="1" t="n">
        <f aca="false">IFERROR(INDEX('Locality Calc'!$H$2:$H$316,MATCH(190,'Locality Calc'!$P$2:$P$316,0)),"")</f>
        <v>64</v>
      </c>
      <c r="D199" s="1" t="n">
        <f aca="false">IFERROR(INDEX('Locality Calc'!$I$2:$I$316,MATCH(190,'Locality Calc'!$P$2:$P$316,0)),"")</f>
        <v>72</v>
      </c>
      <c r="E199" s="1" t="n">
        <f aca="false">IFERROR(INDEX('Locality Calc'!$J$2:$J$316,MATCH(190,'Locality Calc'!$P$2:$P$316,0)),"")</f>
        <v>6</v>
      </c>
      <c r="F199" s="1" t="n">
        <f aca="false">IFERROR(INDEX('Locality Calc'!$K$2:$K$316,MATCH(190,'Locality Calc'!$P$2:$P$316,0)),"")</f>
        <v>200</v>
      </c>
      <c r="G199" s="1" t="n">
        <f aca="false">IFERROR(INDEX('Locality Calc'!$F$2:$F$316,MATCH(190,'Locality Calc'!$P$2:$P$316,0)),"")</f>
        <v>4</v>
      </c>
      <c r="H199" s="8" t="n">
        <f aca="false">IFERROR(INDEX('Locality Calc'!$L$2:$L$316,MATCH(190,'Locality Calc'!$P$2:$P$316,0)),"")</f>
        <v>0.103448275862069</v>
      </c>
      <c r="I199" s="8" t="n">
        <f aca="false">IFERROR(INDEX('Locality Calc'!$M$2:$M$316,MATCH(190,'Locality Calc'!$P$2:$P$316,0)),"")</f>
        <v>0.125</v>
      </c>
      <c r="J199" s="8" t="n">
        <f aca="false">IFERROR(INDEX('Locality Calc'!$N$2:$N$316,MATCH(190,'Locality Calc'!$P$2:$P$316,0)),"")</f>
        <v>-0.785798122065728</v>
      </c>
    </row>
    <row r="200" customFormat="false" ht="15" hidden="false" customHeight="true" outlineLevel="0" collapsed="false">
      <c r="A200" s="1" t="str">
        <f aca="false">IFERROR(INDEX('Locality Calc'!$A$2:$A$316,MATCH(191,'Locality Calc'!$P$2:$P$316,0)),"")</f>
        <v>RAJGURUNAGAR</v>
      </c>
      <c r="B200" s="1" t="n">
        <f aca="false">IFERROR(INDEX('Locality Calc'!$G$2:$G$316,MATCH(191,'Locality Calc'!$P$2:$P$316,0)),"")</f>
        <v>20</v>
      </c>
      <c r="C200" s="1" t="n">
        <f aca="false">IFERROR(INDEX('Locality Calc'!$H$2:$H$316,MATCH(191,'Locality Calc'!$P$2:$P$316,0)),"")</f>
        <v>92</v>
      </c>
      <c r="D200" s="1" t="n">
        <f aca="false">IFERROR(INDEX('Locality Calc'!$I$2:$I$316,MATCH(191,'Locality Calc'!$P$2:$P$316,0)),"")</f>
        <v>39</v>
      </c>
      <c r="E200" s="1" t="n">
        <f aca="false">IFERROR(INDEX('Locality Calc'!$J$2:$J$316,MATCH(191,'Locality Calc'!$P$2:$P$316,0)),"")</f>
        <v>47</v>
      </c>
      <c r="F200" s="1" t="n">
        <f aca="false">IFERROR(INDEX('Locality Calc'!$K$2:$K$316,MATCH(191,'Locality Calc'!$P$2:$P$316,0)),"")</f>
        <v>198</v>
      </c>
      <c r="G200" s="1" t="n">
        <f aca="false">IFERROR(INDEX('Locality Calc'!$F$2:$F$316,MATCH(191,'Locality Calc'!$P$2:$P$316,0)),"")</f>
        <v>5</v>
      </c>
      <c r="H200" s="8" t="n">
        <f aca="false">IFERROR(INDEX('Locality Calc'!$L$2:$L$316,MATCH(191,'Locality Calc'!$P$2:$P$316,0)),"")</f>
        <v>3.6</v>
      </c>
      <c r="I200" s="8" t="n">
        <f aca="false">IFERROR(INDEX('Locality Calc'!$M$2:$M$316,MATCH(191,'Locality Calc'!$P$2:$P$316,0)),"")</f>
        <v>-0.576086956521739</v>
      </c>
      <c r="J200" s="8" t="n">
        <f aca="false">IFERROR(INDEX('Locality Calc'!$N$2:$N$316,MATCH(191,'Locality Calc'!$P$2:$P$316,0)),"")</f>
        <v>2.09768869628025</v>
      </c>
    </row>
    <row r="201" customFormat="false" ht="15" hidden="false" customHeight="true" outlineLevel="0" collapsed="false">
      <c r="A201" s="1" t="str">
        <f aca="false">IFERROR(INDEX('Locality Calc'!$A$2:$A$316,MATCH(192,'Locality Calc'!$P$2:$P$316,0)),"")</f>
        <v>Manchar</v>
      </c>
      <c r="B201" s="1" t="n">
        <f aca="false">IFERROR(INDEX('Locality Calc'!$G$2:$G$316,MATCH(192,'Locality Calc'!$P$2:$P$316,0)),"")</f>
        <v>51</v>
      </c>
      <c r="C201" s="1" t="n">
        <f aca="false">IFERROR(INDEX('Locality Calc'!$H$2:$H$316,MATCH(192,'Locality Calc'!$P$2:$P$316,0)),"")</f>
        <v>109</v>
      </c>
      <c r="D201" s="1" t="n">
        <f aca="false">IFERROR(INDEX('Locality Calc'!$I$2:$I$316,MATCH(192,'Locality Calc'!$P$2:$P$316,0)),"")</f>
        <v>23</v>
      </c>
      <c r="E201" s="1" t="n">
        <f aca="false">IFERROR(INDEX('Locality Calc'!$J$2:$J$316,MATCH(192,'Locality Calc'!$P$2:$P$316,0)),"")</f>
        <v>0</v>
      </c>
      <c r="F201" s="1" t="n">
        <f aca="false">IFERROR(INDEX('Locality Calc'!$K$2:$K$316,MATCH(192,'Locality Calc'!$P$2:$P$316,0)),"")</f>
        <v>183</v>
      </c>
      <c r="G201" s="1" t="n">
        <f aca="false">IFERROR(INDEX('Locality Calc'!$F$2:$F$316,MATCH(192,'Locality Calc'!$P$2:$P$316,0)),"")</f>
        <v>10</v>
      </c>
      <c r="H201" s="8" t="n">
        <f aca="false">IFERROR(INDEX('Locality Calc'!$L$2:$L$316,MATCH(192,'Locality Calc'!$P$2:$P$316,0)),"")</f>
        <v>1.13725490196078</v>
      </c>
      <c r="I201" s="8" t="n">
        <f aca="false">IFERROR(INDEX('Locality Calc'!$M$2:$M$316,MATCH(192,'Locality Calc'!$P$2:$P$316,0)),"")</f>
        <v>-0.788990825688073</v>
      </c>
      <c r="J201" s="8" t="n">
        <f aca="false">IFERROR(INDEX('Locality Calc'!$N$2:$N$316,MATCH(192,'Locality Calc'!$P$2:$P$316,0)),"")</f>
        <v>-1</v>
      </c>
    </row>
    <row r="202" customFormat="false" ht="15" hidden="false" customHeight="true" outlineLevel="0" collapsed="false">
      <c r="A202" s="1" t="str">
        <f aca="false">IFERROR(INDEX('Locality Calc'!$A$2:$A$316,MATCH(193,'Locality Calc'!$P$2:$P$316,0)),"")</f>
        <v>Narayangaon</v>
      </c>
      <c r="B202" s="1" t="n">
        <f aca="false">IFERROR(INDEX('Locality Calc'!$G$2:$G$316,MATCH(193,'Locality Calc'!$P$2:$P$316,0)),"")</f>
        <v>0</v>
      </c>
      <c r="C202" s="1" t="n">
        <f aca="false">IFERROR(INDEX('Locality Calc'!$H$2:$H$316,MATCH(193,'Locality Calc'!$P$2:$P$316,0)),"")</f>
        <v>9</v>
      </c>
      <c r="D202" s="1" t="n">
        <f aca="false">IFERROR(INDEX('Locality Calc'!$I$2:$I$316,MATCH(193,'Locality Calc'!$P$2:$P$316,0)),"")</f>
        <v>55</v>
      </c>
      <c r="E202" s="1" t="n">
        <f aca="false">IFERROR(INDEX('Locality Calc'!$J$2:$J$316,MATCH(193,'Locality Calc'!$P$2:$P$316,0)),"")</f>
        <v>118</v>
      </c>
      <c r="F202" s="1" t="n">
        <f aca="false">IFERROR(INDEX('Locality Calc'!$K$2:$K$316,MATCH(193,'Locality Calc'!$P$2:$P$316,0)),"")</f>
        <v>182</v>
      </c>
      <c r="G202" s="1" t="n">
        <f aca="false">IFERROR(INDEX('Locality Calc'!$F$2:$F$316,MATCH(193,'Locality Calc'!$P$2:$P$316,0)),"")</f>
        <v>6</v>
      </c>
      <c r="H202" s="8" t="str">
        <f aca="false">IFERROR(INDEX('Locality Calc'!$L$2:$L$316,MATCH(193,'Locality Calc'!$P$2:$P$316,0)),"")</f>
        <v/>
      </c>
      <c r="I202" s="8" t="n">
        <f aca="false">IFERROR(INDEX('Locality Calc'!$M$2:$M$316,MATCH(193,'Locality Calc'!$P$2:$P$316,0)),"")</f>
        <v>5.11111111111111</v>
      </c>
      <c r="J202" s="8" t="n">
        <f aca="false">IFERROR(INDEX('Locality Calc'!$N$2:$N$316,MATCH(193,'Locality Calc'!$P$2:$P$316,0)),"")</f>
        <v>4.51472471190781</v>
      </c>
    </row>
    <row r="203" customFormat="false" ht="15" hidden="false" customHeight="true" outlineLevel="0" collapsed="false">
      <c r="A203" s="1" t="str">
        <f aca="false">IFERROR(INDEX('Locality Calc'!$A$2:$A$316,MATCH(194,'Locality Calc'!$P$2:$P$316,0)),"")</f>
        <v>Wanworie</v>
      </c>
      <c r="B203" s="1" t="n">
        <f aca="false">IFERROR(INDEX('Locality Calc'!$G$2:$G$316,MATCH(194,'Locality Calc'!$P$2:$P$316,0)),"")</f>
        <v>32</v>
      </c>
      <c r="C203" s="1" t="n">
        <f aca="false">IFERROR(INDEX('Locality Calc'!$H$2:$H$316,MATCH(194,'Locality Calc'!$P$2:$P$316,0)),"")</f>
        <v>35</v>
      </c>
      <c r="D203" s="1" t="n">
        <f aca="false">IFERROR(INDEX('Locality Calc'!$I$2:$I$316,MATCH(194,'Locality Calc'!$P$2:$P$316,0)),"")</f>
        <v>81</v>
      </c>
      <c r="E203" s="1" t="n">
        <f aca="false">IFERROR(INDEX('Locality Calc'!$J$2:$J$316,MATCH(194,'Locality Calc'!$P$2:$P$316,0)),"")</f>
        <v>33</v>
      </c>
      <c r="F203" s="1" t="n">
        <f aca="false">IFERROR(INDEX('Locality Calc'!$K$2:$K$316,MATCH(194,'Locality Calc'!$P$2:$P$316,0)),"")</f>
        <v>181</v>
      </c>
      <c r="G203" s="1" t="n">
        <f aca="false">IFERROR(INDEX('Locality Calc'!$F$2:$F$316,MATCH(194,'Locality Calc'!$P$2:$P$316,0)),"")</f>
        <v>6</v>
      </c>
      <c r="H203" s="8" t="n">
        <f aca="false">IFERROR(INDEX('Locality Calc'!$L$2:$L$316,MATCH(194,'Locality Calc'!$P$2:$P$316,0)),"")</f>
        <v>0.09375</v>
      </c>
      <c r="I203" s="8" t="n">
        <f aca="false">IFERROR(INDEX('Locality Calc'!$M$2:$M$316,MATCH(194,'Locality Calc'!$P$2:$P$316,0)),"")</f>
        <v>1.31428571428571</v>
      </c>
      <c r="J203" s="8" t="n">
        <f aca="false">IFERROR(INDEX('Locality Calc'!$N$2:$N$316,MATCH(194,'Locality Calc'!$P$2:$P$316,0)),"")</f>
        <v>0.0472091810119979</v>
      </c>
    </row>
    <row r="204" customFormat="false" ht="15" hidden="false" customHeight="true" outlineLevel="0" collapsed="false">
      <c r="A204" s="1" t="str">
        <f aca="false">IFERROR(INDEX('Locality Calc'!$A$2:$A$316,MATCH(195,'Locality Calc'!$P$2:$P$316,0)),"")</f>
        <v>DECCAN</v>
      </c>
      <c r="B204" s="1" t="n">
        <f aca="false">IFERROR(INDEX('Locality Calc'!$G$2:$G$316,MATCH(195,'Locality Calc'!$P$2:$P$316,0)),"")</f>
        <v>124</v>
      </c>
      <c r="C204" s="1" t="n">
        <f aca="false">IFERROR(INDEX('Locality Calc'!$H$2:$H$316,MATCH(195,'Locality Calc'!$P$2:$P$316,0)),"")</f>
        <v>1</v>
      </c>
      <c r="D204" s="1" t="n">
        <f aca="false">IFERROR(INDEX('Locality Calc'!$I$2:$I$316,MATCH(195,'Locality Calc'!$P$2:$P$316,0)),"")</f>
        <v>55</v>
      </c>
      <c r="E204" s="1" t="n">
        <f aca="false">IFERROR(INDEX('Locality Calc'!$J$2:$J$316,MATCH(195,'Locality Calc'!$P$2:$P$316,0)),"")</f>
        <v>0</v>
      </c>
      <c r="F204" s="1" t="n">
        <f aca="false">IFERROR(INDEX('Locality Calc'!$K$2:$K$316,MATCH(195,'Locality Calc'!$P$2:$P$316,0)),"")</f>
        <v>180</v>
      </c>
      <c r="G204" s="1" t="n">
        <f aca="false">IFERROR(INDEX('Locality Calc'!$F$2:$F$316,MATCH(195,'Locality Calc'!$P$2:$P$316,0)),"")</f>
        <v>5</v>
      </c>
      <c r="H204" s="8" t="n">
        <f aca="false">IFERROR(INDEX('Locality Calc'!$L$2:$L$316,MATCH(195,'Locality Calc'!$P$2:$P$316,0)),"")</f>
        <v>-0.991935483870968</v>
      </c>
      <c r="I204" s="8" t="n">
        <f aca="false">IFERROR(INDEX('Locality Calc'!$M$2:$M$316,MATCH(195,'Locality Calc'!$P$2:$P$316,0)),"")</f>
        <v>54</v>
      </c>
      <c r="J204" s="8" t="n">
        <f aca="false">IFERROR(INDEX('Locality Calc'!$N$2:$N$316,MATCH(195,'Locality Calc'!$P$2:$P$316,0)),"")</f>
        <v>-1</v>
      </c>
    </row>
    <row r="205" customFormat="false" ht="15" hidden="false" customHeight="true" outlineLevel="0" collapsed="false">
      <c r="A205" s="1" t="str">
        <f aca="false">IFERROR(INDEX('Locality Calc'!$A$2:$A$316,MATCH(196,'Locality Calc'!$P$2:$P$316,0)),"")</f>
        <v>THEUR</v>
      </c>
      <c r="B205" s="1" t="n">
        <f aca="false">IFERROR(INDEX('Locality Calc'!$G$2:$G$316,MATCH(196,'Locality Calc'!$P$2:$P$316,0)),"")</f>
        <v>100</v>
      </c>
      <c r="C205" s="1" t="n">
        <f aca="false">IFERROR(INDEX('Locality Calc'!$H$2:$H$316,MATCH(196,'Locality Calc'!$P$2:$P$316,0)),"")</f>
        <v>72</v>
      </c>
      <c r="D205" s="1" t="n">
        <f aca="false">IFERROR(INDEX('Locality Calc'!$I$2:$I$316,MATCH(196,'Locality Calc'!$P$2:$P$316,0)),"")</f>
        <v>0</v>
      </c>
      <c r="E205" s="1" t="n">
        <f aca="false">IFERROR(INDEX('Locality Calc'!$J$2:$J$316,MATCH(196,'Locality Calc'!$P$2:$P$316,0)),"")</f>
        <v>0</v>
      </c>
      <c r="F205" s="1" t="n">
        <f aca="false">IFERROR(INDEX('Locality Calc'!$K$2:$K$316,MATCH(196,'Locality Calc'!$P$2:$P$316,0)),"")</f>
        <v>172</v>
      </c>
      <c r="G205" s="1" t="n">
        <f aca="false">IFERROR(INDEX('Locality Calc'!$F$2:$F$316,MATCH(196,'Locality Calc'!$P$2:$P$316,0)),"")</f>
        <v>3</v>
      </c>
      <c r="H205" s="8" t="n">
        <f aca="false">IFERROR(INDEX('Locality Calc'!$L$2:$L$316,MATCH(196,'Locality Calc'!$P$2:$P$316,0)),"")</f>
        <v>-0.28</v>
      </c>
      <c r="I205" s="8" t="n">
        <f aca="false">IFERROR(INDEX('Locality Calc'!$M$2:$M$316,MATCH(196,'Locality Calc'!$P$2:$P$316,0)),"")</f>
        <v>-1</v>
      </c>
      <c r="J205" s="8" t="str">
        <f aca="false">IFERROR(INDEX('Locality Calc'!$N$2:$N$316,MATCH(196,'Locality Calc'!$P$2:$P$316,0)),"")</f>
        <v/>
      </c>
    </row>
    <row r="206" customFormat="false" ht="15" hidden="false" customHeight="true" outlineLevel="0" collapsed="false">
      <c r="A206" s="1" t="str">
        <f aca="false">IFERROR(INDEX('Locality Calc'!$A$2:$A$316,MATCH(197,'Locality Calc'!$P$2:$P$316,0)),"")</f>
        <v>Budruk Pune</v>
      </c>
      <c r="B206" s="1" t="n">
        <f aca="false">IFERROR(INDEX('Locality Calc'!$G$2:$G$316,MATCH(197,'Locality Calc'!$P$2:$P$316,0)),"")</f>
        <v>137</v>
      </c>
      <c r="C206" s="1" t="n">
        <f aca="false">IFERROR(INDEX('Locality Calc'!$H$2:$H$316,MATCH(197,'Locality Calc'!$P$2:$P$316,0)),"")</f>
        <v>30</v>
      </c>
      <c r="D206" s="1" t="n">
        <f aca="false">IFERROR(INDEX('Locality Calc'!$I$2:$I$316,MATCH(197,'Locality Calc'!$P$2:$P$316,0)),"")</f>
        <v>0</v>
      </c>
      <c r="E206" s="1" t="n">
        <f aca="false">IFERROR(INDEX('Locality Calc'!$J$2:$J$316,MATCH(197,'Locality Calc'!$P$2:$P$316,0)),"")</f>
        <v>0</v>
      </c>
      <c r="F206" s="1" t="n">
        <f aca="false">IFERROR(INDEX('Locality Calc'!$K$2:$K$316,MATCH(197,'Locality Calc'!$P$2:$P$316,0)),"")</f>
        <v>167</v>
      </c>
      <c r="G206" s="1" t="n">
        <f aca="false">IFERROR(INDEX('Locality Calc'!$F$2:$F$316,MATCH(197,'Locality Calc'!$P$2:$P$316,0)),"")</f>
        <v>2</v>
      </c>
      <c r="H206" s="8" t="n">
        <f aca="false">IFERROR(INDEX('Locality Calc'!$L$2:$L$316,MATCH(197,'Locality Calc'!$P$2:$P$316,0)),"")</f>
        <v>-0.781021897810219</v>
      </c>
      <c r="I206" s="8" t="n">
        <f aca="false">IFERROR(INDEX('Locality Calc'!$M$2:$M$316,MATCH(197,'Locality Calc'!$P$2:$P$316,0)),"")</f>
        <v>-1</v>
      </c>
      <c r="J206" s="8" t="str">
        <f aca="false">IFERROR(INDEX('Locality Calc'!$N$2:$N$316,MATCH(197,'Locality Calc'!$P$2:$P$316,0)),"")</f>
        <v/>
      </c>
    </row>
    <row r="207" customFormat="false" ht="15" hidden="false" customHeight="true" outlineLevel="0" collapsed="false">
      <c r="A207" s="1" t="str">
        <f aca="false">IFERROR(INDEX('Locality Calc'!$A$2:$A$316,MATCH(198,'Locality Calc'!$P$2:$P$316,0)),"")</f>
        <v>Indapur</v>
      </c>
      <c r="B207" s="1" t="n">
        <f aca="false">IFERROR(INDEX('Locality Calc'!$G$2:$G$316,MATCH(198,'Locality Calc'!$P$2:$P$316,0)),"")</f>
        <v>35</v>
      </c>
      <c r="C207" s="1" t="n">
        <f aca="false">IFERROR(INDEX('Locality Calc'!$H$2:$H$316,MATCH(198,'Locality Calc'!$P$2:$P$316,0)),"")</f>
        <v>91</v>
      </c>
      <c r="D207" s="1" t="n">
        <f aca="false">IFERROR(INDEX('Locality Calc'!$I$2:$I$316,MATCH(198,'Locality Calc'!$P$2:$P$316,0)),"")</f>
        <v>41</v>
      </c>
      <c r="E207" s="1" t="n">
        <f aca="false">IFERROR(INDEX('Locality Calc'!$J$2:$J$316,MATCH(198,'Locality Calc'!$P$2:$P$316,0)),"")</f>
        <v>0</v>
      </c>
      <c r="F207" s="1" t="n">
        <f aca="false">IFERROR(INDEX('Locality Calc'!$K$2:$K$316,MATCH(198,'Locality Calc'!$P$2:$P$316,0)),"")</f>
        <v>167</v>
      </c>
      <c r="G207" s="1" t="n">
        <f aca="false">IFERROR(INDEX('Locality Calc'!$F$2:$F$316,MATCH(198,'Locality Calc'!$P$2:$P$316,0)),"")</f>
        <v>9</v>
      </c>
      <c r="H207" s="8" t="n">
        <f aca="false">IFERROR(INDEX('Locality Calc'!$L$2:$L$316,MATCH(198,'Locality Calc'!$P$2:$P$316,0)),"")</f>
        <v>1.6</v>
      </c>
      <c r="I207" s="8" t="n">
        <f aca="false">IFERROR(INDEX('Locality Calc'!$M$2:$M$316,MATCH(198,'Locality Calc'!$P$2:$P$316,0)),"")</f>
        <v>-0.54945054945055</v>
      </c>
      <c r="J207" s="8" t="n">
        <f aca="false">IFERROR(INDEX('Locality Calc'!$N$2:$N$316,MATCH(198,'Locality Calc'!$P$2:$P$316,0)),"")</f>
        <v>-1</v>
      </c>
    </row>
    <row r="208" customFormat="false" ht="15" hidden="false" customHeight="true" outlineLevel="0" collapsed="false">
      <c r="A208" s="1" t="str">
        <f aca="false">IFERROR(INDEX('Locality Calc'!$A$2:$A$316,MATCH(199,'Locality Calc'!$P$2:$P$316,0)),"")</f>
        <v>SOMEAR PETH</v>
      </c>
      <c r="B208" s="1" t="n">
        <f aca="false">IFERROR(INDEX('Locality Calc'!$G$2:$G$316,MATCH(199,'Locality Calc'!$P$2:$P$316,0)),"")</f>
        <v>151</v>
      </c>
      <c r="C208" s="1" t="n">
        <f aca="false">IFERROR(INDEX('Locality Calc'!$H$2:$H$316,MATCH(199,'Locality Calc'!$P$2:$P$316,0)),"")</f>
        <v>0</v>
      </c>
      <c r="D208" s="1" t="n">
        <f aca="false">IFERROR(INDEX('Locality Calc'!$I$2:$I$316,MATCH(199,'Locality Calc'!$P$2:$P$316,0)),"")</f>
        <v>0</v>
      </c>
      <c r="E208" s="1" t="n">
        <f aca="false">IFERROR(INDEX('Locality Calc'!$J$2:$J$316,MATCH(199,'Locality Calc'!$P$2:$P$316,0)),"")</f>
        <v>0</v>
      </c>
      <c r="F208" s="1" t="n">
        <f aca="false">IFERROR(INDEX('Locality Calc'!$K$2:$K$316,MATCH(199,'Locality Calc'!$P$2:$P$316,0)),"")</f>
        <v>151</v>
      </c>
      <c r="G208" s="1" t="n">
        <f aca="false">IFERROR(INDEX('Locality Calc'!$F$2:$F$316,MATCH(199,'Locality Calc'!$P$2:$P$316,0)),"")</f>
        <v>1</v>
      </c>
      <c r="H208" s="8" t="n">
        <f aca="false">IFERROR(INDEX('Locality Calc'!$L$2:$L$316,MATCH(199,'Locality Calc'!$P$2:$P$316,0)),"")</f>
        <v>-1</v>
      </c>
      <c r="I208" s="8" t="str">
        <f aca="false">IFERROR(INDEX('Locality Calc'!$M$2:$M$316,MATCH(199,'Locality Calc'!$P$2:$P$316,0)),"")</f>
        <v/>
      </c>
      <c r="J208" s="8" t="str">
        <f aca="false">IFERROR(INDEX('Locality Calc'!$N$2:$N$316,MATCH(199,'Locality Calc'!$P$2:$P$316,0)),"")</f>
        <v/>
      </c>
    </row>
    <row r="209" customFormat="false" ht="15" hidden="false" customHeight="true" outlineLevel="0" collapsed="false">
      <c r="A209" s="1" t="str">
        <f aca="false">IFERROR(INDEX('Locality Calc'!$A$2:$A$316,MATCH(200,'Locality Calc'!$P$2:$P$316,0)),"")</f>
        <v>Old Sanghvi</v>
      </c>
      <c r="B209" s="1" t="n">
        <f aca="false">IFERROR(INDEX('Locality Calc'!$G$2:$G$316,MATCH(200,'Locality Calc'!$P$2:$P$316,0)),"")</f>
        <v>78</v>
      </c>
      <c r="C209" s="1" t="n">
        <f aca="false">IFERROR(INDEX('Locality Calc'!$H$2:$H$316,MATCH(200,'Locality Calc'!$P$2:$P$316,0)),"")</f>
        <v>67</v>
      </c>
      <c r="D209" s="1" t="n">
        <f aca="false">IFERROR(INDEX('Locality Calc'!$I$2:$I$316,MATCH(200,'Locality Calc'!$P$2:$P$316,0)),"")</f>
        <v>1</v>
      </c>
      <c r="E209" s="1" t="n">
        <f aca="false">IFERROR(INDEX('Locality Calc'!$J$2:$J$316,MATCH(200,'Locality Calc'!$P$2:$P$316,0)),"")</f>
        <v>0</v>
      </c>
      <c r="F209" s="1" t="n">
        <f aca="false">IFERROR(INDEX('Locality Calc'!$K$2:$K$316,MATCH(200,'Locality Calc'!$P$2:$P$316,0)),"")</f>
        <v>146</v>
      </c>
      <c r="G209" s="1" t="n">
        <f aca="false">IFERROR(INDEX('Locality Calc'!$F$2:$F$316,MATCH(200,'Locality Calc'!$P$2:$P$316,0)),"")</f>
        <v>6</v>
      </c>
      <c r="H209" s="8" t="n">
        <f aca="false">IFERROR(INDEX('Locality Calc'!$L$2:$L$316,MATCH(200,'Locality Calc'!$P$2:$P$316,0)),"")</f>
        <v>-0.141025641025641</v>
      </c>
      <c r="I209" s="8" t="n">
        <f aca="false">IFERROR(INDEX('Locality Calc'!$M$2:$M$316,MATCH(200,'Locality Calc'!$P$2:$P$316,0)),"")</f>
        <v>-0.985074626865672</v>
      </c>
      <c r="J209" s="8" t="n">
        <f aca="false">IFERROR(INDEX('Locality Calc'!$N$2:$N$316,MATCH(200,'Locality Calc'!$P$2:$P$316,0)),"")</f>
        <v>-1</v>
      </c>
    </row>
    <row r="210" customFormat="false" ht="15" hidden="false" customHeight="true" outlineLevel="0" collapsed="false">
      <c r="A210" s="1" t="str">
        <f aca="false">IFERROR(INDEX('Locality Calc'!$A$2:$A$316,MATCH(201,'Locality Calc'!$P$2:$P$316,0)),"")</f>
        <v>Malegaon BK</v>
      </c>
      <c r="B210" s="1" t="n">
        <f aca="false">IFERROR(INDEX('Locality Calc'!$G$2:$G$316,MATCH(201,'Locality Calc'!$P$2:$P$316,0)),"")</f>
        <v>0</v>
      </c>
      <c r="C210" s="1" t="n">
        <f aca="false">IFERROR(INDEX('Locality Calc'!$H$2:$H$316,MATCH(201,'Locality Calc'!$P$2:$P$316,0)),"")</f>
        <v>138</v>
      </c>
      <c r="D210" s="1" t="n">
        <f aca="false">IFERROR(INDEX('Locality Calc'!$I$2:$I$316,MATCH(201,'Locality Calc'!$P$2:$P$316,0)),"")</f>
        <v>0</v>
      </c>
      <c r="E210" s="1" t="n">
        <f aca="false">IFERROR(INDEX('Locality Calc'!$J$2:$J$316,MATCH(201,'Locality Calc'!$P$2:$P$316,0)),"")</f>
        <v>0</v>
      </c>
      <c r="F210" s="1" t="n">
        <f aca="false">IFERROR(INDEX('Locality Calc'!$K$2:$K$316,MATCH(201,'Locality Calc'!$P$2:$P$316,0)),"")</f>
        <v>138</v>
      </c>
      <c r="G210" s="1" t="n">
        <f aca="false">IFERROR(INDEX('Locality Calc'!$F$2:$F$316,MATCH(201,'Locality Calc'!$P$2:$P$316,0)),"")</f>
        <v>1</v>
      </c>
      <c r="H210" s="8" t="str">
        <f aca="false">IFERROR(INDEX('Locality Calc'!$L$2:$L$316,MATCH(201,'Locality Calc'!$P$2:$P$316,0)),"")</f>
        <v/>
      </c>
      <c r="I210" s="8" t="n">
        <f aca="false">IFERROR(INDEX('Locality Calc'!$M$2:$M$316,MATCH(201,'Locality Calc'!$P$2:$P$316,0)),"")</f>
        <v>-1</v>
      </c>
      <c r="J210" s="8" t="str">
        <f aca="false">IFERROR(INDEX('Locality Calc'!$N$2:$N$316,MATCH(201,'Locality Calc'!$P$2:$P$316,0)),"")</f>
        <v/>
      </c>
    </row>
    <row r="211" customFormat="false" ht="15" hidden="false" customHeight="true" outlineLevel="0" collapsed="false">
      <c r="A211" s="1" t="str">
        <f aca="false">IFERROR(INDEX('Locality Calc'!$A$2:$A$316,MATCH(202,'Locality Calc'!$P$2:$P$316,0)),"")</f>
        <v>SATHE WASTI</v>
      </c>
      <c r="B211" s="1" t="n">
        <f aca="false">IFERROR(INDEX('Locality Calc'!$G$2:$G$316,MATCH(202,'Locality Calc'!$P$2:$P$316,0)),"")</f>
        <v>0</v>
      </c>
      <c r="C211" s="1" t="n">
        <f aca="false">IFERROR(INDEX('Locality Calc'!$H$2:$H$316,MATCH(202,'Locality Calc'!$P$2:$P$316,0)),"")</f>
        <v>1</v>
      </c>
      <c r="D211" s="1" t="n">
        <f aca="false">IFERROR(INDEX('Locality Calc'!$I$2:$I$316,MATCH(202,'Locality Calc'!$P$2:$P$316,0)),"")</f>
        <v>129</v>
      </c>
      <c r="E211" s="1" t="n">
        <f aca="false">IFERROR(INDEX('Locality Calc'!$J$2:$J$316,MATCH(202,'Locality Calc'!$P$2:$P$316,0)),"")</f>
        <v>7</v>
      </c>
      <c r="F211" s="1" t="n">
        <f aca="false">IFERROR(INDEX('Locality Calc'!$K$2:$K$316,MATCH(202,'Locality Calc'!$P$2:$P$316,0)),"")</f>
        <v>137</v>
      </c>
      <c r="G211" s="1" t="n">
        <f aca="false">IFERROR(INDEX('Locality Calc'!$F$2:$F$316,MATCH(202,'Locality Calc'!$P$2:$P$316,0)),"")</f>
        <v>3</v>
      </c>
      <c r="H211" s="8" t="str">
        <f aca="false">IFERROR(INDEX('Locality Calc'!$L$2:$L$316,MATCH(202,'Locality Calc'!$P$2:$P$316,0)),"")</f>
        <v/>
      </c>
      <c r="I211" s="8" t="n">
        <f aca="false">IFERROR(INDEX('Locality Calc'!$M$2:$M$316,MATCH(202,'Locality Calc'!$P$2:$P$316,0)),"")</f>
        <v>128</v>
      </c>
      <c r="J211" s="8" t="n">
        <f aca="false">IFERROR(INDEX('Locality Calc'!$N$2:$N$316,MATCH(202,'Locality Calc'!$P$2:$P$316,0)),"")</f>
        <v>-0.860519707391637</v>
      </c>
    </row>
    <row r="212" customFormat="false" ht="15" hidden="false" customHeight="true" outlineLevel="0" collapsed="false">
      <c r="A212" s="1" t="str">
        <f aca="false">IFERROR(INDEX('Locality Calc'!$A$2:$A$316,MATCH(203,'Locality Calc'!$P$2:$P$316,0)),"")</f>
        <v>PASHAN</v>
      </c>
      <c r="B212" s="1" t="n">
        <f aca="false">IFERROR(INDEX('Locality Calc'!$G$2:$G$316,MATCH(203,'Locality Calc'!$P$2:$P$316,0)),"")</f>
        <v>8</v>
      </c>
      <c r="C212" s="1" t="n">
        <f aca="false">IFERROR(INDEX('Locality Calc'!$H$2:$H$316,MATCH(203,'Locality Calc'!$P$2:$P$316,0)),"")</f>
        <v>23</v>
      </c>
      <c r="D212" s="1" t="n">
        <f aca="false">IFERROR(INDEX('Locality Calc'!$I$2:$I$316,MATCH(203,'Locality Calc'!$P$2:$P$316,0)),"")</f>
        <v>4</v>
      </c>
      <c r="E212" s="1" t="n">
        <f aca="false">IFERROR(INDEX('Locality Calc'!$J$2:$J$316,MATCH(203,'Locality Calc'!$P$2:$P$316,0)),"")</f>
        <v>97</v>
      </c>
      <c r="F212" s="1" t="n">
        <f aca="false">IFERROR(INDEX('Locality Calc'!$K$2:$K$316,MATCH(203,'Locality Calc'!$P$2:$P$316,0)),"")</f>
        <v>132</v>
      </c>
      <c r="G212" s="1" t="n">
        <f aca="false">IFERROR(INDEX('Locality Calc'!$F$2:$F$316,MATCH(203,'Locality Calc'!$P$2:$P$316,0)),"")</f>
        <v>8</v>
      </c>
      <c r="H212" s="8" t="n">
        <f aca="false">IFERROR(INDEX('Locality Calc'!$L$2:$L$316,MATCH(203,'Locality Calc'!$P$2:$P$316,0)),"")</f>
        <v>1.875</v>
      </c>
      <c r="I212" s="8" t="n">
        <f aca="false">IFERROR(INDEX('Locality Calc'!$M$2:$M$316,MATCH(203,'Locality Calc'!$P$2:$P$316,0)),"")</f>
        <v>-0.826086956521739</v>
      </c>
      <c r="J212" s="8" t="n">
        <f aca="false">IFERROR(INDEX('Locality Calc'!$N$2:$N$316,MATCH(203,'Locality Calc'!$P$2:$P$316,0)),"")</f>
        <v>61.3327464788732</v>
      </c>
    </row>
    <row r="213" customFormat="false" ht="15" hidden="false" customHeight="true" outlineLevel="0" collapsed="false">
      <c r="A213" s="1" t="str">
        <f aca="false">IFERROR(INDEX('Locality Calc'!$A$2:$A$316,MATCH(204,'Locality Calc'!$P$2:$P$316,0)),"")</f>
        <v>Chandkhed</v>
      </c>
      <c r="B213" s="1" t="n">
        <f aca="false">IFERROR(INDEX('Locality Calc'!$G$2:$G$316,MATCH(204,'Locality Calc'!$P$2:$P$316,0)),"")</f>
        <v>0</v>
      </c>
      <c r="C213" s="1" t="n">
        <f aca="false">IFERROR(INDEX('Locality Calc'!$H$2:$H$316,MATCH(204,'Locality Calc'!$P$2:$P$316,0)),"")</f>
        <v>130</v>
      </c>
      <c r="D213" s="1" t="n">
        <f aca="false">IFERROR(INDEX('Locality Calc'!$I$2:$I$316,MATCH(204,'Locality Calc'!$P$2:$P$316,0)),"")</f>
        <v>0</v>
      </c>
      <c r="E213" s="1" t="n">
        <f aca="false">IFERROR(INDEX('Locality Calc'!$J$2:$J$316,MATCH(204,'Locality Calc'!$P$2:$P$316,0)),"")</f>
        <v>0</v>
      </c>
      <c r="F213" s="1" t="n">
        <f aca="false">IFERROR(INDEX('Locality Calc'!$K$2:$K$316,MATCH(204,'Locality Calc'!$P$2:$P$316,0)),"")</f>
        <v>130</v>
      </c>
      <c r="G213" s="1" t="n">
        <f aca="false">IFERROR(INDEX('Locality Calc'!$F$2:$F$316,MATCH(204,'Locality Calc'!$P$2:$P$316,0)),"")</f>
        <v>1</v>
      </c>
      <c r="H213" s="8" t="str">
        <f aca="false">IFERROR(INDEX('Locality Calc'!$L$2:$L$316,MATCH(204,'Locality Calc'!$P$2:$P$316,0)),"")</f>
        <v/>
      </c>
      <c r="I213" s="8" t="n">
        <f aca="false">IFERROR(INDEX('Locality Calc'!$M$2:$M$316,MATCH(204,'Locality Calc'!$P$2:$P$316,0)),"")</f>
        <v>-1</v>
      </c>
      <c r="J213" s="8" t="str">
        <f aca="false">IFERROR(INDEX('Locality Calc'!$N$2:$N$316,MATCH(204,'Locality Calc'!$P$2:$P$316,0)),"")</f>
        <v/>
      </c>
    </row>
    <row r="214" customFormat="false" ht="15" hidden="false" customHeight="true" outlineLevel="0" collapsed="false">
      <c r="A214" s="1" t="str">
        <f aca="false">IFERROR(INDEX('Locality Calc'!$A$2:$A$316,MATCH(205,'Locality Calc'!$P$2:$P$316,0)),"")</f>
        <v>BHIGWAN ROAD</v>
      </c>
      <c r="B214" s="1" t="n">
        <f aca="false">IFERROR(INDEX('Locality Calc'!$G$2:$G$316,MATCH(205,'Locality Calc'!$P$2:$P$316,0)),"")</f>
        <v>93</v>
      </c>
      <c r="C214" s="1" t="n">
        <f aca="false">IFERROR(INDEX('Locality Calc'!$H$2:$H$316,MATCH(205,'Locality Calc'!$P$2:$P$316,0)),"")</f>
        <v>14</v>
      </c>
      <c r="D214" s="1" t="n">
        <f aca="false">IFERROR(INDEX('Locality Calc'!$I$2:$I$316,MATCH(205,'Locality Calc'!$P$2:$P$316,0)),"")</f>
        <v>14</v>
      </c>
      <c r="E214" s="1" t="n">
        <f aca="false">IFERROR(INDEX('Locality Calc'!$J$2:$J$316,MATCH(205,'Locality Calc'!$P$2:$P$316,0)),"")</f>
        <v>6</v>
      </c>
      <c r="F214" s="1" t="n">
        <f aca="false">IFERROR(INDEX('Locality Calc'!$K$2:$K$316,MATCH(205,'Locality Calc'!$P$2:$P$316,0)),"")</f>
        <v>127</v>
      </c>
      <c r="G214" s="1" t="n">
        <f aca="false">IFERROR(INDEX('Locality Calc'!$F$2:$F$316,MATCH(205,'Locality Calc'!$P$2:$P$316,0)),"")</f>
        <v>4</v>
      </c>
      <c r="H214" s="8" t="n">
        <f aca="false">IFERROR(INDEX('Locality Calc'!$L$2:$L$316,MATCH(205,'Locality Calc'!$P$2:$P$316,0)),"")</f>
        <v>-0.849462365591398</v>
      </c>
      <c r="I214" s="8" t="n">
        <f aca="false">IFERROR(INDEX('Locality Calc'!$M$2:$M$316,MATCH(205,'Locality Calc'!$P$2:$P$316,0)),"")</f>
        <v>0</v>
      </c>
      <c r="J214" s="8" t="n">
        <f aca="false">IFERROR(INDEX('Locality Calc'!$N$2:$N$316,MATCH(205,'Locality Calc'!$P$2:$P$316,0)),"")</f>
        <v>0.101609657947686</v>
      </c>
    </row>
    <row r="215" customFormat="false" ht="15" hidden="false" customHeight="true" outlineLevel="0" collapsed="false">
      <c r="A215" s="1" t="str">
        <f aca="false">IFERROR(INDEX('Locality Calc'!$A$2:$A$316,MATCH(206,'Locality Calc'!$P$2:$P$316,0)),"")</f>
        <v>KHADAKWASLA</v>
      </c>
      <c r="B215" s="1" t="n">
        <f aca="false">IFERROR(INDEX('Locality Calc'!$G$2:$G$316,MATCH(206,'Locality Calc'!$P$2:$P$316,0)),"")</f>
        <v>60</v>
      </c>
      <c r="C215" s="1" t="n">
        <f aca="false">IFERROR(INDEX('Locality Calc'!$H$2:$H$316,MATCH(206,'Locality Calc'!$P$2:$P$316,0)),"")</f>
        <v>6</v>
      </c>
      <c r="D215" s="1" t="n">
        <f aca="false">IFERROR(INDEX('Locality Calc'!$I$2:$I$316,MATCH(206,'Locality Calc'!$P$2:$P$316,0)),"")</f>
        <v>56</v>
      </c>
      <c r="E215" s="1" t="n">
        <f aca="false">IFERROR(INDEX('Locality Calc'!$J$2:$J$316,MATCH(206,'Locality Calc'!$P$2:$P$316,0)),"")</f>
        <v>0</v>
      </c>
      <c r="F215" s="1" t="n">
        <f aca="false">IFERROR(INDEX('Locality Calc'!$K$2:$K$316,MATCH(206,'Locality Calc'!$P$2:$P$316,0)),"")</f>
        <v>122</v>
      </c>
      <c r="G215" s="1" t="n">
        <f aca="false">IFERROR(INDEX('Locality Calc'!$F$2:$F$316,MATCH(206,'Locality Calc'!$P$2:$P$316,0)),"")</f>
        <v>3</v>
      </c>
      <c r="H215" s="8" t="n">
        <f aca="false">IFERROR(INDEX('Locality Calc'!$L$2:$L$316,MATCH(206,'Locality Calc'!$P$2:$P$316,0)),"")</f>
        <v>-0.9</v>
      </c>
      <c r="I215" s="8" t="n">
        <f aca="false">IFERROR(INDEX('Locality Calc'!$M$2:$M$316,MATCH(206,'Locality Calc'!$P$2:$P$316,0)),"")</f>
        <v>8.33333333333333</v>
      </c>
      <c r="J215" s="8" t="n">
        <f aca="false">IFERROR(INDEX('Locality Calc'!$N$2:$N$316,MATCH(206,'Locality Calc'!$P$2:$P$316,0)),"")</f>
        <v>-1</v>
      </c>
    </row>
    <row r="216" customFormat="false" ht="15" hidden="false" customHeight="true" outlineLevel="0" collapsed="false">
      <c r="A216" s="1" t="str">
        <f aca="false">IFERROR(INDEX('Locality Calc'!$A$2:$A$316,MATCH(207,'Locality Calc'!$P$2:$P$316,0)),"")</f>
        <v>Mushi</v>
      </c>
      <c r="B216" s="1" t="n">
        <f aca="false">IFERROR(INDEX('Locality Calc'!$G$2:$G$316,MATCH(207,'Locality Calc'!$P$2:$P$316,0)),"")</f>
        <v>105</v>
      </c>
      <c r="C216" s="1" t="n">
        <f aca="false">IFERROR(INDEX('Locality Calc'!$H$2:$H$316,MATCH(207,'Locality Calc'!$P$2:$P$316,0)),"")</f>
        <v>0</v>
      </c>
      <c r="D216" s="1" t="n">
        <f aca="false">IFERROR(INDEX('Locality Calc'!$I$2:$I$316,MATCH(207,'Locality Calc'!$P$2:$P$316,0)),"")</f>
        <v>0</v>
      </c>
      <c r="E216" s="1" t="n">
        <f aca="false">IFERROR(INDEX('Locality Calc'!$J$2:$J$316,MATCH(207,'Locality Calc'!$P$2:$P$316,0)),"")</f>
        <v>0</v>
      </c>
      <c r="F216" s="1" t="n">
        <f aca="false">IFERROR(INDEX('Locality Calc'!$K$2:$K$316,MATCH(207,'Locality Calc'!$P$2:$P$316,0)),"")</f>
        <v>105</v>
      </c>
      <c r="G216" s="1" t="n">
        <f aca="false">IFERROR(INDEX('Locality Calc'!$F$2:$F$316,MATCH(207,'Locality Calc'!$P$2:$P$316,0)),"")</f>
        <v>1</v>
      </c>
      <c r="H216" s="8" t="n">
        <f aca="false">IFERROR(INDEX('Locality Calc'!$L$2:$L$316,MATCH(207,'Locality Calc'!$P$2:$P$316,0)),"")</f>
        <v>-1</v>
      </c>
      <c r="I216" s="8" t="str">
        <f aca="false">IFERROR(INDEX('Locality Calc'!$M$2:$M$316,MATCH(207,'Locality Calc'!$P$2:$P$316,0)),"")</f>
        <v/>
      </c>
      <c r="J216" s="8" t="str">
        <f aca="false">IFERROR(INDEX('Locality Calc'!$N$2:$N$316,MATCH(207,'Locality Calc'!$P$2:$P$316,0)),"")</f>
        <v/>
      </c>
    </row>
    <row r="217" customFormat="false" ht="15" hidden="false" customHeight="true" outlineLevel="0" collapsed="false">
      <c r="A217" s="1" t="str">
        <f aca="false">IFERROR(INDEX('Locality Calc'!$A$2:$A$316,MATCH(208,'Locality Calc'!$P$2:$P$316,0)),"")</f>
        <v>Swargate</v>
      </c>
      <c r="B217" s="1" t="n">
        <f aca="false">IFERROR(INDEX('Locality Calc'!$G$2:$G$316,MATCH(208,'Locality Calc'!$P$2:$P$316,0)),"")</f>
        <v>0</v>
      </c>
      <c r="C217" s="1" t="n">
        <f aca="false">IFERROR(INDEX('Locality Calc'!$H$2:$H$316,MATCH(208,'Locality Calc'!$P$2:$P$316,0)),"")</f>
        <v>76</v>
      </c>
      <c r="D217" s="1" t="n">
        <f aca="false">IFERROR(INDEX('Locality Calc'!$I$2:$I$316,MATCH(208,'Locality Calc'!$P$2:$P$316,0)),"")</f>
        <v>27</v>
      </c>
      <c r="E217" s="1" t="n">
        <f aca="false">IFERROR(INDEX('Locality Calc'!$J$2:$J$316,MATCH(208,'Locality Calc'!$P$2:$P$316,0)),"")</f>
        <v>0</v>
      </c>
      <c r="F217" s="1" t="n">
        <f aca="false">IFERROR(INDEX('Locality Calc'!$K$2:$K$316,MATCH(208,'Locality Calc'!$P$2:$P$316,0)),"")</f>
        <v>103</v>
      </c>
      <c r="G217" s="1" t="n">
        <f aca="false">IFERROR(INDEX('Locality Calc'!$F$2:$F$316,MATCH(208,'Locality Calc'!$P$2:$P$316,0)),"")</f>
        <v>2</v>
      </c>
      <c r="H217" s="8" t="str">
        <f aca="false">IFERROR(INDEX('Locality Calc'!$L$2:$L$316,MATCH(208,'Locality Calc'!$P$2:$P$316,0)),"")</f>
        <v/>
      </c>
      <c r="I217" s="8" t="n">
        <f aca="false">IFERROR(INDEX('Locality Calc'!$M$2:$M$316,MATCH(208,'Locality Calc'!$P$2:$P$316,0)),"")</f>
        <v>-0.644736842105263</v>
      </c>
      <c r="J217" s="8" t="n">
        <f aca="false">IFERROR(INDEX('Locality Calc'!$N$2:$N$316,MATCH(208,'Locality Calc'!$P$2:$P$316,0)),"")</f>
        <v>-1</v>
      </c>
    </row>
    <row r="218" customFormat="false" ht="15" hidden="false" customHeight="true" outlineLevel="0" collapsed="false">
      <c r="A218" s="1" t="str">
        <f aca="false">IFERROR(INDEX('Locality Calc'!$A$2:$A$316,MATCH(209,'Locality Calc'!$P$2:$P$316,0)),"")</f>
        <v>Wadaki</v>
      </c>
      <c r="B218" s="1" t="n">
        <f aca="false">IFERROR(INDEX('Locality Calc'!$G$2:$G$316,MATCH(209,'Locality Calc'!$P$2:$P$316,0)),"")</f>
        <v>0</v>
      </c>
      <c r="C218" s="1" t="n">
        <f aca="false">IFERROR(INDEX('Locality Calc'!$H$2:$H$316,MATCH(209,'Locality Calc'!$P$2:$P$316,0)),"")</f>
        <v>0</v>
      </c>
      <c r="D218" s="1" t="n">
        <f aca="false">IFERROR(INDEX('Locality Calc'!$I$2:$I$316,MATCH(209,'Locality Calc'!$P$2:$P$316,0)),"")</f>
        <v>103</v>
      </c>
      <c r="E218" s="1" t="n">
        <f aca="false">IFERROR(INDEX('Locality Calc'!$J$2:$J$316,MATCH(209,'Locality Calc'!$P$2:$P$316,0)),"")</f>
        <v>0</v>
      </c>
      <c r="F218" s="1" t="n">
        <f aca="false">IFERROR(INDEX('Locality Calc'!$K$2:$K$316,MATCH(209,'Locality Calc'!$P$2:$P$316,0)),"")</f>
        <v>103</v>
      </c>
      <c r="G218" s="1" t="n">
        <f aca="false">IFERROR(INDEX('Locality Calc'!$F$2:$F$316,MATCH(209,'Locality Calc'!$P$2:$P$316,0)),"")</f>
        <v>1</v>
      </c>
      <c r="H218" s="8" t="str">
        <f aca="false">IFERROR(INDEX('Locality Calc'!$L$2:$L$316,MATCH(209,'Locality Calc'!$P$2:$P$316,0)),"")</f>
        <v/>
      </c>
      <c r="I218" s="8" t="str">
        <f aca="false">IFERROR(INDEX('Locality Calc'!$M$2:$M$316,MATCH(209,'Locality Calc'!$P$2:$P$316,0)),"")</f>
        <v/>
      </c>
      <c r="J218" s="8" t="n">
        <f aca="false">IFERROR(INDEX('Locality Calc'!$N$2:$N$316,MATCH(209,'Locality Calc'!$P$2:$P$316,0)),"")</f>
        <v>-1</v>
      </c>
    </row>
    <row r="219" customFormat="false" ht="15" hidden="false" customHeight="true" outlineLevel="0" collapsed="false">
      <c r="A219" s="1" t="str">
        <f aca="false">IFERROR(INDEX('Locality Calc'!$A$2:$A$316,MATCH(210,'Locality Calc'!$P$2:$P$316,0)),"")</f>
        <v>Nehru Nagar</v>
      </c>
      <c r="B219" s="1" t="n">
        <f aca="false">IFERROR(INDEX('Locality Calc'!$G$2:$G$316,MATCH(210,'Locality Calc'!$P$2:$P$316,0)),"")</f>
        <v>25</v>
      </c>
      <c r="C219" s="1" t="n">
        <f aca="false">IFERROR(INDEX('Locality Calc'!$H$2:$H$316,MATCH(210,'Locality Calc'!$P$2:$P$316,0)),"")</f>
        <v>24</v>
      </c>
      <c r="D219" s="1" t="n">
        <f aca="false">IFERROR(INDEX('Locality Calc'!$I$2:$I$316,MATCH(210,'Locality Calc'!$P$2:$P$316,0)),"")</f>
        <v>27</v>
      </c>
      <c r="E219" s="1" t="n">
        <f aca="false">IFERROR(INDEX('Locality Calc'!$J$2:$J$316,MATCH(210,'Locality Calc'!$P$2:$P$316,0)),"")</f>
        <v>22</v>
      </c>
      <c r="F219" s="1" t="n">
        <f aca="false">IFERROR(INDEX('Locality Calc'!$K$2:$K$316,MATCH(210,'Locality Calc'!$P$2:$P$316,0)),"")</f>
        <v>98</v>
      </c>
      <c r="G219" s="1" t="n">
        <f aca="false">IFERROR(INDEX('Locality Calc'!$F$2:$F$316,MATCH(210,'Locality Calc'!$P$2:$P$316,0)),"")</f>
        <v>5</v>
      </c>
      <c r="H219" s="8" t="n">
        <f aca="false">IFERROR(INDEX('Locality Calc'!$L$2:$L$316,MATCH(210,'Locality Calc'!$P$2:$P$316,0)),"")</f>
        <v>-0.04</v>
      </c>
      <c r="I219" s="8" t="n">
        <f aca="false">IFERROR(INDEX('Locality Calc'!$M$2:$M$316,MATCH(210,'Locality Calc'!$P$2:$P$316,0)),"")</f>
        <v>0.125</v>
      </c>
      <c r="J219" s="8" t="n">
        <f aca="false">IFERROR(INDEX('Locality Calc'!$N$2:$N$316,MATCH(210,'Locality Calc'!$P$2:$P$316,0)),"")</f>
        <v>1.094418362024</v>
      </c>
    </row>
    <row r="220" customFormat="false" ht="15" hidden="false" customHeight="true" outlineLevel="0" collapsed="false">
      <c r="A220" s="1" t="str">
        <f aca="false">IFERROR(INDEX('Locality Calc'!$A$2:$A$316,MATCH(211,'Locality Calc'!$P$2:$P$316,0)),"")</f>
        <v>Bhajirao Road</v>
      </c>
      <c r="B220" s="1" t="n">
        <f aca="false">IFERROR(INDEX('Locality Calc'!$G$2:$G$316,MATCH(211,'Locality Calc'!$P$2:$P$316,0)),"")</f>
        <v>96</v>
      </c>
      <c r="C220" s="1" t="n">
        <f aca="false">IFERROR(INDEX('Locality Calc'!$H$2:$H$316,MATCH(211,'Locality Calc'!$P$2:$P$316,0)),"")</f>
        <v>0</v>
      </c>
      <c r="D220" s="1" t="n">
        <f aca="false">IFERROR(INDEX('Locality Calc'!$I$2:$I$316,MATCH(211,'Locality Calc'!$P$2:$P$316,0)),"")</f>
        <v>0</v>
      </c>
      <c r="E220" s="1" t="n">
        <f aca="false">IFERROR(INDEX('Locality Calc'!$J$2:$J$316,MATCH(211,'Locality Calc'!$P$2:$P$316,0)),"")</f>
        <v>0</v>
      </c>
      <c r="F220" s="1" t="n">
        <f aca="false">IFERROR(INDEX('Locality Calc'!$K$2:$K$316,MATCH(211,'Locality Calc'!$P$2:$P$316,0)),"")</f>
        <v>96</v>
      </c>
      <c r="G220" s="1" t="n">
        <f aca="false">IFERROR(INDEX('Locality Calc'!$F$2:$F$316,MATCH(211,'Locality Calc'!$P$2:$P$316,0)),"")</f>
        <v>1</v>
      </c>
      <c r="H220" s="8" t="n">
        <f aca="false">IFERROR(INDEX('Locality Calc'!$L$2:$L$316,MATCH(211,'Locality Calc'!$P$2:$P$316,0)),"")</f>
        <v>-1</v>
      </c>
      <c r="I220" s="8" t="str">
        <f aca="false">IFERROR(INDEX('Locality Calc'!$M$2:$M$316,MATCH(211,'Locality Calc'!$P$2:$P$316,0)),"")</f>
        <v/>
      </c>
      <c r="J220" s="8" t="str">
        <f aca="false">IFERROR(INDEX('Locality Calc'!$N$2:$N$316,MATCH(211,'Locality Calc'!$P$2:$P$316,0)),"")</f>
        <v/>
      </c>
    </row>
    <row r="221" customFormat="false" ht="15" hidden="false" customHeight="true" outlineLevel="0" collapsed="false">
      <c r="A221" s="1" t="str">
        <f aca="false">IFERROR(INDEX('Locality Calc'!$A$2:$A$316,MATCH(212,'Locality Calc'!$P$2:$P$316,0)),"")</f>
        <v>Ghadge Nagar</v>
      </c>
      <c r="B221" s="1" t="n">
        <f aca="false">IFERROR(INDEX('Locality Calc'!$G$2:$G$316,MATCH(212,'Locality Calc'!$P$2:$P$316,0)),"")</f>
        <v>87</v>
      </c>
      <c r="C221" s="1" t="n">
        <f aca="false">IFERROR(INDEX('Locality Calc'!$H$2:$H$316,MATCH(212,'Locality Calc'!$P$2:$P$316,0)),"")</f>
        <v>0</v>
      </c>
      <c r="D221" s="1" t="n">
        <f aca="false">IFERROR(INDEX('Locality Calc'!$I$2:$I$316,MATCH(212,'Locality Calc'!$P$2:$P$316,0)),"")</f>
        <v>0</v>
      </c>
      <c r="E221" s="1" t="n">
        <f aca="false">IFERROR(INDEX('Locality Calc'!$J$2:$J$316,MATCH(212,'Locality Calc'!$P$2:$P$316,0)),"")</f>
        <v>0</v>
      </c>
      <c r="F221" s="1" t="n">
        <f aca="false">IFERROR(INDEX('Locality Calc'!$K$2:$K$316,MATCH(212,'Locality Calc'!$P$2:$P$316,0)),"")</f>
        <v>87</v>
      </c>
      <c r="G221" s="1" t="n">
        <f aca="false">IFERROR(INDEX('Locality Calc'!$F$2:$F$316,MATCH(212,'Locality Calc'!$P$2:$P$316,0)),"")</f>
        <v>1</v>
      </c>
      <c r="H221" s="8" t="n">
        <f aca="false">IFERROR(INDEX('Locality Calc'!$L$2:$L$316,MATCH(212,'Locality Calc'!$P$2:$P$316,0)),"")</f>
        <v>-1</v>
      </c>
      <c r="I221" s="8" t="str">
        <f aca="false">IFERROR(INDEX('Locality Calc'!$M$2:$M$316,MATCH(212,'Locality Calc'!$P$2:$P$316,0)),"")</f>
        <v/>
      </c>
      <c r="J221" s="8" t="str">
        <f aca="false">IFERROR(INDEX('Locality Calc'!$N$2:$N$316,MATCH(212,'Locality Calc'!$P$2:$P$316,0)),"")</f>
        <v/>
      </c>
    </row>
    <row r="222" customFormat="false" ht="15" hidden="false" customHeight="true" outlineLevel="0" collapsed="false">
      <c r="A222" s="1" t="str">
        <f aca="false">IFERROR(INDEX('Locality Calc'!$A$2:$A$316,MATCH(213,'Locality Calc'!$P$2:$P$316,0)),"")</f>
        <v>Kalat Nagar</v>
      </c>
      <c r="B222" s="1" t="n">
        <f aca="false">IFERROR(INDEX('Locality Calc'!$G$2:$G$316,MATCH(213,'Locality Calc'!$P$2:$P$316,0)),"")</f>
        <v>80</v>
      </c>
      <c r="C222" s="1" t="n">
        <f aca="false">IFERROR(INDEX('Locality Calc'!$H$2:$H$316,MATCH(213,'Locality Calc'!$P$2:$P$316,0)),"")</f>
        <v>0</v>
      </c>
      <c r="D222" s="1" t="n">
        <f aca="false">IFERROR(INDEX('Locality Calc'!$I$2:$I$316,MATCH(213,'Locality Calc'!$P$2:$P$316,0)),"")</f>
        <v>6</v>
      </c>
      <c r="E222" s="1" t="n">
        <f aca="false">IFERROR(INDEX('Locality Calc'!$J$2:$J$316,MATCH(213,'Locality Calc'!$P$2:$P$316,0)),"")</f>
        <v>0</v>
      </c>
      <c r="F222" s="1" t="n">
        <f aca="false">IFERROR(INDEX('Locality Calc'!$K$2:$K$316,MATCH(213,'Locality Calc'!$P$2:$P$316,0)),"")</f>
        <v>86</v>
      </c>
      <c r="G222" s="1" t="n">
        <f aca="false">IFERROR(INDEX('Locality Calc'!$F$2:$F$316,MATCH(213,'Locality Calc'!$P$2:$P$316,0)),"")</f>
        <v>2</v>
      </c>
      <c r="H222" s="8" t="n">
        <f aca="false">IFERROR(INDEX('Locality Calc'!$L$2:$L$316,MATCH(213,'Locality Calc'!$P$2:$P$316,0)),"")</f>
        <v>-1</v>
      </c>
      <c r="I222" s="8" t="str">
        <f aca="false">IFERROR(INDEX('Locality Calc'!$M$2:$M$316,MATCH(213,'Locality Calc'!$P$2:$P$316,0)),"")</f>
        <v/>
      </c>
      <c r="J222" s="8" t="n">
        <f aca="false">IFERROR(INDEX('Locality Calc'!$N$2:$N$316,MATCH(213,'Locality Calc'!$P$2:$P$316,0)),"")</f>
        <v>-1</v>
      </c>
    </row>
    <row r="223" customFormat="false" ht="15" hidden="false" customHeight="true" outlineLevel="0" collapsed="false">
      <c r="A223" s="1" t="str">
        <f aca="false">IFERROR(INDEX('Locality Calc'!$A$2:$A$316,MATCH(214,'Locality Calc'!$P$2:$P$316,0)),"")</f>
        <v>Laxminagar</v>
      </c>
      <c r="B223" s="1" t="n">
        <f aca="false">IFERROR(INDEX('Locality Calc'!$G$2:$G$316,MATCH(214,'Locality Calc'!$P$2:$P$316,0)),"")</f>
        <v>20</v>
      </c>
      <c r="C223" s="1" t="n">
        <f aca="false">IFERROR(INDEX('Locality Calc'!$H$2:$H$316,MATCH(214,'Locality Calc'!$P$2:$P$316,0)),"")</f>
        <v>1</v>
      </c>
      <c r="D223" s="1" t="n">
        <f aca="false">IFERROR(INDEX('Locality Calc'!$I$2:$I$316,MATCH(214,'Locality Calc'!$P$2:$P$316,0)),"")</f>
        <v>61</v>
      </c>
      <c r="E223" s="1" t="n">
        <f aca="false">IFERROR(INDEX('Locality Calc'!$J$2:$J$316,MATCH(214,'Locality Calc'!$P$2:$P$316,0)),"")</f>
        <v>0</v>
      </c>
      <c r="F223" s="1" t="n">
        <f aca="false">IFERROR(INDEX('Locality Calc'!$K$2:$K$316,MATCH(214,'Locality Calc'!$P$2:$P$316,0)),"")</f>
        <v>82</v>
      </c>
      <c r="G223" s="1" t="n">
        <f aca="false">IFERROR(INDEX('Locality Calc'!$F$2:$F$316,MATCH(214,'Locality Calc'!$P$2:$P$316,0)),"")</f>
        <v>3</v>
      </c>
      <c r="H223" s="8" t="n">
        <f aca="false">IFERROR(INDEX('Locality Calc'!$L$2:$L$316,MATCH(214,'Locality Calc'!$P$2:$P$316,0)),"")</f>
        <v>-0.95</v>
      </c>
      <c r="I223" s="8" t="n">
        <f aca="false">IFERROR(INDEX('Locality Calc'!$M$2:$M$316,MATCH(214,'Locality Calc'!$P$2:$P$316,0)),"")</f>
        <v>60</v>
      </c>
      <c r="J223" s="8" t="n">
        <f aca="false">IFERROR(INDEX('Locality Calc'!$N$2:$N$316,MATCH(214,'Locality Calc'!$P$2:$P$316,0)),"")</f>
        <v>-1</v>
      </c>
    </row>
    <row r="224" customFormat="false" ht="15" hidden="false" customHeight="true" outlineLevel="0" collapsed="false">
      <c r="A224" s="1" t="str">
        <f aca="false">IFERROR(INDEX('Locality Calc'!$A$2:$A$316,MATCH(215,'Locality Calc'!$P$2:$P$316,0)),"")</f>
        <v>Rajmudra Chowk</v>
      </c>
      <c r="B224" s="1" t="n">
        <f aca="false">IFERROR(INDEX('Locality Calc'!$G$2:$G$316,MATCH(215,'Locality Calc'!$P$2:$P$316,0)),"")</f>
        <v>0</v>
      </c>
      <c r="C224" s="1" t="n">
        <f aca="false">IFERROR(INDEX('Locality Calc'!$H$2:$H$316,MATCH(215,'Locality Calc'!$P$2:$P$316,0)),"")</f>
        <v>0</v>
      </c>
      <c r="D224" s="1" t="n">
        <f aca="false">IFERROR(INDEX('Locality Calc'!$I$2:$I$316,MATCH(215,'Locality Calc'!$P$2:$P$316,0)),"")</f>
        <v>15</v>
      </c>
      <c r="E224" s="1" t="n">
        <f aca="false">IFERROR(INDEX('Locality Calc'!$J$2:$J$316,MATCH(215,'Locality Calc'!$P$2:$P$316,0)),"")</f>
        <v>62</v>
      </c>
      <c r="F224" s="1" t="n">
        <f aca="false">IFERROR(INDEX('Locality Calc'!$K$2:$K$316,MATCH(215,'Locality Calc'!$P$2:$P$316,0)),"")</f>
        <v>77</v>
      </c>
      <c r="G224" s="1" t="n">
        <f aca="false">IFERROR(INDEX('Locality Calc'!$F$2:$F$316,MATCH(215,'Locality Calc'!$P$2:$P$316,0)),"")</f>
        <v>2</v>
      </c>
      <c r="H224" s="8" t="str">
        <f aca="false">IFERROR(INDEX('Locality Calc'!$L$2:$L$316,MATCH(215,'Locality Calc'!$P$2:$P$316,0)),"")</f>
        <v/>
      </c>
      <c r="I224" s="8" t="str">
        <f aca="false">IFERROR(INDEX('Locality Calc'!$M$2:$M$316,MATCH(215,'Locality Calc'!$P$2:$P$316,0)),"")</f>
        <v/>
      </c>
      <c r="J224" s="8" t="n">
        <f aca="false">IFERROR(INDEX('Locality Calc'!$N$2:$N$316,MATCH(215,'Locality Calc'!$P$2:$P$316,0)),"")</f>
        <v>9.62441314553991</v>
      </c>
    </row>
    <row r="225" customFormat="false" ht="15" hidden="false" customHeight="true" outlineLevel="0" collapsed="false">
      <c r="A225" s="1" t="str">
        <f aca="false">IFERROR(INDEX('Locality Calc'!$A$2:$A$316,MATCH(216,'Locality Calc'!$P$2:$P$316,0)),"")</f>
        <v>Bhavdan</v>
      </c>
      <c r="B225" s="1" t="n">
        <f aca="false">IFERROR(INDEX('Locality Calc'!$G$2:$G$316,MATCH(216,'Locality Calc'!$P$2:$P$316,0)),"")</f>
        <v>0</v>
      </c>
      <c r="C225" s="1" t="n">
        <f aca="false">IFERROR(INDEX('Locality Calc'!$H$2:$H$316,MATCH(216,'Locality Calc'!$P$2:$P$316,0)),"")</f>
        <v>54</v>
      </c>
      <c r="D225" s="1" t="n">
        <f aca="false">IFERROR(INDEX('Locality Calc'!$I$2:$I$316,MATCH(216,'Locality Calc'!$P$2:$P$316,0)),"")</f>
        <v>16</v>
      </c>
      <c r="E225" s="1" t="n">
        <f aca="false">IFERROR(INDEX('Locality Calc'!$J$2:$J$316,MATCH(216,'Locality Calc'!$P$2:$P$316,0)),"")</f>
        <v>4</v>
      </c>
      <c r="F225" s="1" t="n">
        <f aca="false">IFERROR(INDEX('Locality Calc'!$K$2:$K$316,MATCH(216,'Locality Calc'!$P$2:$P$316,0)),"")</f>
        <v>74</v>
      </c>
      <c r="G225" s="1" t="n">
        <f aca="false">IFERROR(INDEX('Locality Calc'!$F$2:$F$316,MATCH(216,'Locality Calc'!$P$2:$P$316,0)),"")</f>
        <v>3</v>
      </c>
      <c r="H225" s="8" t="str">
        <f aca="false">IFERROR(INDEX('Locality Calc'!$L$2:$L$316,MATCH(216,'Locality Calc'!$P$2:$P$316,0)),"")</f>
        <v/>
      </c>
      <c r="I225" s="8" t="n">
        <f aca="false">IFERROR(INDEX('Locality Calc'!$M$2:$M$316,MATCH(216,'Locality Calc'!$P$2:$P$316,0)),"")</f>
        <v>-0.703703703703704</v>
      </c>
      <c r="J225" s="8" t="n">
        <f aca="false">IFERROR(INDEX('Locality Calc'!$N$2:$N$316,MATCH(216,'Locality Calc'!$P$2:$P$316,0)),"")</f>
        <v>-0.357394366197183</v>
      </c>
    </row>
    <row r="226" customFormat="false" ht="15" hidden="false" customHeight="true" outlineLevel="0" collapsed="false">
      <c r="A226" s="1" t="str">
        <f aca="false">IFERROR(INDEX('Locality Calc'!$A$2:$A$316,MATCH(217,'Locality Calc'!$P$2:$P$316,0)),"")</f>
        <v>Near Ganj</v>
      </c>
      <c r="B226" s="1" t="n">
        <f aca="false">IFERROR(INDEX('Locality Calc'!$G$2:$G$316,MATCH(217,'Locality Calc'!$P$2:$P$316,0)),"")</f>
        <v>49</v>
      </c>
      <c r="C226" s="1" t="n">
        <f aca="false">IFERROR(INDEX('Locality Calc'!$H$2:$H$316,MATCH(217,'Locality Calc'!$P$2:$P$316,0)),"")</f>
        <v>24</v>
      </c>
      <c r="D226" s="1" t="n">
        <f aca="false">IFERROR(INDEX('Locality Calc'!$I$2:$I$316,MATCH(217,'Locality Calc'!$P$2:$P$316,0)),"")</f>
        <v>0</v>
      </c>
      <c r="E226" s="1" t="n">
        <f aca="false">IFERROR(INDEX('Locality Calc'!$J$2:$J$316,MATCH(217,'Locality Calc'!$P$2:$P$316,0)),"")</f>
        <v>0</v>
      </c>
      <c r="F226" s="1" t="n">
        <f aca="false">IFERROR(INDEX('Locality Calc'!$K$2:$K$316,MATCH(217,'Locality Calc'!$P$2:$P$316,0)),"")</f>
        <v>73</v>
      </c>
      <c r="G226" s="1" t="n">
        <f aca="false">IFERROR(INDEX('Locality Calc'!$F$2:$F$316,MATCH(217,'Locality Calc'!$P$2:$P$316,0)),"")</f>
        <v>2</v>
      </c>
      <c r="H226" s="8" t="n">
        <f aca="false">IFERROR(INDEX('Locality Calc'!$L$2:$L$316,MATCH(217,'Locality Calc'!$P$2:$P$316,0)),"")</f>
        <v>-0.510204081632653</v>
      </c>
      <c r="I226" s="8" t="n">
        <f aca="false">IFERROR(INDEX('Locality Calc'!$M$2:$M$316,MATCH(217,'Locality Calc'!$P$2:$P$316,0)),"")</f>
        <v>-1</v>
      </c>
      <c r="J226" s="8" t="str">
        <f aca="false">IFERROR(INDEX('Locality Calc'!$N$2:$N$316,MATCH(217,'Locality Calc'!$P$2:$P$316,0)),"")</f>
        <v/>
      </c>
    </row>
    <row r="227" customFormat="false" ht="15" hidden="false" customHeight="true" outlineLevel="0" collapsed="false">
      <c r="A227" s="1" t="str">
        <f aca="false">IFERROR(INDEX('Locality Calc'!$A$2:$A$316,MATCH(218,'Locality Calc'!$P$2:$P$316,0)),"")</f>
        <v>KESNAND</v>
      </c>
      <c r="B227" s="1" t="n">
        <f aca="false">IFERROR(INDEX('Locality Calc'!$G$2:$G$316,MATCH(218,'Locality Calc'!$P$2:$P$316,0)),"")</f>
        <v>42</v>
      </c>
      <c r="C227" s="1" t="n">
        <f aca="false">IFERROR(INDEX('Locality Calc'!$H$2:$H$316,MATCH(218,'Locality Calc'!$P$2:$P$316,0)),"")</f>
        <v>0</v>
      </c>
      <c r="D227" s="1" t="n">
        <f aca="false">IFERROR(INDEX('Locality Calc'!$I$2:$I$316,MATCH(218,'Locality Calc'!$P$2:$P$316,0)),"")</f>
        <v>15</v>
      </c>
      <c r="E227" s="1" t="n">
        <f aca="false">IFERROR(INDEX('Locality Calc'!$J$2:$J$316,MATCH(218,'Locality Calc'!$P$2:$P$316,0)),"")</f>
        <v>14</v>
      </c>
      <c r="F227" s="1" t="n">
        <f aca="false">IFERROR(INDEX('Locality Calc'!$K$2:$K$316,MATCH(218,'Locality Calc'!$P$2:$P$316,0)),"")</f>
        <v>71</v>
      </c>
      <c r="G227" s="1" t="n">
        <f aca="false">IFERROR(INDEX('Locality Calc'!$F$2:$F$316,MATCH(218,'Locality Calc'!$P$2:$P$316,0)),"")</f>
        <v>5</v>
      </c>
      <c r="H227" s="8" t="n">
        <f aca="false">IFERROR(INDEX('Locality Calc'!$L$2:$L$316,MATCH(218,'Locality Calc'!$P$2:$P$316,0)),"")</f>
        <v>-1</v>
      </c>
      <c r="I227" s="8" t="str">
        <f aca="false">IFERROR(INDEX('Locality Calc'!$M$2:$M$316,MATCH(218,'Locality Calc'!$P$2:$P$316,0)),"")</f>
        <v/>
      </c>
      <c r="J227" s="8" t="n">
        <f aca="false">IFERROR(INDEX('Locality Calc'!$N$2:$N$316,MATCH(218,'Locality Calc'!$P$2:$P$316,0)),"")</f>
        <v>1.39906103286385</v>
      </c>
    </row>
    <row r="228" customFormat="false" ht="15" hidden="false" customHeight="true" outlineLevel="0" collapsed="false">
      <c r="A228" s="1" t="str">
        <f aca="false">IFERROR(INDEX('Locality Calc'!$A$2:$A$316,MATCH(219,'Locality Calc'!$P$2:$P$316,0)),"")</f>
        <v>Mahalunge</v>
      </c>
      <c r="B228" s="1" t="n">
        <f aca="false">IFERROR(INDEX('Locality Calc'!$G$2:$G$316,MATCH(219,'Locality Calc'!$P$2:$P$316,0)),"")</f>
        <v>0</v>
      </c>
      <c r="C228" s="1" t="n">
        <f aca="false">IFERROR(INDEX('Locality Calc'!$H$2:$H$316,MATCH(219,'Locality Calc'!$P$2:$P$316,0)),"")</f>
        <v>0</v>
      </c>
      <c r="D228" s="1" t="n">
        <f aca="false">IFERROR(INDEX('Locality Calc'!$I$2:$I$316,MATCH(219,'Locality Calc'!$P$2:$P$316,0)),"")</f>
        <v>42</v>
      </c>
      <c r="E228" s="1" t="n">
        <f aca="false">IFERROR(INDEX('Locality Calc'!$J$2:$J$316,MATCH(219,'Locality Calc'!$P$2:$P$316,0)),"")</f>
        <v>27</v>
      </c>
      <c r="F228" s="1" t="n">
        <f aca="false">IFERROR(INDEX('Locality Calc'!$K$2:$K$316,MATCH(219,'Locality Calc'!$P$2:$P$316,0)),"")</f>
        <v>69</v>
      </c>
      <c r="G228" s="1" t="n">
        <f aca="false">IFERROR(INDEX('Locality Calc'!$F$2:$F$316,MATCH(219,'Locality Calc'!$P$2:$P$316,0)),"")</f>
        <v>2</v>
      </c>
      <c r="H228" s="8" t="str">
        <f aca="false">IFERROR(INDEX('Locality Calc'!$L$2:$L$316,MATCH(219,'Locality Calc'!$P$2:$P$316,0)),"")</f>
        <v/>
      </c>
      <c r="I228" s="8" t="str">
        <f aca="false">IFERROR(INDEX('Locality Calc'!$M$2:$M$316,MATCH(219,'Locality Calc'!$P$2:$P$316,0)),"")</f>
        <v/>
      </c>
      <c r="J228" s="8" t="n">
        <f aca="false">IFERROR(INDEX('Locality Calc'!$N$2:$N$316,MATCH(219,'Locality Calc'!$P$2:$P$316,0)),"")</f>
        <v>0.652414486921529</v>
      </c>
    </row>
    <row r="229" customFormat="false" ht="15" hidden="false" customHeight="true" outlineLevel="0" collapsed="false">
      <c r="A229" s="1" t="str">
        <f aca="false">IFERROR(INDEX('Locality Calc'!$A$2:$A$316,MATCH(220,'Locality Calc'!$P$2:$P$316,0)),"")</f>
        <v>WANWADI</v>
      </c>
      <c r="B229" s="1" t="n">
        <f aca="false">IFERROR(INDEX('Locality Calc'!$G$2:$G$316,MATCH(220,'Locality Calc'!$P$2:$P$316,0)),"")</f>
        <v>0</v>
      </c>
      <c r="C229" s="1" t="n">
        <f aca="false">IFERROR(INDEX('Locality Calc'!$H$2:$H$316,MATCH(220,'Locality Calc'!$P$2:$P$316,0)),"")</f>
        <v>6</v>
      </c>
      <c r="D229" s="1" t="n">
        <f aca="false">IFERROR(INDEX('Locality Calc'!$I$2:$I$316,MATCH(220,'Locality Calc'!$P$2:$P$316,0)),"")</f>
        <v>56</v>
      </c>
      <c r="E229" s="1" t="n">
        <f aca="false">IFERROR(INDEX('Locality Calc'!$J$2:$J$316,MATCH(220,'Locality Calc'!$P$2:$P$316,0)),"")</f>
        <v>4</v>
      </c>
      <c r="F229" s="1" t="n">
        <f aca="false">IFERROR(INDEX('Locality Calc'!$K$2:$K$316,MATCH(220,'Locality Calc'!$P$2:$P$316,0)),"")</f>
        <v>66</v>
      </c>
      <c r="G229" s="1" t="n">
        <f aca="false">IFERROR(INDEX('Locality Calc'!$F$2:$F$316,MATCH(220,'Locality Calc'!$P$2:$P$316,0)),"")</f>
        <v>3</v>
      </c>
      <c r="H229" s="8" t="str">
        <f aca="false">IFERROR(INDEX('Locality Calc'!$L$2:$L$316,MATCH(220,'Locality Calc'!$P$2:$P$316,0)),"")</f>
        <v/>
      </c>
      <c r="I229" s="8" t="n">
        <f aca="false">IFERROR(INDEX('Locality Calc'!$M$2:$M$316,MATCH(220,'Locality Calc'!$P$2:$P$316,0)),"")</f>
        <v>8.33333333333333</v>
      </c>
      <c r="J229" s="8" t="n">
        <f aca="false">IFERROR(INDEX('Locality Calc'!$N$2:$N$316,MATCH(220,'Locality Calc'!$P$2:$P$316,0)),"")</f>
        <v>-0.816398390342052</v>
      </c>
    </row>
    <row r="230" customFormat="false" ht="15" hidden="false" customHeight="true" outlineLevel="0" collapsed="false">
      <c r="A230" s="1" t="str">
        <f aca="false">IFERROR(INDEX('Locality Calc'!$A$2:$A$316,MATCH(221,'Locality Calc'!$P$2:$P$316,0)),"")</f>
        <v>College Road</v>
      </c>
      <c r="B230" s="1" t="n">
        <f aca="false">IFERROR(INDEX('Locality Calc'!$G$2:$G$316,MATCH(221,'Locality Calc'!$P$2:$P$316,0)),"")</f>
        <v>59</v>
      </c>
      <c r="C230" s="1" t="n">
        <f aca="false">IFERROR(INDEX('Locality Calc'!$H$2:$H$316,MATCH(221,'Locality Calc'!$P$2:$P$316,0)),"")</f>
        <v>4</v>
      </c>
      <c r="D230" s="1" t="n">
        <f aca="false">IFERROR(INDEX('Locality Calc'!$I$2:$I$316,MATCH(221,'Locality Calc'!$P$2:$P$316,0)),"")</f>
        <v>1</v>
      </c>
      <c r="E230" s="1" t="n">
        <f aca="false">IFERROR(INDEX('Locality Calc'!$J$2:$J$316,MATCH(221,'Locality Calc'!$P$2:$P$316,0)),"")</f>
        <v>0</v>
      </c>
      <c r="F230" s="1" t="n">
        <f aca="false">IFERROR(INDEX('Locality Calc'!$K$2:$K$316,MATCH(221,'Locality Calc'!$P$2:$P$316,0)),"")</f>
        <v>64</v>
      </c>
      <c r="G230" s="1" t="n">
        <f aca="false">IFERROR(INDEX('Locality Calc'!$F$2:$F$316,MATCH(221,'Locality Calc'!$P$2:$P$316,0)),"")</f>
        <v>3</v>
      </c>
      <c r="H230" s="8" t="n">
        <f aca="false">IFERROR(INDEX('Locality Calc'!$L$2:$L$316,MATCH(221,'Locality Calc'!$P$2:$P$316,0)),"")</f>
        <v>-0.932203389830508</v>
      </c>
      <c r="I230" s="8" t="n">
        <f aca="false">IFERROR(INDEX('Locality Calc'!$M$2:$M$316,MATCH(221,'Locality Calc'!$P$2:$P$316,0)),"")</f>
        <v>-0.75</v>
      </c>
      <c r="J230" s="8" t="n">
        <f aca="false">IFERROR(INDEX('Locality Calc'!$N$2:$N$316,MATCH(221,'Locality Calc'!$P$2:$P$316,0)),"")</f>
        <v>-1</v>
      </c>
    </row>
    <row r="231" customFormat="false" ht="15" hidden="false" customHeight="true" outlineLevel="0" collapsed="false">
      <c r="A231" s="1" t="str">
        <f aca="false">IFERROR(INDEX('Locality Calc'!$A$2:$A$316,MATCH(222,'Locality Calc'!$P$2:$P$316,0)),"")</f>
        <v>Ghole Road</v>
      </c>
      <c r="B231" s="1" t="n">
        <f aca="false">IFERROR(INDEX('Locality Calc'!$G$2:$G$316,MATCH(222,'Locality Calc'!$P$2:$P$316,0)),"")</f>
        <v>9</v>
      </c>
      <c r="C231" s="1" t="n">
        <f aca="false">IFERROR(INDEX('Locality Calc'!$H$2:$H$316,MATCH(222,'Locality Calc'!$P$2:$P$316,0)),"")</f>
        <v>47</v>
      </c>
      <c r="D231" s="1" t="n">
        <f aca="false">IFERROR(INDEX('Locality Calc'!$I$2:$I$316,MATCH(222,'Locality Calc'!$P$2:$P$316,0)),"")</f>
        <v>5</v>
      </c>
      <c r="E231" s="1" t="n">
        <f aca="false">IFERROR(INDEX('Locality Calc'!$J$2:$J$316,MATCH(222,'Locality Calc'!$P$2:$P$316,0)),"")</f>
        <v>0</v>
      </c>
      <c r="F231" s="1" t="n">
        <f aca="false">IFERROR(INDEX('Locality Calc'!$K$2:$K$316,MATCH(222,'Locality Calc'!$P$2:$P$316,0)),"")</f>
        <v>61</v>
      </c>
      <c r="G231" s="1" t="n">
        <f aca="false">IFERROR(INDEX('Locality Calc'!$F$2:$F$316,MATCH(222,'Locality Calc'!$P$2:$P$316,0)),"")</f>
        <v>3</v>
      </c>
      <c r="H231" s="8" t="n">
        <f aca="false">IFERROR(INDEX('Locality Calc'!$L$2:$L$316,MATCH(222,'Locality Calc'!$P$2:$P$316,0)),"")</f>
        <v>4.22222222222222</v>
      </c>
      <c r="I231" s="8" t="n">
        <f aca="false">IFERROR(INDEX('Locality Calc'!$M$2:$M$316,MATCH(222,'Locality Calc'!$P$2:$P$316,0)),"")</f>
        <v>-0.893617021276596</v>
      </c>
      <c r="J231" s="8" t="n">
        <f aca="false">IFERROR(INDEX('Locality Calc'!$N$2:$N$316,MATCH(222,'Locality Calc'!$P$2:$P$316,0)),"")</f>
        <v>-1</v>
      </c>
    </row>
    <row r="232" customFormat="false" ht="15" hidden="false" customHeight="true" outlineLevel="0" collapsed="false">
      <c r="A232" s="1" t="str">
        <f aca="false">IFERROR(INDEX('Locality Calc'!$A$2:$A$316,MATCH(223,'Locality Calc'!$P$2:$P$316,0)),"")</f>
        <v>Ale</v>
      </c>
      <c r="B232" s="1" t="n">
        <f aca="false">IFERROR(INDEX('Locality Calc'!$G$2:$G$316,MATCH(223,'Locality Calc'!$P$2:$P$316,0)),"")</f>
        <v>0</v>
      </c>
      <c r="C232" s="1" t="n">
        <f aca="false">IFERROR(INDEX('Locality Calc'!$H$2:$H$316,MATCH(223,'Locality Calc'!$P$2:$P$316,0)),"")</f>
        <v>0</v>
      </c>
      <c r="D232" s="1" t="n">
        <f aca="false">IFERROR(INDEX('Locality Calc'!$I$2:$I$316,MATCH(223,'Locality Calc'!$P$2:$P$316,0)),"")</f>
        <v>59</v>
      </c>
      <c r="E232" s="1" t="n">
        <f aca="false">IFERROR(INDEX('Locality Calc'!$J$2:$J$316,MATCH(223,'Locality Calc'!$P$2:$P$316,0)),"")</f>
        <v>0</v>
      </c>
      <c r="F232" s="1" t="n">
        <f aca="false">IFERROR(INDEX('Locality Calc'!$K$2:$K$316,MATCH(223,'Locality Calc'!$P$2:$P$316,0)),"")</f>
        <v>59</v>
      </c>
      <c r="G232" s="1" t="n">
        <f aca="false">IFERROR(INDEX('Locality Calc'!$F$2:$F$316,MATCH(223,'Locality Calc'!$P$2:$P$316,0)),"")</f>
        <v>1</v>
      </c>
      <c r="H232" s="8" t="str">
        <f aca="false">IFERROR(INDEX('Locality Calc'!$L$2:$L$316,MATCH(223,'Locality Calc'!$P$2:$P$316,0)),"")</f>
        <v/>
      </c>
      <c r="I232" s="8" t="str">
        <f aca="false">IFERROR(INDEX('Locality Calc'!$M$2:$M$316,MATCH(223,'Locality Calc'!$P$2:$P$316,0)),"")</f>
        <v/>
      </c>
      <c r="J232" s="8" t="n">
        <f aca="false">IFERROR(INDEX('Locality Calc'!$N$2:$N$316,MATCH(223,'Locality Calc'!$P$2:$P$316,0)),"")</f>
        <v>-1</v>
      </c>
    </row>
    <row r="233" customFormat="false" ht="15" hidden="false" customHeight="true" outlineLevel="0" collapsed="false">
      <c r="A233" s="1" t="str">
        <f aca="false">IFERROR(INDEX('Locality Calc'!$A$2:$A$316,MATCH(224,'Locality Calc'!$P$2:$P$316,0)),"")</f>
        <v>HINGNE KHURD</v>
      </c>
      <c r="B233" s="1" t="n">
        <f aca="false">IFERROR(INDEX('Locality Calc'!$G$2:$G$316,MATCH(224,'Locality Calc'!$P$2:$P$316,0)),"")</f>
        <v>2</v>
      </c>
      <c r="C233" s="1" t="n">
        <f aca="false">IFERROR(INDEX('Locality Calc'!$H$2:$H$316,MATCH(224,'Locality Calc'!$P$2:$P$316,0)),"")</f>
        <v>0</v>
      </c>
      <c r="D233" s="1" t="n">
        <f aca="false">IFERROR(INDEX('Locality Calc'!$I$2:$I$316,MATCH(224,'Locality Calc'!$P$2:$P$316,0)),"")</f>
        <v>55</v>
      </c>
      <c r="E233" s="1" t="n">
        <f aca="false">IFERROR(INDEX('Locality Calc'!$J$2:$J$316,MATCH(224,'Locality Calc'!$P$2:$P$316,0)),"")</f>
        <v>1</v>
      </c>
      <c r="F233" s="1" t="n">
        <f aca="false">IFERROR(INDEX('Locality Calc'!$K$2:$K$316,MATCH(224,'Locality Calc'!$P$2:$P$316,0)),"")</f>
        <v>58</v>
      </c>
      <c r="G233" s="1" t="n">
        <f aca="false">IFERROR(INDEX('Locality Calc'!$F$2:$F$316,MATCH(224,'Locality Calc'!$P$2:$P$316,0)),"")</f>
        <v>3</v>
      </c>
      <c r="H233" s="8" t="n">
        <f aca="false">IFERROR(INDEX('Locality Calc'!$L$2:$L$316,MATCH(224,'Locality Calc'!$P$2:$P$316,0)),"")</f>
        <v>-1</v>
      </c>
      <c r="I233" s="8" t="str">
        <f aca="false">IFERROR(INDEX('Locality Calc'!$M$2:$M$316,MATCH(224,'Locality Calc'!$P$2:$P$316,0)),"")</f>
        <v/>
      </c>
      <c r="J233" s="8" t="n">
        <f aca="false">IFERROR(INDEX('Locality Calc'!$N$2:$N$316,MATCH(224,'Locality Calc'!$P$2:$P$316,0)),"")</f>
        <v>-0.953265044814341</v>
      </c>
    </row>
    <row r="234" customFormat="false" ht="15" hidden="false" customHeight="true" outlineLevel="0" collapsed="false">
      <c r="A234" s="1" t="str">
        <f aca="false">IFERROR(INDEX('Locality Calc'!$A$2:$A$316,MATCH(225,'Locality Calc'!$P$2:$P$316,0)),"")</f>
        <v>Pimple Nilakh</v>
      </c>
      <c r="B234" s="1" t="n">
        <f aca="false">IFERROR(INDEX('Locality Calc'!$G$2:$G$316,MATCH(225,'Locality Calc'!$P$2:$P$316,0)),"")</f>
        <v>8</v>
      </c>
      <c r="C234" s="1" t="n">
        <f aca="false">IFERROR(INDEX('Locality Calc'!$H$2:$H$316,MATCH(225,'Locality Calc'!$P$2:$P$316,0)),"")</f>
        <v>0</v>
      </c>
      <c r="D234" s="1" t="n">
        <f aca="false">IFERROR(INDEX('Locality Calc'!$I$2:$I$316,MATCH(225,'Locality Calc'!$P$2:$P$316,0)),"")</f>
        <v>12</v>
      </c>
      <c r="E234" s="1" t="n">
        <f aca="false">IFERROR(INDEX('Locality Calc'!$J$2:$J$316,MATCH(225,'Locality Calc'!$P$2:$P$316,0)),"")</f>
        <v>38</v>
      </c>
      <c r="F234" s="1" t="n">
        <f aca="false">IFERROR(INDEX('Locality Calc'!$K$2:$K$316,MATCH(225,'Locality Calc'!$P$2:$P$316,0)),"")</f>
        <v>58</v>
      </c>
      <c r="G234" s="1" t="n">
        <f aca="false">IFERROR(INDEX('Locality Calc'!$F$2:$F$316,MATCH(225,'Locality Calc'!$P$2:$P$316,0)),"")</f>
        <v>4</v>
      </c>
      <c r="H234" s="8" t="n">
        <f aca="false">IFERROR(INDEX('Locality Calc'!$L$2:$L$316,MATCH(225,'Locality Calc'!$P$2:$P$316,0)),"")</f>
        <v>-1</v>
      </c>
      <c r="I234" s="8" t="str">
        <f aca="false">IFERROR(INDEX('Locality Calc'!$M$2:$M$316,MATCH(225,'Locality Calc'!$P$2:$P$316,0)),"")</f>
        <v/>
      </c>
      <c r="J234" s="8" t="n">
        <f aca="false">IFERROR(INDEX('Locality Calc'!$N$2:$N$316,MATCH(225,'Locality Calc'!$P$2:$P$316,0)),"")</f>
        <v>7.13967136150235</v>
      </c>
    </row>
    <row r="235" customFormat="false" ht="15" hidden="false" customHeight="true" outlineLevel="0" collapsed="false">
      <c r="A235" s="1" t="str">
        <f aca="false">IFERROR(INDEX('Locality Calc'!$A$2:$A$316,MATCH(226,'Locality Calc'!$P$2:$P$316,0)),"")</f>
        <v>New Airport Road</v>
      </c>
      <c r="B235" s="1" t="n">
        <f aca="false">IFERROR(INDEX('Locality Calc'!$G$2:$G$316,MATCH(226,'Locality Calc'!$P$2:$P$316,0)),"")</f>
        <v>42</v>
      </c>
      <c r="C235" s="1" t="n">
        <f aca="false">IFERROR(INDEX('Locality Calc'!$H$2:$H$316,MATCH(226,'Locality Calc'!$P$2:$P$316,0)),"")</f>
        <v>7</v>
      </c>
      <c r="D235" s="1" t="n">
        <f aca="false">IFERROR(INDEX('Locality Calc'!$I$2:$I$316,MATCH(226,'Locality Calc'!$P$2:$P$316,0)),"")</f>
        <v>6</v>
      </c>
      <c r="E235" s="1" t="n">
        <f aca="false">IFERROR(INDEX('Locality Calc'!$J$2:$J$316,MATCH(226,'Locality Calc'!$P$2:$P$316,0)),"")</f>
        <v>0</v>
      </c>
      <c r="F235" s="1" t="n">
        <f aca="false">IFERROR(INDEX('Locality Calc'!$K$2:$K$316,MATCH(226,'Locality Calc'!$P$2:$P$316,0)),"")</f>
        <v>55</v>
      </c>
      <c r="G235" s="1" t="n">
        <f aca="false">IFERROR(INDEX('Locality Calc'!$F$2:$F$316,MATCH(226,'Locality Calc'!$P$2:$P$316,0)),"")</f>
        <v>3</v>
      </c>
      <c r="H235" s="8" t="n">
        <f aca="false">IFERROR(INDEX('Locality Calc'!$L$2:$L$316,MATCH(226,'Locality Calc'!$P$2:$P$316,0)),"")</f>
        <v>-0.833333333333333</v>
      </c>
      <c r="I235" s="8" t="n">
        <f aca="false">IFERROR(INDEX('Locality Calc'!$M$2:$M$316,MATCH(226,'Locality Calc'!$P$2:$P$316,0)),"")</f>
        <v>-0.142857142857143</v>
      </c>
      <c r="J235" s="8" t="n">
        <f aca="false">IFERROR(INDEX('Locality Calc'!$N$2:$N$316,MATCH(226,'Locality Calc'!$P$2:$P$316,0)),"")</f>
        <v>-1</v>
      </c>
    </row>
    <row r="236" customFormat="false" ht="15" hidden="false" customHeight="true" outlineLevel="0" collapsed="false">
      <c r="A236" s="1" t="str">
        <f aca="false">IFERROR(INDEX('Locality Calc'!$A$2:$A$316,MATCH(227,'Locality Calc'!$P$2:$P$316,0)),"")</f>
        <v>Shanti Nagar</v>
      </c>
      <c r="B236" s="1" t="n">
        <f aca="false">IFERROR(INDEX('Locality Calc'!$G$2:$G$316,MATCH(227,'Locality Calc'!$P$2:$P$316,0)),"")</f>
        <v>41</v>
      </c>
      <c r="C236" s="1" t="n">
        <f aca="false">IFERROR(INDEX('Locality Calc'!$H$2:$H$316,MATCH(227,'Locality Calc'!$P$2:$P$316,0)),"")</f>
        <v>13</v>
      </c>
      <c r="D236" s="1" t="n">
        <f aca="false">IFERROR(INDEX('Locality Calc'!$I$2:$I$316,MATCH(227,'Locality Calc'!$P$2:$P$316,0)),"")</f>
        <v>1</v>
      </c>
      <c r="E236" s="1" t="n">
        <f aca="false">IFERROR(INDEX('Locality Calc'!$J$2:$J$316,MATCH(227,'Locality Calc'!$P$2:$P$316,0)),"")</f>
        <v>0</v>
      </c>
      <c r="F236" s="1" t="n">
        <f aca="false">IFERROR(INDEX('Locality Calc'!$K$2:$K$316,MATCH(227,'Locality Calc'!$P$2:$P$316,0)),"")</f>
        <v>55</v>
      </c>
      <c r="G236" s="1" t="n">
        <f aca="false">IFERROR(INDEX('Locality Calc'!$F$2:$F$316,MATCH(227,'Locality Calc'!$P$2:$P$316,0)),"")</f>
        <v>3</v>
      </c>
      <c r="H236" s="8" t="n">
        <f aca="false">IFERROR(INDEX('Locality Calc'!$L$2:$L$316,MATCH(227,'Locality Calc'!$P$2:$P$316,0)),"")</f>
        <v>-0.682926829268293</v>
      </c>
      <c r="I236" s="8" t="n">
        <f aca="false">IFERROR(INDEX('Locality Calc'!$M$2:$M$316,MATCH(227,'Locality Calc'!$P$2:$P$316,0)),"")</f>
        <v>-0.923076923076923</v>
      </c>
      <c r="J236" s="8" t="n">
        <f aca="false">IFERROR(INDEX('Locality Calc'!$N$2:$N$316,MATCH(227,'Locality Calc'!$P$2:$P$316,0)),"")</f>
        <v>-1</v>
      </c>
    </row>
    <row r="237" customFormat="false" ht="15" hidden="false" customHeight="true" outlineLevel="0" collapsed="false">
      <c r="A237" s="1" t="str">
        <f aca="false">IFERROR(INDEX('Locality Calc'!$A$2:$A$316,MATCH(228,'Locality Calc'!$P$2:$P$316,0)),"")</f>
        <v>Tapasvi Plaza</v>
      </c>
      <c r="B237" s="1" t="n">
        <f aca="false">IFERROR(INDEX('Locality Calc'!$G$2:$G$316,MATCH(228,'Locality Calc'!$P$2:$P$316,0)),"")</f>
        <v>12</v>
      </c>
      <c r="C237" s="1" t="n">
        <f aca="false">IFERROR(INDEX('Locality Calc'!$H$2:$H$316,MATCH(228,'Locality Calc'!$P$2:$P$316,0)),"")</f>
        <v>3</v>
      </c>
      <c r="D237" s="1" t="n">
        <f aca="false">IFERROR(INDEX('Locality Calc'!$I$2:$I$316,MATCH(228,'Locality Calc'!$P$2:$P$316,0)),"")</f>
        <v>34</v>
      </c>
      <c r="E237" s="1" t="n">
        <f aca="false">IFERROR(INDEX('Locality Calc'!$J$2:$J$316,MATCH(228,'Locality Calc'!$P$2:$P$316,0)),"")</f>
        <v>0</v>
      </c>
      <c r="F237" s="1" t="n">
        <f aca="false">IFERROR(INDEX('Locality Calc'!$K$2:$K$316,MATCH(228,'Locality Calc'!$P$2:$P$316,0)),"")</f>
        <v>49</v>
      </c>
      <c r="G237" s="1" t="n">
        <f aca="false">IFERROR(INDEX('Locality Calc'!$F$2:$F$316,MATCH(228,'Locality Calc'!$P$2:$P$316,0)),"")</f>
        <v>3</v>
      </c>
      <c r="H237" s="8" t="n">
        <f aca="false">IFERROR(INDEX('Locality Calc'!$L$2:$L$316,MATCH(228,'Locality Calc'!$P$2:$P$316,0)),"")</f>
        <v>-0.75</v>
      </c>
      <c r="I237" s="8" t="n">
        <f aca="false">IFERROR(INDEX('Locality Calc'!$M$2:$M$316,MATCH(228,'Locality Calc'!$P$2:$P$316,0)),"")</f>
        <v>10.3333333333333</v>
      </c>
      <c r="J237" s="8" t="n">
        <f aca="false">IFERROR(INDEX('Locality Calc'!$N$2:$N$316,MATCH(228,'Locality Calc'!$P$2:$P$316,0)),"")</f>
        <v>-1</v>
      </c>
    </row>
    <row r="238" customFormat="false" ht="15" hidden="false" customHeight="true" outlineLevel="0" collapsed="false">
      <c r="A238" s="1" t="str">
        <f aca="false">IFERROR(INDEX('Locality Calc'!$A$2:$A$316,MATCH(229,'Locality Calc'!$P$2:$P$316,0)),"")</f>
        <v>Danori</v>
      </c>
      <c r="B238" s="1" t="n">
        <f aca="false">IFERROR(INDEX('Locality Calc'!$G$2:$G$316,MATCH(229,'Locality Calc'!$P$2:$P$316,0)),"")</f>
        <v>47</v>
      </c>
      <c r="C238" s="1" t="n">
        <f aca="false">IFERROR(INDEX('Locality Calc'!$H$2:$H$316,MATCH(229,'Locality Calc'!$P$2:$P$316,0)),"")</f>
        <v>0</v>
      </c>
      <c r="D238" s="1" t="n">
        <f aca="false">IFERROR(INDEX('Locality Calc'!$I$2:$I$316,MATCH(229,'Locality Calc'!$P$2:$P$316,0)),"")</f>
        <v>0</v>
      </c>
      <c r="E238" s="1" t="n">
        <f aca="false">IFERROR(INDEX('Locality Calc'!$J$2:$J$316,MATCH(229,'Locality Calc'!$P$2:$P$316,0)),"")</f>
        <v>0</v>
      </c>
      <c r="F238" s="1" t="n">
        <f aca="false">IFERROR(INDEX('Locality Calc'!$K$2:$K$316,MATCH(229,'Locality Calc'!$P$2:$P$316,0)),"")</f>
        <v>47</v>
      </c>
      <c r="G238" s="1" t="n">
        <f aca="false">IFERROR(INDEX('Locality Calc'!$F$2:$F$316,MATCH(229,'Locality Calc'!$P$2:$P$316,0)),"")</f>
        <v>1</v>
      </c>
      <c r="H238" s="8" t="n">
        <f aca="false">IFERROR(INDEX('Locality Calc'!$L$2:$L$316,MATCH(229,'Locality Calc'!$P$2:$P$316,0)),"")</f>
        <v>-1</v>
      </c>
      <c r="I238" s="8" t="str">
        <f aca="false">IFERROR(INDEX('Locality Calc'!$M$2:$M$316,MATCH(229,'Locality Calc'!$P$2:$P$316,0)),"")</f>
        <v/>
      </c>
      <c r="J238" s="8" t="str">
        <f aca="false">IFERROR(INDEX('Locality Calc'!$N$2:$N$316,MATCH(229,'Locality Calc'!$P$2:$P$316,0)),"")</f>
        <v/>
      </c>
    </row>
    <row r="239" customFormat="false" ht="15" hidden="false" customHeight="true" outlineLevel="0" collapsed="false">
      <c r="A239" s="1" t="str">
        <f aca="false">IFERROR(INDEX('Locality Calc'!$A$2:$A$316,MATCH(230,'Locality Calc'!$P$2:$P$316,0)),"")</f>
        <v>Fatima nagar</v>
      </c>
      <c r="B239" s="1" t="n">
        <f aca="false">IFERROR(INDEX('Locality Calc'!$G$2:$G$316,MATCH(230,'Locality Calc'!$P$2:$P$316,0)),"")</f>
        <v>0</v>
      </c>
      <c r="C239" s="1" t="n">
        <f aca="false">IFERROR(INDEX('Locality Calc'!$H$2:$H$316,MATCH(230,'Locality Calc'!$P$2:$P$316,0)),"")</f>
        <v>26</v>
      </c>
      <c r="D239" s="1" t="n">
        <f aca="false">IFERROR(INDEX('Locality Calc'!$I$2:$I$316,MATCH(230,'Locality Calc'!$P$2:$P$316,0)),"")</f>
        <v>21</v>
      </c>
      <c r="E239" s="1" t="n">
        <f aca="false">IFERROR(INDEX('Locality Calc'!$J$2:$J$316,MATCH(230,'Locality Calc'!$P$2:$P$316,0)),"")</f>
        <v>0</v>
      </c>
      <c r="F239" s="1" t="n">
        <f aca="false">IFERROR(INDEX('Locality Calc'!$K$2:$K$316,MATCH(230,'Locality Calc'!$P$2:$P$316,0)),"")</f>
        <v>47</v>
      </c>
      <c r="G239" s="1" t="n">
        <f aca="false">IFERROR(INDEX('Locality Calc'!$F$2:$F$316,MATCH(230,'Locality Calc'!$P$2:$P$316,0)),"")</f>
        <v>3</v>
      </c>
      <c r="H239" s="8" t="str">
        <f aca="false">IFERROR(INDEX('Locality Calc'!$L$2:$L$316,MATCH(230,'Locality Calc'!$P$2:$P$316,0)),"")</f>
        <v/>
      </c>
      <c r="I239" s="8" t="n">
        <f aca="false">IFERROR(INDEX('Locality Calc'!$M$2:$M$316,MATCH(230,'Locality Calc'!$P$2:$P$316,0)),"")</f>
        <v>-0.192307692307692</v>
      </c>
      <c r="J239" s="8" t="n">
        <f aca="false">IFERROR(INDEX('Locality Calc'!$N$2:$N$316,MATCH(230,'Locality Calc'!$P$2:$P$316,0)),"")</f>
        <v>-1</v>
      </c>
    </row>
    <row r="240" customFormat="false" ht="15" hidden="false" customHeight="true" outlineLevel="0" collapsed="false">
      <c r="A240" s="1" t="str">
        <f aca="false">IFERROR(INDEX('Locality Calc'!$A$2:$A$316,MATCH(231,'Locality Calc'!$P$2:$P$316,0)),"")</f>
        <v>Phugewadi</v>
      </c>
      <c r="B240" s="1" t="n">
        <f aca="false">IFERROR(INDEX('Locality Calc'!$G$2:$G$316,MATCH(231,'Locality Calc'!$P$2:$P$316,0)),"")</f>
        <v>41</v>
      </c>
      <c r="C240" s="1" t="n">
        <f aca="false">IFERROR(INDEX('Locality Calc'!$H$2:$H$316,MATCH(231,'Locality Calc'!$P$2:$P$316,0)),"")</f>
        <v>0</v>
      </c>
      <c r="D240" s="1" t="n">
        <f aca="false">IFERROR(INDEX('Locality Calc'!$I$2:$I$316,MATCH(231,'Locality Calc'!$P$2:$P$316,0)),"")</f>
        <v>0</v>
      </c>
      <c r="E240" s="1" t="n">
        <f aca="false">IFERROR(INDEX('Locality Calc'!$J$2:$J$316,MATCH(231,'Locality Calc'!$P$2:$P$316,0)),"")</f>
        <v>6</v>
      </c>
      <c r="F240" s="1" t="n">
        <f aca="false">IFERROR(INDEX('Locality Calc'!$K$2:$K$316,MATCH(231,'Locality Calc'!$P$2:$P$316,0)),"")</f>
        <v>47</v>
      </c>
      <c r="G240" s="1" t="n">
        <f aca="false">IFERROR(INDEX('Locality Calc'!$F$2:$F$316,MATCH(231,'Locality Calc'!$P$2:$P$316,0)),"")</f>
        <v>3</v>
      </c>
      <c r="H240" s="8" t="n">
        <f aca="false">IFERROR(INDEX('Locality Calc'!$L$2:$L$316,MATCH(231,'Locality Calc'!$P$2:$P$316,0)),"")</f>
        <v>-1</v>
      </c>
      <c r="I240" s="8" t="str">
        <f aca="false">IFERROR(INDEX('Locality Calc'!$M$2:$M$316,MATCH(231,'Locality Calc'!$P$2:$P$316,0)),"")</f>
        <v/>
      </c>
      <c r="J240" s="8" t="str">
        <f aca="false">IFERROR(INDEX('Locality Calc'!$N$2:$N$316,MATCH(231,'Locality Calc'!$P$2:$P$316,0)),"")</f>
        <v/>
      </c>
    </row>
    <row r="241" customFormat="false" ht="15" hidden="false" customHeight="true" outlineLevel="0" collapsed="false">
      <c r="A241" s="1" t="str">
        <f aca="false">IFERROR(INDEX('Locality Calc'!$A$2:$A$316,MATCH(232,'Locality Calc'!$P$2:$P$316,0)),"")</f>
        <v>Simwar Peth</v>
      </c>
      <c r="B241" s="1" t="n">
        <f aca="false">IFERROR(INDEX('Locality Calc'!$G$2:$G$316,MATCH(232,'Locality Calc'!$P$2:$P$316,0)),"")</f>
        <v>44</v>
      </c>
      <c r="C241" s="1" t="n">
        <f aca="false">IFERROR(INDEX('Locality Calc'!$H$2:$H$316,MATCH(232,'Locality Calc'!$P$2:$P$316,0)),"")</f>
        <v>0</v>
      </c>
      <c r="D241" s="1" t="n">
        <f aca="false">IFERROR(INDEX('Locality Calc'!$I$2:$I$316,MATCH(232,'Locality Calc'!$P$2:$P$316,0)),"")</f>
        <v>0</v>
      </c>
      <c r="E241" s="1" t="n">
        <f aca="false">IFERROR(INDEX('Locality Calc'!$J$2:$J$316,MATCH(232,'Locality Calc'!$P$2:$P$316,0)),"")</f>
        <v>0</v>
      </c>
      <c r="F241" s="1" t="n">
        <f aca="false">IFERROR(INDEX('Locality Calc'!$K$2:$K$316,MATCH(232,'Locality Calc'!$P$2:$P$316,0)),"")</f>
        <v>44</v>
      </c>
      <c r="G241" s="1" t="n">
        <f aca="false">IFERROR(INDEX('Locality Calc'!$F$2:$F$316,MATCH(232,'Locality Calc'!$P$2:$P$316,0)),"")</f>
        <v>1</v>
      </c>
      <c r="H241" s="8" t="n">
        <f aca="false">IFERROR(INDEX('Locality Calc'!$L$2:$L$316,MATCH(232,'Locality Calc'!$P$2:$P$316,0)),"")</f>
        <v>-1</v>
      </c>
      <c r="I241" s="8" t="str">
        <f aca="false">IFERROR(INDEX('Locality Calc'!$M$2:$M$316,MATCH(232,'Locality Calc'!$P$2:$P$316,0)),"")</f>
        <v/>
      </c>
      <c r="J241" s="8" t="str">
        <f aca="false">IFERROR(INDEX('Locality Calc'!$N$2:$N$316,MATCH(232,'Locality Calc'!$P$2:$P$316,0)),"")</f>
        <v/>
      </c>
    </row>
    <row r="242" customFormat="false" ht="15" hidden="false" customHeight="true" outlineLevel="0" collapsed="false">
      <c r="A242" s="1" t="str">
        <f aca="false">IFERROR(INDEX('Locality Calc'!$A$2:$A$316,MATCH(233,'Locality Calc'!$P$2:$P$316,0)),"")</f>
        <v>DEVACHI</v>
      </c>
      <c r="B242" s="1" t="n">
        <f aca="false">IFERROR(INDEX('Locality Calc'!$G$2:$G$316,MATCH(233,'Locality Calc'!$P$2:$P$316,0)),"")</f>
        <v>43</v>
      </c>
      <c r="C242" s="1" t="n">
        <f aca="false">IFERROR(INDEX('Locality Calc'!$H$2:$H$316,MATCH(233,'Locality Calc'!$P$2:$P$316,0)),"")</f>
        <v>0</v>
      </c>
      <c r="D242" s="1" t="n">
        <f aca="false">IFERROR(INDEX('Locality Calc'!$I$2:$I$316,MATCH(233,'Locality Calc'!$P$2:$P$316,0)),"")</f>
        <v>0</v>
      </c>
      <c r="E242" s="1" t="n">
        <f aca="false">IFERROR(INDEX('Locality Calc'!$J$2:$J$316,MATCH(233,'Locality Calc'!$P$2:$P$316,0)),"")</f>
        <v>0</v>
      </c>
      <c r="F242" s="1" t="n">
        <f aca="false">IFERROR(INDEX('Locality Calc'!$K$2:$K$316,MATCH(233,'Locality Calc'!$P$2:$P$316,0)),"")</f>
        <v>43</v>
      </c>
      <c r="G242" s="1" t="n">
        <f aca="false">IFERROR(INDEX('Locality Calc'!$F$2:$F$316,MATCH(233,'Locality Calc'!$P$2:$P$316,0)),"")</f>
        <v>1</v>
      </c>
      <c r="H242" s="8" t="n">
        <f aca="false">IFERROR(INDEX('Locality Calc'!$L$2:$L$316,MATCH(233,'Locality Calc'!$P$2:$P$316,0)),"")</f>
        <v>-1</v>
      </c>
      <c r="I242" s="8" t="str">
        <f aca="false">IFERROR(INDEX('Locality Calc'!$M$2:$M$316,MATCH(233,'Locality Calc'!$P$2:$P$316,0)),"")</f>
        <v/>
      </c>
      <c r="J242" s="8" t="str">
        <f aca="false">IFERROR(INDEX('Locality Calc'!$N$2:$N$316,MATCH(233,'Locality Calc'!$P$2:$P$316,0)),"")</f>
        <v/>
      </c>
    </row>
    <row r="243" customFormat="false" ht="15" hidden="false" customHeight="true" outlineLevel="0" collapsed="false">
      <c r="A243" s="1" t="str">
        <f aca="false">IFERROR(INDEX('Locality Calc'!$A$2:$A$316,MATCH(234,'Locality Calc'!$P$2:$P$316,0)),"")</f>
        <v>Uttam Nagar</v>
      </c>
      <c r="B243" s="1" t="n">
        <f aca="false">IFERROR(INDEX('Locality Calc'!$G$2:$G$316,MATCH(234,'Locality Calc'!$P$2:$P$316,0)),"")</f>
        <v>0</v>
      </c>
      <c r="C243" s="1" t="n">
        <f aca="false">IFERROR(INDEX('Locality Calc'!$H$2:$H$316,MATCH(234,'Locality Calc'!$P$2:$P$316,0)),"")</f>
        <v>1</v>
      </c>
      <c r="D243" s="1" t="n">
        <f aca="false">IFERROR(INDEX('Locality Calc'!$I$2:$I$316,MATCH(234,'Locality Calc'!$P$2:$P$316,0)),"")</f>
        <v>40</v>
      </c>
      <c r="E243" s="1" t="n">
        <f aca="false">IFERROR(INDEX('Locality Calc'!$J$2:$J$316,MATCH(234,'Locality Calc'!$P$2:$P$316,0)),"")</f>
        <v>2</v>
      </c>
      <c r="F243" s="1" t="n">
        <f aca="false">IFERROR(INDEX('Locality Calc'!$K$2:$K$316,MATCH(234,'Locality Calc'!$P$2:$P$316,0)),"")</f>
        <v>43</v>
      </c>
      <c r="G243" s="1" t="n">
        <f aca="false">IFERROR(INDEX('Locality Calc'!$F$2:$F$316,MATCH(234,'Locality Calc'!$P$2:$P$316,0)),"")</f>
        <v>3</v>
      </c>
      <c r="H243" s="8" t="str">
        <f aca="false">IFERROR(INDEX('Locality Calc'!$L$2:$L$316,MATCH(234,'Locality Calc'!$P$2:$P$316,0)),"")</f>
        <v/>
      </c>
      <c r="I243" s="8" t="n">
        <f aca="false">IFERROR(INDEX('Locality Calc'!$M$2:$M$316,MATCH(234,'Locality Calc'!$P$2:$P$316,0)),"")</f>
        <v>39</v>
      </c>
      <c r="J243" s="8" t="n">
        <f aca="false">IFERROR(INDEX('Locality Calc'!$N$2:$N$316,MATCH(234,'Locality Calc'!$P$2:$P$316,0)),"")</f>
        <v>-0.871478873239437</v>
      </c>
    </row>
    <row r="244" customFormat="false" ht="15" hidden="false" customHeight="true" outlineLevel="0" collapsed="false">
      <c r="A244" s="1" t="str">
        <f aca="false">IFERROR(INDEX('Locality Calc'!$A$2:$A$316,MATCH(235,'Locality Calc'!$P$2:$P$316,0)),"")</f>
        <v>D.Y. Patil College Road</v>
      </c>
      <c r="B244" s="1" t="n">
        <f aca="false">IFERROR(INDEX('Locality Calc'!$G$2:$G$316,MATCH(235,'Locality Calc'!$P$2:$P$316,0)),"")</f>
        <v>42</v>
      </c>
      <c r="C244" s="1" t="n">
        <f aca="false">IFERROR(INDEX('Locality Calc'!$H$2:$H$316,MATCH(235,'Locality Calc'!$P$2:$P$316,0)),"")</f>
        <v>0</v>
      </c>
      <c r="D244" s="1" t="n">
        <f aca="false">IFERROR(INDEX('Locality Calc'!$I$2:$I$316,MATCH(235,'Locality Calc'!$P$2:$P$316,0)),"")</f>
        <v>0</v>
      </c>
      <c r="E244" s="1" t="n">
        <f aca="false">IFERROR(INDEX('Locality Calc'!$J$2:$J$316,MATCH(235,'Locality Calc'!$P$2:$P$316,0)),"")</f>
        <v>0</v>
      </c>
      <c r="F244" s="1" t="n">
        <f aca="false">IFERROR(INDEX('Locality Calc'!$K$2:$K$316,MATCH(235,'Locality Calc'!$P$2:$P$316,0)),"")</f>
        <v>42</v>
      </c>
      <c r="G244" s="1" t="n">
        <f aca="false">IFERROR(INDEX('Locality Calc'!$F$2:$F$316,MATCH(235,'Locality Calc'!$P$2:$P$316,0)),"")</f>
        <v>1</v>
      </c>
      <c r="H244" s="8" t="n">
        <f aca="false">IFERROR(INDEX('Locality Calc'!$L$2:$L$316,MATCH(235,'Locality Calc'!$P$2:$P$316,0)),"")</f>
        <v>-1</v>
      </c>
      <c r="I244" s="8" t="str">
        <f aca="false">IFERROR(INDEX('Locality Calc'!$M$2:$M$316,MATCH(235,'Locality Calc'!$P$2:$P$316,0)),"")</f>
        <v/>
      </c>
      <c r="J244" s="8" t="str">
        <f aca="false">IFERROR(INDEX('Locality Calc'!$N$2:$N$316,MATCH(235,'Locality Calc'!$P$2:$P$316,0)),"")</f>
        <v/>
      </c>
    </row>
    <row r="245" customFormat="false" ht="15" hidden="false" customHeight="true" outlineLevel="0" collapsed="false">
      <c r="A245" s="1" t="str">
        <f aca="false">IFERROR(INDEX('Locality Calc'!$A$2:$A$316,MATCH(236,'Locality Calc'!$P$2:$P$316,0)),"")</f>
        <v>Sangvi</v>
      </c>
      <c r="B245" s="1" t="n">
        <f aca="false">IFERROR(INDEX('Locality Calc'!$G$2:$G$316,MATCH(236,'Locality Calc'!$P$2:$P$316,0)),"")</f>
        <v>14</v>
      </c>
      <c r="C245" s="1" t="n">
        <f aca="false">IFERROR(INDEX('Locality Calc'!$H$2:$H$316,MATCH(236,'Locality Calc'!$P$2:$P$316,0)),"")</f>
        <v>24</v>
      </c>
      <c r="D245" s="1" t="n">
        <f aca="false">IFERROR(INDEX('Locality Calc'!$I$2:$I$316,MATCH(236,'Locality Calc'!$P$2:$P$316,0)),"")</f>
        <v>0</v>
      </c>
      <c r="E245" s="1" t="n">
        <f aca="false">IFERROR(INDEX('Locality Calc'!$J$2:$J$316,MATCH(236,'Locality Calc'!$P$2:$P$316,0)),"")</f>
        <v>0</v>
      </c>
      <c r="F245" s="1" t="n">
        <f aca="false">IFERROR(INDEX('Locality Calc'!$K$2:$K$316,MATCH(236,'Locality Calc'!$P$2:$P$316,0)),"")</f>
        <v>38</v>
      </c>
      <c r="G245" s="1" t="n">
        <f aca="false">IFERROR(INDEX('Locality Calc'!$F$2:$F$316,MATCH(236,'Locality Calc'!$P$2:$P$316,0)),"")</f>
        <v>2</v>
      </c>
      <c r="H245" s="8" t="n">
        <f aca="false">IFERROR(INDEX('Locality Calc'!$L$2:$L$316,MATCH(236,'Locality Calc'!$P$2:$P$316,0)),"")</f>
        <v>0.714285714285714</v>
      </c>
      <c r="I245" s="8" t="n">
        <f aca="false">IFERROR(INDEX('Locality Calc'!$M$2:$M$316,MATCH(236,'Locality Calc'!$P$2:$P$316,0)),"")</f>
        <v>-1</v>
      </c>
      <c r="J245" s="8" t="str">
        <f aca="false">IFERROR(INDEX('Locality Calc'!$N$2:$N$316,MATCH(236,'Locality Calc'!$P$2:$P$316,0)),"")</f>
        <v/>
      </c>
    </row>
    <row r="246" customFormat="false" ht="15" hidden="false" customHeight="true" outlineLevel="0" collapsed="false">
      <c r="A246" s="1" t="str">
        <f aca="false">IFERROR(INDEX('Locality Calc'!$A$2:$A$316,MATCH(237,'Locality Calc'!$P$2:$P$316,0)),"")</f>
        <v>Dingrajwadi</v>
      </c>
      <c r="B246" s="1" t="n">
        <f aca="false">IFERROR(INDEX('Locality Calc'!$G$2:$G$316,MATCH(237,'Locality Calc'!$P$2:$P$316,0)),"")</f>
        <v>0</v>
      </c>
      <c r="C246" s="1" t="n">
        <f aca="false">IFERROR(INDEX('Locality Calc'!$H$2:$H$316,MATCH(237,'Locality Calc'!$P$2:$P$316,0)),"")</f>
        <v>11</v>
      </c>
      <c r="D246" s="1" t="n">
        <f aca="false">IFERROR(INDEX('Locality Calc'!$I$2:$I$316,MATCH(237,'Locality Calc'!$P$2:$P$316,0)),"")</f>
        <v>26</v>
      </c>
      <c r="E246" s="1" t="n">
        <f aca="false">IFERROR(INDEX('Locality Calc'!$J$2:$J$316,MATCH(237,'Locality Calc'!$P$2:$P$316,0)),"")</f>
        <v>0</v>
      </c>
      <c r="F246" s="1" t="n">
        <f aca="false">IFERROR(INDEX('Locality Calc'!$K$2:$K$316,MATCH(237,'Locality Calc'!$P$2:$P$316,0)),"")</f>
        <v>37</v>
      </c>
      <c r="G246" s="1" t="n">
        <f aca="false">IFERROR(INDEX('Locality Calc'!$F$2:$F$316,MATCH(237,'Locality Calc'!$P$2:$P$316,0)),"")</f>
        <v>2</v>
      </c>
      <c r="H246" s="8" t="str">
        <f aca="false">IFERROR(INDEX('Locality Calc'!$L$2:$L$316,MATCH(237,'Locality Calc'!$P$2:$P$316,0)),"")</f>
        <v/>
      </c>
      <c r="I246" s="8" t="n">
        <f aca="false">IFERROR(INDEX('Locality Calc'!$M$2:$M$316,MATCH(237,'Locality Calc'!$P$2:$P$316,0)),"")</f>
        <v>1.36363636363636</v>
      </c>
      <c r="J246" s="8" t="n">
        <f aca="false">IFERROR(INDEX('Locality Calc'!$N$2:$N$316,MATCH(237,'Locality Calc'!$P$2:$P$316,0)),"")</f>
        <v>-1</v>
      </c>
    </row>
    <row r="247" customFormat="false" ht="15" hidden="false" customHeight="true" outlineLevel="0" collapsed="false">
      <c r="A247" s="1" t="str">
        <f aca="false">IFERROR(INDEX('Locality Calc'!$A$2:$A$316,MATCH(238,'Locality Calc'!$P$2:$P$316,0)),"")</f>
        <v>Kopargaon</v>
      </c>
      <c r="B247" s="1" t="n">
        <f aca="false">IFERROR(INDEX('Locality Calc'!$G$2:$G$316,MATCH(238,'Locality Calc'!$P$2:$P$316,0)),"")</f>
        <v>9</v>
      </c>
      <c r="C247" s="1" t="n">
        <f aca="false">IFERROR(INDEX('Locality Calc'!$H$2:$H$316,MATCH(238,'Locality Calc'!$P$2:$P$316,0)),"")</f>
        <v>12</v>
      </c>
      <c r="D247" s="1" t="n">
        <f aca="false">IFERROR(INDEX('Locality Calc'!$I$2:$I$316,MATCH(238,'Locality Calc'!$P$2:$P$316,0)),"")</f>
        <v>14</v>
      </c>
      <c r="E247" s="1" t="n">
        <f aca="false">IFERROR(INDEX('Locality Calc'!$J$2:$J$316,MATCH(238,'Locality Calc'!$P$2:$P$316,0)),"")</f>
        <v>0</v>
      </c>
      <c r="F247" s="1" t="n">
        <f aca="false">IFERROR(INDEX('Locality Calc'!$K$2:$K$316,MATCH(238,'Locality Calc'!$P$2:$P$316,0)),"")</f>
        <v>35</v>
      </c>
      <c r="G247" s="1" t="n">
        <f aca="false">IFERROR(INDEX('Locality Calc'!$F$2:$F$316,MATCH(238,'Locality Calc'!$P$2:$P$316,0)),"")</f>
        <v>4</v>
      </c>
      <c r="H247" s="8" t="n">
        <f aca="false">IFERROR(INDEX('Locality Calc'!$L$2:$L$316,MATCH(238,'Locality Calc'!$P$2:$P$316,0)),"")</f>
        <v>0.333333333333333</v>
      </c>
      <c r="I247" s="8" t="n">
        <f aca="false">IFERROR(INDEX('Locality Calc'!$M$2:$M$316,MATCH(238,'Locality Calc'!$P$2:$P$316,0)),"")</f>
        <v>0.166666666666667</v>
      </c>
      <c r="J247" s="8" t="n">
        <f aca="false">IFERROR(INDEX('Locality Calc'!$N$2:$N$316,MATCH(238,'Locality Calc'!$P$2:$P$316,0)),"")</f>
        <v>-1</v>
      </c>
    </row>
    <row r="248" customFormat="false" ht="15" hidden="false" customHeight="true" outlineLevel="0" collapsed="false">
      <c r="A248" s="1" t="str">
        <f aca="false">IFERROR(INDEX('Locality Calc'!$A$2:$A$316,MATCH(239,'Locality Calc'!$P$2:$P$316,0)),"")</f>
        <v>Near Padmavati Mandir</v>
      </c>
      <c r="B248" s="1" t="n">
        <f aca="false">IFERROR(INDEX('Locality Calc'!$G$2:$G$316,MATCH(239,'Locality Calc'!$P$2:$P$316,0)),"")</f>
        <v>5</v>
      </c>
      <c r="C248" s="1" t="n">
        <f aca="false">IFERROR(INDEX('Locality Calc'!$H$2:$H$316,MATCH(239,'Locality Calc'!$P$2:$P$316,0)),"")</f>
        <v>6</v>
      </c>
      <c r="D248" s="1" t="n">
        <f aca="false">IFERROR(INDEX('Locality Calc'!$I$2:$I$316,MATCH(239,'Locality Calc'!$P$2:$P$316,0)),"")</f>
        <v>5</v>
      </c>
      <c r="E248" s="1" t="n">
        <f aca="false">IFERROR(INDEX('Locality Calc'!$J$2:$J$316,MATCH(239,'Locality Calc'!$P$2:$P$316,0)),"")</f>
        <v>18</v>
      </c>
      <c r="F248" s="1" t="n">
        <f aca="false">IFERROR(INDEX('Locality Calc'!$K$2:$K$316,MATCH(239,'Locality Calc'!$P$2:$P$316,0)),"")</f>
        <v>34</v>
      </c>
      <c r="G248" s="1" t="n">
        <f aca="false">IFERROR(INDEX('Locality Calc'!$F$2:$F$316,MATCH(239,'Locality Calc'!$P$2:$P$316,0)),"")</f>
        <v>4</v>
      </c>
      <c r="H248" s="8" t="n">
        <f aca="false">IFERROR(INDEX('Locality Calc'!$L$2:$L$316,MATCH(239,'Locality Calc'!$P$2:$P$316,0)),"")</f>
        <v>0.2</v>
      </c>
      <c r="I248" s="8" t="n">
        <f aca="false">IFERROR(INDEX('Locality Calc'!$M$2:$M$316,MATCH(239,'Locality Calc'!$P$2:$P$316,0)),"")</f>
        <v>-0.166666666666667</v>
      </c>
      <c r="J248" s="8" t="n">
        <f aca="false">IFERROR(INDEX('Locality Calc'!$N$2:$N$316,MATCH(239,'Locality Calc'!$P$2:$P$316,0)),"")</f>
        <v>8.25352112676056</v>
      </c>
    </row>
    <row r="249" customFormat="false" ht="15" hidden="false" customHeight="true" outlineLevel="0" collapsed="false">
      <c r="A249" s="1" t="str">
        <f aca="false">IFERROR(INDEX('Locality Calc'!$A$2:$A$316,MATCH(240,'Locality Calc'!$P$2:$P$316,0)),"")</f>
        <v>Kamgar Nagar</v>
      </c>
      <c r="B249" s="1" t="n">
        <f aca="false">IFERROR(INDEX('Locality Calc'!$G$2:$G$316,MATCH(240,'Locality Calc'!$P$2:$P$316,0)),"")</f>
        <v>33</v>
      </c>
      <c r="C249" s="1" t="n">
        <f aca="false">IFERROR(INDEX('Locality Calc'!$H$2:$H$316,MATCH(240,'Locality Calc'!$P$2:$P$316,0)),"")</f>
        <v>0</v>
      </c>
      <c r="D249" s="1" t="n">
        <f aca="false">IFERROR(INDEX('Locality Calc'!$I$2:$I$316,MATCH(240,'Locality Calc'!$P$2:$P$316,0)),"")</f>
        <v>0</v>
      </c>
      <c r="E249" s="1" t="n">
        <f aca="false">IFERROR(INDEX('Locality Calc'!$J$2:$J$316,MATCH(240,'Locality Calc'!$P$2:$P$316,0)),"")</f>
        <v>0</v>
      </c>
      <c r="F249" s="1" t="n">
        <f aca="false">IFERROR(INDEX('Locality Calc'!$K$2:$K$316,MATCH(240,'Locality Calc'!$P$2:$P$316,0)),"")</f>
        <v>33</v>
      </c>
      <c r="G249" s="1" t="n">
        <f aca="false">IFERROR(INDEX('Locality Calc'!$F$2:$F$316,MATCH(240,'Locality Calc'!$P$2:$P$316,0)),"")</f>
        <v>1</v>
      </c>
      <c r="H249" s="8" t="n">
        <f aca="false">IFERROR(INDEX('Locality Calc'!$L$2:$L$316,MATCH(240,'Locality Calc'!$P$2:$P$316,0)),"")</f>
        <v>-1</v>
      </c>
      <c r="I249" s="8" t="str">
        <f aca="false">IFERROR(INDEX('Locality Calc'!$M$2:$M$316,MATCH(240,'Locality Calc'!$P$2:$P$316,0)),"")</f>
        <v/>
      </c>
      <c r="J249" s="8" t="str">
        <f aca="false">IFERROR(INDEX('Locality Calc'!$N$2:$N$316,MATCH(240,'Locality Calc'!$P$2:$P$316,0)),"")</f>
        <v/>
      </c>
    </row>
    <row r="250" customFormat="false" ht="15" hidden="false" customHeight="true" outlineLevel="0" collapsed="false">
      <c r="A250" s="1" t="str">
        <f aca="false">IFERROR(INDEX('Locality Calc'!$A$2:$A$316,MATCH(241,'Locality Calc'!$P$2:$P$316,0)),"")</f>
        <v>Tathavade</v>
      </c>
      <c r="B250" s="1" t="n">
        <f aca="false">IFERROR(INDEX('Locality Calc'!$G$2:$G$316,MATCH(241,'Locality Calc'!$P$2:$P$316,0)),"")</f>
        <v>0</v>
      </c>
      <c r="C250" s="1" t="n">
        <f aca="false">IFERROR(INDEX('Locality Calc'!$H$2:$H$316,MATCH(241,'Locality Calc'!$P$2:$P$316,0)),"")</f>
        <v>3</v>
      </c>
      <c r="D250" s="1" t="n">
        <f aca="false">IFERROR(INDEX('Locality Calc'!$I$2:$I$316,MATCH(241,'Locality Calc'!$P$2:$P$316,0)),"")</f>
        <v>10</v>
      </c>
      <c r="E250" s="1" t="n">
        <f aca="false">IFERROR(INDEX('Locality Calc'!$J$2:$J$316,MATCH(241,'Locality Calc'!$P$2:$P$316,0)),"")</f>
        <v>20</v>
      </c>
      <c r="F250" s="1" t="n">
        <f aca="false">IFERROR(INDEX('Locality Calc'!$K$2:$K$316,MATCH(241,'Locality Calc'!$P$2:$P$316,0)),"")</f>
        <v>33</v>
      </c>
      <c r="G250" s="1" t="n">
        <f aca="false">IFERROR(INDEX('Locality Calc'!$F$2:$F$316,MATCH(241,'Locality Calc'!$P$2:$P$316,0)),"")</f>
        <v>3</v>
      </c>
      <c r="H250" s="8" t="str">
        <f aca="false">IFERROR(INDEX('Locality Calc'!$L$2:$L$316,MATCH(241,'Locality Calc'!$P$2:$P$316,0)),"")</f>
        <v/>
      </c>
      <c r="I250" s="8" t="n">
        <f aca="false">IFERROR(INDEX('Locality Calc'!$M$2:$M$316,MATCH(241,'Locality Calc'!$P$2:$P$316,0)),"")</f>
        <v>2.33333333333333</v>
      </c>
      <c r="J250" s="8" t="n">
        <f aca="false">IFERROR(INDEX('Locality Calc'!$N$2:$N$316,MATCH(241,'Locality Calc'!$P$2:$P$316,0)),"")</f>
        <v>4.14084507042254</v>
      </c>
    </row>
    <row r="251" customFormat="false" ht="15" hidden="false" customHeight="true" outlineLevel="0" collapsed="false">
      <c r="A251" s="1" t="str">
        <f aca="false">IFERROR(INDEX('Locality Calc'!$A$2:$A$316,MATCH(242,'Locality Calc'!$P$2:$P$316,0)),"")</f>
        <v>IRIGATION COLONY</v>
      </c>
      <c r="B251" s="1" t="n">
        <f aca="false">IFERROR(INDEX('Locality Calc'!$G$2:$G$316,MATCH(242,'Locality Calc'!$P$2:$P$316,0)),"")</f>
        <v>0</v>
      </c>
      <c r="C251" s="1" t="n">
        <f aca="false">IFERROR(INDEX('Locality Calc'!$H$2:$H$316,MATCH(242,'Locality Calc'!$P$2:$P$316,0)),"")</f>
        <v>0</v>
      </c>
      <c r="D251" s="1" t="n">
        <f aca="false">IFERROR(INDEX('Locality Calc'!$I$2:$I$316,MATCH(242,'Locality Calc'!$P$2:$P$316,0)),"")</f>
        <v>18</v>
      </c>
      <c r="E251" s="1" t="n">
        <f aca="false">IFERROR(INDEX('Locality Calc'!$J$2:$J$316,MATCH(242,'Locality Calc'!$P$2:$P$316,0)),"")</f>
        <v>14</v>
      </c>
      <c r="F251" s="1" t="n">
        <f aca="false">IFERROR(INDEX('Locality Calc'!$K$2:$K$316,MATCH(242,'Locality Calc'!$P$2:$P$316,0)),"")</f>
        <v>32</v>
      </c>
      <c r="G251" s="1" t="n">
        <f aca="false">IFERROR(INDEX('Locality Calc'!$F$2:$F$316,MATCH(242,'Locality Calc'!$P$2:$P$316,0)),"")</f>
        <v>2</v>
      </c>
      <c r="H251" s="8" t="str">
        <f aca="false">IFERROR(INDEX('Locality Calc'!$L$2:$L$316,MATCH(242,'Locality Calc'!$P$2:$P$316,0)),"")</f>
        <v/>
      </c>
      <c r="I251" s="8" t="str">
        <f aca="false">IFERROR(INDEX('Locality Calc'!$M$2:$M$316,MATCH(242,'Locality Calc'!$P$2:$P$316,0)),"")</f>
        <v/>
      </c>
      <c r="J251" s="8" t="n">
        <f aca="false">IFERROR(INDEX('Locality Calc'!$N$2:$N$316,MATCH(242,'Locality Calc'!$P$2:$P$316,0)),"")</f>
        <v>0.999217527386542</v>
      </c>
    </row>
    <row r="252" customFormat="false" ht="15" hidden="false" customHeight="true" outlineLevel="0" collapsed="false">
      <c r="A252" s="1" t="str">
        <f aca="false">IFERROR(INDEX('Locality Calc'!$A$2:$A$316,MATCH(243,'Locality Calc'!$P$2:$P$316,0)),"")</f>
        <v>Sanghavi</v>
      </c>
      <c r="B252" s="1" t="n">
        <f aca="false">IFERROR(INDEX('Locality Calc'!$G$2:$G$316,MATCH(243,'Locality Calc'!$P$2:$P$316,0)),"")</f>
        <v>3</v>
      </c>
      <c r="C252" s="1" t="n">
        <f aca="false">IFERROR(INDEX('Locality Calc'!$H$2:$H$316,MATCH(243,'Locality Calc'!$P$2:$P$316,0)),"")</f>
        <v>22</v>
      </c>
      <c r="D252" s="1" t="n">
        <f aca="false">IFERROR(INDEX('Locality Calc'!$I$2:$I$316,MATCH(243,'Locality Calc'!$P$2:$P$316,0)),"")</f>
        <v>6</v>
      </c>
      <c r="E252" s="1" t="n">
        <f aca="false">IFERROR(INDEX('Locality Calc'!$J$2:$J$316,MATCH(243,'Locality Calc'!$P$2:$P$316,0)),"")</f>
        <v>0</v>
      </c>
      <c r="F252" s="1" t="n">
        <f aca="false">IFERROR(INDEX('Locality Calc'!$K$2:$K$316,MATCH(243,'Locality Calc'!$P$2:$P$316,0)),"")</f>
        <v>31</v>
      </c>
      <c r="G252" s="1" t="n">
        <f aca="false">IFERROR(INDEX('Locality Calc'!$F$2:$F$316,MATCH(243,'Locality Calc'!$P$2:$P$316,0)),"")</f>
        <v>5</v>
      </c>
      <c r="H252" s="8" t="n">
        <f aca="false">IFERROR(INDEX('Locality Calc'!$L$2:$L$316,MATCH(243,'Locality Calc'!$P$2:$P$316,0)),"")</f>
        <v>6.33333333333333</v>
      </c>
      <c r="I252" s="8" t="n">
        <f aca="false">IFERROR(INDEX('Locality Calc'!$M$2:$M$316,MATCH(243,'Locality Calc'!$P$2:$P$316,0)),"")</f>
        <v>-0.727272727272727</v>
      </c>
      <c r="J252" s="8" t="n">
        <f aca="false">IFERROR(INDEX('Locality Calc'!$N$2:$N$316,MATCH(243,'Locality Calc'!$P$2:$P$316,0)),"")</f>
        <v>-1</v>
      </c>
    </row>
    <row r="253" customFormat="false" ht="15" hidden="false" customHeight="true" outlineLevel="0" collapsed="false">
      <c r="A253" s="1" t="str">
        <f aca="false">IFERROR(INDEX('Locality Calc'!$A$2:$A$316,MATCH(244,'Locality Calc'!$P$2:$P$316,0)),"")</f>
        <v>Somatane Phata</v>
      </c>
      <c r="B253" s="1" t="n">
        <f aca="false">IFERROR(INDEX('Locality Calc'!$G$2:$G$316,MATCH(244,'Locality Calc'!$P$2:$P$316,0)),"")</f>
        <v>0</v>
      </c>
      <c r="C253" s="1" t="n">
        <f aca="false">IFERROR(INDEX('Locality Calc'!$H$2:$H$316,MATCH(244,'Locality Calc'!$P$2:$P$316,0)),"")</f>
        <v>0</v>
      </c>
      <c r="D253" s="1" t="n">
        <f aca="false">IFERROR(INDEX('Locality Calc'!$I$2:$I$316,MATCH(244,'Locality Calc'!$P$2:$P$316,0)),"")</f>
        <v>22</v>
      </c>
      <c r="E253" s="1" t="n">
        <f aca="false">IFERROR(INDEX('Locality Calc'!$J$2:$J$316,MATCH(244,'Locality Calc'!$P$2:$P$316,0)),"")</f>
        <v>9</v>
      </c>
      <c r="F253" s="1" t="n">
        <f aca="false">IFERROR(INDEX('Locality Calc'!$K$2:$K$316,MATCH(244,'Locality Calc'!$P$2:$P$316,0)),"")</f>
        <v>31</v>
      </c>
      <c r="G253" s="1" t="n">
        <f aca="false">IFERROR(INDEX('Locality Calc'!$F$2:$F$316,MATCH(244,'Locality Calc'!$P$2:$P$316,0)),"")</f>
        <v>2</v>
      </c>
      <c r="H253" s="8" t="str">
        <f aca="false">IFERROR(INDEX('Locality Calc'!$L$2:$L$316,MATCH(244,'Locality Calc'!$P$2:$P$316,0)),"")</f>
        <v/>
      </c>
      <c r="I253" s="8" t="str">
        <f aca="false">IFERROR(INDEX('Locality Calc'!$M$2:$M$316,MATCH(244,'Locality Calc'!$P$2:$P$316,0)),"")</f>
        <v/>
      </c>
      <c r="J253" s="8" t="n">
        <f aca="false">IFERROR(INDEX('Locality Calc'!$N$2:$N$316,MATCH(244,'Locality Calc'!$P$2:$P$316,0)),"")</f>
        <v>0.0515364916773367</v>
      </c>
    </row>
    <row r="254" customFormat="false" ht="15" hidden="false" customHeight="true" outlineLevel="0" collapsed="false">
      <c r="A254" s="1" t="str">
        <f aca="false">IFERROR(INDEX('Locality Calc'!$A$2:$A$316,MATCH(245,'Locality Calc'!$P$2:$P$316,0)),"")</f>
        <v>Chandan Nagar</v>
      </c>
      <c r="B254" s="1" t="n">
        <f aca="false">IFERROR(INDEX('Locality Calc'!$G$2:$G$316,MATCH(245,'Locality Calc'!$P$2:$P$316,0)),"")</f>
        <v>7</v>
      </c>
      <c r="C254" s="1" t="n">
        <f aca="false">IFERROR(INDEX('Locality Calc'!$H$2:$H$316,MATCH(245,'Locality Calc'!$P$2:$P$316,0)),"")</f>
        <v>3</v>
      </c>
      <c r="D254" s="1" t="n">
        <f aca="false">IFERROR(INDEX('Locality Calc'!$I$2:$I$316,MATCH(245,'Locality Calc'!$P$2:$P$316,0)),"")</f>
        <v>3</v>
      </c>
      <c r="E254" s="1" t="n">
        <f aca="false">IFERROR(INDEX('Locality Calc'!$J$2:$J$316,MATCH(245,'Locality Calc'!$P$2:$P$316,0)),"")</f>
        <v>15</v>
      </c>
      <c r="F254" s="1" t="n">
        <f aca="false">IFERROR(INDEX('Locality Calc'!$K$2:$K$316,MATCH(245,'Locality Calc'!$P$2:$P$316,0)),"")</f>
        <v>28</v>
      </c>
      <c r="G254" s="1" t="n">
        <f aca="false">IFERROR(INDEX('Locality Calc'!$F$2:$F$316,MATCH(245,'Locality Calc'!$P$2:$P$316,0)),"")</f>
        <v>4</v>
      </c>
      <c r="H254" s="8" t="n">
        <f aca="false">IFERROR(INDEX('Locality Calc'!$L$2:$L$316,MATCH(245,'Locality Calc'!$P$2:$P$316,0)),"")</f>
        <v>-0.571428571428571</v>
      </c>
      <c r="I254" s="8" t="n">
        <f aca="false">IFERROR(INDEX('Locality Calc'!$M$2:$M$316,MATCH(245,'Locality Calc'!$P$2:$P$316,0)),"")</f>
        <v>0</v>
      </c>
      <c r="J254" s="8" t="n">
        <f aca="false">IFERROR(INDEX('Locality Calc'!$N$2:$N$316,MATCH(245,'Locality Calc'!$P$2:$P$316,0)),"")</f>
        <v>11.8521126760563</v>
      </c>
    </row>
    <row r="255" customFormat="false" ht="15" hidden="false" customHeight="true" outlineLevel="0" collapsed="false">
      <c r="A255" s="1" t="str">
        <f aca="false">IFERROR(INDEX('Locality Calc'!$A$2:$A$316,MATCH(246,'Locality Calc'!$P$2:$P$316,0)),"")</f>
        <v>KHADKI</v>
      </c>
      <c r="B255" s="1" t="n">
        <f aca="false">IFERROR(INDEX('Locality Calc'!$G$2:$G$316,MATCH(246,'Locality Calc'!$P$2:$P$316,0)),"")</f>
        <v>3</v>
      </c>
      <c r="C255" s="1" t="n">
        <f aca="false">IFERROR(INDEX('Locality Calc'!$H$2:$H$316,MATCH(246,'Locality Calc'!$P$2:$P$316,0)),"")</f>
        <v>25</v>
      </c>
      <c r="D255" s="1" t="n">
        <f aca="false">IFERROR(INDEX('Locality Calc'!$I$2:$I$316,MATCH(246,'Locality Calc'!$P$2:$P$316,0)),"")</f>
        <v>0</v>
      </c>
      <c r="E255" s="1" t="n">
        <f aca="false">IFERROR(INDEX('Locality Calc'!$J$2:$J$316,MATCH(246,'Locality Calc'!$P$2:$P$316,0)),"")</f>
        <v>0</v>
      </c>
      <c r="F255" s="1" t="n">
        <f aca="false">IFERROR(INDEX('Locality Calc'!$K$2:$K$316,MATCH(246,'Locality Calc'!$P$2:$P$316,0)),"")</f>
        <v>28</v>
      </c>
      <c r="G255" s="1" t="n">
        <f aca="false">IFERROR(INDEX('Locality Calc'!$F$2:$F$316,MATCH(246,'Locality Calc'!$P$2:$P$316,0)),"")</f>
        <v>2</v>
      </c>
      <c r="H255" s="8" t="n">
        <f aca="false">IFERROR(INDEX('Locality Calc'!$L$2:$L$316,MATCH(246,'Locality Calc'!$P$2:$P$316,0)),"")</f>
        <v>7.33333333333333</v>
      </c>
      <c r="I255" s="8" t="n">
        <f aca="false">IFERROR(INDEX('Locality Calc'!$M$2:$M$316,MATCH(246,'Locality Calc'!$P$2:$P$316,0)),"")</f>
        <v>-1</v>
      </c>
      <c r="J255" s="8" t="str">
        <f aca="false">IFERROR(INDEX('Locality Calc'!$N$2:$N$316,MATCH(246,'Locality Calc'!$P$2:$P$316,0)),"")</f>
        <v/>
      </c>
    </row>
    <row r="256" customFormat="false" ht="15" hidden="false" customHeight="true" outlineLevel="0" collapsed="false">
      <c r="A256" s="1" t="str">
        <f aca="false">IFERROR(INDEX('Locality Calc'!$A$2:$A$316,MATCH(247,'Locality Calc'!$P$2:$P$316,0)),"")</f>
        <v>Magarpatta</v>
      </c>
      <c r="B256" s="1" t="n">
        <f aca="false">IFERROR(INDEX('Locality Calc'!$G$2:$G$316,MATCH(247,'Locality Calc'!$P$2:$P$316,0)),"")</f>
        <v>19</v>
      </c>
      <c r="C256" s="1" t="n">
        <f aca="false">IFERROR(INDEX('Locality Calc'!$H$2:$H$316,MATCH(247,'Locality Calc'!$P$2:$P$316,0)),"")</f>
        <v>8</v>
      </c>
      <c r="D256" s="1" t="n">
        <f aca="false">IFERROR(INDEX('Locality Calc'!$I$2:$I$316,MATCH(247,'Locality Calc'!$P$2:$P$316,0)),"")</f>
        <v>0</v>
      </c>
      <c r="E256" s="1" t="n">
        <f aca="false">IFERROR(INDEX('Locality Calc'!$J$2:$J$316,MATCH(247,'Locality Calc'!$P$2:$P$316,0)),"")</f>
        <v>0</v>
      </c>
      <c r="F256" s="1" t="n">
        <f aca="false">IFERROR(INDEX('Locality Calc'!$K$2:$K$316,MATCH(247,'Locality Calc'!$P$2:$P$316,0)),"")</f>
        <v>27</v>
      </c>
      <c r="G256" s="1" t="n">
        <f aca="false">IFERROR(INDEX('Locality Calc'!$F$2:$F$316,MATCH(247,'Locality Calc'!$P$2:$P$316,0)),"")</f>
        <v>2</v>
      </c>
      <c r="H256" s="8" t="n">
        <f aca="false">IFERROR(INDEX('Locality Calc'!$L$2:$L$316,MATCH(247,'Locality Calc'!$P$2:$P$316,0)),"")</f>
        <v>-0.578947368421053</v>
      </c>
      <c r="I256" s="8" t="n">
        <f aca="false">IFERROR(INDEX('Locality Calc'!$M$2:$M$316,MATCH(247,'Locality Calc'!$P$2:$P$316,0)),"")</f>
        <v>-1</v>
      </c>
      <c r="J256" s="8" t="str">
        <f aca="false">IFERROR(INDEX('Locality Calc'!$N$2:$N$316,MATCH(247,'Locality Calc'!$P$2:$P$316,0)),"")</f>
        <v/>
      </c>
    </row>
    <row r="257" customFormat="false" ht="15" hidden="false" customHeight="true" outlineLevel="0" collapsed="false">
      <c r="A257" s="1" t="str">
        <f aca="false">IFERROR(INDEX('Locality Calc'!$A$2:$A$316,MATCH(248,'Locality Calc'!$P$2:$P$316,0)),"")</f>
        <v>SUKHSAGAR NAGAR</v>
      </c>
      <c r="B257" s="1" t="n">
        <f aca="false">IFERROR(INDEX('Locality Calc'!$G$2:$G$316,MATCH(248,'Locality Calc'!$P$2:$P$316,0)),"")</f>
        <v>3</v>
      </c>
      <c r="C257" s="1" t="n">
        <f aca="false">IFERROR(INDEX('Locality Calc'!$H$2:$H$316,MATCH(248,'Locality Calc'!$P$2:$P$316,0)),"")</f>
        <v>0</v>
      </c>
      <c r="D257" s="1" t="n">
        <f aca="false">IFERROR(INDEX('Locality Calc'!$I$2:$I$316,MATCH(248,'Locality Calc'!$P$2:$P$316,0)),"")</f>
        <v>23</v>
      </c>
      <c r="E257" s="1" t="n">
        <f aca="false">IFERROR(INDEX('Locality Calc'!$J$2:$J$316,MATCH(248,'Locality Calc'!$P$2:$P$316,0)),"")</f>
        <v>0</v>
      </c>
      <c r="F257" s="1" t="n">
        <f aca="false">IFERROR(INDEX('Locality Calc'!$K$2:$K$316,MATCH(248,'Locality Calc'!$P$2:$P$316,0)),"")</f>
        <v>26</v>
      </c>
      <c r="G257" s="1" t="n">
        <f aca="false">IFERROR(INDEX('Locality Calc'!$F$2:$F$316,MATCH(248,'Locality Calc'!$P$2:$P$316,0)),"")</f>
        <v>2</v>
      </c>
      <c r="H257" s="8" t="n">
        <f aca="false">IFERROR(INDEX('Locality Calc'!$L$2:$L$316,MATCH(248,'Locality Calc'!$P$2:$P$316,0)),"")</f>
        <v>-1</v>
      </c>
      <c r="I257" s="8" t="str">
        <f aca="false">IFERROR(INDEX('Locality Calc'!$M$2:$M$316,MATCH(248,'Locality Calc'!$P$2:$P$316,0)),"")</f>
        <v/>
      </c>
      <c r="J257" s="8" t="n">
        <f aca="false">IFERROR(INDEX('Locality Calc'!$N$2:$N$316,MATCH(248,'Locality Calc'!$P$2:$P$316,0)),"")</f>
        <v>-1</v>
      </c>
    </row>
    <row r="258" customFormat="false" ht="15" hidden="false" customHeight="true" outlineLevel="0" collapsed="false">
      <c r="A258" s="1" t="str">
        <f aca="false">IFERROR(INDEX('Locality Calc'!$A$2:$A$316,MATCH(249,'Locality Calc'!$P$2:$P$316,0)),"")</f>
        <v>Mallik Nagar</v>
      </c>
      <c r="B258" s="1" t="n">
        <f aca="false">IFERROR(INDEX('Locality Calc'!$G$2:$G$316,MATCH(249,'Locality Calc'!$P$2:$P$316,0)),"")</f>
        <v>0</v>
      </c>
      <c r="C258" s="1" t="n">
        <f aca="false">IFERROR(INDEX('Locality Calc'!$H$2:$H$316,MATCH(249,'Locality Calc'!$P$2:$P$316,0)),"")</f>
        <v>0</v>
      </c>
      <c r="D258" s="1" t="n">
        <f aca="false">IFERROR(INDEX('Locality Calc'!$I$2:$I$316,MATCH(249,'Locality Calc'!$P$2:$P$316,0)),"")</f>
        <v>17</v>
      </c>
      <c r="E258" s="1" t="n">
        <f aca="false">IFERROR(INDEX('Locality Calc'!$J$2:$J$316,MATCH(249,'Locality Calc'!$P$2:$P$316,0)),"")</f>
        <v>8</v>
      </c>
      <c r="F258" s="1" t="n">
        <f aca="false">IFERROR(INDEX('Locality Calc'!$K$2:$K$316,MATCH(249,'Locality Calc'!$P$2:$P$316,0)),"")</f>
        <v>25</v>
      </c>
      <c r="G258" s="1" t="n">
        <f aca="false">IFERROR(INDEX('Locality Calc'!$F$2:$F$316,MATCH(249,'Locality Calc'!$P$2:$P$316,0)),"")</f>
        <v>2</v>
      </c>
      <c r="H258" s="8" t="str">
        <f aca="false">IFERROR(INDEX('Locality Calc'!$L$2:$L$316,MATCH(249,'Locality Calc'!$P$2:$P$316,0)),"")</f>
        <v/>
      </c>
      <c r="I258" s="8" t="str">
        <f aca="false">IFERROR(INDEX('Locality Calc'!$M$2:$M$316,MATCH(249,'Locality Calc'!$P$2:$P$316,0)),"")</f>
        <v/>
      </c>
      <c r="J258" s="8" t="n">
        <f aca="false">IFERROR(INDEX('Locality Calc'!$N$2:$N$316,MATCH(249,'Locality Calc'!$P$2:$P$316,0)),"")</f>
        <v>0.209610604805302</v>
      </c>
    </row>
    <row r="259" customFormat="false" ht="15" hidden="false" customHeight="true" outlineLevel="0" collapsed="false">
      <c r="A259" s="1" t="str">
        <f aca="false">IFERROR(INDEX('Locality Calc'!$A$2:$A$316,MATCH(250,'Locality Calc'!$P$2:$P$316,0)),"")</f>
        <v>Ramwadi</v>
      </c>
      <c r="B259" s="1" t="n">
        <f aca="false">IFERROR(INDEX('Locality Calc'!$G$2:$G$316,MATCH(250,'Locality Calc'!$P$2:$P$316,0)),"")</f>
        <v>8</v>
      </c>
      <c r="C259" s="1" t="n">
        <f aca="false">IFERROR(INDEX('Locality Calc'!$H$2:$H$316,MATCH(250,'Locality Calc'!$P$2:$P$316,0)),"")</f>
        <v>4</v>
      </c>
      <c r="D259" s="1" t="n">
        <f aca="false">IFERROR(INDEX('Locality Calc'!$I$2:$I$316,MATCH(250,'Locality Calc'!$P$2:$P$316,0)),"")</f>
        <v>12</v>
      </c>
      <c r="E259" s="1" t="n">
        <f aca="false">IFERROR(INDEX('Locality Calc'!$J$2:$J$316,MATCH(250,'Locality Calc'!$P$2:$P$316,0)),"")</f>
        <v>0</v>
      </c>
      <c r="F259" s="1" t="n">
        <f aca="false">IFERROR(INDEX('Locality Calc'!$K$2:$K$316,MATCH(250,'Locality Calc'!$P$2:$P$316,0)),"")</f>
        <v>24</v>
      </c>
      <c r="G259" s="1" t="n">
        <f aca="false">IFERROR(INDEX('Locality Calc'!$F$2:$F$316,MATCH(250,'Locality Calc'!$P$2:$P$316,0)),"")</f>
        <v>3</v>
      </c>
      <c r="H259" s="8" t="n">
        <f aca="false">IFERROR(INDEX('Locality Calc'!$L$2:$L$316,MATCH(250,'Locality Calc'!$P$2:$P$316,0)),"")</f>
        <v>-0.5</v>
      </c>
      <c r="I259" s="8" t="n">
        <f aca="false">IFERROR(INDEX('Locality Calc'!$M$2:$M$316,MATCH(250,'Locality Calc'!$P$2:$P$316,0)),"")</f>
        <v>2</v>
      </c>
      <c r="J259" s="8" t="n">
        <f aca="false">IFERROR(INDEX('Locality Calc'!$N$2:$N$316,MATCH(250,'Locality Calc'!$P$2:$P$316,0)),"")</f>
        <v>-1</v>
      </c>
    </row>
    <row r="260" customFormat="false" ht="15" hidden="false" customHeight="true" outlineLevel="0" collapsed="false">
      <c r="A260" s="1" t="str">
        <f aca="false">IFERROR(INDEX('Locality Calc'!$A$2:$A$316,MATCH(251,'Locality Calc'!$P$2:$P$316,0)),"")</f>
        <v>F C Road</v>
      </c>
      <c r="B260" s="1" t="n">
        <f aca="false">IFERROR(INDEX('Locality Calc'!$G$2:$G$316,MATCH(251,'Locality Calc'!$P$2:$P$316,0)),"")</f>
        <v>12</v>
      </c>
      <c r="C260" s="1" t="n">
        <f aca="false">IFERROR(INDEX('Locality Calc'!$H$2:$H$316,MATCH(251,'Locality Calc'!$P$2:$P$316,0)),"")</f>
        <v>7</v>
      </c>
      <c r="D260" s="1" t="n">
        <f aca="false">IFERROR(INDEX('Locality Calc'!$I$2:$I$316,MATCH(251,'Locality Calc'!$P$2:$P$316,0)),"")</f>
        <v>4</v>
      </c>
      <c r="E260" s="1" t="n">
        <f aca="false">IFERROR(INDEX('Locality Calc'!$J$2:$J$316,MATCH(251,'Locality Calc'!$P$2:$P$316,0)),"")</f>
        <v>0</v>
      </c>
      <c r="F260" s="1" t="n">
        <f aca="false">IFERROR(INDEX('Locality Calc'!$K$2:$K$316,MATCH(251,'Locality Calc'!$P$2:$P$316,0)),"")</f>
        <v>23</v>
      </c>
      <c r="G260" s="1" t="n">
        <f aca="false">IFERROR(INDEX('Locality Calc'!$F$2:$F$316,MATCH(251,'Locality Calc'!$P$2:$P$316,0)),"")</f>
        <v>4</v>
      </c>
      <c r="H260" s="8" t="n">
        <f aca="false">IFERROR(INDEX('Locality Calc'!$L$2:$L$316,MATCH(251,'Locality Calc'!$P$2:$P$316,0)),"")</f>
        <v>-0.416666666666667</v>
      </c>
      <c r="I260" s="8" t="n">
        <f aca="false">IFERROR(INDEX('Locality Calc'!$M$2:$M$316,MATCH(251,'Locality Calc'!$P$2:$P$316,0)),"")</f>
        <v>-0.428571428571429</v>
      </c>
      <c r="J260" s="8" t="n">
        <f aca="false">IFERROR(INDEX('Locality Calc'!$N$2:$N$316,MATCH(251,'Locality Calc'!$P$2:$P$316,0)),"")</f>
        <v>-1</v>
      </c>
    </row>
    <row r="261" customFormat="false" ht="15" hidden="false" customHeight="true" outlineLevel="0" collapsed="false">
      <c r="A261" s="1" t="str">
        <f aca="false">IFERROR(INDEX('Locality Calc'!$A$2:$A$316,MATCH(252,'Locality Calc'!$P$2:$P$316,0)),"")</f>
        <v>DORLEWADI</v>
      </c>
      <c r="B261" s="1" t="n">
        <f aca="false">IFERROR(INDEX('Locality Calc'!$G$2:$G$316,MATCH(252,'Locality Calc'!$P$2:$P$316,0)),"")</f>
        <v>0</v>
      </c>
      <c r="C261" s="1" t="n">
        <f aca="false">IFERROR(INDEX('Locality Calc'!$H$2:$H$316,MATCH(252,'Locality Calc'!$P$2:$P$316,0)),"")</f>
        <v>22</v>
      </c>
      <c r="D261" s="1" t="n">
        <f aca="false">IFERROR(INDEX('Locality Calc'!$I$2:$I$316,MATCH(252,'Locality Calc'!$P$2:$P$316,0)),"")</f>
        <v>0</v>
      </c>
      <c r="E261" s="1" t="n">
        <f aca="false">IFERROR(INDEX('Locality Calc'!$J$2:$J$316,MATCH(252,'Locality Calc'!$P$2:$P$316,0)),"")</f>
        <v>0</v>
      </c>
      <c r="F261" s="1" t="n">
        <f aca="false">IFERROR(INDEX('Locality Calc'!$K$2:$K$316,MATCH(252,'Locality Calc'!$P$2:$P$316,0)),"")</f>
        <v>22</v>
      </c>
      <c r="G261" s="1" t="n">
        <f aca="false">IFERROR(INDEX('Locality Calc'!$F$2:$F$316,MATCH(252,'Locality Calc'!$P$2:$P$316,0)),"")</f>
        <v>1</v>
      </c>
      <c r="H261" s="8" t="str">
        <f aca="false">IFERROR(INDEX('Locality Calc'!$L$2:$L$316,MATCH(252,'Locality Calc'!$P$2:$P$316,0)),"")</f>
        <v/>
      </c>
      <c r="I261" s="8" t="n">
        <f aca="false">IFERROR(INDEX('Locality Calc'!$M$2:$M$316,MATCH(252,'Locality Calc'!$P$2:$P$316,0)),"")</f>
        <v>-1</v>
      </c>
      <c r="J261" s="8" t="str">
        <f aca="false">IFERROR(INDEX('Locality Calc'!$N$2:$N$316,MATCH(252,'Locality Calc'!$P$2:$P$316,0)),"")</f>
        <v/>
      </c>
    </row>
    <row r="262" customFormat="false" ht="15" hidden="false" customHeight="true" outlineLevel="0" collapsed="false">
      <c r="A262" s="1" t="str">
        <f aca="false">IFERROR(INDEX('Locality Calc'!$A$2:$A$316,MATCH(253,'Locality Calc'!$P$2:$P$316,0)),"")</f>
        <v>Dhole Patil Road</v>
      </c>
      <c r="B262" s="1" t="n">
        <f aca="false">IFERROR(INDEX('Locality Calc'!$G$2:$G$316,MATCH(253,'Locality Calc'!$P$2:$P$316,0)),"")</f>
        <v>21</v>
      </c>
      <c r="C262" s="1" t="n">
        <f aca="false">IFERROR(INDEX('Locality Calc'!$H$2:$H$316,MATCH(253,'Locality Calc'!$P$2:$P$316,0)),"")</f>
        <v>0</v>
      </c>
      <c r="D262" s="1" t="n">
        <f aca="false">IFERROR(INDEX('Locality Calc'!$I$2:$I$316,MATCH(253,'Locality Calc'!$P$2:$P$316,0)),"")</f>
        <v>0</v>
      </c>
      <c r="E262" s="1" t="n">
        <f aca="false">IFERROR(INDEX('Locality Calc'!$J$2:$J$316,MATCH(253,'Locality Calc'!$P$2:$P$316,0)),"")</f>
        <v>1</v>
      </c>
      <c r="F262" s="1" t="n">
        <f aca="false">IFERROR(INDEX('Locality Calc'!$K$2:$K$316,MATCH(253,'Locality Calc'!$P$2:$P$316,0)),"")</f>
        <v>22</v>
      </c>
      <c r="G262" s="1" t="n">
        <f aca="false">IFERROR(INDEX('Locality Calc'!$F$2:$F$316,MATCH(253,'Locality Calc'!$P$2:$P$316,0)),"")</f>
        <v>3</v>
      </c>
      <c r="H262" s="8" t="n">
        <f aca="false">IFERROR(INDEX('Locality Calc'!$L$2:$L$316,MATCH(253,'Locality Calc'!$P$2:$P$316,0)),"")</f>
        <v>-1</v>
      </c>
      <c r="I262" s="8" t="str">
        <f aca="false">IFERROR(INDEX('Locality Calc'!$M$2:$M$316,MATCH(253,'Locality Calc'!$P$2:$P$316,0)),"")</f>
        <v/>
      </c>
      <c r="J262" s="8" t="str">
        <f aca="false">IFERROR(INDEX('Locality Calc'!$N$2:$N$316,MATCH(253,'Locality Calc'!$P$2:$P$316,0)),"")</f>
        <v/>
      </c>
    </row>
    <row r="263" customFormat="false" ht="15" hidden="false" customHeight="true" outlineLevel="0" collapsed="false">
      <c r="A263" s="1" t="str">
        <f aca="false">IFERROR(INDEX('Locality Calc'!$A$2:$A$316,MATCH(254,'Locality Calc'!$P$2:$P$316,0)),"")</f>
        <v>Ganesh Nagar</v>
      </c>
      <c r="B263" s="1" t="n">
        <f aca="false">IFERROR(INDEX('Locality Calc'!$G$2:$G$316,MATCH(254,'Locality Calc'!$P$2:$P$316,0)),"")</f>
        <v>0</v>
      </c>
      <c r="C263" s="1" t="n">
        <f aca="false">IFERROR(INDEX('Locality Calc'!$H$2:$H$316,MATCH(254,'Locality Calc'!$P$2:$P$316,0)),"")</f>
        <v>22</v>
      </c>
      <c r="D263" s="1" t="n">
        <f aca="false">IFERROR(INDEX('Locality Calc'!$I$2:$I$316,MATCH(254,'Locality Calc'!$P$2:$P$316,0)),"")</f>
        <v>0</v>
      </c>
      <c r="E263" s="1" t="n">
        <f aca="false">IFERROR(INDEX('Locality Calc'!$J$2:$J$316,MATCH(254,'Locality Calc'!$P$2:$P$316,0)),"")</f>
        <v>0</v>
      </c>
      <c r="F263" s="1" t="n">
        <f aca="false">IFERROR(INDEX('Locality Calc'!$K$2:$K$316,MATCH(254,'Locality Calc'!$P$2:$P$316,0)),"")</f>
        <v>22</v>
      </c>
      <c r="G263" s="1" t="n">
        <f aca="false">IFERROR(INDEX('Locality Calc'!$F$2:$F$316,MATCH(254,'Locality Calc'!$P$2:$P$316,0)),"")</f>
        <v>1</v>
      </c>
      <c r="H263" s="8" t="str">
        <f aca="false">IFERROR(INDEX('Locality Calc'!$L$2:$L$316,MATCH(254,'Locality Calc'!$P$2:$P$316,0)),"")</f>
        <v/>
      </c>
      <c r="I263" s="8" t="n">
        <f aca="false">IFERROR(INDEX('Locality Calc'!$M$2:$M$316,MATCH(254,'Locality Calc'!$P$2:$P$316,0)),"")</f>
        <v>-1</v>
      </c>
      <c r="J263" s="8" t="str">
        <f aca="false">IFERROR(INDEX('Locality Calc'!$N$2:$N$316,MATCH(254,'Locality Calc'!$P$2:$P$316,0)),"")</f>
        <v/>
      </c>
    </row>
    <row r="264" customFormat="false" ht="15" hidden="false" customHeight="true" outlineLevel="0" collapsed="false">
      <c r="A264" s="1" t="str">
        <f aca="false">IFERROR(INDEX('Locality Calc'!$A$2:$A$316,MATCH(255,'Locality Calc'!$P$2:$P$316,0)),"")</f>
        <v>Iscon TempleChowk</v>
      </c>
      <c r="B264" s="1" t="n">
        <f aca="false">IFERROR(INDEX('Locality Calc'!$G$2:$G$316,MATCH(255,'Locality Calc'!$P$2:$P$316,0)),"")</f>
        <v>0</v>
      </c>
      <c r="C264" s="1" t="n">
        <f aca="false">IFERROR(INDEX('Locality Calc'!$H$2:$H$316,MATCH(255,'Locality Calc'!$P$2:$P$316,0)),"")</f>
        <v>3</v>
      </c>
      <c r="D264" s="1" t="n">
        <f aca="false">IFERROR(INDEX('Locality Calc'!$I$2:$I$316,MATCH(255,'Locality Calc'!$P$2:$P$316,0)),"")</f>
        <v>18</v>
      </c>
      <c r="E264" s="1" t="n">
        <f aca="false">IFERROR(INDEX('Locality Calc'!$J$2:$J$316,MATCH(255,'Locality Calc'!$P$2:$P$316,0)),"")</f>
        <v>1</v>
      </c>
      <c r="F264" s="1" t="n">
        <f aca="false">IFERROR(INDEX('Locality Calc'!$K$2:$K$316,MATCH(255,'Locality Calc'!$P$2:$P$316,0)),"")</f>
        <v>22</v>
      </c>
      <c r="G264" s="1" t="n">
        <f aca="false">IFERROR(INDEX('Locality Calc'!$F$2:$F$316,MATCH(255,'Locality Calc'!$P$2:$P$316,0)),"")</f>
        <v>3</v>
      </c>
      <c r="H264" s="8" t="str">
        <f aca="false">IFERROR(INDEX('Locality Calc'!$L$2:$L$316,MATCH(255,'Locality Calc'!$P$2:$P$316,0)),"")</f>
        <v/>
      </c>
      <c r="I264" s="8" t="n">
        <f aca="false">IFERROR(INDEX('Locality Calc'!$M$2:$M$316,MATCH(255,'Locality Calc'!$P$2:$P$316,0)),"")</f>
        <v>5</v>
      </c>
      <c r="J264" s="8" t="n">
        <f aca="false">IFERROR(INDEX('Locality Calc'!$N$2:$N$316,MATCH(255,'Locality Calc'!$P$2:$P$316,0)),"")</f>
        <v>-0.857198748043819</v>
      </c>
    </row>
    <row r="265" customFormat="false" ht="15" hidden="false" customHeight="true" outlineLevel="0" collapsed="false">
      <c r="A265" s="1" t="str">
        <f aca="false">IFERROR(INDEX('Locality Calc'!$A$2:$A$316,MATCH(256,'Locality Calc'!$P$2:$P$316,0)),"")</f>
        <v>Kalyani Nagar</v>
      </c>
      <c r="B265" s="1" t="n">
        <f aca="false">IFERROR(INDEX('Locality Calc'!$G$2:$G$316,MATCH(256,'Locality Calc'!$P$2:$P$316,0)),"")</f>
        <v>0</v>
      </c>
      <c r="C265" s="1" t="n">
        <f aca="false">IFERROR(INDEX('Locality Calc'!$H$2:$H$316,MATCH(256,'Locality Calc'!$P$2:$P$316,0)),"")</f>
        <v>0</v>
      </c>
      <c r="D265" s="1" t="n">
        <f aca="false">IFERROR(INDEX('Locality Calc'!$I$2:$I$316,MATCH(256,'Locality Calc'!$P$2:$P$316,0)),"")</f>
        <v>22</v>
      </c>
      <c r="E265" s="1" t="n">
        <f aca="false">IFERROR(INDEX('Locality Calc'!$J$2:$J$316,MATCH(256,'Locality Calc'!$P$2:$P$316,0)),"")</f>
        <v>0</v>
      </c>
      <c r="F265" s="1" t="n">
        <f aca="false">IFERROR(INDEX('Locality Calc'!$K$2:$K$316,MATCH(256,'Locality Calc'!$P$2:$P$316,0)),"")</f>
        <v>22</v>
      </c>
      <c r="G265" s="1" t="n">
        <f aca="false">IFERROR(INDEX('Locality Calc'!$F$2:$F$316,MATCH(256,'Locality Calc'!$P$2:$P$316,0)),"")</f>
        <v>1</v>
      </c>
      <c r="H265" s="8" t="str">
        <f aca="false">IFERROR(INDEX('Locality Calc'!$L$2:$L$316,MATCH(256,'Locality Calc'!$P$2:$P$316,0)),"")</f>
        <v/>
      </c>
      <c r="I265" s="8" t="str">
        <f aca="false">IFERROR(INDEX('Locality Calc'!$M$2:$M$316,MATCH(256,'Locality Calc'!$P$2:$P$316,0)),"")</f>
        <v/>
      </c>
      <c r="J265" s="8" t="n">
        <f aca="false">IFERROR(INDEX('Locality Calc'!$N$2:$N$316,MATCH(256,'Locality Calc'!$P$2:$P$316,0)),"")</f>
        <v>-1</v>
      </c>
    </row>
    <row r="266" customFormat="false" ht="15" hidden="false" customHeight="true" outlineLevel="0" collapsed="false">
      <c r="A266" s="1" t="str">
        <f aca="false">IFERROR(INDEX('Locality Calc'!$A$2:$A$316,MATCH(257,'Locality Calc'!$P$2:$P$316,0)),"")</f>
        <v>Kolwadi</v>
      </c>
      <c r="B266" s="1" t="n">
        <f aca="false">IFERROR(INDEX('Locality Calc'!$G$2:$G$316,MATCH(257,'Locality Calc'!$P$2:$P$316,0)),"")</f>
        <v>4</v>
      </c>
      <c r="C266" s="1" t="n">
        <f aca="false">IFERROR(INDEX('Locality Calc'!$H$2:$H$316,MATCH(257,'Locality Calc'!$P$2:$P$316,0)),"")</f>
        <v>13</v>
      </c>
      <c r="D266" s="1" t="n">
        <f aca="false">IFERROR(INDEX('Locality Calc'!$I$2:$I$316,MATCH(257,'Locality Calc'!$P$2:$P$316,0)),"")</f>
        <v>5</v>
      </c>
      <c r="E266" s="1" t="n">
        <f aca="false">IFERROR(INDEX('Locality Calc'!$J$2:$J$316,MATCH(257,'Locality Calc'!$P$2:$P$316,0)),"")</f>
        <v>0</v>
      </c>
      <c r="F266" s="1" t="n">
        <f aca="false">IFERROR(INDEX('Locality Calc'!$K$2:$K$316,MATCH(257,'Locality Calc'!$P$2:$P$316,0)),"")</f>
        <v>22</v>
      </c>
      <c r="G266" s="1" t="n">
        <f aca="false">IFERROR(INDEX('Locality Calc'!$F$2:$F$316,MATCH(257,'Locality Calc'!$P$2:$P$316,0)),"")</f>
        <v>3</v>
      </c>
      <c r="H266" s="8" t="n">
        <f aca="false">IFERROR(INDEX('Locality Calc'!$L$2:$L$316,MATCH(257,'Locality Calc'!$P$2:$P$316,0)),"")</f>
        <v>2.25</v>
      </c>
      <c r="I266" s="8" t="n">
        <f aca="false">IFERROR(INDEX('Locality Calc'!$M$2:$M$316,MATCH(257,'Locality Calc'!$P$2:$P$316,0)),"")</f>
        <v>-0.615384615384615</v>
      </c>
      <c r="J266" s="8" t="n">
        <f aca="false">IFERROR(INDEX('Locality Calc'!$N$2:$N$316,MATCH(257,'Locality Calc'!$P$2:$P$316,0)),"")</f>
        <v>-1</v>
      </c>
    </row>
    <row r="267" customFormat="false" ht="15" hidden="false" customHeight="true" outlineLevel="0" collapsed="false">
      <c r="A267" s="1" t="str">
        <f aca="false">IFERROR(INDEX('Locality Calc'!$A$2:$A$316,MATCH(258,'Locality Calc'!$P$2:$P$316,0)),"")</f>
        <v>Rahatni</v>
      </c>
      <c r="B267" s="1" t="n">
        <f aca="false">IFERROR(INDEX('Locality Calc'!$G$2:$G$316,MATCH(258,'Locality Calc'!$P$2:$P$316,0)),"")</f>
        <v>0</v>
      </c>
      <c r="C267" s="1" t="n">
        <f aca="false">IFERROR(INDEX('Locality Calc'!$H$2:$H$316,MATCH(258,'Locality Calc'!$P$2:$P$316,0)),"")</f>
        <v>21</v>
      </c>
      <c r="D267" s="1" t="n">
        <f aca="false">IFERROR(INDEX('Locality Calc'!$I$2:$I$316,MATCH(258,'Locality Calc'!$P$2:$P$316,0)),"")</f>
        <v>0</v>
      </c>
      <c r="E267" s="1" t="n">
        <f aca="false">IFERROR(INDEX('Locality Calc'!$J$2:$J$316,MATCH(258,'Locality Calc'!$P$2:$P$316,0)),"")</f>
        <v>0</v>
      </c>
      <c r="F267" s="1" t="n">
        <f aca="false">IFERROR(INDEX('Locality Calc'!$K$2:$K$316,MATCH(258,'Locality Calc'!$P$2:$P$316,0)),"")</f>
        <v>21</v>
      </c>
      <c r="G267" s="1" t="n">
        <f aca="false">IFERROR(INDEX('Locality Calc'!$F$2:$F$316,MATCH(258,'Locality Calc'!$P$2:$P$316,0)),"")</f>
        <v>1</v>
      </c>
      <c r="H267" s="8" t="str">
        <f aca="false">IFERROR(INDEX('Locality Calc'!$L$2:$L$316,MATCH(258,'Locality Calc'!$P$2:$P$316,0)),"")</f>
        <v/>
      </c>
      <c r="I267" s="8" t="n">
        <f aca="false">IFERROR(INDEX('Locality Calc'!$M$2:$M$316,MATCH(258,'Locality Calc'!$P$2:$P$316,0)),"")</f>
        <v>-1</v>
      </c>
      <c r="J267" s="8" t="str">
        <f aca="false">IFERROR(INDEX('Locality Calc'!$N$2:$N$316,MATCH(258,'Locality Calc'!$P$2:$P$316,0)),"")</f>
        <v/>
      </c>
    </row>
    <row r="268" customFormat="false" ht="15" hidden="false" customHeight="true" outlineLevel="0" collapsed="false">
      <c r="A268" s="1" t="str">
        <f aca="false">IFERROR(INDEX('Locality Calc'!$A$2:$A$316,MATCH(259,'Locality Calc'!$P$2:$P$316,0)),"")</f>
        <v>Near Lonavala</v>
      </c>
      <c r="B268" s="1" t="n">
        <f aca="false">IFERROR(INDEX('Locality Calc'!$G$2:$G$316,MATCH(259,'Locality Calc'!$P$2:$P$316,0)),"")</f>
        <v>20</v>
      </c>
      <c r="C268" s="1" t="n">
        <f aca="false">IFERROR(INDEX('Locality Calc'!$H$2:$H$316,MATCH(259,'Locality Calc'!$P$2:$P$316,0)),"")</f>
        <v>0</v>
      </c>
      <c r="D268" s="1" t="n">
        <f aca="false">IFERROR(INDEX('Locality Calc'!$I$2:$I$316,MATCH(259,'Locality Calc'!$P$2:$P$316,0)),"")</f>
        <v>0</v>
      </c>
      <c r="E268" s="1" t="n">
        <f aca="false">IFERROR(INDEX('Locality Calc'!$J$2:$J$316,MATCH(259,'Locality Calc'!$P$2:$P$316,0)),"")</f>
        <v>0</v>
      </c>
      <c r="F268" s="1" t="n">
        <f aca="false">IFERROR(INDEX('Locality Calc'!$K$2:$K$316,MATCH(259,'Locality Calc'!$P$2:$P$316,0)),"")</f>
        <v>20</v>
      </c>
      <c r="G268" s="1" t="n">
        <f aca="false">IFERROR(INDEX('Locality Calc'!$F$2:$F$316,MATCH(259,'Locality Calc'!$P$2:$P$316,0)),"")</f>
        <v>1</v>
      </c>
      <c r="H268" s="8" t="n">
        <f aca="false">IFERROR(INDEX('Locality Calc'!$L$2:$L$316,MATCH(259,'Locality Calc'!$P$2:$P$316,0)),"")</f>
        <v>-1</v>
      </c>
      <c r="I268" s="8" t="str">
        <f aca="false">IFERROR(INDEX('Locality Calc'!$M$2:$M$316,MATCH(259,'Locality Calc'!$P$2:$P$316,0)),"")</f>
        <v/>
      </c>
      <c r="J268" s="8" t="str">
        <f aca="false">IFERROR(INDEX('Locality Calc'!$N$2:$N$316,MATCH(259,'Locality Calc'!$P$2:$P$316,0)),"")</f>
        <v/>
      </c>
    </row>
    <row r="269" customFormat="false" ht="15" hidden="false" customHeight="true" outlineLevel="0" collapsed="false">
      <c r="A269" s="1" t="str">
        <f aca="false">IFERROR(INDEX('Locality Calc'!$A$2:$A$316,MATCH(260,'Locality Calc'!$P$2:$P$316,0)),"")</f>
        <v>Dapodi</v>
      </c>
      <c r="B269" s="1" t="n">
        <f aca="false">IFERROR(INDEX('Locality Calc'!$G$2:$G$316,MATCH(260,'Locality Calc'!$P$2:$P$316,0)),"")</f>
        <v>8</v>
      </c>
      <c r="C269" s="1" t="n">
        <f aca="false">IFERROR(INDEX('Locality Calc'!$H$2:$H$316,MATCH(260,'Locality Calc'!$P$2:$P$316,0)),"")</f>
        <v>11</v>
      </c>
      <c r="D269" s="1" t="n">
        <f aca="false">IFERROR(INDEX('Locality Calc'!$I$2:$I$316,MATCH(260,'Locality Calc'!$P$2:$P$316,0)),"")</f>
        <v>0</v>
      </c>
      <c r="E269" s="1" t="n">
        <f aca="false">IFERROR(INDEX('Locality Calc'!$J$2:$J$316,MATCH(260,'Locality Calc'!$P$2:$P$316,0)),"")</f>
        <v>0</v>
      </c>
      <c r="F269" s="1" t="n">
        <f aca="false">IFERROR(INDEX('Locality Calc'!$K$2:$K$316,MATCH(260,'Locality Calc'!$P$2:$P$316,0)),"")</f>
        <v>19</v>
      </c>
      <c r="G269" s="1" t="n">
        <f aca="false">IFERROR(INDEX('Locality Calc'!$F$2:$F$316,MATCH(260,'Locality Calc'!$P$2:$P$316,0)),"")</f>
        <v>3</v>
      </c>
      <c r="H269" s="8" t="n">
        <f aca="false">IFERROR(INDEX('Locality Calc'!$L$2:$L$316,MATCH(260,'Locality Calc'!$P$2:$P$316,0)),"")</f>
        <v>0.375</v>
      </c>
      <c r="I269" s="8" t="n">
        <f aca="false">IFERROR(INDEX('Locality Calc'!$M$2:$M$316,MATCH(260,'Locality Calc'!$P$2:$P$316,0)),"")</f>
        <v>-1</v>
      </c>
      <c r="J269" s="8" t="str">
        <f aca="false">IFERROR(INDEX('Locality Calc'!$N$2:$N$316,MATCH(260,'Locality Calc'!$P$2:$P$316,0)),"")</f>
        <v/>
      </c>
    </row>
    <row r="270" customFormat="false" ht="15" hidden="false" customHeight="true" outlineLevel="0" collapsed="false">
      <c r="A270" s="1" t="str">
        <f aca="false">IFERROR(INDEX('Locality Calc'!$A$2:$A$316,MATCH(261,'Locality Calc'!$P$2:$P$316,0)),"")</f>
        <v>Primpri Gaon</v>
      </c>
      <c r="B270" s="1" t="n">
        <f aca="false">IFERROR(INDEX('Locality Calc'!$G$2:$G$316,MATCH(261,'Locality Calc'!$P$2:$P$316,0)),"")</f>
        <v>1</v>
      </c>
      <c r="C270" s="1" t="n">
        <f aca="false">IFERROR(INDEX('Locality Calc'!$H$2:$H$316,MATCH(261,'Locality Calc'!$P$2:$P$316,0)),"")</f>
        <v>18</v>
      </c>
      <c r="D270" s="1" t="n">
        <f aca="false">IFERROR(INDEX('Locality Calc'!$I$2:$I$316,MATCH(261,'Locality Calc'!$P$2:$P$316,0)),"")</f>
        <v>0</v>
      </c>
      <c r="E270" s="1" t="n">
        <f aca="false">IFERROR(INDEX('Locality Calc'!$J$2:$J$316,MATCH(261,'Locality Calc'!$P$2:$P$316,0)),"")</f>
        <v>0</v>
      </c>
      <c r="F270" s="1" t="n">
        <f aca="false">IFERROR(INDEX('Locality Calc'!$K$2:$K$316,MATCH(261,'Locality Calc'!$P$2:$P$316,0)),"")</f>
        <v>19</v>
      </c>
      <c r="G270" s="1" t="n">
        <f aca="false">IFERROR(INDEX('Locality Calc'!$F$2:$F$316,MATCH(261,'Locality Calc'!$P$2:$P$316,0)),"")</f>
        <v>2</v>
      </c>
      <c r="H270" s="8" t="n">
        <f aca="false">IFERROR(INDEX('Locality Calc'!$L$2:$L$316,MATCH(261,'Locality Calc'!$P$2:$P$316,0)),"")</f>
        <v>17</v>
      </c>
      <c r="I270" s="8" t="n">
        <f aca="false">IFERROR(INDEX('Locality Calc'!$M$2:$M$316,MATCH(261,'Locality Calc'!$P$2:$P$316,0)),"")</f>
        <v>-1</v>
      </c>
      <c r="J270" s="8" t="str">
        <f aca="false">IFERROR(INDEX('Locality Calc'!$N$2:$N$316,MATCH(261,'Locality Calc'!$P$2:$P$316,0)),"")</f>
        <v/>
      </c>
    </row>
    <row r="271" customFormat="false" ht="15" hidden="false" customHeight="true" outlineLevel="0" collapsed="false">
      <c r="A271" s="1" t="str">
        <f aca="false">IFERROR(INDEX('Locality Calc'!$A$2:$A$316,MATCH(262,'Locality Calc'!$P$2:$P$316,0)),"")</f>
        <v>Wai</v>
      </c>
      <c r="B271" s="1" t="n">
        <f aca="false">IFERROR(INDEX('Locality Calc'!$G$2:$G$316,MATCH(262,'Locality Calc'!$P$2:$P$316,0)),"")</f>
        <v>0</v>
      </c>
      <c r="C271" s="1" t="n">
        <f aca="false">IFERROR(INDEX('Locality Calc'!$H$2:$H$316,MATCH(262,'Locality Calc'!$P$2:$P$316,0)),"")</f>
        <v>9</v>
      </c>
      <c r="D271" s="1" t="n">
        <f aca="false">IFERROR(INDEX('Locality Calc'!$I$2:$I$316,MATCH(262,'Locality Calc'!$P$2:$P$316,0)),"")</f>
        <v>10</v>
      </c>
      <c r="E271" s="1" t="n">
        <f aca="false">IFERROR(INDEX('Locality Calc'!$J$2:$J$316,MATCH(262,'Locality Calc'!$P$2:$P$316,0)),"")</f>
        <v>0</v>
      </c>
      <c r="F271" s="1" t="n">
        <f aca="false">IFERROR(INDEX('Locality Calc'!$K$2:$K$316,MATCH(262,'Locality Calc'!$P$2:$P$316,0)),"")</f>
        <v>19</v>
      </c>
      <c r="G271" s="1" t="n">
        <f aca="false">IFERROR(INDEX('Locality Calc'!$F$2:$F$316,MATCH(262,'Locality Calc'!$P$2:$P$316,0)),"")</f>
        <v>2</v>
      </c>
      <c r="H271" s="8" t="str">
        <f aca="false">IFERROR(INDEX('Locality Calc'!$L$2:$L$316,MATCH(262,'Locality Calc'!$P$2:$P$316,0)),"")</f>
        <v/>
      </c>
      <c r="I271" s="8" t="n">
        <f aca="false">IFERROR(INDEX('Locality Calc'!$M$2:$M$316,MATCH(262,'Locality Calc'!$P$2:$P$316,0)),"")</f>
        <v>0.111111111111111</v>
      </c>
      <c r="J271" s="8" t="n">
        <f aca="false">IFERROR(INDEX('Locality Calc'!$N$2:$N$316,MATCH(262,'Locality Calc'!$P$2:$P$316,0)),"")</f>
        <v>-1</v>
      </c>
    </row>
    <row r="272" customFormat="false" ht="15" hidden="false" customHeight="true" outlineLevel="0" collapsed="false">
      <c r="A272" s="1" t="str">
        <f aca="false">IFERROR(INDEX('Locality Calc'!$A$2:$A$316,MATCH(263,'Locality Calc'!$P$2:$P$316,0)),"")</f>
        <v>NEW SANGHVI</v>
      </c>
      <c r="B272" s="1" t="n">
        <f aca="false">IFERROR(INDEX('Locality Calc'!$G$2:$G$316,MATCH(263,'Locality Calc'!$P$2:$P$316,0)),"")</f>
        <v>0</v>
      </c>
      <c r="C272" s="1" t="n">
        <f aca="false">IFERROR(INDEX('Locality Calc'!$H$2:$H$316,MATCH(263,'Locality Calc'!$P$2:$P$316,0)),"")</f>
        <v>0</v>
      </c>
      <c r="D272" s="1" t="n">
        <f aca="false">IFERROR(INDEX('Locality Calc'!$I$2:$I$316,MATCH(263,'Locality Calc'!$P$2:$P$316,0)),"")</f>
        <v>18</v>
      </c>
      <c r="E272" s="1" t="n">
        <f aca="false">IFERROR(INDEX('Locality Calc'!$J$2:$J$316,MATCH(263,'Locality Calc'!$P$2:$P$316,0)),"")</f>
        <v>0</v>
      </c>
      <c r="F272" s="1" t="n">
        <f aca="false">IFERROR(INDEX('Locality Calc'!$K$2:$K$316,MATCH(263,'Locality Calc'!$P$2:$P$316,0)),"")</f>
        <v>18</v>
      </c>
      <c r="G272" s="1" t="n">
        <f aca="false">IFERROR(INDEX('Locality Calc'!$F$2:$F$316,MATCH(263,'Locality Calc'!$P$2:$P$316,0)),"")</f>
        <v>1</v>
      </c>
      <c r="H272" s="8" t="str">
        <f aca="false">IFERROR(INDEX('Locality Calc'!$L$2:$L$316,MATCH(263,'Locality Calc'!$P$2:$P$316,0)),"")</f>
        <v/>
      </c>
      <c r="I272" s="8" t="str">
        <f aca="false">IFERROR(INDEX('Locality Calc'!$M$2:$M$316,MATCH(263,'Locality Calc'!$P$2:$P$316,0)),"")</f>
        <v/>
      </c>
      <c r="J272" s="8" t="n">
        <f aca="false">IFERROR(INDEX('Locality Calc'!$N$2:$N$316,MATCH(263,'Locality Calc'!$P$2:$P$316,0)),"")</f>
        <v>-1</v>
      </c>
    </row>
    <row r="273" customFormat="false" ht="15" hidden="false" customHeight="true" outlineLevel="0" collapsed="false">
      <c r="A273" s="1" t="str">
        <f aca="false">IFERROR(INDEX('Locality Calc'!$A$2:$A$316,MATCH(264,'Locality Calc'!$P$2:$P$316,0)),"")</f>
        <v>Tambe Chowk</v>
      </c>
      <c r="B273" s="1" t="n">
        <f aca="false">IFERROR(INDEX('Locality Calc'!$G$2:$G$316,MATCH(264,'Locality Calc'!$P$2:$P$316,0)),"")</f>
        <v>15</v>
      </c>
      <c r="C273" s="1" t="n">
        <f aca="false">IFERROR(INDEX('Locality Calc'!$H$2:$H$316,MATCH(264,'Locality Calc'!$P$2:$P$316,0)),"")</f>
        <v>3</v>
      </c>
      <c r="D273" s="1" t="n">
        <f aca="false">IFERROR(INDEX('Locality Calc'!$I$2:$I$316,MATCH(264,'Locality Calc'!$P$2:$P$316,0)),"")</f>
        <v>0</v>
      </c>
      <c r="E273" s="1" t="n">
        <f aca="false">IFERROR(INDEX('Locality Calc'!$J$2:$J$316,MATCH(264,'Locality Calc'!$P$2:$P$316,0)),"")</f>
        <v>0</v>
      </c>
      <c r="F273" s="1" t="n">
        <f aca="false">IFERROR(INDEX('Locality Calc'!$K$2:$K$316,MATCH(264,'Locality Calc'!$P$2:$P$316,0)),"")</f>
        <v>18</v>
      </c>
      <c r="G273" s="1" t="n">
        <f aca="false">IFERROR(INDEX('Locality Calc'!$F$2:$F$316,MATCH(264,'Locality Calc'!$P$2:$P$316,0)),"")</f>
        <v>2</v>
      </c>
      <c r="H273" s="8" t="n">
        <f aca="false">IFERROR(INDEX('Locality Calc'!$L$2:$L$316,MATCH(264,'Locality Calc'!$P$2:$P$316,0)),"")</f>
        <v>-0.8</v>
      </c>
      <c r="I273" s="8" t="n">
        <f aca="false">IFERROR(INDEX('Locality Calc'!$M$2:$M$316,MATCH(264,'Locality Calc'!$P$2:$P$316,0)),"")</f>
        <v>-1</v>
      </c>
      <c r="J273" s="8" t="str">
        <f aca="false">IFERROR(INDEX('Locality Calc'!$N$2:$N$316,MATCH(264,'Locality Calc'!$P$2:$P$316,0)),"")</f>
        <v/>
      </c>
    </row>
    <row r="274" customFormat="false" ht="15" hidden="false" customHeight="true" outlineLevel="0" collapsed="false">
      <c r="A274" s="1" t="str">
        <f aca="false">IFERROR(INDEX('Locality Calc'!$A$2:$A$316,MATCH(265,'Locality Calc'!$P$2:$P$316,0)),"")</f>
        <v>SAVITRIBAI PHULE SMARAK</v>
      </c>
      <c r="B274" s="1" t="n">
        <f aca="false">IFERROR(INDEX('Locality Calc'!$G$2:$G$316,MATCH(265,'Locality Calc'!$P$2:$P$316,0)),"")</f>
        <v>5</v>
      </c>
      <c r="C274" s="1" t="n">
        <f aca="false">IFERROR(INDEX('Locality Calc'!$H$2:$H$316,MATCH(265,'Locality Calc'!$P$2:$P$316,0)),"")</f>
        <v>10</v>
      </c>
      <c r="D274" s="1" t="n">
        <f aca="false">IFERROR(INDEX('Locality Calc'!$I$2:$I$316,MATCH(265,'Locality Calc'!$P$2:$P$316,0)),"")</f>
        <v>1</v>
      </c>
      <c r="E274" s="1" t="n">
        <f aca="false">IFERROR(INDEX('Locality Calc'!$J$2:$J$316,MATCH(265,'Locality Calc'!$P$2:$P$316,0)),"")</f>
        <v>0</v>
      </c>
      <c r="F274" s="1" t="n">
        <f aca="false">IFERROR(INDEX('Locality Calc'!$K$2:$K$316,MATCH(265,'Locality Calc'!$P$2:$P$316,0)),"")</f>
        <v>16</v>
      </c>
      <c r="G274" s="1" t="n">
        <f aca="false">IFERROR(INDEX('Locality Calc'!$F$2:$F$316,MATCH(265,'Locality Calc'!$P$2:$P$316,0)),"")</f>
        <v>3</v>
      </c>
      <c r="H274" s="8" t="n">
        <f aca="false">IFERROR(INDEX('Locality Calc'!$L$2:$L$316,MATCH(265,'Locality Calc'!$P$2:$P$316,0)),"")</f>
        <v>1</v>
      </c>
      <c r="I274" s="8" t="n">
        <f aca="false">IFERROR(INDEX('Locality Calc'!$M$2:$M$316,MATCH(265,'Locality Calc'!$P$2:$P$316,0)),"")</f>
        <v>-0.9</v>
      </c>
      <c r="J274" s="8" t="n">
        <f aca="false">IFERROR(INDEX('Locality Calc'!$N$2:$N$316,MATCH(265,'Locality Calc'!$P$2:$P$316,0)),"")</f>
        <v>-1</v>
      </c>
    </row>
    <row r="275" customFormat="false" ht="15" hidden="false" customHeight="true" outlineLevel="0" collapsed="false">
      <c r="A275" s="1" t="str">
        <f aca="false">IFERROR(INDEX('Locality Calc'!$A$2:$A$316,MATCH(266,'Locality Calc'!$P$2:$P$316,0)),"")</f>
        <v>Khed Shivapur</v>
      </c>
      <c r="B275" s="1" t="n">
        <f aca="false">IFERROR(INDEX('Locality Calc'!$G$2:$G$316,MATCH(266,'Locality Calc'!$P$2:$P$316,0)),"")</f>
        <v>0</v>
      </c>
      <c r="C275" s="1" t="n">
        <f aca="false">IFERROR(INDEX('Locality Calc'!$H$2:$H$316,MATCH(266,'Locality Calc'!$P$2:$P$316,0)),"")</f>
        <v>0</v>
      </c>
      <c r="D275" s="1" t="n">
        <f aca="false">IFERROR(INDEX('Locality Calc'!$I$2:$I$316,MATCH(266,'Locality Calc'!$P$2:$P$316,0)),"")</f>
        <v>15</v>
      </c>
      <c r="E275" s="1" t="n">
        <f aca="false">IFERROR(INDEX('Locality Calc'!$J$2:$J$316,MATCH(266,'Locality Calc'!$P$2:$P$316,0)),"")</f>
        <v>0</v>
      </c>
      <c r="F275" s="1" t="n">
        <f aca="false">IFERROR(INDEX('Locality Calc'!$K$2:$K$316,MATCH(266,'Locality Calc'!$P$2:$P$316,0)),"")</f>
        <v>15</v>
      </c>
      <c r="G275" s="1" t="n">
        <f aca="false">IFERROR(INDEX('Locality Calc'!$F$2:$F$316,MATCH(266,'Locality Calc'!$P$2:$P$316,0)),"")</f>
        <v>1</v>
      </c>
      <c r="H275" s="8" t="str">
        <f aca="false">IFERROR(INDEX('Locality Calc'!$L$2:$L$316,MATCH(266,'Locality Calc'!$P$2:$P$316,0)),"")</f>
        <v/>
      </c>
      <c r="I275" s="8" t="str">
        <f aca="false">IFERROR(INDEX('Locality Calc'!$M$2:$M$316,MATCH(266,'Locality Calc'!$P$2:$P$316,0)),"")</f>
        <v/>
      </c>
      <c r="J275" s="8" t="n">
        <f aca="false">IFERROR(INDEX('Locality Calc'!$N$2:$N$316,MATCH(266,'Locality Calc'!$P$2:$P$316,0)),"")</f>
        <v>-1</v>
      </c>
    </row>
    <row r="276" customFormat="false" ht="15" hidden="false" customHeight="true" outlineLevel="0" collapsed="false">
      <c r="A276" s="1" t="str">
        <f aca="false">IFERROR(INDEX('Locality Calc'!$A$2:$A$316,MATCH(267,'Locality Calc'!$P$2:$P$316,0)),"")</f>
        <v>Bhimratan Nagar</v>
      </c>
      <c r="B276" s="1" t="n">
        <f aca="false">IFERROR(INDEX('Locality Calc'!$G$2:$G$316,MATCH(267,'Locality Calc'!$P$2:$P$316,0)),"")</f>
        <v>0</v>
      </c>
      <c r="C276" s="1" t="n">
        <f aca="false">IFERROR(INDEX('Locality Calc'!$H$2:$H$316,MATCH(267,'Locality Calc'!$P$2:$P$316,0)),"")</f>
        <v>0</v>
      </c>
      <c r="D276" s="1" t="n">
        <f aca="false">IFERROR(INDEX('Locality Calc'!$I$2:$I$316,MATCH(267,'Locality Calc'!$P$2:$P$316,0)),"")</f>
        <v>14</v>
      </c>
      <c r="E276" s="1" t="n">
        <f aca="false">IFERROR(INDEX('Locality Calc'!$J$2:$J$316,MATCH(267,'Locality Calc'!$P$2:$P$316,0)),"")</f>
        <v>0</v>
      </c>
      <c r="F276" s="1" t="n">
        <f aca="false">IFERROR(INDEX('Locality Calc'!$K$2:$K$316,MATCH(267,'Locality Calc'!$P$2:$P$316,0)),"")</f>
        <v>14</v>
      </c>
      <c r="G276" s="1" t="n">
        <f aca="false">IFERROR(INDEX('Locality Calc'!$F$2:$F$316,MATCH(267,'Locality Calc'!$P$2:$P$316,0)),"")</f>
        <v>1</v>
      </c>
      <c r="H276" s="8" t="str">
        <f aca="false">IFERROR(INDEX('Locality Calc'!$L$2:$L$316,MATCH(267,'Locality Calc'!$P$2:$P$316,0)),"")</f>
        <v/>
      </c>
      <c r="I276" s="8" t="str">
        <f aca="false">IFERROR(INDEX('Locality Calc'!$M$2:$M$316,MATCH(267,'Locality Calc'!$P$2:$P$316,0)),"")</f>
        <v/>
      </c>
      <c r="J276" s="8" t="n">
        <f aca="false">IFERROR(INDEX('Locality Calc'!$N$2:$N$316,MATCH(267,'Locality Calc'!$P$2:$P$316,0)),"")</f>
        <v>-1</v>
      </c>
    </row>
    <row r="277" customFormat="false" ht="15" hidden="false" customHeight="true" outlineLevel="0" collapsed="false">
      <c r="A277" s="1" t="str">
        <f aca="false">IFERROR(INDEX('Locality Calc'!$A$2:$A$316,MATCH(268,'Locality Calc'!$P$2:$P$316,0)),"")</f>
        <v>Kirkatwadi</v>
      </c>
      <c r="B277" s="1" t="n">
        <f aca="false">IFERROR(INDEX('Locality Calc'!$G$2:$G$316,MATCH(268,'Locality Calc'!$P$2:$P$316,0)),"")</f>
        <v>14</v>
      </c>
      <c r="C277" s="1" t="n">
        <f aca="false">IFERROR(INDEX('Locality Calc'!$H$2:$H$316,MATCH(268,'Locality Calc'!$P$2:$P$316,0)),"")</f>
        <v>0</v>
      </c>
      <c r="D277" s="1" t="n">
        <f aca="false">IFERROR(INDEX('Locality Calc'!$I$2:$I$316,MATCH(268,'Locality Calc'!$P$2:$P$316,0)),"")</f>
        <v>0</v>
      </c>
      <c r="E277" s="1" t="n">
        <f aca="false">IFERROR(INDEX('Locality Calc'!$J$2:$J$316,MATCH(268,'Locality Calc'!$P$2:$P$316,0)),"")</f>
        <v>0</v>
      </c>
      <c r="F277" s="1" t="n">
        <f aca="false">IFERROR(INDEX('Locality Calc'!$K$2:$K$316,MATCH(268,'Locality Calc'!$P$2:$P$316,0)),"")</f>
        <v>14</v>
      </c>
      <c r="G277" s="1" t="n">
        <f aca="false">IFERROR(INDEX('Locality Calc'!$F$2:$F$316,MATCH(268,'Locality Calc'!$P$2:$P$316,0)),"")</f>
        <v>1</v>
      </c>
      <c r="H277" s="8" t="n">
        <f aca="false">IFERROR(INDEX('Locality Calc'!$L$2:$L$316,MATCH(268,'Locality Calc'!$P$2:$P$316,0)),"")</f>
        <v>-1</v>
      </c>
      <c r="I277" s="8" t="str">
        <f aca="false">IFERROR(INDEX('Locality Calc'!$M$2:$M$316,MATCH(268,'Locality Calc'!$P$2:$P$316,0)),"")</f>
        <v/>
      </c>
      <c r="J277" s="8" t="str">
        <f aca="false">IFERROR(INDEX('Locality Calc'!$N$2:$N$316,MATCH(268,'Locality Calc'!$P$2:$P$316,0)),"")</f>
        <v/>
      </c>
    </row>
    <row r="278" customFormat="false" ht="15" hidden="false" customHeight="true" outlineLevel="0" collapsed="false">
      <c r="A278" s="1" t="str">
        <f aca="false">IFERROR(INDEX('Locality Calc'!$A$2:$A$316,MATCH(269,'Locality Calc'!$P$2:$P$316,0)),"")</f>
        <v>Jambhuwadi</v>
      </c>
      <c r="B278" s="1" t="n">
        <f aca="false">IFERROR(INDEX('Locality Calc'!$G$2:$G$316,MATCH(269,'Locality Calc'!$P$2:$P$316,0)),"")</f>
        <v>0</v>
      </c>
      <c r="C278" s="1" t="n">
        <f aca="false">IFERROR(INDEX('Locality Calc'!$H$2:$H$316,MATCH(269,'Locality Calc'!$P$2:$P$316,0)),"")</f>
        <v>0</v>
      </c>
      <c r="D278" s="1" t="n">
        <f aca="false">IFERROR(INDEX('Locality Calc'!$I$2:$I$316,MATCH(269,'Locality Calc'!$P$2:$P$316,0)),"")</f>
        <v>13</v>
      </c>
      <c r="E278" s="1" t="n">
        <f aca="false">IFERROR(INDEX('Locality Calc'!$J$2:$J$316,MATCH(269,'Locality Calc'!$P$2:$P$316,0)),"")</f>
        <v>0</v>
      </c>
      <c r="F278" s="1" t="n">
        <f aca="false">IFERROR(INDEX('Locality Calc'!$K$2:$K$316,MATCH(269,'Locality Calc'!$P$2:$P$316,0)),"")</f>
        <v>13</v>
      </c>
      <c r="G278" s="1" t="n">
        <f aca="false">IFERROR(INDEX('Locality Calc'!$F$2:$F$316,MATCH(269,'Locality Calc'!$P$2:$P$316,0)),"")</f>
        <v>1</v>
      </c>
      <c r="H278" s="8" t="str">
        <f aca="false">IFERROR(INDEX('Locality Calc'!$L$2:$L$316,MATCH(269,'Locality Calc'!$P$2:$P$316,0)),"")</f>
        <v/>
      </c>
      <c r="I278" s="8" t="str">
        <f aca="false">IFERROR(INDEX('Locality Calc'!$M$2:$M$316,MATCH(269,'Locality Calc'!$P$2:$P$316,0)),"")</f>
        <v/>
      </c>
      <c r="J278" s="8" t="n">
        <f aca="false">IFERROR(INDEX('Locality Calc'!$N$2:$N$316,MATCH(269,'Locality Calc'!$P$2:$P$316,0)),"")</f>
        <v>-1</v>
      </c>
    </row>
    <row r="279" customFormat="false" ht="15" hidden="false" customHeight="true" outlineLevel="0" collapsed="false">
      <c r="A279" s="1" t="str">
        <f aca="false">IFERROR(INDEX('Locality Calc'!$A$2:$A$316,MATCH(270,'Locality Calc'!$P$2:$P$316,0)),"")</f>
        <v>Sopan Baug</v>
      </c>
      <c r="B279" s="1" t="n">
        <f aca="false">IFERROR(INDEX('Locality Calc'!$G$2:$G$316,MATCH(270,'Locality Calc'!$P$2:$P$316,0)),"")</f>
        <v>13</v>
      </c>
      <c r="C279" s="1" t="n">
        <f aca="false">IFERROR(INDEX('Locality Calc'!$H$2:$H$316,MATCH(270,'Locality Calc'!$P$2:$P$316,0)),"")</f>
        <v>0</v>
      </c>
      <c r="D279" s="1" t="n">
        <f aca="false">IFERROR(INDEX('Locality Calc'!$I$2:$I$316,MATCH(270,'Locality Calc'!$P$2:$P$316,0)),"")</f>
        <v>0</v>
      </c>
      <c r="E279" s="1" t="n">
        <f aca="false">IFERROR(INDEX('Locality Calc'!$J$2:$J$316,MATCH(270,'Locality Calc'!$P$2:$P$316,0)),"")</f>
        <v>0</v>
      </c>
      <c r="F279" s="1" t="n">
        <f aca="false">IFERROR(INDEX('Locality Calc'!$K$2:$K$316,MATCH(270,'Locality Calc'!$P$2:$P$316,0)),"")</f>
        <v>13</v>
      </c>
      <c r="G279" s="1" t="n">
        <f aca="false">IFERROR(INDEX('Locality Calc'!$F$2:$F$316,MATCH(270,'Locality Calc'!$P$2:$P$316,0)),"")</f>
        <v>1</v>
      </c>
      <c r="H279" s="8" t="n">
        <f aca="false">IFERROR(INDEX('Locality Calc'!$L$2:$L$316,MATCH(270,'Locality Calc'!$P$2:$P$316,0)),"")</f>
        <v>-1</v>
      </c>
      <c r="I279" s="8" t="str">
        <f aca="false">IFERROR(INDEX('Locality Calc'!$M$2:$M$316,MATCH(270,'Locality Calc'!$P$2:$P$316,0)),"")</f>
        <v/>
      </c>
      <c r="J279" s="8" t="str">
        <f aca="false">IFERROR(INDEX('Locality Calc'!$N$2:$N$316,MATCH(270,'Locality Calc'!$P$2:$P$316,0)),"")</f>
        <v/>
      </c>
    </row>
    <row r="280" customFormat="false" ht="15" hidden="false" customHeight="true" outlineLevel="0" collapsed="false">
      <c r="A280" s="1" t="str">
        <f aca="false">IFERROR(INDEX('Locality Calc'!$A$2:$A$316,MATCH(271,'Locality Calc'!$P$2:$P$316,0)),"")</f>
        <v>DESHMUKHWADI SHIVANE</v>
      </c>
      <c r="B280" s="1" t="n">
        <f aca="false">IFERROR(INDEX('Locality Calc'!$G$2:$G$316,MATCH(271,'Locality Calc'!$P$2:$P$316,0)),"")</f>
        <v>4</v>
      </c>
      <c r="C280" s="1" t="n">
        <f aca="false">IFERROR(INDEX('Locality Calc'!$H$2:$H$316,MATCH(271,'Locality Calc'!$P$2:$P$316,0)),"")</f>
        <v>8</v>
      </c>
      <c r="D280" s="1" t="n">
        <f aca="false">IFERROR(INDEX('Locality Calc'!$I$2:$I$316,MATCH(271,'Locality Calc'!$P$2:$P$316,0)),"")</f>
        <v>0</v>
      </c>
      <c r="E280" s="1" t="n">
        <f aca="false">IFERROR(INDEX('Locality Calc'!$J$2:$J$316,MATCH(271,'Locality Calc'!$P$2:$P$316,0)),"")</f>
        <v>0</v>
      </c>
      <c r="F280" s="1" t="n">
        <f aca="false">IFERROR(INDEX('Locality Calc'!$K$2:$K$316,MATCH(271,'Locality Calc'!$P$2:$P$316,0)),"")</f>
        <v>12</v>
      </c>
      <c r="G280" s="1" t="n">
        <f aca="false">IFERROR(INDEX('Locality Calc'!$F$2:$F$316,MATCH(271,'Locality Calc'!$P$2:$P$316,0)),"")</f>
        <v>2</v>
      </c>
      <c r="H280" s="8" t="n">
        <f aca="false">IFERROR(INDEX('Locality Calc'!$L$2:$L$316,MATCH(271,'Locality Calc'!$P$2:$P$316,0)),"")</f>
        <v>1</v>
      </c>
      <c r="I280" s="8" t="n">
        <f aca="false">IFERROR(INDEX('Locality Calc'!$M$2:$M$316,MATCH(271,'Locality Calc'!$P$2:$P$316,0)),"")</f>
        <v>-1</v>
      </c>
      <c r="J280" s="8" t="str">
        <f aca="false">IFERROR(INDEX('Locality Calc'!$N$2:$N$316,MATCH(271,'Locality Calc'!$P$2:$P$316,0)),"")</f>
        <v/>
      </c>
    </row>
    <row r="281" customFormat="false" ht="15" hidden="false" customHeight="true" outlineLevel="0" collapsed="false">
      <c r="A281" s="1" t="str">
        <f aca="false">IFERROR(INDEX('Locality Calc'!$A$2:$A$316,MATCH(272,'Locality Calc'!$P$2:$P$316,0)),"")</f>
        <v>Ganesh Peth</v>
      </c>
      <c r="B281" s="1" t="n">
        <f aca="false">IFERROR(INDEX('Locality Calc'!$G$2:$G$316,MATCH(272,'Locality Calc'!$P$2:$P$316,0)),"")</f>
        <v>5</v>
      </c>
      <c r="C281" s="1" t="n">
        <f aca="false">IFERROR(INDEX('Locality Calc'!$H$2:$H$316,MATCH(272,'Locality Calc'!$P$2:$P$316,0)),"")</f>
        <v>7</v>
      </c>
      <c r="D281" s="1" t="n">
        <f aca="false">IFERROR(INDEX('Locality Calc'!$I$2:$I$316,MATCH(272,'Locality Calc'!$P$2:$P$316,0)),"")</f>
        <v>0</v>
      </c>
      <c r="E281" s="1" t="n">
        <f aca="false">IFERROR(INDEX('Locality Calc'!$J$2:$J$316,MATCH(272,'Locality Calc'!$P$2:$P$316,0)),"")</f>
        <v>0</v>
      </c>
      <c r="F281" s="1" t="n">
        <f aca="false">IFERROR(INDEX('Locality Calc'!$K$2:$K$316,MATCH(272,'Locality Calc'!$P$2:$P$316,0)),"")</f>
        <v>12</v>
      </c>
      <c r="G281" s="1" t="n">
        <f aca="false">IFERROR(INDEX('Locality Calc'!$F$2:$F$316,MATCH(272,'Locality Calc'!$P$2:$P$316,0)),"")</f>
        <v>3</v>
      </c>
      <c r="H281" s="8" t="n">
        <f aca="false">IFERROR(INDEX('Locality Calc'!$L$2:$L$316,MATCH(272,'Locality Calc'!$P$2:$P$316,0)),"")</f>
        <v>0.4</v>
      </c>
      <c r="I281" s="8" t="n">
        <f aca="false">IFERROR(INDEX('Locality Calc'!$M$2:$M$316,MATCH(272,'Locality Calc'!$P$2:$P$316,0)),"")</f>
        <v>-1</v>
      </c>
      <c r="J281" s="8" t="str">
        <f aca="false">IFERROR(INDEX('Locality Calc'!$N$2:$N$316,MATCH(272,'Locality Calc'!$P$2:$P$316,0)),"")</f>
        <v/>
      </c>
    </row>
    <row r="282" customFormat="false" ht="15" hidden="false" customHeight="true" outlineLevel="0" collapsed="false">
      <c r="A282" s="1" t="str">
        <f aca="false">IFERROR(INDEX('Locality Calc'!$A$2:$A$316,MATCH(273,'Locality Calc'!$P$2:$P$316,0)),"")</f>
        <v>M Phule Peth</v>
      </c>
      <c r="B282" s="1" t="n">
        <f aca="false">IFERROR(INDEX('Locality Calc'!$G$2:$G$316,MATCH(273,'Locality Calc'!$P$2:$P$316,0)),"")</f>
        <v>0</v>
      </c>
      <c r="C282" s="1" t="n">
        <f aca="false">IFERROR(INDEX('Locality Calc'!$H$2:$H$316,MATCH(273,'Locality Calc'!$P$2:$P$316,0)),"")</f>
        <v>2</v>
      </c>
      <c r="D282" s="1" t="n">
        <f aca="false">IFERROR(INDEX('Locality Calc'!$I$2:$I$316,MATCH(273,'Locality Calc'!$P$2:$P$316,0)),"")</f>
        <v>10</v>
      </c>
      <c r="E282" s="1" t="n">
        <f aca="false">IFERROR(INDEX('Locality Calc'!$J$2:$J$316,MATCH(273,'Locality Calc'!$P$2:$P$316,0)),"")</f>
        <v>0</v>
      </c>
      <c r="F282" s="1" t="n">
        <f aca="false">IFERROR(INDEX('Locality Calc'!$K$2:$K$316,MATCH(273,'Locality Calc'!$P$2:$P$316,0)),"")</f>
        <v>12</v>
      </c>
      <c r="G282" s="1" t="n">
        <f aca="false">IFERROR(INDEX('Locality Calc'!$F$2:$F$316,MATCH(273,'Locality Calc'!$P$2:$P$316,0)),"")</f>
        <v>2</v>
      </c>
      <c r="H282" s="8" t="str">
        <f aca="false">IFERROR(INDEX('Locality Calc'!$L$2:$L$316,MATCH(273,'Locality Calc'!$P$2:$P$316,0)),"")</f>
        <v/>
      </c>
      <c r="I282" s="8" t="n">
        <f aca="false">IFERROR(INDEX('Locality Calc'!$M$2:$M$316,MATCH(273,'Locality Calc'!$P$2:$P$316,0)),"")</f>
        <v>4</v>
      </c>
      <c r="J282" s="8" t="n">
        <f aca="false">IFERROR(INDEX('Locality Calc'!$N$2:$N$316,MATCH(273,'Locality Calc'!$P$2:$P$316,0)),"")</f>
        <v>-1</v>
      </c>
    </row>
    <row r="283" customFormat="false" ht="15" hidden="false" customHeight="true" outlineLevel="0" collapsed="false">
      <c r="A283" s="1" t="str">
        <f aca="false">IFERROR(INDEX('Locality Calc'!$A$2:$A$316,MATCH(274,'Locality Calc'!$P$2:$P$316,0)),"")</f>
        <v>KARANJE</v>
      </c>
      <c r="B283" s="1" t="n">
        <f aca="false">IFERROR(INDEX('Locality Calc'!$G$2:$G$316,MATCH(274,'Locality Calc'!$P$2:$P$316,0)),"")</f>
        <v>0</v>
      </c>
      <c r="C283" s="1" t="n">
        <f aca="false">IFERROR(INDEX('Locality Calc'!$H$2:$H$316,MATCH(274,'Locality Calc'!$P$2:$P$316,0)),"")</f>
        <v>9</v>
      </c>
      <c r="D283" s="1" t="n">
        <f aca="false">IFERROR(INDEX('Locality Calc'!$I$2:$I$316,MATCH(274,'Locality Calc'!$P$2:$P$316,0)),"")</f>
        <v>0</v>
      </c>
      <c r="E283" s="1" t="n">
        <f aca="false">IFERROR(INDEX('Locality Calc'!$J$2:$J$316,MATCH(274,'Locality Calc'!$P$2:$P$316,0)),"")</f>
        <v>0</v>
      </c>
      <c r="F283" s="1" t="n">
        <f aca="false">IFERROR(INDEX('Locality Calc'!$K$2:$K$316,MATCH(274,'Locality Calc'!$P$2:$P$316,0)),"")</f>
        <v>9</v>
      </c>
      <c r="G283" s="1" t="n">
        <f aca="false">IFERROR(INDEX('Locality Calc'!$F$2:$F$316,MATCH(274,'Locality Calc'!$P$2:$P$316,0)),"")</f>
        <v>1</v>
      </c>
      <c r="H283" s="8" t="str">
        <f aca="false">IFERROR(INDEX('Locality Calc'!$L$2:$L$316,MATCH(274,'Locality Calc'!$P$2:$P$316,0)),"")</f>
        <v/>
      </c>
      <c r="I283" s="8" t="n">
        <f aca="false">IFERROR(INDEX('Locality Calc'!$M$2:$M$316,MATCH(274,'Locality Calc'!$P$2:$P$316,0)),"")</f>
        <v>-1</v>
      </c>
      <c r="J283" s="8" t="str">
        <f aca="false">IFERROR(INDEX('Locality Calc'!$N$2:$N$316,MATCH(274,'Locality Calc'!$P$2:$P$316,0)),"")</f>
        <v/>
      </c>
    </row>
    <row r="284" customFormat="false" ht="15" hidden="false" customHeight="true" outlineLevel="0" collapsed="false">
      <c r="A284" s="1" t="str">
        <f aca="false">IFERROR(INDEX('Locality Calc'!$A$2:$A$316,MATCH(275,'Locality Calc'!$P$2:$P$316,0)),"")</f>
        <v>KENJALE NAGAR</v>
      </c>
      <c r="B284" s="1" t="n">
        <f aca="false">IFERROR(INDEX('Locality Calc'!$G$2:$G$316,MATCH(275,'Locality Calc'!$P$2:$P$316,0)),"")</f>
        <v>9</v>
      </c>
      <c r="C284" s="1" t="n">
        <f aca="false">IFERROR(INDEX('Locality Calc'!$H$2:$H$316,MATCH(275,'Locality Calc'!$P$2:$P$316,0)),"")</f>
        <v>0</v>
      </c>
      <c r="D284" s="1" t="n">
        <f aca="false">IFERROR(INDEX('Locality Calc'!$I$2:$I$316,MATCH(275,'Locality Calc'!$P$2:$P$316,0)),"")</f>
        <v>0</v>
      </c>
      <c r="E284" s="1" t="n">
        <f aca="false">IFERROR(INDEX('Locality Calc'!$J$2:$J$316,MATCH(275,'Locality Calc'!$P$2:$P$316,0)),"")</f>
        <v>0</v>
      </c>
      <c r="F284" s="1" t="n">
        <f aca="false">IFERROR(INDEX('Locality Calc'!$K$2:$K$316,MATCH(275,'Locality Calc'!$P$2:$P$316,0)),"")</f>
        <v>9</v>
      </c>
      <c r="G284" s="1" t="n">
        <f aca="false">IFERROR(INDEX('Locality Calc'!$F$2:$F$316,MATCH(275,'Locality Calc'!$P$2:$P$316,0)),"")</f>
        <v>1</v>
      </c>
      <c r="H284" s="8" t="n">
        <f aca="false">IFERROR(INDEX('Locality Calc'!$L$2:$L$316,MATCH(275,'Locality Calc'!$P$2:$P$316,0)),"")</f>
        <v>-1</v>
      </c>
      <c r="I284" s="8" t="str">
        <f aca="false">IFERROR(INDEX('Locality Calc'!$M$2:$M$316,MATCH(275,'Locality Calc'!$P$2:$P$316,0)),"")</f>
        <v/>
      </c>
      <c r="J284" s="8" t="str">
        <f aca="false">IFERROR(INDEX('Locality Calc'!$N$2:$N$316,MATCH(275,'Locality Calc'!$P$2:$P$316,0)),"")</f>
        <v/>
      </c>
    </row>
    <row r="285" customFormat="false" ht="15" hidden="false" customHeight="true" outlineLevel="0" collapsed="false">
      <c r="A285" s="1" t="str">
        <f aca="false">IFERROR(INDEX('Locality Calc'!$A$2:$A$316,MATCH(276,'Locality Calc'!$P$2:$P$316,0)),"")</f>
        <v>Malwadi</v>
      </c>
      <c r="B285" s="1" t="n">
        <f aca="false">IFERROR(INDEX('Locality Calc'!$G$2:$G$316,MATCH(276,'Locality Calc'!$P$2:$P$316,0)),"")</f>
        <v>2</v>
      </c>
      <c r="C285" s="1" t="n">
        <f aca="false">IFERROR(INDEX('Locality Calc'!$H$2:$H$316,MATCH(276,'Locality Calc'!$P$2:$P$316,0)),"")</f>
        <v>6</v>
      </c>
      <c r="D285" s="1" t="n">
        <f aca="false">IFERROR(INDEX('Locality Calc'!$I$2:$I$316,MATCH(276,'Locality Calc'!$P$2:$P$316,0)),"")</f>
        <v>1</v>
      </c>
      <c r="E285" s="1" t="n">
        <f aca="false">IFERROR(INDEX('Locality Calc'!$J$2:$J$316,MATCH(276,'Locality Calc'!$P$2:$P$316,0)),"")</f>
        <v>0</v>
      </c>
      <c r="F285" s="1" t="n">
        <f aca="false">IFERROR(INDEX('Locality Calc'!$K$2:$K$316,MATCH(276,'Locality Calc'!$P$2:$P$316,0)),"")</f>
        <v>9</v>
      </c>
      <c r="G285" s="1" t="n">
        <f aca="false">IFERROR(INDEX('Locality Calc'!$F$2:$F$316,MATCH(276,'Locality Calc'!$P$2:$P$316,0)),"")</f>
        <v>3</v>
      </c>
      <c r="H285" s="8" t="n">
        <f aca="false">IFERROR(INDEX('Locality Calc'!$L$2:$L$316,MATCH(276,'Locality Calc'!$P$2:$P$316,0)),"")</f>
        <v>2</v>
      </c>
      <c r="I285" s="8" t="n">
        <f aca="false">IFERROR(INDEX('Locality Calc'!$M$2:$M$316,MATCH(276,'Locality Calc'!$P$2:$P$316,0)),"")</f>
        <v>-0.833333333333333</v>
      </c>
      <c r="J285" s="8" t="n">
        <f aca="false">IFERROR(INDEX('Locality Calc'!$N$2:$N$316,MATCH(276,'Locality Calc'!$P$2:$P$316,0)),"")</f>
        <v>-1</v>
      </c>
    </row>
    <row r="286" customFormat="false" ht="15" hidden="false" customHeight="true" outlineLevel="0" collapsed="false">
      <c r="A286" s="1" t="str">
        <f aca="false">IFERROR(INDEX('Locality Calc'!$A$2:$A$316,MATCH(277,'Locality Calc'!$P$2:$P$316,0)),"")</f>
        <v>Nimgaon Mhalungi</v>
      </c>
      <c r="B286" s="1" t="n">
        <f aca="false">IFERROR(INDEX('Locality Calc'!$G$2:$G$316,MATCH(277,'Locality Calc'!$P$2:$P$316,0)),"")</f>
        <v>0</v>
      </c>
      <c r="C286" s="1" t="n">
        <f aca="false">IFERROR(INDEX('Locality Calc'!$H$2:$H$316,MATCH(277,'Locality Calc'!$P$2:$P$316,0)),"")</f>
        <v>9</v>
      </c>
      <c r="D286" s="1" t="n">
        <f aca="false">IFERROR(INDEX('Locality Calc'!$I$2:$I$316,MATCH(277,'Locality Calc'!$P$2:$P$316,0)),"")</f>
        <v>0</v>
      </c>
      <c r="E286" s="1" t="n">
        <f aca="false">IFERROR(INDEX('Locality Calc'!$J$2:$J$316,MATCH(277,'Locality Calc'!$P$2:$P$316,0)),"")</f>
        <v>0</v>
      </c>
      <c r="F286" s="1" t="n">
        <f aca="false">IFERROR(INDEX('Locality Calc'!$K$2:$K$316,MATCH(277,'Locality Calc'!$P$2:$P$316,0)),"")</f>
        <v>9</v>
      </c>
      <c r="G286" s="1" t="n">
        <f aca="false">IFERROR(INDEX('Locality Calc'!$F$2:$F$316,MATCH(277,'Locality Calc'!$P$2:$P$316,0)),"")</f>
        <v>1</v>
      </c>
      <c r="H286" s="8" t="str">
        <f aca="false">IFERROR(INDEX('Locality Calc'!$L$2:$L$316,MATCH(277,'Locality Calc'!$P$2:$P$316,0)),"")</f>
        <v/>
      </c>
      <c r="I286" s="8" t="n">
        <f aca="false">IFERROR(INDEX('Locality Calc'!$M$2:$M$316,MATCH(277,'Locality Calc'!$P$2:$P$316,0)),"")</f>
        <v>-1</v>
      </c>
      <c r="J286" s="8" t="str">
        <f aca="false">IFERROR(INDEX('Locality Calc'!$N$2:$N$316,MATCH(277,'Locality Calc'!$P$2:$P$316,0)),"")</f>
        <v/>
      </c>
    </row>
    <row r="287" customFormat="false" ht="15" hidden="false" customHeight="true" outlineLevel="0" collapsed="false">
      <c r="A287" s="1" t="str">
        <f aca="false">IFERROR(INDEX('Locality Calc'!$A$2:$A$316,MATCH(278,'Locality Calc'!$P$2:$P$316,0)),"")</f>
        <v>SAHANI SUJAN</v>
      </c>
      <c r="B287" s="1" t="n">
        <f aca="false">IFERROR(INDEX('Locality Calc'!$G$2:$G$316,MATCH(278,'Locality Calc'!$P$2:$P$316,0)),"")</f>
        <v>0</v>
      </c>
      <c r="C287" s="1" t="n">
        <f aca="false">IFERROR(INDEX('Locality Calc'!$H$2:$H$316,MATCH(278,'Locality Calc'!$P$2:$P$316,0)),"")</f>
        <v>0</v>
      </c>
      <c r="D287" s="1" t="n">
        <f aca="false">IFERROR(INDEX('Locality Calc'!$I$2:$I$316,MATCH(278,'Locality Calc'!$P$2:$P$316,0)),"")</f>
        <v>0</v>
      </c>
      <c r="E287" s="1" t="n">
        <f aca="false">IFERROR(INDEX('Locality Calc'!$J$2:$J$316,MATCH(278,'Locality Calc'!$P$2:$P$316,0)),"")</f>
        <v>9</v>
      </c>
      <c r="F287" s="1" t="n">
        <f aca="false">IFERROR(INDEX('Locality Calc'!$K$2:$K$316,MATCH(278,'Locality Calc'!$P$2:$P$316,0)),"")</f>
        <v>9</v>
      </c>
      <c r="G287" s="1" t="n">
        <f aca="false">IFERROR(INDEX('Locality Calc'!$F$2:$F$316,MATCH(278,'Locality Calc'!$P$2:$P$316,0)),"")</f>
        <v>1</v>
      </c>
      <c r="H287" s="8" t="str">
        <f aca="false">IFERROR(INDEX('Locality Calc'!$L$2:$L$316,MATCH(278,'Locality Calc'!$P$2:$P$316,0)),"")</f>
        <v/>
      </c>
      <c r="I287" s="8" t="str">
        <f aca="false">IFERROR(INDEX('Locality Calc'!$M$2:$M$316,MATCH(278,'Locality Calc'!$P$2:$P$316,0)),"")</f>
        <v/>
      </c>
      <c r="J287" s="8" t="str">
        <f aca="false">IFERROR(INDEX('Locality Calc'!$N$2:$N$316,MATCH(278,'Locality Calc'!$P$2:$P$316,0)),"")</f>
        <v/>
      </c>
    </row>
    <row r="288" customFormat="false" ht="15" hidden="false" customHeight="true" outlineLevel="0" collapsed="false">
      <c r="A288" s="1" t="str">
        <f aca="false">IFERROR(INDEX('Locality Calc'!$A$2:$A$316,MATCH(279,'Locality Calc'!$P$2:$P$316,0)),"")</f>
        <v>Solapur Road</v>
      </c>
      <c r="B288" s="1" t="n">
        <f aca="false">IFERROR(INDEX('Locality Calc'!$G$2:$G$316,MATCH(279,'Locality Calc'!$P$2:$P$316,0)),"")</f>
        <v>9</v>
      </c>
      <c r="C288" s="1" t="n">
        <f aca="false">IFERROR(INDEX('Locality Calc'!$H$2:$H$316,MATCH(279,'Locality Calc'!$P$2:$P$316,0)),"")</f>
        <v>0</v>
      </c>
      <c r="D288" s="1" t="n">
        <f aca="false">IFERROR(INDEX('Locality Calc'!$I$2:$I$316,MATCH(279,'Locality Calc'!$P$2:$P$316,0)),"")</f>
        <v>0</v>
      </c>
      <c r="E288" s="1" t="n">
        <f aca="false">IFERROR(INDEX('Locality Calc'!$J$2:$J$316,MATCH(279,'Locality Calc'!$P$2:$P$316,0)),"")</f>
        <v>0</v>
      </c>
      <c r="F288" s="1" t="n">
        <f aca="false">IFERROR(INDEX('Locality Calc'!$K$2:$K$316,MATCH(279,'Locality Calc'!$P$2:$P$316,0)),"")</f>
        <v>9</v>
      </c>
      <c r="G288" s="1" t="n">
        <f aca="false">IFERROR(INDEX('Locality Calc'!$F$2:$F$316,MATCH(279,'Locality Calc'!$P$2:$P$316,0)),"")</f>
        <v>1</v>
      </c>
      <c r="H288" s="8" t="n">
        <f aca="false">IFERROR(INDEX('Locality Calc'!$L$2:$L$316,MATCH(279,'Locality Calc'!$P$2:$P$316,0)),"")</f>
        <v>-1</v>
      </c>
      <c r="I288" s="8" t="str">
        <f aca="false">IFERROR(INDEX('Locality Calc'!$M$2:$M$316,MATCH(279,'Locality Calc'!$P$2:$P$316,0)),"")</f>
        <v/>
      </c>
      <c r="J288" s="8" t="str">
        <f aca="false">IFERROR(INDEX('Locality Calc'!$N$2:$N$316,MATCH(279,'Locality Calc'!$P$2:$P$316,0)),"")</f>
        <v/>
      </c>
    </row>
    <row r="289" customFormat="false" ht="15" hidden="false" customHeight="true" outlineLevel="0" collapsed="false">
      <c r="A289" s="1" t="str">
        <f aca="false">IFERROR(INDEX('Locality Calc'!$A$2:$A$316,MATCH(280,'Locality Calc'!$P$2:$P$316,0)),"")</f>
        <v>Baner Balewadi Road</v>
      </c>
      <c r="B289" s="1" t="n">
        <f aca="false">IFERROR(INDEX('Locality Calc'!$G$2:$G$316,MATCH(280,'Locality Calc'!$P$2:$P$316,0)),"")</f>
        <v>8</v>
      </c>
      <c r="C289" s="1" t="n">
        <f aca="false">IFERROR(INDEX('Locality Calc'!$H$2:$H$316,MATCH(280,'Locality Calc'!$P$2:$P$316,0)),"")</f>
        <v>0</v>
      </c>
      <c r="D289" s="1" t="n">
        <f aca="false">IFERROR(INDEX('Locality Calc'!$I$2:$I$316,MATCH(280,'Locality Calc'!$P$2:$P$316,0)),"")</f>
        <v>0</v>
      </c>
      <c r="E289" s="1" t="n">
        <f aca="false">IFERROR(INDEX('Locality Calc'!$J$2:$J$316,MATCH(280,'Locality Calc'!$P$2:$P$316,0)),"")</f>
        <v>0</v>
      </c>
      <c r="F289" s="1" t="n">
        <f aca="false">IFERROR(INDEX('Locality Calc'!$K$2:$K$316,MATCH(280,'Locality Calc'!$P$2:$P$316,0)),"")</f>
        <v>8</v>
      </c>
      <c r="G289" s="1" t="n">
        <f aca="false">IFERROR(INDEX('Locality Calc'!$F$2:$F$316,MATCH(280,'Locality Calc'!$P$2:$P$316,0)),"")</f>
        <v>1</v>
      </c>
      <c r="H289" s="8" t="n">
        <f aca="false">IFERROR(INDEX('Locality Calc'!$L$2:$L$316,MATCH(280,'Locality Calc'!$P$2:$P$316,0)),"")</f>
        <v>-1</v>
      </c>
      <c r="I289" s="8" t="str">
        <f aca="false">IFERROR(INDEX('Locality Calc'!$M$2:$M$316,MATCH(280,'Locality Calc'!$P$2:$P$316,0)),"")</f>
        <v/>
      </c>
      <c r="J289" s="8" t="str">
        <f aca="false">IFERROR(INDEX('Locality Calc'!$N$2:$N$316,MATCH(280,'Locality Calc'!$P$2:$P$316,0)),"")</f>
        <v/>
      </c>
    </row>
    <row r="290" customFormat="false" ht="15" hidden="false" customHeight="true" outlineLevel="0" collapsed="false">
      <c r="A290" s="1" t="str">
        <f aca="false">IFERROR(INDEX('Locality Calc'!$A$2:$A$316,MATCH(281,'Locality Calc'!$P$2:$P$316,0)),"")</f>
        <v>JM ROAD</v>
      </c>
      <c r="B290" s="1" t="n">
        <f aca="false">IFERROR(INDEX('Locality Calc'!$G$2:$G$316,MATCH(281,'Locality Calc'!$P$2:$P$316,0)),"")</f>
        <v>0</v>
      </c>
      <c r="C290" s="1" t="n">
        <f aca="false">IFERROR(INDEX('Locality Calc'!$H$2:$H$316,MATCH(281,'Locality Calc'!$P$2:$P$316,0)),"")</f>
        <v>0</v>
      </c>
      <c r="D290" s="1" t="n">
        <f aca="false">IFERROR(INDEX('Locality Calc'!$I$2:$I$316,MATCH(281,'Locality Calc'!$P$2:$P$316,0)),"")</f>
        <v>8</v>
      </c>
      <c r="E290" s="1" t="n">
        <f aca="false">IFERROR(INDEX('Locality Calc'!$J$2:$J$316,MATCH(281,'Locality Calc'!$P$2:$P$316,0)),"")</f>
        <v>0</v>
      </c>
      <c r="F290" s="1" t="n">
        <f aca="false">IFERROR(INDEX('Locality Calc'!$K$2:$K$316,MATCH(281,'Locality Calc'!$P$2:$P$316,0)),"")</f>
        <v>8</v>
      </c>
      <c r="G290" s="1" t="n">
        <f aca="false">IFERROR(INDEX('Locality Calc'!$F$2:$F$316,MATCH(281,'Locality Calc'!$P$2:$P$316,0)),"")</f>
        <v>1</v>
      </c>
      <c r="H290" s="8" t="str">
        <f aca="false">IFERROR(INDEX('Locality Calc'!$L$2:$L$316,MATCH(281,'Locality Calc'!$P$2:$P$316,0)),"")</f>
        <v/>
      </c>
      <c r="I290" s="8" t="str">
        <f aca="false">IFERROR(INDEX('Locality Calc'!$M$2:$M$316,MATCH(281,'Locality Calc'!$P$2:$P$316,0)),"")</f>
        <v/>
      </c>
      <c r="J290" s="8" t="n">
        <f aca="false">IFERROR(INDEX('Locality Calc'!$N$2:$N$316,MATCH(281,'Locality Calc'!$P$2:$P$316,0)),"")</f>
        <v>-1</v>
      </c>
    </row>
    <row r="291" customFormat="false" ht="15" hidden="false" customHeight="true" outlineLevel="0" collapsed="false">
      <c r="A291" s="1" t="str">
        <f aca="false">IFERROR(INDEX('Locality Calc'!$A$2:$A$316,MATCH(282,'Locality Calc'!$P$2:$P$316,0)),"")</f>
        <v>M G Road</v>
      </c>
      <c r="B291" s="1" t="n">
        <f aca="false">IFERROR(INDEX('Locality Calc'!$G$2:$G$316,MATCH(282,'Locality Calc'!$P$2:$P$316,0)),"")</f>
        <v>0</v>
      </c>
      <c r="C291" s="1" t="n">
        <f aca="false">IFERROR(INDEX('Locality Calc'!$H$2:$H$316,MATCH(282,'Locality Calc'!$P$2:$P$316,0)),"")</f>
        <v>0</v>
      </c>
      <c r="D291" s="1" t="n">
        <f aca="false">IFERROR(INDEX('Locality Calc'!$I$2:$I$316,MATCH(282,'Locality Calc'!$P$2:$P$316,0)),"")</f>
        <v>8</v>
      </c>
      <c r="E291" s="1" t="n">
        <f aca="false">IFERROR(INDEX('Locality Calc'!$J$2:$J$316,MATCH(282,'Locality Calc'!$P$2:$P$316,0)),"")</f>
        <v>0</v>
      </c>
      <c r="F291" s="1" t="n">
        <f aca="false">IFERROR(INDEX('Locality Calc'!$K$2:$K$316,MATCH(282,'Locality Calc'!$P$2:$P$316,0)),"")</f>
        <v>8</v>
      </c>
      <c r="G291" s="1" t="n">
        <f aca="false">IFERROR(INDEX('Locality Calc'!$F$2:$F$316,MATCH(282,'Locality Calc'!$P$2:$P$316,0)),"")</f>
        <v>1</v>
      </c>
      <c r="H291" s="8" t="str">
        <f aca="false">IFERROR(INDEX('Locality Calc'!$L$2:$L$316,MATCH(282,'Locality Calc'!$P$2:$P$316,0)),"")</f>
        <v/>
      </c>
      <c r="I291" s="8" t="str">
        <f aca="false">IFERROR(INDEX('Locality Calc'!$M$2:$M$316,MATCH(282,'Locality Calc'!$P$2:$P$316,0)),"")</f>
        <v/>
      </c>
      <c r="J291" s="8" t="n">
        <f aca="false">IFERROR(INDEX('Locality Calc'!$N$2:$N$316,MATCH(282,'Locality Calc'!$P$2:$P$316,0)),"")</f>
        <v>-1</v>
      </c>
    </row>
    <row r="292" customFormat="false" ht="15" hidden="false" customHeight="true" outlineLevel="0" collapsed="false">
      <c r="A292" s="1" t="str">
        <f aca="false">IFERROR(INDEX('Locality Calc'!$A$2:$A$316,MATCH(283,'Locality Calc'!$P$2:$P$316,0)),"")</f>
        <v>Bhigvab Road</v>
      </c>
      <c r="B292" s="1" t="n">
        <f aca="false">IFERROR(INDEX('Locality Calc'!$G$2:$G$316,MATCH(283,'Locality Calc'!$P$2:$P$316,0)),"")</f>
        <v>7</v>
      </c>
      <c r="C292" s="1" t="n">
        <f aca="false">IFERROR(INDEX('Locality Calc'!$H$2:$H$316,MATCH(283,'Locality Calc'!$P$2:$P$316,0)),"")</f>
        <v>0</v>
      </c>
      <c r="D292" s="1" t="n">
        <f aca="false">IFERROR(INDEX('Locality Calc'!$I$2:$I$316,MATCH(283,'Locality Calc'!$P$2:$P$316,0)),"")</f>
        <v>0</v>
      </c>
      <c r="E292" s="1" t="n">
        <f aca="false">IFERROR(INDEX('Locality Calc'!$J$2:$J$316,MATCH(283,'Locality Calc'!$P$2:$P$316,0)),"")</f>
        <v>0</v>
      </c>
      <c r="F292" s="1" t="n">
        <f aca="false">IFERROR(INDEX('Locality Calc'!$K$2:$K$316,MATCH(283,'Locality Calc'!$P$2:$P$316,0)),"")</f>
        <v>7</v>
      </c>
      <c r="G292" s="1" t="n">
        <f aca="false">IFERROR(INDEX('Locality Calc'!$F$2:$F$316,MATCH(283,'Locality Calc'!$P$2:$P$316,0)),"")</f>
        <v>1</v>
      </c>
      <c r="H292" s="8" t="n">
        <f aca="false">IFERROR(INDEX('Locality Calc'!$L$2:$L$316,MATCH(283,'Locality Calc'!$P$2:$P$316,0)),"")</f>
        <v>-1</v>
      </c>
      <c r="I292" s="8" t="str">
        <f aca="false">IFERROR(INDEX('Locality Calc'!$M$2:$M$316,MATCH(283,'Locality Calc'!$P$2:$P$316,0)),"")</f>
        <v/>
      </c>
      <c r="J292" s="8" t="str">
        <f aca="false">IFERROR(INDEX('Locality Calc'!$N$2:$N$316,MATCH(283,'Locality Calc'!$P$2:$P$316,0)),"")</f>
        <v/>
      </c>
    </row>
    <row r="293" customFormat="false" ht="15" hidden="false" customHeight="true" outlineLevel="0" collapsed="false">
      <c r="A293" s="1" t="str">
        <f aca="false">IFERROR(INDEX('Locality Calc'!$A$2:$A$316,MATCH(284,'Locality Calc'!$P$2:$P$316,0)),"")</f>
        <v>Idrayani Nagar</v>
      </c>
      <c r="B293" s="1" t="n">
        <f aca="false">IFERROR(INDEX('Locality Calc'!$G$2:$G$316,MATCH(284,'Locality Calc'!$P$2:$P$316,0)),"")</f>
        <v>0</v>
      </c>
      <c r="C293" s="1" t="n">
        <f aca="false">IFERROR(INDEX('Locality Calc'!$H$2:$H$316,MATCH(284,'Locality Calc'!$P$2:$P$316,0)),"")</f>
        <v>1</v>
      </c>
      <c r="D293" s="1" t="n">
        <f aca="false">IFERROR(INDEX('Locality Calc'!$I$2:$I$316,MATCH(284,'Locality Calc'!$P$2:$P$316,0)),"")</f>
        <v>6</v>
      </c>
      <c r="E293" s="1" t="n">
        <f aca="false">IFERROR(INDEX('Locality Calc'!$J$2:$J$316,MATCH(284,'Locality Calc'!$P$2:$P$316,0)),"")</f>
        <v>0</v>
      </c>
      <c r="F293" s="1" t="n">
        <f aca="false">IFERROR(INDEX('Locality Calc'!$K$2:$K$316,MATCH(284,'Locality Calc'!$P$2:$P$316,0)),"")</f>
        <v>7</v>
      </c>
      <c r="G293" s="1" t="n">
        <f aca="false">IFERROR(INDEX('Locality Calc'!$F$2:$F$316,MATCH(284,'Locality Calc'!$P$2:$P$316,0)),"")</f>
        <v>2</v>
      </c>
      <c r="H293" s="8" t="str">
        <f aca="false">IFERROR(INDEX('Locality Calc'!$L$2:$L$316,MATCH(284,'Locality Calc'!$P$2:$P$316,0)),"")</f>
        <v/>
      </c>
      <c r="I293" s="8" t="n">
        <f aca="false">IFERROR(INDEX('Locality Calc'!$M$2:$M$316,MATCH(284,'Locality Calc'!$P$2:$P$316,0)),"")</f>
        <v>5</v>
      </c>
      <c r="J293" s="8" t="n">
        <f aca="false">IFERROR(INDEX('Locality Calc'!$N$2:$N$316,MATCH(284,'Locality Calc'!$P$2:$P$316,0)),"")</f>
        <v>-1</v>
      </c>
    </row>
    <row r="294" customFormat="false" ht="15" hidden="false" customHeight="true" outlineLevel="0" collapsed="false">
      <c r="A294" s="1" t="str">
        <f aca="false">IFERROR(INDEX('Locality Calc'!$A$2:$A$316,MATCH(285,'Locality Calc'!$P$2:$P$316,0)),"")</f>
        <v>Kiwale</v>
      </c>
      <c r="B294" s="1" t="n">
        <f aca="false">IFERROR(INDEX('Locality Calc'!$G$2:$G$316,MATCH(285,'Locality Calc'!$P$2:$P$316,0)),"")</f>
        <v>0</v>
      </c>
      <c r="C294" s="1" t="n">
        <f aca="false">IFERROR(INDEX('Locality Calc'!$H$2:$H$316,MATCH(285,'Locality Calc'!$P$2:$P$316,0)),"")</f>
        <v>5</v>
      </c>
      <c r="D294" s="1" t="n">
        <f aca="false">IFERROR(INDEX('Locality Calc'!$I$2:$I$316,MATCH(285,'Locality Calc'!$P$2:$P$316,0)),"")</f>
        <v>0</v>
      </c>
      <c r="E294" s="1" t="n">
        <f aca="false">IFERROR(INDEX('Locality Calc'!$J$2:$J$316,MATCH(285,'Locality Calc'!$P$2:$P$316,0)),"")</f>
        <v>2</v>
      </c>
      <c r="F294" s="1" t="n">
        <f aca="false">IFERROR(INDEX('Locality Calc'!$K$2:$K$316,MATCH(285,'Locality Calc'!$P$2:$P$316,0)),"")</f>
        <v>7</v>
      </c>
      <c r="G294" s="1" t="n">
        <f aca="false">IFERROR(INDEX('Locality Calc'!$F$2:$F$316,MATCH(285,'Locality Calc'!$P$2:$P$316,0)),"")</f>
        <v>2</v>
      </c>
      <c r="H294" s="8" t="str">
        <f aca="false">IFERROR(INDEX('Locality Calc'!$L$2:$L$316,MATCH(285,'Locality Calc'!$P$2:$P$316,0)),"")</f>
        <v/>
      </c>
      <c r="I294" s="8" t="n">
        <f aca="false">IFERROR(INDEX('Locality Calc'!$M$2:$M$316,MATCH(285,'Locality Calc'!$P$2:$P$316,0)),"")</f>
        <v>-1</v>
      </c>
      <c r="J294" s="8" t="str">
        <f aca="false">IFERROR(INDEX('Locality Calc'!$N$2:$N$316,MATCH(285,'Locality Calc'!$P$2:$P$316,0)),"")</f>
        <v/>
      </c>
    </row>
    <row r="295" customFormat="false" ht="15" hidden="false" customHeight="true" outlineLevel="0" collapsed="false">
      <c r="A295" s="1" t="str">
        <f aca="false">IFERROR(INDEX('Locality Calc'!$A$2:$A$316,MATCH(286,'Locality Calc'!$P$2:$P$316,0)),"")</f>
        <v>Vishal Nagar</v>
      </c>
      <c r="B295" s="1" t="n">
        <f aca="false">IFERROR(INDEX('Locality Calc'!$G$2:$G$316,MATCH(286,'Locality Calc'!$P$2:$P$316,0)),"")</f>
        <v>0</v>
      </c>
      <c r="C295" s="1" t="n">
        <f aca="false">IFERROR(INDEX('Locality Calc'!$H$2:$H$316,MATCH(286,'Locality Calc'!$P$2:$P$316,0)),"")</f>
        <v>7</v>
      </c>
      <c r="D295" s="1" t="n">
        <f aca="false">IFERROR(INDEX('Locality Calc'!$I$2:$I$316,MATCH(286,'Locality Calc'!$P$2:$P$316,0)),"")</f>
        <v>0</v>
      </c>
      <c r="E295" s="1" t="n">
        <f aca="false">IFERROR(INDEX('Locality Calc'!$J$2:$J$316,MATCH(286,'Locality Calc'!$P$2:$P$316,0)),"")</f>
        <v>0</v>
      </c>
      <c r="F295" s="1" t="n">
        <f aca="false">IFERROR(INDEX('Locality Calc'!$K$2:$K$316,MATCH(286,'Locality Calc'!$P$2:$P$316,0)),"")</f>
        <v>7</v>
      </c>
      <c r="G295" s="1" t="n">
        <f aca="false">IFERROR(INDEX('Locality Calc'!$F$2:$F$316,MATCH(286,'Locality Calc'!$P$2:$P$316,0)),"")</f>
        <v>1</v>
      </c>
      <c r="H295" s="8" t="str">
        <f aca="false">IFERROR(INDEX('Locality Calc'!$L$2:$L$316,MATCH(286,'Locality Calc'!$P$2:$P$316,0)),"")</f>
        <v/>
      </c>
      <c r="I295" s="8" t="n">
        <f aca="false">IFERROR(INDEX('Locality Calc'!$M$2:$M$316,MATCH(286,'Locality Calc'!$P$2:$P$316,0)),"")</f>
        <v>-1</v>
      </c>
      <c r="J295" s="8" t="str">
        <f aca="false">IFERROR(INDEX('Locality Calc'!$N$2:$N$316,MATCH(286,'Locality Calc'!$P$2:$P$316,0)),"")</f>
        <v/>
      </c>
    </row>
    <row r="296" customFormat="false" ht="15" hidden="false" customHeight="true" outlineLevel="0" collapsed="false">
      <c r="A296" s="1" t="str">
        <f aca="false">IFERROR(INDEX('Locality Calc'!$A$2:$A$316,MATCH(287,'Locality Calc'!$P$2:$P$316,0)),"")</f>
        <v>Handewadi Road</v>
      </c>
      <c r="B296" s="1" t="n">
        <f aca="false">IFERROR(INDEX('Locality Calc'!$G$2:$G$316,MATCH(287,'Locality Calc'!$P$2:$P$316,0)),"")</f>
        <v>6</v>
      </c>
      <c r="C296" s="1" t="n">
        <f aca="false">IFERROR(INDEX('Locality Calc'!$H$2:$H$316,MATCH(287,'Locality Calc'!$P$2:$P$316,0)),"")</f>
        <v>0</v>
      </c>
      <c r="D296" s="1" t="n">
        <f aca="false">IFERROR(INDEX('Locality Calc'!$I$2:$I$316,MATCH(287,'Locality Calc'!$P$2:$P$316,0)),"")</f>
        <v>0</v>
      </c>
      <c r="E296" s="1" t="n">
        <f aca="false">IFERROR(INDEX('Locality Calc'!$J$2:$J$316,MATCH(287,'Locality Calc'!$P$2:$P$316,0)),"")</f>
        <v>0</v>
      </c>
      <c r="F296" s="1" t="n">
        <f aca="false">IFERROR(INDEX('Locality Calc'!$K$2:$K$316,MATCH(287,'Locality Calc'!$P$2:$P$316,0)),"")</f>
        <v>6</v>
      </c>
      <c r="G296" s="1" t="n">
        <f aca="false">IFERROR(INDEX('Locality Calc'!$F$2:$F$316,MATCH(287,'Locality Calc'!$P$2:$P$316,0)),"")</f>
        <v>1</v>
      </c>
      <c r="H296" s="8" t="n">
        <f aca="false">IFERROR(INDEX('Locality Calc'!$L$2:$L$316,MATCH(287,'Locality Calc'!$P$2:$P$316,0)),"")</f>
        <v>-1</v>
      </c>
      <c r="I296" s="8" t="str">
        <f aca="false">IFERROR(INDEX('Locality Calc'!$M$2:$M$316,MATCH(287,'Locality Calc'!$P$2:$P$316,0)),"")</f>
        <v/>
      </c>
      <c r="J296" s="8" t="str">
        <f aca="false">IFERROR(INDEX('Locality Calc'!$N$2:$N$316,MATCH(287,'Locality Calc'!$P$2:$P$316,0)),"")</f>
        <v/>
      </c>
    </row>
    <row r="297" customFormat="false" ht="15" hidden="false" customHeight="true" outlineLevel="0" collapsed="false">
      <c r="A297" s="1" t="str">
        <f aca="false">IFERROR(INDEX('Locality Calc'!$A$2:$A$316,MATCH(288,'Locality Calc'!$P$2:$P$316,0)),"")</f>
        <v>wadi</v>
      </c>
      <c r="B297" s="1" t="n">
        <f aca="false">IFERROR(INDEX('Locality Calc'!$G$2:$G$316,MATCH(288,'Locality Calc'!$P$2:$P$316,0)),"")</f>
        <v>5</v>
      </c>
      <c r="C297" s="1" t="n">
        <f aca="false">IFERROR(INDEX('Locality Calc'!$H$2:$H$316,MATCH(288,'Locality Calc'!$P$2:$P$316,0)),"")</f>
        <v>0</v>
      </c>
      <c r="D297" s="1" t="n">
        <f aca="false">IFERROR(INDEX('Locality Calc'!$I$2:$I$316,MATCH(288,'Locality Calc'!$P$2:$P$316,0)),"")</f>
        <v>0</v>
      </c>
      <c r="E297" s="1" t="n">
        <f aca="false">IFERROR(INDEX('Locality Calc'!$J$2:$J$316,MATCH(288,'Locality Calc'!$P$2:$P$316,0)),"")</f>
        <v>0</v>
      </c>
      <c r="F297" s="1" t="n">
        <f aca="false">IFERROR(INDEX('Locality Calc'!$K$2:$K$316,MATCH(288,'Locality Calc'!$P$2:$P$316,0)),"")</f>
        <v>5</v>
      </c>
      <c r="G297" s="1" t="n">
        <f aca="false">IFERROR(INDEX('Locality Calc'!$F$2:$F$316,MATCH(288,'Locality Calc'!$P$2:$P$316,0)),"")</f>
        <v>1</v>
      </c>
      <c r="H297" s="8" t="n">
        <f aca="false">IFERROR(INDEX('Locality Calc'!$L$2:$L$316,MATCH(288,'Locality Calc'!$P$2:$P$316,0)),"")</f>
        <v>-1</v>
      </c>
      <c r="I297" s="8" t="str">
        <f aca="false">IFERROR(INDEX('Locality Calc'!$M$2:$M$316,MATCH(288,'Locality Calc'!$P$2:$P$316,0)),"")</f>
        <v/>
      </c>
      <c r="J297" s="8" t="str">
        <f aca="false">IFERROR(INDEX('Locality Calc'!$N$2:$N$316,MATCH(288,'Locality Calc'!$P$2:$P$316,0)),"")</f>
        <v/>
      </c>
    </row>
    <row r="298" customFormat="false" ht="15" hidden="false" customHeight="true" outlineLevel="0" collapsed="false">
      <c r="A298" s="1" t="str">
        <f aca="false">IFERROR(INDEX('Locality Calc'!$A$2:$A$316,MATCH(289,'Locality Calc'!$P$2:$P$316,0)),"")</f>
        <v>KASBA PETH</v>
      </c>
      <c r="B298" s="1" t="n">
        <f aca="false">IFERROR(INDEX('Locality Calc'!$G$2:$G$316,MATCH(289,'Locality Calc'!$P$2:$P$316,0)),"")</f>
        <v>0</v>
      </c>
      <c r="C298" s="1" t="n">
        <f aca="false">IFERROR(INDEX('Locality Calc'!$H$2:$H$316,MATCH(289,'Locality Calc'!$P$2:$P$316,0)),"")</f>
        <v>0</v>
      </c>
      <c r="D298" s="1" t="n">
        <f aca="false">IFERROR(INDEX('Locality Calc'!$I$2:$I$316,MATCH(289,'Locality Calc'!$P$2:$P$316,0)),"")</f>
        <v>4</v>
      </c>
      <c r="E298" s="1" t="n">
        <f aca="false">IFERROR(INDEX('Locality Calc'!$J$2:$J$316,MATCH(289,'Locality Calc'!$P$2:$P$316,0)),"")</f>
        <v>0</v>
      </c>
      <c r="F298" s="1" t="n">
        <f aca="false">IFERROR(INDEX('Locality Calc'!$K$2:$K$316,MATCH(289,'Locality Calc'!$P$2:$P$316,0)),"")</f>
        <v>4</v>
      </c>
      <c r="G298" s="1" t="n">
        <f aca="false">IFERROR(INDEX('Locality Calc'!$F$2:$F$316,MATCH(289,'Locality Calc'!$P$2:$P$316,0)),"")</f>
        <v>1</v>
      </c>
      <c r="H298" s="8" t="str">
        <f aca="false">IFERROR(INDEX('Locality Calc'!$L$2:$L$316,MATCH(289,'Locality Calc'!$P$2:$P$316,0)),"")</f>
        <v/>
      </c>
      <c r="I298" s="8" t="str">
        <f aca="false">IFERROR(INDEX('Locality Calc'!$M$2:$M$316,MATCH(289,'Locality Calc'!$P$2:$P$316,0)),"")</f>
        <v/>
      </c>
      <c r="J298" s="8" t="n">
        <f aca="false">IFERROR(INDEX('Locality Calc'!$N$2:$N$316,MATCH(289,'Locality Calc'!$P$2:$P$316,0)),"")</f>
        <v>-1</v>
      </c>
    </row>
    <row r="299" customFormat="false" ht="15" hidden="false" customHeight="true" outlineLevel="0" collapsed="false">
      <c r="A299" s="1" t="str">
        <f aca="false">IFERROR(INDEX('Locality Calc'!$A$2:$A$316,MATCH(290,'Locality Calc'!$P$2:$P$316,0)),"")</f>
        <v>Landewadi</v>
      </c>
      <c r="B299" s="1" t="n">
        <f aca="false">IFERROR(INDEX('Locality Calc'!$G$2:$G$316,MATCH(290,'Locality Calc'!$P$2:$P$316,0)),"")</f>
        <v>4</v>
      </c>
      <c r="C299" s="1" t="n">
        <f aca="false">IFERROR(INDEX('Locality Calc'!$H$2:$H$316,MATCH(290,'Locality Calc'!$P$2:$P$316,0)),"")</f>
        <v>0</v>
      </c>
      <c r="D299" s="1" t="n">
        <f aca="false">IFERROR(INDEX('Locality Calc'!$I$2:$I$316,MATCH(290,'Locality Calc'!$P$2:$P$316,0)),"")</f>
        <v>0</v>
      </c>
      <c r="E299" s="1" t="n">
        <f aca="false">IFERROR(INDEX('Locality Calc'!$J$2:$J$316,MATCH(290,'Locality Calc'!$P$2:$P$316,0)),"")</f>
        <v>0</v>
      </c>
      <c r="F299" s="1" t="n">
        <f aca="false">IFERROR(INDEX('Locality Calc'!$K$2:$K$316,MATCH(290,'Locality Calc'!$P$2:$P$316,0)),"")</f>
        <v>4</v>
      </c>
      <c r="G299" s="1" t="n">
        <f aca="false">IFERROR(INDEX('Locality Calc'!$F$2:$F$316,MATCH(290,'Locality Calc'!$P$2:$P$316,0)),"")</f>
        <v>1</v>
      </c>
      <c r="H299" s="8" t="n">
        <f aca="false">IFERROR(INDEX('Locality Calc'!$L$2:$L$316,MATCH(290,'Locality Calc'!$P$2:$P$316,0)),"")</f>
        <v>-1</v>
      </c>
      <c r="I299" s="8" t="str">
        <f aca="false">IFERROR(INDEX('Locality Calc'!$M$2:$M$316,MATCH(290,'Locality Calc'!$P$2:$P$316,0)),"")</f>
        <v/>
      </c>
      <c r="J299" s="8" t="str">
        <f aca="false">IFERROR(INDEX('Locality Calc'!$N$2:$N$316,MATCH(290,'Locality Calc'!$P$2:$P$316,0)),"")</f>
        <v/>
      </c>
    </row>
    <row r="300" customFormat="false" ht="15" hidden="false" customHeight="true" outlineLevel="0" collapsed="false">
      <c r="A300" s="1" t="str">
        <f aca="false">IFERROR(INDEX('Locality Calc'!$A$2:$A$316,MATCH(291,'Locality Calc'!$P$2:$P$316,0)),"")</f>
        <v>Shindewadi</v>
      </c>
      <c r="B300" s="1" t="n">
        <f aca="false">IFERROR(INDEX('Locality Calc'!$G$2:$G$316,MATCH(291,'Locality Calc'!$P$2:$P$316,0)),"")</f>
        <v>0</v>
      </c>
      <c r="C300" s="1" t="n">
        <f aca="false">IFERROR(INDEX('Locality Calc'!$H$2:$H$316,MATCH(291,'Locality Calc'!$P$2:$P$316,0)),"")</f>
        <v>0</v>
      </c>
      <c r="D300" s="1" t="n">
        <f aca="false">IFERROR(INDEX('Locality Calc'!$I$2:$I$316,MATCH(291,'Locality Calc'!$P$2:$P$316,0)),"")</f>
        <v>0</v>
      </c>
      <c r="E300" s="1" t="n">
        <f aca="false">IFERROR(INDEX('Locality Calc'!$J$2:$J$316,MATCH(291,'Locality Calc'!$P$2:$P$316,0)),"")</f>
        <v>4</v>
      </c>
      <c r="F300" s="1" t="n">
        <f aca="false">IFERROR(INDEX('Locality Calc'!$K$2:$K$316,MATCH(291,'Locality Calc'!$P$2:$P$316,0)),"")</f>
        <v>4</v>
      </c>
      <c r="G300" s="1" t="n">
        <f aca="false">IFERROR(INDEX('Locality Calc'!$F$2:$F$316,MATCH(291,'Locality Calc'!$P$2:$P$316,0)),"")</f>
        <v>1</v>
      </c>
      <c r="H300" s="8" t="str">
        <f aca="false">IFERROR(INDEX('Locality Calc'!$L$2:$L$316,MATCH(291,'Locality Calc'!$P$2:$P$316,0)),"")</f>
        <v/>
      </c>
      <c r="I300" s="8" t="str">
        <f aca="false">IFERROR(INDEX('Locality Calc'!$M$2:$M$316,MATCH(291,'Locality Calc'!$P$2:$P$316,0)),"")</f>
        <v/>
      </c>
      <c r="J300" s="8" t="str">
        <f aca="false">IFERROR(INDEX('Locality Calc'!$N$2:$N$316,MATCH(291,'Locality Calc'!$P$2:$P$316,0)),"")</f>
        <v/>
      </c>
    </row>
    <row r="301" customFormat="false" ht="15" hidden="false" customHeight="true" outlineLevel="0" collapsed="false">
      <c r="A301" s="1" t="str">
        <f aca="false">IFERROR(INDEX('Locality Calc'!$A$2:$A$316,MATCH(292,'Locality Calc'!$P$2:$P$316,0)),"")</f>
        <v>HINGOLI</v>
      </c>
      <c r="B301" s="1" t="n">
        <f aca="false">IFERROR(INDEX('Locality Calc'!$G$2:$G$316,MATCH(292,'Locality Calc'!$P$2:$P$316,0)),"")</f>
        <v>0</v>
      </c>
      <c r="C301" s="1" t="n">
        <f aca="false">IFERROR(INDEX('Locality Calc'!$H$2:$H$316,MATCH(292,'Locality Calc'!$P$2:$P$316,0)),"")</f>
        <v>0</v>
      </c>
      <c r="D301" s="1" t="n">
        <f aca="false">IFERROR(INDEX('Locality Calc'!$I$2:$I$316,MATCH(292,'Locality Calc'!$P$2:$P$316,0)),"")</f>
        <v>3</v>
      </c>
      <c r="E301" s="1" t="n">
        <f aca="false">IFERROR(INDEX('Locality Calc'!$J$2:$J$316,MATCH(292,'Locality Calc'!$P$2:$P$316,0)),"")</f>
        <v>0</v>
      </c>
      <c r="F301" s="1" t="n">
        <f aca="false">IFERROR(INDEX('Locality Calc'!$K$2:$K$316,MATCH(292,'Locality Calc'!$P$2:$P$316,0)),"")</f>
        <v>3</v>
      </c>
      <c r="G301" s="1" t="n">
        <f aca="false">IFERROR(INDEX('Locality Calc'!$F$2:$F$316,MATCH(292,'Locality Calc'!$P$2:$P$316,0)),"")</f>
        <v>1</v>
      </c>
      <c r="H301" s="8" t="str">
        <f aca="false">IFERROR(INDEX('Locality Calc'!$L$2:$L$316,MATCH(292,'Locality Calc'!$P$2:$P$316,0)),"")</f>
        <v/>
      </c>
      <c r="I301" s="8" t="str">
        <f aca="false">IFERROR(INDEX('Locality Calc'!$M$2:$M$316,MATCH(292,'Locality Calc'!$P$2:$P$316,0)),"")</f>
        <v/>
      </c>
      <c r="J301" s="8" t="n">
        <f aca="false">IFERROR(INDEX('Locality Calc'!$N$2:$N$316,MATCH(292,'Locality Calc'!$P$2:$P$316,0)),"")</f>
        <v>-1</v>
      </c>
    </row>
    <row r="302" customFormat="false" ht="15" hidden="false" customHeight="true" outlineLevel="0" collapsed="false">
      <c r="A302" s="1" t="str">
        <f aca="false">IFERROR(INDEX('Locality Calc'!$A$2:$A$316,MATCH(293,'Locality Calc'!$P$2:$P$316,0)),"")</f>
        <v>Junnar</v>
      </c>
      <c r="B302" s="1" t="n">
        <f aca="false">IFERROR(INDEX('Locality Calc'!$G$2:$G$316,MATCH(293,'Locality Calc'!$P$2:$P$316,0)),"")</f>
        <v>0</v>
      </c>
      <c r="C302" s="1" t="n">
        <f aca="false">IFERROR(INDEX('Locality Calc'!$H$2:$H$316,MATCH(293,'Locality Calc'!$P$2:$P$316,0)),"")</f>
        <v>0</v>
      </c>
      <c r="D302" s="1" t="n">
        <f aca="false">IFERROR(INDEX('Locality Calc'!$I$2:$I$316,MATCH(293,'Locality Calc'!$P$2:$P$316,0)),"")</f>
        <v>3</v>
      </c>
      <c r="E302" s="1" t="n">
        <f aca="false">IFERROR(INDEX('Locality Calc'!$J$2:$J$316,MATCH(293,'Locality Calc'!$P$2:$P$316,0)),"")</f>
        <v>0</v>
      </c>
      <c r="F302" s="1" t="n">
        <f aca="false">IFERROR(INDEX('Locality Calc'!$K$2:$K$316,MATCH(293,'Locality Calc'!$P$2:$P$316,0)),"")</f>
        <v>3</v>
      </c>
      <c r="G302" s="1" t="n">
        <f aca="false">IFERROR(INDEX('Locality Calc'!$F$2:$F$316,MATCH(293,'Locality Calc'!$P$2:$P$316,0)),"")</f>
        <v>1</v>
      </c>
      <c r="H302" s="8" t="str">
        <f aca="false">IFERROR(INDEX('Locality Calc'!$L$2:$L$316,MATCH(293,'Locality Calc'!$P$2:$P$316,0)),"")</f>
        <v/>
      </c>
      <c r="I302" s="8" t="str">
        <f aca="false">IFERROR(INDEX('Locality Calc'!$M$2:$M$316,MATCH(293,'Locality Calc'!$P$2:$P$316,0)),"")</f>
        <v/>
      </c>
      <c r="J302" s="8" t="n">
        <f aca="false">IFERROR(INDEX('Locality Calc'!$N$2:$N$316,MATCH(293,'Locality Calc'!$P$2:$P$316,0)),"")</f>
        <v>-1</v>
      </c>
    </row>
    <row r="303" customFormat="false" ht="15" hidden="false" customHeight="true" outlineLevel="0" collapsed="false">
      <c r="A303" s="1" t="str">
        <f aca="false">IFERROR(INDEX('Locality Calc'!$A$2:$A$316,MATCH(294,'Locality Calc'!$P$2:$P$316,0)),"")</f>
        <v>KAMSHET</v>
      </c>
      <c r="B303" s="1" t="n">
        <f aca="false">IFERROR(INDEX('Locality Calc'!$G$2:$G$316,MATCH(294,'Locality Calc'!$P$2:$P$316,0)),"")</f>
        <v>3</v>
      </c>
      <c r="C303" s="1" t="n">
        <f aca="false">IFERROR(INDEX('Locality Calc'!$H$2:$H$316,MATCH(294,'Locality Calc'!$P$2:$P$316,0)),"")</f>
        <v>0</v>
      </c>
      <c r="D303" s="1" t="n">
        <f aca="false">IFERROR(INDEX('Locality Calc'!$I$2:$I$316,MATCH(294,'Locality Calc'!$P$2:$P$316,0)),"")</f>
        <v>0</v>
      </c>
      <c r="E303" s="1" t="n">
        <f aca="false">IFERROR(INDEX('Locality Calc'!$J$2:$J$316,MATCH(294,'Locality Calc'!$P$2:$P$316,0)),"")</f>
        <v>0</v>
      </c>
      <c r="F303" s="1" t="n">
        <f aca="false">IFERROR(INDEX('Locality Calc'!$K$2:$K$316,MATCH(294,'Locality Calc'!$P$2:$P$316,0)),"")</f>
        <v>3</v>
      </c>
      <c r="G303" s="1" t="n">
        <f aca="false">IFERROR(INDEX('Locality Calc'!$F$2:$F$316,MATCH(294,'Locality Calc'!$P$2:$P$316,0)),"")</f>
        <v>1</v>
      </c>
      <c r="H303" s="8" t="n">
        <f aca="false">IFERROR(INDEX('Locality Calc'!$L$2:$L$316,MATCH(294,'Locality Calc'!$P$2:$P$316,0)),"")</f>
        <v>-1</v>
      </c>
      <c r="I303" s="8" t="str">
        <f aca="false">IFERROR(INDEX('Locality Calc'!$M$2:$M$316,MATCH(294,'Locality Calc'!$P$2:$P$316,0)),"")</f>
        <v/>
      </c>
      <c r="J303" s="8" t="str">
        <f aca="false">IFERROR(INDEX('Locality Calc'!$N$2:$N$316,MATCH(294,'Locality Calc'!$P$2:$P$316,0)),"")</f>
        <v/>
      </c>
    </row>
    <row r="304" customFormat="false" ht="15" hidden="false" customHeight="true" outlineLevel="0" collapsed="false">
      <c r="A304" s="1" t="str">
        <f aca="false">IFERROR(INDEX('Locality Calc'!$A$2:$A$316,MATCH(295,'Locality Calc'!$P$2:$P$316,0)),"")</f>
        <v>KUNJIRWADI</v>
      </c>
      <c r="B304" s="1" t="n">
        <f aca="false">IFERROR(INDEX('Locality Calc'!$G$2:$G$316,MATCH(295,'Locality Calc'!$P$2:$P$316,0)),"")</f>
        <v>2</v>
      </c>
      <c r="C304" s="1" t="n">
        <f aca="false">IFERROR(INDEX('Locality Calc'!$H$2:$H$316,MATCH(295,'Locality Calc'!$P$2:$P$316,0)),"")</f>
        <v>1</v>
      </c>
      <c r="D304" s="1" t="n">
        <f aca="false">IFERROR(INDEX('Locality Calc'!$I$2:$I$316,MATCH(295,'Locality Calc'!$P$2:$P$316,0)),"")</f>
        <v>0</v>
      </c>
      <c r="E304" s="1" t="n">
        <f aca="false">IFERROR(INDEX('Locality Calc'!$J$2:$J$316,MATCH(295,'Locality Calc'!$P$2:$P$316,0)),"")</f>
        <v>0</v>
      </c>
      <c r="F304" s="1" t="n">
        <f aca="false">IFERROR(INDEX('Locality Calc'!$K$2:$K$316,MATCH(295,'Locality Calc'!$P$2:$P$316,0)),"")</f>
        <v>3</v>
      </c>
      <c r="G304" s="1" t="n">
        <f aca="false">IFERROR(INDEX('Locality Calc'!$F$2:$F$316,MATCH(295,'Locality Calc'!$P$2:$P$316,0)),"")</f>
        <v>2</v>
      </c>
      <c r="H304" s="8" t="n">
        <f aca="false">IFERROR(INDEX('Locality Calc'!$L$2:$L$316,MATCH(295,'Locality Calc'!$P$2:$P$316,0)),"")</f>
        <v>-0.5</v>
      </c>
      <c r="I304" s="8" t="n">
        <f aca="false">IFERROR(INDEX('Locality Calc'!$M$2:$M$316,MATCH(295,'Locality Calc'!$P$2:$P$316,0)),"")</f>
        <v>-1</v>
      </c>
      <c r="J304" s="8" t="str">
        <f aca="false">IFERROR(INDEX('Locality Calc'!$N$2:$N$316,MATCH(295,'Locality Calc'!$P$2:$P$316,0)),"")</f>
        <v/>
      </c>
    </row>
    <row r="305" customFormat="false" ht="15" hidden="false" customHeight="true" outlineLevel="0" collapsed="false">
      <c r="A305" s="1" t="str">
        <f aca="false">IFERROR(INDEX('Locality Calc'!$A$2:$A$316,MATCH(296,'Locality Calc'!$P$2:$P$316,0)),"")</f>
        <v>Khurd</v>
      </c>
      <c r="B305" s="1" t="n">
        <f aca="false">IFERROR(INDEX('Locality Calc'!$G$2:$G$316,MATCH(296,'Locality Calc'!$P$2:$P$316,0)),"")</f>
        <v>3</v>
      </c>
      <c r="C305" s="1" t="n">
        <f aca="false">IFERROR(INDEX('Locality Calc'!$H$2:$H$316,MATCH(296,'Locality Calc'!$P$2:$P$316,0)),"")</f>
        <v>0</v>
      </c>
      <c r="D305" s="1" t="n">
        <f aca="false">IFERROR(INDEX('Locality Calc'!$I$2:$I$316,MATCH(296,'Locality Calc'!$P$2:$P$316,0)),"")</f>
        <v>0</v>
      </c>
      <c r="E305" s="1" t="n">
        <f aca="false">IFERROR(INDEX('Locality Calc'!$J$2:$J$316,MATCH(296,'Locality Calc'!$P$2:$P$316,0)),"")</f>
        <v>0</v>
      </c>
      <c r="F305" s="1" t="n">
        <f aca="false">IFERROR(INDEX('Locality Calc'!$K$2:$K$316,MATCH(296,'Locality Calc'!$P$2:$P$316,0)),"")</f>
        <v>3</v>
      </c>
      <c r="G305" s="1" t="n">
        <f aca="false">IFERROR(INDEX('Locality Calc'!$F$2:$F$316,MATCH(296,'Locality Calc'!$P$2:$P$316,0)),"")</f>
        <v>1</v>
      </c>
      <c r="H305" s="8" t="n">
        <f aca="false">IFERROR(INDEX('Locality Calc'!$L$2:$L$316,MATCH(296,'Locality Calc'!$P$2:$P$316,0)),"")</f>
        <v>-1</v>
      </c>
      <c r="I305" s="8" t="str">
        <f aca="false">IFERROR(INDEX('Locality Calc'!$M$2:$M$316,MATCH(296,'Locality Calc'!$P$2:$P$316,0)),"")</f>
        <v/>
      </c>
      <c r="J305" s="8" t="str">
        <f aca="false">IFERROR(INDEX('Locality Calc'!$N$2:$N$316,MATCH(296,'Locality Calc'!$P$2:$P$316,0)),"")</f>
        <v/>
      </c>
    </row>
    <row r="306" customFormat="false" ht="15" hidden="false" customHeight="true" outlineLevel="0" collapsed="false">
      <c r="A306" s="1" t="str">
        <f aca="false">IFERROR(INDEX('Locality Calc'!$A$2:$A$316,MATCH(297,'Locality Calc'!$P$2:$P$316,0)),"")</f>
        <v>Lokmanyanagar</v>
      </c>
      <c r="B306" s="1" t="n">
        <f aca="false">IFERROR(INDEX('Locality Calc'!$G$2:$G$316,MATCH(297,'Locality Calc'!$P$2:$P$316,0)),"")</f>
        <v>0</v>
      </c>
      <c r="C306" s="1" t="n">
        <f aca="false">IFERROR(INDEX('Locality Calc'!$H$2:$H$316,MATCH(297,'Locality Calc'!$P$2:$P$316,0)),"")</f>
        <v>0</v>
      </c>
      <c r="D306" s="1" t="n">
        <f aca="false">IFERROR(INDEX('Locality Calc'!$I$2:$I$316,MATCH(297,'Locality Calc'!$P$2:$P$316,0)),"")</f>
        <v>0</v>
      </c>
      <c r="E306" s="1" t="n">
        <f aca="false">IFERROR(INDEX('Locality Calc'!$J$2:$J$316,MATCH(297,'Locality Calc'!$P$2:$P$316,0)),"")</f>
        <v>3</v>
      </c>
      <c r="F306" s="1" t="n">
        <f aca="false">IFERROR(INDEX('Locality Calc'!$K$2:$K$316,MATCH(297,'Locality Calc'!$P$2:$P$316,0)),"")</f>
        <v>3</v>
      </c>
      <c r="G306" s="1" t="n">
        <f aca="false">IFERROR(INDEX('Locality Calc'!$F$2:$F$316,MATCH(297,'Locality Calc'!$P$2:$P$316,0)),"")</f>
        <v>1</v>
      </c>
      <c r="H306" s="8" t="str">
        <f aca="false">IFERROR(INDEX('Locality Calc'!$L$2:$L$316,MATCH(297,'Locality Calc'!$P$2:$P$316,0)),"")</f>
        <v/>
      </c>
      <c r="I306" s="8" t="str">
        <f aca="false">IFERROR(INDEX('Locality Calc'!$M$2:$M$316,MATCH(297,'Locality Calc'!$P$2:$P$316,0)),"")</f>
        <v/>
      </c>
      <c r="J306" s="8" t="str">
        <f aca="false">IFERROR(INDEX('Locality Calc'!$N$2:$N$316,MATCH(297,'Locality Calc'!$P$2:$P$316,0)),"")</f>
        <v/>
      </c>
    </row>
    <row r="307" customFormat="false" ht="15" hidden="false" customHeight="true" outlineLevel="0" collapsed="false">
      <c r="A307" s="1" t="str">
        <f aca="false">IFERROR(INDEX('Locality Calc'!$A$2:$A$316,MATCH(298,'Locality Calc'!$P$2:$P$316,0)),"")</f>
        <v>Sahajpur</v>
      </c>
      <c r="B307" s="1" t="n">
        <f aca="false">IFERROR(INDEX('Locality Calc'!$G$2:$G$316,MATCH(298,'Locality Calc'!$P$2:$P$316,0)),"")</f>
        <v>0</v>
      </c>
      <c r="C307" s="1" t="n">
        <f aca="false">IFERROR(INDEX('Locality Calc'!$H$2:$H$316,MATCH(298,'Locality Calc'!$P$2:$P$316,0)),"")</f>
        <v>0</v>
      </c>
      <c r="D307" s="1" t="n">
        <f aca="false">IFERROR(INDEX('Locality Calc'!$I$2:$I$316,MATCH(298,'Locality Calc'!$P$2:$P$316,0)),"")</f>
        <v>0</v>
      </c>
      <c r="E307" s="1" t="n">
        <f aca="false">IFERROR(INDEX('Locality Calc'!$J$2:$J$316,MATCH(298,'Locality Calc'!$P$2:$P$316,0)),"")</f>
        <v>3</v>
      </c>
      <c r="F307" s="1" t="n">
        <f aca="false">IFERROR(INDEX('Locality Calc'!$K$2:$K$316,MATCH(298,'Locality Calc'!$P$2:$P$316,0)),"")</f>
        <v>3</v>
      </c>
      <c r="G307" s="1" t="n">
        <f aca="false">IFERROR(INDEX('Locality Calc'!$F$2:$F$316,MATCH(298,'Locality Calc'!$P$2:$P$316,0)),"")</f>
        <v>1</v>
      </c>
      <c r="H307" s="8" t="str">
        <f aca="false">IFERROR(INDEX('Locality Calc'!$L$2:$L$316,MATCH(298,'Locality Calc'!$P$2:$P$316,0)),"")</f>
        <v/>
      </c>
      <c r="I307" s="8" t="str">
        <f aca="false">IFERROR(INDEX('Locality Calc'!$M$2:$M$316,MATCH(298,'Locality Calc'!$P$2:$P$316,0)),"")</f>
        <v/>
      </c>
      <c r="J307" s="8" t="str">
        <f aca="false">IFERROR(INDEX('Locality Calc'!$N$2:$N$316,MATCH(298,'Locality Calc'!$P$2:$P$316,0)),"")</f>
        <v/>
      </c>
    </row>
    <row r="308" customFormat="false" ht="15" hidden="false" customHeight="true" outlineLevel="0" collapsed="false">
      <c r="A308" s="1" t="str">
        <f aca="false">IFERROR(INDEX('Locality Calc'!$A$2:$A$316,MATCH(299,'Locality Calc'!$P$2:$P$316,0)),"")</f>
        <v>ALANDI PHATA</v>
      </c>
      <c r="B308" s="1" t="n">
        <f aca="false">IFERROR(INDEX('Locality Calc'!$G$2:$G$316,MATCH(299,'Locality Calc'!$P$2:$P$316,0)),"")</f>
        <v>2</v>
      </c>
      <c r="C308" s="1" t="n">
        <f aca="false">IFERROR(INDEX('Locality Calc'!$H$2:$H$316,MATCH(299,'Locality Calc'!$P$2:$P$316,0)),"")</f>
        <v>0</v>
      </c>
      <c r="D308" s="1" t="n">
        <f aca="false">IFERROR(INDEX('Locality Calc'!$I$2:$I$316,MATCH(299,'Locality Calc'!$P$2:$P$316,0)),"")</f>
        <v>0</v>
      </c>
      <c r="E308" s="1" t="n">
        <f aca="false">IFERROR(INDEX('Locality Calc'!$J$2:$J$316,MATCH(299,'Locality Calc'!$P$2:$P$316,0)),"")</f>
        <v>0</v>
      </c>
      <c r="F308" s="1" t="n">
        <f aca="false">IFERROR(INDEX('Locality Calc'!$K$2:$K$316,MATCH(299,'Locality Calc'!$P$2:$P$316,0)),"")</f>
        <v>2</v>
      </c>
      <c r="G308" s="1" t="n">
        <f aca="false">IFERROR(INDEX('Locality Calc'!$F$2:$F$316,MATCH(299,'Locality Calc'!$P$2:$P$316,0)),"")</f>
        <v>1</v>
      </c>
      <c r="H308" s="8" t="n">
        <f aca="false">IFERROR(INDEX('Locality Calc'!$L$2:$L$316,MATCH(299,'Locality Calc'!$P$2:$P$316,0)),"")</f>
        <v>-1</v>
      </c>
      <c r="I308" s="8" t="str">
        <f aca="false">IFERROR(INDEX('Locality Calc'!$M$2:$M$316,MATCH(299,'Locality Calc'!$P$2:$P$316,0)),"")</f>
        <v/>
      </c>
      <c r="J308" s="8" t="str">
        <f aca="false">IFERROR(INDEX('Locality Calc'!$N$2:$N$316,MATCH(299,'Locality Calc'!$P$2:$P$316,0)),"")</f>
        <v/>
      </c>
    </row>
    <row r="309" customFormat="false" ht="15" hidden="false" customHeight="true" outlineLevel="0" collapsed="false">
      <c r="A309" s="1" t="str">
        <f aca="false">IFERROR(INDEX('Locality Calc'!$A$2:$A$316,MATCH(300,'Locality Calc'!$P$2:$P$316,0)),"")</f>
        <v>Alandi Road</v>
      </c>
      <c r="B309" s="1" t="n">
        <f aca="false">IFERROR(INDEX('Locality Calc'!$G$2:$G$316,MATCH(300,'Locality Calc'!$P$2:$P$316,0)),"")</f>
        <v>2</v>
      </c>
      <c r="C309" s="1" t="n">
        <f aca="false">IFERROR(INDEX('Locality Calc'!$H$2:$H$316,MATCH(300,'Locality Calc'!$P$2:$P$316,0)),"")</f>
        <v>0</v>
      </c>
      <c r="D309" s="1" t="n">
        <f aca="false">IFERROR(INDEX('Locality Calc'!$I$2:$I$316,MATCH(300,'Locality Calc'!$P$2:$P$316,0)),"")</f>
        <v>0</v>
      </c>
      <c r="E309" s="1" t="n">
        <f aca="false">IFERROR(INDEX('Locality Calc'!$J$2:$J$316,MATCH(300,'Locality Calc'!$P$2:$P$316,0)),"")</f>
        <v>0</v>
      </c>
      <c r="F309" s="1" t="n">
        <f aca="false">IFERROR(INDEX('Locality Calc'!$K$2:$K$316,MATCH(300,'Locality Calc'!$P$2:$P$316,0)),"")</f>
        <v>2</v>
      </c>
      <c r="G309" s="1" t="n">
        <f aca="false">IFERROR(INDEX('Locality Calc'!$F$2:$F$316,MATCH(300,'Locality Calc'!$P$2:$P$316,0)),"")</f>
        <v>1</v>
      </c>
      <c r="H309" s="8" t="n">
        <f aca="false">IFERROR(INDEX('Locality Calc'!$L$2:$L$316,MATCH(300,'Locality Calc'!$P$2:$P$316,0)),"")</f>
        <v>-1</v>
      </c>
      <c r="I309" s="8" t="str">
        <f aca="false">IFERROR(INDEX('Locality Calc'!$M$2:$M$316,MATCH(300,'Locality Calc'!$P$2:$P$316,0)),"")</f>
        <v/>
      </c>
      <c r="J309" s="8" t="str">
        <f aca="false">IFERROR(INDEX('Locality Calc'!$N$2:$N$316,MATCH(300,'Locality Calc'!$P$2:$P$316,0)),"")</f>
        <v/>
      </c>
    </row>
    <row r="310" customFormat="false" ht="15" hidden="false" customHeight="true" outlineLevel="0" collapsed="false">
      <c r="A310" s="1" t="str">
        <f aca="false">IFERROR(INDEX('Locality Calc'!$A$2:$A$316,MATCH(301,'Locality Calc'!$P$2:$P$316,0)),"")</f>
        <v>Chandannagar</v>
      </c>
      <c r="B310" s="1" t="n">
        <f aca="false">IFERROR(INDEX('Locality Calc'!$G$2:$G$316,MATCH(301,'Locality Calc'!$P$2:$P$316,0)),"")</f>
        <v>2</v>
      </c>
      <c r="C310" s="1" t="n">
        <f aca="false">IFERROR(INDEX('Locality Calc'!$H$2:$H$316,MATCH(301,'Locality Calc'!$P$2:$P$316,0)),"")</f>
        <v>0</v>
      </c>
      <c r="D310" s="1" t="n">
        <f aca="false">IFERROR(INDEX('Locality Calc'!$I$2:$I$316,MATCH(301,'Locality Calc'!$P$2:$P$316,0)),"")</f>
        <v>0</v>
      </c>
      <c r="E310" s="1" t="n">
        <f aca="false">IFERROR(INDEX('Locality Calc'!$J$2:$J$316,MATCH(301,'Locality Calc'!$P$2:$P$316,0)),"")</f>
        <v>0</v>
      </c>
      <c r="F310" s="1" t="n">
        <f aca="false">IFERROR(INDEX('Locality Calc'!$K$2:$K$316,MATCH(301,'Locality Calc'!$P$2:$P$316,0)),"")</f>
        <v>2</v>
      </c>
      <c r="G310" s="1" t="n">
        <f aca="false">IFERROR(INDEX('Locality Calc'!$F$2:$F$316,MATCH(301,'Locality Calc'!$P$2:$P$316,0)),"")</f>
        <v>1</v>
      </c>
      <c r="H310" s="8" t="n">
        <f aca="false">IFERROR(INDEX('Locality Calc'!$L$2:$L$316,MATCH(301,'Locality Calc'!$P$2:$P$316,0)),"")</f>
        <v>-1</v>
      </c>
      <c r="I310" s="8" t="str">
        <f aca="false">IFERROR(INDEX('Locality Calc'!$M$2:$M$316,MATCH(301,'Locality Calc'!$P$2:$P$316,0)),"")</f>
        <v/>
      </c>
      <c r="J310" s="8" t="str">
        <f aca="false">IFERROR(INDEX('Locality Calc'!$N$2:$N$316,MATCH(301,'Locality Calc'!$P$2:$P$316,0)),"")</f>
        <v/>
      </c>
    </row>
    <row r="311" customFormat="false" ht="15" hidden="false" customHeight="true" outlineLevel="0" collapsed="false">
      <c r="A311" s="1" t="str">
        <f aca="false">IFERROR(INDEX('Locality Calc'!$A$2:$A$316,MATCH(302,'Locality Calc'!$P$2:$P$316,0)),"")</f>
        <v>DEHU MOSHI ROAD</v>
      </c>
      <c r="B311" s="1" t="n">
        <f aca="false">IFERROR(INDEX('Locality Calc'!$G$2:$G$316,MATCH(302,'Locality Calc'!$P$2:$P$316,0)),"")</f>
        <v>2</v>
      </c>
      <c r="C311" s="1" t="n">
        <f aca="false">IFERROR(INDEX('Locality Calc'!$H$2:$H$316,MATCH(302,'Locality Calc'!$P$2:$P$316,0)),"")</f>
        <v>0</v>
      </c>
      <c r="D311" s="1" t="n">
        <f aca="false">IFERROR(INDEX('Locality Calc'!$I$2:$I$316,MATCH(302,'Locality Calc'!$P$2:$P$316,0)),"")</f>
        <v>0</v>
      </c>
      <c r="E311" s="1" t="n">
        <f aca="false">IFERROR(INDEX('Locality Calc'!$J$2:$J$316,MATCH(302,'Locality Calc'!$P$2:$P$316,0)),"")</f>
        <v>0</v>
      </c>
      <c r="F311" s="1" t="n">
        <f aca="false">IFERROR(INDEX('Locality Calc'!$K$2:$K$316,MATCH(302,'Locality Calc'!$P$2:$P$316,0)),"")</f>
        <v>2</v>
      </c>
      <c r="G311" s="1" t="n">
        <f aca="false">IFERROR(INDEX('Locality Calc'!$F$2:$F$316,MATCH(302,'Locality Calc'!$P$2:$P$316,0)),"")</f>
        <v>1</v>
      </c>
      <c r="H311" s="8" t="n">
        <f aca="false">IFERROR(INDEX('Locality Calc'!$L$2:$L$316,MATCH(302,'Locality Calc'!$P$2:$P$316,0)),"")</f>
        <v>-1</v>
      </c>
      <c r="I311" s="8" t="str">
        <f aca="false">IFERROR(INDEX('Locality Calc'!$M$2:$M$316,MATCH(302,'Locality Calc'!$P$2:$P$316,0)),"")</f>
        <v/>
      </c>
      <c r="J311" s="8" t="str">
        <f aca="false">IFERROR(INDEX('Locality Calc'!$N$2:$N$316,MATCH(302,'Locality Calc'!$P$2:$P$316,0)),"")</f>
        <v/>
      </c>
    </row>
    <row r="312" customFormat="false" ht="15" hidden="false" customHeight="true" outlineLevel="0" collapsed="false">
      <c r="A312" s="1" t="str">
        <f aca="false">IFERROR(INDEX('Locality Calc'!$A$2:$A$316,MATCH(303,'Locality Calc'!$P$2:$P$316,0)),"")</f>
        <v>Kadakwasla</v>
      </c>
      <c r="B312" s="1" t="n">
        <f aca="false">IFERROR(INDEX('Locality Calc'!$G$2:$G$316,MATCH(303,'Locality Calc'!$P$2:$P$316,0)),"")</f>
        <v>0</v>
      </c>
      <c r="C312" s="1" t="n">
        <f aca="false">IFERROR(INDEX('Locality Calc'!$H$2:$H$316,MATCH(303,'Locality Calc'!$P$2:$P$316,0)),"")</f>
        <v>0</v>
      </c>
      <c r="D312" s="1" t="n">
        <f aca="false">IFERROR(INDEX('Locality Calc'!$I$2:$I$316,MATCH(303,'Locality Calc'!$P$2:$P$316,0)),"")</f>
        <v>2</v>
      </c>
      <c r="E312" s="1" t="n">
        <f aca="false">IFERROR(INDEX('Locality Calc'!$J$2:$J$316,MATCH(303,'Locality Calc'!$P$2:$P$316,0)),"")</f>
        <v>0</v>
      </c>
      <c r="F312" s="1" t="n">
        <f aca="false">IFERROR(INDEX('Locality Calc'!$K$2:$K$316,MATCH(303,'Locality Calc'!$P$2:$P$316,0)),"")</f>
        <v>2</v>
      </c>
      <c r="G312" s="1" t="n">
        <f aca="false">IFERROR(INDEX('Locality Calc'!$F$2:$F$316,MATCH(303,'Locality Calc'!$P$2:$P$316,0)),"")</f>
        <v>1</v>
      </c>
      <c r="H312" s="8" t="str">
        <f aca="false">IFERROR(INDEX('Locality Calc'!$L$2:$L$316,MATCH(303,'Locality Calc'!$P$2:$P$316,0)),"")</f>
        <v/>
      </c>
      <c r="I312" s="8" t="str">
        <f aca="false">IFERROR(INDEX('Locality Calc'!$M$2:$M$316,MATCH(303,'Locality Calc'!$P$2:$P$316,0)),"")</f>
        <v/>
      </c>
      <c r="J312" s="8" t="n">
        <f aca="false">IFERROR(INDEX('Locality Calc'!$N$2:$N$316,MATCH(303,'Locality Calc'!$P$2:$P$316,0)),"")</f>
        <v>-1</v>
      </c>
    </row>
    <row r="313" customFormat="false" ht="15" hidden="false" customHeight="true" outlineLevel="0" collapsed="false">
      <c r="A313" s="1" t="str">
        <f aca="false">IFERROR(INDEX('Locality Calc'!$A$2:$A$316,MATCH(304,'Locality Calc'!$P$2:$P$316,0)),"")</f>
        <v>Kondhwe Dhawde</v>
      </c>
      <c r="B313" s="1" t="n">
        <f aca="false">IFERROR(INDEX('Locality Calc'!$G$2:$G$316,MATCH(304,'Locality Calc'!$P$2:$P$316,0)),"")</f>
        <v>0</v>
      </c>
      <c r="C313" s="1" t="n">
        <f aca="false">IFERROR(INDEX('Locality Calc'!$H$2:$H$316,MATCH(304,'Locality Calc'!$P$2:$P$316,0)),"")</f>
        <v>0</v>
      </c>
      <c r="D313" s="1" t="n">
        <f aca="false">IFERROR(INDEX('Locality Calc'!$I$2:$I$316,MATCH(304,'Locality Calc'!$P$2:$P$316,0)),"")</f>
        <v>0</v>
      </c>
      <c r="E313" s="1" t="n">
        <f aca="false">IFERROR(INDEX('Locality Calc'!$J$2:$J$316,MATCH(304,'Locality Calc'!$P$2:$P$316,0)),"")</f>
        <v>2</v>
      </c>
      <c r="F313" s="1" t="n">
        <f aca="false">IFERROR(INDEX('Locality Calc'!$K$2:$K$316,MATCH(304,'Locality Calc'!$P$2:$P$316,0)),"")</f>
        <v>2</v>
      </c>
      <c r="G313" s="1" t="n">
        <f aca="false">IFERROR(INDEX('Locality Calc'!$F$2:$F$316,MATCH(304,'Locality Calc'!$P$2:$P$316,0)),"")</f>
        <v>1</v>
      </c>
      <c r="H313" s="8" t="str">
        <f aca="false">IFERROR(INDEX('Locality Calc'!$L$2:$L$316,MATCH(304,'Locality Calc'!$P$2:$P$316,0)),"")</f>
        <v/>
      </c>
      <c r="I313" s="8" t="str">
        <f aca="false">IFERROR(INDEX('Locality Calc'!$M$2:$M$316,MATCH(304,'Locality Calc'!$P$2:$P$316,0)),"")</f>
        <v/>
      </c>
      <c r="J313" s="8" t="str">
        <f aca="false">IFERROR(INDEX('Locality Calc'!$N$2:$N$316,MATCH(304,'Locality Calc'!$P$2:$P$316,0)),"")</f>
        <v/>
      </c>
    </row>
    <row r="314" customFormat="false" ht="15" hidden="false" customHeight="true" outlineLevel="0" collapsed="false">
      <c r="A314" s="1" t="str">
        <f aca="false">IFERROR(INDEX('Locality Calc'!$A$2:$A$316,MATCH(305,'Locality Calc'!$P$2:$P$316,0)),"")</f>
        <v>Sb Road</v>
      </c>
      <c r="B314" s="1" t="n">
        <f aca="false">IFERROR(INDEX('Locality Calc'!$G$2:$G$316,MATCH(305,'Locality Calc'!$P$2:$P$316,0)),"")</f>
        <v>2</v>
      </c>
      <c r="C314" s="1" t="n">
        <f aca="false">IFERROR(INDEX('Locality Calc'!$H$2:$H$316,MATCH(305,'Locality Calc'!$P$2:$P$316,0)),"")</f>
        <v>0</v>
      </c>
      <c r="D314" s="1" t="n">
        <f aca="false">IFERROR(INDEX('Locality Calc'!$I$2:$I$316,MATCH(305,'Locality Calc'!$P$2:$P$316,0)),"")</f>
        <v>0</v>
      </c>
      <c r="E314" s="1" t="n">
        <f aca="false">IFERROR(INDEX('Locality Calc'!$J$2:$J$316,MATCH(305,'Locality Calc'!$P$2:$P$316,0)),"")</f>
        <v>0</v>
      </c>
      <c r="F314" s="1" t="n">
        <f aca="false">IFERROR(INDEX('Locality Calc'!$K$2:$K$316,MATCH(305,'Locality Calc'!$P$2:$P$316,0)),"")</f>
        <v>2</v>
      </c>
      <c r="G314" s="1" t="n">
        <f aca="false">IFERROR(INDEX('Locality Calc'!$F$2:$F$316,MATCH(305,'Locality Calc'!$P$2:$P$316,0)),"")</f>
        <v>1</v>
      </c>
      <c r="H314" s="8" t="n">
        <f aca="false">IFERROR(INDEX('Locality Calc'!$L$2:$L$316,MATCH(305,'Locality Calc'!$P$2:$P$316,0)),"")</f>
        <v>-1</v>
      </c>
      <c r="I314" s="8" t="str">
        <f aca="false">IFERROR(INDEX('Locality Calc'!$M$2:$M$316,MATCH(305,'Locality Calc'!$P$2:$P$316,0)),"")</f>
        <v/>
      </c>
      <c r="J314" s="8" t="str">
        <f aca="false">IFERROR(INDEX('Locality Calc'!$N$2:$N$316,MATCH(305,'Locality Calc'!$P$2:$P$316,0)),"")</f>
        <v/>
      </c>
    </row>
    <row r="315" customFormat="false" ht="15" hidden="false" customHeight="true" outlineLevel="0" collapsed="false">
      <c r="A315" s="1" t="str">
        <f aca="false">IFERROR(INDEX('Locality Calc'!$A$2:$A$316,MATCH(306,'Locality Calc'!$P$2:$P$316,0)),"")</f>
        <v>TALERANWADI</v>
      </c>
      <c r="B315" s="1" t="n">
        <f aca="false">IFERROR(INDEX('Locality Calc'!$G$2:$G$316,MATCH(306,'Locality Calc'!$P$2:$P$316,0)),"")</f>
        <v>2</v>
      </c>
      <c r="C315" s="1" t="n">
        <f aca="false">IFERROR(INDEX('Locality Calc'!$H$2:$H$316,MATCH(306,'Locality Calc'!$P$2:$P$316,0)),"")</f>
        <v>0</v>
      </c>
      <c r="D315" s="1" t="n">
        <f aca="false">IFERROR(INDEX('Locality Calc'!$I$2:$I$316,MATCH(306,'Locality Calc'!$P$2:$P$316,0)),"")</f>
        <v>0</v>
      </c>
      <c r="E315" s="1" t="n">
        <f aca="false">IFERROR(INDEX('Locality Calc'!$J$2:$J$316,MATCH(306,'Locality Calc'!$P$2:$P$316,0)),"")</f>
        <v>0</v>
      </c>
      <c r="F315" s="1" t="n">
        <f aca="false">IFERROR(INDEX('Locality Calc'!$K$2:$K$316,MATCH(306,'Locality Calc'!$P$2:$P$316,0)),"")</f>
        <v>2</v>
      </c>
      <c r="G315" s="1" t="n">
        <f aca="false">IFERROR(INDEX('Locality Calc'!$F$2:$F$316,MATCH(306,'Locality Calc'!$P$2:$P$316,0)),"")</f>
        <v>1</v>
      </c>
      <c r="H315" s="8" t="n">
        <f aca="false">IFERROR(INDEX('Locality Calc'!$L$2:$L$316,MATCH(306,'Locality Calc'!$P$2:$P$316,0)),"")</f>
        <v>-1</v>
      </c>
      <c r="I315" s="8" t="str">
        <f aca="false">IFERROR(INDEX('Locality Calc'!$M$2:$M$316,MATCH(306,'Locality Calc'!$P$2:$P$316,0)),"")</f>
        <v/>
      </c>
      <c r="J315" s="8" t="str">
        <f aca="false">IFERROR(INDEX('Locality Calc'!$N$2:$N$316,MATCH(306,'Locality Calc'!$P$2:$P$316,0)),"")</f>
        <v/>
      </c>
    </row>
    <row r="316" customFormat="false" ht="15" hidden="false" customHeight="true" outlineLevel="0" collapsed="false">
      <c r="A316" s="1" t="str">
        <f aca="false">IFERROR(INDEX('Locality Calc'!$A$2:$A$316,MATCH(307,'Locality Calc'!$P$2:$P$316,0)),"")</f>
        <v>DEHUROAD</v>
      </c>
      <c r="B316" s="1" t="n">
        <f aca="false">IFERROR(INDEX('Locality Calc'!$G$2:$G$316,MATCH(307,'Locality Calc'!$P$2:$P$316,0)),"")</f>
        <v>0</v>
      </c>
      <c r="C316" s="1" t="n">
        <f aca="false">IFERROR(INDEX('Locality Calc'!$H$2:$H$316,MATCH(307,'Locality Calc'!$P$2:$P$316,0)),"")</f>
        <v>0</v>
      </c>
      <c r="D316" s="1" t="n">
        <f aca="false">IFERROR(INDEX('Locality Calc'!$I$2:$I$316,MATCH(307,'Locality Calc'!$P$2:$P$316,0)),"")</f>
        <v>1</v>
      </c>
      <c r="E316" s="1" t="n">
        <f aca="false">IFERROR(INDEX('Locality Calc'!$J$2:$J$316,MATCH(307,'Locality Calc'!$P$2:$P$316,0)),"")</f>
        <v>0</v>
      </c>
      <c r="F316" s="1" t="n">
        <f aca="false">IFERROR(INDEX('Locality Calc'!$K$2:$K$316,MATCH(307,'Locality Calc'!$P$2:$P$316,0)),"")</f>
        <v>1</v>
      </c>
      <c r="G316" s="1" t="n">
        <f aca="false">IFERROR(INDEX('Locality Calc'!$F$2:$F$316,MATCH(307,'Locality Calc'!$P$2:$P$316,0)),"")</f>
        <v>1</v>
      </c>
      <c r="H316" s="8" t="str">
        <f aca="false">IFERROR(INDEX('Locality Calc'!$L$2:$L$316,MATCH(307,'Locality Calc'!$P$2:$P$316,0)),"")</f>
        <v/>
      </c>
      <c r="I316" s="8" t="str">
        <f aca="false">IFERROR(INDEX('Locality Calc'!$M$2:$M$316,MATCH(307,'Locality Calc'!$P$2:$P$316,0)),"")</f>
        <v/>
      </c>
      <c r="J316" s="8" t="n">
        <f aca="false">IFERROR(INDEX('Locality Calc'!$N$2:$N$316,MATCH(307,'Locality Calc'!$P$2:$P$316,0)),"")</f>
        <v>-1</v>
      </c>
    </row>
    <row r="317" customFormat="false" ht="15" hidden="false" customHeight="true" outlineLevel="0" collapsed="false">
      <c r="A317" s="1" t="str">
        <f aca="false">IFERROR(INDEX('Locality Calc'!$A$2:$A$316,MATCH(308,'Locality Calc'!$P$2:$P$316,0)),"")</f>
        <v>FC ROAD</v>
      </c>
      <c r="B317" s="1" t="n">
        <f aca="false">IFERROR(INDEX('Locality Calc'!$G$2:$G$316,MATCH(308,'Locality Calc'!$P$2:$P$316,0)),"")</f>
        <v>0</v>
      </c>
      <c r="C317" s="1" t="n">
        <f aca="false">IFERROR(INDEX('Locality Calc'!$H$2:$H$316,MATCH(308,'Locality Calc'!$P$2:$P$316,0)),"")</f>
        <v>1</v>
      </c>
      <c r="D317" s="1" t="n">
        <f aca="false">IFERROR(INDEX('Locality Calc'!$I$2:$I$316,MATCH(308,'Locality Calc'!$P$2:$P$316,0)),"")</f>
        <v>0</v>
      </c>
      <c r="E317" s="1" t="n">
        <f aca="false">IFERROR(INDEX('Locality Calc'!$J$2:$J$316,MATCH(308,'Locality Calc'!$P$2:$P$316,0)),"")</f>
        <v>0</v>
      </c>
      <c r="F317" s="1" t="n">
        <f aca="false">IFERROR(INDEX('Locality Calc'!$K$2:$K$316,MATCH(308,'Locality Calc'!$P$2:$P$316,0)),"")</f>
        <v>1</v>
      </c>
      <c r="G317" s="1" t="n">
        <f aca="false">IFERROR(INDEX('Locality Calc'!$F$2:$F$316,MATCH(308,'Locality Calc'!$P$2:$P$316,0)),"")</f>
        <v>1</v>
      </c>
      <c r="H317" s="8" t="str">
        <f aca="false">IFERROR(INDEX('Locality Calc'!$L$2:$L$316,MATCH(308,'Locality Calc'!$P$2:$P$316,0)),"")</f>
        <v/>
      </c>
      <c r="I317" s="8" t="n">
        <f aca="false">IFERROR(INDEX('Locality Calc'!$M$2:$M$316,MATCH(308,'Locality Calc'!$P$2:$P$316,0)),"")</f>
        <v>-1</v>
      </c>
      <c r="J317" s="8" t="str">
        <f aca="false">IFERROR(INDEX('Locality Calc'!$N$2:$N$316,MATCH(308,'Locality Calc'!$P$2:$P$316,0)),"")</f>
        <v/>
      </c>
    </row>
    <row r="318" customFormat="false" ht="15" hidden="false" customHeight="true" outlineLevel="0" collapsed="false">
      <c r="A318" s="1" t="str">
        <f aca="false">IFERROR(INDEX('Locality Calc'!$A$2:$A$316,MATCH(309,'Locality Calc'!$P$2:$P$316,0)),"")</f>
        <v>Gangadham</v>
      </c>
      <c r="B318" s="1" t="n">
        <f aca="false">IFERROR(INDEX('Locality Calc'!$G$2:$G$316,MATCH(309,'Locality Calc'!$P$2:$P$316,0)),"")</f>
        <v>0</v>
      </c>
      <c r="C318" s="1" t="n">
        <f aca="false">IFERROR(INDEX('Locality Calc'!$H$2:$H$316,MATCH(309,'Locality Calc'!$P$2:$P$316,0)),"")</f>
        <v>1</v>
      </c>
      <c r="D318" s="1" t="n">
        <f aca="false">IFERROR(INDEX('Locality Calc'!$I$2:$I$316,MATCH(309,'Locality Calc'!$P$2:$P$316,0)),"")</f>
        <v>0</v>
      </c>
      <c r="E318" s="1" t="n">
        <f aca="false">IFERROR(INDEX('Locality Calc'!$J$2:$J$316,MATCH(309,'Locality Calc'!$P$2:$P$316,0)),"")</f>
        <v>0</v>
      </c>
      <c r="F318" s="1" t="n">
        <f aca="false">IFERROR(INDEX('Locality Calc'!$K$2:$K$316,MATCH(309,'Locality Calc'!$P$2:$P$316,0)),"")</f>
        <v>1</v>
      </c>
      <c r="G318" s="1" t="n">
        <f aca="false">IFERROR(INDEX('Locality Calc'!$F$2:$F$316,MATCH(309,'Locality Calc'!$P$2:$P$316,0)),"")</f>
        <v>1</v>
      </c>
      <c r="H318" s="8" t="str">
        <f aca="false">IFERROR(INDEX('Locality Calc'!$L$2:$L$316,MATCH(309,'Locality Calc'!$P$2:$P$316,0)),"")</f>
        <v/>
      </c>
      <c r="I318" s="8" t="n">
        <f aca="false">IFERROR(INDEX('Locality Calc'!$M$2:$M$316,MATCH(309,'Locality Calc'!$P$2:$P$316,0)),"")</f>
        <v>-1</v>
      </c>
      <c r="J318" s="8" t="str">
        <f aca="false">IFERROR(INDEX('Locality Calc'!$N$2:$N$316,MATCH(309,'Locality Calc'!$P$2:$P$316,0)),"")</f>
        <v/>
      </c>
    </row>
    <row r="319" customFormat="false" ht="15" hidden="false" customHeight="true" outlineLevel="0" collapsed="false">
      <c r="A319" s="1" t="str">
        <f aca="false">IFERROR(INDEX('Locality Calc'!$A$2:$A$316,MATCH(310,'Locality Calc'!$P$2:$P$316,0)),"")</f>
        <v>Khandala</v>
      </c>
      <c r="B319" s="1" t="n">
        <f aca="false">IFERROR(INDEX('Locality Calc'!$G$2:$G$316,MATCH(310,'Locality Calc'!$P$2:$P$316,0)),"")</f>
        <v>0</v>
      </c>
      <c r="C319" s="1" t="n">
        <f aca="false">IFERROR(INDEX('Locality Calc'!$H$2:$H$316,MATCH(310,'Locality Calc'!$P$2:$P$316,0)),"")</f>
        <v>0</v>
      </c>
      <c r="D319" s="1" t="n">
        <f aca="false">IFERROR(INDEX('Locality Calc'!$I$2:$I$316,MATCH(310,'Locality Calc'!$P$2:$P$316,0)),"")</f>
        <v>1</v>
      </c>
      <c r="E319" s="1" t="n">
        <f aca="false">IFERROR(INDEX('Locality Calc'!$J$2:$J$316,MATCH(310,'Locality Calc'!$P$2:$P$316,0)),"")</f>
        <v>0</v>
      </c>
      <c r="F319" s="1" t="n">
        <f aca="false">IFERROR(INDEX('Locality Calc'!$K$2:$K$316,MATCH(310,'Locality Calc'!$P$2:$P$316,0)),"")</f>
        <v>1</v>
      </c>
      <c r="G319" s="1" t="n">
        <f aca="false">IFERROR(INDEX('Locality Calc'!$F$2:$F$316,MATCH(310,'Locality Calc'!$P$2:$P$316,0)),"")</f>
        <v>1</v>
      </c>
      <c r="H319" s="8" t="str">
        <f aca="false">IFERROR(INDEX('Locality Calc'!$L$2:$L$316,MATCH(310,'Locality Calc'!$P$2:$P$316,0)),"")</f>
        <v/>
      </c>
      <c r="I319" s="8" t="str">
        <f aca="false">IFERROR(INDEX('Locality Calc'!$M$2:$M$316,MATCH(310,'Locality Calc'!$P$2:$P$316,0)),"")</f>
        <v/>
      </c>
      <c r="J319" s="8" t="n">
        <f aca="false">IFERROR(INDEX('Locality Calc'!$N$2:$N$316,MATCH(310,'Locality Calc'!$P$2:$P$316,0)),"")</f>
        <v>-1</v>
      </c>
    </row>
    <row r="320" customFormat="false" ht="15" hidden="false" customHeight="true" outlineLevel="0" collapsed="false">
      <c r="A320" s="1" t="str">
        <f aca="false">IFERROR(INDEX('Locality Calc'!$A$2:$A$316,MATCH(311,'Locality Calc'!$P$2:$P$316,0)),"")</f>
        <v>Mohannagar</v>
      </c>
      <c r="B320" s="1" t="n">
        <f aca="false">IFERROR(INDEX('Locality Calc'!$G$2:$G$316,MATCH(311,'Locality Calc'!$P$2:$P$316,0)),"")</f>
        <v>1</v>
      </c>
      <c r="C320" s="1" t="n">
        <f aca="false">IFERROR(INDEX('Locality Calc'!$H$2:$H$316,MATCH(311,'Locality Calc'!$P$2:$P$316,0)),"")</f>
        <v>0</v>
      </c>
      <c r="D320" s="1" t="n">
        <f aca="false">IFERROR(INDEX('Locality Calc'!$I$2:$I$316,MATCH(311,'Locality Calc'!$P$2:$P$316,0)),"")</f>
        <v>0</v>
      </c>
      <c r="E320" s="1" t="n">
        <f aca="false">IFERROR(INDEX('Locality Calc'!$J$2:$J$316,MATCH(311,'Locality Calc'!$P$2:$P$316,0)),"")</f>
        <v>0</v>
      </c>
      <c r="F320" s="1" t="n">
        <f aca="false">IFERROR(INDEX('Locality Calc'!$K$2:$K$316,MATCH(311,'Locality Calc'!$P$2:$P$316,0)),"")</f>
        <v>1</v>
      </c>
      <c r="G320" s="1" t="n">
        <f aca="false">IFERROR(INDEX('Locality Calc'!$F$2:$F$316,MATCH(311,'Locality Calc'!$P$2:$P$316,0)),"")</f>
        <v>1</v>
      </c>
      <c r="H320" s="8" t="n">
        <f aca="false">IFERROR(INDEX('Locality Calc'!$L$2:$L$316,MATCH(311,'Locality Calc'!$P$2:$P$316,0)),"")</f>
        <v>-1</v>
      </c>
      <c r="I320" s="8" t="str">
        <f aca="false">IFERROR(INDEX('Locality Calc'!$M$2:$M$316,MATCH(311,'Locality Calc'!$P$2:$P$316,0)),"")</f>
        <v/>
      </c>
      <c r="J320" s="8" t="str">
        <f aca="false">IFERROR(INDEX('Locality Calc'!$N$2:$N$316,MATCH(311,'Locality Calc'!$P$2:$P$316,0)),"")</f>
        <v/>
      </c>
    </row>
    <row r="321" customFormat="false" ht="15" hidden="false" customHeight="true" outlineLevel="0" collapsed="false">
      <c r="A321" s="1" t="str">
        <f aca="false">IFERROR(INDEX('Locality Calc'!$A$2:$A$316,MATCH(312,'Locality Calc'!$P$2:$P$316,0)),"")</f>
        <v>NEAR GASHETI POOL</v>
      </c>
      <c r="B321" s="1" t="n">
        <f aca="false">IFERROR(INDEX('Locality Calc'!$G$2:$G$316,MATCH(312,'Locality Calc'!$P$2:$P$316,0)),"")</f>
        <v>0</v>
      </c>
      <c r="C321" s="1" t="n">
        <f aca="false">IFERROR(INDEX('Locality Calc'!$H$2:$H$316,MATCH(312,'Locality Calc'!$P$2:$P$316,0)),"")</f>
        <v>1</v>
      </c>
      <c r="D321" s="1" t="n">
        <f aca="false">IFERROR(INDEX('Locality Calc'!$I$2:$I$316,MATCH(312,'Locality Calc'!$P$2:$P$316,0)),"")</f>
        <v>0</v>
      </c>
      <c r="E321" s="1" t="n">
        <f aca="false">IFERROR(INDEX('Locality Calc'!$J$2:$J$316,MATCH(312,'Locality Calc'!$P$2:$P$316,0)),"")</f>
        <v>0</v>
      </c>
      <c r="F321" s="1" t="n">
        <f aca="false">IFERROR(INDEX('Locality Calc'!$K$2:$K$316,MATCH(312,'Locality Calc'!$P$2:$P$316,0)),"")</f>
        <v>1</v>
      </c>
      <c r="G321" s="1" t="n">
        <f aca="false">IFERROR(INDEX('Locality Calc'!$F$2:$F$316,MATCH(312,'Locality Calc'!$P$2:$P$316,0)),"")</f>
        <v>1</v>
      </c>
      <c r="H321" s="8" t="str">
        <f aca="false">IFERROR(INDEX('Locality Calc'!$L$2:$L$316,MATCH(312,'Locality Calc'!$P$2:$P$316,0)),"")</f>
        <v/>
      </c>
      <c r="I321" s="8" t="n">
        <f aca="false">IFERROR(INDEX('Locality Calc'!$M$2:$M$316,MATCH(312,'Locality Calc'!$P$2:$P$316,0)),"")</f>
        <v>-1</v>
      </c>
      <c r="J321" s="8" t="str">
        <f aca="false">IFERROR(INDEX('Locality Calc'!$N$2:$N$316,MATCH(312,'Locality Calc'!$P$2:$P$316,0)),"")</f>
        <v/>
      </c>
    </row>
    <row r="322" customFormat="false" ht="15" hidden="false" customHeight="true" outlineLevel="0" collapsed="false">
      <c r="A322" s="1" t="str">
        <f aca="false">IFERROR(INDEX('Locality Calc'!$A$2:$A$316,MATCH(313,'Locality Calc'!$P$2:$P$316,0)),"")</f>
        <v>THEUR PHATA</v>
      </c>
      <c r="B322" s="1" t="n">
        <f aca="false">IFERROR(INDEX('Locality Calc'!$G$2:$G$316,MATCH(313,'Locality Calc'!$P$2:$P$316,0)),"")</f>
        <v>1</v>
      </c>
      <c r="C322" s="1" t="n">
        <f aca="false">IFERROR(INDEX('Locality Calc'!$H$2:$H$316,MATCH(313,'Locality Calc'!$P$2:$P$316,0)),"")</f>
        <v>0</v>
      </c>
      <c r="D322" s="1" t="n">
        <f aca="false">IFERROR(INDEX('Locality Calc'!$I$2:$I$316,MATCH(313,'Locality Calc'!$P$2:$P$316,0)),"")</f>
        <v>0</v>
      </c>
      <c r="E322" s="1" t="n">
        <f aca="false">IFERROR(INDEX('Locality Calc'!$J$2:$J$316,MATCH(313,'Locality Calc'!$P$2:$P$316,0)),"")</f>
        <v>0</v>
      </c>
      <c r="F322" s="1" t="n">
        <f aca="false">IFERROR(INDEX('Locality Calc'!$K$2:$K$316,MATCH(313,'Locality Calc'!$P$2:$P$316,0)),"")</f>
        <v>1</v>
      </c>
      <c r="G322" s="1" t="n">
        <f aca="false">IFERROR(INDEX('Locality Calc'!$F$2:$F$316,MATCH(313,'Locality Calc'!$P$2:$P$316,0)),"")</f>
        <v>1</v>
      </c>
      <c r="H322" s="8" t="n">
        <f aca="false">IFERROR(INDEX('Locality Calc'!$L$2:$L$316,MATCH(313,'Locality Calc'!$P$2:$P$316,0)),"")</f>
        <v>-1</v>
      </c>
      <c r="I322" s="8" t="str">
        <f aca="false">IFERROR(INDEX('Locality Calc'!$M$2:$M$316,MATCH(313,'Locality Calc'!$P$2:$P$316,0)),"")</f>
        <v/>
      </c>
      <c r="J322" s="8" t="str">
        <f aca="false">IFERROR(INDEX('Locality Calc'!$N$2:$N$316,MATCH(313,'Locality Calc'!$P$2:$P$316,0)),"")</f>
        <v/>
      </c>
    </row>
    <row r="323" customFormat="false" ht="15" hidden="false" customHeight="true" outlineLevel="0" collapsed="false">
      <c r="A323" s="1" t="str">
        <f aca="false">IFERROR(INDEX('Locality Calc'!$A$2:$A$316,MATCH(314,'Locality Calc'!$P$2:$P$316,0)),"")</f>
        <v>Takwe Industrial Area</v>
      </c>
      <c r="B323" s="1" t="n">
        <f aca="false">IFERROR(INDEX('Locality Calc'!$G$2:$G$316,MATCH(314,'Locality Calc'!$P$2:$P$316,0)),"")</f>
        <v>0</v>
      </c>
      <c r="C323" s="1" t="n">
        <f aca="false">IFERROR(INDEX('Locality Calc'!$H$2:$H$316,MATCH(314,'Locality Calc'!$P$2:$P$316,0)),"")</f>
        <v>1</v>
      </c>
      <c r="D323" s="1" t="n">
        <f aca="false">IFERROR(INDEX('Locality Calc'!$I$2:$I$316,MATCH(314,'Locality Calc'!$P$2:$P$316,0)),"")</f>
        <v>0</v>
      </c>
      <c r="E323" s="1" t="n">
        <f aca="false">IFERROR(INDEX('Locality Calc'!$J$2:$J$316,MATCH(314,'Locality Calc'!$P$2:$P$316,0)),"")</f>
        <v>0</v>
      </c>
      <c r="F323" s="1" t="n">
        <f aca="false">IFERROR(INDEX('Locality Calc'!$K$2:$K$316,MATCH(314,'Locality Calc'!$P$2:$P$316,0)),"")</f>
        <v>1</v>
      </c>
      <c r="G323" s="1" t="n">
        <f aca="false">IFERROR(INDEX('Locality Calc'!$F$2:$F$316,MATCH(314,'Locality Calc'!$P$2:$P$316,0)),"")</f>
        <v>1</v>
      </c>
      <c r="H323" s="8" t="str">
        <f aca="false">IFERROR(INDEX('Locality Calc'!$L$2:$L$316,MATCH(314,'Locality Calc'!$P$2:$P$316,0)),"")</f>
        <v/>
      </c>
      <c r="I323" s="8" t="n">
        <f aca="false">IFERROR(INDEX('Locality Calc'!$M$2:$M$316,MATCH(314,'Locality Calc'!$P$2:$P$316,0)),"")</f>
        <v>-1</v>
      </c>
      <c r="J323" s="8" t="str">
        <f aca="false">IFERROR(INDEX('Locality Calc'!$N$2:$N$316,MATCH(314,'Locality Calc'!$P$2:$P$316,0)),"")</f>
        <v/>
      </c>
    </row>
    <row r="324" customFormat="false" ht="15" hidden="false" customHeight="true" outlineLevel="0" collapsed="false">
      <c r="A324" s="1" t="str">
        <f aca="false">IFERROR(INDEX('Locality Calc'!$A$2:$A$316,MATCH(315,'Locality Calc'!$P$2:$P$316,0)),"")</f>
        <v/>
      </c>
      <c r="B324" s="1" t="str">
        <f aca="false">IFERROR(INDEX('Locality Calc'!$G$2:$G$316,MATCH(315,'Locality Calc'!$P$2:$P$316,0)),"")</f>
        <v/>
      </c>
      <c r="C324" s="1" t="str">
        <f aca="false">IFERROR(INDEX('Locality Calc'!$H$2:$H$316,MATCH(315,'Locality Calc'!$P$2:$P$316,0)),"")</f>
        <v/>
      </c>
      <c r="D324" s="1" t="str">
        <f aca="false">IFERROR(INDEX('Locality Calc'!$I$2:$I$316,MATCH(315,'Locality Calc'!$P$2:$P$316,0)),"")</f>
        <v/>
      </c>
      <c r="E324" s="1" t="str">
        <f aca="false">IFERROR(INDEX('Locality Calc'!$J$2:$J$316,MATCH(315,'Locality Calc'!$P$2:$P$316,0)),"")</f>
        <v/>
      </c>
      <c r="F324" s="1" t="str">
        <f aca="false">IFERROR(INDEX('Locality Calc'!$K$2:$K$316,MATCH(315,'Locality Calc'!$P$2:$P$316,0)),"")</f>
        <v/>
      </c>
      <c r="G324" s="1" t="str">
        <f aca="false">IFERROR(INDEX('Locality Calc'!$F$2:$F$316,MATCH(315,'Locality Calc'!$P$2:$P$316,0)),"")</f>
        <v/>
      </c>
      <c r="H324" s="8" t="str">
        <f aca="false">IFERROR(INDEX('Locality Calc'!$L$2:$L$316,MATCH(315,'Locality Calc'!$P$2:$P$316,0)),"")</f>
        <v/>
      </c>
      <c r="I324" s="8" t="str">
        <f aca="false">IFERROR(INDEX('Locality Calc'!$M$2:$M$316,MATCH(315,'Locality Calc'!$P$2:$P$316,0)),"")</f>
        <v/>
      </c>
      <c r="J324" s="8" t="str">
        <f aca="false">IFERROR(INDEX('Locality Calc'!$N$2:$N$316,MATCH(315,'Locality Calc'!$P$2:$P$316,0)),"")</f>
        <v/>
      </c>
    </row>
    <row r="325" customFormat="false" ht="15" hidden="false" customHeight="true" outlineLevel="0" collapsed="false">
      <c r="A325" s="9" t="s">
        <v>19</v>
      </c>
      <c r="B325" s="9" t="n">
        <f aca="false">SUM(B10:B324)</f>
        <v>688773</v>
      </c>
      <c r="C325" s="9" t="n">
        <f aca="false">SUM(C10:C324)</f>
        <v>703867</v>
      </c>
      <c r="D325" s="9" t="n">
        <f aca="false">SUM(D10:D324)</f>
        <v>849013</v>
      </c>
      <c r="E325" s="9" t="n">
        <f aca="false">SUM(E10:E324)</f>
        <v>254300</v>
      </c>
      <c r="F325" s="9" t="n">
        <f aca="false">SUM(F10:F324)</f>
        <v>2495953</v>
      </c>
      <c r="J325" s="1" t="n">
        <f aca="false">IF(D325*$B$363=0,"",(E325-D325*$B$363)/(D325*$B$363))</f>
        <v>-0.230096063659537</v>
      </c>
    </row>
    <row r="328" customFormat="false" ht="67.5" hidden="false" customHeight="true" outlineLevel="0" collapsed="false">
      <c r="A328" s="10" t="s">
        <v>20</v>
      </c>
    </row>
    <row r="329" customFormat="false" ht="15" hidden="false" customHeight="true" outlineLevel="0" collapsed="false">
      <c r="A329" s="11" t="s">
        <v>21</v>
      </c>
    </row>
    <row r="330" customFormat="false" ht="15" hidden="false" customHeight="true" outlineLevel="0" collapsed="false">
      <c r="A330" s="7" t="s">
        <v>22</v>
      </c>
      <c r="B330" s="7" t="s">
        <v>23</v>
      </c>
      <c r="C330" s="7" t="s">
        <v>24</v>
      </c>
      <c r="D330" s="7" t="s">
        <v>14</v>
      </c>
      <c r="E330" s="7" t="s">
        <v>25</v>
      </c>
      <c r="F330" s="7" t="s">
        <v>26</v>
      </c>
      <c r="G330" s="7" t="s">
        <v>27</v>
      </c>
      <c r="H330" s="7" t="s">
        <v>28</v>
      </c>
      <c r="I330" s="7" t="s">
        <v>29</v>
      </c>
      <c r="J330" s="7" t="s">
        <v>30</v>
      </c>
      <c r="K330" s="7" t="s">
        <v>31</v>
      </c>
      <c r="L330" s="1" t="s">
        <v>32</v>
      </c>
    </row>
    <row r="331" customFormat="false" ht="15" hidden="false" customHeight="true" outlineLevel="0" collapsed="false">
      <c r="A331" s="1" t="str">
        <f aca="false">IFERROR(INDEX('Segment Calc'!$A$2:$A$11,MATCH(1,'Segment Calc'!$G$2:$G$11,0)),"")</f>
        <v>Doors</v>
      </c>
      <c r="B331" s="1" t="str">
        <f aca="false">IFERROR(INDEX('Segment Calc'!$B$2:$B$11,MATCH(1,'Segment Calc'!$G$2:$G$11,0)),"")</f>
        <v>Focus account coverage and lead/specification</v>
      </c>
      <c r="C331" s="1" t="n">
        <f aca="false">IFERROR(INDEX('Segment Calc'!$C$2:$C$11,MATCH(1,'Segment Calc'!$G$2:$G$11,0)),"")</f>
        <v>60</v>
      </c>
      <c r="D331" s="1" t="n">
        <f aca="false">IFERROR(INDEX('Segment Calc'!$D$2:$D$11,MATCH(1,'Segment Calc'!$G$2:$G$11,0)),"")</f>
        <v>760490</v>
      </c>
      <c r="E331" s="1" t="n">
        <f aca="false">IFERROR(INDEX('Segment Calc'!$H$2:$H$11,MATCH(1,'Segment Calc'!$G$2:$G$11,0)),"")</f>
        <v>14</v>
      </c>
      <c r="F331" s="1" t="n">
        <f aca="false">IF(E331=0,0,E331)</f>
        <v>14</v>
      </c>
      <c r="G331" s="12" t="n">
        <f aca="false">IF(E331=0,"",F331/E331)</f>
        <v>1</v>
      </c>
      <c r="H331" s="1" t="s">
        <v>33</v>
      </c>
      <c r="I331" s="1" t="s">
        <v>33</v>
      </c>
      <c r="K331" s="1" t="n">
        <f aca="false">IFERROR(INDEX('Segment Calc'!$E$2:$E$11,MATCH(1,'Segment Calc'!$G$2:$G$11,0)),"")</f>
        <v>0</v>
      </c>
      <c r="L331" s="1" t="n">
        <f aca="false">IFERROR(INDEX('Segment Calc'!$I$2:$I$11,MATCH(1,'Segment Calc'!$G$2:$G$11,0)),"")</f>
        <v>92001</v>
      </c>
      <c r="M331" s="1" t="n">
        <f aca="false">IFERROR(INDEX('Segment Calc'!$I$2:$I$11,MATCH(1,'Segment Calc'!$G$2:$G$11,0)),"")</f>
        <v>92001</v>
      </c>
    </row>
    <row r="332" customFormat="false" ht="15" hidden="false" customHeight="true" outlineLevel="0" collapsed="false">
      <c r="A332" s="1" t="str">
        <f aca="false">IFERROR(INDEX('Segment Calc'!$A$2:$A$11,MATCH(2,'Segment Calc'!$G$2:$G$11,0)),"")</f>
        <v>R2</v>
      </c>
      <c r="B332" s="1" t="str">
        <f aca="false">IFERROR(INDEX('Segment Calc'!$B$2:$B$11,MATCH(2,'Segment Calc'!$G$2:$G$11,0)),"")</f>
        <v>Focus account coverage, scheme point achievement and lead/specification</v>
      </c>
      <c r="C332" s="1" t="n">
        <f aca="false">IFERROR(INDEX('Segment Calc'!$C$2:$C$11,MATCH(2,'Segment Calc'!$G$2:$G$11,0)),"")</f>
        <v>579</v>
      </c>
      <c r="D332" s="1" t="n">
        <f aca="false">IFERROR(INDEX('Segment Calc'!$D$2:$D$11,MATCH(2,'Segment Calc'!$G$2:$G$11,0)),"")</f>
        <v>472965</v>
      </c>
      <c r="E332" s="1" t="n">
        <f aca="false">IFERROR(INDEX('Segment Calc'!$H$2:$H$11,MATCH(2,'Segment Calc'!$G$2:$G$11,0)),"")</f>
        <v>5</v>
      </c>
      <c r="F332" s="1" t="n">
        <f aca="false">IF(E332=0,0,E332)</f>
        <v>5</v>
      </c>
      <c r="G332" s="12" t="n">
        <f aca="false">IF(E332=0,"",F332/E332)</f>
        <v>1</v>
      </c>
      <c r="H332" s="1" t="s">
        <v>33</v>
      </c>
      <c r="I332" s="1" t="s">
        <v>33</v>
      </c>
      <c r="K332" s="1" t="n">
        <f aca="false">IFERROR(INDEX('Segment Calc'!$E$2:$E$11,MATCH(2,'Segment Calc'!$G$2:$G$11,0)),"")</f>
        <v>144</v>
      </c>
      <c r="L332" s="1" t="n">
        <f aca="false">IFERROR(INDEX('Segment Calc'!$I$2:$I$11,MATCH(2,'Segment Calc'!$G$2:$G$11,0)),"")</f>
        <v>1964</v>
      </c>
      <c r="M332" s="1" t="n">
        <f aca="false">IFERROR(INDEX('Segment Calc'!$I$2:$I$11,MATCH(2,'Segment Calc'!$G$2:$G$11,0)),"")</f>
        <v>1964</v>
      </c>
    </row>
    <row r="333" customFormat="false" ht="15" hidden="false" customHeight="true" outlineLevel="0" collapsed="false">
      <c r="A333" s="1" t="str">
        <f aca="false">IFERROR(INDEX('Segment Calc'!$A$2:$A$11,MATCH(3,'Segment Calc'!$G$2:$G$11,0)),"")</f>
        <v>Kitchen</v>
      </c>
      <c r="B333" s="1" t="str">
        <f aca="false">IFERROR(INDEX('Segment Calc'!$B$2:$B$11,MATCH(3,'Segment Calc'!$G$2:$G$11,0)),"")</f>
        <v>Focus account coverage, scheme point achievement and lead/specification</v>
      </c>
      <c r="C333" s="1" t="n">
        <f aca="false">IFERROR(INDEX('Segment Calc'!$C$2:$C$11,MATCH(3,'Segment Calc'!$G$2:$G$11,0)),"")</f>
        <v>331</v>
      </c>
      <c r="D333" s="1" t="n">
        <f aca="false">IFERROR(INDEX('Segment Calc'!$D$2:$D$11,MATCH(3,'Segment Calc'!$G$2:$G$11,0)),"")</f>
        <v>352100</v>
      </c>
      <c r="E333" s="1" t="n">
        <f aca="false">IFERROR(INDEX('Segment Calc'!$H$2:$H$11,MATCH(3,'Segment Calc'!$G$2:$G$11,0)),"")</f>
        <v>10</v>
      </c>
      <c r="F333" s="1" t="n">
        <f aca="false">IF(E333=0,0,E333)</f>
        <v>10</v>
      </c>
      <c r="G333" s="12" t="n">
        <f aca="false">IF(E333=0,"",F333/E333)</f>
        <v>1</v>
      </c>
      <c r="H333" s="1" t="s">
        <v>33</v>
      </c>
      <c r="I333" s="1" t="s">
        <v>33</v>
      </c>
      <c r="K333" s="1" t="n">
        <f aca="false">IFERROR(INDEX('Segment Calc'!$E$2:$E$11,MATCH(3,'Segment Calc'!$G$2:$G$11,0)),"")</f>
        <v>0</v>
      </c>
      <c r="L333" s="1" t="n">
        <f aca="false">IFERROR(INDEX('Segment Calc'!$I$2:$I$11,MATCH(3,'Segment Calc'!$G$2:$G$11,0)),"")</f>
        <v>5797</v>
      </c>
      <c r="M333" s="1" t="n">
        <f aca="false">IFERROR(INDEX('Segment Calc'!$I$2:$I$11,MATCH(3,'Segment Calc'!$G$2:$G$11,0)),"")</f>
        <v>5797</v>
      </c>
    </row>
    <row r="334" customFormat="false" ht="15" hidden="false" customHeight="true" outlineLevel="0" collapsed="false">
      <c r="A334" s="1" t="str">
        <f aca="false">IFERROR(INDEX('Segment Calc'!$A$2:$A$11,MATCH(4,'Segment Calc'!$G$2:$G$11,0)),"")</f>
        <v>R1</v>
      </c>
      <c r="B334" s="1" t="str">
        <f aca="false">IFERROR(INDEX('Segment Calc'!$B$2:$B$11,MATCH(4,'Segment Calc'!$G$2:$G$11,0)),"")</f>
        <v>Focus account coverage, scheme point achievement and lead/specification</v>
      </c>
      <c r="C334" s="1" t="n">
        <f aca="false">IFERROR(INDEX('Segment Calc'!$C$2:$C$11,MATCH(4,'Segment Calc'!$G$2:$G$11,0)),"")</f>
        <v>843</v>
      </c>
      <c r="D334" s="1" t="n">
        <f aca="false">IFERROR(INDEX('Segment Calc'!$D$2:$D$11,MATCH(4,'Segment Calc'!$G$2:$G$11,0)),"")</f>
        <v>248937</v>
      </c>
      <c r="E334" s="1" t="n">
        <f aca="false">IFERROR(INDEX('Segment Calc'!$H$2:$H$11,MATCH(4,'Segment Calc'!$G$2:$G$11,0)),"")</f>
        <v>3</v>
      </c>
      <c r="F334" s="1" t="n">
        <f aca="false">IF(E334=0,0,E334)</f>
        <v>3</v>
      </c>
      <c r="G334" s="12" t="n">
        <f aca="false">IF(E334=0,"",F334/E334)</f>
        <v>1</v>
      </c>
      <c r="H334" s="1" t="s">
        <v>33</v>
      </c>
      <c r="I334" s="1" t="s">
        <v>33</v>
      </c>
      <c r="K334" s="1" t="n">
        <f aca="false">IFERROR(INDEX('Segment Calc'!$E$2:$E$11,MATCH(4,'Segment Calc'!$G$2:$G$11,0)),"")</f>
        <v>55</v>
      </c>
      <c r="L334" s="1" t="n">
        <f aca="false">IFERROR(INDEX('Segment Calc'!$I$2:$I$11,MATCH(4,'Segment Calc'!$G$2:$G$11,0)),"")</f>
        <v>551</v>
      </c>
      <c r="M334" s="1" t="n">
        <f aca="false">IFERROR(INDEX('Segment Calc'!$I$2:$I$11,MATCH(4,'Segment Calc'!$G$2:$G$11,0)),"")</f>
        <v>551</v>
      </c>
    </row>
    <row r="335" customFormat="false" ht="15" hidden="false" customHeight="true" outlineLevel="0" collapsed="false">
      <c r="A335" s="1" t="str">
        <f aca="false">IFERROR(INDEX('Segment Calc'!$A$2:$A$11,MATCH(5,'Segment Calc'!$G$2:$G$11,0)),"")</f>
        <v>S1</v>
      </c>
      <c r="B335" s="1" t="str">
        <f aca="false">IFERROR(INDEX('Segment Calc'!$B$2:$B$11,MATCH(5,'Segment Calc'!$G$2:$G$11,0)),"")</f>
        <v>Focus account coverage, scheme point achievement and lead/specification</v>
      </c>
      <c r="C335" s="1" t="n">
        <f aca="false">IFERROR(INDEX('Segment Calc'!$C$2:$C$11,MATCH(5,'Segment Calc'!$G$2:$G$11,0)),"")</f>
        <v>85</v>
      </c>
      <c r="D335" s="1" t="n">
        <f aca="false">IFERROR(INDEX('Segment Calc'!$D$2:$D$11,MATCH(5,'Segment Calc'!$G$2:$G$11,0)),"")</f>
        <v>244192</v>
      </c>
      <c r="E335" s="1" t="n">
        <f aca="false">IFERROR(INDEX('Segment Calc'!$H$2:$H$11,MATCH(5,'Segment Calc'!$G$2:$G$11,0)),"")</f>
        <v>1</v>
      </c>
      <c r="F335" s="1" t="n">
        <f aca="false">IF(E335=0,0,E335)</f>
        <v>1</v>
      </c>
      <c r="G335" s="12" t="n">
        <f aca="false">IF(E335=0,"",F335/E335)</f>
        <v>1</v>
      </c>
      <c r="H335" s="1" t="s">
        <v>33</v>
      </c>
      <c r="I335" s="1" t="s">
        <v>33</v>
      </c>
      <c r="K335" s="1" t="n">
        <f aca="false">IFERROR(INDEX('Segment Calc'!$E$2:$E$11,MATCH(5,'Segment Calc'!$G$2:$G$11,0)),"")</f>
        <v>75</v>
      </c>
      <c r="L335" s="1" t="n">
        <f aca="false">IFERROR(INDEX('Segment Calc'!$I$2:$I$11,MATCH(5,'Segment Calc'!$G$2:$G$11,0)),"")</f>
        <v>18724</v>
      </c>
      <c r="M335" s="1" t="n">
        <f aca="false">IFERROR(INDEX('Segment Calc'!$I$2:$I$11,MATCH(5,'Segment Calc'!$G$2:$G$11,0)),"")</f>
        <v>18724</v>
      </c>
    </row>
    <row r="336" customFormat="false" ht="15" hidden="false" customHeight="true" outlineLevel="0" collapsed="false">
      <c r="A336" s="1" t="str">
        <f aca="false">IFERROR(INDEX('Segment Calc'!$A$2:$A$11,MATCH(6,'Segment Calc'!$G$2:$G$11,0)),"")</f>
        <v>Project/Contractor</v>
      </c>
      <c r="B336" s="1" t="str">
        <f aca="false">IFERROR(INDEX('Segment Calc'!$B$2:$B$11,MATCH(6,'Segment Calc'!$G$2:$G$11,0)),"")</f>
        <v>Focus account coverage and lead/specification</v>
      </c>
      <c r="C336" s="1" t="n">
        <f aca="false">IFERROR(INDEX('Segment Calc'!$C$2:$C$11,MATCH(6,'Segment Calc'!$G$2:$G$11,0)),"")</f>
        <v>128</v>
      </c>
      <c r="D336" s="1" t="n">
        <f aca="false">IFERROR(INDEX('Segment Calc'!$D$2:$D$11,MATCH(6,'Segment Calc'!$G$2:$G$11,0)),"")</f>
        <v>188927</v>
      </c>
      <c r="E336" s="1" t="n">
        <f aca="false">IFERROR(INDEX('Segment Calc'!$H$2:$H$11,MATCH(6,'Segment Calc'!$G$2:$G$11,0)),"")</f>
        <v>6</v>
      </c>
      <c r="F336" s="1" t="n">
        <f aca="false">IF(E336=0,0,E336)</f>
        <v>6</v>
      </c>
      <c r="G336" s="12" t="n">
        <f aca="false">IF(E336=0,"",F336/E336)</f>
        <v>1</v>
      </c>
      <c r="H336" s="1" t="s">
        <v>33</v>
      </c>
      <c r="I336" s="1" t="s">
        <v>33</v>
      </c>
      <c r="K336" s="1" t="n">
        <f aca="false">IFERROR(INDEX('Segment Calc'!$E$2:$E$11,MATCH(6,'Segment Calc'!$G$2:$G$11,0)),"")</f>
        <v>0</v>
      </c>
      <c r="L336" s="1" t="n">
        <f aca="false">IFERROR(INDEX('Segment Calc'!$I$2:$I$11,MATCH(6,'Segment Calc'!$G$2:$G$11,0)),"")</f>
        <v>6165</v>
      </c>
      <c r="M336" s="1" t="n">
        <f aca="false">IFERROR(INDEX('Segment Calc'!$I$2:$I$11,MATCH(6,'Segment Calc'!$G$2:$G$11,0)),"")</f>
        <v>6165</v>
      </c>
    </row>
    <row r="337" customFormat="false" ht="15" hidden="false" customHeight="true" outlineLevel="0" collapsed="false">
      <c r="A337" s="1" t="str">
        <f aca="false">IFERROR(INDEX('Segment Calc'!$A$2:$A$11,MATCH(7,'Segment Calc'!$G$2:$G$11,0)),"")</f>
        <v>S2</v>
      </c>
      <c r="B337" s="1" t="str">
        <f aca="false">IFERROR(INDEX('Segment Calc'!$B$2:$B$11,MATCH(7,'Segment Calc'!$G$2:$G$11,0)),"")</f>
        <v>Focus account coverage, scheme point achievement and lead/specification</v>
      </c>
      <c r="C337" s="1" t="n">
        <f aca="false">IFERROR(INDEX('Segment Calc'!$C$2:$C$11,MATCH(7,'Segment Calc'!$G$2:$G$11,0)),"")</f>
        <v>23</v>
      </c>
      <c r="D337" s="1" t="n">
        <f aca="false">IFERROR(INDEX('Segment Calc'!$D$2:$D$11,MATCH(7,'Segment Calc'!$G$2:$G$11,0)),"")</f>
        <v>122105</v>
      </c>
      <c r="E337" s="1" t="n">
        <f aca="false">IFERROR(INDEX('Segment Calc'!$H$2:$H$11,MATCH(7,'Segment Calc'!$G$2:$G$11,0)),"")</f>
        <v>1</v>
      </c>
      <c r="F337" s="1" t="n">
        <f aca="false">IF(E337=0,0,E337)</f>
        <v>1</v>
      </c>
      <c r="G337" s="12" t="n">
        <f aca="false">IF(E337=0,"",F337/E337)</f>
        <v>1</v>
      </c>
      <c r="H337" s="1" t="s">
        <v>33</v>
      </c>
      <c r="I337" s="1" t="s">
        <v>33</v>
      </c>
      <c r="K337" s="1" t="n">
        <f aca="false">IFERROR(INDEX('Segment Calc'!$E$2:$E$11,MATCH(7,'Segment Calc'!$G$2:$G$11,0)),"")</f>
        <v>13</v>
      </c>
      <c r="L337" s="1" t="n">
        <f aca="false">IFERROR(INDEX('Segment Calc'!$I$2:$I$11,MATCH(7,'Segment Calc'!$G$2:$G$11,0)),"")</f>
        <v>10250</v>
      </c>
      <c r="M337" s="1" t="n">
        <f aca="false">IFERROR(INDEX('Segment Calc'!$I$2:$I$11,MATCH(7,'Segment Calc'!$G$2:$G$11,0)),"")</f>
        <v>10250</v>
      </c>
    </row>
    <row r="338" customFormat="false" ht="15" hidden="false" customHeight="true" outlineLevel="0" collapsed="false">
      <c r="A338" s="1" t="str">
        <f aca="false">IFERROR(INDEX('Segment Calc'!$A$2:$A$11,MATCH(8,'Segment Calc'!$G$2:$G$11,0)),"")</f>
        <v>(Blank)</v>
      </c>
      <c r="B338" s="1" t="str">
        <f aca="false">IFERROR(INDEX('Segment Calc'!$B$2:$B$11,MATCH(8,'Segment Calc'!$G$2:$G$11,0)),"")</f>
        <v>Not yet segment-tagged - no driver assigned</v>
      </c>
      <c r="C338" s="1" t="n">
        <f aca="false">IFERROR(INDEX('Segment Calc'!$C$2:$C$11,MATCH(8,'Segment Calc'!$G$2:$G$11,0)),"")</f>
        <v>901</v>
      </c>
      <c r="D338" s="1" t="n">
        <f aca="false">IFERROR(INDEX('Segment Calc'!$D$2:$D$11,MATCH(8,'Segment Calc'!$G$2:$G$11,0)),"")</f>
        <v>59683</v>
      </c>
      <c r="E338" s="1" t="n">
        <f aca="false">IFERROR(INDEX('Segment Calc'!$H$2:$H$11,MATCH(8,'Segment Calc'!$G$2:$G$11,0)),"")</f>
        <v>1</v>
      </c>
      <c r="F338" s="1" t="n">
        <f aca="false">IF(E338=0,0,E338)</f>
        <v>1</v>
      </c>
      <c r="G338" s="12" t="n">
        <f aca="false">IF(E338=0,"",F338/E338)</f>
        <v>1</v>
      </c>
      <c r="H338" s="1" t="s">
        <v>33</v>
      </c>
      <c r="I338" s="1" t="s">
        <v>33</v>
      </c>
      <c r="K338" s="1" t="n">
        <f aca="false">IFERROR(INDEX('Segment Calc'!$E$2:$E$11,MATCH(8,'Segment Calc'!$G$2:$G$11,0)),"")</f>
        <v>1</v>
      </c>
      <c r="L338" s="1" t="n">
        <f aca="false">IFERROR(INDEX('Segment Calc'!$I$2:$I$11,MATCH(8,'Segment Calc'!$G$2:$G$11,0)),"")</f>
        <v>0</v>
      </c>
      <c r="M338" s="1" t="n">
        <f aca="false">IFERROR(INDEX('Segment Calc'!$I$2:$I$11,MATCH(8,'Segment Calc'!$G$2:$G$11,0)),"")</f>
        <v>0</v>
      </c>
    </row>
    <row r="339" customFormat="false" ht="15" hidden="false" customHeight="true" outlineLevel="0" collapsed="false">
      <c r="A339" s="1" t="str">
        <f aca="false">IFERROR(INDEX('Segment Calc'!$A$2:$A$11,MATCH(9,'Segment Calc'!$G$2:$G$11,0)),"")</f>
        <v>Office Furniture</v>
      </c>
      <c r="B339" s="1" t="str">
        <f aca="false">IFERROR(INDEX('Segment Calc'!$B$2:$B$11,MATCH(9,'Segment Calc'!$G$2:$G$11,0)),"")</f>
        <v>Focus account coverage and lead/specification</v>
      </c>
      <c r="C339" s="1" t="n">
        <f aca="false">IFERROR(INDEX('Segment Calc'!$C$2:$C$11,MATCH(9,'Segment Calc'!$G$2:$G$11,0)),"")</f>
        <v>35</v>
      </c>
      <c r="D339" s="1" t="n">
        <f aca="false">IFERROR(INDEX('Segment Calc'!$D$2:$D$11,MATCH(9,'Segment Calc'!$G$2:$G$11,0)),"")</f>
        <v>30570</v>
      </c>
      <c r="E339" s="1" t="n">
        <f aca="false">IFERROR(INDEX('Segment Calc'!$H$2:$H$11,MATCH(9,'Segment Calc'!$G$2:$G$11,0)),"")</f>
        <v>2</v>
      </c>
      <c r="F339" s="1" t="n">
        <f aca="false">IF(E339=0,0,E339)</f>
        <v>2</v>
      </c>
      <c r="G339" s="12" t="n">
        <f aca="false">IF(E339=0,"",F339/E339)</f>
        <v>1</v>
      </c>
      <c r="H339" s="1" t="s">
        <v>33</v>
      </c>
      <c r="I339" s="1" t="s">
        <v>33</v>
      </c>
      <c r="K339" s="1" t="n">
        <f aca="false">IFERROR(INDEX('Segment Calc'!$E$2:$E$11,MATCH(9,'Segment Calc'!$G$2:$G$11,0)),"")</f>
        <v>0</v>
      </c>
      <c r="L339" s="1" t="n">
        <f aca="false">IFERROR(INDEX('Segment Calc'!$I$2:$I$11,MATCH(9,'Segment Calc'!$G$2:$G$11,0)),"")</f>
        <v>1119</v>
      </c>
      <c r="M339" s="1" t="n">
        <f aca="false">IFERROR(INDEX('Segment Calc'!$I$2:$I$11,MATCH(9,'Segment Calc'!$G$2:$G$11,0)),"")</f>
        <v>1119</v>
      </c>
    </row>
    <row r="340" customFormat="false" ht="15" hidden="false" customHeight="true" outlineLevel="0" collapsed="false">
      <c r="A340" s="1" t="str">
        <f aca="false">IFERROR(INDEX('Segment Calc'!$A$2:$A$11,MATCH(10,'Segment Calc'!$G$2:$G$11,0)),"")</f>
        <v>HOME FRUN.</v>
      </c>
      <c r="B340" s="1" t="str">
        <f aca="false">IFERROR(INDEX('Segment Calc'!$B$2:$B$11,MATCH(10,'Segment Calc'!$G$2:$G$11,0)),"")</f>
        <v>Focus account coverage</v>
      </c>
      <c r="C340" s="1" t="n">
        <f aca="false">IFERROR(INDEX('Segment Calc'!$C$2:$C$11,MATCH(10,'Segment Calc'!$G$2:$G$11,0)),"")</f>
        <v>2</v>
      </c>
      <c r="D340" s="1" t="n">
        <f aca="false">IFERROR(INDEX('Segment Calc'!$D$2:$D$11,MATCH(10,'Segment Calc'!$G$2:$G$11,0)),"")</f>
        <v>15984</v>
      </c>
      <c r="E340" s="1" t="n">
        <f aca="false">IFERROR(INDEX('Segment Calc'!$H$2:$H$11,MATCH(10,'Segment Calc'!$G$2:$G$11,0)),"")</f>
        <v>1</v>
      </c>
      <c r="F340" s="1" t="n">
        <f aca="false">IF(E340=0,0,E340)</f>
        <v>1</v>
      </c>
      <c r="G340" s="12" t="n">
        <f aca="false">IF(E340=0,"",F340/E340)</f>
        <v>1</v>
      </c>
      <c r="H340" s="1" t="s">
        <v>33</v>
      </c>
      <c r="I340" s="1" t="s">
        <v>33</v>
      </c>
      <c r="K340" s="1" t="n">
        <f aca="false">IFERROR(INDEX('Segment Calc'!$E$2:$E$11,MATCH(10,'Segment Calc'!$G$2:$G$11,0)),"")</f>
        <v>0</v>
      </c>
      <c r="L340" s="1" t="n">
        <f aca="false">IFERROR(INDEX('Segment Calc'!$I$2:$I$11,MATCH(10,'Segment Calc'!$G$2:$G$11,0)),"")</f>
        <v>2148</v>
      </c>
      <c r="M340" s="1" t="n">
        <f aca="false">IFERROR(INDEX('Segment Calc'!$I$2:$I$11,MATCH(10,'Segment Calc'!$G$2:$G$11,0)),"")</f>
        <v>2148</v>
      </c>
    </row>
    <row r="343" customFormat="false" ht="15" hidden="false" customHeight="true" outlineLevel="0" collapsed="false">
      <c r="A343" s="6" t="s">
        <v>34</v>
      </c>
    </row>
    <row r="345" customFormat="false" ht="15" hidden="false" customHeight="true" outlineLevel="0" collapsed="false">
      <c r="A345" s="1" t="str">
        <f aca="false">IFERROR(INDEX(Developers!$D$5:$D$319,MATCH($L$4,Developers!$A$5:$A$319,0)),"")</f>
        <v/>
      </c>
    </row>
    <row r="346" customFormat="false" ht="15" hidden="false" customHeight="true" outlineLevel="0" collapsed="false">
      <c r="A346" s="1" t="str">
        <f aca="false">IFERROR(INDEX(Developers!$E$5:$E$319,MATCH($L$4,Developers!$A$5:$A$319,0)),"")</f>
        <v/>
      </c>
    </row>
    <row r="347" customFormat="false" ht="15" hidden="false" customHeight="true" outlineLevel="0" collapsed="false">
      <c r="A347" s="1" t="str">
        <f aca="false">IFERROR(INDEX(Developers!$F$5:$F$319,MATCH($L$4,Developers!$A$5:$A$319,0)),"")</f>
        <v/>
      </c>
    </row>
    <row r="348" customFormat="false" ht="15" hidden="false" customHeight="true" outlineLevel="0" collapsed="false">
      <c r="A348" s="1" t="str">
        <f aca="false">IFERROR(INDEX(Developers!$G$5:$G$319,MATCH($L$4,Developers!$A$5:$A$319,0)),"")</f>
        <v/>
      </c>
    </row>
    <row r="349" customFormat="false" ht="15" hidden="false" customHeight="true" outlineLevel="0" collapsed="false">
      <c r="A349" s="1" t="str">
        <f aca="false">IFERROR(INDEX(Developers!$H$5:$H$319,MATCH($L$4,Developers!$A$5:$A$319,0)),"")</f>
        <v/>
      </c>
    </row>
    <row r="350" customFormat="false" ht="15" hidden="false" customHeight="true" outlineLevel="0" collapsed="false">
      <c r="A350" s="1" t="str">
        <f aca="false">IFERROR(INDEX(Developers!$I$5:$I$319,MATCH($L$4,Developers!$A$5:$A$319,0)),"")</f>
        <v/>
      </c>
    </row>
    <row r="351" customFormat="false" ht="15" hidden="false" customHeight="true" outlineLevel="0" collapsed="false">
      <c r="A351" s="1" t="str">
        <f aca="false">IFERROR(INDEX(Developers!$J$5:$J$319,MATCH($L$4,Developers!$A$5:$A$319,0)),"")</f>
        <v/>
      </c>
    </row>
    <row r="352" customFormat="false" ht="15" hidden="false" customHeight="true" outlineLevel="0" collapsed="false">
      <c r="A352" s="1" t="str">
        <f aca="false">IFERROR(INDEX(Developers!$K$5:$K$319,MATCH($L$4,Developers!$A$5:$A$319,0)),"")</f>
        <v/>
      </c>
    </row>
    <row r="353" customFormat="false" ht="15" hidden="false" customHeight="true" outlineLevel="0" collapsed="false">
      <c r="A353" s="1" t="str">
        <f aca="false">IFERROR(INDEX(Developers!$L$5:$L$319,MATCH($L$4,Developers!$A$5:$A$319,0)),"")</f>
        <v/>
      </c>
    </row>
    <row r="354" customFormat="false" ht="15" hidden="false" customHeight="true" outlineLevel="0" collapsed="false">
      <c r="A354" s="1" t="str">
        <f aca="false">IFERROR(INDEX(Developers!$M$5:$M$319,MATCH($L$4,Developers!$A$5:$A$319,0)),"")</f>
        <v/>
      </c>
    </row>
    <row r="355" customFormat="false" ht="15" hidden="false" customHeight="true" outlineLevel="0" collapsed="false">
      <c r="A355" s="11" t="s">
        <v>35</v>
      </c>
    </row>
    <row r="358" customFormat="false" ht="15" hidden="false" customHeight="true" outlineLevel="0" collapsed="false">
      <c r="A358" s="6" t="s">
        <v>36</v>
      </c>
    </row>
    <row r="359" customFormat="false" ht="27.75" hidden="false" customHeight="true" outlineLevel="0" collapsed="false">
      <c r="A359" s="13" t="s">
        <v>37</v>
      </c>
    </row>
    <row r="361" customFormat="false" ht="15" hidden="false" customHeight="true" outlineLevel="0" collapsed="false">
      <c r="A361" s="1" t="s">
        <v>38</v>
      </c>
      <c r="B361" s="14" t="s">
        <v>39</v>
      </c>
    </row>
    <row r="362" customFormat="false" ht="15" hidden="false" customHeight="true" outlineLevel="0" collapsed="false">
      <c r="A362" s="1" t="s">
        <v>40</v>
      </c>
      <c r="B362" s="1" t="n">
        <f aca="false">B361-DATE(2026,4,1)+1</f>
        <v>142</v>
      </c>
    </row>
    <row r="363" customFormat="false" ht="15" hidden="false" customHeight="true" outlineLevel="0" collapsed="false">
      <c r="A363" s="1" t="s">
        <v>41</v>
      </c>
      <c r="B363" s="1" t="n">
        <f aca="false">B362/365</f>
        <v>0.389041095890411</v>
      </c>
    </row>
    <row r="366" customFormat="false" ht="25.5" hidden="false" customHeight="true" outlineLevel="0" collapsed="false">
      <c r="A366" s="13" t="s">
        <v>42</v>
      </c>
    </row>
    <row r="367" customFormat="false" ht="25.5" hidden="false" customHeight="true" outlineLevel="0" collapsed="false">
      <c r="A367" s="13" t="s">
        <v>43</v>
      </c>
    </row>
    <row r="368" customFormat="false" ht="25.5" hidden="false" customHeight="true" outlineLevel="0" collapsed="false">
      <c r="A368" s="13" t="s">
        <v>44</v>
      </c>
    </row>
    <row r="369" customFormat="false" ht="25.5" hidden="false" customHeight="true" outlineLevel="0" collapsed="false">
      <c r="A369" s="13" t="s">
        <v>45</v>
      </c>
    </row>
    <row r="370" customFormat="false" ht="25.5" hidden="false" customHeight="true" outlineLevel="0" collapsed="false">
      <c r="A370" s="13" t="s">
        <v>46</v>
      </c>
    </row>
    <row r="371" customFormat="false" ht="25.5" hidden="false" customHeight="true" outlineLevel="0" collapsed="false">
      <c r="A371" s="13" t="s">
        <v>47</v>
      </c>
    </row>
    <row r="372" customFormat="false" ht="25.5" hidden="false" customHeight="true" outlineLevel="0" collapsed="false">
      <c r="A372" s="13" t="s">
        <v>48</v>
      </c>
    </row>
    <row r="375" customFormat="false" ht="15" hidden="false" customHeight="true" outlineLevel="0" collapsed="false">
      <c r="A375" s="6" t="s">
        <v>49</v>
      </c>
    </row>
    <row r="376" customFormat="false" ht="37.5" hidden="false" customHeight="true" outlineLevel="0" collapsed="false">
      <c r="A376" s="13" t="s">
        <v>50</v>
      </c>
    </row>
    <row r="378" customFormat="false" ht="15" hidden="false" customHeight="true" outlineLevel="0" collapsed="false">
      <c r="A378" s="7" t="s">
        <v>51</v>
      </c>
      <c r="B378" s="7" t="s">
        <v>52</v>
      </c>
      <c r="C378" s="7" t="s">
        <v>53</v>
      </c>
      <c r="D378" s="7" t="s">
        <v>54</v>
      </c>
      <c r="E378" s="7" t="s">
        <v>55</v>
      </c>
      <c r="F378" s="7" t="s">
        <v>25</v>
      </c>
      <c r="G378" s="7" t="s">
        <v>56</v>
      </c>
      <c r="H378" s="7" t="s">
        <v>57</v>
      </c>
      <c r="I378" s="7" t="s">
        <v>58</v>
      </c>
      <c r="J378" s="7" t="s">
        <v>59</v>
      </c>
      <c r="K378" s="7" t="s">
        <v>60</v>
      </c>
    </row>
    <row r="379" customFormat="false" ht="15" hidden="false" customHeight="true" outlineLevel="0" collapsed="false">
      <c r="A379" s="1" t="s">
        <v>61</v>
      </c>
      <c r="B379" s="1" t="s">
        <v>62</v>
      </c>
      <c r="C379" s="1" t="n">
        <v>743</v>
      </c>
      <c r="D379" s="1" t="n">
        <v>87</v>
      </c>
      <c r="E379" s="12" t="n">
        <v>0.117092866756393</v>
      </c>
      <c r="F379" s="1" t="n">
        <v>103</v>
      </c>
      <c r="G379" s="1" t="n">
        <v>83</v>
      </c>
      <c r="H379" s="12" t="n">
        <v>0.805825242718447</v>
      </c>
      <c r="I379" s="1" t="n">
        <v>5442</v>
      </c>
      <c r="J379" s="1" t="n">
        <v>1128</v>
      </c>
      <c r="K379" s="12" t="n">
        <v>0.207276736493936</v>
      </c>
    </row>
    <row r="380" customFormat="false" ht="15" hidden="false" customHeight="true" outlineLevel="0" collapsed="false">
      <c r="A380" s="1" t="s">
        <v>63</v>
      </c>
      <c r="B380" s="1" t="s">
        <v>64</v>
      </c>
      <c r="C380" s="1" t="n">
        <v>558</v>
      </c>
      <c r="D380" s="1" t="n">
        <v>4</v>
      </c>
      <c r="E380" s="12" t="n">
        <v>0.00716845878136201</v>
      </c>
      <c r="F380" s="1" t="n">
        <v>80</v>
      </c>
      <c r="G380" s="1" t="n">
        <v>1</v>
      </c>
      <c r="H380" s="12" t="n">
        <v>0.0125</v>
      </c>
      <c r="I380" s="1" t="n">
        <v>1746.6</v>
      </c>
      <c r="J380" s="1" t="n">
        <v>194</v>
      </c>
      <c r="K380" s="12" t="n">
        <v>0.111072941715333</v>
      </c>
    </row>
    <row r="381" customFormat="false" ht="15" hidden="false" customHeight="true" outlineLevel="0" collapsed="false">
      <c r="A381" s="1" t="s">
        <v>65</v>
      </c>
      <c r="B381" s="1" t="s">
        <v>66</v>
      </c>
      <c r="C381" s="1" t="n">
        <v>152</v>
      </c>
      <c r="D381" s="1" t="n">
        <v>9</v>
      </c>
      <c r="E381" s="12" t="n">
        <v>0.0592105263157895</v>
      </c>
      <c r="F381" s="1" t="n">
        <v>36</v>
      </c>
      <c r="G381" s="1" t="n">
        <v>0</v>
      </c>
      <c r="H381" s="12" t="n">
        <v>0</v>
      </c>
      <c r="I381" s="1" t="n">
        <v>15369</v>
      </c>
      <c r="J381" s="1" t="n">
        <v>1206</v>
      </c>
      <c r="K381" s="12" t="n">
        <v>0.0784696466913918</v>
      </c>
    </row>
    <row r="382" customFormat="false" ht="15" hidden="false" customHeight="true" outlineLevel="0" collapsed="false">
      <c r="A382" s="1" t="s">
        <v>67</v>
      </c>
      <c r="B382" s="1" t="s">
        <v>64</v>
      </c>
      <c r="C382" s="1" t="n">
        <v>1268</v>
      </c>
      <c r="D382" s="1" t="n">
        <v>151</v>
      </c>
      <c r="E382" s="12" t="n">
        <v>0.119085173501577</v>
      </c>
      <c r="F382" s="1" t="n">
        <v>312</v>
      </c>
      <c r="G382" s="1" t="n">
        <v>144</v>
      </c>
      <c r="H382" s="12" t="n">
        <v>0.461538461538462</v>
      </c>
      <c r="I382" s="1" t="n">
        <v>16326</v>
      </c>
      <c r="J382" s="1" t="n">
        <v>1150</v>
      </c>
      <c r="K382" s="12" t="n">
        <v>0.070439789293152</v>
      </c>
    </row>
    <row r="383" customFormat="false" ht="15" hidden="false" customHeight="true" outlineLevel="0" collapsed="false">
      <c r="A383" s="1" t="s">
        <v>68</v>
      </c>
      <c r="B383" s="1" t="s">
        <v>69</v>
      </c>
      <c r="C383" s="1" t="n">
        <v>29</v>
      </c>
      <c r="D383" s="1" t="n">
        <v>0</v>
      </c>
      <c r="E383" s="12" t="n">
        <v>0</v>
      </c>
      <c r="F383" s="1" t="n">
        <v>10</v>
      </c>
      <c r="G383" s="1" t="n">
        <v>0</v>
      </c>
      <c r="H383" s="12" t="n">
        <v>0</v>
      </c>
      <c r="I383" s="1" t="n">
        <v>14671</v>
      </c>
      <c r="J383" s="1" t="n">
        <v>976</v>
      </c>
      <c r="K383" s="12" t="n">
        <v>0.0665257991956922</v>
      </c>
    </row>
    <row r="384" customFormat="false" ht="15" hidden="false" customHeight="true" outlineLevel="0" collapsed="false">
      <c r="A384" s="1" t="s">
        <v>70</v>
      </c>
      <c r="B384" s="1" t="s">
        <v>71</v>
      </c>
      <c r="C384" s="1" t="n">
        <v>171</v>
      </c>
      <c r="D384" s="1" t="n">
        <v>3</v>
      </c>
      <c r="E384" s="12" t="n">
        <v>0.0175438596491228</v>
      </c>
      <c r="F384" s="1" t="n">
        <v>21</v>
      </c>
      <c r="G384" s="1" t="n">
        <v>0</v>
      </c>
      <c r="H384" s="12" t="n">
        <v>0</v>
      </c>
      <c r="I384" s="1" t="n">
        <v>17781</v>
      </c>
      <c r="J384" s="1" t="n">
        <v>976</v>
      </c>
      <c r="K384" s="12" t="n">
        <v>0.0548900511782239</v>
      </c>
    </row>
    <row r="385" customFormat="false" ht="15" hidden="false" customHeight="true" outlineLevel="0" collapsed="false">
      <c r="A385" s="1" t="s">
        <v>72</v>
      </c>
      <c r="B385" s="1" t="s">
        <v>64</v>
      </c>
      <c r="C385" s="1" t="n">
        <v>828</v>
      </c>
      <c r="D385" s="1" t="n">
        <v>31</v>
      </c>
      <c r="E385" s="12" t="n">
        <v>0.0374396135265701</v>
      </c>
      <c r="F385" s="1" t="n">
        <v>142</v>
      </c>
      <c r="G385" s="1" t="n">
        <v>1</v>
      </c>
      <c r="H385" s="12" t="n">
        <v>0.00704225352112676</v>
      </c>
      <c r="I385" s="1" t="n">
        <v>53825</v>
      </c>
      <c r="J385" s="1" t="n">
        <v>1206</v>
      </c>
      <c r="K385" s="12" t="n">
        <v>0.0224059451927543</v>
      </c>
    </row>
    <row r="386" customFormat="false" ht="15" hidden="false" customHeight="true" outlineLevel="0" collapsed="false">
      <c r="A386" s="1" t="s">
        <v>73</v>
      </c>
      <c r="B386" s="1" t="s">
        <v>74</v>
      </c>
      <c r="C386" s="1" t="n">
        <v>239</v>
      </c>
      <c r="D386" s="1" t="n">
        <v>4</v>
      </c>
      <c r="E386" s="12" t="n">
        <v>0.0167364016736402</v>
      </c>
      <c r="F386" s="1" t="n">
        <v>37</v>
      </c>
      <c r="G386" s="1" t="n">
        <v>1</v>
      </c>
      <c r="H386" s="12" t="n">
        <v>0.027027027027027</v>
      </c>
      <c r="I386" s="1" t="n">
        <v>1113.4</v>
      </c>
      <c r="J386" s="1" t="n">
        <v>24</v>
      </c>
      <c r="K386" s="12" t="n">
        <v>0.021555595473325</v>
      </c>
    </row>
    <row r="387" customFormat="false" ht="15" hidden="false" customHeight="true" outlineLevel="0" collapsed="false">
      <c r="A387" s="1" t="s">
        <v>75</v>
      </c>
      <c r="B387" s="1" t="s">
        <v>76</v>
      </c>
      <c r="C387" s="1" t="n">
        <v>530</v>
      </c>
      <c r="D387" s="1" t="n">
        <v>8</v>
      </c>
      <c r="E387" s="12" t="n">
        <v>0.0150943396226415</v>
      </c>
      <c r="F387" s="1" t="n">
        <v>67</v>
      </c>
      <c r="G387" s="1" t="n">
        <v>4</v>
      </c>
      <c r="H387" s="12" t="n">
        <v>0.0597014925373134</v>
      </c>
      <c r="I387" s="1" t="n">
        <v>10940.6</v>
      </c>
      <c r="J387" s="1" t="n">
        <v>194</v>
      </c>
      <c r="K387" s="12" t="n">
        <v>0.0177321170685337</v>
      </c>
    </row>
    <row r="388" customFormat="false" ht="15" hidden="false" customHeight="true" outlineLevel="0" collapsed="false">
      <c r="A388" s="1" t="s">
        <v>77</v>
      </c>
      <c r="B388" s="1" t="s">
        <v>78</v>
      </c>
      <c r="C388" s="1" t="n">
        <v>1329</v>
      </c>
      <c r="D388" s="1" t="n">
        <v>39</v>
      </c>
      <c r="E388" s="12" t="n">
        <v>0.0293453724604966</v>
      </c>
      <c r="F388" s="1" t="n">
        <v>166</v>
      </c>
      <c r="G388" s="1" t="n">
        <v>3</v>
      </c>
      <c r="H388" s="12" t="n">
        <v>0.0180722891566265</v>
      </c>
      <c r="I388" s="1" t="n">
        <v>4194</v>
      </c>
      <c r="J388" s="1" t="n">
        <v>24</v>
      </c>
      <c r="K388" s="12" t="n">
        <v>0.00572246065808298</v>
      </c>
    </row>
    <row r="389" customFormat="false" ht="15" hidden="false" customHeight="true" outlineLevel="0" collapsed="false">
      <c r="A389" s="1" t="s">
        <v>79</v>
      </c>
      <c r="B389" s="1" t="s">
        <v>80</v>
      </c>
      <c r="C389" s="1" t="n">
        <v>161</v>
      </c>
      <c r="D389" s="1" t="n">
        <v>34</v>
      </c>
      <c r="E389" s="12" t="n">
        <v>0.211180124223603</v>
      </c>
      <c r="F389" s="1" t="n">
        <v>96</v>
      </c>
      <c r="G389" s="1" t="n">
        <v>34</v>
      </c>
      <c r="H389" s="12" t="n">
        <v>0.354166666666667</v>
      </c>
      <c r="I389" s="1" t="n">
        <v>5442</v>
      </c>
      <c r="J389" s="1" t="n">
        <v>22</v>
      </c>
      <c r="K389" s="12" t="n">
        <v>0.00404263138552003</v>
      </c>
    </row>
    <row r="390" customFormat="false" ht="15" hidden="false" customHeight="true" outlineLevel="0" collapsed="false">
      <c r="A390" s="1" t="s">
        <v>81</v>
      </c>
      <c r="B390" s="1" t="s">
        <v>82</v>
      </c>
      <c r="C390" s="1" t="n">
        <v>193</v>
      </c>
      <c r="D390" s="1" t="n">
        <v>3</v>
      </c>
      <c r="E390" s="12" t="n">
        <v>0.0155440414507772</v>
      </c>
      <c r="F390" s="1" t="n">
        <v>24</v>
      </c>
      <c r="G390" s="1" t="n">
        <v>0</v>
      </c>
      <c r="H390" s="12" t="n">
        <v>0</v>
      </c>
      <c r="I390" s="1" t="n">
        <v>436</v>
      </c>
      <c r="J390" s="1" t="n">
        <v>0</v>
      </c>
      <c r="K390" s="12" t="n">
        <v>0</v>
      </c>
    </row>
    <row r="391" customFormat="false" ht="15" hidden="false" customHeight="true" outlineLevel="0" collapsed="false">
      <c r="A391" s="1" t="s">
        <v>83</v>
      </c>
      <c r="B391" s="1" t="s">
        <v>84</v>
      </c>
      <c r="C391" s="1" t="n">
        <v>194</v>
      </c>
      <c r="D391" s="1" t="n">
        <v>5</v>
      </c>
      <c r="E391" s="12" t="n">
        <v>0.0257731958762887</v>
      </c>
      <c r="F391" s="1" t="n">
        <v>27</v>
      </c>
      <c r="G391" s="1" t="n">
        <v>0</v>
      </c>
      <c r="H391" s="12" t="n">
        <v>0</v>
      </c>
      <c r="I391" s="1" t="n">
        <v>11421</v>
      </c>
      <c r="J391" s="1" t="n">
        <v>0</v>
      </c>
      <c r="K391" s="12" t="n">
        <v>0</v>
      </c>
    </row>
    <row r="392" customFormat="false" ht="15" hidden="false" customHeight="true" outlineLevel="0" collapsed="false">
      <c r="A392" s="1" t="s">
        <v>85</v>
      </c>
      <c r="B392" s="1" t="s">
        <v>82</v>
      </c>
      <c r="C392" s="1" t="n">
        <v>217</v>
      </c>
      <c r="D392" s="1" t="n">
        <v>34</v>
      </c>
      <c r="E392" s="12" t="n">
        <v>0.15668202764977</v>
      </c>
      <c r="F392" s="1" t="n">
        <v>36</v>
      </c>
      <c r="G392" s="1" t="n">
        <v>2</v>
      </c>
      <c r="H392" s="12" t="n">
        <v>0.0555555555555556</v>
      </c>
      <c r="I392" s="1" t="n">
        <v>971.2</v>
      </c>
      <c r="J392" s="1" t="n">
        <v>0</v>
      </c>
      <c r="K392" s="12" t="n">
        <v>0</v>
      </c>
    </row>
    <row r="393" customFormat="false" ht="15" hidden="false" customHeight="true" outlineLevel="0" collapsed="false">
      <c r="A393" s="1" t="s">
        <v>86</v>
      </c>
      <c r="B393" s="1" t="s">
        <v>84</v>
      </c>
      <c r="C393" s="1" t="n">
        <v>178</v>
      </c>
      <c r="D393" s="1" t="n">
        <v>6</v>
      </c>
      <c r="E393" s="12" t="n">
        <v>0.0337078651685393</v>
      </c>
      <c r="F393" s="1" t="n">
        <v>34</v>
      </c>
      <c r="G393" s="1" t="n">
        <v>1</v>
      </c>
      <c r="H393" s="12" t="n">
        <v>0.0294117647058824</v>
      </c>
      <c r="I393" s="1" t="n">
        <v>7440</v>
      </c>
      <c r="J393" s="1" t="n">
        <v>0</v>
      </c>
      <c r="K393" s="12" t="n">
        <v>0</v>
      </c>
    </row>
    <row r="394" customFormat="false" ht="15" hidden="false" customHeight="true" outlineLevel="0" collapsed="false">
      <c r="A394" s="1" t="s">
        <v>87</v>
      </c>
      <c r="B394" s="1" t="s">
        <v>84</v>
      </c>
      <c r="C394" s="1" t="n">
        <v>313</v>
      </c>
      <c r="D394" s="1" t="n">
        <v>30</v>
      </c>
      <c r="E394" s="12" t="n">
        <v>0.0958466453674121</v>
      </c>
      <c r="F394" s="1" t="n">
        <v>101</v>
      </c>
      <c r="G394" s="1" t="n">
        <v>27</v>
      </c>
      <c r="H394" s="12" t="n">
        <v>0.267326732673267</v>
      </c>
      <c r="I394" s="1" t="n">
        <v>5442</v>
      </c>
      <c r="J394" s="1" t="n">
        <v>0</v>
      </c>
      <c r="K394" s="12" t="n">
        <v>0</v>
      </c>
    </row>
    <row r="395" customFormat="false" ht="15" hidden="false" customHeight="true" outlineLevel="0" collapsed="false">
      <c r="A395" s="1" t="s">
        <v>88</v>
      </c>
      <c r="B395" s="1" t="s">
        <v>84</v>
      </c>
      <c r="C395" s="1" t="n">
        <v>187</v>
      </c>
      <c r="D395" s="1" t="n">
        <v>11</v>
      </c>
      <c r="E395" s="12" t="n">
        <v>0.0588235294117647</v>
      </c>
      <c r="F395" s="1" t="n">
        <v>44</v>
      </c>
      <c r="G395" s="1" t="n">
        <v>0</v>
      </c>
      <c r="H395" s="12" t="n">
        <v>0</v>
      </c>
      <c r="I395" s="1" t="n">
        <v>9965</v>
      </c>
      <c r="J395" s="1" t="n">
        <v>0</v>
      </c>
      <c r="K395" s="12" t="n">
        <v>0</v>
      </c>
    </row>
    <row r="396" customFormat="false" ht="15" hidden="false" customHeight="true" outlineLevel="0" collapsed="false">
      <c r="A396" s="1" t="s">
        <v>89</v>
      </c>
      <c r="B396" s="1" t="s">
        <v>66</v>
      </c>
      <c r="C396" s="1" t="n">
        <v>236</v>
      </c>
      <c r="D396" s="1" t="n">
        <v>0</v>
      </c>
      <c r="E396" s="12" t="n">
        <v>0</v>
      </c>
      <c r="F396" s="1" t="n">
        <v>34</v>
      </c>
      <c r="G396" s="1" t="n">
        <v>0</v>
      </c>
      <c r="H396" s="12" t="n">
        <v>0</v>
      </c>
      <c r="I396" s="1" t="n">
        <v>2109.4</v>
      </c>
      <c r="J396" s="1" t="n">
        <v>0</v>
      </c>
      <c r="K396" s="12" t="n">
        <v>0</v>
      </c>
    </row>
    <row r="397" customFormat="false" ht="15" hidden="false" customHeight="true" outlineLevel="0" collapsed="false">
      <c r="A397" s="1" t="s">
        <v>90</v>
      </c>
      <c r="B397" s="1" t="s">
        <v>74</v>
      </c>
      <c r="C397" s="1" t="n">
        <v>572</v>
      </c>
      <c r="D397" s="1" t="n">
        <v>0</v>
      </c>
      <c r="E397" s="12" t="n">
        <v>0</v>
      </c>
      <c r="F397" s="1" t="n">
        <v>8</v>
      </c>
      <c r="G397" s="1" t="n">
        <v>0</v>
      </c>
      <c r="H397" s="12" t="n">
        <v>0</v>
      </c>
      <c r="I397" s="1" t="n">
        <v>0</v>
      </c>
      <c r="J397" s="1" t="n">
        <v>0</v>
      </c>
    </row>
    <row r="398" customFormat="false" ht="15" hidden="false" customHeight="true" outlineLevel="0" collapsed="false">
      <c r="A398" s="1" t="s">
        <v>91</v>
      </c>
      <c r="B398" s="1" t="s">
        <v>62</v>
      </c>
      <c r="C398" s="1" t="n">
        <v>21</v>
      </c>
      <c r="D398" s="1" t="n">
        <v>0</v>
      </c>
      <c r="E398" s="12" t="n">
        <v>0</v>
      </c>
      <c r="F398" s="1" t="n">
        <v>10</v>
      </c>
      <c r="G398" s="1" t="n">
        <v>0</v>
      </c>
      <c r="H398" s="12" t="n">
        <v>0</v>
      </c>
      <c r="I398" s="1" t="n">
        <v>0</v>
      </c>
      <c r="J398" s="1" t="n">
        <v>0</v>
      </c>
    </row>
    <row r="399" customFormat="false" ht="15" hidden="false" customHeight="true" outlineLevel="0" collapsed="false">
      <c r="A399" s="1" t="s">
        <v>92</v>
      </c>
      <c r="B399" s="1" t="s">
        <v>93</v>
      </c>
      <c r="C399" s="1" t="n">
        <v>29</v>
      </c>
      <c r="D399" s="1" t="n">
        <v>0</v>
      </c>
      <c r="E399" s="12" t="n">
        <v>0</v>
      </c>
      <c r="F399" s="1" t="n">
        <v>25</v>
      </c>
      <c r="G399" s="1" t="n">
        <v>0</v>
      </c>
      <c r="H399" s="12" t="n">
        <v>0</v>
      </c>
      <c r="I399" s="1" t="n">
        <v>0</v>
      </c>
      <c r="J399" s="1" t="n">
        <v>0</v>
      </c>
    </row>
    <row r="400" customFormat="false" ht="15" hidden="false" customHeight="true" outlineLevel="0" collapsed="false">
      <c r="A400" s="1" t="s">
        <v>94</v>
      </c>
      <c r="B400" s="1" t="s">
        <v>64</v>
      </c>
      <c r="C400" s="1" t="n">
        <v>10</v>
      </c>
      <c r="D400" s="1" t="n">
        <v>0</v>
      </c>
      <c r="E400" s="12" t="n">
        <v>0</v>
      </c>
      <c r="F400" s="1" t="n">
        <v>0</v>
      </c>
      <c r="G400" s="1" t="n">
        <v>0</v>
      </c>
      <c r="H400" s="12" t="s">
        <v>95</v>
      </c>
      <c r="I400" s="1" t="n">
        <v>0</v>
      </c>
      <c r="J400" s="1" t="n">
        <v>0</v>
      </c>
    </row>
    <row r="401" customFormat="false" ht="15" hidden="false" customHeight="true" outlineLevel="0" collapsed="false">
      <c r="A401" s="1" t="s">
        <v>96</v>
      </c>
      <c r="B401" s="1" t="s">
        <v>74</v>
      </c>
      <c r="C401" s="1" t="n">
        <v>32</v>
      </c>
      <c r="D401" s="1" t="n">
        <v>1</v>
      </c>
      <c r="E401" s="12" t="n">
        <v>0.03125</v>
      </c>
      <c r="F401" s="1" t="n">
        <v>25</v>
      </c>
      <c r="G401" s="1" t="n">
        <v>0</v>
      </c>
      <c r="H401" s="12" t="n">
        <v>0</v>
      </c>
      <c r="I401" s="1" t="n">
        <v>0</v>
      </c>
      <c r="J401" s="1" t="n">
        <v>0</v>
      </c>
    </row>
    <row r="402" customFormat="false" ht="15" hidden="false" customHeight="true" outlineLevel="0" collapsed="false">
      <c r="A402" s="1" t="s">
        <v>97</v>
      </c>
      <c r="B402" s="1" t="s">
        <v>82</v>
      </c>
      <c r="C402" s="1" t="n">
        <v>38</v>
      </c>
      <c r="D402" s="1" t="n">
        <v>1</v>
      </c>
      <c r="E402" s="12" t="n">
        <v>0.0263157894736842</v>
      </c>
      <c r="F402" s="1" t="n">
        <v>6</v>
      </c>
      <c r="G402" s="1" t="n">
        <v>1</v>
      </c>
      <c r="H402" s="12" t="n">
        <v>0.166666666666667</v>
      </c>
      <c r="I402" s="1" t="n">
        <v>0</v>
      </c>
      <c r="J402" s="1" t="n">
        <v>0</v>
      </c>
    </row>
    <row r="403" customFormat="false" ht="15" hidden="false" customHeight="true" outlineLevel="0" collapsed="false">
      <c r="A403" s="1" t="s">
        <v>98</v>
      </c>
      <c r="B403" s="1" t="s">
        <v>69</v>
      </c>
      <c r="C403" s="1" t="n">
        <v>18</v>
      </c>
      <c r="D403" s="1" t="n">
        <v>8</v>
      </c>
      <c r="E403" s="12" t="n">
        <v>0.444444444444444</v>
      </c>
      <c r="F403" s="1" t="n">
        <v>7</v>
      </c>
      <c r="G403" s="1" t="n">
        <v>4</v>
      </c>
      <c r="H403" s="12" t="n">
        <v>0.571428571428571</v>
      </c>
      <c r="I403" s="1" t="n">
        <v>0</v>
      </c>
      <c r="J403" s="1" t="n">
        <v>0</v>
      </c>
    </row>
    <row r="404" customFormat="false" ht="15" hidden="false" customHeight="true" outlineLevel="0" collapsed="false">
      <c r="A404" s="1" t="s">
        <v>99</v>
      </c>
      <c r="B404" s="1" t="s">
        <v>62</v>
      </c>
      <c r="C404" s="1" t="n">
        <v>0</v>
      </c>
      <c r="D404" s="1" t="n">
        <v>0</v>
      </c>
      <c r="E404" s="12" t="s">
        <v>95</v>
      </c>
      <c r="F404" s="1" t="n">
        <v>0</v>
      </c>
      <c r="G404" s="1" t="n">
        <v>0</v>
      </c>
      <c r="H404" s="12" t="s">
        <v>95</v>
      </c>
      <c r="I404" s="1" t="n">
        <v>0</v>
      </c>
      <c r="J404" s="1" t="n">
        <v>0</v>
      </c>
    </row>
  </sheetData>
  <mergeCells count="11">
    <mergeCell ref="A5:L5"/>
    <mergeCell ref="A328:M328"/>
    <mergeCell ref="A359:J359"/>
    <mergeCell ref="A366:J366"/>
    <mergeCell ref="A367:J367"/>
    <mergeCell ref="A368:J368"/>
    <mergeCell ref="A369:J369"/>
    <mergeCell ref="A370:J370"/>
    <mergeCell ref="A371:J371"/>
    <mergeCell ref="A372:J372"/>
    <mergeCell ref="A376:K376"/>
  </mergeCells>
  <conditionalFormatting sqref="H10:J324">
    <cfRule type="colorScale" priority="2">
      <colorScale>
        <cfvo type="min" val="0"/>
        <cfvo type="num" val="0"/>
        <cfvo type="max" val="0"/>
        <color rgb="FFD9534F"/>
        <color rgb="FFFFD65C"/>
        <color rgb="FF5CB878"/>
      </colorScale>
    </cfRule>
  </conditionalFormatting>
  <conditionalFormatting sqref="K379:K404">
    <cfRule type="colorScale" priority="3">
      <colorScale>
        <cfvo type="min" val="0"/>
        <cfvo type="percentile" val="50"/>
        <cfvo type="max" val="0"/>
        <color rgb="FFD9534F"/>
        <color rgb="FFFFD65C"/>
        <color rgb="FF5CB878"/>
      </colorScale>
    </cfRule>
  </conditionalFormatting>
  <dataValidations count="6">
    <dataValidation type="list" allowBlank="1" showInputMessage="1" showErrorMessage="1" sqref="B4">
      <formula1>TypeList</formula1>
    </dataValidation>
    <dataValidation type="list" allowBlank="1" showInputMessage="1" showErrorMessage="1" sqref="D4">
      <formula1>SegmentList</formula1>
    </dataValidation>
    <dataValidation type="list" allowBlank="1" showInputMessage="1" showErrorMessage="1" sqref="F4">
      <formula1>LoyaltyList</formula1>
    </dataValidation>
    <dataValidation type="list" allowBlank="1" showInputMessage="1" showErrorMessage="1" sqref="H4">
      <formula1>ProductList</formula1>
    </dataValidation>
    <dataValidation type="list" allowBlank="1" showInputMessage="1" showErrorMessage="1" sqref="J4">
      <formula1>CategoryList</formula1>
    </dataValidation>
    <dataValidation type="list" allowBlank="1" showInputMessage="1" showErrorMessage="1" sqref="L4">
      <formula1>INDIRECT("Loc"&amp;IF($J$4="(All)","All",SUBSTITUTE(SUBSTITUTE($J$4," ",""),"-","")))</formula1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</cols>
  <sheetData>
    <row r="1" customFormat="false" ht="15" hidden="false" customHeight="true" outlineLevel="0" collapsed="false">
      <c r="A1" s="1" t="s">
        <v>100</v>
      </c>
    </row>
    <row r="2" customFormat="false" ht="15" hidden="false" customHeight="true" outlineLevel="0" collapsed="false">
      <c r="A2" s="1" t="s">
        <v>101</v>
      </c>
    </row>
    <row r="3" customFormat="false" ht="15" hidden="false" customHeight="true" outlineLevel="0" collapsed="false">
      <c r="A3" s="1" t="s">
        <v>102</v>
      </c>
    </row>
    <row r="4" customFormat="false" ht="15" hidden="false" customHeight="true" outlineLevel="0" collapsed="false">
      <c r="A4" s="1" t="s">
        <v>103</v>
      </c>
    </row>
    <row r="5" customFormat="false" ht="15" hidden="false" customHeight="true" outlineLevel="0" collapsed="false">
      <c r="A5" s="1" t="s">
        <v>104</v>
      </c>
    </row>
    <row r="6" customFormat="false" ht="15" hidden="false" customHeight="true" outlineLevel="0" collapsed="false">
      <c r="A6" s="1" t="s">
        <v>105</v>
      </c>
    </row>
    <row r="7" customFormat="false" ht="15" hidden="false" customHeight="true" outlineLevel="0" collapsed="false">
      <c r="A7" s="1" t="s">
        <v>106</v>
      </c>
    </row>
    <row r="8" customFormat="false" ht="15" hidden="false" customHeight="true" outlineLevel="0" collapsed="false">
      <c r="A8" s="1" t="s">
        <v>107</v>
      </c>
    </row>
    <row r="9" customFormat="false" ht="15" hidden="false" customHeight="true" outlineLevel="0" collapsed="false">
      <c r="A9" s="1" t="s">
        <v>108</v>
      </c>
    </row>
    <row r="10" customFormat="false" ht="15" hidden="false" customHeight="true" outlineLevel="0" collapsed="false">
      <c r="A10" s="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8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20"/>
    <col collapsed="false" customWidth="true" hidden="false" outlineLevel="0" max="15" min="12" style="1" width="9"/>
    <col collapsed="false" customWidth="true" hidden="false" outlineLevel="0" max="17" min="16" style="1" width="11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0" min="20" style="1" width="12"/>
    <col collapsed="false" customWidth="true" hidden="false" outlineLevel="0" max="21" min="21" style="1" width="16"/>
    <col collapsed="false" customWidth="true" hidden="false" outlineLevel="0" max="22" min="22" style="1" width="14"/>
    <col collapsed="false" customWidth="true" hidden="false" outlineLevel="0" max="23" min="23" style="1" width="15"/>
    <col collapsed="false" customWidth="true" hidden="false" outlineLevel="0" max="24" min="24" style="1" width="20"/>
    <col collapsed="false" customWidth="true" hidden="false" outlineLevel="0" max="25" min="25" style="1" width="18"/>
  </cols>
  <sheetData>
    <row r="1" customFormat="false" ht="15" hidden="false" customHeight="true" outlineLevel="0" collapsed="false">
      <c r="L1" s="15" t="n">
        <v>688773</v>
      </c>
      <c r="M1" s="15" t="n">
        <v>703867</v>
      </c>
      <c r="N1" s="15" t="n">
        <v>849013</v>
      </c>
      <c r="O1" s="15" t="n">
        <v>254300</v>
      </c>
      <c r="P1" s="15" t="n">
        <v>2752522</v>
      </c>
      <c r="S1" s="15" t="n">
        <v>0</v>
      </c>
      <c r="T1" s="15" t="n">
        <v>0</v>
      </c>
    </row>
    <row r="2" customFormat="false" ht="15" hidden="false" customHeight="true" outlineLevel="0" collapsed="false">
      <c r="A2" s="16" t="s">
        <v>110</v>
      </c>
      <c r="B2" s="16" t="s">
        <v>111</v>
      </c>
      <c r="C2" s="16" t="s">
        <v>1</v>
      </c>
      <c r="D2" s="16" t="s">
        <v>2</v>
      </c>
      <c r="E2" s="16" t="s">
        <v>112</v>
      </c>
      <c r="F2" s="16" t="s">
        <v>113</v>
      </c>
      <c r="G2" s="16" t="s">
        <v>114</v>
      </c>
      <c r="H2" s="16" t="s">
        <v>115</v>
      </c>
      <c r="I2" s="16" t="s">
        <v>3</v>
      </c>
      <c r="J2" s="16" t="s">
        <v>116</v>
      </c>
      <c r="K2" s="16" t="s">
        <v>117</v>
      </c>
      <c r="L2" s="16" t="s">
        <v>10</v>
      </c>
      <c r="M2" s="16" t="s">
        <v>11</v>
      </c>
      <c r="N2" s="16" t="s">
        <v>12</v>
      </c>
      <c r="O2" s="16" t="s">
        <v>13</v>
      </c>
      <c r="P2" s="16" t="s">
        <v>19</v>
      </c>
      <c r="Q2" s="16" t="s">
        <v>118</v>
      </c>
      <c r="R2" s="16" t="s">
        <v>119</v>
      </c>
      <c r="S2" s="16" t="s">
        <v>120</v>
      </c>
      <c r="T2" s="16" t="s">
        <v>121</v>
      </c>
      <c r="U2" s="16" t="s">
        <v>122</v>
      </c>
      <c r="V2" s="16" t="s">
        <v>123</v>
      </c>
      <c r="W2" s="16" t="s">
        <v>124</v>
      </c>
      <c r="X2" s="16" t="s">
        <v>100</v>
      </c>
      <c r="Y2" s="16" t="s">
        <v>5</v>
      </c>
      <c r="Z2" s="16" t="s">
        <v>125</v>
      </c>
      <c r="AA2" s="16" t="s">
        <v>126</v>
      </c>
      <c r="AB2" s="1" t="s">
        <v>127</v>
      </c>
      <c r="AC2" s="1" t="s">
        <v>128</v>
      </c>
      <c r="AD2" s="1" t="s">
        <v>129</v>
      </c>
      <c r="AE2" s="1" t="s">
        <v>130</v>
      </c>
      <c r="AF2" s="1" t="s">
        <v>131</v>
      </c>
    </row>
    <row r="3" customFormat="false" ht="15" hidden="false" customHeight="true" outlineLevel="0" collapsed="false">
      <c r="A3" s="15" t="s">
        <v>132</v>
      </c>
      <c r="B3" s="15" t="s">
        <v>133</v>
      </c>
      <c r="C3" s="15" t="s">
        <v>134</v>
      </c>
      <c r="D3" s="15" t="s">
        <v>135</v>
      </c>
      <c r="E3" s="15" t="s">
        <v>136</v>
      </c>
      <c r="F3" s="15" t="s">
        <v>137</v>
      </c>
      <c r="G3" s="15" t="s">
        <v>138</v>
      </c>
      <c r="H3" s="15" t="s">
        <v>136</v>
      </c>
      <c r="I3" s="15" t="s">
        <v>139</v>
      </c>
      <c r="J3" s="15" t="s">
        <v>140</v>
      </c>
      <c r="K3" s="15" t="s">
        <v>141</v>
      </c>
      <c r="N3" s="15" t="n">
        <v>48</v>
      </c>
      <c r="P3" s="15" t="n">
        <v>48</v>
      </c>
      <c r="Y3" s="15" t="s">
        <v>142</v>
      </c>
      <c r="AB3" s="15" t="s">
        <v>143</v>
      </c>
    </row>
    <row r="4" customFormat="false" ht="15" hidden="false" customHeight="true" outlineLevel="0" collapsed="false">
      <c r="A4" s="15" t="s">
        <v>132</v>
      </c>
      <c r="B4" s="15" t="s">
        <v>133</v>
      </c>
      <c r="C4" s="15" t="s">
        <v>134</v>
      </c>
      <c r="D4" s="15" t="s">
        <v>135</v>
      </c>
      <c r="E4" s="15" t="s">
        <v>136</v>
      </c>
      <c r="F4" s="15" t="s">
        <v>137</v>
      </c>
      <c r="G4" s="15" t="s">
        <v>138</v>
      </c>
      <c r="H4" s="15" t="s">
        <v>136</v>
      </c>
      <c r="I4" s="15" t="s">
        <v>139</v>
      </c>
      <c r="J4" s="15" t="s">
        <v>144</v>
      </c>
      <c r="K4" s="15" t="s">
        <v>145</v>
      </c>
      <c r="N4" s="15" t="n">
        <v>188</v>
      </c>
      <c r="P4" s="15" t="n">
        <v>188</v>
      </c>
      <c r="Y4" s="15" t="s">
        <v>142</v>
      </c>
      <c r="AB4" s="15" t="s">
        <v>143</v>
      </c>
    </row>
    <row r="5" customFormat="false" ht="15" hidden="false" customHeight="true" outlineLevel="0" collapsed="false">
      <c r="A5" s="15" t="s">
        <v>146</v>
      </c>
      <c r="B5" s="15" t="s">
        <v>147</v>
      </c>
      <c r="C5" s="15" t="s">
        <v>148</v>
      </c>
      <c r="E5" s="15" t="s">
        <v>136</v>
      </c>
      <c r="F5" s="15" t="s">
        <v>137</v>
      </c>
      <c r="G5" s="15" t="s">
        <v>149</v>
      </c>
      <c r="H5" s="15" t="s">
        <v>136</v>
      </c>
      <c r="I5" s="15" t="s">
        <v>139</v>
      </c>
      <c r="J5" s="15" t="s">
        <v>150</v>
      </c>
      <c r="K5" s="15" t="s">
        <v>151</v>
      </c>
      <c r="M5" s="15" t="n">
        <v>17</v>
      </c>
      <c r="N5" s="15" t="n">
        <v>4</v>
      </c>
      <c r="P5" s="15" t="n">
        <v>21</v>
      </c>
      <c r="Y5" s="15" t="s">
        <v>142</v>
      </c>
      <c r="AB5" s="15" t="s">
        <v>143</v>
      </c>
    </row>
    <row r="6" customFormat="false" ht="15" hidden="false" customHeight="true" outlineLevel="0" collapsed="false">
      <c r="A6" s="15" t="s">
        <v>152</v>
      </c>
      <c r="B6" s="15" t="s">
        <v>153</v>
      </c>
      <c r="C6" s="15" t="s">
        <v>148</v>
      </c>
      <c r="E6" s="15" t="s">
        <v>136</v>
      </c>
      <c r="F6" s="15" t="s">
        <v>137</v>
      </c>
      <c r="G6" s="15" t="s">
        <v>154</v>
      </c>
      <c r="H6" s="15" t="s">
        <v>136</v>
      </c>
      <c r="I6" s="15" t="s">
        <v>139</v>
      </c>
      <c r="J6" s="15" t="s">
        <v>144</v>
      </c>
      <c r="K6" s="15" t="s">
        <v>155</v>
      </c>
      <c r="L6" s="15" t="n">
        <v>20</v>
      </c>
      <c r="P6" s="15" t="n">
        <v>20</v>
      </c>
      <c r="Y6" s="15" t="s">
        <v>156</v>
      </c>
      <c r="AB6" s="15" t="s">
        <v>143</v>
      </c>
    </row>
    <row r="7" customFormat="false" ht="15" hidden="false" customHeight="true" outlineLevel="0" collapsed="false">
      <c r="A7" s="15" t="s">
        <v>152</v>
      </c>
      <c r="B7" s="15" t="s">
        <v>153</v>
      </c>
      <c r="C7" s="15" t="s">
        <v>148</v>
      </c>
      <c r="E7" s="15" t="s">
        <v>136</v>
      </c>
      <c r="F7" s="15" t="s">
        <v>137</v>
      </c>
      <c r="G7" s="15" t="s">
        <v>154</v>
      </c>
      <c r="H7" s="15" t="s">
        <v>136</v>
      </c>
      <c r="I7" s="15" t="s">
        <v>139</v>
      </c>
      <c r="J7" s="15" t="s">
        <v>150</v>
      </c>
      <c r="K7" s="15" t="s">
        <v>157</v>
      </c>
      <c r="L7" s="15" t="n">
        <v>158</v>
      </c>
      <c r="P7" s="15" t="n">
        <v>158</v>
      </c>
      <c r="Y7" s="15" t="s">
        <v>156</v>
      </c>
      <c r="AB7" s="15" t="s">
        <v>143</v>
      </c>
    </row>
    <row r="8" customFormat="false" ht="15" hidden="false" customHeight="true" outlineLevel="0" collapsed="false">
      <c r="A8" s="15" t="s">
        <v>152</v>
      </c>
      <c r="B8" s="15" t="s">
        <v>153</v>
      </c>
      <c r="C8" s="15" t="s">
        <v>148</v>
      </c>
      <c r="E8" s="15" t="s">
        <v>136</v>
      </c>
      <c r="F8" s="15" t="s">
        <v>137</v>
      </c>
      <c r="G8" s="15" t="s">
        <v>154</v>
      </c>
      <c r="H8" s="15" t="s">
        <v>136</v>
      </c>
      <c r="I8" s="15" t="s">
        <v>139</v>
      </c>
      <c r="J8" s="15" t="s">
        <v>158</v>
      </c>
      <c r="K8" s="15" t="s">
        <v>159</v>
      </c>
      <c r="L8" s="15" t="n">
        <v>30</v>
      </c>
      <c r="P8" s="15" t="n">
        <v>30</v>
      </c>
      <c r="Y8" s="15" t="s">
        <v>156</v>
      </c>
      <c r="AB8" s="15" t="s">
        <v>143</v>
      </c>
    </row>
    <row r="9" customFormat="false" ht="15" hidden="false" customHeight="true" outlineLevel="0" collapsed="false">
      <c r="A9" s="15" t="s">
        <v>160</v>
      </c>
      <c r="B9" s="15" t="s">
        <v>161</v>
      </c>
      <c r="C9" s="15" t="s">
        <v>134</v>
      </c>
      <c r="D9" s="15" t="s">
        <v>135</v>
      </c>
      <c r="E9" s="15" t="s">
        <v>136</v>
      </c>
      <c r="F9" s="15" t="s">
        <v>137</v>
      </c>
      <c r="G9" s="15" t="s">
        <v>136</v>
      </c>
      <c r="H9" s="15" t="s">
        <v>136</v>
      </c>
      <c r="I9" s="15" t="s">
        <v>139</v>
      </c>
      <c r="J9" s="15" t="s">
        <v>140</v>
      </c>
      <c r="K9" s="15" t="s">
        <v>162</v>
      </c>
      <c r="L9" s="15" t="n">
        <v>1</v>
      </c>
      <c r="P9" s="15" t="n">
        <v>1</v>
      </c>
      <c r="Y9" s="15" t="s">
        <v>142</v>
      </c>
      <c r="AB9" s="15" t="s">
        <v>163</v>
      </c>
      <c r="AC9" s="15" t="n">
        <v>3490</v>
      </c>
      <c r="AD9" s="15" t="n">
        <v>40.6123583</v>
      </c>
      <c r="AE9" s="15" t="n">
        <v>6933</v>
      </c>
      <c r="AF9" s="15" t="s">
        <v>95</v>
      </c>
    </row>
    <row r="10" customFormat="false" ht="15" hidden="false" customHeight="true" outlineLevel="0" collapsed="false">
      <c r="A10" s="15" t="s">
        <v>160</v>
      </c>
      <c r="B10" s="15" t="s">
        <v>161</v>
      </c>
      <c r="C10" s="15" t="s">
        <v>134</v>
      </c>
      <c r="D10" s="15" t="s">
        <v>135</v>
      </c>
      <c r="E10" s="15" t="s">
        <v>136</v>
      </c>
      <c r="F10" s="15" t="s">
        <v>137</v>
      </c>
      <c r="G10" s="15" t="s">
        <v>136</v>
      </c>
      <c r="H10" s="15" t="s">
        <v>136</v>
      </c>
      <c r="I10" s="15" t="s">
        <v>139</v>
      </c>
      <c r="J10" s="15" t="s">
        <v>144</v>
      </c>
      <c r="K10" s="15" t="s">
        <v>164</v>
      </c>
      <c r="M10" s="15" t="n">
        <v>123</v>
      </c>
      <c r="N10" s="15" t="n">
        <v>2977</v>
      </c>
      <c r="O10" s="15" t="n">
        <v>522</v>
      </c>
      <c r="P10" s="15" t="n">
        <v>3622</v>
      </c>
      <c r="Y10" s="15" t="s">
        <v>142</v>
      </c>
      <c r="AB10" s="15" t="s">
        <v>163</v>
      </c>
      <c r="AC10" s="15" t="n">
        <v>3490</v>
      </c>
      <c r="AD10" s="15" t="n">
        <v>40.6123583</v>
      </c>
      <c r="AE10" s="15" t="n">
        <v>6933</v>
      </c>
      <c r="AF10" s="15" t="s">
        <v>95</v>
      </c>
    </row>
    <row r="11" customFormat="false" ht="15" hidden="false" customHeight="true" outlineLevel="0" collapsed="false">
      <c r="A11" s="15" t="s">
        <v>160</v>
      </c>
      <c r="B11" s="15" t="s">
        <v>161</v>
      </c>
      <c r="C11" s="15" t="s">
        <v>134</v>
      </c>
      <c r="D11" s="15" t="s">
        <v>135</v>
      </c>
      <c r="E11" s="15" t="s">
        <v>136</v>
      </c>
      <c r="F11" s="15" t="s">
        <v>137</v>
      </c>
      <c r="G11" s="15" t="s">
        <v>136</v>
      </c>
      <c r="H11" s="15" t="s">
        <v>136</v>
      </c>
      <c r="I11" s="15" t="s">
        <v>139</v>
      </c>
      <c r="J11" s="15" t="s">
        <v>150</v>
      </c>
      <c r="K11" s="15" t="s">
        <v>165</v>
      </c>
      <c r="M11" s="15" t="n">
        <v>4</v>
      </c>
      <c r="N11" s="15" t="n">
        <v>1426</v>
      </c>
      <c r="O11" s="15" t="n">
        <v>375</v>
      </c>
      <c r="P11" s="15" t="n">
        <v>1805</v>
      </c>
      <c r="Y11" s="15" t="s">
        <v>142</v>
      </c>
      <c r="AB11" s="15" t="s">
        <v>163</v>
      </c>
      <c r="AC11" s="15" t="n">
        <v>3490</v>
      </c>
      <c r="AD11" s="15" t="n">
        <v>40.6123583</v>
      </c>
      <c r="AE11" s="15" t="n">
        <v>6933</v>
      </c>
      <c r="AF11" s="15" t="s">
        <v>95</v>
      </c>
    </row>
    <row r="12" customFormat="false" ht="15" hidden="false" customHeight="true" outlineLevel="0" collapsed="false">
      <c r="A12" s="15" t="s">
        <v>160</v>
      </c>
      <c r="B12" s="15" t="s">
        <v>161</v>
      </c>
      <c r="C12" s="15" t="s">
        <v>134</v>
      </c>
      <c r="D12" s="15" t="s">
        <v>135</v>
      </c>
      <c r="E12" s="15" t="s">
        <v>136</v>
      </c>
      <c r="F12" s="15" t="s">
        <v>137</v>
      </c>
      <c r="G12" s="15" t="s">
        <v>136</v>
      </c>
      <c r="H12" s="15" t="s">
        <v>136</v>
      </c>
      <c r="I12" s="15" t="s">
        <v>139</v>
      </c>
      <c r="J12" s="15" t="s">
        <v>166</v>
      </c>
      <c r="K12" s="15" t="s">
        <v>167</v>
      </c>
      <c r="O12" s="15" t="n">
        <v>265</v>
      </c>
      <c r="P12" s="15" t="n">
        <v>265</v>
      </c>
      <c r="Y12" s="15" t="s">
        <v>142</v>
      </c>
      <c r="AB12" s="15" t="s">
        <v>163</v>
      </c>
      <c r="AC12" s="15" t="n">
        <v>3490</v>
      </c>
      <c r="AD12" s="15" t="n">
        <v>40.6123583</v>
      </c>
      <c r="AE12" s="15" t="n">
        <v>6933</v>
      </c>
      <c r="AF12" s="15" t="s">
        <v>95</v>
      </c>
    </row>
    <row r="13" customFormat="false" ht="15" hidden="false" customHeight="true" outlineLevel="0" collapsed="false">
      <c r="A13" s="15" t="s">
        <v>160</v>
      </c>
      <c r="B13" s="15" t="s">
        <v>161</v>
      </c>
      <c r="C13" s="15" t="s">
        <v>134</v>
      </c>
      <c r="D13" s="15" t="s">
        <v>135</v>
      </c>
      <c r="E13" s="15" t="s">
        <v>136</v>
      </c>
      <c r="F13" s="15" t="s">
        <v>137</v>
      </c>
      <c r="G13" s="15" t="s">
        <v>136</v>
      </c>
      <c r="H13" s="15" t="s">
        <v>136</v>
      </c>
      <c r="I13" s="15" t="s">
        <v>139</v>
      </c>
      <c r="J13" s="15" t="s">
        <v>158</v>
      </c>
      <c r="K13" s="15" t="s">
        <v>168</v>
      </c>
      <c r="M13" s="15" t="n">
        <v>100</v>
      </c>
      <c r="N13" s="15" t="n">
        <v>1596</v>
      </c>
      <c r="O13" s="15" t="n">
        <v>314</v>
      </c>
      <c r="P13" s="15" t="n">
        <v>2010</v>
      </c>
      <c r="Y13" s="15" t="s">
        <v>142</v>
      </c>
      <c r="AB13" s="15" t="s">
        <v>163</v>
      </c>
      <c r="AC13" s="15" t="n">
        <v>3490</v>
      </c>
      <c r="AD13" s="15" t="n">
        <v>40.6123583</v>
      </c>
      <c r="AE13" s="15" t="n">
        <v>6933</v>
      </c>
      <c r="AF13" s="15" t="s">
        <v>95</v>
      </c>
    </row>
    <row r="14" customFormat="false" ht="15" hidden="false" customHeight="true" outlineLevel="0" collapsed="false">
      <c r="A14" s="15" t="s">
        <v>160</v>
      </c>
      <c r="B14" s="15" t="s">
        <v>161</v>
      </c>
      <c r="C14" s="15" t="s">
        <v>134</v>
      </c>
      <c r="D14" s="15" t="s">
        <v>135</v>
      </c>
      <c r="E14" s="15" t="s">
        <v>136</v>
      </c>
      <c r="F14" s="15" t="s">
        <v>137</v>
      </c>
      <c r="G14" s="15" t="s">
        <v>136</v>
      </c>
      <c r="H14" s="15" t="s">
        <v>136</v>
      </c>
      <c r="I14" s="15" t="s">
        <v>139</v>
      </c>
      <c r="J14" s="15" t="s">
        <v>169</v>
      </c>
      <c r="K14" s="15" t="s">
        <v>170</v>
      </c>
      <c r="M14" s="15" t="n">
        <v>3</v>
      </c>
      <c r="N14" s="15" t="n">
        <v>564</v>
      </c>
      <c r="O14" s="15" t="n">
        <v>86</v>
      </c>
      <c r="P14" s="15" t="n">
        <v>653</v>
      </c>
      <c r="Y14" s="15" t="s">
        <v>142</v>
      </c>
      <c r="AB14" s="15" t="s">
        <v>163</v>
      </c>
      <c r="AC14" s="15" t="n">
        <v>3490</v>
      </c>
      <c r="AD14" s="15" t="n">
        <v>40.6123583</v>
      </c>
      <c r="AE14" s="15" t="n">
        <v>6933</v>
      </c>
      <c r="AF14" s="15" t="s">
        <v>95</v>
      </c>
    </row>
    <row r="15" customFormat="false" ht="15" hidden="false" customHeight="true" outlineLevel="0" collapsed="false">
      <c r="A15" s="15" t="s">
        <v>171</v>
      </c>
      <c r="B15" s="15" t="s">
        <v>172</v>
      </c>
      <c r="C15" s="15" t="s">
        <v>148</v>
      </c>
      <c r="E15" s="15" t="s">
        <v>136</v>
      </c>
      <c r="F15" s="15" t="s">
        <v>137</v>
      </c>
      <c r="G15" s="15" t="s">
        <v>173</v>
      </c>
      <c r="H15" s="15" t="s">
        <v>136</v>
      </c>
      <c r="I15" s="15" t="s">
        <v>139</v>
      </c>
      <c r="J15" s="15" t="s">
        <v>150</v>
      </c>
      <c r="K15" s="15" t="s">
        <v>174</v>
      </c>
      <c r="N15" s="15" t="n">
        <v>2</v>
      </c>
      <c r="P15" s="15" t="n">
        <v>2</v>
      </c>
      <c r="Y15" s="15" t="s">
        <v>142</v>
      </c>
      <c r="AB15" s="15" t="s">
        <v>143</v>
      </c>
    </row>
    <row r="16" customFormat="false" ht="15" hidden="false" customHeight="true" outlineLevel="0" collapsed="false">
      <c r="A16" s="15" t="s">
        <v>175</v>
      </c>
      <c r="B16" s="15" t="s">
        <v>176</v>
      </c>
      <c r="C16" s="15" t="s">
        <v>134</v>
      </c>
      <c r="D16" s="15" t="s">
        <v>177</v>
      </c>
      <c r="E16" s="15" t="s">
        <v>136</v>
      </c>
      <c r="F16" s="15" t="s">
        <v>137</v>
      </c>
      <c r="G16" s="15" t="s">
        <v>178</v>
      </c>
      <c r="H16" s="15" t="s">
        <v>136</v>
      </c>
      <c r="I16" s="15" t="s">
        <v>139</v>
      </c>
      <c r="J16" s="15" t="s">
        <v>140</v>
      </c>
      <c r="K16" s="15" t="s">
        <v>179</v>
      </c>
      <c r="L16" s="15" t="n">
        <v>54</v>
      </c>
      <c r="M16" s="15" t="n">
        <v>18</v>
      </c>
      <c r="P16" s="15" t="n">
        <v>72</v>
      </c>
      <c r="Y16" s="15" t="s">
        <v>142</v>
      </c>
      <c r="AB16" s="15" t="s">
        <v>143</v>
      </c>
    </row>
    <row r="17" customFormat="false" ht="15" hidden="false" customHeight="true" outlineLevel="0" collapsed="false">
      <c r="A17" s="15" t="s">
        <v>175</v>
      </c>
      <c r="B17" s="15" t="s">
        <v>176</v>
      </c>
      <c r="C17" s="15" t="s">
        <v>134</v>
      </c>
      <c r="D17" s="15" t="s">
        <v>177</v>
      </c>
      <c r="E17" s="15" t="s">
        <v>136</v>
      </c>
      <c r="F17" s="15" t="s">
        <v>137</v>
      </c>
      <c r="G17" s="15" t="s">
        <v>178</v>
      </c>
      <c r="H17" s="15" t="s">
        <v>136</v>
      </c>
      <c r="I17" s="15" t="s">
        <v>139</v>
      </c>
      <c r="J17" s="15" t="s">
        <v>150</v>
      </c>
      <c r="K17" s="15" t="s">
        <v>180</v>
      </c>
      <c r="L17" s="15" t="n">
        <v>93</v>
      </c>
      <c r="M17" s="15" t="n">
        <v>110</v>
      </c>
      <c r="N17" s="15" t="n">
        <v>99</v>
      </c>
      <c r="O17" s="15" t="n">
        <v>69</v>
      </c>
      <c r="P17" s="15" t="n">
        <v>371</v>
      </c>
      <c r="Y17" s="15" t="s">
        <v>142</v>
      </c>
      <c r="AB17" s="15" t="s">
        <v>143</v>
      </c>
    </row>
    <row r="18" customFormat="false" ht="15" hidden="false" customHeight="true" outlineLevel="0" collapsed="false">
      <c r="A18" s="15" t="s">
        <v>175</v>
      </c>
      <c r="B18" s="15" t="s">
        <v>176</v>
      </c>
      <c r="C18" s="15" t="s">
        <v>134</v>
      </c>
      <c r="D18" s="15" t="s">
        <v>177</v>
      </c>
      <c r="E18" s="15" t="s">
        <v>136</v>
      </c>
      <c r="F18" s="15" t="s">
        <v>137</v>
      </c>
      <c r="G18" s="15" t="s">
        <v>178</v>
      </c>
      <c r="H18" s="15" t="s">
        <v>136</v>
      </c>
      <c r="I18" s="15" t="s">
        <v>139</v>
      </c>
      <c r="J18" s="15" t="s">
        <v>166</v>
      </c>
      <c r="K18" s="15" t="s">
        <v>181</v>
      </c>
      <c r="L18" s="15" t="n">
        <v>0</v>
      </c>
      <c r="P18" s="15" t="n">
        <v>0</v>
      </c>
      <c r="Y18" s="15" t="s">
        <v>142</v>
      </c>
      <c r="AB18" s="15" t="s">
        <v>143</v>
      </c>
    </row>
    <row r="19" customFormat="false" ht="15" hidden="false" customHeight="true" outlineLevel="0" collapsed="false">
      <c r="A19" s="15" t="s">
        <v>175</v>
      </c>
      <c r="B19" s="15" t="s">
        <v>176</v>
      </c>
      <c r="C19" s="15" t="s">
        <v>134</v>
      </c>
      <c r="D19" s="15" t="s">
        <v>177</v>
      </c>
      <c r="E19" s="15" t="s">
        <v>136</v>
      </c>
      <c r="F19" s="15" t="s">
        <v>137</v>
      </c>
      <c r="G19" s="15" t="s">
        <v>178</v>
      </c>
      <c r="H19" s="15" t="s">
        <v>136</v>
      </c>
      <c r="I19" s="15" t="s">
        <v>139</v>
      </c>
      <c r="J19" s="15" t="s">
        <v>158</v>
      </c>
      <c r="K19" s="15" t="s">
        <v>182</v>
      </c>
      <c r="L19" s="15" t="n">
        <v>17</v>
      </c>
      <c r="P19" s="15" t="n">
        <v>17</v>
      </c>
      <c r="Y19" s="15" t="s">
        <v>142</v>
      </c>
      <c r="AB19" s="15" t="s">
        <v>143</v>
      </c>
    </row>
    <row r="20" customFormat="false" ht="15" hidden="false" customHeight="true" outlineLevel="0" collapsed="false">
      <c r="A20" s="15" t="s">
        <v>175</v>
      </c>
      <c r="B20" s="15" t="s">
        <v>176</v>
      </c>
      <c r="C20" s="15" t="s">
        <v>134</v>
      </c>
      <c r="D20" s="15" t="s">
        <v>177</v>
      </c>
      <c r="E20" s="15" t="s">
        <v>136</v>
      </c>
      <c r="F20" s="15" t="s">
        <v>137</v>
      </c>
      <c r="G20" s="15" t="s">
        <v>178</v>
      </c>
      <c r="H20" s="15" t="s">
        <v>136</v>
      </c>
      <c r="I20" s="15" t="s">
        <v>139</v>
      </c>
      <c r="J20" s="15" t="s">
        <v>169</v>
      </c>
      <c r="K20" s="15" t="s">
        <v>183</v>
      </c>
      <c r="N20" s="15" t="n">
        <v>22</v>
      </c>
      <c r="P20" s="15" t="n">
        <v>22</v>
      </c>
      <c r="Y20" s="15" t="s">
        <v>142</v>
      </c>
      <c r="AB20" s="15" t="s">
        <v>143</v>
      </c>
    </row>
    <row r="21" customFormat="false" ht="15" hidden="false" customHeight="true" outlineLevel="0" collapsed="false">
      <c r="A21" s="15" t="s">
        <v>184</v>
      </c>
      <c r="B21" s="15" t="s">
        <v>185</v>
      </c>
      <c r="C21" s="15" t="s">
        <v>148</v>
      </c>
      <c r="E21" s="15" t="s">
        <v>136</v>
      </c>
      <c r="F21" s="15" t="s">
        <v>137</v>
      </c>
      <c r="G21" s="15" t="s">
        <v>136</v>
      </c>
      <c r="H21" s="15" t="s">
        <v>136</v>
      </c>
      <c r="I21" s="15" t="s">
        <v>139</v>
      </c>
      <c r="J21" s="15" t="s">
        <v>140</v>
      </c>
      <c r="K21" s="15" t="s">
        <v>186</v>
      </c>
      <c r="L21" s="15" t="n">
        <v>15</v>
      </c>
      <c r="P21" s="15" t="n">
        <v>15</v>
      </c>
      <c r="Y21" s="15" t="s">
        <v>142</v>
      </c>
      <c r="AB21" s="15" t="s">
        <v>143</v>
      </c>
    </row>
    <row r="22" customFormat="false" ht="15" hidden="false" customHeight="true" outlineLevel="0" collapsed="false">
      <c r="A22" s="15" t="s">
        <v>184</v>
      </c>
      <c r="B22" s="15" t="s">
        <v>185</v>
      </c>
      <c r="C22" s="15" t="s">
        <v>148</v>
      </c>
      <c r="E22" s="15" t="s">
        <v>136</v>
      </c>
      <c r="F22" s="15" t="s">
        <v>137</v>
      </c>
      <c r="G22" s="15" t="s">
        <v>136</v>
      </c>
      <c r="H22" s="15" t="s">
        <v>136</v>
      </c>
      <c r="I22" s="15" t="s">
        <v>139</v>
      </c>
      <c r="J22" s="15" t="s">
        <v>144</v>
      </c>
      <c r="K22" s="15" t="s">
        <v>187</v>
      </c>
      <c r="N22" s="15" t="n">
        <v>150</v>
      </c>
      <c r="P22" s="15" t="n">
        <v>150</v>
      </c>
      <c r="Y22" s="15" t="s">
        <v>142</v>
      </c>
      <c r="AB22" s="15" t="s">
        <v>143</v>
      </c>
    </row>
    <row r="23" customFormat="false" ht="15" hidden="false" customHeight="true" outlineLevel="0" collapsed="false">
      <c r="A23" s="15" t="s">
        <v>184</v>
      </c>
      <c r="B23" s="15" t="s">
        <v>185</v>
      </c>
      <c r="C23" s="15" t="s">
        <v>148</v>
      </c>
      <c r="E23" s="15" t="s">
        <v>136</v>
      </c>
      <c r="F23" s="15" t="s">
        <v>137</v>
      </c>
      <c r="G23" s="15" t="s">
        <v>136</v>
      </c>
      <c r="H23" s="15" t="s">
        <v>136</v>
      </c>
      <c r="I23" s="15" t="s">
        <v>139</v>
      </c>
      <c r="J23" s="15" t="s">
        <v>150</v>
      </c>
      <c r="K23" s="15" t="s">
        <v>188</v>
      </c>
      <c r="M23" s="15" t="n">
        <v>254</v>
      </c>
      <c r="N23" s="15" t="n">
        <v>-25</v>
      </c>
      <c r="O23" s="15" t="n">
        <v>100</v>
      </c>
      <c r="P23" s="15" t="n">
        <v>329</v>
      </c>
      <c r="Y23" s="15" t="s">
        <v>142</v>
      </c>
      <c r="AB23" s="15" t="s">
        <v>143</v>
      </c>
    </row>
    <row r="24" customFormat="false" ht="15" hidden="false" customHeight="true" outlineLevel="0" collapsed="false">
      <c r="A24" s="15" t="s">
        <v>184</v>
      </c>
      <c r="B24" s="15" t="s">
        <v>185</v>
      </c>
      <c r="C24" s="15" t="s">
        <v>148</v>
      </c>
      <c r="E24" s="15" t="s">
        <v>136</v>
      </c>
      <c r="F24" s="15" t="s">
        <v>137</v>
      </c>
      <c r="G24" s="15" t="s">
        <v>136</v>
      </c>
      <c r="H24" s="15" t="s">
        <v>136</v>
      </c>
      <c r="I24" s="15" t="s">
        <v>139</v>
      </c>
      <c r="J24" s="15" t="s">
        <v>166</v>
      </c>
      <c r="K24" s="15" t="s">
        <v>189</v>
      </c>
      <c r="M24" s="15" t="n">
        <v>56</v>
      </c>
      <c r="N24" s="15" t="n">
        <v>430</v>
      </c>
      <c r="P24" s="15" t="n">
        <v>486</v>
      </c>
      <c r="Y24" s="15" t="s">
        <v>142</v>
      </c>
      <c r="AB24" s="15" t="s">
        <v>143</v>
      </c>
    </row>
    <row r="25" customFormat="false" ht="15" hidden="false" customHeight="true" outlineLevel="0" collapsed="false">
      <c r="A25" s="15" t="s">
        <v>184</v>
      </c>
      <c r="B25" s="15" t="s">
        <v>185</v>
      </c>
      <c r="C25" s="15" t="s">
        <v>148</v>
      </c>
      <c r="E25" s="15" t="s">
        <v>136</v>
      </c>
      <c r="F25" s="15" t="s">
        <v>137</v>
      </c>
      <c r="G25" s="15" t="s">
        <v>136</v>
      </c>
      <c r="H25" s="15" t="s">
        <v>136</v>
      </c>
      <c r="I25" s="15" t="s">
        <v>139</v>
      </c>
      <c r="J25" s="15" t="s">
        <v>158</v>
      </c>
      <c r="K25" s="15" t="s">
        <v>190</v>
      </c>
      <c r="M25" s="15" t="n">
        <v>6</v>
      </c>
      <c r="P25" s="15" t="n">
        <v>6</v>
      </c>
      <c r="Y25" s="15" t="s">
        <v>142</v>
      </c>
      <c r="AB25" s="15" t="s">
        <v>143</v>
      </c>
    </row>
    <row r="26" customFormat="false" ht="15" hidden="false" customHeight="true" outlineLevel="0" collapsed="false">
      <c r="A26" s="15" t="s">
        <v>191</v>
      </c>
      <c r="B26" s="15" t="s">
        <v>192</v>
      </c>
      <c r="C26" s="15" t="s">
        <v>134</v>
      </c>
      <c r="D26" s="15" t="s">
        <v>135</v>
      </c>
      <c r="E26" s="15" t="s">
        <v>136</v>
      </c>
      <c r="F26" s="15" t="s">
        <v>137</v>
      </c>
      <c r="G26" s="15" t="s">
        <v>193</v>
      </c>
      <c r="H26" s="15" t="s">
        <v>136</v>
      </c>
      <c r="I26" s="15" t="s">
        <v>139</v>
      </c>
      <c r="J26" s="15" t="s">
        <v>140</v>
      </c>
      <c r="K26" s="15" t="s">
        <v>194</v>
      </c>
      <c r="M26" s="15" t="n">
        <v>164</v>
      </c>
      <c r="P26" s="15" t="n">
        <v>164</v>
      </c>
      <c r="Y26" s="15" t="s">
        <v>142</v>
      </c>
      <c r="AB26" s="15" t="s">
        <v>143</v>
      </c>
    </row>
    <row r="27" customFormat="false" ht="15" hidden="false" customHeight="true" outlineLevel="0" collapsed="false">
      <c r="A27" s="15" t="s">
        <v>191</v>
      </c>
      <c r="B27" s="15" t="s">
        <v>192</v>
      </c>
      <c r="C27" s="15" t="s">
        <v>134</v>
      </c>
      <c r="D27" s="15" t="s">
        <v>135</v>
      </c>
      <c r="E27" s="15" t="s">
        <v>136</v>
      </c>
      <c r="F27" s="15" t="s">
        <v>137</v>
      </c>
      <c r="G27" s="15" t="s">
        <v>193</v>
      </c>
      <c r="H27" s="15" t="s">
        <v>136</v>
      </c>
      <c r="I27" s="15" t="s">
        <v>139</v>
      </c>
      <c r="J27" s="15" t="s">
        <v>150</v>
      </c>
      <c r="K27" s="15" t="s">
        <v>195</v>
      </c>
      <c r="M27" s="15" t="n">
        <v>6</v>
      </c>
      <c r="P27" s="15" t="n">
        <v>6</v>
      </c>
      <c r="Y27" s="15" t="s">
        <v>142</v>
      </c>
      <c r="AB27" s="15" t="s">
        <v>143</v>
      </c>
    </row>
    <row r="28" customFormat="false" ht="15" hidden="false" customHeight="true" outlineLevel="0" collapsed="false">
      <c r="A28" s="15" t="s">
        <v>196</v>
      </c>
      <c r="B28" s="15" t="s">
        <v>197</v>
      </c>
      <c r="C28" s="15" t="s">
        <v>148</v>
      </c>
      <c r="E28" s="15" t="s">
        <v>136</v>
      </c>
      <c r="F28" s="15" t="s">
        <v>137</v>
      </c>
      <c r="G28" s="15" t="s">
        <v>149</v>
      </c>
      <c r="H28" s="15" t="s">
        <v>136</v>
      </c>
      <c r="I28" s="15" t="s">
        <v>139</v>
      </c>
      <c r="J28" s="15" t="s">
        <v>140</v>
      </c>
      <c r="K28" s="15" t="s">
        <v>198</v>
      </c>
      <c r="N28" s="15" t="n">
        <v>1</v>
      </c>
      <c r="P28" s="15" t="n">
        <v>1</v>
      </c>
      <c r="Y28" s="15" t="s">
        <v>142</v>
      </c>
      <c r="AB28" s="15" t="s">
        <v>143</v>
      </c>
    </row>
    <row r="29" customFormat="false" ht="15" hidden="false" customHeight="true" outlineLevel="0" collapsed="false">
      <c r="A29" s="15" t="s">
        <v>196</v>
      </c>
      <c r="B29" s="15" t="s">
        <v>197</v>
      </c>
      <c r="C29" s="15" t="s">
        <v>148</v>
      </c>
      <c r="E29" s="15" t="s">
        <v>136</v>
      </c>
      <c r="F29" s="15" t="s">
        <v>137</v>
      </c>
      <c r="G29" s="15" t="s">
        <v>149</v>
      </c>
      <c r="H29" s="15" t="s">
        <v>136</v>
      </c>
      <c r="I29" s="15" t="s">
        <v>139</v>
      </c>
      <c r="J29" s="15" t="s">
        <v>150</v>
      </c>
      <c r="K29" s="15" t="s">
        <v>199</v>
      </c>
      <c r="L29" s="15" t="n">
        <v>48</v>
      </c>
      <c r="P29" s="15" t="n">
        <v>48</v>
      </c>
      <c r="Y29" s="15" t="s">
        <v>142</v>
      </c>
      <c r="AB29" s="15" t="s">
        <v>143</v>
      </c>
    </row>
    <row r="30" customFormat="false" ht="15" hidden="false" customHeight="true" outlineLevel="0" collapsed="false">
      <c r="A30" s="15" t="s">
        <v>200</v>
      </c>
      <c r="B30" s="15" t="s">
        <v>201</v>
      </c>
      <c r="C30" s="15" t="s">
        <v>134</v>
      </c>
      <c r="D30" s="15" t="s">
        <v>135</v>
      </c>
      <c r="E30" s="15" t="s">
        <v>136</v>
      </c>
      <c r="F30" s="15" t="s">
        <v>137</v>
      </c>
      <c r="G30" s="15" t="s">
        <v>202</v>
      </c>
      <c r="H30" s="15" t="s">
        <v>136</v>
      </c>
      <c r="I30" s="15" t="s">
        <v>139</v>
      </c>
      <c r="J30" s="15" t="s">
        <v>150</v>
      </c>
      <c r="K30" s="15" t="s">
        <v>203</v>
      </c>
      <c r="M30" s="15" t="n">
        <v>835</v>
      </c>
      <c r="P30" s="15" t="n">
        <v>835</v>
      </c>
      <c r="Y30" s="15" t="s">
        <v>142</v>
      </c>
      <c r="AB30" s="15" t="s">
        <v>143</v>
      </c>
    </row>
    <row r="31" customFormat="false" ht="15" hidden="false" customHeight="true" outlineLevel="0" collapsed="false">
      <c r="A31" s="15" t="s">
        <v>204</v>
      </c>
      <c r="B31" s="15" t="s">
        <v>205</v>
      </c>
      <c r="C31" s="15" t="s">
        <v>148</v>
      </c>
      <c r="E31" s="15" t="s">
        <v>136</v>
      </c>
      <c r="F31" s="15" t="s">
        <v>137</v>
      </c>
      <c r="G31" s="15" t="s">
        <v>206</v>
      </c>
      <c r="H31" s="15" t="s">
        <v>136</v>
      </c>
      <c r="I31" s="15" t="s">
        <v>139</v>
      </c>
      <c r="J31" s="15" t="s">
        <v>140</v>
      </c>
      <c r="K31" s="15" t="s">
        <v>207</v>
      </c>
      <c r="M31" s="15" t="n">
        <v>16</v>
      </c>
      <c r="P31" s="15" t="n">
        <v>16</v>
      </c>
      <c r="Y31" s="15" t="s">
        <v>142</v>
      </c>
      <c r="AB31" s="15" t="s">
        <v>143</v>
      </c>
    </row>
    <row r="32" customFormat="false" ht="15" hidden="false" customHeight="true" outlineLevel="0" collapsed="false">
      <c r="A32" s="15" t="s">
        <v>208</v>
      </c>
      <c r="B32" s="15" t="s">
        <v>209</v>
      </c>
      <c r="C32" s="15" t="s">
        <v>148</v>
      </c>
      <c r="E32" s="15" t="s">
        <v>136</v>
      </c>
      <c r="F32" s="15" t="s">
        <v>137</v>
      </c>
      <c r="G32" s="15" t="s">
        <v>210</v>
      </c>
      <c r="H32" s="15" t="s">
        <v>136</v>
      </c>
      <c r="I32" s="15" t="s">
        <v>139</v>
      </c>
      <c r="J32" s="15" t="s">
        <v>140</v>
      </c>
      <c r="K32" s="15" t="s">
        <v>211</v>
      </c>
      <c r="L32" s="15" t="n">
        <v>78</v>
      </c>
      <c r="N32" s="15" t="n">
        <v>113</v>
      </c>
      <c r="P32" s="15" t="n">
        <v>191</v>
      </c>
      <c r="Y32" s="15" t="s">
        <v>142</v>
      </c>
      <c r="AB32" s="15" t="s">
        <v>143</v>
      </c>
    </row>
    <row r="33" customFormat="false" ht="15" hidden="false" customHeight="true" outlineLevel="0" collapsed="false">
      <c r="A33" s="15" t="s">
        <v>208</v>
      </c>
      <c r="B33" s="15" t="s">
        <v>209</v>
      </c>
      <c r="C33" s="15" t="s">
        <v>148</v>
      </c>
      <c r="E33" s="15" t="s">
        <v>136</v>
      </c>
      <c r="F33" s="15" t="s">
        <v>137</v>
      </c>
      <c r="G33" s="15" t="s">
        <v>210</v>
      </c>
      <c r="H33" s="15" t="s">
        <v>136</v>
      </c>
      <c r="I33" s="15" t="s">
        <v>139</v>
      </c>
      <c r="J33" s="15" t="s">
        <v>144</v>
      </c>
      <c r="K33" s="15" t="s">
        <v>212</v>
      </c>
      <c r="L33" s="15" t="n">
        <v>37</v>
      </c>
      <c r="N33" s="15" t="n">
        <v>61</v>
      </c>
      <c r="P33" s="15" t="n">
        <v>98</v>
      </c>
      <c r="Y33" s="15" t="s">
        <v>142</v>
      </c>
      <c r="AB33" s="15" t="s">
        <v>143</v>
      </c>
    </row>
    <row r="34" customFormat="false" ht="15" hidden="false" customHeight="true" outlineLevel="0" collapsed="false">
      <c r="A34" s="15" t="s">
        <v>208</v>
      </c>
      <c r="B34" s="15" t="s">
        <v>209</v>
      </c>
      <c r="C34" s="15" t="s">
        <v>148</v>
      </c>
      <c r="E34" s="15" t="s">
        <v>136</v>
      </c>
      <c r="F34" s="15" t="s">
        <v>137</v>
      </c>
      <c r="G34" s="15" t="s">
        <v>210</v>
      </c>
      <c r="H34" s="15" t="s">
        <v>136</v>
      </c>
      <c r="I34" s="15" t="s">
        <v>139</v>
      </c>
      <c r="J34" s="15" t="s">
        <v>150</v>
      </c>
      <c r="K34" s="15" t="s">
        <v>213</v>
      </c>
      <c r="L34" s="15" t="n">
        <v>56</v>
      </c>
      <c r="P34" s="15" t="n">
        <v>56</v>
      </c>
      <c r="Y34" s="15" t="s">
        <v>142</v>
      </c>
      <c r="AB34" s="15" t="s">
        <v>143</v>
      </c>
    </row>
    <row r="35" customFormat="false" ht="15" hidden="false" customHeight="true" outlineLevel="0" collapsed="false">
      <c r="A35" s="15" t="s">
        <v>208</v>
      </c>
      <c r="B35" s="15" t="s">
        <v>209</v>
      </c>
      <c r="C35" s="15" t="s">
        <v>148</v>
      </c>
      <c r="E35" s="15" t="s">
        <v>136</v>
      </c>
      <c r="F35" s="15" t="s">
        <v>137</v>
      </c>
      <c r="G35" s="15" t="s">
        <v>210</v>
      </c>
      <c r="H35" s="15" t="s">
        <v>136</v>
      </c>
      <c r="I35" s="15" t="s">
        <v>139</v>
      </c>
      <c r="J35" s="15" t="s">
        <v>158</v>
      </c>
      <c r="K35" s="15" t="s">
        <v>214</v>
      </c>
      <c r="L35" s="15" t="n">
        <v>40</v>
      </c>
      <c r="P35" s="15" t="n">
        <v>40</v>
      </c>
      <c r="Y35" s="15" t="s">
        <v>142</v>
      </c>
      <c r="AB35" s="15" t="s">
        <v>143</v>
      </c>
    </row>
    <row r="36" customFormat="false" ht="15" hidden="false" customHeight="true" outlineLevel="0" collapsed="false">
      <c r="A36" s="15" t="s">
        <v>215</v>
      </c>
      <c r="B36" s="15" t="s">
        <v>216</v>
      </c>
      <c r="C36" s="15" t="s">
        <v>217</v>
      </c>
      <c r="D36" s="15" t="s">
        <v>218</v>
      </c>
      <c r="E36" s="15" t="s">
        <v>136</v>
      </c>
      <c r="F36" s="15" t="s">
        <v>137</v>
      </c>
      <c r="G36" s="15" t="s">
        <v>219</v>
      </c>
      <c r="H36" s="15" t="s">
        <v>136</v>
      </c>
      <c r="I36" s="15" t="s">
        <v>139</v>
      </c>
      <c r="J36" s="15" t="s">
        <v>150</v>
      </c>
      <c r="K36" s="15" t="s">
        <v>220</v>
      </c>
      <c r="M36" s="15" t="n">
        <v>9</v>
      </c>
      <c r="P36" s="15" t="n">
        <v>9</v>
      </c>
      <c r="Y36" s="15" t="s">
        <v>142</v>
      </c>
      <c r="AB36" s="15" t="s">
        <v>143</v>
      </c>
    </row>
    <row r="37" customFormat="false" ht="15" hidden="false" customHeight="true" outlineLevel="0" collapsed="false">
      <c r="A37" s="15" t="s">
        <v>215</v>
      </c>
      <c r="B37" s="15" t="s">
        <v>216</v>
      </c>
      <c r="C37" s="15" t="s">
        <v>217</v>
      </c>
      <c r="D37" s="15" t="s">
        <v>218</v>
      </c>
      <c r="E37" s="15" t="s">
        <v>136</v>
      </c>
      <c r="F37" s="15" t="s">
        <v>137</v>
      </c>
      <c r="G37" s="15" t="s">
        <v>219</v>
      </c>
      <c r="H37" s="15" t="s">
        <v>136</v>
      </c>
      <c r="I37" s="15" t="s">
        <v>139</v>
      </c>
      <c r="J37" s="15" t="s">
        <v>158</v>
      </c>
      <c r="K37" s="15" t="s">
        <v>221</v>
      </c>
      <c r="M37" s="15" t="n">
        <v>2</v>
      </c>
      <c r="P37" s="15" t="n">
        <v>2</v>
      </c>
      <c r="Y37" s="15" t="s">
        <v>142</v>
      </c>
      <c r="AB37" s="15" t="s">
        <v>143</v>
      </c>
    </row>
    <row r="38" customFormat="false" ht="15" hidden="false" customHeight="true" outlineLevel="0" collapsed="false">
      <c r="A38" s="15" t="s">
        <v>222</v>
      </c>
      <c r="B38" s="15" t="s">
        <v>223</v>
      </c>
      <c r="C38" s="15" t="s">
        <v>148</v>
      </c>
      <c r="E38" s="15" t="s">
        <v>136</v>
      </c>
      <c r="F38" s="15" t="s">
        <v>137</v>
      </c>
      <c r="G38" s="15" t="s">
        <v>149</v>
      </c>
      <c r="H38" s="15" t="s">
        <v>136</v>
      </c>
      <c r="I38" s="15" t="s">
        <v>139</v>
      </c>
      <c r="J38" s="15" t="s">
        <v>150</v>
      </c>
      <c r="K38" s="15" t="s">
        <v>224</v>
      </c>
      <c r="L38" s="15" t="n">
        <v>9</v>
      </c>
      <c r="M38" s="15" t="n">
        <v>5</v>
      </c>
      <c r="P38" s="15" t="n">
        <v>14</v>
      </c>
      <c r="Y38" s="15" t="s">
        <v>142</v>
      </c>
      <c r="AB38" s="15" t="s">
        <v>143</v>
      </c>
    </row>
    <row r="39" customFormat="false" ht="15" hidden="false" customHeight="true" outlineLevel="0" collapsed="false">
      <c r="A39" s="15" t="s">
        <v>225</v>
      </c>
      <c r="B39" s="15" t="s">
        <v>226</v>
      </c>
      <c r="C39" s="15" t="s">
        <v>148</v>
      </c>
      <c r="E39" s="15" t="s">
        <v>136</v>
      </c>
      <c r="F39" s="15" t="s">
        <v>137</v>
      </c>
      <c r="G39" s="15" t="s">
        <v>227</v>
      </c>
      <c r="H39" s="15" t="s">
        <v>136</v>
      </c>
      <c r="I39" s="15" t="s">
        <v>139</v>
      </c>
      <c r="J39" s="15" t="s">
        <v>169</v>
      </c>
      <c r="K39" s="15" t="s">
        <v>228</v>
      </c>
      <c r="L39" s="15" t="n">
        <v>4</v>
      </c>
      <c r="P39" s="15" t="n">
        <v>4</v>
      </c>
      <c r="Y39" s="15" t="s">
        <v>142</v>
      </c>
      <c r="AB39" s="15" t="s">
        <v>143</v>
      </c>
    </row>
    <row r="40" customFormat="false" ht="15" hidden="false" customHeight="true" outlineLevel="0" collapsed="false">
      <c r="A40" s="15" t="s">
        <v>229</v>
      </c>
      <c r="B40" s="15" t="s">
        <v>230</v>
      </c>
      <c r="C40" s="15" t="s">
        <v>148</v>
      </c>
      <c r="E40" s="15" t="s">
        <v>136</v>
      </c>
      <c r="F40" s="15" t="s">
        <v>137</v>
      </c>
      <c r="G40" s="15" t="s">
        <v>231</v>
      </c>
      <c r="H40" s="15" t="s">
        <v>136</v>
      </c>
      <c r="I40" s="15" t="s">
        <v>139</v>
      </c>
      <c r="J40" s="15" t="s">
        <v>150</v>
      </c>
      <c r="K40" s="15" t="s">
        <v>232</v>
      </c>
      <c r="M40" s="15" t="n">
        <v>5</v>
      </c>
      <c r="P40" s="15" t="n">
        <v>5</v>
      </c>
      <c r="Y40" s="15" t="s">
        <v>156</v>
      </c>
      <c r="AB40" s="15" t="s">
        <v>143</v>
      </c>
    </row>
    <row r="41" customFormat="false" ht="15" hidden="false" customHeight="true" outlineLevel="0" collapsed="false">
      <c r="A41" s="15" t="s">
        <v>233</v>
      </c>
      <c r="B41" s="15" t="s">
        <v>234</v>
      </c>
      <c r="C41" s="15" t="s">
        <v>217</v>
      </c>
      <c r="D41" s="15" t="s">
        <v>235</v>
      </c>
      <c r="E41" s="15" t="s">
        <v>136</v>
      </c>
      <c r="F41" s="15" t="s">
        <v>137</v>
      </c>
      <c r="G41" s="15" t="s">
        <v>236</v>
      </c>
      <c r="H41" s="15" t="s">
        <v>136</v>
      </c>
      <c r="I41" s="15" t="s">
        <v>139</v>
      </c>
      <c r="J41" s="15" t="s">
        <v>140</v>
      </c>
      <c r="K41" s="15" t="s">
        <v>237</v>
      </c>
      <c r="O41" s="15" t="n">
        <v>250</v>
      </c>
      <c r="P41" s="15" t="n">
        <v>250</v>
      </c>
      <c r="Y41" s="15" t="s">
        <v>142</v>
      </c>
      <c r="AB41" s="15" t="s">
        <v>143</v>
      </c>
    </row>
    <row r="42" customFormat="false" ht="15" hidden="false" customHeight="true" outlineLevel="0" collapsed="false">
      <c r="A42" s="15" t="s">
        <v>233</v>
      </c>
      <c r="B42" s="15" t="s">
        <v>234</v>
      </c>
      <c r="C42" s="15" t="s">
        <v>217</v>
      </c>
      <c r="D42" s="15" t="s">
        <v>235</v>
      </c>
      <c r="E42" s="15" t="s">
        <v>136</v>
      </c>
      <c r="F42" s="15" t="s">
        <v>137</v>
      </c>
      <c r="G42" s="15" t="s">
        <v>236</v>
      </c>
      <c r="H42" s="15" t="s">
        <v>136</v>
      </c>
      <c r="I42" s="15" t="s">
        <v>139</v>
      </c>
      <c r="J42" s="15" t="s">
        <v>144</v>
      </c>
      <c r="K42" s="15" t="s">
        <v>238</v>
      </c>
      <c r="O42" s="15" t="n">
        <v>100</v>
      </c>
      <c r="P42" s="15" t="n">
        <v>100</v>
      </c>
      <c r="Y42" s="15" t="s">
        <v>142</v>
      </c>
      <c r="AB42" s="15" t="s">
        <v>143</v>
      </c>
    </row>
    <row r="43" customFormat="false" ht="15" hidden="false" customHeight="true" outlineLevel="0" collapsed="false">
      <c r="A43" s="15" t="s">
        <v>233</v>
      </c>
      <c r="B43" s="15" t="s">
        <v>234</v>
      </c>
      <c r="C43" s="15" t="s">
        <v>217</v>
      </c>
      <c r="D43" s="15" t="s">
        <v>235</v>
      </c>
      <c r="E43" s="15" t="s">
        <v>136</v>
      </c>
      <c r="F43" s="15" t="s">
        <v>137</v>
      </c>
      <c r="G43" s="15" t="s">
        <v>236</v>
      </c>
      <c r="H43" s="15" t="s">
        <v>136</v>
      </c>
      <c r="I43" s="15" t="s">
        <v>139</v>
      </c>
      <c r="J43" s="15" t="s">
        <v>150</v>
      </c>
      <c r="K43" s="15" t="s">
        <v>239</v>
      </c>
      <c r="L43" s="15" t="n">
        <v>1</v>
      </c>
      <c r="M43" s="15" t="n">
        <v>13</v>
      </c>
      <c r="P43" s="15" t="n">
        <v>14</v>
      </c>
      <c r="Y43" s="15" t="s">
        <v>142</v>
      </c>
      <c r="AB43" s="15" t="s">
        <v>143</v>
      </c>
    </row>
    <row r="44" customFormat="false" ht="15" hidden="false" customHeight="true" outlineLevel="0" collapsed="false">
      <c r="A44" s="15" t="s">
        <v>240</v>
      </c>
      <c r="B44" s="15" t="s">
        <v>241</v>
      </c>
      <c r="C44" s="15" t="s">
        <v>134</v>
      </c>
      <c r="D44" s="15" t="s">
        <v>135</v>
      </c>
      <c r="E44" s="15" t="s">
        <v>136</v>
      </c>
      <c r="F44" s="15" t="s">
        <v>137</v>
      </c>
      <c r="G44" s="15" t="s">
        <v>242</v>
      </c>
      <c r="H44" s="15" t="s">
        <v>136</v>
      </c>
      <c r="I44" s="15" t="s">
        <v>243</v>
      </c>
      <c r="J44" s="15" t="s">
        <v>150</v>
      </c>
      <c r="K44" s="15" t="s">
        <v>244</v>
      </c>
      <c r="M44" s="15" t="n">
        <v>213</v>
      </c>
      <c r="N44" s="15" t="n">
        <v>122</v>
      </c>
      <c r="O44" s="15" t="n">
        <v>380</v>
      </c>
      <c r="P44" s="15" t="n">
        <v>715</v>
      </c>
      <c r="Y44" s="15" t="s">
        <v>142</v>
      </c>
      <c r="AB44" s="15" t="s">
        <v>143</v>
      </c>
    </row>
    <row r="45" customFormat="false" ht="15" hidden="false" customHeight="true" outlineLevel="0" collapsed="false">
      <c r="A45" s="15" t="s">
        <v>240</v>
      </c>
      <c r="B45" s="15" t="s">
        <v>241</v>
      </c>
      <c r="C45" s="15" t="s">
        <v>134</v>
      </c>
      <c r="D45" s="15" t="s">
        <v>135</v>
      </c>
      <c r="E45" s="15" t="s">
        <v>136</v>
      </c>
      <c r="F45" s="15" t="s">
        <v>137</v>
      </c>
      <c r="G45" s="15" t="s">
        <v>242</v>
      </c>
      <c r="H45" s="15" t="s">
        <v>136</v>
      </c>
      <c r="I45" s="15" t="s">
        <v>243</v>
      </c>
      <c r="J45" s="15" t="s">
        <v>166</v>
      </c>
      <c r="K45" s="15" t="s">
        <v>245</v>
      </c>
      <c r="N45" s="15" t="n">
        <v>3</v>
      </c>
      <c r="P45" s="15" t="n">
        <v>3</v>
      </c>
      <c r="Y45" s="15" t="s">
        <v>142</v>
      </c>
      <c r="AB45" s="15" t="s">
        <v>143</v>
      </c>
    </row>
    <row r="46" customFormat="false" ht="15" hidden="false" customHeight="true" outlineLevel="0" collapsed="false">
      <c r="A46" s="15" t="s">
        <v>240</v>
      </c>
      <c r="B46" s="15" t="s">
        <v>241</v>
      </c>
      <c r="C46" s="15" t="s">
        <v>134</v>
      </c>
      <c r="D46" s="15" t="s">
        <v>135</v>
      </c>
      <c r="E46" s="15" t="s">
        <v>136</v>
      </c>
      <c r="F46" s="15" t="s">
        <v>137</v>
      </c>
      <c r="G46" s="15" t="s">
        <v>242</v>
      </c>
      <c r="H46" s="15" t="s">
        <v>136</v>
      </c>
      <c r="I46" s="15" t="s">
        <v>243</v>
      </c>
      <c r="J46" s="15" t="s">
        <v>158</v>
      </c>
      <c r="K46" s="15" t="s">
        <v>246</v>
      </c>
      <c r="M46" s="15" t="n">
        <v>21</v>
      </c>
      <c r="N46" s="15" t="n">
        <v>24</v>
      </c>
      <c r="O46" s="15" t="n">
        <v>205</v>
      </c>
      <c r="P46" s="15" t="n">
        <v>250</v>
      </c>
      <c r="Y46" s="15" t="s">
        <v>142</v>
      </c>
      <c r="AB46" s="15" t="s">
        <v>143</v>
      </c>
    </row>
    <row r="47" customFormat="false" ht="15" hidden="false" customHeight="true" outlineLevel="0" collapsed="false">
      <c r="A47" s="15" t="s">
        <v>240</v>
      </c>
      <c r="B47" s="15" t="s">
        <v>241</v>
      </c>
      <c r="C47" s="15" t="s">
        <v>134</v>
      </c>
      <c r="D47" s="15" t="s">
        <v>135</v>
      </c>
      <c r="E47" s="15" t="s">
        <v>136</v>
      </c>
      <c r="F47" s="15" t="s">
        <v>137</v>
      </c>
      <c r="G47" s="15" t="s">
        <v>242</v>
      </c>
      <c r="H47" s="15" t="s">
        <v>136</v>
      </c>
      <c r="I47" s="15" t="s">
        <v>243</v>
      </c>
      <c r="J47" s="15" t="s">
        <v>169</v>
      </c>
      <c r="K47" s="15" t="s">
        <v>247</v>
      </c>
      <c r="M47" s="15" t="n">
        <v>11</v>
      </c>
      <c r="N47" s="15" t="n">
        <v>0</v>
      </c>
      <c r="P47" s="15" t="n">
        <v>11</v>
      </c>
      <c r="Y47" s="15" t="s">
        <v>142</v>
      </c>
      <c r="AB47" s="15" t="s">
        <v>143</v>
      </c>
    </row>
    <row r="48" customFormat="false" ht="15" hidden="false" customHeight="true" outlineLevel="0" collapsed="false">
      <c r="A48" s="15" t="s">
        <v>248</v>
      </c>
      <c r="B48" s="15" t="s">
        <v>249</v>
      </c>
      <c r="C48" s="15" t="s">
        <v>134</v>
      </c>
      <c r="D48" s="15" t="s">
        <v>135</v>
      </c>
      <c r="E48" s="15" t="s">
        <v>136</v>
      </c>
      <c r="F48" s="15" t="s">
        <v>137</v>
      </c>
      <c r="G48" s="15" t="s">
        <v>250</v>
      </c>
      <c r="H48" s="15" t="s">
        <v>136</v>
      </c>
      <c r="I48" s="15" t="s">
        <v>139</v>
      </c>
      <c r="J48" s="15" t="s">
        <v>140</v>
      </c>
      <c r="K48" s="15" t="s">
        <v>251</v>
      </c>
      <c r="M48" s="15" t="n">
        <v>7</v>
      </c>
      <c r="N48" s="15" t="n">
        <v>3</v>
      </c>
      <c r="P48" s="15" t="n">
        <v>10</v>
      </c>
      <c r="Y48" s="15" t="s">
        <v>142</v>
      </c>
      <c r="AB48" s="15" t="s">
        <v>143</v>
      </c>
    </row>
    <row r="49" customFormat="false" ht="15" hidden="false" customHeight="true" outlineLevel="0" collapsed="false">
      <c r="A49" s="15" t="s">
        <v>248</v>
      </c>
      <c r="B49" s="15" t="s">
        <v>249</v>
      </c>
      <c r="C49" s="15" t="s">
        <v>134</v>
      </c>
      <c r="D49" s="15" t="s">
        <v>135</v>
      </c>
      <c r="E49" s="15" t="s">
        <v>136</v>
      </c>
      <c r="F49" s="15" t="s">
        <v>137</v>
      </c>
      <c r="G49" s="15" t="s">
        <v>250</v>
      </c>
      <c r="H49" s="15" t="s">
        <v>136</v>
      </c>
      <c r="I49" s="15" t="s">
        <v>139</v>
      </c>
      <c r="J49" s="15" t="s">
        <v>150</v>
      </c>
      <c r="K49" s="15" t="s">
        <v>252</v>
      </c>
      <c r="L49" s="15" t="n">
        <v>8</v>
      </c>
      <c r="P49" s="15" t="n">
        <v>8</v>
      </c>
      <c r="Y49" s="15" t="s">
        <v>142</v>
      </c>
      <c r="AB49" s="15" t="s">
        <v>143</v>
      </c>
    </row>
    <row r="50" customFormat="false" ht="15" hidden="false" customHeight="true" outlineLevel="0" collapsed="false">
      <c r="A50" s="15" t="s">
        <v>248</v>
      </c>
      <c r="B50" s="15" t="s">
        <v>249</v>
      </c>
      <c r="C50" s="15" t="s">
        <v>134</v>
      </c>
      <c r="D50" s="15" t="s">
        <v>135</v>
      </c>
      <c r="E50" s="15" t="s">
        <v>136</v>
      </c>
      <c r="F50" s="15" t="s">
        <v>137</v>
      </c>
      <c r="G50" s="15" t="s">
        <v>250</v>
      </c>
      <c r="H50" s="15" t="s">
        <v>136</v>
      </c>
      <c r="I50" s="15" t="s">
        <v>139</v>
      </c>
      <c r="J50" s="15" t="s">
        <v>158</v>
      </c>
      <c r="K50" s="15" t="s">
        <v>253</v>
      </c>
      <c r="L50" s="15" t="n">
        <v>8</v>
      </c>
      <c r="P50" s="15" t="n">
        <v>8</v>
      </c>
      <c r="Y50" s="15" t="s">
        <v>142</v>
      </c>
      <c r="AB50" s="15" t="s">
        <v>143</v>
      </c>
    </row>
    <row r="51" customFormat="false" ht="15" hidden="false" customHeight="true" outlineLevel="0" collapsed="false">
      <c r="A51" s="15" t="s">
        <v>254</v>
      </c>
      <c r="B51" s="15" t="s">
        <v>255</v>
      </c>
      <c r="C51" s="15" t="s">
        <v>148</v>
      </c>
      <c r="E51" s="15" t="s">
        <v>136</v>
      </c>
      <c r="F51" s="15" t="s">
        <v>137</v>
      </c>
      <c r="G51" s="15" t="s">
        <v>256</v>
      </c>
      <c r="H51" s="15" t="s">
        <v>136</v>
      </c>
      <c r="I51" s="15" t="s">
        <v>139</v>
      </c>
      <c r="J51" s="15" t="s">
        <v>140</v>
      </c>
      <c r="K51" s="15" t="s">
        <v>257</v>
      </c>
      <c r="M51" s="15" t="n">
        <v>23</v>
      </c>
      <c r="P51" s="15" t="n">
        <v>23</v>
      </c>
      <c r="Y51" s="15" t="s">
        <v>258</v>
      </c>
      <c r="AB51" s="15" t="s">
        <v>143</v>
      </c>
    </row>
    <row r="52" customFormat="false" ht="15" hidden="false" customHeight="true" outlineLevel="0" collapsed="false">
      <c r="A52" s="15" t="s">
        <v>259</v>
      </c>
      <c r="B52" s="15" t="s">
        <v>260</v>
      </c>
      <c r="C52" s="15" t="s">
        <v>148</v>
      </c>
      <c r="E52" s="15" t="s">
        <v>136</v>
      </c>
      <c r="F52" s="15" t="s">
        <v>137</v>
      </c>
      <c r="G52" s="15" t="s">
        <v>210</v>
      </c>
      <c r="H52" s="15" t="s">
        <v>136</v>
      </c>
      <c r="I52" s="15" t="s">
        <v>139</v>
      </c>
      <c r="J52" s="15" t="s">
        <v>140</v>
      </c>
      <c r="K52" s="15" t="s">
        <v>261</v>
      </c>
      <c r="M52" s="15" t="n">
        <v>11</v>
      </c>
      <c r="P52" s="15" t="n">
        <v>11</v>
      </c>
      <c r="Y52" s="15" t="s">
        <v>142</v>
      </c>
      <c r="AB52" s="15" t="s">
        <v>143</v>
      </c>
    </row>
    <row r="53" customFormat="false" ht="15" hidden="false" customHeight="true" outlineLevel="0" collapsed="false">
      <c r="A53" s="15" t="s">
        <v>259</v>
      </c>
      <c r="B53" s="15" t="s">
        <v>260</v>
      </c>
      <c r="C53" s="15" t="s">
        <v>148</v>
      </c>
      <c r="E53" s="15" t="s">
        <v>136</v>
      </c>
      <c r="F53" s="15" t="s">
        <v>137</v>
      </c>
      <c r="G53" s="15" t="s">
        <v>210</v>
      </c>
      <c r="H53" s="15" t="s">
        <v>136</v>
      </c>
      <c r="I53" s="15" t="s">
        <v>139</v>
      </c>
      <c r="J53" s="15" t="s">
        <v>150</v>
      </c>
      <c r="K53" s="15" t="s">
        <v>262</v>
      </c>
      <c r="M53" s="15" t="n">
        <v>1</v>
      </c>
      <c r="O53" s="15" t="n">
        <v>2</v>
      </c>
      <c r="P53" s="15" t="n">
        <v>3</v>
      </c>
      <c r="Y53" s="15" t="s">
        <v>142</v>
      </c>
      <c r="AB53" s="15" t="s">
        <v>143</v>
      </c>
    </row>
    <row r="54" customFormat="false" ht="15" hidden="false" customHeight="true" outlineLevel="0" collapsed="false">
      <c r="A54" s="15" t="s">
        <v>259</v>
      </c>
      <c r="B54" s="15" t="s">
        <v>260</v>
      </c>
      <c r="C54" s="15" t="s">
        <v>148</v>
      </c>
      <c r="E54" s="15" t="s">
        <v>136</v>
      </c>
      <c r="F54" s="15" t="s">
        <v>137</v>
      </c>
      <c r="G54" s="15" t="s">
        <v>210</v>
      </c>
      <c r="H54" s="15" t="s">
        <v>136</v>
      </c>
      <c r="I54" s="15" t="s">
        <v>139</v>
      </c>
      <c r="J54" s="15" t="s">
        <v>158</v>
      </c>
      <c r="K54" s="15" t="s">
        <v>263</v>
      </c>
      <c r="M54" s="15" t="n">
        <v>1</v>
      </c>
      <c r="P54" s="15" t="n">
        <v>1</v>
      </c>
      <c r="Y54" s="15" t="s">
        <v>142</v>
      </c>
      <c r="AB54" s="15" t="s">
        <v>143</v>
      </c>
    </row>
    <row r="55" customFormat="false" ht="15" hidden="false" customHeight="true" outlineLevel="0" collapsed="false">
      <c r="A55" s="15" t="s">
        <v>264</v>
      </c>
      <c r="B55" s="15" t="s">
        <v>265</v>
      </c>
      <c r="C55" s="15" t="s">
        <v>134</v>
      </c>
      <c r="D55" s="15" t="s">
        <v>177</v>
      </c>
      <c r="E55" s="15" t="s">
        <v>136</v>
      </c>
      <c r="F55" s="15" t="s">
        <v>137</v>
      </c>
      <c r="G55" s="15" t="s">
        <v>149</v>
      </c>
      <c r="H55" s="15" t="s">
        <v>136</v>
      </c>
      <c r="I55" s="15" t="s">
        <v>243</v>
      </c>
      <c r="J55" s="15" t="s">
        <v>140</v>
      </c>
      <c r="K55" s="15" t="s">
        <v>266</v>
      </c>
      <c r="N55" s="15" t="n">
        <v>14</v>
      </c>
      <c r="O55" s="15" t="n">
        <v>4</v>
      </c>
      <c r="P55" s="15" t="n">
        <v>18</v>
      </c>
      <c r="Y55" s="15" t="s">
        <v>142</v>
      </c>
      <c r="AB55" s="15" t="s">
        <v>143</v>
      </c>
    </row>
    <row r="56" customFormat="false" ht="15" hidden="false" customHeight="true" outlineLevel="0" collapsed="false">
      <c r="A56" s="15" t="s">
        <v>264</v>
      </c>
      <c r="B56" s="15" t="s">
        <v>265</v>
      </c>
      <c r="C56" s="15" t="s">
        <v>134</v>
      </c>
      <c r="D56" s="15" t="s">
        <v>177</v>
      </c>
      <c r="E56" s="15" t="s">
        <v>136</v>
      </c>
      <c r="F56" s="15" t="s">
        <v>137</v>
      </c>
      <c r="G56" s="15" t="s">
        <v>149</v>
      </c>
      <c r="H56" s="15" t="s">
        <v>136</v>
      </c>
      <c r="I56" s="15" t="s">
        <v>243</v>
      </c>
      <c r="J56" s="15" t="s">
        <v>144</v>
      </c>
      <c r="K56" s="15" t="s">
        <v>267</v>
      </c>
      <c r="L56" s="15" t="n">
        <v>317</v>
      </c>
      <c r="M56" s="15" t="n">
        <v>306</v>
      </c>
      <c r="N56" s="15" t="n">
        <v>218</v>
      </c>
      <c r="O56" s="15" t="n">
        <v>55</v>
      </c>
      <c r="P56" s="15" t="n">
        <v>896</v>
      </c>
      <c r="Y56" s="15" t="s">
        <v>142</v>
      </c>
      <c r="AB56" s="15" t="s">
        <v>143</v>
      </c>
    </row>
    <row r="57" customFormat="false" ht="15" hidden="false" customHeight="true" outlineLevel="0" collapsed="false">
      <c r="A57" s="15" t="s">
        <v>264</v>
      </c>
      <c r="B57" s="15" t="s">
        <v>265</v>
      </c>
      <c r="C57" s="15" t="s">
        <v>134</v>
      </c>
      <c r="D57" s="15" t="s">
        <v>177</v>
      </c>
      <c r="E57" s="15" t="s">
        <v>136</v>
      </c>
      <c r="F57" s="15" t="s">
        <v>137</v>
      </c>
      <c r="G57" s="15" t="s">
        <v>149</v>
      </c>
      <c r="H57" s="15" t="s">
        <v>136</v>
      </c>
      <c r="I57" s="15" t="s">
        <v>243</v>
      </c>
      <c r="J57" s="15" t="s">
        <v>150</v>
      </c>
      <c r="K57" s="15" t="s">
        <v>268</v>
      </c>
      <c r="L57" s="15" t="n">
        <v>80</v>
      </c>
      <c r="M57" s="15" t="n">
        <v>45</v>
      </c>
      <c r="N57" s="15" t="n">
        <v>39</v>
      </c>
      <c r="O57" s="15" t="n">
        <v>6</v>
      </c>
      <c r="P57" s="15" t="n">
        <v>170</v>
      </c>
      <c r="Y57" s="15" t="s">
        <v>142</v>
      </c>
      <c r="AB57" s="15" t="s">
        <v>143</v>
      </c>
    </row>
    <row r="58" customFormat="false" ht="15" hidden="false" customHeight="true" outlineLevel="0" collapsed="false">
      <c r="A58" s="15" t="s">
        <v>264</v>
      </c>
      <c r="B58" s="15" t="s">
        <v>265</v>
      </c>
      <c r="C58" s="15" t="s">
        <v>134</v>
      </c>
      <c r="D58" s="15" t="s">
        <v>177</v>
      </c>
      <c r="E58" s="15" t="s">
        <v>136</v>
      </c>
      <c r="F58" s="15" t="s">
        <v>137</v>
      </c>
      <c r="G58" s="15" t="s">
        <v>149</v>
      </c>
      <c r="H58" s="15" t="s">
        <v>136</v>
      </c>
      <c r="I58" s="15" t="s">
        <v>243</v>
      </c>
      <c r="J58" s="15" t="s">
        <v>166</v>
      </c>
      <c r="K58" s="15" t="s">
        <v>269</v>
      </c>
      <c r="N58" s="15" t="n">
        <v>1</v>
      </c>
      <c r="P58" s="15" t="n">
        <v>1</v>
      </c>
      <c r="Y58" s="15" t="s">
        <v>142</v>
      </c>
      <c r="AB58" s="15" t="s">
        <v>143</v>
      </c>
    </row>
    <row r="59" customFormat="false" ht="15" hidden="false" customHeight="true" outlineLevel="0" collapsed="false">
      <c r="A59" s="15" t="s">
        <v>264</v>
      </c>
      <c r="B59" s="15" t="s">
        <v>265</v>
      </c>
      <c r="C59" s="15" t="s">
        <v>134</v>
      </c>
      <c r="D59" s="15" t="s">
        <v>177</v>
      </c>
      <c r="E59" s="15" t="s">
        <v>136</v>
      </c>
      <c r="F59" s="15" t="s">
        <v>137</v>
      </c>
      <c r="G59" s="15" t="s">
        <v>149</v>
      </c>
      <c r="H59" s="15" t="s">
        <v>136</v>
      </c>
      <c r="I59" s="15" t="s">
        <v>243</v>
      </c>
      <c r="J59" s="15" t="s">
        <v>158</v>
      </c>
      <c r="K59" s="15" t="s">
        <v>270</v>
      </c>
      <c r="L59" s="15" t="n">
        <v>4</v>
      </c>
      <c r="M59" s="15" t="n">
        <v>2</v>
      </c>
      <c r="N59" s="15" t="n">
        <v>4</v>
      </c>
      <c r="P59" s="15" t="n">
        <v>10</v>
      </c>
      <c r="Y59" s="15" t="s">
        <v>142</v>
      </c>
      <c r="AB59" s="15" t="s">
        <v>143</v>
      </c>
    </row>
    <row r="60" customFormat="false" ht="15" hidden="false" customHeight="true" outlineLevel="0" collapsed="false">
      <c r="A60" s="15" t="s">
        <v>264</v>
      </c>
      <c r="B60" s="15" t="s">
        <v>265</v>
      </c>
      <c r="C60" s="15" t="s">
        <v>134</v>
      </c>
      <c r="D60" s="15" t="s">
        <v>177</v>
      </c>
      <c r="E60" s="15" t="s">
        <v>136</v>
      </c>
      <c r="F60" s="15" t="s">
        <v>137</v>
      </c>
      <c r="G60" s="15" t="s">
        <v>149</v>
      </c>
      <c r="H60" s="15" t="s">
        <v>136</v>
      </c>
      <c r="I60" s="15" t="s">
        <v>243</v>
      </c>
      <c r="J60" s="15" t="s">
        <v>169</v>
      </c>
      <c r="K60" s="15" t="s">
        <v>271</v>
      </c>
      <c r="L60" s="15" t="n">
        <v>1</v>
      </c>
      <c r="P60" s="15" t="n">
        <v>1</v>
      </c>
      <c r="Y60" s="15" t="s">
        <v>142</v>
      </c>
      <c r="AB60" s="15" t="s">
        <v>143</v>
      </c>
    </row>
    <row r="61" customFormat="false" ht="15" hidden="false" customHeight="true" outlineLevel="0" collapsed="false">
      <c r="A61" s="15" t="s">
        <v>272</v>
      </c>
      <c r="B61" s="15" t="s">
        <v>273</v>
      </c>
      <c r="C61" s="15" t="s">
        <v>217</v>
      </c>
      <c r="D61" s="15" t="s">
        <v>274</v>
      </c>
      <c r="E61" s="15" t="s">
        <v>136</v>
      </c>
      <c r="F61" s="15" t="s">
        <v>137</v>
      </c>
      <c r="G61" s="15" t="s">
        <v>275</v>
      </c>
      <c r="H61" s="15" t="s">
        <v>136</v>
      </c>
      <c r="I61" s="15" t="s">
        <v>243</v>
      </c>
      <c r="J61" s="15" t="s">
        <v>140</v>
      </c>
      <c r="K61" s="15" t="s">
        <v>276</v>
      </c>
      <c r="L61" s="15" t="n">
        <v>8</v>
      </c>
      <c r="M61" s="15" t="n">
        <v>2</v>
      </c>
      <c r="N61" s="15" t="n">
        <v>69</v>
      </c>
      <c r="O61" s="15" t="n">
        <v>25</v>
      </c>
      <c r="P61" s="15" t="n">
        <v>104</v>
      </c>
      <c r="Y61" s="15" t="s">
        <v>142</v>
      </c>
      <c r="Z61" s="15" t="n">
        <v>2</v>
      </c>
      <c r="AA61" s="15" t="s">
        <v>277</v>
      </c>
      <c r="AB61" s="15" t="s">
        <v>143</v>
      </c>
    </row>
    <row r="62" customFormat="false" ht="15" hidden="false" customHeight="true" outlineLevel="0" collapsed="false">
      <c r="A62" s="15" t="s">
        <v>272</v>
      </c>
      <c r="B62" s="15" t="s">
        <v>273</v>
      </c>
      <c r="C62" s="15" t="s">
        <v>217</v>
      </c>
      <c r="D62" s="15" t="s">
        <v>274</v>
      </c>
      <c r="E62" s="15" t="s">
        <v>136</v>
      </c>
      <c r="F62" s="15" t="s">
        <v>137</v>
      </c>
      <c r="G62" s="15" t="s">
        <v>275</v>
      </c>
      <c r="H62" s="15" t="s">
        <v>136</v>
      </c>
      <c r="I62" s="15" t="s">
        <v>243</v>
      </c>
      <c r="J62" s="15" t="s">
        <v>150</v>
      </c>
      <c r="K62" s="15" t="s">
        <v>278</v>
      </c>
      <c r="L62" s="15" t="n">
        <v>1295</v>
      </c>
      <c r="M62" s="15" t="n">
        <v>419</v>
      </c>
      <c r="N62" s="15" t="n">
        <v>757</v>
      </c>
      <c r="O62" s="15" t="n">
        <v>88</v>
      </c>
      <c r="P62" s="15" t="n">
        <v>2559</v>
      </c>
      <c r="Y62" s="15" t="s">
        <v>142</v>
      </c>
      <c r="Z62" s="15" t="n">
        <v>2</v>
      </c>
      <c r="AA62" s="15" t="s">
        <v>277</v>
      </c>
      <c r="AB62" s="15" t="s">
        <v>143</v>
      </c>
    </row>
    <row r="63" customFormat="false" ht="15" hidden="false" customHeight="true" outlineLevel="0" collapsed="false">
      <c r="A63" s="15" t="s">
        <v>272</v>
      </c>
      <c r="B63" s="15" t="s">
        <v>273</v>
      </c>
      <c r="C63" s="15" t="s">
        <v>217</v>
      </c>
      <c r="D63" s="15" t="s">
        <v>274</v>
      </c>
      <c r="E63" s="15" t="s">
        <v>136</v>
      </c>
      <c r="F63" s="15" t="s">
        <v>137</v>
      </c>
      <c r="G63" s="15" t="s">
        <v>275</v>
      </c>
      <c r="H63" s="15" t="s">
        <v>136</v>
      </c>
      <c r="I63" s="15" t="s">
        <v>243</v>
      </c>
      <c r="J63" s="15" t="s">
        <v>166</v>
      </c>
      <c r="K63" s="15" t="s">
        <v>279</v>
      </c>
      <c r="N63" s="15" t="n">
        <v>65</v>
      </c>
      <c r="O63" s="15" t="n">
        <v>215</v>
      </c>
      <c r="P63" s="15" t="n">
        <v>280</v>
      </c>
      <c r="Y63" s="15" t="s">
        <v>142</v>
      </c>
      <c r="Z63" s="15" t="n">
        <v>2</v>
      </c>
      <c r="AA63" s="15" t="s">
        <v>277</v>
      </c>
      <c r="AB63" s="15" t="s">
        <v>143</v>
      </c>
    </row>
    <row r="64" customFormat="false" ht="15" hidden="false" customHeight="true" outlineLevel="0" collapsed="false">
      <c r="A64" s="15" t="s">
        <v>272</v>
      </c>
      <c r="B64" s="15" t="s">
        <v>273</v>
      </c>
      <c r="C64" s="15" t="s">
        <v>217</v>
      </c>
      <c r="D64" s="15" t="s">
        <v>274</v>
      </c>
      <c r="E64" s="15" t="s">
        <v>136</v>
      </c>
      <c r="F64" s="15" t="s">
        <v>137</v>
      </c>
      <c r="G64" s="15" t="s">
        <v>275</v>
      </c>
      <c r="H64" s="15" t="s">
        <v>136</v>
      </c>
      <c r="I64" s="15" t="s">
        <v>243</v>
      </c>
      <c r="J64" s="15" t="s">
        <v>158</v>
      </c>
      <c r="K64" s="15" t="s">
        <v>280</v>
      </c>
      <c r="L64" s="15" t="n">
        <v>112</v>
      </c>
      <c r="M64" s="15" t="n">
        <v>34</v>
      </c>
      <c r="N64" s="15" t="n">
        <v>28</v>
      </c>
      <c r="O64" s="15" t="n">
        <v>2</v>
      </c>
      <c r="P64" s="15" t="n">
        <v>176</v>
      </c>
      <c r="Y64" s="15" t="s">
        <v>142</v>
      </c>
      <c r="Z64" s="15" t="n">
        <v>2</v>
      </c>
      <c r="AA64" s="15" t="s">
        <v>277</v>
      </c>
      <c r="AB64" s="15" t="s">
        <v>143</v>
      </c>
    </row>
    <row r="65" customFormat="false" ht="15" hidden="false" customHeight="true" outlineLevel="0" collapsed="false">
      <c r="A65" s="15" t="s">
        <v>272</v>
      </c>
      <c r="B65" s="15" t="s">
        <v>273</v>
      </c>
      <c r="C65" s="15" t="s">
        <v>217</v>
      </c>
      <c r="D65" s="15" t="s">
        <v>274</v>
      </c>
      <c r="E65" s="15" t="s">
        <v>136</v>
      </c>
      <c r="F65" s="15" t="s">
        <v>137</v>
      </c>
      <c r="G65" s="15" t="s">
        <v>275</v>
      </c>
      <c r="H65" s="15" t="s">
        <v>136</v>
      </c>
      <c r="I65" s="15" t="s">
        <v>243</v>
      </c>
      <c r="J65" s="15" t="s">
        <v>169</v>
      </c>
      <c r="K65" s="15" t="s">
        <v>281</v>
      </c>
      <c r="L65" s="15" t="n">
        <v>18</v>
      </c>
      <c r="N65" s="15" t="n">
        <v>2</v>
      </c>
      <c r="O65" s="15" t="n">
        <v>2</v>
      </c>
      <c r="P65" s="15" t="n">
        <v>22</v>
      </c>
      <c r="Y65" s="15" t="s">
        <v>142</v>
      </c>
      <c r="Z65" s="15" t="n">
        <v>2</v>
      </c>
      <c r="AA65" s="15" t="s">
        <v>277</v>
      </c>
      <c r="AB65" s="15" t="s">
        <v>143</v>
      </c>
    </row>
    <row r="66" customFormat="false" ht="15" hidden="false" customHeight="true" outlineLevel="0" collapsed="false">
      <c r="A66" s="15" t="s">
        <v>282</v>
      </c>
      <c r="B66" s="15" t="s">
        <v>283</v>
      </c>
      <c r="C66" s="15" t="s">
        <v>217</v>
      </c>
      <c r="D66" s="15" t="s">
        <v>218</v>
      </c>
      <c r="E66" s="15" t="s">
        <v>136</v>
      </c>
      <c r="F66" s="15" t="s">
        <v>137</v>
      </c>
      <c r="G66" s="15" t="s">
        <v>284</v>
      </c>
      <c r="H66" s="15" t="s">
        <v>136</v>
      </c>
      <c r="I66" s="15" t="s">
        <v>139</v>
      </c>
      <c r="J66" s="15" t="s">
        <v>150</v>
      </c>
      <c r="K66" s="15" t="s">
        <v>285</v>
      </c>
      <c r="L66" s="15" t="n">
        <v>101</v>
      </c>
      <c r="M66" s="15" t="n">
        <v>154</v>
      </c>
      <c r="N66" s="15" t="n">
        <v>138</v>
      </c>
      <c r="O66" s="15" t="n">
        <v>1</v>
      </c>
      <c r="P66" s="15" t="n">
        <v>394</v>
      </c>
      <c r="Y66" s="15" t="s">
        <v>142</v>
      </c>
      <c r="AB66" s="15" t="s">
        <v>143</v>
      </c>
    </row>
    <row r="67" customFormat="false" ht="15" hidden="false" customHeight="true" outlineLevel="0" collapsed="false">
      <c r="A67" s="15" t="s">
        <v>282</v>
      </c>
      <c r="B67" s="15" t="s">
        <v>283</v>
      </c>
      <c r="C67" s="15" t="s">
        <v>217</v>
      </c>
      <c r="D67" s="15" t="s">
        <v>218</v>
      </c>
      <c r="E67" s="15" t="s">
        <v>136</v>
      </c>
      <c r="F67" s="15" t="s">
        <v>137</v>
      </c>
      <c r="G67" s="15" t="s">
        <v>284</v>
      </c>
      <c r="H67" s="15" t="s">
        <v>136</v>
      </c>
      <c r="I67" s="15" t="s">
        <v>139</v>
      </c>
      <c r="J67" s="15" t="s">
        <v>158</v>
      </c>
      <c r="K67" s="15" t="s">
        <v>286</v>
      </c>
      <c r="L67" s="15" t="n">
        <v>2</v>
      </c>
      <c r="M67" s="15" t="n">
        <v>6</v>
      </c>
      <c r="P67" s="15" t="n">
        <v>8</v>
      </c>
      <c r="Y67" s="15" t="s">
        <v>142</v>
      </c>
      <c r="AB67" s="15" t="s">
        <v>143</v>
      </c>
    </row>
    <row r="68" customFormat="false" ht="15" hidden="false" customHeight="true" outlineLevel="0" collapsed="false">
      <c r="A68" s="15" t="s">
        <v>287</v>
      </c>
      <c r="B68" s="15" t="s">
        <v>288</v>
      </c>
      <c r="C68" s="15" t="s">
        <v>148</v>
      </c>
      <c r="E68" s="15" t="s">
        <v>136</v>
      </c>
      <c r="F68" s="15" t="s">
        <v>137</v>
      </c>
      <c r="G68" s="15" t="s">
        <v>136</v>
      </c>
      <c r="H68" s="15" t="s">
        <v>136</v>
      </c>
      <c r="I68" s="15" t="s">
        <v>139</v>
      </c>
      <c r="J68" s="15" t="s">
        <v>140</v>
      </c>
      <c r="K68" s="15" t="s">
        <v>289</v>
      </c>
      <c r="L68" s="15" t="n">
        <v>106</v>
      </c>
      <c r="M68" s="15" t="n">
        <v>23</v>
      </c>
      <c r="P68" s="15" t="n">
        <v>129</v>
      </c>
      <c r="Y68" s="15" t="s">
        <v>142</v>
      </c>
      <c r="AB68" s="15" t="s">
        <v>143</v>
      </c>
    </row>
    <row r="69" customFormat="false" ht="15" hidden="false" customHeight="true" outlineLevel="0" collapsed="false">
      <c r="A69" s="15" t="s">
        <v>290</v>
      </c>
      <c r="B69" s="15" t="s">
        <v>291</v>
      </c>
      <c r="C69" s="15" t="s">
        <v>134</v>
      </c>
      <c r="D69" s="15" t="s">
        <v>177</v>
      </c>
      <c r="E69" s="15" t="s">
        <v>136</v>
      </c>
      <c r="F69" s="15" t="s">
        <v>137</v>
      </c>
      <c r="G69" s="15" t="s">
        <v>236</v>
      </c>
      <c r="H69" s="15" t="s">
        <v>136</v>
      </c>
      <c r="I69" s="15" t="s">
        <v>243</v>
      </c>
      <c r="J69" s="15" t="s">
        <v>140</v>
      </c>
      <c r="K69" s="15" t="s">
        <v>292</v>
      </c>
      <c r="L69" s="15" t="n">
        <v>98</v>
      </c>
      <c r="M69" s="15" t="n">
        <v>103</v>
      </c>
      <c r="N69" s="15" t="n">
        <v>89</v>
      </c>
      <c r="P69" s="15" t="n">
        <v>290</v>
      </c>
      <c r="Y69" s="15" t="s">
        <v>142</v>
      </c>
      <c r="AB69" s="15" t="s">
        <v>163</v>
      </c>
      <c r="AC69" s="15" t="n">
        <v>42</v>
      </c>
      <c r="AD69" s="15" t="n">
        <v>0.375037799999999</v>
      </c>
      <c r="AE69" s="15" t="n">
        <v>50</v>
      </c>
      <c r="AF69" s="15" t="s">
        <v>95</v>
      </c>
    </row>
    <row r="70" customFormat="false" ht="15" hidden="false" customHeight="true" outlineLevel="0" collapsed="false">
      <c r="A70" s="15" t="s">
        <v>290</v>
      </c>
      <c r="B70" s="15" t="s">
        <v>291</v>
      </c>
      <c r="C70" s="15" t="s">
        <v>134</v>
      </c>
      <c r="D70" s="15" t="s">
        <v>177</v>
      </c>
      <c r="E70" s="15" t="s">
        <v>136</v>
      </c>
      <c r="F70" s="15" t="s">
        <v>137</v>
      </c>
      <c r="G70" s="15" t="s">
        <v>236</v>
      </c>
      <c r="H70" s="15" t="s">
        <v>136</v>
      </c>
      <c r="I70" s="15" t="s">
        <v>243</v>
      </c>
      <c r="J70" s="15" t="s">
        <v>144</v>
      </c>
      <c r="K70" s="15" t="s">
        <v>293</v>
      </c>
      <c r="L70" s="15" t="n">
        <v>62</v>
      </c>
      <c r="M70" s="15" t="n">
        <v>10</v>
      </c>
      <c r="N70" s="15" t="n">
        <v>26</v>
      </c>
      <c r="O70" s="15" t="n">
        <v>3</v>
      </c>
      <c r="P70" s="15" t="n">
        <v>101</v>
      </c>
      <c r="Y70" s="15" t="s">
        <v>142</v>
      </c>
      <c r="AB70" s="15" t="s">
        <v>163</v>
      </c>
      <c r="AC70" s="15" t="n">
        <v>42</v>
      </c>
      <c r="AD70" s="15" t="n">
        <v>0.375037799999999</v>
      </c>
      <c r="AE70" s="15" t="n">
        <v>50</v>
      </c>
      <c r="AF70" s="15" t="s">
        <v>95</v>
      </c>
    </row>
    <row r="71" customFormat="false" ht="15" hidden="false" customHeight="true" outlineLevel="0" collapsed="false">
      <c r="A71" s="15" t="s">
        <v>290</v>
      </c>
      <c r="B71" s="15" t="s">
        <v>291</v>
      </c>
      <c r="C71" s="15" t="s">
        <v>134</v>
      </c>
      <c r="D71" s="15" t="s">
        <v>177</v>
      </c>
      <c r="E71" s="15" t="s">
        <v>136</v>
      </c>
      <c r="F71" s="15" t="s">
        <v>137</v>
      </c>
      <c r="G71" s="15" t="s">
        <v>236</v>
      </c>
      <c r="H71" s="15" t="s">
        <v>136</v>
      </c>
      <c r="I71" s="15" t="s">
        <v>243</v>
      </c>
      <c r="J71" s="15" t="s">
        <v>150</v>
      </c>
      <c r="K71" s="15" t="s">
        <v>294</v>
      </c>
      <c r="L71" s="15" t="n">
        <v>208</v>
      </c>
      <c r="M71" s="15" t="n">
        <v>163</v>
      </c>
      <c r="N71" s="15" t="n">
        <v>17</v>
      </c>
      <c r="P71" s="15" t="n">
        <v>388</v>
      </c>
      <c r="Y71" s="15" t="s">
        <v>142</v>
      </c>
      <c r="AB71" s="15" t="s">
        <v>163</v>
      </c>
      <c r="AC71" s="15" t="n">
        <v>42</v>
      </c>
      <c r="AD71" s="15" t="n">
        <v>0.375037799999999</v>
      </c>
      <c r="AE71" s="15" t="n">
        <v>50</v>
      </c>
      <c r="AF71" s="15" t="s">
        <v>95</v>
      </c>
    </row>
    <row r="72" customFormat="false" ht="15" hidden="false" customHeight="true" outlineLevel="0" collapsed="false">
      <c r="A72" s="15" t="s">
        <v>290</v>
      </c>
      <c r="B72" s="15" t="s">
        <v>291</v>
      </c>
      <c r="C72" s="15" t="s">
        <v>134</v>
      </c>
      <c r="D72" s="15" t="s">
        <v>177</v>
      </c>
      <c r="E72" s="15" t="s">
        <v>136</v>
      </c>
      <c r="F72" s="15" t="s">
        <v>137</v>
      </c>
      <c r="G72" s="15" t="s">
        <v>236</v>
      </c>
      <c r="H72" s="15" t="s">
        <v>136</v>
      </c>
      <c r="I72" s="15" t="s">
        <v>243</v>
      </c>
      <c r="J72" s="15" t="s">
        <v>158</v>
      </c>
      <c r="K72" s="15" t="s">
        <v>295</v>
      </c>
      <c r="L72" s="15" t="n">
        <v>6</v>
      </c>
      <c r="P72" s="15" t="n">
        <v>6</v>
      </c>
      <c r="Y72" s="15" t="s">
        <v>142</v>
      </c>
      <c r="AB72" s="15" t="s">
        <v>163</v>
      </c>
      <c r="AC72" s="15" t="n">
        <v>42</v>
      </c>
      <c r="AD72" s="15" t="n">
        <v>0.375037799999999</v>
      </c>
      <c r="AE72" s="15" t="n">
        <v>50</v>
      </c>
      <c r="AF72" s="15" t="s">
        <v>95</v>
      </c>
    </row>
    <row r="73" customFormat="false" ht="15" hidden="false" customHeight="true" outlineLevel="0" collapsed="false">
      <c r="A73" s="15" t="s">
        <v>290</v>
      </c>
      <c r="B73" s="15" t="s">
        <v>291</v>
      </c>
      <c r="C73" s="15" t="s">
        <v>134</v>
      </c>
      <c r="D73" s="15" t="s">
        <v>177</v>
      </c>
      <c r="E73" s="15" t="s">
        <v>136</v>
      </c>
      <c r="F73" s="15" t="s">
        <v>137</v>
      </c>
      <c r="G73" s="15" t="s">
        <v>236</v>
      </c>
      <c r="H73" s="15" t="s">
        <v>136</v>
      </c>
      <c r="I73" s="15" t="s">
        <v>243</v>
      </c>
      <c r="J73" s="15" t="s">
        <v>169</v>
      </c>
      <c r="K73" s="15" t="s">
        <v>296</v>
      </c>
      <c r="L73" s="15" t="n">
        <v>136</v>
      </c>
      <c r="P73" s="15" t="n">
        <v>136</v>
      </c>
      <c r="Y73" s="15" t="s">
        <v>142</v>
      </c>
      <c r="AB73" s="15" t="s">
        <v>163</v>
      </c>
      <c r="AC73" s="15" t="n">
        <v>42</v>
      </c>
      <c r="AD73" s="15" t="n">
        <v>0.375037799999999</v>
      </c>
      <c r="AE73" s="15" t="n">
        <v>50</v>
      </c>
      <c r="AF73" s="15" t="s">
        <v>95</v>
      </c>
    </row>
    <row r="74" customFormat="false" ht="15" hidden="false" customHeight="true" outlineLevel="0" collapsed="false">
      <c r="A74" s="15" t="s">
        <v>297</v>
      </c>
      <c r="B74" s="15" t="s">
        <v>298</v>
      </c>
      <c r="C74" s="15" t="s">
        <v>217</v>
      </c>
      <c r="D74" s="15" t="s">
        <v>218</v>
      </c>
      <c r="E74" s="15" t="s">
        <v>136</v>
      </c>
      <c r="F74" s="15" t="s">
        <v>137</v>
      </c>
      <c r="G74" s="15" t="s">
        <v>299</v>
      </c>
      <c r="H74" s="15" t="s">
        <v>136</v>
      </c>
      <c r="I74" s="15" t="s">
        <v>243</v>
      </c>
      <c r="J74" s="15" t="s">
        <v>140</v>
      </c>
      <c r="K74" s="15" t="s">
        <v>300</v>
      </c>
      <c r="L74" s="15" t="n">
        <v>9</v>
      </c>
      <c r="M74" s="15" t="n">
        <v>13</v>
      </c>
      <c r="P74" s="15" t="n">
        <v>22</v>
      </c>
      <c r="Y74" s="15" t="s">
        <v>156</v>
      </c>
      <c r="AB74" s="15" t="s">
        <v>143</v>
      </c>
    </row>
    <row r="75" customFormat="false" ht="15" hidden="false" customHeight="true" outlineLevel="0" collapsed="false">
      <c r="A75" s="15" t="s">
        <v>297</v>
      </c>
      <c r="B75" s="15" t="s">
        <v>298</v>
      </c>
      <c r="C75" s="15" t="s">
        <v>217</v>
      </c>
      <c r="D75" s="15" t="s">
        <v>218</v>
      </c>
      <c r="E75" s="15" t="s">
        <v>136</v>
      </c>
      <c r="F75" s="15" t="s">
        <v>137</v>
      </c>
      <c r="G75" s="15" t="s">
        <v>299</v>
      </c>
      <c r="H75" s="15" t="s">
        <v>136</v>
      </c>
      <c r="I75" s="15" t="s">
        <v>243</v>
      </c>
      <c r="J75" s="15" t="s">
        <v>144</v>
      </c>
      <c r="K75" s="15" t="s">
        <v>301</v>
      </c>
      <c r="L75" s="15" t="n">
        <v>62</v>
      </c>
      <c r="M75" s="15" t="n">
        <v>14</v>
      </c>
      <c r="N75" s="15" t="n">
        <v>11</v>
      </c>
      <c r="P75" s="15" t="n">
        <v>87</v>
      </c>
      <c r="Y75" s="15" t="s">
        <v>156</v>
      </c>
      <c r="AB75" s="15" t="s">
        <v>143</v>
      </c>
    </row>
    <row r="76" customFormat="false" ht="15" hidden="false" customHeight="true" outlineLevel="0" collapsed="false">
      <c r="A76" s="15" t="s">
        <v>297</v>
      </c>
      <c r="B76" s="15" t="s">
        <v>298</v>
      </c>
      <c r="C76" s="15" t="s">
        <v>217</v>
      </c>
      <c r="D76" s="15" t="s">
        <v>218</v>
      </c>
      <c r="E76" s="15" t="s">
        <v>136</v>
      </c>
      <c r="F76" s="15" t="s">
        <v>137</v>
      </c>
      <c r="G76" s="15" t="s">
        <v>299</v>
      </c>
      <c r="H76" s="15" t="s">
        <v>136</v>
      </c>
      <c r="I76" s="15" t="s">
        <v>243</v>
      </c>
      <c r="J76" s="15" t="s">
        <v>150</v>
      </c>
      <c r="K76" s="15" t="s">
        <v>302</v>
      </c>
      <c r="L76" s="15" t="n">
        <v>237</v>
      </c>
      <c r="M76" s="15" t="n">
        <v>86</v>
      </c>
      <c r="N76" s="15" t="n">
        <v>42</v>
      </c>
      <c r="P76" s="15" t="n">
        <v>365</v>
      </c>
      <c r="Y76" s="15" t="s">
        <v>156</v>
      </c>
      <c r="AB76" s="15" t="s">
        <v>143</v>
      </c>
    </row>
    <row r="77" customFormat="false" ht="15" hidden="false" customHeight="true" outlineLevel="0" collapsed="false">
      <c r="A77" s="15" t="s">
        <v>297</v>
      </c>
      <c r="B77" s="15" t="s">
        <v>298</v>
      </c>
      <c r="C77" s="15" t="s">
        <v>217</v>
      </c>
      <c r="D77" s="15" t="s">
        <v>218</v>
      </c>
      <c r="E77" s="15" t="s">
        <v>136</v>
      </c>
      <c r="F77" s="15" t="s">
        <v>137</v>
      </c>
      <c r="G77" s="15" t="s">
        <v>299</v>
      </c>
      <c r="H77" s="15" t="s">
        <v>136</v>
      </c>
      <c r="I77" s="15" t="s">
        <v>243</v>
      </c>
      <c r="J77" s="15" t="s">
        <v>166</v>
      </c>
      <c r="K77" s="15" t="s">
        <v>303</v>
      </c>
      <c r="N77" s="15" t="n">
        <v>13</v>
      </c>
      <c r="P77" s="15" t="n">
        <v>13</v>
      </c>
      <c r="Y77" s="15" t="s">
        <v>156</v>
      </c>
      <c r="AB77" s="15" t="s">
        <v>143</v>
      </c>
    </row>
    <row r="78" customFormat="false" ht="15" hidden="false" customHeight="true" outlineLevel="0" collapsed="false">
      <c r="A78" s="15" t="s">
        <v>297</v>
      </c>
      <c r="B78" s="15" t="s">
        <v>298</v>
      </c>
      <c r="C78" s="15" t="s">
        <v>217</v>
      </c>
      <c r="D78" s="15" t="s">
        <v>218</v>
      </c>
      <c r="E78" s="15" t="s">
        <v>136</v>
      </c>
      <c r="F78" s="15" t="s">
        <v>137</v>
      </c>
      <c r="G78" s="15" t="s">
        <v>299</v>
      </c>
      <c r="H78" s="15" t="s">
        <v>136</v>
      </c>
      <c r="I78" s="15" t="s">
        <v>243</v>
      </c>
      <c r="J78" s="15" t="s">
        <v>158</v>
      </c>
      <c r="K78" s="15" t="s">
        <v>304</v>
      </c>
      <c r="L78" s="15" t="n">
        <v>95</v>
      </c>
      <c r="M78" s="15" t="n">
        <v>52</v>
      </c>
      <c r="N78" s="15" t="n">
        <v>48</v>
      </c>
      <c r="P78" s="15" t="n">
        <v>195</v>
      </c>
      <c r="Y78" s="15" t="s">
        <v>156</v>
      </c>
      <c r="AB78" s="15" t="s">
        <v>143</v>
      </c>
    </row>
    <row r="79" customFormat="false" ht="15" hidden="false" customHeight="true" outlineLevel="0" collapsed="false">
      <c r="A79" s="15" t="s">
        <v>297</v>
      </c>
      <c r="B79" s="15" t="s">
        <v>298</v>
      </c>
      <c r="C79" s="15" t="s">
        <v>217</v>
      </c>
      <c r="D79" s="15" t="s">
        <v>218</v>
      </c>
      <c r="E79" s="15" t="s">
        <v>136</v>
      </c>
      <c r="F79" s="15" t="s">
        <v>137</v>
      </c>
      <c r="G79" s="15" t="s">
        <v>299</v>
      </c>
      <c r="H79" s="15" t="s">
        <v>136</v>
      </c>
      <c r="I79" s="15" t="s">
        <v>243</v>
      </c>
      <c r="J79" s="15" t="s">
        <v>169</v>
      </c>
      <c r="K79" s="15" t="s">
        <v>305</v>
      </c>
      <c r="L79" s="15" t="n">
        <v>2</v>
      </c>
      <c r="P79" s="15" t="n">
        <v>2</v>
      </c>
      <c r="Y79" s="15" t="s">
        <v>156</v>
      </c>
      <c r="AB79" s="15" t="s">
        <v>143</v>
      </c>
    </row>
    <row r="80" customFormat="false" ht="15" hidden="false" customHeight="true" outlineLevel="0" collapsed="false">
      <c r="A80" s="15" t="s">
        <v>306</v>
      </c>
      <c r="B80" s="15" t="s">
        <v>307</v>
      </c>
      <c r="C80" s="15" t="s">
        <v>217</v>
      </c>
      <c r="D80" s="15" t="s">
        <v>235</v>
      </c>
      <c r="E80" s="15" t="s">
        <v>136</v>
      </c>
      <c r="F80" s="15" t="s">
        <v>137</v>
      </c>
      <c r="G80" s="15" t="s">
        <v>308</v>
      </c>
      <c r="H80" s="15" t="s">
        <v>136</v>
      </c>
      <c r="I80" s="15" t="s">
        <v>243</v>
      </c>
      <c r="J80" s="15" t="s">
        <v>140</v>
      </c>
      <c r="K80" s="15" t="s">
        <v>309</v>
      </c>
      <c r="L80" s="15" t="n">
        <v>3</v>
      </c>
      <c r="N80" s="15" t="n">
        <v>2</v>
      </c>
      <c r="P80" s="15" t="n">
        <v>5</v>
      </c>
      <c r="Y80" s="15" t="s">
        <v>142</v>
      </c>
      <c r="AB80" s="15" t="s">
        <v>143</v>
      </c>
    </row>
    <row r="81" customFormat="false" ht="15" hidden="false" customHeight="true" outlineLevel="0" collapsed="false">
      <c r="A81" s="15" t="s">
        <v>306</v>
      </c>
      <c r="B81" s="15" t="s">
        <v>307</v>
      </c>
      <c r="C81" s="15" t="s">
        <v>217</v>
      </c>
      <c r="D81" s="15" t="s">
        <v>235</v>
      </c>
      <c r="E81" s="15" t="s">
        <v>136</v>
      </c>
      <c r="F81" s="15" t="s">
        <v>137</v>
      </c>
      <c r="G81" s="15" t="s">
        <v>308</v>
      </c>
      <c r="H81" s="15" t="s">
        <v>136</v>
      </c>
      <c r="I81" s="15" t="s">
        <v>243</v>
      </c>
      <c r="J81" s="15" t="s">
        <v>150</v>
      </c>
      <c r="K81" s="15" t="s">
        <v>310</v>
      </c>
      <c r="L81" s="15" t="n">
        <v>131</v>
      </c>
      <c r="M81" s="15" t="n">
        <v>84</v>
      </c>
      <c r="N81" s="15" t="n">
        <v>13</v>
      </c>
      <c r="O81" s="15" t="n">
        <v>2</v>
      </c>
      <c r="P81" s="15" t="n">
        <v>230</v>
      </c>
      <c r="Y81" s="15" t="s">
        <v>142</v>
      </c>
      <c r="AB81" s="15" t="s">
        <v>143</v>
      </c>
    </row>
    <row r="82" customFormat="false" ht="15" hidden="false" customHeight="true" outlineLevel="0" collapsed="false">
      <c r="A82" s="15" t="s">
        <v>306</v>
      </c>
      <c r="B82" s="15" t="s">
        <v>307</v>
      </c>
      <c r="C82" s="15" t="s">
        <v>217</v>
      </c>
      <c r="D82" s="15" t="s">
        <v>235</v>
      </c>
      <c r="E82" s="15" t="s">
        <v>136</v>
      </c>
      <c r="F82" s="15" t="s">
        <v>137</v>
      </c>
      <c r="G82" s="15" t="s">
        <v>308</v>
      </c>
      <c r="H82" s="15" t="s">
        <v>136</v>
      </c>
      <c r="I82" s="15" t="s">
        <v>243</v>
      </c>
      <c r="J82" s="15" t="s">
        <v>158</v>
      </c>
      <c r="K82" s="15" t="s">
        <v>311</v>
      </c>
      <c r="L82" s="15" t="n">
        <v>21</v>
      </c>
      <c r="M82" s="15" t="n">
        <v>14</v>
      </c>
      <c r="N82" s="15" t="n">
        <v>8</v>
      </c>
      <c r="P82" s="15" t="n">
        <v>43</v>
      </c>
      <c r="Y82" s="15" t="s">
        <v>142</v>
      </c>
      <c r="AB82" s="15" t="s">
        <v>143</v>
      </c>
    </row>
    <row r="83" customFormat="false" ht="15" hidden="false" customHeight="true" outlineLevel="0" collapsed="false">
      <c r="A83" s="15" t="s">
        <v>312</v>
      </c>
      <c r="B83" s="15" t="s">
        <v>313</v>
      </c>
      <c r="C83" s="15" t="s">
        <v>217</v>
      </c>
      <c r="D83" s="15" t="s">
        <v>218</v>
      </c>
      <c r="E83" s="15" t="s">
        <v>136</v>
      </c>
      <c r="F83" s="15" t="s">
        <v>137</v>
      </c>
      <c r="G83" s="15" t="s">
        <v>308</v>
      </c>
      <c r="H83" s="15" t="s">
        <v>136</v>
      </c>
      <c r="I83" s="15" t="s">
        <v>139</v>
      </c>
      <c r="J83" s="15" t="s">
        <v>140</v>
      </c>
      <c r="K83" s="15" t="s">
        <v>314</v>
      </c>
      <c r="M83" s="15" t="n">
        <v>4</v>
      </c>
      <c r="O83" s="15" t="n">
        <v>16</v>
      </c>
      <c r="P83" s="15" t="n">
        <v>20</v>
      </c>
      <c r="Y83" s="15" t="s">
        <v>142</v>
      </c>
      <c r="AB83" s="15" t="s">
        <v>143</v>
      </c>
    </row>
    <row r="84" customFormat="false" ht="15" hidden="false" customHeight="true" outlineLevel="0" collapsed="false">
      <c r="A84" s="15" t="s">
        <v>312</v>
      </c>
      <c r="B84" s="15" t="s">
        <v>313</v>
      </c>
      <c r="C84" s="15" t="s">
        <v>217</v>
      </c>
      <c r="D84" s="15" t="s">
        <v>218</v>
      </c>
      <c r="E84" s="15" t="s">
        <v>136</v>
      </c>
      <c r="F84" s="15" t="s">
        <v>137</v>
      </c>
      <c r="G84" s="15" t="s">
        <v>308</v>
      </c>
      <c r="H84" s="15" t="s">
        <v>136</v>
      </c>
      <c r="I84" s="15" t="s">
        <v>139</v>
      </c>
      <c r="J84" s="15" t="s">
        <v>150</v>
      </c>
      <c r="K84" s="15" t="s">
        <v>315</v>
      </c>
      <c r="L84" s="15" t="n">
        <v>9</v>
      </c>
      <c r="M84" s="15" t="n">
        <v>44</v>
      </c>
      <c r="N84" s="15" t="n">
        <v>7</v>
      </c>
      <c r="P84" s="15" t="n">
        <v>60</v>
      </c>
      <c r="Y84" s="15" t="s">
        <v>142</v>
      </c>
      <c r="AB84" s="15" t="s">
        <v>143</v>
      </c>
    </row>
    <row r="85" customFormat="false" ht="15" hidden="false" customHeight="true" outlineLevel="0" collapsed="false">
      <c r="A85" s="15" t="s">
        <v>312</v>
      </c>
      <c r="B85" s="15" t="s">
        <v>313</v>
      </c>
      <c r="C85" s="15" t="s">
        <v>217</v>
      </c>
      <c r="D85" s="15" t="s">
        <v>218</v>
      </c>
      <c r="E85" s="15" t="s">
        <v>136</v>
      </c>
      <c r="F85" s="15" t="s">
        <v>137</v>
      </c>
      <c r="G85" s="15" t="s">
        <v>308</v>
      </c>
      <c r="H85" s="15" t="s">
        <v>136</v>
      </c>
      <c r="I85" s="15" t="s">
        <v>139</v>
      </c>
      <c r="J85" s="15" t="s">
        <v>158</v>
      </c>
      <c r="K85" s="15" t="s">
        <v>316</v>
      </c>
      <c r="L85" s="15" t="n">
        <v>17</v>
      </c>
      <c r="M85" s="15" t="n">
        <v>3</v>
      </c>
      <c r="N85" s="15" t="n">
        <v>2</v>
      </c>
      <c r="P85" s="15" t="n">
        <v>22</v>
      </c>
      <c r="Y85" s="15" t="s">
        <v>142</v>
      </c>
      <c r="AB85" s="15" t="s">
        <v>143</v>
      </c>
    </row>
    <row r="86" customFormat="false" ht="15" hidden="false" customHeight="true" outlineLevel="0" collapsed="false">
      <c r="A86" s="15" t="s">
        <v>317</v>
      </c>
      <c r="B86" s="15" t="s">
        <v>318</v>
      </c>
      <c r="C86" s="15" t="s">
        <v>217</v>
      </c>
      <c r="D86" s="15" t="s">
        <v>218</v>
      </c>
      <c r="E86" s="15" t="s">
        <v>136</v>
      </c>
      <c r="F86" s="15" t="s">
        <v>137</v>
      </c>
      <c r="G86" s="15" t="s">
        <v>308</v>
      </c>
      <c r="H86" s="15" t="s">
        <v>136</v>
      </c>
      <c r="I86" s="15" t="s">
        <v>243</v>
      </c>
      <c r="J86" s="15" t="s">
        <v>140</v>
      </c>
      <c r="K86" s="15" t="s">
        <v>319</v>
      </c>
      <c r="L86" s="15" t="n">
        <v>1</v>
      </c>
      <c r="M86" s="15" t="n">
        <v>1</v>
      </c>
      <c r="P86" s="15" t="n">
        <v>2</v>
      </c>
      <c r="Y86" s="15" t="s">
        <v>142</v>
      </c>
      <c r="AB86" s="15" t="s">
        <v>143</v>
      </c>
    </row>
    <row r="87" customFormat="false" ht="15" hidden="false" customHeight="true" outlineLevel="0" collapsed="false">
      <c r="A87" s="15" t="s">
        <v>317</v>
      </c>
      <c r="B87" s="15" t="s">
        <v>318</v>
      </c>
      <c r="C87" s="15" t="s">
        <v>217</v>
      </c>
      <c r="D87" s="15" t="s">
        <v>218</v>
      </c>
      <c r="E87" s="15" t="s">
        <v>136</v>
      </c>
      <c r="F87" s="15" t="s">
        <v>137</v>
      </c>
      <c r="G87" s="15" t="s">
        <v>308</v>
      </c>
      <c r="H87" s="15" t="s">
        <v>136</v>
      </c>
      <c r="I87" s="15" t="s">
        <v>243</v>
      </c>
      <c r="J87" s="15" t="s">
        <v>150</v>
      </c>
      <c r="K87" s="15" t="s">
        <v>320</v>
      </c>
      <c r="L87" s="15" t="n">
        <v>76</v>
      </c>
      <c r="M87" s="15" t="n">
        <v>15</v>
      </c>
      <c r="N87" s="15" t="n">
        <v>61</v>
      </c>
      <c r="O87" s="15" t="n">
        <v>21</v>
      </c>
      <c r="P87" s="15" t="n">
        <v>173</v>
      </c>
      <c r="Y87" s="15" t="s">
        <v>142</v>
      </c>
      <c r="AB87" s="15" t="s">
        <v>143</v>
      </c>
    </row>
    <row r="88" customFormat="false" ht="15" hidden="false" customHeight="true" outlineLevel="0" collapsed="false">
      <c r="A88" s="15" t="s">
        <v>317</v>
      </c>
      <c r="B88" s="15" t="s">
        <v>318</v>
      </c>
      <c r="C88" s="15" t="s">
        <v>217</v>
      </c>
      <c r="D88" s="15" t="s">
        <v>218</v>
      </c>
      <c r="E88" s="15" t="s">
        <v>136</v>
      </c>
      <c r="F88" s="15" t="s">
        <v>137</v>
      </c>
      <c r="G88" s="15" t="s">
        <v>308</v>
      </c>
      <c r="H88" s="15" t="s">
        <v>136</v>
      </c>
      <c r="I88" s="15" t="s">
        <v>243</v>
      </c>
      <c r="J88" s="15" t="s">
        <v>158</v>
      </c>
      <c r="K88" s="15" t="s">
        <v>321</v>
      </c>
      <c r="M88" s="15" t="n">
        <v>32</v>
      </c>
      <c r="N88" s="15" t="n">
        <v>10</v>
      </c>
      <c r="P88" s="15" t="n">
        <v>42</v>
      </c>
      <c r="Y88" s="15" t="s">
        <v>142</v>
      </c>
      <c r="AB88" s="15" t="s">
        <v>143</v>
      </c>
    </row>
    <row r="89" customFormat="false" ht="15" hidden="false" customHeight="true" outlineLevel="0" collapsed="false">
      <c r="A89" s="15" t="s">
        <v>317</v>
      </c>
      <c r="B89" s="15" t="s">
        <v>318</v>
      </c>
      <c r="C89" s="15" t="s">
        <v>217</v>
      </c>
      <c r="D89" s="15" t="s">
        <v>218</v>
      </c>
      <c r="E89" s="15" t="s">
        <v>136</v>
      </c>
      <c r="F89" s="15" t="s">
        <v>137</v>
      </c>
      <c r="G89" s="15" t="s">
        <v>308</v>
      </c>
      <c r="H89" s="15" t="s">
        <v>136</v>
      </c>
      <c r="I89" s="15" t="s">
        <v>243</v>
      </c>
      <c r="J89" s="15" t="s">
        <v>169</v>
      </c>
      <c r="K89" s="15" t="s">
        <v>322</v>
      </c>
      <c r="M89" s="15" t="n">
        <v>5</v>
      </c>
      <c r="N89" s="15" t="n">
        <v>6</v>
      </c>
      <c r="P89" s="15" t="n">
        <v>11</v>
      </c>
      <c r="Y89" s="15" t="s">
        <v>142</v>
      </c>
      <c r="AB89" s="15" t="s">
        <v>143</v>
      </c>
    </row>
    <row r="90" customFormat="false" ht="15" hidden="false" customHeight="true" outlineLevel="0" collapsed="false">
      <c r="A90" s="15" t="s">
        <v>323</v>
      </c>
      <c r="B90" s="15" t="s">
        <v>324</v>
      </c>
      <c r="C90" s="15" t="s">
        <v>217</v>
      </c>
      <c r="D90" s="15" t="s">
        <v>218</v>
      </c>
      <c r="E90" s="15" t="s">
        <v>136</v>
      </c>
      <c r="F90" s="15" t="s">
        <v>137</v>
      </c>
      <c r="G90" s="15" t="s">
        <v>308</v>
      </c>
      <c r="H90" s="15" t="s">
        <v>136</v>
      </c>
      <c r="I90" s="15" t="s">
        <v>139</v>
      </c>
      <c r="J90" s="15" t="s">
        <v>150</v>
      </c>
      <c r="K90" s="15" t="s">
        <v>325</v>
      </c>
      <c r="N90" s="15" t="n">
        <v>1</v>
      </c>
      <c r="P90" s="15" t="n">
        <v>1</v>
      </c>
      <c r="Y90" s="15" t="s">
        <v>142</v>
      </c>
      <c r="AB90" s="15" t="s">
        <v>143</v>
      </c>
    </row>
    <row r="91" customFormat="false" ht="15" hidden="false" customHeight="true" outlineLevel="0" collapsed="false">
      <c r="A91" s="15" t="s">
        <v>326</v>
      </c>
      <c r="B91" s="15" t="s">
        <v>327</v>
      </c>
      <c r="C91" s="15" t="s">
        <v>217</v>
      </c>
      <c r="D91" s="15" t="s">
        <v>218</v>
      </c>
      <c r="E91" s="15" t="s">
        <v>136</v>
      </c>
      <c r="F91" s="15" t="s">
        <v>137</v>
      </c>
      <c r="G91" s="15" t="s">
        <v>236</v>
      </c>
      <c r="H91" s="15" t="s">
        <v>136</v>
      </c>
      <c r="I91" s="15" t="s">
        <v>243</v>
      </c>
      <c r="J91" s="15" t="s">
        <v>140</v>
      </c>
      <c r="K91" s="15" t="s">
        <v>328</v>
      </c>
      <c r="L91" s="15" t="n">
        <v>8</v>
      </c>
      <c r="O91" s="15" t="n">
        <v>6</v>
      </c>
      <c r="P91" s="15" t="n">
        <v>14</v>
      </c>
      <c r="Y91" s="15" t="s">
        <v>142</v>
      </c>
      <c r="AB91" s="15" t="s">
        <v>163</v>
      </c>
      <c r="AC91" s="15" t="n">
        <v>783</v>
      </c>
      <c r="AD91" s="15" t="n">
        <v>10.3391903</v>
      </c>
      <c r="AE91" s="15" t="n">
        <v>1624</v>
      </c>
      <c r="AF91" s="15" t="s">
        <v>95</v>
      </c>
    </row>
    <row r="92" customFormat="false" ht="15" hidden="false" customHeight="true" outlineLevel="0" collapsed="false">
      <c r="A92" s="15" t="s">
        <v>326</v>
      </c>
      <c r="B92" s="15" t="s">
        <v>327</v>
      </c>
      <c r="C92" s="15" t="s">
        <v>217</v>
      </c>
      <c r="D92" s="15" t="s">
        <v>218</v>
      </c>
      <c r="E92" s="15" t="s">
        <v>136</v>
      </c>
      <c r="F92" s="15" t="s">
        <v>137</v>
      </c>
      <c r="G92" s="15" t="s">
        <v>236</v>
      </c>
      <c r="H92" s="15" t="s">
        <v>136</v>
      </c>
      <c r="I92" s="15" t="s">
        <v>243</v>
      </c>
      <c r="J92" s="15" t="s">
        <v>144</v>
      </c>
      <c r="K92" s="15" t="s">
        <v>329</v>
      </c>
      <c r="M92" s="15" t="n">
        <v>58</v>
      </c>
      <c r="P92" s="15" t="n">
        <v>58</v>
      </c>
      <c r="Y92" s="15" t="s">
        <v>142</v>
      </c>
      <c r="AB92" s="15" t="s">
        <v>163</v>
      </c>
      <c r="AC92" s="15" t="n">
        <v>783</v>
      </c>
      <c r="AD92" s="15" t="n">
        <v>10.3391903</v>
      </c>
      <c r="AE92" s="15" t="n">
        <v>1624</v>
      </c>
      <c r="AF92" s="15" t="s">
        <v>95</v>
      </c>
    </row>
    <row r="93" customFormat="false" ht="15" hidden="false" customHeight="true" outlineLevel="0" collapsed="false">
      <c r="A93" s="15" t="s">
        <v>326</v>
      </c>
      <c r="B93" s="15" t="s">
        <v>327</v>
      </c>
      <c r="C93" s="15" t="s">
        <v>217</v>
      </c>
      <c r="D93" s="15" t="s">
        <v>218</v>
      </c>
      <c r="E93" s="15" t="s">
        <v>136</v>
      </c>
      <c r="F93" s="15" t="s">
        <v>137</v>
      </c>
      <c r="G93" s="15" t="s">
        <v>236</v>
      </c>
      <c r="H93" s="15" t="s">
        <v>136</v>
      </c>
      <c r="I93" s="15" t="s">
        <v>243</v>
      </c>
      <c r="J93" s="15" t="s">
        <v>150</v>
      </c>
      <c r="K93" s="15" t="s">
        <v>330</v>
      </c>
      <c r="L93" s="15" t="n">
        <v>3160</v>
      </c>
      <c r="M93" s="15" t="n">
        <v>2110</v>
      </c>
      <c r="N93" s="15" t="n">
        <v>1467</v>
      </c>
      <c r="O93" s="15" t="n">
        <v>542</v>
      </c>
      <c r="P93" s="15" t="n">
        <v>7279</v>
      </c>
      <c r="Y93" s="15" t="s">
        <v>142</v>
      </c>
      <c r="AB93" s="15" t="s">
        <v>163</v>
      </c>
      <c r="AC93" s="15" t="n">
        <v>783</v>
      </c>
      <c r="AD93" s="15" t="n">
        <v>10.3391903</v>
      </c>
      <c r="AE93" s="15" t="n">
        <v>1624</v>
      </c>
      <c r="AF93" s="15" t="s">
        <v>95</v>
      </c>
    </row>
    <row r="94" customFormat="false" ht="15" hidden="false" customHeight="true" outlineLevel="0" collapsed="false">
      <c r="A94" s="15" t="s">
        <v>326</v>
      </c>
      <c r="B94" s="15" t="s">
        <v>327</v>
      </c>
      <c r="C94" s="15" t="s">
        <v>217</v>
      </c>
      <c r="D94" s="15" t="s">
        <v>218</v>
      </c>
      <c r="E94" s="15" t="s">
        <v>136</v>
      </c>
      <c r="F94" s="15" t="s">
        <v>137</v>
      </c>
      <c r="G94" s="15" t="s">
        <v>236</v>
      </c>
      <c r="H94" s="15" t="s">
        <v>136</v>
      </c>
      <c r="I94" s="15" t="s">
        <v>243</v>
      </c>
      <c r="J94" s="15" t="s">
        <v>166</v>
      </c>
      <c r="K94" s="15" t="s">
        <v>331</v>
      </c>
      <c r="L94" s="15" t="n">
        <v>1432</v>
      </c>
      <c r="P94" s="15" t="n">
        <v>1432</v>
      </c>
      <c r="Y94" s="15" t="s">
        <v>142</v>
      </c>
      <c r="AB94" s="15" t="s">
        <v>163</v>
      </c>
      <c r="AC94" s="15" t="n">
        <v>783</v>
      </c>
      <c r="AD94" s="15" t="n">
        <v>10.3391903</v>
      </c>
      <c r="AE94" s="15" t="n">
        <v>1624</v>
      </c>
      <c r="AF94" s="15" t="s">
        <v>95</v>
      </c>
    </row>
    <row r="95" customFormat="false" ht="15" hidden="false" customHeight="true" outlineLevel="0" collapsed="false">
      <c r="A95" s="15" t="s">
        <v>326</v>
      </c>
      <c r="B95" s="15" t="s">
        <v>327</v>
      </c>
      <c r="C95" s="15" t="s">
        <v>217</v>
      </c>
      <c r="D95" s="15" t="s">
        <v>218</v>
      </c>
      <c r="E95" s="15" t="s">
        <v>136</v>
      </c>
      <c r="F95" s="15" t="s">
        <v>137</v>
      </c>
      <c r="G95" s="15" t="s">
        <v>236</v>
      </c>
      <c r="H95" s="15" t="s">
        <v>136</v>
      </c>
      <c r="I95" s="15" t="s">
        <v>243</v>
      </c>
      <c r="J95" s="15" t="s">
        <v>158</v>
      </c>
      <c r="K95" s="15" t="s">
        <v>332</v>
      </c>
      <c r="L95" s="15" t="n">
        <v>80</v>
      </c>
      <c r="M95" s="15" t="n">
        <v>47</v>
      </c>
      <c r="N95" s="15" t="n">
        <v>45</v>
      </c>
      <c r="O95" s="15" t="n">
        <v>25</v>
      </c>
      <c r="P95" s="15" t="n">
        <v>197</v>
      </c>
      <c r="Y95" s="15" t="s">
        <v>142</v>
      </c>
      <c r="AB95" s="15" t="s">
        <v>163</v>
      </c>
      <c r="AC95" s="15" t="n">
        <v>783</v>
      </c>
      <c r="AD95" s="15" t="n">
        <v>10.3391903</v>
      </c>
      <c r="AE95" s="15" t="n">
        <v>1624</v>
      </c>
      <c r="AF95" s="15" t="s">
        <v>95</v>
      </c>
    </row>
    <row r="96" customFormat="false" ht="15" hidden="false" customHeight="true" outlineLevel="0" collapsed="false">
      <c r="A96" s="15" t="s">
        <v>326</v>
      </c>
      <c r="B96" s="15" t="s">
        <v>327</v>
      </c>
      <c r="C96" s="15" t="s">
        <v>217</v>
      </c>
      <c r="D96" s="15" t="s">
        <v>218</v>
      </c>
      <c r="E96" s="15" t="s">
        <v>136</v>
      </c>
      <c r="F96" s="15" t="s">
        <v>137</v>
      </c>
      <c r="G96" s="15" t="s">
        <v>236</v>
      </c>
      <c r="H96" s="15" t="s">
        <v>136</v>
      </c>
      <c r="I96" s="15" t="s">
        <v>243</v>
      </c>
      <c r="J96" s="15" t="s">
        <v>169</v>
      </c>
      <c r="K96" s="15" t="s">
        <v>333</v>
      </c>
      <c r="L96" s="15" t="n">
        <v>6</v>
      </c>
      <c r="M96" s="15" t="n">
        <v>1</v>
      </c>
      <c r="N96" s="15" t="n">
        <v>9</v>
      </c>
      <c r="O96" s="15" t="n">
        <v>16</v>
      </c>
      <c r="P96" s="15" t="n">
        <v>32</v>
      </c>
      <c r="Y96" s="15" t="s">
        <v>142</v>
      </c>
      <c r="AB96" s="15" t="s">
        <v>163</v>
      </c>
      <c r="AC96" s="15" t="n">
        <v>783</v>
      </c>
      <c r="AD96" s="15" t="n">
        <v>10.3391903</v>
      </c>
      <c r="AE96" s="15" t="n">
        <v>1624</v>
      </c>
      <c r="AF96" s="15" t="s">
        <v>95</v>
      </c>
    </row>
    <row r="97" customFormat="false" ht="15" hidden="false" customHeight="true" outlineLevel="0" collapsed="false">
      <c r="A97" s="15" t="s">
        <v>334</v>
      </c>
      <c r="B97" s="15" t="s">
        <v>335</v>
      </c>
      <c r="C97" s="15" t="s">
        <v>217</v>
      </c>
      <c r="D97" s="15" t="s">
        <v>235</v>
      </c>
      <c r="E97" s="15" t="s">
        <v>136</v>
      </c>
      <c r="F97" s="15" t="s">
        <v>137</v>
      </c>
      <c r="G97" s="15" t="s">
        <v>336</v>
      </c>
      <c r="H97" s="15" t="s">
        <v>136</v>
      </c>
      <c r="I97" s="15" t="s">
        <v>243</v>
      </c>
      <c r="J97" s="15" t="s">
        <v>140</v>
      </c>
      <c r="K97" s="15" t="s">
        <v>337</v>
      </c>
      <c r="L97" s="15" t="n">
        <v>193</v>
      </c>
      <c r="M97" s="15" t="n">
        <v>21</v>
      </c>
      <c r="N97" s="15" t="n">
        <v>71</v>
      </c>
      <c r="O97" s="15" t="n">
        <v>61</v>
      </c>
      <c r="P97" s="15" t="n">
        <v>346</v>
      </c>
      <c r="Y97" s="15" t="s">
        <v>142</v>
      </c>
      <c r="AB97" s="15" t="s">
        <v>143</v>
      </c>
    </row>
    <row r="98" customFormat="false" ht="15" hidden="false" customHeight="true" outlineLevel="0" collapsed="false">
      <c r="A98" s="15" t="s">
        <v>334</v>
      </c>
      <c r="B98" s="15" t="s">
        <v>335</v>
      </c>
      <c r="C98" s="15" t="s">
        <v>217</v>
      </c>
      <c r="D98" s="15" t="s">
        <v>235</v>
      </c>
      <c r="E98" s="15" t="s">
        <v>136</v>
      </c>
      <c r="F98" s="15" t="s">
        <v>137</v>
      </c>
      <c r="G98" s="15" t="s">
        <v>336</v>
      </c>
      <c r="H98" s="15" t="s">
        <v>136</v>
      </c>
      <c r="I98" s="15" t="s">
        <v>243</v>
      </c>
      <c r="J98" s="15" t="s">
        <v>144</v>
      </c>
      <c r="K98" s="15" t="s">
        <v>338</v>
      </c>
      <c r="M98" s="15" t="n">
        <v>6</v>
      </c>
      <c r="N98" s="15" t="n">
        <v>12</v>
      </c>
      <c r="O98" s="15" t="n">
        <v>1</v>
      </c>
      <c r="P98" s="15" t="n">
        <v>19</v>
      </c>
      <c r="Y98" s="15" t="s">
        <v>142</v>
      </c>
      <c r="AB98" s="15" t="s">
        <v>143</v>
      </c>
    </row>
    <row r="99" customFormat="false" ht="15" hidden="false" customHeight="true" outlineLevel="0" collapsed="false">
      <c r="A99" s="15" t="s">
        <v>334</v>
      </c>
      <c r="B99" s="15" t="s">
        <v>335</v>
      </c>
      <c r="C99" s="15" t="s">
        <v>217</v>
      </c>
      <c r="D99" s="15" t="s">
        <v>235</v>
      </c>
      <c r="E99" s="15" t="s">
        <v>136</v>
      </c>
      <c r="F99" s="15" t="s">
        <v>137</v>
      </c>
      <c r="G99" s="15" t="s">
        <v>336</v>
      </c>
      <c r="H99" s="15" t="s">
        <v>136</v>
      </c>
      <c r="I99" s="15" t="s">
        <v>243</v>
      </c>
      <c r="J99" s="15" t="s">
        <v>150</v>
      </c>
      <c r="K99" s="15" t="s">
        <v>339</v>
      </c>
      <c r="L99" s="15" t="n">
        <v>12</v>
      </c>
      <c r="M99" s="15" t="n">
        <v>16</v>
      </c>
      <c r="N99" s="15" t="n">
        <v>52</v>
      </c>
      <c r="P99" s="15" t="n">
        <v>80</v>
      </c>
      <c r="Y99" s="15" t="s">
        <v>142</v>
      </c>
      <c r="AB99" s="15" t="s">
        <v>143</v>
      </c>
    </row>
    <row r="100" customFormat="false" ht="15" hidden="false" customHeight="true" outlineLevel="0" collapsed="false">
      <c r="A100" s="15" t="s">
        <v>334</v>
      </c>
      <c r="B100" s="15" t="s">
        <v>335</v>
      </c>
      <c r="C100" s="15" t="s">
        <v>217</v>
      </c>
      <c r="D100" s="15" t="s">
        <v>235</v>
      </c>
      <c r="E100" s="15" t="s">
        <v>136</v>
      </c>
      <c r="F100" s="15" t="s">
        <v>137</v>
      </c>
      <c r="G100" s="15" t="s">
        <v>336</v>
      </c>
      <c r="H100" s="15" t="s">
        <v>136</v>
      </c>
      <c r="I100" s="15" t="s">
        <v>243</v>
      </c>
      <c r="J100" s="15" t="s">
        <v>166</v>
      </c>
      <c r="K100" s="15" t="s">
        <v>340</v>
      </c>
      <c r="L100" s="15" t="n">
        <v>7</v>
      </c>
      <c r="N100" s="15" t="n">
        <v>2</v>
      </c>
      <c r="P100" s="15" t="n">
        <v>9</v>
      </c>
      <c r="Y100" s="15" t="s">
        <v>142</v>
      </c>
      <c r="AB100" s="15" t="s">
        <v>143</v>
      </c>
    </row>
    <row r="101" customFormat="false" ht="15" hidden="false" customHeight="true" outlineLevel="0" collapsed="false">
      <c r="A101" s="15" t="s">
        <v>334</v>
      </c>
      <c r="B101" s="15" t="s">
        <v>335</v>
      </c>
      <c r="C101" s="15" t="s">
        <v>217</v>
      </c>
      <c r="D101" s="15" t="s">
        <v>235</v>
      </c>
      <c r="E101" s="15" t="s">
        <v>136</v>
      </c>
      <c r="F101" s="15" t="s">
        <v>137</v>
      </c>
      <c r="G101" s="15" t="s">
        <v>336</v>
      </c>
      <c r="H101" s="15" t="s">
        <v>136</v>
      </c>
      <c r="I101" s="15" t="s">
        <v>243</v>
      </c>
      <c r="J101" s="15" t="s">
        <v>158</v>
      </c>
      <c r="K101" s="15" t="s">
        <v>341</v>
      </c>
      <c r="M101" s="15" t="n">
        <v>1</v>
      </c>
      <c r="P101" s="15" t="n">
        <v>1</v>
      </c>
      <c r="Y101" s="15" t="s">
        <v>142</v>
      </c>
      <c r="AB101" s="15" t="s">
        <v>143</v>
      </c>
    </row>
    <row r="102" customFormat="false" ht="15" hidden="false" customHeight="true" outlineLevel="0" collapsed="false">
      <c r="A102" s="15" t="s">
        <v>342</v>
      </c>
      <c r="B102" s="15" t="s">
        <v>343</v>
      </c>
      <c r="C102" s="15" t="s">
        <v>148</v>
      </c>
      <c r="E102" s="15" t="s">
        <v>136</v>
      </c>
      <c r="F102" s="15" t="s">
        <v>137</v>
      </c>
      <c r="G102" s="15" t="s">
        <v>344</v>
      </c>
      <c r="H102" s="15" t="s">
        <v>136</v>
      </c>
      <c r="I102" s="15" t="s">
        <v>139</v>
      </c>
      <c r="J102" s="15" t="s">
        <v>150</v>
      </c>
      <c r="K102" s="15" t="s">
        <v>345</v>
      </c>
      <c r="L102" s="15" t="n">
        <v>23</v>
      </c>
      <c r="P102" s="15" t="n">
        <v>23</v>
      </c>
      <c r="Y102" s="15" t="s">
        <v>142</v>
      </c>
      <c r="AB102" s="15" t="s">
        <v>143</v>
      </c>
    </row>
    <row r="103" customFormat="false" ht="15" hidden="false" customHeight="true" outlineLevel="0" collapsed="false">
      <c r="A103" s="15" t="s">
        <v>342</v>
      </c>
      <c r="B103" s="15" t="s">
        <v>343</v>
      </c>
      <c r="C103" s="15" t="s">
        <v>148</v>
      </c>
      <c r="E103" s="15" t="s">
        <v>136</v>
      </c>
      <c r="F103" s="15" t="s">
        <v>137</v>
      </c>
      <c r="G103" s="15" t="s">
        <v>344</v>
      </c>
      <c r="H103" s="15" t="s">
        <v>136</v>
      </c>
      <c r="I103" s="15" t="s">
        <v>139</v>
      </c>
      <c r="J103" s="15" t="s">
        <v>166</v>
      </c>
      <c r="K103" s="15" t="s">
        <v>346</v>
      </c>
      <c r="L103" s="15" t="n">
        <v>5</v>
      </c>
      <c r="P103" s="15" t="n">
        <v>5</v>
      </c>
      <c r="Y103" s="15" t="s">
        <v>142</v>
      </c>
      <c r="AB103" s="15" t="s">
        <v>143</v>
      </c>
    </row>
    <row r="104" customFormat="false" ht="15" hidden="false" customHeight="true" outlineLevel="0" collapsed="false">
      <c r="A104" s="15" t="s">
        <v>342</v>
      </c>
      <c r="B104" s="15" t="s">
        <v>343</v>
      </c>
      <c r="C104" s="15" t="s">
        <v>148</v>
      </c>
      <c r="E104" s="15" t="s">
        <v>136</v>
      </c>
      <c r="F104" s="15" t="s">
        <v>137</v>
      </c>
      <c r="G104" s="15" t="s">
        <v>344</v>
      </c>
      <c r="H104" s="15" t="s">
        <v>136</v>
      </c>
      <c r="I104" s="15" t="s">
        <v>139</v>
      </c>
      <c r="J104" s="15" t="s">
        <v>158</v>
      </c>
      <c r="K104" s="15" t="s">
        <v>347</v>
      </c>
      <c r="L104" s="15" t="n">
        <v>16</v>
      </c>
      <c r="P104" s="15" t="n">
        <v>16</v>
      </c>
      <c r="Y104" s="15" t="s">
        <v>142</v>
      </c>
      <c r="AB104" s="15" t="s">
        <v>143</v>
      </c>
    </row>
    <row r="105" customFormat="false" ht="15" hidden="false" customHeight="true" outlineLevel="0" collapsed="false">
      <c r="A105" s="15" t="s">
        <v>348</v>
      </c>
      <c r="B105" s="15" t="s">
        <v>349</v>
      </c>
      <c r="C105" s="15" t="s">
        <v>148</v>
      </c>
      <c r="E105" s="15" t="s">
        <v>136</v>
      </c>
      <c r="F105" s="15" t="s">
        <v>137</v>
      </c>
      <c r="G105" s="15" t="s">
        <v>350</v>
      </c>
      <c r="H105" s="15" t="s">
        <v>136</v>
      </c>
      <c r="I105" s="15" t="s">
        <v>139</v>
      </c>
      <c r="J105" s="15" t="s">
        <v>150</v>
      </c>
      <c r="K105" s="15" t="s">
        <v>351</v>
      </c>
      <c r="N105" s="15" t="n">
        <v>12</v>
      </c>
      <c r="P105" s="15" t="n">
        <v>12</v>
      </c>
      <c r="Y105" s="15" t="s">
        <v>142</v>
      </c>
      <c r="AB105" s="15" t="s">
        <v>143</v>
      </c>
    </row>
    <row r="106" customFormat="false" ht="15" hidden="false" customHeight="true" outlineLevel="0" collapsed="false">
      <c r="A106" s="15" t="s">
        <v>352</v>
      </c>
      <c r="B106" s="15" t="s">
        <v>353</v>
      </c>
      <c r="C106" s="15" t="s">
        <v>217</v>
      </c>
      <c r="D106" s="15" t="s">
        <v>235</v>
      </c>
      <c r="E106" s="15" t="s">
        <v>136</v>
      </c>
      <c r="F106" s="15" t="s">
        <v>137</v>
      </c>
      <c r="G106" s="15" t="s">
        <v>219</v>
      </c>
      <c r="H106" s="15" t="s">
        <v>136</v>
      </c>
      <c r="I106" s="15" t="s">
        <v>139</v>
      </c>
      <c r="J106" s="15" t="s">
        <v>150</v>
      </c>
      <c r="K106" s="15" t="s">
        <v>354</v>
      </c>
      <c r="L106" s="15" t="n">
        <v>75</v>
      </c>
      <c r="M106" s="15" t="n">
        <v>5</v>
      </c>
      <c r="N106" s="15" t="n">
        <v>1</v>
      </c>
      <c r="P106" s="15" t="n">
        <v>81</v>
      </c>
      <c r="Y106" s="15" t="s">
        <v>142</v>
      </c>
      <c r="AB106" s="15" t="s">
        <v>143</v>
      </c>
    </row>
    <row r="107" customFormat="false" ht="15" hidden="false" customHeight="true" outlineLevel="0" collapsed="false">
      <c r="A107" s="15" t="s">
        <v>352</v>
      </c>
      <c r="B107" s="15" t="s">
        <v>353</v>
      </c>
      <c r="C107" s="15" t="s">
        <v>217</v>
      </c>
      <c r="D107" s="15" t="s">
        <v>235</v>
      </c>
      <c r="E107" s="15" t="s">
        <v>136</v>
      </c>
      <c r="F107" s="15" t="s">
        <v>137</v>
      </c>
      <c r="G107" s="15" t="s">
        <v>219</v>
      </c>
      <c r="H107" s="15" t="s">
        <v>136</v>
      </c>
      <c r="I107" s="15" t="s">
        <v>139</v>
      </c>
      <c r="J107" s="15" t="s">
        <v>158</v>
      </c>
      <c r="K107" s="15" t="s">
        <v>355</v>
      </c>
      <c r="L107" s="15" t="n">
        <v>10</v>
      </c>
      <c r="P107" s="15" t="n">
        <v>10</v>
      </c>
      <c r="Y107" s="15" t="s">
        <v>142</v>
      </c>
      <c r="AB107" s="15" t="s">
        <v>143</v>
      </c>
    </row>
    <row r="108" customFormat="false" ht="15" hidden="false" customHeight="true" outlineLevel="0" collapsed="false">
      <c r="A108" s="15" t="s">
        <v>356</v>
      </c>
      <c r="B108" s="15" t="s">
        <v>357</v>
      </c>
      <c r="C108" s="15" t="s">
        <v>217</v>
      </c>
      <c r="D108" s="15" t="s">
        <v>218</v>
      </c>
      <c r="E108" s="15" t="s">
        <v>136</v>
      </c>
      <c r="F108" s="15" t="s">
        <v>137</v>
      </c>
      <c r="G108" s="15" t="s">
        <v>358</v>
      </c>
      <c r="H108" s="15" t="s">
        <v>136</v>
      </c>
      <c r="I108" s="15" t="s">
        <v>139</v>
      </c>
      <c r="J108" s="15" t="s">
        <v>140</v>
      </c>
      <c r="K108" s="15" t="s">
        <v>359</v>
      </c>
      <c r="L108" s="15" t="n">
        <v>39</v>
      </c>
      <c r="P108" s="15" t="n">
        <v>39</v>
      </c>
      <c r="Y108" s="15" t="s">
        <v>142</v>
      </c>
      <c r="AB108" s="15" t="s">
        <v>143</v>
      </c>
    </row>
    <row r="109" customFormat="false" ht="15" hidden="false" customHeight="true" outlineLevel="0" collapsed="false">
      <c r="A109" s="15" t="s">
        <v>356</v>
      </c>
      <c r="B109" s="15" t="s">
        <v>357</v>
      </c>
      <c r="C109" s="15" t="s">
        <v>217</v>
      </c>
      <c r="D109" s="15" t="s">
        <v>218</v>
      </c>
      <c r="E109" s="15" t="s">
        <v>136</v>
      </c>
      <c r="F109" s="15" t="s">
        <v>137</v>
      </c>
      <c r="G109" s="15" t="s">
        <v>358</v>
      </c>
      <c r="H109" s="15" t="s">
        <v>136</v>
      </c>
      <c r="I109" s="15" t="s">
        <v>139</v>
      </c>
      <c r="J109" s="15" t="s">
        <v>150</v>
      </c>
      <c r="K109" s="15" t="s">
        <v>360</v>
      </c>
      <c r="O109" s="15" t="n">
        <v>6</v>
      </c>
      <c r="P109" s="15" t="n">
        <v>6</v>
      </c>
      <c r="Y109" s="15" t="s">
        <v>142</v>
      </c>
      <c r="AB109" s="15" t="s">
        <v>143</v>
      </c>
    </row>
    <row r="110" customFormat="false" ht="15" hidden="false" customHeight="true" outlineLevel="0" collapsed="false">
      <c r="A110" s="15" t="s">
        <v>356</v>
      </c>
      <c r="B110" s="15" t="s">
        <v>357</v>
      </c>
      <c r="C110" s="15" t="s">
        <v>217</v>
      </c>
      <c r="D110" s="15" t="s">
        <v>218</v>
      </c>
      <c r="E110" s="15" t="s">
        <v>136</v>
      </c>
      <c r="F110" s="15" t="s">
        <v>137</v>
      </c>
      <c r="G110" s="15" t="s">
        <v>358</v>
      </c>
      <c r="H110" s="15" t="s">
        <v>136</v>
      </c>
      <c r="I110" s="15" t="s">
        <v>139</v>
      </c>
      <c r="J110" s="15" t="s">
        <v>158</v>
      </c>
      <c r="K110" s="15" t="s">
        <v>361</v>
      </c>
      <c r="L110" s="15" t="n">
        <v>1</v>
      </c>
      <c r="P110" s="15" t="n">
        <v>1</v>
      </c>
      <c r="Y110" s="15" t="s">
        <v>142</v>
      </c>
      <c r="AB110" s="15" t="s">
        <v>143</v>
      </c>
    </row>
    <row r="111" customFormat="false" ht="15" hidden="false" customHeight="true" outlineLevel="0" collapsed="false">
      <c r="A111" s="15" t="s">
        <v>362</v>
      </c>
      <c r="B111" s="15" t="s">
        <v>363</v>
      </c>
      <c r="C111" s="15" t="s">
        <v>217</v>
      </c>
      <c r="D111" s="15" t="s">
        <v>218</v>
      </c>
      <c r="E111" s="15" t="s">
        <v>136</v>
      </c>
      <c r="F111" s="15" t="s">
        <v>137</v>
      </c>
      <c r="G111" s="15" t="s">
        <v>364</v>
      </c>
      <c r="H111" s="15" t="s">
        <v>136</v>
      </c>
      <c r="I111" s="15" t="s">
        <v>243</v>
      </c>
      <c r="J111" s="15" t="s">
        <v>140</v>
      </c>
      <c r="K111" s="15" t="s">
        <v>365</v>
      </c>
      <c r="M111" s="15" t="n">
        <v>7</v>
      </c>
      <c r="N111" s="15" t="n">
        <v>31</v>
      </c>
      <c r="O111" s="15" t="n">
        <v>9</v>
      </c>
      <c r="P111" s="15" t="n">
        <v>47</v>
      </c>
      <c r="Y111" s="15" t="s">
        <v>142</v>
      </c>
      <c r="AB111" s="15" t="s">
        <v>143</v>
      </c>
    </row>
    <row r="112" customFormat="false" ht="15" hidden="false" customHeight="true" outlineLevel="0" collapsed="false">
      <c r="A112" s="15" t="s">
        <v>362</v>
      </c>
      <c r="B112" s="15" t="s">
        <v>363</v>
      </c>
      <c r="C112" s="15" t="s">
        <v>217</v>
      </c>
      <c r="D112" s="15" t="s">
        <v>218</v>
      </c>
      <c r="E112" s="15" t="s">
        <v>136</v>
      </c>
      <c r="F112" s="15" t="s">
        <v>137</v>
      </c>
      <c r="G112" s="15" t="s">
        <v>364</v>
      </c>
      <c r="H112" s="15" t="s">
        <v>136</v>
      </c>
      <c r="I112" s="15" t="s">
        <v>243</v>
      </c>
      <c r="J112" s="15" t="s">
        <v>150</v>
      </c>
      <c r="K112" s="15" t="s">
        <v>366</v>
      </c>
      <c r="L112" s="15" t="n">
        <v>62</v>
      </c>
      <c r="M112" s="15" t="n">
        <v>137</v>
      </c>
      <c r="N112" s="15" t="n">
        <v>321</v>
      </c>
      <c r="O112" s="15" t="n">
        <v>66</v>
      </c>
      <c r="P112" s="15" t="n">
        <v>586</v>
      </c>
      <c r="Y112" s="15" t="s">
        <v>142</v>
      </c>
      <c r="AB112" s="15" t="s">
        <v>143</v>
      </c>
    </row>
    <row r="113" customFormat="false" ht="15" hidden="false" customHeight="true" outlineLevel="0" collapsed="false">
      <c r="A113" s="15" t="s">
        <v>362</v>
      </c>
      <c r="B113" s="15" t="s">
        <v>363</v>
      </c>
      <c r="C113" s="15" t="s">
        <v>217</v>
      </c>
      <c r="D113" s="15" t="s">
        <v>218</v>
      </c>
      <c r="E113" s="15" t="s">
        <v>136</v>
      </c>
      <c r="F113" s="15" t="s">
        <v>137</v>
      </c>
      <c r="G113" s="15" t="s">
        <v>364</v>
      </c>
      <c r="H113" s="15" t="s">
        <v>136</v>
      </c>
      <c r="I113" s="15" t="s">
        <v>243</v>
      </c>
      <c r="J113" s="15" t="s">
        <v>166</v>
      </c>
      <c r="K113" s="15" t="s">
        <v>367</v>
      </c>
      <c r="O113" s="15" t="n">
        <v>9</v>
      </c>
      <c r="P113" s="15" t="n">
        <v>9</v>
      </c>
      <c r="Y113" s="15" t="s">
        <v>142</v>
      </c>
      <c r="AB113" s="15" t="s">
        <v>143</v>
      </c>
    </row>
    <row r="114" customFormat="false" ht="15" hidden="false" customHeight="true" outlineLevel="0" collapsed="false">
      <c r="A114" s="15" t="s">
        <v>362</v>
      </c>
      <c r="B114" s="15" t="s">
        <v>363</v>
      </c>
      <c r="C114" s="15" t="s">
        <v>217</v>
      </c>
      <c r="D114" s="15" t="s">
        <v>218</v>
      </c>
      <c r="E114" s="15" t="s">
        <v>136</v>
      </c>
      <c r="F114" s="15" t="s">
        <v>137</v>
      </c>
      <c r="G114" s="15" t="s">
        <v>364</v>
      </c>
      <c r="H114" s="15" t="s">
        <v>136</v>
      </c>
      <c r="I114" s="15" t="s">
        <v>243</v>
      </c>
      <c r="J114" s="15" t="s">
        <v>158</v>
      </c>
      <c r="K114" s="15" t="s">
        <v>368</v>
      </c>
      <c r="L114" s="15" t="n">
        <v>10</v>
      </c>
      <c r="M114" s="15" t="n">
        <v>1</v>
      </c>
      <c r="N114" s="15" t="n">
        <v>2</v>
      </c>
      <c r="P114" s="15" t="n">
        <v>13</v>
      </c>
      <c r="Y114" s="15" t="s">
        <v>142</v>
      </c>
      <c r="AB114" s="15" t="s">
        <v>143</v>
      </c>
    </row>
    <row r="115" customFormat="false" ht="15" hidden="false" customHeight="true" outlineLevel="0" collapsed="false">
      <c r="A115" s="15" t="s">
        <v>369</v>
      </c>
      <c r="B115" s="15" t="s">
        <v>370</v>
      </c>
      <c r="C115" s="15" t="s">
        <v>217</v>
      </c>
      <c r="D115" s="15" t="s">
        <v>235</v>
      </c>
      <c r="E115" s="15" t="s">
        <v>136</v>
      </c>
      <c r="F115" s="15" t="s">
        <v>137</v>
      </c>
      <c r="G115" s="15" t="s">
        <v>219</v>
      </c>
      <c r="H115" s="15" t="s">
        <v>136</v>
      </c>
      <c r="I115" s="15" t="s">
        <v>139</v>
      </c>
      <c r="J115" s="15" t="s">
        <v>150</v>
      </c>
      <c r="K115" s="15" t="s">
        <v>371</v>
      </c>
      <c r="L115" s="15" t="n">
        <v>29</v>
      </c>
      <c r="M115" s="15" t="n">
        <v>26</v>
      </c>
      <c r="N115" s="15" t="n">
        <v>9</v>
      </c>
      <c r="P115" s="15" t="n">
        <v>64</v>
      </c>
      <c r="Y115" s="15" t="s">
        <v>142</v>
      </c>
      <c r="AB115" s="15" t="s">
        <v>143</v>
      </c>
    </row>
    <row r="116" customFormat="false" ht="15" hidden="false" customHeight="true" outlineLevel="0" collapsed="false">
      <c r="A116" s="15" t="s">
        <v>369</v>
      </c>
      <c r="B116" s="15" t="s">
        <v>370</v>
      </c>
      <c r="C116" s="15" t="s">
        <v>217</v>
      </c>
      <c r="D116" s="15" t="s">
        <v>235</v>
      </c>
      <c r="E116" s="15" t="s">
        <v>136</v>
      </c>
      <c r="F116" s="15" t="s">
        <v>137</v>
      </c>
      <c r="G116" s="15" t="s">
        <v>219</v>
      </c>
      <c r="H116" s="15" t="s">
        <v>136</v>
      </c>
      <c r="I116" s="15" t="s">
        <v>139</v>
      </c>
      <c r="J116" s="15" t="s">
        <v>158</v>
      </c>
      <c r="K116" s="15" t="s">
        <v>372</v>
      </c>
      <c r="M116" s="15" t="n">
        <v>13</v>
      </c>
      <c r="P116" s="15" t="n">
        <v>13</v>
      </c>
      <c r="Y116" s="15" t="s">
        <v>142</v>
      </c>
      <c r="AB116" s="15" t="s">
        <v>143</v>
      </c>
    </row>
    <row r="117" customFormat="false" ht="15" hidden="false" customHeight="true" outlineLevel="0" collapsed="false">
      <c r="A117" s="15" t="s">
        <v>373</v>
      </c>
      <c r="B117" s="15" t="s">
        <v>374</v>
      </c>
      <c r="C117" s="15" t="s">
        <v>217</v>
      </c>
      <c r="D117" s="15" t="s">
        <v>235</v>
      </c>
      <c r="E117" s="15" t="s">
        <v>136</v>
      </c>
      <c r="F117" s="15" t="s">
        <v>137</v>
      </c>
      <c r="G117" s="15" t="s">
        <v>308</v>
      </c>
      <c r="H117" s="15" t="s">
        <v>136</v>
      </c>
      <c r="I117" s="15" t="s">
        <v>139</v>
      </c>
      <c r="J117" s="15" t="s">
        <v>150</v>
      </c>
      <c r="K117" s="15" t="s">
        <v>375</v>
      </c>
      <c r="L117" s="15" t="n">
        <v>1</v>
      </c>
      <c r="P117" s="15" t="n">
        <v>1</v>
      </c>
      <c r="Y117" s="15" t="s">
        <v>142</v>
      </c>
      <c r="AB117" s="15" t="s">
        <v>143</v>
      </c>
    </row>
    <row r="118" customFormat="false" ht="15" hidden="false" customHeight="true" outlineLevel="0" collapsed="false">
      <c r="A118" s="15" t="s">
        <v>373</v>
      </c>
      <c r="B118" s="15" t="s">
        <v>374</v>
      </c>
      <c r="C118" s="15" t="s">
        <v>217</v>
      </c>
      <c r="D118" s="15" t="s">
        <v>235</v>
      </c>
      <c r="E118" s="15" t="s">
        <v>136</v>
      </c>
      <c r="F118" s="15" t="s">
        <v>137</v>
      </c>
      <c r="G118" s="15" t="s">
        <v>308</v>
      </c>
      <c r="H118" s="15" t="s">
        <v>136</v>
      </c>
      <c r="I118" s="15" t="s">
        <v>139</v>
      </c>
      <c r="J118" s="15" t="s">
        <v>158</v>
      </c>
      <c r="K118" s="15" t="s">
        <v>376</v>
      </c>
      <c r="L118" s="15" t="n">
        <v>3</v>
      </c>
      <c r="M118" s="15" t="n">
        <v>1</v>
      </c>
      <c r="P118" s="15" t="n">
        <v>4</v>
      </c>
      <c r="Y118" s="15" t="s">
        <v>142</v>
      </c>
      <c r="AB118" s="15" t="s">
        <v>143</v>
      </c>
    </row>
    <row r="119" customFormat="false" ht="15" hidden="false" customHeight="true" outlineLevel="0" collapsed="false">
      <c r="A119" s="15" t="s">
        <v>377</v>
      </c>
      <c r="B119" s="15" t="s">
        <v>378</v>
      </c>
      <c r="C119" s="15" t="s">
        <v>217</v>
      </c>
      <c r="D119" s="15" t="s">
        <v>235</v>
      </c>
      <c r="E119" s="15" t="s">
        <v>136</v>
      </c>
      <c r="F119" s="15" t="s">
        <v>137</v>
      </c>
      <c r="G119" s="15" t="s">
        <v>379</v>
      </c>
      <c r="H119" s="15" t="s">
        <v>136</v>
      </c>
      <c r="I119" s="15" t="s">
        <v>139</v>
      </c>
      <c r="J119" s="15" t="s">
        <v>140</v>
      </c>
      <c r="K119" s="15" t="s">
        <v>380</v>
      </c>
      <c r="L119" s="15" t="n">
        <v>4</v>
      </c>
      <c r="N119" s="15" t="n">
        <v>19</v>
      </c>
      <c r="O119" s="15" t="n">
        <v>1</v>
      </c>
      <c r="P119" s="15" t="n">
        <v>24</v>
      </c>
      <c r="Y119" s="15" t="s">
        <v>142</v>
      </c>
      <c r="AB119" s="15" t="s">
        <v>143</v>
      </c>
    </row>
    <row r="120" customFormat="false" ht="15" hidden="false" customHeight="true" outlineLevel="0" collapsed="false">
      <c r="A120" s="15" t="s">
        <v>377</v>
      </c>
      <c r="B120" s="15" t="s">
        <v>378</v>
      </c>
      <c r="C120" s="15" t="s">
        <v>217</v>
      </c>
      <c r="D120" s="15" t="s">
        <v>235</v>
      </c>
      <c r="E120" s="15" t="s">
        <v>136</v>
      </c>
      <c r="F120" s="15" t="s">
        <v>137</v>
      </c>
      <c r="G120" s="15" t="s">
        <v>379</v>
      </c>
      <c r="H120" s="15" t="s">
        <v>136</v>
      </c>
      <c r="I120" s="15" t="s">
        <v>139</v>
      </c>
      <c r="J120" s="15" t="s">
        <v>144</v>
      </c>
      <c r="K120" s="15" t="s">
        <v>381</v>
      </c>
      <c r="L120" s="15" t="n">
        <v>1</v>
      </c>
      <c r="P120" s="15" t="n">
        <v>1</v>
      </c>
      <c r="Y120" s="15" t="s">
        <v>142</v>
      </c>
      <c r="AB120" s="15" t="s">
        <v>143</v>
      </c>
    </row>
    <row r="121" customFormat="false" ht="15" hidden="false" customHeight="true" outlineLevel="0" collapsed="false">
      <c r="A121" s="15" t="s">
        <v>377</v>
      </c>
      <c r="B121" s="15" t="s">
        <v>378</v>
      </c>
      <c r="C121" s="15" t="s">
        <v>217</v>
      </c>
      <c r="D121" s="15" t="s">
        <v>235</v>
      </c>
      <c r="E121" s="15" t="s">
        <v>136</v>
      </c>
      <c r="F121" s="15" t="s">
        <v>137</v>
      </c>
      <c r="G121" s="15" t="s">
        <v>379</v>
      </c>
      <c r="H121" s="15" t="s">
        <v>136</v>
      </c>
      <c r="I121" s="15" t="s">
        <v>139</v>
      </c>
      <c r="J121" s="15" t="s">
        <v>150</v>
      </c>
      <c r="K121" s="15" t="s">
        <v>382</v>
      </c>
      <c r="L121" s="15" t="n">
        <v>7</v>
      </c>
      <c r="M121" s="15" t="n">
        <v>49</v>
      </c>
      <c r="N121" s="15" t="n">
        <v>73</v>
      </c>
      <c r="P121" s="15" t="n">
        <v>129</v>
      </c>
      <c r="Y121" s="15" t="s">
        <v>142</v>
      </c>
      <c r="AB121" s="15" t="s">
        <v>143</v>
      </c>
    </row>
    <row r="122" customFormat="false" ht="15" hidden="false" customHeight="true" outlineLevel="0" collapsed="false">
      <c r="A122" s="15" t="s">
        <v>377</v>
      </c>
      <c r="B122" s="15" t="s">
        <v>378</v>
      </c>
      <c r="C122" s="15" t="s">
        <v>217</v>
      </c>
      <c r="D122" s="15" t="s">
        <v>235</v>
      </c>
      <c r="E122" s="15" t="s">
        <v>136</v>
      </c>
      <c r="F122" s="15" t="s">
        <v>137</v>
      </c>
      <c r="G122" s="15" t="s">
        <v>379</v>
      </c>
      <c r="H122" s="15" t="s">
        <v>136</v>
      </c>
      <c r="I122" s="15" t="s">
        <v>139</v>
      </c>
      <c r="J122" s="15" t="s">
        <v>158</v>
      </c>
      <c r="K122" s="15" t="s">
        <v>383</v>
      </c>
      <c r="N122" s="15" t="n">
        <v>3</v>
      </c>
      <c r="O122" s="15" t="n">
        <v>4</v>
      </c>
      <c r="P122" s="15" t="n">
        <v>7</v>
      </c>
      <c r="Y122" s="15" t="s">
        <v>142</v>
      </c>
      <c r="AB122" s="15" t="s">
        <v>143</v>
      </c>
    </row>
    <row r="123" customFormat="false" ht="15" hidden="false" customHeight="true" outlineLevel="0" collapsed="false">
      <c r="A123" s="15" t="s">
        <v>377</v>
      </c>
      <c r="B123" s="15" t="s">
        <v>378</v>
      </c>
      <c r="C123" s="15" t="s">
        <v>217</v>
      </c>
      <c r="D123" s="15" t="s">
        <v>235</v>
      </c>
      <c r="E123" s="15" t="s">
        <v>136</v>
      </c>
      <c r="F123" s="15" t="s">
        <v>137</v>
      </c>
      <c r="G123" s="15" t="s">
        <v>379</v>
      </c>
      <c r="H123" s="15" t="s">
        <v>136</v>
      </c>
      <c r="I123" s="15" t="s">
        <v>139</v>
      </c>
      <c r="J123" s="15" t="s">
        <v>169</v>
      </c>
      <c r="K123" s="15" t="s">
        <v>384</v>
      </c>
      <c r="M123" s="15" t="n">
        <v>9</v>
      </c>
      <c r="P123" s="15" t="n">
        <v>9</v>
      </c>
      <c r="Y123" s="15" t="s">
        <v>142</v>
      </c>
      <c r="AB123" s="15" t="s">
        <v>143</v>
      </c>
    </row>
    <row r="124" customFormat="false" ht="15" hidden="false" customHeight="true" outlineLevel="0" collapsed="false">
      <c r="A124" s="15" t="s">
        <v>385</v>
      </c>
      <c r="B124" s="15" t="s">
        <v>386</v>
      </c>
      <c r="C124" s="15" t="s">
        <v>217</v>
      </c>
      <c r="D124" s="15" t="s">
        <v>274</v>
      </c>
      <c r="E124" s="15" t="s">
        <v>136</v>
      </c>
      <c r="F124" s="15" t="s">
        <v>137</v>
      </c>
      <c r="G124" s="15" t="s">
        <v>308</v>
      </c>
      <c r="H124" s="15" t="s">
        <v>136</v>
      </c>
      <c r="I124" s="15" t="s">
        <v>243</v>
      </c>
      <c r="J124" s="15" t="s">
        <v>140</v>
      </c>
      <c r="K124" s="15" t="s">
        <v>387</v>
      </c>
      <c r="L124" s="15" t="n">
        <v>15</v>
      </c>
      <c r="M124" s="15" t="n">
        <v>13</v>
      </c>
      <c r="N124" s="15" t="n">
        <v>14</v>
      </c>
      <c r="O124" s="15" t="n">
        <v>1</v>
      </c>
      <c r="P124" s="15" t="n">
        <v>43</v>
      </c>
      <c r="Y124" s="15" t="s">
        <v>142</v>
      </c>
      <c r="AB124" s="15" t="s">
        <v>143</v>
      </c>
    </row>
    <row r="125" customFormat="false" ht="15" hidden="false" customHeight="true" outlineLevel="0" collapsed="false">
      <c r="A125" s="15" t="s">
        <v>385</v>
      </c>
      <c r="B125" s="15" t="s">
        <v>386</v>
      </c>
      <c r="C125" s="15" t="s">
        <v>217</v>
      </c>
      <c r="D125" s="15" t="s">
        <v>274</v>
      </c>
      <c r="E125" s="15" t="s">
        <v>136</v>
      </c>
      <c r="F125" s="15" t="s">
        <v>137</v>
      </c>
      <c r="G125" s="15" t="s">
        <v>308</v>
      </c>
      <c r="H125" s="15" t="s">
        <v>136</v>
      </c>
      <c r="I125" s="15" t="s">
        <v>243</v>
      </c>
      <c r="J125" s="15" t="s">
        <v>144</v>
      </c>
      <c r="K125" s="15" t="s">
        <v>388</v>
      </c>
      <c r="M125" s="15" t="n">
        <v>41</v>
      </c>
      <c r="N125" s="15" t="n">
        <v>20</v>
      </c>
      <c r="P125" s="15" t="n">
        <v>61</v>
      </c>
      <c r="Y125" s="15" t="s">
        <v>142</v>
      </c>
      <c r="AB125" s="15" t="s">
        <v>143</v>
      </c>
    </row>
    <row r="126" customFormat="false" ht="15" hidden="false" customHeight="true" outlineLevel="0" collapsed="false">
      <c r="A126" s="15" t="s">
        <v>385</v>
      </c>
      <c r="B126" s="15" t="s">
        <v>386</v>
      </c>
      <c r="C126" s="15" t="s">
        <v>217</v>
      </c>
      <c r="D126" s="15" t="s">
        <v>274</v>
      </c>
      <c r="E126" s="15" t="s">
        <v>136</v>
      </c>
      <c r="F126" s="15" t="s">
        <v>137</v>
      </c>
      <c r="G126" s="15" t="s">
        <v>308</v>
      </c>
      <c r="H126" s="15" t="s">
        <v>136</v>
      </c>
      <c r="I126" s="15" t="s">
        <v>243</v>
      </c>
      <c r="J126" s="15" t="s">
        <v>150</v>
      </c>
      <c r="K126" s="15" t="s">
        <v>389</v>
      </c>
      <c r="L126" s="15" t="n">
        <v>2165</v>
      </c>
      <c r="M126" s="15" t="n">
        <v>2162</v>
      </c>
      <c r="N126" s="15" t="n">
        <v>2498</v>
      </c>
      <c r="O126" s="15" t="n">
        <v>312</v>
      </c>
      <c r="P126" s="15" t="n">
        <v>7137</v>
      </c>
      <c r="Y126" s="15" t="s">
        <v>142</v>
      </c>
      <c r="AB126" s="15" t="s">
        <v>143</v>
      </c>
    </row>
    <row r="127" customFormat="false" ht="15" hidden="false" customHeight="true" outlineLevel="0" collapsed="false">
      <c r="A127" s="15" t="s">
        <v>385</v>
      </c>
      <c r="B127" s="15" t="s">
        <v>386</v>
      </c>
      <c r="C127" s="15" t="s">
        <v>217</v>
      </c>
      <c r="D127" s="15" t="s">
        <v>274</v>
      </c>
      <c r="E127" s="15" t="s">
        <v>136</v>
      </c>
      <c r="F127" s="15" t="s">
        <v>137</v>
      </c>
      <c r="G127" s="15" t="s">
        <v>308</v>
      </c>
      <c r="H127" s="15" t="s">
        <v>136</v>
      </c>
      <c r="I127" s="15" t="s">
        <v>243</v>
      </c>
      <c r="J127" s="15" t="s">
        <v>166</v>
      </c>
      <c r="K127" s="15" t="s">
        <v>390</v>
      </c>
      <c r="M127" s="15" t="n">
        <v>4</v>
      </c>
      <c r="N127" s="15" t="n">
        <v>18</v>
      </c>
      <c r="P127" s="15" t="n">
        <v>22</v>
      </c>
      <c r="Y127" s="15" t="s">
        <v>142</v>
      </c>
      <c r="AB127" s="15" t="s">
        <v>143</v>
      </c>
    </row>
    <row r="128" customFormat="false" ht="15" hidden="false" customHeight="true" outlineLevel="0" collapsed="false">
      <c r="A128" s="15" t="s">
        <v>385</v>
      </c>
      <c r="B128" s="15" t="s">
        <v>386</v>
      </c>
      <c r="C128" s="15" t="s">
        <v>217</v>
      </c>
      <c r="D128" s="15" t="s">
        <v>274</v>
      </c>
      <c r="E128" s="15" t="s">
        <v>136</v>
      </c>
      <c r="F128" s="15" t="s">
        <v>137</v>
      </c>
      <c r="G128" s="15" t="s">
        <v>308</v>
      </c>
      <c r="H128" s="15" t="s">
        <v>136</v>
      </c>
      <c r="I128" s="15" t="s">
        <v>243</v>
      </c>
      <c r="J128" s="15" t="s">
        <v>158</v>
      </c>
      <c r="K128" s="15" t="s">
        <v>391</v>
      </c>
      <c r="L128" s="15" t="n">
        <v>975</v>
      </c>
      <c r="M128" s="15" t="n">
        <v>857</v>
      </c>
      <c r="N128" s="15" t="n">
        <v>706</v>
      </c>
      <c r="O128" s="15" t="n">
        <v>28</v>
      </c>
      <c r="P128" s="15" t="n">
        <v>2566</v>
      </c>
      <c r="Y128" s="15" t="s">
        <v>142</v>
      </c>
      <c r="AB128" s="15" t="s">
        <v>143</v>
      </c>
    </row>
    <row r="129" customFormat="false" ht="15" hidden="false" customHeight="true" outlineLevel="0" collapsed="false">
      <c r="A129" s="15" t="s">
        <v>385</v>
      </c>
      <c r="B129" s="15" t="s">
        <v>386</v>
      </c>
      <c r="C129" s="15" t="s">
        <v>217</v>
      </c>
      <c r="D129" s="15" t="s">
        <v>274</v>
      </c>
      <c r="E129" s="15" t="s">
        <v>136</v>
      </c>
      <c r="F129" s="15" t="s">
        <v>137</v>
      </c>
      <c r="G129" s="15" t="s">
        <v>308</v>
      </c>
      <c r="H129" s="15" t="s">
        <v>136</v>
      </c>
      <c r="I129" s="15" t="s">
        <v>243</v>
      </c>
      <c r="J129" s="15" t="s">
        <v>169</v>
      </c>
      <c r="K129" s="15" t="s">
        <v>392</v>
      </c>
      <c r="L129" s="15" t="n">
        <v>42</v>
      </c>
      <c r="M129" s="15" t="n">
        <v>35</v>
      </c>
      <c r="N129" s="15" t="n">
        <v>23</v>
      </c>
      <c r="P129" s="15" t="n">
        <v>100</v>
      </c>
      <c r="Y129" s="15" t="s">
        <v>142</v>
      </c>
      <c r="AB129" s="15" t="s">
        <v>143</v>
      </c>
    </row>
    <row r="130" customFormat="false" ht="15" hidden="false" customHeight="true" outlineLevel="0" collapsed="false">
      <c r="A130" s="15" t="s">
        <v>393</v>
      </c>
      <c r="B130" s="15" t="s">
        <v>394</v>
      </c>
      <c r="C130" s="15" t="s">
        <v>217</v>
      </c>
      <c r="D130" s="15" t="s">
        <v>218</v>
      </c>
      <c r="E130" s="15" t="s">
        <v>136</v>
      </c>
      <c r="F130" s="15" t="s">
        <v>137</v>
      </c>
      <c r="G130" s="15" t="s">
        <v>308</v>
      </c>
      <c r="H130" s="15" t="s">
        <v>136</v>
      </c>
      <c r="I130" s="15" t="s">
        <v>139</v>
      </c>
      <c r="J130" s="15" t="s">
        <v>158</v>
      </c>
      <c r="K130" s="15" t="s">
        <v>395</v>
      </c>
      <c r="L130" s="15" t="n">
        <v>2</v>
      </c>
      <c r="P130" s="15" t="n">
        <v>2</v>
      </c>
      <c r="Y130" s="15" t="s">
        <v>142</v>
      </c>
      <c r="AB130" s="15" t="s">
        <v>143</v>
      </c>
    </row>
    <row r="131" customFormat="false" ht="15" hidden="false" customHeight="true" outlineLevel="0" collapsed="false">
      <c r="A131" s="15" t="s">
        <v>396</v>
      </c>
      <c r="B131" s="15" t="s">
        <v>397</v>
      </c>
      <c r="C131" s="15" t="s">
        <v>148</v>
      </c>
      <c r="E131" s="15" t="s">
        <v>136</v>
      </c>
      <c r="F131" s="15" t="s">
        <v>137</v>
      </c>
      <c r="G131" s="15" t="s">
        <v>398</v>
      </c>
      <c r="H131" s="15" t="s">
        <v>136</v>
      </c>
      <c r="I131" s="15" t="s">
        <v>139</v>
      </c>
      <c r="J131" s="15" t="s">
        <v>140</v>
      </c>
      <c r="K131" s="15" t="s">
        <v>399</v>
      </c>
      <c r="N131" s="15" t="n">
        <v>55</v>
      </c>
      <c r="P131" s="15" t="n">
        <v>55</v>
      </c>
      <c r="Y131" s="15" t="s">
        <v>142</v>
      </c>
      <c r="AB131" s="15" t="s">
        <v>143</v>
      </c>
    </row>
    <row r="132" customFormat="false" ht="15" hidden="false" customHeight="true" outlineLevel="0" collapsed="false">
      <c r="A132" s="15" t="s">
        <v>396</v>
      </c>
      <c r="B132" s="15" t="s">
        <v>397</v>
      </c>
      <c r="C132" s="15" t="s">
        <v>148</v>
      </c>
      <c r="E132" s="15" t="s">
        <v>136</v>
      </c>
      <c r="F132" s="15" t="s">
        <v>137</v>
      </c>
      <c r="G132" s="15" t="s">
        <v>398</v>
      </c>
      <c r="H132" s="15" t="s">
        <v>136</v>
      </c>
      <c r="I132" s="15" t="s">
        <v>139</v>
      </c>
      <c r="J132" s="15" t="s">
        <v>150</v>
      </c>
      <c r="K132" s="15" t="s">
        <v>400</v>
      </c>
      <c r="N132" s="15" t="n">
        <v>69</v>
      </c>
      <c r="P132" s="15" t="n">
        <v>69</v>
      </c>
      <c r="Y132" s="15" t="s">
        <v>142</v>
      </c>
      <c r="AB132" s="15" t="s">
        <v>143</v>
      </c>
    </row>
    <row r="133" customFormat="false" ht="15" hidden="false" customHeight="true" outlineLevel="0" collapsed="false">
      <c r="A133" s="15" t="s">
        <v>401</v>
      </c>
      <c r="B133" s="15" t="s">
        <v>402</v>
      </c>
      <c r="C133" s="15" t="s">
        <v>217</v>
      </c>
      <c r="D133" s="15" t="s">
        <v>274</v>
      </c>
      <c r="E133" s="15" t="s">
        <v>136</v>
      </c>
      <c r="F133" s="15" t="s">
        <v>137</v>
      </c>
      <c r="G133" s="15" t="s">
        <v>403</v>
      </c>
      <c r="H133" s="15" t="s">
        <v>136</v>
      </c>
      <c r="I133" s="15" t="s">
        <v>243</v>
      </c>
      <c r="J133" s="15" t="s">
        <v>150</v>
      </c>
      <c r="K133" s="15" t="s">
        <v>404</v>
      </c>
      <c r="L133" s="15" t="n">
        <v>52</v>
      </c>
      <c r="M133" s="15" t="n">
        <v>46</v>
      </c>
      <c r="N133" s="15" t="n">
        <v>435</v>
      </c>
      <c r="O133" s="15" t="n">
        <v>109</v>
      </c>
      <c r="P133" s="15" t="n">
        <v>642</v>
      </c>
      <c r="Y133" s="15" t="s">
        <v>142</v>
      </c>
      <c r="AB133" s="15" t="s">
        <v>143</v>
      </c>
    </row>
    <row r="134" customFormat="false" ht="15" hidden="false" customHeight="true" outlineLevel="0" collapsed="false">
      <c r="A134" s="15" t="s">
        <v>401</v>
      </c>
      <c r="B134" s="15" t="s">
        <v>402</v>
      </c>
      <c r="C134" s="15" t="s">
        <v>217</v>
      </c>
      <c r="D134" s="15" t="s">
        <v>274</v>
      </c>
      <c r="E134" s="15" t="s">
        <v>136</v>
      </c>
      <c r="F134" s="15" t="s">
        <v>137</v>
      </c>
      <c r="G134" s="15" t="s">
        <v>403</v>
      </c>
      <c r="H134" s="15" t="s">
        <v>136</v>
      </c>
      <c r="I134" s="15" t="s">
        <v>243</v>
      </c>
      <c r="J134" s="15" t="s">
        <v>166</v>
      </c>
      <c r="K134" s="15" t="s">
        <v>405</v>
      </c>
      <c r="L134" s="15" t="n">
        <v>40</v>
      </c>
      <c r="P134" s="15" t="n">
        <v>40</v>
      </c>
      <c r="Y134" s="15" t="s">
        <v>142</v>
      </c>
      <c r="AB134" s="15" t="s">
        <v>143</v>
      </c>
    </row>
    <row r="135" customFormat="false" ht="15" hidden="false" customHeight="true" outlineLevel="0" collapsed="false">
      <c r="A135" s="15" t="s">
        <v>401</v>
      </c>
      <c r="B135" s="15" t="s">
        <v>402</v>
      </c>
      <c r="C135" s="15" t="s">
        <v>217</v>
      </c>
      <c r="D135" s="15" t="s">
        <v>274</v>
      </c>
      <c r="E135" s="15" t="s">
        <v>136</v>
      </c>
      <c r="F135" s="15" t="s">
        <v>137</v>
      </c>
      <c r="G135" s="15" t="s">
        <v>403</v>
      </c>
      <c r="H135" s="15" t="s">
        <v>136</v>
      </c>
      <c r="I135" s="15" t="s">
        <v>243</v>
      </c>
      <c r="J135" s="15" t="s">
        <v>158</v>
      </c>
      <c r="K135" s="15" t="s">
        <v>406</v>
      </c>
      <c r="L135" s="15" t="n">
        <v>11</v>
      </c>
      <c r="M135" s="15" t="n">
        <v>10</v>
      </c>
      <c r="N135" s="15" t="n">
        <v>72</v>
      </c>
      <c r="O135" s="15" t="n">
        <v>1</v>
      </c>
      <c r="P135" s="15" t="n">
        <v>94</v>
      </c>
      <c r="Y135" s="15" t="s">
        <v>142</v>
      </c>
      <c r="AB135" s="15" t="s">
        <v>143</v>
      </c>
    </row>
    <row r="136" customFormat="false" ht="15" hidden="false" customHeight="true" outlineLevel="0" collapsed="false">
      <c r="A136" s="15" t="s">
        <v>401</v>
      </c>
      <c r="B136" s="15" t="s">
        <v>402</v>
      </c>
      <c r="C136" s="15" t="s">
        <v>217</v>
      </c>
      <c r="D136" s="15" t="s">
        <v>274</v>
      </c>
      <c r="E136" s="15" t="s">
        <v>136</v>
      </c>
      <c r="F136" s="15" t="s">
        <v>137</v>
      </c>
      <c r="G136" s="15" t="s">
        <v>403</v>
      </c>
      <c r="H136" s="15" t="s">
        <v>136</v>
      </c>
      <c r="I136" s="15" t="s">
        <v>243</v>
      </c>
      <c r="J136" s="15" t="s">
        <v>169</v>
      </c>
      <c r="K136" s="15" t="s">
        <v>407</v>
      </c>
      <c r="O136" s="15" t="n">
        <v>3</v>
      </c>
      <c r="P136" s="15" t="n">
        <v>3</v>
      </c>
      <c r="Y136" s="15" t="s">
        <v>142</v>
      </c>
      <c r="AB136" s="15" t="s">
        <v>143</v>
      </c>
    </row>
    <row r="137" customFormat="false" ht="15" hidden="false" customHeight="true" outlineLevel="0" collapsed="false">
      <c r="A137" s="15" t="s">
        <v>408</v>
      </c>
      <c r="B137" s="15" t="s">
        <v>409</v>
      </c>
      <c r="C137" s="15" t="s">
        <v>217</v>
      </c>
      <c r="D137" s="15" t="s">
        <v>235</v>
      </c>
      <c r="E137" s="15" t="s">
        <v>136</v>
      </c>
      <c r="F137" s="15" t="s">
        <v>137</v>
      </c>
      <c r="G137" s="15" t="s">
        <v>219</v>
      </c>
      <c r="H137" s="15" t="s">
        <v>136</v>
      </c>
      <c r="I137" s="15" t="s">
        <v>139</v>
      </c>
      <c r="J137" s="15" t="s">
        <v>140</v>
      </c>
      <c r="K137" s="15" t="s">
        <v>410</v>
      </c>
      <c r="L137" s="15" t="n">
        <v>6</v>
      </c>
      <c r="M137" s="15" t="n">
        <v>2</v>
      </c>
      <c r="N137" s="15" t="n">
        <v>4</v>
      </c>
      <c r="P137" s="15" t="n">
        <v>12</v>
      </c>
      <c r="Y137" s="15" t="s">
        <v>142</v>
      </c>
      <c r="AB137" s="15" t="s">
        <v>143</v>
      </c>
    </row>
    <row r="138" customFormat="false" ht="15" hidden="false" customHeight="true" outlineLevel="0" collapsed="false">
      <c r="A138" s="15" t="s">
        <v>408</v>
      </c>
      <c r="B138" s="15" t="s">
        <v>409</v>
      </c>
      <c r="C138" s="15" t="s">
        <v>217</v>
      </c>
      <c r="D138" s="15" t="s">
        <v>235</v>
      </c>
      <c r="E138" s="15" t="s">
        <v>136</v>
      </c>
      <c r="F138" s="15" t="s">
        <v>137</v>
      </c>
      <c r="G138" s="15" t="s">
        <v>219</v>
      </c>
      <c r="H138" s="15" t="s">
        <v>136</v>
      </c>
      <c r="I138" s="15" t="s">
        <v>139</v>
      </c>
      <c r="J138" s="15" t="s">
        <v>150</v>
      </c>
      <c r="K138" s="15" t="s">
        <v>411</v>
      </c>
      <c r="L138" s="15" t="n">
        <v>15</v>
      </c>
      <c r="M138" s="15" t="n">
        <v>12</v>
      </c>
      <c r="N138" s="15" t="n">
        <v>93</v>
      </c>
      <c r="O138" s="15" t="n">
        <v>3</v>
      </c>
      <c r="P138" s="15" t="n">
        <v>123</v>
      </c>
      <c r="Y138" s="15" t="s">
        <v>142</v>
      </c>
      <c r="AB138" s="15" t="s">
        <v>143</v>
      </c>
    </row>
    <row r="139" customFormat="false" ht="15" hidden="false" customHeight="true" outlineLevel="0" collapsed="false">
      <c r="A139" s="15" t="s">
        <v>408</v>
      </c>
      <c r="B139" s="15" t="s">
        <v>409</v>
      </c>
      <c r="C139" s="15" t="s">
        <v>217</v>
      </c>
      <c r="D139" s="15" t="s">
        <v>235</v>
      </c>
      <c r="E139" s="15" t="s">
        <v>136</v>
      </c>
      <c r="F139" s="15" t="s">
        <v>137</v>
      </c>
      <c r="G139" s="15" t="s">
        <v>219</v>
      </c>
      <c r="H139" s="15" t="s">
        <v>136</v>
      </c>
      <c r="I139" s="15" t="s">
        <v>139</v>
      </c>
      <c r="J139" s="15" t="s">
        <v>158</v>
      </c>
      <c r="K139" s="15" t="s">
        <v>412</v>
      </c>
      <c r="L139" s="15" t="n">
        <v>23</v>
      </c>
      <c r="M139" s="15" t="n">
        <v>1</v>
      </c>
      <c r="P139" s="15" t="n">
        <v>24</v>
      </c>
      <c r="Y139" s="15" t="s">
        <v>142</v>
      </c>
      <c r="AB139" s="15" t="s">
        <v>143</v>
      </c>
    </row>
    <row r="140" customFormat="false" ht="15" hidden="false" customHeight="true" outlineLevel="0" collapsed="false">
      <c r="A140" s="15" t="s">
        <v>413</v>
      </c>
      <c r="B140" s="15" t="s">
        <v>414</v>
      </c>
      <c r="C140" s="15" t="s">
        <v>217</v>
      </c>
      <c r="D140" s="15" t="s">
        <v>235</v>
      </c>
      <c r="E140" s="15" t="s">
        <v>136</v>
      </c>
      <c r="F140" s="15" t="s">
        <v>137</v>
      </c>
      <c r="G140" s="15" t="s">
        <v>415</v>
      </c>
      <c r="H140" s="15" t="s">
        <v>136</v>
      </c>
      <c r="I140" s="15" t="s">
        <v>139</v>
      </c>
      <c r="J140" s="15" t="s">
        <v>150</v>
      </c>
      <c r="K140" s="15" t="s">
        <v>416</v>
      </c>
      <c r="L140" s="15" t="n">
        <v>37</v>
      </c>
      <c r="P140" s="15" t="n">
        <v>37</v>
      </c>
      <c r="Y140" s="15" t="s">
        <v>142</v>
      </c>
      <c r="AB140" s="15" t="s">
        <v>143</v>
      </c>
    </row>
    <row r="141" customFormat="false" ht="15" hidden="false" customHeight="true" outlineLevel="0" collapsed="false">
      <c r="A141" s="15" t="s">
        <v>413</v>
      </c>
      <c r="B141" s="15" t="s">
        <v>414</v>
      </c>
      <c r="C141" s="15" t="s">
        <v>217</v>
      </c>
      <c r="D141" s="15" t="s">
        <v>235</v>
      </c>
      <c r="E141" s="15" t="s">
        <v>136</v>
      </c>
      <c r="F141" s="15" t="s">
        <v>137</v>
      </c>
      <c r="G141" s="15" t="s">
        <v>415</v>
      </c>
      <c r="H141" s="15" t="s">
        <v>136</v>
      </c>
      <c r="I141" s="15" t="s">
        <v>139</v>
      </c>
      <c r="J141" s="15" t="s">
        <v>158</v>
      </c>
      <c r="K141" s="15" t="s">
        <v>417</v>
      </c>
      <c r="L141" s="15" t="n">
        <v>5</v>
      </c>
      <c r="P141" s="15" t="n">
        <v>5</v>
      </c>
      <c r="Y141" s="15" t="s">
        <v>142</v>
      </c>
      <c r="AB141" s="15" t="s">
        <v>143</v>
      </c>
    </row>
    <row r="142" customFormat="false" ht="15" hidden="false" customHeight="true" outlineLevel="0" collapsed="false">
      <c r="A142" s="15" t="s">
        <v>418</v>
      </c>
      <c r="B142" s="15" t="s">
        <v>419</v>
      </c>
      <c r="C142" s="15" t="s">
        <v>217</v>
      </c>
      <c r="D142" s="15" t="s">
        <v>235</v>
      </c>
      <c r="E142" s="15" t="s">
        <v>136</v>
      </c>
      <c r="F142" s="15" t="s">
        <v>137</v>
      </c>
      <c r="G142" s="15" t="s">
        <v>219</v>
      </c>
      <c r="H142" s="15" t="s">
        <v>136</v>
      </c>
      <c r="I142" s="15" t="s">
        <v>243</v>
      </c>
      <c r="J142" s="15" t="s">
        <v>140</v>
      </c>
      <c r="K142" s="15" t="s">
        <v>420</v>
      </c>
      <c r="L142" s="15" t="n">
        <v>6</v>
      </c>
      <c r="M142" s="15" t="n">
        <v>55</v>
      </c>
      <c r="P142" s="15" t="n">
        <v>61</v>
      </c>
      <c r="Y142" s="15" t="s">
        <v>142</v>
      </c>
      <c r="AB142" s="15" t="s">
        <v>143</v>
      </c>
    </row>
    <row r="143" customFormat="false" ht="15" hidden="false" customHeight="true" outlineLevel="0" collapsed="false">
      <c r="A143" s="15" t="s">
        <v>418</v>
      </c>
      <c r="B143" s="15" t="s">
        <v>419</v>
      </c>
      <c r="C143" s="15" t="s">
        <v>217</v>
      </c>
      <c r="D143" s="15" t="s">
        <v>235</v>
      </c>
      <c r="E143" s="15" t="s">
        <v>136</v>
      </c>
      <c r="F143" s="15" t="s">
        <v>137</v>
      </c>
      <c r="G143" s="15" t="s">
        <v>219</v>
      </c>
      <c r="H143" s="15" t="s">
        <v>136</v>
      </c>
      <c r="I143" s="15" t="s">
        <v>243</v>
      </c>
      <c r="J143" s="15" t="s">
        <v>144</v>
      </c>
      <c r="K143" s="15" t="s">
        <v>421</v>
      </c>
      <c r="L143" s="15" t="n">
        <v>4</v>
      </c>
      <c r="M143" s="15" t="n">
        <v>2</v>
      </c>
      <c r="P143" s="15" t="n">
        <v>6</v>
      </c>
      <c r="Y143" s="15" t="s">
        <v>142</v>
      </c>
      <c r="AB143" s="15" t="s">
        <v>143</v>
      </c>
    </row>
    <row r="144" customFormat="false" ht="15" hidden="false" customHeight="true" outlineLevel="0" collapsed="false">
      <c r="A144" s="15" t="s">
        <v>418</v>
      </c>
      <c r="B144" s="15" t="s">
        <v>419</v>
      </c>
      <c r="C144" s="15" t="s">
        <v>217</v>
      </c>
      <c r="D144" s="15" t="s">
        <v>235</v>
      </c>
      <c r="E144" s="15" t="s">
        <v>136</v>
      </c>
      <c r="F144" s="15" t="s">
        <v>137</v>
      </c>
      <c r="G144" s="15" t="s">
        <v>219</v>
      </c>
      <c r="H144" s="15" t="s">
        <v>136</v>
      </c>
      <c r="I144" s="15" t="s">
        <v>243</v>
      </c>
      <c r="J144" s="15" t="s">
        <v>150</v>
      </c>
      <c r="K144" s="15" t="s">
        <v>422</v>
      </c>
      <c r="L144" s="15" t="n">
        <v>476</v>
      </c>
      <c r="M144" s="15" t="n">
        <v>207</v>
      </c>
      <c r="N144" s="15" t="n">
        <v>94</v>
      </c>
      <c r="P144" s="15" t="n">
        <v>777</v>
      </c>
      <c r="Y144" s="15" t="s">
        <v>142</v>
      </c>
      <c r="AB144" s="15" t="s">
        <v>143</v>
      </c>
    </row>
    <row r="145" customFormat="false" ht="15" hidden="false" customHeight="true" outlineLevel="0" collapsed="false">
      <c r="A145" s="15" t="s">
        <v>418</v>
      </c>
      <c r="B145" s="15" t="s">
        <v>419</v>
      </c>
      <c r="C145" s="15" t="s">
        <v>217</v>
      </c>
      <c r="D145" s="15" t="s">
        <v>235</v>
      </c>
      <c r="E145" s="15" t="s">
        <v>136</v>
      </c>
      <c r="F145" s="15" t="s">
        <v>137</v>
      </c>
      <c r="G145" s="15" t="s">
        <v>219</v>
      </c>
      <c r="H145" s="15" t="s">
        <v>136</v>
      </c>
      <c r="I145" s="15" t="s">
        <v>243</v>
      </c>
      <c r="J145" s="15" t="s">
        <v>166</v>
      </c>
      <c r="K145" s="15" t="s">
        <v>423</v>
      </c>
      <c r="L145" s="15" t="n">
        <v>12</v>
      </c>
      <c r="P145" s="15" t="n">
        <v>12</v>
      </c>
      <c r="Y145" s="15" t="s">
        <v>142</v>
      </c>
      <c r="AB145" s="15" t="s">
        <v>143</v>
      </c>
    </row>
    <row r="146" customFormat="false" ht="15" hidden="false" customHeight="true" outlineLevel="0" collapsed="false">
      <c r="A146" s="15" t="s">
        <v>418</v>
      </c>
      <c r="B146" s="15" t="s">
        <v>419</v>
      </c>
      <c r="C146" s="15" t="s">
        <v>217</v>
      </c>
      <c r="D146" s="15" t="s">
        <v>235</v>
      </c>
      <c r="E146" s="15" t="s">
        <v>136</v>
      </c>
      <c r="F146" s="15" t="s">
        <v>137</v>
      </c>
      <c r="G146" s="15" t="s">
        <v>219</v>
      </c>
      <c r="H146" s="15" t="s">
        <v>136</v>
      </c>
      <c r="I146" s="15" t="s">
        <v>243</v>
      </c>
      <c r="J146" s="15" t="s">
        <v>158</v>
      </c>
      <c r="K146" s="15" t="s">
        <v>424</v>
      </c>
      <c r="L146" s="15" t="n">
        <v>180</v>
      </c>
      <c r="M146" s="15" t="n">
        <v>78</v>
      </c>
      <c r="N146" s="15" t="n">
        <v>19</v>
      </c>
      <c r="P146" s="15" t="n">
        <v>277</v>
      </c>
      <c r="Y146" s="15" t="s">
        <v>142</v>
      </c>
      <c r="AB146" s="15" t="s">
        <v>143</v>
      </c>
    </row>
    <row r="147" customFormat="false" ht="15" hidden="false" customHeight="true" outlineLevel="0" collapsed="false">
      <c r="A147" s="15" t="s">
        <v>418</v>
      </c>
      <c r="B147" s="15" t="s">
        <v>419</v>
      </c>
      <c r="C147" s="15" t="s">
        <v>217</v>
      </c>
      <c r="D147" s="15" t="s">
        <v>235</v>
      </c>
      <c r="E147" s="15" t="s">
        <v>136</v>
      </c>
      <c r="F147" s="15" t="s">
        <v>137</v>
      </c>
      <c r="G147" s="15" t="s">
        <v>219</v>
      </c>
      <c r="H147" s="15" t="s">
        <v>136</v>
      </c>
      <c r="I147" s="15" t="s">
        <v>243</v>
      </c>
      <c r="J147" s="15" t="s">
        <v>169</v>
      </c>
      <c r="K147" s="15" t="s">
        <v>425</v>
      </c>
      <c r="L147" s="15" t="n">
        <v>8</v>
      </c>
      <c r="M147" s="15" t="n">
        <v>7</v>
      </c>
      <c r="P147" s="15" t="n">
        <v>15</v>
      </c>
      <c r="Y147" s="15" t="s">
        <v>142</v>
      </c>
      <c r="AB147" s="15" t="s">
        <v>143</v>
      </c>
    </row>
    <row r="148" customFormat="false" ht="15" hidden="false" customHeight="true" outlineLevel="0" collapsed="false">
      <c r="A148" s="15" t="s">
        <v>426</v>
      </c>
      <c r="B148" s="15" t="s">
        <v>427</v>
      </c>
      <c r="C148" s="15" t="s">
        <v>148</v>
      </c>
      <c r="E148" s="15" t="s">
        <v>136</v>
      </c>
      <c r="F148" s="15" t="s">
        <v>137</v>
      </c>
      <c r="G148" s="15" t="s">
        <v>428</v>
      </c>
      <c r="H148" s="15" t="s">
        <v>136</v>
      </c>
      <c r="I148" s="15" t="s">
        <v>139</v>
      </c>
      <c r="J148" s="15" t="s">
        <v>150</v>
      </c>
      <c r="K148" s="15" t="s">
        <v>429</v>
      </c>
      <c r="L148" s="15" t="n">
        <v>2</v>
      </c>
      <c r="N148" s="15" t="n">
        <v>55</v>
      </c>
      <c r="O148" s="15" t="n">
        <v>1</v>
      </c>
      <c r="P148" s="15" t="n">
        <v>58</v>
      </c>
      <c r="Y148" s="15" t="s">
        <v>142</v>
      </c>
      <c r="AB148" s="15" t="s">
        <v>143</v>
      </c>
    </row>
    <row r="149" customFormat="false" ht="15" hidden="false" customHeight="true" outlineLevel="0" collapsed="false">
      <c r="A149" s="15" t="s">
        <v>430</v>
      </c>
      <c r="B149" s="15" t="s">
        <v>431</v>
      </c>
      <c r="C149" s="15" t="s">
        <v>148</v>
      </c>
      <c r="E149" s="15" t="s">
        <v>136</v>
      </c>
      <c r="F149" s="15" t="s">
        <v>137</v>
      </c>
      <c r="G149" s="15" t="s">
        <v>432</v>
      </c>
      <c r="H149" s="15" t="s">
        <v>136</v>
      </c>
      <c r="I149" s="15" t="s">
        <v>139</v>
      </c>
      <c r="J149" s="15" t="s">
        <v>144</v>
      </c>
      <c r="K149" s="15" t="s">
        <v>433</v>
      </c>
      <c r="L149" s="15" t="n">
        <v>85</v>
      </c>
      <c r="P149" s="15" t="n">
        <v>85</v>
      </c>
      <c r="Y149" s="15" t="s">
        <v>142</v>
      </c>
      <c r="AB149" s="15" t="s">
        <v>143</v>
      </c>
    </row>
    <row r="150" customFormat="false" ht="15" hidden="false" customHeight="true" outlineLevel="0" collapsed="false">
      <c r="A150" s="15" t="s">
        <v>430</v>
      </c>
      <c r="B150" s="15" t="s">
        <v>431</v>
      </c>
      <c r="C150" s="15" t="s">
        <v>148</v>
      </c>
      <c r="E150" s="15" t="s">
        <v>136</v>
      </c>
      <c r="F150" s="15" t="s">
        <v>137</v>
      </c>
      <c r="G150" s="15" t="s">
        <v>432</v>
      </c>
      <c r="H150" s="15" t="s">
        <v>136</v>
      </c>
      <c r="I150" s="15" t="s">
        <v>139</v>
      </c>
      <c r="J150" s="15" t="s">
        <v>150</v>
      </c>
      <c r="K150" s="15" t="s">
        <v>434</v>
      </c>
      <c r="L150" s="15" t="n">
        <v>104</v>
      </c>
      <c r="M150" s="15" t="n">
        <v>117</v>
      </c>
      <c r="P150" s="15" t="n">
        <v>221</v>
      </c>
      <c r="Y150" s="15" t="s">
        <v>142</v>
      </c>
      <c r="AB150" s="15" t="s">
        <v>143</v>
      </c>
    </row>
    <row r="151" customFormat="false" ht="15" hidden="false" customHeight="true" outlineLevel="0" collapsed="false">
      <c r="A151" s="15" t="s">
        <v>430</v>
      </c>
      <c r="B151" s="15" t="s">
        <v>431</v>
      </c>
      <c r="C151" s="15" t="s">
        <v>148</v>
      </c>
      <c r="E151" s="15" t="s">
        <v>136</v>
      </c>
      <c r="F151" s="15" t="s">
        <v>137</v>
      </c>
      <c r="G151" s="15" t="s">
        <v>432</v>
      </c>
      <c r="H151" s="15" t="s">
        <v>136</v>
      </c>
      <c r="I151" s="15" t="s">
        <v>139</v>
      </c>
      <c r="J151" s="15" t="s">
        <v>158</v>
      </c>
      <c r="K151" s="15" t="s">
        <v>435</v>
      </c>
      <c r="L151" s="15" t="n">
        <v>40</v>
      </c>
      <c r="M151" s="15" t="n">
        <v>35</v>
      </c>
      <c r="P151" s="15" t="n">
        <v>75</v>
      </c>
      <c r="Y151" s="15" t="s">
        <v>142</v>
      </c>
      <c r="AB151" s="15" t="s">
        <v>143</v>
      </c>
    </row>
    <row r="152" customFormat="false" ht="15" hidden="false" customHeight="true" outlineLevel="0" collapsed="false">
      <c r="A152" s="15" t="s">
        <v>436</v>
      </c>
      <c r="B152" s="15" t="s">
        <v>437</v>
      </c>
      <c r="C152" s="15" t="s">
        <v>148</v>
      </c>
      <c r="E152" s="15" t="s">
        <v>136</v>
      </c>
      <c r="F152" s="15" t="s">
        <v>137</v>
      </c>
      <c r="G152" s="15" t="s">
        <v>154</v>
      </c>
      <c r="H152" s="15" t="s">
        <v>136</v>
      </c>
      <c r="I152" s="15" t="s">
        <v>139</v>
      </c>
      <c r="J152" s="15" t="s">
        <v>144</v>
      </c>
      <c r="K152" s="15" t="s">
        <v>438</v>
      </c>
      <c r="L152" s="15" t="n">
        <v>30</v>
      </c>
      <c r="P152" s="15" t="n">
        <v>30</v>
      </c>
      <c r="Y152" s="15" t="s">
        <v>156</v>
      </c>
      <c r="AB152" s="15" t="s">
        <v>143</v>
      </c>
    </row>
    <row r="153" customFormat="false" ht="15" hidden="false" customHeight="true" outlineLevel="0" collapsed="false">
      <c r="A153" s="15" t="s">
        <v>436</v>
      </c>
      <c r="B153" s="15" t="s">
        <v>437</v>
      </c>
      <c r="C153" s="15" t="s">
        <v>148</v>
      </c>
      <c r="E153" s="15" t="s">
        <v>136</v>
      </c>
      <c r="F153" s="15" t="s">
        <v>137</v>
      </c>
      <c r="G153" s="15" t="s">
        <v>154</v>
      </c>
      <c r="H153" s="15" t="s">
        <v>136</v>
      </c>
      <c r="I153" s="15" t="s">
        <v>139</v>
      </c>
      <c r="J153" s="15" t="s">
        <v>150</v>
      </c>
      <c r="K153" s="15" t="s">
        <v>439</v>
      </c>
      <c r="L153" s="15" t="n">
        <v>150</v>
      </c>
      <c r="P153" s="15" t="n">
        <v>150</v>
      </c>
      <c r="Y153" s="15" t="s">
        <v>156</v>
      </c>
      <c r="AB153" s="15" t="s">
        <v>143</v>
      </c>
    </row>
    <row r="154" customFormat="false" ht="15" hidden="false" customHeight="true" outlineLevel="0" collapsed="false">
      <c r="A154" s="15" t="s">
        <v>436</v>
      </c>
      <c r="B154" s="15" t="s">
        <v>437</v>
      </c>
      <c r="C154" s="15" t="s">
        <v>148</v>
      </c>
      <c r="E154" s="15" t="s">
        <v>136</v>
      </c>
      <c r="F154" s="15" t="s">
        <v>137</v>
      </c>
      <c r="G154" s="15" t="s">
        <v>154</v>
      </c>
      <c r="H154" s="15" t="s">
        <v>136</v>
      </c>
      <c r="I154" s="15" t="s">
        <v>139</v>
      </c>
      <c r="J154" s="15" t="s">
        <v>158</v>
      </c>
      <c r="K154" s="15" t="s">
        <v>440</v>
      </c>
      <c r="L154" s="15" t="n">
        <v>10</v>
      </c>
      <c r="P154" s="15" t="n">
        <v>10</v>
      </c>
      <c r="Y154" s="15" t="s">
        <v>156</v>
      </c>
      <c r="AB154" s="15" t="s">
        <v>143</v>
      </c>
    </row>
    <row r="155" customFormat="false" ht="15" hidden="false" customHeight="true" outlineLevel="0" collapsed="false">
      <c r="A155" s="15" t="s">
        <v>441</v>
      </c>
      <c r="B155" s="15" t="s">
        <v>442</v>
      </c>
      <c r="C155" s="15" t="s">
        <v>134</v>
      </c>
      <c r="D155" s="15" t="s">
        <v>135</v>
      </c>
      <c r="E155" s="15" t="s">
        <v>136</v>
      </c>
      <c r="F155" s="15" t="s">
        <v>137</v>
      </c>
      <c r="G155" s="15" t="s">
        <v>443</v>
      </c>
      <c r="H155" s="15" t="s">
        <v>136</v>
      </c>
      <c r="I155" s="15" t="s">
        <v>139</v>
      </c>
      <c r="J155" s="15" t="s">
        <v>150</v>
      </c>
      <c r="K155" s="15" t="s">
        <v>444</v>
      </c>
      <c r="L155" s="15" t="n">
        <v>1</v>
      </c>
      <c r="P155" s="15" t="n">
        <v>1</v>
      </c>
      <c r="Y155" s="15" t="s">
        <v>142</v>
      </c>
      <c r="AB155" s="15" t="s">
        <v>143</v>
      </c>
    </row>
    <row r="156" customFormat="false" ht="15" hidden="false" customHeight="true" outlineLevel="0" collapsed="false">
      <c r="A156" s="15" t="s">
        <v>445</v>
      </c>
      <c r="B156" s="15" t="s">
        <v>446</v>
      </c>
      <c r="C156" s="15" t="s">
        <v>148</v>
      </c>
      <c r="E156" s="15" t="s">
        <v>136</v>
      </c>
      <c r="F156" s="15" t="s">
        <v>137</v>
      </c>
      <c r="G156" s="15" t="s">
        <v>136</v>
      </c>
      <c r="H156" s="15" t="s">
        <v>136</v>
      </c>
      <c r="I156" s="15" t="s">
        <v>139</v>
      </c>
      <c r="J156" s="15" t="s">
        <v>158</v>
      </c>
      <c r="K156" s="15" t="s">
        <v>447</v>
      </c>
      <c r="L156" s="15" t="n">
        <v>5</v>
      </c>
      <c r="P156" s="15" t="n">
        <v>5</v>
      </c>
      <c r="Y156" s="15" t="s">
        <v>142</v>
      </c>
      <c r="AB156" s="15" t="s">
        <v>143</v>
      </c>
    </row>
    <row r="157" customFormat="false" ht="15" hidden="false" customHeight="true" outlineLevel="0" collapsed="false">
      <c r="A157" s="15" t="s">
        <v>448</v>
      </c>
      <c r="B157" s="15" t="s">
        <v>449</v>
      </c>
      <c r="C157" s="15" t="s">
        <v>134</v>
      </c>
      <c r="D157" s="15" t="s">
        <v>450</v>
      </c>
      <c r="E157" s="15" t="s">
        <v>136</v>
      </c>
      <c r="F157" s="15" t="s">
        <v>137</v>
      </c>
      <c r="G157" s="15" t="s">
        <v>451</v>
      </c>
      <c r="H157" s="15" t="s">
        <v>136</v>
      </c>
      <c r="I157" s="15" t="s">
        <v>243</v>
      </c>
      <c r="J157" s="15" t="s">
        <v>140</v>
      </c>
      <c r="K157" s="15" t="s">
        <v>452</v>
      </c>
      <c r="L157" s="15" t="n">
        <v>22</v>
      </c>
      <c r="M157" s="15" t="n">
        <v>5</v>
      </c>
      <c r="N157" s="15" t="n">
        <v>20</v>
      </c>
      <c r="O157" s="15" t="n">
        <v>90</v>
      </c>
      <c r="P157" s="15" t="n">
        <v>137</v>
      </c>
      <c r="Y157" s="15" t="s">
        <v>142</v>
      </c>
      <c r="AB157" s="15" t="s">
        <v>143</v>
      </c>
    </row>
    <row r="158" customFormat="false" ht="15" hidden="false" customHeight="true" outlineLevel="0" collapsed="false">
      <c r="A158" s="15" t="s">
        <v>448</v>
      </c>
      <c r="B158" s="15" t="s">
        <v>449</v>
      </c>
      <c r="C158" s="15" t="s">
        <v>134</v>
      </c>
      <c r="D158" s="15" t="s">
        <v>450</v>
      </c>
      <c r="E158" s="15" t="s">
        <v>136</v>
      </c>
      <c r="F158" s="15" t="s">
        <v>137</v>
      </c>
      <c r="G158" s="15" t="s">
        <v>451</v>
      </c>
      <c r="H158" s="15" t="s">
        <v>136</v>
      </c>
      <c r="I158" s="15" t="s">
        <v>243</v>
      </c>
      <c r="J158" s="15" t="s">
        <v>144</v>
      </c>
      <c r="K158" s="15" t="s">
        <v>453</v>
      </c>
      <c r="M158" s="15" t="n">
        <v>4</v>
      </c>
      <c r="N158" s="15" t="n">
        <v>5</v>
      </c>
      <c r="P158" s="15" t="n">
        <v>9</v>
      </c>
      <c r="Y158" s="15" t="s">
        <v>142</v>
      </c>
      <c r="AB158" s="15" t="s">
        <v>143</v>
      </c>
    </row>
    <row r="159" customFormat="false" ht="15" hidden="false" customHeight="true" outlineLevel="0" collapsed="false">
      <c r="A159" s="15" t="s">
        <v>448</v>
      </c>
      <c r="B159" s="15" t="s">
        <v>449</v>
      </c>
      <c r="C159" s="15" t="s">
        <v>134</v>
      </c>
      <c r="D159" s="15" t="s">
        <v>450</v>
      </c>
      <c r="E159" s="15" t="s">
        <v>136</v>
      </c>
      <c r="F159" s="15" t="s">
        <v>137</v>
      </c>
      <c r="G159" s="15" t="s">
        <v>451</v>
      </c>
      <c r="H159" s="15" t="s">
        <v>136</v>
      </c>
      <c r="I159" s="15" t="s">
        <v>243</v>
      </c>
      <c r="J159" s="15" t="s">
        <v>150</v>
      </c>
      <c r="K159" s="15" t="s">
        <v>454</v>
      </c>
      <c r="L159" s="15" t="n">
        <v>2543</v>
      </c>
      <c r="M159" s="15" t="n">
        <v>2204</v>
      </c>
      <c r="N159" s="15" t="n">
        <v>1737</v>
      </c>
      <c r="O159" s="15" t="n">
        <v>455</v>
      </c>
      <c r="P159" s="15" t="n">
        <v>6939</v>
      </c>
      <c r="Y159" s="15" t="s">
        <v>142</v>
      </c>
      <c r="AB159" s="15" t="s">
        <v>143</v>
      </c>
    </row>
    <row r="160" customFormat="false" ht="15" hidden="false" customHeight="true" outlineLevel="0" collapsed="false">
      <c r="A160" s="15" t="s">
        <v>448</v>
      </c>
      <c r="B160" s="15" t="s">
        <v>449</v>
      </c>
      <c r="C160" s="15" t="s">
        <v>134</v>
      </c>
      <c r="D160" s="15" t="s">
        <v>450</v>
      </c>
      <c r="E160" s="15" t="s">
        <v>136</v>
      </c>
      <c r="F160" s="15" t="s">
        <v>137</v>
      </c>
      <c r="G160" s="15" t="s">
        <v>451</v>
      </c>
      <c r="H160" s="15" t="s">
        <v>136</v>
      </c>
      <c r="I160" s="15" t="s">
        <v>243</v>
      </c>
      <c r="J160" s="15" t="s">
        <v>166</v>
      </c>
      <c r="K160" s="15" t="s">
        <v>455</v>
      </c>
      <c r="L160" s="15" t="n">
        <v>28</v>
      </c>
      <c r="P160" s="15" t="n">
        <v>28</v>
      </c>
      <c r="Y160" s="15" t="s">
        <v>142</v>
      </c>
      <c r="AB160" s="15" t="s">
        <v>143</v>
      </c>
    </row>
    <row r="161" customFormat="false" ht="15" hidden="false" customHeight="true" outlineLevel="0" collapsed="false">
      <c r="A161" s="15" t="s">
        <v>448</v>
      </c>
      <c r="B161" s="15" t="s">
        <v>449</v>
      </c>
      <c r="C161" s="15" t="s">
        <v>134</v>
      </c>
      <c r="D161" s="15" t="s">
        <v>450</v>
      </c>
      <c r="E161" s="15" t="s">
        <v>136</v>
      </c>
      <c r="F161" s="15" t="s">
        <v>137</v>
      </c>
      <c r="G161" s="15" t="s">
        <v>451</v>
      </c>
      <c r="H161" s="15" t="s">
        <v>136</v>
      </c>
      <c r="I161" s="15" t="s">
        <v>243</v>
      </c>
      <c r="J161" s="15" t="s">
        <v>158</v>
      </c>
      <c r="K161" s="15" t="s">
        <v>456</v>
      </c>
      <c r="L161" s="15" t="n">
        <v>379</v>
      </c>
      <c r="M161" s="15" t="n">
        <v>426</v>
      </c>
      <c r="N161" s="15" t="n">
        <v>345</v>
      </c>
      <c r="O161" s="15" t="n">
        <v>68</v>
      </c>
      <c r="P161" s="15" t="n">
        <v>1218</v>
      </c>
      <c r="Y161" s="15" t="s">
        <v>142</v>
      </c>
      <c r="AB161" s="15" t="s">
        <v>143</v>
      </c>
    </row>
    <row r="162" customFormat="false" ht="15" hidden="false" customHeight="true" outlineLevel="0" collapsed="false">
      <c r="A162" s="15" t="s">
        <v>448</v>
      </c>
      <c r="B162" s="15" t="s">
        <v>449</v>
      </c>
      <c r="C162" s="15" t="s">
        <v>134</v>
      </c>
      <c r="D162" s="15" t="s">
        <v>450</v>
      </c>
      <c r="E162" s="15" t="s">
        <v>136</v>
      </c>
      <c r="F162" s="15" t="s">
        <v>137</v>
      </c>
      <c r="G162" s="15" t="s">
        <v>451</v>
      </c>
      <c r="H162" s="15" t="s">
        <v>136</v>
      </c>
      <c r="I162" s="15" t="s">
        <v>243</v>
      </c>
      <c r="J162" s="15" t="s">
        <v>169</v>
      </c>
      <c r="K162" s="15" t="s">
        <v>457</v>
      </c>
      <c r="L162" s="15" t="n">
        <v>85</v>
      </c>
      <c r="M162" s="15" t="n">
        <v>36</v>
      </c>
      <c r="N162" s="15" t="n">
        <v>445</v>
      </c>
      <c r="O162" s="15" t="n">
        <v>26</v>
      </c>
      <c r="P162" s="15" t="n">
        <v>592</v>
      </c>
      <c r="Y162" s="15" t="s">
        <v>142</v>
      </c>
      <c r="AB162" s="15" t="s">
        <v>143</v>
      </c>
    </row>
    <row r="163" customFormat="false" ht="15" hidden="false" customHeight="true" outlineLevel="0" collapsed="false">
      <c r="A163" s="15" t="s">
        <v>458</v>
      </c>
      <c r="B163" s="15" t="s">
        <v>459</v>
      </c>
      <c r="C163" s="15" t="s">
        <v>134</v>
      </c>
      <c r="D163" s="15" t="s">
        <v>460</v>
      </c>
      <c r="E163" s="15" t="s">
        <v>136</v>
      </c>
      <c r="F163" s="15" t="s">
        <v>137</v>
      </c>
      <c r="G163" s="15" t="s">
        <v>461</v>
      </c>
      <c r="H163" s="15" t="s">
        <v>136</v>
      </c>
      <c r="I163" s="15" t="s">
        <v>243</v>
      </c>
      <c r="J163" s="15" t="s">
        <v>140</v>
      </c>
      <c r="K163" s="15" t="s">
        <v>462</v>
      </c>
      <c r="L163" s="15" t="n">
        <v>42</v>
      </c>
      <c r="M163" s="15" t="n">
        <v>1109</v>
      </c>
      <c r="N163" s="15" t="n">
        <v>1006</v>
      </c>
      <c r="O163" s="15" t="n">
        <v>1161</v>
      </c>
      <c r="P163" s="15" t="n">
        <v>3318</v>
      </c>
      <c r="Y163" s="15" t="s">
        <v>142</v>
      </c>
      <c r="AB163" s="15" t="s">
        <v>163</v>
      </c>
      <c r="AC163" s="15" t="n">
        <v>6598</v>
      </c>
      <c r="AD163" s="15" t="n">
        <v>66.0850785</v>
      </c>
      <c r="AE163" s="15" t="n">
        <v>10602</v>
      </c>
      <c r="AF163" s="15" t="s">
        <v>95</v>
      </c>
    </row>
    <row r="164" customFormat="false" ht="15" hidden="false" customHeight="true" outlineLevel="0" collapsed="false">
      <c r="A164" s="15" t="s">
        <v>458</v>
      </c>
      <c r="B164" s="15" t="s">
        <v>459</v>
      </c>
      <c r="C164" s="15" t="s">
        <v>134</v>
      </c>
      <c r="D164" s="15" t="s">
        <v>460</v>
      </c>
      <c r="E164" s="15" t="s">
        <v>136</v>
      </c>
      <c r="F164" s="15" t="s">
        <v>137</v>
      </c>
      <c r="G164" s="15" t="s">
        <v>461</v>
      </c>
      <c r="H164" s="15" t="s">
        <v>136</v>
      </c>
      <c r="I164" s="15" t="s">
        <v>243</v>
      </c>
      <c r="J164" s="15" t="s">
        <v>144</v>
      </c>
      <c r="K164" s="15" t="s">
        <v>463</v>
      </c>
      <c r="L164" s="15" t="n">
        <v>57</v>
      </c>
      <c r="M164" s="15" t="n">
        <v>232</v>
      </c>
      <c r="N164" s="15" t="n">
        <v>3134</v>
      </c>
      <c r="O164" s="15" t="n">
        <v>459</v>
      </c>
      <c r="P164" s="15" t="n">
        <v>3882</v>
      </c>
      <c r="Y164" s="15" t="s">
        <v>142</v>
      </c>
      <c r="AB164" s="15" t="s">
        <v>163</v>
      </c>
      <c r="AC164" s="15" t="n">
        <v>6598</v>
      </c>
      <c r="AD164" s="15" t="n">
        <v>66.0850785</v>
      </c>
      <c r="AE164" s="15" t="n">
        <v>10602</v>
      </c>
      <c r="AF164" s="15" t="s">
        <v>95</v>
      </c>
    </row>
    <row r="165" customFormat="false" ht="15" hidden="false" customHeight="true" outlineLevel="0" collapsed="false">
      <c r="A165" s="15" t="s">
        <v>458</v>
      </c>
      <c r="B165" s="15" t="s">
        <v>459</v>
      </c>
      <c r="C165" s="15" t="s">
        <v>134</v>
      </c>
      <c r="D165" s="15" t="s">
        <v>460</v>
      </c>
      <c r="E165" s="15" t="s">
        <v>136</v>
      </c>
      <c r="F165" s="15" t="s">
        <v>137</v>
      </c>
      <c r="G165" s="15" t="s">
        <v>461</v>
      </c>
      <c r="H165" s="15" t="s">
        <v>136</v>
      </c>
      <c r="I165" s="15" t="s">
        <v>243</v>
      </c>
      <c r="J165" s="15" t="s">
        <v>150</v>
      </c>
      <c r="K165" s="15" t="s">
        <v>464</v>
      </c>
      <c r="L165" s="15" t="n">
        <v>908</v>
      </c>
      <c r="M165" s="15" t="n">
        <v>807</v>
      </c>
      <c r="N165" s="15" t="n">
        <v>6378</v>
      </c>
      <c r="O165" s="15" t="n">
        <v>43</v>
      </c>
      <c r="P165" s="15" t="n">
        <v>8136</v>
      </c>
      <c r="Y165" s="15" t="s">
        <v>142</v>
      </c>
      <c r="AB165" s="15" t="s">
        <v>163</v>
      </c>
      <c r="AC165" s="15" t="n">
        <v>6598</v>
      </c>
      <c r="AD165" s="15" t="n">
        <v>66.0850785</v>
      </c>
      <c r="AE165" s="15" t="n">
        <v>10602</v>
      </c>
      <c r="AF165" s="15" t="s">
        <v>95</v>
      </c>
    </row>
    <row r="166" customFormat="false" ht="15" hidden="false" customHeight="true" outlineLevel="0" collapsed="false">
      <c r="A166" s="15" t="s">
        <v>458</v>
      </c>
      <c r="B166" s="15" t="s">
        <v>459</v>
      </c>
      <c r="C166" s="15" t="s">
        <v>134</v>
      </c>
      <c r="D166" s="15" t="s">
        <v>460</v>
      </c>
      <c r="E166" s="15" t="s">
        <v>136</v>
      </c>
      <c r="F166" s="15" t="s">
        <v>137</v>
      </c>
      <c r="G166" s="15" t="s">
        <v>461</v>
      </c>
      <c r="H166" s="15" t="s">
        <v>136</v>
      </c>
      <c r="I166" s="15" t="s">
        <v>243</v>
      </c>
      <c r="J166" s="15" t="s">
        <v>166</v>
      </c>
      <c r="K166" s="15" t="s">
        <v>465</v>
      </c>
      <c r="N166" s="15" t="n">
        <v>60</v>
      </c>
      <c r="P166" s="15" t="n">
        <v>60</v>
      </c>
      <c r="Y166" s="15" t="s">
        <v>142</v>
      </c>
      <c r="AB166" s="15" t="s">
        <v>163</v>
      </c>
      <c r="AC166" s="15" t="n">
        <v>6598</v>
      </c>
      <c r="AD166" s="15" t="n">
        <v>66.0850785</v>
      </c>
      <c r="AE166" s="15" t="n">
        <v>10602</v>
      </c>
      <c r="AF166" s="15" t="s">
        <v>95</v>
      </c>
    </row>
    <row r="167" customFormat="false" ht="15" hidden="false" customHeight="true" outlineLevel="0" collapsed="false">
      <c r="A167" s="15" t="s">
        <v>458</v>
      </c>
      <c r="B167" s="15" t="s">
        <v>459</v>
      </c>
      <c r="C167" s="15" t="s">
        <v>134</v>
      </c>
      <c r="D167" s="15" t="s">
        <v>460</v>
      </c>
      <c r="E167" s="15" t="s">
        <v>136</v>
      </c>
      <c r="F167" s="15" t="s">
        <v>137</v>
      </c>
      <c r="G167" s="15" t="s">
        <v>461</v>
      </c>
      <c r="H167" s="15" t="s">
        <v>136</v>
      </c>
      <c r="I167" s="15" t="s">
        <v>243</v>
      </c>
      <c r="J167" s="15" t="s">
        <v>158</v>
      </c>
      <c r="K167" s="15" t="s">
        <v>466</v>
      </c>
      <c r="M167" s="15" t="n">
        <v>16</v>
      </c>
      <c r="N167" s="15" t="n">
        <v>22</v>
      </c>
      <c r="O167" s="15" t="n">
        <v>1</v>
      </c>
      <c r="P167" s="15" t="n">
        <v>39</v>
      </c>
      <c r="Y167" s="15" t="s">
        <v>142</v>
      </c>
      <c r="AB167" s="15" t="s">
        <v>163</v>
      </c>
      <c r="AC167" s="15" t="n">
        <v>6598</v>
      </c>
      <c r="AD167" s="15" t="n">
        <v>66.0850785</v>
      </c>
      <c r="AE167" s="15" t="n">
        <v>10602</v>
      </c>
      <c r="AF167" s="15" t="s">
        <v>95</v>
      </c>
    </row>
    <row r="168" customFormat="false" ht="15" hidden="false" customHeight="true" outlineLevel="0" collapsed="false">
      <c r="A168" s="15" t="s">
        <v>467</v>
      </c>
      <c r="B168" s="15" t="s">
        <v>468</v>
      </c>
      <c r="C168" s="15" t="s">
        <v>148</v>
      </c>
      <c r="E168" s="15" t="s">
        <v>136</v>
      </c>
      <c r="F168" s="15" t="s">
        <v>137</v>
      </c>
      <c r="G168" s="15" t="s">
        <v>469</v>
      </c>
      <c r="H168" s="15" t="s">
        <v>136</v>
      </c>
      <c r="I168" s="15" t="s">
        <v>139</v>
      </c>
      <c r="J168" s="15" t="s">
        <v>169</v>
      </c>
      <c r="K168" s="15" t="s">
        <v>470</v>
      </c>
      <c r="L168" s="15" t="n">
        <v>5</v>
      </c>
      <c r="P168" s="15" t="n">
        <v>5</v>
      </c>
      <c r="Y168" s="15" t="s">
        <v>142</v>
      </c>
      <c r="AB168" s="15" t="s">
        <v>143</v>
      </c>
    </row>
    <row r="169" customFormat="false" ht="15" hidden="false" customHeight="true" outlineLevel="0" collapsed="false">
      <c r="A169" s="15" t="s">
        <v>471</v>
      </c>
      <c r="B169" s="15" t="s">
        <v>472</v>
      </c>
      <c r="C169" s="15" t="s">
        <v>148</v>
      </c>
      <c r="E169" s="15" t="s">
        <v>136</v>
      </c>
      <c r="F169" s="15" t="s">
        <v>137</v>
      </c>
      <c r="G169" s="15" t="s">
        <v>473</v>
      </c>
      <c r="H169" s="15" t="s">
        <v>136</v>
      </c>
      <c r="I169" s="15" t="s">
        <v>139</v>
      </c>
      <c r="J169" s="15" t="s">
        <v>150</v>
      </c>
      <c r="K169" s="15" t="s">
        <v>474</v>
      </c>
      <c r="L169" s="15" t="n">
        <v>3</v>
      </c>
      <c r="P169" s="15" t="n">
        <v>3</v>
      </c>
      <c r="Y169" s="15" t="s">
        <v>142</v>
      </c>
      <c r="AB169" s="15" t="s">
        <v>143</v>
      </c>
    </row>
    <row r="170" customFormat="false" ht="15" hidden="false" customHeight="true" outlineLevel="0" collapsed="false">
      <c r="A170" s="15" t="s">
        <v>471</v>
      </c>
      <c r="B170" s="15" t="s">
        <v>472</v>
      </c>
      <c r="C170" s="15" t="s">
        <v>148</v>
      </c>
      <c r="E170" s="15" t="s">
        <v>136</v>
      </c>
      <c r="F170" s="15" t="s">
        <v>137</v>
      </c>
      <c r="G170" s="15" t="s">
        <v>473</v>
      </c>
      <c r="H170" s="15" t="s">
        <v>136</v>
      </c>
      <c r="I170" s="15" t="s">
        <v>139</v>
      </c>
      <c r="J170" s="15" t="s">
        <v>158</v>
      </c>
      <c r="K170" s="15" t="s">
        <v>475</v>
      </c>
      <c r="L170" s="15" t="n">
        <v>1</v>
      </c>
      <c r="P170" s="15" t="n">
        <v>1</v>
      </c>
      <c r="Y170" s="15" t="s">
        <v>142</v>
      </c>
      <c r="AB170" s="15" t="s">
        <v>143</v>
      </c>
    </row>
    <row r="171" customFormat="false" ht="15" hidden="false" customHeight="true" outlineLevel="0" collapsed="false">
      <c r="A171" s="15" t="s">
        <v>476</v>
      </c>
      <c r="B171" s="15" t="s">
        <v>477</v>
      </c>
      <c r="C171" s="15" t="s">
        <v>148</v>
      </c>
      <c r="E171" s="15" t="s">
        <v>136</v>
      </c>
      <c r="F171" s="15" t="s">
        <v>137</v>
      </c>
      <c r="G171" s="15" t="s">
        <v>451</v>
      </c>
      <c r="H171" s="15" t="s">
        <v>136</v>
      </c>
      <c r="I171" s="15" t="s">
        <v>139</v>
      </c>
      <c r="J171" s="15" t="s">
        <v>158</v>
      </c>
      <c r="K171" s="15" t="s">
        <v>478</v>
      </c>
      <c r="L171" s="15" t="n">
        <v>7</v>
      </c>
      <c r="P171" s="15" t="n">
        <v>7</v>
      </c>
      <c r="Y171" s="15" t="s">
        <v>142</v>
      </c>
      <c r="AB171" s="15" t="s">
        <v>143</v>
      </c>
    </row>
    <row r="172" customFormat="false" ht="15" hidden="false" customHeight="true" outlineLevel="0" collapsed="false">
      <c r="A172" s="15" t="s">
        <v>479</v>
      </c>
      <c r="B172" s="15" t="s">
        <v>480</v>
      </c>
      <c r="C172" s="15" t="s">
        <v>217</v>
      </c>
      <c r="D172" s="15" t="s">
        <v>274</v>
      </c>
      <c r="E172" s="15" t="s">
        <v>136</v>
      </c>
      <c r="F172" s="15" t="s">
        <v>137</v>
      </c>
      <c r="G172" s="15" t="s">
        <v>481</v>
      </c>
      <c r="H172" s="15" t="s">
        <v>136</v>
      </c>
      <c r="I172" s="15" t="s">
        <v>243</v>
      </c>
      <c r="J172" s="15" t="s">
        <v>140</v>
      </c>
      <c r="K172" s="15" t="s">
        <v>482</v>
      </c>
      <c r="L172" s="15" t="n">
        <v>25</v>
      </c>
      <c r="M172" s="15" t="n">
        <v>234</v>
      </c>
      <c r="N172" s="15" t="n">
        <v>357</v>
      </c>
      <c r="O172" s="15" t="n">
        <v>76</v>
      </c>
      <c r="P172" s="15" t="n">
        <v>692</v>
      </c>
      <c r="Y172" s="15" t="s">
        <v>142</v>
      </c>
      <c r="Z172" s="15" t="n">
        <v>1</v>
      </c>
      <c r="AA172" s="15" t="s">
        <v>277</v>
      </c>
      <c r="AB172" s="15" t="s">
        <v>143</v>
      </c>
    </row>
    <row r="173" customFormat="false" ht="15" hidden="false" customHeight="true" outlineLevel="0" collapsed="false">
      <c r="A173" s="15" t="s">
        <v>479</v>
      </c>
      <c r="B173" s="15" t="s">
        <v>480</v>
      </c>
      <c r="C173" s="15" t="s">
        <v>217</v>
      </c>
      <c r="D173" s="15" t="s">
        <v>274</v>
      </c>
      <c r="E173" s="15" t="s">
        <v>136</v>
      </c>
      <c r="F173" s="15" t="s">
        <v>137</v>
      </c>
      <c r="G173" s="15" t="s">
        <v>481</v>
      </c>
      <c r="H173" s="15" t="s">
        <v>136</v>
      </c>
      <c r="I173" s="15" t="s">
        <v>243</v>
      </c>
      <c r="J173" s="15" t="s">
        <v>144</v>
      </c>
      <c r="K173" s="15" t="s">
        <v>483</v>
      </c>
      <c r="N173" s="15" t="n">
        <v>8</v>
      </c>
      <c r="P173" s="15" t="n">
        <v>8</v>
      </c>
      <c r="Y173" s="15" t="s">
        <v>142</v>
      </c>
      <c r="Z173" s="15" t="n">
        <v>1</v>
      </c>
      <c r="AA173" s="15" t="s">
        <v>277</v>
      </c>
      <c r="AB173" s="15" t="s">
        <v>143</v>
      </c>
    </row>
    <row r="174" customFormat="false" ht="15" hidden="false" customHeight="true" outlineLevel="0" collapsed="false">
      <c r="A174" s="15" t="s">
        <v>479</v>
      </c>
      <c r="B174" s="15" t="s">
        <v>480</v>
      </c>
      <c r="C174" s="15" t="s">
        <v>217</v>
      </c>
      <c r="D174" s="15" t="s">
        <v>274</v>
      </c>
      <c r="E174" s="15" t="s">
        <v>136</v>
      </c>
      <c r="F174" s="15" t="s">
        <v>137</v>
      </c>
      <c r="G174" s="15" t="s">
        <v>481</v>
      </c>
      <c r="H174" s="15" t="s">
        <v>136</v>
      </c>
      <c r="I174" s="15" t="s">
        <v>243</v>
      </c>
      <c r="J174" s="15" t="s">
        <v>150</v>
      </c>
      <c r="K174" s="15" t="s">
        <v>484</v>
      </c>
      <c r="L174" s="15" t="n">
        <v>1275</v>
      </c>
      <c r="M174" s="15" t="n">
        <v>2127</v>
      </c>
      <c r="N174" s="15" t="n">
        <v>2188</v>
      </c>
      <c r="O174" s="15" t="n">
        <v>538</v>
      </c>
      <c r="P174" s="15" t="n">
        <v>6128</v>
      </c>
      <c r="Y174" s="15" t="s">
        <v>142</v>
      </c>
      <c r="Z174" s="15" t="n">
        <v>1</v>
      </c>
      <c r="AA174" s="15" t="s">
        <v>277</v>
      </c>
      <c r="AB174" s="15" t="s">
        <v>143</v>
      </c>
    </row>
    <row r="175" customFormat="false" ht="15" hidden="false" customHeight="true" outlineLevel="0" collapsed="false">
      <c r="A175" s="15" t="s">
        <v>479</v>
      </c>
      <c r="B175" s="15" t="s">
        <v>480</v>
      </c>
      <c r="C175" s="15" t="s">
        <v>217</v>
      </c>
      <c r="D175" s="15" t="s">
        <v>274</v>
      </c>
      <c r="E175" s="15" t="s">
        <v>136</v>
      </c>
      <c r="F175" s="15" t="s">
        <v>137</v>
      </c>
      <c r="G175" s="15" t="s">
        <v>481</v>
      </c>
      <c r="H175" s="15" t="s">
        <v>136</v>
      </c>
      <c r="I175" s="15" t="s">
        <v>243</v>
      </c>
      <c r="J175" s="15" t="s">
        <v>166</v>
      </c>
      <c r="K175" s="15" t="s">
        <v>485</v>
      </c>
      <c r="N175" s="15" t="n">
        <v>334</v>
      </c>
      <c r="P175" s="15" t="n">
        <v>334</v>
      </c>
      <c r="Y175" s="15" t="s">
        <v>142</v>
      </c>
      <c r="Z175" s="15" t="n">
        <v>1</v>
      </c>
      <c r="AA175" s="15" t="s">
        <v>277</v>
      </c>
      <c r="AB175" s="15" t="s">
        <v>143</v>
      </c>
    </row>
    <row r="176" customFormat="false" ht="15" hidden="false" customHeight="true" outlineLevel="0" collapsed="false">
      <c r="A176" s="15" t="s">
        <v>479</v>
      </c>
      <c r="B176" s="15" t="s">
        <v>480</v>
      </c>
      <c r="C176" s="15" t="s">
        <v>217</v>
      </c>
      <c r="D176" s="15" t="s">
        <v>274</v>
      </c>
      <c r="E176" s="15" t="s">
        <v>136</v>
      </c>
      <c r="F176" s="15" t="s">
        <v>137</v>
      </c>
      <c r="G176" s="15" t="s">
        <v>481</v>
      </c>
      <c r="H176" s="15" t="s">
        <v>136</v>
      </c>
      <c r="I176" s="15" t="s">
        <v>243</v>
      </c>
      <c r="J176" s="15" t="s">
        <v>158</v>
      </c>
      <c r="K176" s="15" t="s">
        <v>486</v>
      </c>
      <c r="L176" s="15" t="n">
        <v>95</v>
      </c>
      <c r="M176" s="15" t="n">
        <v>211</v>
      </c>
      <c r="N176" s="15" t="n">
        <v>179</v>
      </c>
      <c r="O176" s="15" t="n">
        <v>46</v>
      </c>
      <c r="P176" s="15" t="n">
        <v>531</v>
      </c>
      <c r="Y176" s="15" t="s">
        <v>142</v>
      </c>
      <c r="Z176" s="15" t="n">
        <v>1</v>
      </c>
      <c r="AA176" s="15" t="s">
        <v>277</v>
      </c>
      <c r="AB176" s="15" t="s">
        <v>143</v>
      </c>
    </row>
    <row r="177" customFormat="false" ht="15" hidden="false" customHeight="true" outlineLevel="0" collapsed="false">
      <c r="A177" s="15" t="s">
        <v>479</v>
      </c>
      <c r="B177" s="15" t="s">
        <v>480</v>
      </c>
      <c r="C177" s="15" t="s">
        <v>217</v>
      </c>
      <c r="D177" s="15" t="s">
        <v>274</v>
      </c>
      <c r="E177" s="15" t="s">
        <v>136</v>
      </c>
      <c r="F177" s="15" t="s">
        <v>137</v>
      </c>
      <c r="G177" s="15" t="s">
        <v>481</v>
      </c>
      <c r="H177" s="15" t="s">
        <v>136</v>
      </c>
      <c r="I177" s="15" t="s">
        <v>243</v>
      </c>
      <c r="J177" s="15" t="s">
        <v>169</v>
      </c>
      <c r="K177" s="15" t="s">
        <v>487</v>
      </c>
      <c r="L177" s="15" t="n">
        <v>2</v>
      </c>
      <c r="M177" s="15" t="n">
        <v>23</v>
      </c>
      <c r="N177" s="15" t="n">
        <v>100</v>
      </c>
      <c r="O177" s="15" t="n">
        <v>37</v>
      </c>
      <c r="P177" s="15" t="n">
        <v>162</v>
      </c>
      <c r="Y177" s="15" t="s">
        <v>142</v>
      </c>
      <c r="Z177" s="15" t="n">
        <v>1</v>
      </c>
      <c r="AA177" s="15" t="s">
        <v>277</v>
      </c>
      <c r="AB177" s="15" t="s">
        <v>143</v>
      </c>
    </row>
    <row r="178" customFormat="false" ht="15" hidden="false" customHeight="true" outlineLevel="0" collapsed="false">
      <c r="A178" s="15" t="s">
        <v>488</v>
      </c>
      <c r="B178" s="15" t="s">
        <v>489</v>
      </c>
      <c r="C178" s="15" t="s">
        <v>217</v>
      </c>
      <c r="D178" s="15" t="s">
        <v>218</v>
      </c>
      <c r="E178" s="15" t="s">
        <v>136</v>
      </c>
      <c r="F178" s="15" t="s">
        <v>137</v>
      </c>
      <c r="G178" s="15" t="s">
        <v>219</v>
      </c>
      <c r="H178" s="15" t="s">
        <v>136</v>
      </c>
      <c r="I178" s="15" t="s">
        <v>243</v>
      </c>
      <c r="J178" s="15" t="s">
        <v>150</v>
      </c>
      <c r="K178" s="15" t="s">
        <v>490</v>
      </c>
      <c r="L178" s="15" t="n">
        <v>119</v>
      </c>
      <c r="M178" s="15" t="n">
        <v>135</v>
      </c>
      <c r="N178" s="15" t="n">
        <v>89</v>
      </c>
      <c r="P178" s="15" t="n">
        <v>343</v>
      </c>
      <c r="Y178" s="15" t="s">
        <v>142</v>
      </c>
      <c r="AB178" s="15" t="s">
        <v>143</v>
      </c>
    </row>
    <row r="179" customFormat="false" ht="15" hidden="false" customHeight="true" outlineLevel="0" collapsed="false">
      <c r="A179" s="15" t="s">
        <v>488</v>
      </c>
      <c r="B179" s="15" t="s">
        <v>489</v>
      </c>
      <c r="C179" s="15" t="s">
        <v>217</v>
      </c>
      <c r="D179" s="15" t="s">
        <v>218</v>
      </c>
      <c r="E179" s="15" t="s">
        <v>136</v>
      </c>
      <c r="F179" s="15" t="s">
        <v>137</v>
      </c>
      <c r="G179" s="15" t="s">
        <v>219</v>
      </c>
      <c r="H179" s="15" t="s">
        <v>136</v>
      </c>
      <c r="I179" s="15" t="s">
        <v>243</v>
      </c>
      <c r="J179" s="15" t="s">
        <v>158</v>
      </c>
      <c r="K179" s="15" t="s">
        <v>491</v>
      </c>
      <c r="L179" s="15" t="n">
        <v>4</v>
      </c>
      <c r="M179" s="15" t="n">
        <v>34</v>
      </c>
      <c r="N179" s="15" t="n">
        <v>3</v>
      </c>
      <c r="P179" s="15" t="n">
        <v>41</v>
      </c>
      <c r="Y179" s="15" t="s">
        <v>142</v>
      </c>
      <c r="AB179" s="15" t="s">
        <v>143</v>
      </c>
    </row>
    <row r="180" customFormat="false" ht="15" hidden="false" customHeight="true" outlineLevel="0" collapsed="false">
      <c r="A180" s="15" t="s">
        <v>488</v>
      </c>
      <c r="B180" s="15" t="s">
        <v>489</v>
      </c>
      <c r="C180" s="15" t="s">
        <v>217</v>
      </c>
      <c r="D180" s="15" t="s">
        <v>218</v>
      </c>
      <c r="E180" s="15" t="s">
        <v>136</v>
      </c>
      <c r="F180" s="15" t="s">
        <v>137</v>
      </c>
      <c r="G180" s="15" t="s">
        <v>219</v>
      </c>
      <c r="H180" s="15" t="s">
        <v>136</v>
      </c>
      <c r="I180" s="15" t="s">
        <v>243</v>
      </c>
      <c r="J180" s="15" t="s">
        <v>169</v>
      </c>
      <c r="K180" s="15" t="s">
        <v>492</v>
      </c>
      <c r="L180" s="15" t="n">
        <v>6</v>
      </c>
      <c r="M180" s="15" t="n">
        <v>3</v>
      </c>
      <c r="N180" s="15" t="n">
        <v>3</v>
      </c>
      <c r="P180" s="15" t="n">
        <v>12</v>
      </c>
      <c r="Y180" s="15" t="s">
        <v>142</v>
      </c>
      <c r="AB180" s="15" t="s">
        <v>143</v>
      </c>
    </row>
    <row r="181" customFormat="false" ht="15" hidden="false" customHeight="true" outlineLevel="0" collapsed="false">
      <c r="A181" s="15" t="s">
        <v>493</v>
      </c>
      <c r="B181" s="15" t="s">
        <v>494</v>
      </c>
      <c r="C181" s="15" t="s">
        <v>217</v>
      </c>
      <c r="D181" s="15" t="s">
        <v>274</v>
      </c>
      <c r="E181" s="15" t="s">
        <v>136</v>
      </c>
      <c r="F181" s="15" t="s">
        <v>137</v>
      </c>
      <c r="G181" s="15" t="s">
        <v>299</v>
      </c>
      <c r="H181" s="15" t="s">
        <v>136</v>
      </c>
      <c r="I181" s="15" t="s">
        <v>243</v>
      </c>
      <c r="J181" s="15" t="s">
        <v>140</v>
      </c>
      <c r="K181" s="15" t="s">
        <v>495</v>
      </c>
      <c r="L181" s="15" t="n">
        <v>14</v>
      </c>
      <c r="M181" s="15" t="n">
        <v>5</v>
      </c>
      <c r="N181" s="15" t="n">
        <v>37</v>
      </c>
      <c r="O181" s="15" t="n">
        <v>11</v>
      </c>
      <c r="P181" s="15" t="n">
        <v>67</v>
      </c>
      <c r="Y181" s="15" t="s">
        <v>156</v>
      </c>
      <c r="Z181" s="15" t="n">
        <v>1</v>
      </c>
      <c r="AA181" s="15" t="s">
        <v>277</v>
      </c>
      <c r="AB181" s="15" t="s">
        <v>143</v>
      </c>
    </row>
    <row r="182" customFormat="false" ht="15" hidden="false" customHeight="true" outlineLevel="0" collapsed="false">
      <c r="A182" s="15" t="s">
        <v>493</v>
      </c>
      <c r="B182" s="15" t="s">
        <v>494</v>
      </c>
      <c r="C182" s="15" t="s">
        <v>217</v>
      </c>
      <c r="D182" s="15" t="s">
        <v>274</v>
      </c>
      <c r="E182" s="15" t="s">
        <v>136</v>
      </c>
      <c r="F182" s="15" t="s">
        <v>137</v>
      </c>
      <c r="G182" s="15" t="s">
        <v>299</v>
      </c>
      <c r="H182" s="15" t="s">
        <v>136</v>
      </c>
      <c r="I182" s="15" t="s">
        <v>243</v>
      </c>
      <c r="J182" s="15" t="s">
        <v>150</v>
      </c>
      <c r="K182" s="15" t="s">
        <v>496</v>
      </c>
      <c r="L182" s="15" t="n">
        <v>138</v>
      </c>
      <c r="M182" s="15" t="n">
        <v>151</v>
      </c>
      <c r="N182" s="15" t="n">
        <v>479</v>
      </c>
      <c r="O182" s="15" t="n">
        <v>157</v>
      </c>
      <c r="P182" s="15" t="n">
        <v>925</v>
      </c>
      <c r="Y182" s="15" t="s">
        <v>156</v>
      </c>
      <c r="Z182" s="15" t="n">
        <v>1</v>
      </c>
      <c r="AA182" s="15" t="s">
        <v>277</v>
      </c>
      <c r="AB182" s="15" t="s">
        <v>143</v>
      </c>
    </row>
    <row r="183" customFormat="false" ht="15" hidden="false" customHeight="true" outlineLevel="0" collapsed="false">
      <c r="A183" s="15" t="s">
        <v>493</v>
      </c>
      <c r="B183" s="15" t="s">
        <v>494</v>
      </c>
      <c r="C183" s="15" t="s">
        <v>217</v>
      </c>
      <c r="D183" s="15" t="s">
        <v>274</v>
      </c>
      <c r="E183" s="15" t="s">
        <v>136</v>
      </c>
      <c r="F183" s="15" t="s">
        <v>137</v>
      </c>
      <c r="G183" s="15" t="s">
        <v>299</v>
      </c>
      <c r="H183" s="15" t="s">
        <v>136</v>
      </c>
      <c r="I183" s="15" t="s">
        <v>243</v>
      </c>
      <c r="J183" s="15" t="s">
        <v>158</v>
      </c>
      <c r="K183" s="15" t="s">
        <v>497</v>
      </c>
      <c r="L183" s="15" t="n">
        <v>33</v>
      </c>
      <c r="M183" s="15" t="n">
        <v>8</v>
      </c>
      <c r="N183" s="15" t="n">
        <v>22</v>
      </c>
      <c r="O183" s="15" t="n">
        <v>14</v>
      </c>
      <c r="P183" s="15" t="n">
        <v>77</v>
      </c>
      <c r="Y183" s="15" t="s">
        <v>156</v>
      </c>
      <c r="Z183" s="15" t="n">
        <v>1</v>
      </c>
      <c r="AA183" s="15" t="s">
        <v>277</v>
      </c>
      <c r="AB183" s="15" t="s">
        <v>143</v>
      </c>
    </row>
    <row r="184" customFormat="false" ht="15" hidden="false" customHeight="true" outlineLevel="0" collapsed="false">
      <c r="A184" s="15" t="s">
        <v>493</v>
      </c>
      <c r="B184" s="15" t="s">
        <v>494</v>
      </c>
      <c r="C184" s="15" t="s">
        <v>217</v>
      </c>
      <c r="D184" s="15" t="s">
        <v>274</v>
      </c>
      <c r="E184" s="15" t="s">
        <v>136</v>
      </c>
      <c r="F184" s="15" t="s">
        <v>137</v>
      </c>
      <c r="G184" s="15" t="s">
        <v>299</v>
      </c>
      <c r="H184" s="15" t="s">
        <v>136</v>
      </c>
      <c r="I184" s="15" t="s">
        <v>243</v>
      </c>
      <c r="J184" s="15" t="s">
        <v>169</v>
      </c>
      <c r="K184" s="15" t="s">
        <v>498</v>
      </c>
      <c r="N184" s="15" t="n">
        <v>9</v>
      </c>
      <c r="O184" s="15" t="n">
        <v>1</v>
      </c>
      <c r="P184" s="15" t="n">
        <v>10</v>
      </c>
      <c r="Y184" s="15" t="s">
        <v>156</v>
      </c>
      <c r="Z184" s="15" t="n">
        <v>1</v>
      </c>
      <c r="AA184" s="15" t="s">
        <v>277</v>
      </c>
      <c r="AB184" s="15" t="s">
        <v>143</v>
      </c>
    </row>
    <row r="185" customFormat="false" ht="15" hidden="false" customHeight="true" outlineLevel="0" collapsed="false">
      <c r="A185" s="15" t="s">
        <v>499</v>
      </c>
      <c r="B185" s="15" t="s">
        <v>500</v>
      </c>
      <c r="C185" s="15" t="s">
        <v>217</v>
      </c>
      <c r="D185" s="15" t="s">
        <v>235</v>
      </c>
      <c r="E185" s="15" t="s">
        <v>136</v>
      </c>
      <c r="F185" s="15" t="s">
        <v>137</v>
      </c>
      <c r="G185" s="15" t="s">
        <v>219</v>
      </c>
      <c r="H185" s="15" t="s">
        <v>136</v>
      </c>
      <c r="I185" s="15" t="s">
        <v>139</v>
      </c>
      <c r="J185" s="15" t="s">
        <v>150</v>
      </c>
      <c r="K185" s="15" t="s">
        <v>501</v>
      </c>
      <c r="L185" s="15" t="n">
        <v>371</v>
      </c>
      <c r="M185" s="15" t="n">
        <v>118</v>
      </c>
      <c r="N185" s="15" t="n">
        <v>8</v>
      </c>
      <c r="O185" s="15" t="n">
        <v>13</v>
      </c>
      <c r="P185" s="15" t="n">
        <v>510</v>
      </c>
      <c r="Y185" s="15" t="s">
        <v>142</v>
      </c>
      <c r="AB185" s="15" t="s">
        <v>143</v>
      </c>
    </row>
    <row r="186" customFormat="false" ht="15" hidden="false" customHeight="true" outlineLevel="0" collapsed="false">
      <c r="A186" s="15" t="s">
        <v>502</v>
      </c>
      <c r="B186" s="15" t="s">
        <v>503</v>
      </c>
      <c r="C186" s="15" t="s">
        <v>148</v>
      </c>
      <c r="E186" s="15" t="s">
        <v>136</v>
      </c>
      <c r="F186" s="15" t="s">
        <v>137</v>
      </c>
      <c r="G186" s="15" t="s">
        <v>504</v>
      </c>
      <c r="H186" s="15" t="s">
        <v>136</v>
      </c>
      <c r="I186" s="15" t="s">
        <v>139</v>
      </c>
      <c r="J186" s="15" t="s">
        <v>140</v>
      </c>
      <c r="K186" s="15" t="s">
        <v>505</v>
      </c>
      <c r="L186" s="15" t="n">
        <v>2</v>
      </c>
      <c r="M186" s="15" t="n">
        <v>2</v>
      </c>
      <c r="P186" s="15" t="n">
        <v>4</v>
      </c>
      <c r="Y186" s="15" t="s">
        <v>142</v>
      </c>
      <c r="AB186" s="15" t="s">
        <v>143</v>
      </c>
    </row>
    <row r="187" customFormat="false" ht="15" hidden="false" customHeight="true" outlineLevel="0" collapsed="false">
      <c r="A187" s="15" t="s">
        <v>502</v>
      </c>
      <c r="B187" s="15" t="s">
        <v>503</v>
      </c>
      <c r="C187" s="15" t="s">
        <v>148</v>
      </c>
      <c r="E187" s="15" t="s">
        <v>136</v>
      </c>
      <c r="F187" s="15" t="s">
        <v>137</v>
      </c>
      <c r="G187" s="15" t="s">
        <v>504</v>
      </c>
      <c r="H187" s="15" t="s">
        <v>136</v>
      </c>
      <c r="I187" s="15" t="s">
        <v>139</v>
      </c>
      <c r="J187" s="15" t="s">
        <v>150</v>
      </c>
      <c r="K187" s="15" t="s">
        <v>506</v>
      </c>
      <c r="M187" s="15" t="n">
        <v>3</v>
      </c>
      <c r="N187" s="15" t="n">
        <v>3</v>
      </c>
      <c r="P187" s="15" t="n">
        <v>6</v>
      </c>
      <c r="Y187" s="15" t="s">
        <v>142</v>
      </c>
      <c r="AB187" s="15" t="s">
        <v>143</v>
      </c>
    </row>
    <row r="188" customFormat="false" ht="15" hidden="false" customHeight="true" outlineLevel="0" collapsed="false">
      <c r="A188" s="15" t="s">
        <v>502</v>
      </c>
      <c r="B188" s="15" t="s">
        <v>503</v>
      </c>
      <c r="C188" s="15" t="s">
        <v>148</v>
      </c>
      <c r="E188" s="15" t="s">
        <v>136</v>
      </c>
      <c r="F188" s="15" t="s">
        <v>137</v>
      </c>
      <c r="G188" s="15" t="s">
        <v>504</v>
      </c>
      <c r="H188" s="15" t="s">
        <v>136</v>
      </c>
      <c r="I188" s="15" t="s">
        <v>139</v>
      </c>
      <c r="J188" s="15" t="s">
        <v>158</v>
      </c>
      <c r="K188" s="15" t="s">
        <v>507</v>
      </c>
      <c r="L188" s="15" t="n">
        <v>2</v>
      </c>
      <c r="M188" s="15" t="n">
        <v>1</v>
      </c>
      <c r="P188" s="15" t="n">
        <v>3</v>
      </c>
      <c r="Y188" s="15" t="s">
        <v>142</v>
      </c>
      <c r="AB188" s="15" t="s">
        <v>143</v>
      </c>
    </row>
    <row r="189" customFormat="false" ht="15" hidden="false" customHeight="true" outlineLevel="0" collapsed="false">
      <c r="A189" s="15" t="s">
        <v>508</v>
      </c>
      <c r="B189" s="15" t="s">
        <v>509</v>
      </c>
      <c r="C189" s="15" t="s">
        <v>217</v>
      </c>
      <c r="D189" s="15" t="s">
        <v>274</v>
      </c>
      <c r="E189" s="15" t="s">
        <v>136</v>
      </c>
      <c r="F189" s="15" t="s">
        <v>137</v>
      </c>
      <c r="G189" s="15" t="s">
        <v>510</v>
      </c>
      <c r="H189" s="15" t="s">
        <v>136</v>
      </c>
      <c r="I189" s="15" t="s">
        <v>243</v>
      </c>
      <c r="J189" s="15" t="s">
        <v>140</v>
      </c>
      <c r="K189" s="15" t="s">
        <v>511</v>
      </c>
      <c r="L189" s="15" t="n">
        <v>16</v>
      </c>
      <c r="M189" s="15" t="n">
        <v>104</v>
      </c>
      <c r="N189" s="15" t="n">
        <v>24</v>
      </c>
      <c r="O189" s="15" t="n">
        <v>2</v>
      </c>
      <c r="P189" s="15" t="n">
        <v>146</v>
      </c>
      <c r="Y189" s="15" t="s">
        <v>142</v>
      </c>
      <c r="AB189" s="15" t="s">
        <v>143</v>
      </c>
    </row>
    <row r="190" customFormat="false" ht="15" hidden="false" customHeight="true" outlineLevel="0" collapsed="false">
      <c r="A190" s="15" t="s">
        <v>508</v>
      </c>
      <c r="B190" s="15" t="s">
        <v>509</v>
      </c>
      <c r="C190" s="15" t="s">
        <v>217</v>
      </c>
      <c r="D190" s="15" t="s">
        <v>274</v>
      </c>
      <c r="E190" s="15" t="s">
        <v>136</v>
      </c>
      <c r="F190" s="15" t="s">
        <v>137</v>
      </c>
      <c r="G190" s="15" t="s">
        <v>510</v>
      </c>
      <c r="H190" s="15" t="s">
        <v>136</v>
      </c>
      <c r="I190" s="15" t="s">
        <v>243</v>
      </c>
      <c r="J190" s="15" t="s">
        <v>144</v>
      </c>
      <c r="K190" s="15" t="s">
        <v>512</v>
      </c>
      <c r="L190" s="15" t="n">
        <v>21</v>
      </c>
      <c r="M190" s="15" t="n">
        <v>7</v>
      </c>
      <c r="N190" s="15" t="n">
        <v>5</v>
      </c>
      <c r="P190" s="15" t="n">
        <v>33</v>
      </c>
      <c r="Y190" s="15" t="s">
        <v>142</v>
      </c>
      <c r="AB190" s="15" t="s">
        <v>143</v>
      </c>
    </row>
    <row r="191" customFormat="false" ht="15" hidden="false" customHeight="true" outlineLevel="0" collapsed="false">
      <c r="A191" s="15" t="s">
        <v>508</v>
      </c>
      <c r="B191" s="15" t="s">
        <v>509</v>
      </c>
      <c r="C191" s="15" t="s">
        <v>217</v>
      </c>
      <c r="D191" s="15" t="s">
        <v>274</v>
      </c>
      <c r="E191" s="15" t="s">
        <v>136</v>
      </c>
      <c r="F191" s="15" t="s">
        <v>137</v>
      </c>
      <c r="G191" s="15" t="s">
        <v>510</v>
      </c>
      <c r="H191" s="15" t="s">
        <v>136</v>
      </c>
      <c r="I191" s="15" t="s">
        <v>243</v>
      </c>
      <c r="J191" s="15" t="s">
        <v>150</v>
      </c>
      <c r="K191" s="15" t="s">
        <v>513</v>
      </c>
      <c r="L191" s="15" t="n">
        <v>142</v>
      </c>
      <c r="M191" s="15" t="n">
        <v>122</v>
      </c>
      <c r="N191" s="15" t="n">
        <v>166</v>
      </c>
      <c r="O191" s="15" t="n">
        <v>72</v>
      </c>
      <c r="P191" s="15" t="n">
        <v>502</v>
      </c>
      <c r="Y191" s="15" t="s">
        <v>142</v>
      </c>
      <c r="AB191" s="15" t="s">
        <v>143</v>
      </c>
    </row>
    <row r="192" customFormat="false" ht="15" hidden="false" customHeight="true" outlineLevel="0" collapsed="false">
      <c r="A192" s="15" t="s">
        <v>508</v>
      </c>
      <c r="B192" s="15" t="s">
        <v>509</v>
      </c>
      <c r="C192" s="15" t="s">
        <v>217</v>
      </c>
      <c r="D192" s="15" t="s">
        <v>274</v>
      </c>
      <c r="E192" s="15" t="s">
        <v>136</v>
      </c>
      <c r="F192" s="15" t="s">
        <v>137</v>
      </c>
      <c r="G192" s="15" t="s">
        <v>510</v>
      </c>
      <c r="H192" s="15" t="s">
        <v>136</v>
      </c>
      <c r="I192" s="15" t="s">
        <v>243</v>
      </c>
      <c r="J192" s="15" t="s">
        <v>158</v>
      </c>
      <c r="K192" s="15" t="s">
        <v>514</v>
      </c>
      <c r="L192" s="15" t="n">
        <v>48</v>
      </c>
      <c r="M192" s="15" t="n">
        <v>10</v>
      </c>
      <c r="N192" s="15" t="n">
        <v>30</v>
      </c>
      <c r="O192" s="15" t="n">
        <v>13</v>
      </c>
      <c r="P192" s="15" t="n">
        <v>101</v>
      </c>
      <c r="Y192" s="15" t="s">
        <v>142</v>
      </c>
      <c r="AB192" s="15" t="s">
        <v>143</v>
      </c>
    </row>
    <row r="193" customFormat="false" ht="15" hidden="false" customHeight="true" outlineLevel="0" collapsed="false">
      <c r="A193" s="15" t="s">
        <v>508</v>
      </c>
      <c r="B193" s="15" t="s">
        <v>509</v>
      </c>
      <c r="C193" s="15" t="s">
        <v>217</v>
      </c>
      <c r="D193" s="15" t="s">
        <v>274</v>
      </c>
      <c r="E193" s="15" t="s">
        <v>136</v>
      </c>
      <c r="F193" s="15" t="s">
        <v>137</v>
      </c>
      <c r="G193" s="15" t="s">
        <v>510</v>
      </c>
      <c r="H193" s="15" t="s">
        <v>136</v>
      </c>
      <c r="I193" s="15" t="s">
        <v>243</v>
      </c>
      <c r="J193" s="15" t="s">
        <v>169</v>
      </c>
      <c r="K193" s="15" t="s">
        <v>515</v>
      </c>
      <c r="L193" s="15" t="n">
        <v>2</v>
      </c>
      <c r="M193" s="15" t="n">
        <v>1</v>
      </c>
      <c r="P193" s="15" t="n">
        <v>3</v>
      </c>
      <c r="Y193" s="15" t="s">
        <v>142</v>
      </c>
      <c r="AB193" s="15" t="s">
        <v>143</v>
      </c>
    </row>
    <row r="194" customFormat="false" ht="15" hidden="false" customHeight="true" outlineLevel="0" collapsed="false">
      <c r="A194" s="15" t="s">
        <v>516</v>
      </c>
      <c r="B194" s="15" t="s">
        <v>517</v>
      </c>
      <c r="C194" s="15" t="s">
        <v>217</v>
      </c>
      <c r="D194" s="15" t="s">
        <v>235</v>
      </c>
      <c r="E194" s="15" t="s">
        <v>136</v>
      </c>
      <c r="F194" s="15" t="s">
        <v>137</v>
      </c>
      <c r="G194" s="15" t="s">
        <v>219</v>
      </c>
      <c r="H194" s="15" t="s">
        <v>136</v>
      </c>
      <c r="I194" s="15" t="s">
        <v>139</v>
      </c>
      <c r="J194" s="15" t="s">
        <v>150</v>
      </c>
      <c r="K194" s="15" t="s">
        <v>518</v>
      </c>
      <c r="M194" s="15" t="n">
        <v>32</v>
      </c>
      <c r="N194" s="15" t="n">
        <v>42</v>
      </c>
      <c r="O194" s="15" t="n">
        <v>6</v>
      </c>
      <c r="P194" s="15" t="n">
        <v>80</v>
      </c>
      <c r="Y194" s="15" t="s">
        <v>142</v>
      </c>
      <c r="AB194" s="15" t="s">
        <v>143</v>
      </c>
    </row>
    <row r="195" customFormat="false" ht="15" hidden="false" customHeight="true" outlineLevel="0" collapsed="false">
      <c r="A195" s="15" t="s">
        <v>519</v>
      </c>
      <c r="B195" s="15" t="s">
        <v>520</v>
      </c>
      <c r="C195" s="15" t="s">
        <v>217</v>
      </c>
      <c r="D195" s="15" t="s">
        <v>235</v>
      </c>
      <c r="E195" s="15" t="s">
        <v>136</v>
      </c>
      <c r="F195" s="15" t="s">
        <v>137</v>
      </c>
      <c r="G195" s="15" t="s">
        <v>299</v>
      </c>
      <c r="H195" s="15" t="s">
        <v>136</v>
      </c>
      <c r="I195" s="15" t="s">
        <v>139</v>
      </c>
      <c r="J195" s="15" t="s">
        <v>150</v>
      </c>
      <c r="K195" s="15" t="s">
        <v>521</v>
      </c>
      <c r="N195" s="15" t="n">
        <v>37</v>
      </c>
      <c r="P195" s="15" t="n">
        <v>37</v>
      </c>
      <c r="Y195" s="15" t="s">
        <v>156</v>
      </c>
      <c r="AB195" s="15" t="s">
        <v>143</v>
      </c>
    </row>
    <row r="196" customFormat="false" ht="15" hidden="false" customHeight="true" outlineLevel="0" collapsed="false">
      <c r="A196" s="15" t="s">
        <v>519</v>
      </c>
      <c r="B196" s="15" t="s">
        <v>520</v>
      </c>
      <c r="C196" s="15" t="s">
        <v>217</v>
      </c>
      <c r="D196" s="15" t="s">
        <v>235</v>
      </c>
      <c r="E196" s="15" t="s">
        <v>136</v>
      </c>
      <c r="F196" s="15" t="s">
        <v>137</v>
      </c>
      <c r="G196" s="15" t="s">
        <v>299</v>
      </c>
      <c r="H196" s="15" t="s">
        <v>136</v>
      </c>
      <c r="I196" s="15" t="s">
        <v>139</v>
      </c>
      <c r="J196" s="15" t="s">
        <v>158</v>
      </c>
      <c r="K196" s="15" t="s">
        <v>522</v>
      </c>
      <c r="L196" s="15" t="n">
        <v>0</v>
      </c>
      <c r="N196" s="15" t="n">
        <v>2</v>
      </c>
      <c r="P196" s="15" t="n">
        <v>2</v>
      </c>
      <c r="Y196" s="15" t="s">
        <v>156</v>
      </c>
      <c r="AB196" s="15" t="s">
        <v>143</v>
      </c>
    </row>
    <row r="197" customFormat="false" ht="15" hidden="false" customHeight="true" outlineLevel="0" collapsed="false">
      <c r="A197" s="15" t="s">
        <v>519</v>
      </c>
      <c r="B197" s="15" t="s">
        <v>520</v>
      </c>
      <c r="C197" s="15" t="s">
        <v>217</v>
      </c>
      <c r="D197" s="15" t="s">
        <v>235</v>
      </c>
      <c r="E197" s="15" t="s">
        <v>136</v>
      </c>
      <c r="F197" s="15" t="s">
        <v>137</v>
      </c>
      <c r="G197" s="15" t="s">
        <v>299</v>
      </c>
      <c r="H197" s="15" t="s">
        <v>136</v>
      </c>
      <c r="I197" s="15" t="s">
        <v>139</v>
      </c>
      <c r="J197" s="15" t="s">
        <v>169</v>
      </c>
      <c r="K197" s="15" t="s">
        <v>523</v>
      </c>
      <c r="N197" s="15" t="n">
        <v>1</v>
      </c>
      <c r="P197" s="15" t="n">
        <v>1</v>
      </c>
      <c r="Y197" s="15" t="s">
        <v>156</v>
      </c>
      <c r="AB197" s="15" t="s">
        <v>143</v>
      </c>
    </row>
    <row r="198" customFormat="false" ht="15" hidden="false" customHeight="true" outlineLevel="0" collapsed="false">
      <c r="A198" s="15" t="s">
        <v>524</v>
      </c>
      <c r="B198" s="15" t="s">
        <v>525</v>
      </c>
      <c r="C198" s="15" t="s">
        <v>217</v>
      </c>
      <c r="D198" s="15" t="s">
        <v>274</v>
      </c>
      <c r="E198" s="15" t="s">
        <v>136</v>
      </c>
      <c r="F198" s="15" t="s">
        <v>137</v>
      </c>
      <c r="G198" s="15" t="s">
        <v>526</v>
      </c>
      <c r="H198" s="15" t="s">
        <v>136</v>
      </c>
      <c r="I198" s="15" t="s">
        <v>139</v>
      </c>
      <c r="J198" s="15" t="s">
        <v>144</v>
      </c>
      <c r="K198" s="15" t="s">
        <v>527</v>
      </c>
      <c r="L198" s="15" t="n">
        <v>1</v>
      </c>
      <c r="P198" s="15" t="n">
        <v>1</v>
      </c>
      <c r="Y198" s="15" t="s">
        <v>142</v>
      </c>
      <c r="AB198" s="15" t="s">
        <v>143</v>
      </c>
    </row>
    <row r="199" customFormat="false" ht="15" hidden="false" customHeight="true" outlineLevel="0" collapsed="false">
      <c r="A199" s="15" t="s">
        <v>524</v>
      </c>
      <c r="B199" s="15" t="s">
        <v>525</v>
      </c>
      <c r="C199" s="15" t="s">
        <v>217</v>
      </c>
      <c r="D199" s="15" t="s">
        <v>274</v>
      </c>
      <c r="E199" s="15" t="s">
        <v>136</v>
      </c>
      <c r="F199" s="15" t="s">
        <v>137</v>
      </c>
      <c r="G199" s="15" t="s">
        <v>526</v>
      </c>
      <c r="H199" s="15" t="s">
        <v>136</v>
      </c>
      <c r="I199" s="15" t="s">
        <v>139</v>
      </c>
      <c r="J199" s="15" t="s">
        <v>150</v>
      </c>
      <c r="K199" s="15" t="s">
        <v>528</v>
      </c>
      <c r="L199" s="15" t="n">
        <v>16</v>
      </c>
      <c r="N199" s="15" t="n">
        <v>15</v>
      </c>
      <c r="P199" s="15" t="n">
        <v>31</v>
      </c>
      <c r="Y199" s="15" t="s">
        <v>142</v>
      </c>
      <c r="AB199" s="15" t="s">
        <v>143</v>
      </c>
    </row>
    <row r="200" customFormat="false" ht="15" hidden="false" customHeight="true" outlineLevel="0" collapsed="false">
      <c r="A200" s="15" t="s">
        <v>529</v>
      </c>
      <c r="B200" s="15" t="s">
        <v>530</v>
      </c>
      <c r="C200" s="15" t="s">
        <v>217</v>
      </c>
      <c r="D200" s="15" t="s">
        <v>218</v>
      </c>
      <c r="E200" s="15" t="s">
        <v>136</v>
      </c>
      <c r="F200" s="15" t="s">
        <v>137</v>
      </c>
      <c r="G200" s="15" t="s">
        <v>531</v>
      </c>
      <c r="H200" s="15" t="s">
        <v>136</v>
      </c>
      <c r="I200" s="15" t="s">
        <v>243</v>
      </c>
      <c r="J200" s="15" t="s">
        <v>140</v>
      </c>
      <c r="K200" s="15" t="s">
        <v>532</v>
      </c>
      <c r="L200" s="15" t="n">
        <v>24</v>
      </c>
      <c r="M200" s="15" t="n">
        <v>25</v>
      </c>
      <c r="N200" s="15" t="n">
        <v>13</v>
      </c>
      <c r="P200" s="15" t="n">
        <v>62</v>
      </c>
      <c r="Y200" s="15" t="s">
        <v>142</v>
      </c>
      <c r="AB200" s="15" t="s">
        <v>143</v>
      </c>
    </row>
    <row r="201" customFormat="false" ht="15" hidden="false" customHeight="true" outlineLevel="0" collapsed="false">
      <c r="A201" s="15" t="s">
        <v>529</v>
      </c>
      <c r="B201" s="15" t="s">
        <v>530</v>
      </c>
      <c r="C201" s="15" t="s">
        <v>217</v>
      </c>
      <c r="D201" s="15" t="s">
        <v>218</v>
      </c>
      <c r="E201" s="15" t="s">
        <v>136</v>
      </c>
      <c r="F201" s="15" t="s">
        <v>137</v>
      </c>
      <c r="G201" s="15" t="s">
        <v>531</v>
      </c>
      <c r="H201" s="15" t="s">
        <v>136</v>
      </c>
      <c r="I201" s="15" t="s">
        <v>243</v>
      </c>
      <c r="J201" s="15" t="s">
        <v>150</v>
      </c>
      <c r="K201" s="15" t="s">
        <v>533</v>
      </c>
      <c r="L201" s="15" t="n">
        <v>163</v>
      </c>
      <c r="M201" s="15" t="n">
        <v>271</v>
      </c>
      <c r="N201" s="15" t="n">
        <v>47</v>
      </c>
      <c r="P201" s="15" t="n">
        <v>481</v>
      </c>
      <c r="Y201" s="15" t="s">
        <v>142</v>
      </c>
      <c r="AB201" s="15" t="s">
        <v>143</v>
      </c>
    </row>
    <row r="202" customFormat="false" ht="15" hidden="false" customHeight="true" outlineLevel="0" collapsed="false">
      <c r="A202" s="15" t="s">
        <v>529</v>
      </c>
      <c r="B202" s="15" t="s">
        <v>530</v>
      </c>
      <c r="C202" s="15" t="s">
        <v>217</v>
      </c>
      <c r="D202" s="15" t="s">
        <v>218</v>
      </c>
      <c r="E202" s="15" t="s">
        <v>136</v>
      </c>
      <c r="F202" s="15" t="s">
        <v>137</v>
      </c>
      <c r="G202" s="15" t="s">
        <v>531</v>
      </c>
      <c r="H202" s="15" t="s">
        <v>136</v>
      </c>
      <c r="I202" s="15" t="s">
        <v>243</v>
      </c>
      <c r="J202" s="15" t="s">
        <v>166</v>
      </c>
      <c r="K202" s="15" t="s">
        <v>534</v>
      </c>
      <c r="L202" s="15" t="n">
        <v>10</v>
      </c>
      <c r="M202" s="15" t="n">
        <v>1</v>
      </c>
      <c r="P202" s="15" t="n">
        <v>11</v>
      </c>
      <c r="Y202" s="15" t="s">
        <v>142</v>
      </c>
      <c r="AB202" s="15" t="s">
        <v>143</v>
      </c>
    </row>
    <row r="203" customFormat="false" ht="15" hidden="false" customHeight="true" outlineLevel="0" collapsed="false">
      <c r="A203" s="15" t="s">
        <v>529</v>
      </c>
      <c r="B203" s="15" t="s">
        <v>530</v>
      </c>
      <c r="C203" s="15" t="s">
        <v>217</v>
      </c>
      <c r="D203" s="15" t="s">
        <v>218</v>
      </c>
      <c r="E203" s="15" t="s">
        <v>136</v>
      </c>
      <c r="F203" s="15" t="s">
        <v>137</v>
      </c>
      <c r="G203" s="15" t="s">
        <v>531</v>
      </c>
      <c r="H203" s="15" t="s">
        <v>136</v>
      </c>
      <c r="I203" s="15" t="s">
        <v>243</v>
      </c>
      <c r="J203" s="15" t="s">
        <v>158</v>
      </c>
      <c r="K203" s="15" t="s">
        <v>535</v>
      </c>
      <c r="L203" s="15" t="n">
        <v>12</v>
      </c>
      <c r="M203" s="15" t="n">
        <v>2</v>
      </c>
      <c r="N203" s="15" t="n">
        <v>11</v>
      </c>
      <c r="P203" s="15" t="n">
        <v>25</v>
      </c>
      <c r="Y203" s="15" t="s">
        <v>142</v>
      </c>
      <c r="AB203" s="15" t="s">
        <v>143</v>
      </c>
    </row>
    <row r="204" customFormat="false" ht="15" hidden="false" customHeight="true" outlineLevel="0" collapsed="false">
      <c r="A204" s="15" t="s">
        <v>536</v>
      </c>
      <c r="B204" s="15" t="s">
        <v>537</v>
      </c>
      <c r="C204" s="15" t="s">
        <v>134</v>
      </c>
      <c r="D204" s="15" t="s">
        <v>135</v>
      </c>
      <c r="E204" s="15" t="s">
        <v>136</v>
      </c>
      <c r="F204" s="15" t="s">
        <v>137</v>
      </c>
      <c r="G204" s="15" t="s">
        <v>469</v>
      </c>
      <c r="H204" s="15" t="s">
        <v>136</v>
      </c>
      <c r="I204" s="15" t="s">
        <v>139</v>
      </c>
      <c r="J204" s="15" t="s">
        <v>150</v>
      </c>
      <c r="K204" s="15" t="s">
        <v>538</v>
      </c>
      <c r="M204" s="15" t="n">
        <v>13</v>
      </c>
      <c r="P204" s="15" t="n">
        <v>13</v>
      </c>
      <c r="Y204" s="15" t="s">
        <v>142</v>
      </c>
      <c r="AB204" s="15" t="s">
        <v>143</v>
      </c>
    </row>
    <row r="205" customFormat="false" ht="15" hidden="false" customHeight="true" outlineLevel="0" collapsed="false">
      <c r="A205" s="15" t="s">
        <v>539</v>
      </c>
      <c r="B205" s="15" t="s">
        <v>540</v>
      </c>
      <c r="C205" s="15" t="s">
        <v>134</v>
      </c>
      <c r="D205" s="15" t="s">
        <v>541</v>
      </c>
      <c r="E205" s="15" t="s">
        <v>136</v>
      </c>
      <c r="F205" s="15" t="s">
        <v>137</v>
      </c>
      <c r="G205" s="15" t="s">
        <v>542</v>
      </c>
      <c r="H205" s="15" t="s">
        <v>136</v>
      </c>
      <c r="I205" s="15" t="s">
        <v>243</v>
      </c>
      <c r="J205" s="15" t="s">
        <v>140</v>
      </c>
      <c r="K205" s="15" t="s">
        <v>543</v>
      </c>
      <c r="N205" s="15" t="n">
        <v>5</v>
      </c>
      <c r="P205" s="15" t="n">
        <v>5</v>
      </c>
      <c r="Y205" s="15" t="s">
        <v>156</v>
      </c>
      <c r="AB205" s="15" t="s">
        <v>143</v>
      </c>
    </row>
    <row r="206" customFormat="false" ht="15" hidden="false" customHeight="true" outlineLevel="0" collapsed="false">
      <c r="A206" s="15" t="s">
        <v>539</v>
      </c>
      <c r="B206" s="15" t="s">
        <v>540</v>
      </c>
      <c r="C206" s="15" t="s">
        <v>134</v>
      </c>
      <c r="D206" s="15" t="s">
        <v>541</v>
      </c>
      <c r="E206" s="15" t="s">
        <v>136</v>
      </c>
      <c r="F206" s="15" t="s">
        <v>137</v>
      </c>
      <c r="G206" s="15" t="s">
        <v>542</v>
      </c>
      <c r="H206" s="15" t="s">
        <v>136</v>
      </c>
      <c r="I206" s="15" t="s">
        <v>243</v>
      </c>
      <c r="J206" s="15" t="s">
        <v>144</v>
      </c>
      <c r="K206" s="15" t="s">
        <v>544</v>
      </c>
      <c r="L206" s="15" t="n">
        <v>9</v>
      </c>
      <c r="M206" s="15" t="n">
        <v>1</v>
      </c>
      <c r="N206" s="15" t="n">
        <v>3</v>
      </c>
      <c r="P206" s="15" t="n">
        <v>13</v>
      </c>
      <c r="Y206" s="15" t="s">
        <v>156</v>
      </c>
      <c r="AB206" s="15" t="s">
        <v>143</v>
      </c>
    </row>
    <row r="207" customFormat="false" ht="15" hidden="false" customHeight="true" outlineLevel="0" collapsed="false">
      <c r="A207" s="15" t="s">
        <v>539</v>
      </c>
      <c r="B207" s="15" t="s">
        <v>540</v>
      </c>
      <c r="C207" s="15" t="s">
        <v>134</v>
      </c>
      <c r="D207" s="15" t="s">
        <v>541</v>
      </c>
      <c r="E207" s="15" t="s">
        <v>136</v>
      </c>
      <c r="F207" s="15" t="s">
        <v>137</v>
      </c>
      <c r="G207" s="15" t="s">
        <v>542</v>
      </c>
      <c r="H207" s="15" t="s">
        <v>136</v>
      </c>
      <c r="I207" s="15" t="s">
        <v>243</v>
      </c>
      <c r="J207" s="15" t="s">
        <v>150</v>
      </c>
      <c r="K207" s="15" t="s">
        <v>545</v>
      </c>
      <c r="L207" s="15" t="n">
        <v>140</v>
      </c>
      <c r="M207" s="15" t="n">
        <v>42</v>
      </c>
      <c r="N207" s="15" t="n">
        <v>19</v>
      </c>
      <c r="P207" s="15" t="n">
        <v>201</v>
      </c>
      <c r="Y207" s="15" t="s">
        <v>156</v>
      </c>
      <c r="AB207" s="15" t="s">
        <v>143</v>
      </c>
    </row>
    <row r="208" customFormat="false" ht="15" hidden="false" customHeight="true" outlineLevel="0" collapsed="false">
      <c r="A208" s="15" t="s">
        <v>539</v>
      </c>
      <c r="B208" s="15" t="s">
        <v>540</v>
      </c>
      <c r="C208" s="15" t="s">
        <v>134</v>
      </c>
      <c r="D208" s="15" t="s">
        <v>541</v>
      </c>
      <c r="E208" s="15" t="s">
        <v>136</v>
      </c>
      <c r="F208" s="15" t="s">
        <v>137</v>
      </c>
      <c r="G208" s="15" t="s">
        <v>542</v>
      </c>
      <c r="H208" s="15" t="s">
        <v>136</v>
      </c>
      <c r="I208" s="15" t="s">
        <v>243</v>
      </c>
      <c r="J208" s="15" t="s">
        <v>158</v>
      </c>
      <c r="K208" s="15" t="s">
        <v>546</v>
      </c>
      <c r="L208" s="15" t="n">
        <v>3</v>
      </c>
      <c r="P208" s="15" t="n">
        <v>3</v>
      </c>
      <c r="Y208" s="15" t="s">
        <v>156</v>
      </c>
      <c r="AB208" s="15" t="s">
        <v>143</v>
      </c>
    </row>
    <row r="209" customFormat="false" ht="15" hidden="false" customHeight="true" outlineLevel="0" collapsed="false">
      <c r="A209" s="15" t="s">
        <v>547</v>
      </c>
      <c r="B209" s="15" t="s">
        <v>548</v>
      </c>
      <c r="C209" s="15" t="s">
        <v>217</v>
      </c>
      <c r="D209" s="15" t="s">
        <v>235</v>
      </c>
      <c r="E209" s="15" t="s">
        <v>136</v>
      </c>
      <c r="F209" s="15" t="s">
        <v>137</v>
      </c>
      <c r="G209" s="15" t="s">
        <v>549</v>
      </c>
      <c r="H209" s="15" t="s">
        <v>136</v>
      </c>
      <c r="I209" s="15" t="s">
        <v>139</v>
      </c>
      <c r="J209" s="15" t="s">
        <v>140</v>
      </c>
      <c r="K209" s="15" t="s">
        <v>550</v>
      </c>
      <c r="O209" s="15" t="n">
        <v>14</v>
      </c>
      <c r="P209" s="15" t="n">
        <v>14</v>
      </c>
      <c r="Y209" s="15" t="s">
        <v>142</v>
      </c>
      <c r="AB209" s="15" t="s">
        <v>143</v>
      </c>
    </row>
    <row r="210" customFormat="false" ht="15" hidden="false" customHeight="true" outlineLevel="0" collapsed="false">
      <c r="A210" s="15" t="s">
        <v>551</v>
      </c>
      <c r="B210" s="15" t="s">
        <v>552</v>
      </c>
      <c r="C210" s="15" t="s">
        <v>217</v>
      </c>
      <c r="D210" s="15" t="s">
        <v>235</v>
      </c>
      <c r="E210" s="15" t="s">
        <v>136</v>
      </c>
      <c r="F210" s="15" t="s">
        <v>137</v>
      </c>
      <c r="G210" s="15" t="s">
        <v>219</v>
      </c>
      <c r="H210" s="15" t="s">
        <v>136</v>
      </c>
      <c r="I210" s="15" t="s">
        <v>243</v>
      </c>
      <c r="J210" s="15" t="s">
        <v>140</v>
      </c>
      <c r="K210" s="15" t="s">
        <v>553</v>
      </c>
      <c r="L210" s="15" t="n">
        <v>2</v>
      </c>
      <c r="P210" s="15" t="n">
        <v>2</v>
      </c>
      <c r="Y210" s="15" t="s">
        <v>142</v>
      </c>
      <c r="AB210" s="15" t="s">
        <v>143</v>
      </c>
    </row>
    <row r="211" customFormat="false" ht="15" hidden="false" customHeight="true" outlineLevel="0" collapsed="false">
      <c r="A211" s="15" t="s">
        <v>551</v>
      </c>
      <c r="B211" s="15" t="s">
        <v>552</v>
      </c>
      <c r="C211" s="15" t="s">
        <v>217</v>
      </c>
      <c r="D211" s="15" t="s">
        <v>235</v>
      </c>
      <c r="E211" s="15" t="s">
        <v>136</v>
      </c>
      <c r="F211" s="15" t="s">
        <v>137</v>
      </c>
      <c r="G211" s="15" t="s">
        <v>219</v>
      </c>
      <c r="H211" s="15" t="s">
        <v>136</v>
      </c>
      <c r="I211" s="15" t="s">
        <v>243</v>
      </c>
      <c r="J211" s="15" t="s">
        <v>144</v>
      </c>
      <c r="K211" s="15" t="s">
        <v>554</v>
      </c>
      <c r="N211" s="15" t="n">
        <v>1</v>
      </c>
      <c r="P211" s="15" t="n">
        <v>1</v>
      </c>
      <c r="Y211" s="15" t="s">
        <v>142</v>
      </c>
      <c r="AB211" s="15" t="s">
        <v>143</v>
      </c>
    </row>
    <row r="212" customFormat="false" ht="15" hidden="false" customHeight="true" outlineLevel="0" collapsed="false">
      <c r="A212" s="15" t="s">
        <v>551</v>
      </c>
      <c r="B212" s="15" t="s">
        <v>552</v>
      </c>
      <c r="C212" s="15" t="s">
        <v>217</v>
      </c>
      <c r="D212" s="15" t="s">
        <v>235</v>
      </c>
      <c r="E212" s="15" t="s">
        <v>136</v>
      </c>
      <c r="F212" s="15" t="s">
        <v>137</v>
      </c>
      <c r="G212" s="15" t="s">
        <v>219</v>
      </c>
      <c r="H212" s="15" t="s">
        <v>136</v>
      </c>
      <c r="I212" s="15" t="s">
        <v>243</v>
      </c>
      <c r="J212" s="15" t="s">
        <v>150</v>
      </c>
      <c r="K212" s="15" t="s">
        <v>555</v>
      </c>
      <c r="L212" s="15" t="n">
        <v>326</v>
      </c>
      <c r="M212" s="15" t="n">
        <v>26</v>
      </c>
      <c r="N212" s="15" t="n">
        <v>84</v>
      </c>
      <c r="O212" s="15" t="n">
        <v>13</v>
      </c>
      <c r="P212" s="15" t="n">
        <v>449</v>
      </c>
      <c r="Y212" s="15" t="s">
        <v>142</v>
      </c>
      <c r="AB212" s="15" t="s">
        <v>143</v>
      </c>
    </row>
    <row r="213" customFormat="false" ht="15" hidden="false" customHeight="true" outlineLevel="0" collapsed="false">
      <c r="A213" s="15" t="s">
        <v>551</v>
      </c>
      <c r="B213" s="15" t="s">
        <v>552</v>
      </c>
      <c r="C213" s="15" t="s">
        <v>217</v>
      </c>
      <c r="D213" s="15" t="s">
        <v>235</v>
      </c>
      <c r="E213" s="15" t="s">
        <v>136</v>
      </c>
      <c r="F213" s="15" t="s">
        <v>137</v>
      </c>
      <c r="G213" s="15" t="s">
        <v>219</v>
      </c>
      <c r="H213" s="15" t="s">
        <v>136</v>
      </c>
      <c r="I213" s="15" t="s">
        <v>243</v>
      </c>
      <c r="J213" s="15" t="s">
        <v>158</v>
      </c>
      <c r="K213" s="15" t="s">
        <v>556</v>
      </c>
      <c r="L213" s="15" t="n">
        <v>55</v>
      </c>
      <c r="M213" s="15" t="n">
        <v>2</v>
      </c>
      <c r="N213" s="15" t="n">
        <v>16</v>
      </c>
      <c r="O213" s="15" t="n">
        <v>13</v>
      </c>
      <c r="P213" s="15" t="n">
        <v>86</v>
      </c>
      <c r="Y213" s="15" t="s">
        <v>142</v>
      </c>
      <c r="AB213" s="15" t="s">
        <v>143</v>
      </c>
    </row>
    <row r="214" customFormat="false" ht="15" hidden="false" customHeight="true" outlineLevel="0" collapsed="false">
      <c r="A214" s="15" t="s">
        <v>551</v>
      </c>
      <c r="B214" s="15" t="s">
        <v>552</v>
      </c>
      <c r="C214" s="15" t="s">
        <v>217</v>
      </c>
      <c r="D214" s="15" t="s">
        <v>235</v>
      </c>
      <c r="E214" s="15" t="s">
        <v>136</v>
      </c>
      <c r="F214" s="15" t="s">
        <v>137</v>
      </c>
      <c r="G214" s="15" t="s">
        <v>219</v>
      </c>
      <c r="H214" s="15" t="s">
        <v>136</v>
      </c>
      <c r="I214" s="15" t="s">
        <v>243</v>
      </c>
      <c r="J214" s="15" t="s">
        <v>169</v>
      </c>
      <c r="K214" s="15" t="s">
        <v>557</v>
      </c>
      <c r="M214" s="15" t="n">
        <v>3</v>
      </c>
      <c r="N214" s="15" t="n">
        <v>4</v>
      </c>
      <c r="P214" s="15" t="n">
        <v>7</v>
      </c>
      <c r="Y214" s="15" t="s">
        <v>142</v>
      </c>
      <c r="AB214" s="15" t="s">
        <v>143</v>
      </c>
    </row>
    <row r="215" customFormat="false" ht="15" hidden="false" customHeight="true" outlineLevel="0" collapsed="false">
      <c r="A215" s="15" t="s">
        <v>558</v>
      </c>
      <c r="B215" s="15" t="s">
        <v>559</v>
      </c>
      <c r="C215" s="15" t="s">
        <v>217</v>
      </c>
      <c r="D215" s="15" t="s">
        <v>274</v>
      </c>
      <c r="E215" s="15" t="s">
        <v>136</v>
      </c>
      <c r="F215" s="15" t="s">
        <v>137</v>
      </c>
      <c r="G215" s="15" t="s">
        <v>219</v>
      </c>
      <c r="H215" s="15" t="s">
        <v>136</v>
      </c>
      <c r="I215" s="15" t="s">
        <v>243</v>
      </c>
      <c r="J215" s="15" t="s">
        <v>140</v>
      </c>
      <c r="K215" s="15" t="s">
        <v>560</v>
      </c>
      <c r="L215" s="15" t="n">
        <v>14</v>
      </c>
      <c r="M215" s="15" t="n">
        <v>2</v>
      </c>
      <c r="N215" s="15" t="n">
        <v>10</v>
      </c>
      <c r="O215" s="15" t="n">
        <v>1</v>
      </c>
      <c r="P215" s="15" t="n">
        <v>27</v>
      </c>
      <c r="Y215" s="15" t="s">
        <v>142</v>
      </c>
      <c r="Z215" s="15" t="n">
        <v>1</v>
      </c>
      <c r="AA215" s="15" t="s">
        <v>277</v>
      </c>
      <c r="AB215" s="15" t="s">
        <v>143</v>
      </c>
    </row>
    <row r="216" customFormat="false" ht="15" hidden="false" customHeight="true" outlineLevel="0" collapsed="false">
      <c r="A216" s="15" t="s">
        <v>558</v>
      </c>
      <c r="B216" s="15" t="s">
        <v>559</v>
      </c>
      <c r="C216" s="15" t="s">
        <v>217</v>
      </c>
      <c r="D216" s="15" t="s">
        <v>274</v>
      </c>
      <c r="E216" s="15" t="s">
        <v>136</v>
      </c>
      <c r="F216" s="15" t="s">
        <v>137</v>
      </c>
      <c r="G216" s="15" t="s">
        <v>219</v>
      </c>
      <c r="H216" s="15" t="s">
        <v>136</v>
      </c>
      <c r="I216" s="15" t="s">
        <v>243</v>
      </c>
      <c r="J216" s="15" t="s">
        <v>144</v>
      </c>
      <c r="K216" s="15" t="s">
        <v>561</v>
      </c>
      <c r="N216" s="15" t="n">
        <v>4</v>
      </c>
      <c r="P216" s="15" t="n">
        <v>4</v>
      </c>
      <c r="Y216" s="15" t="s">
        <v>142</v>
      </c>
      <c r="Z216" s="15" t="n">
        <v>1</v>
      </c>
      <c r="AA216" s="15" t="s">
        <v>277</v>
      </c>
      <c r="AB216" s="15" t="s">
        <v>143</v>
      </c>
    </row>
    <row r="217" customFormat="false" ht="15" hidden="false" customHeight="true" outlineLevel="0" collapsed="false">
      <c r="A217" s="15" t="s">
        <v>558</v>
      </c>
      <c r="B217" s="15" t="s">
        <v>559</v>
      </c>
      <c r="C217" s="15" t="s">
        <v>217</v>
      </c>
      <c r="D217" s="15" t="s">
        <v>274</v>
      </c>
      <c r="E217" s="15" t="s">
        <v>136</v>
      </c>
      <c r="F217" s="15" t="s">
        <v>137</v>
      </c>
      <c r="G217" s="15" t="s">
        <v>219</v>
      </c>
      <c r="H217" s="15" t="s">
        <v>136</v>
      </c>
      <c r="I217" s="15" t="s">
        <v>243</v>
      </c>
      <c r="J217" s="15" t="s">
        <v>150</v>
      </c>
      <c r="K217" s="15" t="s">
        <v>562</v>
      </c>
      <c r="L217" s="15" t="n">
        <v>237</v>
      </c>
      <c r="M217" s="15" t="n">
        <v>239</v>
      </c>
      <c r="N217" s="15" t="n">
        <v>310</v>
      </c>
      <c r="O217" s="15" t="n">
        <v>111</v>
      </c>
      <c r="P217" s="15" t="n">
        <v>897</v>
      </c>
      <c r="Y217" s="15" t="s">
        <v>142</v>
      </c>
      <c r="Z217" s="15" t="n">
        <v>1</v>
      </c>
      <c r="AA217" s="15" t="s">
        <v>277</v>
      </c>
      <c r="AB217" s="15" t="s">
        <v>143</v>
      </c>
    </row>
    <row r="218" customFormat="false" ht="15" hidden="false" customHeight="true" outlineLevel="0" collapsed="false">
      <c r="A218" s="15" t="s">
        <v>558</v>
      </c>
      <c r="B218" s="15" t="s">
        <v>559</v>
      </c>
      <c r="C218" s="15" t="s">
        <v>217</v>
      </c>
      <c r="D218" s="15" t="s">
        <v>274</v>
      </c>
      <c r="E218" s="15" t="s">
        <v>136</v>
      </c>
      <c r="F218" s="15" t="s">
        <v>137</v>
      </c>
      <c r="G218" s="15" t="s">
        <v>219</v>
      </c>
      <c r="H218" s="15" t="s">
        <v>136</v>
      </c>
      <c r="I218" s="15" t="s">
        <v>243</v>
      </c>
      <c r="J218" s="15" t="s">
        <v>166</v>
      </c>
      <c r="K218" s="15" t="s">
        <v>563</v>
      </c>
      <c r="L218" s="15" t="n">
        <v>2</v>
      </c>
      <c r="P218" s="15" t="n">
        <v>2</v>
      </c>
      <c r="Y218" s="15" t="s">
        <v>142</v>
      </c>
      <c r="Z218" s="15" t="n">
        <v>1</v>
      </c>
      <c r="AA218" s="15" t="s">
        <v>277</v>
      </c>
      <c r="AB218" s="15" t="s">
        <v>143</v>
      </c>
    </row>
    <row r="219" customFormat="false" ht="15" hidden="false" customHeight="true" outlineLevel="0" collapsed="false">
      <c r="A219" s="15" t="s">
        <v>558</v>
      </c>
      <c r="B219" s="15" t="s">
        <v>559</v>
      </c>
      <c r="C219" s="15" t="s">
        <v>217</v>
      </c>
      <c r="D219" s="15" t="s">
        <v>274</v>
      </c>
      <c r="E219" s="15" t="s">
        <v>136</v>
      </c>
      <c r="F219" s="15" t="s">
        <v>137</v>
      </c>
      <c r="G219" s="15" t="s">
        <v>219</v>
      </c>
      <c r="H219" s="15" t="s">
        <v>136</v>
      </c>
      <c r="I219" s="15" t="s">
        <v>243</v>
      </c>
      <c r="J219" s="15" t="s">
        <v>158</v>
      </c>
      <c r="K219" s="15" t="s">
        <v>564</v>
      </c>
      <c r="L219" s="15" t="n">
        <v>85</v>
      </c>
      <c r="M219" s="15" t="n">
        <v>48</v>
      </c>
      <c r="N219" s="15" t="n">
        <v>31</v>
      </c>
      <c r="O219" s="15" t="n">
        <v>32</v>
      </c>
      <c r="P219" s="15" t="n">
        <v>196</v>
      </c>
      <c r="Y219" s="15" t="s">
        <v>142</v>
      </c>
      <c r="Z219" s="15" t="n">
        <v>1</v>
      </c>
      <c r="AA219" s="15" t="s">
        <v>277</v>
      </c>
      <c r="AB219" s="15" t="s">
        <v>143</v>
      </c>
    </row>
    <row r="220" customFormat="false" ht="15" hidden="false" customHeight="true" outlineLevel="0" collapsed="false">
      <c r="A220" s="15" t="s">
        <v>558</v>
      </c>
      <c r="B220" s="15" t="s">
        <v>559</v>
      </c>
      <c r="C220" s="15" t="s">
        <v>217</v>
      </c>
      <c r="D220" s="15" t="s">
        <v>274</v>
      </c>
      <c r="E220" s="15" t="s">
        <v>136</v>
      </c>
      <c r="F220" s="15" t="s">
        <v>137</v>
      </c>
      <c r="G220" s="15" t="s">
        <v>219</v>
      </c>
      <c r="H220" s="15" t="s">
        <v>136</v>
      </c>
      <c r="I220" s="15" t="s">
        <v>243</v>
      </c>
      <c r="J220" s="15" t="s">
        <v>169</v>
      </c>
      <c r="K220" s="15" t="s">
        <v>565</v>
      </c>
      <c r="M220" s="15" t="n">
        <v>50</v>
      </c>
      <c r="N220" s="15" t="n">
        <v>41</v>
      </c>
      <c r="O220" s="15" t="n">
        <v>59</v>
      </c>
      <c r="P220" s="15" t="n">
        <v>150</v>
      </c>
      <c r="Y220" s="15" t="s">
        <v>142</v>
      </c>
      <c r="Z220" s="15" t="n">
        <v>1</v>
      </c>
      <c r="AA220" s="15" t="s">
        <v>277</v>
      </c>
      <c r="AB220" s="15" t="s">
        <v>143</v>
      </c>
    </row>
    <row r="221" customFormat="false" ht="15" hidden="false" customHeight="true" outlineLevel="0" collapsed="false">
      <c r="A221" s="15" t="s">
        <v>566</v>
      </c>
      <c r="B221" s="15" t="s">
        <v>567</v>
      </c>
      <c r="C221" s="15" t="s">
        <v>217</v>
      </c>
      <c r="D221" s="15" t="s">
        <v>218</v>
      </c>
      <c r="E221" s="15" t="s">
        <v>136</v>
      </c>
      <c r="F221" s="15" t="s">
        <v>137</v>
      </c>
      <c r="G221" s="15" t="s">
        <v>219</v>
      </c>
      <c r="H221" s="15" t="s">
        <v>136</v>
      </c>
      <c r="I221" s="15" t="s">
        <v>139</v>
      </c>
      <c r="J221" s="15" t="s">
        <v>150</v>
      </c>
      <c r="K221" s="15" t="s">
        <v>568</v>
      </c>
      <c r="M221" s="15" t="n">
        <v>49</v>
      </c>
      <c r="P221" s="15" t="n">
        <v>49</v>
      </c>
      <c r="Y221" s="15" t="s">
        <v>142</v>
      </c>
      <c r="AB221" s="15" t="s">
        <v>143</v>
      </c>
    </row>
    <row r="222" customFormat="false" ht="15" hidden="false" customHeight="true" outlineLevel="0" collapsed="false">
      <c r="A222" s="15" t="s">
        <v>566</v>
      </c>
      <c r="B222" s="15" t="s">
        <v>567</v>
      </c>
      <c r="C222" s="15" t="s">
        <v>217</v>
      </c>
      <c r="D222" s="15" t="s">
        <v>218</v>
      </c>
      <c r="E222" s="15" t="s">
        <v>136</v>
      </c>
      <c r="F222" s="15" t="s">
        <v>137</v>
      </c>
      <c r="G222" s="15" t="s">
        <v>219</v>
      </c>
      <c r="H222" s="15" t="s">
        <v>136</v>
      </c>
      <c r="I222" s="15" t="s">
        <v>139</v>
      </c>
      <c r="J222" s="15" t="s">
        <v>158</v>
      </c>
      <c r="K222" s="15" t="s">
        <v>569</v>
      </c>
      <c r="M222" s="15" t="n">
        <v>4</v>
      </c>
      <c r="P222" s="15" t="n">
        <v>4</v>
      </c>
      <c r="Y222" s="15" t="s">
        <v>142</v>
      </c>
      <c r="AB222" s="15" t="s">
        <v>143</v>
      </c>
    </row>
    <row r="223" customFormat="false" ht="15" hidden="false" customHeight="true" outlineLevel="0" collapsed="false">
      <c r="A223" s="15" t="s">
        <v>566</v>
      </c>
      <c r="B223" s="15" t="s">
        <v>567</v>
      </c>
      <c r="C223" s="15" t="s">
        <v>217</v>
      </c>
      <c r="D223" s="15" t="s">
        <v>218</v>
      </c>
      <c r="E223" s="15" t="s">
        <v>136</v>
      </c>
      <c r="F223" s="15" t="s">
        <v>137</v>
      </c>
      <c r="G223" s="15" t="s">
        <v>219</v>
      </c>
      <c r="H223" s="15" t="s">
        <v>136</v>
      </c>
      <c r="I223" s="15" t="s">
        <v>139</v>
      </c>
      <c r="J223" s="15" t="s">
        <v>169</v>
      </c>
      <c r="K223" s="15" t="s">
        <v>570</v>
      </c>
      <c r="M223" s="15" t="n">
        <v>4</v>
      </c>
      <c r="P223" s="15" t="n">
        <v>4</v>
      </c>
      <c r="Y223" s="15" t="s">
        <v>142</v>
      </c>
      <c r="AB223" s="15" t="s">
        <v>143</v>
      </c>
    </row>
    <row r="224" customFormat="false" ht="15" hidden="false" customHeight="true" outlineLevel="0" collapsed="false">
      <c r="A224" s="15" t="s">
        <v>571</v>
      </c>
      <c r="B224" s="15" t="s">
        <v>572</v>
      </c>
      <c r="C224" s="15" t="s">
        <v>148</v>
      </c>
      <c r="E224" s="15" t="s">
        <v>136</v>
      </c>
      <c r="F224" s="15" t="s">
        <v>137</v>
      </c>
      <c r="G224" s="15" t="s">
        <v>573</v>
      </c>
      <c r="H224" s="15" t="s">
        <v>136</v>
      </c>
      <c r="I224" s="15" t="s">
        <v>139</v>
      </c>
      <c r="J224" s="15" t="s">
        <v>169</v>
      </c>
      <c r="K224" s="15" t="s">
        <v>574</v>
      </c>
      <c r="L224" s="15" t="n">
        <v>6</v>
      </c>
      <c r="P224" s="15" t="n">
        <v>6</v>
      </c>
      <c r="Y224" s="15" t="s">
        <v>142</v>
      </c>
      <c r="AB224" s="15" t="s">
        <v>143</v>
      </c>
    </row>
    <row r="225" customFormat="false" ht="15" hidden="false" customHeight="true" outlineLevel="0" collapsed="false">
      <c r="A225" s="15" t="s">
        <v>575</v>
      </c>
      <c r="B225" s="15" t="s">
        <v>576</v>
      </c>
      <c r="C225" s="15" t="s">
        <v>217</v>
      </c>
      <c r="D225" s="15" t="s">
        <v>218</v>
      </c>
      <c r="E225" s="15" t="s">
        <v>136</v>
      </c>
      <c r="F225" s="15" t="s">
        <v>137</v>
      </c>
      <c r="G225" s="15" t="s">
        <v>299</v>
      </c>
      <c r="H225" s="15" t="s">
        <v>136</v>
      </c>
      <c r="I225" s="15" t="s">
        <v>243</v>
      </c>
      <c r="J225" s="15" t="s">
        <v>140</v>
      </c>
      <c r="K225" s="15" t="s">
        <v>577</v>
      </c>
      <c r="N225" s="15" t="n">
        <v>4</v>
      </c>
      <c r="P225" s="15" t="n">
        <v>4</v>
      </c>
      <c r="Y225" s="15" t="s">
        <v>156</v>
      </c>
      <c r="AB225" s="15" t="s">
        <v>143</v>
      </c>
    </row>
    <row r="226" customFormat="false" ht="15" hidden="false" customHeight="true" outlineLevel="0" collapsed="false">
      <c r="A226" s="15" t="s">
        <v>575</v>
      </c>
      <c r="B226" s="15" t="s">
        <v>576</v>
      </c>
      <c r="C226" s="15" t="s">
        <v>217</v>
      </c>
      <c r="D226" s="15" t="s">
        <v>218</v>
      </c>
      <c r="E226" s="15" t="s">
        <v>136</v>
      </c>
      <c r="F226" s="15" t="s">
        <v>137</v>
      </c>
      <c r="G226" s="15" t="s">
        <v>299</v>
      </c>
      <c r="H226" s="15" t="s">
        <v>136</v>
      </c>
      <c r="I226" s="15" t="s">
        <v>243</v>
      </c>
      <c r="J226" s="15" t="s">
        <v>150</v>
      </c>
      <c r="K226" s="15" t="s">
        <v>578</v>
      </c>
      <c r="L226" s="15" t="n">
        <v>286</v>
      </c>
      <c r="M226" s="15" t="n">
        <v>70</v>
      </c>
      <c r="N226" s="15" t="n">
        <v>77</v>
      </c>
      <c r="O226" s="15" t="n">
        <v>3</v>
      </c>
      <c r="P226" s="15" t="n">
        <v>436</v>
      </c>
      <c r="Y226" s="15" t="s">
        <v>156</v>
      </c>
      <c r="AB226" s="15" t="s">
        <v>143</v>
      </c>
    </row>
    <row r="227" customFormat="false" ht="15" hidden="false" customHeight="true" outlineLevel="0" collapsed="false">
      <c r="A227" s="15" t="s">
        <v>575</v>
      </c>
      <c r="B227" s="15" t="s">
        <v>576</v>
      </c>
      <c r="C227" s="15" t="s">
        <v>217</v>
      </c>
      <c r="D227" s="15" t="s">
        <v>218</v>
      </c>
      <c r="E227" s="15" t="s">
        <v>136</v>
      </c>
      <c r="F227" s="15" t="s">
        <v>137</v>
      </c>
      <c r="G227" s="15" t="s">
        <v>299</v>
      </c>
      <c r="H227" s="15" t="s">
        <v>136</v>
      </c>
      <c r="I227" s="15" t="s">
        <v>243</v>
      </c>
      <c r="J227" s="15" t="s">
        <v>158</v>
      </c>
      <c r="K227" s="15" t="s">
        <v>579</v>
      </c>
      <c r="L227" s="15" t="n">
        <v>5</v>
      </c>
      <c r="M227" s="15" t="n">
        <v>7</v>
      </c>
      <c r="N227" s="15" t="n">
        <v>15</v>
      </c>
      <c r="O227" s="15" t="n">
        <v>17</v>
      </c>
      <c r="P227" s="15" t="n">
        <v>44</v>
      </c>
      <c r="Y227" s="15" t="s">
        <v>156</v>
      </c>
      <c r="AB227" s="15" t="s">
        <v>143</v>
      </c>
    </row>
    <row r="228" customFormat="false" ht="15" hidden="false" customHeight="true" outlineLevel="0" collapsed="false">
      <c r="A228" s="15" t="s">
        <v>575</v>
      </c>
      <c r="B228" s="15" t="s">
        <v>576</v>
      </c>
      <c r="C228" s="15" t="s">
        <v>217</v>
      </c>
      <c r="D228" s="15" t="s">
        <v>218</v>
      </c>
      <c r="E228" s="15" t="s">
        <v>136</v>
      </c>
      <c r="F228" s="15" t="s">
        <v>137</v>
      </c>
      <c r="G228" s="15" t="s">
        <v>299</v>
      </c>
      <c r="H228" s="15" t="s">
        <v>136</v>
      </c>
      <c r="I228" s="15" t="s">
        <v>243</v>
      </c>
      <c r="J228" s="15" t="s">
        <v>169</v>
      </c>
      <c r="K228" s="15" t="s">
        <v>580</v>
      </c>
      <c r="L228" s="15" t="n">
        <v>3</v>
      </c>
      <c r="M228" s="15" t="n">
        <v>4</v>
      </c>
      <c r="N228" s="15" t="n">
        <v>1</v>
      </c>
      <c r="P228" s="15" t="n">
        <v>8</v>
      </c>
      <c r="Y228" s="15" t="s">
        <v>156</v>
      </c>
      <c r="AB228" s="15" t="s">
        <v>143</v>
      </c>
    </row>
    <row r="229" customFormat="false" ht="15" hidden="false" customHeight="true" outlineLevel="0" collapsed="false">
      <c r="A229" s="15" t="s">
        <v>581</v>
      </c>
      <c r="B229" s="15" t="s">
        <v>582</v>
      </c>
      <c r="C229" s="15" t="s">
        <v>217</v>
      </c>
      <c r="D229" s="15" t="s">
        <v>235</v>
      </c>
      <c r="E229" s="15" t="s">
        <v>136</v>
      </c>
      <c r="F229" s="15" t="s">
        <v>137</v>
      </c>
      <c r="G229" s="15" t="s">
        <v>583</v>
      </c>
      <c r="H229" s="15" t="s">
        <v>136</v>
      </c>
      <c r="I229" s="15" t="s">
        <v>139</v>
      </c>
      <c r="J229" s="15" t="s">
        <v>150</v>
      </c>
      <c r="K229" s="15" t="s">
        <v>584</v>
      </c>
      <c r="M229" s="15" t="n">
        <v>20</v>
      </c>
      <c r="N229" s="15" t="n">
        <v>2</v>
      </c>
      <c r="O229" s="15" t="n">
        <v>6</v>
      </c>
      <c r="P229" s="15" t="n">
        <v>28</v>
      </c>
      <c r="Y229" s="15" t="s">
        <v>142</v>
      </c>
      <c r="AB229" s="15" t="s">
        <v>143</v>
      </c>
    </row>
    <row r="230" customFormat="false" ht="15" hidden="false" customHeight="true" outlineLevel="0" collapsed="false">
      <c r="A230" s="15" t="s">
        <v>581</v>
      </c>
      <c r="B230" s="15" t="s">
        <v>582</v>
      </c>
      <c r="C230" s="15" t="s">
        <v>217</v>
      </c>
      <c r="D230" s="15" t="s">
        <v>235</v>
      </c>
      <c r="E230" s="15" t="s">
        <v>136</v>
      </c>
      <c r="F230" s="15" t="s">
        <v>137</v>
      </c>
      <c r="G230" s="15" t="s">
        <v>583</v>
      </c>
      <c r="H230" s="15" t="s">
        <v>136</v>
      </c>
      <c r="I230" s="15" t="s">
        <v>139</v>
      </c>
      <c r="J230" s="15" t="s">
        <v>158</v>
      </c>
      <c r="K230" s="15" t="s">
        <v>585</v>
      </c>
      <c r="L230" s="15" t="n">
        <v>6</v>
      </c>
      <c r="P230" s="15" t="n">
        <v>6</v>
      </c>
      <c r="Y230" s="15" t="s">
        <v>142</v>
      </c>
      <c r="AB230" s="15" t="s">
        <v>143</v>
      </c>
    </row>
    <row r="231" customFormat="false" ht="15" hidden="false" customHeight="true" outlineLevel="0" collapsed="false">
      <c r="A231" s="15" t="s">
        <v>586</v>
      </c>
      <c r="B231" s="15" t="s">
        <v>587</v>
      </c>
      <c r="C231" s="15" t="s">
        <v>217</v>
      </c>
      <c r="D231" s="15" t="s">
        <v>218</v>
      </c>
      <c r="E231" s="15" t="s">
        <v>136</v>
      </c>
      <c r="F231" s="15" t="s">
        <v>137</v>
      </c>
      <c r="G231" s="15" t="s">
        <v>219</v>
      </c>
      <c r="H231" s="15" t="s">
        <v>136</v>
      </c>
      <c r="I231" s="15" t="s">
        <v>243</v>
      </c>
      <c r="J231" s="15" t="s">
        <v>140</v>
      </c>
      <c r="K231" s="15" t="s">
        <v>588</v>
      </c>
      <c r="M231" s="15" t="n">
        <v>3</v>
      </c>
      <c r="P231" s="15" t="n">
        <v>3</v>
      </c>
      <c r="Y231" s="15" t="s">
        <v>142</v>
      </c>
      <c r="Z231" s="15" t="n">
        <v>3</v>
      </c>
      <c r="AA231" s="15" t="s">
        <v>277</v>
      </c>
      <c r="AB231" s="15" t="s">
        <v>143</v>
      </c>
    </row>
    <row r="232" customFormat="false" ht="15" hidden="false" customHeight="true" outlineLevel="0" collapsed="false">
      <c r="A232" s="15" t="s">
        <v>586</v>
      </c>
      <c r="B232" s="15" t="s">
        <v>587</v>
      </c>
      <c r="C232" s="15" t="s">
        <v>217</v>
      </c>
      <c r="D232" s="15" t="s">
        <v>218</v>
      </c>
      <c r="E232" s="15" t="s">
        <v>136</v>
      </c>
      <c r="F232" s="15" t="s">
        <v>137</v>
      </c>
      <c r="G232" s="15" t="s">
        <v>219</v>
      </c>
      <c r="H232" s="15" t="s">
        <v>136</v>
      </c>
      <c r="I232" s="15" t="s">
        <v>243</v>
      </c>
      <c r="J232" s="15" t="s">
        <v>150</v>
      </c>
      <c r="K232" s="15" t="s">
        <v>589</v>
      </c>
      <c r="L232" s="15" t="n">
        <v>822</v>
      </c>
      <c r="M232" s="15" t="n">
        <v>1390</v>
      </c>
      <c r="N232" s="15" t="n">
        <v>1172</v>
      </c>
      <c r="O232" s="15" t="n">
        <v>1019</v>
      </c>
      <c r="P232" s="15" t="n">
        <v>4403</v>
      </c>
      <c r="Y232" s="15" t="s">
        <v>142</v>
      </c>
      <c r="Z232" s="15" t="n">
        <v>3</v>
      </c>
      <c r="AA232" s="15" t="s">
        <v>277</v>
      </c>
      <c r="AB232" s="15" t="s">
        <v>143</v>
      </c>
    </row>
    <row r="233" customFormat="false" ht="15" hidden="false" customHeight="true" outlineLevel="0" collapsed="false">
      <c r="A233" s="15" t="s">
        <v>586</v>
      </c>
      <c r="B233" s="15" t="s">
        <v>587</v>
      </c>
      <c r="C233" s="15" t="s">
        <v>217</v>
      </c>
      <c r="D233" s="15" t="s">
        <v>218</v>
      </c>
      <c r="E233" s="15" t="s">
        <v>136</v>
      </c>
      <c r="F233" s="15" t="s">
        <v>137</v>
      </c>
      <c r="G233" s="15" t="s">
        <v>219</v>
      </c>
      <c r="H233" s="15" t="s">
        <v>136</v>
      </c>
      <c r="I233" s="15" t="s">
        <v>243</v>
      </c>
      <c r="J233" s="15" t="s">
        <v>158</v>
      </c>
      <c r="K233" s="15" t="s">
        <v>590</v>
      </c>
      <c r="L233" s="15" t="n">
        <v>25</v>
      </c>
      <c r="M233" s="15" t="n">
        <v>37</v>
      </c>
      <c r="N233" s="15" t="n">
        <v>40</v>
      </c>
      <c r="O233" s="15" t="n">
        <v>4</v>
      </c>
      <c r="P233" s="15" t="n">
        <v>106</v>
      </c>
      <c r="Y233" s="15" t="s">
        <v>142</v>
      </c>
      <c r="Z233" s="15" t="n">
        <v>3</v>
      </c>
      <c r="AA233" s="15" t="s">
        <v>277</v>
      </c>
      <c r="AB233" s="15" t="s">
        <v>143</v>
      </c>
    </row>
    <row r="234" customFormat="false" ht="15" hidden="false" customHeight="true" outlineLevel="0" collapsed="false">
      <c r="A234" s="15" t="s">
        <v>586</v>
      </c>
      <c r="B234" s="15" t="s">
        <v>587</v>
      </c>
      <c r="C234" s="15" t="s">
        <v>217</v>
      </c>
      <c r="D234" s="15" t="s">
        <v>218</v>
      </c>
      <c r="E234" s="15" t="s">
        <v>136</v>
      </c>
      <c r="F234" s="15" t="s">
        <v>137</v>
      </c>
      <c r="G234" s="15" t="s">
        <v>219</v>
      </c>
      <c r="H234" s="15" t="s">
        <v>136</v>
      </c>
      <c r="I234" s="15" t="s">
        <v>243</v>
      </c>
      <c r="J234" s="15" t="s">
        <v>169</v>
      </c>
      <c r="K234" s="15" t="s">
        <v>591</v>
      </c>
      <c r="M234" s="15" t="n">
        <v>9</v>
      </c>
      <c r="N234" s="15" t="n">
        <v>4</v>
      </c>
      <c r="O234" s="15" t="n">
        <v>1</v>
      </c>
      <c r="P234" s="15" t="n">
        <v>14</v>
      </c>
      <c r="Y234" s="15" t="s">
        <v>142</v>
      </c>
      <c r="Z234" s="15" t="n">
        <v>3</v>
      </c>
      <c r="AA234" s="15" t="s">
        <v>277</v>
      </c>
      <c r="AB234" s="15" t="s">
        <v>143</v>
      </c>
    </row>
    <row r="235" customFormat="false" ht="15" hidden="false" customHeight="true" outlineLevel="0" collapsed="false">
      <c r="A235" s="15" t="s">
        <v>592</v>
      </c>
      <c r="B235" s="15" t="s">
        <v>593</v>
      </c>
      <c r="C235" s="15" t="s">
        <v>148</v>
      </c>
      <c r="E235" s="15" t="s">
        <v>136</v>
      </c>
      <c r="F235" s="15" t="s">
        <v>137</v>
      </c>
      <c r="G235" s="15" t="s">
        <v>149</v>
      </c>
      <c r="H235" s="15" t="s">
        <v>136</v>
      </c>
      <c r="I235" s="15" t="s">
        <v>139</v>
      </c>
      <c r="J235" s="15" t="s">
        <v>158</v>
      </c>
      <c r="K235" s="15" t="s">
        <v>594</v>
      </c>
      <c r="M235" s="15" t="n">
        <v>1</v>
      </c>
      <c r="P235" s="15" t="n">
        <v>1</v>
      </c>
      <c r="Y235" s="15" t="s">
        <v>142</v>
      </c>
      <c r="AB235" s="15" t="s">
        <v>143</v>
      </c>
    </row>
    <row r="236" customFormat="false" ht="15" hidden="false" customHeight="true" outlineLevel="0" collapsed="false">
      <c r="A236" s="15" t="s">
        <v>595</v>
      </c>
      <c r="B236" s="15" t="s">
        <v>596</v>
      </c>
      <c r="C236" s="15" t="s">
        <v>217</v>
      </c>
      <c r="D236" s="15" t="s">
        <v>274</v>
      </c>
      <c r="E236" s="15" t="s">
        <v>136</v>
      </c>
      <c r="F236" s="15" t="s">
        <v>137</v>
      </c>
      <c r="G236" s="15" t="s">
        <v>219</v>
      </c>
      <c r="H236" s="15" t="s">
        <v>136</v>
      </c>
      <c r="I236" s="15" t="s">
        <v>243</v>
      </c>
      <c r="J236" s="15" t="s">
        <v>140</v>
      </c>
      <c r="K236" s="15" t="s">
        <v>597</v>
      </c>
      <c r="L236" s="15" t="n">
        <v>9</v>
      </c>
      <c r="M236" s="15" t="n">
        <v>253</v>
      </c>
      <c r="N236" s="15" t="n">
        <v>59</v>
      </c>
      <c r="P236" s="15" t="n">
        <v>321</v>
      </c>
      <c r="Y236" s="15" t="s">
        <v>142</v>
      </c>
      <c r="Z236" s="15" t="n">
        <v>2</v>
      </c>
      <c r="AA236" s="15" t="s">
        <v>277</v>
      </c>
      <c r="AB236" s="15" t="s">
        <v>143</v>
      </c>
    </row>
    <row r="237" customFormat="false" ht="15" hidden="false" customHeight="true" outlineLevel="0" collapsed="false">
      <c r="A237" s="15" t="s">
        <v>595</v>
      </c>
      <c r="B237" s="15" t="s">
        <v>596</v>
      </c>
      <c r="C237" s="15" t="s">
        <v>217</v>
      </c>
      <c r="D237" s="15" t="s">
        <v>274</v>
      </c>
      <c r="E237" s="15" t="s">
        <v>136</v>
      </c>
      <c r="F237" s="15" t="s">
        <v>137</v>
      </c>
      <c r="G237" s="15" t="s">
        <v>219</v>
      </c>
      <c r="H237" s="15" t="s">
        <v>136</v>
      </c>
      <c r="I237" s="15" t="s">
        <v>243</v>
      </c>
      <c r="J237" s="15" t="s">
        <v>150</v>
      </c>
      <c r="K237" s="15" t="s">
        <v>598</v>
      </c>
      <c r="L237" s="15" t="n">
        <v>2040</v>
      </c>
      <c r="M237" s="15" t="n">
        <v>948</v>
      </c>
      <c r="N237" s="15" t="n">
        <v>1122</v>
      </c>
      <c r="O237" s="15" t="n">
        <v>202</v>
      </c>
      <c r="P237" s="15" t="n">
        <v>4312</v>
      </c>
      <c r="Y237" s="15" t="s">
        <v>142</v>
      </c>
      <c r="Z237" s="15" t="n">
        <v>2</v>
      </c>
      <c r="AA237" s="15" t="s">
        <v>277</v>
      </c>
      <c r="AB237" s="15" t="s">
        <v>143</v>
      </c>
    </row>
    <row r="238" customFormat="false" ht="15" hidden="false" customHeight="true" outlineLevel="0" collapsed="false">
      <c r="A238" s="15" t="s">
        <v>595</v>
      </c>
      <c r="B238" s="15" t="s">
        <v>596</v>
      </c>
      <c r="C238" s="15" t="s">
        <v>217</v>
      </c>
      <c r="D238" s="15" t="s">
        <v>274</v>
      </c>
      <c r="E238" s="15" t="s">
        <v>136</v>
      </c>
      <c r="F238" s="15" t="s">
        <v>137</v>
      </c>
      <c r="G238" s="15" t="s">
        <v>219</v>
      </c>
      <c r="H238" s="15" t="s">
        <v>136</v>
      </c>
      <c r="I238" s="15" t="s">
        <v>243</v>
      </c>
      <c r="J238" s="15" t="s">
        <v>158</v>
      </c>
      <c r="K238" s="15" t="s">
        <v>599</v>
      </c>
      <c r="L238" s="15" t="n">
        <v>345</v>
      </c>
      <c r="M238" s="15" t="n">
        <v>64</v>
      </c>
      <c r="N238" s="15" t="n">
        <v>49</v>
      </c>
      <c r="O238" s="15" t="n">
        <v>34</v>
      </c>
      <c r="P238" s="15" t="n">
        <v>492</v>
      </c>
      <c r="Y238" s="15" t="s">
        <v>142</v>
      </c>
      <c r="Z238" s="15" t="n">
        <v>2</v>
      </c>
      <c r="AA238" s="15" t="s">
        <v>277</v>
      </c>
      <c r="AB238" s="15" t="s">
        <v>143</v>
      </c>
    </row>
    <row r="239" customFormat="false" ht="15" hidden="false" customHeight="true" outlineLevel="0" collapsed="false">
      <c r="A239" s="15" t="s">
        <v>595</v>
      </c>
      <c r="B239" s="15" t="s">
        <v>596</v>
      </c>
      <c r="C239" s="15" t="s">
        <v>217</v>
      </c>
      <c r="D239" s="15" t="s">
        <v>274</v>
      </c>
      <c r="E239" s="15" t="s">
        <v>136</v>
      </c>
      <c r="F239" s="15" t="s">
        <v>137</v>
      </c>
      <c r="G239" s="15" t="s">
        <v>219</v>
      </c>
      <c r="H239" s="15" t="s">
        <v>136</v>
      </c>
      <c r="I239" s="15" t="s">
        <v>243</v>
      </c>
      <c r="J239" s="15" t="s">
        <v>169</v>
      </c>
      <c r="K239" s="15" t="s">
        <v>600</v>
      </c>
      <c r="N239" s="15" t="n">
        <v>4</v>
      </c>
      <c r="O239" s="15" t="n">
        <v>4</v>
      </c>
      <c r="P239" s="15" t="n">
        <v>8</v>
      </c>
      <c r="Y239" s="15" t="s">
        <v>142</v>
      </c>
      <c r="Z239" s="15" t="n">
        <v>2</v>
      </c>
      <c r="AA239" s="15" t="s">
        <v>277</v>
      </c>
      <c r="AB239" s="15" t="s">
        <v>143</v>
      </c>
    </row>
    <row r="240" customFormat="false" ht="15" hidden="false" customHeight="true" outlineLevel="0" collapsed="false">
      <c r="A240" s="15" t="s">
        <v>601</v>
      </c>
      <c r="B240" s="15" t="s">
        <v>602</v>
      </c>
      <c r="C240" s="15" t="s">
        <v>134</v>
      </c>
      <c r="D240" s="15" t="s">
        <v>135</v>
      </c>
      <c r="E240" s="15" t="s">
        <v>136</v>
      </c>
      <c r="F240" s="15" t="s">
        <v>137</v>
      </c>
      <c r="G240" s="15" t="s">
        <v>136</v>
      </c>
      <c r="H240" s="15" t="s">
        <v>136</v>
      </c>
      <c r="I240" s="15" t="s">
        <v>243</v>
      </c>
      <c r="J240" s="15" t="s">
        <v>150</v>
      </c>
      <c r="K240" s="15" t="s">
        <v>603</v>
      </c>
      <c r="L240" s="15" t="n">
        <v>69</v>
      </c>
      <c r="M240" s="15" t="n">
        <v>230</v>
      </c>
      <c r="N240" s="15" t="n">
        <v>188</v>
      </c>
      <c r="O240" s="15" t="n">
        <v>51</v>
      </c>
      <c r="P240" s="15" t="n">
        <v>538</v>
      </c>
      <c r="Y240" s="15" t="s">
        <v>142</v>
      </c>
      <c r="AB240" s="15" t="s">
        <v>143</v>
      </c>
    </row>
    <row r="241" customFormat="false" ht="15" hidden="false" customHeight="true" outlineLevel="0" collapsed="false">
      <c r="A241" s="15" t="s">
        <v>601</v>
      </c>
      <c r="B241" s="15" t="s">
        <v>602</v>
      </c>
      <c r="C241" s="15" t="s">
        <v>134</v>
      </c>
      <c r="D241" s="15" t="s">
        <v>135</v>
      </c>
      <c r="E241" s="15" t="s">
        <v>136</v>
      </c>
      <c r="F241" s="15" t="s">
        <v>137</v>
      </c>
      <c r="G241" s="15" t="s">
        <v>136</v>
      </c>
      <c r="H241" s="15" t="s">
        <v>136</v>
      </c>
      <c r="I241" s="15" t="s">
        <v>243</v>
      </c>
      <c r="J241" s="15" t="s">
        <v>158</v>
      </c>
      <c r="K241" s="15" t="s">
        <v>604</v>
      </c>
      <c r="L241" s="15" t="n">
        <v>95</v>
      </c>
      <c r="M241" s="15" t="n">
        <v>114</v>
      </c>
      <c r="N241" s="15" t="n">
        <v>97</v>
      </c>
      <c r="O241" s="15" t="n">
        <v>24</v>
      </c>
      <c r="P241" s="15" t="n">
        <v>330</v>
      </c>
      <c r="Y241" s="15" t="s">
        <v>142</v>
      </c>
      <c r="AB241" s="15" t="s">
        <v>143</v>
      </c>
    </row>
    <row r="242" customFormat="false" ht="15" hidden="false" customHeight="true" outlineLevel="0" collapsed="false">
      <c r="A242" s="15" t="s">
        <v>601</v>
      </c>
      <c r="B242" s="15" t="s">
        <v>602</v>
      </c>
      <c r="C242" s="15" t="s">
        <v>134</v>
      </c>
      <c r="D242" s="15" t="s">
        <v>135</v>
      </c>
      <c r="E242" s="15" t="s">
        <v>136</v>
      </c>
      <c r="F242" s="15" t="s">
        <v>137</v>
      </c>
      <c r="G242" s="15" t="s">
        <v>136</v>
      </c>
      <c r="H242" s="15" t="s">
        <v>136</v>
      </c>
      <c r="I242" s="15" t="s">
        <v>243</v>
      </c>
      <c r="J242" s="15" t="s">
        <v>169</v>
      </c>
      <c r="K242" s="15" t="s">
        <v>605</v>
      </c>
      <c r="N242" s="15" t="n">
        <v>14</v>
      </c>
      <c r="P242" s="15" t="n">
        <v>14</v>
      </c>
      <c r="Y242" s="15" t="s">
        <v>142</v>
      </c>
      <c r="AB242" s="15" t="s">
        <v>143</v>
      </c>
    </row>
    <row r="243" customFormat="false" ht="15" hidden="false" customHeight="true" outlineLevel="0" collapsed="false">
      <c r="A243" s="15" t="s">
        <v>606</v>
      </c>
      <c r="B243" s="15" t="s">
        <v>607</v>
      </c>
      <c r="C243" s="15" t="s">
        <v>134</v>
      </c>
      <c r="D243" s="15" t="s">
        <v>135</v>
      </c>
      <c r="E243" s="15" t="s">
        <v>136</v>
      </c>
      <c r="F243" s="15" t="s">
        <v>137</v>
      </c>
      <c r="G243" s="15" t="s">
        <v>608</v>
      </c>
      <c r="H243" s="15" t="s">
        <v>136</v>
      </c>
      <c r="I243" s="15" t="s">
        <v>139</v>
      </c>
      <c r="J243" s="15" t="s">
        <v>150</v>
      </c>
      <c r="K243" s="15" t="s">
        <v>609</v>
      </c>
      <c r="M243" s="15" t="n">
        <v>3</v>
      </c>
      <c r="N243" s="15" t="n">
        <v>26</v>
      </c>
      <c r="P243" s="15" t="n">
        <v>29</v>
      </c>
      <c r="Y243" s="15" t="s">
        <v>156</v>
      </c>
      <c r="AB243" s="15" t="s">
        <v>143</v>
      </c>
    </row>
    <row r="244" customFormat="false" ht="15" hidden="false" customHeight="true" outlineLevel="0" collapsed="false">
      <c r="A244" s="15" t="s">
        <v>606</v>
      </c>
      <c r="B244" s="15" t="s">
        <v>607</v>
      </c>
      <c r="C244" s="15" t="s">
        <v>134</v>
      </c>
      <c r="D244" s="15" t="s">
        <v>135</v>
      </c>
      <c r="E244" s="15" t="s">
        <v>136</v>
      </c>
      <c r="F244" s="15" t="s">
        <v>137</v>
      </c>
      <c r="G244" s="15" t="s">
        <v>608</v>
      </c>
      <c r="H244" s="15" t="s">
        <v>136</v>
      </c>
      <c r="I244" s="15" t="s">
        <v>139</v>
      </c>
      <c r="J244" s="15" t="s">
        <v>158</v>
      </c>
      <c r="K244" s="15" t="s">
        <v>610</v>
      </c>
      <c r="N244" s="15" t="n">
        <v>5</v>
      </c>
      <c r="P244" s="15" t="n">
        <v>5</v>
      </c>
      <c r="Y244" s="15" t="s">
        <v>156</v>
      </c>
      <c r="AB244" s="15" t="s">
        <v>143</v>
      </c>
    </row>
    <row r="245" customFormat="false" ht="15" hidden="false" customHeight="true" outlineLevel="0" collapsed="false">
      <c r="A245" s="15" t="s">
        <v>611</v>
      </c>
      <c r="B245" s="15" t="s">
        <v>612</v>
      </c>
      <c r="C245" s="15" t="s">
        <v>217</v>
      </c>
      <c r="D245" s="15" t="s">
        <v>218</v>
      </c>
      <c r="E245" s="15" t="s">
        <v>136</v>
      </c>
      <c r="F245" s="15" t="s">
        <v>137</v>
      </c>
      <c r="G245" s="15" t="s">
        <v>613</v>
      </c>
      <c r="H245" s="15" t="s">
        <v>136</v>
      </c>
      <c r="I245" s="15" t="s">
        <v>139</v>
      </c>
      <c r="J245" s="15" t="s">
        <v>150</v>
      </c>
      <c r="K245" s="15" t="s">
        <v>614</v>
      </c>
      <c r="L245" s="15" t="n">
        <v>12</v>
      </c>
      <c r="P245" s="15" t="n">
        <v>12</v>
      </c>
      <c r="Y245" s="15" t="s">
        <v>142</v>
      </c>
      <c r="AB245" s="15" t="s">
        <v>143</v>
      </c>
    </row>
    <row r="246" customFormat="false" ht="15" hidden="false" customHeight="true" outlineLevel="0" collapsed="false">
      <c r="A246" s="15" t="s">
        <v>615</v>
      </c>
      <c r="B246" s="15" t="s">
        <v>616</v>
      </c>
      <c r="C246" s="15" t="s">
        <v>148</v>
      </c>
      <c r="E246" s="15" t="s">
        <v>136</v>
      </c>
      <c r="F246" s="15" t="s">
        <v>137</v>
      </c>
      <c r="G246" s="15" t="s">
        <v>617</v>
      </c>
      <c r="H246" s="15" t="s">
        <v>136</v>
      </c>
      <c r="I246" s="15" t="s">
        <v>139</v>
      </c>
      <c r="J246" s="15" t="s">
        <v>166</v>
      </c>
      <c r="K246" s="15" t="s">
        <v>618</v>
      </c>
      <c r="M246" s="15" t="n">
        <v>20</v>
      </c>
      <c r="P246" s="15" t="n">
        <v>20</v>
      </c>
      <c r="Y246" s="15" t="s">
        <v>142</v>
      </c>
      <c r="AB246" s="15" t="s">
        <v>143</v>
      </c>
    </row>
    <row r="247" customFormat="false" ht="15" hidden="false" customHeight="true" outlineLevel="0" collapsed="false">
      <c r="A247" s="15" t="s">
        <v>619</v>
      </c>
      <c r="B247" s="15" t="s">
        <v>620</v>
      </c>
      <c r="C247" s="15" t="s">
        <v>217</v>
      </c>
      <c r="D247" s="15" t="s">
        <v>235</v>
      </c>
      <c r="E247" s="15" t="s">
        <v>136</v>
      </c>
      <c r="F247" s="15" t="s">
        <v>137</v>
      </c>
      <c r="G247" s="15" t="s">
        <v>219</v>
      </c>
      <c r="H247" s="15" t="s">
        <v>136</v>
      </c>
      <c r="I247" s="15" t="s">
        <v>243</v>
      </c>
      <c r="J247" s="15" t="s">
        <v>140</v>
      </c>
      <c r="K247" s="15" t="s">
        <v>621</v>
      </c>
      <c r="L247" s="15" t="n">
        <v>1</v>
      </c>
      <c r="M247" s="15" t="n">
        <v>1</v>
      </c>
      <c r="N247" s="15" t="n">
        <v>6</v>
      </c>
      <c r="P247" s="15" t="n">
        <v>8</v>
      </c>
      <c r="Y247" s="15" t="s">
        <v>142</v>
      </c>
      <c r="Z247" s="15" t="n">
        <v>1</v>
      </c>
      <c r="AA247" s="15" t="s">
        <v>277</v>
      </c>
      <c r="AB247" s="15" t="s">
        <v>143</v>
      </c>
    </row>
    <row r="248" customFormat="false" ht="15" hidden="false" customHeight="true" outlineLevel="0" collapsed="false">
      <c r="A248" s="15" t="s">
        <v>619</v>
      </c>
      <c r="B248" s="15" t="s">
        <v>620</v>
      </c>
      <c r="C248" s="15" t="s">
        <v>217</v>
      </c>
      <c r="D248" s="15" t="s">
        <v>235</v>
      </c>
      <c r="E248" s="15" t="s">
        <v>136</v>
      </c>
      <c r="F248" s="15" t="s">
        <v>137</v>
      </c>
      <c r="G248" s="15" t="s">
        <v>219</v>
      </c>
      <c r="H248" s="15" t="s">
        <v>136</v>
      </c>
      <c r="I248" s="15" t="s">
        <v>243</v>
      </c>
      <c r="J248" s="15" t="s">
        <v>144</v>
      </c>
      <c r="K248" s="15" t="s">
        <v>622</v>
      </c>
      <c r="L248" s="15" t="n">
        <v>1</v>
      </c>
      <c r="P248" s="15" t="n">
        <v>1</v>
      </c>
      <c r="Y248" s="15" t="s">
        <v>142</v>
      </c>
      <c r="Z248" s="15" t="n">
        <v>1</v>
      </c>
      <c r="AA248" s="15" t="s">
        <v>277</v>
      </c>
      <c r="AB248" s="15" t="s">
        <v>143</v>
      </c>
    </row>
    <row r="249" customFormat="false" ht="15" hidden="false" customHeight="true" outlineLevel="0" collapsed="false">
      <c r="A249" s="15" t="s">
        <v>619</v>
      </c>
      <c r="B249" s="15" t="s">
        <v>620</v>
      </c>
      <c r="C249" s="15" t="s">
        <v>217</v>
      </c>
      <c r="D249" s="15" t="s">
        <v>235</v>
      </c>
      <c r="E249" s="15" t="s">
        <v>136</v>
      </c>
      <c r="F249" s="15" t="s">
        <v>137</v>
      </c>
      <c r="G249" s="15" t="s">
        <v>219</v>
      </c>
      <c r="H249" s="15" t="s">
        <v>136</v>
      </c>
      <c r="I249" s="15" t="s">
        <v>243</v>
      </c>
      <c r="J249" s="15" t="s">
        <v>150</v>
      </c>
      <c r="K249" s="15" t="s">
        <v>623</v>
      </c>
      <c r="L249" s="15" t="n">
        <v>387</v>
      </c>
      <c r="M249" s="15" t="n">
        <v>102</v>
      </c>
      <c r="N249" s="15" t="n">
        <v>71</v>
      </c>
      <c r="O249" s="15" t="n">
        <v>53</v>
      </c>
      <c r="P249" s="15" t="n">
        <v>613</v>
      </c>
      <c r="Y249" s="15" t="s">
        <v>142</v>
      </c>
      <c r="Z249" s="15" t="n">
        <v>1</v>
      </c>
      <c r="AA249" s="15" t="s">
        <v>277</v>
      </c>
      <c r="AB249" s="15" t="s">
        <v>143</v>
      </c>
    </row>
    <row r="250" customFormat="false" ht="15" hidden="false" customHeight="true" outlineLevel="0" collapsed="false">
      <c r="A250" s="15" t="s">
        <v>619</v>
      </c>
      <c r="B250" s="15" t="s">
        <v>620</v>
      </c>
      <c r="C250" s="15" t="s">
        <v>217</v>
      </c>
      <c r="D250" s="15" t="s">
        <v>235</v>
      </c>
      <c r="E250" s="15" t="s">
        <v>136</v>
      </c>
      <c r="F250" s="15" t="s">
        <v>137</v>
      </c>
      <c r="G250" s="15" t="s">
        <v>219</v>
      </c>
      <c r="H250" s="15" t="s">
        <v>136</v>
      </c>
      <c r="I250" s="15" t="s">
        <v>243</v>
      </c>
      <c r="J250" s="15" t="s">
        <v>166</v>
      </c>
      <c r="K250" s="15" t="s">
        <v>624</v>
      </c>
      <c r="L250" s="15" t="n">
        <v>7</v>
      </c>
      <c r="P250" s="15" t="n">
        <v>7</v>
      </c>
      <c r="Y250" s="15" t="s">
        <v>142</v>
      </c>
      <c r="Z250" s="15" t="n">
        <v>1</v>
      </c>
      <c r="AA250" s="15" t="s">
        <v>277</v>
      </c>
      <c r="AB250" s="15" t="s">
        <v>143</v>
      </c>
    </row>
    <row r="251" customFormat="false" ht="15" hidden="false" customHeight="true" outlineLevel="0" collapsed="false">
      <c r="A251" s="15" t="s">
        <v>619</v>
      </c>
      <c r="B251" s="15" t="s">
        <v>620</v>
      </c>
      <c r="C251" s="15" t="s">
        <v>217</v>
      </c>
      <c r="D251" s="15" t="s">
        <v>235</v>
      </c>
      <c r="E251" s="15" t="s">
        <v>136</v>
      </c>
      <c r="F251" s="15" t="s">
        <v>137</v>
      </c>
      <c r="G251" s="15" t="s">
        <v>219</v>
      </c>
      <c r="H251" s="15" t="s">
        <v>136</v>
      </c>
      <c r="I251" s="15" t="s">
        <v>243</v>
      </c>
      <c r="J251" s="15" t="s">
        <v>158</v>
      </c>
      <c r="K251" s="15" t="s">
        <v>625</v>
      </c>
      <c r="L251" s="15" t="n">
        <v>23</v>
      </c>
      <c r="M251" s="15" t="n">
        <v>14</v>
      </c>
      <c r="N251" s="15" t="n">
        <v>13</v>
      </c>
      <c r="P251" s="15" t="n">
        <v>50</v>
      </c>
      <c r="Y251" s="15" t="s">
        <v>142</v>
      </c>
      <c r="Z251" s="15" t="n">
        <v>1</v>
      </c>
      <c r="AA251" s="15" t="s">
        <v>277</v>
      </c>
      <c r="AB251" s="15" t="s">
        <v>143</v>
      </c>
    </row>
    <row r="252" customFormat="false" ht="15" hidden="false" customHeight="true" outlineLevel="0" collapsed="false">
      <c r="A252" s="15" t="s">
        <v>619</v>
      </c>
      <c r="B252" s="15" t="s">
        <v>620</v>
      </c>
      <c r="C252" s="15" t="s">
        <v>217</v>
      </c>
      <c r="D252" s="15" t="s">
        <v>235</v>
      </c>
      <c r="E252" s="15" t="s">
        <v>136</v>
      </c>
      <c r="F252" s="15" t="s">
        <v>137</v>
      </c>
      <c r="G252" s="15" t="s">
        <v>219</v>
      </c>
      <c r="H252" s="15" t="s">
        <v>136</v>
      </c>
      <c r="I252" s="15" t="s">
        <v>243</v>
      </c>
      <c r="J252" s="15" t="s">
        <v>169</v>
      </c>
      <c r="K252" s="15" t="s">
        <v>626</v>
      </c>
      <c r="L252" s="15" t="n">
        <v>11</v>
      </c>
      <c r="M252" s="15" t="n">
        <v>9</v>
      </c>
      <c r="N252" s="15" t="n">
        <v>9</v>
      </c>
      <c r="P252" s="15" t="n">
        <v>29</v>
      </c>
      <c r="Y252" s="15" t="s">
        <v>142</v>
      </c>
      <c r="Z252" s="15" t="n">
        <v>1</v>
      </c>
      <c r="AA252" s="15" t="s">
        <v>277</v>
      </c>
      <c r="AB252" s="15" t="s">
        <v>143</v>
      </c>
    </row>
    <row r="253" customFormat="false" ht="15" hidden="false" customHeight="true" outlineLevel="0" collapsed="false">
      <c r="A253" s="15" t="s">
        <v>627</v>
      </c>
      <c r="B253" s="15" t="s">
        <v>628</v>
      </c>
      <c r="C253" s="15" t="s">
        <v>217</v>
      </c>
      <c r="D253" s="15" t="s">
        <v>235</v>
      </c>
      <c r="E253" s="15" t="s">
        <v>136</v>
      </c>
      <c r="F253" s="15" t="s">
        <v>137</v>
      </c>
      <c r="G253" s="15" t="s">
        <v>136</v>
      </c>
      <c r="H253" s="15" t="s">
        <v>136</v>
      </c>
      <c r="I253" s="15" t="s">
        <v>139</v>
      </c>
      <c r="J253" s="15" t="s">
        <v>150</v>
      </c>
      <c r="K253" s="15" t="s">
        <v>629</v>
      </c>
      <c r="M253" s="15" t="n">
        <v>10</v>
      </c>
      <c r="N253" s="15" t="n">
        <v>29</v>
      </c>
      <c r="P253" s="15" t="n">
        <v>39</v>
      </c>
      <c r="Y253" s="15" t="s">
        <v>142</v>
      </c>
      <c r="AB253" s="15" t="s">
        <v>143</v>
      </c>
    </row>
    <row r="254" customFormat="false" ht="15" hidden="false" customHeight="true" outlineLevel="0" collapsed="false">
      <c r="A254" s="15" t="s">
        <v>627</v>
      </c>
      <c r="B254" s="15" t="s">
        <v>628</v>
      </c>
      <c r="C254" s="15" t="s">
        <v>217</v>
      </c>
      <c r="D254" s="15" t="s">
        <v>235</v>
      </c>
      <c r="E254" s="15" t="s">
        <v>136</v>
      </c>
      <c r="F254" s="15" t="s">
        <v>137</v>
      </c>
      <c r="G254" s="15" t="s">
        <v>136</v>
      </c>
      <c r="H254" s="15" t="s">
        <v>136</v>
      </c>
      <c r="I254" s="15" t="s">
        <v>139</v>
      </c>
      <c r="J254" s="15" t="s">
        <v>158</v>
      </c>
      <c r="K254" s="15" t="s">
        <v>630</v>
      </c>
      <c r="N254" s="15" t="n">
        <v>1</v>
      </c>
      <c r="P254" s="15" t="n">
        <v>1</v>
      </c>
      <c r="Y254" s="15" t="s">
        <v>142</v>
      </c>
      <c r="AB254" s="15" t="s">
        <v>143</v>
      </c>
    </row>
    <row r="255" customFormat="false" ht="15" hidden="false" customHeight="true" outlineLevel="0" collapsed="false">
      <c r="A255" s="15" t="s">
        <v>631</v>
      </c>
      <c r="B255" s="15" t="s">
        <v>632</v>
      </c>
      <c r="C255" s="15" t="s">
        <v>217</v>
      </c>
      <c r="D255" s="15" t="s">
        <v>218</v>
      </c>
      <c r="E255" s="15" t="s">
        <v>136</v>
      </c>
      <c r="F255" s="15" t="s">
        <v>137</v>
      </c>
      <c r="G255" s="15" t="s">
        <v>219</v>
      </c>
      <c r="H255" s="15" t="s">
        <v>136</v>
      </c>
      <c r="I255" s="15" t="s">
        <v>139</v>
      </c>
      <c r="J255" s="15" t="s">
        <v>150</v>
      </c>
      <c r="K255" s="15" t="s">
        <v>633</v>
      </c>
      <c r="L255" s="15" t="n">
        <v>1</v>
      </c>
      <c r="M255" s="15" t="n">
        <v>1</v>
      </c>
      <c r="N255" s="15" t="n">
        <v>8</v>
      </c>
      <c r="O255" s="15" t="n">
        <v>1</v>
      </c>
      <c r="P255" s="15" t="n">
        <v>11</v>
      </c>
      <c r="Y255" s="15" t="s">
        <v>142</v>
      </c>
      <c r="AB255" s="15" t="s">
        <v>143</v>
      </c>
    </row>
    <row r="256" customFormat="false" ht="15" hidden="false" customHeight="true" outlineLevel="0" collapsed="false">
      <c r="A256" s="15" t="s">
        <v>634</v>
      </c>
      <c r="B256" s="15" t="s">
        <v>635</v>
      </c>
      <c r="C256" s="15" t="s">
        <v>217</v>
      </c>
      <c r="D256" s="15" t="s">
        <v>218</v>
      </c>
      <c r="E256" s="15" t="s">
        <v>136</v>
      </c>
      <c r="F256" s="15" t="s">
        <v>137</v>
      </c>
      <c r="G256" s="15" t="s">
        <v>308</v>
      </c>
      <c r="H256" s="15" t="s">
        <v>136</v>
      </c>
      <c r="I256" s="15" t="s">
        <v>139</v>
      </c>
      <c r="J256" s="15" t="s">
        <v>150</v>
      </c>
      <c r="K256" s="15" t="s">
        <v>636</v>
      </c>
      <c r="M256" s="15" t="n">
        <v>30</v>
      </c>
      <c r="P256" s="15" t="n">
        <v>30</v>
      </c>
      <c r="Y256" s="15" t="s">
        <v>142</v>
      </c>
      <c r="AB256" s="15" t="s">
        <v>143</v>
      </c>
    </row>
    <row r="257" customFormat="false" ht="15" hidden="false" customHeight="true" outlineLevel="0" collapsed="false">
      <c r="A257" s="15" t="s">
        <v>637</v>
      </c>
      <c r="B257" s="15" t="s">
        <v>638</v>
      </c>
      <c r="C257" s="15" t="s">
        <v>217</v>
      </c>
      <c r="D257" s="15" t="s">
        <v>235</v>
      </c>
      <c r="E257" s="15" t="s">
        <v>136</v>
      </c>
      <c r="F257" s="15" t="s">
        <v>137</v>
      </c>
      <c r="G257" s="15" t="s">
        <v>308</v>
      </c>
      <c r="H257" s="15" t="s">
        <v>136</v>
      </c>
      <c r="I257" s="15" t="s">
        <v>139</v>
      </c>
      <c r="J257" s="15" t="s">
        <v>150</v>
      </c>
      <c r="K257" s="15" t="s">
        <v>639</v>
      </c>
      <c r="L257" s="15" t="n">
        <v>14</v>
      </c>
      <c r="M257" s="15" t="n">
        <v>1</v>
      </c>
      <c r="P257" s="15" t="n">
        <v>15</v>
      </c>
      <c r="Y257" s="15" t="s">
        <v>142</v>
      </c>
      <c r="AB257" s="15" t="s">
        <v>143</v>
      </c>
    </row>
    <row r="258" customFormat="false" ht="15" hidden="false" customHeight="true" outlineLevel="0" collapsed="false">
      <c r="A258" s="15" t="s">
        <v>637</v>
      </c>
      <c r="B258" s="15" t="s">
        <v>638</v>
      </c>
      <c r="C258" s="15" t="s">
        <v>217</v>
      </c>
      <c r="D258" s="15" t="s">
        <v>235</v>
      </c>
      <c r="E258" s="15" t="s">
        <v>136</v>
      </c>
      <c r="F258" s="15" t="s">
        <v>137</v>
      </c>
      <c r="G258" s="15" t="s">
        <v>308</v>
      </c>
      <c r="H258" s="15" t="s">
        <v>136</v>
      </c>
      <c r="I258" s="15" t="s">
        <v>139</v>
      </c>
      <c r="J258" s="15" t="s">
        <v>158</v>
      </c>
      <c r="K258" s="15" t="s">
        <v>640</v>
      </c>
      <c r="L258" s="15" t="n">
        <v>2</v>
      </c>
      <c r="P258" s="15" t="n">
        <v>2</v>
      </c>
      <c r="Y258" s="15" t="s">
        <v>142</v>
      </c>
      <c r="AB258" s="15" t="s">
        <v>143</v>
      </c>
    </row>
    <row r="259" customFormat="false" ht="15" hidden="false" customHeight="true" outlineLevel="0" collapsed="false">
      <c r="A259" s="15" t="s">
        <v>641</v>
      </c>
      <c r="B259" s="15" t="s">
        <v>642</v>
      </c>
      <c r="C259" s="15" t="s">
        <v>217</v>
      </c>
      <c r="D259" s="15" t="s">
        <v>235</v>
      </c>
      <c r="E259" s="15" t="s">
        <v>136</v>
      </c>
      <c r="F259" s="15" t="s">
        <v>137</v>
      </c>
      <c r="G259" s="15" t="s">
        <v>219</v>
      </c>
      <c r="H259" s="15" t="s">
        <v>136</v>
      </c>
      <c r="I259" s="15" t="s">
        <v>139</v>
      </c>
      <c r="J259" s="15" t="s">
        <v>150</v>
      </c>
      <c r="K259" s="15" t="s">
        <v>643</v>
      </c>
      <c r="L259" s="15" t="n">
        <v>217</v>
      </c>
      <c r="M259" s="15" t="n">
        <v>109</v>
      </c>
      <c r="N259" s="15" t="n">
        <v>16</v>
      </c>
      <c r="P259" s="15" t="n">
        <v>342</v>
      </c>
      <c r="Y259" s="15" t="s">
        <v>142</v>
      </c>
      <c r="AB259" s="15" t="s">
        <v>143</v>
      </c>
    </row>
    <row r="260" customFormat="false" ht="15" hidden="false" customHeight="true" outlineLevel="0" collapsed="false">
      <c r="A260" s="15" t="s">
        <v>641</v>
      </c>
      <c r="B260" s="15" t="s">
        <v>642</v>
      </c>
      <c r="C260" s="15" t="s">
        <v>217</v>
      </c>
      <c r="D260" s="15" t="s">
        <v>235</v>
      </c>
      <c r="E260" s="15" t="s">
        <v>136</v>
      </c>
      <c r="F260" s="15" t="s">
        <v>137</v>
      </c>
      <c r="G260" s="15" t="s">
        <v>219</v>
      </c>
      <c r="H260" s="15" t="s">
        <v>136</v>
      </c>
      <c r="I260" s="15" t="s">
        <v>139</v>
      </c>
      <c r="J260" s="15" t="s">
        <v>158</v>
      </c>
      <c r="K260" s="15" t="s">
        <v>644</v>
      </c>
      <c r="L260" s="15" t="n">
        <v>52</v>
      </c>
      <c r="M260" s="15" t="n">
        <v>1</v>
      </c>
      <c r="P260" s="15" t="n">
        <v>53</v>
      </c>
      <c r="Y260" s="15" t="s">
        <v>142</v>
      </c>
      <c r="AB260" s="15" t="s">
        <v>143</v>
      </c>
    </row>
    <row r="261" customFormat="false" ht="15" hidden="false" customHeight="true" outlineLevel="0" collapsed="false">
      <c r="A261" s="15" t="s">
        <v>641</v>
      </c>
      <c r="B261" s="15" t="s">
        <v>642</v>
      </c>
      <c r="C261" s="15" t="s">
        <v>217</v>
      </c>
      <c r="D261" s="15" t="s">
        <v>235</v>
      </c>
      <c r="E261" s="15" t="s">
        <v>136</v>
      </c>
      <c r="F261" s="15" t="s">
        <v>137</v>
      </c>
      <c r="G261" s="15" t="s">
        <v>219</v>
      </c>
      <c r="H261" s="15" t="s">
        <v>136</v>
      </c>
      <c r="I261" s="15" t="s">
        <v>139</v>
      </c>
      <c r="J261" s="15" t="s">
        <v>169</v>
      </c>
      <c r="K261" s="15" t="s">
        <v>645</v>
      </c>
      <c r="L261" s="15" t="n">
        <v>8</v>
      </c>
      <c r="P261" s="15" t="n">
        <v>8</v>
      </c>
      <c r="Y261" s="15" t="s">
        <v>142</v>
      </c>
      <c r="AB261" s="15" t="s">
        <v>143</v>
      </c>
    </row>
    <row r="262" customFormat="false" ht="15" hidden="false" customHeight="true" outlineLevel="0" collapsed="false">
      <c r="A262" s="15" t="s">
        <v>646</v>
      </c>
      <c r="B262" s="15" t="s">
        <v>647</v>
      </c>
      <c r="C262" s="15" t="s">
        <v>217</v>
      </c>
      <c r="D262" s="15" t="s">
        <v>235</v>
      </c>
      <c r="E262" s="15" t="s">
        <v>136</v>
      </c>
      <c r="F262" s="15" t="s">
        <v>137</v>
      </c>
      <c r="G262" s="15" t="s">
        <v>379</v>
      </c>
      <c r="H262" s="15" t="s">
        <v>136</v>
      </c>
      <c r="I262" s="15" t="s">
        <v>139</v>
      </c>
      <c r="J262" s="15" t="s">
        <v>150</v>
      </c>
      <c r="K262" s="15" t="s">
        <v>648</v>
      </c>
      <c r="M262" s="15" t="n">
        <v>1</v>
      </c>
      <c r="P262" s="15" t="n">
        <v>1</v>
      </c>
      <c r="Y262" s="15" t="s">
        <v>142</v>
      </c>
      <c r="AB262" s="15" t="s">
        <v>143</v>
      </c>
    </row>
    <row r="263" customFormat="false" ht="15" hidden="false" customHeight="true" outlineLevel="0" collapsed="false">
      <c r="A263" s="15" t="s">
        <v>649</v>
      </c>
      <c r="B263" s="15" t="s">
        <v>650</v>
      </c>
      <c r="C263" s="15" t="s">
        <v>217</v>
      </c>
      <c r="D263" s="15" t="s">
        <v>235</v>
      </c>
      <c r="E263" s="15" t="s">
        <v>136</v>
      </c>
      <c r="F263" s="15" t="s">
        <v>137</v>
      </c>
      <c r="G263" s="15" t="s">
        <v>504</v>
      </c>
      <c r="H263" s="15" t="s">
        <v>136</v>
      </c>
      <c r="I263" s="15" t="s">
        <v>139</v>
      </c>
      <c r="J263" s="15" t="s">
        <v>150</v>
      </c>
      <c r="K263" s="15" t="s">
        <v>651</v>
      </c>
      <c r="L263" s="15" t="n">
        <v>101</v>
      </c>
      <c r="M263" s="15" t="n">
        <v>20</v>
      </c>
      <c r="N263" s="15" t="n">
        <v>15</v>
      </c>
      <c r="O263" s="15" t="n">
        <v>4</v>
      </c>
      <c r="P263" s="15" t="n">
        <v>140</v>
      </c>
      <c r="Y263" s="15" t="s">
        <v>142</v>
      </c>
      <c r="AB263" s="15" t="s">
        <v>143</v>
      </c>
    </row>
    <row r="264" customFormat="false" ht="15" hidden="false" customHeight="true" outlineLevel="0" collapsed="false">
      <c r="A264" s="15" t="s">
        <v>649</v>
      </c>
      <c r="B264" s="15" t="s">
        <v>650</v>
      </c>
      <c r="C264" s="15" t="s">
        <v>217</v>
      </c>
      <c r="D264" s="15" t="s">
        <v>235</v>
      </c>
      <c r="E264" s="15" t="s">
        <v>136</v>
      </c>
      <c r="F264" s="15" t="s">
        <v>137</v>
      </c>
      <c r="G264" s="15" t="s">
        <v>504</v>
      </c>
      <c r="H264" s="15" t="s">
        <v>136</v>
      </c>
      <c r="I264" s="15" t="s">
        <v>139</v>
      </c>
      <c r="J264" s="15" t="s">
        <v>166</v>
      </c>
      <c r="K264" s="15" t="s">
        <v>652</v>
      </c>
      <c r="L264" s="15" t="n">
        <v>5</v>
      </c>
      <c r="P264" s="15" t="n">
        <v>5</v>
      </c>
      <c r="Y264" s="15" t="s">
        <v>142</v>
      </c>
      <c r="AB264" s="15" t="s">
        <v>143</v>
      </c>
    </row>
    <row r="265" customFormat="false" ht="15" hidden="false" customHeight="true" outlineLevel="0" collapsed="false">
      <c r="A265" s="15" t="s">
        <v>649</v>
      </c>
      <c r="B265" s="15" t="s">
        <v>650</v>
      </c>
      <c r="C265" s="15" t="s">
        <v>217</v>
      </c>
      <c r="D265" s="15" t="s">
        <v>235</v>
      </c>
      <c r="E265" s="15" t="s">
        <v>136</v>
      </c>
      <c r="F265" s="15" t="s">
        <v>137</v>
      </c>
      <c r="G265" s="15" t="s">
        <v>504</v>
      </c>
      <c r="H265" s="15" t="s">
        <v>136</v>
      </c>
      <c r="I265" s="15" t="s">
        <v>139</v>
      </c>
      <c r="J265" s="15" t="s">
        <v>158</v>
      </c>
      <c r="K265" s="15" t="s">
        <v>653</v>
      </c>
      <c r="L265" s="15" t="n">
        <v>6</v>
      </c>
      <c r="O265" s="15" t="n">
        <v>4</v>
      </c>
      <c r="P265" s="15" t="n">
        <v>10</v>
      </c>
      <c r="Y265" s="15" t="s">
        <v>142</v>
      </c>
      <c r="AB265" s="15" t="s">
        <v>143</v>
      </c>
    </row>
    <row r="266" customFormat="false" ht="15" hidden="false" customHeight="true" outlineLevel="0" collapsed="false">
      <c r="A266" s="15" t="s">
        <v>654</v>
      </c>
      <c r="B266" s="15" t="s">
        <v>655</v>
      </c>
      <c r="C266" s="15" t="s">
        <v>217</v>
      </c>
      <c r="D266" s="15" t="s">
        <v>218</v>
      </c>
      <c r="E266" s="15" t="s">
        <v>136</v>
      </c>
      <c r="F266" s="15" t="s">
        <v>137</v>
      </c>
      <c r="G266" s="15" t="s">
        <v>219</v>
      </c>
      <c r="H266" s="15" t="s">
        <v>136</v>
      </c>
      <c r="I266" s="15" t="s">
        <v>243</v>
      </c>
      <c r="J266" s="15" t="s">
        <v>140</v>
      </c>
      <c r="K266" s="15" t="s">
        <v>656</v>
      </c>
      <c r="L266" s="15" t="n">
        <v>16</v>
      </c>
      <c r="N266" s="15" t="n">
        <v>1</v>
      </c>
      <c r="O266" s="15" t="n">
        <v>8</v>
      </c>
      <c r="P266" s="15" t="n">
        <v>25</v>
      </c>
      <c r="Y266" s="15" t="s">
        <v>142</v>
      </c>
      <c r="AB266" s="15" t="s">
        <v>143</v>
      </c>
    </row>
    <row r="267" customFormat="false" ht="15" hidden="false" customHeight="true" outlineLevel="0" collapsed="false">
      <c r="A267" s="15" t="s">
        <v>654</v>
      </c>
      <c r="B267" s="15" t="s">
        <v>655</v>
      </c>
      <c r="C267" s="15" t="s">
        <v>217</v>
      </c>
      <c r="D267" s="15" t="s">
        <v>218</v>
      </c>
      <c r="E267" s="15" t="s">
        <v>136</v>
      </c>
      <c r="F267" s="15" t="s">
        <v>137</v>
      </c>
      <c r="G267" s="15" t="s">
        <v>219</v>
      </c>
      <c r="H267" s="15" t="s">
        <v>136</v>
      </c>
      <c r="I267" s="15" t="s">
        <v>243</v>
      </c>
      <c r="J267" s="15" t="s">
        <v>150</v>
      </c>
      <c r="K267" s="15" t="s">
        <v>657</v>
      </c>
      <c r="L267" s="15" t="n">
        <v>189</v>
      </c>
      <c r="M267" s="15" t="n">
        <v>43</v>
      </c>
      <c r="N267" s="15" t="n">
        <v>42</v>
      </c>
      <c r="O267" s="15" t="n">
        <v>22</v>
      </c>
      <c r="P267" s="15" t="n">
        <v>296</v>
      </c>
      <c r="Y267" s="15" t="s">
        <v>142</v>
      </c>
      <c r="AB267" s="15" t="s">
        <v>143</v>
      </c>
    </row>
    <row r="268" customFormat="false" ht="15" hidden="false" customHeight="true" outlineLevel="0" collapsed="false">
      <c r="A268" s="15" t="s">
        <v>654</v>
      </c>
      <c r="B268" s="15" t="s">
        <v>655</v>
      </c>
      <c r="C268" s="15" t="s">
        <v>217</v>
      </c>
      <c r="D268" s="15" t="s">
        <v>218</v>
      </c>
      <c r="E268" s="15" t="s">
        <v>136</v>
      </c>
      <c r="F268" s="15" t="s">
        <v>137</v>
      </c>
      <c r="G268" s="15" t="s">
        <v>219</v>
      </c>
      <c r="H268" s="15" t="s">
        <v>136</v>
      </c>
      <c r="I268" s="15" t="s">
        <v>243</v>
      </c>
      <c r="J268" s="15" t="s">
        <v>158</v>
      </c>
      <c r="K268" s="15" t="s">
        <v>658</v>
      </c>
      <c r="L268" s="15" t="n">
        <v>8</v>
      </c>
      <c r="P268" s="15" t="n">
        <v>8</v>
      </c>
      <c r="Y268" s="15" t="s">
        <v>142</v>
      </c>
      <c r="AB268" s="15" t="s">
        <v>143</v>
      </c>
    </row>
    <row r="269" customFormat="false" ht="15" hidden="false" customHeight="true" outlineLevel="0" collapsed="false">
      <c r="A269" s="15" t="s">
        <v>659</v>
      </c>
      <c r="B269" s="15" t="s">
        <v>660</v>
      </c>
      <c r="C269" s="15" t="s">
        <v>217</v>
      </c>
      <c r="D269" s="15" t="s">
        <v>235</v>
      </c>
      <c r="E269" s="15" t="s">
        <v>136</v>
      </c>
      <c r="F269" s="15" t="s">
        <v>137</v>
      </c>
      <c r="G269" s="15" t="s">
        <v>219</v>
      </c>
      <c r="H269" s="15" t="s">
        <v>136</v>
      </c>
      <c r="I269" s="15" t="s">
        <v>243</v>
      </c>
      <c r="J269" s="15" t="s">
        <v>140</v>
      </c>
      <c r="K269" s="15" t="s">
        <v>661</v>
      </c>
      <c r="N269" s="15" t="n">
        <v>25</v>
      </c>
      <c r="P269" s="15" t="n">
        <v>25</v>
      </c>
      <c r="Y269" s="15" t="s">
        <v>142</v>
      </c>
      <c r="AB269" s="15" t="s">
        <v>143</v>
      </c>
    </row>
    <row r="270" customFormat="false" ht="15" hidden="false" customHeight="true" outlineLevel="0" collapsed="false">
      <c r="A270" s="15" t="s">
        <v>659</v>
      </c>
      <c r="B270" s="15" t="s">
        <v>660</v>
      </c>
      <c r="C270" s="15" t="s">
        <v>217</v>
      </c>
      <c r="D270" s="15" t="s">
        <v>235</v>
      </c>
      <c r="E270" s="15" t="s">
        <v>136</v>
      </c>
      <c r="F270" s="15" t="s">
        <v>137</v>
      </c>
      <c r="G270" s="15" t="s">
        <v>219</v>
      </c>
      <c r="H270" s="15" t="s">
        <v>136</v>
      </c>
      <c r="I270" s="15" t="s">
        <v>243</v>
      </c>
      <c r="J270" s="15" t="s">
        <v>150</v>
      </c>
      <c r="K270" s="15" t="s">
        <v>662</v>
      </c>
      <c r="L270" s="15" t="n">
        <v>36</v>
      </c>
      <c r="M270" s="15" t="n">
        <v>31</v>
      </c>
      <c r="N270" s="15" t="n">
        <v>130</v>
      </c>
      <c r="O270" s="15" t="n">
        <v>3</v>
      </c>
      <c r="P270" s="15" t="n">
        <v>200</v>
      </c>
      <c r="Y270" s="15" t="s">
        <v>142</v>
      </c>
      <c r="AB270" s="15" t="s">
        <v>143</v>
      </c>
    </row>
    <row r="271" customFormat="false" ht="15" hidden="false" customHeight="true" outlineLevel="0" collapsed="false">
      <c r="A271" s="15" t="s">
        <v>659</v>
      </c>
      <c r="B271" s="15" t="s">
        <v>660</v>
      </c>
      <c r="C271" s="15" t="s">
        <v>217</v>
      </c>
      <c r="D271" s="15" t="s">
        <v>235</v>
      </c>
      <c r="E271" s="15" t="s">
        <v>136</v>
      </c>
      <c r="F271" s="15" t="s">
        <v>137</v>
      </c>
      <c r="G271" s="15" t="s">
        <v>219</v>
      </c>
      <c r="H271" s="15" t="s">
        <v>136</v>
      </c>
      <c r="I271" s="15" t="s">
        <v>243</v>
      </c>
      <c r="J271" s="15" t="s">
        <v>166</v>
      </c>
      <c r="K271" s="15" t="s">
        <v>663</v>
      </c>
      <c r="N271" s="15" t="n">
        <v>20</v>
      </c>
      <c r="P271" s="15" t="n">
        <v>20</v>
      </c>
      <c r="Y271" s="15" t="s">
        <v>142</v>
      </c>
      <c r="AB271" s="15" t="s">
        <v>143</v>
      </c>
    </row>
    <row r="272" customFormat="false" ht="15" hidden="false" customHeight="true" outlineLevel="0" collapsed="false">
      <c r="A272" s="15" t="s">
        <v>659</v>
      </c>
      <c r="B272" s="15" t="s">
        <v>660</v>
      </c>
      <c r="C272" s="15" t="s">
        <v>217</v>
      </c>
      <c r="D272" s="15" t="s">
        <v>235</v>
      </c>
      <c r="E272" s="15" t="s">
        <v>136</v>
      </c>
      <c r="F272" s="15" t="s">
        <v>137</v>
      </c>
      <c r="G272" s="15" t="s">
        <v>219</v>
      </c>
      <c r="H272" s="15" t="s">
        <v>136</v>
      </c>
      <c r="I272" s="15" t="s">
        <v>243</v>
      </c>
      <c r="J272" s="15" t="s">
        <v>158</v>
      </c>
      <c r="K272" s="15" t="s">
        <v>664</v>
      </c>
      <c r="L272" s="15" t="n">
        <v>13</v>
      </c>
      <c r="M272" s="15" t="n">
        <v>125</v>
      </c>
      <c r="N272" s="15" t="n">
        <v>8</v>
      </c>
      <c r="P272" s="15" t="n">
        <v>146</v>
      </c>
      <c r="Y272" s="15" t="s">
        <v>142</v>
      </c>
      <c r="AB272" s="15" t="s">
        <v>143</v>
      </c>
    </row>
    <row r="273" customFormat="false" ht="15" hidden="false" customHeight="true" outlineLevel="0" collapsed="false">
      <c r="A273" s="15" t="s">
        <v>659</v>
      </c>
      <c r="B273" s="15" t="s">
        <v>660</v>
      </c>
      <c r="C273" s="15" t="s">
        <v>217</v>
      </c>
      <c r="D273" s="15" t="s">
        <v>235</v>
      </c>
      <c r="E273" s="15" t="s">
        <v>136</v>
      </c>
      <c r="F273" s="15" t="s">
        <v>137</v>
      </c>
      <c r="G273" s="15" t="s">
        <v>219</v>
      </c>
      <c r="H273" s="15" t="s">
        <v>136</v>
      </c>
      <c r="I273" s="15" t="s">
        <v>243</v>
      </c>
      <c r="J273" s="15" t="s">
        <v>169</v>
      </c>
      <c r="K273" s="15" t="s">
        <v>665</v>
      </c>
      <c r="N273" s="15" t="n">
        <v>6</v>
      </c>
      <c r="P273" s="15" t="n">
        <v>6</v>
      </c>
      <c r="Y273" s="15" t="s">
        <v>142</v>
      </c>
      <c r="AB273" s="15" t="s">
        <v>143</v>
      </c>
    </row>
    <row r="274" customFormat="false" ht="15" hidden="false" customHeight="true" outlineLevel="0" collapsed="false">
      <c r="A274" s="15" t="s">
        <v>666</v>
      </c>
      <c r="B274" s="15" t="s">
        <v>667</v>
      </c>
      <c r="C274" s="15" t="s">
        <v>217</v>
      </c>
      <c r="D274" s="15" t="s">
        <v>235</v>
      </c>
      <c r="E274" s="15" t="s">
        <v>136</v>
      </c>
      <c r="F274" s="15" t="s">
        <v>137</v>
      </c>
      <c r="G274" s="15" t="s">
        <v>219</v>
      </c>
      <c r="H274" s="15" t="s">
        <v>136</v>
      </c>
      <c r="I274" s="15" t="s">
        <v>243</v>
      </c>
      <c r="J274" s="15" t="s">
        <v>140</v>
      </c>
      <c r="K274" s="15" t="s">
        <v>668</v>
      </c>
      <c r="L274" s="15" t="n">
        <v>24</v>
      </c>
      <c r="M274" s="15" t="n">
        <v>3</v>
      </c>
      <c r="N274" s="15" t="n">
        <v>41</v>
      </c>
      <c r="P274" s="15" t="n">
        <v>68</v>
      </c>
      <c r="Y274" s="15" t="s">
        <v>142</v>
      </c>
      <c r="AB274" s="15" t="s">
        <v>143</v>
      </c>
    </row>
    <row r="275" customFormat="false" ht="15" hidden="false" customHeight="true" outlineLevel="0" collapsed="false">
      <c r="A275" s="15" t="s">
        <v>666</v>
      </c>
      <c r="B275" s="15" t="s">
        <v>667</v>
      </c>
      <c r="C275" s="15" t="s">
        <v>217</v>
      </c>
      <c r="D275" s="15" t="s">
        <v>235</v>
      </c>
      <c r="E275" s="15" t="s">
        <v>136</v>
      </c>
      <c r="F275" s="15" t="s">
        <v>137</v>
      </c>
      <c r="G275" s="15" t="s">
        <v>219</v>
      </c>
      <c r="H275" s="15" t="s">
        <v>136</v>
      </c>
      <c r="I275" s="15" t="s">
        <v>243</v>
      </c>
      <c r="J275" s="15" t="s">
        <v>150</v>
      </c>
      <c r="K275" s="15" t="s">
        <v>669</v>
      </c>
      <c r="L275" s="15" t="n">
        <v>75</v>
      </c>
      <c r="M275" s="15" t="n">
        <v>39</v>
      </c>
      <c r="N275" s="15" t="n">
        <v>84</v>
      </c>
      <c r="O275" s="15" t="n">
        <v>62</v>
      </c>
      <c r="P275" s="15" t="n">
        <v>260</v>
      </c>
      <c r="Y275" s="15" t="s">
        <v>142</v>
      </c>
      <c r="AB275" s="15" t="s">
        <v>143</v>
      </c>
    </row>
    <row r="276" customFormat="false" ht="15" hidden="false" customHeight="true" outlineLevel="0" collapsed="false">
      <c r="A276" s="15" t="s">
        <v>666</v>
      </c>
      <c r="B276" s="15" t="s">
        <v>667</v>
      </c>
      <c r="C276" s="15" t="s">
        <v>217</v>
      </c>
      <c r="D276" s="15" t="s">
        <v>235</v>
      </c>
      <c r="E276" s="15" t="s">
        <v>136</v>
      </c>
      <c r="F276" s="15" t="s">
        <v>137</v>
      </c>
      <c r="G276" s="15" t="s">
        <v>219</v>
      </c>
      <c r="H276" s="15" t="s">
        <v>136</v>
      </c>
      <c r="I276" s="15" t="s">
        <v>243</v>
      </c>
      <c r="J276" s="15" t="s">
        <v>158</v>
      </c>
      <c r="K276" s="15" t="s">
        <v>670</v>
      </c>
      <c r="L276" s="15" t="n">
        <v>11</v>
      </c>
      <c r="M276" s="15" t="n">
        <v>47</v>
      </c>
      <c r="N276" s="15" t="n">
        <v>27</v>
      </c>
      <c r="O276" s="15" t="n">
        <v>1</v>
      </c>
      <c r="P276" s="15" t="n">
        <v>86</v>
      </c>
      <c r="Y276" s="15" t="s">
        <v>142</v>
      </c>
      <c r="AB276" s="15" t="s">
        <v>143</v>
      </c>
    </row>
    <row r="277" customFormat="false" ht="15" hidden="false" customHeight="true" outlineLevel="0" collapsed="false">
      <c r="A277" s="15" t="s">
        <v>666</v>
      </c>
      <c r="B277" s="15" t="s">
        <v>667</v>
      </c>
      <c r="C277" s="15" t="s">
        <v>217</v>
      </c>
      <c r="D277" s="15" t="s">
        <v>235</v>
      </c>
      <c r="E277" s="15" t="s">
        <v>136</v>
      </c>
      <c r="F277" s="15" t="s">
        <v>137</v>
      </c>
      <c r="G277" s="15" t="s">
        <v>219</v>
      </c>
      <c r="H277" s="15" t="s">
        <v>136</v>
      </c>
      <c r="I277" s="15" t="s">
        <v>243</v>
      </c>
      <c r="J277" s="15" t="s">
        <v>169</v>
      </c>
      <c r="K277" s="15" t="s">
        <v>671</v>
      </c>
      <c r="O277" s="15" t="n">
        <v>0</v>
      </c>
      <c r="P277" s="15" t="n">
        <v>0</v>
      </c>
      <c r="Y277" s="15" t="s">
        <v>142</v>
      </c>
      <c r="AB277" s="15" t="s">
        <v>143</v>
      </c>
    </row>
    <row r="278" customFormat="false" ht="15" hidden="false" customHeight="true" outlineLevel="0" collapsed="false">
      <c r="A278" s="15" t="s">
        <v>672</v>
      </c>
      <c r="B278" s="15" t="s">
        <v>673</v>
      </c>
      <c r="C278" s="15" t="s">
        <v>217</v>
      </c>
      <c r="D278" s="15" t="s">
        <v>218</v>
      </c>
      <c r="E278" s="15" t="s">
        <v>136</v>
      </c>
      <c r="F278" s="15" t="s">
        <v>137</v>
      </c>
      <c r="G278" s="15" t="s">
        <v>219</v>
      </c>
      <c r="H278" s="15" t="s">
        <v>136</v>
      </c>
      <c r="I278" s="15" t="s">
        <v>139</v>
      </c>
      <c r="J278" s="15" t="s">
        <v>150</v>
      </c>
      <c r="K278" s="15" t="s">
        <v>674</v>
      </c>
      <c r="M278" s="15" t="n">
        <v>1</v>
      </c>
      <c r="P278" s="15" t="n">
        <v>1</v>
      </c>
      <c r="Y278" s="15" t="s">
        <v>142</v>
      </c>
      <c r="AB278" s="15" t="s">
        <v>143</v>
      </c>
    </row>
    <row r="279" customFormat="false" ht="15" hidden="false" customHeight="true" outlineLevel="0" collapsed="false">
      <c r="A279" s="15" t="s">
        <v>675</v>
      </c>
      <c r="B279" s="15" t="s">
        <v>676</v>
      </c>
      <c r="C279" s="15" t="s">
        <v>217</v>
      </c>
      <c r="D279" s="15" t="s">
        <v>218</v>
      </c>
      <c r="E279" s="15" t="s">
        <v>136</v>
      </c>
      <c r="F279" s="15" t="s">
        <v>137</v>
      </c>
      <c r="G279" s="15" t="s">
        <v>219</v>
      </c>
      <c r="H279" s="15" t="s">
        <v>136</v>
      </c>
      <c r="I279" s="15" t="s">
        <v>139</v>
      </c>
      <c r="J279" s="15" t="s">
        <v>140</v>
      </c>
      <c r="K279" s="15" t="s">
        <v>677</v>
      </c>
      <c r="M279" s="15" t="n">
        <v>8</v>
      </c>
      <c r="P279" s="15" t="n">
        <v>8</v>
      </c>
      <c r="Y279" s="15" t="s">
        <v>142</v>
      </c>
      <c r="AB279" s="15" t="s">
        <v>143</v>
      </c>
    </row>
    <row r="280" customFormat="false" ht="15" hidden="false" customHeight="true" outlineLevel="0" collapsed="false">
      <c r="A280" s="15" t="s">
        <v>675</v>
      </c>
      <c r="B280" s="15" t="s">
        <v>676</v>
      </c>
      <c r="C280" s="15" t="s">
        <v>217</v>
      </c>
      <c r="D280" s="15" t="s">
        <v>218</v>
      </c>
      <c r="E280" s="15" t="s">
        <v>136</v>
      </c>
      <c r="F280" s="15" t="s">
        <v>137</v>
      </c>
      <c r="G280" s="15" t="s">
        <v>219</v>
      </c>
      <c r="H280" s="15" t="s">
        <v>136</v>
      </c>
      <c r="I280" s="15" t="s">
        <v>139</v>
      </c>
      <c r="J280" s="15" t="s">
        <v>150</v>
      </c>
      <c r="K280" s="15" t="s">
        <v>678</v>
      </c>
      <c r="L280" s="15" t="n">
        <v>4</v>
      </c>
      <c r="M280" s="15" t="n">
        <v>6</v>
      </c>
      <c r="N280" s="15" t="n">
        <v>0</v>
      </c>
      <c r="P280" s="15" t="n">
        <v>10</v>
      </c>
      <c r="Y280" s="15" t="s">
        <v>142</v>
      </c>
      <c r="AB280" s="15" t="s">
        <v>143</v>
      </c>
    </row>
    <row r="281" customFormat="false" ht="15" hidden="false" customHeight="true" outlineLevel="0" collapsed="false">
      <c r="A281" s="15" t="s">
        <v>675</v>
      </c>
      <c r="B281" s="15" t="s">
        <v>676</v>
      </c>
      <c r="C281" s="15" t="s">
        <v>217</v>
      </c>
      <c r="D281" s="15" t="s">
        <v>218</v>
      </c>
      <c r="E281" s="15" t="s">
        <v>136</v>
      </c>
      <c r="F281" s="15" t="s">
        <v>137</v>
      </c>
      <c r="G281" s="15" t="s">
        <v>219</v>
      </c>
      <c r="H281" s="15" t="s">
        <v>136</v>
      </c>
      <c r="I281" s="15" t="s">
        <v>139</v>
      </c>
      <c r="J281" s="15" t="s">
        <v>158</v>
      </c>
      <c r="K281" s="15" t="s">
        <v>679</v>
      </c>
      <c r="M281" s="15" t="n">
        <v>18</v>
      </c>
      <c r="P281" s="15" t="n">
        <v>18</v>
      </c>
      <c r="Y281" s="15" t="s">
        <v>142</v>
      </c>
      <c r="AB281" s="15" t="s">
        <v>143</v>
      </c>
    </row>
    <row r="282" customFormat="false" ht="15" hidden="false" customHeight="true" outlineLevel="0" collapsed="false">
      <c r="A282" s="15" t="s">
        <v>680</v>
      </c>
      <c r="B282" s="15" t="s">
        <v>681</v>
      </c>
      <c r="C282" s="15" t="s">
        <v>217</v>
      </c>
      <c r="D282" s="15" t="s">
        <v>235</v>
      </c>
      <c r="E282" s="15" t="s">
        <v>136</v>
      </c>
      <c r="F282" s="15" t="s">
        <v>137</v>
      </c>
      <c r="G282" s="15" t="s">
        <v>219</v>
      </c>
      <c r="H282" s="15" t="s">
        <v>136</v>
      </c>
      <c r="I282" s="15" t="s">
        <v>243</v>
      </c>
      <c r="J282" s="15" t="s">
        <v>140</v>
      </c>
      <c r="K282" s="15" t="s">
        <v>682</v>
      </c>
      <c r="L282" s="15" t="n">
        <v>4</v>
      </c>
      <c r="N282" s="15" t="n">
        <v>4</v>
      </c>
      <c r="P282" s="15" t="n">
        <v>8</v>
      </c>
      <c r="Y282" s="15" t="s">
        <v>142</v>
      </c>
      <c r="AB282" s="15" t="s">
        <v>143</v>
      </c>
    </row>
    <row r="283" customFormat="false" ht="15" hidden="false" customHeight="true" outlineLevel="0" collapsed="false">
      <c r="A283" s="15" t="s">
        <v>680</v>
      </c>
      <c r="B283" s="15" t="s">
        <v>681</v>
      </c>
      <c r="C283" s="15" t="s">
        <v>217</v>
      </c>
      <c r="D283" s="15" t="s">
        <v>235</v>
      </c>
      <c r="E283" s="15" t="s">
        <v>136</v>
      </c>
      <c r="F283" s="15" t="s">
        <v>137</v>
      </c>
      <c r="G283" s="15" t="s">
        <v>219</v>
      </c>
      <c r="H283" s="15" t="s">
        <v>136</v>
      </c>
      <c r="I283" s="15" t="s">
        <v>243</v>
      </c>
      <c r="J283" s="15" t="s">
        <v>144</v>
      </c>
      <c r="K283" s="15" t="s">
        <v>683</v>
      </c>
      <c r="L283" s="15" t="n">
        <v>2</v>
      </c>
      <c r="P283" s="15" t="n">
        <v>2</v>
      </c>
      <c r="Y283" s="15" t="s">
        <v>142</v>
      </c>
      <c r="AB283" s="15" t="s">
        <v>143</v>
      </c>
    </row>
    <row r="284" customFormat="false" ht="15" hidden="false" customHeight="true" outlineLevel="0" collapsed="false">
      <c r="A284" s="15" t="s">
        <v>680</v>
      </c>
      <c r="B284" s="15" t="s">
        <v>681</v>
      </c>
      <c r="C284" s="15" t="s">
        <v>217</v>
      </c>
      <c r="D284" s="15" t="s">
        <v>235</v>
      </c>
      <c r="E284" s="15" t="s">
        <v>136</v>
      </c>
      <c r="F284" s="15" t="s">
        <v>137</v>
      </c>
      <c r="G284" s="15" t="s">
        <v>219</v>
      </c>
      <c r="H284" s="15" t="s">
        <v>136</v>
      </c>
      <c r="I284" s="15" t="s">
        <v>243</v>
      </c>
      <c r="J284" s="15" t="s">
        <v>150</v>
      </c>
      <c r="K284" s="15" t="s">
        <v>684</v>
      </c>
      <c r="L284" s="15" t="n">
        <v>92</v>
      </c>
      <c r="M284" s="15" t="n">
        <v>110</v>
      </c>
      <c r="N284" s="15" t="n">
        <v>42</v>
      </c>
      <c r="O284" s="15" t="n">
        <v>15</v>
      </c>
      <c r="P284" s="15" t="n">
        <v>259</v>
      </c>
      <c r="Y284" s="15" t="s">
        <v>142</v>
      </c>
      <c r="AB284" s="15" t="s">
        <v>143</v>
      </c>
    </row>
    <row r="285" customFormat="false" ht="15" hidden="false" customHeight="true" outlineLevel="0" collapsed="false">
      <c r="A285" s="15" t="s">
        <v>680</v>
      </c>
      <c r="B285" s="15" t="s">
        <v>681</v>
      </c>
      <c r="C285" s="15" t="s">
        <v>217</v>
      </c>
      <c r="D285" s="15" t="s">
        <v>235</v>
      </c>
      <c r="E285" s="15" t="s">
        <v>136</v>
      </c>
      <c r="F285" s="15" t="s">
        <v>137</v>
      </c>
      <c r="G285" s="15" t="s">
        <v>219</v>
      </c>
      <c r="H285" s="15" t="s">
        <v>136</v>
      </c>
      <c r="I285" s="15" t="s">
        <v>243</v>
      </c>
      <c r="J285" s="15" t="s">
        <v>158</v>
      </c>
      <c r="K285" s="15" t="s">
        <v>685</v>
      </c>
      <c r="M285" s="15" t="n">
        <v>2</v>
      </c>
      <c r="N285" s="15" t="n">
        <v>4</v>
      </c>
      <c r="O285" s="15" t="n">
        <v>4</v>
      </c>
      <c r="P285" s="15" t="n">
        <v>10</v>
      </c>
      <c r="Y285" s="15" t="s">
        <v>142</v>
      </c>
      <c r="AB285" s="15" t="s">
        <v>143</v>
      </c>
    </row>
    <row r="286" customFormat="false" ht="15" hidden="false" customHeight="true" outlineLevel="0" collapsed="false">
      <c r="A286" s="15" t="s">
        <v>680</v>
      </c>
      <c r="B286" s="15" t="s">
        <v>681</v>
      </c>
      <c r="C286" s="15" t="s">
        <v>217</v>
      </c>
      <c r="D286" s="15" t="s">
        <v>235</v>
      </c>
      <c r="E286" s="15" t="s">
        <v>136</v>
      </c>
      <c r="F286" s="15" t="s">
        <v>137</v>
      </c>
      <c r="G286" s="15" t="s">
        <v>219</v>
      </c>
      <c r="H286" s="15" t="s">
        <v>136</v>
      </c>
      <c r="I286" s="15" t="s">
        <v>243</v>
      </c>
      <c r="J286" s="15" t="s">
        <v>169</v>
      </c>
      <c r="K286" s="15" t="s">
        <v>686</v>
      </c>
      <c r="N286" s="15" t="n">
        <v>4</v>
      </c>
      <c r="P286" s="15" t="n">
        <v>4</v>
      </c>
      <c r="Y286" s="15" t="s">
        <v>142</v>
      </c>
      <c r="AB286" s="15" t="s">
        <v>143</v>
      </c>
    </row>
    <row r="287" customFormat="false" ht="15" hidden="false" customHeight="true" outlineLevel="0" collapsed="false">
      <c r="A287" s="15" t="s">
        <v>687</v>
      </c>
      <c r="B287" s="15" t="s">
        <v>688</v>
      </c>
      <c r="C287" s="15" t="s">
        <v>217</v>
      </c>
      <c r="D287" s="15" t="s">
        <v>235</v>
      </c>
      <c r="E287" s="15" t="s">
        <v>136</v>
      </c>
      <c r="F287" s="15" t="s">
        <v>137</v>
      </c>
      <c r="G287" s="15" t="s">
        <v>308</v>
      </c>
      <c r="H287" s="15" t="s">
        <v>136</v>
      </c>
      <c r="I287" s="15" t="s">
        <v>139</v>
      </c>
      <c r="J287" s="15" t="s">
        <v>140</v>
      </c>
      <c r="K287" s="15" t="s">
        <v>689</v>
      </c>
      <c r="M287" s="15" t="n">
        <v>16</v>
      </c>
      <c r="P287" s="15" t="n">
        <v>16</v>
      </c>
      <c r="Y287" s="15" t="s">
        <v>142</v>
      </c>
      <c r="AB287" s="15" t="s">
        <v>143</v>
      </c>
    </row>
    <row r="288" customFormat="false" ht="15" hidden="false" customHeight="true" outlineLevel="0" collapsed="false">
      <c r="A288" s="15" t="s">
        <v>687</v>
      </c>
      <c r="B288" s="15" t="s">
        <v>688</v>
      </c>
      <c r="C288" s="15" t="s">
        <v>217</v>
      </c>
      <c r="D288" s="15" t="s">
        <v>235</v>
      </c>
      <c r="E288" s="15" t="s">
        <v>136</v>
      </c>
      <c r="F288" s="15" t="s">
        <v>137</v>
      </c>
      <c r="G288" s="15" t="s">
        <v>308</v>
      </c>
      <c r="H288" s="15" t="s">
        <v>136</v>
      </c>
      <c r="I288" s="15" t="s">
        <v>139</v>
      </c>
      <c r="J288" s="15" t="s">
        <v>169</v>
      </c>
      <c r="K288" s="15" t="s">
        <v>690</v>
      </c>
      <c r="M288" s="15" t="n">
        <v>2</v>
      </c>
      <c r="P288" s="15" t="n">
        <v>2</v>
      </c>
      <c r="Y288" s="15" t="s">
        <v>142</v>
      </c>
      <c r="AB288" s="15" t="s">
        <v>143</v>
      </c>
    </row>
    <row r="289" customFormat="false" ht="15" hidden="false" customHeight="true" outlineLevel="0" collapsed="false">
      <c r="A289" s="15" t="s">
        <v>691</v>
      </c>
      <c r="B289" s="15" t="s">
        <v>692</v>
      </c>
      <c r="C289" s="15" t="s">
        <v>217</v>
      </c>
      <c r="D289" s="15" t="s">
        <v>218</v>
      </c>
      <c r="E289" s="15" t="s">
        <v>136</v>
      </c>
      <c r="F289" s="15" t="s">
        <v>137</v>
      </c>
      <c r="G289" s="15" t="s">
        <v>693</v>
      </c>
      <c r="H289" s="15" t="s">
        <v>136</v>
      </c>
      <c r="I289" s="15" t="s">
        <v>139</v>
      </c>
      <c r="J289" s="15" t="s">
        <v>140</v>
      </c>
      <c r="K289" s="15" t="s">
        <v>694</v>
      </c>
      <c r="M289" s="15" t="n">
        <v>1</v>
      </c>
      <c r="P289" s="15" t="n">
        <v>1</v>
      </c>
      <c r="Y289" s="15" t="s">
        <v>142</v>
      </c>
      <c r="AB289" s="15" t="s">
        <v>143</v>
      </c>
    </row>
    <row r="290" customFormat="false" ht="15" hidden="false" customHeight="true" outlineLevel="0" collapsed="false">
      <c r="A290" s="15" t="s">
        <v>691</v>
      </c>
      <c r="B290" s="15" t="s">
        <v>692</v>
      </c>
      <c r="C290" s="15" t="s">
        <v>217</v>
      </c>
      <c r="D290" s="15" t="s">
        <v>218</v>
      </c>
      <c r="E290" s="15" t="s">
        <v>136</v>
      </c>
      <c r="F290" s="15" t="s">
        <v>137</v>
      </c>
      <c r="G290" s="15" t="s">
        <v>693</v>
      </c>
      <c r="H290" s="15" t="s">
        <v>136</v>
      </c>
      <c r="I290" s="15" t="s">
        <v>139</v>
      </c>
      <c r="J290" s="15" t="s">
        <v>150</v>
      </c>
      <c r="K290" s="15" t="s">
        <v>695</v>
      </c>
      <c r="L290" s="15" t="n">
        <v>25</v>
      </c>
      <c r="M290" s="15" t="n">
        <v>71</v>
      </c>
      <c r="N290" s="15" t="n">
        <v>52</v>
      </c>
      <c r="O290" s="15" t="n">
        <v>2</v>
      </c>
      <c r="P290" s="15" t="n">
        <v>150</v>
      </c>
      <c r="Y290" s="15" t="s">
        <v>142</v>
      </c>
      <c r="AB290" s="15" t="s">
        <v>143</v>
      </c>
    </row>
    <row r="291" customFormat="false" ht="15" hidden="false" customHeight="true" outlineLevel="0" collapsed="false">
      <c r="A291" s="15" t="s">
        <v>691</v>
      </c>
      <c r="B291" s="15" t="s">
        <v>692</v>
      </c>
      <c r="C291" s="15" t="s">
        <v>217</v>
      </c>
      <c r="D291" s="15" t="s">
        <v>218</v>
      </c>
      <c r="E291" s="15" t="s">
        <v>136</v>
      </c>
      <c r="F291" s="15" t="s">
        <v>137</v>
      </c>
      <c r="G291" s="15" t="s">
        <v>693</v>
      </c>
      <c r="H291" s="15" t="s">
        <v>136</v>
      </c>
      <c r="I291" s="15" t="s">
        <v>139</v>
      </c>
      <c r="J291" s="15" t="s">
        <v>166</v>
      </c>
      <c r="K291" s="15" t="s">
        <v>696</v>
      </c>
      <c r="N291" s="15" t="n">
        <v>67</v>
      </c>
      <c r="P291" s="15" t="n">
        <v>67</v>
      </c>
      <c r="Y291" s="15" t="s">
        <v>142</v>
      </c>
      <c r="AB291" s="15" t="s">
        <v>143</v>
      </c>
    </row>
    <row r="292" customFormat="false" ht="15" hidden="false" customHeight="true" outlineLevel="0" collapsed="false">
      <c r="A292" s="15" t="s">
        <v>691</v>
      </c>
      <c r="B292" s="15" t="s">
        <v>692</v>
      </c>
      <c r="C292" s="15" t="s">
        <v>217</v>
      </c>
      <c r="D292" s="15" t="s">
        <v>218</v>
      </c>
      <c r="E292" s="15" t="s">
        <v>136</v>
      </c>
      <c r="F292" s="15" t="s">
        <v>137</v>
      </c>
      <c r="G292" s="15" t="s">
        <v>693</v>
      </c>
      <c r="H292" s="15" t="s">
        <v>136</v>
      </c>
      <c r="I292" s="15" t="s">
        <v>139</v>
      </c>
      <c r="J292" s="15" t="s">
        <v>158</v>
      </c>
      <c r="K292" s="15" t="s">
        <v>697</v>
      </c>
      <c r="L292" s="15" t="n">
        <v>4</v>
      </c>
      <c r="M292" s="15" t="n">
        <v>10</v>
      </c>
      <c r="P292" s="15" t="n">
        <v>14</v>
      </c>
      <c r="Y292" s="15" t="s">
        <v>142</v>
      </c>
      <c r="AB292" s="15" t="s">
        <v>143</v>
      </c>
    </row>
    <row r="293" customFormat="false" ht="15" hidden="false" customHeight="true" outlineLevel="0" collapsed="false">
      <c r="A293" s="15" t="s">
        <v>698</v>
      </c>
      <c r="B293" s="15" t="s">
        <v>699</v>
      </c>
      <c r="C293" s="15" t="s">
        <v>217</v>
      </c>
      <c r="D293" s="15" t="s">
        <v>274</v>
      </c>
      <c r="E293" s="15" t="s">
        <v>136</v>
      </c>
      <c r="F293" s="15" t="s">
        <v>137</v>
      </c>
      <c r="G293" s="15" t="s">
        <v>219</v>
      </c>
      <c r="H293" s="15" t="s">
        <v>136</v>
      </c>
      <c r="I293" s="15" t="s">
        <v>243</v>
      </c>
      <c r="J293" s="15" t="s">
        <v>140</v>
      </c>
      <c r="K293" s="15" t="s">
        <v>700</v>
      </c>
      <c r="L293" s="15" t="n">
        <v>15</v>
      </c>
      <c r="N293" s="15" t="n">
        <v>2</v>
      </c>
      <c r="O293" s="15" t="n">
        <v>4</v>
      </c>
      <c r="P293" s="15" t="n">
        <v>21</v>
      </c>
      <c r="Y293" s="15" t="s">
        <v>142</v>
      </c>
      <c r="AB293" s="15" t="s">
        <v>143</v>
      </c>
    </row>
    <row r="294" customFormat="false" ht="15" hidden="false" customHeight="true" outlineLevel="0" collapsed="false">
      <c r="A294" s="15" t="s">
        <v>698</v>
      </c>
      <c r="B294" s="15" t="s">
        <v>699</v>
      </c>
      <c r="C294" s="15" t="s">
        <v>217</v>
      </c>
      <c r="D294" s="15" t="s">
        <v>274</v>
      </c>
      <c r="E294" s="15" t="s">
        <v>136</v>
      </c>
      <c r="F294" s="15" t="s">
        <v>137</v>
      </c>
      <c r="G294" s="15" t="s">
        <v>219</v>
      </c>
      <c r="H294" s="15" t="s">
        <v>136</v>
      </c>
      <c r="I294" s="15" t="s">
        <v>243</v>
      </c>
      <c r="J294" s="15" t="s">
        <v>150</v>
      </c>
      <c r="K294" s="15" t="s">
        <v>701</v>
      </c>
      <c r="L294" s="15" t="n">
        <v>146</v>
      </c>
      <c r="M294" s="15" t="n">
        <v>233</v>
      </c>
      <c r="N294" s="15" t="n">
        <v>176</v>
      </c>
      <c r="O294" s="15" t="n">
        <v>366</v>
      </c>
      <c r="P294" s="15" t="n">
        <v>921</v>
      </c>
      <c r="Y294" s="15" t="s">
        <v>142</v>
      </c>
      <c r="AB294" s="15" t="s">
        <v>143</v>
      </c>
    </row>
    <row r="295" customFormat="false" ht="15" hidden="false" customHeight="true" outlineLevel="0" collapsed="false">
      <c r="A295" s="15" t="s">
        <v>698</v>
      </c>
      <c r="B295" s="15" t="s">
        <v>699</v>
      </c>
      <c r="C295" s="15" t="s">
        <v>217</v>
      </c>
      <c r="D295" s="15" t="s">
        <v>274</v>
      </c>
      <c r="E295" s="15" t="s">
        <v>136</v>
      </c>
      <c r="F295" s="15" t="s">
        <v>137</v>
      </c>
      <c r="G295" s="15" t="s">
        <v>219</v>
      </c>
      <c r="H295" s="15" t="s">
        <v>136</v>
      </c>
      <c r="I295" s="15" t="s">
        <v>243</v>
      </c>
      <c r="J295" s="15" t="s">
        <v>166</v>
      </c>
      <c r="K295" s="15" t="s">
        <v>702</v>
      </c>
      <c r="N295" s="15" t="n">
        <v>8</v>
      </c>
      <c r="P295" s="15" t="n">
        <v>8</v>
      </c>
      <c r="Y295" s="15" t="s">
        <v>142</v>
      </c>
      <c r="AB295" s="15" t="s">
        <v>143</v>
      </c>
    </row>
    <row r="296" customFormat="false" ht="15" hidden="false" customHeight="true" outlineLevel="0" collapsed="false">
      <c r="A296" s="15" t="s">
        <v>698</v>
      </c>
      <c r="B296" s="15" t="s">
        <v>699</v>
      </c>
      <c r="C296" s="15" t="s">
        <v>217</v>
      </c>
      <c r="D296" s="15" t="s">
        <v>274</v>
      </c>
      <c r="E296" s="15" t="s">
        <v>136</v>
      </c>
      <c r="F296" s="15" t="s">
        <v>137</v>
      </c>
      <c r="G296" s="15" t="s">
        <v>219</v>
      </c>
      <c r="H296" s="15" t="s">
        <v>136</v>
      </c>
      <c r="I296" s="15" t="s">
        <v>243</v>
      </c>
      <c r="J296" s="15" t="s">
        <v>158</v>
      </c>
      <c r="K296" s="15" t="s">
        <v>703</v>
      </c>
      <c r="L296" s="15" t="n">
        <v>29</v>
      </c>
      <c r="M296" s="15" t="n">
        <v>17</v>
      </c>
      <c r="N296" s="15" t="n">
        <v>23</v>
      </c>
      <c r="O296" s="15" t="n">
        <v>29</v>
      </c>
      <c r="P296" s="15" t="n">
        <v>98</v>
      </c>
      <c r="Y296" s="15" t="s">
        <v>142</v>
      </c>
      <c r="AB296" s="15" t="s">
        <v>143</v>
      </c>
    </row>
    <row r="297" customFormat="false" ht="15" hidden="false" customHeight="true" outlineLevel="0" collapsed="false">
      <c r="A297" s="15" t="s">
        <v>698</v>
      </c>
      <c r="B297" s="15" t="s">
        <v>699</v>
      </c>
      <c r="C297" s="15" t="s">
        <v>217</v>
      </c>
      <c r="D297" s="15" t="s">
        <v>274</v>
      </c>
      <c r="E297" s="15" t="s">
        <v>136</v>
      </c>
      <c r="F297" s="15" t="s">
        <v>137</v>
      </c>
      <c r="G297" s="15" t="s">
        <v>219</v>
      </c>
      <c r="H297" s="15" t="s">
        <v>136</v>
      </c>
      <c r="I297" s="15" t="s">
        <v>243</v>
      </c>
      <c r="J297" s="15" t="s">
        <v>169</v>
      </c>
      <c r="K297" s="15" t="s">
        <v>704</v>
      </c>
      <c r="O297" s="15" t="n">
        <v>4</v>
      </c>
      <c r="P297" s="15" t="n">
        <v>4</v>
      </c>
      <c r="Y297" s="15" t="s">
        <v>142</v>
      </c>
      <c r="AB297" s="15" t="s">
        <v>143</v>
      </c>
    </row>
    <row r="298" customFormat="false" ht="15" hidden="false" customHeight="true" outlineLevel="0" collapsed="false">
      <c r="A298" s="15" t="s">
        <v>705</v>
      </c>
      <c r="B298" s="15" t="s">
        <v>706</v>
      </c>
      <c r="C298" s="15" t="s">
        <v>217</v>
      </c>
      <c r="D298" s="15" t="s">
        <v>235</v>
      </c>
      <c r="E298" s="15" t="s">
        <v>136</v>
      </c>
      <c r="F298" s="15" t="s">
        <v>137</v>
      </c>
      <c r="G298" s="15" t="s">
        <v>379</v>
      </c>
      <c r="H298" s="15" t="s">
        <v>136</v>
      </c>
      <c r="I298" s="15" t="s">
        <v>139</v>
      </c>
      <c r="J298" s="15" t="s">
        <v>150</v>
      </c>
      <c r="K298" s="15" t="s">
        <v>707</v>
      </c>
      <c r="L298" s="15" t="n">
        <v>31</v>
      </c>
      <c r="M298" s="15" t="n">
        <v>3</v>
      </c>
      <c r="N298" s="15" t="n">
        <v>14</v>
      </c>
      <c r="O298" s="15" t="n">
        <v>35</v>
      </c>
      <c r="P298" s="15" t="n">
        <v>83</v>
      </c>
      <c r="Y298" s="15" t="s">
        <v>142</v>
      </c>
      <c r="AB298" s="15" t="s">
        <v>143</v>
      </c>
    </row>
    <row r="299" customFormat="false" ht="15" hidden="false" customHeight="true" outlineLevel="0" collapsed="false">
      <c r="A299" s="15" t="s">
        <v>705</v>
      </c>
      <c r="B299" s="15" t="s">
        <v>706</v>
      </c>
      <c r="C299" s="15" t="s">
        <v>217</v>
      </c>
      <c r="D299" s="15" t="s">
        <v>235</v>
      </c>
      <c r="E299" s="15" t="s">
        <v>136</v>
      </c>
      <c r="F299" s="15" t="s">
        <v>137</v>
      </c>
      <c r="G299" s="15" t="s">
        <v>379</v>
      </c>
      <c r="H299" s="15" t="s">
        <v>136</v>
      </c>
      <c r="I299" s="15" t="s">
        <v>139</v>
      </c>
      <c r="J299" s="15" t="s">
        <v>158</v>
      </c>
      <c r="K299" s="15" t="s">
        <v>708</v>
      </c>
      <c r="L299" s="15" t="n">
        <v>9</v>
      </c>
      <c r="N299" s="15" t="n">
        <v>1</v>
      </c>
      <c r="P299" s="15" t="n">
        <v>10</v>
      </c>
      <c r="Y299" s="15" t="s">
        <v>142</v>
      </c>
      <c r="AB299" s="15" t="s">
        <v>143</v>
      </c>
    </row>
    <row r="300" customFormat="false" ht="15" hidden="false" customHeight="true" outlineLevel="0" collapsed="false">
      <c r="A300" s="15" t="s">
        <v>709</v>
      </c>
      <c r="B300" s="15" t="s">
        <v>710</v>
      </c>
      <c r="C300" s="15" t="s">
        <v>217</v>
      </c>
      <c r="D300" s="15" t="s">
        <v>235</v>
      </c>
      <c r="E300" s="15" t="s">
        <v>136</v>
      </c>
      <c r="F300" s="15" t="s">
        <v>137</v>
      </c>
      <c r="G300" s="15" t="s">
        <v>219</v>
      </c>
      <c r="H300" s="15" t="s">
        <v>136</v>
      </c>
      <c r="I300" s="15" t="s">
        <v>243</v>
      </c>
      <c r="J300" s="15" t="s">
        <v>140</v>
      </c>
      <c r="K300" s="15" t="s">
        <v>711</v>
      </c>
      <c r="L300" s="15" t="n">
        <v>2</v>
      </c>
      <c r="N300" s="15" t="n">
        <v>20</v>
      </c>
      <c r="O300" s="15" t="n">
        <v>4</v>
      </c>
      <c r="P300" s="15" t="n">
        <v>26</v>
      </c>
      <c r="Y300" s="15" t="s">
        <v>142</v>
      </c>
      <c r="AB300" s="15" t="s">
        <v>143</v>
      </c>
    </row>
    <row r="301" customFormat="false" ht="15" hidden="false" customHeight="true" outlineLevel="0" collapsed="false">
      <c r="A301" s="15" t="s">
        <v>709</v>
      </c>
      <c r="B301" s="15" t="s">
        <v>710</v>
      </c>
      <c r="C301" s="15" t="s">
        <v>217</v>
      </c>
      <c r="D301" s="15" t="s">
        <v>235</v>
      </c>
      <c r="E301" s="15" t="s">
        <v>136</v>
      </c>
      <c r="F301" s="15" t="s">
        <v>137</v>
      </c>
      <c r="G301" s="15" t="s">
        <v>219</v>
      </c>
      <c r="H301" s="15" t="s">
        <v>136</v>
      </c>
      <c r="I301" s="15" t="s">
        <v>243</v>
      </c>
      <c r="J301" s="15" t="s">
        <v>144</v>
      </c>
      <c r="K301" s="15" t="s">
        <v>712</v>
      </c>
      <c r="N301" s="15" t="n">
        <v>2</v>
      </c>
      <c r="P301" s="15" t="n">
        <v>2</v>
      </c>
      <c r="Y301" s="15" t="s">
        <v>142</v>
      </c>
      <c r="AB301" s="15" t="s">
        <v>143</v>
      </c>
    </row>
    <row r="302" customFormat="false" ht="15" hidden="false" customHeight="true" outlineLevel="0" collapsed="false">
      <c r="A302" s="15" t="s">
        <v>709</v>
      </c>
      <c r="B302" s="15" t="s">
        <v>710</v>
      </c>
      <c r="C302" s="15" t="s">
        <v>217</v>
      </c>
      <c r="D302" s="15" t="s">
        <v>235</v>
      </c>
      <c r="E302" s="15" t="s">
        <v>136</v>
      </c>
      <c r="F302" s="15" t="s">
        <v>137</v>
      </c>
      <c r="G302" s="15" t="s">
        <v>219</v>
      </c>
      <c r="H302" s="15" t="s">
        <v>136</v>
      </c>
      <c r="I302" s="15" t="s">
        <v>243</v>
      </c>
      <c r="J302" s="15" t="s">
        <v>150</v>
      </c>
      <c r="K302" s="15" t="s">
        <v>713</v>
      </c>
      <c r="L302" s="15" t="n">
        <v>83</v>
      </c>
      <c r="M302" s="15" t="n">
        <v>90</v>
      </c>
      <c r="N302" s="15" t="n">
        <v>47</v>
      </c>
      <c r="O302" s="15" t="n">
        <v>10</v>
      </c>
      <c r="P302" s="15" t="n">
        <v>230</v>
      </c>
      <c r="Y302" s="15" t="s">
        <v>142</v>
      </c>
      <c r="AB302" s="15" t="s">
        <v>143</v>
      </c>
    </row>
    <row r="303" customFormat="false" ht="15" hidden="false" customHeight="true" outlineLevel="0" collapsed="false">
      <c r="A303" s="15" t="s">
        <v>709</v>
      </c>
      <c r="B303" s="15" t="s">
        <v>710</v>
      </c>
      <c r="C303" s="15" t="s">
        <v>217</v>
      </c>
      <c r="D303" s="15" t="s">
        <v>235</v>
      </c>
      <c r="E303" s="15" t="s">
        <v>136</v>
      </c>
      <c r="F303" s="15" t="s">
        <v>137</v>
      </c>
      <c r="G303" s="15" t="s">
        <v>219</v>
      </c>
      <c r="H303" s="15" t="s">
        <v>136</v>
      </c>
      <c r="I303" s="15" t="s">
        <v>243</v>
      </c>
      <c r="J303" s="15" t="s">
        <v>166</v>
      </c>
      <c r="K303" s="15" t="s">
        <v>714</v>
      </c>
      <c r="L303" s="15" t="n">
        <v>1</v>
      </c>
      <c r="P303" s="15" t="n">
        <v>1</v>
      </c>
      <c r="Y303" s="15" t="s">
        <v>142</v>
      </c>
      <c r="AB303" s="15" t="s">
        <v>143</v>
      </c>
    </row>
    <row r="304" customFormat="false" ht="15" hidden="false" customHeight="true" outlineLevel="0" collapsed="false">
      <c r="A304" s="15" t="s">
        <v>709</v>
      </c>
      <c r="B304" s="15" t="s">
        <v>710</v>
      </c>
      <c r="C304" s="15" t="s">
        <v>217</v>
      </c>
      <c r="D304" s="15" t="s">
        <v>235</v>
      </c>
      <c r="E304" s="15" t="s">
        <v>136</v>
      </c>
      <c r="F304" s="15" t="s">
        <v>137</v>
      </c>
      <c r="G304" s="15" t="s">
        <v>219</v>
      </c>
      <c r="H304" s="15" t="s">
        <v>136</v>
      </c>
      <c r="I304" s="15" t="s">
        <v>243</v>
      </c>
      <c r="J304" s="15" t="s">
        <v>158</v>
      </c>
      <c r="K304" s="15" t="s">
        <v>715</v>
      </c>
      <c r="L304" s="15" t="n">
        <v>8</v>
      </c>
      <c r="M304" s="15" t="n">
        <v>37</v>
      </c>
      <c r="N304" s="15" t="n">
        <v>4</v>
      </c>
      <c r="O304" s="15" t="n">
        <v>12</v>
      </c>
      <c r="P304" s="15" t="n">
        <v>61</v>
      </c>
      <c r="Y304" s="15" t="s">
        <v>142</v>
      </c>
      <c r="AB304" s="15" t="s">
        <v>143</v>
      </c>
    </row>
    <row r="305" customFormat="false" ht="15" hidden="false" customHeight="true" outlineLevel="0" collapsed="false">
      <c r="A305" s="15" t="s">
        <v>709</v>
      </c>
      <c r="B305" s="15" t="s">
        <v>710</v>
      </c>
      <c r="C305" s="15" t="s">
        <v>217</v>
      </c>
      <c r="D305" s="15" t="s">
        <v>235</v>
      </c>
      <c r="E305" s="15" t="s">
        <v>136</v>
      </c>
      <c r="F305" s="15" t="s">
        <v>137</v>
      </c>
      <c r="G305" s="15" t="s">
        <v>219</v>
      </c>
      <c r="H305" s="15" t="s">
        <v>136</v>
      </c>
      <c r="I305" s="15" t="s">
        <v>243</v>
      </c>
      <c r="J305" s="15" t="s">
        <v>169</v>
      </c>
      <c r="K305" s="15" t="s">
        <v>716</v>
      </c>
      <c r="N305" s="15" t="n">
        <v>1</v>
      </c>
      <c r="P305" s="15" t="n">
        <v>1</v>
      </c>
      <c r="Y305" s="15" t="s">
        <v>142</v>
      </c>
      <c r="AB305" s="15" t="s">
        <v>143</v>
      </c>
    </row>
    <row r="306" customFormat="false" ht="15" hidden="false" customHeight="true" outlineLevel="0" collapsed="false">
      <c r="A306" s="15" t="s">
        <v>717</v>
      </c>
      <c r="B306" s="15" t="s">
        <v>718</v>
      </c>
      <c r="C306" s="15" t="s">
        <v>217</v>
      </c>
      <c r="D306" s="15" t="s">
        <v>235</v>
      </c>
      <c r="E306" s="15" t="s">
        <v>136</v>
      </c>
      <c r="F306" s="15" t="s">
        <v>137</v>
      </c>
      <c r="G306" s="15" t="s">
        <v>308</v>
      </c>
      <c r="H306" s="15" t="s">
        <v>136</v>
      </c>
      <c r="I306" s="15" t="s">
        <v>139</v>
      </c>
      <c r="J306" s="15" t="s">
        <v>140</v>
      </c>
      <c r="K306" s="15" t="s">
        <v>719</v>
      </c>
      <c r="N306" s="15" t="n">
        <v>2</v>
      </c>
      <c r="P306" s="15" t="n">
        <v>2</v>
      </c>
      <c r="Y306" s="15" t="s">
        <v>142</v>
      </c>
      <c r="AB306" s="15" t="s">
        <v>143</v>
      </c>
    </row>
    <row r="307" customFormat="false" ht="15" hidden="false" customHeight="true" outlineLevel="0" collapsed="false">
      <c r="A307" s="15" t="s">
        <v>717</v>
      </c>
      <c r="B307" s="15" t="s">
        <v>718</v>
      </c>
      <c r="C307" s="15" t="s">
        <v>217</v>
      </c>
      <c r="D307" s="15" t="s">
        <v>235</v>
      </c>
      <c r="E307" s="15" t="s">
        <v>136</v>
      </c>
      <c r="F307" s="15" t="s">
        <v>137</v>
      </c>
      <c r="G307" s="15" t="s">
        <v>308</v>
      </c>
      <c r="H307" s="15" t="s">
        <v>136</v>
      </c>
      <c r="I307" s="15" t="s">
        <v>139</v>
      </c>
      <c r="J307" s="15" t="s">
        <v>150</v>
      </c>
      <c r="K307" s="15" t="s">
        <v>720</v>
      </c>
      <c r="L307" s="15" t="n">
        <v>9</v>
      </c>
      <c r="N307" s="15" t="n">
        <v>55</v>
      </c>
      <c r="P307" s="15" t="n">
        <v>64</v>
      </c>
      <c r="Y307" s="15" t="s">
        <v>142</v>
      </c>
      <c r="AB307" s="15" t="s">
        <v>143</v>
      </c>
    </row>
    <row r="308" customFormat="false" ht="15" hidden="false" customHeight="true" outlineLevel="0" collapsed="false">
      <c r="A308" s="15" t="s">
        <v>717</v>
      </c>
      <c r="B308" s="15" t="s">
        <v>718</v>
      </c>
      <c r="C308" s="15" t="s">
        <v>217</v>
      </c>
      <c r="D308" s="15" t="s">
        <v>235</v>
      </c>
      <c r="E308" s="15" t="s">
        <v>136</v>
      </c>
      <c r="F308" s="15" t="s">
        <v>137</v>
      </c>
      <c r="G308" s="15" t="s">
        <v>308</v>
      </c>
      <c r="H308" s="15" t="s">
        <v>136</v>
      </c>
      <c r="I308" s="15" t="s">
        <v>139</v>
      </c>
      <c r="J308" s="15" t="s">
        <v>158</v>
      </c>
      <c r="K308" s="15" t="s">
        <v>721</v>
      </c>
      <c r="L308" s="15" t="n">
        <v>29</v>
      </c>
      <c r="N308" s="15" t="n">
        <v>22</v>
      </c>
      <c r="P308" s="15" t="n">
        <v>51</v>
      </c>
      <c r="Y308" s="15" t="s">
        <v>142</v>
      </c>
      <c r="AB308" s="15" t="s">
        <v>143</v>
      </c>
    </row>
    <row r="309" customFormat="false" ht="15" hidden="false" customHeight="true" outlineLevel="0" collapsed="false">
      <c r="A309" s="15" t="s">
        <v>717</v>
      </c>
      <c r="B309" s="15" t="s">
        <v>718</v>
      </c>
      <c r="C309" s="15" t="s">
        <v>217</v>
      </c>
      <c r="D309" s="15" t="s">
        <v>235</v>
      </c>
      <c r="E309" s="15" t="s">
        <v>136</v>
      </c>
      <c r="F309" s="15" t="s">
        <v>137</v>
      </c>
      <c r="G309" s="15" t="s">
        <v>308</v>
      </c>
      <c r="H309" s="15" t="s">
        <v>136</v>
      </c>
      <c r="I309" s="15" t="s">
        <v>139</v>
      </c>
      <c r="J309" s="15" t="s">
        <v>169</v>
      </c>
      <c r="K309" s="15" t="s">
        <v>722</v>
      </c>
      <c r="L309" s="15" t="n">
        <v>4</v>
      </c>
      <c r="P309" s="15" t="n">
        <v>4</v>
      </c>
      <c r="Y309" s="15" t="s">
        <v>142</v>
      </c>
      <c r="AB309" s="15" t="s">
        <v>143</v>
      </c>
    </row>
    <row r="310" customFormat="false" ht="15" hidden="false" customHeight="true" outlineLevel="0" collapsed="false">
      <c r="A310" s="15" t="s">
        <v>723</v>
      </c>
      <c r="B310" s="15" t="s">
        <v>724</v>
      </c>
      <c r="C310" s="15" t="s">
        <v>217</v>
      </c>
      <c r="D310" s="15" t="s">
        <v>218</v>
      </c>
      <c r="E310" s="15" t="s">
        <v>136</v>
      </c>
      <c r="F310" s="15" t="s">
        <v>137</v>
      </c>
      <c r="G310" s="15" t="s">
        <v>583</v>
      </c>
      <c r="H310" s="15" t="s">
        <v>136</v>
      </c>
      <c r="I310" s="15" t="s">
        <v>139</v>
      </c>
      <c r="J310" s="15" t="s">
        <v>150</v>
      </c>
      <c r="K310" s="15" t="s">
        <v>725</v>
      </c>
      <c r="L310" s="15" t="n">
        <v>244</v>
      </c>
      <c r="M310" s="15" t="n">
        <v>37</v>
      </c>
      <c r="N310" s="15" t="n">
        <v>33</v>
      </c>
      <c r="P310" s="15" t="n">
        <v>314</v>
      </c>
      <c r="Y310" s="15" t="s">
        <v>142</v>
      </c>
      <c r="AB310" s="15" t="s">
        <v>143</v>
      </c>
    </row>
    <row r="311" customFormat="false" ht="15" hidden="false" customHeight="true" outlineLevel="0" collapsed="false">
      <c r="A311" s="15" t="s">
        <v>723</v>
      </c>
      <c r="B311" s="15" t="s">
        <v>724</v>
      </c>
      <c r="C311" s="15" t="s">
        <v>217</v>
      </c>
      <c r="D311" s="15" t="s">
        <v>218</v>
      </c>
      <c r="E311" s="15" t="s">
        <v>136</v>
      </c>
      <c r="F311" s="15" t="s">
        <v>137</v>
      </c>
      <c r="G311" s="15" t="s">
        <v>583</v>
      </c>
      <c r="H311" s="15" t="s">
        <v>136</v>
      </c>
      <c r="I311" s="15" t="s">
        <v>139</v>
      </c>
      <c r="J311" s="15" t="s">
        <v>158</v>
      </c>
      <c r="K311" s="15" t="s">
        <v>726</v>
      </c>
      <c r="L311" s="15" t="n">
        <v>96</v>
      </c>
      <c r="M311" s="15" t="n">
        <v>19</v>
      </c>
      <c r="N311" s="15" t="n">
        <v>16</v>
      </c>
      <c r="P311" s="15" t="n">
        <v>131</v>
      </c>
      <c r="Y311" s="15" t="s">
        <v>142</v>
      </c>
      <c r="AB311" s="15" t="s">
        <v>143</v>
      </c>
    </row>
    <row r="312" customFormat="false" ht="15" hidden="false" customHeight="true" outlineLevel="0" collapsed="false">
      <c r="A312" s="15" t="s">
        <v>727</v>
      </c>
      <c r="B312" s="15" t="s">
        <v>728</v>
      </c>
      <c r="C312" s="15" t="s">
        <v>217</v>
      </c>
      <c r="D312" s="15" t="s">
        <v>235</v>
      </c>
      <c r="E312" s="15" t="s">
        <v>136</v>
      </c>
      <c r="F312" s="15" t="s">
        <v>137</v>
      </c>
      <c r="G312" s="15" t="s">
        <v>308</v>
      </c>
      <c r="H312" s="15" t="s">
        <v>136</v>
      </c>
      <c r="I312" s="15" t="s">
        <v>243</v>
      </c>
      <c r="J312" s="15" t="s">
        <v>140</v>
      </c>
      <c r="K312" s="15" t="s">
        <v>729</v>
      </c>
      <c r="M312" s="15" t="n">
        <v>2</v>
      </c>
      <c r="N312" s="15" t="n">
        <v>13</v>
      </c>
      <c r="O312" s="15" t="n">
        <v>74</v>
      </c>
      <c r="P312" s="15" t="n">
        <v>89</v>
      </c>
      <c r="Y312" s="15" t="s">
        <v>142</v>
      </c>
      <c r="AB312" s="15" t="s">
        <v>143</v>
      </c>
    </row>
    <row r="313" customFormat="false" ht="15" hidden="false" customHeight="true" outlineLevel="0" collapsed="false">
      <c r="A313" s="15" t="s">
        <v>727</v>
      </c>
      <c r="B313" s="15" t="s">
        <v>728</v>
      </c>
      <c r="C313" s="15" t="s">
        <v>217</v>
      </c>
      <c r="D313" s="15" t="s">
        <v>235</v>
      </c>
      <c r="E313" s="15" t="s">
        <v>136</v>
      </c>
      <c r="F313" s="15" t="s">
        <v>137</v>
      </c>
      <c r="G313" s="15" t="s">
        <v>308</v>
      </c>
      <c r="H313" s="15" t="s">
        <v>136</v>
      </c>
      <c r="I313" s="15" t="s">
        <v>243</v>
      </c>
      <c r="J313" s="15" t="s">
        <v>150</v>
      </c>
      <c r="K313" s="15" t="s">
        <v>730</v>
      </c>
      <c r="L313" s="15" t="n">
        <v>41</v>
      </c>
      <c r="M313" s="15" t="n">
        <v>8</v>
      </c>
      <c r="N313" s="15" t="n">
        <v>33</v>
      </c>
      <c r="P313" s="15" t="n">
        <v>82</v>
      </c>
      <c r="Y313" s="15" t="s">
        <v>142</v>
      </c>
      <c r="AB313" s="15" t="s">
        <v>143</v>
      </c>
    </row>
    <row r="314" customFormat="false" ht="15" hidden="false" customHeight="true" outlineLevel="0" collapsed="false">
      <c r="A314" s="15" t="s">
        <v>727</v>
      </c>
      <c r="B314" s="15" t="s">
        <v>728</v>
      </c>
      <c r="C314" s="15" t="s">
        <v>217</v>
      </c>
      <c r="D314" s="15" t="s">
        <v>235</v>
      </c>
      <c r="E314" s="15" t="s">
        <v>136</v>
      </c>
      <c r="F314" s="15" t="s">
        <v>137</v>
      </c>
      <c r="G314" s="15" t="s">
        <v>308</v>
      </c>
      <c r="H314" s="15" t="s">
        <v>136</v>
      </c>
      <c r="I314" s="15" t="s">
        <v>243</v>
      </c>
      <c r="J314" s="15" t="s">
        <v>158</v>
      </c>
      <c r="K314" s="15" t="s">
        <v>731</v>
      </c>
      <c r="L314" s="15" t="n">
        <v>17</v>
      </c>
      <c r="M314" s="15" t="n">
        <v>8</v>
      </c>
      <c r="N314" s="15" t="n">
        <v>5</v>
      </c>
      <c r="O314" s="15" t="n">
        <v>5</v>
      </c>
      <c r="P314" s="15" t="n">
        <v>35</v>
      </c>
      <c r="Y314" s="15" t="s">
        <v>142</v>
      </c>
      <c r="AB314" s="15" t="s">
        <v>143</v>
      </c>
    </row>
    <row r="315" customFormat="false" ht="15" hidden="false" customHeight="true" outlineLevel="0" collapsed="false">
      <c r="A315" s="15" t="s">
        <v>732</v>
      </c>
      <c r="B315" s="15" t="s">
        <v>733</v>
      </c>
      <c r="C315" s="15" t="s">
        <v>217</v>
      </c>
      <c r="D315" s="15" t="s">
        <v>218</v>
      </c>
      <c r="E315" s="15" t="s">
        <v>136</v>
      </c>
      <c r="F315" s="15" t="s">
        <v>137</v>
      </c>
      <c r="G315" s="15" t="s">
        <v>308</v>
      </c>
      <c r="H315" s="15" t="s">
        <v>136</v>
      </c>
      <c r="I315" s="15" t="s">
        <v>243</v>
      </c>
      <c r="J315" s="15" t="s">
        <v>140</v>
      </c>
      <c r="K315" s="15" t="s">
        <v>734</v>
      </c>
      <c r="M315" s="15" t="n">
        <v>8</v>
      </c>
      <c r="N315" s="15" t="n">
        <v>11</v>
      </c>
      <c r="O315" s="15" t="n">
        <v>3</v>
      </c>
      <c r="P315" s="15" t="n">
        <v>22</v>
      </c>
      <c r="Y315" s="15" t="s">
        <v>142</v>
      </c>
      <c r="AB315" s="15" t="s">
        <v>143</v>
      </c>
    </row>
    <row r="316" customFormat="false" ht="15" hidden="false" customHeight="true" outlineLevel="0" collapsed="false">
      <c r="A316" s="15" t="s">
        <v>732</v>
      </c>
      <c r="B316" s="15" t="s">
        <v>733</v>
      </c>
      <c r="C316" s="15" t="s">
        <v>217</v>
      </c>
      <c r="D316" s="15" t="s">
        <v>218</v>
      </c>
      <c r="E316" s="15" t="s">
        <v>136</v>
      </c>
      <c r="F316" s="15" t="s">
        <v>137</v>
      </c>
      <c r="G316" s="15" t="s">
        <v>308</v>
      </c>
      <c r="H316" s="15" t="s">
        <v>136</v>
      </c>
      <c r="I316" s="15" t="s">
        <v>243</v>
      </c>
      <c r="J316" s="15" t="s">
        <v>150</v>
      </c>
      <c r="K316" s="15" t="s">
        <v>735</v>
      </c>
      <c r="L316" s="15" t="n">
        <v>126</v>
      </c>
      <c r="M316" s="15" t="n">
        <v>79</v>
      </c>
      <c r="N316" s="15" t="n">
        <v>57</v>
      </c>
      <c r="O316" s="15" t="n">
        <v>40</v>
      </c>
      <c r="P316" s="15" t="n">
        <v>302</v>
      </c>
      <c r="Y316" s="15" t="s">
        <v>142</v>
      </c>
      <c r="AB316" s="15" t="s">
        <v>143</v>
      </c>
    </row>
    <row r="317" customFormat="false" ht="15" hidden="false" customHeight="true" outlineLevel="0" collapsed="false">
      <c r="A317" s="15" t="s">
        <v>732</v>
      </c>
      <c r="B317" s="15" t="s">
        <v>733</v>
      </c>
      <c r="C317" s="15" t="s">
        <v>217</v>
      </c>
      <c r="D317" s="15" t="s">
        <v>218</v>
      </c>
      <c r="E317" s="15" t="s">
        <v>136</v>
      </c>
      <c r="F317" s="15" t="s">
        <v>137</v>
      </c>
      <c r="G317" s="15" t="s">
        <v>308</v>
      </c>
      <c r="H317" s="15" t="s">
        <v>136</v>
      </c>
      <c r="I317" s="15" t="s">
        <v>243</v>
      </c>
      <c r="J317" s="15" t="s">
        <v>158</v>
      </c>
      <c r="K317" s="15" t="s">
        <v>736</v>
      </c>
      <c r="L317" s="15" t="n">
        <v>26</v>
      </c>
      <c r="M317" s="15" t="n">
        <v>4</v>
      </c>
      <c r="N317" s="15" t="n">
        <v>7</v>
      </c>
      <c r="P317" s="15" t="n">
        <v>37</v>
      </c>
      <c r="Y317" s="15" t="s">
        <v>142</v>
      </c>
      <c r="AB317" s="15" t="s">
        <v>143</v>
      </c>
    </row>
    <row r="318" customFormat="false" ht="15" hidden="false" customHeight="true" outlineLevel="0" collapsed="false">
      <c r="A318" s="15" t="s">
        <v>737</v>
      </c>
      <c r="B318" s="15" t="s">
        <v>738</v>
      </c>
      <c r="C318" s="15" t="s">
        <v>217</v>
      </c>
      <c r="D318" s="15" t="s">
        <v>235</v>
      </c>
      <c r="E318" s="15" t="s">
        <v>136</v>
      </c>
      <c r="F318" s="15" t="s">
        <v>137</v>
      </c>
      <c r="G318" s="15" t="s">
        <v>308</v>
      </c>
      <c r="H318" s="15" t="s">
        <v>136</v>
      </c>
      <c r="I318" s="15" t="s">
        <v>243</v>
      </c>
      <c r="J318" s="15" t="s">
        <v>140</v>
      </c>
      <c r="K318" s="15" t="s">
        <v>739</v>
      </c>
      <c r="L318" s="15" t="n">
        <v>122</v>
      </c>
      <c r="M318" s="15" t="n">
        <v>68</v>
      </c>
      <c r="N318" s="15" t="n">
        <v>17</v>
      </c>
      <c r="P318" s="15" t="n">
        <v>207</v>
      </c>
      <c r="Y318" s="15" t="s">
        <v>142</v>
      </c>
      <c r="AB318" s="15" t="s">
        <v>143</v>
      </c>
    </row>
    <row r="319" customFormat="false" ht="15" hidden="false" customHeight="true" outlineLevel="0" collapsed="false">
      <c r="A319" s="15" t="s">
        <v>737</v>
      </c>
      <c r="B319" s="15" t="s">
        <v>738</v>
      </c>
      <c r="C319" s="15" t="s">
        <v>217</v>
      </c>
      <c r="D319" s="15" t="s">
        <v>235</v>
      </c>
      <c r="E319" s="15" t="s">
        <v>136</v>
      </c>
      <c r="F319" s="15" t="s">
        <v>137</v>
      </c>
      <c r="G319" s="15" t="s">
        <v>308</v>
      </c>
      <c r="H319" s="15" t="s">
        <v>136</v>
      </c>
      <c r="I319" s="15" t="s">
        <v>243</v>
      </c>
      <c r="J319" s="15" t="s">
        <v>144</v>
      </c>
      <c r="K319" s="15" t="s">
        <v>740</v>
      </c>
      <c r="L319" s="15" t="n">
        <v>13</v>
      </c>
      <c r="M319" s="15" t="n">
        <v>3</v>
      </c>
      <c r="N319" s="15" t="n">
        <v>20</v>
      </c>
      <c r="O319" s="15" t="n">
        <v>1</v>
      </c>
      <c r="P319" s="15" t="n">
        <v>37</v>
      </c>
      <c r="Y319" s="15" t="s">
        <v>142</v>
      </c>
      <c r="AB319" s="15" t="s">
        <v>143</v>
      </c>
    </row>
    <row r="320" customFormat="false" ht="15" hidden="false" customHeight="true" outlineLevel="0" collapsed="false">
      <c r="A320" s="15" t="s">
        <v>737</v>
      </c>
      <c r="B320" s="15" t="s">
        <v>738</v>
      </c>
      <c r="C320" s="15" t="s">
        <v>217</v>
      </c>
      <c r="D320" s="15" t="s">
        <v>235</v>
      </c>
      <c r="E320" s="15" t="s">
        <v>136</v>
      </c>
      <c r="F320" s="15" t="s">
        <v>137</v>
      </c>
      <c r="G320" s="15" t="s">
        <v>308</v>
      </c>
      <c r="H320" s="15" t="s">
        <v>136</v>
      </c>
      <c r="I320" s="15" t="s">
        <v>243</v>
      </c>
      <c r="J320" s="15" t="s">
        <v>150</v>
      </c>
      <c r="K320" s="15" t="s">
        <v>741</v>
      </c>
      <c r="L320" s="15" t="n">
        <v>399</v>
      </c>
      <c r="M320" s="15" t="n">
        <v>368</v>
      </c>
      <c r="N320" s="15" t="n">
        <v>830</v>
      </c>
      <c r="O320" s="15" t="n">
        <v>362</v>
      </c>
      <c r="P320" s="15" t="n">
        <v>1959</v>
      </c>
      <c r="Y320" s="15" t="s">
        <v>142</v>
      </c>
      <c r="AB320" s="15" t="s">
        <v>143</v>
      </c>
    </row>
    <row r="321" customFormat="false" ht="15" hidden="false" customHeight="true" outlineLevel="0" collapsed="false">
      <c r="A321" s="15" t="s">
        <v>737</v>
      </c>
      <c r="B321" s="15" t="s">
        <v>738</v>
      </c>
      <c r="C321" s="15" t="s">
        <v>217</v>
      </c>
      <c r="D321" s="15" t="s">
        <v>235</v>
      </c>
      <c r="E321" s="15" t="s">
        <v>136</v>
      </c>
      <c r="F321" s="15" t="s">
        <v>137</v>
      </c>
      <c r="G321" s="15" t="s">
        <v>308</v>
      </c>
      <c r="H321" s="15" t="s">
        <v>136</v>
      </c>
      <c r="I321" s="15" t="s">
        <v>243</v>
      </c>
      <c r="J321" s="15" t="s">
        <v>166</v>
      </c>
      <c r="K321" s="15" t="s">
        <v>742</v>
      </c>
      <c r="L321" s="15" t="n">
        <v>4</v>
      </c>
      <c r="P321" s="15" t="n">
        <v>4</v>
      </c>
      <c r="Y321" s="15" t="s">
        <v>142</v>
      </c>
      <c r="AB321" s="15" t="s">
        <v>143</v>
      </c>
    </row>
    <row r="322" customFormat="false" ht="15" hidden="false" customHeight="true" outlineLevel="0" collapsed="false">
      <c r="A322" s="15" t="s">
        <v>737</v>
      </c>
      <c r="B322" s="15" t="s">
        <v>738</v>
      </c>
      <c r="C322" s="15" t="s">
        <v>217</v>
      </c>
      <c r="D322" s="15" t="s">
        <v>235</v>
      </c>
      <c r="E322" s="15" t="s">
        <v>136</v>
      </c>
      <c r="F322" s="15" t="s">
        <v>137</v>
      </c>
      <c r="G322" s="15" t="s">
        <v>308</v>
      </c>
      <c r="H322" s="15" t="s">
        <v>136</v>
      </c>
      <c r="I322" s="15" t="s">
        <v>243</v>
      </c>
      <c r="J322" s="15" t="s">
        <v>158</v>
      </c>
      <c r="K322" s="15" t="s">
        <v>743</v>
      </c>
      <c r="L322" s="15" t="n">
        <v>98</v>
      </c>
      <c r="M322" s="15" t="n">
        <v>70</v>
      </c>
      <c r="N322" s="15" t="n">
        <v>122</v>
      </c>
      <c r="O322" s="15" t="n">
        <v>64</v>
      </c>
      <c r="P322" s="15" t="n">
        <v>354</v>
      </c>
      <c r="Y322" s="15" t="s">
        <v>142</v>
      </c>
      <c r="AB322" s="15" t="s">
        <v>143</v>
      </c>
    </row>
    <row r="323" customFormat="false" ht="15" hidden="false" customHeight="true" outlineLevel="0" collapsed="false">
      <c r="A323" s="15" t="s">
        <v>737</v>
      </c>
      <c r="B323" s="15" t="s">
        <v>738</v>
      </c>
      <c r="C323" s="15" t="s">
        <v>217</v>
      </c>
      <c r="D323" s="15" t="s">
        <v>235</v>
      </c>
      <c r="E323" s="15" t="s">
        <v>136</v>
      </c>
      <c r="F323" s="15" t="s">
        <v>137</v>
      </c>
      <c r="G323" s="15" t="s">
        <v>308</v>
      </c>
      <c r="H323" s="15" t="s">
        <v>136</v>
      </c>
      <c r="I323" s="15" t="s">
        <v>243</v>
      </c>
      <c r="J323" s="15" t="s">
        <v>169</v>
      </c>
      <c r="K323" s="15" t="s">
        <v>744</v>
      </c>
      <c r="M323" s="15" t="n">
        <v>4</v>
      </c>
      <c r="N323" s="15" t="n">
        <v>67</v>
      </c>
      <c r="O323" s="15" t="n">
        <v>29</v>
      </c>
      <c r="P323" s="15" t="n">
        <v>100</v>
      </c>
      <c r="Y323" s="15" t="s">
        <v>142</v>
      </c>
      <c r="AB323" s="15" t="s">
        <v>143</v>
      </c>
    </row>
    <row r="324" customFormat="false" ht="15" hidden="false" customHeight="true" outlineLevel="0" collapsed="false">
      <c r="A324" s="15" t="s">
        <v>745</v>
      </c>
      <c r="B324" s="15" t="s">
        <v>746</v>
      </c>
      <c r="C324" s="15" t="s">
        <v>217</v>
      </c>
      <c r="D324" s="15" t="s">
        <v>235</v>
      </c>
      <c r="E324" s="15" t="s">
        <v>136</v>
      </c>
      <c r="F324" s="15" t="s">
        <v>137</v>
      </c>
      <c r="G324" s="15" t="s">
        <v>308</v>
      </c>
      <c r="H324" s="15" t="s">
        <v>136</v>
      </c>
      <c r="I324" s="15" t="s">
        <v>139</v>
      </c>
      <c r="J324" s="15" t="s">
        <v>140</v>
      </c>
      <c r="K324" s="15" t="s">
        <v>747</v>
      </c>
      <c r="L324" s="15" t="n">
        <v>24</v>
      </c>
      <c r="P324" s="15" t="n">
        <v>24</v>
      </c>
      <c r="Y324" s="15" t="s">
        <v>142</v>
      </c>
      <c r="AB324" s="15" t="s">
        <v>143</v>
      </c>
    </row>
    <row r="325" customFormat="false" ht="15" hidden="false" customHeight="true" outlineLevel="0" collapsed="false">
      <c r="A325" s="15" t="s">
        <v>745</v>
      </c>
      <c r="B325" s="15" t="s">
        <v>746</v>
      </c>
      <c r="C325" s="15" t="s">
        <v>217</v>
      </c>
      <c r="D325" s="15" t="s">
        <v>235</v>
      </c>
      <c r="E325" s="15" t="s">
        <v>136</v>
      </c>
      <c r="F325" s="15" t="s">
        <v>137</v>
      </c>
      <c r="G325" s="15" t="s">
        <v>308</v>
      </c>
      <c r="H325" s="15" t="s">
        <v>136</v>
      </c>
      <c r="I325" s="15" t="s">
        <v>139</v>
      </c>
      <c r="J325" s="15" t="s">
        <v>169</v>
      </c>
      <c r="K325" s="15" t="s">
        <v>748</v>
      </c>
      <c r="L325" s="15" t="n">
        <v>1</v>
      </c>
      <c r="P325" s="15" t="n">
        <v>1</v>
      </c>
      <c r="Y325" s="15" t="s">
        <v>142</v>
      </c>
      <c r="AB325" s="15" t="s">
        <v>143</v>
      </c>
    </row>
    <row r="326" customFormat="false" ht="15" hidden="false" customHeight="true" outlineLevel="0" collapsed="false">
      <c r="A326" s="15" t="s">
        <v>749</v>
      </c>
      <c r="B326" s="15" t="s">
        <v>750</v>
      </c>
      <c r="C326" s="15" t="s">
        <v>148</v>
      </c>
      <c r="E326" s="15" t="s">
        <v>136</v>
      </c>
      <c r="F326" s="15" t="s">
        <v>137</v>
      </c>
      <c r="G326" s="15" t="s">
        <v>379</v>
      </c>
      <c r="H326" s="15" t="s">
        <v>136</v>
      </c>
      <c r="I326" s="15" t="s">
        <v>139</v>
      </c>
      <c r="J326" s="15" t="s">
        <v>140</v>
      </c>
      <c r="K326" s="15" t="s">
        <v>751</v>
      </c>
      <c r="N326" s="15" t="n">
        <v>6</v>
      </c>
      <c r="P326" s="15" t="n">
        <v>6</v>
      </c>
      <c r="Y326" s="15" t="s">
        <v>142</v>
      </c>
      <c r="AB326" s="15" t="s">
        <v>143</v>
      </c>
    </row>
    <row r="327" customFormat="false" ht="15" hidden="false" customHeight="true" outlineLevel="0" collapsed="false">
      <c r="A327" s="15" t="s">
        <v>749</v>
      </c>
      <c r="B327" s="15" t="s">
        <v>750</v>
      </c>
      <c r="C327" s="15" t="s">
        <v>148</v>
      </c>
      <c r="E327" s="15" t="s">
        <v>136</v>
      </c>
      <c r="F327" s="15" t="s">
        <v>137</v>
      </c>
      <c r="G327" s="15" t="s">
        <v>379</v>
      </c>
      <c r="H327" s="15" t="s">
        <v>136</v>
      </c>
      <c r="I327" s="15" t="s">
        <v>139</v>
      </c>
      <c r="J327" s="15" t="s">
        <v>150</v>
      </c>
      <c r="K327" s="15" t="s">
        <v>752</v>
      </c>
      <c r="O327" s="15" t="n">
        <v>52</v>
      </c>
      <c r="P327" s="15" t="n">
        <v>52</v>
      </c>
      <c r="Y327" s="15" t="s">
        <v>142</v>
      </c>
      <c r="AB327" s="15" t="s">
        <v>143</v>
      </c>
    </row>
    <row r="328" customFormat="false" ht="15" hidden="false" customHeight="true" outlineLevel="0" collapsed="false">
      <c r="A328" s="15" t="s">
        <v>749</v>
      </c>
      <c r="B328" s="15" t="s">
        <v>750</v>
      </c>
      <c r="C328" s="15" t="s">
        <v>148</v>
      </c>
      <c r="E328" s="15" t="s">
        <v>136</v>
      </c>
      <c r="F328" s="15" t="s">
        <v>137</v>
      </c>
      <c r="G328" s="15" t="s">
        <v>379</v>
      </c>
      <c r="H328" s="15" t="s">
        <v>136</v>
      </c>
      <c r="I328" s="15" t="s">
        <v>139</v>
      </c>
      <c r="J328" s="15" t="s">
        <v>158</v>
      </c>
      <c r="K328" s="15" t="s">
        <v>753</v>
      </c>
      <c r="O328" s="15" t="n">
        <v>2</v>
      </c>
      <c r="P328" s="15" t="n">
        <v>2</v>
      </c>
      <c r="Y328" s="15" t="s">
        <v>142</v>
      </c>
      <c r="AB328" s="15" t="s">
        <v>143</v>
      </c>
    </row>
    <row r="329" customFormat="false" ht="15" hidden="false" customHeight="true" outlineLevel="0" collapsed="false">
      <c r="A329" s="15" t="s">
        <v>754</v>
      </c>
      <c r="B329" s="15" t="s">
        <v>755</v>
      </c>
      <c r="C329" s="15" t="s">
        <v>217</v>
      </c>
      <c r="D329" s="15" t="s">
        <v>235</v>
      </c>
      <c r="E329" s="15" t="s">
        <v>136</v>
      </c>
      <c r="F329" s="15" t="s">
        <v>137</v>
      </c>
      <c r="G329" s="15" t="s">
        <v>756</v>
      </c>
      <c r="H329" s="15" t="s">
        <v>136</v>
      </c>
      <c r="I329" s="15" t="s">
        <v>139</v>
      </c>
      <c r="J329" s="15" t="s">
        <v>150</v>
      </c>
      <c r="K329" s="15" t="s">
        <v>757</v>
      </c>
      <c r="L329" s="15" t="n">
        <v>5</v>
      </c>
      <c r="O329" s="15" t="n">
        <v>2</v>
      </c>
      <c r="P329" s="15" t="n">
        <v>7</v>
      </c>
      <c r="Y329" s="15" t="s">
        <v>142</v>
      </c>
      <c r="AB329" s="15" t="s">
        <v>143</v>
      </c>
    </row>
    <row r="330" customFormat="false" ht="15" hidden="false" customHeight="true" outlineLevel="0" collapsed="false">
      <c r="A330" s="15" t="s">
        <v>758</v>
      </c>
      <c r="B330" s="15" t="s">
        <v>759</v>
      </c>
      <c r="C330" s="15" t="s">
        <v>134</v>
      </c>
      <c r="D330" s="15" t="s">
        <v>135</v>
      </c>
      <c r="E330" s="15" t="s">
        <v>136</v>
      </c>
      <c r="F330" s="15" t="s">
        <v>137</v>
      </c>
      <c r="G330" s="15" t="s">
        <v>138</v>
      </c>
      <c r="H330" s="15" t="s">
        <v>136</v>
      </c>
      <c r="I330" s="15" t="s">
        <v>139</v>
      </c>
      <c r="J330" s="15" t="s">
        <v>150</v>
      </c>
      <c r="K330" s="15" t="s">
        <v>760</v>
      </c>
      <c r="M330" s="15" t="n">
        <v>1</v>
      </c>
      <c r="P330" s="15" t="n">
        <v>1</v>
      </c>
      <c r="Y330" s="15" t="s">
        <v>142</v>
      </c>
      <c r="AB330" s="15" t="s">
        <v>143</v>
      </c>
    </row>
    <row r="331" customFormat="false" ht="15" hidden="false" customHeight="true" outlineLevel="0" collapsed="false">
      <c r="A331" s="15" t="s">
        <v>758</v>
      </c>
      <c r="B331" s="15" t="s">
        <v>759</v>
      </c>
      <c r="C331" s="15" t="s">
        <v>134</v>
      </c>
      <c r="D331" s="15" t="s">
        <v>135</v>
      </c>
      <c r="E331" s="15" t="s">
        <v>136</v>
      </c>
      <c r="F331" s="15" t="s">
        <v>137</v>
      </c>
      <c r="G331" s="15" t="s">
        <v>138</v>
      </c>
      <c r="H331" s="15" t="s">
        <v>136</v>
      </c>
      <c r="I331" s="15" t="s">
        <v>139</v>
      </c>
      <c r="J331" s="15" t="s">
        <v>158</v>
      </c>
      <c r="K331" s="15" t="s">
        <v>761</v>
      </c>
      <c r="M331" s="15" t="n">
        <v>41</v>
      </c>
      <c r="P331" s="15" t="n">
        <v>41</v>
      </c>
      <c r="Y331" s="15" t="s">
        <v>142</v>
      </c>
      <c r="AB331" s="15" t="s">
        <v>143</v>
      </c>
    </row>
    <row r="332" customFormat="false" ht="15" hidden="false" customHeight="true" outlineLevel="0" collapsed="false">
      <c r="A332" s="15" t="s">
        <v>762</v>
      </c>
      <c r="B332" s="15" t="s">
        <v>763</v>
      </c>
      <c r="C332" s="15" t="s">
        <v>134</v>
      </c>
      <c r="D332" s="15" t="s">
        <v>541</v>
      </c>
      <c r="E332" s="15" t="s">
        <v>136</v>
      </c>
      <c r="F332" s="15" t="s">
        <v>137</v>
      </c>
      <c r="G332" s="15" t="s">
        <v>504</v>
      </c>
      <c r="H332" s="15" t="s">
        <v>136</v>
      </c>
      <c r="I332" s="15" t="s">
        <v>139</v>
      </c>
      <c r="J332" s="15" t="s">
        <v>150</v>
      </c>
      <c r="K332" s="15" t="s">
        <v>764</v>
      </c>
      <c r="M332" s="15" t="n">
        <v>28</v>
      </c>
      <c r="P332" s="15" t="n">
        <v>28</v>
      </c>
      <c r="Y332" s="15" t="s">
        <v>142</v>
      </c>
      <c r="AB332" s="15" t="s">
        <v>143</v>
      </c>
    </row>
    <row r="333" customFormat="false" ht="15" hidden="false" customHeight="true" outlineLevel="0" collapsed="false">
      <c r="A333" s="15" t="s">
        <v>762</v>
      </c>
      <c r="B333" s="15" t="s">
        <v>763</v>
      </c>
      <c r="C333" s="15" t="s">
        <v>134</v>
      </c>
      <c r="D333" s="15" t="s">
        <v>541</v>
      </c>
      <c r="E333" s="15" t="s">
        <v>136</v>
      </c>
      <c r="F333" s="15" t="s">
        <v>137</v>
      </c>
      <c r="G333" s="15" t="s">
        <v>504</v>
      </c>
      <c r="H333" s="15" t="s">
        <v>136</v>
      </c>
      <c r="I333" s="15" t="s">
        <v>139</v>
      </c>
      <c r="J333" s="15" t="s">
        <v>166</v>
      </c>
      <c r="K333" s="15" t="s">
        <v>765</v>
      </c>
      <c r="M333" s="15" t="n">
        <v>146</v>
      </c>
      <c r="P333" s="15" t="n">
        <v>146</v>
      </c>
      <c r="Y333" s="15" t="s">
        <v>142</v>
      </c>
      <c r="AB333" s="15" t="s">
        <v>143</v>
      </c>
    </row>
    <row r="334" customFormat="false" ht="15" hidden="false" customHeight="true" outlineLevel="0" collapsed="false">
      <c r="A334" s="15" t="s">
        <v>762</v>
      </c>
      <c r="B334" s="15" t="s">
        <v>763</v>
      </c>
      <c r="C334" s="15" t="s">
        <v>134</v>
      </c>
      <c r="D334" s="15" t="s">
        <v>541</v>
      </c>
      <c r="E334" s="15" t="s">
        <v>136</v>
      </c>
      <c r="F334" s="15" t="s">
        <v>137</v>
      </c>
      <c r="G334" s="15" t="s">
        <v>504</v>
      </c>
      <c r="H334" s="15" t="s">
        <v>136</v>
      </c>
      <c r="I334" s="15" t="s">
        <v>139</v>
      </c>
      <c r="J334" s="15" t="s">
        <v>169</v>
      </c>
      <c r="K334" s="15" t="s">
        <v>766</v>
      </c>
      <c r="N334" s="15" t="n">
        <v>2</v>
      </c>
      <c r="P334" s="15" t="n">
        <v>2</v>
      </c>
      <c r="Y334" s="15" t="s">
        <v>142</v>
      </c>
      <c r="AB334" s="15" t="s">
        <v>143</v>
      </c>
    </row>
    <row r="335" customFormat="false" ht="15" hidden="false" customHeight="true" outlineLevel="0" collapsed="false">
      <c r="A335" s="15" t="s">
        <v>767</v>
      </c>
      <c r="B335" s="15" t="s">
        <v>768</v>
      </c>
      <c r="C335" s="15" t="s">
        <v>134</v>
      </c>
      <c r="D335" s="15" t="s">
        <v>769</v>
      </c>
      <c r="E335" s="15" t="s">
        <v>136</v>
      </c>
      <c r="F335" s="15" t="s">
        <v>137</v>
      </c>
      <c r="G335" s="15" t="s">
        <v>193</v>
      </c>
      <c r="H335" s="15" t="s">
        <v>136</v>
      </c>
      <c r="I335" s="15" t="s">
        <v>243</v>
      </c>
      <c r="J335" s="15" t="s">
        <v>140</v>
      </c>
      <c r="K335" s="15" t="s">
        <v>770</v>
      </c>
      <c r="L335" s="15" t="n">
        <v>695</v>
      </c>
      <c r="M335" s="15" t="n">
        <v>355</v>
      </c>
      <c r="N335" s="15" t="n">
        <v>162</v>
      </c>
      <c r="O335" s="15" t="n">
        <v>291</v>
      </c>
      <c r="P335" s="15" t="n">
        <v>1503</v>
      </c>
      <c r="Y335" s="15" t="s">
        <v>142</v>
      </c>
      <c r="AB335" s="15" t="s">
        <v>163</v>
      </c>
      <c r="AC335" s="15" t="n">
        <v>2148</v>
      </c>
      <c r="AD335" s="15" t="n">
        <v>23.3062839</v>
      </c>
      <c r="AE335" s="15" t="n">
        <v>2639</v>
      </c>
      <c r="AF335" s="15" t="s">
        <v>95</v>
      </c>
    </row>
    <row r="336" customFormat="false" ht="15" hidden="false" customHeight="true" outlineLevel="0" collapsed="false">
      <c r="A336" s="15" t="s">
        <v>767</v>
      </c>
      <c r="B336" s="15" t="s">
        <v>768</v>
      </c>
      <c r="C336" s="15" t="s">
        <v>134</v>
      </c>
      <c r="D336" s="15" t="s">
        <v>769</v>
      </c>
      <c r="E336" s="15" t="s">
        <v>136</v>
      </c>
      <c r="F336" s="15" t="s">
        <v>137</v>
      </c>
      <c r="G336" s="15" t="s">
        <v>193</v>
      </c>
      <c r="H336" s="15" t="s">
        <v>136</v>
      </c>
      <c r="I336" s="15" t="s">
        <v>243</v>
      </c>
      <c r="J336" s="15" t="s">
        <v>144</v>
      </c>
      <c r="K336" s="15" t="s">
        <v>771</v>
      </c>
      <c r="L336" s="15" t="n">
        <v>95</v>
      </c>
      <c r="M336" s="15" t="n">
        <v>75</v>
      </c>
      <c r="N336" s="15" t="n">
        <v>15</v>
      </c>
      <c r="O336" s="15" t="n">
        <v>45</v>
      </c>
      <c r="P336" s="15" t="n">
        <v>230</v>
      </c>
      <c r="Y336" s="15" t="s">
        <v>142</v>
      </c>
      <c r="AB336" s="15" t="s">
        <v>163</v>
      </c>
      <c r="AC336" s="15" t="n">
        <v>2148</v>
      </c>
      <c r="AD336" s="15" t="n">
        <v>23.3062839</v>
      </c>
      <c r="AE336" s="15" t="n">
        <v>2639</v>
      </c>
      <c r="AF336" s="15" t="s">
        <v>95</v>
      </c>
    </row>
    <row r="337" customFormat="false" ht="15" hidden="false" customHeight="true" outlineLevel="0" collapsed="false">
      <c r="A337" s="15" t="s">
        <v>767</v>
      </c>
      <c r="B337" s="15" t="s">
        <v>768</v>
      </c>
      <c r="C337" s="15" t="s">
        <v>134</v>
      </c>
      <c r="D337" s="15" t="s">
        <v>769</v>
      </c>
      <c r="E337" s="15" t="s">
        <v>136</v>
      </c>
      <c r="F337" s="15" t="s">
        <v>137</v>
      </c>
      <c r="G337" s="15" t="s">
        <v>193</v>
      </c>
      <c r="H337" s="15" t="s">
        <v>136</v>
      </c>
      <c r="I337" s="15" t="s">
        <v>243</v>
      </c>
      <c r="J337" s="15" t="s">
        <v>150</v>
      </c>
      <c r="K337" s="15" t="s">
        <v>772</v>
      </c>
      <c r="L337" s="15" t="n">
        <v>1333</v>
      </c>
      <c r="M337" s="15" t="n">
        <v>1453</v>
      </c>
      <c r="N337" s="15" t="n">
        <v>2048</v>
      </c>
      <c r="O337" s="15" t="n">
        <v>1364</v>
      </c>
      <c r="P337" s="15" t="n">
        <v>6198</v>
      </c>
      <c r="Y337" s="15" t="s">
        <v>142</v>
      </c>
      <c r="AB337" s="15" t="s">
        <v>163</v>
      </c>
      <c r="AC337" s="15" t="n">
        <v>2148</v>
      </c>
      <c r="AD337" s="15" t="n">
        <v>23.3062839</v>
      </c>
      <c r="AE337" s="15" t="n">
        <v>2639</v>
      </c>
      <c r="AF337" s="15" t="s">
        <v>95</v>
      </c>
    </row>
    <row r="338" customFormat="false" ht="15" hidden="false" customHeight="true" outlineLevel="0" collapsed="false">
      <c r="A338" s="15" t="s">
        <v>767</v>
      </c>
      <c r="B338" s="15" t="s">
        <v>768</v>
      </c>
      <c r="C338" s="15" t="s">
        <v>134</v>
      </c>
      <c r="D338" s="15" t="s">
        <v>769</v>
      </c>
      <c r="E338" s="15" t="s">
        <v>136</v>
      </c>
      <c r="F338" s="15" t="s">
        <v>137</v>
      </c>
      <c r="G338" s="15" t="s">
        <v>193</v>
      </c>
      <c r="H338" s="15" t="s">
        <v>136</v>
      </c>
      <c r="I338" s="15" t="s">
        <v>243</v>
      </c>
      <c r="J338" s="15" t="s">
        <v>166</v>
      </c>
      <c r="K338" s="15" t="s">
        <v>773</v>
      </c>
      <c r="L338" s="15" t="n">
        <v>2093</v>
      </c>
      <c r="M338" s="15" t="n">
        <v>1583</v>
      </c>
      <c r="N338" s="15" t="n">
        <v>1790</v>
      </c>
      <c r="O338" s="15" t="n">
        <v>1717</v>
      </c>
      <c r="P338" s="15" t="n">
        <v>7183</v>
      </c>
      <c r="Y338" s="15" t="s">
        <v>142</v>
      </c>
      <c r="AB338" s="15" t="s">
        <v>163</v>
      </c>
      <c r="AC338" s="15" t="n">
        <v>2148</v>
      </c>
      <c r="AD338" s="15" t="n">
        <v>23.3062839</v>
      </c>
      <c r="AE338" s="15" t="n">
        <v>2639</v>
      </c>
      <c r="AF338" s="15" t="s">
        <v>95</v>
      </c>
    </row>
    <row r="339" customFormat="false" ht="15" hidden="false" customHeight="true" outlineLevel="0" collapsed="false">
      <c r="A339" s="15" t="s">
        <v>767</v>
      </c>
      <c r="B339" s="15" t="s">
        <v>768</v>
      </c>
      <c r="C339" s="15" t="s">
        <v>134</v>
      </c>
      <c r="D339" s="15" t="s">
        <v>769</v>
      </c>
      <c r="E339" s="15" t="s">
        <v>136</v>
      </c>
      <c r="F339" s="15" t="s">
        <v>137</v>
      </c>
      <c r="G339" s="15" t="s">
        <v>193</v>
      </c>
      <c r="H339" s="15" t="s">
        <v>136</v>
      </c>
      <c r="I339" s="15" t="s">
        <v>243</v>
      </c>
      <c r="J339" s="15" t="s">
        <v>158</v>
      </c>
      <c r="K339" s="15" t="s">
        <v>774</v>
      </c>
      <c r="L339" s="15" t="n">
        <v>298</v>
      </c>
      <c r="M339" s="15" t="n">
        <v>213</v>
      </c>
      <c r="N339" s="15" t="n">
        <v>155</v>
      </c>
      <c r="O339" s="15" t="n">
        <v>80</v>
      </c>
      <c r="P339" s="15" t="n">
        <v>746</v>
      </c>
      <c r="Y339" s="15" t="s">
        <v>142</v>
      </c>
      <c r="AB339" s="15" t="s">
        <v>163</v>
      </c>
      <c r="AC339" s="15" t="n">
        <v>2148</v>
      </c>
      <c r="AD339" s="15" t="n">
        <v>23.3062839</v>
      </c>
      <c r="AE339" s="15" t="n">
        <v>2639</v>
      </c>
      <c r="AF339" s="15" t="s">
        <v>95</v>
      </c>
    </row>
    <row r="340" customFormat="false" ht="15" hidden="false" customHeight="true" outlineLevel="0" collapsed="false">
      <c r="A340" s="15" t="s">
        <v>767</v>
      </c>
      <c r="B340" s="15" t="s">
        <v>768</v>
      </c>
      <c r="C340" s="15" t="s">
        <v>134</v>
      </c>
      <c r="D340" s="15" t="s">
        <v>769</v>
      </c>
      <c r="E340" s="15" t="s">
        <v>136</v>
      </c>
      <c r="F340" s="15" t="s">
        <v>137</v>
      </c>
      <c r="G340" s="15" t="s">
        <v>193</v>
      </c>
      <c r="H340" s="15" t="s">
        <v>136</v>
      </c>
      <c r="I340" s="15" t="s">
        <v>243</v>
      </c>
      <c r="J340" s="15" t="s">
        <v>169</v>
      </c>
      <c r="K340" s="15" t="s">
        <v>775</v>
      </c>
      <c r="L340" s="15" t="n">
        <v>8</v>
      </c>
      <c r="M340" s="15" t="n">
        <v>9</v>
      </c>
      <c r="N340" s="15" t="n">
        <v>3</v>
      </c>
      <c r="P340" s="15" t="n">
        <v>20</v>
      </c>
      <c r="Y340" s="15" t="s">
        <v>142</v>
      </c>
      <c r="AB340" s="15" t="s">
        <v>163</v>
      </c>
      <c r="AC340" s="15" t="n">
        <v>2148</v>
      </c>
      <c r="AD340" s="15" t="n">
        <v>23.3062839</v>
      </c>
      <c r="AE340" s="15" t="n">
        <v>2639</v>
      </c>
      <c r="AF340" s="15" t="s">
        <v>95</v>
      </c>
    </row>
    <row r="341" customFormat="false" ht="15" hidden="false" customHeight="true" outlineLevel="0" collapsed="false">
      <c r="A341" s="15" t="s">
        <v>776</v>
      </c>
      <c r="B341" s="15" t="s">
        <v>777</v>
      </c>
      <c r="C341" s="15" t="s">
        <v>148</v>
      </c>
      <c r="E341" s="15" t="s">
        <v>136</v>
      </c>
      <c r="F341" s="15" t="s">
        <v>137</v>
      </c>
      <c r="G341" s="15" t="s">
        <v>149</v>
      </c>
      <c r="H341" s="15" t="s">
        <v>136</v>
      </c>
      <c r="I341" s="15" t="s">
        <v>139</v>
      </c>
      <c r="J341" s="15" t="s">
        <v>150</v>
      </c>
      <c r="K341" s="15" t="s">
        <v>778</v>
      </c>
      <c r="M341" s="15" t="n">
        <v>60</v>
      </c>
      <c r="P341" s="15" t="n">
        <v>60</v>
      </c>
      <c r="Y341" s="15" t="s">
        <v>142</v>
      </c>
      <c r="AB341" s="15" t="s">
        <v>143</v>
      </c>
    </row>
    <row r="342" customFormat="false" ht="15" hidden="false" customHeight="true" outlineLevel="0" collapsed="false">
      <c r="A342" s="15" t="s">
        <v>779</v>
      </c>
      <c r="B342" s="15" t="s">
        <v>780</v>
      </c>
      <c r="C342" s="15" t="s">
        <v>134</v>
      </c>
      <c r="D342" s="15" t="s">
        <v>541</v>
      </c>
      <c r="E342" s="15" t="s">
        <v>136</v>
      </c>
      <c r="F342" s="15" t="s">
        <v>137</v>
      </c>
      <c r="G342" s="15" t="s">
        <v>781</v>
      </c>
      <c r="H342" s="15" t="s">
        <v>136</v>
      </c>
      <c r="I342" s="15" t="s">
        <v>243</v>
      </c>
      <c r="J342" s="15" t="s">
        <v>150</v>
      </c>
      <c r="K342" s="15" t="s">
        <v>782</v>
      </c>
      <c r="L342" s="15" t="n">
        <v>1148</v>
      </c>
      <c r="M342" s="15" t="n">
        <v>915</v>
      </c>
      <c r="N342" s="15" t="n">
        <v>2556</v>
      </c>
      <c r="O342" s="15" t="n">
        <v>1147</v>
      </c>
      <c r="P342" s="15" t="n">
        <v>5766</v>
      </c>
      <c r="Y342" s="15" t="s">
        <v>142</v>
      </c>
      <c r="AB342" s="15" t="s">
        <v>163</v>
      </c>
      <c r="AC342" s="15" t="n">
        <v>889</v>
      </c>
      <c r="AD342" s="15" t="n">
        <v>10.6040816</v>
      </c>
      <c r="AE342" s="15" t="n">
        <v>1786</v>
      </c>
      <c r="AF342" s="15" t="s">
        <v>95</v>
      </c>
    </row>
    <row r="343" customFormat="false" ht="15" hidden="false" customHeight="true" outlineLevel="0" collapsed="false">
      <c r="A343" s="15" t="s">
        <v>779</v>
      </c>
      <c r="B343" s="15" t="s">
        <v>780</v>
      </c>
      <c r="C343" s="15" t="s">
        <v>134</v>
      </c>
      <c r="D343" s="15" t="s">
        <v>541</v>
      </c>
      <c r="E343" s="15" t="s">
        <v>136</v>
      </c>
      <c r="F343" s="15" t="s">
        <v>137</v>
      </c>
      <c r="G343" s="15" t="s">
        <v>781</v>
      </c>
      <c r="H343" s="15" t="s">
        <v>136</v>
      </c>
      <c r="I343" s="15" t="s">
        <v>243</v>
      </c>
      <c r="J343" s="15" t="s">
        <v>166</v>
      </c>
      <c r="K343" s="15" t="s">
        <v>783</v>
      </c>
      <c r="L343" s="15" t="n">
        <v>15</v>
      </c>
      <c r="P343" s="15" t="n">
        <v>15</v>
      </c>
      <c r="Y343" s="15" t="s">
        <v>142</v>
      </c>
      <c r="AB343" s="15" t="s">
        <v>163</v>
      </c>
      <c r="AC343" s="15" t="n">
        <v>889</v>
      </c>
      <c r="AD343" s="15" t="n">
        <v>10.6040816</v>
      </c>
      <c r="AE343" s="15" t="n">
        <v>1786</v>
      </c>
      <c r="AF343" s="15" t="s">
        <v>95</v>
      </c>
    </row>
    <row r="344" customFormat="false" ht="15" hidden="false" customHeight="true" outlineLevel="0" collapsed="false">
      <c r="A344" s="15" t="s">
        <v>779</v>
      </c>
      <c r="B344" s="15" t="s">
        <v>780</v>
      </c>
      <c r="C344" s="15" t="s">
        <v>134</v>
      </c>
      <c r="D344" s="15" t="s">
        <v>541</v>
      </c>
      <c r="E344" s="15" t="s">
        <v>136</v>
      </c>
      <c r="F344" s="15" t="s">
        <v>137</v>
      </c>
      <c r="G344" s="15" t="s">
        <v>781</v>
      </c>
      <c r="H344" s="15" t="s">
        <v>136</v>
      </c>
      <c r="I344" s="15" t="s">
        <v>243</v>
      </c>
      <c r="J344" s="15" t="s">
        <v>158</v>
      </c>
      <c r="K344" s="15" t="s">
        <v>784</v>
      </c>
      <c r="L344" s="15" t="n">
        <v>7</v>
      </c>
      <c r="M344" s="15" t="n">
        <v>5</v>
      </c>
      <c r="N344" s="15" t="n">
        <v>1</v>
      </c>
      <c r="O344" s="15" t="n">
        <v>25</v>
      </c>
      <c r="P344" s="15" t="n">
        <v>38</v>
      </c>
      <c r="Y344" s="15" t="s">
        <v>142</v>
      </c>
      <c r="AB344" s="15" t="s">
        <v>163</v>
      </c>
      <c r="AC344" s="15" t="n">
        <v>889</v>
      </c>
      <c r="AD344" s="15" t="n">
        <v>10.6040816</v>
      </c>
      <c r="AE344" s="15" t="n">
        <v>1786</v>
      </c>
      <c r="AF344" s="15" t="s">
        <v>95</v>
      </c>
    </row>
    <row r="345" customFormat="false" ht="15" hidden="false" customHeight="true" outlineLevel="0" collapsed="false">
      <c r="A345" s="15" t="s">
        <v>779</v>
      </c>
      <c r="B345" s="15" t="s">
        <v>780</v>
      </c>
      <c r="C345" s="15" t="s">
        <v>134</v>
      </c>
      <c r="D345" s="15" t="s">
        <v>541</v>
      </c>
      <c r="E345" s="15" t="s">
        <v>136</v>
      </c>
      <c r="F345" s="15" t="s">
        <v>137</v>
      </c>
      <c r="G345" s="15" t="s">
        <v>781</v>
      </c>
      <c r="H345" s="15" t="s">
        <v>136</v>
      </c>
      <c r="I345" s="15" t="s">
        <v>243</v>
      </c>
      <c r="J345" s="15" t="s">
        <v>169</v>
      </c>
      <c r="K345" s="15" t="s">
        <v>785</v>
      </c>
      <c r="M345" s="15" t="n">
        <v>9</v>
      </c>
      <c r="N345" s="15" t="n">
        <v>9</v>
      </c>
      <c r="O345" s="15" t="n">
        <v>2</v>
      </c>
      <c r="P345" s="15" t="n">
        <v>20</v>
      </c>
      <c r="Y345" s="15" t="s">
        <v>142</v>
      </c>
      <c r="AB345" s="15" t="s">
        <v>163</v>
      </c>
      <c r="AC345" s="15" t="n">
        <v>889</v>
      </c>
      <c r="AD345" s="15" t="n">
        <v>10.6040816</v>
      </c>
      <c r="AE345" s="15" t="n">
        <v>1786</v>
      </c>
      <c r="AF345" s="15" t="s">
        <v>95</v>
      </c>
    </row>
    <row r="346" customFormat="false" ht="15" hidden="false" customHeight="true" outlineLevel="0" collapsed="false">
      <c r="A346" s="15" t="s">
        <v>786</v>
      </c>
      <c r="B346" s="15" t="s">
        <v>787</v>
      </c>
      <c r="C346" s="15" t="s">
        <v>148</v>
      </c>
      <c r="E346" s="15" t="s">
        <v>136</v>
      </c>
      <c r="F346" s="15" t="s">
        <v>137</v>
      </c>
      <c r="G346" s="15" t="s">
        <v>788</v>
      </c>
      <c r="H346" s="15" t="s">
        <v>136</v>
      </c>
      <c r="I346" s="15" t="s">
        <v>139</v>
      </c>
      <c r="J346" s="15" t="s">
        <v>166</v>
      </c>
      <c r="K346" s="15" t="s">
        <v>789</v>
      </c>
      <c r="M346" s="15" t="n">
        <v>10</v>
      </c>
      <c r="P346" s="15" t="n">
        <v>10</v>
      </c>
      <c r="Y346" s="15" t="s">
        <v>142</v>
      </c>
      <c r="AB346" s="15" t="s">
        <v>143</v>
      </c>
    </row>
    <row r="347" customFormat="false" ht="15" hidden="false" customHeight="true" outlineLevel="0" collapsed="false">
      <c r="A347" s="15" t="s">
        <v>790</v>
      </c>
      <c r="B347" s="15" t="s">
        <v>791</v>
      </c>
      <c r="C347" s="15" t="s">
        <v>148</v>
      </c>
      <c r="E347" s="15" t="s">
        <v>136</v>
      </c>
      <c r="F347" s="15" t="s">
        <v>137</v>
      </c>
      <c r="G347" s="15" t="s">
        <v>792</v>
      </c>
      <c r="H347" s="15" t="s">
        <v>136</v>
      </c>
      <c r="I347" s="15" t="s">
        <v>139</v>
      </c>
      <c r="J347" s="15" t="s">
        <v>150</v>
      </c>
      <c r="K347" s="15" t="s">
        <v>793</v>
      </c>
      <c r="M347" s="15" t="n">
        <v>17</v>
      </c>
      <c r="P347" s="15" t="n">
        <v>17</v>
      </c>
      <c r="Y347" s="15" t="s">
        <v>156</v>
      </c>
      <c r="AB347" s="15" t="s">
        <v>143</v>
      </c>
    </row>
    <row r="348" customFormat="false" ht="15" hidden="false" customHeight="true" outlineLevel="0" collapsed="false">
      <c r="A348" s="15" t="s">
        <v>790</v>
      </c>
      <c r="B348" s="15" t="s">
        <v>791</v>
      </c>
      <c r="C348" s="15" t="s">
        <v>148</v>
      </c>
      <c r="E348" s="15" t="s">
        <v>136</v>
      </c>
      <c r="F348" s="15" t="s">
        <v>137</v>
      </c>
      <c r="G348" s="15" t="s">
        <v>792</v>
      </c>
      <c r="H348" s="15" t="s">
        <v>136</v>
      </c>
      <c r="I348" s="15" t="s">
        <v>139</v>
      </c>
      <c r="J348" s="15" t="s">
        <v>158</v>
      </c>
      <c r="K348" s="15" t="s">
        <v>794</v>
      </c>
      <c r="M348" s="15" t="n">
        <v>8</v>
      </c>
      <c r="P348" s="15" t="n">
        <v>8</v>
      </c>
      <c r="Y348" s="15" t="s">
        <v>156</v>
      </c>
      <c r="AB348" s="15" t="s">
        <v>143</v>
      </c>
    </row>
    <row r="349" customFormat="false" ht="15" hidden="false" customHeight="true" outlineLevel="0" collapsed="false">
      <c r="A349" s="15" t="s">
        <v>795</v>
      </c>
      <c r="B349" s="15" t="s">
        <v>796</v>
      </c>
      <c r="C349" s="15" t="s">
        <v>148</v>
      </c>
      <c r="E349" s="15" t="s">
        <v>136</v>
      </c>
      <c r="F349" s="15" t="s">
        <v>137</v>
      </c>
      <c r="G349" s="15" t="s">
        <v>510</v>
      </c>
      <c r="H349" s="15" t="s">
        <v>136</v>
      </c>
      <c r="I349" s="15" t="s">
        <v>139</v>
      </c>
      <c r="J349" s="15" t="s">
        <v>144</v>
      </c>
      <c r="K349" s="15" t="s">
        <v>797</v>
      </c>
      <c r="L349" s="15" t="n">
        <v>12</v>
      </c>
      <c r="P349" s="15" t="n">
        <v>12</v>
      </c>
      <c r="Y349" s="15" t="s">
        <v>142</v>
      </c>
      <c r="AB349" s="15" t="s">
        <v>143</v>
      </c>
    </row>
    <row r="350" customFormat="false" ht="15" hidden="false" customHeight="true" outlineLevel="0" collapsed="false">
      <c r="A350" s="15" t="s">
        <v>798</v>
      </c>
      <c r="B350" s="15" t="s">
        <v>799</v>
      </c>
      <c r="C350" s="15" t="s">
        <v>148</v>
      </c>
      <c r="E350" s="15" t="s">
        <v>136</v>
      </c>
      <c r="F350" s="15" t="s">
        <v>137</v>
      </c>
      <c r="G350" s="15" t="s">
        <v>308</v>
      </c>
      <c r="H350" s="15" t="s">
        <v>136</v>
      </c>
      <c r="I350" s="15" t="s">
        <v>139</v>
      </c>
      <c r="J350" s="15" t="s">
        <v>150</v>
      </c>
      <c r="K350" s="15" t="s">
        <v>800</v>
      </c>
      <c r="M350" s="15" t="n">
        <v>32</v>
      </c>
      <c r="P350" s="15" t="n">
        <v>32</v>
      </c>
      <c r="Y350" s="15" t="s">
        <v>142</v>
      </c>
      <c r="AB350" s="15" t="s">
        <v>143</v>
      </c>
    </row>
    <row r="351" customFormat="false" ht="15" hidden="false" customHeight="true" outlineLevel="0" collapsed="false">
      <c r="A351" s="15" t="s">
        <v>801</v>
      </c>
      <c r="B351" s="15" t="s">
        <v>802</v>
      </c>
      <c r="C351" s="15" t="s">
        <v>134</v>
      </c>
      <c r="D351" s="15" t="s">
        <v>135</v>
      </c>
      <c r="E351" s="15" t="s">
        <v>136</v>
      </c>
      <c r="F351" s="15" t="s">
        <v>137</v>
      </c>
      <c r="G351" s="15" t="s">
        <v>256</v>
      </c>
      <c r="H351" s="15" t="s">
        <v>136</v>
      </c>
      <c r="I351" s="15" t="s">
        <v>139</v>
      </c>
      <c r="J351" s="15" t="s">
        <v>140</v>
      </c>
      <c r="K351" s="15" t="s">
        <v>803</v>
      </c>
      <c r="L351" s="15" t="n">
        <v>30</v>
      </c>
      <c r="P351" s="15" t="n">
        <v>30</v>
      </c>
      <c r="Y351" s="15" t="s">
        <v>258</v>
      </c>
      <c r="AB351" s="15" t="s">
        <v>143</v>
      </c>
    </row>
    <row r="352" customFormat="false" ht="15" hidden="false" customHeight="true" outlineLevel="0" collapsed="false">
      <c r="A352" s="15" t="s">
        <v>801</v>
      </c>
      <c r="B352" s="15" t="s">
        <v>802</v>
      </c>
      <c r="C352" s="15" t="s">
        <v>134</v>
      </c>
      <c r="D352" s="15" t="s">
        <v>135</v>
      </c>
      <c r="E352" s="15" t="s">
        <v>136</v>
      </c>
      <c r="F352" s="15" t="s">
        <v>137</v>
      </c>
      <c r="G352" s="15" t="s">
        <v>256</v>
      </c>
      <c r="H352" s="15" t="s">
        <v>136</v>
      </c>
      <c r="I352" s="15" t="s">
        <v>139</v>
      </c>
      <c r="J352" s="15" t="s">
        <v>144</v>
      </c>
      <c r="K352" s="15" t="s">
        <v>804</v>
      </c>
      <c r="M352" s="15" t="n">
        <v>3</v>
      </c>
      <c r="P352" s="15" t="n">
        <v>3</v>
      </c>
      <c r="Y352" s="15" t="s">
        <v>258</v>
      </c>
      <c r="AB352" s="15" t="s">
        <v>143</v>
      </c>
    </row>
    <row r="353" customFormat="false" ht="15" hidden="false" customHeight="true" outlineLevel="0" collapsed="false">
      <c r="A353" s="15" t="s">
        <v>801</v>
      </c>
      <c r="B353" s="15" t="s">
        <v>802</v>
      </c>
      <c r="C353" s="15" t="s">
        <v>134</v>
      </c>
      <c r="D353" s="15" t="s">
        <v>135</v>
      </c>
      <c r="E353" s="15" t="s">
        <v>136</v>
      </c>
      <c r="F353" s="15" t="s">
        <v>137</v>
      </c>
      <c r="G353" s="15" t="s">
        <v>256</v>
      </c>
      <c r="H353" s="15" t="s">
        <v>136</v>
      </c>
      <c r="I353" s="15" t="s">
        <v>139</v>
      </c>
      <c r="J353" s="15" t="s">
        <v>150</v>
      </c>
      <c r="K353" s="15" t="s">
        <v>805</v>
      </c>
      <c r="L353" s="15" t="n">
        <v>377</v>
      </c>
      <c r="M353" s="15" t="n">
        <v>29</v>
      </c>
      <c r="P353" s="15" t="n">
        <v>406</v>
      </c>
      <c r="Y353" s="15" t="s">
        <v>258</v>
      </c>
      <c r="AB353" s="15" t="s">
        <v>143</v>
      </c>
    </row>
    <row r="354" customFormat="false" ht="15" hidden="false" customHeight="true" outlineLevel="0" collapsed="false">
      <c r="A354" s="15" t="s">
        <v>801</v>
      </c>
      <c r="B354" s="15" t="s">
        <v>802</v>
      </c>
      <c r="C354" s="15" t="s">
        <v>134</v>
      </c>
      <c r="D354" s="15" t="s">
        <v>135</v>
      </c>
      <c r="E354" s="15" t="s">
        <v>136</v>
      </c>
      <c r="F354" s="15" t="s">
        <v>137</v>
      </c>
      <c r="G354" s="15" t="s">
        <v>256</v>
      </c>
      <c r="H354" s="15" t="s">
        <v>136</v>
      </c>
      <c r="I354" s="15" t="s">
        <v>139</v>
      </c>
      <c r="J354" s="15" t="s">
        <v>166</v>
      </c>
      <c r="K354" s="15" t="s">
        <v>806</v>
      </c>
      <c r="M354" s="15" t="n">
        <v>14</v>
      </c>
      <c r="P354" s="15" t="n">
        <v>14</v>
      </c>
      <c r="Y354" s="15" t="s">
        <v>258</v>
      </c>
      <c r="AB354" s="15" t="s">
        <v>143</v>
      </c>
    </row>
    <row r="355" customFormat="false" ht="15" hidden="false" customHeight="true" outlineLevel="0" collapsed="false">
      <c r="A355" s="15" t="s">
        <v>801</v>
      </c>
      <c r="B355" s="15" t="s">
        <v>802</v>
      </c>
      <c r="C355" s="15" t="s">
        <v>134</v>
      </c>
      <c r="D355" s="15" t="s">
        <v>135</v>
      </c>
      <c r="E355" s="15" t="s">
        <v>136</v>
      </c>
      <c r="F355" s="15" t="s">
        <v>137</v>
      </c>
      <c r="G355" s="15" t="s">
        <v>256</v>
      </c>
      <c r="H355" s="15" t="s">
        <v>136</v>
      </c>
      <c r="I355" s="15" t="s">
        <v>139</v>
      </c>
      <c r="J355" s="15" t="s">
        <v>158</v>
      </c>
      <c r="K355" s="15" t="s">
        <v>807</v>
      </c>
      <c r="L355" s="15" t="n">
        <v>17</v>
      </c>
      <c r="P355" s="15" t="n">
        <v>17</v>
      </c>
      <c r="Y355" s="15" t="s">
        <v>258</v>
      </c>
      <c r="AB355" s="15" t="s">
        <v>143</v>
      </c>
    </row>
    <row r="356" customFormat="false" ht="15" hidden="false" customHeight="true" outlineLevel="0" collapsed="false">
      <c r="A356" s="15" t="s">
        <v>808</v>
      </c>
      <c r="B356" s="15" t="s">
        <v>809</v>
      </c>
      <c r="C356" s="15" t="s">
        <v>134</v>
      </c>
      <c r="D356" s="15" t="s">
        <v>460</v>
      </c>
      <c r="E356" s="15" t="s">
        <v>136</v>
      </c>
      <c r="F356" s="15" t="s">
        <v>137</v>
      </c>
      <c r="G356" s="15" t="s">
        <v>136</v>
      </c>
      <c r="H356" s="15" t="s">
        <v>136</v>
      </c>
      <c r="I356" s="15" t="s">
        <v>243</v>
      </c>
      <c r="J356" s="15" t="s">
        <v>140</v>
      </c>
      <c r="K356" s="15" t="s">
        <v>810</v>
      </c>
      <c r="M356" s="15" t="n">
        <v>44</v>
      </c>
      <c r="N356" s="15" t="n">
        <v>98</v>
      </c>
      <c r="P356" s="15" t="n">
        <v>142</v>
      </c>
      <c r="Y356" s="15" t="s">
        <v>142</v>
      </c>
      <c r="AB356" s="15" t="s">
        <v>163</v>
      </c>
      <c r="AC356" s="15" t="n">
        <v>164</v>
      </c>
      <c r="AD356" s="15" t="n">
        <v>1.0700729</v>
      </c>
      <c r="AE356" s="15" t="n">
        <v>124</v>
      </c>
      <c r="AF356" s="15" t="s">
        <v>95</v>
      </c>
    </row>
    <row r="357" customFormat="false" ht="15" hidden="false" customHeight="true" outlineLevel="0" collapsed="false">
      <c r="A357" s="15" t="s">
        <v>808</v>
      </c>
      <c r="B357" s="15" t="s">
        <v>809</v>
      </c>
      <c r="C357" s="15" t="s">
        <v>134</v>
      </c>
      <c r="D357" s="15" t="s">
        <v>460</v>
      </c>
      <c r="E357" s="15" t="s">
        <v>136</v>
      </c>
      <c r="F357" s="15" t="s">
        <v>137</v>
      </c>
      <c r="G357" s="15" t="s">
        <v>136</v>
      </c>
      <c r="H357" s="15" t="s">
        <v>136</v>
      </c>
      <c r="I357" s="15" t="s">
        <v>243</v>
      </c>
      <c r="J357" s="15" t="s">
        <v>144</v>
      </c>
      <c r="K357" s="15" t="s">
        <v>811</v>
      </c>
      <c r="L357" s="15" t="n">
        <v>45</v>
      </c>
      <c r="M357" s="15" t="n">
        <v>2765</v>
      </c>
      <c r="N357" s="15" t="n">
        <v>369</v>
      </c>
      <c r="O357" s="15" t="n">
        <v>215</v>
      </c>
      <c r="P357" s="15" t="n">
        <v>3394</v>
      </c>
      <c r="Y357" s="15" t="s">
        <v>142</v>
      </c>
      <c r="AB357" s="15" t="s">
        <v>163</v>
      </c>
      <c r="AC357" s="15" t="n">
        <v>164</v>
      </c>
      <c r="AD357" s="15" t="n">
        <v>1.0700729</v>
      </c>
      <c r="AE357" s="15" t="n">
        <v>124</v>
      </c>
      <c r="AF357" s="15" t="s">
        <v>95</v>
      </c>
    </row>
    <row r="358" customFormat="false" ht="15" hidden="false" customHeight="true" outlineLevel="0" collapsed="false">
      <c r="A358" s="15" t="s">
        <v>808</v>
      </c>
      <c r="B358" s="15" t="s">
        <v>809</v>
      </c>
      <c r="C358" s="15" t="s">
        <v>134</v>
      </c>
      <c r="D358" s="15" t="s">
        <v>460</v>
      </c>
      <c r="E358" s="15" t="s">
        <v>136</v>
      </c>
      <c r="F358" s="15" t="s">
        <v>137</v>
      </c>
      <c r="G358" s="15" t="s">
        <v>136</v>
      </c>
      <c r="H358" s="15" t="s">
        <v>136</v>
      </c>
      <c r="I358" s="15" t="s">
        <v>243</v>
      </c>
      <c r="J358" s="15" t="s">
        <v>150</v>
      </c>
      <c r="K358" s="15" t="s">
        <v>812</v>
      </c>
      <c r="O358" s="15" t="n">
        <v>210</v>
      </c>
      <c r="P358" s="15" t="n">
        <v>210</v>
      </c>
      <c r="Y358" s="15" t="s">
        <v>142</v>
      </c>
      <c r="AB358" s="15" t="s">
        <v>163</v>
      </c>
      <c r="AC358" s="15" t="n">
        <v>164</v>
      </c>
      <c r="AD358" s="15" t="n">
        <v>1.0700729</v>
      </c>
      <c r="AE358" s="15" t="n">
        <v>124</v>
      </c>
      <c r="AF358" s="15" t="s">
        <v>95</v>
      </c>
    </row>
    <row r="359" customFormat="false" ht="15" hidden="false" customHeight="true" outlineLevel="0" collapsed="false">
      <c r="A359" s="15" t="s">
        <v>808</v>
      </c>
      <c r="B359" s="15" t="s">
        <v>809</v>
      </c>
      <c r="C359" s="15" t="s">
        <v>134</v>
      </c>
      <c r="D359" s="15" t="s">
        <v>460</v>
      </c>
      <c r="E359" s="15" t="s">
        <v>136</v>
      </c>
      <c r="F359" s="15" t="s">
        <v>137</v>
      </c>
      <c r="G359" s="15" t="s">
        <v>136</v>
      </c>
      <c r="H359" s="15" t="s">
        <v>136</v>
      </c>
      <c r="I359" s="15" t="s">
        <v>243</v>
      </c>
      <c r="J359" s="15" t="s">
        <v>166</v>
      </c>
      <c r="K359" s="15" t="s">
        <v>813</v>
      </c>
      <c r="M359" s="15" t="n">
        <v>3154</v>
      </c>
      <c r="N359" s="15" t="n">
        <v>40</v>
      </c>
      <c r="P359" s="15" t="n">
        <v>3194</v>
      </c>
      <c r="Y359" s="15" t="s">
        <v>142</v>
      </c>
      <c r="AB359" s="15" t="s">
        <v>163</v>
      </c>
      <c r="AC359" s="15" t="n">
        <v>164</v>
      </c>
      <c r="AD359" s="15" t="n">
        <v>1.0700729</v>
      </c>
      <c r="AE359" s="15" t="n">
        <v>124</v>
      </c>
      <c r="AF359" s="15" t="s">
        <v>95</v>
      </c>
    </row>
    <row r="360" customFormat="false" ht="15" hidden="false" customHeight="true" outlineLevel="0" collapsed="false">
      <c r="A360" s="15" t="s">
        <v>808</v>
      </c>
      <c r="B360" s="15" t="s">
        <v>809</v>
      </c>
      <c r="C360" s="15" t="s">
        <v>134</v>
      </c>
      <c r="D360" s="15" t="s">
        <v>460</v>
      </c>
      <c r="E360" s="15" t="s">
        <v>136</v>
      </c>
      <c r="F360" s="15" t="s">
        <v>137</v>
      </c>
      <c r="G360" s="15" t="s">
        <v>136</v>
      </c>
      <c r="H360" s="15" t="s">
        <v>136</v>
      </c>
      <c r="I360" s="15" t="s">
        <v>243</v>
      </c>
      <c r="J360" s="15" t="s">
        <v>169</v>
      </c>
      <c r="K360" s="15" t="s">
        <v>814</v>
      </c>
      <c r="O360" s="15" t="n">
        <v>1</v>
      </c>
      <c r="P360" s="15" t="n">
        <v>1</v>
      </c>
      <c r="Y360" s="15" t="s">
        <v>142</v>
      </c>
      <c r="AB360" s="15" t="s">
        <v>163</v>
      </c>
      <c r="AC360" s="15" t="n">
        <v>164</v>
      </c>
      <c r="AD360" s="15" t="n">
        <v>1.0700729</v>
      </c>
      <c r="AE360" s="15" t="n">
        <v>124</v>
      </c>
      <c r="AF360" s="15" t="s">
        <v>95</v>
      </c>
    </row>
    <row r="361" customFormat="false" ht="15" hidden="false" customHeight="true" outlineLevel="0" collapsed="false">
      <c r="A361" s="15" t="s">
        <v>815</v>
      </c>
      <c r="B361" s="15" t="s">
        <v>816</v>
      </c>
      <c r="C361" s="15" t="s">
        <v>217</v>
      </c>
      <c r="D361" s="15" t="s">
        <v>218</v>
      </c>
      <c r="E361" s="15" t="s">
        <v>136</v>
      </c>
      <c r="F361" s="15" t="s">
        <v>137</v>
      </c>
      <c r="G361" s="15" t="s">
        <v>219</v>
      </c>
      <c r="H361" s="15" t="s">
        <v>136</v>
      </c>
      <c r="I361" s="15" t="s">
        <v>139</v>
      </c>
      <c r="J361" s="15" t="s">
        <v>150</v>
      </c>
      <c r="K361" s="15" t="s">
        <v>817</v>
      </c>
      <c r="L361" s="15" t="n">
        <v>5</v>
      </c>
      <c r="N361" s="15" t="n">
        <v>16</v>
      </c>
      <c r="P361" s="15" t="n">
        <v>21</v>
      </c>
      <c r="Y361" s="15" t="s">
        <v>142</v>
      </c>
      <c r="AB361" s="15" t="s">
        <v>143</v>
      </c>
    </row>
    <row r="362" customFormat="false" ht="15" hidden="false" customHeight="true" outlineLevel="0" collapsed="false">
      <c r="A362" s="15" t="s">
        <v>818</v>
      </c>
      <c r="B362" s="15" t="s">
        <v>819</v>
      </c>
      <c r="C362" s="15" t="s">
        <v>148</v>
      </c>
      <c r="E362" s="15" t="s">
        <v>136</v>
      </c>
      <c r="F362" s="15" t="s">
        <v>137</v>
      </c>
      <c r="G362" s="15" t="s">
        <v>336</v>
      </c>
      <c r="H362" s="15" t="s">
        <v>136</v>
      </c>
      <c r="I362" s="15" t="s">
        <v>139</v>
      </c>
      <c r="J362" s="15" t="s">
        <v>140</v>
      </c>
      <c r="K362" s="15" t="s">
        <v>820</v>
      </c>
      <c r="L362" s="15" t="n">
        <v>8</v>
      </c>
      <c r="P362" s="15" t="n">
        <v>8</v>
      </c>
      <c r="Y362" s="15" t="s">
        <v>142</v>
      </c>
      <c r="AB362" s="15" t="s">
        <v>143</v>
      </c>
    </row>
    <row r="363" customFormat="false" ht="15" hidden="false" customHeight="true" outlineLevel="0" collapsed="false">
      <c r="A363" s="15" t="s">
        <v>821</v>
      </c>
      <c r="B363" s="15" t="s">
        <v>822</v>
      </c>
      <c r="C363" s="15" t="s">
        <v>217</v>
      </c>
      <c r="D363" s="15" t="s">
        <v>235</v>
      </c>
      <c r="E363" s="15" t="s">
        <v>823</v>
      </c>
      <c r="F363" s="15" t="s">
        <v>137</v>
      </c>
      <c r="G363" s="15" t="s">
        <v>823</v>
      </c>
      <c r="H363" s="15" t="s">
        <v>136</v>
      </c>
      <c r="I363" s="15" t="s">
        <v>243</v>
      </c>
      <c r="J363" s="15" t="s">
        <v>140</v>
      </c>
      <c r="K363" s="15" t="s">
        <v>824</v>
      </c>
      <c r="N363" s="15" t="n">
        <v>2</v>
      </c>
      <c r="P363" s="15" t="n">
        <v>2</v>
      </c>
      <c r="Y363" s="15" t="s">
        <v>142</v>
      </c>
      <c r="AB363" s="15" t="s">
        <v>143</v>
      </c>
    </row>
    <row r="364" customFormat="false" ht="15" hidden="false" customHeight="true" outlineLevel="0" collapsed="false">
      <c r="A364" s="15" t="s">
        <v>821</v>
      </c>
      <c r="B364" s="15" t="s">
        <v>822</v>
      </c>
      <c r="C364" s="15" t="s">
        <v>217</v>
      </c>
      <c r="D364" s="15" t="s">
        <v>235</v>
      </c>
      <c r="E364" s="15" t="s">
        <v>823</v>
      </c>
      <c r="F364" s="15" t="s">
        <v>137</v>
      </c>
      <c r="G364" s="15" t="s">
        <v>823</v>
      </c>
      <c r="H364" s="15" t="s">
        <v>136</v>
      </c>
      <c r="I364" s="15" t="s">
        <v>243</v>
      </c>
      <c r="J364" s="15" t="s">
        <v>144</v>
      </c>
      <c r="K364" s="15" t="s">
        <v>825</v>
      </c>
      <c r="L364" s="15" t="n">
        <v>2</v>
      </c>
      <c r="N364" s="15" t="n">
        <v>5</v>
      </c>
      <c r="P364" s="15" t="n">
        <v>7</v>
      </c>
      <c r="Y364" s="15" t="s">
        <v>142</v>
      </c>
      <c r="AB364" s="15" t="s">
        <v>143</v>
      </c>
    </row>
    <row r="365" customFormat="false" ht="15" hidden="false" customHeight="true" outlineLevel="0" collapsed="false">
      <c r="A365" s="15" t="s">
        <v>821</v>
      </c>
      <c r="B365" s="15" t="s">
        <v>822</v>
      </c>
      <c r="C365" s="15" t="s">
        <v>217</v>
      </c>
      <c r="D365" s="15" t="s">
        <v>235</v>
      </c>
      <c r="E365" s="15" t="s">
        <v>823</v>
      </c>
      <c r="F365" s="15" t="s">
        <v>137</v>
      </c>
      <c r="G365" s="15" t="s">
        <v>823</v>
      </c>
      <c r="H365" s="15" t="s">
        <v>136</v>
      </c>
      <c r="I365" s="15" t="s">
        <v>243</v>
      </c>
      <c r="J365" s="15" t="s">
        <v>150</v>
      </c>
      <c r="K365" s="15" t="s">
        <v>826</v>
      </c>
      <c r="L365" s="15" t="n">
        <v>107</v>
      </c>
      <c r="M365" s="15" t="n">
        <v>23</v>
      </c>
      <c r="N365" s="15" t="n">
        <v>67</v>
      </c>
      <c r="O365" s="15" t="n">
        <v>7</v>
      </c>
      <c r="P365" s="15" t="n">
        <v>204</v>
      </c>
      <c r="Y365" s="15" t="s">
        <v>142</v>
      </c>
      <c r="AB365" s="15" t="s">
        <v>143</v>
      </c>
    </row>
    <row r="366" customFormat="false" ht="15" hidden="false" customHeight="true" outlineLevel="0" collapsed="false">
      <c r="A366" s="15" t="s">
        <v>821</v>
      </c>
      <c r="B366" s="15" t="s">
        <v>822</v>
      </c>
      <c r="C366" s="15" t="s">
        <v>217</v>
      </c>
      <c r="D366" s="15" t="s">
        <v>235</v>
      </c>
      <c r="E366" s="15" t="s">
        <v>823</v>
      </c>
      <c r="F366" s="15" t="s">
        <v>137</v>
      </c>
      <c r="G366" s="15" t="s">
        <v>823</v>
      </c>
      <c r="H366" s="15" t="s">
        <v>136</v>
      </c>
      <c r="I366" s="15" t="s">
        <v>243</v>
      </c>
      <c r="J366" s="15" t="s">
        <v>158</v>
      </c>
      <c r="K366" s="15" t="s">
        <v>827</v>
      </c>
      <c r="L366" s="15" t="n">
        <v>31</v>
      </c>
      <c r="M366" s="15" t="n">
        <v>18</v>
      </c>
      <c r="N366" s="15" t="n">
        <v>13</v>
      </c>
      <c r="O366" s="15" t="n">
        <v>13</v>
      </c>
      <c r="P366" s="15" t="n">
        <v>75</v>
      </c>
      <c r="Y366" s="15" t="s">
        <v>142</v>
      </c>
      <c r="AB366" s="15" t="s">
        <v>143</v>
      </c>
    </row>
    <row r="367" customFormat="false" ht="15" hidden="false" customHeight="true" outlineLevel="0" collapsed="false">
      <c r="A367" s="15" t="s">
        <v>828</v>
      </c>
      <c r="B367" s="15" t="s">
        <v>829</v>
      </c>
      <c r="C367" s="15" t="s">
        <v>217</v>
      </c>
      <c r="D367" s="15" t="s">
        <v>218</v>
      </c>
      <c r="E367" s="15" t="s">
        <v>136</v>
      </c>
      <c r="F367" s="15" t="s">
        <v>137</v>
      </c>
      <c r="G367" s="15" t="s">
        <v>219</v>
      </c>
      <c r="H367" s="15" t="s">
        <v>136</v>
      </c>
      <c r="I367" s="15" t="s">
        <v>243</v>
      </c>
      <c r="J367" s="15" t="s">
        <v>140</v>
      </c>
      <c r="K367" s="15" t="s">
        <v>830</v>
      </c>
      <c r="L367" s="15" t="n">
        <v>35</v>
      </c>
      <c r="M367" s="15" t="n">
        <v>247</v>
      </c>
      <c r="N367" s="15" t="n">
        <v>23</v>
      </c>
      <c r="O367" s="15" t="n">
        <v>5</v>
      </c>
      <c r="P367" s="15" t="n">
        <v>310</v>
      </c>
      <c r="Y367" s="15" t="s">
        <v>142</v>
      </c>
      <c r="Z367" s="15" t="n">
        <v>3</v>
      </c>
      <c r="AA367" s="15" t="s">
        <v>277</v>
      </c>
      <c r="AB367" s="15" t="s">
        <v>143</v>
      </c>
    </row>
    <row r="368" customFormat="false" ht="15" hidden="false" customHeight="true" outlineLevel="0" collapsed="false">
      <c r="A368" s="15" t="s">
        <v>828</v>
      </c>
      <c r="B368" s="15" t="s">
        <v>829</v>
      </c>
      <c r="C368" s="15" t="s">
        <v>217</v>
      </c>
      <c r="D368" s="15" t="s">
        <v>218</v>
      </c>
      <c r="E368" s="15" t="s">
        <v>136</v>
      </c>
      <c r="F368" s="15" t="s">
        <v>137</v>
      </c>
      <c r="G368" s="15" t="s">
        <v>219</v>
      </c>
      <c r="H368" s="15" t="s">
        <v>136</v>
      </c>
      <c r="I368" s="15" t="s">
        <v>243</v>
      </c>
      <c r="J368" s="15" t="s">
        <v>144</v>
      </c>
      <c r="K368" s="15" t="s">
        <v>831</v>
      </c>
      <c r="M368" s="15" t="n">
        <v>1162</v>
      </c>
      <c r="P368" s="15" t="n">
        <v>1162</v>
      </c>
      <c r="Y368" s="15" t="s">
        <v>142</v>
      </c>
      <c r="Z368" s="15" t="n">
        <v>3</v>
      </c>
      <c r="AA368" s="15" t="s">
        <v>277</v>
      </c>
      <c r="AB368" s="15" t="s">
        <v>143</v>
      </c>
    </row>
    <row r="369" customFormat="false" ht="15" hidden="false" customHeight="true" outlineLevel="0" collapsed="false">
      <c r="A369" s="15" t="s">
        <v>828</v>
      </c>
      <c r="B369" s="15" t="s">
        <v>829</v>
      </c>
      <c r="C369" s="15" t="s">
        <v>217</v>
      </c>
      <c r="D369" s="15" t="s">
        <v>218</v>
      </c>
      <c r="E369" s="15" t="s">
        <v>136</v>
      </c>
      <c r="F369" s="15" t="s">
        <v>137</v>
      </c>
      <c r="G369" s="15" t="s">
        <v>219</v>
      </c>
      <c r="H369" s="15" t="s">
        <v>136</v>
      </c>
      <c r="I369" s="15" t="s">
        <v>243</v>
      </c>
      <c r="J369" s="15" t="s">
        <v>150</v>
      </c>
      <c r="K369" s="15" t="s">
        <v>832</v>
      </c>
      <c r="L369" s="15" t="n">
        <v>1601</v>
      </c>
      <c r="M369" s="15" t="n">
        <v>3122</v>
      </c>
      <c r="N369" s="15" t="n">
        <v>3440</v>
      </c>
      <c r="O369" s="15" t="n">
        <v>333</v>
      </c>
      <c r="P369" s="15" t="n">
        <v>8496</v>
      </c>
      <c r="Y369" s="15" t="s">
        <v>142</v>
      </c>
      <c r="Z369" s="15" t="n">
        <v>3</v>
      </c>
      <c r="AA369" s="15" t="s">
        <v>277</v>
      </c>
      <c r="AB369" s="15" t="s">
        <v>143</v>
      </c>
    </row>
    <row r="370" customFormat="false" ht="15" hidden="false" customHeight="true" outlineLevel="0" collapsed="false">
      <c r="A370" s="15" t="s">
        <v>828</v>
      </c>
      <c r="B370" s="15" t="s">
        <v>829</v>
      </c>
      <c r="C370" s="15" t="s">
        <v>217</v>
      </c>
      <c r="D370" s="15" t="s">
        <v>218</v>
      </c>
      <c r="E370" s="15" t="s">
        <v>136</v>
      </c>
      <c r="F370" s="15" t="s">
        <v>137</v>
      </c>
      <c r="G370" s="15" t="s">
        <v>219</v>
      </c>
      <c r="H370" s="15" t="s">
        <v>136</v>
      </c>
      <c r="I370" s="15" t="s">
        <v>243</v>
      </c>
      <c r="J370" s="15" t="s">
        <v>166</v>
      </c>
      <c r="K370" s="15" t="s">
        <v>833</v>
      </c>
      <c r="N370" s="15" t="n">
        <v>503</v>
      </c>
      <c r="P370" s="15" t="n">
        <v>503</v>
      </c>
      <c r="Y370" s="15" t="s">
        <v>142</v>
      </c>
      <c r="Z370" s="15" t="n">
        <v>3</v>
      </c>
      <c r="AA370" s="15" t="s">
        <v>277</v>
      </c>
      <c r="AB370" s="15" t="s">
        <v>143</v>
      </c>
    </row>
    <row r="371" customFormat="false" ht="15" hidden="false" customHeight="true" outlineLevel="0" collapsed="false">
      <c r="A371" s="15" t="s">
        <v>828</v>
      </c>
      <c r="B371" s="15" t="s">
        <v>829</v>
      </c>
      <c r="C371" s="15" t="s">
        <v>217</v>
      </c>
      <c r="D371" s="15" t="s">
        <v>218</v>
      </c>
      <c r="E371" s="15" t="s">
        <v>136</v>
      </c>
      <c r="F371" s="15" t="s">
        <v>137</v>
      </c>
      <c r="G371" s="15" t="s">
        <v>219</v>
      </c>
      <c r="H371" s="15" t="s">
        <v>136</v>
      </c>
      <c r="I371" s="15" t="s">
        <v>243</v>
      </c>
      <c r="J371" s="15" t="s">
        <v>158</v>
      </c>
      <c r="K371" s="15" t="s">
        <v>834</v>
      </c>
      <c r="L371" s="15" t="n">
        <v>117</v>
      </c>
      <c r="M371" s="15" t="n">
        <v>105</v>
      </c>
      <c r="N371" s="15" t="n">
        <v>192</v>
      </c>
      <c r="O371" s="15" t="n">
        <v>58</v>
      </c>
      <c r="P371" s="15" t="n">
        <v>472</v>
      </c>
      <c r="Y371" s="15" t="s">
        <v>142</v>
      </c>
      <c r="Z371" s="15" t="n">
        <v>3</v>
      </c>
      <c r="AA371" s="15" t="s">
        <v>277</v>
      </c>
      <c r="AB371" s="15" t="s">
        <v>143</v>
      </c>
    </row>
    <row r="372" customFormat="false" ht="15" hidden="false" customHeight="true" outlineLevel="0" collapsed="false">
      <c r="A372" s="15" t="s">
        <v>828</v>
      </c>
      <c r="B372" s="15" t="s">
        <v>829</v>
      </c>
      <c r="C372" s="15" t="s">
        <v>217</v>
      </c>
      <c r="D372" s="15" t="s">
        <v>218</v>
      </c>
      <c r="E372" s="15" t="s">
        <v>136</v>
      </c>
      <c r="F372" s="15" t="s">
        <v>137</v>
      </c>
      <c r="G372" s="15" t="s">
        <v>219</v>
      </c>
      <c r="H372" s="15" t="s">
        <v>136</v>
      </c>
      <c r="I372" s="15" t="s">
        <v>243</v>
      </c>
      <c r="J372" s="15" t="s">
        <v>169</v>
      </c>
      <c r="K372" s="15" t="s">
        <v>835</v>
      </c>
      <c r="L372" s="15" t="n">
        <v>12</v>
      </c>
      <c r="M372" s="15" t="n">
        <v>14</v>
      </c>
      <c r="N372" s="15" t="n">
        <v>104</v>
      </c>
      <c r="O372" s="15" t="n">
        <v>52</v>
      </c>
      <c r="P372" s="15" t="n">
        <v>182</v>
      </c>
      <c r="Y372" s="15" t="s">
        <v>142</v>
      </c>
      <c r="Z372" s="15" t="n">
        <v>3</v>
      </c>
      <c r="AA372" s="15" t="s">
        <v>277</v>
      </c>
      <c r="AB372" s="15" t="s">
        <v>143</v>
      </c>
    </row>
    <row r="373" customFormat="false" ht="15" hidden="false" customHeight="true" outlineLevel="0" collapsed="false">
      <c r="A373" s="15" t="s">
        <v>836</v>
      </c>
      <c r="B373" s="15" t="s">
        <v>837</v>
      </c>
      <c r="C373" s="15" t="s">
        <v>217</v>
      </c>
      <c r="D373" s="15" t="s">
        <v>218</v>
      </c>
      <c r="E373" s="15" t="s">
        <v>136</v>
      </c>
      <c r="F373" s="15" t="s">
        <v>137</v>
      </c>
      <c r="G373" s="15" t="s">
        <v>350</v>
      </c>
      <c r="H373" s="15" t="s">
        <v>136</v>
      </c>
      <c r="I373" s="15" t="s">
        <v>243</v>
      </c>
      <c r="J373" s="15" t="s">
        <v>140</v>
      </c>
      <c r="K373" s="15" t="s">
        <v>838</v>
      </c>
      <c r="L373" s="15" t="n">
        <v>37</v>
      </c>
      <c r="M373" s="15" t="n">
        <v>147</v>
      </c>
      <c r="N373" s="15" t="n">
        <v>104</v>
      </c>
      <c r="O373" s="15" t="n">
        <v>5</v>
      </c>
      <c r="P373" s="15" t="n">
        <v>293</v>
      </c>
      <c r="Y373" s="15" t="s">
        <v>142</v>
      </c>
      <c r="Z373" s="15" t="n">
        <v>2</v>
      </c>
      <c r="AA373" s="15" t="s">
        <v>277</v>
      </c>
      <c r="AB373" s="15" t="s">
        <v>143</v>
      </c>
    </row>
    <row r="374" customFormat="false" ht="15" hidden="false" customHeight="true" outlineLevel="0" collapsed="false">
      <c r="A374" s="15" t="s">
        <v>836</v>
      </c>
      <c r="B374" s="15" t="s">
        <v>837</v>
      </c>
      <c r="C374" s="15" t="s">
        <v>217</v>
      </c>
      <c r="D374" s="15" t="s">
        <v>218</v>
      </c>
      <c r="E374" s="15" t="s">
        <v>136</v>
      </c>
      <c r="F374" s="15" t="s">
        <v>137</v>
      </c>
      <c r="G374" s="15" t="s">
        <v>350</v>
      </c>
      <c r="H374" s="15" t="s">
        <v>136</v>
      </c>
      <c r="I374" s="15" t="s">
        <v>243</v>
      </c>
      <c r="J374" s="15" t="s">
        <v>150</v>
      </c>
      <c r="K374" s="15" t="s">
        <v>839</v>
      </c>
      <c r="L374" s="15" t="n">
        <v>562</v>
      </c>
      <c r="M374" s="15" t="n">
        <v>397</v>
      </c>
      <c r="N374" s="15" t="n">
        <v>931</v>
      </c>
      <c r="O374" s="15" t="n">
        <v>117</v>
      </c>
      <c r="P374" s="15" t="n">
        <v>2007</v>
      </c>
      <c r="Y374" s="15" t="s">
        <v>142</v>
      </c>
      <c r="Z374" s="15" t="n">
        <v>2</v>
      </c>
      <c r="AA374" s="15" t="s">
        <v>277</v>
      </c>
      <c r="AB374" s="15" t="s">
        <v>143</v>
      </c>
    </row>
    <row r="375" customFormat="false" ht="15" hidden="false" customHeight="true" outlineLevel="0" collapsed="false">
      <c r="A375" s="15" t="s">
        <v>836</v>
      </c>
      <c r="B375" s="15" t="s">
        <v>837</v>
      </c>
      <c r="C375" s="15" t="s">
        <v>217</v>
      </c>
      <c r="D375" s="15" t="s">
        <v>218</v>
      </c>
      <c r="E375" s="15" t="s">
        <v>136</v>
      </c>
      <c r="F375" s="15" t="s">
        <v>137</v>
      </c>
      <c r="G375" s="15" t="s">
        <v>350</v>
      </c>
      <c r="H375" s="15" t="s">
        <v>136</v>
      </c>
      <c r="I375" s="15" t="s">
        <v>243</v>
      </c>
      <c r="J375" s="15" t="s">
        <v>158</v>
      </c>
      <c r="K375" s="15" t="s">
        <v>840</v>
      </c>
      <c r="L375" s="15" t="n">
        <v>105</v>
      </c>
      <c r="M375" s="15" t="n">
        <v>22</v>
      </c>
      <c r="N375" s="15" t="n">
        <v>126</v>
      </c>
      <c r="O375" s="15" t="n">
        <v>2</v>
      </c>
      <c r="P375" s="15" t="n">
        <v>255</v>
      </c>
      <c r="Y375" s="15" t="s">
        <v>142</v>
      </c>
      <c r="Z375" s="15" t="n">
        <v>2</v>
      </c>
      <c r="AA375" s="15" t="s">
        <v>277</v>
      </c>
      <c r="AB375" s="15" t="s">
        <v>143</v>
      </c>
    </row>
    <row r="376" customFormat="false" ht="15" hidden="false" customHeight="true" outlineLevel="0" collapsed="false">
      <c r="A376" s="15" t="s">
        <v>836</v>
      </c>
      <c r="B376" s="15" t="s">
        <v>837</v>
      </c>
      <c r="C376" s="15" t="s">
        <v>217</v>
      </c>
      <c r="D376" s="15" t="s">
        <v>218</v>
      </c>
      <c r="E376" s="15" t="s">
        <v>136</v>
      </c>
      <c r="F376" s="15" t="s">
        <v>137</v>
      </c>
      <c r="G376" s="15" t="s">
        <v>350</v>
      </c>
      <c r="H376" s="15" t="s">
        <v>136</v>
      </c>
      <c r="I376" s="15" t="s">
        <v>243</v>
      </c>
      <c r="J376" s="15" t="s">
        <v>169</v>
      </c>
      <c r="K376" s="15" t="s">
        <v>841</v>
      </c>
      <c r="N376" s="15" t="n">
        <v>13</v>
      </c>
      <c r="P376" s="15" t="n">
        <v>13</v>
      </c>
      <c r="Y376" s="15" t="s">
        <v>142</v>
      </c>
      <c r="Z376" s="15" t="n">
        <v>2</v>
      </c>
      <c r="AA376" s="15" t="s">
        <v>277</v>
      </c>
      <c r="AB376" s="15" t="s">
        <v>143</v>
      </c>
    </row>
    <row r="377" customFormat="false" ht="15" hidden="false" customHeight="true" outlineLevel="0" collapsed="false">
      <c r="A377" s="15" t="s">
        <v>842</v>
      </c>
      <c r="B377" s="15" t="s">
        <v>843</v>
      </c>
      <c r="C377" s="15" t="s">
        <v>148</v>
      </c>
      <c r="E377" s="15" t="s">
        <v>136</v>
      </c>
      <c r="F377" s="15" t="s">
        <v>137</v>
      </c>
      <c r="G377" s="15" t="s">
        <v>284</v>
      </c>
      <c r="H377" s="15" t="s">
        <v>136</v>
      </c>
      <c r="I377" s="15" t="s">
        <v>139</v>
      </c>
      <c r="J377" s="15" t="s">
        <v>150</v>
      </c>
      <c r="K377" s="15" t="s">
        <v>844</v>
      </c>
      <c r="L377" s="15" t="n">
        <v>5</v>
      </c>
      <c r="P377" s="15" t="n">
        <v>5</v>
      </c>
      <c r="Y377" s="15" t="s">
        <v>142</v>
      </c>
      <c r="AB377" s="15" t="s">
        <v>143</v>
      </c>
    </row>
    <row r="378" customFormat="false" ht="15" hidden="false" customHeight="true" outlineLevel="0" collapsed="false">
      <c r="A378" s="15" t="s">
        <v>845</v>
      </c>
      <c r="B378" s="15" t="s">
        <v>846</v>
      </c>
      <c r="C378" s="15" t="s">
        <v>148</v>
      </c>
      <c r="E378" s="15" t="s">
        <v>136</v>
      </c>
      <c r="F378" s="15" t="s">
        <v>137</v>
      </c>
      <c r="G378" s="15" t="s">
        <v>847</v>
      </c>
      <c r="H378" s="15" t="s">
        <v>136</v>
      </c>
      <c r="I378" s="15" t="s">
        <v>139</v>
      </c>
      <c r="J378" s="15" t="s">
        <v>150</v>
      </c>
      <c r="K378" s="15" t="s">
        <v>848</v>
      </c>
      <c r="N378" s="15" t="n">
        <v>25</v>
      </c>
      <c r="P378" s="15" t="n">
        <v>25</v>
      </c>
      <c r="Y378" s="15" t="s">
        <v>142</v>
      </c>
      <c r="AB378" s="15" t="s">
        <v>143</v>
      </c>
    </row>
    <row r="379" customFormat="false" ht="15" hidden="false" customHeight="true" outlineLevel="0" collapsed="false">
      <c r="A379" s="15" t="s">
        <v>849</v>
      </c>
      <c r="B379" s="15" t="s">
        <v>850</v>
      </c>
      <c r="C379" s="15" t="s">
        <v>134</v>
      </c>
      <c r="D379" s="15" t="s">
        <v>460</v>
      </c>
      <c r="E379" s="15" t="s">
        <v>136</v>
      </c>
      <c r="F379" s="15" t="s">
        <v>137</v>
      </c>
      <c r="G379" s="15" t="s">
        <v>299</v>
      </c>
      <c r="H379" s="15" t="s">
        <v>136</v>
      </c>
      <c r="I379" s="15" t="s">
        <v>139</v>
      </c>
      <c r="J379" s="15" t="s">
        <v>140</v>
      </c>
      <c r="K379" s="15" t="s">
        <v>851</v>
      </c>
      <c r="M379" s="15" t="n">
        <v>15</v>
      </c>
      <c r="N379" s="15" t="n">
        <v>475</v>
      </c>
      <c r="O379" s="15" t="n">
        <v>860</v>
      </c>
      <c r="P379" s="15" t="n">
        <v>1350</v>
      </c>
      <c r="Y379" s="15" t="s">
        <v>156</v>
      </c>
      <c r="AB379" s="15" t="s">
        <v>163</v>
      </c>
      <c r="AC379" s="15" t="n">
        <v>358</v>
      </c>
      <c r="AD379" s="15" t="n">
        <v>2.218899</v>
      </c>
      <c r="AE379" s="15" t="n">
        <v>358</v>
      </c>
      <c r="AF379" s="15" t="s">
        <v>95</v>
      </c>
    </row>
    <row r="380" customFormat="false" ht="15" hidden="false" customHeight="true" outlineLevel="0" collapsed="false">
      <c r="A380" s="15" t="s">
        <v>849</v>
      </c>
      <c r="B380" s="15" t="s">
        <v>850</v>
      </c>
      <c r="C380" s="15" t="s">
        <v>134</v>
      </c>
      <c r="D380" s="15" t="s">
        <v>460</v>
      </c>
      <c r="E380" s="15" t="s">
        <v>136</v>
      </c>
      <c r="F380" s="15" t="s">
        <v>137</v>
      </c>
      <c r="G380" s="15" t="s">
        <v>299</v>
      </c>
      <c r="H380" s="15" t="s">
        <v>136</v>
      </c>
      <c r="I380" s="15" t="s">
        <v>139</v>
      </c>
      <c r="J380" s="15" t="s">
        <v>144</v>
      </c>
      <c r="K380" s="15" t="s">
        <v>852</v>
      </c>
      <c r="M380" s="15" t="n">
        <v>19</v>
      </c>
      <c r="N380" s="15" t="n">
        <v>427</v>
      </c>
      <c r="O380" s="15" t="n">
        <v>705</v>
      </c>
      <c r="P380" s="15" t="n">
        <v>1151</v>
      </c>
      <c r="Y380" s="15" t="s">
        <v>156</v>
      </c>
      <c r="AB380" s="15" t="s">
        <v>163</v>
      </c>
      <c r="AC380" s="15" t="n">
        <v>358</v>
      </c>
      <c r="AD380" s="15" t="n">
        <v>2.218899</v>
      </c>
      <c r="AE380" s="15" t="n">
        <v>358</v>
      </c>
      <c r="AF380" s="15" t="s">
        <v>95</v>
      </c>
    </row>
    <row r="381" customFormat="false" ht="15" hidden="false" customHeight="true" outlineLevel="0" collapsed="false">
      <c r="A381" s="15" t="s">
        <v>849</v>
      </c>
      <c r="B381" s="15" t="s">
        <v>850</v>
      </c>
      <c r="C381" s="15" t="s">
        <v>134</v>
      </c>
      <c r="D381" s="15" t="s">
        <v>460</v>
      </c>
      <c r="E381" s="15" t="s">
        <v>136</v>
      </c>
      <c r="F381" s="15" t="s">
        <v>137</v>
      </c>
      <c r="G381" s="15" t="s">
        <v>299</v>
      </c>
      <c r="H381" s="15" t="s">
        <v>136</v>
      </c>
      <c r="I381" s="15" t="s">
        <v>139</v>
      </c>
      <c r="J381" s="15" t="s">
        <v>150</v>
      </c>
      <c r="K381" s="15" t="s">
        <v>853</v>
      </c>
      <c r="L381" s="15" t="n">
        <v>225</v>
      </c>
      <c r="M381" s="15" t="n">
        <v>266</v>
      </c>
      <c r="P381" s="15" t="n">
        <v>491</v>
      </c>
      <c r="Y381" s="15" t="s">
        <v>156</v>
      </c>
      <c r="AB381" s="15" t="s">
        <v>163</v>
      </c>
      <c r="AC381" s="15" t="n">
        <v>358</v>
      </c>
      <c r="AD381" s="15" t="n">
        <v>2.218899</v>
      </c>
      <c r="AE381" s="15" t="n">
        <v>358</v>
      </c>
      <c r="AF381" s="15" t="s">
        <v>95</v>
      </c>
    </row>
    <row r="382" customFormat="false" ht="15" hidden="false" customHeight="true" outlineLevel="0" collapsed="false">
      <c r="A382" s="15" t="s">
        <v>854</v>
      </c>
      <c r="B382" s="15" t="s">
        <v>855</v>
      </c>
      <c r="C382" s="15" t="s">
        <v>217</v>
      </c>
      <c r="D382" s="15" t="s">
        <v>235</v>
      </c>
      <c r="E382" s="15" t="s">
        <v>136</v>
      </c>
      <c r="F382" s="15" t="s">
        <v>137</v>
      </c>
      <c r="G382" s="15" t="s">
        <v>219</v>
      </c>
      <c r="H382" s="15" t="s">
        <v>136</v>
      </c>
      <c r="I382" s="15" t="s">
        <v>139</v>
      </c>
      <c r="J382" s="15" t="s">
        <v>140</v>
      </c>
      <c r="K382" s="15" t="s">
        <v>856</v>
      </c>
      <c r="L382" s="15" t="n">
        <v>1</v>
      </c>
      <c r="N382" s="15" t="n">
        <v>2</v>
      </c>
      <c r="O382" s="15" t="n">
        <v>7</v>
      </c>
      <c r="P382" s="15" t="n">
        <v>10</v>
      </c>
      <c r="Y382" s="15" t="s">
        <v>142</v>
      </c>
      <c r="AB382" s="15" t="s">
        <v>143</v>
      </c>
    </row>
    <row r="383" customFormat="false" ht="15" hidden="false" customHeight="true" outlineLevel="0" collapsed="false">
      <c r="A383" s="15" t="s">
        <v>854</v>
      </c>
      <c r="B383" s="15" t="s">
        <v>855</v>
      </c>
      <c r="C383" s="15" t="s">
        <v>217</v>
      </c>
      <c r="D383" s="15" t="s">
        <v>235</v>
      </c>
      <c r="E383" s="15" t="s">
        <v>136</v>
      </c>
      <c r="F383" s="15" t="s">
        <v>137</v>
      </c>
      <c r="G383" s="15" t="s">
        <v>219</v>
      </c>
      <c r="H383" s="15" t="s">
        <v>136</v>
      </c>
      <c r="I383" s="15" t="s">
        <v>139</v>
      </c>
      <c r="J383" s="15" t="s">
        <v>150</v>
      </c>
      <c r="K383" s="15" t="s">
        <v>857</v>
      </c>
      <c r="L383" s="15" t="n">
        <v>6</v>
      </c>
      <c r="M383" s="15" t="n">
        <v>10</v>
      </c>
      <c r="N383" s="15" t="n">
        <v>12</v>
      </c>
      <c r="P383" s="15" t="n">
        <v>28</v>
      </c>
      <c r="Y383" s="15" t="s">
        <v>142</v>
      </c>
      <c r="AB383" s="15" t="s">
        <v>143</v>
      </c>
    </row>
    <row r="384" customFormat="false" ht="15" hidden="false" customHeight="true" outlineLevel="0" collapsed="false">
      <c r="A384" s="15" t="s">
        <v>854</v>
      </c>
      <c r="B384" s="15" t="s">
        <v>855</v>
      </c>
      <c r="C384" s="15" t="s">
        <v>217</v>
      </c>
      <c r="D384" s="15" t="s">
        <v>235</v>
      </c>
      <c r="E384" s="15" t="s">
        <v>136</v>
      </c>
      <c r="F384" s="15" t="s">
        <v>137</v>
      </c>
      <c r="G384" s="15" t="s">
        <v>219</v>
      </c>
      <c r="H384" s="15" t="s">
        <v>136</v>
      </c>
      <c r="I384" s="15" t="s">
        <v>139</v>
      </c>
      <c r="J384" s="15" t="s">
        <v>158</v>
      </c>
      <c r="K384" s="15" t="s">
        <v>858</v>
      </c>
      <c r="L384" s="15" t="n">
        <v>4</v>
      </c>
      <c r="P384" s="15" t="n">
        <v>4</v>
      </c>
      <c r="Y384" s="15" t="s">
        <v>142</v>
      </c>
      <c r="AB384" s="15" t="s">
        <v>143</v>
      </c>
    </row>
    <row r="385" customFormat="false" ht="15" hidden="false" customHeight="true" outlineLevel="0" collapsed="false">
      <c r="A385" s="15" t="s">
        <v>859</v>
      </c>
      <c r="B385" s="15" t="s">
        <v>860</v>
      </c>
      <c r="C385" s="15" t="s">
        <v>134</v>
      </c>
      <c r="D385" s="15" t="s">
        <v>541</v>
      </c>
      <c r="E385" s="15" t="s">
        <v>136</v>
      </c>
      <c r="F385" s="15" t="s">
        <v>137</v>
      </c>
      <c r="G385" s="15" t="s">
        <v>861</v>
      </c>
      <c r="H385" s="15" t="s">
        <v>136</v>
      </c>
      <c r="I385" s="15" t="s">
        <v>243</v>
      </c>
      <c r="J385" s="15" t="s">
        <v>140</v>
      </c>
      <c r="K385" s="15" t="s">
        <v>862</v>
      </c>
      <c r="L385" s="15" t="n">
        <v>15</v>
      </c>
      <c r="M385" s="15" t="n">
        <v>63</v>
      </c>
      <c r="N385" s="15" t="n">
        <v>37</v>
      </c>
      <c r="O385" s="15" t="n">
        <v>175</v>
      </c>
      <c r="P385" s="15" t="n">
        <v>290</v>
      </c>
      <c r="Y385" s="15" t="s">
        <v>142</v>
      </c>
      <c r="AB385" s="15" t="s">
        <v>143</v>
      </c>
    </row>
    <row r="386" customFormat="false" ht="15" hidden="false" customHeight="true" outlineLevel="0" collapsed="false">
      <c r="A386" s="15" t="s">
        <v>859</v>
      </c>
      <c r="B386" s="15" t="s">
        <v>860</v>
      </c>
      <c r="C386" s="15" t="s">
        <v>134</v>
      </c>
      <c r="D386" s="15" t="s">
        <v>541</v>
      </c>
      <c r="E386" s="15" t="s">
        <v>136</v>
      </c>
      <c r="F386" s="15" t="s">
        <v>137</v>
      </c>
      <c r="G386" s="15" t="s">
        <v>861</v>
      </c>
      <c r="H386" s="15" t="s">
        <v>136</v>
      </c>
      <c r="I386" s="15" t="s">
        <v>243</v>
      </c>
      <c r="J386" s="15" t="s">
        <v>144</v>
      </c>
      <c r="K386" s="15" t="s">
        <v>863</v>
      </c>
      <c r="L386" s="15" t="n">
        <v>142</v>
      </c>
      <c r="M386" s="15" t="n">
        <v>195</v>
      </c>
      <c r="N386" s="15" t="n">
        <v>551</v>
      </c>
      <c r="O386" s="15" t="n">
        <v>127</v>
      </c>
      <c r="P386" s="15" t="n">
        <v>1015</v>
      </c>
      <c r="Y386" s="15" t="s">
        <v>142</v>
      </c>
      <c r="AB386" s="15" t="s">
        <v>143</v>
      </c>
    </row>
    <row r="387" customFormat="false" ht="15" hidden="false" customHeight="true" outlineLevel="0" collapsed="false">
      <c r="A387" s="15" t="s">
        <v>859</v>
      </c>
      <c r="B387" s="15" t="s">
        <v>860</v>
      </c>
      <c r="C387" s="15" t="s">
        <v>134</v>
      </c>
      <c r="D387" s="15" t="s">
        <v>541</v>
      </c>
      <c r="E387" s="15" t="s">
        <v>136</v>
      </c>
      <c r="F387" s="15" t="s">
        <v>137</v>
      </c>
      <c r="G387" s="15" t="s">
        <v>861</v>
      </c>
      <c r="H387" s="15" t="s">
        <v>136</v>
      </c>
      <c r="I387" s="15" t="s">
        <v>243</v>
      </c>
      <c r="J387" s="15" t="s">
        <v>150</v>
      </c>
      <c r="K387" s="15" t="s">
        <v>864</v>
      </c>
      <c r="L387" s="15" t="n">
        <v>777</v>
      </c>
      <c r="M387" s="15" t="n">
        <v>1029</v>
      </c>
      <c r="N387" s="15" t="n">
        <v>1228</v>
      </c>
      <c r="O387" s="15" t="n">
        <v>595</v>
      </c>
      <c r="P387" s="15" t="n">
        <v>3629</v>
      </c>
      <c r="Y387" s="15" t="s">
        <v>142</v>
      </c>
      <c r="AB387" s="15" t="s">
        <v>143</v>
      </c>
    </row>
    <row r="388" customFormat="false" ht="15" hidden="false" customHeight="true" outlineLevel="0" collapsed="false">
      <c r="A388" s="15" t="s">
        <v>859</v>
      </c>
      <c r="B388" s="15" t="s">
        <v>860</v>
      </c>
      <c r="C388" s="15" t="s">
        <v>134</v>
      </c>
      <c r="D388" s="15" t="s">
        <v>541</v>
      </c>
      <c r="E388" s="15" t="s">
        <v>136</v>
      </c>
      <c r="F388" s="15" t="s">
        <v>137</v>
      </c>
      <c r="G388" s="15" t="s">
        <v>861</v>
      </c>
      <c r="H388" s="15" t="s">
        <v>136</v>
      </c>
      <c r="I388" s="15" t="s">
        <v>243</v>
      </c>
      <c r="J388" s="15" t="s">
        <v>166</v>
      </c>
      <c r="K388" s="15" t="s">
        <v>865</v>
      </c>
      <c r="N388" s="15" t="n">
        <v>23</v>
      </c>
      <c r="P388" s="15" t="n">
        <v>23</v>
      </c>
      <c r="Y388" s="15" t="s">
        <v>142</v>
      </c>
      <c r="AB388" s="15" t="s">
        <v>143</v>
      </c>
    </row>
    <row r="389" customFormat="false" ht="15" hidden="false" customHeight="true" outlineLevel="0" collapsed="false">
      <c r="A389" s="15" t="s">
        <v>859</v>
      </c>
      <c r="B389" s="15" t="s">
        <v>860</v>
      </c>
      <c r="C389" s="15" t="s">
        <v>134</v>
      </c>
      <c r="D389" s="15" t="s">
        <v>541</v>
      </c>
      <c r="E389" s="15" t="s">
        <v>136</v>
      </c>
      <c r="F389" s="15" t="s">
        <v>137</v>
      </c>
      <c r="G389" s="15" t="s">
        <v>861</v>
      </c>
      <c r="H389" s="15" t="s">
        <v>136</v>
      </c>
      <c r="I389" s="15" t="s">
        <v>243</v>
      </c>
      <c r="J389" s="15" t="s">
        <v>158</v>
      </c>
      <c r="K389" s="15" t="s">
        <v>866</v>
      </c>
      <c r="L389" s="15" t="n">
        <v>183</v>
      </c>
      <c r="M389" s="15" t="n">
        <v>251</v>
      </c>
      <c r="N389" s="15" t="n">
        <v>304</v>
      </c>
      <c r="O389" s="15" t="n">
        <v>186</v>
      </c>
      <c r="P389" s="15" t="n">
        <v>924</v>
      </c>
      <c r="Y389" s="15" t="s">
        <v>142</v>
      </c>
      <c r="AB389" s="15" t="s">
        <v>143</v>
      </c>
    </row>
    <row r="390" customFormat="false" ht="15" hidden="false" customHeight="true" outlineLevel="0" collapsed="false">
      <c r="A390" s="15" t="s">
        <v>859</v>
      </c>
      <c r="B390" s="15" t="s">
        <v>860</v>
      </c>
      <c r="C390" s="15" t="s">
        <v>134</v>
      </c>
      <c r="D390" s="15" t="s">
        <v>541</v>
      </c>
      <c r="E390" s="15" t="s">
        <v>136</v>
      </c>
      <c r="F390" s="15" t="s">
        <v>137</v>
      </c>
      <c r="G390" s="15" t="s">
        <v>861</v>
      </c>
      <c r="H390" s="15" t="s">
        <v>136</v>
      </c>
      <c r="I390" s="15" t="s">
        <v>243</v>
      </c>
      <c r="J390" s="15" t="s">
        <v>169</v>
      </c>
      <c r="K390" s="15" t="s">
        <v>867</v>
      </c>
      <c r="L390" s="15" t="n">
        <v>17</v>
      </c>
      <c r="M390" s="15" t="n">
        <v>27</v>
      </c>
      <c r="N390" s="15" t="n">
        <v>21</v>
      </c>
      <c r="O390" s="15" t="n">
        <v>15</v>
      </c>
      <c r="P390" s="15" t="n">
        <v>80</v>
      </c>
      <c r="Y390" s="15" t="s">
        <v>142</v>
      </c>
      <c r="AB390" s="15" t="s">
        <v>143</v>
      </c>
    </row>
    <row r="391" customFormat="false" ht="15" hidden="false" customHeight="true" outlineLevel="0" collapsed="false">
      <c r="A391" s="15" t="s">
        <v>868</v>
      </c>
      <c r="B391" s="15" t="s">
        <v>869</v>
      </c>
      <c r="C391" s="15" t="s">
        <v>217</v>
      </c>
      <c r="D391" s="15" t="s">
        <v>235</v>
      </c>
      <c r="E391" s="15" t="s">
        <v>136</v>
      </c>
      <c r="F391" s="15" t="s">
        <v>137</v>
      </c>
      <c r="G391" s="15" t="s">
        <v>219</v>
      </c>
      <c r="H391" s="15" t="s">
        <v>136</v>
      </c>
      <c r="I391" s="15" t="s">
        <v>139</v>
      </c>
      <c r="J391" s="15" t="s">
        <v>150</v>
      </c>
      <c r="K391" s="15" t="s">
        <v>870</v>
      </c>
      <c r="L391" s="15" t="n">
        <v>234</v>
      </c>
      <c r="M391" s="15" t="n">
        <v>41</v>
      </c>
      <c r="N391" s="15" t="n">
        <v>21</v>
      </c>
      <c r="P391" s="15" t="n">
        <v>296</v>
      </c>
      <c r="Y391" s="15" t="s">
        <v>142</v>
      </c>
      <c r="AB391" s="15" t="s">
        <v>143</v>
      </c>
    </row>
    <row r="392" customFormat="false" ht="15" hidden="false" customHeight="true" outlineLevel="0" collapsed="false">
      <c r="A392" s="15" t="s">
        <v>868</v>
      </c>
      <c r="B392" s="15" t="s">
        <v>869</v>
      </c>
      <c r="C392" s="15" t="s">
        <v>217</v>
      </c>
      <c r="D392" s="15" t="s">
        <v>235</v>
      </c>
      <c r="E392" s="15" t="s">
        <v>136</v>
      </c>
      <c r="F392" s="15" t="s">
        <v>137</v>
      </c>
      <c r="G392" s="15" t="s">
        <v>219</v>
      </c>
      <c r="H392" s="15" t="s">
        <v>136</v>
      </c>
      <c r="I392" s="15" t="s">
        <v>139</v>
      </c>
      <c r="J392" s="15" t="s">
        <v>158</v>
      </c>
      <c r="K392" s="15" t="s">
        <v>871</v>
      </c>
      <c r="M392" s="15" t="n">
        <v>1</v>
      </c>
      <c r="P392" s="15" t="n">
        <v>1</v>
      </c>
      <c r="Y392" s="15" t="s">
        <v>142</v>
      </c>
      <c r="AB392" s="15" t="s">
        <v>143</v>
      </c>
    </row>
    <row r="393" customFormat="false" ht="15" hidden="false" customHeight="true" outlineLevel="0" collapsed="false">
      <c r="A393" s="15" t="s">
        <v>872</v>
      </c>
      <c r="B393" s="15" t="s">
        <v>873</v>
      </c>
      <c r="C393" s="15" t="s">
        <v>217</v>
      </c>
      <c r="D393" s="15" t="s">
        <v>874</v>
      </c>
      <c r="E393" s="15" t="s">
        <v>136</v>
      </c>
      <c r="F393" s="15" t="s">
        <v>137</v>
      </c>
      <c r="G393" s="15" t="s">
        <v>299</v>
      </c>
      <c r="H393" s="15" t="s">
        <v>136</v>
      </c>
      <c r="I393" s="15" t="s">
        <v>139</v>
      </c>
      <c r="J393" s="15" t="s">
        <v>140</v>
      </c>
      <c r="K393" s="15" t="s">
        <v>875</v>
      </c>
      <c r="N393" s="15" t="n">
        <v>9</v>
      </c>
      <c r="O393" s="15" t="n">
        <v>1</v>
      </c>
      <c r="P393" s="15" t="n">
        <v>10</v>
      </c>
      <c r="Y393" s="15" t="s">
        <v>156</v>
      </c>
      <c r="AB393" s="15" t="s">
        <v>143</v>
      </c>
    </row>
    <row r="394" customFormat="false" ht="15" hidden="false" customHeight="true" outlineLevel="0" collapsed="false">
      <c r="A394" s="15" t="s">
        <v>872</v>
      </c>
      <c r="B394" s="15" t="s">
        <v>873</v>
      </c>
      <c r="C394" s="15" t="s">
        <v>217</v>
      </c>
      <c r="D394" s="15" t="s">
        <v>874</v>
      </c>
      <c r="E394" s="15" t="s">
        <v>136</v>
      </c>
      <c r="F394" s="15" t="s">
        <v>137</v>
      </c>
      <c r="G394" s="15" t="s">
        <v>299</v>
      </c>
      <c r="H394" s="15" t="s">
        <v>136</v>
      </c>
      <c r="I394" s="15" t="s">
        <v>139</v>
      </c>
      <c r="J394" s="15" t="s">
        <v>150</v>
      </c>
      <c r="K394" s="15" t="s">
        <v>876</v>
      </c>
      <c r="N394" s="15" t="n">
        <v>22</v>
      </c>
      <c r="O394" s="15" t="n">
        <v>24</v>
      </c>
      <c r="P394" s="15" t="n">
        <v>46</v>
      </c>
      <c r="Y394" s="15" t="s">
        <v>156</v>
      </c>
      <c r="AB394" s="15" t="s">
        <v>143</v>
      </c>
    </row>
    <row r="395" customFormat="false" ht="15" hidden="false" customHeight="true" outlineLevel="0" collapsed="false">
      <c r="A395" s="15" t="s">
        <v>872</v>
      </c>
      <c r="B395" s="15" t="s">
        <v>873</v>
      </c>
      <c r="C395" s="15" t="s">
        <v>217</v>
      </c>
      <c r="D395" s="15" t="s">
        <v>874</v>
      </c>
      <c r="E395" s="15" t="s">
        <v>136</v>
      </c>
      <c r="F395" s="15" t="s">
        <v>137</v>
      </c>
      <c r="G395" s="15" t="s">
        <v>299</v>
      </c>
      <c r="H395" s="15" t="s">
        <v>136</v>
      </c>
      <c r="I395" s="15" t="s">
        <v>139</v>
      </c>
      <c r="J395" s="15" t="s">
        <v>158</v>
      </c>
      <c r="K395" s="15" t="s">
        <v>877</v>
      </c>
      <c r="N395" s="15" t="n">
        <v>41</v>
      </c>
      <c r="O395" s="15" t="n">
        <v>107</v>
      </c>
      <c r="P395" s="15" t="n">
        <v>148</v>
      </c>
      <c r="Y395" s="15" t="s">
        <v>156</v>
      </c>
      <c r="AB395" s="15" t="s">
        <v>143</v>
      </c>
    </row>
    <row r="396" customFormat="false" ht="15" hidden="false" customHeight="true" outlineLevel="0" collapsed="false">
      <c r="A396" s="15" t="s">
        <v>878</v>
      </c>
      <c r="B396" s="15" t="s">
        <v>879</v>
      </c>
      <c r="C396" s="15" t="s">
        <v>217</v>
      </c>
      <c r="D396" s="15" t="s">
        <v>235</v>
      </c>
      <c r="E396" s="15" t="s">
        <v>136</v>
      </c>
      <c r="F396" s="15" t="s">
        <v>137</v>
      </c>
      <c r="G396" s="15" t="s">
        <v>149</v>
      </c>
      <c r="H396" s="15" t="s">
        <v>136</v>
      </c>
      <c r="I396" s="15" t="s">
        <v>139</v>
      </c>
      <c r="J396" s="15" t="s">
        <v>150</v>
      </c>
      <c r="K396" s="15" t="s">
        <v>880</v>
      </c>
      <c r="O396" s="15" t="n">
        <v>8</v>
      </c>
      <c r="P396" s="15" t="n">
        <v>8</v>
      </c>
      <c r="Y396" s="15" t="s">
        <v>142</v>
      </c>
      <c r="AB396" s="15" t="s">
        <v>143</v>
      </c>
    </row>
    <row r="397" customFormat="false" ht="15" hidden="false" customHeight="true" outlineLevel="0" collapsed="false">
      <c r="A397" s="15" t="s">
        <v>881</v>
      </c>
      <c r="B397" s="15" t="s">
        <v>882</v>
      </c>
      <c r="C397" s="15" t="s">
        <v>217</v>
      </c>
      <c r="D397" s="15" t="s">
        <v>274</v>
      </c>
      <c r="E397" s="15" t="s">
        <v>136</v>
      </c>
      <c r="F397" s="15" t="s">
        <v>137</v>
      </c>
      <c r="G397" s="15" t="s">
        <v>154</v>
      </c>
      <c r="H397" s="15" t="s">
        <v>136</v>
      </c>
      <c r="I397" s="15" t="s">
        <v>139</v>
      </c>
      <c r="J397" s="15" t="s">
        <v>150</v>
      </c>
      <c r="K397" s="15" t="s">
        <v>883</v>
      </c>
      <c r="N397" s="15" t="n">
        <v>8</v>
      </c>
      <c r="P397" s="15" t="n">
        <v>8</v>
      </c>
      <c r="Y397" s="15" t="s">
        <v>156</v>
      </c>
      <c r="AB397" s="15" t="s">
        <v>143</v>
      </c>
    </row>
    <row r="398" customFormat="false" ht="15" hidden="false" customHeight="true" outlineLevel="0" collapsed="false">
      <c r="A398" s="15" t="s">
        <v>881</v>
      </c>
      <c r="B398" s="15" t="s">
        <v>882</v>
      </c>
      <c r="C398" s="15" t="s">
        <v>217</v>
      </c>
      <c r="D398" s="15" t="s">
        <v>274</v>
      </c>
      <c r="E398" s="15" t="s">
        <v>136</v>
      </c>
      <c r="F398" s="15" t="s">
        <v>137</v>
      </c>
      <c r="G398" s="15" t="s">
        <v>154</v>
      </c>
      <c r="H398" s="15" t="s">
        <v>136</v>
      </c>
      <c r="I398" s="15" t="s">
        <v>139</v>
      </c>
      <c r="J398" s="15" t="s">
        <v>169</v>
      </c>
      <c r="K398" s="15" t="s">
        <v>884</v>
      </c>
      <c r="L398" s="15" t="n">
        <v>7</v>
      </c>
      <c r="P398" s="15" t="n">
        <v>7</v>
      </c>
      <c r="Y398" s="15" t="s">
        <v>156</v>
      </c>
      <c r="AB398" s="15" t="s">
        <v>143</v>
      </c>
    </row>
    <row r="399" customFormat="false" ht="15" hidden="false" customHeight="true" outlineLevel="0" collapsed="false">
      <c r="A399" s="15" t="s">
        <v>885</v>
      </c>
      <c r="B399" s="15" t="s">
        <v>886</v>
      </c>
      <c r="C399" s="15" t="s">
        <v>148</v>
      </c>
      <c r="E399" s="15" t="s">
        <v>136</v>
      </c>
      <c r="F399" s="15" t="s">
        <v>137</v>
      </c>
      <c r="G399" s="15" t="s">
        <v>887</v>
      </c>
      <c r="H399" s="15" t="s">
        <v>136</v>
      </c>
      <c r="I399" s="15" t="s">
        <v>139</v>
      </c>
      <c r="J399" s="15" t="s">
        <v>150</v>
      </c>
      <c r="K399" s="15" t="s">
        <v>888</v>
      </c>
      <c r="L399" s="15" t="n">
        <v>11</v>
      </c>
      <c r="P399" s="15" t="n">
        <v>11</v>
      </c>
      <c r="Y399" s="15" t="s">
        <v>142</v>
      </c>
      <c r="AB399" s="15" t="s">
        <v>143</v>
      </c>
    </row>
    <row r="400" customFormat="false" ht="15" hidden="false" customHeight="true" outlineLevel="0" collapsed="false">
      <c r="A400" s="15" t="s">
        <v>885</v>
      </c>
      <c r="B400" s="15" t="s">
        <v>886</v>
      </c>
      <c r="C400" s="15" t="s">
        <v>148</v>
      </c>
      <c r="E400" s="15" t="s">
        <v>136</v>
      </c>
      <c r="F400" s="15" t="s">
        <v>137</v>
      </c>
      <c r="G400" s="15" t="s">
        <v>887</v>
      </c>
      <c r="H400" s="15" t="s">
        <v>136</v>
      </c>
      <c r="I400" s="15" t="s">
        <v>139</v>
      </c>
      <c r="J400" s="15" t="s">
        <v>169</v>
      </c>
      <c r="K400" s="15" t="s">
        <v>889</v>
      </c>
      <c r="L400" s="15" t="n">
        <v>76</v>
      </c>
      <c r="P400" s="15" t="n">
        <v>76</v>
      </c>
      <c r="Y400" s="15" t="s">
        <v>142</v>
      </c>
      <c r="AB400" s="15" t="s">
        <v>143</v>
      </c>
    </row>
    <row r="401" customFormat="false" ht="15" hidden="false" customHeight="true" outlineLevel="0" collapsed="false">
      <c r="A401" s="15" t="s">
        <v>890</v>
      </c>
      <c r="B401" s="15" t="s">
        <v>891</v>
      </c>
      <c r="C401" s="15" t="s">
        <v>134</v>
      </c>
      <c r="D401" s="15" t="s">
        <v>460</v>
      </c>
      <c r="E401" s="15" t="s">
        <v>136</v>
      </c>
      <c r="F401" s="15" t="s">
        <v>137</v>
      </c>
      <c r="G401" s="15" t="s">
        <v>469</v>
      </c>
      <c r="H401" s="15" t="s">
        <v>136</v>
      </c>
      <c r="I401" s="15" t="s">
        <v>139</v>
      </c>
      <c r="J401" s="15" t="s">
        <v>140</v>
      </c>
      <c r="K401" s="15" t="s">
        <v>892</v>
      </c>
      <c r="M401" s="15" t="n">
        <v>21</v>
      </c>
      <c r="P401" s="15" t="n">
        <v>21</v>
      </c>
      <c r="Y401" s="15" t="s">
        <v>142</v>
      </c>
      <c r="AB401" s="15" t="s">
        <v>163</v>
      </c>
      <c r="AC401" s="15" t="n">
        <v>40</v>
      </c>
      <c r="AD401" s="15" t="n">
        <v>0.476948499999998</v>
      </c>
      <c r="AE401" s="15" t="n">
        <v>80</v>
      </c>
      <c r="AF401" s="15" t="s">
        <v>95</v>
      </c>
    </row>
    <row r="402" customFormat="false" ht="15" hidden="false" customHeight="true" outlineLevel="0" collapsed="false">
      <c r="A402" s="15" t="s">
        <v>890</v>
      </c>
      <c r="B402" s="15" t="s">
        <v>891</v>
      </c>
      <c r="C402" s="15" t="s">
        <v>134</v>
      </c>
      <c r="D402" s="15" t="s">
        <v>460</v>
      </c>
      <c r="E402" s="15" t="s">
        <v>136</v>
      </c>
      <c r="F402" s="15" t="s">
        <v>137</v>
      </c>
      <c r="G402" s="15" t="s">
        <v>469</v>
      </c>
      <c r="H402" s="15" t="s">
        <v>136</v>
      </c>
      <c r="I402" s="15" t="s">
        <v>139</v>
      </c>
      <c r="J402" s="15" t="s">
        <v>144</v>
      </c>
      <c r="K402" s="15" t="s">
        <v>893</v>
      </c>
      <c r="N402" s="15" t="n">
        <v>2</v>
      </c>
      <c r="P402" s="15" t="n">
        <v>2</v>
      </c>
      <c r="Y402" s="15" t="s">
        <v>142</v>
      </c>
      <c r="AB402" s="15" t="s">
        <v>163</v>
      </c>
      <c r="AC402" s="15" t="n">
        <v>40</v>
      </c>
      <c r="AD402" s="15" t="n">
        <v>0.476948499999998</v>
      </c>
      <c r="AE402" s="15" t="n">
        <v>80</v>
      </c>
      <c r="AF402" s="15" t="s">
        <v>95</v>
      </c>
    </row>
    <row r="403" customFormat="false" ht="15" hidden="false" customHeight="true" outlineLevel="0" collapsed="false">
      <c r="A403" s="15" t="s">
        <v>890</v>
      </c>
      <c r="B403" s="15" t="s">
        <v>891</v>
      </c>
      <c r="C403" s="15" t="s">
        <v>134</v>
      </c>
      <c r="D403" s="15" t="s">
        <v>460</v>
      </c>
      <c r="E403" s="15" t="s">
        <v>136</v>
      </c>
      <c r="F403" s="15" t="s">
        <v>137</v>
      </c>
      <c r="G403" s="15" t="s">
        <v>469</v>
      </c>
      <c r="H403" s="15" t="s">
        <v>136</v>
      </c>
      <c r="I403" s="15" t="s">
        <v>139</v>
      </c>
      <c r="J403" s="15" t="s">
        <v>150</v>
      </c>
      <c r="K403" s="15" t="s">
        <v>894</v>
      </c>
      <c r="L403" s="15" t="n">
        <v>237</v>
      </c>
      <c r="M403" s="15" t="n">
        <v>79</v>
      </c>
      <c r="N403" s="15" t="n">
        <v>130</v>
      </c>
      <c r="P403" s="15" t="n">
        <v>446</v>
      </c>
      <c r="Y403" s="15" t="s">
        <v>142</v>
      </c>
      <c r="AB403" s="15" t="s">
        <v>163</v>
      </c>
      <c r="AC403" s="15" t="n">
        <v>40</v>
      </c>
      <c r="AD403" s="15" t="n">
        <v>0.476948499999998</v>
      </c>
      <c r="AE403" s="15" t="n">
        <v>80</v>
      </c>
      <c r="AF403" s="15" t="s">
        <v>95</v>
      </c>
    </row>
    <row r="404" customFormat="false" ht="15" hidden="false" customHeight="true" outlineLevel="0" collapsed="false">
      <c r="A404" s="15" t="s">
        <v>895</v>
      </c>
      <c r="B404" s="15" t="s">
        <v>896</v>
      </c>
      <c r="C404" s="15" t="s">
        <v>217</v>
      </c>
      <c r="D404" s="15" t="s">
        <v>274</v>
      </c>
      <c r="E404" s="15" t="s">
        <v>136</v>
      </c>
      <c r="F404" s="15" t="s">
        <v>137</v>
      </c>
      <c r="G404" s="15" t="s">
        <v>847</v>
      </c>
      <c r="H404" s="15" t="s">
        <v>136</v>
      </c>
      <c r="I404" s="15" t="s">
        <v>139</v>
      </c>
      <c r="J404" s="15" t="s">
        <v>140</v>
      </c>
      <c r="K404" s="15" t="s">
        <v>897</v>
      </c>
      <c r="M404" s="15" t="n">
        <v>2</v>
      </c>
      <c r="N404" s="15" t="n">
        <v>2</v>
      </c>
      <c r="P404" s="15" t="n">
        <v>4</v>
      </c>
      <c r="Y404" s="15" t="s">
        <v>142</v>
      </c>
      <c r="AB404" s="15" t="s">
        <v>143</v>
      </c>
    </row>
    <row r="405" customFormat="false" ht="15" hidden="false" customHeight="true" outlineLevel="0" collapsed="false">
      <c r="A405" s="15" t="s">
        <v>895</v>
      </c>
      <c r="B405" s="15" t="s">
        <v>896</v>
      </c>
      <c r="C405" s="15" t="s">
        <v>217</v>
      </c>
      <c r="D405" s="15" t="s">
        <v>274</v>
      </c>
      <c r="E405" s="15" t="s">
        <v>136</v>
      </c>
      <c r="F405" s="15" t="s">
        <v>137</v>
      </c>
      <c r="G405" s="15" t="s">
        <v>847</v>
      </c>
      <c r="H405" s="15" t="s">
        <v>136</v>
      </c>
      <c r="I405" s="15" t="s">
        <v>139</v>
      </c>
      <c r="J405" s="15" t="s">
        <v>150</v>
      </c>
      <c r="K405" s="15" t="s">
        <v>898</v>
      </c>
      <c r="L405" s="15" t="n">
        <v>3</v>
      </c>
      <c r="M405" s="15" t="n">
        <v>5</v>
      </c>
      <c r="P405" s="15" t="n">
        <v>8</v>
      </c>
      <c r="Y405" s="15" t="s">
        <v>142</v>
      </c>
      <c r="AB405" s="15" t="s">
        <v>143</v>
      </c>
    </row>
    <row r="406" customFormat="false" ht="15" hidden="false" customHeight="true" outlineLevel="0" collapsed="false">
      <c r="A406" s="15" t="s">
        <v>899</v>
      </c>
      <c r="B406" s="15" t="s">
        <v>900</v>
      </c>
      <c r="C406" s="15" t="s">
        <v>148</v>
      </c>
      <c r="E406" s="15" t="s">
        <v>136</v>
      </c>
      <c r="F406" s="15" t="s">
        <v>137</v>
      </c>
      <c r="G406" s="15" t="s">
        <v>299</v>
      </c>
      <c r="H406" s="15" t="s">
        <v>136</v>
      </c>
      <c r="I406" s="15" t="s">
        <v>139</v>
      </c>
      <c r="J406" s="15" t="s">
        <v>140</v>
      </c>
      <c r="K406" s="15" t="s">
        <v>901</v>
      </c>
      <c r="N406" s="15" t="n">
        <v>3</v>
      </c>
      <c r="P406" s="15" t="n">
        <v>3</v>
      </c>
      <c r="Y406" s="15" t="s">
        <v>156</v>
      </c>
      <c r="AB406" s="15" t="s">
        <v>143</v>
      </c>
    </row>
    <row r="407" customFormat="false" ht="15" hidden="false" customHeight="true" outlineLevel="0" collapsed="false">
      <c r="A407" s="15" t="s">
        <v>899</v>
      </c>
      <c r="B407" s="15" t="s">
        <v>900</v>
      </c>
      <c r="C407" s="15" t="s">
        <v>148</v>
      </c>
      <c r="E407" s="15" t="s">
        <v>136</v>
      </c>
      <c r="F407" s="15" t="s">
        <v>137</v>
      </c>
      <c r="G407" s="15" t="s">
        <v>299</v>
      </c>
      <c r="H407" s="15" t="s">
        <v>136</v>
      </c>
      <c r="I407" s="15" t="s">
        <v>139</v>
      </c>
      <c r="J407" s="15" t="s">
        <v>150</v>
      </c>
      <c r="K407" s="15" t="s">
        <v>902</v>
      </c>
      <c r="N407" s="15" t="n">
        <v>5</v>
      </c>
      <c r="O407" s="15" t="n">
        <v>246</v>
      </c>
      <c r="P407" s="15" t="n">
        <v>251</v>
      </c>
      <c r="Y407" s="15" t="s">
        <v>156</v>
      </c>
      <c r="AB407" s="15" t="s">
        <v>143</v>
      </c>
    </row>
    <row r="408" customFormat="false" ht="15" hidden="false" customHeight="true" outlineLevel="0" collapsed="false">
      <c r="A408" s="15" t="s">
        <v>899</v>
      </c>
      <c r="B408" s="15" t="s">
        <v>900</v>
      </c>
      <c r="C408" s="15" t="s">
        <v>148</v>
      </c>
      <c r="E408" s="15" t="s">
        <v>136</v>
      </c>
      <c r="F408" s="15" t="s">
        <v>137</v>
      </c>
      <c r="G408" s="15" t="s">
        <v>299</v>
      </c>
      <c r="H408" s="15" t="s">
        <v>136</v>
      </c>
      <c r="I408" s="15" t="s">
        <v>139</v>
      </c>
      <c r="J408" s="15" t="s">
        <v>158</v>
      </c>
      <c r="K408" s="15" t="s">
        <v>903</v>
      </c>
      <c r="N408" s="15" t="n">
        <v>5</v>
      </c>
      <c r="O408" s="15" t="n">
        <v>11</v>
      </c>
      <c r="P408" s="15" t="n">
        <v>16</v>
      </c>
      <c r="Y408" s="15" t="s">
        <v>156</v>
      </c>
      <c r="AB408" s="15" t="s">
        <v>143</v>
      </c>
    </row>
    <row r="409" customFormat="false" ht="15" hidden="false" customHeight="true" outlineLevel="0" collapsed="false">
      <c r="A409" s="15" t="s">
        <v>899</v>
      </c>
      <c r="B409" s="15" t="s">
        <v>900</v>
      </c>
      <c r="C409" s="15" t="s">
        <v>148</v>
      </c>
      <c r="E409" s="15" t="s">
        <v>136</v>
      </c>
      <c r="F409" s="15" t="s">
        <v>137</v>
      </c>
      <c r="G409" s="15" t="s">
        <v>299</v>
      </c>
      <c r="H409" s="15" t="s">
        <v>136</v>
      </c>
      <c r="I409" s="15" t="s">
        <v>139</v>
      </c>
      <c r="J409" s="15" t="s">
        <v>169</v>
      </c>
      <c r="K409" s="15" t="s">
        <v>904</v>
      </c>
      <c r="N409" s="15" t="n">
        <v>1</v>
      </c>
      <c r="P409" s="15" t="n">
        <v>1</v>
      </c>
      <c r="Y409" s="15" t="s">
        <v>156</v>
      </c>
      <c r="AB409" s="15" t="s">
        <v>143</v>
      </c>
    </row>
    <row r="410" customFormat="false" ht="15" hidden="false" customHeight="true" outlineLevel="0" collapsed="false">
      <c r="A410" s="15" t="s">
        <v>905</v>
      </c>
      <c r="B410" s="15" t="s">
        <v>906</v>
      </c>
      <c r="C410" s="15" t="s">
        <v>217</v>
      </c>
      <c r="D410" s="15" t="s">
        <v>218</v>
      </c>
      <c r="E410" s="15" t="s">
        <v>136</v>
      </c>
      <c r="F410" s="15" t="s">
        <v>137</v>
      </c>
      <c r="G410" s="15" t="s">
        <v>219</v>
      </c>
      <c r="H410" s="15" t="s">
        <v>136</v>
      </c>
      <c r="I410" s="15" t="s">
        <v>139</v>
      </c>
      <c r="J410" s="15" t="s">
        <v>140</v>
      </c>
      <c r="K410" s="15" t="s">
        <v>907</v>
      </c>
      <c r="M410" s="15" t="n">
        <v>11</v>
      </c>
      <c r="N410" s="15" t="n">
        <v>2</v>
      </c>
      <c r="P410" s="15" t="n">
        <v>13</v>
      </c>
      <c r="Y410" s="15" t="s">
        <v>142</v>
      </c>
      <c r="AB410" s="15" t="s">
        <v>143</v>
      </c>
    </row>
    <row r="411" customFormat="false" ht="15" hidden="false" customHeight="true" outlineLevel="0" collapsed="false">
      <c r="A411" s="15" t="s">
        <v>905</v>
      </c>
      <c r="B411" s="15" t="s">
        <v>906</v>
      </c>
      <c r="C411" s="15" t="s">
        <v>217</v>
      </c>
      <c r="D411" s="15" t="s">
        <v>218</v>
      </c>
      <c r="E411" s="15" t="s">
        <v>136</v>
      </c>
      <c r="F411" s="15" t="s">
        <v>137</v>
      </c>
      <c r="G411" s="15" t="s">
        <v>219</v>
      </c>
      <c r="H411" s="15" t="s">
        <v>136</v>
      </c>
      <c r="I411" s="15" t="s">
        <v>139</v>
      </c>
      <c r="J411" s="15" t="s">
        <v>150</v>
      </c>
      <c r="K411" s="15" t="s">
        <v>908</v>
      </c>
      <c r="L411" s="15" t="n">
        <v>50</v>
      </c>
      <c r="M411" s="15" t="n">
        <v>17</v>
      </c>
      <c r="N411" s="15" t="n">
        <v>7</v>
      </c>
      <c r="P411" s="15" t="n">
        <v>74</v>
      </c>
      <c r="Y411" s="15" t="s">
        <v>142</v>
      </c>
      <c r="AB411" s="15" t="s">
        <v>143</v>
      </c>
    </row>
    <row r="412" customFormat="false" ht="15" hidden="false" customHeight="true" outlineLevel="0" collapsed="false">
      <c r="A412" s="15" t="s">
        <v>905</v>
      </c>
      <c r="B412" s="15" t="s">
        <v>906</v>
      </c>
      <c r="C412" s="15" t="s">
        <v>217</v>
      </c>
      <c r="D412" s="15" t="s">
        <v>218</v>
      </c>
      <c r="E412" s="15" t="s">
        <v>136</v>
      </c>
      <c r="F412" s="15" t="s">
        <v>137</v>
      </c>
      <c r="G412" s="15" t="s">
        <v>219</v>
      </c>
      <c r="H412" s="15" t="s">
        <v>136</v>
      </c>
      <c r="I412" s="15" t="s">
        <v>139</v>
      </c>
      <c r="J412" s="15" t="s">
        <v>166</v>
      </c>
      <c r="K412" s="15" t="s">
        <v>909</v>
      </c>
      <c r="M412" s="15" t="n">
        <v>1</v>
      </c>
      <c r="P412" s="15" t="n">
        <v>1</v>
      </c>
      <c r="Y412" s="15" t="s">
        <v>142</v>
      </c>
      <c r="AB412" s="15" t="s">
        <v>143</v>
      </c>
    </row>
    <row r="413" customFormat="false" ht="15" hidden="false" customHeight="true" outlineLevel="0" collapsed="false">
      <c r="A413" s="15" t="s">
        <v>905</v>
      </c>
      <c r="B413" s="15" t="s">
        <v>906</v>
      </c>
      <c r="C413" s="15" t="s">
        <v>217</v>
      </c>
      <c r="D413" s="15" t="s">
        <v>218</v>
      </c>
      <c r="E413" s="15" t="s">
        <v>136</v>
      </c>
      <c r="F413" s="15" t="s">
        <v>137</v>
      </c>
      <c r="G413" s="15" t="s">
        <v>219</v>
      </c>
      <c r="H413" s="15" t="s">
        <v>136</v>
      </c>
      <c r="I413" s="15" t="s">
        <v>139</v>
      </c>
      <c r="J413" s="15" t="s">
        <v>158</v>
      </c>
      <c r="K413" s="15" t="s">
        <v>910</v>
      </c>
      <c r="L413" s="15" t="n">
        <v>6</v>
      </c>
      <c r="N413" s="15" t="n">
        <v>1</v>
      </c>
      <c r="P413" s="15" t="n">
        <v>7</v>
      </c>
      <c r="Y413" s="15" t="s">
        <v>142</v>
      </c>
      <c r="AB413" s="15" t="s">
        <v>143</v>
      </c>
    </row>
    <row r="414" customFormat="false" ht="15" hidden="false" customHeight="true" outlineLevel="0" collapsed="false">
      <c r="A414" s="15" t="s">
        <v>911</v>
      </c>
      <c r="B414" s="15" t="s">
        <v>912</v>
      </c>
      <c r="C414" s="15" t="s">
        <v>217</v>
      </c>
      <c r="D414" s="15" t="s">
        <v>235</v>
      </c>
      <c r="E414" s="15" t="s">
        <v>136</v>
      </c>
      <c r="F414" s="15" t="s">
        <v>137</v>
      </c>
      <c r="G414" s="15" t="s">
        <v>210</v>
      </c>
      <c r="H414" s="15" t="s">
        <v>136</v>
      </c>
      <c r="I414" s="15" t="s">
        <v>243</v>
      </c>
      <c r="J414" s="15" t="s">
        <v>140</v>
      </c>
      <c r="K414" s="15" t="s">
        <v>913</v>
      </c>
      <c r="N414" s="15" t="n">
        <v>2</v>
      </c>
      <c r="P414" s="15" t="n">
        <v>2</v>
      </c>
      <c r="Y414" s="15" t="s">
        <v>142</v>
      </c>
      <c r="AB414" s="15" t="s">
        <v>143</v>
      </c>
    </row>
    <row r="415" customFormat="false" ht="15" hidden="false" customHeight="true" outlineLevel="0" collapsed="false">
      <c r="A415" s="15" t="s">
        <v>911</v>
      </c>
      <c r="B415" s="15" t="s">
        <v>912</v>
      </c>
      <c r="C415" s="15" t="s">
        <v>217</v>
      </c>
      <c r="D415" s="15" t="s">
        <v>235</v>
      </c>
      <c r="E415" s="15" t="s">
        <v>136</v>
      </c>
      <c r="F415" s="15" t="s">
        <v>137</v>
      </c>
      <c r="G415" s="15" t="s">
        <v>210</v>
      </c>
      <c r="H415" s="15" t="s">
        <v>136</v>
      </c>
      <c r="I415" s="15" t="s">
        <v>243</v>
      </c>
      <c r="J415" s="15" t="s">
        <v>144</v>
      </c>
      <c r="K415" s="15" t="s">
        <v>914</v>
      </c>
      <c r="M415" s="15" t="n">
        <v>1</v>
      </c>
      <c r="P415" s="15" t="n">
        <v>1</v>
      </c>
      <c r="Y415" s="15" t="s">
        <v>142</v>
      </c>
      <c r="AB415" s="15" t="s">
        <v>143</v>
      </c>
    </row>
    <row r="416" customFormat="false" ht="15" hidden="false" customHeight="true" outlineLevel="0" collapsed="false">
      <c r="A416" s="15" t="s">
        <v>911</v>
      </c>
      <c r="B416" s="15" t="s">
        <v>912</v>
      </c>
      <c r="C416" s="15" t="s">
        <v>217</v>
      </c>
      <c r="D416" s="15" t="s">
        <v>235</v>
      </c>
      <c r="E416" s="15" t="s">
        <v>136</v>
      </c>
      <c r="F416" s="15" t="s">
        <v>137</v>
      </c>
      <c r="G416" s="15" t="s">
        <v>210</v>
      </c>
      <c r="H416" s="15" t="s">
        <v>136</v>
      </c>
      <c r="I416" s="15" t="s">
        <v>243</v>
      </c>
      <c r="J416" s="15" t="s">
        <v>150</v>
      </c>
      <c r="K416" s="15" t="s">
        <v>915</v>
      </c>
      <c r="L416" s="15" t="n">
        <v>190</v>
      </c>
      <c r="M416" s="15" t="n">
        <v>82</v>
      </c>
      <c r="N416" s="15" t="n">
        <v>76</v>
      </c>
      <c r="O416" s="15" t="n">
        <v>16</v>
      </c>
      <c r="P416" s="15" t="n">
        <v>364</v>
      </c>
      <c r="Y416" s="15" t="s">
        <v>142</v>
      </c>
      <c r="AB416" s="15" t="s">
        <v>143</v>
      </c>
    </row>
    <row r="417" customFormat="false" ht="15" hidden="false" customHeight="true" outlineLevel="0" collapsed="false">
      <c r="A417" s="15" t="s">
        <v>911</v>
      </c>
      <c r="B417" s="15" t="s">
        <v>912</v>
      </c>
      <c r="C417" s="15" t="s">
        <v>217</v>
      </c>
      <c r="D417" s="15" t="s">
        <v>235</v>
      </c>
      <c r="E417" s="15" t="s">
        <v>136</v>
      </c>
      <c r="F417" s="15" t="s">
        <v>137</v>
      </c>
      <c r="G417" s="15" t="s">
        <v>210</v>
      </c>
      <c r="H417" s="15" t="s">
        <v>136</v>
      </c>
      <c r="I417" s="15" t="s">
        <v>243</v>
      </c>
      <c r="J417" s="15" t="s">
        <v>158</v>
      </c>
      <c r="K417" s="15" t="s">
        <v>916</v>
      </c>
      <c r="L417" s="15" t="n">
        <v>110</v>
      </c>
      <c r="M417" s="15" t="n">
        <v>69</v>
      </c>
      <c r="N417" s="15" t="n">
        <v>45</v>
      </c>
      <c r="O417" s="15" t="n">
        <v>28</v>
      </c>
      <c r="P417" s="15" t="n">
        <v>252</v>
      </c>
      <c r="Y417" s="15" t="s">
        <v>142</v>
      </c>
      <c r="AB417" s="15" t="s">
        <v>143</v>
      </c>
    </row>
    <row r="418" customFormat="false" ht="15" hidden="false" customHeight="true" outlineLevel="0" collapsed="false">
      <c r="A418" s="15" t="s">
        <v>917</v>
      </c>
      <c r="B418" s="15" t="s">
        <v>918</v>
      </c>
      <c r="C418" s="15" t="s">
        <v>217</v>
      </c>
      <c r="D418" s="15" t="s">
        <v>218</v>
      </c>
      <c r="E418" s="15" t="s">
        <v>136</v>
      </c>
      <c r="F418" s="15" t="s">
        <v>137</v>
      </c>
      <c r="G418" s="15" t="s">
        <v>219</v>
      </c>
      <c r="H418" s="15" t="s">
        <v>136</v>
      </c>
      <c r="I418" s="15" t="s">
        <v>139</v>
      </c>
      <c r="J418" s="15" t="s">
        <v>150</v>
      </c>
      <c r="K418" s="15" t="s">
        <v>919</v>
      </c>
      <c r="L418" s="15" t="n">
        <v>31</v>
      </c>
      <c r="M418" s="15" t="n">
        <v>8</v>
      </c>
      <c r="N418" s="15" t="n">
        <v>7</v>
      </c>
      <c r="O418" s="15" t="n">
        <v>1</v>
      </c>
      <c r="P418" s="15" t="n">
        <v>47</v>
      </c>
      <c r="Y418" s="15" t="s">
        <v>142</v>
      </c>
      <c r="AB418" s="15" t="s">
        <v>143</v>
      </c>
    </row>
    <row r="419" customFormat="false" ht="15" hidden="false" customHeight="true" outlineLevel="0" collapsed="false">
      <c r="A419" s="15" t="s">
        <v>917</v>
      </c>
      <c r="B419" s="15" t="s">
        <v>918</v>
      </c>
      <c r="C419" s="15" t="s">
        <v>217</v>
      </c>
      <c r="D419" s="15" t="s">
        <v>218</v>
      </c>
      <c r="E419" s="15" t="s">
        <v>136</v>
      </c>
      <c r="F419" s="15" t="s">
        <v>137</v>
      </c>
      <c r="G419" s="15" t="s">
        <v>219</v>
      </c>
      <c r="H419" s="15" t="s">
        <v>136</v>
      </c>
      <c r="I419" s="15" t="s">
        <v>139</v>
      </c>
      <c r="J419" s="15" t="s">
        <v>169</v>
      </c>
      <c r="K419" s="15" t="s">
        <v>920</v>
      </c>
      <c r="N419" s="15" t="n">
        <v>3</v>
      </c>
      <c r="P419" s="15" t="n">
        <v>3</v>
      </c>
      <c r="Y419" s="15" t="s">
        <v>142</v>
      </c>
      <c r="AB419" s="15" t="s">
        <v>143</v>
      </c>
    </row>
    <row r="420" customFormat="false" ht="15" hidden="false" customHeight="true" outlineLevel="0" collapsed="false">
      <c r="A420" s="15" t="s">
        <v>921</v>
      </c>
      <c r="B420" s="15" t="s">
        <v>922</v>
      </c>
      <c r="C420" s="15" t="s">
        <v>217</v>
      </c>
      <c r="D420" s="15" t="s">
        <v>235</v>
      </c>
      <c r="E420" s="15" t="s">
        <v>136</v>
      </c>
      <c r="F420" s="15" t="s">
        <v>137</v>
      </c>
      <c r="G420" s="15" t="s">
        <v>219</v>
      </c>
      <c r="H420" s="15" t="s">
        <v>136</v>
      </c>
      <c r="I420" s="15" t="s">
        <v>139</v>
      </c>
      <c r="J420" s="15" t="s">
        <v>140</v>
      </c>
      <c r="K420" s="15" t="s">
        <v>923</v>
      </c>
      <c r="N420" s="15" t="n">
        <v>71</v>
      </c>
      <c r="P420" s="15" t="n">
        <v>71</v>
      </c>
      <c r="Y420" s="15" t="s">
        <v>142</v>
      </c>
      <c r="AB420" s="15" t="s">
        <v>143</v>
      </c>
    </row>
    <row r="421" customFormat="false" ht="15" hidden="false" customHeight="true" outlineLevel="0" collapsed="false">
      <c r="A421" s="15" t="s">
        <v>921</v>
      </c>
      <c r="B421" s="15" t="s">
        <v>922</v>
      </c>
      <c r="C421" s="15" t="s">
        <v>217</v>
      </c>
      <c r="D421" s="15" t="s">
        <v>235</v>
      </c>
      <c r="E421" s="15" t="s">
        <v>136</v>
      </c>
      <c r="F421" s="15" t="s">
        <v>137</v>
      </c>
      <c r="G421" s="15" t="s">
        <v>219</v>
      </c>
      <c r="H421" s="15" t="s">
        <v>136</v>
      </c>
      <c r="I421" s="15" t="s">
        <v>139</v>
      </c>
      <c r="J421" s="15" t="s">
        <v>150</v>
      </c>
      <c r="K421" s="15" t="s">
        <v>924</v>
      </c>
      <c r="L421" s="15" t="n">
        <v>5</v>
      </c>
      <c r="N421" s="15" t="n">
        <v>4</v>
      </c>
      <c r="O421" s="15" t="n">
        <v>5</v>
      </c>
      <c r="P421" s="15" t="n">
        <v>14</v>
      </c>
      <c r="Y421" s="15" t="s">
        <v>142</v>
      </c>
      <c r="AB421" s="15" t="s">
        <v>143</v>
      </c>
    </row>
    <row r="422" customFormat="false" ht="15" hidden="false" customHeight="true" outlineLevel="0" collapsed="false">
      <c r="A422" s="15" t="s">
        <v>921</v>
      </c>
      <c r="B422" s="15" t="s">
        <v>922</v>
      </c>
      <c r="C422" s="15" t="s">
        <v>217</v>
      </c>
      <c r="D422" s="15" t="s">
        <v>235</v>
      </c>
      <c r="E422" s="15" t="s">
        <v>136</v>
      </c>
      <c r="F422" s="15" t="s">
        <v>137</v>
      </c>
      <c r="G422" s="15" t="s">
        <v>219</v>
      </c>
      <c r="H422" s="15" t="s">
        <v>136</v>
      </c>
      <c r="I422" s="15" t="s">
        <v>139</v>
      </c>
      <c r="J422" s="15" t="s">
        <v>158</v>
      </c>
      <c r="K422" s="15" t="s">
        <v>925</v>
      </c>
      <c r="M422" s="15" t="n">
        <v>7</v>
      </c>
      <c r="N422" s="15" t="n">
        <v>28</v>
      </c>
      <c r="P422" s="15" t="n">
        <v>35</v>
      </c>
      <c r="Y422" s="15" t="s">
        <v>142</v>
      </c>
      <c r="AB422" s="15" t="s">
        <v>143</v>
      </c>
    </row>
    <row r="423" customFormat="false" ht="15" hidden="false" customHeight="true" outlineLevel="0" collapsed="false">
      <c r="A423" s="15" t="s">
        <v>926</v>
      </c>
      <c r="B423" s="15" t="s">
        <v>927</v>
      </c>
      <c r="C423" s="15" t="s">
        <v>217</v>
      </c>
      <c r="D423" s="15" t="s">
        <v>235</v>
      </c>
      <c r="E423" s="15" t="s">
        <v>136</v>
      </c>
      <c r="F423" s="15" t="s">
        <v>137</v>
      </c>
      <c r="G423" s="15" t="s">
        <v>928</v>
      </c>
      <c r="H423" s="15" t="s">
        <v>136</v>
      </c>
      <c r="I423" s="15" t="s">
        <v>139</v>
      </c>
      <c r="J423" s="15" t="s">
        <v>158</v>
      </c>
      <c r="K423" s="15" t="s">
        <v>929</v>
      </c>
      <c r="L423" s="15" t="n">
        <v>1</v>
      </c>
      <c r="P423" s="15" t="n">
        <v>1</v>
      </c>
      <c r="Y423" s="15" t="s">
        <v>142</v>
      </c>
      <c r="AB423" s="15" t="s">
        <v>143</v>
      </c>
    </row>
    <row r="424" customFormat="false" ht="15" hidden="false" customHeight="true" outlineLevel="0" collapsed="false">
      <c r="A424" s="15" t="s">
        <v>930</v>
      </c>
      <c r="B424" s="15" t="s">
        <v>931</v>
      </c>
      <c r="C424" s="15" t="s">
        <v>148</v>
      </c>
      <c r="E424" s="15" t="s">
        <v>136</v>
      </c>
      <c r="F424" s="15" t="s">
        <v>137</v>
      </c>
      <c r="G424" s="15" t="s">
        <v>928</v>
      </c>
      <c r="H424" s="15" t="s">
        <v>136</v>
      </c>
      <c r="I424" s="15" t="s">
        <v>139</v>
      </c>
      <c r="J424" s="15" t="s">
        <v>140</v>
      </c>
      <c r="K424" s="15" t="s">
        <v>932</v>
      </c>
      <c r="L424" s="15" t="n">
        <v>4</v>
      </c>
      <c r="P424" s="15" t="n">
        <v>4</v>
      </c>
      <c r="Y424" s="15" t="s">
        <v>142</v>
      </c>
      <c r="AB424" s="15" t="s">
        <v>143</v>
      </c>
    </row>
    <row r="425" customFormat="false" ht="15" hidden="false" customHeight="true" outlineLevel="0" collapsed="false">
      <c r="A425" s="15" t="s">
        <v>933</v>
      </c>
      <c r="B425" s="15" t="s">
        <v>934</v>
      </c>
      <c r="C425" s="15" t="s">
        <v>148</v>
      </c>
      <c r="E425" s="15" t="s">
        <v>136</v>
      </c>
      <c r="F425" s="15" t="s">
        <v>137</v>
      </c>
      <c r="G425" s="15" t="s">
        <v>504</v>
      </c>
      <c r="H425" s="15" t="s">
        <v>136</v>
      </c>
      <c r="I425" s="15" t="s">
        <v>139</v>
      </c>
      <c r="J425" s="15" t="s">
        <v>150</v>
      </c>
      <c r="K425" s="15" t="s">
        <v>935</v>
      </c>
      <c r="O425" s="15" t="n">
        <v>39</v>
      </c>
      <c r="P425" s="15" t="n">
        <v>39</v>
      </c>
      <c r="Y425" s="15" t="s">
        <v>142</v>
      </c>
      <c r="AB425" s="15" t="s">
        <v>143</v>
      </c>
    </row>
    <row r="426" customFormat="false" ht="15" hidden="false" customHeight="true" outlineLevel="0" collapsed="false">
      <c r="A426" s="15" t="s">
        <v>936</v>
      </c>
      <c r="B426" s="15" t="s">
        <v>937</v>
      </c>
      <c r="C426" s="15" t="s">
        <v>148</v>
      </c>
      <c r="E426" s="15" t="s">
        <v>136</v>
      </c>
      <c r="F426" s="15" t="s">
        <v>137</v>
      </c>
      <c r="G426" s="15" t="s">
        <v>938</v>
      </c>
      <c r="H426" s="15" t="s">
        <v>136</v>
      </c>
      <c r="I426" s="15" t="s">
        <v>139</v>
      </c>
      <c r="J426" s="15" t="s">
        <v>140</v>
      </c>
      <c r="K426" s="15" t="s">
        <v>939</v>
      </c>
      <c r="M426" s="15" t="n">
        <v>4</v>
      </c>
      <c r="P426" s="15" t="n">
        <v>4</v>
      </c>
      <c r="Y426" s="15" t="s">
        <v>142</v>
      </c>
      <c r="AB426" s="15" t="s">
        <v>143</v>
      </c>
    </row>
    <row r="427" customFormat="false" ht="15" hidden="false" customHeight="true" outlineLevel="0" collapsed="false">
      <c r="A427" s="15" t="s">
        <v>940</v>
      </c>
      <c r="B427" s="15" t="s">
        <v>941</v>
      </c>
      <c r="C427" s="15" t="s">
        <v>148</v>
      </c>
      <c r="E427" s="15" t="s">
        <v>136</v>
      </c>
      <c r="F427" s="15" t="s">
        <v>137</v>
      </c>
      <c r="G427" s="15" t="s">
        <v>451</v>
      </c>
      <c r="H427" s="15" t="s">
        <v>136</v>
      </c>
      <c r="I427" s="15" t="s">
        <v>139</v>
      </c>
      <c r="J427" s="15" t="s">
        <v>140</v>
      </c>
      <c r="K427" s="15" t="s">
        <v>942</v>
      </c>
      <c r="N427" s="15" t="n">
        <v>5</v>
      </c>
      <c r="P427" s="15" t="n">
        <v>5</v>
      </c>
      <c r="Y427" s="15" t="s">
        <v>142</v>
      </c>
      <c r="AB427" s="15" t="s">
        <v>143</v>
      </c>
    </row>
    <row r="428" customFormat="false" ht="15" hidden="false" customHeight="true" outlineLevel="0" collapsed="false">
      <c r="A428" s="15" t="s">
        <v>943</v>
      </c>
      <c r="B428" s="15" t="s">
        <v>944</v>
      </c>
      <c r="C428" s="15" t="s">
        <v>217</v>
      </c>
      <c r="D428" s="15" t="s">
        <v>235</v>
      </c>
      <c r="E428" s="15" t="s">
        <v>136</v>
      </c>
      <c r="F428" s="15" t="s">
        <v>137</v>
      </c>
      <c r="G428" s="15" t="s">
        <v>308</v>
      </c>
      <c r="H428" s="15" t="s">
        <v>136</v>
      </c>
      <c r="I428" s="15" t="s">
        <v>139</v>
      </c>
      <c r="J428" s="15" t="s">
        <v>150</v>
      </c>
      <c r="K428" s="15" t="s">
        <v>945</v>
      </c>
      <c r="L428" s="15" t="n">
        <v>16</v>
      </c>
      <c r="N428" s="15" t="n">
        <v>36</v>
      </c>
      <c r="P428" s="15" t="n">
        <v>52</v>
      </c>
      <c r="Y428" s="15" t="s">
        <v>142</v>
      </c>
      <c r="AB428" s="15" t="s">
        <v>143</v>
      </c>
    </row>
    <row r="429" customFormat="false" ht="15" hidden="false" customHeight="true" outlineLevel="0" collapsed="false">
      <c r="A429" s="15" t="s">
        <v>943</v>
      </c>
      <c r="B429" s="15" t="s">
        <v>944</v>
      </c>
      <c r="C429" s="15" t="s">
        <v>217</v>
      </c>
      <c r="D429" s="15" t="s">
        <v>235</v>
      </c>
      <c r="E429" s="15" t="s">
        <v>136</v>
      </c>
      <c r="F429" s="15" t="s">
        <v>137</v>
      </c>
      <c r="G429" s="15" t="s">
        <v>308</v>
      </c>
      <c r="H429" s="15" t="s">
        <v>136</v>
      </c>
      <c r="I429" s="15" t="s">
        <v>139</v>
      </c>
      <c r="J429" s="15" t="s">
        <v>158</v>
      </c>
      <c r="K429" s="15" t="s">
        <v>946</v>
      </c>
      <c r="L429" s="15" t="n">
        <v>13</v>
      </c>
      <c r="N429" s="15" t="n">
        <v>13</v>
      </c>
      <c r="P429" s="15" t="n">
        <v>26</v>
      </c>
      <c r="Y429" s="15" t="s">
        <v>142</v>
      </c>
      <c r="AB429" s="15" t="s">
        <v>143</v>
      </c>
    </row>
    <row r="430" customFormat="false" ht="15" hidden="false" customHeight="true" outlineLevel="0" collapsed="false">
      <c r="A430" s="15" t="s">
        <v>947</v>
      </c>
      <c r="B430" s="15" t="s">
        <v>948</v>
      </c>
      <c r="C430" s="15" t="s">
        <v>134</v>
      </c>
      <c r="D430" s="15" t="s">
        <v>541</v>
      </c>
      <c r="E430" s="15" t="s">
        <v>136</v>
      </c>
      <c r="F430" s="15" t="s">
        <v>137</v>
      </c>
      <c r="G430" s="15" t="s">
        <v>949</v>
      </c>
      <c r="H430" s="15" t="s">
        <v>136</v>
      </c>
      <c r="I430" s="15" t="s">
        <v>139</v>
      </c>
      <c r="J430" s="15" t="s">
        <v>140</v>
      </c>
      <c r="K430" s="15" t="s">
        <v>950</v>
      </c>
      <c r="N430" s="15" t="n">
        <v>1</v>
      </c>
      <c r="P430" s="15" t="n">
        <v>1</v>
      </c>
      <c r="Y430" s="15" t="s">
        <v>142</v>
      </c>
      <c r="AB430" s="15" t="s">
        <v>143</v>
      </c>
    </row>
    <row r="431" customFormat="false" ht="15" hidden="false" customHeight="true" outlineLevel="0" collapsed="false">
      <c r="A431" s="15" t="s">
        <v>947</v>
      </c>
      <c r="B431" s="15" t="s">
        <v>948</v>
      </c>
      <c r="C431" s="15" t="s">
        <v>134</v>
      </c>
      <c r="D431" s="15" t="s">
        <v>541</v>
      </c>
      <c r="E431" s="15" t="s">
        <v>136</v>
      </c>
      <c r="F431" s="15" t="s">
        <v>137</v>
      </c>
      <c r="G431" s="15" t="s">
        <v>949</v>
      </c>
      <c r="H431" s="15" t="s">
        <v>136</v>
      </c>
      <c r="I431" s="15" t="s">
        <v>139</v>
      </c>
      <c r="J431" s="15" t="s">
        <v>144</v>
      </c>
      <c r="K431" s="15" t="s">
        <v>951</v>
      </c>
      <c r="M431" s="15" t="n">
        <v>5</v>
      </c>
      <c r="N431" s="15" t="n">
        <v>37</v>
      </c>
      <c r="P431" s="15" t="n">
        <v>42</v>
      </c>
      <c r="Y431" s="15" t="s">
        <v>142</v>
      </c>
      <c r="AB431" s="15" t="s">
        <v>143</v>
      </c>
    </row>
    <row r="432" customFormat="false" ht="15" hidden="false" customHeight="true" outlineLevel="0" collapsed="false">
      <c r="A432" s="15" t="s">
        <v>947</v>
      </c>
      <c r="B432" s="15" t="s">
        <v>948</v>
      </c>
      <c r="C432" s="15" t="s">
        <v>134</v>
      </c>
      <c r="D432" s="15" t="s">
        <v>541</v>
      </c>
      <c r="E432" s="15" t="s">
        <v>136</v>
      </c>
      <c r="F432" s="15" t="s">
        <v>137</v>
      </c>
      <c r="G432" s="15" t="s">
        <v>949</v>
      </c>
      <c r="H432" s="15" t="s">
        <v>136</v>
      </c>
      <c r="I432" s="15" t="s">
        <v>139</v>
      </c>
      <c r="J432" s="15" t="s">
        <v>150</v>
      </c>
      <c r="K432" s="15" t="s">
        <v>952</v>
      </c>
      <c r="M432" s="15" t="n">
        <v>92</v>
      </c>
      <c r="N432" s="15" t="n">
        <v>280</v>
      </c>
      <c r="O432" s="15" t="n">
        <v>16</v>
      </c>
      <c r="P432" s="15" t="n">
        <v>388</v>
      </c>
      <c r="Y432" s="15" t="s">
        <v>142</v>
      </c>
      <c r="AB432" s="15" t="s">
        <v>143</v>
      </c>
    </row>
    <row r="433" customFormat="false" ht="15" hidden="false" customHeight="true" outlineLevel="0" collapsed="false">
      <c r="A433" s="15" t="s">
        <v>953</v>
      </c>
      <c r="B433" s="15" t="s">
        <v>954</v>
      </c>
      <c r="C433" s="15" t="s">
        <v>134</v>
      </c>
      <c r="D433" s="15" t="s">
        <v>541</v>
      </c>
      <c r="E433" s="15" t="s">
        <v>136</v>
      </c>
      <c r="F433" s="15" t="s">
        <v>137</v>
      </c>
      <c r="G433" s="15" t="s">
        <v>531</v>
      </c>
      <c r="H433" s="15" t="s">
        <v>136</v>
      </c>
      <c r="I433" s="15" t="s">
        <v>243</v>
      </c>
      <c r="J433" s="15" t="s">
        <v>140</v>
      </c>
      <c r="K433" s="15" t="s">
        <v>955</v>
      </c>
      <c r="L433" s="15" t="n">
        <v>1</v>
      </c>
      <c r="M433" s="15" t="n">
        <v>23</v>
      </c>
      <c r="N433" s="15" t="n">
        <v>8</v>
      </c>
      <c r="O433" s="15" t="n">
        <v>1</v>
      </c>
      <c r="P433" s="15" t="n">
        <v>33</v>
      </c>
      <c r="Y433" s="15" t="s">
        <v>142</v>
      </c>
      <c r="AB433" s="15" t="s">
        <v>143</v>
      </c>
    </row>
    <row r="434" customFormat="false" ht="15" hidden="false" customHeight="true" outlineLevel="0" collapsed="false">
      <c r="A434" s="15" t="s">
        <v>953</v>
      </c>
      <c r="B434" s="15" t="s">
        <v>954</v>
      </c>
      <c r="C434" s="15" t="s">
        <v>134</v>
      </c>
      <c r="D434" s="15" t="s">
        <v>541</v>
      </c>
      <c r="E434" s="15" t="s">
        <v>136</v>
      </c>
      <c r="F434" s="15" t="s">
        <v>137</v>
      </c>
      <c r="G434" s="15" t="s">
        <v>531</v>
      </c>
      <c r="H434" s="15" t="s">
        <v>136</v>
      </c>
      <c r="I434" s="15" t="s">
        <v>243</v>
      </c>
      <c r="J434" s="15" t="s">
        <v>144</v>
      </c>
      <c r="K434" s="15" t="s">
        <v>956</v>
      </c>
      <c r="M434" s="15" t="n">
        <v>1</v>
      </c>
      <c r="P434" s="15" t="n">
        <v>1</v>
      </c>
      <c r="Y434" s="15" t="s">
        <v>142</v>
      </c>
      <c r="AB434" s="15" t="s">
        <v>143</v>
      </c>
    </row>
    <row r="435" customFormat="false" ht="15" hidden="false" customHeight="true" outlineLevel="0" collapsed="false">
      <c r="A435" s="15" t="s">
        <v>953</v>
      </c>
      <c r="B435" s="15" t="s">
        <v>954</v>
      </c>
      <c r="C435" s="15" t="s">
        <v>134</v>
      </c>
      <c r="D435" s="15" t="s">
        <v>541</v>
      </c>
      <c r="E435" s="15" t="s">
        <v>136</v>
      </c>
      <c r="F435" s="15" t="s">
        <v>137</v>
      </c>
      <c r="G435" s="15" t="s">
        <v>531</v>
      </c>
      <c r="H435" s="15" t="s">
        <v>136</v>
      </c>
      <c r="I435" s="15" t="s">
        <v>243</v>
      </c>
      <c r="J435" s="15" t="s">
        <v>150</v>
      </c>
      <c r="K435" s="15" t="s">
        <v>957</v>
      </c>
      <c r="L435" s="15" t="n">
        <v>56</v>
      </c>
      <c r="M435" s="15" t="n">
        <v>34</v>
      </c>
      <c r="N435" s="15" t="n">
        <v>137</v>
      </c>
      <c r="O435" s="15" t="n">
        <v>95</v>
      </c>
      <c r="P435" s="15" t="n">
        <v>322</v>
      </c>
      <c r="Y435" s="15" t="s">
        <v>142</v>
      </c>
      <c r="AB435" s="15" t="s">
        <v>143</v>
      </c>
    </row>
    <row r="436" customFormat="false" ht="15" hidden="false" customHeight="true" outlineLevel="0" collapsed="false">
      <c r="A436" s="15" t="s">
        <v>953</v>
      </c>
      <c r="B436" s="15" t="s">
        <v>954</v>
      </c>
      <c r="C436" s="15" t="s">
        <v>134</v>
      </c>
      <c r="D436" s="15" t="s">
        <v>541</v>
      </c>
      <c r="E436" s="15" t="s">
        <v>136</v>
      </c>
      <c r="F436" s="15" t="s">
        <v>137</v>
      </c>
      <c r="G436" s="15" t="s">
        <v>531</v>
      </c>
      <c r="H436" s="15" t="s">
        <v>136</v>
      </c>
      <c r="I436" s="15" t="s">
        <v>243</v>
      </c>
      <c r="J436" s="15" t="s">
        <v>166</v>
      </c>
      <c r="K436" s="15" t="s">
        <v>958</v>
      </c>
      <c r="L436" s="15" t="n">
        <v>7</v>
      </c>
      <c r="M436" s="15" t="n">
        <v>7</v>
      </c>
      <c r="P436" s="15" t="n">
        <v>14</v>
      </c>
      <c r="Y436" s="15" t="s">
        <v>142</v>
      </c>
      <c r="AB436" s="15" t="s">
        <v>143</v>
      </c>
    </row>
    <row r="437" customFormat="false" ht="15" hidden="false" customHeight="true" outlineLevel="0" collapsed="false">
      <c r="A437" s="15" t="s">
        <v>953</v>
      </c>
      <c r="B437" s="15" t="s">
        <v>954</v>
      </c>
      <c r="C437" s="15" t="s">
        <v>134</v>
      </c>
      <c r="D437" s="15" t="s">
        <v>541</v>
      </c>
      <c r="E437" s="15" t="s">
        <v>136</v>
      </c>
      <c r="F437" s="15" t="s">
        <v>137</v>
      </c>
      <c r="G437" s="15" t="s">
        <v>531</v>
      </c>
      <c r="H437" s="15" t="s">
        <v>136</v>
      </c>
      <c r="I437" s="15" t="s">
        <v>243</v>
      </c>
      <c r="J437" s="15" t="s">
        <v>158</v>
      </c>
      <c r="K437" s="15" t="s">
        <v>959</v>
      </c>
      <c r="L437" s="15" t="n">
        <v>10</v>
      </c>
      <c r="M437" s="15" t="n">
        <v>11</v>
      </c>
      <c r="N437" s="15" t="n">
        <v>24</v>
      </c>
      <c r="O437" s="15" t="n">
        <v>6</v>
      </c>
      <c r="P437" s="15" t="n">
        <v>51</v>
      </c>
      <c r="Y437" s="15" t="s">
        <v>142</v>
      </c>
      <c r="AB437" s="15" t="s">
        <v>143</v>
      </c>
    </row>
    <row r="438" customFormat="false" ht="15" hidden="false" customHeight="true" outlineLevel="0" collapsed="false">
      <c r="A438" s="15" t="s">
        <v>953</v>
      </c>
      <c r="B438" s="15" t="s">
        <v>954</v>
      </c>
      <c r="C438" s="15" t="s">
        <v>134</v>
      </c>
      <c r="D438" s="15" t="s">
        <v>541</v>
      </c>
      <c r="E438" s="15" t="s">
        <v>136</v>
      </c>
      <c r="F438" s="15" t="s">
        <v>137</v>
      </c>
      <c r="G438" s="15" t="s">
        <v>531</v>
      </c>
      <c r="H438" s="15" t="s">
        <v>136</v>
      </c>
      <c r="I438" s="15" t="s">
        <v>243</v>
      </c>
      <c r="J438" s="15" t="s">
        <v>169</v>
      </c>
      <c r="K438" s="15" t="s">
        <v>960</v>
      </c>
      <c r="N438" s="15" t="n">
        <v>5</v>
      </c>
      <c r="O438" s="15" t="n">
        <v>14</v>
      </c>
      <c r="P438" s="15" t="n">
        <v>19</v>
      </c>
      <c r="Y438" s="15" t="s">
        <v>142</v>
      </c>
      <c r="AB438" s="15" t="s">
        <v>143</v>
      </c>
    </row>
    <row r="439" customFormat="false" ht="15" hidden="false" customHeight="true" outlineLevel="0" collapsed="false">
      <c r="A439" s="15" t="s">
        <v>961</v>
      </c>
      <c r="B439" s="15" t="s">
        <v>962</v>
      </c>
      <c r="C439" s="15" t="s">
        <v>134</v>
      </c>
      <c r="D439" s="15" t="s">
        <v>541</v>
      </c>
      <c r="E439" s="15" t="s">
        <v>136</v>
      </c>
      <c r="F439" s="15" t="s">
        <v>137</v>
      </c>
      <c r="G439" s="15" t="s">
        <v>350</v>
      </c>
      <c r="H439" s="15" t="s">
        <v>136</v>
      </c>
      <c r="I439" s="15" t="s">
        <v>243</v>
      </c>
      <c r="J439" s="15" t="s">
        <v>140</v>
      </c>
      <c r="K439" s="15" t="s">
        <v>963</v>
      </c>
      <c r="N439" s="15" t="n">
        <v>54</v>
      </c>
      <c r="P439" s="15" t="n">
        <v>54</v>
      </c>
      <c r="Y439" s="15" t="s">
        <v>142</v>
      </c>
      <c r="AB439" s="15" t="s">
        <v>143</v>
      </c>
    </row>
    <row r="440" customFormat="false" ht="15" hidden="false" customHeight="true" outlineLevel="0" collapsed="false">
      <c r="A440" s="15" t="s">
        <v>961</v>
      </c>
      <c r="B440" s="15" t="s">
        <v>962</v>
      </c>
      <c r="C440" s="15" t="s">
        <v>134</v>
      </c>
      <c r="D440" s="15" t="s">
        <v>541</v>
      </c>
      <c r="E440" s="15" t="s">
        <v>136</v>
      </c>
      <c r="F440" s="15" t="s">
        <v>137</v>
      </c>
      <c r="G440" s="15" t="s">
        <v>350</v>
      </c>
      <c r="H440" s="15" t="s">
        <v>136</v>
      </c>
      <c r="I440" s="15" t="s">
        <v>243</v>
      </c>
      <c r="J440" s="15" t="s">
        <v>144</v>
      </c>
      <c r="K440" s="15" t="s">
        <v>964</v>
      </c>
      <c r="N440" s="15" t="n">
        <v>1</v>
      </c>
      <c r="P440" s="15" t="n">
        <v>1</v>
      </c>
      <c r="Y440" s="15" t="s">
        <v>142</v>
      </c>
      <c r="AB440" s="15" t="s">
        <v>143</v>
      </c>
    </row>
    <row r="441" customFormat="false" ht="15" hidden="false" customHeight="true" outlineLevel="0" collapsed="false">
      <c r="A441" s="15" t="s">
        <v>961</v>
      </c>
      <c r="B441" s="15" t="s">
        <v>962</v>
      </c>
      <c r="C441" s="15" t="s">
        <v>134</v>
      </c>
      <c r="D441" s="15" t="s">
        <v>541</v>
      </c>
      <c r="E441" s="15" t="s">
        <v>136</v>
      </c>
      <c r="F441" s="15" t="s">
        <v>137</v>
      </c>
      <c r="G441" s="15" t="s">
        <v>350</v>
      </c>
      <c r="H441" s="15" t="s">
        <v>136</v>
      </c>
      <c r="I441" s="15" t="s">
        <v>243</v>
      </c>
      <c r="J441" s="15" t="s">
        <v>150</v>
      </c>
      <c r="K441" s="15" t="s">
        <v>965</v>
      </c>
      <c r="M441" s="15" t="n">
        <v>207</v>
      </c>
      <c r="N441" s="15" t="n">
        <v>451</v>
      </c>
      <c r="O441" s="15" t="n">
        <v>1146</v>
      </c>
      <c r="P441" s="15" t="n">
        <v>1804</v>
      </c>
      <c r="Y441" s="15" t="s">
        <v>142</v>
      </c>
      <c r="AB441" s="15" t="s">
        <v>143</v>
      </c>
    </row>
    <row r="442" customFormat="false" ht="15" hidden="false" customHeight="true" outlineLevel="0" collapsed="false">
      <c r="A442" s="15" t="s">
        <v>961</v>
      </c>
      <c r="B442" s="15" t="s">
        <v>962</v>
      </c>
      <c r="C442" s="15" t="s">
        <v>134</v>
      </c>
      <c r="D442" s="15" t="s">
        <v>541</v>
      </c>
      <c r="E442" s="15" t="s">
        <v>136</v>
      </c>
      <c r="F442" s="15" t="s">
        <v>137</v>
      </c>
      <c r="G442" s="15" t="s">
        <v>350</v>
      </c>
      <c r="H442" s="15" t="s">
        <v>136</v>
      </c>
      <c r="I442" s="15" t="s">
        <v>243</v>
      </c>
      <c r="J442" s="15" t="s">
        <v>158</v>
      </c>
      <c r="K442" s="15" t="s">
        <v>966</v>
      </c>
      <c r="M442" s="15" t="n">
        <v>23</v>
      </c>
      <c r="N442" s="15" t="n">
        <v>17</v>
      </c>
      <c r="O442" s="15" t="n">
        <v>6</v>
      </c>
      <c r="P442" s="15" t="n">
        <v>46</v>
      </c>
      <c r="Y442" s="15" t="s">
        <v>142</v>
      </c>
      <c r="AB442" s="15" t="s">
        <v>143</v>
      </c>
    </row>
    <row r="443" customFormat="false" ht="15" hidden="false" customHeight="true" outlineLevel="0" collapsed="false">
      <c r="A443" s="15" t="s">
        <v>961</v>
      </c>
      <c r="B443" s="15" t="s">
        <v>962</v>
      </c>
      <c r="C443" s="15" t="s">
        <v>134</v>
      </c>
      <c r="D443" s="15" t="s">
        <v>541</v>
      </c>
      <c r="E443" s="15" t="s">
        <v>136</v>
      </c>
      <c r="F443" s="15" t="s">
        <v>137</v>
      </c>
      <c r="G443" s="15" t="s">
        <v>350</v>
      </c>
      <c r="H443" s="15" t="s">
        <v>136</v>
      </c>
      <c r="I443" s="15" t="s">
        <v>243</v>
      </c>
      <c r="J443" s="15" t="s">
        <v>169</v>
      </c>
      <c r="K443" s="15" t="s">
        <v>967</v>
      </c>
      <c r="M443" s="15" t="n">
        <v>5</v>
      </c>
      <c r="P443" s="15" t="n">
        <v>5</v>
      </c>
      <c r="Y443" s="15" t="s">
        <v>142</v>
      </c>
      <c r="AB443" s="15" t="s">
        <v>143</v>
      </c>
    </row>
    <row r="444" customFormat="false" ht="15" hidden="false" customHeight="true" outlineLevel="0" collapsed="false">
      <c r="A444" s="15" t="s">
        <v>968</v>
      </c>
      <c r="B444" s="15" t="s">
        <v>969</v>
      </c>
      <c r="C444" s="15" t="s">
        <v>148</v>
      </c>
      <c r="E444" s="15" t="s">
        <v>136</v>
      </c>
      <c r="F444" s="15" t="s">
        <v>137</v>
      </c>
      <c r="G444" s="15" t="s">
        <v>136</v>
      </c>
      <c r="H444" s="15" t="s">
        <v>136</v>
      </c>
      <c r="I444" s="15" t="s">
        <v>139</v>
      </c>
      <c r="J444" s="15" t="s">
        <v>140</v>
      </c>
      <c r="K444" s="15" t="s">
        <v>970</v>
      </c>
      <c r="L444" s="15" t="n">
        <v>15</v>
      </c>
      <c r="M444" s="15" t="n">
        <v>6</v>
      </c>
      <c r="P444" s="15" t="n">
        <v>21</v>
      </c>
      <c r="Y444" s="15" t="s">
        <v>142</v>
      </c>
      <c r="AB444" s="15" t="s">
        <v>143</v>
      </c>
    </row>
    <row r="445" customFormat="false" ht="15" hidden="false" customHeight="true" outlineLevel="0" collapsed="false">
      <c r="A445" s="15" t="s">
        <v>968</v>
      </c>
      <c r="B445" s="15" t="s">
        <v>969</v>
      </c>
      <c r="C445" s="15" t="s">
        <v>148</v>
      </c>
      <c r="E445" s="15" t="s">
        <v>136</v>
      </c>
      <c r="F445" s="15" t="s">
        <v>137</v>
      </c>
      <c r="G445" s="15" t="s">
        <v>136</v>
      </c>
      <c r="H445" s="15" t="s">
        <v>136</v>
      </c>
      <c r="I445" s="15" t="s">
        <v>139</v>
      </c>
      <c r="J445" s="15" t="s">
        <v>166</v>
      </c>
      <c r="K445" s="15" t="s">
        <v>971</v>
      </c>
      <c r="N445" s="15" t="n">
        <v>26</v>
      </c>
      <c r="P445" s="15" t="n">
        <v>26</v>
      </c>
      <c r="Y445" s="15" t="s">
        <v>142</v>
      </c>
      <c r="AB445" s="15" t="s">
        <v>143</v>
      </c>
    </row>
    <row r="446" customFormat="false" ht="15" hidden="false" customHeight="true" outlineLevel="0" collapsed="false">
      <c r="A446" s="15" t="s">
        <v>972</v>
      </c>
      <c r="B446" s="15" t="s">
        <v>973</v>
      </c>
      <c r="C446" s="15" t="s">
        <v>148</v>
      </c>
      <c r="E446" s="15" t="s">
        <v>136</v>
      </c>
      <c r="F446" s="15" t="s">
        <v>137</v>
      </c>
      <c r="G446" s="15" t="s">
        <v>974</v>
      </c>
      <c r="H446" s="15" t="s">
        <v>136</v>
      </c>
      <c r="I446" s="15" t="s">
        <v>139</v>
      </c>
      <c r="J446" s="15" t="s">
        <v>150</v>
      </c>
      <c r="K446" s="15" t="s">
        <v>975</v>
      </c>
      <c r="M446" s="15" t="n">
        <v>35</v>
      </c>
      <c r="P446" s="15" t="n">
        <v>35</v>
      </c>
      <c r="Y446" s="15" t="s">
        <v>142</v>
      </c>
      <c r="AB446" s="15" t="s">
        <v>143</v>
      </c>
    </row>
    <row r="447" customFormat="false" ht="15" hidden="false" customHeight="true" outlineLevel="0" collapsed="false">
      <c r="A447" s="15" t="s">
        <v>976</v>
      </c>
      <c r="B447" s="15" t="s">
        <v>977</v>
      </c>
      <c r="C447" s="15" t="s">
        <v>134</v>
      </c>
      <c r="D447" s="15" t="s">
        <v>541</v>
      </c>
      <c r="E447" s="15" t="s">
        <v>136</v>
      </c>
      <c r="F447" s="15" t="s">
        <v>137</v>
      </c>
      <c r="G447" s="15" t="s">
        <v>350</v>
      </c>
      <c r="H447" s="15" t="s">
        <v>136</v>
      </c>
      <c r="I447" s="15" t="s">
        <v>139</v>
      </c>
      <c r="J447" s="15" t="s">
        <v>140</v>
      </c>
      <c r="K447" s="15" t="s">
        <v>978</v>
      </c>
      <c r="M447" s="15" t="n">
        <v>100</v>
      </c>
      <c r="N447" s="15" t="n">
        <v>988</v>
      </c>
      <c r="P447" s="15" t="n">
        <v>1088</v>
      </c>
      <c r="Y447" s="15" t="s">
        <v>142</v>
      </c>
      <c r="AB447" s="15" t="s">
        <v>163</v>
      </c>
      <c r="AC447" s="15" t="n">
        <v>890</v>
      </c>
      <c r="AD447" s="15" t="n">
        <v>6.33996179999999</v>
      </c>
      <c r="AE447" s="15" t="n">
        <v>890</v>
      </c>
      <c r="AF447" s="15" t="s">
        <v>95</v>
      </c>
    </row>
    <row r="448" customFormat="false" ht="15" hidden="false" customHeight="true" outlineLevel="0" collapsed="false">
      <c r="A448" s="15" t="s">
        <v>976</v>
      </c>
      <c r="B448" s="15" t="s">
        <v>977</v>
      </c>
      <c r="C448" s="15" t="s">
        <v>134</v>
      </c>
      <c r="D448" s="15" t="s">
        <v>541</v>
      </c>
      <c r="E448" s="15" t="s">
        <v>136</v>
      </c>
      <c r="F448" s="15" t="s">
        <v>137</v>
      </c>
      <c r="G448" s="15" t="s">
        <v>350</v>
      </c>
      <c r="H448" s="15" t="s">
        <v>136</v>
      </c>
      <c r="I448" s="15" t="s">
        <v>139</v>
      </c>
      <c r="J448" s="15" t="s">
        <v>150</v>
      </c>
      <c r="K448" s="15" t="s">
        <v>979</v>
      </c>
      <c r="L448" s="15" t="n">
        <v>8</v>
      </c>
      <c r="M448" s="15" t="n">
        <v>343</v>
      </c>
      <c r="N448" s="15" t="n">
        <v>59</v>
      </c>
      <c r="P448" s="15" t="n">
        <v>410</v>
      </c>
      <c r="Y448" s="15" t="s">
        <v>142</v>
      </c>
      <c r="AB448" s="15" t="s">
        <v>163</v>
      </c>
      <c r="AC448" s="15" t="n">
        <v>890</v>
      </c>
      <c r="AD448" s="15" t="n">
        <v>6.33996179999999</v>
      </c>
      <c r="AE448" s="15" t="n">
        <v>890</v>
      </c>
      <c r="AF448" s="15" t="s">
        <v>95</v>
      </c>
    </row>
    <row r="449" customFormat="false" ht="15" hidden="false" customHeight="true" outlineLevel="0" collapsed="false">
      <c r="A449" s="15" t="s">
        <v>976</v>
      </c>
      <c r="B449" s="15" t="s">
        <v>977</v>
      </c>
      <c r="C449" s="15" t="s">
        <v>134</v>
      </c>
      <c r="D449" s="15" t="s">
        <v>541</v>
      </c>
      <c r="E449" s="15" t="s">
        <v>136</v>
      </c>
      <c r="F449" s="15" t="s">
        <v>137</v>
      </c>
      <c r="G449" s="15" t="s">
        <v>350</v>
      </c>
      <c r="H449" s="15" t="s">
        <v>136</v>
      </c>
      <c r="I449" s="15" t="s">
        <v>139</v>
      </c>
      <c r="J449" s="15" t="s">
        <v>169</v>
      </c>
      <c r="K449" s="15" t="s">
        <v>980</v>
      </c>
      <c r="N449" s="15" t="n">
        <v>4</v>
      </c>
      <c r="P449" s="15" t="n">
        <v>4</v>
      </c>
      <c r="Y449" s="15" t="s">
        <v>142</v>
      </c>
      <c r="AB449" s="15" t="s">
        <v>163</v>
      </c>
      <c r="AC449" s="15" t="n">
        <v>890</v>
      </c>
      <c r="AD449" s="15" t="n">
        <v>6.33996179999999</v>
      </c>
      <c r="AE449" s="15" t="n">
        <v>890</v>
      </c>
      <c r="AF449" s="15" t="s">
        <v>95</v>
      </c>
    </row>
    <row r="450" customFormat="false" ht="15" hidden="false" customHeight="true" outlineLevel="0" collapsed="false">
      <c r="A450" s="15" t="s">
        <v>981</v>
      </c>
      <c r="B450" s="15" t="s">
        <v>982</v>
      </c>
      <c r="C450" s="15" t="s">
        <v>148</v>
      </c>
      <c r="E450" s="15" t="s">
        <v>136</v>
      </c>
      <c r="F450" s="15" t="s">
        <v>137</v>
      </c>
      <c r="G450" s="15" t="s">
        <v>983</v>
      </c>
      <c r="H450" s="15" t="s">
        <v>136</v>
      </c>
      <c r="I450" s="15" t="s">
        <v>139</v>
      </c>
      <c r="J450" s="15" t="s">
        <v>150</v>
      </c>
      <c r="K450" s="15" t="s">
        <v>984</v>
      </c>
      <c r="N450" s="15" t="n">
        <v>0</v>
      </c>
      <c r="P450" s="15" t="n">
        <v>0</v>
      </c>
      <c r="Y450" s="15" t="s">
        <v>142</v>
      </c>
      <c r="AB450" s="15" t="s">
        <v>143</v>
      </c>
    </row>
    <row r="451" customFormat="false" ht="15" hidden="false" customHeight="true" outlineLevel="0" collapsed="false">
      <c r="A451" s="15" t="s">
        <v>985</v>
      </c>
      <c r="B451" s="15" t="s">
        <v>986</v>
      </c>
      <c r="C451" s="15" t="s">
        <v>217</v>
      </c>
      <c r="D451" s="15" t="s">
        <v>218</v>
      </c>
      <c r="E451" s="15" t="s">
        <v>136</v>
      </c>
      <c r="F451" s="15" t="s">
        <v>137</v>
      </c>
      <c r="G451" s="15" t="s">
        <v>284</v>
      </c>
      <c r="H451" s="15" t="s">
        <v>136</v>
      </c>
      <c r="I451" s="15" t="s">
        <v>139</v>
      </c>
      <c r="J451" s="15" t="s">
        <v>150</v>
      </c>
      <c r="K451" s="15" t="s">
        <v>987</v>
      </c>
      <c r="L451" s="15" t="n">
        <v>41</v>
      </c>
      <c r="P451" s="15" t="n">
        <v>41</v>
      </c>
      <c r="Y451" s="15" t="s">
        <v>142</v>
      </c>
      <c r="AB451" s="15" t="s">
        <v>143</v>
      </c>
    </row>
    <row r="452" customFormat="false" ht="15" hidden="false" customHeight="true" outlineLevel="0" collapsed="false">
      <c r="A452" s="15" t="s">
        <v>988</v>
      </c>
      <c r="B452" s="15" t="s">
        <v>989</v>
      </c>
      <c r="C452" s="15" t="s">
        <v>217</v>
      </c>
      <c r="D452" s="15" t="s">
        <v>235</v>
      </c>
      <c r="E452" s="15" t="s">
        <v>136</v>
      </c>
      <c r="F452" s="15" t="s">
        <v>137</v>
      </c>
      <c r="G452" s="15" t="s">
        <v>990</v>
      </c>
      <c r="H452" s="15" t="s">
        <v>136</v>
      </c>
      <c r="I452" s="15" t="s">
        <v>139</v>
      </c>
      <c r="J452" s="15" t="s">
        <v>150</v>
      </c>
      <c r="K452" s="15" t="s">
        <v>991</v>
      </c>
      <c r="L452" s="15" t="n">
        <v>81</v>
      </c>
      <c r="M452" s="15" t="n">
        <v>2</v>
      </c>
      <c r="P452" s="15" t="n">
        <v>83</v>
      </c>
      <c r="Y452" s="15" t="s">
        <v>142</v>
      </c>
      <c r="AB452" s="15" t="s">
        <v>143</v>
      </c>
    </row>
    <row r="453" customFormat="false" ht="15" hidden="false" customHeight="true" outlineLevel="0" collapsed="false">
      <c r="A453" s="15" t="s">
        <v>988</v>
      </c>
      <c r="B453" s="15" t="s">
        <v>989</v>
      </c>
      <c r="C453" s="15" t="s">
        <v>217</v>
      </c>
      <c r="D453" s="15" t="s">
        <v>235</v>
      </c>
      <c r="E453" s="15" t="s">
        <v>136</v>
      </c>
      <c r="F453" s="15" t="s">
        <v>137</v>
      </c>
      <c r="G453" s="15" t="s">
        <v>990</v>
      </c>
      <c r="H453" s="15" t="s">
        <v>136</v>
      </c>
      <c r="I453" s="15" t="s">
        <v>139</v>
      </c>
      <c r="J453" s="15" t="s">
        <v>158</v>
      </c>
      <c r="K453" s="15" t="s">
        <v>992</v>
      </c>
      <c r="L453" s="15" t="n">
        <v>22</v>
      </c>
      <c r="P453" s="15" t="n">
        <v>22</v>
      </c>
      <c r="Y453" s="15" t="s">
        <v>142</v>
      </c>
      <c r="AB453" s="15" t="s">
        <v>143</v>
      </c>
    </row>
    <row r="454" customFormat="false" ht="15" hidden="false" customHeight="true" outlineLevel="0" collapsed="false">
      <c r="A454" s="15" t="s">
        <v>993</v>
      </c>
      <c r="B454" s="15" t="s">
        <v>994</v>
      </c>
      <c r="C454" s="15" t="s">
        <v>217</v>
      </c>
      <c r="D454" s="15" t="s">
        <v>218</v>
      </c>
      <c r="E454" s="15" t="s">
        <v>136</v>
      </c>
      <c r="F454" s="15" t="s">
        <v>137</v>
      </c>
      <c r="G454" s="15" t="s">
        <v>219</v>
      </c>
      <c r="H454" s="15" t="s">
        <v>136</v>
      </c>
      <c r="I454" s="15" t="s">
        <v>243</v>
      </c>
      <c r="J454" s="15" t="s">
        <v>140</v>
      </c>
      <c r="K454" s="15" t="s">
        <v>995</v>
      </c>
      <c r="L454" s="15" t="n">
        <v>1</v>
      </c>
      <c r="P454" s="15" t="n">
        <v>1</v>
      </c>
      <c r="Y454" s="15" t="s">
        <v>142</v>
      </c>
      <c r="AB454" s="15" t="s">
        <v>143</v>
      </c>
    </row>
    <row r="455" customFormat="false" ht="15" hidden="false" customHeight="true" outlineLevel="0" collapsed="false">
      <c r="A455" s="15" t="s">
        <v>993</v>
      </c>
      <c r="B455" s="15" t="s">
        <v>994</v>
      </c>
      <c r="C455" s="15" t="s">
        <v>217</v>
      </c>
      <c r="D455" s="15" t="s">
        <v>218</v>
      </c>
      <c r="E455" s="15" t="s">
        <v>136</v>
      </c>
      <c r="F455" s="15" t="s">
        <v>137</v>
      </c>
      <c r="G455" s="15" t="s">
        <v>219</v>
      </c>
      <c r="H455" s="15" t="s">
        <v>136</v>
      </c>
      <c r="I455" s="15" t="s">
        <v>243</v>
      </c>
      <c r="J455" s="15" t="s">
        <v>150</v>
      </c>
      <c r="K455" s="15" t="s">
        <v>996</v>
      </c>
      <c r="L455" s="15" t="n">
        <v>360</v>
      </c>
      <c r="M455" s="15" t="n">
        <v>191</v>
      </c>
      <c r="N455" s="15" t="n">
        <v>178</v>
      </c>
      <c r="O455" s="15" t="n">
        <v>83</v>
      </c>
      <c r="P455" s="15" t="n">
        <v>812</v>
      </c>
      <c r="Y455" s="15" t="s">
        <v>142</v>
      </c>
      <c r="AB455" s="15" t="s">
        <v>143</v>
      </c>
    </row>
    <row r="456" customFormat="false" ht="15" hidden="false" customHeight="true" outlineLevel="0" collapsed="false">
      <c r="A456" s="15" t="s">
        <v>993</v>
      </c>
      <c r="B456" s="15" t="s">
        <v>994</v>
      </c>
      <c r="C456" s="15" t="s">
        <v>217</v>
      </c>
      <c r="D456" s="15" t="s">
        <v>218</v>
      </c>
      <c r="E456" s="15" t="s">
        <v>136</v>
      </c>
      <c r="F456" s="15" t="s">
        <v>137</v>
      </c>
      <c r="G456" s="15" t="s">
        <v>219</v>
      </c>
      <c r="H456" s="15" t="s">
        <v>136</v>
      </c>
      <c r="I456" s="15" t="s">
        <v>243</v>
      </c>
      <c r="J456" s="15" t="s">
        <v>166</v>
      </c>
      <c r="K456" s="15" t="s">
        <v>997</v>
      </c>
      <c r="N456" s="15" t="n">
        <v>485</v>
      </c>
      <c r="O456" s="15" t="n">
        <v>51</v>
      </c>
      <c r="P456" s="15" t="n">
        <v>536</v>
      </c>
      <c r="Y456" s="15" t="s">
        <v>142</v>
      </c>
      <c r="AB456" s="15" t="s">
        <v>143</v>
      </c>
    </row>
    <row r="457" customFormat="false" ht="15" hidden="false" customHeight="true" outlineLevel="0" collapsed="false">
      <c r="A457" s="15" t="s">
        <v>993</v>
      </c>
      <c r="B457" s="15" t="s">
        <v>994</v>
      </c>
      <c r="C457" s="15" t="s">
        <v>217</v>
      </c>
      <c r="D457" s="15" t="s">
        <v>218</v>
      </c>
      <c r="E457" s="15" t="s">
        <v>136</v>
      </c>
      <c r="F457" s="15" t="s">
        <v>137</v>
      </c>
      <c r="G457" s="15" t="s">
        <v>219</v>
      </c>
      <c r="H457" s="15" t="s">
        <v>136</v>
      </c>
      <c r="I457" s="15" t="s">
        <v>243</v>
      </c>
      <c r="J457" s="15" t="s">
        <v>158</v>
      </c>
      <c r="K457" s="15" t="s">
        <v>998</v>
      </c>
      <c r="L457" s="15" t="n">
        <v>81</v>
      </c>
      <c r="N457" s="15" t="n">
        <v>0</v>
      </c>
      <c r="P457" s="15" t="n">
        <v>81</v>
      </c>
      <c r="Y457" s="15" t="s">
        <v>142</v>
      </c>
      <c r="AB457" s="15" t="s">
        <v>143</v>
      </c>
    </row>
    <row r="458" customFormat="false" ht="15" hidden="false" customHeight="true" outlineLevel="0" collapsed="false">
      <c r="A458" s="15" t="s">
        <v>993</v>
      </c>
      <c r="B458" s="15" t="s">
        <v>994</v>
      </c>
      <c r="C458" s="15" t="s">
        <v>217</v>
      </c>
      <c r="D458" s="15" t="s">
        <v>218</v>
      </c>
      <c r="E458" s="15" t="s">
        <v>136</v>
      </c>
      <c r="F458" s="15" t="s">
        <v>137</v>
      </c>
      <c r="G458" s="15" t="s">
        <v>219</v>
      </c>
      <c r="H458" s="15" t="s">
        <v>136</v>
      </c>
      <c r="I458" s="15" t="s">
        <v>243</v>
      </c>
      <c r="J458" s="15" t="s">
        <v>169</v>
      </c>
      <c r="K458" s="15" t="s">
        <v>999</v>
      </c>
      <c r="M458" s="15" t="n">
        <v>2</v>
      </c>
      <c r="P458" s="15" t="n">
        <v>2</v>
      </c>
      <c r="Y458" s="15" t="s">
        <v>142</v>
      </c>
      <c r="AB458" s="15" t="s">
        <v>143</v>
      </c>
    </row>
    <row r="459" customFormat="false" ht="15" hidden="false" customHeight="true" outlineLevel="0" collapsed="false">
      <c r="A459" s="15" t="s">
        <v>1000</v>
      </c>
      <c r="B459" s="15" t="s">
        <v>1001</v>
      </c>
      <c r="C459" s="15" t="s">
        <v>217</v>
      </c>
      <c r="D459" s="15" t="s">
        <v>235</v>
      </c>
      <c r="E459" s="15" t="s">
        <v>136</v>
      </c>
      <c r="F459" s="15" t="s">
        <v>137</v>
      </c>
      <c r="G459" s="15" t="s">
        <v>219</v>
      </c>
      <c r="H459" s="15" t="s">
        <v>136</v>
      </c>
      <c r="I459" s="15" t="s">
        <v>139</v>
      </c>
      <c r="J459" s="15" t="s">
        <v>150</v>
      </c>
      <c r="K459" s="15" t="s">
        <v>1002</v>
      </c>
      <c r="L459" s="15" t="n">
        <v>1</v>
      </c>
      <c r="N459" s="15" t="n">
        <v>6</v>
      </c>
      <c r="P459" s="15" t="n">
        <v>7</v>
      </c>
      <c r="Y459" s="15" t="s">
        <v>142</v>
      </c>
      <c r="AB459" s="15" t="s">
        <v>143</v>
      </c>
    </row>
    <row r="460" customFormat="false" ht="15" hidden="false" customHeight="true" outlineLevel="0" collapsed="false">
      <c r="A460" s="15" t="s">
        <v>1003</v>
      </c>
      <c r="B460" s="15" t="s">
        <v>1004</v>
      </c>
      <c r="C460" s="15" t="s">
        <v>217</v>
      </c>
      <c r="D460" s="15" t="s">
        <v>235</v>
      </c>
      <c r="E460" s="15" t="s">
        <v>136</v>
      </c>
      <c r="F460" s="15" t="s">
        <v>137</v>
      </c>
      <c r="G460" s="15" t="s">
        <v>1005</v>
      </c>
      <c r="H460" s="15" t="s">
        <v>136</v>
      </c>
      <c r="I460" s="15" t="s">
        <v>139</v>
      </c>
      <c r="J460" s="15" t="s">
        <v>140</v>
      </c>
      <c r="K460" s="15" t="s">
        <v>1006</v>
      </c>
      <c r="M460" s="15" t="n">
        <v>16</v>
      </c>
      <c r="P460" s="15" t="n">
        <v>16</v>
      </c>
      <c r="Y460" s="15" t="s">
        <v>142</v>
      </c>
      <c r="AB460" s="15" t="s">
        <v>143</v>
      </c>
    </row>
    <row r="461" customFormat="false" ht="15" hidden="false" customHeight="true" outlineLevel="0" collapsed="false">
      <c r="A461" s="15" t="s">
        <v>1003</v>
      </c>
      <c r="B461" s="15" t="s">
        <v>1004</v>
      </c>
      <c r="C461" s="15" t="s">
        <v>217</v>
      </c>
      <c r="D461" s="15" t="s">
        <v>235</v>
      </c>
      <c r="E461" s="15" t="s">
        <v>136</v>
      </c>
      <c r="F461" s="15" t="s">
        <v>137</v>
      </c>
      <c r="G461" s="15" t="s">
        <v>1005</v>
      </c>
      <c r="H461" s="15" t="s">
        <v>136</v>
      </c>
      <c r="I461" s="15" t="s">
        <v>139</v>
      </c>
      <c r="J461" s="15" t="s">
        <v>150</v>
      </c>
      <c r="K461" s="15" t="s">
        <v>1007</v>
      </c>
      <c r="L461" s="15" t="n">
        <v>1</v>
      </c>
      <c r="M461" s="15" t="n">
        <v>21</v>
      </c>
      <c r="P461" s="15" t="n">
        <v>22</v>
      </c>
      <c r="Y461" s="15" t="s">
        <v>142</v>
      </c>
      <c r="AB461" s="15" t="s">
        <v>143</v>
      </c>
    </row>
    <row r="462" customFormat="false" ht="15" hidden="false" customHeight="true" outlineLevel="0" collapsed="false">
      <c r="A462" s="15" t="s">
        <v>1003</v>
      </c>
      <c r="B462" s="15" t="s">
        <v>1004</v>
      </c>
      <c r="C462" s="15" t="s">
        <v>217</v>
      </c>
      <c r="D462" s="15" t="s">
        <v>235</v>
      </c>
      <c r="E462" s="15" t="s">
        <v>136</v>
      </c>
      <c r="F462" s="15" t="s">
        <v>137</v>
      </c>
      <c r="G462" s="15" t="s">
        <v>1005</v>
      </c>
      <c r="H462" s="15" t="s">
        <v>136</v>
      </c>
      <c r="I462" s="15" t="s">
        <v>139</v>
      </c>
      <c r="J462" s="15" t="s">
        <v>158</v>
      </c>
      <c r="K462" s="15" t="s">
        <v>1008</v>
      </c>
      <c r="M462" s="15" t="n">
        <v>10</v>
      </c>
      <c r="P462" s="15" t="n">
        <v>10</v>
      </c>
      <c r="Y462" s="15" t="s">
        <v>142</v>
      </c>
      <c r="AB462" s="15" t="s">
        <v>143</v>
      </c>
    </row>
    <row r="463" customFormat="false" ht="15" hidden="false" customHeight="true" outlineLevel="0" collapsed="false">
      <c r="A463" s="15" t="s">
        <v>1009</v>
      </c>
      <c r="B463" s="15" t="s">
        <v>1010</v>
      </c>
      <c r="C463" s="15" t="s">
        <v>217</v>
      </c>
      <c r="D463" s="15" t="s">
        <v>274</v>
      </c>
      <c r="E463" s="15" t="s">
        <v>136</v>
      </c>
      <c r="F463" s="15" t="s">
        <v>137</v>
      </c>
      <c r="G463" s="15" t="s">
        <v>792</v>
      </c>
      <c r="H463" s="15" t="s">
        <v>136</v>
      </c>
      <c r="I463" s="15" t="s">
        <v>243</v>
      </c>
      <c r="J463" s="15" t="s">
        <v>140</v>
      </c>
      <c r="K463" s="15" t="s">
        <v>1011</v>
      </c>
      <c r="L463" s="15" t="n">
        <v>14</v>
      </c>
      <c r="M463" s="15" t="n">
        <v>15</v>
      </c>
      <c r="N463" s="15" t="n">
        <v>4</v>
      </c>
      <c r="O463" s="15" t="n">
        <v>1</v>
      </c>
      <c r="P463" s="15" t="n">
        <v>34</v>
      </c>
      <c r="Y463" s="15" t="s">
        <v>156</v>
      </c>
      <c r="AB463" s="15" t="s">
        <v>143</v>
      </c>
    </row>
    <row r="464" customFormat="false" ht="15" hidden="false" customHeight="true" outlineLevel="0" collapsed="false">
      <c r="A464" s="15" t="s">
        <v>1009</v>
      </c>
      <c r="B464" s="15" t="s">
        <v>1010</v>
      </c>
      <c r="C464" s="15" t="s">
        <v>217</v>
      </c>
      <c r="D464" s="15" t="s">
        <v>274</v>
      </c>
      <c r="E464" s="15" t="s">
        <v>136</v>
      </c>
      <c r="F464" s="15" t="s">
        <v>137</v>
      </c>
      <c r="G464" s="15" t="s">
        <v>792</v>
      </c>
      <c r="H464" s="15" t="s">
        <v>136</v>
      </c>
      <c r="I464" s="15" t="s">
        <v>243</v>
      </c>
      <c r="J464" s="15" t="s">
        <v>150</v>
      </c>
      <c r="K464" s="15" t="s">
        <v>1012</v>
      </c>
      <c r="L464" s="15" t="n">
        <v>641</v>
      </c>
      <c r="M464" s="15" t="n">
        <v>24</v>
      </c>
      <c r="N464" s="15" t="n">
        <v>38</v>
      </c>
      <c r="O464" s="15" t="n">
        <v>12</v>
      </c>
      <c r="P464" s="15" t="n">
        <v>715</v>
      </c>
      <c r="Y464" s="15" t="s">
        <v>156</v>
      </c>
      <c r="AB464" s="15" t="s">
        <v>143</v>
      </c>
    </row>
    <row r="465" customFormat="false" ht="15" hidden="false" customHeight="true" outlineLevel="0" collapsed="false">
      <c r="A465" s="15" t="s">
        <v>1009</v>
      </c>
      <c r="B465" s="15" t="s">
        <v>1010</v>
      </c>
      <c r="C465" s="15" t="s">
        <v>217</v>
      </c>
      <c r="D465" s="15" t="s">
        <v>274</v>
      </c>
      <c r="E465" s="15" t="s">
        <v>136</v>
      </c>
      <c r="F465" s="15" t="s">
        <v>137</v>
      </c>
      <c r="G465" s="15" t="s">
        <v>792</v>
      </c>
      <c r="H465" s="15" t="s">
        <v>136</v>
      </c>
      <c r="I465" s="15" t="s">
        <v>243</v>
      </c>
      <c r="J465" s="15" t="s">
        <v>158</v>
      </c>
      <c r="K465" s="15" t="s">
        <v>1013</v>
      </c>
      <c r="L465" s="15" t="n">
        <v>5</v>
      </c>
      <c r="M465" s="15" t="n">
        <v>6</v>
      </c>
      <c r="N465" s="15" t="n">
        <v>15</v>
      </c>
      <c r="P465" s="15" t="n">
        <v>26</v>
      </c>
      <c r="Y465" s="15" t="s">
        <v>156</v>
      </c>
      <c r="AB465" s="15" t="s">
        <v>143</v>
      </c>
    </row>
    <row r="466" customFormat="false" ht="15" hidden="false" customHeight="true" outlineLevel="0" collapsed="false">
      <c r="A466" s="15" t="s">
        <v>1009</v>
      </c>
      <c r="B466" s="15" t="s">
        <v>1010</v>
      </c>
      <c r="C466" s="15" t="s">
        <v>217</v>
      </c>
      <c r="D466" s="15" t="s">
        <v>274</v>
      </c>
      <c r="E466" s="15" t="s">
        <v>136</v>
      </c>
      <c r="F466" s="15" t="s">
        <v>137</v>
      </c>
      <c r="G466" s="15" t="s">
        <v>792</v>
      </c>
      <c r="H466" s="15" t="s">
        <v>136</v>
      </c>
      <c r="I466" s="15" t="s">
        <v>243</v>
      </c>
      <c r="J466" s="15" t="s">
        <v>169</v>
      </c>
      <c r="K466" s="15" t="s">
        <v>1014</v>
      </c>
      <c r="L466" s="15" t="n">
        <v>1</v>
      </c>
      <c r="P466" s="15" t="n">
        <v>1</v>
      </c>
      <c r="Y466" s="15" t="s">
        <v>156</v>
      </c>
      <c r="AB466" s="15" t="s">
        <v>143</v>
      </c>
    </row>
    <row r="467" customFormat="false" ht="15" hidden="false" customHeight="true" outlineLevel="0" collapsed="false">
      <c r="A467" s="15" t="s">
        <v>1015</v>
      </c>
      <c r="B467" s="15" t="s">
        <v>1016</v>
      </c>
      <c r="C467" s="15" t="s">
        <v>217</v>
      </c>
      <c r="D467" s="15" t="s">
        <v>218</v>
      </c>
      <c r="E467" s="15" t="s">
        <v>136</v>
      </c>
      <c r="F467" s="15" t="s">
        <v>137</v>
      </c>
      <c r="G467" s="15" t="s">
        <v>219</v>
      </c>
      <c r="H467" s="15" t="s">
        <v>136</v>
      </c>
      <c r="I467" s="15" t="s">
        <v>139</v>
      </c>
      <c r="J467" s="15" t="s">
        <v>150</v>
      </c>
      <c r="K467" s="15" t="s">
        <v>1017</v>
      </c>
      <c r="L467" s="15" t="n">
        <v>2</v>
      </c>
      <c r="M467" s="15" t="n">
        <v>40</v>
      </c>
      <c r="P467" s="15" t="n">
        <v>42</v>
      </c>
      <c r="Y467" s="15" t="s">
        <v>142</v>
      </c>
      <c r="AB467" s="15" t="s">
        <v>143</v>
      </c>
    </row>
    <row r="468" customFormat="false" ht="15" hidden="false" customHeight="true" outlineLevel="0" collapsed="false">
      <c r="A468" s="15" t="s">
        <v>1015</v>
      </c>
      <c r="B468" s="15" t="s">
        <v>1016</v>
      </c>
      <c r="C468" s="15" t="s">
        <v>217</v>
      </c>
      <c r="D468" s="15" t="s">
        <v>218</v>
      </c>
      <c r="E468" s="15" t="s">
        <v>136</v>
      </c>
      <c r="F468" s="15" t="s">
        <v>137</v>
      </c>
      <c r="G468" s="15" t="s">
        <v>219</v>
      </c>
      <c r="H468" s="15" t="s">
        <v>136</v>
      </c>
      <c r="I468" s="15" t="s">
        <v>139</v>
      </c>
      <c r="J468" s="15" t="s">
        <v>158</v>
      </c>
      <c r="K468" s="15" t="s">
        <v>1018</v>
      </c>
      <c r="N468" s="15" t="n">
        <v>1</v>
      </c>
      <c r="P468" s="15" t="n">
        <v>1</v>
      </c>
      <c r="Y468" s="15" t="s">
        <v>142</v>
      </c>
      <c r="AB468" s="15" t="s">
        <v>143</v>
      </c>
    </row>
    <row r="469" customFormat="false" ht="15" hidden="false" customHeight="true" outlineLevel="0" collapsed="false">
      <c r="A469" s="15" t="s">
        <v>1015</v>
      </c>
      <c r="B469" s="15" t="s">
        <v>1016</v>
      </c>
      <c r="C469" s="15" t="s">
        <v>217</v>
      </c>
      <c r="D469" s="15" t="s">
        <v>218</v>
      </c>
      <c r="E469" s="15" t="s">
        <v>136</v>
      </c>
      <c r="F469" s="15" t="s">
        <v>137</v>
      </c>
      <c r="G469" s="15" t="s">
        <v>219</v>
      </c>
      <c r="H469" s="15" t="s">
        <v>136</v>
      </c>
      <c r="I469" s="15" t="s">
        <v>139</v>
      </c>
      <c r="J469" s="15" t="s">
        <v>169</v>
      </c>
      <c r="K469" s="15" t="s">
        <v>1019</v>
      </c>
      <c r="L469" s="15" t="n">
        <v>3</v>
      </c>
      <c r="P469" s="15" t="n">
        <v>3</v>
      </c>
      <c r="Y469" s="15" t="s">
        <v>142</v>
      </c>
      <c r="AB469" s="15" t="s">
        <v>143</v>
      </c>
    </row>
    <row r="470" customFormat="false" ht="15" hidden="false" customHeight="true" outlineLevel="0" collapsed="false">
      <c r="A470" s="15" t="s">
        <v>1020</v>
      </c>
      <c r="B470" s="15" t="s">
        <v>1021</v>
      </c>
      <c r="C470" s="15" t="s">
        <v>217</v>
      </c>
      <c r="D470" s="15" t="s">
        <v>874</v>
      </c>
      <c r="E470" s="15" t="s">
        <v>136</v>
      </c>
      <c r="F470" s="15" t="s">
        <v>137</v>
      </c>
      <c r="G470" s="15" t="s">
        <v>299</v>
      </c>
      <c r="H470" s="15" t="s">
        <v>136</v>
      </c>
      <c r="I470" s="15" t="s">
        <v>243</v>
      </c>
      <c r="J470" s="15" t="s">
        <v>140</v>
      </c>
      <c r="K470" s="15" t="s">
        <v>1022</v>
      </c>
      <c r="M470" s="15" t="n">
        <v>1</v>
      </c>
      <c r="P470" s="15" t="n">
        <v>1</v>
      </c>
      <c r="Y470" s="15" t="s">
        <v>156</v>
      </c>
      <c r="AB470" s="15" t="s">
        <v>143</v>
      </c>
    </row>
    <row r="471" customFormat="false" ht="15" hidden="false" customHeight="true" outlineLevel="0" collapsed="false">
      <c r="A471" s="15" t="s">
        <v>1020</v>
      </c>
      <c r="B471" s="15" t="s">
        <v>1021</v>
      </c>
      <c r="C471" s="15" t="s">
        <v>217</v>
      </c>
      <c r="D471" s="15" t="s">
        <v>874</v>
      </c>
      <c r="E471" s="15" t="s">
        <v>136</v>
      </c>
      <c r="F471" s="15" t="s">
        <v>137</v>
      </c>
      <c r="G471" s="15" t="s">
        <v>299</v>
      </c>
      <c r="H471" s="15" t="s">
        <v>136</v>
      </c>
      <c r="I471" s="15" t="s">
        <v>243</v>
      </c>
      <c r="J471" s="15" t="s">
        <v>150</v>
      </c>
      <c r="K471" s="15" t="s">
        <v>1023</v>
      </c>
      <c r="L471" s="15" t="n">
        <v>85</v>
      </c>
      <c r="M471" s="15" t="n">
        <v>220</v>
      </c>
      <c r="N471" s="15" t="n">
        <v>33</v>
      </c>
      <c r="P471" s="15" t="n">
        <v>338</v>
      </c>
      <c r="Y471" s="15" t="s">
        <v>156</v>
      </c>
      <c r="AB471" s="15" t="s">
        <v>143</v>
      </c>
    </row>
    <row r="472" customFormat="false" ht="15" hidden="false" customHeight="true" outlineLevel="0" collapsed="false">
      <c r="A472" s="15" t="s">
        <v>1020</v>
      </c>
      <c r="B472" s="15" t="s">
        <v>1021</v>
      </c>
      <c r="C472" s="15" t="s">
        <v>217</v>
      </c>
      <c r="D472" s="15" t="s">
        <v>874</v>
      </c>
      <c r="E472" s="15" t="s">
        <v>136</v>
      </c>
      <c r="F472" s="15" t="s">
        <v>137</v>
      </c>
      <c r="G472" s="15" t="s">
        <v>299</v>
      </c>
      <c r="H472" s="15" t="s">
        <v>136</v>
      </c>
      <c r="I472" s="15" t="s">
        <v>243</v>
      </c>
      <c r="J472" s="15" t="s">
        <v>158</v>
      </c>
      <c r="K472" s="15" t="s">
        <v>1024</v>
      </c>
      <c r="L472" s="15" t="n">
        <v>1</v>
      </c>
      <c r="M472" s="15" t="n">
        <v>159</v>
      </c>
      <c r="N472" s="15" t="n">
        <v>81</v>
      </c>
      <c r="P472" s="15" t="n">
        <v>241</v>
      </c>
      <c r="Y472" s="15" t="s">
        <v>156</v>
      </c>
      <c r="AB472" s="15" t="s">
        <v>143</v>
      </c>
    </row>
    <row r="473" customFormat="false" ht="15" hidden="false" customHeight="true" outlineLevel="0" collapsed="false">
      <c r="A473" s="15" t="s">
        <v>1025</v>
      </c>
      <c r="B473" s="15" t="s">
        <v>1026</v>
      </c>
      <c r="C473" s="15" t="s">
        <v>217</v>
      </c>
      <c r="D473" s="15" t="s">
        <v>235</v>
      </c>
      <c r="E473" s="15" t="s">
        <v>136</v>
      </c>
      <c r="F473" s="15" t="s">
        <v>137</v>
      </c>
      <c r="G473" s="15" t="s">
        <v>231</v>
      </c>
      <c r="H473" s="15" t="s">
        <v>136</v>
      </c>
      <c r="I473" s="15" t="s">
        <v>243</v>
      </c>
      <c r="J473" s="15" t="s">
        <v>140</v>
      </c>
      <c r="K473" s="15" t="s">
        <v>1027</v>
      </c>
      <c r="L473" s="15" t="n">
        <v>3</v>
      </c>
      <c r="P473" s="15" t="n">
        <v>3</v>
      </c>
      <c r="Y473" s="15" t="s">
        <v>156</v>
      </c>
      <c r="AB473" s="15" t="s">
        <v>143</v>
      </c>
    </row>
    <row r="474" customFormat="false" ht="15" hidden="false" customHeight="true" outlineLevel="0" collapsed="false">
      <c r="A474" s="15" t="s">
        <v>1025</v>
      </c>
      <c r="B474" s="15" t="s">
        <v>1026</v>
      </c>
      <c r="C474" s="15" t="s">
        <v>217</v>
      </c>
      <c r="D474" s="15" t="s">
        <v>235</v>
      </c>
      <c r="E474" s="15" t="s">
        <v>136</v>
      </c>
      <c r="F474" s="15" t="s">
        <v>137</v>
      </c>
      <c r="G474" s="15" t="s">
        <v>231</v>
      </c>
      <c r="H474" s="15" t="s">
        <v>136</v>
      </c>
      <c r="I474" s="15" t="s">
        <v>243</v>
      </c>
      <c r="J474" s="15" t="s">
        <v>150</v>
      </c>
      <c r="K474" s="15" t="s">
        <v>1028</v>
      </c>
      <c r="L474" s="15" t="n">
        <v>81</v>
      </c>
      <c r="M474" s="15" t="n">
        <v>49</v>
      </c>
      <c r="N474" s="15" t="n">
        <v>41</v>
      </c>
      <c r="P474" s="15" t="n">
        <v>171</v>
      </c>
      <c r="Y474" s="15" t="s">
        <v>156</v>
      </c>
      <c r="AB474" s="15" t="s">
        <v>143</v>
      </c>
    </row>
    <row r="475" customFormat="false" ht="15" hidden="false" customHeight="true" outlineLevel="0" collapsed="false">
      <c r="A475" s="15" t="s">
        <v>1025</v>
      </c>
      <c r="B475" s="15" t="s">
        <v>1026</v>
      </c>
      <c r="C475" s="15" t="s">
        <v>217</v>
      </c>
      <c r="D475" s="15" t="s">
        <v>235</v>
      </c>
      <c r="E475" s="15" t="s">
        <v>136</v>
      </c>
      <c r="F475" s="15" t="s">
        <v>137</v>
      </c>
      <c r="G475" s="15" t="s">
        <v>231</v>
      </c>
      <c r="H475" s="15" t="s">
        <v>136</v>
      </c>
      <c r="I475" s="15" t="s">
        <v>243</v>
      </c>
      <c r="J475" s="15" t="s">
        <v>158</v>
      </c>
      <c r="K475" s="15" t="s">
        <v>1029</v>
      </c>
      <c r="L475" s="15" t="n">
        <v>2</v>
      </c>
      <c r="N475" s="15" t="n">
        <v>3</v>
      </c>
      <c r="P475" s="15" t="n">
        <v>5</v>
      </c>
      <c r="Y475" s="15" t="s">
        <v>156</v>
      </c>
      <c r="AB475" s="15" t="s">
        <v>143</v>
      </c>
    </row>
    <row r="476" customFormat="false" ht="15" hidden="false" customHeight="true" outlineLevel="0" collapsed="false">
      <c r="A476" s="15" t="s">
        <v>1030</v>
      </c>
      <c r="B476" s="15" t="s">
        <v>1031</v>
      </c>
      <c r="C476" s="15" t="s">
        <v>134</v>
      </c>
      <c r="D476" s="15" t="s">
        <v>541</v>
      </c>
      <c r="E476" s="15" t="s">
        <v>136</v>
      </c>
      <c r="F476" s="15" t="s">
        <v>137</v>
      </c>
      <c r="G476" s="15" t="s">
        <v>1032</v>
      </c>
      <c r="H476" s="15" t="s">
        <v>136</v>
      </c>
      <c r="I476" s="15" t="s">
        <v>243</v>
      </c>
      <c r="J476" s="15" t="s">
        <v>140</v>
      </c>
      <c r="K476" s="15" t="s">
        <v>1033</v>
      </c>
      <c r="L476" s="15" t="n">
        <v>22</v>
      </c>
      <c r="N476" s="15" t="n">
        <v>2</v>
      </c>
      <c r="O476" s="15" t="n">
        <v>22</v>
      </c>
      <c r="P476" s="15" t="n">
        <v>46</v>
      </c>
      <c r="Y476" s="15" t="s">
        <v>142</v>
      </c>
      <c r="AB476" s="15" t="s">
        <v>143</v>
      </c>
    </row>
    <row r="477" customFormat="false" ht="15" hidden="false" customHeight="true" outlineLevel="0" collapsed="false">
      <c r="A477" s="15" t="s">
        <v>1030</v>
      </c>
      <c r="B477" s="15" t="s">
        <v>1031</v>
      </c>
      <c r="C477" s="15" t="s">
        <v>134</v>
      </c>
      <c r="D477" s="15" t="s">
        <v>541</v>
      </c>
      <c r="E477" s="15" t="s">
        <v>136</v>
      </c>
      <c r="F477" s="15" t="s">
        <v>137</v>
      </c>
      <c r="G477" s="15" t="s">
        <v>1032</v>
      </c>
      <c r="H477" s="15" t="s">
        <v>136</v>
      </c>
      <c r="I477" s="15" t="s">
        <v>243</v>
      </c>
      <c r="J477" s="15" t="s">
        <v>144</v>
      </c>
      <c r="K477" s="15" t="s">
        <v>1034</v>
      </c>
      <c r="L477" s="15" t="n">
        <v>4</v>
      </c>
      <c r="N477" s="15" t="n">
        <v>0</v>
      </c>
      <c r="P477" s="15" t="n">
        <v>4</v>
      </c>
      <c r="Y477" s="15" t="s">
        <v>142</v>
      </c>
      <c r="AB477" s="15" t="s">
        <v>143</v>
      </c>
    </row>
    <row r="478" customFormat="false" ht="15" hidden="false" customHeight="true" outlineLevel="0" collapsed="false">
      <c r="A478" s="15" t="s">
        <v>1030</v>
      </c>
      <c r="B478" s="15" t="s">
        <v>1031</v>
      </c>
      <c r="C478" s="15" t="s">
        <v>134</v>
      </c>
      <c r="D478" s="15" t="s">
        <v>541</v>
      </c>
      <c r="E478" s="15" t="s">
        <v>136</v>
      </c>
      <c r="F478" s="15" t="s">
        <v>137</v>
      </c>
      <c r="G478" s="15" t="s">
        <v>1032</v>
      </c>
      <c r="H478" s="15" t="s">
        <v>136</v>
      </c>
      <c r="I478" s="15" t="s">
        <v>243</v>
      </c>
      <c r="J478" s="15" t="s">
        <v>150</v>
      </c>
      <c r="K478" s="15" t="s">
        <v>1035</v>
      </c>
      <c r="L478" s="15" t="n">
        <v>223</v>
      </c>
      <c r="M478" s="15" t="n">
        <v>126</v>
      </c>
      <c r="N478" s="15" t="n">
        <v>169</v>
      </c>
      <c r="O478" s="15" t="n">
        <v>32</v>
      </c>
      <c r="P478" s="15" t="n">
        <v>550</v>
      </c>
      <c r="Y478" s="15" t="s">
        <v>142</v>
      </c>
      <c r="AB478" s="15" t="s">
        <v>143</v>
      </c>
    </row>
    <row r="479" customFormat="false" ht="15" hidden="false" customHeight="true" outlineLevel="0" collapsed="false">
      <c r="A479" s="15" t="s">
        <v>1030</v>
      </c>
      <c r="B479" s="15" t="s">
        <v>1031</v>
      </c>
      <c r="C479" s="15" t="s">
        <v>134</v>
      </c>
      <c r="D479" s="15" t="s">
        <v>541</v>
      </c>
      <c r="E479" s="15" t="s">
        <v>136</v>
      </c>
      <c r="F479" s="15" t="s">
        <v>137</v>
      </c>
      <c r="G479" s="15" t="s">
        <v>1032</v>
      </c>
      <c r="H479" s="15" t="s">
        <v>136</v>
      </c>
      <c r="I479" s="15" t="s">
        <v>243</v>
      </c>
      <c r="J479" s="15" t="s">
        <v>166</v>
      </c>
      <c r="K479" s="15" t="s">
        <v>1036</v>
      </c>
      <c r="L479" s="15" t="n">
        <v>286</v>
      </c>
      <c r="M479" s="15" t="n">
        <v>225</v>
      </c>
      <c r="N479" s="15" t="n">
        <v>31</v>
      </c>
      <c r="P479" s="15" t="n">
        <v>542</v>
      </c>
      <c r="Y479" s="15" t="s">
        <v>142</v>
      </c>
      <c r="AB479" s="15" t="s">
        <v>143</v>
      </c>
    </row>
    <row r="480" customFormat="false" ht="15" hidden="false" customHeight="true" outlineLevel="0" collapsed="false">
      <c r="A480" s="15" t="s">
        <v>1030</v>
      </c>
      <c r="B480" s="15" t="s">
        <v>1031</v>
      </c>
      <c r="C480" s="15" t="s">
        <v>134</v>
      </c>
      <c r="D480" s="15" t="s">
        <v>541</v>
      </c>
      <c r="E480" s="15" t="s">
        <v>136</v>
      </c>
      <c r="F480" s="15" t="s">
        <v>137</v>
      </c>
      <c r="G480" s="15" t="s">
        <v>1032</v>
      </c>
      <c r="H480" s="15" t="s">
        <v>136</v>
      </c>
      <c r="I480" s="15" t="s">
        <v>243</v>
      </c>
      <c r="J480" s="15" t="s">
        <v>158</v>
      </c>
      <c r="K480" s="15" t="s">
        <v>1037</v>
      </c>
      <c r="L480" s="15" t="n">
        <v>23</v>
      </c>
      <c r="M480" s="15" t="n">
        <v>18</v>
      </c>
      <c r="N480" s="15" t="n">
        <v>19</v>
      </c>
      <c r="O480" s="15" t="n">
        <v>4</v>
      </c>
      <c r="P480" s="15" t="n">
        <v>64</v>
      </c>
      <c r="Y480" s="15" t="s">
        <v>142</v>
      </c>
      <c r="AB480" s="15" t="s">
        <v>143</v>
      </c>
    </row>
    <row r="481" customFormat="false" ht="15" hidden="false" customHeight="true" outlineLevel="0" collapsed="false">
      <c r="A481" s="15" t="s">
        <v>1030</v>
      </c>
      <c r="B481" s="15" t="s">
        <v>1031</v>
      </c>
      <c r="C481" s="15" t="s">
        <v>134</v>
      </c>
      <c r="D481" s="15" t="s">
        <v>541</v>
      </c>
      <c r="E481" s="15" t="s">
        <v>136</v>
      </c>
      <c r="F481" s="15" t="s">
        <v>137</v>
      </c>
      <c r="G481" s="15" t="s">
        <v>1032</v>
      </c>
      <c r="H481" s="15" t="s">
        <v>136</v>
      </c>
      <c r="I481" s="15" t="s">
        <v>243</v>
      </c>
      <c r="J481" s="15" t="s">
        <v>169</v>
      </c>
      <c r="K481" s="15" t="s">
        <v>1038</v>
      </c>
      <c r="L481" s="15" t="n">
        <v>10</v>
      </c>
      <c r="M481" s="15" t="n">
        <v>9</v>
      </c>
      <c r="N481" s="15" t="n">
        <v>22</v>
      </c>
      <c r="P481" s="15" t="n">
        <v>41</v>
      </c>
      <c r="Y481" s="15" t="s">
        <v>142</v>
      </c>
      <c r="AB481" s="15" t="s">
        <v>143</v>
      </c>
    </row>
    <row r="482" customFormat="false" ht="15" hidden="false" customHeight="true" outlineLevel="0" collapsed="false">
      <c r="A482" s="15" t="s">
        <v>1039</v>
      </c>
      <c r="B482" s="15" t="s">
        <v>1040</v>
      </c>
      <c r="C482" s="15" t="s">
        <v>217</v>
      </c>
      <c r="D482" s="15" t="s">
        <v>235</v>
      </c>
      <c r="E482" s="15" t="s">
        <v>136</v>
      </c>
      <c r="F482" s="15" t="s">
        <v>137</v>
      </c>
      <c r="G482" s="15" t="s">
        <v>219</v>
      </c>
      <c r="H482" s="15" t="s">
        <v>136</v>
      </c>
      <c r="I482" s="15" t="s">
        <v>139</v>
      </c>
      <c r="J482" s="15" t="s">
        <v>150</v>
      </c>
      <c r="K482" s="15" t="s">
        <v>1041</v>
      </c>
      <c r="L482" s="15" t="n">
        <v>4</v>
      </c>
      <c r="M482" s="15" t="n">
        <v>91</v>
      </c>
      <c r="N482" s="15" t="n">
        <v>11</v>
      </c>
      <c r="P482" s="15" t="n">
        <v>106</v>
      </c>
      <c r="Y482" s="15" t="s">
        <v>142</v>
      </c>
      <c r="AB482" s="15" t="s">
        <v>143</v>
      </c>
    </row>
    <row r="483" customFormat="false" ht="15" hidden="false" customHeight="true" outlineLevel="0" collapsed="false">
      <c r="A483" s="15" t="s">
        <v>1042</v>
      </c>
      <c r="B483" s="15" t="s">
        <v>1043</v>
      </c>
      <c r="C483" s="15" t="s">
        <v>217</v>
      </c>
      <c r="D483" s="15" t="s">
        <v>235</v>
      </c>
      <c r="E483" s="15" t="s">
        <v>788</v>
      </c>
      <c r="F483" s="15" t="s">
        <v>137</v>
      </c>
      <c r="G483" s="15" t="s">
        <v>1044</v>
      </c>
      <c r="H483" s="15" t="s">
        <v>136</v>
      </c>
      <c r="I483" s="15" t="s">
        <v>139</v>
      </c>
      <c r="J483" s="15" t="s">
        <v>150</v>
      </c>
      <c r="K483" s="15" t="s">
        <v>1045</v>
      </c>
      <c r="N483" s="15" t="n">
        <v>14</v>
      </c>
      <c r="P483" s="15" t="n">
        <v>14</v>
      </c>
      <c r="Y483" s="15" t="s">
        <v>142</v>
      </c>
      <c r="AB483" s="15" t="s">
        <v>143</v>
      </c>
    </row>
    <row r="484" customFormat="false" ht="15" hidden="false" customHeight="true" outlineLevel="0" collapsed="false">
      <c r="A484" s="15" t="s">
        <v>1046</v>
      </c>
      <c r="B484" s="15" t="s">
        <v>1047</v>
      </c>
      <c r="C484" s="15" t="s">
        <v>217</v>
      </c>
      <c r="D484" s="15" t="s">
        <v>235</v>
      </c>
      <c r="E484" s="15" t="s">
        <v>136</v>
      </c>
      <c r="F484" s="15" t="s">
        <v>137</v>
      </c>
      <c r="G484" s="15" t="s">
        <v>308</v>
      </c>
      <c r="H484" s="15" t="s">
        <v>136</v>
      </c>
      <c r="I484" s="15" t="s">
        <v>139</v>
      </c>
      <c r="J484" s="15" t="s">
        <v>150</v>
      </c>
      <c r="K484" s="15" t="s">
        <v>1048</v>
      </c>
      <c r="L484" s="15" t="n">
        <v>89</v>
      </c>
      <c r="M484" s="15" t="n">
        <v>21</v>
      </c>
      <c r="O484" s="15" t="n">
        <v>4</v>
      </c>
      <c r="P484" s="15" t="n">
        <v>114</v>
      </c>
      <c r="Y484" s="15" t="s">
        <v>142</v>
      </c>
      <c r="AB484" s="15" t="s">
        <v>143</v>
      </c>
    </row>
    <row r="485" customFormat="false" ht="15" hidden="false" customHeight="true" outlineLevel="0" collapsed="false">
      <c r="A485" s="15" t="s">
        <v>1046</v>
      </c>
      <c r="B485" s="15" t="s">
        <v>1047</v>
      </c>
      <c r="C485" s="15" t="s">
        <v>217</v>
      </c>
      <c r="D485" s="15" t="s">
        <v>235</v>
      </c>
      <c r="E485" s="15" t="s">
        <v>136</v>
      </c>
      <c r="F485" s="15" t="s">
        <v>137</v>
      </c>
      <c r="G485" s="15" t="s">
        <v>308</v>
      </c>
      <c r="H485" s="15" t="s">
        <v>136</v>
      </c>
      <c r="I485" s="15" t="s">
        <v>139</v>
      </c>
      <c r="J485" s="15" t="s">
        <v>158</v>
      </c>
      <c r="K485" s="15" t="s">
        <v>1049</v>
      </c>
      <c r="L485" s="15" t="n">
        <v>24</v>
      </c>
      <c r="P485" s="15" t="n">
        <v>24</v>
      </c>
      <c r="Y485" s="15" t="s">
        <v>142</v>
      </c>
      <c r="AB485" s="15" t="s">
        <v>143</v>
      </c>
    </row>
    <row r="486" customFormat="false" ht="15" hidden="false" customHeight="true" outlineLevel="0" collapsed="false">
      <c r="A486" s="15" t="s">
        <v>1050</v>
      </c>
      <c r="B486" s="15" t="s">
        <v>1051</v>
      </c>
      <c r="C486" s="15" t="s">
        <v>217</v>
      </c>
      <c r="D486" s="15" t="s">
        <v>218</v>
      </c>
      <c r="E486" s="15" t="s">
        <v>136</v>
      </c>
      <c r="F486" s="15" t="s">
        <v>137</v>
      </c>
      <c r="G486" s="15" t="s">
        <v>308</v>
      </c>
      <c r="H486" s="15" t="s">
        <v>136</v>
      </c>
      <c r="I486" s="15" t="s">
        <v>139</v>
      </c>
      <c r="J486" s="15" t="s">
        <v>150</v>
      </c>
      <c r="K486" s="15" t="s">
        <v>1052</v>
      </c>
      <c r="L486" s="15" t="n">
        <v>56</v>
      </c>
      <c r="N486" s="15" t="n">
        <v>21</v>
      </c>
      <c r="P486" s="15" t="n">
        <v>77</v>
      </c>
      <c r="Y486" s="15" t="s">
        <v>142</v>
      </c>
      <c r="AB486" s="15" t="s">
        <v>143</v>
      </c>
    </row>
    <row r="487" customFormat="false" ht="15" hidden="false" customHeight="true" outlineLevel="0" collapsed="false">
      <c r="A487" s="15" t="s">
        <v>1050</v>
      </c>
      <c r="B487" s="15" t="s">
        <v>1051</v>
      </c>
      <c r="C487" s="15" t="s">
        <v>217</v>
      </c>
      <c r="D487" s="15" t="s">
        <v>218</v>
      </c>
      <c r="E487" s="15" t="s">
        <v>136</v>
      </c>
      <c r="F487" s="15" t="s">
        <v>137</v>
      </c>
      <c r="G487" s="15" t="s">
        <v>308</v>
      </c>
      <c r="H487" s="15" t="s">
        <v>136</v>
      </c>
      <c r="I487" s="15" t="s">
        <v>139</v>
      </c>
      <c r="J487" s="15" t="s">
        <v>158</v>
      </c>
      <c r="K487" s="15" t="s">
        <v>1053</v>
      </c>
      <c r="L487" s="15" t="n">
        <v>2</v>
      </c>
      <c r="M487" s="15" t="n">
        <v>1</v>
      </c>
      <c r="N487" s="15" t="n">
        <v>2</v>
      </c>
      <c r="P487" s="15" t="n">
        <v>5</v>
      </c>
      <c r="Y487" s="15" t="s">
        <v>142</v>
      </c>
      <c r="AB487" s="15" t="s">
        <v>143</v>
      </c>
    </row>
    <row r="488" customFormat="false" ht="15" hidden="false" customHeight="true" outlineLevel="0" collapsed="false">
      <c r="A488" s="15" t="s">
        <v>1054</v>
      </c>
      <c r="B488" s="15" t="s">
        <v>1055</v>
      </c>
      <c r="C488" s="15" t="s">
        <v>217</v>
      </c>
      <c r="D488" s="15" t="s">
        <v>235</v>
      </c>
      <c r="E488" s="15" t="s">
        <v>136</v>
      </c>
      <c r="F488" s="15" t="s">
        <v>137</v>
      </c>
      <c r="G488" s="15" t="s">
        <v>1056</v>
      </c>
      <c r="H488" s="15" t="s">
        <v>136</v>
      </c>
      <c r="I488" s="15" t="s">
        <v>139</v>
      </c>
      <c r="J488" s="15" t="s">
        <v>140</v>
      </c>
      <c r="K488" s="15" t="s">
        <v>1057</v>
      </c>
      <c r="N488" s="15" t="n">
        <v>2</v>
      </c>
      <c r="P488" s="15" t="n">
        <v>2</v>
      </c>
      <c r="Y488" s="15" t="s">
        <v>142</v>
      </c>
      <c r="AB488" s="15" t="s">
        <v>143</v>
      </c>
    </row>
    <row r="489" customFormat="false" ht="15" hidden="false" customHeight="true" outlineLevel="0" collapsed="false">
      <c r="A489" s="15" t="s">
        <v>1054</v>
      </c>
      <c r="B489" s="15" t="s">
        <v>1055</v>
      </c>
      <c r="C489" s="15" t="s">
        <v>217</v>
      </c>
      <c r="D489" s="15" t="s">
        <v>235</v>
      </c>
      <c r="E489" s="15" t="s">
        <v>136</v>
      </c>
      <c r="F489" s="15" t="s">
        <v>137</v>
      </c>
      <c r="G489" s="15" t="s">
        <v>1056</v>
      </c>
      <c r="H489" s="15" t="s">
        <v>136</v>
      </c>
      <c r="I489" s="15" t="s">
        <v>139</v>
      </c>
      <c r="J489" s="15" t="s">
        <v>150</v>
      </c>
      <c r="K489" s="15" t="s">
        <v>1058</v>
      </c>
      <c r="M489" s="15" t="n">
        <v>0</v>
      </c>
      <c r="P489" s="15" t="n">
        <v>0</v>
      </c>
      <c r="Y489" s="15" t="s">
        <v>142</v>
      </c>
      <c r="AB489" s="15" t="s">
        <v>143</v>
      </c>
    </row>
    <row r="490" customFormat="false" ht="15" hidden="false" customHeight="true" outlineLevel="0" collapsed="false">
      <c r="A490" s="15" t="s">
        <v>1054</v>
      </c>
      <c r="B490" s="15" t="s">
        <v>1055</v>
      </c>
      <c r="C490" s="15" t="s">
        <v>217</v>
      </c>
      <c r="D490" s="15" t="s">
        <v>235</v>
      </c>
      <c r="E490" s="15" t="s">
        <v>136</v>
      </c>
      <c r="F490" s="15" t="s">
        <v>137</v>
      </c>
      <c r="G490" s="15" t="s">
        <v>1056</v>
      </c>
      <c r="H490" s="15" t="s">
        <v>136</v>
      </c>
      <c r="I490" s="15" t="s">
        <v>139</v>
      </c>
      <c r="J490" s="15" t="s">
        <v>158</v>
      </c>
      <c r="K490" s="15" t="s">
        <v>1059</v>
      </c>
      <c r="M490" s="15" t="n">
        <v>56</v>
      </c>
      <c r="N490" s="15" t="n">
        <v>4</v>
      </c>
      <c r="P490" s="15" t="n">
        <v>60</v>
      </c>
      <c r="Y490" s="15" t="s">
        <v>142</v>
      </c>
      <c r="AB490" s="15" t="s">
        <v>143</v>
      </c>
    </row>
    <row r="491" customFormat="false" ht="15" hidden="false" customHeight="true" outlineLevel="0" collapsed="false">
      <c r="A491" s="15" t="s">
        <v>1060</v>
      </c>
      <c r="B491" s="15" t="s">
        <v>1061</v>
      </c>
      <c r="C491" s="15" t="s">
        <v>217</v>
      </c>
      <c r="D491" s="15" t="s">
        <v>218</v>
      </c>
      <c r="E491" s="15" t="s">
        <v>136</v>
      </c>
      <c r="F491" s="15" t="s">
        <v>137</v>
      </c>
      <c r="G491" s="15" t="s">
        <v>308</v>
      </c>
      <c r="H491" s="15" t="s">
        <v>136</v>
      </c>
      <c r="I491" s="15" t="s">
        <v>243</v>
      </c>
      <c r="J491" s="15" t="s">
        <v>140</v>
      </c>
      <c r="K491" s="15" t="s">
        <v>1062</v>
      </c>
      <c r="L491" s="15" t="n">
        <v>2</v>
      </c>
      <c r="M491" s="15" t="n">
        <v>6</v>
      </c>
      <c r="N491" s="15" t="n">
        <v>2</v>
      </c>
      <c r="O491" s="15" t="n">
        <v>2</v>
      </c>
      <c r="P491" s="15" t="n">
        <v>12</v>
      </c>
      <c r="Y491" s="15" t="s">
        <v>142</v>
      </c>
      <c r="AB491" s="15" t="s">
        <v>143</v>
      </c>
    </row>
    <row r="492" customFormat="false" ht="15" hidden="false" customHeight="true" outlineLevel="0" collapsed="false">
      <c r="A492" s="15" t="s">
        <v>1060</v>
      </c>
      <c r="B492" s="15" t="s">
        <v>1061</v>
      </c>
      <c r="C492" s="15" t="s">
        <v>217</v>
      </c>
      <c r="D492" s="15" t="s">
        <v>218</v>
      </c>
      <c r="E492" s="15" t="s">
        <v>136</v>
      </c>
      <c r="F492" s="15" t="s">
        <v>137</v>
      </c>
      <c r="G492" s="15" t="s">
        <v>308</v>
      </c>
      <c r="H492" s="15" t="s">
        <v>136</v>
      </c>
      <c r="I492" s="15" t="s">
        <v>243</v>
      </c>
      <c r="J492" s="15" t="s">
        <v>150</v>
      </c>
      <c r="K492" s="15" t="s">
        <v>1063</v>
      </c>
      <c r="L492" s="15" t="n">
        <v>72</v>
      </c>
      <c r="M492" s="15" t="n">
        <v>173</v>
      </c>
      <c r="N492" s="15" t="n">
        <v>245</v>
      </c>
      <c r="O492" s="15" t="n">
        <v>17</v>
      </c>
      <c r="P492" s="15" t="n">
        <v>507</v>
      </c>
      <c r="Y492" s="15" t="s">
        <v>142</v>
      </c>
      <c r="AB492" s="15" t="s">
        <v>143</v>
      </c>
    </row>
    <row r="493" customFormat="false" ht="15" hidden="false" customHeight="true" outlineLevel="0" collapsed="false">
      <c r="A493" s="15" t="s">
        <v>1060</v>
      </c>
      <c r="B493" s="15" t="s">
        <v>1061</v>
      </c>
      <c r="C493" s="15" t="s">
        <v>217</v>
      </c>
      <c r="D493" s="15" t="s">
        <v>218</v>
      </c>
      <c r="E493" s="15" t="s">
        <v>136</v>
      </c>
      <c r="F493" s="15" t="s">
        <v>137</v>
      </c>
      <c r="G493" s="15" t="s">
        <v>308</v>
      </c>
      <c r="H493" s="15" t="s">
        <v>136</v>
      </c>
      <c r="I493" s="15" t="s">
        <v>243</v>
      </c>
      <c r="J493" s="15" t="s">
        <v>158</v>
      </c>
      <c r="K493" s="15" t="s">
        <v>1064</v>
      </c>
      <c r="L493" s="15" t="n">
        <v>31</v>
      </c>
      <c r="M493" s="15" t="n">
        <v>37</v>
      </c>
      <c r="N493" s="15" t="n">
        <v>58</v>
      </c>
      <c r="O493" s="15" t="n">
        <v>14</v>
      </c>
      <c r="P493" s="15" t="n">
        <v>140</v>
      </c>
      <c r="Y493" s="15" t="s">
        <v>142</v>
      </c>
      <c r="AB493" s="15" t="s">
        <v>143</v>
      </c>
    </row>
    <row r="494" customFormat="false" ht="15" hidden="false" customHeight="true" outlineLevel="0" collapsed="false">
      <c r="A494" s="15" t="s">
        <v>1060</v>
      </c>
      <c r="B494" s="15" t="s">
        <v>1061</v>
      </c>
      <c r="C494" s="15" t="s">
        <v>217</v>
      </c>
      <c r="D494" s="15" t="s">
        <v>218</v>
      </c>
      <c r="E494" s="15" t="s">
        <v>136</v>
      </c>
      <c r="F494" s="15" t="s">
        <v>137</v>
      </c>
      <c r="G494" s="15" t="s">
        <v>308</v>
      </c>
      <c r="H494" s="15" t="s">
        <v>136</v>
      </c>
      <c r="I494" s="15" t="s">
        <v>243</v>
      </c>
      <c r="J494" s="15" t="s">
        <v>169</v>
      </c>
      <c r="K494" s="15" t="s">
        <v>1065</v>
      </c>
      <c r="M494" s="15" t="n">
        <v>2</v>
      </c>
      <c r="O494" s="15" t="n">
        <v>2</v>
      </c>
      <c r="P494" s="15" t="n">
        <v>4</v>
      </c>
      <c r="Y494" s="15" t="s">
        <v>142</v>
      </c>
      <c r="AB494" s="15" t="s">
        <v>143</v>
      </c>
    </row>
    <row r="495" customFormat="false" ht="15" hidden="false" customHeight="true" outlineLevel="0" collapsed="false">
      <c r="A495" s="15" t="s">
        <v>1066</v>
      </c>
      <c r="B495" s="15" t="s">
        <v>1067</v>
      </c>
      <c r="C495" s="15" t="s">
        <v>217</v>
      </c>
      <c r="D495" s="15" t="s">
        <v>235</v>
      </c>
      <c r="E495" s="15" t="s">
        <v>136</v>
      </c>
      <c r="F495" s="15" t="s">
        <v>137</v>
      </c>
      <c r="G495" s="15" t="s">
        <v>1068</v>
      </c>
      <c r="H495" s="15" t="s">
        <v>136</v>
      </c>
      <c r="I495" s="15" t="s">
        <v>139</v>
      </c>
      <c r="J495" s="15" t="s">
        <v>150</v>
      </c>
      <c r="K495" s="15" t="s">
        <v>1069</v>
      </c>
      <c r="L495" s="15" t="n">
        <v>3</v>
      </c>
      <c r="P495" s="15" t="n">
        <v>3</v>
      </c>
      <c r="Y495" s="15" t="s">
        <v>1070</v>
      </c>
      <c r="AB495" s="15" t="s">
        <v>143</v>
      </c>
    </row>
    <row r="496" customFormat="false" ht="15" hidden="false" customHeight="true" outlineLevel="0" collapsed="false">
      <c r="A496" s="15" t="s">
        <v>1071</v>
      </c>
      <c r="B496" s="15" t="s">
        <v>1072</v>
      </c>
      <c r="C496" s="15" t="s">
        <v>217</v>
      </c>
      <c r="D496" s="15" t="s">
        <v>218</v>
      </c>
      <c r="E496" s="15" t="s">
        <v>136</v>
      </c>
      <c r="F496" s="15" t="s">
        <v>137</v>
      </c>
      <c r="G496" s="15" t="s">
        <v>308</v>
      </c>
      <c r="H496" s="15" t="s">
        <v>136</v>
      </c>
      <c r="I496" s="15" t="s">
        <v>243</v>
      </c>
      <c r="J496" s="15" t="s">
        <v>140</v>
      </c>
      <c r="K496" s="15" t="s">
        <v>1073</v>
      </c>
      <c r="L496" s="15" t="n">
        <v>95</v>
      </c>
      <c r="M496" s="15" t="n">
        <v>135</v>
      </c>
      <c r="N496" s="15" t="n">
        <v>20</v>
      </c>
      <c r="O496" s="15" t="n">
        <v>4</v>
      </c>
      <c r="P496" s="15" t="n">
        <v>254</v>
      </c>
      <c r="Y496" s="15" t="s">
        <v>142</v>
      </c>
      <c r="AB496" s="15" t="s">
        <v>143</v>
      </c>
    </row>
    <row r="497" customFormat="false" ht="15" hidden="false" customHeight="true" outlineLevel="0" collapsed="false">
      <c r="A497" s="15" t="s">
        <v>1071</v>
      </c>
      <c r="B497" s="15" t="s">
        <v>1072</v>
      </c>
      <c r="C497" s="15" t="s">
        <v>217</v>
      </c>
      <c r="D497" s="15" t="s">
        <v>218</v>
      </c>
      <c r="E497" s="15" t="s">
        <v>136</v>
      </c>
      <c r="F497" s="15" t="s">
        <v>137</v>
      </c>
      <c r="G497" s="15" t="s">
        <v>308</v>
      </c>
      <c r="H497" s="15" t="s">
        <v>136</v>
      </c>
      <c r="I497" s="15" t="s">
        <v>243</v>
      </c>
      <c r="J497" s="15" t="s">
        <v>150</v>
      </c>
      <c r="K497" s="15" t="s">
        <v>1074</v>
      </c>
      <c r="L497" s="15" t="n">
        <v>224</v>
      </c>
      <c r="M497" s="15" t="n">
        <v>142</v>
      </c>
      <c r="N497" s="15" t="n">
        <v>80</v>
      </c>
      <c r="O497" s="15" t="n">
        <v>45</v>
      </c>
      <c r="P497" s="15" t="n">
        <v>491</v>
      </c>
      <c r="Y497" s="15" t="s">
        <v>142</v>
      </c>
      <c r="AB497" s="15" t="s">
        <v>143</v>
      </c>
    </row>
    <row r="498" customFormat="false" ht="15" hidden="false" customHeight="true" outlineLevel="0" collapsed="false">
      <c r="A498" s="15" t="s">
        <v>1071</v>
      </c>
      <c r="B498" s="15" t="s">
        <v>1072</v>
      </c>
      <c r="C498" s="15" t="s">
        <v>217</v>
      </c>
      <c r="D498" s="15" t="s">
        <v>218</v>
      </c>
      <c r="E498" s="15" t="s">
        <v>136</v>
      </c>
      <c r="F498" s="15" t="s">
        <v>137</v>
      </c>
      <c r="G498" s="15" t="s">
        <v>308</v>
      </c>
      <c r="H498" s="15" t="s">
        <v>136</v>
      </c>
      <c r="I498" s="15" t="s">
        <v>243</v>
      </c>
      <c r="J498" s="15" t="s">
        <v>158</v>
      </c>
      <c r="K498" s="15" t="s">
        <v>1075</v>
      </c>
      <c r="L498" s="15" t="n">
        <v>53</v>
      </c>
      <c r="M498" s="15" t="n">
        <v>32</v>
      </c>
      <c r="N498" s="15" t="n">
        <v>7</v>
      </c>
      <c r="O498" s="15" t="n">
        <v>3</v>
      </c>
      <c r="P498" s="15" t="n">
        <v>95</v>
      </c>
      <c r="Y498" s="15" t="s">
        <v>142</v>
      </c>
      <c r="AB498" s="15" t="s">
        <v>143</v>
      </c>
    </row>
    <row r="499" customFormat="false" ht="15" hidden="false" customHeight="true" outlineLevel="0" collapsed="false">
      <c r="A499" s="15" t="s">
        <v>1071</v>
      </c>
      <c r="B499" s="15" t="s">
        <v>1072</v>
      </c>
      <c r="C499" s="15" t="s">
        <v>217</v>
      </c>
      <c r="D499" s="15" t="s">
        <v>218</v>
      </c>
      <c r="E499" s="15" t="s">
        <v>136</v>
      </c>
      <c r="F499" s="15" t="s">
        <v>137</v>
      </c>
      <c r="G499" s="15" t="s">
        <v>308</v>
      </c>
      <c r="H499" s="15" t="s">
        <v>136</v>
      </c>
      <c r="I499" s="15" t="s">
        <v>243</v>
      </c>
      <c r="J499" s="15" t="s">
        <v>169</v>
      </c>
      <c r="K499" s="15" t="s">
        <v>1076</v>
      </c>
      <c r="L499" s="15" t="n">
        <v>2</v>
      </c>
      <c r="P499" s="15" t="n">
        <v>2</v>
      </c>
      <c r="Y499" s="15" t="s">
        <v>142</v>
      </c>
      <c r="AB499" s="15" t="s">
        <v>143</v>
      </c>
    </row>
    <row r="500" customFormat="false" ht="15" hidden="false" customHeight="true" outlineLevel="0" collapsed="false">
      <c r="A500" s="15" t="s">
        <v>1077</v>
      </c>
      <c r="B500" s="15" t="s">
        <v>1078</v>
      </c>
      <c r="C500" s="15" t="s">
        <v>217</v>
      </c>
      <c r="D500" s="15" t="s">
        <v>235</v>
      </c>
      <c r="E500" s="15" t="s">
        <v>136</v>
      </c>
      <c r="F500" s="15" t="s">
        <v>137</v>
      </c>
      <c r="G500" s="15" t="s">
        <v>308</v>
      </c>
      <c r="H500" s="15" t="s">
        <v>136</v>
      </c>
      <c r="I500" s="15" t="s">
        <v>139</v>
      </c>
      <c r="J500" s="15" t="s">
        <v>140</v>
      </c>
      <c r="K500" s="15" t="s">
        <v>1079</v>
      </c>
      <c r="N500" s="15" t="n">
        <v>9</v>
      </c>
      <c r="P500" s="15" t="n">
        <v>9</v>
      </c>
      <c r="Y500" s="15" t="s">
        <v>142</v>
      </c>
      <c r="AB500" s="15" t="s">
        <v>143</v>
      </c>
    </row>
    <row r="501" customFormat="false" ht="15" hidden="false" customHeight="true" outlineLevel="0" collapsed="false">
      <c r="A501" s="15" t="s">
        <v>1077</v>
      </c>
      <c r="B501" s="15" t="s">
        <v>1078</v>
      </c>
      <c r="C501" s="15" t="s">
        <v>217</v>
      </c>
      <c r="D501" s="15" t="s">
        <v>235</v>
      </c>
      <c r="E501" s="15" t="s">
        <v>136</v>
      </c>
      <c r="F501" s="15" t="s">
        <v>137</v>
      </c>
      <c r="G501" s="15" t="s">
        <v>308</v>
      </c>
      <c r="H501" s="15" t="s">
        <v>136</v>
      </c>
      <c r="I501" s="15" t="s">
        <v>139</v>
      </c>
      <c r="J501" s="15" t="s">
        <v>150</v>
      </c>
      <c r="K501" s="15" t="s">
        <v>1080</v>
      </c>
      <c r="L501" s="15" t="n">
        <v>36</v>
      </c>
      <c r="M501" s="15" t="n">
        <v>26</v>
      </c>
      <c r="P501" s="15" t="n">
        <v>62</v>
      </c>
      <c r="Y501" s="15" t="s">
        <v>142</v>
      </c>
      <c r="AB501" s="15" t="s">
        <v>143</v>
      </c>
    </row>
    <row r="502" customFormat="false" ht="15" hidden="false" customHeight="true" outlineLevel="0" collapsed="false">
      <c r="A502" s="15" t="s">
        <v>1077</v>
      </c>
      <c r="B502" s="15" t="s">
        <v>1078</v>
      </c>
      <c r="C502" s="15" t="s">
        <v>217</v>
      </c>
      <c r="D502" s="15" t="s">
        <v>235</v>
      </c>
      <c r="E502" s="15" t="s">
        <v>136</v>
      </c>
      <c r="F502" s="15" t="s">
        <v>137</v>
      </c>
      <c r="G502" s="15" t="s">
        <v>308</v>
      </c>
      <c r="H502" s="15" t="s">
        <v>136</v>
      </c>
      <c r="I502" s="15" t="s">
        <v>139</v>
      </c>
      <c r="J502" s="15" t="s">
        <v>158</v>
      </c>
      <c r="K502" s="15" t="s">
        <v>1081</v>
      </c>
      <c r="M502" s="15" t="n">
        <v>2</v>
      </c>
      <c r="P502" s="15" t="n">
        <v>2</v>
      </c>
      <c r="Y502" s="15" t="s">
        <v>142</v>
      </c>
      <c r="AB502" s="15" t="s">
        <v>143</v>
      </c>
    </row>
    <row r="503" customFormat="false" ht="15" hidden="false" customHeight="true" outlineLevel="0" collapsed="false">
      <c r="A503" s="15" t="s">
        <v>1082</v>
      </c>
      <c r="B503" s="15" t="s">
        <v>1083</v>
      </c>
      <c r="C503" s="15" t="s">
        <v>217</v>
      </c>
      <c r="D503" s="15" t="s">
        <v>235</v>
      </c>
      <c r="E503" s="15" t="s">
        <v>136</v>
      </c>
      <c r="F503" s="15" t="s">
        <v>137</v>
      </c>
      <c r="G503" s="15" t="s">
        <v>1005</v>
      </c>
      <c r="H503" s="15" t="s">
        <v>136</v>
      </c>
      <c r="I503" s="15" t="s">
        <v>139</v>
      </c>
      <c r="J503" s="15" t="s">
        <v>150</v>
      </c>
      <c r="K503" s="15" t="s">
        <v>1084</v>
      </c>
      <c r="L503" s="15" t="n">
        <v>0</v>
      </c>
      <c r="M503" s="15" t="n">
        <v>2</v>
      </c>
      <c r="P503" s="15" t="n">
        <v>2</v>
      </c>
      <c r="Y503" s="15" t="s">
        <v>142</v>
      </c>
      <c r="AB503" s="15" t="s">
        <v>143</v>
      </c>
    </row>
    <row r="504" customFormat="false" ht="15" hidden="false" customHeight="true" outlineLevel="0" collapsed="false">
      <c r="A504" s="15" t="s">
        <v>1082</v>
      </c>
      <c r="B504" s="15" t="s">
        <v>1083</v>
      </c>
      <c r="C504" s="15" t="s">
        <v>217</v>
      </c>
      <c r="D504" s="15" t="s">
        <v>235</v>
      </c>
      <c r="E504" s="15" t="s">
        <v>136</v>
      </c>
      <c r="F504" s="15" t="s">
        <v>137</v>
      </c>
      <c r="G504" s="15" t="s">
        <v>1005</v>
      </c>
      <c r="H504" s="15" t="s">
        <v>136</v>
      </c>
      <c r="I504" s="15" t="s">
        <v>139</v>
      </c>
      <c r="J504" s="15" t="s">
        <v>158</v>
      </c>
      <c r="K504" s="15" t="s">
        <v>1085</v>
      </c>
      <c r="L504" s="15" t="n">
        <v>3</v>
      </c>
      <c r="P504" s="15" t="n">
        <v>3</v>
      </c>
      <c r="Y504" s="15" t="s">
        <v>142</v>
      </c>
      <c r="AB504" s="15" t="s">
        <v>143</v>
      </c>
    </row>
    <row r="505" customFormat="false" ht="15" hidden="false" customHeight="true" outlineLevel="0" collapsed="false">
      <c r="A505" s="15" t="s">
        <v>1086</v>
      </c>
      <c r="B505" s="15" t="s">
        <v>1087</v>
      </c>
      <c r="C505" s="15" t="s">
        <v>217</v>
      </c>
      <c r="D505" s="15" t="s">
        <v>235</v>
      </c>
      <c r="E505" s="15" t="s">
        <v>136</v>
      </c>
      <c r="F505" s="15" t="s">
        <v>137</v>
      </c>
      <c r="G505" s="15" t="s">
        <v>504</v>
      </c>
      <c r="H505" s="15" t="s">
        <v>136</v>
      </c>
      <c r="I505" s="15" t="s">
        <v>139</v>
      </c>
      <c r="J505" s="15" t="s">
        <v>140</v>
      </c>
      <c r="K505" s="15" t="s">
        <v>1088</v>
      </c>
      <c r="L505" s="15" t="n">
        <v>60</v>
      </c>
      <c r="M505" s="15" t="n">
        <v>4</v>
      </c>
      <c r="N505" s="15" t="n">
        <v>14</v>
      </c>
      <c r="P505" s="15" t="n">
        <v>78</v>
      </c>
      <c r="Y505" s="15" t="s">
        <v>142</v>
      </c>
      <c r="AB505" s="15" t="s">
        <v>143</v>
      </c>
    </row>
    <row r="506" customFormat="false" ht="15" hidden="false" customHeight="true" outlineLevel="0" collapsed="false">
      <c r="A506" s="15" t="s">
        <v>1086</v>
      </c>
      <c r="B506" s="15" t="s">
        <v>1087</v>
      </c>
      <c r="C506" s="15" t="s">
        <v>217</v>
      </c>
      <c r="D506" s="15" t="s">
        <v>235</v>
      </c>
      <c r="E506" s="15" t="s">
        <v>136</v>
      </c>
      <c r="F506" s="15" t="s">
        <v>137</v>
      </c>
      <c r="G506" s="15" t="s">
        <v>504</v>
      </c>
      <c r="H506" s="15" t="s">
        <v>136</v>
      </c>
      <c r="I506" s="15" t="s">
        <v>139</v>
      </c>
      <c r="J506" s="15" t="s">
        <v>150</v>
      </c>
      <c r="K506" s="15" t="s">
        <v>1089</v>
      </c>
      <c r="L506" s="15" t="n">
        <v>3</v>
      </c>
      <c r="N506" s="15" t="n">
        <v>0</v>
      </c>
      <c r="P506" s="15" t="n">
        <v>3</v>
      </c>
      <c r="Y506" s="15" t="s">
        <v>142</v>
      </c>
      <c r="AB506" s="15" t="s">
        <v>143</v>
      </c>
    </row>
    <row r="507" customFormat="false" ht="15" hidden="false" customHeight="true" outlineLevel="0" collapsed="false">
      <c r="A507" s="15" t="s">
        <v>1086</v>
      </c>
      <c r="B507" s="15" t="s">
        <v>1087</v>
      </c>
      <c r="C507" s="15" t="s">
        <v>217</v>
      </c>
      <c r="D507" s="15" t="s">
        <v>235</v>
      </c>
      <c r="E507" s="15" t="s">
        <v>136</v>
      </c>
      <c r="F507" s="15" t="s">
        <v>137</v>
      </c>
      <c r="G507" s="15" t="s">
        <v>504</v>
      </c>
      <c r="H507" s="15" t="s">
        <v>136</v>
      </c>
      <c r="I507" s="15" t="s">
        <v>139</v>
      </c>
      <c r="J507" s="15" t="s">
        <v>158</v>
      </c>
      <c r="K507" s="15" t="s">
        <v>1090</v>
      </c>
      <c r="L507" s="15" t="n">
        <v>9</v>
      </c>
      <c r="N507" s="15" t="n">
        <v>6</v>
      </c>
      <c r="P507" s="15" t="n">
        <v>15</v>
      </c>
      <c r="Y507" s="15" t="s">
        <v>142</v>
      </c>
      <c r="AB507" s="15" t="s">
        <v>143</v>
      </c>
    </row>
    <row r="508" customFormat="false" ht="15" hidden="false" customHeight="true" outlineLevel="0" collapsed="false">
      <c r="A508" s="15" t="s">
        <v>1086</v>
      </c>
      <c r="B508" s="15" t="s">
        <v>1087</v>
      </c>
      <c r="C508" s="15" t="s">
        <v>217</v>
      </c>
      <c r="D508" s="15" t="s">
        <v>235</v>
      </c>
      <c r="E508" s="15" t="s">
        <v>136</v>
      </c>
      <c r="F508" s="15" t="s">
        <v>137</v>
      </c>
      <c r="G508" s="15" t="s">
        <v>504</v>
      </c>
      <c r="H508" s="15" t="s">
        <v>136</v>
      </c>
      <c r="I508" s="15" t="s">
        <v>139</v>
      </c>
      <c r="J508" s="15" t="s">
        <v>169</v>
      </c>
      <c r="K508" s="15" t="s">
        <v>1091</v>
      </c>
      <c r="L508" s="15" t="n">
        <v>1</v>
      </c>
      <c r="P508" s="15" t="n">
        <v>1</v>
      </c>
      <c r="Y508" s="15" t="s">
        <v>142</v>
      </c>
      <c r="AB508" s="15" t="s">
        <v>143</v>
      </c>
    </row>
    <row r="509" customFormat="false" ht="15" hidden="false" customHeight="true" outlineLevel="0" collapsed="false">
      <c r="A509" s="15" t="s">
        <v>1092</v>
      </c>
      <c r="B509" s="15" t="s">
        <v>1093</v>
      </c>
      <c r="C509" s="15" t="s">
        <v>217</v>
      </c>
      <c r="D509" s="15" t="s">
        <v>218</v>
      </c>
      <c r="E509" s="15" t="s">
        <v>136</v>
      </c>
      <c r="F509" s="15" t="s">
        <v>137</v>
      </c>
      <c r="G509" s="15" t="s">
        <v>308</v>
      </c>
      <c r="H509" s="15" t="s">
        <v>136</v>
      </c>
      <c r="I509" s="15" t="s">
        <v>243</v>
      </c>
      <c r="J509" s="15" t="s">
        <v>140</v>
      </c>
      <c r="K509" s="15" t="s">
        <v>1094</v>
      </c>
      <c r="M509" s="15" t="n">
        <v>50</v>
      </c>
      <c r="N509" s="15" t="n">
        <v>8</v>
      </c>
      <c r="P509" s="15" t="n">
        <v>58</v>
      </c>
      <c r="Y509" s="15" t="s">
        <v>142</v>
      </c>
      <c r="Z509" s="15" t="n">
        <v>2</v>
      </c>
      <c r="AA509" s="15" t="s">
        <v>277</v>
      </c>
      <c r="AB509" s="15" t="s">
        <v>143</v>
      </c>
    </row>
    <row r="510" customFormat="false" ht="15" hidden="false" customHeight="true" outlineLevel="0" collapsed="false">
      <c r="A510" s="15" t="s">
        <v>1092</v>
      </c>
      <c r="B510" s="15" t="s">
        <v>1093</v>
      </c>
      <c r="C510" s="15" t="s">
        <v>217</v>
      </c>
      <c r="D510" s="15" t="s">
        <v>218</v>
      </c>
      <c r="E510" s="15" t="s">
        <v>136</v>
      </c>
      <c r="F510" s="15" t="s">
        <v>137</v>
      </c>
      <c r="G510" s="15" t="s">
        <v>308</v>
      </c>
      <c r="H510" s="15" t="s">
        <v>136</v>
      </c>
      <c r="I510" s="15" t="s">
        <v>243</v>
      </c>
      <c r="J510" s="15" t="s">
        <v>150</v>
      </c>
      <c r="K510" s="15" t="s">
        <v>1095</v>
      </c>
      <c r="L510" s="15" t="n">
        <v>176</v>
      </c>
      <c r="M510" s="15" t="n">
        <v>1157</v>
      </c>
      <c r="N510" s="15" t="n">
        <v>1019</v>
      </c>
      <c r="O510" s="15" t="n">
        <v>580</v>
      </c>
      <c r="P510" s="15" t="n">
        <v>2932</v>
      </c>
      <c r="Y510" s="15" t="s">
        <v>142</v>
      </c>
      <c r="Z510" s="15" t="n">
        <v>2</v>
      </c>
      <c r="AA510" s="15" t="s">
        <v>277</v>
      </c>
      <c r="AB510" s="15" t="s">
        <v>143</v>
      </c>
    </row>
    <row r="511" customFormat="false" ht="15" hidden="false" customHeight="true" outlineLevel="0" collapsed="false">
      <c r="A511" s="15" t="s">
        <v>1092</v>
      </c>
      <c r="B511" s="15" t="s">
        <v>1093</v>
      </c>
      <c r="C511" s="15" t="s">
        <v>217</v>
      </c>
      <c r="D511" s="15" t="s">
        <v>218</v>
      </c>
      <c r="E511" s="15" t="s">
        <v>136</v>
      </c>
      <c r="F511" s="15" t="s">
        <v>137</v>
      </c>
      <c r="G511" s="15" t="s">
        <v>308</v>
      </c>
      <c r="H511" s="15" t="s">
        <v>136</v>
      </c>
      <c r="I511" s="15" t="s">
        <v>243</v>
      </c>
      <c r="J511" s="15" t="s">
        <v>166</v>
      </c>
      <c r="K511" s="15" t="s">
        <v>1096</v>
      </c>
      <c r="M511" s="15" t="n">
        <v>3</v>
      </c>
      <c r="N511" s="15" t="n">
        <v>2</v>
      </c>
      <c r="P511" s="15" t="n">
        <v>5</v>
      </c>
      <c r="Y511" s="15" t="s">
        <v>142</v>
      </c>
      <c r="Z511" s="15" t="n">
        <v>2</v>
      </c>
      <c r="AA511" s="15" t="s">
        <v>277</v>
      </c>
      <c r="AB511" s="15" t="s">
        <v>143</v>
      </c>
    </row>
    <row r="512" customFormat="false" ht="15" hidden="false" customHeight="true" outlineLevel="0" collapsed="false">
      <c r="A512" s="15" t="s">
        <v>1092</v>
      </c>
      <c r="B512" s="15" t="s">
        <v>1093</v>
      </c>
      <c r="C512" s="15" t="s">
        <v>217</v>
      </c>
      <c r="D512" s="15" t="s">
        <v>218</v>
      </c>
      <c r="E512" s="15" t="s">
        <v>136</v>
      </c>
      <c r="F512" s="15" t="s">
        <v>137</v>
      </c>
      <c r="G512" s="15" t="s">
        <v>308</v>
      </c>
      <c r="H512" s="15" t="s">
        <v>136</v>
      </c>
      <c r="I512" s="15" t="s">
        <v>243</v>
      </c>
      <c r="J512" s="15" t="s">
        <v>158</v>
      </c>
      <c r="K512" s="15" t="s">
        <v>1097</v>
      </c>
      <c r="L512" s="15" t="n">
        <v>18</v>
      </c>
      <c r="M512" s="15" t="n">
        <v>19</v>
      </c>
      <c r="N512" s="15" t="n">
        <v>29</v>
      </c>
      <c r="O512" s="15" t="n">
        <v>6</v>
      </c>
      <c r="P512" s="15" t="n">
        <v>72</v>
      </c>
      <c r="Y512" s="15" t="s">
        <v>142</v>
      </c>
      <c r="Z512" s="15" t="n">
        <v>2</v>
      </c>
      <c r="AA512" s="15" t="s">
        <v>277</v>
      </c>
      <c r="AB512" s="15" t="s">
        <v>143</v>
      </c>
    </row>
    <row r="513" customFormat="false" ht="15" hidden="false" customHeight="true" outlineLevel="0" collapsed="false">
      <c r="A513" s="15" t="s">
        <v>1098</v>
      </c>
      <c r="B513" s="15" t="s">
        <v>1099</v>
      </c>
      <c r="C513" s="15" t="s">
        <v>134</v>
      </c>
      <c r="D513" s="15" t="s">
        <v>135</v>
      </c>
      <c r="E513" s="15" t="s">
        <v>136</v>
      </c>
      <c r="F513" s="15" t="s">
        <v>137</v>
      </c>
      <c r="G513" s="15" t="s">
        <v>1100</v>
      </c>
      <c r="H513" s="15" t="s">
        <v>136</v>
      </c>
      <c r="I513" s="15" t="s">
        <v>139</v>
      </c>
      <c r="J513" s="15" t="s">
        <v>140</v>
      </c>
      <c r="K513" s="15" t="s">
        <v>1101</v>
      </c>
      <c r="M513" s="15" t="n">
        <v>294</v>
      </c>
      <c r="P513" s="15" t="n">
        <v>294</v>
      </c>
      <c r="Y513" s="15" t="s">
        <v>142</v>
      </c>
      <c r="AB513" s="15" t="s">
        <v>143</v>
      </c>
    </row>
    <row r="514" customFormat="false" ht="15" hidden="false" customHeight="true" outlineLevel="0" collapsed="false">
      <c r="A514" s="15" t="s">
        <v>1098</v>
      </c>
      <c r="B514" s="15" t="s">
        <v>1099</v>
      </c>
      <c r="C514" s="15" t="s">
        <v>134</v>
      </c>
      <c r="D514" s="15" t="s">
        <v>135</v>
      </c>
      <c r="E514" s="15" t="s">
        <v>136</v>
      </c>
      <c r="F514" s="15" t="s">
        <v>137</v>
      </c>
      <c r="G514" s="15" t="s">
        <v>1100</v>
      </c>
      <c r="H514" s="15" t="s">
        <v>136</v>
      </c>
      <c r="I514" s="15" t="s">
        <v>139</v>
      </c>
      <c r="J514" s="15" t="s">
        <v>144</v>
      </c>
      <c r="K514" s="15" t="s">
        <v>1102</v>
      </c>
      <c r="L514" s="15" t="n">
        <v>182</v>
      </c>
      <c r="M514" s="15" t="n">
        <v>79</v>
      </c>
      <c r="P514" s="15" t="n">
        <v>261</v>
      </c>
      <c r="Y514" s="15" t="s">
        <v>142</v>
      </c>
      <c r="AB514" s="15" t="s">
        <v>143</v>
      </c>
    </row>
    <row r="515" customFormat="false" ht="15" hidden="false" customHeight="true" outlineLevel="0" collapsed="false">
      <c r="A515" s="15" t="s">
        <v>1098</v>
      </c>
      <c r="B515" s="15" t="s">
        <v>1099</v>
      </c>
      <c r="C515" s="15" t="s">
        <v>134</v>
      </c>
      <c r="D515" s="15" t="s">
        <v>135</v>
      </c>
      <c r="E515" s="15" t="s">
        <v>136</v>
      </c>
      <c r="F515" s="15" t="s">
        <v>137</v>
      </c>
      <c r="G515" s="15" t="s">
        <v>1100</v>
      </c>
      <c r="H515" s="15" t="s">
        <v>136</v>
      </c>
      <c r="I515" s="15" t="s">
        <v>139</v>
      </c>
      <c r="J515" s="15" t="s">
        <v>150</v>
      </c>
      <c r="K515" s="15" t="s">
        <v>1103</v>
      </c>
      <c r="L515" s="15" t="n">
        <v>410</v>
      </c>
      <c r="M515" s="15" t="n">
        <v>133</v>
      </c>
      <c r="P515" s="15" t="n">
        <v>543</v>
      </c>
      <c r="Y515" s="15" t="s">
        <v>142</v>
      </c>
      <c r="AB515" s="15" t="s">
        <v>143</v>
      </c>
    </row>
    <row r="516" customFormat="false" ht="15" hidden="false" customHeight="true" outlineLevel="0" collapsed="false">
      <c r="A516" s="15" t="s">
        <v>1098</v>
      </c>
      <c r="B516" s="15" t="s">
        <v>1099</v>
      </c>
      <c r="C516" s="15" t="s">
        <v>134</v>
      </c>
      <c r="D516" s="15" t="s">
        <v>135</v>
      </c>
      <c r="E516" s="15" t="s">
        <v>136</v>
      </c>
      <c r="F516" s="15" t="s">
        <v>137</v>
      </c>
      <c r="G516" s="15" t="s">
        <v>1100</v>
      </c>
      <c r="H516" s="15" t="s">
        <v>136</v>
      </c>
      <c r="I516" s="15" t="s">
        <v>139</v>
      </c>
      <c r="J516" s="15" t="s">
        <v>169</v>
      </c>
      <c r="K516" s="15" t="s">
        <v>1104</v>
      </c>
      <c r="L516" s="15" t="n">
        <v>34</v>
      </c>
      <c r="M516" s="15" t="n">
        <v>14</v>
      </c>
      <c r="P516" s="15" t="n">
        <v>48</v>
      </c>
      <c r="Y516" s="15" t="s">
        <v>142</v>
      </c>
      <c r="AB516" s="15" t="s">
        <v>143</v>
      </c>
    </row>
    <row r="517" customFormat="false" ht="15" hidden="false" customHeight="true" outlineLevel="0" collapsed="false">
      <c r="A517" s="15" t="s">
        <v>1105</v>
      </c>
      <c r="B517" s="15" t="s">
        <v>1106</v>
      </c>
      <c r="C517" s="15" t="s">
        <v>134</v>
      </c>
      <c r="D517" s="15" t="s">
        <v>135</v>
      </c>
      <c r="E517" s="15" t="s">
        <v>136</v>
      </c>
      <c r="F517" s="15" t="s">
        <v>137</v>
      </c>
      <c r="G517" s="15" t="s">
        <v>1107</v>
      </c>
      <c r="H517" s="15" t="s">
        <v>136</v>
      </c>
      <c r="I517" s="15" t="s">
        <v>139</v>
      </c>
      <c r="J517" s="15" t="s">
        <v>140</v>
      </c>
      <c r="K517" s="15" t="s">
        <v>1108</v>
      </c>
      <c r="M517" s="15" t="n">
        <v>1</v>
      </c>
      <c r="P517" s="15" t="n">
        <v>1</v>
      </c>
      <c r="Y517" s="15" t="s">
        <v>142</v>
      </c>
      <c r="AB517" s="15" t="s">
        <v>143</v>
      </c>
    </row>
    <row r="518" customFormat="false" ht="15" hidden="false" customHeight="true" outlineLevel="0" collapsed="false">
      <c r="A518" s="15" t="s">
        <v>1105</v>
      </c>
      <c r="B518" s="15" t="s">
        <v>1106</v>
      </c>
      <c r="C518" s="15" t="s">
        <v>134</v>
      </c>
      <c r="D518" s="15" t="s">
        <v>135</v>
      </c>
      <c r="E518" s="15" t="s">
        <v>136</v>
      </c>
      <c r="F518" s="15" t="s">
        <v>137</v>
      </c>
      <c r="G518" s="15" t="s">
        <v>1107</v>
      </c>
      <c r="H518" s="15" t="s">
        <v>136</v>
      </c>
      <c r="I518" s="15" t="s">
        <v>139</v>
      </c>
      <c r="J518" s="15" t="s">
        <v>150</v>
      </c>
      <c r="K518" s="15" t="s">
        <v>1109</v>
      </c>
      <c r="M518" s="15" t="n">
        <v>24</v>
      </c>
      <c r="P518" s="15" t="n">
        <v>24</v>
      </c>
      <c r="Y518" s="15" t="s">
        <v>142</v>
      </c>
      <c r="AB518" s="15" t="s">
        <v>143</v>
      </c>
    </row>
    <row r="519" customFormat="false" ht="15" hidden="false" customHeight="true" outlineLevel="0" collapsed="false">
      <c r="A519" s="15" t="s">
        <v>1110</v>
      </c>
      <c r="B519" s="15" t="s">
        <v>1111</v>
      </c>
      <c r="C519" s="15" t="s">
        <v>148</v>
      </c>
      <c r="E519" s="15" t="s">
        <v>136</v>
      </c>
      <c r="F519" s="15" t="s">
        <v>137</v>
      </c>
      <c r="G519" s="15" t="s">
        <v>1112</v>
      </c>
      <c r="H519" s="15" t="s">
        <v>136</v>
      </c>
      <c r="I519" s="15" t="s">
        <v>139</v>
      </c>
      <c r="J519" s="15" t="s">
        <v>150</v>
      </c>
      <c r="K519" s="15" t="s">
        <v>1113</v>
      </c>
      <c r="O519" s="15" t="n">
        <v>32</v>
      </c>
      <c r="P519" s="15" t="n">
        <v>32</v>
      </c>
      <c r="Y519" s="15" t="s">
        <v>142</v>
      </c>
      <c r="AB519" s="15" t="s">
        <v>143</v>
      </c>
    </row>
    <row r="520" customFormat="false" ht="15" hidden="false" customHeight="true" outlineLevel="0" collapsed="false">
      <c r="A520" s="15" t="s">
        <v>1110</v>
      </c>
      <c r="B520" s="15" t="s">
        <v>1111</v>
      </c>
      <c r="C520" s="15" t="s">
        <v>148</v>
      </c>
      <c r="E520" s="15" t="s">
        <v>136</v>
      </c>
      <c r="F520" s="15" t="s">
        <v>137</v>
      </c>
      <c r="G520" s="15" t="s">
        <v>1112</v>
      </c>
      <c r="H520" s="15" t="s">
        <v>136</v>
      </c>
      <c r="I520" s="15" t="s">
        <v>139</v>
      </c>
      <c r="J520" s="15" t="s">
        <v>166</v>
      </c>
      <c r="K520" s="15" t="s">
        <v>1114</v>
      </c>
      <c r="O520" s="15" t="n">
        <v>80</v>
      </c>
      <c r="P520" s="15" t="n">
        <v>80</v>
      </c>
      <c r="Y520" s="15" t="s">
        <v>142</v>
      </c>
      <c r="AB520" s="15" t="s">
        <v>143</v>
      </c>
    </row>
    <row r="521" customFormat="false" ht="15" hidden="false" customHeight="true" outlineLevel="0" collapsed="false">
      <c r="A521" s="15" t="s">
        <v>1115</v>
      </c>
      <c r="B521" s="15" t="s">
        <v>1116</v>
      </c>
      <c r="C521" s="15" t="s">
        <v>134</v>
      </c>
      <c r="D521" s="15" t="s">
        <v>135</v>
      </c>
      <c r="E521" s="15" t="s">
        <v>136</v>
      </c>
      <c r="F521" s="15" t="s">
        <v>137</v>
      </c>
      <c r="G521" s="15" t="s">
        <v>1117</v>
      </c>
      <c r="H521" s="15" t="s">
        <v>136</v>
      </c>
      <c r="I521" s="15" t="s">
        <v>243</v>
      </c>
      <c r="J521" s="15" t="s">
        <v>140</v>
      </c>
      <c r="K521" s="15" t="s">
        <v>1118</v>
      </c>
      <c r="L521" s="15" t="n">
        <v>2</v>
      </c>
      <c r="N521" s="15" t="n">
        <v>2</v>
      </c>
      <c r="P521" s="15" t="n">
        <v>4</v>
      </c>
      <c r="Y521" s="15" t="s">
        <v>142</v>
      </c>
      <c r="AB521" s="15" t="s">
        <v>143</v>
      </c>
    </row>
    <row r="522" customFormat="false" ht="15" hidden="false" customHeight="true" outlineLevel="0" collapsed="false">
      <c r="A522" s="15" t="s">
        <v>1115</v>
      </c>
      <c r="B522" s="15" t="s">
        <v>1116</v>
      </c>
      <c r="C522" s="15" t="s">
        <v>134</v>
      </c>
      <c r="D522" s="15" t="s">
        <v>135</v>
      </c>
      <c r="E522" s="15" t="s">
        <v>136</v>
      </c>
      <c r="F522" s="15" t="s">
        <v>137</v>
      </c>
      <c r="G522" s="15" t="s">
        <v>1117</v>
      </c>
      <c r="H522" s="15" t="s">
        <v>136</v>
      </c>
      <c r="I522" s="15" t="s">
        <v>243</v>
      </c>
      <c r="J522" s="15" t="s">
        <v>144</v>
      </c>
      <c r="K522" s="15" t="s">
        <v>1119</v>
      </c>
      <c r="L522" s="15" t="n">
        <v>235</v>
      </c>
      <c r="M522" s="15" t="n">
        <v>32</v>
      </c>
      <c r="N522" s="15" t="n">
        <v>118</v>
      </c>
      <c r="P522" s="15" t="n">
        <v>385</v>
      </c>
      <c r="Y522" s="15" t="s">
        <v>142</v>
      </c>
      <c r="AB522" s="15" t="s">
        <v>143</v>
      </c>
    </row>
    <row r="523" customFormat="false" ht="15" hidden="false" customHeight="true" outlineLevel="0" collapsed="false">
      <c r="A523" s="15" t="s">
        <v>1115</v>
      </c>
      <c r="B523" s="15" t="s">
        <v>1116</v>
      </c>
      <c r="C523" s="15" t="s">
        <v>134</v>
      </c>
      <c r="D523" s="15" t="s">
        <v>135</v>
      </c>
      <c r="E523" s="15" t="s">
        <v>136</v>
      </c>
      <c r="F523" s="15" t="s">
        <v>137</v>
      </c>
      <c r="G523" s="15" t="s">
        <v>1117</v>
      </c>
      <c r="H523" s="15" t="s">
        <v>136</v>
      </c>
      <c r="I523" s="15" t="s">
        <v>243</v>
      </c>
      <c r="J523" s="15" t="s">
        <v>150</v>
      </c>
      <c r="K523" s="15" t="s">
        <v>1120</v>
      </c>
      <c r="L523" s="15" t="n">
        <v>1114</v>
      </c>
      <c r="M523" s="15" t="n">
        <v>1213</v>
      </c>
      <c r="N523" s="15" t="n">
        <v>1346</v>
      </c>
      <c r="O523" s="15" t="n">
        <v>391</v>
      </c>
      <c r="P523" s="15" t="n">
        <v>4064</v>
      </c>
      <c r="Y523" s="15" t="s">
        <v>142</v>
      </c>
      <c r="AB523" s="15" t="s">
        <v>143</v>
      </c>
    </row>
    <row r="524" customFormat="false" ht="15" hidden="false" customHeight="true" outlineLevel="0" collapsed="false">
      <c r="A524" s="15" t="s">
        <v>1115</v>
      </c>
      <c r="B524" s="15" t="s">
        <v>1116</v>
      </c>
      <c r="C524" s="15" t="s">
        <v>134</v>
      </c>
      <c r="D524" s="15" t="s">
        <v>135</v>
      </c>
      <c r="E524" s="15" t="s">
        <v>136</v>
      </c>
      <c r="F524" s="15" t="s">
        <v>137</v>
      </c>
      <c r="G524" s="15" t="s">
        <v>1117</v>
      </c>
      <c r="H524" s="15" t="s">
        <v>136</v>
      </c>
      <c r="I524" s="15" t="s">
        <v>243</v>
      </c>
      <c r="J524" s="15" t="s">
        <v>158</v>
      </c>
      <c r="K524" s="15" t="s">
        <v>1121</v>
      </c>
      <c r="L524" s="15" t="n">
        <v>415</v>
      </c>
      <c r="M524" s="15" t="n">
        <v>393</v>
      </c>
      <c r="N524" s="15" t="n">
        <v>419</v>
      </c>
      <c r="O524" s="15" t="n">
        <v>59</v>
      </c>
      <c r="P524" s="15" t="n">
        <v>1286</v>
      </c>
      <c r="Y524" s="15" t="s">
        <v>142</v>
      </c>
      <c r="AB524" s="15" t="s">
        <v>143</v>
      </c>
    </row>
    <row r="525" customFormat="false" ht="15" hidden="false" customHeight="true" outlineLevel="0" collapsed="false">
      <c r="A525" s="15" t="s">
        <v>1115</v>
      </c>
      <c r="B525" s="15" t="s">
        <v>1116</v>
      </c>
      <c r="C525" s="15" t="s">
        <v>134</v>
      </c>
      <c r="D525" s="15" t="s">
        <v>135</v>
      </c>
      <c r="E525" s="15" t="s">
        <v>136</v>
      </c>
      <c r="F525" s="15" t="s">
        <v>137</v>
      </c>
      <c r="G525" s="15" t="s">
        <v>1117</v>
      </c>
      <c r="H525" s="15" t="s">
        <v>136</v>
      </c>
      <c r="I525" s="15" t="s">
        <v>243</v>
      </c>
      <c r="J525" s="15" t="s">
        <v>169</v>
      </c>
      <c r="K525" s="15" t="s">
        <v>1122</v>
      </c>
      <c r="L525" s="15" t="n">
        <v>5</v>
      </c>
      <c r="N525" s="15" t="n">
        <v>17</v>
      </c>
      <c r="P525" s="15" t="n">
        <v>22</v>
      </c>
      <c r="Y525" s="15" t="s">
        <v>142</v>
      </c>
      <c r="AB525" s="15" t="s">
        <v>143</v>
      </c>
    </row>
    <row r="526" customFormat="false" ht="15" hidden="false" customHeight="true" outlineLevel="0" collapsed="false">
      <c r="A526" s="15" t="s">
        <v>1123</v>
      </c>
      <c r="B526" s="15" t="s">
        <v>1124</v>
      </c>
      <c r="C526" s="15" t="s">
        <v>148</v>
      </c>
      <c r="E526" s="15" t="s">
        <v>136</v>
      </c>
      <c r="F526" s="15" t="s">
        <v>137</v>
      </c>
      <c r="G526" s="15" t="s">
        <v>1125</v>
      </c>
      <c r="H526" s="15" t="s">
        <v>136</v>
      </c>
      <c r="I526" s="15" t="s">
        <v>139</v>
      </c>
      <c r="J526" s="15" t="s">
        <v>150</v>
      </c>
      <c r="K526" s="15" t="s">
        <v>1126</v>
      </c>
      <c r="N526" s="15" t="n">
        <v>0</v>
      </c>
      <c r="P526" s="15" t="n">
        <v>0</v>
      </c>
      <c r="Y526" s="15" t="s">
        <v>156</v>
      </c>
      <c r="AB526" s="15" t="s">
        <v>143</v>
      </c>
    </row>
    <row r="527" customFormat="false" ht="15" hidden="false" customHeight="true" outlineLevel="0" collapsed="false">
      <c r="A527" s="15" t="s">
        <v>1123</v>
      </c>
      <c r="B527" s="15" t="s">
        <v>1124</v>
      </c>
      <c r="C527" s="15" t="s">
        <v>148</v>
      </c>
      <c r="E527" s="15" t="s">
        <v>136</v>
      </c>
      <c r="F527" s="15" t="s">
        <v>137</v>
      </c>
      <c r="G527" s="15" t="s">
        <v>1125</v>
      </c>
      <c r="H527" s="15" t="s">
        <v>136</v>
      </c>
      <c r="I527" s="15" t="s">
        <v>139</v>
      </c>
      <c r="J527" s="15" t="s">
        <v>158</v>
      </c>
      <c r="K527" s="15" t="s">
        <v>1127</v>
      </c>
      <c r="N527" s="15" t="n">
        <v>0</v>
      </c>
      <c r="P527" s="15" t="n">
        <v>0</v>
      </c>
      <c r="Y527" s="15" t="s">
        <v>156</v>
      </c>
      <c r="AB527" s="15" t="s">
        <v>143</v>
      </c>
    </row>
    <row r="528" customFormat="false" ht="15" hidden="false" customHeight="true" outlineLevel="0" collapsed="false">
      <c r="A528" s="15" t="s">
        <v>1128</v>
      </c>
      <c r="B528" s="15" t="s">
        <v>1129</v>
      </c>
      <c r="C528" s="15" t="s">
        <v>217</v>
      </c>
      <c r="D528" s="15" t="s">
        <v>274</v>
      </c>
      <c r="E528" s="15" t="s">
        <v>136</v>
      </c>
      <c r="F528" s="15" t="s">
        <v>137</v>
      </c>
      <c r="G528" s="15" t="s">
        <v>379</v>
      </c>
      <c r="H528" s="15" t="s">
        <v>136</v>
      </c>
      <c r="I528" s="15" t="s">
        <v>139</v>
      </c>
      <c r="J528" s="15" t="s">
        <v>140</v>
      </c>
      <c r="K528" s="15" t="s">
        <v>1130</v>
      </c>
      <c r="N528" s="15" t="n">
        <v>70</v>
      </c>
      <c r="P528" s="15" t="n">
        <v>70</v>
      </c>
      <c r="Y528" s="15" t="s">
        <v>142</v>
      </c>
      <c r="AB528" s="15" t="s">
        <v>143</v>
      </c>
    </row>
    <row r="529" customFormat="false" ht="15" hidden="false" customHeight="true" outlineLevel="0" collapsed="false">
      <c r="A529" s="15" t="s">
        <v>1128</v>
      </c>
      <c r="B529" s="15" t="s">
        <v>1129</v>
      </c>
      <c r="C529" s="15" t="s">
        <v>217</v>
      </c>
      <c r="D529" s="15" t="s">
        <v>274</v>
      </c>
      <c r="E529" s="15" t="s">
        <v>136</v>
      </c>
      <c r="F529" s="15" t="s">
        <v>137</v>
      </c>
      <c r="G529" s="15" t="s">
        <v>379</v>
      </c>
      <c r="H529" s="15" t="s">
        <v>136</v>
      </c>
      <c r="I529" s="15" t="s">
        <v>139</v>
      </c>
      <c r="J529" s="15" t="s">
        <v>150</v>
      </c>
      <c r="K529" s="15" t="s">
        <v>1131</v>
      </c>
      <c r="L529" s="15" t="n">
        <v>106</v>
      </c>
      <c r="M529" s="15" t="n">
        <v>59</v>
      </c>
      <c r="P529" s="15" t="n">
        <v>165</v>
      </c>
      <c r="Y529" s="15" t="s">
        <v>142</v>
      </c>
      <c r="AB529" s="15" t="s">
        <v>143</v>
      </c>
    </row>
    <row r="530" customFormat="false" ht="15" hidden="false" customHeight="true" outlineLevel="0" collapsed="false">
      <c r="A530" s="15" t="s">
        <v>1128</v>
      </c>
      <c r="B530" s="15" t="s">
        <v>1129</v>
      </c>
      <c r="C530" s="15" t="s">
        <v>217</v>
      </c>
      <c r="D530" s="15" t="s">
        <v>274</v>
      </c>
      <c r="E530" s="15" t="s">
        <v>136</v>
      </c>
      <c r="F530" s="15" t="s">
        <v>137</v>
      </c>
      <c r="G530" s="15" t="s">
        <v>379</v>
      </c>
      <c r="H530" s="15" t="s">
        <v>136</v>
      </c>
      <c r="I530" s="15" t="s">
        <v>139</v>
      </c>
      <c r="J530" s="15" t="s">
        <v>158</v>
      </c>
      <c r="K530" s="15" t="s">
        <v>1132</v>
      </c>
      <c r="L530" s="15" t="n">
        <v>61</v>
      </c>
      <c r="M530" s="15" t="n">
        <v>77</v>
      </c>
      <c r="P530" s="15" t="n">
        <v>138</v>
      </c>
      <c r="Y530" s="15" t="s">
        <v>142</v>
      </c>
      <c r="AB530" s="15" t="s">
        <v>143</v>
      </c>
    </row>
    <row r="531" customFormat="false" ht="15" hidden="false" customHeight="true" outlineLevel="0" collapsed="false">
      <c r="A531" s="15" t="s">
        <v>1128</v>
      </c>
      <c r="B531" s="15" t="s">
        <v>1129</v>
      </c>
      <c r="C531" s="15" t="s">
        <v>217</v>
      </c>
      <c r="D531" s="15" t="s">
        <v>274</v>
      </c>
      <c r="E531" s="15" t="s">
        <v>136</v>
      </c>
      <c r="F531" s="15" t="s">
        <v>137</v>
      </c>
      <c r="G531" s="15" t="s">
        <v>379</v>
      </c>
      <c r="H531" s="15" t="s">
        <v>136</v>
      </c>
      <c r="I531" s="15" t="s">
        <v>139</v>
      </c>
      <c r="J531" s="15" t="s">
        <v>169</v>
      </c>
      <c r="K531" s="15" t="s">
        <v>1133</v>
      </c>
      <c r="L531" s="15" t="n">
        <v>2</v>
      </c>
      <c r="P531" s="15" t="n">
        <v>2</v>
      </c>
      <c r="Y531" s="15" t="s">
        <v>142</v>
      </c>
      <c r="AB531" s="15" t="s">
        <v>143</v>
      </c>
    </row>
    <row r="532" customFormat="false" ht="15" hidden="false" customHeight="true" outlineLevel="0" collapsed="false">
      <c r="A532" s="15" t="s">
        <v>1134</v>
      </c>
      <c r="B532" s="15" t="s">
        <v>1135</v>
      </c>
      <c r="C532" s="15" t="s">
        <v>148</v>
      </c>
      <c r="E532" s="15" t="s">
        <v>136</v>
      </c>
      <c r="F532" s="15" t="s">
        <v>137</v>
      </c>
      <c r="G532" s="15" t="s">
        <v>1136</v>
      </c>
      <c r="H532" s="15" t="s">
        <v>136</v>
      </c>
      <c r="I532" s="15" t="s">
        <v>139</v>
      </c>
      <c r="J532" s="15" t="s">
        <v>150</v>
      </c>
      <c r="K532" s="15" t="s">
        <v>1137</v>
      </c>
      <c r="L532" s="15" t="n">
        <v>2</v>
      </c>
      <c r="M532" s="15" t="n">
        <v>7</v>
      </c>
      <c r="N532" s="15" t="n">
        <v>5</v>
      </c>
      <c r="O532" s="15" t="n">
        <v>7</v>
      </c>
      <c r="P532" s="15" t="n">
        <v>21</v>
      </c>
      <c r="Y532" s="15" t="s">
        <v>142</v>
      </c>
      <c r="AB532" s="15" t="s">
        <v>143</v>
      </c>
    </row>
    <row r="533" customFormat="false" ht="15" hidden="false" customHeight="true" outlineLevel="0" collapsed="false">
      <c r="A533" s="15" t="s">
        <v>1138</v>
      </c>
      <c r="B533" s="15" t="s">
        <v>1139</v>
      </c>
      <c r="C533" s="15" t="s">
        <v>148</v>
      </c>
      <c r="E533" s="15" t="s">
        <v>136</v>
      </c>
      <c r="F533" s="15" t="s">
        <v>137</v>
      </c>
      <c r="G533" s="15" t="s">
        <v>1140</v>
      </c>
      <c r="H533" s="15" t="s">
        <v>136</v>
      </c>
      <c r="I533" s="15" t="s">
        <v>139</v>
      </c>
      <c r="J533" s="15" t="s">
        <v>150</v>
      </c>
      <c r="K533" s="15" t="s">
        <v>1141</v>
      </c>
      <c r="N533" s="15" t="n">
        <v>2</v>
      </c>
      <c r="P533" s="15" t="n">
        <v>2</v>
      </c>
      <c r="Y533" s="15" t="s">
        <v>156</v>
      </c>
      <c r="AB533" s="15" t="s">
        <v>143</v>
      </c>
    </row>
    <row r="534" customFormat="false" ht="15" hidden="false" customHeight="true" outlineLevel="0" collapsed="false">
      <c r="A534" s="15" t="s">
        <v>1142</v>
      </c>
      <c r="B534" s="15" t="s">
        <v>1143</v>
      </c>
      <c r="C534" s="15" t="s">
        <v>148</v>
      </c>
      <c r="E534" s="15" t="s">
        <v>136</v>
      </c>
      <c r="F534" s="15" t="s">
        <v>137</v>
      </c>
      <c r="G534" s="15" t="s">
        <v>542</v>
      </c>
      <c r="H534" s="15" t="s">
        <v>136</v>
      </c>
      <c r="I534" s="15" t="s">
        <v>139</v>
      </c>
      <c r="J534" s="15" t="s">
        <v>150</v>
      </c>
      <c r="K534" s="15" t="s">
        <v>1144</v>
      </c>
      <c r="L534" s="15" t="n">
        <v>29</v>
      </c>
      <c r="M534" s="15" t="n">
        <v>1</v>
      </c>
      <c r="N534" s="15" t="n">
        <v>43</v>
      </c>
      <c r="O534" s="15" t="n">
        <v>3</v>
      </c>
      <c r="P534" s="15" t="n">
        <v>76</v>
      </c>
      <c r="Y534" s="15" t="s">
        <v>156</v>
      </c>
      <c r="AB534" s="15" t="s">
        <v>143</v>
      </c>
    </row>
    <row r="535" customFormat="false" ht="15" hidden="false" customHeight="true" outlineLevel="0" collapsed="false">
      <c r="A535" s="15" t="s">
        <v>1145</v>
      </c>
      <c r="B535" s="15" t="s">
        <v>1146</v>
      </c>
      <c r="C535" s="15" t="s">
        <v>134</v>
      </c>
      <c r="D535" s="15" t="s">
        <v>135</v>
      </c>
      <c r="E535" s="15" t="s">
        <v>136</v>
      </c>
      <c r="F535" s="15" t="s">
        <v>137</v>
      </c>
      <c r="G535" s="15" t="s">
        <v>136</v>
      </c>
      <c r="H535" s="15" t="s">
        <v>136</v>
      </c>
      <c r="I535" s="15" t="s">
        <v>243</v>
      </c>
      <c r="J535" s="15" t="s">
        <v>144</v>
      </c>
      <c r="K535" s="15" t="s">
        <v>1147</v>
      </c>
      <c r="L535" s="15" t="n">
        <v>18809</v>
      </c>
      <c r="M535" s="15" t="n">
        <v>12316</v>
      </c>
      <c r="P535" s="15" t="n">
        <v>31125</v>
      </c>
      <c r="Y535" s="15" t="s">
        <v>142</v>
      </c>
      <c r="AB535" s="15" t="s">
        <v>143</v>
      </c>
    </row>
    <row r="536" customFormat="false" ht="15" hidden="false" customHeight="true" outlineLevel="0" collapsed="false">
      <c r="A536" s="15" t="s">
        <v>1145</v>
      </c>
      <c r="B536" s="15" t="s">
        <v>1146</v>
      </c>
      <c r="C536" s="15" t="s">
        <v>134</v>
      </c>
      <c r="D536" s="15" t="s">
        <v>135</v>
      </c>
      <c r="E536" s="15" t="s">
        <v>136</v>
      </c>
      <c r="F536" s="15" t="s">
        <v>137</v>
      </c>
      <c r="G536" s="15" t="s">
        <v>136</v>
      </c>
      <c r="H536" s="15" t="s">
        <v>136</v>
      </c>
      <c r="I536" s="15" t="s">
        <v>243</v>
      </c>
      <c r="J536" s="15" t="s">
        <v>150</v>
      </c>
      <c r="K536" s="15" t="s">
        <v>1148</v>
      </c>
      <c r="L536" s="15" t="n">
        <v>7999</v>
      </c>
      <c r="M536" s="15" t="n">
        <v>5890</v>
      </c>
      <c r="P536" s="15" t="n">
        <v>13889</v>
      </c>
      <c r="Y536" s="15" t="s">
        <v>142</v>
      </c>
      <c r="AB536" s="15" t="s">
        <v>143</v>
      </c>
    </row>
    <row r="537" customFormat="false" ht="15" hidden="false" customHeight="true" outlineLevel="0" collapsed="false">
      <c r="A537" s="15" t="s">
        <v>1145</v>
      </c>
      <c r="B537" s="15" t="s">
        <v>1146</v>
      </c>
      <c r="C537" s="15" t="s">
        <v>134</v>
      </c>
      <c r="D537" s="15" t="s">
        <v>135</v>
      </c>
      <c r="E537" s="15" t="s">
        <v>136</v>
      </c>
      <c r="F537" s="15" t="s">
        <v>137</v>
      </c>
      <c r="G537" s="15" t="s">
        <v>136</v>
      </c>
      <c r="H537" s="15" t="s">
        <v>136</v>
      </c>
      <c r="I537" s="15" t="s">
        <v>243</v>
      </c>
      <c r="J537" s="15" t="s">
        <v>158</v>
      </c>
      <c r="K537" s="15" t="s">
        <v>1149</v>
      </c>
      <c r="L537" s="15" t="n">
        <v>5615</v>
      </c>
      <c r="M537" s="15" t="n">
        <v>4481</v>
      </c>
      <c r="P537" s="15" t="n">
        <v>10096</v>
      </c>
      <c r="Y537" s="15" t="s">
        <v>142</v>
      </c>
      <c r="AB537" s="15" t="s">
        <v>143</v>
      </c>
    </row>
    <row r="538" customFormat="false" ht="15" hidden="false" customHeight="true" outlineLevel="0" collapsed="false">
      <c r="A538" s="15" t="s">
        <v>1145</v>
      </c>
      <c r="B538" s="15" t="s">
        <v>1146</v>
      </c>
      <c r="C538" s="15" t="s">
        <v>134</v>
      </c>
      <c r="D538" s="15" t="s">
        <v>135</v>
      </c>
      <c r="E538" s="15" t="s">
        <v>136</v>
      </c>
      <c r="F538" s="15" t="s">
        <v>137</v>
      </c>
      <c r="G538" s="15" t="s">
        <v>136</v>
      </c>
      <c r="H538" s="15" t="s">
        <v>136</v>
      </c>
      <c r="I538" s="15" t="s">
        <v>243</v>
      </c>
      <c r="J538" s="15" t="s">
        <v>169</v>
      </c>
      <c r="K538" s="15" t="s">
        <v>1150</v>
      </c>
      <c r="L538" s="15" t="n">
        <v>1341</v>
      </c>
      <c r="M538" s="15" t="n">
        <v>1177</v>
      </c>
      <c r="P538" s="15" t="n">
        <v>2518</v>
      </c>
      <c r="Y538" s="15" t="s">
        <v>142</v>
      </c>
      <c r="AB538" s="15" t="s">
        <v>143</v>
      </c>
    </row>
    <row r="539" customFormat="false" ht="15" hidden="false" customHeight="true" outlineLevel="0" collapsed="false">
      <c r="A539" s="15" t="s">
        <v>1151</v>
      </c>
      <c r="B539" s="15" t="s">
        <v>1152</v>
      </c>
      <c r="C539" s="15" t="s">
        <v>134</v>
      </c>
      <c r="D539" s="15" t="s">
        <v>135</v>
      </c>
      <c r="E539" s="15" t="s">
        <v>136</v>
      </c>
      <c r="F539" s="15" t="s">
        <v>137</v>
      </c>
      <c r="G539" s="15" t="s">
        <v>136</v>
      </c>
      <c r="H539" s="15" t="s">
        <v>136</v>
      </c>
      <c r="I539" s="15" t="s">
        <v>139</v>
      </c>
      <c r="J539" s="15" t="s">
        <v>144</v>
      </c>
      <c r="K539" s="15" t="s">
        <v>1153</v>
      </c>
      <c r="M539" s="15" t="n">
        <v>3759</v>
      </c>
      <c r="P539" s="15" t="n">
        <v>3759</v>
      </c>
      <c r="Y539" s="15" t="s">
        <v>142</v>
      </c>
      <c r="AB539" s="15" t="s">
        <v>143</v>
      </c>
    </row>
    <row r="540" customFormat="false" ht="15" hidden="false" customHeight="true" outlineLevel="0" collapsed="false">
      <c r="A540" s="15" t="s">
        <v>1151</v>
      </c>
      <c r="B540" s="15" t="s">
        <v>1152</v>
      </c>
      <c r="C540" s="15" t="s">
        <v>134</v>
      </c>
      <c r="D540" s="15" t="s">
        <v>135</v>
      </c>
      <c r="E540" s="15" t="s">
        <v>136</v>
      </c>
      <c r="F540" s="15" t="s">
        <v>137</v>
      </c>
      <c r="G540" s="15" t="s">
        <v>136</v>
      </c>
      <c r="H540" s="15" t="s">
        <v>136</v>
      </c>
      <c r="I540" s="15" t="s">
        <v>139</v>
      </c>
      <c r="J540" s="15" t="s">
        <v>150</v>
      </c>
      <c r="K540" s="15" t="s">
        <v>1154</v>
      </c>
      <c r="M540" s="15" t="n">
        <v>1111</v>
      </c>
      <c r="P540" s="15" t="n">
        <v>1111</v>
      </c>
      <c r="Y540" s="15" t="s">
        <v>142</v>
      </c>
      <c r="AB540" s="15" t="s">
        <v>143</v>
      </c>
    </row>
    <row r="541" customFormat="false" ht="15" hidden="false" customHeight="true" outlineLevel="0" collapsed="false">
      <c r="A541" s="15" t="s">
        <v>1151</v>
      </c>
      <c r="B541" s="15" t="s">
        <v>1152</v>
      </c>
      <c r="C541" s="15" t="s">
        <v>134</v>
      </c>
      <c r="D541" s="15" t="s">
        <v>135</v>
      </c>
      <c r="E541" s="15" t="s">
        <v>136</v>
      </c>
      <c r="F541" s="15" t="s">
        <v>137</v>
      </c>
      <c r="G541" s="15" t="s">
        <v>136</v>
      </c>
      <c r="H541" s="15" t="s">
        <v>136</v>
      </c>
      <c r="I541" s="15" t="s">
        <v>139</v>
      </c>
      <c r="J541" s="15" t="s">
        <v>158</v>
      </c>
      <c r="K541" s="15" t="s">
        <v>1155</v>
      </c>
      <c r="M541" s="15" t="n">
        <v>737</v>
      </c>
      <c r="P541" s="15" t="n">
        <v>737</v>
      </c>
      <c r="Y541" s="15" t="s">
        <v>142</v>
      </c>
      <c r="AB541" s="15" t="s">
        <v>143</v>
      </c>
    </row>
    <row r="542" customFormat="false" ht="15" hidden="false" customHeight="true" outlineLevel="0" collapsed="false">
      <c r="A542" s="15" t="s">
        <v>1151</v>
      </c>
      <c r="B542" s="15" t="s">
        <v>1152</v>
      </c>
      <c r="C542" s="15" t="s">
        <v>134</v>
      </c>
      <c r="D542" s="15" t="s">
        <v>135</v>
      </c>
      <c r="E542" s="15" t="s">
        <v>136</v>
      </c>
      <c r="F542" s="15" t="s">
        <v>137</v>
      </c>
      <c r="G542" s="15" t="s">
        <v>136</v>
      </c>
      <c r="H542" s="15" t="s">
        <v>136</v>
      </c>
      <c r="I542" s="15" t="s">
        <v>139</v>
      </c>
      <c r="J542" s="15" t="s">
        <v>169</v>
      </c>
      <c r="K542" s="15" t="s">
        <v>1156</v>
      </c>
      <c r="M542" s="15" t="n">
        <v>203</v>
      </c>
      <c r="P542" s="15" t="n">
        <v>203</v>
      </c>
      <c r="Y542" s="15" t="s">
        <v>142</v>
      </c>
      <c r="AB542" s="15" t="s">
        <v>143</v>
      </c>
    </row>
    <row r="543" customFormat="false" ht="15" hidden="false" customHeight="true" outlineLevel="0" collapsed="false">
      <c r="A543" s="15" t="s">
        <v>1157</v>
      </c>
      <c r="B543" s="15" t="s">
        <v>1158</v>
      </c>
      <c r="C543" s="15" t="s">
        <v>217</v>
      </c>
      <c r="D543" s="15" t="s">
        <v>235</v>
      </c>
      <c r="E543" s="15" t="s">
        <v>136</v>
      </c>
      <c r="F543" s="15" t="s">
        <v>137</v>
      </c>
      <c r="G543" s="15" t="s">
        <v>219</v>
      </c>
      <c r="H543" s="15" t="s">
        <v>136</v>
      </c>
      <c r="I543" s="15" t="s">
        <v>139</v>
      </c>
      <c r="J543" s="15" t="s">
        <v>150</v>
      </c>
      <c r="K543" s="15" t="s">
        <v>1159</v>
      </c>
      <c r="L543" s="15" t="n">
        <v>25</v>
      </c>
      <c r="M543" s="15" t="n">
        <v>10</v>
      </c>
      <c r="N543" s="15" t="n">
        <v>20</v>
      </c>
      <c r="P543" s="15" t="n">
        <v>55</v>
      </c>
      <c r="Y543" s="15" t="s">
        <v>142</v>
      </c>
      <c r="AB543" s="15" t="s">
        <v>143</v>
      </c>
    </row>
    <row r="544" customFormat="false" ht="15" hidden="false" customHeight="true" outlineLevel="0" collapsed="false">
      <c r="A544" s="15" t="s">
        <v>1157</v>
      </c>
      <c r="B544" s="15" t="s">
        <v>1158</v>
      </c>
      <c r="C544" s="15" t="s">
        <v>217</v>
      </c>
      <c r="D544" s="15" t="s">
        <v>235</v>
      </c>
      <c r="E544" s="15" t="s">
        <v>136</v>
      </c>
      <c r="F544" s="15" t="s">
        <v>137</v>
      </c>
      <c r="G544" s="15" t="s">
        <v>219</v>
      </c>
      <c r="H544" s="15" t="s">
        <v>136</v>
      </c>
      <c r="I544" s="15" t="s">
        <v>139</v>
      </c>
      <c r="J544" s="15" t="s">
        <v>158</v>
      </c>
      <c r="K544" s="15" t="s">
        <v>1160</v>
      </c>
      <c r="N544" s="15" t="n">
        <v>8</v>
      </c>
      <c r="P544" s="15" t="n">
        <v>8</v>
      </c>
      <c r="Y544" s="15" t="s">
        <v>142</v>
      </c>
      <c r="AB544" s="15" t="s">
        <v>143</v>
      </c>
    </row>
    <row r="545" customFormat="false" ht="15" hidden="false" customHeight="true" outlineLevel="0" collapsed="false">
      <c r="A545" s="15" t="s">
        <v>1161</v>
      </c>
      <c r="B545" s="15" t="s">
        <v>1162</v>
      </c>
      <c r="C545" s="15" t="s">
        <v>217</v>
      </c>
      <c r="D545" s="15" t="s">
        <v>235</v>
      </c>
      <c r="E545" s="15" t="s">
        <v>136</v>
      </c>
      <c r="F545" s="15" t="s">
        <v>137</v>
      </c>
      <c r="G545" s="15" t="s">
        <v>219</v>
      </c>
      <c r="H545" s="15" t="s">
        <v>136</v>
      </c>
      <c r="I545" s="15" t="s">
        <v>139</v>
      </c>
      <c r="J545" s="15" t="s">
        <v>150</v>
      </c>
      <c r="K545" s="15" t="s">
        <v>1163</v>
      </c>
      <c r="N545" s="15" t="n">
        <v>26</v>
      </c>
      <c r="O545" s="15" t="n">
        <v>9</v>
      </c>
      <c r="P545" s="15" t="n">
        <v>35</v>
      </c>
      <c r="Y545" s="15" t="s">
        <v>142</v>
      </c>
      <c r="AB545" s="15" t="s">
        <v>143</v>
      </c>
    </row>
    <row r="546" customFormat="false" ht="15" hidden="false" customHeight="true" outlineLevel="0" collapsed="false">
      <c r="A546" s="15" t="s">
        <v>1164</v>
      </c>
      <c r="B546" s="15" t="s">
        <v>1165</v>
      </c>
      <c r="C546" s="15" t="s">
        <v>148</v>
      </c>
      <c r="E546" s="15" t="s">
        <v>136</v>
      </c>
      <c r="F546" s="15" t="s">
        <v>137</v>
      </c>
      <c r="G546" s="15" t="s">
        <v>1166</v>
      </c>
      <c r="H546" s="15" t="s">
        <v>136</v>
      </c>
      <c r="I546" s="15" t="s">
        <v>139</v>
      </c>
      <c r="J546" s="15" t="s">
        <v>158</v>
      </c>
      <c r="K546" s="15" t="s">
        <v>1167</v>
      </c>
      <c r="N546" s="15" t="n">
        <v>6</v>
      </c>
      <c r="P546" s="15" t="n">
        <v>6</v>
      </c>
      <c r="Y546" s="15" t="s">
        <v>142</v>
      </c>
      <c r="AB546" s="15" t="s">
        <v>143</v>
      </c>
    </row>
    <row r="547" customFormat="false" ht="15" hidden="false" customHeight="true" outlineLevel="0" collapsed="false">
      <c r="A547" s="15" t="s">
        <v>1168</v>
      </c>
      <c r="B547" s="15" t="s">
        <v>1169</v>
      </c>
      <c r="C547" s="15" t="s">
        <v>148</v>
      </c>
      <c r="E547" s="15" t="s">
        <v>136</v>
      </c>
      <c r="F547" s="15" t="s">
        <v>137</v>
      </c>
      <c r="G547" s="15" t="s">
        <v>949</v>
      </c>
      <c r="H547" s="15" t="s">
        <v>136</v>
      </c>
      <c r="I547" s="15" t="s">
        <v>139</v>
      </c>
      <c r="J547" s="15" t="s">
        <v>169</v>
      </c>
      <c r="K547" s="15" t="s">
        <v>1170</v>
      </c>
      <c r="L547" s="15" t="n">
        <v>6</v>
      </c>
      <c r="P547" s="15" t="n">
        <v>6</v>
      </c>
      <c r="Y547" s="15" t="s">
        <v>142</v>
      </c>
      <c r="AB547" s="15" t="s">
        <v>143</v>
      </c>
    </row>
    <row r="548" customFormat="false" ht="15" hidden="false" customHeight="true" outlineLevel="0" collapsed="false">
      <c r="A548" s="15" t="s">
        <v>1171</v>
      </c>
      <c r="B548" s="15" t="s">
        <v>1172</v>
      </c>
      <c r="C548" s="15" t="s">
        <v>217</v>
      </c>
      <c r="D548" s="15" t="s">
        <v>218</v>
      </c>
      <c r="E548" s="15" t="s">
        <v>136</v>
      </c>
      <c r="F548" s="15" t="s">
        <v>137</v>
      </c>
      <c r="G548" s="15" t="s">
        <v>219</v>
      </c>
      <c r="H548" s="15" t="s">
        <v>136</v>
      </c>
      <c r="I548" s="15" t="s">
        <v>243</v>
      </c>
      <c r="J548" s="15" t="s">
        <v>140</v>
      </c>
      <c r="K548" s="15" t="s">
        <v>1173</v>
      </c>
      <c r="L548" s="15" t="n">
        <v>13</v>
      </c>
      <c r="M548" s="15" t="n">
        <v>21</v>
      </c>
      <c r="P548" s="15" t="n">
        <v>34</v>
      </c>
      <c r="Y548" s="15" t="s">
        <v>142</v>
      </c>
      <c r="AB548" s="15" t="s">
        <v>143</v>
      </c>
    </row>
    <row r="549" customFormat="false" ht="15" hidden="false" customHeight="true" outlineLevel="0" collapsed="false">
      <c r="A549" s="15" t="s">
        <v>1171</v>
      </c>
      <c r="B549" s="15" t="s">
        <v>1172</v>
      </c>
      <c r="C549" s="15" t="s">
        <v>217</v>
      </c>
      <c r="D549" s="15" t="s">
        <v>218</v>
      </c>
      <c r="E549" s="15" t="s">
        <v>136</v>
      </c>
      <c r="F549" s="15" t="s">
        <v>137</v>
      </c>
      <c r="G549" s="15" t="s">
        <v>219</v>
      </c>
      <c r="H549" s="15" t="s">
        <v>136</v>
      </c>
      <c r="I549" s="15" t="s">
        <v>243</v>
      </c>
      <c r="J549" s="15" t="s">
        <v>150</v>
      </c>
      <c r="K549" s="15" t="s">
        <v>1174</v>
      </c>
      <c r="L549" s="15" t="n">
        <v>257</v>
      </c>
      <c r="M549" s="15" t="n">
        <v>272</v>
      </c>
      <c r="N549" s="15" t="n">
        <v>534</v>
      </c>
      <c r="O549" s="15" t="n">
        <v>105</v>
      </c>
      <c r="P549" s="15" t="n">
        <v>1168</v>
      </c>
      <c r="Y549" s="15" t="s">
        <v>142</v>
      </c>
      <c r="AB549" s="15" t="s">
        <v>143</v>
      </c>
    </row>
    <row r="550" customFormat="false" ht="15" hidden="false" customHeight="true" outlineLevel="0" collapsed="false">
      <c r="A550" s="15" t="s">
        <v>1171</v>
      </c>
      <c r="B550" s="15" t="s">
        <v>1172</v>
      </c>
      <c r="C550" s="15" t="s">
        <v>217</v>
      </c>
      <c r="D550" s="15" t="s">
        <v>218</v>
      </c>
      <c r="E550" s="15" t="s">
        <v>136</v>
      </c>
      <c r="F550" s="15" t="s">
        <v>137</v>
      </c>
      <c r="G550" s="15" t="s">
        <v>219</v>
      </c>
      <c r="H550" s="15" t="s">
        <v>136</v>
      </c>
      <c r="I550" s="15" t="s">
        <v>243</v>
      </c>
      <c r="J550" s="15" t="s">
        <v>158</v>
      </c>
      <c r="K550" s="15" t="s">
        <v>1175</v>
      </c>
      <c r="L550" s="15" t="n">
        <v>10</v>
      </c>
      <c r="M550" s="15" t="n">
        <v>11</v>
      </c>
      <c r="N550" s="15" t="n">
        <v>25</v>
      </c>
      <c r="P550" s="15" t="n">
        <v>46</v>
      </c>
      <c r="Y550" s="15" t="s">
        <v>142</v>
      </c>
      <c r="AB550" s="15" t="s">
        <v>143</v>
      </c>
    </row>
    <row r="551" customFormat="false" ht="15" hidden="false" customHeight="true" outlineLevel="0" collapsed="false">
      <c r="A551" s="15" t="s">
        <v>1171</v>
      </c>
      <c r="B551" s="15" t="s">
        <v>1172</v>
      </c>
      <c r="C551" s="15" t="s">
        <v>217</v>
      </c>
      <c r="D551" s="15" t="s">
        <v>218</v>
      </c>
      <c r="E551" s="15" t="s">
        <v>136</v>
      </c>
      <c r="F551" s="15" t="s">
        <v>137</v>
      </c>
      <c r="G551" s="15" t="s">
        <v>219</v>
      </c>
      <c r="H551" s="15" t="s">
        <v>136</v>
      </c>
      <c r="I551" s="15" t="s">
        <v>243</v>
      </c>
      <c r="J551" s="15" t="s">
        <v>169</v>
      </c>
      <c r="K551" s="15" t="s">
        <v>1176</v>
      </c>
      <c r="M551" s="15" t="n">
        <v>2</v>
      </c>
      <c r="P551" s="15" t="n">
        <v>2</v>
      </c>
      <c r="Y551" s="15" t="s">
        <v>142</v>
      </c>
      <c r="AB551" s="15" t="s">
        <v>143</v>
      </c>
    </row>
    <row r="552" customFormat="false" ht="15" hidden="false" customHeight="true" outlineLevel="0" collapsed="false">
      <c r="A552" s="15" t="s">
        <v>1177</v>
      </c>
      <c r="B552" s="15" t="s">
        <v>1178</v>
      </c>
      <c r="C552" s="15" t="s">
        <v>217</v>
      </c>
      <c r="D552" s="15" t="s">
        <v>235</v>
      </c>
      <c r="E552" s="15" t="s">
        <v>136</v>
      </c>
      <c r="F552" s="15" t="s">
        <v>137</v>
      </c>
      <c r="G552" s="15" t="s">
        <v>308</v>
      </c>
      <c r="H552" s="15" t="s">
        <v>136</v>
      </c>
      <c r="I552" s="15" t="s">
        <v>243</v>
      </c>
      <c r="J552" s="15" t="s">
        <v>140</v>
      </c>
      <c r="K552" s="15" t="s">
        <v>1179</v>
      </c>
      <c r="L552" s="15" t="n">
        <v>115</v>
      </c>
      <c r="M552" s="15" t="n">
        <v>20</v>
      </c>
      <c r="N552" s="15" t="n">
        <v>4</v>
      </c>
      <c r="P552" s="15" t="n">
        <v>139</v>
      </c>
      <c r="Y552" s="15" t="s">
        <v>142</v>
      </c>
      <c r="AB552" s="15" t="s">
        <v>143</v>
      </c>
    </row>
    <row r="553" customFormat="false" ht="15" hidden="false" customHeight="true" outlineLevel="0" collapsed="false">
      <c r="A553" s="15" t="s">
        <v>1177</v>
      </c>
      <c r="B553" s="15" t="s">
        <v>1178</v>
      </c>
      <c r="C553" s="15" t="s">
        <v>217</v>
      </c>
      <c r="D553" s="15" t="s">
        <v>235</v>
      </c>
      <c r="E553" s="15" t="s">
        <v>136</v>
      </c>
      <c r="F553" s="15" t="s">
        <v>137</v>
      </c>
      <c r="G553" s="15" t="s">
        <v>308</v>
      </c>
      <c r="H553" s="15" t="s">
        <v>136</v>
      </c>
      <c r="I553" s="15" t="s">
        <v>243</v>
      </c>
      <c r="J553" s="15" t="s">
        <v>144</v>
      </c>
      <c r="K553" s="15" t="s">
        <v>1180</v>
      </c>
      <c r="M553" s="15" t="n">
        <v>31</v>
      </c>
      <c r="N553" s="15" t="n">
        <v>1</v>
      </c>
      <c r="P553" s="15" t="n">
        <v>32</v>
      </c>
      <c r="Y553" s="15" t="s">
        <v>142</v>
      </c>
      <c r="AB553" s="15" t="s">
        <v>143</v>
      </c>
    </row>
    <row r="554" customFormat="false" ht="15" hidden="false" customHeight="true" outlineLevel="0" collapsed="false">
      <c r="A554" s="15" t="s">
        <v>1177</v>
      </c>
      <c r="B554" s="15" t="s">
        <v>1178</v>
      </c>
      <c r="C554" s="15" t="s">
        <v>217</v>
      </c>
      <c r="D554" s="15" t="s">
        <v>235</v>
      </c>
      <c r="E554" s="15" t="s">
        <v>136</v>
      </c>
      <c r="F554" s="15" t="s">
        <v>137</v>
      </c>
      <c r="G554" s="15" t="s">
        <v>308</v>
      </c>
      <c r="H554" s="15" t="s">
        <v>136</v>
      </c>
      <c r="I554" s="15" t="s">
        <v>243</v>
      </c>
      <c r="J554" s="15" t="s">
        <v>150</v>
      </c>
      <c r="K554" s="15" t="s">
        <v>1181</v>
      </c>
      <c r="L554" s="15" t="n">
        <v>587</v>
      </c>
      <c r="M554" s="15" t="n">
        <v>1190</v>
      </c>
      <c r="N554" s="15" t="n">
        <v>816</v>
      </c>
      <c r="O554" s="15" t="n">
        <v>90</v>
      </c>
      <c r="P554" s="15" t="n">
        <v>2683</v>
      </c>
      <c r="Y554" s="15" t="s">
        <v>142</v>
      </c>
      <c r="AB554" s="15" t="s">
        <v>143</v>
      </c>
    </row>
    <row r="555" customFormat="false" ht="15" hidden="false" customHeight="true" outlineLevel="0" collapsed="false">
      <c r="A555" s="15" t="s">
        <v>1177</v>
      </c>
      <c r="B555" s="15" t="s">
        <v>1178</v>
      </c>
      <c r="C555" s="15" t="s">
        <v>217</v>
      </c>
      <c r="D555" s="15" t="s">
        <v>235</v>
      </c>
      <c r="E555" s="15" t="s">
        <v>136</v>
      </c>
      <c r="F555" s="15" t="s">
        <v>137</v>
      </c>
      <c r="G555" s="15" t="s">
        <v>308</v>
      </c>
      <c r="H555" s="15" t="s">
        <v>136</v>
      </c>
      <c r="I555" s="15" t="s">
        <v>243</v>
      </c>
      <c r="J555" s="15" t="s">
        <v>166</v>
      </c>
      <c r="K555" s="15" t="s">
        <v>1182</v>
      </c>
      <c r="M555" s="15" t="n">
        <v>12</v>
      </c>
      <c r="P555" s="15" t="n">
        <v>12</v>
      </c>
      <c r="Y555" s="15" t="s">
        <v>142</v>
      </c>
      <c r="AB555" s="15" t="s">
        <v>143</v>
      </c>
    </row>
    <row r="556" customFormat="false" ht="15" hidden="false" customHeight="true" outlineLevel="0" collapsed="false">
      <c r="A556" s="15" t="s">
        <v>1177</v>
      </c>
      <c r="B556" s="15" t="s">
        <v>1178</v>
      </c>
      <c r="C556" s="15" t="s">
        <v>217</v>
      </c>
      <c r="D556" s="15" t="s">
        <v>235</v>
      </c>
      <c r="E556" s="15" t="s">
        <v>136</v>
      </c>
      <c r="F556" s="15" t="s">
        <v>137</v>
      </c>
      <c r="G556" s="15" t="s">
        <v>308</v>
      </c>
      <c r="H556" s="15" t="s">
        <v>136</v>
      </c>
      <c r="I556" s="15" t="s">
        <v>243</v>
      </c>
      <c r="J556" s="15" t="s">
        <v>158</v>
      </c>
      <c r="K556" s="15" t="s">
        <v>1183</v>
      </c>
      <c r="L556" s="15" t="n">
        <v>130</v>
      </c>
      <c r="M556" s="15" t="n">
        <v>178</v>
      </c>
      <c r="N556" s="15" t="n">
        <v>34</v>
      </c>
      <c r="O556" s="15" t="n">
        <v>10</v>
      </c>
      <c r="P556" s="15" t="n">
        <v>352</v>
      </c>
      <c r="Y556" s="15" t="s">
        <v>142</v>
      </c>
      <c r="AB556" s="15" t="s">
        <v>143</v>
      </c>
    </row>
    <row r="557" customFormat="false" ht="15" hidden="false" customHeight="true" outlineLevel="0" collapsed="false">
      <c r="A557" s="15" t="s">
        <v>1177</v>
      </c>
      <c r="B557" s="15" t="s">
        <v>1178</v>
      </c>
      <c r="C557" s="15" t="s">
        <v>217</v>
      </c>
      <c r="D557" s="15" t="s">
        <v>235</v>
      </c>
      <c r="E557" s="15" t="s">
        <v>136</v>
      </c>
      <c r="F557" s="15" t="s">
        <v>137</v>
      </c>
      <c r="G557" s="15" t="s">
        <v>308</v>
      </c>
      <c r="H557" s="15" t="s">
        <v>136</v>
      </c>
      <c r="I557" s="15" t="s">
        <v>243</v>
      </c>
      <c r="J557" s="15" t="s">
        <v>169</v>
      </c>
      <c r="K557" s="15" t="s">
        <v>1184</v>
      </c>
      <c r="L557" s="15" t="n">
        <v>6</v>
      </c>
      <c r="N557" s="15" t="n">
        <v>7</v>
      </c>
      <c r="P557" s="15" t="n">
        <v>13</v>
      </c>
      <c r="Y557" s="15" t="s">
        <v>142</v>
      </c>
      <c r="AB557" s="15" t="s">
        <v>143</v>
      </c>
    </row>
    <row r="558" customFormat="false" ht="15" hidden="false" customHeight="true" outlineLevel="0" collapsed="false">
      <c r="A558" s="15" t="s">
        <v>1185</v>
      </c>
      <c r="B558" s="15" t="s">
        <v>1186</v>
      </c>
      <c r="C558" s="15" t="s">
        <v>217</v>
      </c>
      <c r="D558" s="15" t="s">
        <v>235</v>
      </c>
      <c r="E558" s="15" t="s">
        <v>136</v>
      </c>
      <c r="F558" s="15" t="s">
        <v>137</v>
      </c>
      <c r="G558" s="15" t="s">
        <v>510</v>
      </c>
      <c r="H558" s="15" t="s">
        <v>136</v>
      </c>
      <c r="I558" s="15" t="s">
        <v>139</v>
      </c>
      <c r="J558" s="15" t="s">
        <v>140</v>
      </c>
      <c r="K558" s="15" t="s">
        <v>1187</v>
      </c>
      <c r="O558" s="15" t="n">
        <v>8</v>
      </c>
      <c r="P558" s="15" t="n">
        <v>8</v>
      </c>
      <c r="Y558" s="15" t="s">
        <v>142</v>
      </c>
      <c r="AB558" s="15" t="s">
        <v>143</v>
      </c>
    </row>
    <row r="559" customFormat="false" ht="15" hidden="false" customHeight="true" outlineLevel="0" collapsed="false">
      <c r="A559" s="15" t="s">
        <v>1185</v>
      </c>
      <c r="B559" s="15" t="s">
        <v>1186</v>
      </c>
      <c r="C559" s="15" t="s">
        <v>217</v>
      </c>
      <c r="D559" s="15" t="s">
        <v>235</v>
      </c>
      <c r="E559" s="15" t="s">
        <v>136</v>
      </c>
      <c r="F559" s="15" t="s">
        <v>137</v>
      </c>
      <c r="G559" s="15" t="s">
        <v>510</v>
      </c>
      <c r="H559" s="15" t="s">
        <v>136</v>
      </c>
      <c r="I559" s="15" t="s">
        <v>139</v>
      </c>
      <c r="J559" s="15" t="s">
        <v>150</v>
      </c>
      <c r="K559" s="15" t="s">
        <v>1188</v>
      </c>
      <c r="L559" s="15" t="n">
        <v>3</v>
      </c>
      <c r="P559" s="15" t="n">
        <v>3</v>
      </c>
      <c r="Y559" s="15" t="s">
        <v>142</v>
      </c>
      <c r="AB559" s="15" t="s">
        <v>143</v>
      </c>
    </row>
    <row r="560" customFormat="false" ht="15" hidden="false" customHeight="true" outlineLevel="0" collapsed="false">
      <c r="A560" s="15" t="s">
        <v>1189</v>
      </c>
      <c r="B560" s="15" t="s">
        <v>1190</v>
      </c>
      <c r="C560" s="15" t="s">
        <v>134</v>
      </c>
      <c r="D560" s="15" t="s">
        <v>135</v>
      </c>
      <c r="E560" s="15" t="s">
        <v>136</v>
      </c>
      <c r="F560" s="15" t="s">
        <v>137</v>
      </c>
      <c r="G560" s="15" t="s">
        <v>756</v>
      </c>
      <c r="H560" s="15" t="s">
        <v>136</v>
      </c>
      <c r="I560" s="15" t="s">
        <v>139</v>
      </c>
      <c r="J560" s="15" t="s">
        <v>150</v>
      </c>
      <c r="K560" s="15" t="s">
        <v>1191</v>
      </c>
      <c r="L560" s="15" t="n">
        <v>50</v>
      </c>
      <c r="M560" s="15" t="n">
        <v>37</v>
      </c>
      <c r="P560" s="15" t="n">
        <v>87</v>
      </c>
      <c r="Y560" s="15" t="s">
        <v>142</v>
      </c>
      <c r="AB560" s="15" t="s">
        <v>143</v>
      </c>
    </row>
    <row r="561" customFormat="false" ht="15" hidden="false" customHeight="true" outlineLevel="0" collapsed="false">
      <c r="A561" s="15" t="s">
        <v>1189</v>
      </c>
      <c r="B561" s="15" t="s">
        <v>1190</v>
      </c>
      <c r="C561" s="15" t="s">
        <v>134</v>
      </c>
      <c r="D561" s="15" t="s">
        <v>135</v>
      </c>
      <c r="E561" s="15" t="s">
        <v>136</v>
      </c>
      <c r="F561" s="15" t="s">
        <v>137</v>
      </c>
      <c r="G561" s="15" t="s">
        <v>756</v>
      </c>
      <c r="H561" s="15" t="s">
        <v>136</v>
      </c>
      <c r="I561" s="15" t="s">
        <v>139</v>
      </c>
      <c r="J561" s="15" t="s">
        <v>158</v>
      </c>
      <c r="K561" s="15" t="s">
        <v>1192</v>
      </c>
      <c r="L561" s="15" t="n">
        <v>9</v>
      </c>
      <c r="M561" s="15" t="n">
        <v>17</v>
      </c>
      <c r="P561" s="15" t="n">
        <v>26</v>
      </c>
      <c r="Y561" s="15" t="s">
        <v>142</v>
      </c>
      <c r="AB561" s="15" t="s">
        <v>143</v>
      </c>
    </row>
    <row r="562" customFormat="false" ht="15" hidden="false" customHeight="true" outlineLevel="0" collapsed="false">
      <c r="A562" s="15" t="s">
        <v>1193</v>
      </c>
      <c r="B562" s="15" t="s">
        <v>1194</v>
      </c>
      <c r="C562" s="15" t="s">
        <v>148</v>
      </c>
      <c r="E562" s="15" t="s">
        <v>136</v>
      </c>
      <c r="F562" s="15" t="s">
        <v>137</v>
      </c>
      <c r="G562" s="15" t="s">
        <v>219</v>
      </c>
      <c r="H562" s="15" t="s">
        <v>136</v>
      </c>
      <c r="I562" s="15" t="s">
        <v>139</v>
      </c>
      <c r="J562" s="15" t="s">
        <v>140</v>
      </c>
      <c r="K562" s="15" t="s">
        <v>1195</v>
      </c>
      <c r="N562" s="15" t="n">
        <v>3</v>
      </c>
      <c r="P562" s="15" t="n">
        <v>3</v>
      </c>
      <c r="Y562" s="15" t="s">
        <v>142</v>
      </c>
      <c r="AB562" s="15" t="s">
        <v>143</v>
      </c>
    </row>
    <row r="563" customFormat="false" ht="15" hidden="false" customHeight="true" outlineLevel="0" collapsed="false">
      <c r="A563" s="15" t="s">
        <v>1196</v>
      </c>
      <c r="B563" s="15" t="s">
        <v>1197</v>
      </c>
      <c r="C563" s="15" t="s">
        <v>217</v>
      </c>
      <c r="D563" s="15" t="s">
        <v>218</v>
      </c>
      <c r="E563" s="15" t="s">
        <v>136</v>
      </c>
      <c r="F563" s="15" t="s">
        <v>137</v>
      </c>
      <c r="G563" s="15" t="s">
        <v>350</v>
      </c>
      <c r="H563" s="15" t="s">
        <v>136</v>
      </c>
      <c r="I563" s="15" t="s">
        <v>243</v>
      </c>
      <c r="J563" s="15" t="s">
        <v>140</v>
      </c>
      <c r="K563" s="15" t="s">
        <v>1198</v>
      </c>
      <c r="M563" s="15" t="n">
        <v>6</v>
      </c>
      <c r="N563" s="15" t="n">
        <v>7</v>
      </c>
      <c r="P563" s="15" t="n">
        <v>13</v>
      </c>
      <c r="Y563" s="15" t="s">
        <v>142</v>
      </c>
      <c r="AB563" s="15" t="s">
        <v>143</v>
      </c>
    </row>
    <row r="564" customFormat="false" ht="15" hidden="false" customHeight="true" outlineLevel="0" collapsed="false">
      <c r="A564" s="15" t="s">
        <v>1196</v>
      </c>
      <c r="B564" s="15" t="s">
        <v>1197</v>
      </c>
      <c r="C564" s="15" t="s">
        <v>217</v>
      </c>
      <c r="D564" s="15" t="s">
        <v>218</v>
      </c>
      <c r="E564" s="15" t="s">
        <v>136</v>
      </c>
      <c r="F564" s="15" t="s">
        <v>137</v>
      </c>
      <c r="G564" s="15" t="s">
        <v>350</v>
      </c>
      <c r="H564" s="15" t="s">
        <v>136</v>
      </c>
      <c r="I564" s="15" t="s">
        <v>243</v>
      </c>
      <c r="J564" s="15" t="s">
        <v>150</v>
      </c>
      <c r="K564" s="15" t="s">
        <v>1199</v>
      </c>
      <c r="L564" s="15" t="n">
        <v>133</v>
      </c>
      <c r="M564" s="15" t="n">
        <v>41</v>
      </c>
      <c r="N564" s="15" t="n">
        <v>191</v>
      </c>
      <c r="O564" s="15" t="n">
        <v>304</v>
      </c>
      <c r="P564" s="15" t="n">
        <v>669</v>
      </c>
      <c r="Y564" s="15" t="s">
        <v>142</v>
      </c>
      <c r="AB564" s="15" t="s">
        <v>143</v>
      </c>
    </row>
    <row r="565" customFormat="false" ht="15" hidden="false" customHeight="true" outlineLevel="0" collapsed="false">
      <c r="A565" s="15" t="s">
        <v>1196</v>
      </c>
      <c r="B565" s="15" t="s">
        <v>1197</v>
      </c>
      <c r="C565" s="15" t="s">
        <v>217</v>
      </c>
      <c r="D565" s="15" t="s">
        <v>218</v>
      </c>
      <c r="E565" s="15" t="s">
        <v>136</v>
      </c>
      <c r="F565" s="15" t="s">
        <v>137</v>
      </c>
      <c r="G565" s="15" t="s">
        <v>350</v>
      </c>
      <c r="H565" s="15" t="s">
        <v>136</v>
      </c>
      <c r="I565" s="15" t="s">
        <v>243</v>
      </c>
      <c r="J565" s="15" t="s">
        <v>166</v>
      </c>
      <c r="K565" s="15" t="s">
        <v>1200</v>
      </c>
      <c r="N565" s="15" t="n">
        <v>76</v>
      </c>
      <c r="P565" s="15" t="n">
        <v>76</v>
      </c>
      <c r="Y565" s="15" t="s">
        <v>142</v>
      </c>
      <c r="AB565" s="15" t="s">
        <v>143</v>
      </c>
    </row>
    <row r="566" customFormat="false" ht="15" hidden="false" customHeight="true" outlineLevel="0" collapsed="false">
      <c r="A566" s="15" t="s">
        <v>1196</v>
      </c>
      <c r="B566" s="15" t="s">
        <v>1197</v>
      </c>
      <c r="C566" s="15" t="s">
        <v>217</v>
      </c>
      <c r="D566" s="15" t="s">
        <v>218</v>
      </c>
      <c r="E566" s="15" t="s">
        <v>136</v>
      </c>
      <c r="F566" s="15" t="s">
        <v>137</v>
      </c>
      <c r="G566" s="15" t="s">
        <v>350</v>
      </c>
      <c r="H566" s="15" t="s">
        <v>136</v>
      </c>
      <c r="I566" s="15" t="s">
        <v>243</v>
      </c>
      <c r="J566" s="15" t="s">
        <v>158</v>
      </c>
      <c r="K566" s="15" t="s">
        <v>1201</v>
      </c>
      <c r="L566" s="15" t="n">
        <v>43</v>
      </c>
      <c r="M566" s="15" t="n">
        <v>58</v>
      </c>
      <c r="N566" s="15" t="n">
        <v>57</v>
      </c>
      <c r="O566" s="15" t="n">
        <v>3</v>
      </c>
      <c r="P566" s="15" t="n">
        <v>161</v>
      </c>
      <c r="Y566" s="15" t="s">
        <v>142</v>
      </c>
      <c r="AB566" s="15" t="s">
        <v>143</v>
      </c>
    </row>
    <row r="567" customFormat="false" ht="15" hidden="false" customHeight="true" outlineLevel="0" collapsed="false">
      <c r="A567" s="15" t="s">
        <v>1196</v>
      </c>
      <c r="B567" s="15" t="s">
        <v>1197</v>
      </c>
      <c r="C567" s="15" t="s">
        <v>217</v>
      </c>
      <c r="D567" s="15" t="s">
        <v>218</v>
      </c>
      <c r="E567" s="15" t="s">
        <v>136</v>
      </c>
      <c r="F567" s="15" t="s">
        <v>137</v>
      </c>
      <c r="G567" s="15" t="s">
        <v>350</v>
      </c>
      <c r="H567" s="15" t="s">
        <v>136</v>
      </c>
      <c r="I567" s="15" t="s">
        <v>243</v>
      </c>
      <c r="J567" s="15" t="s">
        <v>169</v>
      </c>
      <c r="K567" s="15" t="s">
        <v>1202</v>
      </c>
      <c r="L567" s="15" t="n">
        <v>2</v>
      </c>
      <c r="N567" s="15" t="n">
        <v>1</v>
      </c>
      <c r="P567" s="15" t="n">
        <v>3</v>
      </c>
      <c r="Y567" s="15" t="s">
        <v>142</v>
      </c>
      <c r="AB567" s="15" t="s">
        <v>143</v>
      </c>
    </row>
    <row r="568" customFormat="false" ht="15" hidden="false" customHeight="true" outlineLevel="0" collapsed="false">
      <c r="A568" s="15" t="s">
        <v>1203</v>
      </c>
      <c r="B568" s="15" t="s">
        <v>1204</v>
      </c>
      <c r="C568" s="15" t="s">
        <v>217</v>
      </c>
      <c r="D568" s="15" t="s">
        <v>218</v>
      </c>
      <c r="E568" s="15" t="s">
        <v>136</v>
      </c>
      <c r="F568" s="15" t="s">
        <v>137</v>
      </c>
      <c r="G568" s="15" t="s">
        <v>219</v>
      </c>
      <c r="H568" s="15" t="s">
        <v>136</v>
      </c>
      <c r="I568" s="15" t="s">
        <v>139</v>
      </c>
      <c r="J568" s="15" t="s">
        <v>140</v>
      </c>
      <c r="K568" s="15" t="s">
        <v>1205</v>
      </c>
      <c r="L568" s="15" t="n">
        <v>33</v>
      </c>
      <c r="P568" s="15" t="n">
        <v>33</v>
      </c>
      <c r="Y568" s="15" t="s">
        <v>142</v>
      </c>
      <c r="AB568" s="15" t="s">
        <v>143</v>
      </c>
    </row>
    <row r="569" customFormat="false" ht="15" hidden="false" customHeight="true" outlineLevel="0" collapsed="false">
      <c r="A569" s="15" t="s">
        <v>1203</v>
      </c>
      <c r="B569" s="15" t="s">
        <v>1204</v>
      </c>
      <c r="C569" s="15" t="s">
        <v>217</v>
      </c>
      <c r="D569" s="15" t="s">
        <v>218</v>
      </c>
      <c r="E569" s="15" t="s">
        <v>136</v>
      </c>
      <c r="F569" s="15" t="s">
        <v>137</v>
      </c>
      <c r="G569" s="15" t="s">
        <v>219</v>
      </c>
      <c r="H569" s="15" t="s">
        <v>136</v>
      </c>
      <c r="I569" s="15" t="s">
        <v>139</v>
      </c>
      <c r="J569" s="15" t="s">
        <v>150</v>
      </c>
      <c r="K569" s="15" t="s">
        <v>1206</v>
      </c>
      <c r="L569" s="15" t="n">
        <v>170</v>
      </c>
      <c r="M569" s="15" t="n">
        <v>10</v>
      </c>
      <c r="N569" s="15" t="n">
        <v>15</v>
      </c>
      <c r="P569" s="15" t="n">
        <v>195</v>
      </c>
      <c r="Y569" s="15" t="s">
        <v>142</v>
      </c>
      <c r="AB569" s="15" t="s">
        <v>143</v>
      </c>
    </row>
    <row r="570" customFormat="false" ht="15" hidden="false" customHeight="true" outlineLevel="0" collapsed="false">
      <c r="A570" s="15" t="s">
        <v>1203</v>
      </c>
      <c r="B570" s="15" t="s">
        <v>1204</v>
      </c>
      <c r="C570" s="15" t="s">
        <v>217</v>
      </c>
      <c r="D570" s="15" t="s">
        <v>218</v>
      </c>
      <c r="E570" s="15" t="s">
        <v>136</v>
      </c>
      <c r="F570" s="15" t="s">
        <v>137</v>
      </c>
      <c r="G570" s="15" t="s">
        <v>219</v>
      </c>
      <c r="H570" s="15" t="s">
        <v>136</v>
      </c>
      <c r="I570" s="15" t="s">
        <v>139</v>
      </c>
      <c r="J570" s="15" t="s">
        <v>158</v>
      </c>
      <c r="K570" s="15" t="s">
        <v>1207</v>
      </c>
      <c r="L570" s="15" t="n">
        <v>6</v>
      </c>
      <c r="M570" s="15" t="n">
        <v>17</v>
      </c>
      <c r="N570" s="15" t="n">
        <v>3</v>
      </c>
      <c r="P570" s="15" t="n">
        <v>26</v>
      </c>
      <c r="Y570" s="15" t="s">
        <v>142</v>
      </c>
      <c r="AB570" s="15" t="s">
        <v>143</v>
      </c>
    </row>
    <row r="571" customFormat="false" ht="15" hidden="false" customHeight="true" outlineLevel="0" collapsed="false">
      <c r="A571" s="15" t="s">
        <v>1208</v>
      </c>
      <c r="B571" s="15" t="s">
        <v>1209</v>
      </c>
      <c r="C571" s="15" t="s">
        <v>217</v>
      </c>
      <c r="D571" s="15" t="s">
        <v>218</v>
      </c>
      <c r="E571" s="15" t="s">
        <v>136</v>
      </c>
      <c r="F571" s="15" t="s">
        <v>137</v>
      </c>
      <c r="G571" s="15" t="s">
        <v>219</v>
      </c>
      <c r="H571" s="15" t="s">
        <v>136</v>
      </c>
      <c r="I571" s="15" t="s">
        <v>243</v>
      </c>
      <c r="J571" s="15" t="s">
        <v>140</v>
      </c>
      <c r="K571" s="15" t="s">
        <v>1210</v>
      </c>
      <c r="L571" s="15" t="n">
        <v>13</v>
      </c>
      <c r="M571" s="15" t="n">
        <v>12</v>
      </c>
      <c r="N571" s="15" t="n">
        <v>30</v>
      </c>
      <c r="O571" s="15" t="n">
        <v>79</v>
      </c>
      <c r="P571" s="15" t="n">
        <v>134</v>
      </c>
      <c r="Y571" s="15" t="s">
        <v>142</v>
      </c>
      <c r="AB571" s="15" t="s">
        <v>143</v>
      </c>
    </row>
    <row r="572" customFormat="false" ht="15" hidden="false" customHeight="true" outlineLevel="0" collapsed="false">
      <c r="A572" s="15" t="s">
        <v>1208</v>
      </c>
      <c r="B572" s="15" t="s">
        <v>1209</v>
      </c>
      <c r="C572" s="15" t="s">
        <v>217</v>
      </c>
      <c r="D572" s="15" t="s">
        <v>218</v>
      </c>
      <c r="E572" s="15" t="s">
        <v>136</v>
      </c>
      <c r="F572" s="15" t="s">
        <v>137</v>
      </c>
      <c r="G572" s="15" t="s">
        <v>219</v>
      </c>
      <c r="H572" s="15" t="s">
        <v>136</v>
      </c>
      <c r="I572" s="15" t="s">
        <v>243</v>
      </c>
      <c r="J572" s="15" t="s">
        <v>144</v>
      </c>
      <c r="K572" s="15" t="s">
        <v>1211</v>
      </c>
      <c r="N572" s="15" t="n">
        <v>1</v>
      </c>
      <c r="P572" s="15" t="n">
        <v>1</v>
      </c>
      <c r="Y572" s="15" t="s">
        <v>142</v>
      </c>
      <c r="AB572" s="15" t="s">
        <v>143</v>
      </c>
    </row>
    <row r="573" customFormat="false" ht="15" hidden="false" customHeight="true" outlineLevel="0" collapsed="false">
      <c r="A573" s="15" t="s">
        <v>1208</v>
      </c>
      <c r="B573" s="15" t="s">
        <v>1209</v>
      </c>
      <c r="C573" s="15" t="s">
        <v>217</v>
      </c>
      <c r="D573" s="15" t="s">
        <v>218</v>
      </c>
      <c r="E573" s="15" t="s">
        <v>136</v>
      </c>
      <c r="F573" s="15" t="s">
        <v>137</v>
      </c>
      <c r="G573" s="15" t="s">
        <v>219</v>
      </c>
      <c r="H573" s="15" t="s">
        <v>136</v>
      </c>
      <c r="I573" s="15" t="s">
        <v>243</v>
      </c>
      <c r="J573" s="15" t="s">
        <v>150</v>
      </c>
      <c r="K573" s="15" t="s">
        <v>1212</v>
      </c>
      <c r="L573" s="15" t="n">
        <v>897</v>
      </c>
      <c r="M573" s="15" t="n">
        <v>464</v>
      </c>
      <c r="N573" s="15" t="n">
        <v>929</v>
      </c>
      <c r="O573" s="15" t="n">
        <v>86</v>
      </c>
      <c r="P573" s="15" t="n">
        <v>2376</v>
      </c>
      <c r="Y573" s="15" t="s">
        <v>142</v>
      </c>
      <c r="AB573" s="15" t="s">
        <v>143</v>
      </c>
    </row>
    <row r="574" customFormat="false" ht="15" hidden="false" customHeight="true" outlineLevel="0" collapsed="false">
      <c r="A574" s="15" t="s">
        <v>1208</v>
      </c>
      <c r="B574" s="15" t="s">
        <v>1209</v>
      </c>
      <c r="C574" s="15" t="s">
        <v>217</v>
      </c>
      <c r="D574" s="15" t="s">
        <v>218</v>
      </c>
      <c r="E574" s="15" t="s">
        <v>136</v>
      </c>
      <c r="F574" s="15" t="s">
        <v>137</v>
      </c>
      <c r="G574" s="15" t="s">
        <v>219</v>
      </c>
      <c r="H574" s="15" t="s">
        <v>136</v>
      </c>
      <c r="I574" s="15" t="s">
        <v>243</v>
      </c>
      <c r="J574" s="15" t="s">
        <v>158</v>
      </c>
      <c r="K574" s="15" t="s">
        <v>1213</v>
      </c>
      <c r="L574" s="15" t="n">
        <v>124</v>
      </c>
      <c r="M574" s="15" t="n">
        <v>49</v>
      </c>
      <c r="N574" s="15" t="n">
        <v>69</v>
      </c>
      <c r="O574" s="15" t="n">
        <v>37</v>
      </c>
      <c r="P574" s="15" t="n">
        <v>279</v>
      </c>
      <c r="Y574" s="15" t="s">
        <v>142</v>
      </c>
      <c r="AB574" s="15" t="s">
        <v>143</v>
      </c>
    </row>
    <row r="575" customFormat="false" ht="15" hidden="false" customHeight="true" outlineLevel="0" collapsed="false">
      <c r="A575" s="15" t="s">
        <v>1208</v>
      </c>
      <c r="B575" s="15" t="s">
        <v>1209</v>
      </c>
      <c r="C575" s="15" t="s">
        <v>217</v>
      </c>
      <c r="D575" s="15" t="s">
        <v>218</v>
      </c>
      <c r="E575" s="15" t="s">
        <v>136</v>
      </c>
      <c r="F575" s="15" t="s">
        <v>137</v>
      </c>
      <c r="G575" s="15" t="s">
        <v>219</v>
      </c>
      <c r="H575" s="15" t="s">
        <v>136</v>
      </c>
      <c r="I575" s="15" t="s">
        <v>243</v>
      </c>
      <c r="J575" s="15" t="s">
        <v>169</v>
      </c>
      <c r="K575" s="15" t="s">
        <v>1214</v>
      </c>
      <c r="L575" s="15" t="n">
        <v>27</v>
      </c>
      <c r="M575" s="15" t="n">
        <v>35</v>
      </c>
      <c r="N575" s="15" t="n">
        <v>5</v>
      </c>
      <c r="P575" s="15" t="n">
        <v>67</v>
      </c>
      <c r="Y575" s="15" t="s">
        <v>142</v>
      </c>
      <c r="AB575" s="15" t="s">
        <v>143</v>
      </c>
    </row>
    <row r="576" customFormat="false" ht="15" hidden="false" customHeight="true" outlineLevel="0" collapsed="false">
      <c r="A576" s="15" t="s">
        <v>1215</v>
      </c>
      <c r="B576" s="15" t="s">
        <v>1216</v>
      </c>
      <c r="C576" s="15" t="s">
        <v>217</v>
      </c>
      <c r="D576" s="15" t="s">
        <v>218</v>
      </c>
      <c r="E576" s="15" t="s">
        <v>136</v>
      </c>
      <c r="F576" s="15" t="s">
        <v>137</v>
      </c>
      <c r="G576" s="15" t="s">
        <v>136</v>
      </c>
      <c r="H576" s="15" t="s">
        <v>136</v>
      </c>
      <c r="I576" s="15" t="s">
        <v>139</v>
      </c>
      <c r="J576" s="15" t="s">
        <v>140</v>
      </c>
      <c r="K576" s="15" t="s">
        <v>1217</v>
      </c>
      <c r="M576" s="15" t="n">
        <v>1</v>
      </c>
      <c r="P576" s="15" t="n">
        <v>1</v>
      </c>
      <c r="Y576" s="15" t="s">
        <v>142</v>
      </c>
      <c r="AB576" s="15" t="s">
        <v>143</v>
      </c>
    </row>
    <row r="577" customFormat="false" ht="15" hidden="false" customHeight="true" outlineLevel="0" collapsed="false">
      <c r="A577" s="15" t="s">
        <v>1215</v>
      </c>
      <c r="B577" s="15" t="s">
        <v>1216</v>
      </c>
      <c r="C577" s="15" t="s">
        <v>217</v>
      </c>
      <c r="D577" s="15" t="s">
        <v>218</v>
      </c>
      <c r="E577" s="15" t="s">
        <v>136</v>
      </c>
      <c r="F577" s="15" t="s">
        <v>137</v>
      </c>
      <c r="G577" s="15" t="s">
        <v>136</v>
      </c>
      <c r="H577" s="15" t="s">
        <v>136</v>
      </c>
      <c r="I577" s="15" t="s">
        <v>139</v>
      </c>
      <c r="J577" s="15" t="s">
        <v>150</v>
      </c>
      <c r="K577" s="15" t="s">
        <v>1218</v>
      </c>
      <c r="L577" s="15" t="n">
        <v>167</v>
      </c>
      <c r="M577" s="15" t="n">
        <v>82</v>
      </c>
      <c r="O577" s="15" t="n">
        <v>31</v>
      </c>
      <c r="P577" s="15" t="n">
        <v>280</v>
      </c>
      <c r="Y577" s="15" t="s">
        <v>142</v>
      </c>
      <c r="AB577" s="15" t="s">
        <v>143</v>
      </c>
    </row>
    <row r="578" customFormat="false" ht="15" hidden="false" customHeight="true" outlineLevel="0" collapsed="false">
      <c r="A578" s="15" t="s">
        <v>1215</v>
      </c>
      <c r="B578" s="15" t="s">
        <v>1216</v>
      </c>
      <c r="C578" s="15" t="s">
        <v>217</v>
      </c>
      <c r="D578" s="15" t="s">
        <v>218</v>
      </c>
      <c r="E578" s="15" t="s">
        <v>136</v>
      </c>
      <c r="F578" s="15" t="s">
        <v>137</v>
      </c>
      <c r="G578" s="15" t="s">
        <v>136</v>
      </c>
      <c r="H578" s="15" t="s">
        <v>136</v>
      </c>
      <c r="I578" s="15" t="s">
        <v>139</v>
      </c>
      <c r="J578" s="15" t="s">
        <v>158</v>
      </c>
      <c r="K578" s="15" t="s">
        <v>1219</v>
      </c>
      <c r="L578" s="15" t="n">
        <v>48</v>
      </c>
      <c r="M578" s="15" t="n">
        <v>31</v>
      </c>
      <c r="P578" s="15" t="n">
        <v>79</v>
      </c>
      <c r="Y578" s="15" t="s">
        <v>142</v>
      </c>
      <c r="AB578" s="15" t="s">
        <v>143</v>
      </c>
    </row>
    <row r="579" customFormat="false" ht="15" hidden="false" customHeight="true" outlineLevel="0" collapsed="false">
      <c r="A579" s="15" t="s">
        <v>1220</v>
      </c>
      <c r="B579" s="15" t="s">
        <v>1221</v>
      </c>
      <c r="C579" s="15" t="s">
        <v>217</v>
      </c>
      <c r="D579" s="15" t="s">
        <v>235</v>
      </c>
      <c r="E579" s="15" t="s">
        <v>136</v>
      </c>
      <c r="F579" s="15" t="s">
        <v>137</v>
      </c>
      <c r="G579" s="15" t="s">
        <v>219</v>
      </c>
      <c r="H579" s="15" t="s">
        <v>136</v>
      </c>
      <c r="I579" s="15" t="s">
        <v>243</v>
      </c>
      <c r="J579" s="15" t="s">
        <v>140</v>
      </c>
      <c r="K579" s="15" t="s">
        <v>1222</v>
      </c>
      <c r="L579" s="15" t="n">
        <v>8</v>
      </c>
      <c r="M579" s="15" t="n">
        <v>2</v>
      </c>
      <c r="N579" s="15" t="n">
        <v>1</v>
      </c>
      <c r="P579" s="15" t="n">
        <v>11</v>
      </c>
      <c r="Y579" s="15" t="s">
        <v>142</v>
      </c>
      <c r="AB579" s="15" t="s">
        <v>143</v>
      </c>
    </row>
    <row r="580" customFormat="false" ht="15" hidden="false" customHeight="true" outlineLevel="0" collapsed="false">
      <c r="A580" s="15" t="s">
        <v>1220</v>
      </c>
      <c r="B580" s="15" t="s">
        <v>1221</v>
      </c>
      <c r="C580" s="15" t="s">
        <v>217</v>
      </c>
      <c r="D580" s="15" t="s">
        <v>235</v>
      </c>
      <c r="E580" s="15" t="s">
        <v>136</v>
      </c>
      <c r="F580" s="15" t="s">
        <v>137</v>
      </c>
      <c r="G580" s="15" t="s">
        <v>219</v>
      </c>
      <c r="H580" s="15" t="s">
        <v>136</v>
      </c>
      <c r="I580" s="15" t="s">
        <v>243</v>
      </c>
      <c r="J580" s="15" t="s">
        <v>150</v>
      </c>
      <c r="K580" s="15" t="s">
        <v>1223</v>
      </c>
      <c r="L580" s="15" t="n">
        <v>67</v>
      </c>
      <c r="M580" s="15" t="n">
        <v>54</v>
      </c>
      <c r="N580" s="15" t="n">
        <v>77</v>
      </c>
      <c r="O580" s="15" t="n">
        <v>61</v>
      </c>
      <c r="P580" s="15" t="n">
        <v>259</v>
      </c>
      <c r="Y580" s="15" t="s">
        <v>142</v>
      </c>
      <c r="AB580" s="15" t="s">
        <v>143</v>
      </c>
    </row>
    <row r="581" customFormat="false" ht="15" hidden="false" customHeight="true" outlineLevel="0" collapsed="false">
      <c r="A581" s="15" t="s">
        <v>1220</v>
      </c>
      <c r="B581" s="15" t="s">
        <v>1221</v>
      </c>
      <c r="C581" s="15" t="s">
        <v>217</v>
      </c>
      <c r="D581" s="15" t="s">
        <v>235</v>
      </c>
      <c r="E581" s="15" t="s">
        <v>136</v>
      </c>
      <c r="F581" s="15" t="s">
        <v>137</v>
      </c>
      <c r="G581" s="15" t="s">
        <v>219</v>
      </c>
      <c r="H581" s="15" t="s">
        <v>136</v>
      </c>
      <c r="I581" s="15" t="s">
        <v>243</v>
      </c>
      <c r="J581" s="15" t="s">
        <v>166</v>
      </c>
      <c r="K581" s="15" t="s">
        <v>1224</v>
      </c>
      <c r="N581" s="15" t="n">
        <v>27</v>
      </c>
      <c r="P581" s="15" t="n">
        <v>27</v>
      </c>
      <c r="Y581" s="15" t="s">
        <v>142</v>
      </c>
      <c r="AB581" s="15" t="s">
        <v>143</v>
      </c>
    </row>
    <row r="582" customFormat="false" ht="15" hidden="false" customHeight="true" outlineLevel="0" collapsed="false">
      <c r="A582" s="15" t="s">
        <v>1220</v>
      </c>
      <c r="B582" s="15" t="s">
        <v>1221</v>
      </c>
      <c r="C582" s="15" t="s">
        <v>217</v>
      </c>
      <c r="D582" s="15" t="s">
        <v>235</v>
      </c>
      <c r="E582" s="15" t="s">
        <v>136</v>
      </c>
      <c r="F582" s="15" t="s">
        <v>137</v>
      </c>
      <c r="G582" s="15" t="s">
        <v>219</v>
      </c>
      <c r="H582" s="15" t="s">
        <v>136</v>
      </c>
      <c r="I582" s="15" t="s">
        <v>243</v>
      </c>
      <c r="J582" s="15" t="s">
        <v>158</v>
      </c>
      <c r="K582" s="15" t="s">
        <v>1225</v>
      </c>
      <c r="L582" s="15" t="n">
        <v>6</v>
      </c>
      <c r="N582" s="15" t="n">
        <v>80</v>
      </c>
      <c r="O582" s="15" t="n">
        <v>1</v>
      </c>
      <c r="P582" s="15" t="n">
        <v>87</v>
      </c>
      <c r="Y582" s="15" t="s">
        <v>142</v>
      </c>
      <c r="AB582" s="15" t="s">
        <v>143</v>
      </c>
    </row>
    <row r="583" customFormat="false" ht="15" hidden="false" customHeight="true" outlineLevel="0" collapsed="false">
      <c r="A583" s="15" t="s">
        <v>1220</v>
      </c>
      <c r="B583" s="15" t="s">
        <v>1221</v>
      </c>
      <c r="C583" s="15" t="s">
        <v>217</v>
      </c>
      <c r="D583" s="15" t="s">
        <v>235</v>
      </c>
      <c r="E583" s="15" t="s">
        <v>136</v>
      </c>
      <c r="F583" s="15" t="s">
        <v>137</v>
      </c>
      <c r="G583" s="15" t="s">
        <v>219</v>
      </c>
      <c r="H583" s="15" t="s">
        <v>136</v>
      </c>
      <c r="I583" s="15" t="s">
        <v>243</v>
      </c>
      <c r="J583" s="15" t="s">
        <v>169</v>
      </c>
      <c r="K583" s="15" t="s">
        <v>1226</v>
      </c>
      <c r="L583" s="15" t="n">
        <v>4</v>
      </c>
      <c r="M583" s="15" t="n">
        <v>8</v>
      </c>
      <c r="P583" s="15" t="n">
        <v>12</v>
      </c>
      <c r="Y583" s="15" t="s">
        <v>142</v>
      </c>
      <c r="AB583" s="15" t="s">
        <v>143</v>
      </c>
    </row>
    <row r="584" customFormat="false" ht="15" hidden="false" customHeight="true" outlineLevel="0" collapsed="false">
      <c r="A584" s="15" t="s">
        <v>1227</v>
      </c>
      <c r="B584" s="15" t="s">
        <v>1228</v>
      </c>
      <c r="C584" s="15" t="s">
        <v>217</v>
      </c>
      <c r="D584" s="15" t="s">
        <v>235</v>
      </c>
      <c r="E584" s="15" t="s">
        <v>136</v>
      </c>
      <c r="F584" s="15" t="s">
        <v>137</v>
      </c>
      <c r="G584" s="15" t="s">
        <v>219</v>
      </c>
      <c r="H584" s="15" t="s">
        <v>136</v>
      </c>
      <c r="I584" s="15" t="s">
        <v>139</v>
      </c>
      <c r="J584" s="15" t="s">
        <v>150</v>
      </c>
      <c r="K584" s="15" t="s">
        <v>1229</v>
      </c>
      <c r="L584" s="15" t="n">
        <v>3</v>
      </c>
      <c r="P584" s="15" t="n">
        <v>3</v>
      </c>
      <c r="Y584" s="15" t="s">
        <v>142</v>
      </c>
      <c r="AB584" s="15" t="s">
        <v>143</v>
      </c>
    </row>
    <row r="585" customFormat="false" ht="15" hidden="false" customHeight="true" outlineLevel="0" collapsed="false">
      <c r="A585" s="15" t="s">
        <v>1230</v>
      </c>
      <c r="B585" s="15" t="s">
        <v>1231</v>
      </c>
      <c r="C585" s="15" t="s">
        <v>217</v>
      </c>
      <c r="D585" s="15" t="s">
        <v>218</v>
      </c>
      <c r="E585" s="15" t="s">
        <v>136</v>
      </c>
      <c r="F585" s="15" t="s">
        <v>137</v>
      </c>
      <c r="G585" s="15" t="s">
        <v>219</v>
      </c>
      <c r="H585" s="15" t="s">
        <v>136</v>
      </c>
      <c r="I585" s="15" t="s">
        <v>243</v>
      </c>
      <c r="J585" s="15" t="s">
        <v>140</v>
      </c>
      <c r="K585" s="15" t="s">
        <v>1232</v>
      </c>
      <c r="L585" s="15" t="n">
        <v>5</v>
      </c>
      <c r="P585" s="15" t="n">
        <v>5</v>
      </c>
      <c r="Y585" s="15" t="s">
        <v>142</v>
      </c>
      <c r="AB585" s="15" t="s">
        <v>143</v>
      </c>
    </row>
    <row r="586" customFormat="false" ht="15" hidden="false" customHeight="true" outlineLevel="0" collapsed="false">
      <c r="A586" s="15" t="s">
        <v>1230</v>
      </c>
      <c r="B586" s="15" t="s">
        <v>1231</v>
      </c>
      <c r="C586" s="15" t="s">
        <v>217</v>
      </c>
      <c r="D586" s="15" t="s">
        <v>218</v>
      </c>
      <c r="E586" s="15" t="s">
        <v>136</v>
      </c>
      <c r="F586" s="15" t="s">
        <v>137</v>
      </c>
      <c r="G586" s="15" t="s">
        <v>219</v>
      </c>
      <c r="H586" s="15" t="s">
        <v>136</v>
      </c>
      <c r="I586" s="15" t="s">
        <v>243</v>
      </c>
      <c r="J586" s="15" t="s">
        <v>150</v>
      </c>
      <c r="K586" s="15" t="s">
        <v>1233</v>
      </c>
      <c r="L586" s="15" t="n">
        <v>6</v>
      </c>
      <c r="M586" s="15" t="n">
        <v>57</v>
      </c>
      <c r="N586" s="15" t="n">
        <v>30</v>
      </c>
      <c r="O586" s="15" t="n">
        <v>3</v>
      </c>
      <c r="P586" s="15" t="n">
        <v>96</v>
      </c>
      <c r="Y586" s="15" t="s">
        <v>142</v>
      </c>
      <c r="AB586" s="15" t="s">
        <v>143</v>
      </c>
    </row>
    <row r="587" customFormat="false" ht="15" hidden="false" customHeight="true" outlineLevel="0" collapsed="false">
      <c r="A587" s="15" t="s">
        <v>1230</v>
      </c>
      <c r="B587" s="15" t="s">
        <v>1231</v>
      </c>
      <c r="C587" s="15" t="s">
        <v>217</v>
      </c>
      <c r="D587" s="15" t="s">
        <v>218</v>
      </c>
      <c r="E587" s="15" t="s">
        <v>136</v>
      </c>
      <c r="F587" s="15" t="s">
        <v>137</v>
      </c>
      <c r="G587" s="15" t="s">
        <v>219</v>
      </c>
      <c r="H587" s="15" t="s">
        <v>136</v>
      </c>
      <c r="I587" s="15" t="s">
        <v>243</v>
      </c>
      <c r="J587" s="15" t="s">
        <v>158</v>
      </c>
      <c r="K587" s="15" t="s">
        <v>1234</v>
      </c>
      <c r="L587" s="15" t="n">
        <v>9</v>
      </c>
      <c r="M587" s="15" t="n">
        <v>18</v>
      </c>
      <c r="N587" s="15" t="n">
        <v>22</v>
      </c>
      <c r="O587" s="15" t="n">
        <v>10</v>
      </c>
      <c r="P587" s="15" t="n">
        <v>59</v>
      </c>
      <c r="Y587" s="15" t="s">
        <v>142</v>
      </c>
      <c r="AB587" s="15" t="s">
        <v>143</v>
      </c>
    </row>
    <row r="588" customFormat="false" ht="15" hidden="false" customHeight="true" outlineLevel="0" collapsed="false">
      <c r="A588" s="15" t="s">
        <v>1235</v>
      </c>
      <c r="B588" s="15" t="s">
        <v>1236</v>
      </c>
      <c r="C588" s="15" t="s">
        <v>217</v>
      </c>
      <c r="D588" s="15" t="s">
        <v>218</v>
      </c>
      <c r="E588" s="15" t="s">
        <v>136</v>
      </c>
      <c r="F588" s="15" t="s">
        <v>137</v>
      </c>
      <c r="G588" s="15" t="s">
        <v>1237</v>
      </c>
      <c r="H588" s="15" t="s">
        <v>136</v>
      </c>
      <c r="I588" s="15" t="s">
        <v>243</v>
      </c>
      <c r="J588" s="15" t="s">
        <v>140</v>
      </c>
      <c r="K588" s="15" t="s">
        <v>1238</v>
      </c>
      <c r="M588" s="15" t="n">
        <v>85</v>
      </c>
      <c r="N588" s="15" t="n">
        <v>97</v>
      </c>
      <c r="O588" s="15" t="n">
        <v>2</v>
      </c>
      <c r="P588" s="15" t="n">
        <v>184</v>
      </c>
      <c r="Y588" s="15" t="s">
        <v>142</v>
      </c>
      <c r="AB588" s="15" t="s">
        <v>143</v>
      </c>
    </row>
    <row r="589" customFormat="false" ht="15" hidden="false" customHeight="true" outlineLevel="0" collapsed="false">
      <c r="A589" s="15" t="s">
        <v>1235</v>
      </c>
      <c r="B589" s="15" t="s">
        <v>1236</v>
      </c>
      <c r="C589" s="15" t="s">
        <v>217</v>
      </c>
      <c r="D589" s="15" t="s">
        <v>218</v>
      </c>
      <c r="E589" s="15" t="s">
        <v>136</v>
      </c>
      <c r="F589" s="15" t="s">
        <v>137</v>
      </c>
      <c r="G589" s="15" t="s">
        <v>1237</v>
      </c>
      <c r="H589" s="15" t="s">
        <v>136</v>
      </c>
      <c r="I589" s="15" t="s">
        <v>243</v>
      </c>
      <c r="J589" s="15" t="s">
        <v>150</v>
      </c>
      <c r="K589" s="15" t="s">
        <v>1239</v>
      </c>
      <c r="L589" s="15" t="n">
        <v>174</v>
      </c>
      <c r="M589" s="15" t="n">
        <v>98</v>
      </c>
      <c r="N589" s="15" t="n">
        <v>150</v>
      </c>
      <c r="O589" s="15" t="n">
        <v>4</v>
      </c>
      <c r="P589" s="15" t="n">
        <v>426</v>
      </c>
      <c r="Y589" s="15" t="s">
        <v>142</v>
      </c>
      <c r="AB589" s="15" t="s">
        <v>143</v>
      </c>
    </row>
    <row r="590" customFormat="false" ht="15" hidden="false" customHeight="true" outlineLevel="0" collapsed="false">
      <c r="A590" s="15" t="s">
        <v>1235</v>
      </c>
      <c r="B590" s="15" t="s">
        <v>1236</v>
      </c>
      <c r="C590" s="15" t="s">
        <v>217</v>
      </c>
      <c r="D590" s="15" t="s">
        <v>218</v>
      </c>
      <c r="E590" s="15" t="s">
        <v>136</v>
      </c>
      <c r="F590" s="15" t="s">
        <v>137</v>
      </c>
      <c r="G590" s="15" t="s">
        <v>1237</v>
      </c>
      <c r="H590" s="15" t="s">
        <v>136</v>
      </c>
      <c r="I590" s="15" t="s">
        <v>243</v>
      </c>
      <c r="J590" s="15" t="s">
        <v>158</v>
      </c>
      <c r="K590" s="15" t="s">
        <v>1240</v>
      </c>
      <c r="L590" s="15" t="n">
        <v>7</v>
      </c>
      <c r="M590" s="15" t="n">
        <v>3</v>
      </c>
      <c r="N590" s="15" t="n">
        <v>1</v>
      </c>
      <c r="P590" s="15" t="n">
        <v>11</v>
      </c>
      <c r="Y590" s="15" t="s">
        <v>142</v>
      </c>
      <c r="AB590" s="15" t="s">
        <v>143</v>
      </c>
    </row>
    <row r="591" customFormat="false" ht="15" hidden="false" customHeight="true" outlineLevel="0" collapsed="false">
      <c r="A591" s="15" t="s">
        <v>1235</v>
      </c>
      <c r="B591" s="15" t="s">
        <v>1236</v>
      </c>
      <c r="C591" s="15" t="s">
        <v>217</v>
      </c>
      <c r="D591" s="15" t="s">
        <v>218</v>
      </c>
      <c r="E591" s="15" t="s">
        <v>136</v>
      </c>
      <c r="F591" s="15" t="s">
        <v>137</v>
      </c>
      <c r="G591" s="15" t="s">
        <v>1237</v>
      </c>
      <c r="H591" s="15" t="s">
        <v>136</v>
      </c>
      <c r="I591" s="15" t="s">
        <v>243</v>
      </c>
      <c r="J591" s="15" t="s">
        <v>169</v>
      </c>
      <c r="K591" s="15" t="s">
        <v>1241</v>
      </c>
      <c r="L591" s="15" t="n">
        <v>40</v>
      </c>
      <c r="P591" s="15" t="n">
        <v>40</v>
      </c>
      <c r="Y591" s="15" t="s">
        <v>142</v>
      </c>
      <c r="AB591" s="15" t="s">
        <v>143</v>
      </c>
    </row>
    <row r="592" customFormat="false" ht="15" hidden="false" customHeight="true" outlineLevel="0" collapsed="false">
      <c r="A592" s="15" t="s">
        <v>1242</v>
      </c>
      <c r="B592" s="15" t="s">
        <v>1243</v>
      </c>
      <c r="C592" s="15" t="s">
        <v>148</v>
      </c>
      <c r="E592" s="15" t="s">
        <v>136</v>
      </c>
      <c r="F592" s="15" t="s">
        <v>137</v>
      </c>
      <c r="G592" s="15" t="s">
        <v>299</v>
      </c>
      <c r="H592" s="15" t="s">
        <v>136</v>
      </c>
      <c r="I592" s="15" t="s">
        <v>139</v>
      </c>
      <c r="J592" s="15" t="s">
        <v>150</v>
      </c>
      <c r="K592" s="15" t="s">
        <v>1244</v>
      </c>
      <c r="O592" s="15" t="n">
        <v>1</v>
      </c>
      <c r="P592" s="15" t="n">
        <v>1</v>
      </c>
      <c r="Y592" s="15" t="s">
        <v>156</v>
      </c>
      <c r="AB592" s="15" t="s">
        <v>143</v>
      </c>
    </row>
    <row r="593" customFormat="false" ht="15" hidden="false" customHeight="true" outlineLevel="0" collapsed="false">
      <c r="A593" s="15" t="s">
        <v>1242</v>
      </c>
      <c r="B593" s="15" t="s">
        <v>1243</v>
      </c>
      <c r="C593" s="15" t="s">
        <v>148</v>
      </c>
      <c r="E593" s="15" t="s">
        <v>136</v>
      </c>
      <c r="F593" s="15" t="s">
        <v>137</v>
      </c>
      <c r="G593" s="15" t="s">
        <v>299</v>
      </c>
      <c r="H593" s="15" t="s">
        <v>136</v>
      </c>
      <c r="I593" s="15" t="s">
        <v>139</v>
      </c>
      <c r="J593" s="15" t="s">
        <v>158</v>
      </c>
      <c r="K593" s="15" t="s">
        <v>1245</v>
      </c>
      <c r="O593" s="15" t="n">
        <v>5</v>
      </c>
      <c r="P593" s="15" t="n">
        <v>5</v>
      </c>
      <c r="Y593" s="15" t="s">
        <v>156</v>
      </c>
      <c r="AB593" s="15" t="s">
        <v>143</v>
      </c>
    </row>
    <row r="594" customFormat="false" ht="15" hidden="false" customHeight="true" outlineLevel="0" collapsed="false">
      <c r="A594" s="15" t="s">
        <v>1246</v>
      </c>
      <c r="B594" s="15" t="s">
        <v>1247</v>
      </c>
      <c r="C594" s="15" t="s">
        <v>134</v>
      </c>
      <c r="D594" s="15" t="s">
        <v>135</v>
      </c>
      <c r="E594" s="15" t="s">
        <v>136</v>
      </c>
      <c r="F594" s="15" t="s">
        <v>137</v>
      </c>
      <c r="G594" s="15" t="s">
        <v>756</v>
      </c>
      <c r="H594" s="15" t="s">
        <v>136</v>
      </c>
      <c r="I594" s="15" t="s">
        <v>139</v>
      </c>
      <c r="J594" s="15" t="s">
        <v>144</v>
      </c>
      <c r="K594" s="15" t="s">
        <v>1248</v>
      </c>
      <c r="M594" s="15" t="n">
        <v>11</v>
      </c>
      <c r="P594" s="15" t="n">
        <v>11</v>
      </c>
      <c r="Y594" s="15" t="s">
        <v>142</v>
      </c>
      <c r="AB594" s="15" t="s">
        <v>143</v>
      </c>
    </row>
    <row r="595" customFormat="false" ht="15" hidden="false" customHeight="true" outlineLevel="0" collapsed="false">
      <c r="A595" s="15" t="s">
        <v>1246</v>
      </c>
      <c r="B595" s="15" t="s">
        <v>1247</v>
      </c>
      <c r="C595" s="15" t="s">
        <v>134</v>
      </c>
      <c r="D595" s="15" t="s">
        <v>135</v>
      </c>
      <c r="E595" s="15" t="s">
        <v>136</v>
      </c>
      <c r="F595" s="15" t="s">
        <v>137</v>
      </c>
      <c r="G595" s="15" t="s">
        <v>756</v>
      </c>
      <c r="H595" s="15" t="s">
        <v>136</v>
      </c>
      <c r="I595" s="15" t="s">
        <v>139</v>
      </c>
      <c r="J595" s="15" t="s">
        <v>150</v>
      </c>
      <c r="K595" s="15" t="s">
        <v>1249</v>
      </c>
      <c r="M595" s="15" t="n">
        <v>152</v>
      </c>
      <c r="P595" s="15" t="n">
        <v>152</v>
      </c>
      <c r="Y595" s="15" t="s">
        <v>142</v>
      </c>
      <c r="AB595" s="15" t="s">
        <v>143</v>
      </c>
    </row>
    <row r="596" customFormat="false" ht="15" hidden="false" customHeight="true" outlineLevel="0" collapsed="false">
      <c r="A596" s="15" t="s">
        <v>1250</v>
      </c>
      <c r="B596" s="15" t="s">
        <v>1251</v>
      </c>
      <c r="C596" s="15" t="s">
        <v>148</v>
      </c>
      <c r="E596" s="15" t="s">
        <v>136</v>
      </c>
      <c r="F596" s="15" t="s">
        <v>137</v>
      </c>
      <c r="G596" s="15" t="s">
        <v>299</v>
      </c>
      <c r="H596" s="15" t="s">
        <v>136</v>
      </c>
      <c r="I596" s="15" t="s">
        <v>139</v>
      </c>
      <c r="J596" s="15" t="s">
        <v>150</v>
      </c>
      <c r="K596" s="15" t="s">
        <v>1252</v>
      </c>
      <c r="L596" s="15" t="n">
        <v>7</v>
      </c>
      <c r="P596" s="15" t="n">
        <v>7</v>
      </c>
      <c r="Y596" s="15" t="s">
        <v>156</v>
      </c>
      <c r="AB596" s="15" t="s">
        <v>143</v>
      </c>
    </row>
    <row r="597" customFormat="false" ht="15" hidden="false" customHeight="true" outlineLevel="0" collapsed="false">
      <c r="A597" s="15" t="s">
        <v>1253</v>
      </c>
      <c r="B597" s="15" t="s">
        <v>1254</v>
      </c>
      <c r="C597" s="15" t="s">
        <v>217</v>
      </c>
      <c r="D597" s="15" t="s">
        <v>235</v>
      </c>
      <c r="E597" s="15" t="s">
        <v>136</v>
      </c>
      <c r="F597" s="15" t="s">
        <v>137</v>
      </c>
      <c r="G597" s="15" t="s">
        <v>1255</v>
      </c>
      <c r="H597" s="15" t="s">
        <v>136</v>
      </c>
      <c r="I597" s="15" t="s">
        <v>139</v>
      </c>
      <c r="J597" s="15" t="s">
        <v>140</v>
      </c>
      <c r="K597" s="15" t="s">
        <v>1256</v>
      </c>
      <c r="L597" s="15" t="n">
        <v>2</v>
      </c>
      <c r="P597" s="15" t="n">
        <v>2</v>
      </c>
      <c r="Y597" s="15" t="s">
        <v>156</v>
      </c>
      <c r="AB597" s="15" t="s">
        <v>143</v>
      </c>
    </row>
    <row r="598" customFormat="false" ht="15" hidden="false" customHeight="true" outlineLevel="0" collapsed="false">
      <c r="A598" s="15" t="s">
        <v>1257</v>
      </c>
      <c r="B598" s="15" t="s">
        <v>1258</v>
      </c>
      <c r="C598" s="15" t="s">
        <v>217</v>
      </c>
      <c r="D598" s="15" t="s">
        <v>218</v>
      </c>
      <c r="E598" s="15" t="s">
        <v>136</v>
      </c>
      <c r="F598" s="15" t="s">
        <v>137</v>
      </c>
      <c r="G598" s="15" t="s">
        <v>256</v>
      </c>
      <c r="H598" s="15" t="s">
        <v>136</v>
      </c>
      <c r="I598" s="15" t="s">
        <v>139</v>
      </c>
      <c r="J598" s="15" t="s">
        <v>150</v>
      </c>
      <c r="K598" s="15" t="s">
        <v>1259</v>
      </c>
      <c r="M598" s="15" t="n">
        <v>0</v>
      </c>
      <c r="P598" s="15" t="n">
        <v>0</v>
      </c>
      <c r="Y598" s="15" t="s">
        <v>258</v>
      </c>
      <c r="AB598" s="15" t="s">
        <v>143</v>
      </c>
    </row>
    <row r="599" customFormat="false" ht="15" hidden="false" customHeight="true" outlineLevel="0" collapsed="false">
      <c r="A599" s="15" t="s">
        <v>1260</v>
      </c>
      <c r="B599" s="15" t="s">
        <v>1261</v>
      </c>
      <c r="C599" s="15" t="s">
        <v>217</v>
      </c>
      <c r="D599" s="15" t="s">
        <v>274</v>
      </c>
      <c r="E599" s="15" t="s">
        <v>136</v>
      </c>
      <c r="F599" s="15" t="s">
        <v>137</v>
      </c>
      <c r="G599" s="15" t="s">
        <v>219</v>
      </c>
      <c r="H599" s="15" t="s">
        <v>136</v>
      </c>
      <c r="I599" s="15" t="s">
        <v>243</v>
      </c>
      <c r="J599" s="15" t="s">
        <v>140</v>
      </c>
      <c r="K599" s="15" t="s">
        <v>1262</v>
      </c>
      <c r="L599" s="15" t="n">
        <v>35</v>
      </c>
      <c r="M599" s="15" t="n">
        <v>130</v>
      </c>
      <c r="N599" s="15" t="n">
        <v>16</v>
      </c>
      <c r="O599" s="15" t="n">
        <v>8</v>
      </c>
      <c r="P599" s="15" t="n">
        <v>189</v>
      </c>
      <c r="Y599" s="15" t="s">
        <v>142</v>
      </c>
      <c r="AB599" s="15" t="s">
        <v>143</v>
      </c>
    </row>
    <row r="600" customFormat="false" ht="15" hidden="false" customHeight="true" outlineLevel="0" collapsed="false">
      <c r="A600" s="15" t="s">
        <v>1260</v>
      </c>
      <c r="B600" s="15" t="s">
        <v>1261</v>
      </c>
      <c r="C600" s="15" t="s">
        <v>217</v>
      </c>
      <c r="D600" s="15" t="s">
        <v>274</v>
      </c>
      <c r="E600" s="15" t="s">
        <v>136</v>
      </c>
      <c r="F600" s="15" t="s">
        <v>137</v>
      </c>
      <c r="G600" s="15" t="s">
        <v>219</v>
      </c>
      <c r="H600" s="15" t="s">
        <v>136</v>
      </c>
      <c r="I600" s="15" t="s">
        <v>243</v>
      </c>
      <c r="J600" s="15" t="s">
        <v>150</v>
      </c>
      <c r="K600" s="15" t="s">
        <v>1263</v>
      </c>
      <c r="L600" s="15" t="n">
        <v>223</v>
      </c>
      <c r="M600" s="15" t="n">
        <v>582</v>
      </c>
      <c r="N600" s="15" t="n">
        <v>187</v>
      </c>
      <c r="O600" s="15" t="n">
        <v>3</v>
      </c>
      <c r="P600" s="15" t="n">
        <v>995</v>
      </c>
      <c r="Y600" s="15" t="s">
        <v>142</v>
      </c>
      <c r="AB600" s="15" t="s">
        <v>143</v>
      </c>
    </row>
    <row r="601" customFormat="false" ht="15" hidden="false" customHeight="true" outlineLevel="0" collapsed="false">
      <c r="A601" s="15" t="s">
        <v>1260</v>
      </c>
      <c r="B601" s="15" t="s">
        <v>1261</v>
      </c>
      <c r="C601" s="15" t="s">
        <v>217</v>
      </c>
      <c r="D601" s="15" t="s">
        <v>274</v>
      </c>
      <c r="E601" s="15" t="s">
        <v>136</v>
      </c>
      <c r="F601" s="15" t="s">
        <v>137</v>
      </c>
      <c r="G601" s="15" t="s">
        <v>219</v>
      </c>
      <c r="H601" s="15" t="s">
        <v>136</v>
      </c>
      <c r="I601" s="15" t="s">
        <v>243</v>
      </c>
      <c r="J601" s="15" t="s">
        <v>166</v>
      </c>
      <c r="K601" s="15" t="s">
        <v>1264</v>
      </c>
      <c r="L601" s="15" t="n">
        <v>14</v>
      </c>
      <c r="M601" s="15" t="n">
        <v>2</v>
      </c>
      <c r="N601" s="15" t="n">
        <v>20</v>
      </c>
      <c r="O601" s="15" t="n">
        <v>1</v>
      </c>
      <c r="P601" s="15" t="n">
        <v>37</v>
      </c>
      <c r="Y601" s="15" t="s">
        <v>142</v>
      </c>
      <c r="AB601" s="15" t="s">
        <v>143</v>
      </c>
    </row>
    <row r="602" customFormat="false" ht="15" hidden="false" customHeight="true" outlineLevel="0" collapsed="false">
      <c r="A602" s="15" t="s">
        <v>1260</v>
      </c>
      <c r="B602" s="15" t="s">
        <v>1261</v>
      </c>
      <c r="C602" s="15" t="s">
        <v>217</v>
      </c>
      <c r="D602" s="15" t="s">
        <v>274</v>
      </c>
      <c r="E602" s="15" t="s">
        <v>136</v>
      </c>
      <c r="F602" s="15" t="s">
        <v>137</v>
      </c>
      <c r="G602" s="15" t="s">
        <v>219</v>
      </c>
      <c r="H602" s="15" t="s">
        <v>136</v>
      </c>
      <c r="I602" s="15" t="s">
        <v>243</v>
      </c>
      <c r="J602" s="15" t="s">
        <v>158</v>
      </c>
      <c r="K602" s="15" t="s">
        <v>1265</v>
      </c>
      <c r="L602" s="15" t="n">
        <v>124</v>
      </c>
      <c r="M602" s="15" t="n">
        <v>34</v>
      </c>
      <c r="N602" s="15" t="n">
        <v>30</v>
      </c>
      <c r="P602" s="15" t="n">
        <v>188</v>
      </c>
      <c r="Y602" s="15" t="s">
        <v>142</v>
      </c>
      <c r="AB602" s="15" t="s">
        <v>143</v>
      </c>
    </row>
    <row r="603" customFormat="false" ht="15" hidden="false" customHeight="true" outlineLevel="0" collapsed="false">
      <c r="A603" s="15" t="s">
        <v>1260</v>
      </c>
      <c r="B603" s="15" t="s">
        <v>1261</v>
      </c>
      <c r="C603" s="15" t="s">
        <v>217</v>
      </c>
      <c r="D603" s="15" t="s">
        <v>274</v>
      </c>
      <c r="E603" s="15" t="s">
        <v>136</v>
      </c>
      <c r="F603" s="15" t="s">
        <v>137</v>
      </c>
      <c r="G603" s="15" t="s">
        <v>219</v>
      </c>
      <c r="H603" s="15" t="s">
        <v>136</v>
      </c>
      <c r="I603" s="15" t="s">
        <v>243</v>
      </c>
      <c r="J603" s="15" t="s">
        <v>169</v>
      </c>
      <c r="K603" s="15" t="s">
        <v>1266</v>
      </c>
      <c r="M603" s="15" t="n">
        <v>28</v>
      </c>
      <c r="O603" s="15" t="n">
        <v>5</v>
      </c>
      <c r="P603" s="15" t="n">
        <v>33</v>
      </c>
      <c r="Y603" s="15" t="s">
        <v>142</v>
      </c>
      <c r="AB603" s="15" t="s">
        <v>143</v>
      </c>
    </row>
    <row r="604" customFormat="false" ht="15" hidden="false" customHeight="true" outlineLevel="0" collapsed="false">
      <c r="A604" s="15" t="s">
        <v>1267</v>
      </c>
      <c r="B604" s="15" t="s">
        <v>1268</v>
      </c>
      <c r="C604" s="15" t="s">
        <v>217</v>
      </c>
      <c r="D604" s="15" t="s">
        <v>218</v>
      </c>
      <c r="E604" s="15" t="s">
        <v>136</v>
      </c>
      <c r="F604" s="15" t="s">
        <v>137</v>
      </c>
      <c r="G604" s="15" t="s">
        <v>219</v>
      </c>
      <c r="H604" s="15" t="s">
        <v>136</v>
      </c>
      <c r="I604" s="15" t="s">
        <v>243</v>
      </c>
      <c r="J604" s="15" t="s">
        <v>140</v>
      </c>
      <c r="K604" s="15" t="s">
        <v>1269</v>
      </c>
      <c r="M604" s="15" t="n">
        <v>5</v>
      </c>
      <c r="P604" s="15" t="n">
        <v>5</v>
      </c>
      <c r="Y604" s="15" t="s">
        <v>142</v>
      </c>
      <c r="AB604" s="15" t="s">
        <v>143</v>
      </c>
    </row>
    <row r="605" customFormat="false" ht="15" hidden="false" customHeight="true" outlineLevel="0" collapsed="false">
      <c r="A605" s="15" t="s">
        <v>1267</v>
      </c>
      <c r="B605" s="15" t="s">
        <v>1268</v>
      </c>
      <c r="C605" s="15" t="s">
        <v>217</v>
      </c>
      <c r="D605" s="15" t="s">
        <v>218</v>
      </c>
      <c r="E605" s="15" t="s">
        <v>136</v>
      </c>
      <c r="F605" s="15" t="s">
        <v>137</v>
      </c>
      <c r="G605" s="15" t="s">
        <v>219</v>
      </c>
      <c r="H605" s="15" t="s">
        <v>136</v>
      </c>
      <c r="I605" s="15" t="s">
        <v>243</v>
      </c>
      <c r="J605" s="15" t="s">
        <v>150</v>
      </c>
      <c r="K605" s="15" t="s">
        <v>1270</v>
      </c>
      <c r="L605" s="15" t="n">
        <v>133</v>
      </c>
      <c r="M605" s="15" t="n">
        <v>505</v>
      </c>
      <c r="N605" s="15" t="n">
        <v>205</v>
      </c>
      <c r="O605" s="15" t="n">
        <v>257</v>
      </c>
      <c r="P605" s="15" t="n">
        <v>1100</v>
      </c>
      <c r="Y605" s="15" t="s">
        <v>142</v>
      </c>
      <c r="AB605" s="15" t="s">
        <v>143</v>
      </c>
    </row>
    <row r="606" customFormat="false" ht="15" hidden="false" customHeight="true" outlineLevel="0" collapsed="false">
      <c r="A606" s="15" t="s">
        <v>1267</v>
      </c>
      <c r="B606" s="15" t="s">
        <v>1268</v>
      </c>
      <c r="C606" s="15" t="s">
        <v>217</v>
      </c>
      <c r="D606" s="15" t="s">
        <v>218</v>
      </c>
      <c r="E606" s="15" t="s">
        <v>136</v>
      </c>
      <c r="F606" s="15" t="s">
        <v>137</v>
      </c>
      <c r="G606" s="15" t="s">
        <v>219</v>
      </c>
      <c r="H606" s="15" t="s">
        <v>136</v>
      </c>
      <c r="I606" s="15" t="s">
        <v>243</v>
      </c>
      <c r="J606" s="15" t="s">
        <v>166</v>
      </c>
      <c r="K606" s="15" t="s">
        <v>1271</v>
      </c>
      <c r="L606" s="15" t="n">
        <v>97</v>
      </c>
      <c r="P606" s="15" t="n">
        <v>97</v>
      </c>
      <c r="Y606" s="15" t="s">
        <v>142</v>
      </c>
      <c r="AB606" s="15" t="s">
        <v>143</v>
      </c>
    </row>
    <row r="607" customFormat="false" ht="15" hidden="false" customHeight="true" outlineLevel="0" collapsed="false">
      <c r="A607" s="15" t="s">
        <v>1267</v>
      </c>
      <c r="B607" s="15" t="s">
        <v>1268</v>
      </c>
      <c r="C607" s="15" t="s">
        <v>217</v>
      </c>
      <c r="D607" s="15" t="s">
        <v>218</v>
      </c>
      <c r="E607" s="15" t="s">
        <v>136</v>
      </c>
      <c r="F607" s="15" t="s">
        <v>137</v>
      </c>
      <c r="G607" s="15" t="s">
        <v>219</v>
      </c>
      <c r="H607" s="15" t="s">
        <v>136</v>
      </c>
      <c r="I607" s="15" t="s">
        <v>243</v>
      </c>
      <c r="J607" s="15" t="s">
        <v>158</v>
      </c>
      <c r="K607" s="15" t="s">
        <v>1272</v>
      </c>
      <c r="L607" s="15" t="n">
        <v>25</v>
      </c>
      <c r="M607" s="15" t="n">
        <v>11</v>
      </c>
      <c r="N607" s="15" t="n">
        <v>4</v>
      </c>
      <c r="O607" s="15" t="n">
        <v>11</v>
      </c>
      <c r="P607" s="15" t="n">
        <v>51</v>
      </c>
      <c r="Y607" s="15" t="s">
        <v>142</v>
      </c>
      <c r="AB607" s="15" t="s">
        <v>143</v>
      </c>
    </row>
    <row r="608" customFormat="false" ht="15" hidden="false" customHeight="true" outlineLevel="0" collapsed="false">
      <c r="A608" s="15" t="s">
        <v>1267</v>
      </c>
      <c r="B608" s="15" t="s">
        <v>1268</v>
      </c>
      <c r="C608" s="15" t="s">
        <v>217</v>
      </c>
      <c r="D608" s="15" t="s">
        <v>218</v>
      </c>
      <c r="E608" s="15" t="s">
        <v>136</v>
      </c>
      <c r="F608" s="15" t="s">
        <v>137</v>
      </c>
      <c r="G608" s="15" t="s">
        <v>219</v>
      </c>
      <c r="H608" s="15" t="s">
        <v>136</v>
      </c>
      <c r="I608" s="15" t="s">
        <v>243</v>
      </c>
      <c r="J608" s="15" t="s">
        <v>169</v>
      </c>
      <c r="K608" s="15" t="s">
        <v>1273</v>
      </c>
      <c r="M608" s="15" t="n">
        <v>1</v>
      </c>
      <c r="N608" s="15" t="n">
        <v>10</v>
      </c>
      <c r="P608" s="15" t="n">
        <v>11</v>
      </c>
      <c r="Y608" s="15" t="s">
        <v>142</v>
      </c>
      <c r="AB608" s="15" t="s">
        <v>143</v>
      </c>
    </row>
    <row r="609" customFormat="false" ht="15" hidden="false" customHeight="true" outlineLevel="0" collapsed="false">
      <c r="A609" s="15" t="s">
        <v>1274</v>
      </c>
      <c r="B609" s="15" t="s">
        <v>1275</v>
      </c>
      <c r="C609" s="15" t="s">
        <v>217</v>
      </c>
      <c r="D609" s="15" t="s">
        <v>235</v>
      </c>
      <c r="E609" s="15" t="s">
        <v>136</v>
      </c>
      <c r="F609" s="15" t="s">
        <v>137</v>
      </c>
      <c r="G609" s="15" t="s">
        <v>219</v>
      </c>
      <c r="H609" s="15" t="s">
        <v>136</v>
      </c>
      <c r="I609" s="15" t="s">
        <v>139</v>
      </c>
      <c r="J609" s="15" t="s">
        <v>150</v>
      </c>
      <c r="K609" s="15" t="s">
        <v>1276</v>
      </c>
      <c r="L609" s="15" t="n">
        <v>9</v>
      </c>
      <c r="P609" s="15" t="n">
        <v>9</v>
      </c>
      <c r="Y609" s="15" t="s">
        <v>142</v>
      </c>
      <c r="AB609" s="15" t="s">
        <v>143</v>
      </c>
    </row>
    <row r="610" customFormat="false" ht="15" hidden="false" customHeight="true" outlineLevel="0" collapsed="false">
      <c r="A610" s="15" t="s">
        <v>1274</v>
      </c>
      <c r="B610" s="15" t="s">
        <v>1275</v>
      </c>
      <c r="C610" s="15" t="s">
        <v>217</v>
      </c>
      <c r="D610" s="15" t="s">
        <v>235</v>
      </c>
      <c r="E610" s="15" t="s">
        <v>136</v>
      </c>
      <c r="F610" s="15" t="s">
        <v>137</v>
      </c>
      <c r="G610" s="15" t="s">
        <v>219</v>
      </c>
      <c r="H610" s="15" t="s">
        <v>136</v>
      </c>
      <c r="I610" s="15" t="s">
        <v>139</v>
      </c>
      <c r="J610" s="15" t="s">
        <v>158</v>
      </c>
      <c r="K610" s="15" t="s">
        <v>1277</v>
      </c>
      <c r="L610" s="15" t="n">
        <v>25</v>
      </c>
      <c r="P610" s="15" t="n">
        <v>25</v>
      </c>
      <c r="Y610" s="15" t="s">
        <v>142</v>
      </c>
      <c r="AB610" s="15" t="s">
        <v>143</v>
      </c>
    </row>
    <row r="611" customFormat="false" ht="15" hidden="false" customHeight="true" outlineLevel="0" collapsed="false">
      <c r="A611" s="15" t="s">
        <v>1278</v>
      </c>
      <c r="B611" s="15" t="s">
        <v>1279</v>
      </c>
      <c r="C611" s="15" t="s">
        <v>217</v>
      </c>
      <c r="D611" s="15" t="s">
        <v>218</v>
      </c>
      <c r="E611" s="15" t="s">
        <v>136</v>
      </c>
      <c r="F611" s="15" t="s">
        <v>137</v>
      </c>
      <c r="G611" s="15" t="s">
        <v>1280</v>
      </c>
      <c r="H611" s="15" t="s">
        <v>136</v>
      </c>
      <c r="I611" s="15" t="s">
        <v>139</v>
      </c>
      <c r="J611" s="15" t="s">
        <v>150</v>
      </c>
      <c r="K611" s="15" t="s">
        <v>1281</v>
      </c>
      <c r="N611" s="15" t="n">
        <v>1</v>
      </c>
      <c r="P611" s="15" t="n">
        <v>1</v>
      </c>
      <c r="Y611" s="15" t="s">
        <v>142</v>
      </c>
      <c r="AB611" s="15" t="s">
        <v>143</v>
      </c>
    </row>
    <row r="612" customFormat="false" ht="15" hidden="false" customHeight="true" outlineLevel="0" collapsed="false">
      <c r="A612" s="15" t="s">
        <v>1282</v>
      </c>
      <c r="B612" s="15" t="s">
        <v>1283</v>
      </c>
      <c r="C612" s="15" t="s">
        <v>217</v>
      </c>
      <c r="D612" s="15" t="s">
        <v>235</v>
      </c>
      <c r="E612" s="15" t="s">
        <v>136</v>
      </c>
      <c r="F612" s="15" t="s">
        <v>137</v>
      </c>
      <c r="G612" s="15" t="s">
        <v>231</v>
      </c>
      <c r="H612" s="15" t="s">
        <v>136</v>
      </c>
      <c r="I612" s="15" t="s">
        <v>139</v>
      </c>
      <c r="J612" s="15" t="s">
        <v>150</v>
      </c>
      <c r="K612" s="15" t="s">
        <v>1284</v>
      </c>
      <c r="M612" s="15" t="n">
        <v>3</v>
      </c>
      <c r="P612" s="15" t="n">
        <v>3</v>
      </c>
      <c r="Y612" s="15" t="s">
        <v>156</v>
      </c>
      <c r="AB612" s="15" t="s">
        <v>143</v>
      </c>
    </row>
    <row r="613" customFormat="false" ht="15" hidden="false" customHeight="true" outlineLevel="0" collapsed="false">
      <c r="A613" s="15" t="s">
        <v>1285</v>
      </c>
      <c r="B613" s="15" t="s">
        <v>1286</v>
      </c>
      <c r="C613" s="15" t="s">
        <v>217</v>
      </c>
      <c r="D613" s="15" t="s">
        <v>218</v>
      </c>
      <c r="E613" s="15" t="s">
        <v>136</v>
      </c>
      <c r="F613" s="15" t="s">
        <v>137</v>
      </c>
      <c r="G613" s="15" t="s">
        <v>308</v>
      </c>
      <c r="H613" s="15" t="s">
        <v>136</v>
      </c>
      <c r="I613" s="15" t="s">
        <v>243</v>
      </c>
      <c r="J613" s="15" t="s">
        <v>140</v>
      </c>
      <c r="K613" s="15" t="s">
        <v>1287</v>
      </c>
      <c r="L613" s="15" t="n">
        <v>8</v>
      </c>
      <c r="M613" s="15" t="n">
        <v>22</v>
      </c>
      <c r="N613" s="15" t="n">
        <v>2</v>
      </c>
      <c r="O613" s="15" t="n">
        <v>9</v>
      </c>
      <c r="P613" s="15" t="n">
        <v>41</v>
      </c>
      <c r="Y613" s="15" t="s">
        <v>142</v>
      </c>
      <c r="AB613" s="15" t="s">
        <v>143</v>
      </c>
    </row>
    <row r="614" customFormat="false" ht="15" hidden="false" customHeight="true" outlineLevel="0" collapsed="false">
      <c r="A614" s="15" t="s">
        <v>1285</v>
      </c>
      <c r="B614" s="15" t="s">
        <v>1286</v>
      </c>
      <c r="C614" s="15" t="s">
        <v>217</v>
      </c>
      <c r="D614" s="15" t="s">
        <v>218</v>
      </c>
      <c r="E614" s="15" t="s">
        <v>136</v>
      </c>
      <c r="F614" s="15" t="s">
        <v>137</v>
      </c>
      <c r="G614" s="15" t="s">
        <v>308</v>
      </c>
      <c r="H614" s="15" t="s">
        <v>136</v>
      </c>
      <c r="I614" s="15" t="s">
        <v>243</v>
      </c>
      <c r="J614" s="15" t="s">
        <v>144</v>
      </c>
      <c r="K614" s="15" t="s">
        <v>1288</v>
      </c>
      <c r="N614" s="15" t="n">
        <v>3</v>
      </c>
      <c r="P614" s="15" t="n">
        <v>3</v>
      </c>
      <c r="Y614" s="15" t="s">
        <v>142</v>
      </c>
      <c r="AB614" s="15" t="s">
        <v>143</v>
      </c>
    </row>
    <row r="615" customFormat="false" ht="15" hidden="false" customHeight="true" outlineLevel="0" collapsed="false">
      <c r="A615" s="15" t="s">
        <v>1285</v>
      </c>
      <c r="B615" s="15" t="s">
        <v>1286</v>
      </c>
      <c r="C615" s="15" t="s">
        <v>217</v>
      </c>
      <c r="D615" s="15" t="s">
        <v>218</v>
      </c>
      <c r="E615" s="15" t="s">
        <v>136</v>
      </c>
      <c r="F615" s="15" t="s">
        <v>137</v>
      </c>
      <c r="G615" s="15" t="s">
        <v>308</v>
      </c>
      <c r="H615" s="15" t="s">
        <v>136</v>
      </c>
      <c r="I615" s="15" t="s">
        <v>243</v>
      </c>
      <c r="J615" s="15" t="s">
        <v>150</v>
      </c>
      <c r="K615" s="15" t="s">
        <v>1289</v>
      </c>
      <c r="L615" s="15" t="n">
        <v>201</v>
      </c>
      <c r="M615" s="15" t="n">
        <v>685</v>
      </c>
      <c r="N615" s="15" t="n">
        <v>217</v>
      </c>
      <c r="O615" s="15" t="n">
        <v>199</v>
      </c>
      <c r="P615" s="15" t="n">
        <v>1302</v>
      </c>
      <c r="Y615" s="15" t="s">
        <v>142</v>
      </c>
      <c r="AB615" s="15" t="s">
        <v>143</v>
      </c>
    </row>
    <row r="616" customFormat="false" ht="15" hidden="false" customHeight="true" outlineLevel="0" collapsed="false">
      <c r="A616" s="15" t="s">
        <v>1285</v>
      </c>
      <c r="B616" s="15" t="s">
        <v>1286</v>
      </c>
      <c r="C616" s="15" t="s">
        <v>217</v>
      </c>
      <c r="D616" s="15" t="s">
        <v>218</v>
      </c>
      <c r="E616" s="15" t="s">
        <v>136</v>
      </c>
      <c r="F616" s="15" t="s">
        <v>137</v>
      </c>
      <c r="G616" s="15" t="s">
        <v>308</v>
      </c>
      <c r="H616" s="15" t="s">
        <v>136</v>
      </c>
      <c r="I616" s="15" t="s">
        <v>243</v>
      </c>
      <c r="J616" s="15" t="s">
        <v>166</v>
      </c>
      <c r="K616" s="15" t="s">
        <v>1290</v>
      </c>
      <c r="M616" s="15" t="n">
        <v>6</v>
      </c>
      <c r="P616" s="15" t="n">
        <v>6</v>
      </c>
      <c r="Y616" s="15" t="s">
        <v>142</v>
      </c>
      <c r="AB616" s="15" t="s">
        <v>143</v>
      </c>
    </row>
    <row r="617" customFormat="false" ht="15" hidden="false" customHeight="true" outlineLevel="0" collapsed="false">
      <c r="A617" s="15" t="s">
        <v>1285</v>
      </c>
      <c r="B617" s="15" t="s">
        <v>1286</v>
      </c>
      <c r="C617" s="15" t="s">
        <v>217</v>
      </c>
      <c r="D617" s="15" t="s">
        <v>218</v>
      </c>
      <c r="E617" s="15" t="s">
        <v>136</v>
      </c>
      <c r="F617" s="15" t="s">
        <v>137</v>
      </c>
      <c r="G617" s="15" t="s">
        <v>308</v>
      </c>
      <c r="H617" s="15" t="s">
        <v>136</v>
      </c>
      <c r="I617" s="15" t="s">
        <v>243</v>
      </c>
      <c r="J617" s="15" t="s">
        <v>158</v>
      </c>
      <c r="K617" s="15" t="s">
        <v>1291</v>
      </c>
      <c r="L617" s="15" t="n">
        <v>24</v>
      </c>
      <c r="M617" s="15" t="n">
        <v>259</v>
      </c>
      <c r="N617" s="15" t="n">
        <v>132</v>
      </c>
      <c r="O617" s="15" t="n">
        <v>3</v>
      </c>
      <c r="P617" s="15" t="n">
        <v>418</v>
      </c>
      <c r="Y617" s="15" t="s">
        <v>142</v>
      </c>
      <c r="AB617" s="15" t="s">
        <v>143</v>
      </c>
    </row>
    <row r="618" customFormat="false" ht="15" hidden="false" customHeight="true" outlineLevel="0" collapsed="false">
      <c r="A618" s="15" t="s">
        <v>1285</v>
      </c>
      <c r="B618" s="15" t="s">
        <v>1286</v>
      </c>
      <c r="C618" s="15" t="s">
        <v>217</v>
      </c>
      <c r="D618" s="15" t="s">
        <v>218</v>
      </c>
      <c r="E618" s="15" t="s">
        <v>136</v>
      </c>
      <c r="F618" s="15" t="s">
        <v>137</v>
      </c>
      <c r="G618" s="15" t="s">
        <v>308</v>
      </c>
      <c r="H618" s="15" t="s">
        <v>136</v>
      </c>
      <c r="I618" s="15" t="s">
        <v>243</v>
      </c>
      <c r="J618" s="15" t="s">
        <v>169</v>
      </c>
      <c r="K618" s="15" t="s">
        <v>1292</v>
      </c>
      <c r="L618" s="15" t="n">
        <v>4</v>
      </c>
      <c r="M618" s="15" t="n">
        <v>375</v>
      </c>
      <c r="N618" s="15" t="n">
        <v>55</v>
      </c>
      <c r="P618" s="15" t="n">
        <v>434</v>
      </c>
      <c r="Y618" s="15" t="s">
        <v>142</v>
      </c>
      <c r="AB618" s="15" t="s">
        <v>143</v>
      </c>
    </row>
    <row r="619" customFormat="false" ht="15" hidden="false" customHeight="true" outlineLevel="0" collapsed="false">
      <c r="A619" s="15" t="s">
        <v>1293</v>
      </c>
      <c r="B619" s="15" t="s">
        <v>1294</v>
      </c>
      <c r="C619" s="15" t="s">
        <v>217</v>
      </c>
      <c r="D619" s="15" t="s">
        <v>218</v>
      </c>
      <c r="E619" s="15" t="s">
        <v>136</v>
      </c>
      <c r="F619" s="15" t="s">
        <v>137</v>
      </c>
      <c r="G619" s="15" t="s">
        <v>308</v>
      </c>
      <c r="H619" s="15" t="s">
        <v>136</v>
      </c>
      <c r="I619" s="15" t="s">
        <v>243</v>
      </c>
      <c r="J619" s="15" t="s">
        <v>140</v>
      </c>
      <c r="K619" s="15" t="s">
        <v>1295</v>
      </c>
      <c r="L619" s="15" t="n">
        <v>2</v>
      </c>
      <c r="M619" s="15" t="n">
        <v>7</v>
      </c>
      <c r="N619" s="15" t="n">
        <v>26</v>
      </c>
      <c r="O619" s="15" t="n">
        <v>3</v>
      </c>
      <c r="P619" s="15" t="n">
        <v>38</v>
      </c>
      <c r="Y619" s="15" t="s">
        <v>142</v>
      </c>
      <c r="AB619" s="15" t="s">
        <v>143</v>
      </c>
    </row>
    <row r="620" customFormat="false" ht="15" hidden="false" customHeight="true" outlineLevel="0" collapsed="false">
      <c r="A620" s="15" t="s">
        <v>1293</v>
      </c>
      <c r="B620" s="15" t="s">
        <v>1294</v>
      </c>
      <c r="C620" s="15" t="s">
        <v>217</v>
      </c>
      <c r="D620" s="15" t="s">
        <v>218</v>
      </c>
      <c r="E620" s="15" t="s">
        <v>136</v>
      </c>
      <c r="F620" s="15" t="s">
        <v>137</v>
      </c>
      <c r="G620" s="15" t="s">
        <v>308</v>
      </c>
      <c r="H620" s="15" t="s">
        <v>136</v>
      </c>
      <c r="I620" s="15" t="s">
        <v>243</v>
      </c>
      <c r="J620" s="15" t="s">
        <v>144</v>
      </c>
      <c r="K620" s="15" t="s">
        <v>1296</v>
      </c>
      <c r="N620" s="15" t="n">
        <v>1</v>
      </c>
      <c r="P620" s="15" t="n">
        <v>1</v>
      </c>
      <c r="Y620" s="15" t="s">
        <v>142</v>
      </c>
      <c r="AB620" s="15" t="s">
        <v>143</v>
      </c>
    </row>
    <row r="621" customFormat="false" ht="15" hidden="false" customHeight="true" outlineLevel="0" collapsed="false">
      <c r="A621" s="15" t="s">
        <v>1293</v>
      </c>
      <c r="B621" s="15" t="s">
        <v>1294</v>
      </c>
      <c r="C621" s="15" t="s">
        <v>217</v>
      </c>
      <c r="D621" s="15" t="s">
        <v>218</v>
      </c>
      <c r="E621" s="15" t="s">
        <v>136</v>
      </c>
      <c r="F621" s="15" t="s">
        <v>137</v>
      </c>
      <c r="G621" s="15" t="s">
        <v>308</v>
      </c>
      <c r="H621" s="15" t="s">
        <v>136</v>
      </c>
      <c r="I621" s="15" t="s">
        <v>243</v>
      </c>
      <c r="J621" s="15" t="s">
        <v>150</v>
      </c>
      <c r="K621" s="15" t="s">
        <v>1297</v>
      </c>
      <c r="L621" s="15" t="n">
        <v>563</v>
      </c>
      <c r="M621" s="15" t="n">
        <v>257</v>
      </c>
      <c r="N621" s="15" t="n">
        <v>169</v>
      </c>
      <c r="O621" s="15" t="n">
        <v>188</v>
      </c>
      <c r="P621" s="15" t="n">
        <v>1177</v>
      </c>
      <c r="Y621" s="15" t="s">
        <v>142</v>
      </c>
      <c r="AB621" s="15" t="s">
        <v>143</v>
      </c>
    </row>
    <row r="622" customFormat="false" ht="15" hidden="false" customHeight="true" outlineLevel="0" collapsed="false">
      <c r="A622" s="15" t="s">
        <v>1293</v>
      </c>
      <c r="B622" s="15" t="s">
        <v>1294</v>
      </c>
      <c r="C622" s="15" t="s">
        <v>217</v>
      </c>
      <c r="D622" s="15" t="s">
        <v>218</v>
      </c>
      <c r="E622" s="15" t="s">
        <v>136</v>
      </c>
      <c r="F622" s="15" t="s">
        <v>137</v>
      </c>
      <c r="G622" s="15" t="s">
        <v>308</v>
      </c>
      <c r="H622" s="15" t="s">
        <v>136</v>
      </c>
      <c r="I622" s="15" t="s">
        <v>243</v>
      </c>
      <c r="J622" s="15" t="s">
        <v>158</v>
      </c>
      <c r="K622" s="15" t="s">
        <v>1298</v>
      </c>
      <c r="L622" s="15" t="n">
        <v>82</v>
      </c>
      <c r="M622" s="15" t="n">
        <v>46</v>
      </c>
      <c r="N622" s="15" t="n">
        <v>56</v>
      </c>
      <c r="O622" s="15" t="n">
        <v>11</v>
      </c>
      <c r="P622" s="15" t="n">
        <v>195</v>
      </c>
      <c r="Y622" s="15" t="s">
        <v>142</v>
      </c>
      <c r="AB622" s="15" t="s">
        <v>143</v>
      </c>
    </row>
    <row r="623" customFormat="false" ht="15" hidden="false" customHeight="true" outlineLevel="0" collapsed="false">
      <c r="A623" s="15" t="s">
        <v>1293</v>
      </c>
      <c r="B623" s="15" t="s">
        <v>1294</v>
      </c>
      <c r="C623" s="15" t="s">
        <v>217</v>
      </c>
      <c r="D623" s="15" t="s">
        <v>218</v>
      </c>
      <c r="E623" s="15" t="s">
        <v>136</v>
      </c>
      <c r="F623" s="15" t="s">
        <v>137</v>
      </c>
      <c r="G623" s="15" t="s">
        <v>308</v>
      </c>
      <c r="H623" s="15" t="s">
        <v>136</v>
      </c>
      <c r="I623" s="15" t="s">
        <v>243</v>
      </c>
      <c r="J623" s="15" t="s">
        <v>169</v>
      </c>
      <c r="K623" s="15" t="s">
        <v>1299</v>
      </c>
      <c r="N623" s="15" t="n">
        <v>73</v>
      </c>
      <c r="O623" s="15" t="n">
        <v>44</v>
      </c>
      <c r="P623" s="15" t="n">
        <v>117</v>
      </c>
      <c r="Y623" s="15" t="s">
        <v>142</v>
      </c>
      <c r="AB623" s="15" t="s">
        <v>143</v>
      </c>
    </row>
    <row r="624" customFormat="false" ht="15" hidden="false" customHeight="true" outlineLevel="0" collapsed="false">
      <c r="A624" s="15" t="s">
        <v>1300</v>
      </c>
      <c r="B624" s="15" t="s">
        <v>1301</v>
      </c>
      <c r="C624" s="15" t="s">
        <v>217</v>
      </c>
      <c r="D624" s="15" t="s">
        <v>218</v>
      </c>
      <c r="E624" s="15" t="s">
        <v>136</v>
      </c>
      <c r="F624" s="15" t="s">
        <v>137</v>
      </c>
      <c r="G624" s="15" t="s">
        <v>1302</v>
      </c>
      <c r="H624" s="15" t="s">
        <v>136</v>
      </c>
      <c r="I624" s="15" t="s">
        <v>139</v>
      </c>
      <c r="J624" s="15" t="s">
        <v>150</v>
      </c>
      <c r="K624" s="15" t="s">
        <v>1303</v>
      </c>
      <c r="M624" s="15" t="n">
        <v>55</v>
      </c>
      <c r="N624" s="15" t="n">
        <v>21</v>
      </c>
      <c r="P624" s="15" t="n">
        <v>76</v>
      </c>
      <c r="Y624" s="15" t="s">
        <v>142</v>
      </c>
      <c r="AB624" s="15" t="s">
        <v>143</v>
      </c>
    </row>
    <row r="625" customFormat="false" ht="15" hidden="false" customHeight="true" outlineLevel="0" collapsed="false">
      <c r="A625" s="15" t="s">
        <v>1300</v>
      </c>
      <c r="B625" s="15" t="s">
        <v>1301</v>
      </c>
      <c r="C625" s="15" t="s">
        <v>217</v>
      </c>
      <c r="D625" s="15" t="s">
        <v>218</v>
      </c>
      <c r="E625" s="15" t="s">
        <v>136</v>
      </c>
      <c r="F625" s="15" t="s">
        <v>137</v>
      </c>
      <c r="G625" s="15" t="s">
        <v>1302</v>
      </c>
      <c r="H625" s="15" t="s">
        <v>136</v>
      </c>
      <c r="I625" s="15" t="s">
        <v>139</v>
      </c>
      <c r="J625" s="15" t="s">
        <v>158</v>
      </c>
      <c r="K625" s="15" t="s">
        <v>1304</v>
      </c>
      <c r="M625" s="15" t="n">
        <v>21</v>
      </c>
      <c r="P625" s="15" t="n">
        <v>21</v>
      </c>
      <c r="Y625" s="15" t="s">
        <v>142</v>
      </c>
      <c r="AB625" s="15" t="s">
        <v>143</v>
      </c>
    </row>
    <row r="626" customFormat="false" ht="15" hidden="false" customHeight="true" outlineLevel="0" collapsed="false">
      <c r="A626" s="15" t="s">
        <v>1300</v>
      </c>
      <c r="B626" s="15" t="s">
        <v>1301</v>
      </c>
      <c r="C626" s="15" t="s">
        <v>217</v>
      </c>
      <c r="D626" s="15" t="s">
        <v>218</v>
      </c>
      <c r="E626" s="15" t="s">
        <v>136</v>
      </c>
      <c r="F626" s="15" t="s">
        <v>137</v>
      </c>
      <c r="G626" s="15" t="s">
        <v>1302</v>
      </c>
      <c r="H626" s="15" t="s">
        <v>136</v>
      </c>
      <c r="I626" s="15" t="s">
        <v>139</v>
      </c>
      <c r="J626" s="15" t="s">
        <v>169</v>
      </c>
      <c r="K626" s="15" t="s">
        <v>1305</v>
      </c>
      <c r="N626" s="15" t="n">
        <v>6</v>
      </c>
      <c r="P626" s="15" t="n">
        <v>6</v>
      </c>
      <c r="Y626" s="15" t="s">
        <v>142</v>
      </c>
      <c r="AB626" s="15" t="s">
        <v>143</v>
      </c>
    </row>
    <row r="627" customFormat="false" ht="15" hidden="false" customHeight="true" outlineLevel="0" collapsed="false">
      <c r="A627" s="15" t="s">
        <v>1306</v>
      </c>
      <c r="B627" s="15" t="s">
        <v>1307</v>
      </c>
      <c r="C627" s="15" t="s">
        <v>148</v>
      </c>
      <c r="E627" s="15" t="s">
        <v>788</v>
      </c>
      <c r="F627" s="15" t="s">
        <v>137</v>
      </c>
      <c r="G627" s="15" t="s">
        <v>788</v>
      </c>
      <c r="H627" s="15" t="s">
        <v>136</v>
      </c>
      <c r="I627" s="15" t="s">
        <v>139</v>
      </c>
      <c r="J627" s="15" t="s">
        <v>150</v>
      </c>
      <c r="K627" s="15" t="s">
        <v>1308</v>
      </c>
      <c r="L627" s="15" t="n">
        <v>6</v>
      </c>
      <c r="P627" s="15" t="n">
        <v>6</v>
      </c>
      <c r="Y627" s="15" t="s">
        <v>142</v>
      </c>
      <c r="AB627" s="15" t="s">
        <v>143</v>
      </c>
    </row>
    <row r="628" customFormat="false" ht="15" hidden="false" customHeight="true" outlineLevel="0" collapsed="false">
      <c r="A628" s="15" t="s">
        <v>1309</v>
      </c>
      <c r="B628" s="15" t="s">
        <v>1310</v>
      </c>
      <c r="C628" s="15" t="s">
        <v>148</v>
      </c>
      <c r="E628" s="15" t="s">
        <v>136</v>
      </c>
      <c r="F628" s="15" t="s">
        <v>137</v>
      </c>
      <c r="G628" s="15" t="s">
        <v>1311</v>
      </c>
      <c r="H628" s="15" t="s">
        <v>136</v>
      </c>
      <c r="I628" s="15" t="s">
        <v>139</v>
      </c>
      <c r="J628" s="15" t="s">
        <v>150</v>
      </c>
      <c r="K628" s="15" t="s">
        <v>1312</v>
      </c>
      <c r="N628" s="15" t="n">
        <v>5</v>
      </c>
      <c r="P628" s="15" t="n">
        <v>5</v>
      </c>
      <c r="Y628" s="15" t="s">
        <v>142</v>
      </c>
      <c r="AB628" s="15" t="s">
        <v>143</v>
      </c>
    </row>
    <row r="629" customFormat="false" ht="15" hidden="false" customHeight="true" outlineLevel="0" collapsed="false">
      <c r="A629" s="15" t="s">
        <v>1313</v>
      </c>
      <c r="B629" s="15" t="s">
        <v>1314</v>
      </c>
      <c r="C629" s="15" t="s">
        <v>134</v>
      </c>
      <c r="D629" s="15" t="s">
        <v>135</v>
      </c>
      <c r="E629" s="15" t="s">
        <v>136</v>
      </c>
      <c r="F629" s="15" t="s">
        <v>137</v>
      </c>
      <c r="G629" s="15" t="s">
        <v>949</v>
      </c>
      <c r="H629" s="15" t="s">
        <v>136</v>
      </c>
      <c r="I629" s="15" t="s">
        <v>139</v>
      </c>
      <c r="J629" s="15" t="s">
        <v>150</v>
      </c>
      <c r="K629" s="15" t="s">
        <v>1315</v>
      </c>
      <c r="L629" s="15" t="n">
        <v>46</v>
      </c>
      <c r="N629" s="15" t="n">
        <v>21</v>
      </c>
      <c r="O629" s="15" t="n">
        <v>23</v>
      </c>
      <c r="P629" s="15" t="n">
        <v>90</v>
      </c>
      <c r="Y629" s="15" t="s">
        <v>142</v>
      </c>
      <c r="AB629" s="15" t="s">
        <v>143</v>
      </c>
    </row>
    <row r="630" customFormat="false" ht="15" hidden="false" customHeight="true" outlineLevel="0" collapsed="false">
      <c r="A630" s="15" t="s">
        <v>1313</v>
      </c>
      <c r="B630" s="15" t="s">
        <v>1314</v>
      </c>
      <c r="C630" s="15" t="s">
        <v>134</v>
      </c>
      <c r="D630" s="15" t="s">
        <v>135</v>
      </c>
      <c r="E630" s="15" t="s">
        <v>136</v>
      </c>
      <c r="F630" s="15" t="s">
        <v>137</v>
      </c>
      <c r="G630" s="15" t="s">
        <v>949</v>
      </c>
      <c r="H630" s="15" t="s">
        <v>136</v>
      </c>
      <c r="I630" s="15" t="s">
        <v>139</v>
      </c>
      <c r="J630" s="15" t="s">
        <v>158</v>
      </c>
      <c r="K630" s="15" t="s">
        <v>1316</v>
      </c>
      <c r="L630" s="15" t="n">
        <v>110</v>
      </c>
      <c r="N630" s="15" t="n">
        <v>19</v>
      </c>
      <c r="O630" s="15" t="n">
        <v>4</v>
      </c>
      <c r="P630" s="15" t="n">
        <v>133</v>
      </c>
      <c r="Y630" s="15" t="s">
        <v>142</v>
      </c>
      <c r="AB630" s="15" t="s">
        <v>143</v>
      </c>
    </row>
    <row r="631" customFormat="false" ht="15" hidden="false" customHeight="true" outlineLevel="0" collapsed="false">
      <c r="A631" s="15" t="s">
        <v>1317</v>
      </c>
      <c r="B631" s="15" t="s">
        <v>1318</v>
      </c>
      <c r="C631" s="15" t="s">
        <v>148</v>
      </c>
      <c r="E631" s="15" t="s">
        <v>136</v>
      </c>
      <c r="F631" s="15" t="s">
        <v>137</v>
      </c>
      <c r="G631" s="15" t="s">
        <v>231</v>
      </c>
      <c r="H631" s="15" t="s">
        <v>136</v>
      </c>
      <c r="I631" s="15" t="s">
        <v>139</v>
      </c>
      <c r="J631" s="15" t="s">
        <v>150</v>
      </c>
      <c r="K631" s="15" t="s">
        <v>1319</v>
      </c>
      <c r="M631" s="15" t="n">
        <v>3</v>
      </c>
      <c r="N631" s="15" t="n">
        <v>3</v>
      </c>
      <c r="P631" s="15" t="n">
        <v>6</v>
      </c>
      <c r="Y631" s="15" t="s">
        <v>156</v>
      </c>
      <c r="AB631" s="15" t="s">
        <v>143</v>
      </c>
    </row>
    <row r="632" customFormat="false" ht="15" hidden="false" customHeight="true" outlineLevel="0" collapsed="false">
      <c r="A632" s="15" t="s">
        <v>1317</v>
      </c>
      <c r="B632" s="15" t="s">
        <v>1318</v>
      </c>
      <c r="C632" s="15" t="s">
        <v>148</v>
      </c>
      <c r="E632" s="15" t="s">
        <v>136</v>
      </c>
      <c r="F632" s="15" t="s">
        <v>137</v>
      </c>
      <c r="G632" s="15" t="s">
        <v>231</v>
      </c>
      <c r="H632" s="15" t="s">
        <v>136</v>
      </c>
      <c r="I632" s="15" t="s">
        <v>139</v>
      </c>
      <c r="J632" s="15" t="s">
        <v>158</v>
      </c>
      <c r="K632" s="15" t="s">
        <v>1320</v>
      </c>
      <c r="M632" s="15" t="n">
        <v>8</v>
      </c>
      <c r="N632" s="15" t="n">
        <v>21</v>
      </c>
      <c r="P632" s="15" t="n">
        <v>29</v>
      </c>
      <c r="Y632" s="15" t="s">
        <v>156</v>
      </c>
      <c r="AB632" s="15" t="s">
        <v>143</v>
      </c>
    </row>
    <row r="633" customFormat="false" ht="15" hidden="false" customHeight="true" outlineLevel="0" collapsed="false">
      <c r="A633" s="15" t="s">
        <v>1321</v>
      </c>
      <c r="B633" s="15" t="s">
        <v>1322</v>
      </c>
      <c r="C633" s="15" t="s">
        <v>134</v>
      </c>
      <c r="D633" s="15" t="s">
        <v>541</v>
      </c>
      <c r="E633" s="15" t="s">
        <v>136</v>
      </c>
      <c r="F633" s="15" t="s">
        <v>137</v>
      </c>
      <c r="G633" s="15" t="s">
        <v>210</v>
      </c>
      <c r="H633" s="15" t="s">
        <v>136</v>
      </c>
      <c r="I633" s="15" t="s">
        <v>243</v>
      </c>
      <c r="J633" s="15" t="s">
        <v>140</v>
      </c>
      <c r="K633" s="15" t="s">
        <v>1323</v>
      </c>
      <c r="L633" s="15" t="n">
        <v>63</v>
      </c>
      <c r="M633" s="15" t="n">
        <v>34</v>
      </c>
      <c r="N633" s="15" t="n">
        <v>381</v>
      </c>
      <c r="P633" s="15" t="n">
        <v>478</v>
      </c>
      <c r="Y633" s="15" t="s">
        <v>142</v>
      </c>
      <c r="AB633" s="15" t="s">
        <v>143</v>
      </c>
    </row>
    <row r="634" customFormat="false" ht="15" hidden="false" customHeight="true" outlineLevel="0" collapsed="false">
      <c r="A634" s="15" t="s">
        <v>1321</v>
      </c>
      <c r="B634" s="15" t="s">
        <v>1322</v>
      </c>
      <c r="C634" s="15" t="s">
        <v>134</v>
      </c>
      <c r="D634" s="15" t="s">
        <v>541</v>
      </c>
      <c r="E634" s="15" t="s">
        <v>136</v>
      </c>
      <c r="F634" s="15" t="s">
        <v>137</v>
      </c>
      <c r="G634" s="15" t="s">
        <v>210</v>
      </c>
      <c r="H634" s="15" t="s">
        <v>136</v>
      </c>
      <c r="I634" s="15" t="s">
        <v>243</v>
      </c>
      <c r="J634" s="15" t="s">
        <v>144</v>
      </c>
      <c r="K634" s="15" t="s">
        <v>1324</v>
      </c>
      <c r="L634" s="15" t="n">
        <v>8</v>
      </c>
      <c r="M634" s="15" t="n">
        <v>2</v>
      </c>
      <c r="P634" s="15" t="n">
        <v>10</v>
      </c>
      <c r="Y634" s="15" t="s">
        <v>142</v>
      </c>
      <c r="AB634" s="15" t="s">
        <v>143</v>
      </c>
    </row>
    <row r="635" customFormat="false" ht="15" hidden="false" customHeight="true" outlineLevel="0" collapsed="false">
      <c r="A635" s="15" t="s">
        <v>1321</v>
      </c>
      <c r="B635" s="15" t="s">
        <v>1322</v>
      </c>
      <c r="C635" s="15" t="s">
        <v>134</v>
      </c>
      <c r="D635" s="15" t="s">
        <v>541</v>
      </c>
      <c r="E635" s="15" t="s">
        <v>136</v>
      </c>
      <c r="F635" s="15" t="s">
        <v>137</v>
      </c>
      <c r="G635" s="15" t="s">
        <v>210</v>
      </c>
      <c r="H635" s="15" t="s">
        <v>136</v>
      </c>
      <c r="I635" s="15" t="s">
        <v>243</v>
      </c>
      <c r="J635" s="15" t="s">
        <v>150</v>
      </c>
      <c r="K635" s="15" t="s">
        <v>1325</v>
      </c>
      <c r="L635" s="15" t="n">
        <v>80</v>
      </c>
      <c r="M635" s="15" t="n">
        <v>85</v>
      </c>
      <c r="N635" s="15" t="n">
        <v>47</v>
      </c>
      <c r="O635" s="15" t="n">
        <v>20</v>
      </c>
      <c r="P635" s="15" t="n">
        <v>232</v>
      </c>
      <c r="Y635" s="15" t="s">
        <v>142</v>
      </c>
      <c r="AB635" s="15" t="s">
        <v>143</v>
      </c>
    </row>
    <row r="636" customFormat="false" ht="15" hidden="false" customHeight="true" outlineLevel="0" collapsed="false">
      <c r="A636" s="15" t="s">
        <v>1321</v>
      </c>
      <c r="B636" s="15" t="s">
        <v>1322</v>
      </c>
      <c r="C636" s="15" t="s">
        <v>134</v>
      </c>
      <c r="D636" s="15" t="s">
        <v>541</v>
      </c>
      <c r="E636" s="15" t="s">
        <v>136</v>
      </c>
      <c r="F636" s="15" t="s">
        <v>137</v>
      </c>
      <c r="G636" s="15" t="s">
        <v>210</v>
      </c>
      <c r="H636" s="15" t="s">
        <v>136</v>
      </c>
      <c r="I636" s="15" t="s">
        <v>243</v>
      </c>
      <c r="J636" s="15" t="s">
        <v>166</v>
      </c>
      <c r="K636" s="15" t="s">
        <v>1326</v>
      </c>
      <c r="M636" s="15" t="n">
        <v>9</v>
      </c>
      <c r="P636" s="15" t="n">
        <v>9</v>
      </c>
      <c r="Y636" s="15" t="s">
        <v>142</v>
      </c>
      <c r="AB636" s="15" t="s">
        <v>143</v>
      </c>
    </row>
    <row r="637" customFormat="false" ht="15" hidden="false" customHeight="true" outlineLevel="0" collapsed="false">
      <c r="A637" s="15" t="s">
        <v>1321</v>
      </c>
      <c r="B637" s="15" t="s">
        <v>1322</v>
      </c>
      <c r="C637" s="15" t="s">
        <v>134</v>
      </c>
      <c r="D637" s="15" t="s">
        <v>541</v>
      </c>
      <c r="E637" s="15" t="s">
        <v>136</v>
      </c>
      <c r="F637" s="15" t="s">
        <v>137</v>
      </c>
      <c r="G637" s="15" t="s">
        <v>210</v>
      </c>
      <c r="H637" s="15" t="s">
        <v>136</v>
      </c>
      <c r="I637" s="15" t="s">
        <v>243</v>
      </c>
      <c r="J637" s="15" t="s">
        <v>158</v>
      </c>
      <c r="K637" s="15" t="s">
        <v>1327</v>
      </c>
      <c r="L637" s="15" t="n">
        <v>29</v>
      </c>
      <c r="M637" s="15" t="n">
        <v>28</v>
      </c>
      <c r="P637" s="15" t="n">
        <v>57</v>
      </c>
      <c r="Y637" s="15" t="s">
        <v>142</v>
      </c>
      <c r="AB637" s="15" t="s">
        <v>143</v>
      </c>
    </row>
    <row r="638" customFormat="false" ht="15" hidden="false" customHeight="true" outlineLevel="0" collapsed="false">
      <c r="A638" s="15" t="s">
        <v>1321</v>
      </c>
      <c r="B638" s="15" t="s">
        <v>1322</v>
      </c>
      <c r="C638" s="15" t="s">
        <v>134</v>
      </c>
      <c r="D638" s="15" t="s">
        <v>541</v>
      </c>
      <c r="E638" s="15" t="s">
        <v>136</v>
      </c>
      <c r="F638" s="15" t="s">
        <v>137</v>
      </c>
      <c r="G638" s="15" t="s">
        <v>210</v>
      </c>
      <c r="H638" s="15" t="s">
        <v>136</v>
      </c>
      <c r="I638" s="15" t="s">
        <v>243</v>
      </c>
      <c r="J638" s="15" t="s">
        <v>169</v>
      </c>
      <c r="K638" s="15" t="s">
        <v>1328</v>
      </c>
      <c r="L638" s="15" t="n">
        <v>1</v>
      </c>
      <c r="P638" s="15" t="n">
        <v>1</v>
      </c>
      <c r="Y638" s="15" t="s">
        <v>142</v>
      </c>
      <c r="AB638" s="15" t="s">
        <v>143</v>
      </c>
    </row>
    <row r="639" customFormat="false" ht="15" hidden="false" customHeight="true" outlineLevel="0" collapsed="false">
      <c r="A639" s="15" t="s">
        <v>1329</v>
      </c>
      <c r="B639" s="15" t="s">
        <v>1330</v>
      </c>
      <c r="C639" s="15" t="s">
        <v>134</v>
      </c>
      <c r="D639" s="15" t="s">
        <v>460</v>
      </c>
      <c r="E639" s="15" t="s">
        <v>136</v>
      </c>
      <c r="F639" s="15" t="s">
        <v>137</v>
      </c>
      <c r="G639" s="15" t="s">
        <v>202</v>
      </c>
      <c r="H639" s="15" t="s">
        <v>136</v>
      </c>
      <c r="I639" s="15" t="s">
        <v>139</v>
      </c>
      <c r="J639" s="15" t="s">
        <v>140</v>
      </c>
      <c r="K639" s="15" t="s">
        <v>1331</v>
      </c>
      <c r="N639" s="15" t="n">
        <v>13</v>
      </c>
      <c r="O639" s="15" t="n">
        <v>4</v>
      </c>
      <c r="P639" s="15" t="n">
        <v>17</v>
      </c>
      <c r="Y639" s="15" t="s">
        <v>142</v>
      </c>
      <c r="AB639" s="15" t="s">
        <v>143</v>
      </c>
    </row>
    <row r="640" customFormat="false" ht="15" hidden="false" customHeight="true" outlineLevel="0" collapsed="false">
      <c r="A640" s="15" t="s">
        <v>1329</v>
      </c>
      <c r="B640" s="15" t="s">
        <v>1330</v>
      </c>
      <c r="C640" s="15" t="s">
        <v>134</v>
      </c>
      <c r="D640" s="15" t="s">
        <v>460</v>
      </c>
      <c r="E640" s="15" t="s">
        <v>136</v>
      </c>
      <c r="F640" s="15" t="s">
        <v>137</v>
      </c>
      <c r="G640" s="15" t="s">
        <v>202</v>
      </c>
      <c r="H640" s="15" t="s">
        <v>136</v>
      </c>
      <c r="I640" s="15" t="s">
        <v>139</v>
      </c>
      <c r="J640" s="15" t="s">
        <v>144</v>
      </c>
      <c r="K640" s="15" t="s">
        <v>1332</v>
      </c>
      <c r="O640" s="15" t="n">
        <v>98</v>
      </c>
      <c r="P640" s="15" t="n">
        <v>98</v>
      </c>
      <c r="Y640" s="15" t="s">
        <v>142</v>
      </c>
      <c r="AB640" s="15" t="s">
        <v>143</v>
      </c>
    </row>
    <row r="641" customFormat="false" ht="15" hidden="false" customHeight="true" outlineLevel="0" collapsed="false">
      <c r="A641" s="15" t="s">
        <v>1329</v>
      </c>
      <c r="B641" s="15" t="s">
        <v>1330</v>
      </c>
      <c r="C641" s="15" t="s">
        <v>134</v>
      </c>
      <c r="D641" s="15" t="s">
        <v>460</v>
      </c>
      <c r="E641" s="15" t="s">
        <v>136</v>
      </c>
      <c r="F641" s="15" t="s">
        <v>137</v>
      </c>
      <c r="G641" s="15" t="s">
        <v>202</v>
      </c>
      <c r="H641" s="15" t="s">
        <v>136</v>
      </c>
      <c r="I641" s="15" t="s">
        <v>139</v>
      </c>
      <c r="J641" s="15" t="s">
        <v>150</v>
      </c>
      <c r="K641" s="15" t="s">
        <v>1333</v>
      </c>
      <c r="N641" s="15" t="n">
        <v>3000</v>
      </c>
      <c r="O641" s="15" t="n">
        <v>550</v>
      </c>
      <c r="P641" s="15" t="n">
        <v>3550</v>
      </c>
      <c r="Y641" s="15" t="s">
        <v>142</v>
      </c>
      <c r="AB641" s="15" t="s">
        <v>143</v>
      </c>
    </row>
    <row r="642" customFormat="false" ht="15" hidden="false" customHeight="true" outlineLevel="0" collapsed="false">
      <c r="A642" s="15" t="s">
        <v>1334</v>
      </c>
      <c r="B642" s="15" t="s">
        <v>1335</v>
      </c>
      <c r="C642" s="15" t="s">
        <v>134</v>
      </c>
      <c r="D642" s="15" t="s">
        <v>177</v>
      </c>
      <c r="E642" s="15" t="s">
        <v>136</v>
      </c>
      <c r="F642" s="15" t="s">
        <v>137</v>
      </c>
      <c r="G642" s="15" t="s">
        <v>236</v>
      </c>
      <c r="H642" s="15" t="s">
        <v>136</v>
      </c>
      <c r="I642" s="15" t="s">
        <v>243</v>
      </c>
      <c r="J642" s="15" t="s">
        <v>140</v>
      </c>
      <c r="K642" s="15" t="s">
        <v>1336</v>
      </c>
      <c r="L642" s="15" t="n">
        <v>1</v>
      </c>
      <c r="N642" s="15" t="n">
        <v>3</v>
      </c>
      <c r="O642" s="15" t="n">
        <v>14</v>
      </c>
      <c r="P642" s="15" t="n">
        <v>18</v>
      </c>
      <c r="Y642" s="15" t="s">
        <v>142</v>
      </c>
      <c r="AB642" s="15" t="s">
        <v>143</v>
      </c>
    </row>
    <row r="643" customFormat="false" ht="15" hidden="false" customHeight="true" outlineLevel="0" collapsed="false">
      <c r="A643" s="15" t="s">
        <v>1334</v>
      </c>
      <c r="B643" s="15" t="s">
        <v>1335</v>
      </c>
      <c r="C643" s="15" t="s">
        <v>134</v>
      </c>
      <c r="D643" s="15" t="s">
        <v>177</v>
      </c>
      <c r="E643" s="15" t="s">
        <v>136</v>
      </c>
      <c r="F643" s="15" t="s">
        <v>137</v>
      </c>
      <c r="G643" s="15" t="s">
        <v>236</v>
      </c>
      <c r="H643" s="15" t="s">
        <v>136</v>
      </c>
      <c r="I643" s="15" t="s">
        <v>243</v>
      </c>
      <c r="J643" s="15" t="s">
        <v>144</v>
      </c>
      <c r="K643" s="15" t="s">
        <v>1337</v>
      </c>
      <c r="L643" s="15" t="n">
        <v>2</v>
      </c>
      <c r="M643" s="15" t="n">
        <v>7</v>
      </c>
      <c r="N643" s="15" t="n">
        <v>8</v>
      </c>
      <c r="P643" s="15" t="n">
        <v>17</v>
      </c>
      <c r="Y643" s="15" t="s">
        <v>142</v>
      </c>
      <c r="AB643" s="15" t="s">
        <v>143</v>
      </c>
    </row>
    <row r="644" customFormat="false" ht="15" hidden="false" customHeight="true" outlineLevel="0" collapsed="false">
      <c r="A644" s="15" t="s">
        <v>1334</v>
      </c>
      <c r="B644" s="15" t="s">
        <v>1335</v>
      </c>
      <c r="C644" s="15" t="s">
        <v>134</v>
      </c>
      <c r="D644" s="15" t="s">
        <v>177</v>
      </c>
      <c r="E644" s="15" t="s">
        <v>136</v>
      </c>
      <c r="F644" s="15" t="s">
        <v>137</v>
      </c>
      <c r="G644" s="15" t="s">
        <v>236</v>
      </c>
      <c r="H644" s="15" t="s">
        <v>136</v>
      </c>
      <c r="I644" s="15" t="s">
        <v>243</v>
      </c>
      <c r="J644" s="15" t="s">
        <v>150</v>
      </c>
      <c r="K644" s="15" t="s">
        <v>1338</v>
      </c>
      <c r="L644" s="15" t="n">
        <v>62</v>
      </c>
      <c r="M644" s="15" t="n">
        <v>182</v>
      </c>
      <c r="N644" s="15" t="n">
        <v>398</v>
      </c>
      <c r="O644" s="15" t="n">
        <v>89</v>
      </c>
      <c r="P644" s="15" t="n">
        <v>731</v>
      </c>
      <c r="Y644" s="15" t="s">
        <v>142</v>
      </c>
      <c r="AB644" s="15" t="s">
        <v>143</v>
      </c>
    </row>
    <row r="645" customFormat="false" ht="15" hidden="false" customHeight="true" outlineLevel="0" collapsed="false">
      <c r="A645" s="15" t="s">
        <v>1334</v>
      </c>
      <c r="B645" s="15" t="s">
        <v>1335</v>
      </c>
      <c r="C645" s="15" t="s">
        <v>134</v>
      </c>
      <c r="D645" s="15" t="s">
        <v>177</v>
      </c>
      <c r="E645" s="15" t="s">
        <v>136</v>
      </c>
      <c r="F645" s="15" t="s">
        <v>137</v>
      </c>
      <c r="G645" s="15" t="s">
        <v>236</v>
      </c>
      <c r="H645" s="15" t="s">
        <v>136</v>
      </c>
      <c r="I645" s="15" t="s">
        <v>243</v>
      </c>
      <c r="J645" s="15" t="s">
        <v>166</v>
      </c>
      <c r="K645" s="15" t="s">
        <v>1339</v>
      </c>
      <c r="N645" s="15" t="n">
        <v>210</v>
      </c>
      <c r="P645" s="15" t="n">
        <v>210</v>
      </c>
      <c r="Y645" s="15" t="s">
        <v>142</v>
      </c>
      <c r="AB645" s="15" t="s">
        <v>143</v>
      </c>
    </row>
    <row r="646" customFormat="false" ht="15" hidden="false" customHeight="true" outlineLevel="0" collapsed="false">
      <c r="A646" s="15" t="s">
        <v>1334</v>
      </c>
      <c r="B646" s="15" t="s">
        <v>1335</v>
      </c>
      <c r="C646" s="15" t="s">
        <v>134</v>
      </c>
      <c r="D646" s="15" t="s">
        <v>177</v>
      </c>
      <c r="E646" s="15" t="s">
        <v>136</v>
      </c>
      <c r="F646" s="15" t="s">
        <v>137</v>
      </c>
      <c r="G646" s="15" t="s">
        <v>236</v>
      </c>
      <c r="H646" s="15" t="s">
        <v>136</v>
      </c>
      <c r="I646" s="15" t="s">
        <v>243</v>
      </c>
      <c r="J646" s="15" t="s">
        <v>158</v>
      </c>
      <c r="K646" s="15" t="s">
        <v>1340</v>
      </c>
      <c r="L646" s="15" t="n">
        <v>1</v>
      </c>
      <c r="M646" s="15" t="n">
        <v>1</v>
      </c>
      <c r="N646" s="15" t="n">
        <v>5</v>
      </c>
      <c r="O646" s="15" t="n">
        <v>2</v>
      </c>
      <c r="P646" s="15" t="n">
        <v>9</v>
      </c>
      <c r="Y646" s="15" t="s">
        <v>142</v>
      </c>
      <c r="AB646" s="15" t="s">
        <v>143</v>
      </c>
    </row>
    <row r="647" customFormat="false" ht="15" hidden="false" customHeight="true" outlineLevel="0" collapsed="false">
      <c r="A647" s="15" t="s">
        <v>1334</v>
      </c>
      <c r="B647" s="15" t="s">
        <v>1335</v>
      </c>
      <c r="C647" s="15" t="s">
        <v>134</v>
      </c>
      <c r="D647" s="15" t="s">
        <v>177</v>
      </c>
      <c r="E647" s="15" t="s">
        <v>136</v>
      </c>
      <c r="F647" s="15" t="s">
        <v>137</v>
      </c>
      <c r="G647" s="15" t="s">
        <v>236</v>
      </c>
      <c r="H647" s="15" t="s">
        <v>136</v>
      </c>
      <c r="I647" s="15" t="s">
        <v>243</v>
      </c>
      <c r="J647" s="15" t="s">
        <v>169</v>
      </c>
      <c r="K647" s="15" t="s">
        <v>1341</v>
      </c>
      <c r="M647" s="15" t="n">
        <v>2</v>
      </c>
      <c r="P647" s="15" t="n">
        <v>2</v>
      </c>
      <c r="Y647" s="15" t="s">
        <v>142</v>
      </c>
      <c r="AB647" s="15" t="s">
        <v>143</v>
      </c>
    </row>
    <row r="648" customFormat="false" ht="15" hidden="false" customHeight="true" outlineLevel="0" collapsed="false">
      <c r="A648" s="15" t="s">
        <v>1342</v>
      </c>
      <c r="B648" s="15" t="s">
        <v>1343</v>
      </c>
      <c r="C648" s="15" t="s">
        <v>148</v>
      </c>
      <c r="E648" s="15" t="s">
        <v>136</v>
      </c>
      <c r="F648" s="15" t="s">
        <v>137</v>
      </c>
      <c r="G648" s="15" t="s">
        <v>336</v>
      </c>
      <c r="H648" s="15" t="s">
        <v>136</v>
      </c>
      <c r="I648" s="15" t="s">
        <v>139</v>
      </c>
      <c r="J648" s="15" t="s">
        <v>150</v>
      </c>
      <c r="K648" s="15" t="s">
        <v>1344</v>
      </c>
      <c r="M648" s="15" t="n">
        <v>1</v>
      </c>
      <c r="P648" s="15" t="n">
        <v>1</v>
      </c>
      <c r="Y648" s="15" t="s">
        <v>142</v>
      </c>
      <c r="AB648" s="15" t="s">
        <v>143</v>
      </c>
    </row>
    <row r="649" customFormat="false" ht="15" hidden="false" customHeight="true" outlineLevel="0" collapsed="false">
      <c r="A649" s="15" t="s">
        <v>1345</v>
      </c>
      <c r="B649" s="15" t="s">
        <v>1346</v>
      </c>
      <c r="C649" s="15" t="s">
        <v>217</v>
      </c>
      <c r="D649" s="15" t="s">
        <v>235</v>
      </c>
      <c r="E649" s="15" t="s">
        <v>136</v>
      </c>
      <c r="F649" s="15" t="s">
        <v>137</v>
      </c>
      <c r="G649" s="15" t="s">
        <v>451</v>
      </c>
      <c r="H649" s="15" t="s">
        <v>136</v>
      </c>
      <c r="I649" s="15" t="s">
        <v>139</v>
      </c>
      <c r="J649" s="15" t="s">
        <v>140</v>
      </c>
      <c r="K649" s="15" t="s">
        <v>1347</v>
      </c>
      <c r="L649" s="15" t="n">
        <v>197</v>
      </c>
      <c r="P649" s="15" t="n">
        <v>197</v>
      </c>
      <c r="Y649" s="15" t="s">
        <v>142</v>
      </c>
      <c r="AB649" s="15" t="s">
        <v>143</v>
      </c>
    </row>
    <row r="650" customFormat="false" ht="15" hidden="false" customHeight="true" outlineLevel="0" collapsed="false">
      <c r="A650" s="15" t="s">
        <v>1345</v>
      </c>
      <c r="B650" s="15" t="s">
        <v>1346</v>
      </c>
      <c r="C650" s="15" t="s">
        <v>217</v>
      </c>
      <c r="D650" s="15" t="s">
        <v>235</v>
      </c>
      <c r="E650" s="15" t="s">
        <v>136</v>
      </c>
      <c r="F650" s="15" t="s">
        <v>137</v>
      </c>
      <c r="G650" s="15" t="s">
        <v>451</v>
      </c>
      <c r="H650" s="15" t="s">
        <v>136</v>
      </c>
      <c r="I650" s="15" t="s">
        <v>139</v>
      </c>
      <c r="J650" s="15" t="s">
        <v>144</v>
      </c>
      <c r="K650" s="15" t="s">
        <v>1348</v>
      </c>
      <c r="L650" s="15" t="n">
        <v>7066</v>
      </c>
      <c r="M650" s="15" t="n">
        <v>4556</v>
      </c>
      <c r="P650" s="15" t="n">
        <v>11622</v>
      </c>
      <c r="Y650" s="15" t="s">
        <v>142</v>
      </c>
      <c r="AB650" s="15" t="s">
        <v>143</v>
      </c>
    </row>
    <row r="651" customFormat="false" ht="15" hidden="false" customHeight="true" outlineLevel="0" collapsed="false">
      <c r="A651" s="15" t="s">
        <v>1345</v>
      </c>
      <c r="B651" s="15" t="s">
        <v>1346</v>
      </c>
      <c r="C651" s="15" t="s">
        <v>217</v>
      </c>
      <c r="D651" s="15" t="s">
        <v>235</v>
      </c>
      <c r="E651" s="15" t="s">
        <v>136</v>
      </c>
      <c r="F651" s="15" t="s">
        <v>137</v>
      </c>
      <c r="G651" s="15" t="s">
        <v>451</v>
      </c>
      <c r="H651" s="15" t="s">
        <v>136</v>
      </c>
      <c r="I651" s="15" t="s">
        <v>139</v>
      </c>
      <c r="J651" s="15" t="s">
        <v>150</v>
      </c>
      <c r="K651" s="15" t="s">
        <v>1349</v>
      </c>
      <c r="L651" s="15" t="n">
        <v>2171</v>
      </c>
      <c r="M651" s="15" t="n">
        <v>230</v>
      </c>
      <c r="O651" s="15" t="n">
        <v>6</v>
      </c>
      <c r="P651" s="15" t="n">
        <v>2407</v>
      </c>
      <c r="Y651" s="15" t="s">
        <v>142</v>
      </c>
      <c r="AB651" s="15" t="s">
        <v>143</v>
      </c>
    </row>
    <row r="652" customFormat="false" ht="15" hidden="false" customHeight="true" outlineLevel="0" collapsed="false">
      <c r="A652" s="15" t="s">
        <v>1345</v>
      </c>
      <c r="B652" s="15" t="s">
        <v>1346</v>
      </c>
      <c r="C652" s="15" t="s">
        <v>217</v>
      </c>
      <c r="D652" s="15" t="s">
        <v>235</v>
      </c>
      <c r="E652" s="15" t="s">
        <v>136</v>
      </c>
      <c r="F652" s="15" t="s">
        <v>137</v>
      </c>
      <c r="G652" s="15" t="s">
        <v>451</v>
      </c>
      <c r="H652" s="15" t="s">
        <v>136</v>
      </c>
      <c r="I652" s="15" t="s">
        <v>139</v>
      </c>
      <c r="J652" s="15" t="s">
        <v>158</v>
      </c>
      <c r="K652" s="15" t="s">
        <v>1350</v>
      </c>
      <c r="L652" s="15" t="n">
        <v>158</v>
      </c>
      <c r="P652" s="15" t="n">
        <v>158</v>
      </c>
      <c r="Y652" s="15" t="s">
        <v>142</v>
      </c>
      <c r="AB652" s="15" t="s">
        <v>143</v>
      </c>
    </row>
    <row r="653" customFormat="false" ht="15" hidden="false" customHeight="true" outlineLevel="0" collapsed="false">
      <c r="A653" s="15" t="s">
        <v>1351</v>
      </c>
      <c r="B653" s="15" t="s">
        <v>1352</v>
      </c>
      <c r="C653" s="15" t="s">
        <v>134</v>
      </c>
      <c r="D653" s="15" t="s">
        <v>135</v>
      </c>
      <c r="E653" s="15" t="s">
        <v>136</v>
      </c>
      <c r="F653" s="15" t="s">
        <v>137</v>
      </c>
      <c r="G653" s="15" t="s">
        <v>1353</v>
      </c>
      <c r="H653" s="15" t="s">
        <v>136</v>
      </c>
      <c r="I653" s="15" t="s">
        <v>139</v>
      </c>
      <c r="J653" s="15" t="s">
        <v>150</v>
      </c>
      <c r="K653" s="15" t="s">
        <v>1354</v>
      </c>
      <c r="O653" s="15" t="n">
        <v>40</v>
      </c>
      <c r="P653" s="15" t="n">
        <v>40</v>
      </c>
      <c r="Y653" s="15" t="s">
        <v>156</v>
      </c>
      <c r="AB653" s="15" t="s">
        <v>143</v>
      </c>
    </row>
    <row r="654" customFormat="false" ht="15" hidden="false" customHeight="true" outlineLevel="0" collapsed="false">
      <c r="A654" s="15" t="s">
        <v>1355</v>
      </c>
      <c r="B654" s="15" t="s">
        <v>1356</v>
      </c>
      <c r="C654" s="15" t="s">
        <v>148</v>
      </c>
      <c r="E654" s="15" t="s">
        <v>136</v>
      </c>
      <c r="F654" s="15" t="s">
        <v>137</v>
      </c>
      <c r="G654" s="15" t="s">
        <v>210</v>
      </c>
      <c r="H654" s="15" t="s">
        <v>136</v>
      </c>
      <c r="I654" s="15" t="s">
        <v>139</v>
      </c>
      <c r="J654" s="15" t="s">
        <v>140</v>
      </c>
      <c r="K654" s="15" t="s">
        <v>1357</v>
      </c>
      <c r="O654" s="15" t="n">
        <v>17</v>
      </c>
      <c r="P654" s="15" t="n">
        <v>17</v>
      </c>
      <c r="Y654" s="15" t="s">
        <v>142</v>
      </c>
      <c r="AB654" s="15" t="s">
        <v>143</v>
      </c>
    </row>
    <row r="655" customFormat="false" ht="15" hidden="false" customHeight="true" outlineLevel="0" collapsed="false">
      <c r="A655" s="15" t="s">
        <v>1358</v>
      </c>
      <c r="B655" s="15" t="s">
        <v>1359</v>
      </c>
      <c r="C655" s="15" t="s">
        <v>134</v>
      </c>
      <c r="D655" s="15" t="s">
        <v>135</v>
      </c>
      <c r="E655" s="15" t="s">
        <v>136</v>
      </c>
      <c r="F655" s="15" t="s">
        <v>137</v>
      </c>
      <c r="G655" s="15" t="s">
        <v>350</v>
      </c>
      <c r="H655" s="15" t="s">
        <v>136</v>
      </c>
      <c r="I655" s="15" t="s">
        <v>139</v>
      </c>
      <c r="J655" s="15" t="s">
        <v>150</v>
      </c>
      <c r="K655" s="15" t="s">
        <v>1360</v>
      </c>
      <c r="L655" s="15" t="n">
        <v>25</v>
      </c>
      <c r="P655" s="15" t="n">
        <v>25</v>
      </c>
      <c r="Y655" s="15" t="s">
        <v>142</v>
      </c>
      <c r="AB655" s="15" t="s">
        <v>143</v>
      </c>
    </row>
    <row r="656" customFormat="false" ht="15" hidden="false" customHeight="true" outlineLevel="0" collapsed="false">
      <c r="A656" s="15" t="s">
        <v>1361</v>
      </c>
      <c r="B656" s="15" t="s">
        <v>1362</v>
      </c>
      <c r="C656" s="15" t="s">
        <v>148</v>
      </c>
      <c r="E656" s="15" t="s">
        <v>136</v>
      </c>
      <c r="F656" s="15" t="s">
        <v>137</v>
      </c>
      <c r="G656" s="15" t="s">
        <v>136</v>
      </c>
      <c r="H656" s="15" t="s">
        <v>136</v>
      </c>
      <c r="I656" s="15" t="s">
        <v>139</v>
      </c>
      <c r="J656" s="15" t="s">
        <v>158</v>
      </c>
      <c r="K656" s="15" t="s">
        <v>1363</v>
      </c>
      <c r="M656" s="15" t="n">
        <v>33</v>
      </c>
      <c r="P656" s="15" t="n">
        <v>33</v>
      </c>
      <c r="Y656" s="15" t="s">
        <v>142</v>
      </c>
      <c r="AB656" s="15" t="s">
        <v>143</v>
      </c>
    </row>
    <row r="657" customFormat="false" ht="15" hidden="false" customHeight="true" outlineLevel="0" collapsed="false">
      <c r="A657" s="15" t="s">
        <v>1364</v>
      </c>
      <c r="B657" s="15" t="s">
        <v>1365</v>
      </c>
      <c r="C657" s="15" t="s">
        <v>148</v>
      </c>
      <c r="E657" s="15" t="s">
        <v>136</v>
      </c>
      <c r="F657" s="15" t="s">
        <v>137</v>
      </c>
      <c r="G657" s="15" t="s">
        <v>1112</v>
      </c>
      <c r="H657" s="15" t="s">
        <v>136</v>
      </c>
      <c r="I657" s="15" t="s">
        <v>139</v>
      </c>
      <c r="J657" s="15" t="s">
        <v>150</v>
      </c>
      <c r="K657" s="15" t="s">
        <v>1366</v>
      </c>
      <c r="N657" s="15" t="n">
        <v>1</v>
      </c>
      <c r="P657" s="15" t="n">
        <v>1</v>
      </c>
      <c r="Y657" s="15" t="s">
        <v>142</v>
      </c>
      <c r="AB657" s="15" t="s">
        <v>143</v>
      </c>
    </row>
    <row r="658" customFormat="false" ht="15" hidden="false" customHeight="true" outlineLevel="0" collapsed="false">
      <c r="A658" s="15" t="s">
        <v>1367</v>
      </c>
      <c r="B658" s="15" t="s">
        <v>1368</v>
      </c>
      <c r="C658" s="15" t="s">
        <v>134</v>
      </c>
      <c r="D658" s="15" t="s">
        <v>177</v>
      </c>
      <c r="E658" s="15" t="s">
        <v>136</v>
      </c>
      <c r="F658" s="15" t="s">
        <v>137</v>
      </c>
      <c r="G658" s="15" t="s">
        <v>1117</v>
      </c>
      <c r="H658" s="15" t="s">
        <v>136</v>
      </c>
      <c r="I658" s="15" t="s">
        <v>243</v>
      </c>
      <c r="J658" s="15" t="s">
        <v>140</v>
      </c>
      <c r="K658" s="15" t="s">
        <v>1369</v>
      </c>
      <c r="L658" s="15" t="n">
        <v>2</v>
      </c>
      <c r="M658" s="15" t="n">
        <v>58</v>
      </c>
      <c r="N658" s="15" t="n">
        <v>3</v>
      </c>
      <c r="O658" s="15" t="n">
        <v>2</v>
      </c>
      <c r="P658" s="15" t="n">
        <v>65</v>
      </c>
      <c r="Y658" s="15" t="s">
        <v>142</v>
      </c>
      <c r="AB658" s="15" t="s">
        <v>143</v>
      </c>
    </row>
    <row r="659" customFormat="false" ht="15" hidden="false" customHeight="true" outlineLevel="0" collapsed="false">
      <c r="A659" s="15" t="s">
        <v>1367</v>
      </c>
      <c r="B659" s="15" t="s">
        <v>1368</v>
      </c>
      <c r="C659" s="15" t="s">
        <v>134</v>
      </c>
      <c r="D659" s="15" t="s">
        <v>177</v>
      </c>
      <c r="E659" s="15" t="s">
        <v>136</v>
      </c>
      <c r="F659" s="15" t="s">
        <v>137</v>
      </c>
      <c r="G659" s="15" t="s">
        <v>1117</v>
      </c>
      <c r="H659" s="15" t="s">
        <v>136</v>
      </c>
      <c r="I659" s="15" t="s">
        <v>243</v>
      </c>
      <c r="J659" s="15" t="s">
        <v>144</v>
      </c>
      <c r="K659" s="15" t="s">
        <v>1370</v>
      </c>
      <c r="L659" s="15" t="n">
        <v>27</v>
      </c>
      <c r="O659" s="15" t="n">
        <v>1</v>
      </c>
      <c r="P659" s="15" t="n">
        <v>28</v>
      </c>
      <c r="Y659" s="15" t="s">
        <v>142</v>
      </c>
      <c r="AB659" s="15" t="s">
        <v>143</v>
      </c>
    </row>
    <row r="660" customFormat="false" ht="15" hidden="false" customHeight="true" outlineLevel="0" collapsed="false">
      <c r="A660" s="15" t="s">
        <v>1367</v>
      </c>
      <c r="B660" s="15" t="s">
        <v>1368</v>
      </c>
      <c r="C660" s="15" t="s">
        <v>134</v>
      </c>
      <c r="D660" s="15" t="s">
        <v>177</v>
      </c>
      <c r="E660" s="15" t="s">
        <v>136</v>
      </c>
      <c r="F660" s="15" t="s">
        <v>137</v>
      </c>
      <c r="G660" s="15" t="s">
        <v>1117</v>
      </c>
      <c r="H660" s="15" t="s">
        <v>136</v>
      </c>
      <c r="I660" s="15" t="s">
        <v>243</v>
      </c>
      <c r="J660" s="15" t="s">
        <v>150</v>
      </c>
      <c r="K660" s="15" t="s">
        <v>1371</v>
      </c>
      <c r="L660" s="15" t="n">
        <v>42</v>
      </c>
      <c r="M660" s="15" t="n">
        <v>21</v>
      </c>
      <c r="N660" s="15" t="n">
        <v>59</v>
      </c>
      <c r="O660" s="15" t="n">
        <v>517</v>
      </c>
      <c r="P660" s="15" t="n">
        <v>639</v>
      </c>
      <c r="Y660" s="15" t="s">
        <v>142</v>
      </c>
      <c r="AB660" s="15" t="s">
        <v>143</v>
      </c>
    </row>
    <row r="661" customFormat="false" ht="15" hidden="false" customHeight="true" outlineLevel="0" collapsed="false">
      <c r="A661" s="15" t="s">
        <v>1367</v>
      </c>
      <c r="B661" s="15" t="s">
        <v>1368</v>
      </c>
      <c r="C661" s="15" t="s">
        <v>134</v>
      </c>
      <c r="D661" s="15" t="s">
        <v>177</v>
      </c>
      <c r="E661" s="15" t="s">
        <v>136</v>
      </c>
      <c r="F661" s="15" t="s">
        <v>137</v>
      </c>
      <c r="G661" s="15" t="s">
        <v>1117</v>
      </c>
      <c r="H661" s="15" t="s">
        <v>136</v>
      </c>
      <c r="I661" s="15" t="s">
        <v>243</v>
      </c>
      <c r="J661" s="15" t="s">
        <v>166</v>
      </c>
      <c r="K661" s="15" t="s">
        <v>1372</v>
      </c>
      <c r="L661" s="15" t="n">
        <v>8</v>
      </c>
      <c r="O661" s="15" t="n">
        <v>4</v>
      </c>
      <c r="P661" s="15" t="n">
        <v>12</v>
      </c>
      <c r="Y661" s="15" t="s">
        <v>142</v>
      </c>
      <c r="AB661" s="15" t="s">
        <v>143</v>
      </c>
    </row>
    <row r="662" customFormat="false" ht="15" hidden="false" customHeight="true" outlineLevel="0" collapsed="false">
      <c r="A662" s="15" t="s">
        <v>1367</v>
      </c>
      <c r="B662" s="15" t="s">
        <v>1368</v>
      </c>
      <c r="C662" s="15" t="s">
        <v>134</v>
      </c>
      <c r="D662" s="15" t="s">
        <v>177</v>
      </c>
      <c r="E662" s="15" t="s">
        <v>136</v>
      </c>
      <c r="F662" s="15" t="s">
        <v>137</v>
      </c>
      <c r="G662" s="15" t="s">
        <v>1117</v>
      </c>
      <c r="H662" s="15" t="s">
        <v>136</v>
      </c>
      <c r="I662" s="15" t="s">
        <v>243</v>
      </c>
      <c r="J662" s="15" t="s">
        <v>158</v>
      </c>
      <c r="K662" s="15" t="s">
        <v>1373</v>
      </c>
      <c r="L662" s="15" t="n">
        <v>5</v>
      </c>
      <c r="M662" s="15" t="n">
        <v>37</v>
      </c>
      <c r="N662" s="15" t="n">
        <v>4</v>
      </c>
      <c r="O662" s="15" t="n">
        <v>4</v>
      </c>
      <c r="P662" s="15" t="n">
        <v>50</v>
      </c>
      <c r="Y662" s="15" t="s">
        <v>142</v>
      </c>
      <c r="AB662" s="15" t="s">
        <v>143</v>
      </c>
    </row>
    <row r="663" customFormat="false" ht="15" hidden="false" customHeight="true" outlineLevel="0" collapsed="false">
      <c r="A663" s="15" t="s">
        <v>1374</v>
      </c>
      <c r="B663" s="15" t="s">
        <v>1375</v>
      </c>
      <c r="C663" s="15" t="s">
        <v>148</v>
      </c>
      <c r="E663" s="15" t="s">
        <v>136</v>
      </c>
      <c r="F663" s="15" t="s">
        <v>137</v>
      </c>
      <c r="G663" s="15" t="s">
        <v>928</v>
      </c>
      <c r="H663" s="15" t="s">
        <v>136</v>
      </c>
      <c r="I663" s="15" t="s">
        <v>139</v>
      </c>
      <c r="J663" s="15" t="s">
        <v>158</v>
      </c>
      <c r="K663" s="15" t="s">
        <v>1376</v>
      </c>
      <c r="L663" s="15" t="n">
        <v>1</v>
      </c>
      <c r="P663" s="15" t="n">
        <v>1</v>
      </c>
      <c r="Y663" s="15" t="s">
        <v>142</v>
      </c>
      <c r="AB663" s="15" t="s">
        <v>143</v>
      </c>
    </row>
    <row r="664" customFormat="false" ht="15" hidden="false" customHeight="true" outlineLevel="0" collapsed="false">
      <c r="A664" s="15" t="s">
        <v>1377</v>
      </c>
      <c r="B664" s="15" t="s">
        <v>1378</v>
      </c>
      <c r="C664" s="15" t="s">
        <v>148</v>
      </c>
      <c r="E664" s="15" t="s">
        <v>136</v>
      </c>
      <c r="F664" s="15" t="s">
        <v>137</v>
      </c>
      <c r="G664" s="15" t="s">
        <v>227</v>
      </c>
      <c r="H664" s="15" t="s">
        <v>136</v>
      </c>
      <c r="I664" s="15" t="s">
        <v>139</v>
      </c>
      <c r="J664" s="15" t="s">
        <v>150</v>
      </c>
      <c r="K664" s="15" t="s">
        <v>1379</v>
      </c>
      <c r="N664" s="15" t="n">
        <v>4</v>
      </c>
      <c r="P664" s="15" t="n">
        <v>4</v>
      </c>
      <c r="Y664" s="15" t="s">
        <v>142</v>
      </c>
      <c r="AB664" s="15" t="s">
        <v>143</v>
      </c>
    </row>
    <row r="665" customFormat="false" ht="15" hidden="false" customHeight="true" outlineLevel="0" collapsed="false">
      <c r="A665" s="15" t="s">
        <v>1380</v>
      </c>
      <c r="B665" s="15" t="s">
        <v>1381</v>
      </c>
      <c r="C665" s="15" t="s">
        <v>134</v>
      </c>
      <c r="D665" s="15" t="s">
        <v>541</v>
      </c>
      <c r="E665" s="15" t="s">
        <v>136</v>
      </c>
      <c r="F665" s="15" t="s">
        <v>137</v>
      </c>
      <c r="G665" s="15" t="s">
        <v>1068</v>
      </c>
      <c r="H665" s="15" t="s">
        <v>136</v>
      </c>
      <c r="I665" s="15" t="s">
        <v>243</v>
      </c>
      <c r="J665" s="15" t="s">
        <v>140</v>
      </c>
      <c r="K665" s="15" t="s">
        <v>1382</v>
      </c>
      <c r="L665" s="15" t="n">
        <v>24</v>
      </c>
      <c r="N665" s="15" t="n">
        <v>10</v>
      </c>
      <c r="P665" s="15" t="n">
        <v>34</v>
      </c>
      <c r="Y665" s="15" t="s">
        <v>1070</v>
      </c>
      <c r="AB665" s="15" t="s">
        <v>143</v>
      </c>
    </row>
    <row r="666" customFormat="false" ht="15" hidden="false" customHeight="true" outlineLevel="0" collapsed="false">
      <c r="A666" s="15" t="s">
        <v>1380</v>
      </c>
      <c r="B666" s="15" t="s">
        <v>1381</v>
      </c>
      <c r="C666" s="15" t="s">
        <v>134</v>
      </c>
      <c r="D666" s="15" t="s">
        <v>541</v>
      </c>
      <c r="E666" s="15" t="s">
        <v>136</v>
      </c>
      <c r="F666" s="15" t="s">
        <v>137</v>
      </c>
      <c r="G666" s="15" t="s">
        <v>1068</v>
      </c>
      <c r="H666" s="15" t="s">
        <v>136</v>
      </c>
      <c r="I666" s="15" t="s">
        <v>243</v>
      </c>
      <c r="J666" s="15" t="s">
        <v>144</v>
      </c>
      <c r="K666" s="15" t="s">
        <v>1383</v>
      </c>
      <c r="L666" s="15" t="n">
        <v>1</v>
      </c>
      <c r="P666" s="15" t="n">
        <v>1</v>
      </c>
      <c r="Y666" s="15" t="s">
        <v>1070</v>
      </c>
      <c r="AB666" s="15" t="s">
        <v>143</v>
      </c>
    </row>
    <row r="667" customFormat="false" ht="15" hidden="false" customHeight="true" outlineLevel="0" collapsed="false">
      <c r="A667" s="15" t="s">
        <v>1380</v>
      </c>
      <c r="B667" s="15" t="s">
        <v>1381</v>
      </c>
      <c r="C667" s="15" t="s">
        <v>134</v>
      </c>
      <c r="D667" s="15" t="s">
        <v>541</v>
      </c>
      <c r="E667" s="15" t="s">
        <v>136</v>
      </c>
      <c r="F667" s="15" t="s">
        <v>137</v>
      </c>
      <c r="G667" s="15" t="s">
        <v>1068</v>
      </c>
      <c r="H667" s="15" t="s">
        <v>136</v>
      </c>
      <c r="I667" s="15" t="s">
        <v>243</v>
      </c>
      <c r="J667" s="15" t="s">
        <v>150</v>
      </c>
      <c r="K667" s="15" t="s">
        <v>1384</v>
      </c>
      <c r="L667" s="15" t="n">
        <v>12</v>
      </c>
      <c r="M667" s="15" t="n">
        <v>32</v>
      </c>
      <c r="N667" s="15" t="n">
        <v>26</v>
      </c>
      <c r="P667" s="15" t="n">
        <v>70</v>
      </c>
      <c r="Y667" s="15" t="s">
        <v>1070</v>
      </c>
      <c r="AB667" s="15" t="s">
        <v>143</v>
      </c>
    </row>
    <row r="668" customFormat="false" ht="15" hidden="false" customHeight="true" outlineLevel="0" collapsed="false">
      <c r="A668" s="15" t="s">
        <v>1380</v>
      </c>
      <c r="B668" s="15" t="s">
        <v>1381</v>
      </c>
      <c r="C668" s="15" t="s">
        <v>134</v>
      </c>
      <c r="D668" s="15" t="s">
        <v>541</v>
      </c>
      <c r="E668" s="15" t="s">
        <v>136</v>
      </c>
      <c r="F668" s="15" t="s">
        <v>137</v>
      </c>
      <c r="G668" s="15" t="s">
        <v>1068</v>
      </c>
      <c r="H668" s="15" t="s">
        <v>136</v>
      </c>
      <c r="I668" s="15" t="s">
        <v>243</v>
      </c>
      <c r="J668" s="15" t="s">
        <v>166</v>
      </c>
      <c r="K668" s="15" t="s">
        <v>1385</v>
      </c>
      <c r="L668" s="15" t="n">
        <v>6</v>
      </c>
      <c r="P668" s="15" t="n">
        <v>6</v>
      </c>
      <c r="Y668" s="15" t="s">
        <v>1070</v>
      </c>
      <c r="AB668" s="15" t="s">
        <v>143</v>
      </c>
    </row>
    <row r="669" customFormat="false" ht="15" hidden="false" customHeight="true" outlineLevel="0" collapsed="false">
      <c r="A669" s="15" t="s">
        <v>1380</v>
      </c>
      <c r="B669" s="15" t="s">
        <v>1381</v>
      </c>
      <c r="C669" s="15" t="s">
        <v>134</v>
      </c>
      <c r="D669" s="15" t="s">
        <v>541</v>
      </c>
      <c r="E669" s="15" t="s">
        <v>136</v>
      </c>
      <c r="F669" s="15" t="s">
        <v>137</v>
      </c>
      <c r="G669" s="15" t="s">
        <v>1068</v>
      </c>
      <c r="H669" s="15" t="s">
        <v>136</v>
      </c>
      <c r="I669" s="15" t="s">
        <v>243</v>
      </c>
      <c r="J669" s="15" t="s">
        <v>158</v>
      </c>
      <c r="K669" s="15" t="s">
        <v>1386</v>
      </c>
      <c r="M669" s="15" t="n">
        <v>2</v>
      </c>
      <c r="P669" s="15" t="n">
        <v>2</v>
      </c>
      <c r="Y669" s="15" t="s">
        <v>1070</v>
      </c>
      <c r="AB669" s="15" t="s">
        <v>143</v>
      </c>
    </row>
    <row r="670" customFormat="false" ht="15" hidden="false" customHeight="true" outlineLevel="0" collapsed="false">
      <c r="A670" s="15" t="s">
        <v>1387</v>
      </c>
      <c r="B670" s="15" t="s">
        <v>1388</v>
      </c>
      <c r="C670" s="15" t="s">
        <v>148</v>
      </c>
      <c r="E670" s="15" t="s">
        <v>136</v>
      </c>
      <c r="F670" s="15" t="s">
        <v>137</v>
      </c>
      <c r="G670" s="15" t="s">
        <v>1389</v>
      </c>
      <c r="H670" s="15" t="s">
        <v>136</v>
      </c>
      <c r="I670" s="15" t="s">
        <v>139</v>
      </c>
      <c r="J670" s="15" t="s">
        <v>150</v>
      </c>
      <c r="K670" s="15" t="s">
        <v>1390</v>
      </c>
      <c r="L670" s="15" t="n">
        <v>5</v>
      </c>
      <c r="P670" s="15" t="n">
        <v>5</v>
      </c>
      <c r="Y670" s="15" t="s">
        <v>142</v>
      </c>
      <c r="AB670" s="15" t="s">
        <v>143</v>
      </c>
    </row>
    <row r="671" customFormat="false" ht="15" hidden="false" customHeight="true" outlineLevel="0" collapsed="false">
      <c r="A671" s="15" t="s">
        <v>1391</v>
      </c>
      <c r="B671" s="15" t="s">
        <v>1392</v>
      </c>
      <c r="C671" s="15" t="s">
        <v>217</v>
      </c>
      <c r="D671" s="15" t="s">
        <v>235</v>
      </c>
      <c r="E671" s="15" t="s">
        <v>136</v>
      </c>
      <c r="F671" s="15" t="s">
        <v>137</v>
      </c>
      <c r="G671" s="15" t="s">
        <v>949</v>
      </c>
      <c r="H671" s="15" t="s">
        <v>136</v>
      </c>
      <c r="I671" s="15" t="s">
        <v>139</v>
      </c>
      <c r="J671" s="15" t="s">
        <v>150</v>
      </c>
      <c r="K671" s="15" t="s">
        <v>1393</v>
      </c>
      <c r="L671" s="15" t="n">
        <v>2</v>
      </c>
      <c r="P671" s="15" t="n">
        <v>2</v>
      </c>
      <c r="Y671" s="15" t="s">
        <v>142</v>
      </c>
      <c r="AB671" s="15" t="s">
        <v>143</v>
      </c>
    </row>
    <row r="672" customFormat="false" ht="15" hidden="false" customHeight="true" outlineLevel="0" collapsed="false">
      <c r="A672" s="15" t="s">
        <v>1394</v>
      </c>
      <c r="B672" s="15" t="s">
        <v>1395</v>
      </c>
      <c r="C672" s="15" t="s">
        <v>134</v>
      </c>
      <c r="D672" s="15" t="s">
        <v>135</v>
      </c>
      <c r="E672" s="15" t="s">
        <v>136</v>
      </c>
      <c r="F672" s="15" t="s">
        <v>137</v>
      </c>
      <c r="G672" s="15" t="s">
        <v>1396</v>
      </c>
      <c r="H672" s="15" t="s">
        <v>136</v>
      </c>
      <c r="I672" s="15" t="s">
        <v>139</v>
      </c>
      <c r="J672" s="15" t="s">
        <v>144</v>
      </c>
      <c r="K672" s="15" t="s">
        <v>1397</v>
      </c>
      <c r="L672" s="15" t="n">
        <v>52</v>
      </c>
      <c r="M672" s="15" t="n">
        <v>0</v>
      </c>
      <c r="P672" s="15" t="n">
        <v>52</v>
      </c>
      <c r="Y672" s="15" t="s">
        <v>142</v>
      </c>
      <c r="AB672" s="15" t="s">
        <v>143</v>
      </c>
    </row>
    <row r="673" customFormat="false" ht="15" hidden="false" customHeight="true" outlineLevel="0" collapsed="false">
      <c r="A673" s="15" t="s">
        <v>1394</v>
      </c>
      <c r="B673" s="15" t="s">
        <v>1395</v>
      </c>
      <c r="C673" s="15" t="s">
        <v>134</v>
      </c>
      <c r="D673" s="15" t="s">
        <v>135</v>
      </c>
      <c r="E673" s="15" t="s">
        <v>136</v>
      </c>
      <c r="F673" s="15" t="s">
        <v>137</v>
      </c>
      <c r="G673" s="15" t="s">
        <v>1396</v>
      </c>
      <c r="H673" s="15" t="s">
        <v>136</v>
      </c>
      <c r="I673" s="15" t="s">
        <v>139</v>
      </c>
      <c r="J673" s="15" t="s">
        <v>150</v>
      </c>
      <c r="K673" s="15" t="s">
        <v>1398</v>
      </c>
      <c r="L673" s="15" t="n">
        <v>5</v>
      </c>
      <c r="M673" s="15" t="n">
        <v>0</v>
      </c>
      <c r="P673" s="15" t="n">
        <v>5</v>
      </c>
      <c r="Y673" s="15" t="s">
        <v>142</v>
      </c>
      <c r="AB673" s="15" t="s">
        <v>143</v>
      </c>
    </row>
    <row r="674" customFormat="false" ht="15" hidden="false" customHeight="true" outlineLevel="0" collapsed="false">
      <c r="A674" s="15" t="s">
        <v>1394</v>
      </c>
      <c r="B674" s="15" t="s">
        <v>1395</v>
      </c>
      <c r="C674" s="15" t="s">
        <v>134</v>
      </c>
      <c r="D674" s="15" t="s">
        <v>135</v>
      </c>
      <c r="E674" s="15" t="s">
        <v>136</v>
      </c>
      <c r="F674" s="15" t="s">
        <v>137</v>
      </c>
      <c r="G674" s="15" t="s">
        <v>1396</v>
      </c>
      <c r="H674" s="15" t="s">
        <v>136</v>
      </c>
      <c r="I674" s="15" t="s">
        <v>139</v>
      </c>
      <c r="J674" s="15" t="s">
        <v>158</v>
      </c>
      <c r="K674" s="15" t="s">
        <v>1399</v>
      </c>
      <c r="L674" s="15" t="n">
        <v>3</v>
      </c>
      <c r="M674" s="15" t="n">
        <v>0</v>
      </c>
      <c r="P674" s="15" t="n">
        <v>3</v>
      </c>
      <c r="Y674" s="15" t="s">
        <v>142</v>
      </c>
      <c r="AB674" s="15" t="s">
        <v>143</v>
      </c>
    </row>
    <row r="675" customFormat="false" ht="15" hidden="false" customHeight="true" outlineLevel="0" collapsed="false">
      <c r="A675" s="15" t="s">
        <v>1400</v>
      </c>
      <c r="B675" s="15" t="s">
        <v>1401</v>
      </c>
      <c r="C675" s="15" t="s">
        <v>134</v>
      </c>
      <c r="D675" s="15" t="s">
        <v>135</v>
      </c>
      <c r="E675" s="15" t="s">
        <v>136</v>
      </c>
      <c r="F675" s="15" t="s">
        <v>137</v>
      </c>
      <c r="G675" s="15" t="s">
        <v>1402</v>
      </c>
      <c r="H675" s="15" t="s">
        <v>136</v>
      </c>
      <c r="I675" s="15" t="s">
        <v>139</v>
      </c>
      <c r="J675" s="15" t="s">
        <v>140</v>
      </c>
      <c r="K675" s="15" t="s">
        <v>1403</v>
      </c>
      <c r="M675" s="15" t="n">
        <v>15</v>
      </c>
      <c r="P675" s="15" t="n">
        <v>15</v>
      </c>
      <c r="Y675" s="15" t="s">
        <v>142</v>
      </c>
      <c r="AB675" s="15" t="s">
        <v>143</v>
      </c>
    </row>
    <row r="676" customFormat="false" ht="15" hidden="false" customHeight="true" outlineLevel="0" collapsed="false">
      <c r="A676" s="15" t="s">
        <v>1400</v>
      </c>
      <c r="B676" s="15" t="s">
        <v>1401</v>
      </c>
      <c r="C676" s="15" t="s">
        <v>134</v>
      </c>
      <c r="D676" s="15" t="s">
        <v>135</v>
      </c>
      <c r="E676" s="15" t="s">
        <v>136</v>
      </c>
      <c r="F676" s="15" t="s">
        <v>137</v>
      </c>
      <c r="G676" s="15" t="s">
        <v>1402</v>
      </c>
      <c r="H676" s="15" t="s">
        <v>136</v>
      </c>
      <c r="I676" s="15" t="s">
        <v>139</v>
      </c>
      <c r="J676" s="15" t="s">
        <v>150</v>
      </c>
      <c r="K676" s="15" t="s">
        <v>1404</v>
      </c>
      <c r="L676" s="15" t="n">
        <v>5</v>
      </c>
      <c r="M676" s="15" t="n">
        <v>198</v>
      </c>
      <c r="P676" s="15" t="n">
        <v>203</v>
      </c>
      <c r="Y676" s="15" t="s">
        <v>142</v>
      </c>
      <c r="AB676" s="15" t="s">
        <v>143</v>
      </c>
    </row>
    <row r="677" customFormat="false" ht="15" hidden="false" customHeight="true" outlineLevel="0" collapsed="false">
      <c r="A677" s="15" t="s">
        <v>1400</v>
      </c>
      <c r="B677" s="15" t="s">
        <v>1401</v>
      </c>
      <c r="C677" s="15" t="s">
        <v>134</v>
      </c>
      <c r="D677" s="15" t="s">
        <v>135</v>
      </c>
      <c r="E677" s="15" t="s">
        <v>136</v>
      </c>
      <c r="F677" s="15" t="s">
        <v>137</v>
      </c>
      <c r="G677" s="15" t="s">
        <v>1402</v>
      </c>
      <c r="H677" s="15" t="s">
        <v>136</v>
      </c>
      <c r="I677" s="15" t="s">
        <v>139</v>
      </c>
      <c r="J677" s="15" t="s">
        <v>158</v>
      </c>
      <c r="K677" s="15" t="s">
        <v>1405</v>
      </c>
      <c r="M677" s="15" t="n">
        <v>2</v>
      </c>
      <c r="P677" s="15" t="n">
        <v>2</v>
      </c>
      <c r="Y677" s="15" t="s">
        <v>142</v>
      </c>
      <c r="AB677" s="15" t="s">
        <v>143</v>
      </c>
    </row>
    <row r="678" customFormat="false" ht="15" hidden="false" customHeight="true" outlineLevel="0" collapsed="false">
      <c r="A678" s="15" t="s">
        <v>1406</v>
      </c>
      <c r="B678" s="15" t="s">
        <v>1407</v>
      </c>
      <c r="C678" s="15" t="s">
        <v>217</v>
      </c>
      <c r="D678" s="15" t="s">
        <v>235</v>
      </c>
      <c r="E678" s="15" t="s">
        <v>136</v>
      </c>
      <c r="F678" s="15" t="s">
        <v>137</v>
      </c>
      <c r="G678" s="15" t="s">
        <v>219</v>
      </c>
      <c r="H678" s="15" t="s">
        <v>136</v>
      </c>
      <c r="I678" s="15" t="s">
        <v>139</v>
      </c>
      <c r="J678" s="15" t="s">
        <v>150</v>
      </c>
      <c r="K678" s="15" t="s">
        <v>1408</v>
      </c>
      <c r="L678" s="15" t="n">
        <v>2</v>
      </c>
      <c r="M678" s="15" t="n">
        <v>3</v>
      </c>
      <c r="P678" s="15" t="n">
        <v>5</v>
      </c>
      <c r="Y678" s="15" t="s">
        <v>142</v>
      </c>
      <c r="AB678" s="15" t="s">
        <v>143</v>
      </c>
    </row>
    <row r="679" customFormat="false" ht="15" hidden="false" customHeight="true" outlineLevel="0" collapsed="false">
      <c r="A679" s="15" t="s">
        <v>1409</v>
      </c>
      <c r="B679" s="15" t="s">
        <v>1410</v>
      </c>
      <c r="C679" s="15" t="s">
        <v>217</v>
      </c>
      <c r="D679" s="15" t="s">
        <v>235</v>
      </c>
      <c r="E679" s="15" t="s">
        <v>136</v>
      </c>
      <c r="F679" s="15" t="s">
        <v>137</v>
      </c>
      <c r="G679" s="15" t="s">
        <v>1411</v>
      </c>
      <c r="H679" s="15" t="s">
        <v>136</v>
      </c>
      <c r="I679" s="15" t="s">
        <v>139</v>
      </c>
      <c r="J679" s="15" t="s">
        <v>150</v>
      </c>
      <c r="K679" s="15" t="s">
        <v>1412</v>
      </c>
      <c r="L679" s="15" t="n">
        <v>2</v>
      </c>
      <c r="P679" s="15" t="n">
        <v>2</v>
      </c>
      <c r="Y679" s="15" t="s">
        <v>156</v>
      </c>
      <c r="AB679" s="15" t="s">
        <v>143</v>
      </c>
    </row>
    <row r="680" customFormat="false" ht="15" hidden="false" customHeight="true" outlineLevel="0" collapsed="false">
      <c r="A680" s="15" t="s">
        <v>1409</v>
      </c>
      <c r="B680" s="15" t="s">
        <v>1410</v>
      </c>
      <c r="C680" s="15" t="s">
        <v>217</v>
      </c>
      <c r="D680" s="15" t="s">
        <v>235</v>
      </c>
      <c r="E680" s="15" t="s">
        <v>136</v>
      </c>
      <c r="F680" s="15" t="s">
        <v>137</v>
      </c>
      <c r="G680" s="15" t="s">
        <v>1411</v>
      </c>
      <c r="H680" s="15" t="s">
        <v>136</v>
      </c>
      <c r="I680" s="15" t="s">
        <v>139</v>
      </c>
      <c r="J680" s="15" t="s">
        <v>158</v>
      </c>
      <c r="K680" s="15" t="s">
        <v>1413</v>
      </c>
      <c r="L680" s="15" t="n">
        <v>26</v>
      </c>
      <c r="P680" s="15" t="n">
        <v>26</v>
      </c>
      <c r="Y680" s="15" t="s">
        <v>156</v>
      </c>
      <c r="AB680" s="15" t="s">
        <v>143</v>
      </c>
    </row>
    <row r="681" customFormat="false" ht="15" hidden="false" customHeight="true" outlineLevel="0" collapsed="false">
      <c r="A681" s="15" t="s">
        <v>1414</v>
      </c>
      <c r="B681" s="15" t="s">
        <v>1415</v>
      </c>
      <c r="C681" s="15" t="s">
        <v>217</v>
      </c>
      <c r="D681" s="15" t="s">
        <v>235</v>
      </c>
      <c r="E681" s="15" t="s">
        <v>136</v>
      </c>
      <c r="F681" s="15" t="s">
        <v>137</v>
      </c>
      <c r="G681" s="15" t="s">
        <v>219</v>
      </c>
      <c r="H681" s="15" t="s">
        <v>136</v>
      </c>
      <c r="I681" s="15" t="s">
        <v>139</v>
      </c>
      <c r="J681" s="15" t="s">
        <v>150</v>
      </c>
      <c r="K681" s="15" t="s">
        <v>1416</v>
      </c>
      <c r="N681" s="15" t="n">
        <v>6</v>
      </c>
      <c r="P681" s="15" t="n">
        <v>6</v>
      </c>
      <c r="Y681" s="15" t="s">
        <v>142</v>
      </c>
      <c r="AB681" s="15" t="s">
        <v>143</v>
      </c>
    </row>
    <row r="682" customFormat="false" ht="15" hidden="false" customHeight="true" outlineLevel="0" collapsed="false">
      <c r="A682" s="15" t="s">
        <v>1414</v>
      </c>
      <c r="B682" s="15" t="s">
        <v>1415</v>
      </c>
      <c r="C682" s="15" t="s">
        <v>217</v>
      </c>
      <c r="D682" s="15" t="s">
        <v>235</v>
      </c>
      <c r="E682" s="15" t="s">
        <v>136</v>
      </c>
      <c r="F682" s="15" t="s">
        <v>137</v>
      </c>
      <c r="G682" s="15" t="s">
        <v>219</v>
      </c>
      <c r="H682" s="15" t="s">
        <v>136</v>
      </c>
      <c r="I682" s="15" t="s">
        <v>139</v>
      </c>
      <c r="J682" s="15" t="s">
        <v>158</v>
      </c>
      <c r="K682" s="15" t="s">
        <v>1417</v>
      </c>
      <c r="N682" s="15" t="n">
        <v>2</v>
      </c>
      <c r="P682" s="15" t="n">
        <v>2</v>
      </c>
      <c r="Y682" s="15" t="s">
        <v>142</v>
      </c>
      <c r="AB682" s="15" t="s">
        <v>143</v>
      </c>
    </row>
    <row r="683" customFormat="false" ht="15" hidden="false" customHeight="true" outlineLevel="0" collapsed="false">
      <c r="A683" s="15" t="s">
        <v>1418</v>
      </c>
      <c r="B683" s="15" t="s">
        <v>1419</v>
      </c>
      <c r="C683" s="15" t="s">
        <v>217</v>
      </c>
      <c r="D683" s="15" t="s">
        <v>218</v>
      </c>
      <c r="E683" s="15" t="s">
        <v>136</v>
      </c>
      <c r="F683" s="15" t="s">
        <v>137</v>
      </c>
      <c r="G683" s="15" t="s">
        <v>608</v>
      </c>
      <c r="H683" s="15" t="s">
        <v>136</v>
      </c>
      <c r="I683" s="15" t="s">
        <v>243</v>
      </c>
      <c r="J683" s="15" t="s">
        <v>140</v>
      </c>
      <c r="K683" s="15" t="s">
        <v>1420</v>
      </c>
      <c r="L683" s="15" t="n">
        <v>404</v>
      </c>
      <c r="M683" s="15" t="n">
        <v>252</v>
      </c>
      <c r="N683" s="15" t="n">
        <v>153</v>
      </c>
      <c r="O683" s="15" t="n">
        <v>27</v>
      </c>
      <c r="P683" s="15" t="n">
        <v>836</v>
      </c>
      <c r="Y683" s="15" t="s">
        <v>156</v>
      </c>
      <c r="Z683" s="15" t="n">
        <v>11</v>
      </c>
      <c r="AA683" s="15" t="s">
        <v>277</v>
      </c>
      <c r="AB683" s="15" t="s">
        <v>163</v>
      </c>
      <c r="AC683" s="15" t="n">
        <v>233</v>
      </c>
      <c r="AD683" s="15" t="n">
        <v>2.6292185</v>
      </c>
      <c r="AE683" s="15" t="n">
        <v>438</v>
      </c>
      <c r="AF683" s="15" t="s">
        <v>95</v>
      </c>
    </row>
    <row r="684" customFormat="false" ht="15" hidden="false" customHeight="true" outlineLevel="0" collapsed="false">
      <c r="A684" s="15" t="s">
        <v>1418</v>
      </c>
      <c r="B684" s="15" t="s">
        <v>1419</v>
      </c>
      <c r="C684" s="15" t="s">
        <v>217</v>
      </c>
      <c r="D684" s="15" t="s">
        <v>218</v>
      </c>
      <c r="E684" s="15" t="s">
        <v>136</v>
      </c>
      <c r="F684" s="15" t="s">
        <v>137</v>
      </c>
      <c r="G684" s="15" t="s">
        <v>608</v>
      </c>
      <c r="H684" s="15" t="s">
        <v>136</v>
      </c>
      <c r="I684" s="15" t="s">
        <v>243</v>
      </c>
      <c r="J684" s="15" t="s">
        <v>144</v>
      </c>
      <c r="K684" s="15" t="s">
        <v>1421</v>
      </c>
      <c r="L684" s="15" t="n">
        <v>193</v>
      </c>
      <c r="N684" s="15" t="n">
        <v>1</v>
      </c>
      <c r="P684" s="15" t="n">
        <v>194</v>
      </c>
      <c r="Y684" s="15" t="s">
        <v>156</v>
      </c>
      <c r="Z684" s="15" t="n">
        <v>11</v>
      </c>
      <c r="AA684" s="15" t="s">
        <v>277</v>
      </c>
      <c r="AB684" s="15" t="s">
        <v>163</v>
      </c>
      <c r="AC684" s="15" t="n">
        <v>233</v>
      </c>
      <c r="AD684" s="15" t="n">
        <v>2.6292185</v>
      </c>
      <c r="AE684" s="15" t="n">
        <v>438</v>
      </c>
      <c r="AF684" s="15" t="s">
        <v>95</v>
      </c>
    </row>
    <row r="685" customFormat="false" ht="15" hidden="false" customHeight="true" outlineLevel="0" collapsed="false">
      <c r="A685" s="15" t="s">
        <v>1418</v>
      </c>
      <c r="B685" s="15" t="s">
        <v>1419</v>
      </c>
      <c r="C685" s="15" t="s">
        <v>217</v>
      </c>
      <c r="D685" s="15" t="s">
        <v>218</v>
      </c>
      <c r="E685" s="15" t="s">
        <v>136</v>
      </c>
      <c r="F685" s="15" t="s">
        <v>137</v>
      </c>
      <c r="G685" s="15" t="s">
        <v>608</v>
      </c>
      <c r="H685" s="15" t="s">
        <v>136</v>
      </c>
      <c r="I685" s="15" t="s">
        <v>243</v>
      </c>
      <c r="J685" s="15" t="s">
        <v>150</v>
      </c>
      <c r="K685" s="15" t="s">
        <v>1422</v>
      </c>
      <c r="L685" s="15" t="n">
        <v>4451</v>
      </c>
      <c r="M685" s="15" t="n">
        <v>2475</v>
      </c>
      <c r="N685" s="15" t="n">
        <v>2792</v>
      </c>
      <c r="O685" s="15" t="n">
        <v>968</v>
      </c>
      <c r="P685" s="15" t="n">
        <v>10686</v>
      </c>
      <c r="Y685" s="15" t="s">
        <v>156</v>
      </c>
      <c r="Z685" s="15" t="n">
        <v>11</v>
      </c>
      <c r="AA685" s="15" t="s">
        <v>277</v>
      </c>
      <c r="AB685" s="15" t="s">
        <v>163</v>
      </c>
      <c r="AC685" s="15" t="n">
        <v>233</v>
      </c>
      <c r="AD685" s="15" t="n">
        <v>2.6292185</v>
      </c>
      <c r="AE685" s="15" t="n">
        <v>438</v>
      </c>
      <c r="AF685" s="15" t="s">
        <v>95</v>
      </c>
    </row>
    <row r="686" customFormat="false" ht="15" hidden="false" customHeight="true" outlineLevel="0" collapsed="false">
      <c r="A686" s="15" t="s">
        <v>1418</v>
      </c>
      <c r="B686" s="15" t="s">
        <v>1419</v>
      </c>
      <c r="C686" s="15" t="s">
        <v>217</v>
      </c>
      <c r="D686" s="15" t="s">
        <v>218</v>
      </c>
      <c r="E686" s="15" t="s">
        <v>136</v>
      </c>
      <c r="F686" s="15" t="s">
        <v>137</v>
      </c>
      <c r="G686" s="15" t="s">
        <v>608</v>
      </c>
      <c r="H686" s="15" t="s">
        <v>136</v>
      </c>
      <c r="I686" s="15" t="s">
        <v>243</v>
      </c>
      <c r="J686" s="15" t="s">
        <v>166</v>
      </c>
      <c r="K686" s="15" t="s">
        <v>1423</v>
      </c>
      <c r="L686" s="15" t="n">
        <v>69</v>
      </c>
      <c r="M686" s="15" t="n">
        <v>65</v>
      </c>
      <c r="N686" s="15" t="n">
        <v>59</v>
      </c>
      <c r="O686" s="15" t="n">
        <v>32</v>
      </c>
      <c r="P686" s="15" t="n">
        <v>225</v>
      </c>
      <c r="Y686" s="15" t="s">
        <v>156</v>
      </c>
      <c r="Z686" s="15" t="n">
        <v>11</v>
      </c>
      <c r="AA686" s="15" t="s">
        <v>277</v>
      </c>
      <c r="AB686" s="15" t="s">
        <v>163</v>
      </c>
      <c r="AC686" s="15" t="n">
        <v>233</v>
      </c>
      <c r="AD686" s="15" t="n">
        <v>2.6292185</v>
      </c>
      <c r="AE686" s="15" t="n">
        <v>438</v>
      </c>
      <c r="AF686" s="15" t="s">
        <v>95</v>
      </c>
    </row>
    <row r="687" customFormat="false" ht="15" hidden="false" customHeight="true" outlineLevel="0" collapsed="false">
      <c r="A687" s="15" t="s">
        <v>1418</v>
      </c>
      <c r="B687" s="15" t="s">
        <v>1419</v>
      </c>
      <c r="C687" s="15" t="s">
        <v>217</v>
      </c>
      <c r="D687" s="15" t="s">
        <v>218</v>
      </c>
      <c r="E687" s="15" t="s">
        <v>136</v>
      </c>
      <c r="F687" s="15" t="s">
        <v>137</v>
      </c>
      <c r="G687" s="15" t="s">
        <v>608</v>
      </c>
      <c r="H687" s="15" t="s">
        <v>136</v>
      </c>
      <c r="I687" s="15" t="s">
        <v>243</v>
      </c>
      <c r="J687" s="15" t="s">
        <v>158</v>
      </c>
      <c r="K687" s="15" t="s">
        <v>1424</v>
      </c>
      <c r="L687" s="15" t="n">
        <v>494</v>
      </c>
      <c r="M687" s="15" t="n">
        <v>471</v>
      </c>
      <c r="N687" s="15" t="n">
        <v>355</v>
      </c>
      <c r="O687" s="15" t="n">
        <v>230</v>
      </c>
      <c r="P687" s="15" t="n">
        <v>1550</v>
      </c>
      <c r="Y687" s="15" t="s">
        <v>156</v>
      </c>
      <c r="Z687" s="15" t="n">
        <v>11</v>
      </c>
      <c r="AA687" s="15" t="s">
        <v>277</v>
      </c>
      <c r="AB687" s="15" t="s">
        <v>163</v>
      </c>
      <c r="AC687" s="15" t="n">
        <v>233</v>
      </c>
      <c r="AD687" s="15" t="n">
        <v>2.6292185</v>
      </c>
      <c r="AE687" s="15" t="n">
        <v>438</v>
      </c>
      <c r="AF687" s="15" t="s">
        <v>95</v>
      </c>
    </row>
    <row r="688" customFormat="false" ht="15" hidden="false" customHeight="true" outlineLevel="0" collapsed="false">
      <c r="A688" s="15" t="s">
        <v>1418</v>
      </c>
      <c r="B688" s="15" t="s">
        <v>1419</v>
      </c>
      <c r="C688" s="15" t="s">
        <v>217</v>
      </c>
      <c r="D688" s="15" t="s">
        <v>218</v>
      </c>
      <c r="E688" s="15" t="s">
        <v>136</v>
      </c>
      <c r="F688" s="15" t="s">
        <v>137</v>
      </c>
      <c r="G688" s="15" t="s">
        <v>608</v>
      </c>
      <c r="H688" s="15" t="s">
        <v>136</v>
      </c>
      <c r="I688" s="15" t="s">
        <v>243</v>
      </c>
      <c r="J688" s="15" t="s">
        <v>169</v>
      </c>
      <c r="K688" s="15" t="s">
        <v>1425</v>
      </c>
      <c r="L688" s="15" t="n">
        <v>19</v>
      </c>
      <c r="M688" s="15" t="n">
        <v>1</v>
      </c>
      <c r="N688" s="15" t="n">
        <v>34</v>
      </c>
      <c r="O688" s="15" t="n">
        <v>5</v>
      </c>
      <c r="P688" s="15" t="n">
        <v>59</v>
      </c>
      <c r="Y688" s="15" t="s">
        <v>156</v>
      </c>
      <c r="Z688" s="15" t="n">
        <v>11</v>
      </c>
      <c r="AA688" s="15" t="s">
        <v>277</v>
      </c>
      <c r="AB688" s="15" t="s">
        <v>163</v>
      </c>
      <c r="AC688" s="15" t="n">
        <v>233</v>
      </c>
      <c r="AD688" s="15" t="n">
        <v>2.6292185</v>
      </c>
      <c r="AE688" s="15" t="n">
        <v>438</v>
      </c>
      <c r="AF688" s="15" t="s">
        <v>95</v>
      </c>
    </row>
    <row r="689" customFormat="false" ht="15" hidden="false" customHeight="true" outlineLevel="0" collapsed="false">
      <c r="A689" s="15" t="s">
        <v>1426</v>
      </c>
      <c r="B689" s="15" t="s">
        <v>1427</v>
      </c>
      <c r="C689" s="15" t="s">
        <v>217</v>
      </c>
      <c r="D689" s="15" t="s">
        <v>274</v>
      </c>
      <c r="E689" s="15" t="s">
        <v>136</v>
      </c>
      <c r="F689" s="15" t="s">
        <v>137</v>
      </c>
      <c r="G689" s="15" t="s">
        <v>1237</v>
      </c>
      <c r="H689" s="15" t="s">
        <v>136</v>
      </c>
      <c r="I689" s="15" t="s">
        <v>243</v>
      </c>
      <c r="J689" s="15" t="s">
        <v>140</v>
      </c>
      <c r="K689" s="15" t="s">
        <v>1428</v>
      </c>
      <c r="L689" s="15" t="n">
        <v>38</v>
      </c>
      <c r="M689" s="15" t="n">
        <v>22</v>
      </c>
      <c r="N689" s="15" t="n">
        <v>65</v>
      </c>
      <c r="O689" s="15" t="n">
        <v>2</v>
      </c>
      <c r="P689" s="15" t="n">
        <v>127</v>
      </c>
      <c r="Y689" s="15" t="s">
        <v>142</v>
      </c>
      <c r="AB689" s="15" t="s">
        <v>143</v>
      </c>
    </row>
    <row r="690" customFormat="false" ht="15" hidden="false" customHeight="true" outlineLevel="0" collapsed="false">
      <c r="A690" s="15" t="s">
        <v>1426</v>
      </c>
      <c r="B690" s="15" t="s">
        <v>1427</v>
      </c>
      <c r="C690" s="15" t="s">
        <v>217</v>
      </c>
      <c r="D690" s="15" t="s">
        <v>274</v>
      </c>
      <c r="E690" s="15" t="s">
        <v>136</v>
      </c>
      <c r="F690" s="15" t="s">
        <v>137</v>
      </c>
      <c r="G690" s="15" t="s">
        <v>1237</v>
      </c>
      <c r="H690" s="15" t="s">
        <v>136</v>
      </c>
      <c r="I690" s="15" t="s">
        <v>243</v>
      </c>
      <c r="J690" s="15" t="s">
        <v>150</v>
      </c>
      <c r="K690" s="15" t="s">
        <v>1429</v>
      </c>
      <c r="L690" s="15" t="n">
        <v>314</v>
      </c>
      <c r="M690" s="15" t="n">
        <v>796</v>
      </c>
      <c r="N690" s="15" t="n">
        <v>575</v>
      </c>
      <c r="O690" s="15" t="n">
        <v>110</v>
      </c>
      <c r="P690" s="15" t="n">
        <v>1795</v>
      </c>
      <c r="Y690" s="15" t="s">
        <v>142</v>
      </c>
      <c r="AB690" s="15" t="s">
        <v>143</v>
      </c>
    </row>
    <row r="691" customFormat="false" ht="15" hidden="false" customHeight="true" outlineLevel="0" collapsed="false">
      <c r="A691" s="15" t="s">
        <v>1426</v>
      </c>
      <c r="B691" s="15" t="s">
        <v>1427</v>
      </c>
      <c r="C691" s="15" t="s">
        <v>217</v>
      </c>
      <c r="D691" s="15" t="s">
        <v>274</v>
      </c>
      <c r="E691" s="15" t="s">
        <v>136</v>
      </c>
      <c r="F691" s="15" t="s">
        <v>137</v>
      </c>
      <c r="G691" s="15" t="s">
        <v>1237</v>
      </c>
      <c r="H691" s="15" t="s">
        <v>136</v>
      </c>
      <c r="I691" s="15" t="s">
        <v>243</v>
      </c>
      <c r="J691" s="15" t="s">
        <v>166</v>
      </c>
      <c r="K691" s="15" t="s">
        <v>1430</v>
      </c>
      <c r="O691" s="15" t="n">
        <v>30</v>
      </c>
      <c r="P691" s="15" t="n">
        <v>30</v>
      </c>
      <c r="Y691" s="15" t="s">
        <v>142</v>
      </c>
      <c r="AB691" s="15" t="s">
        <v>143</v>
      </c>
    </row>
    <row r="692" customFormat="false" ht="15" hidden="false" customHeight="true" outlineLevel="0" collapsed="false">
      <c r="A692" s="15" t="s">
        <v>1426</v>
      </c>
      <c r="B692" s="15" t="s">
        <v>1427</v>
      </c>
      <c r="C692" s="15" t="s">
        <v>217</v>
      </c>
      <c r="D692" s="15" t="s">
        <v>274</v>
      </c>
      <c r="E692" s="15" t="s">
        <v>136</v>
      </c>
      <c r="F692" s="15" t="s">
        <v>137</v>
      </c>
      <c r="G692" s="15" t="s">
        <v>1237</v>
      </c>
      <c r="H692" s="15" t="s">
        <v>136</v>
      </c>
      <c r="I692" s="15" t="s">
        <v>243</v>
      </c>
      <c r="J692" s="15" t="s">
        <v>158</v>
      </c>
      <c r="K692" s="15" t="s">
        <v>1431</v>
      </c>
      <c r="L692" s="15" t="n">
        <v>119</v>
      </c>
      <c r="M692" s="15" t="n">
        <v>89</v>
      </c>
      <c r="N692" s="15" t="n">
        <v>27</v>
      </c>
      <c r="O692" s="15" t="n">
        <v>32</v>
      </c>
      <c r="P692" s="15" t="n">
        <v>267</v>
      </c>
      <c r="Y692" s="15" t="s">
        <v>142</v>
      </c>
      <c r="AB692" s="15" t="s">
        <v>143</v>
      </c>
    </row>
    <row r="693" customFormat="false" ht="15" hidden="false" customHeight="true" outlineLevel="0" collapsed="false">
      <c r="A693" s="15" t="s">
        <v>1426</v>
      </c>
      <c r="B693" s="15" t="s">
        <v>1427</v>
      </c>
      <c r="C693" s="15" t="s">
        <v>217</v>
      </c>
      <c r="D693" s="15" t="s">
        <v>274</v>
      </c>
      <c r="E693" s="15" t="s">
        <v>136</v>
      </c>
      <c r="F693" s="15" t="s">
        <v>137</v>
      </c>
      <c r="G693" s="15" t="s">
        <v>1237</v>
      </c>
      <c r="H693" s="15" t="s">
        <v>136</v>
      </c>
      <c r="I693" s="15" t="s">
        <v>243</v>
      </c>
      <c r="J693" s="15" t="s">
        <v>169</v>
      </c>
      <c r="K693" s="15" t="s">
        <v>1432</v>
      </c>
      <c r="L693" s="15" t="n">
        <v>132</v>
      </c>
      <c r="M693" s="15" t="n">
        <v>5</v>
      </c>
      <c r="N693" s="15" t="n">
        <v>11</v>
      </c>
      <c r="O693" s="15" t="n">
        <v>6</v>
      </c>
      <c r="P693" s="15" t="n">
        <v>154</v>
      </c>
      <c r="Y693" s="15" t="s">
        <v>142</v>
      </c>
      <c r="AB693" s="15" t="s">
        <v>143</v>
      </c>
    </row>
    <row r="694" customFormat="false" ht="15" hidden="false" customHeight="true" outlineLevel="0" collapsed="false">
      <c r="A694" s="15" t="s">
        <v>1433</v>
      </c>
      <c r="B694" s="15" t="s">
        <v>1434</v>
      </c>
      <c r="C694" s="15" t="s">
        <v>217</v>
      </c>
      <c r="D694" s="15" t="s">
        <v>218</v>
      </c>
      <c r="E694" s="15" t="s">
        <v>136</v>
      </c>
      <c r="F694" s="15" t="s">
        <v>137</v>
      </c>
      <c r="G694" s="15" t="s">
        <v>219</v>
      </c>
      <c r="H694" s="15" t="s">
        <v>136</v>
      </c>
      <c r="I694" s="15" t="s">
        <v>139</v>
      </c>
      <c r="J694" s="15" t="s">
        <v>140</v>
      </c>
      <c r="K694" s="15" t="s">
        <v>1435</v>
      </c>
      <c r="L694" s="15" t="n">
        <v>3</v>
      </c>
      <c r="P694" s="15" t="n">
        <v>3</v>
      </c>
      <c r="Y694" s="15" t="s">
        <v>142</v>
      </c>
      <c r="AB694" s="15" t="s">
        <v>143</v>
      </c>
    </row>
    <row r="695" customFormat="false" ht="15" hidden="false" customHeight="true" outlineLevel="0" collapsed="false">
      <c r="A695" s="15" t="s">
        <v>1433</v>
      </c>
      <c r="B695" s="15" t="s">
        <v>1434</v>
      </c>
      <c r="C695" s="15" t="s">
        <v>217</v>
      </c>
      <c r="D695" s="15" t="s">
        <v>218</v>
      </c>
      <c r="E695" s="15" t="s">
        <v>136</v>
      </c>
      <c r="F695" s="15" t="s">
        <v>137</v>
      </c>
      <c r="G695" s="15" t="s">
        <v>219</v>
      </c>
      <c r="H695" s="15" t="s">
        <v>136</v>
      </c>
      <c r="I695" s="15" t="s">
        <v>139</v>
      </c>
      <c r="J695" s="15" t="s">
        <v>150</v>
      </c>
      <c r="K695" s="15" t="s">
        <v>1436</v>
      </c>
      <c r="L695" s="15" t="n">
        <v>21</v>
      </c>
      <c r="M695" s="15" t="n">
        <v>1</v>
      </c>
      <c r="N695" s="15" t="n">
        <v>3</v>
      </c>
      <c r="P695" s="15" t="n">
        <v>25</v>
      </c>
      <c r="Y695" s="15" t="s">
        <v>142</v>
      </c>
      <c r="AB695" s="15" t="s">
        <v>143</v>
      </c>
    </row>
    <row r="696" customFormat="false" ht="15" hidden="false" customHeight="true" outlineLevel="0" collapsed="false">
      <c r="A696" s="15" t="s">
        <v>1437</v>
      </c>
      <c r="B696" s="15" t="s">
        <v>1438</v>
      </c>
      <c r="C696" s="15" t="s">
        <v>217</v>
      </c>
      <c r="D696" s="15" t="s">
        <v>235</v>
      </c>
      <c r="E696" s="15" t="s">
        <v>136</v>
      </c>
      <c r="F696" s="15" t="s">
        <v>137</v>
      </c>
      <c r="G696" s="15" t="s">
        <v>308</v>
      </c>
      <c r="H696" s="15" t="s">
        <v>136</v>
      </c>
      <c r="I696" s="15" t="s">
        <v>243</v>
      </c>
      <c r="J696" s="15" t="s">
        <v>150</v>
      </c>
      <c r="K696" s="15" t="s">
        <v>1439</v>
      </c>
      <c r="L696" s="15" t="n">
        <v>396</v>
      </c>
      <c r="M696" s="15" t="n">
        <v>98</v>
      </c>
      <c r="N696" s="15" t="n">
        <v>323</v>
      </c>
      <c r="O696" s="15" t="n">
        <v>4</v>
      </c>
      <c r="P696" s="15" t="n">
        <v>821</v>
      </c>
      <c r="Y696" s="15" t="s">
        <v>142</v>
      </c>
      <c r="AB696" s="15" t="s">
        <v>143</v>
      </c>
    </row>
    <row r="697" customFormat="false" ht="15" hidden="false" customHeight="true" outlineLevel="0" collapsed="false">
      <c r="A697" s="15" t="s">
        <v>1437</v>
      </c>
      <c r="B697" s="15" t="s">
        <v>1438</v>
      </c>
      <c r="C697" s="15" t="s">
        <v>217</v>
      </c>
      <c r="D697" s="15" t="s">
        <v>235</v>
      </c>
      <c r="E697" s="15" t="s">
        <v>136</v>
      </c>
      <c r="F697" s="15" t="s">
        <v>137</v>
      </c>
      <c r="G697" s="15" t="s">
        <v>308</v>
      </c>
      <c r="H697" s="15" t="s">
        <v>136</v>
      </c>
      <c r="I697" s="15" t="s">
        <v>243</v>
      </c>
      <c r="J697" s="15" t="s">
        <v>158</v>
      </c>
      <c r="K697" s="15" t="s">
        <v>1440</v>
      </c>
      <c r="L697" s="15" t="n">
        <v>35</v>
      </c>
      <c r="M697" s="15" t="n">
        <v>43</v>
      </c>
      <c r="N697" s="15" t="n">
        <v>23</v>
      </c>
      <c r="O697" s="15" t="n">
        <v>2</v>
      </c>
      <c r="P697" s="15" t="n">
        <v>103</v>
      </c>
      <c r="Y697" s="15" t="s">
        <v>142</v>
      </c>
      <c r="AB697" s="15" t="s">
        <v>143</v>
      </c>
    </row>
    <row r="698" customFormat="false" ht="15" hidden="false" customHeight="true" outlineLevel="0" collapsed="false">
      <c r="A698" s="15" t="s">
        <v>1437</v>
      </c>
      <c r="B698" s="15" t="s">
        <v>1438</v>
      </c>
      <c r="C698" s="15" t="s">
        <v>217</v>
      </c>
      <c r="D698" s="15" t="s">
        <v>235</v>
      </c>
      <c r="E698" s="15" t="s">
        <v>136</v>
      </c>
      <c r="F698" s="15" t="s">
        <v>137</v>
      </c>
      <c r="G698" s="15" t="s">
        <v>308</v>
      </c>
      <c r="H698" s="15" t="s">
        <v>136</v>
      </c>
      <c r="I698" s="15" t="s">
        <v>243</v>
      </c>
      <c r="J698" s="15" t="s">
        <v>169</v>
      </c>
      <c r="K698" s="15" t="s">
        <v>1441</v>
      </c>
      <c r="L698" s="15" t="n">
        <v>10</v>
      </c>
      <c r="P698" s="15" t="n">
        <v>10</v>
      </c>
      <c r="Y698" s="15" t="s">
        <v>142</v>
      </c>
      <c r="AB698" s="15" t="s">
        <v>143</v>
      </c>
    </row>
    <row r="699" customFormat="false" ht="15" hidden="false" customHeight="true" outlineLevel="0" collapsed="false">
      <c r="A699" s="15" t="s">
        <v>1442</v>
      </c>
      <c r="B699" s="15" t="s">
        <v>1443</v>
      </c>
      <c r="C699" s="15" t="s">
        <v>134</v>
      </c>
      <c r="D699" s="15" t="s">
        <v>135</v>
      </c>
      <c r="E699" s="15" t="s">
        <v>136</v>
      </c>
      <c r="F699" s="15" t="s">
        <v>137</v>
      </c>
      <c r="G699" s="15" t="s">
        <v>1444</v>
      </c>
      <c r="H699" s="15" t="s">
        <v>136</v>
      </c>
      <c r="I699" s="15" t="s">
        <v>139</v>
      </c>
      <c r="J699" s="15" t="s">
        <v>140</v>
      </c>
      <c r="K699" s="15" t="s">
        <v>1445</v>
      </c>
      <c r="L699" s="15" t="n">
        <v>2</v>
      </c>
      <c r="M699" s="15" t="n">
        <v>27</v>
      </c>
      <c r="N699" s="15" t="n">
        <v>4</v>
      </c>
      <c r="P699" s="15" t="n">
        <v>33</v>
      </c>
      <c r="Y699" s="15" t="s">
        <v>142</v>
      </c>
      <c r="AB699" s="15" t="s">
        <v>143</v>
      </c>
    </row>
    <row r="700" customFormat="false" ht="15" hidden="false" customHeight="true" outlineLevel="0" collapsed="false">
      <c r="A700" s="15" t="s">
        <v>1442</v>
      </c>
      <c r="B700" s="15" t="s">
        <v>1443</v>
      </c>
      <c r="C700" s="15" t="s">
        <v>134</v>
      </c>
      <c r="D700" s="15" t="s">
        <v>135</v>
      </c>
      <c r="E700" s="15" t="s">
        <v>136</v>
      </c>
      <c r="F700" s="15" t="s">
        <v>137</v>
      </c>
      <c r="G700" s="15" t="s">
        <v>1444</v>
      </c>
      <c r="H700" s="15" t="s">
        <v>136</v>
      </c>
      <c r="I700" s="15" t="s">
        <v>139</v>
      </c>
      <c r="J700" s="15" t="s">
        <v>144</v>
      </c>
      <c r="K700" s="15" t="s">
        <v>1446</v>
      </c>
      <c r="L700" s="15" t="n">
        <v>393</v>
      </c>
      <c r="M700" s="15" t="n">
        <v>578</v>
      </c>
      <c r="N700" s="15" t="n">
        <v>122</v>
      </c>
      <c r="P700" s="15" t="n">
        <v>1093</v>
      </c>
      <c r="Y700" s="15" t="s">
        <v>142</v>
      </c>
      <c r="AB700" s="15" t="s">
        <v>143</v>
      </c>
    </row>
    <row r="701" customFormat="false" ht="15" hidden="false" customHeight="true" outlineLevel="0" collapsed="false">
      <c r="A701" s="15" t="s">
        <v>1442</v>
      </c>
      <c r="B701" s="15" t="s">
        <v>1443</v>
      </c>
      <c r="C701" s="15" t="s">
        <v>134</v>
      </c>
      <c r="D701" s="15" t="s">
        <v>135</v>
      </c>
      <c r="E701" s="15" t="s">
        <v>136</v>
      </c>
      <c r="F701" s="15" t="s">
        <v>137</v>
      </c>
      <c r="G701" s="15" t="s">
        <v>1444</v>
      </c>
      <c r="H701" s="15" t="s">
        <v>136</v>
      </c>
      <c r="I701" s="15" t="s">
        <v>139</v>
      </c>
      <c r="J701" s="15" t="s">
        <v>150</v>
      </c>
      <c r="K701" s="15" t="s">
        <v>1447</v>
      </c>
      <c r="L701" s="15" t="n">
        <v>52</v>
      </c>
      <c r="M701" s="15" t="n">
        <v>150</v>
      </c>
      <c r="N701" s="15" t="n">
        <v>15</v>
      </c>
      <c r="P701" s="15" t="n">
        <v>217</v>
      </c>
      <c r="Y701" s="15" t="s">
        <v>142</v>
      </c>
      <c r="AB701" s="15" t="s">
        <v>143</v>
      </c>
    </row>
    <row r="702" customFormat="false" ht="15" hidden="false" customHeight="true" outlineLevel="0" collapsed="false">
      <c r="A702" s="15" t="s">
        <v>1442</v>
      </c>
      <c r="B702" s="15" t="s">
        <v>1443</v>
      </c>
      <c r="C702" s="15" t="s">
        <v>134</v>
      </c>
      <c r="D702" s="15" t="s">
        <v>135</v>
      </c>
      <c r="E702" s="15" t="s">
        <v>136</v>
      </c>
      <c r="F702" s="15" t="s">
        <v>137</v>
      </c>
      <c r="G702" s="15" t="s">
        <v>1444</v>
      </c>
      <c r="H702" s="15" t="s">
        <v>136</v>
      </c>
      <c r="I702" s="15" t="s">
        <v>139</v>
      </c>
      <c r="J702" s="15" t="s">
        <v>158</v>
      </c>
      <c r="K702" s="15" t="s">
        <v>1448</v>
      </c>
      <c r="L702" s="15" t="n">
        <v>223</v>
      </c>
      <c r="M702" s="15" t="n">
        <v>507</v>
      </c>
      <c r="N702" s="15" t="n">
        <v>97</v>
      </c>
      <c r="P702" s="15" t="n">
        <v>827</v>
      </c>
      <c r="Y702" s="15" t="s">
        <v>142</v>
      </c>
      <c r="AB702" s="15" t="s">
        <v>143</v>
      </c>
    </row>
    <row r="703" customFormat="false" ht="15" hidden="false" customHeight="true" outlineLevel="0" collapsed="false">
      <c r="A703" s="15" t="s">
        <v>1442</v>
      </c>
      <c r="B703" s="15" t="s">
        <v>1443</v>
      </c>
      <c r="C703" s="15" t="s">
        <v>134</v>
      </c>
      <c r="D703" s="15" t="s">
        <v>135</v>
      </c>
      <c r="E703" s="15" t="s">
        <v>136</v>
      </c>
      <c r="F703" s="15" t="s">
        <v>137</v>
      </c>
      <c r="G703" s="15" t="s">
        <v>1444</v>
      </c>
      <c r="H703" s="15" t="s">
        <v>136</v>
      </c>
      <c r="I703" s="15" t="s">
        <v>139</v>
      </c>
      <c r="J703" s="15" t="s">
        <v>169</v>
      </c>
      <c r="K703" s="15" t="s">
        <v>1449</v>
      </c>
      <c r="M703" s="15" t="n">
        <v>6</v>
      </c>
      <c r="P703" s="15" t="n">
        <v>6</v>
      </c>
      <c r="Y703" s="15" t="s">
        <v>142</v>
      </c>
      <c r="AB703" s="15" t="s">
        <v>143</v>
      </c>
    </row>
    <row r="704" customFormat="false" ht="15" hidden="false" customHeight="true" outlineLevel="0" collapsed="false">
      <c r="A704" s="15" t="s">
        <v>1450</v>
      </c>
      <c r="B704" s="15" t="s">
        <v>1451</v>
      </c>
      <c r="C704" s="15" t="s">
        <v>217</v>
      </c>
      <c r="D704" s="15" t="s">
        <v>218</v>
      </c>
      <c r="E704" s="15" t="s">
        <v>136</v>
      </c>
      <c r="F704" s="15" t="s">
        <v>137</v>
      </c>
      <c r="G704" s="15" t="s">
        <v>219</v>
      </c>
      <c r="H704" s="15" t="s">
        <v>136</v>
      </c>
      <c r="I704" s="15" t="s">
        <v>243</v>
      </c>
      <c r="J704" s="15" t="s">
        <v>140</v>
      </c>
      <c r="K704" s="15" t="s">
        <v>1452</v>
      </c>
      <c r="N704" s="15" t="n">
        <v>1</v>
      </c>
      <c r="O704" s="15" t="n">
        <v>1</v>
      </c>
      <c r="P704" s="15" t="n">
        <v>2</v>
      </c>
      <c r="Y704" s="15" t="s">
        <v>142</v>
      </c>
      <c r="AB704" s="15" t="s">
        <v>143</v>
      </c>
    </row>
    <row r="705" customFormat="false" ht="15" hidden="false" customHeight="true" outlineLevel="0" collapsed="false">
      <c r="A705" s="15" t="s">
        <v>1450</v>
      </c>
      <c r="B705" s="15" t="s">
        <v>1451</v>
      </c>
      <c r="C705" s="15" t="s">
        <v>217</v>
      </c>
      <c r="D705" s="15" t="s">
        <v>218</v>
      </c>
      <c r="E705" s="15" t="s">
        <v>136</v>
      </c>
      <c r="F705" s="15" t="s">
        <v>137</v>
      </c>
      <c r="G705" s="15" t="s">
        <v>219</v>
      </c>
      <c r="H705" s="15" t="s">
        <v>136</v>
      </c>
      <c r="I705" s="15" t="s">
        <v>243</v>
      </c>
      <c r="J705" s="15" t="s">
        <v>144</v>
      </c>
      <c r="K705" s="15" t="s">
        <v>1453</v>
      </c>
      <c r="L705" s="15" t="n">
        <v>1</v>
      </c>
      <c r="P705" s="15" t="n">
        <v>1</v>
      </c>
      <c r="Y705" s="15" t="s">
        <v>142</v>
      </c>
      <c r="AB705" s="15" t="s">
        <v>143</v>
      </c>
    </row>
    <row r="706" customFormat="false" ht="15" hidden="false" customHeight="true" outlineLevel="0" collapsed="false">
      <c r="A706" s="15" t="s">
        <v>1450</v>
      </c>
      <c r="B706" s="15" t="s">
        <v>1451</v>
      </c>
      <c r="C706" s="15" t="s">
        <v>217</v>
      </c>
      <c r="D706" s="15" t="s">
        <v>218</v>
      </c>
      <c r="E706" s="15" t="s">
        <v>136</v>
      </c>
      <c r="F706" s="15" t="s">
        <v>137</v>
      </c>
      <c r="G706" s="15" t="s">
        <v>219</v>
      </c>
      <c r="H706" s="15" t="s">
        <v>136</v>
      </c>
      <c r="I706" s="15" t="s">
        <v>243</v>
      </c>
      <c r="J706" s="15" t="s">
        <v>150</v>
      </c>
      <c r="K706" s="15" t="s">
        <v>1454</v>
      </c>
      <c r="L706" s="15" t="n">
        <v>76</v>
      </c>
      <c r="M706" s="15" t="n">
        <v>216</v>
      </c>
      <c r="N706" s="15" t="n">
        <v>366</v>
      </c>
      <c r="O706" s="15" t="n">
        <v>51</v>
      </c>
      <c r="P706" s="15" t="n">
        <v>709</v>
      </c>
      <c r="Y706" s="15" t="s">
        <v>142</v>
      </c>
      <c r="AB706" s="15" t="s">
        <v>143</v>
      </c>
    </row>
    <row r="707" customFormat="false" ht="15" hidden="false" customHeight="true" outlineLevel="0" collapsed="false">
      <c r="A707" s="15" t="s">
        <v>1450</v>
      </c>
      <c r="B707" s="15" t="s">
        <v>1451</v>
      </c>
      <c r="C707" s="15" t="s">
        <v>217</v>
      </c>
      <c r="D707" s="15" t="s">
        <v>218</v>
      </c>
      <c r="E707" s="15" t="s">
        <v>136</v>
      </c>
      <c r="F707" s="15" t="s">
        <v>137</v>
      </c>
      <c r="G707" s="15" t="s">
        <v>219</v>
      </c>
      <c r="H707" s="15" t="s">
        <v>136</v>
      </c>
      <c r="I707" s="15" t="s">
        <v>243</v>
      </c>
      <c r="J707" s="15" t="s">
        <v>166</v>
      </c>
      <c r="K707" s="15" t="s">
        <v>1455</v>
      </c>
      <c r="O707" s="15" t="n">
        <v>2</v>
      </c>
      <c r="P707" s="15" t="n">
        <v>2</v>
      </c>
      <c r="Y707" s="15" t="s">
        <v>142</v>
      </c>
      <c r="AB707" s="15" t="s">
        <v>143</v>
      </c>
    </row>
    <row r="708" customFormat="false" ht="15" hidden="false" customHeight="true" outlineLevel="0" collapsed="false">
      <c r="A708" s="15" t="s">
        <v>1450</v>
      </c>
      <c r="B708" s="15" t="s">
        <v>1451</v>
      </c>
      <c r="C708" s="15" t="s">
        <v>217</v>
      </c>
      <c r="D708" s="15" t="s">
        <v>218</v>
      </c>
      <c r="E708" s="15" t="s">
        <v>136</v>
      </c>
      <c r="F708" s="15" t="s">
        <v>137</v>
      </c>
      <c r="G708" s="15" t="s">
        <v>219</v>
      </c>
      <c r="H708" s="15" t="s">
        <v>136</v>
      </c>
      <c r="I708" s="15" t="s">
        <v>243</v>
      </c>
      <c r="J708" s="15" t="s">
        <v>158</v>
      </c>
      <c r="K708" s="15" t="s">
        <v>1456</v>
      </c>
      <c r="L708" s="15" t="n">
        <v>23</v>
      </c>
      <c r="M708" s="15" t="n">
        <v>6</v>
      </c>
      <c r="N708" s="15" t="n">
        <v>8</v>
      </c>
      <c r="O708" s="15" t="n">
        <v>3</v>
      </c>
      <c r="P708" s="15" t="n">
        <v>40</v>
      </c>
      <c r="Y708" s="15" t="s">
        <v>142</v>
      </c>
      <c r="AB708" s="15" t="s">
        <v>143</v>
      </c>
    </row>
    <row r="709" customFormat="false" ht="15" hidden="false" customHeight="true" outlineLevel="0" collapsed="false">
      <c r="A709" s="15" t="s">
        <v>1450</v>
      </c>
      <c r="B709" s="15" t="s">
        <v>1451</v>
      </c>
      <c r="C709" s="15" t="s">
        <v>217</v>
      </c>
      <c r="D709" s="15" t="s">
        <v>218</v>
      </c>
      <c r="E709" s="15" t="s">
        <v>136</v>
      </c>
      <c r="F709" s="15" t="s">
        <v>137</v>
      </c>
      <c r="G709" s="15" t="s">
        <v>219</v>
      </c>
      <c r="H709" s="15" t="s">
        <v>136</v>
      </c>
      <c r="I709" s="15" t="s">
        <v>243</v>
      </c>
      <c r="J709" s="15" t="s">
        <v>169</v>
      </c>
      <c r="K709" s="15" t="s">
        <v>1457</v>
      </c>
      <c r="N709" s="15" t="n">
        <v>9</v>
      </c>
      <c r="P709" s="15" t="n">
        <v>9</v>
      </c>
      <c r="Y709" s="15" t="s">
        <v>142</v>
      </c>
      <c r="AB709" s="15" t="s">
        <v>143</v>
      </c>
    </row>
    <row r="710" customFormat="false" ht="15" hidden="false" customHeight="true" outlineLevel="0" collapsed="false">
      <c r="A710" s="15" t="s">
        <v>1458</v>
      </c>
      <c r="B710" s="15" t="s">
        <v>1459</v>
      </c>
      <c r="C710" s="15" t="s">
        <v>217</v>
      </c>
      <c r="D710" s="15" t="s">
        <v>218</v>
      </c>
      <c r="E710" s="15" t="s">
        <v>136</v>
      </c>
      <c r="F710" s="15" t="s">
        <v>137</v>
      </c>
      <c r="G710" s="15" t="s">
        <v>308</v>
      </c>
      <c r="H710" s="15" t="s">
        <v>136</v>
      </c>
      <c r="I710" s="15" t="s">
        <v>243</v>
      </c>
      <c r="J710" s="15" t="s">
        <v>140</v>
      </c>
      <c r="K710" s="15" t="s">
        <v>1460</v>
      </c>
      <c r="L710" s="15" t="n">
        <v>32</v>
      </c>
      <c r="M710" s="15" t="n">
        <v>186</v>
      </c>
      <c r="N710" s="15" t="n">
        <v>422</v>
      </c>
      <c r="O710" s="15" t="n">
        <v>100</v>
      </c>
      <c r="P710" s="15" t="n">
        <v>740</v>
      </c>
      <c r="Y710" s="15" t="s">
        <v>142</v>
      </c>
      <c r="Z710" s="15" t="n">
        <v>4</v>
      </c>
      <c r="AA710" s="15" t="s">
        <v>277</v>
      </c>
      <c r="AB710" s="15" t="s">
        <v>163</v>
      </c>
      <c r="AC710" s="15" t="n">
        <v>895</v>
      </c>
      <c r="AD710" s="15" t="n">
        <v>6.6125</v>
      </c>
      <c r="AE710" s="15" t="n">
        <v>0</v>
      </c>
      <c r="AF710" s="15" t="s">
        <v>1461</v>
      </c>
    </row>
    <row r="711" customFormat="false" ht="15" hidden="false" customHeight="true" outlineLevel="0" collapsed="false">
      <c r="A711" s="15" t="s">
        <v>1458</v>
      </c>
      <c r="B711" s="15" t="s">
        <v>1459</v>
      </c>
      <c r="C711" s="15" t="s">
        <v>217</v>
      </c>
      <c r="D711" s="15" t="s">
        <v>218</v>
      </c>
      <c r="E711" s="15" t="s">
        <v>136</v>
      </c>
      <c r="F711" s="15" t="s">
        <v>137</v>
      </c>
      <c r="G711" s="15" t="s">
        <v>308</v>
      </c>
      <c r="H711" s="15" t="s">
        <v>136</v>
      </c>
      <c r="I711" s="15" t="s">
        <v>243</v>
      </c>
      <c r="J711" s="15" t="s">
        <v>144</v>
      </c>
      <c r="K711" s="15" t="s">
        <v>1462</v>
      </c>
      <c r="M711" s="15" t="n">
        <v>18</v>
      </c>
      <c r="N711" s="15" t="n">
        <v>56</v>
      </c>
      <c r="P711" s="15" t="n">
        <v>74</v>
      </c>
      <c r="Y711" s="15" t="s">
        <v>142</v>
      </c>
      <c r="Z711" s="15" t="n">
        <v>4</v>
      </c>
      <c r="AA711" s="15" t="s">
        <v>277</v>
      </c>
      <c r="AB711" s="15" t="s">
        <v>163</v>
      </c>
      <c r="AC711" s="15" t="n">
        <v>895</v>
      </c>
      <c r="AD711" s="15" t="n">
        <v>6.6125</v>
      </c>
      <c r="AE711" s="15" t="n">
        <v>0</v>
      </c>
      <c r="AF711" s="15" t="s">
        <v>1461</v>
      </c>
    </row>
    <row r="712" customFormat="false" ht="15" hidden="false" customHeight="true" outlineLevel="0" collapsed="false">
      <c r="A712" s="15" t="s">
        <v>1458</v>
      </c>
      <c r="B712" s="15" t="s">
        <v>1459</v>
      </c>
      <c r="C712" s="15" t="s">
        <v>217</v>
      </c>
      <c r="D712" s="15" t="s">
        <v>218</v>
      </c>
      <c r="E712" s="15" t="s">
        <v>136</v>
      </c>
      <c r="F712" s="15" t="s">
        <v>137</v>
      </c>
      <c r="G712" s="15" t="s">
        <v>308</v>
      </c>
      <c r="H712" s="15" t="s">
        <v>136</v>
      </c>
      <c r="I712" s="15" t="s">
        <v>243</v>
      </c>
      <c r="J712" s="15" t="s">
        <v>150</v>
      </c>
      <c r="K712" s="15" t="s">
        <v>1463</v>
      </c>
      <c r="L712" s="15" t="n">
        <v>1827</v>
      </c>
      <c r="M712" s="15" t="n">
        <v>1667</v>
      </c>
      <c r="N712" s="15" t="n">
        <v>4284</v>
      </c>
      <c r="O712" s="15" t="n">
        <v>1790</v>
      </c>
      <c r="P712" s="15" t="n">
        <v>9568</v>
      </c>
      <c r="Y712" s="15" t="s">
        <v>142</v>
      </c>
      <c r="Z712" s="15" t="n">
        <v>4</v>
      </c>
      <c r="AA712" s="15" t="s">
        <v>277</v>
      </c>
      <c r="AB712" s="15" t="s">
        <v>163</v>
      </c>
      <c r="AC712" s="15" t="n">
        <v>895</v>
      </c>
      <c r="AD712" s="15" t="n">
        <v>6.6125</v>
      </c>
      <c r="AE712" s="15" t="n">
        <v>0</v>
      </c>
      <c r="AF712" s="15" t="s">
        <v>1461</v>
      </c>
    </row>
    <row r="713" customFormat="false" ht="15" hidden="false" customHeight="true" outlineLevel="0" collapsed="false">
      <c r="A713" s="15" t="s">
        <v>1458</v>
      </c>
      <c r="B713" s="15" t="s">
        <v>1459</v>
      </c>
      <c r="C713" s="15" t="s">
        <v>217</v>
      </c>
      <c r="D713" s="15" t="s">
        <v>218</v>
      </c>
      <c r="E713" s="15" t="s">
        <v>136</v>
      </c>
      <c r="F713" s="15" t="s">
        <v>137</v>
      </c>
      <c r="G713" s="15" t="s">
        <v>308</v>
      </c>
      <c r="H713" s="15" t="s">
        <v>136</v>
      </c>
      <c r="I713" s="15" t="s">
        <v>243</v>
      </c>
      <c r="J713" s="15" t="s">
        <v>166</v>
      </c>
      <c r="K713" s="15" t="s">
        <v>1464</v>
      </c>
      <c r="L713" s="15" t="n">
        <v>1273</v>
      </c>
      <c r="M713" s="15" t="n">
        <v>1405</v>
      </c>
      <c r="N713" s="15" t="n">
        <v>1437</v>
      </c>
      <c r="O713" s="15" t="n">
        <v>263</v>
      </c>
      <c r="P713" s="15" t="n">
        <v>4378</v>
      </c>
      <c r="Y713" s="15" t="s">
        <v>142</v>
      </c>
      <c r="Z713" s="15" t="n">
        <v>4</v>
      </c>
      <c r="AA713" s="15" t="s">
        <v>277</v>
      </c>
      <c r="AB713" s="15" t="s">
        <v>163</v>
      </c>
      <c r="AC713" s="15" t="n">
        <v>895</v>
      </c>
      <c r="AD713" s="15" t="n">
        <v>6.6125</v>
      </c>
      <c r="AE713" s="15" t="n">
        <v>0</v>
      </c>
      <c r="AF713" s="15" t="s">
        <v>1461</v>
      </c>
    </row>
    <row r="714" customFormat="false" ht="15" hidden="false" customHeight="true" outlineLevel="0" collapsed="false">
      <c r="A714" s="15" t="s">
        <v>1458</v>
      </c>
      <c r="B714" s="15" t="s">
        <v>1459</v>
      </c>
      <c r="C714" s="15" t="s">
        <v>217</v>
      </c>
      <c r="D714" s="15" t="s">
        <v>218</v>
      </c>
      <c r="E714" s="15" t="s">
        <v>136</v>
      </c>
      <c r="F714" s="15" t="s">
        <v>137</v>
      </c>
      <c r="G714" s="15" t="s">
        <v>308</v>
      </c>
      <c r="H714" s="15" t="s">
        <v>136</v>
      </c>
      <c r="I714" s="15" t="s">
        <v>243</v>
      </c>
      <c r="J714" s="15" t="s">
        <v>158</v>
      </c>
      <c r="K714" s="15" t="s">
        <v>1465</v>
      </c>
      <c r="L714" s="15" t="n">
        <v>433</v>
      </c>
      <c r="M714" s="15" t="n">
        <v>105</v>
      </c>
      <c r="N714" s="15" t="n">
        <v>84</v>
      </c>
      <c r="O714" s="15" t="n">
        <v>23</v>
      </c>
      <c r="P714" s="15" t="n">
        <v>645</v>
      </c>
      <c r="Y714" s="15" t="s">
        <v>142</v>
      </c>
      <c r="Z714" s="15" t="n">
        <v>4</v>
      </c>
      <c r="AA714" s="15" t="s">
        <v>277</v>
      </c>
      <c r="AB714" s="15" t="s">
        <v>163</v>
      </c>
      <c r="AC714" s="15" t="n">
        <v>895</v>
      </c>
      <c r="AD714" s="15" t="n">
        <v>6.6125</v>
      </c>
      <c r="AE714" s="15" t="n">
        <v>0</v>
      </c>
      <c r="AF714" s="15" t="s">
        <v>1461</v>
      </c>
    </row>
    <row r="715" customFormat="false" ht="15" hidden="false" customHeight="true" outlineLevel="0" collapsed="false">
      <c r="A715" s="15" t="s">
        <v>1458</v>
      </c>
      <c r="B715" s="15" t="s">
        <v>1459</v>
      </c>
      <c r="C715" s="15" t="s">
        <v>217</v>
      </c>
      <c r="D715" s="15" t="s">
        <v>218</v>
      </c>
      <c r="E715" s="15" t="s">
        <v>136</v>
      </c>
      <c r="F715" s="15" t="s">
        <v>137</v>
      </c>
      <c r="G715" s="15" t="s">
        <v>308</v>
      </c>
      <c r="H715" s="15" t="s">
        <v>136</v>
      </c>
      <c r="I715" s="15" t="s">
        <v>243</v>
      </c>
      <c r="J715" s="15" t="s">
        <v>169</v>
      </c>
      <c r="K715" s="15" t="s">
        <v>1466</v>
      </c>
      <c r="L715" s="15" t="n">
        <v>41</v>
      </c>
      <c r="M715" s="15" t="n">
        <v>2</v>
      </c>
      <c r="N715" s="15" t="n">
        <v>132</v>
      </c>
      <c r="O715" s="15" t="n">
        <v>8</v>
      </c>
      <c r="P715" s="15" t="n">
        <v>183</v>
      </c>
      <c r="Y715" s="15" t="s">
        <v>142</v>
      </c>
      <c r="Z715" s="15" t="n">
        <v>4</v>
      </c>
      <c r="AA715" s="15" t="s">
        <v>277</v>
      </c>
      <c r="AB715" s="15" t="s">
        <v>163</v>
      </c>
      <c r="AC715" s="15" t="n">
        <v>895</v>
      </c>
      <c r="AD715" s="15" t="n">
        <v>6.6125</v>
      </c>
      <c r="AE715" s="15" t="n">
        <v>0</v>
      </c>
      <c r="AF715" s="15" t="s">
        <v>1461</v>
      </c>
    </row>
    <row r="716" customFormat="false" ht="15" hidden="false" customHeight="true" outlineLevel="0" collapsed="false">
      <c r="A716" s="15" t="s">
        <v>1467</v>
      </c>
      <c r="B716" s="15" t="s">
        <v>1468</v>
      </c>
      <c r="C716" s="15" t="s">
        <v>217</v>
      </c>
      <c r="D716" s="15" t="s">
        <v>218</v>
      </c>
      <c r="E716" s="15" t="s">
        <v>136</v>
      </c>
      <c r="F716" s="15" t="s">
        <v>137</v>
      </c>
      <c r="G716" s="15" t="s">
        <v>451</v>
      </c>
      <c r="H716" s="15" t="s">
        <v>136</v>
      </c>
      <c r="I716" s="15" t="s">
        <v>139</v>
      </c>
      <c r="J716" s="15" t="s">
        <v>140</v>
      </c>
      <c r="K716" s="15" t="s">
        <v>1469</v>
      </c>
      <c r="L716" s="15" t="n">
        <v>1</v>
      </c>
      <c r="P716" s="15" t="n">
        <v>1</v>
      </c>
      <c r="Y716" s="15" t="s">
        <v>142</v>
      </c>
      <c r="AB716" s="15" t="s">
        <v>143</v>
      </c>
    </row>
    <row r="717" customFormat="false" ht="15" hidden="false" customHeight="true" outlineLevel="0" collapsed="false">
      <c r="A717" s="15" t="s">
        <v>1470</v>
      </c>
      <c r="B717" s="15" t="s">
        <v>1471</v>
      </c>
      <c r="C717" s="15" t="s">
        <v>148</v>
      </c>
      <c r="E717" s="15" t="s">
        <v>136</v>
      </c>
      <c r="F717" s="15" t="s">
        <v>137</v>
      </c>
      <c r="G717" s="15" t="s">
        <v>510</v>
      </c>
      <c r="H717" s="15" t="s">
        <v>136</v>
      </c>
      <c r="I717" s="15" t="s">
        <v>139</v>
      </c>
      <c r="J717" s="15" t="s">
        <v>144</v>
      </c>
      <c r="K717" s="15" t="s">
        <v>1472</v>
      </c>
      <c r="L717" s="15" t="n">
        <v>30</v>
      </c>
      <c r="N717" s="15" t="n">
        <v>55</v>
      </c>
      <c r="P717" s="15" t="n">
        <v>85</v>
      </c>
      <c r="Y717" s="15" t="s">
        <v>142</v>
      </c>
      <c r="AB717" s="15" t="s">
        <v>143</v>
      </c>
    </row>
    <row r="718" customFormat="false" ht="15" hidden="false" customHeight="true" outlineLevel="0" collapsed="false">
      <c r="A718" s="15" t="s">
        <v>1473</v>
      </c>
      <c r="B718" s="15" t="s">
        <v>1474</v>
      </c>
      <c r="C718" s="15" t="s">
        <v>217</v>
      </c>
      <c r="D718" s="15" t="s">
        <v>218</v>
      </c>
      <c r="E718" s="15" t="s">
        <v>136</v>
      </c>
      <c r="F718" s="15" t="s">
        <v>137</v>
      </c>
      <c r="G718" s="15" t="s">
        <v>219</v>
      </c>
      <c r="H718" s="15" t="s">
        <v>136</v>
      </c>
      <c r="I718" s="15" t="s">
        <v>243</v>
      </c>
      <c r="J718" s="15" t="s">
        <v>140</v>
      </c>
      <c r="K718" s="15" t="s">
        <v>1475</v>
      </c>
      <c r="N718" s="15" t="n">
        <v>12</v>
      </c>
      <c r="P718" s="15" t="n">
        <v>12</v>
      </c>
      <c r="Y718" s="15" t="s">
        <v>142</v>
      </c>
      <c r="AB718" s="15" t="s">
        <v>143</v>
      </c>
    </row>
    <row r="719" customFormat="false" ht="15" hidden="false" customHeight="true" outlineLevel="0" collapsed="false">
      <c r="A719" s="15" t="s">
        <v>1473</v>
      </c>
      <c r="B719" s="15" t="s">
        <v>1474</v>
      </c>
      <c r="C719" s="15" t="s">
        <v>217</v>
      </c>
      <c r="D719" s="15" t="s">
        <v>218</v>
      </c>
      <c r="E719" s="15" t="s">
        <v>136</v>
      </c>
      <c r="F719" s="15" t="s">
        <v>137</v>
      </c>
      <c r="G719" s="15" t="s">
        <v>219</v>
      </c>
      <c r="H719" s="15" t="s">
        <v>136</v>
      </c>
      <c r="I719" s="15" t="s">
        <v>243</v>
      </c>
      <c r="J719" s="15" t="s">
        <v>150</v>
      </c>
      <c r="K719" s="15" t="s">
        <v>1476</v>
      </c>
      <c r="L719" s="15" t="n">
        <v>2107</v>
      </c>
      <c r="M719" s="15" t="n">
        <v>2504</v>
      </c>
      <c r="N719" s="15" t="n">
        <v>4056</v>
      </c>
      <c r="O719" s="15" t="n">
        <v>1350</v>
      </c>
      <c r="P719" s="15" t="n">
        <v>10017</v>
      </c>
      <c r="Y719" s="15" t="s">
        <v>142</v>
      </c>
      <c r="AB719" s="15" t="s">
        <v>143</v>
      </c>
    </row>
    <row r="720" customFormat="false" ht="15" hidden="false" customHeight="true" outlineLevel="0" collapsed="false">
      <c r="A720" s="15" t="s">
        <v>1473</v>
      </c>
      <c r="B720" s="15" t="s">
        <v>1474</v>
      </c>
      <c r="C720" s="15" t="s">
        <v>217</v>
      </c>
      <c r="D720" s="15" t="s">
        <v>218</v>
      </c>
      <c r="E720" s="15" t="s">
        <v>136</v>
      </c>
      <c r="F720" s="15" t="s">
        <v>137</v>
      </c>
      <c r="G720" s="15" t="s">
        <v>219</v>
      </c>
      <c r="H720" s="15" t="s">
        <v>136</v>
      </c>
      <c r="I720" s="15" t="s">
        <v>243</v>
      </c>
      <c r="J720" s="15" t="s">
        <v>166</v>
      </c>
      <c r="K720" s="15" t="s">
        <v>1477</v>
      </c>
      <c r="N720" s="15" t="n">
        <v>40</v>
      </c>
      <c r="P720" s="15" t="n">
        <v>40</v>
      </c>
      <c r="Y720" s="15" t="s">
        <v>142</v>
      </c>
      <c r="AB720" s="15" t="s">
        <v>143</v>
      </c>
    </row>
    <row r="721" customFormat="false" ht="15" hidden="false" customHeight="true" outlineLevel="0" collapsed="false">
      <c r="A721" s="15" t="s">
        <v>1473</v>
      </c>
      <c r="B721" s="15" t="s">
        <v>1474</v>
      </c>
      <c r="C721" s="15" t="s">
        <v>217</v>
      </c>
      <c r="D721" s="15" t="s">
        <v>218</v>
      </c>
      <c r="E721" s="15" t="s">
        <v>136</v>
      </c>
      <c r="F721" s="15" t="s">
        <v>137</v>
      </c>
      <c r="G721" s="15" t="s">
        <v>219</v>
      </c>
      <c r="H721" s="15" t="s">
        <v>136</v>
      </c>
      <c r="I721" s="15" t="s">
        <v>243</v>
      </c>
      <c r="J721" s="15" t="s">
        <v>158</v>
      </c>
      <c r="K721" s="15" t="s">
        <v>1478</v>
      </c>
      <c r="L721" s="15" t="n">
        <v>651</v>
      </c>
      <c r="M721" s="15" t="n">
        <v>759</v>
      </c>
      <c r="N721" s="15" t="n">
        <v>710</v>
      </c>
      <c r="O721" s="15" t="n">
        <v>165</v>
      </c>
      <c r="P721" s="15" t="n">
        <v>2285</v>
      </c>
      <c r="Y721" s="15" t="s">
        <v>142</v>
      </c>
      <c r="AB721" s="15" t="s">
        <v>143</v>
      </c>
    </row>
    <row r="722" customFormat="false" ht="15" hidden="false" customHeight="true" outlineLevel="0" collapsed="false">
      <c r="A722" s="15" t="s">
        <v>1473</v>
      </c>
      <c r="B722" s="15" t="s">
        <v>1474</v>
      </c>
      <c r="C722" s="15" t="s">
        <v>217</v>
      </c>
      <c r="D722" s="15" t="s">
        <v>218</v>
      </c>
      <c r="E722" s="15" t="s">
        <v>136</v>
      </c>
      <c r="F722" s="15" t="s">
        <v>137</v>
      </c>
      <c r="G722" s="15" t="s">
        <v>219</v>
      </c>
      <c r="H722" s="15" t="s">
        <v>136</v>
      </c>
      <c r="I722" s="15" t="s">
        <v>243</v>
      </c>
      <c r="J722" s="15" t="s">
        <v>169</v>
      </c>
      <c r="K722" s="15" t="s">
        <v>1479</v>
      </c>
      <c r="L722" s="15" t="n">
        <v>11</v>
      </c>
      <c r="M722" s="15" t="n">
        <v>13</v>
      </c>
      <c r="N722" s="15" t="n">
        <v>36</v>
      </c>
      <c r="O722" s="15" t="n">
        <v>3</v>
      </c>
      <c r="P722" s="15" t="n">
        <v>63</v>
      </c>
      <c r="Y722" s="15" t="s">
        <v>142</v>
      </c>
      <c r="AB722" s="15" t="s">
        <v>143</v>
      </c>
    </row>
    <row r="723" customFormat="false" ht="15" hidden="false" customHeight="true" outlineLevel="0" collapsed="false">
      <c r="A723" s="15" t="s">
        <v>1480</v>
      </c>
      <c r="B723" s="15" t="s">
        <v>1481</v>
      </c>
      <c r="C723" s="15" t="s">
        <v>217</v>
      </c>
      <c r="D723" s="15" t="s">
        <v>235</v>
      </c>
      <c r="E723" s="15" t="s">
        <v>136</v>
      </c>
      <c r="F723" s="15" t="s">
        <v>137</v>
      </c>
      <c r="G723" s="15" t="s">
        <v>136</v>
      </c>
      <c r="H723" s="15" t="s">
        <v>136</v>
      </c>
      <c r="I723" s="15" t="s">
        <v>139</v>
      </c>
      <c r="J723" s="15" t="s">
        <v>140</v>
      </c>
      <c r="K723" s="15" t="s">
        <v>1482</v>
      </c>
      <c r="L723" s="15" t="n">
        <v>53</v>
      </c>
      <c r="M723" s="15" t="n">
        <v>5</v>
      </c>
      <c r="P723" s="15" t="n">
        <v>58</v>
      </c>
      <c r="Y723" s="15" t="s">
        <v>142</v>
      </c>
      <c r="AB723" s="15" t="s">
        <v>143</v>
      </c>
    </row>
    <row r="724" customFormat="false" ht="15" hidden="false" customHeight="true" outlineLevel="0" collapsed="false">
      <c r="A724" s="15" t="s">
        <v>1480</v>
      </c>
      <c r="B724" s="15" t="s">
        <v>1481</v>
      </c>
      <c r="C724" s="15" t="s">
        <v>217</v>
      </c>
      <c r="D724" s="15" t="s">
        <v>235</v>
      </c>
      <c r="E724" s="15" t="s">
        <v>136</v>
      </c>
      <c r="F724" s="15" t="s">
        <v>137</v>
      </c>
      <c r="G724" s="15" t="s">
        <v>136</v>
      </c>
      <c r="H724" s="15" t="s">
        <v>136</v>
      </c>
      <c r="I724" s="15" t="s">
        <v>139</v>
      </c>
      <c r="J724" s="15" t="s">
        <v>144</v>
      </c>
      <c r="K724" s="15" t="s">
        <v>1483</v>
      </c>
      <c r="L724" s="15" t="n">
        <v>3</v>
      </c>
      <c r="M724" s="15" t="n">
        <v>0</v>
      </c>
      <c r="P724" s="15" t="n">
        <v>3</v>
      </c>
      <c r="Y724" s="15" t="s">
        <v>142</v>
      </c>
      <c r="AB724" s="15" t="s">
        <v>143</v>
      </c>
    </row>
    <row r="725" customFormat="false" ht="15" hidden="false" customHeight="true" outlineLevel="0" collapsed="false">
      <c r="A725" s="15" t="s">
        <v>1480</v>
      </c>
      <c r="B725" s="15" t="s">
        <v>1481</v>
      </c>
      <c r="C725" s="15" t="s">
        <v>217</v>
      </c>
      <c r="D725" s="15" t="s">
        <v>235</v>
      </c>
      <c r="E725" s="15" t="s">
        <v>136</v>
      </c>
      <c r="F725" s="15" t="s">
        <v>137</v>
      </c>
      <c r="G725" s="15" t="s">
        <v>136</v>
      </c>
      <c r="H725" s="15" t="s">
        <v>136</v>
      </c>
      <c r="I725" s="15" t="s">
        <v>139</v>
      </c>
      <c r="J725" s="15" t="s">
        <v>150</v>
      </c>
      <c r="K725" s="15" t="s">
        <v>1484</v>
      </c>
      <c r="L725" s="15" t="n">
        <v>71</v>
      </c>
      <c r="M725" s="15" t="n">
        <v>5</v>
      </c>
      <c r="P725" s="15" t="n">
        <v>76</v>
      </c>
      <c r="Y725" s="15" t="s">
        <v>142</v>
      </c>
      <c r="AB725" s="15" t="s">
        <v>143</v>
      </c>
    </row>
    <row r="726" customFormat="false" ht="15" hidden="false" customHeight="true" outlineLevel="0" collapsed="false">
      <c r="A726" s="15" t="s">
        <v>1480</v>
      </c>
      <c r="B726" s="15" t="s">
        <v>1481</v>
      </c>
      <c r="C726" s="15" t="s">
        <v>217</v>
      </c>
      <c r="D726" s="15" t="s">
        <v>235</v>
      </c>
      <c r="E726" s="15" t="s">
        <v>136</v>
      </c>
      <c r="F726" s="15" t="s">
        <v>137</v>
      </c>
      <c r="G726" s="15" t="s">
        <v>136</v>
      </c>
      <c r="H726" s="15" t="s">
        <v>136</v>
      </c>
      <c r="I726" s="15" t="s">
        <v>139</v>
      </c>
      <c r="J726" s="15" t="s">
        <v>158</v>
      </c>
      <c r="K726" s="15" t="s">
        <v>1485</v>
      </c>
      <c r="L726" s="15" t="n">
        <v>92</v>
      </c>
      <c r="M726" s="15" t="n">
        <v>3</v>
      </c>
      <c r="P726" s="15" t="n">
        <v>95</v>
      </c>
      <c r="Y726" s="15" t="s">
        <v>142</v>
      </c>
      <c r="AB726" s="15" t="s">
        <v>143</v>
      </c>
    </row>
    <row r="727" customFormat="false" ht="15" hidden="false" customHeight="true" outlineLevel="0" collapsed="false">
      <c r="A727" s="15" t="s">
        <v>1480</v>
      </c>
      <c r="B727" s="15" t="s">
        <v>1481</v>
      </c>
      <c r="C727" s="15" t="s">
        <v>217</v>
      </c>
      <c r="D727" s="15" t="s">
        <v>235</v>
      </c>
      <c r="E727" s="15" t="s">
        <v>136</v>
      </c>
      <c r="F727" s="15" t="s">
        <v>137</v>
      </c>
      <c r="G727" s="15" t="s">
        <v>136</v>
      </c>
      <c r="H727" s="15" t="s">
        <v>136</v>
      </c>
      <c r="I727" s="15" t="s">
        <v>139</v>
      </c>
      <c r="J727" s="15" t="s">
        <v>169</v>
      </c>
      <c r="K727" s="15" t="s">
        <v>1486</v>
      </c>
      <c r="L727" s="15" t="n">
        <v>3</v>
      </c>
      <c r="P727" s="15" t="n">
        <v>3</v>
      </c>
      <c r="Y727" s="15" t="s">
        <v>142</v>
      </c>
      <c r="AB727" s="15" t="s">
        <v>143</v>
      </c>
    </row>
    <row r="728" customFormat="false" ht="15" hidden="false" customHeight="true" outlineLevel="0" collapsed="false">
      <c r="A728" s="15" t="s">
        <v>1487</v>
      </c>
      <c r="B728" s="15" t="s">
        <v>1488</v>
      </c>
      <c r="C728" s="15" t="s">
        <v>217</v>
      </c>
      <c r="D728" s="15" t="s">
        <v>218</v>
      </c>
      <c r="E728" s="15" t="s">
        <v>136</v>
      </c>
      <c r="F728" s="15" t="s">
        <v>137</v>
      </c>
      <c r="G728" s="15" t="s">
        <v>1489</v>
      </c>
      <c r="H728" s="15" t="s">
        <v>136</v>
      </c>
      <c r="I728" s="15" t="s">
        <v>139</v>
      </c>
      <c r="J728" s="15" t="s">
        <v>150</v>
      </c>
      <c r="K728" s="15" t="s">
        <v>1490</v>
      </c>
      <c r="L728" s="15" t="n">
        <v>74</v>
      </c>
      <c r="M728" s="15" t="n">
        <v>3</v>
      </c>
      <c r="P728" s="15" t="n">
        <v>77</v>
      </c>
      <c r="Y728" s="15" t="s">
        <v>156</v>
      </c>
      <c r="AB728" s="15" t="s">
        <v>143</v>
      </c>
    </row>
    <row r="729" customFormat="false" ht="15" hidden="false" customHeight="true" outlineLevel="0" collapsed="false">
      <c r="A729" s="15" t="s">
        <v>1491</v>
      </c>
      <c r="B729" s="15" t="s">
        <v>1492</v>
      </c>
      <c r="C729" s="15" t="s">
        <v>217</v>
      </c>
      <c r="D729" s="15" t="s">
        <v>218</v>
      </c>
      <c r="E729" s="15" t="s">
        <v>136</v>
      </c>
      <c r="F729" s="15" t="s">
        <v>137</v>
      </c>
      <c r="G729" s="15" t="s">
        <v>308</v>
      </c>
      <c r="H729" s="15" t="s">
        <v>136</v>
      </c>
      <c r="I729" s="15" t="s">
        <v>243</v>
      </c>
      <c r="J729" s="15" t="s">
        <v>140</v>
      </c>
      <c r="K729" s="15" t="s">
        <v>1493</v>
      </c>
      <c r="L729" s="15" t="n">
        <v>82</v>
      </c>
      <c r="M729" s="15" t="n">
        <v>1</v>
      </c>
      <c r="N729" s="15" t="n">
        <v>17</v>
      </c>
      <c r="O729" s="15" t="n">
        <v>2</v>
      </c>
      <c r="P729" s="15" t="n">
        <v>102</v>
      </c>
      <c r="Y729" s="15" t="s">
        <v>142</v>
      </c>
      <c r="AB729" s="15" t="s">
        <v>143</v>
      </c>
    </row>
    <row r="730" customFormat="false" ht="15" hidden="false" customHeight="true" outlineLevel="0" collapsed="false">
      <c r="A730" s="15" t="s">
        <v>1491</v>
      </c>
      <c r="B730" s="15" t="s">
        <v>1492</v>
      </c>
      <c r="C730" s="15" t="s">
        <v>217</v>
      </c>
      <c r="D730" s="15" t="s">
        <v>218</v>
      </c>
      <c r="E730" s="15" t="s">
        <v>136</v>
      </c>
      <c r="F730" s="15" t="s">
        <v>137</v>
      </c>
      <c r="G730" s="15" t="s">
        <v>308</v>
      </c>
      <c r="H730" s="15" t="s">
        <v>136</v>
      </c>
      <c r="I730" s="15" t="s">
        <v>243</v>
      </c>
      <c r="J730" s="15" t="s">
        <v>144</v>
      </c>
      <c r="K730" s="15" t="s">
        <v>1494</v>
      </c>
      <c r="M730" s="15" t="n">
        <v>1</v>
      </c>
      <c r="P730" s="15" t="n">
        <v>1</v>
      </c>
      <c r="Y730" s="15" t="s">
        <v>142</v>
      </c>
      <c r="AB730" s="15" t="s">
        <v>143</v>
      </c>
    </row>
    <row r="731" customFormat="false" ht="15" hidden="false" customHeight="true" outlineLevel="0" collapsed="false">
      <c r="A731" s="15" t="s">
        <v>1491</v>
      </c>
      <c r="B731" s="15" t="s">
        <v>1492</v>
      </c>
      <c r="C731" s="15" t="s">
        <v>217</v>
      </c>
      <c r="D731" s="15" t="s">
        <v>218</v>
      </c>
      <c r="E731" s="15" t="s">
        <v>136</v>
      </c>
      <c r="F731" s="15" t="s">
        <v>137</v>
      </c>
      <c r="G731" s="15" t="s">
        <v>308</v>
      </c>
      <c r="H731" s="15" t="s">
        <v>136</v>
      </c>
      <c r="I731" s="15" t="s">
        <v>243</v>
      </c>
      <c r="J731" s="15" t="s">
        <v>150</v>
      </c>
      <c r="K731" s="15" t="s">
        <v>1495</v>
      </c>
      <c r="L731" s="15" t="n">
        <v>128</v>
      </c>
      <c r="M731" s="15" t="n">
        <v>183</v>
      </c>
      <c r="N731" s="15" t="n">
        <v>305</v>
      </c>
      <c r="O731" s="15" t="n">
        <v>40</v>
      </c>
      <c r="P731" s="15" t="n">
        <v>656</v>
      </c>
      <c r="Y731" s="15" t="s">
        <v>142</v>
      </c>
      <c r="AB731" s="15" t="s">
        <v>143</v>
      </c>
    </row>
    <row r="732" customFormat="false" ht="15" hidden="false" customHeight="true" outlineLevel="0" collapsed="false">
      <c r="A732" s="15" t="s">
        <v>1491</v>
      </c>
      <c r="B732" s="15" t="s">
        <v>1492</v>
      </c>
      <c r="C732" s="15" t="s">
        <v>217</v>
      </c>
      <c r="D732" s="15" t="s">
        <v>218</v>
      </c>
      <c r="E732" s="15" t="s">
        <v>136</v>
      </c>
      <c r="F732" s="15" t="s">
        <v>137</v>
      </c>
      <c r="G732" s="15" t="s">
        <v>308</v>
      </c>
      <c r="H732" s="15" t="s">
        <v>136</v>
      </c>
      <c r="I732" s="15" t="s">
        <v>243</v>
      </c>
      <c r="J732" s="15" t="s">
        <v>166</v>
      </c>
      <c r="K732" s="15" t="s">
        <v>1496</v>
      </c>
      <c r="L732" s="15" t="n">
        <v>19</v>
      </c>
      <c r="N732" s="15" t="n">
        <v>39</v>
      </c>
      <c r="P732" s="15" t="n">
        <v>58</v>
      </c>
      <c r="Y732" s="15" t="s">
        <v>142</v>
      </c>
      <c r="AB732" s="15" t="s">
        <v>143</v>
      </c>
    </row>
    <row r="733" customFormat="false" ht="15" hidden="false" customHeight="true" outlineLevel="0" collapsed="false">
      <c r="A733" s="15" t="s">
        <v>1491</v>
      </c>
      <c r="B733" s="15" t="s">
        <v>1492</v>
      </c>
      <c r="C733" s="15" t="s">
        <v>217</v>
      </c>
      <c r="D733" s="15" t="s">
        <v>218</v>
      </c>
      <c r="E733" s="15" t="s">
        <v>136</v>
      </c>
      <c r="F733" s="15" t="s">
        <v>137</v>
      </c>
      <c r="G733" s="15" t="s">
        <v>308</v>
      </c>
      <c r="H733" s="15" t="s">
        <v>136</v>
      </c>
      <c r="I733" s="15" t="s">
        <v>243</v>
      </c>
      <c r="J733" s="15" t="s">
        <v>158</v>
      </c>
      <c r="K733" s="15" t="s">
        <v>1497</v>
      </c>
      <c r="L733" s="15" t="n">
        <v>84</v>
      </c>
      <c r="M733" s="15" t="n">
        <v>92</v>
      </c>
      <c r="N733" s="15" t="n">
        <v>119</v>
      </c>
      <c r="O733" s="15" t="n">
        <v>3</v>
      </c>
      <c r="P733" s="15" t="n">
        <v>298</v>
      </c>
      <c r="Y733" s="15" t="s">
        <v>142</v>
      </c>
      <c r="AB733" s="15" t="s">
        <v>143</v>
      </c>
    </row>
    <row r="734" customFormat="false" ht="15" hidden="false" customHeight="true" outlineLevel="0" collapsed="false">
      <c r="A734" s="15" t="s">
        <v>1491</v>
      </c>
      <c r="B734" s="15" t="s">
        <v>1492</v>
      </c>
      <c r="C734" s="15" t="s">
        <v>217</v>
      </c>
      <c r="D734" s="15" t="s">
        <v>218</v>
      </c>
      <c r="E734" s="15" t="s">
        <v>136</v>
      </c>
      <c r="F734" s="15" t="s">
        <v>137</v>
      </c>
      <c r="G734" s="15" t="s">
        <v>308</v>
      </c>
      <c r="H734" s="15" t="s">
        <v>136</v>
      </c>
      <c r="I734" s="15" t="s">
        <v>243</v>
      </c>
      <c r="J734" s="15" t="s">
        <v>169</v>
      </c>
      <c r="K734" s="15" t="s">
        <v>1498</v>
      </c>
      <c r="M734" s="15" t="n">
        <v>3</v>
      </c>
      <c r="P734" s="15" t="n">
        <v>3</v>
      </c>
      <c r="Y734" s="15" t="s">
        <v>142</v>
      </c>
      <c r="AB734" s="15" t="s">
        <v>143</v>
      </c>
    </row>
    <row r="735" customFormat="false" ht="15" hidden="false" customHeight="true" outlineLevel="0" collapsed="false">
      <c r="A735" s="15" t="s">
        <v>1499</v>
      </c>
      <c r="B735" s="15" t="s">
        <v>1500</v>
      </c>
      <c r="C735" s="15" t="s">
        <v>217</v>
      </c>
      <c r="D735" s="15" t="s">
        <v>235</v>
      </c>
      <c r="E735" s="15" t="s">
        <v>136</v>
      </c>
      <c r="F735" s="15" t="s">
        <v>137</v>
      </c>
      <c r="G735" s="15" t="s">
        <v>219</v>
      </c>
      <c r="H735" s="15" t="s">
        <v>136</v>
      </c>
      <c r="I735" s="15" t="s">
        <v>243</v>
      </c>
      <c r="J735" s="15" t="s">
        <v>150</v>
      </c>
      <c r="K735" s="15" t="s">
        <v>1501</v>
      </c>
      <c r="L735" s="15" t="n">
        <v>41</v>
      </c>
      <c r="M735" s="15" t="n">
        <v>59</v>
      </c>
      <c r="N735" s="15" t="n">
        <v>10</v>
      </c>
      <c r="O735" s="15" t="n">
        <v>6</v>
      </c>
      <c r="P735" s="15" t="n">
        <v>116</v>
      </c>
      <c r="Y735" s="15" t="s">
        <v>142</v>
      </c>
      <c r="AB735" s="15" t="s">
        <v>143</v>
      </c>
    </row>
    <row r="736" customFormat="false" ht="15" hidden="false" customHeight="true" outlineLevel="0" collapsed="false">
      <c r="A736" s="15" t="s">
        <v>1499</v>
      </c>
      <c r="B736" s="15" t="s">
        <v>1500</v>
      </c>
      <c r="C736" s="15" t="s">
        <v>217</v>
      </c>
      <c r="D736" s="15" t="s">
        <v>235</v>
      </c>
      <c r="E736" s="15" t="s">
        <v>136</v>
      </c>
      <c r="F736" s="15" t="s">
        <v>137</v>
      </c>
      <c r="G736" s="15" t="s">
        <v>219</v>
      </c>
      <c r="H736" s="15" t="s">
        <v>136</v>
      </c>
      <c r="I736" s="15" t="s">
        <v>243</v>
      </c>
      <c r="J736" s="15" t="s">
        <v>158</v>
      </c>
      <c r="K736" s="15" t="s">
        <v>1502</v>
      </c>
      <c r="L736" s="15" t="n">
        <v>30</v>
      </c>
      <c r="M736" s="15" t="n">
        <v>50</v>
      </c>
      <c r="N736" s="15" t="n">
        <v>2</v>
      </c>
      <c r="P736" s="15" t="n">
        <v>82</v>
      </c>
      <c r="Y736" s="15" t="s">
        <v>142</v>
      </c>
      <c r="AB736" s="15" t="s">
        <v>143</v>
      </c>
    </row>
    <row r="737" customFormat="false" ht="15" hidden="false" customHeight="true" outlineLevel="0" collapsed="false">
      <c r="A737" s="15" t="s">
        <v>1503</v>
      </c>
      <c r="B737" s="15" t="s">
        <v>1504</v>
      </c>
      <c r="C737" s="15" t="s">
        <v>148</v>
      </c>
      <c r="E737" s="15" t="s">
        <v>136</v>
      </c>
      <c r="F737" s="15" t="s">
        <v>137</v>
      </c>
      <c r="G737" s="15" t="s">
        <v>1505</v>
      </c>
      <c r="H737" s="15" t="s">
        <v>136</v>
      </c>
      <c r="I737" s="15" t="s">
        <v>139</v>
      </c>
      <c r="J737" s="15" t="s">
        <v>150</v>
      </c>
      <c r="K737" s="15" t="s">
        <v>1506</v>
      </c>
      <c r="O737" s="15" t="n">
        <v>9</v>
      </c>
      <c r="P737" s="15" t="n">
        <v>9</v>
      </c>
      <c r="Y737" s="15" t="s">
        <v>142</v>
      </c>
      <c r="AB737" s="15" t="s">
        <v>143</v>
      </c>
    </row>
    <row r="738" customFormat="false" ht="15" hidden="false" customHeight="true" outlineLevel="0" collapsed="false">
      <c r="A738" s="15" t="s">
        <v>1507</v>
      </c>
      <c r="B738" s="15" t="s">
        <v>1508</v>
      </c>
      <c r="C738" s="15" t="s">
        <v>217</v>
      </c>
      <c r="D738" s="15" t="s">
        <v>235</v>
      </c>
      <c r="E738" s="15" t="s">
        <v>136</v>
      </c>
      <c r="F738" s="15" t="s">
        <v>137</v>
      </c>
      <c r="G738" s="15" t="s">
        <v>138</v>
      </c>
      <c r="H738" s="15" t="s">
        <v>136</v>
      </c>
      <c r="I738" s="15" t="s">
        <v>139</v>
      </c>
      <c r="J738" s="15" t="s">
        <v>150</v>
      </c>
      <c r="K738" s="15" t="s">
        <v>1509</v>
      </c>
      <c r="M738" s="15" t="n">
        <v>84</v>
      </c>
      <c r="N738" s="15" t="n">
        <v>140</v>
      </c>
      <c r="P738" s="15" t="n">
        <v>224</v>
      </c>
      <c r="Y738" s="15" t="s">
        <v>142</v>
      </c>
      <c r="AB738" s="15" t="s">
        <v>143</v>
      </c>
    </row>
    <row r="739" customFormat="false" ht="15" hidden="false" customHeight="true" outlineLevel="0" collapsed="false">
      <c r="A739" s="15" t="s">
        <v>1507</v>
      </c>
      <c r="B739" s="15" t="s">
        <v>1508</v>
      </c>
      <c r="C739" s="15" t="s">
        <v>217</v>
      </c>
      <c r="D739" s="15" t="s">
        <v>235</v>
      </c>
      <c r="E739" s="15" t="s">
        <v>136</v>
      </c>
      <c r="F739" s="15" t="s">
        <v>137</v>
      </c>
      <c r="G739" s="15" t="s">
        <v>138</v>
      </c>
      <c r="H739" s="15" t="s">
        <v>136</v>
      </c>
      <c r="I739" s="15" t="s">
        <v>139</v>
      </c>
      <c r="J739" s="15" t="s">
        <v>158</v>
      </c>
      <c r="K739" s="15" t="s">
        <v>1510</v>
      </c>
      <c r="M739" s="15" t="n">
        <v>43</v>
      </c>
      <c r="N739" s="15" t="n">
        <v>67</v>
      </c>
      <c r="P739" s="15" t="n">
        <v>110</v>
      </c>
      <c r="Y739" s="15" t="s">
        <v>142</v>
      </c>
      <c r="AB739" s="15" t="s">
        <v>143</v>
      </c>
    </row>
    <row r="740" customFormat="false" ht="15" hidden="false" customHeight="true" outlineLevel="0" collapsed="false">
      <c r="A740" s="15" t="s">
        <v>1507</v>
      </c>
      <c r="B740" s="15" t="s">
        <v>1508</v>
      </c>
      <c r="C740" s="15" t="s">
        <v>217</v>
      </c>
      <c r="D740" s="15" t="s">
        <v>235</v>
      </c>
      <c r="E740" s="15" t="s">
        <v>136</v>
      </c>
      <c r="F740" s="15" t="s">
        <v>137</v>
      </c>
      <c r="G740" s="15" t="s">
        <v>138</v>
      </c>
      <c r="H740" s="15" t="s">
        <v>136</v>
      </c>
      <c r="I740" s="15" t="s">
        <v>139</v>
      </c>
      <c r="J740" s="15" t="s">
        <v>169</v>
      </c>
      <c r="K740" s="15" t="s">
        <v>1511</v>
      </c>
      <c r="M740" s="15" t="n">
        <v>8</v>
      </c>
      <c r="N740" s="15" t="n">
        <v>20</v>
      </c>
      <c r="P740" s="15" t="n">
        <v>28</v>
      </c>
      <c r="Y740" s="15" t="s">
        <v>142</v>
      </c>
      <c r="AB740" s="15" t="s">
        <v>143</v>
      </c>
    </row>
    <row r="741" customFormat="false" ht="15" hidden="false" customHeight="true" outlineLevel="0" collapsed="false">
      <c r="A741" s="15" t="s">
        <v>1512</v>
      </c>
      <c r="B741" s="15" t="s">
        <v>1513</v>
      </c>
      <c r="C741" s="15" t="s">
        <v>134</v>
      </c>
      <c r="D741" s="15" t="s">
        <v>177</v>
      </c>
      <c r="E741" s="15" t="s">
        <v>136</v>
      </c>
      <c r="F741" s="15" t="s">
        <v>137</v>
      </c>
      <c r="G741" s="15" t="s">
        <v>1514</v>
      </c>
      <c r="H741" s="15" t="s">
        <v>136</v>
      </c>
      <c r="I741" s="15" t="s">
        <v>243</v>
      </c>
      <c r="J741" s="15" t="s">
        <v>140</v>
      </c>
      <c r="K741" s="15" t="s">
        <v>1515</v>
      </c>
      <c r="L741" s="15" t="n">
        <v>23</v>
      </c>
      <c r="P741" s="15" t="n">
        <v>23</v>
      </c>
      <c r="Y741" s="15" t="s">
        <v>142</v>
      </c>
      <c r="AB741" s="15" t="s">
        <v>143</v>
      </c>
    </row>
    <row r="742" customFormat="false" ht="15" hidden="false" customHeight="true" outlineLevel="0" collapsed="false">
      <c r="A742" s="15" t="s">
        <v>1512</v>
      </c>
      <c r="B742" s="15" t="s">
        <v>1513</v>
      </c>
      <c r="C742" s="15" t="s">
        <v>134</v>
      </c>
      <c r="D742" s="15" t="s">
        <v>177</v>
      </c>
      <c r="E742" s="15" t="s">
        <v>136</v>
      </c>
      <c r="F742" s="15" t="s">
        <v>137</v>
      </c>
      <c r="G742" s="15" t="s">
        <v>1514</v>
      </c>
      <c r="H742" s="15" t="s">
        <v>136</v>
      </c>
      <c r="I742" s="15" t="s">
        <v>243</v>
      </c>
      <c r="J742" s="15" t="s">
        <v>144</v>
      </c>
      <c r="K742" s="15" t="s">
        <v>1516</v>
      </c>
      <c r="L742" s="15" t="n">
        <v>8</v>
      </c>
      <c r="P742" s="15" t="n">
        <v>8</v>
      </c>
      <c r="Y742" s="15" t="s">
        <v>142</v>
      </c>
      <c r="AB742" s="15" t="s">
        <v>143</v>
      </c>
    </row>
    <row r="743" customFormat="false" ht="15" hidden="false" customHeight="true" outlineLevel="0" collapsed="false">
      <c r="A743" s="15" t="s">
        <v>1512</v>
      </c>
      <c r="B743" s="15" t="s">
        <v>1513</v>
      </c>
      <c r="C743" s="15" t="s">
        <v>134</v>
      </c>
      <c r="D743" s="15" t="s">
        <v>177</v>
      </c>
      <c r="E743" s="15" t="s">
        <v>136</v>
      </c>
      <c r="F743" s="15" t="s">
        <v>137</v>
      </c>
      <c r="G743" s="15" t="s">
        <v>1514</v>
      </c>
      <c r="H743" s="15" t="s">
        <v>136</v>
      </c>
      <c r="I743" s="15" t="s">
        <v>243</v>
      </c>
      <c r="J743" s="15" t="s">
        <v>150</v>
      </c>
      <c r="K743" s="15" t="s">
        <v>1517</v>
      </c>
      <c r="L743" s="15" t="n">
        <v>111</v>
      </c>
      <c r="M743" s="15" t="n">
        <v>94</v>
      </c>
      <c r="N743" s="15" t="n">
        <v>129</v>
      </c>
      <c r="O743" s="15" t="n">
        <v>21</v>
      </c>
      <c r="P743" s="15" t="n">
        <v>355</v>
      </c>
      <c r="Y743" s="15" t="s">
        <v>142</v>
      </c>
      <c r="AB743" s="15" t="s">
        <v>143</v>
      </c>
    </row>
    <row r="744" customFormat="false" ht="15" hidden="false" customHeight="true" outlineLevel="0" collapsed="false">
      <c r="A744" s="15" t="s">
        <v>1512</v>
      </c>
      <c r="B744" s="15" t="s">
        <v>1513</v>
      </c>
      <c r="C744" s="15" t="s">
        <v>134</v>
      </c>
      <c r="D744" s="15" t="s">
        <v>177</v>
      </c>
      <c r="E744" s="15" t="s">
        <v>136</v>
      </c>
      <c r="F744" s="15" t="s">
        <v>137</v>
      </c>
      <c r="G744" s="15" t="s">
        <v>1514</v>
      </c>
      <c r="H744" s="15" t="s">
        <v>136</v>
      </c>
      <c r="I744" s="15" t="s">
        <v>243</v>
      </c>
      <c r="J744" s="15" t="s">
        <v>166</v>
      </c>
      <c r="K744" s="15" t="s">
        <v>1518</v>
      </c>
      <c r="L744" s="15" t="n">
        <v>110</v>
      </c>
      <c r="M744" s="15" t="n">
        <v>500</v>
      </c>
      <c r="N744" s="15" t="n">
        <v>65</v>
      </c>
      <c r="O744" s="15" t="n">
        <v>150</v>
      </c>
      <c r="P744" s="15" t="n">
        <v>825</v>
      </c>
      <c r="Y744" s="15" t="s">
        <v>142</v>
      </c>
      <c r="AB744" s="15" t="s">
        <v>143</v>
      </c>
    </row>
    <row r="745" customFormat="false" ht="15" hidden="false" customHeight="true" outlineLevel="0" collapsed="false">
      <c r="A745" s="15" t="s">
        <v>1512</v>
      </c>
      <c r="B745" s="15" t="s">
        <v>1513</v>
      </c>
      <c r="C745" s="15" t="s">
        <v>134</v>
      </c>
      <c r="D745" s="15" t="s">
        <v>177</v>
      </c>
      <c r="E745" s="15" t="s">
        <v>136</v>
      </c>
      <c r="F745" s="15" t="s">
        <v>137</v>
      </c>
      <c r="G745" s="15" t="s">
        <v>1514</v>
      </c>
      <c r="H745" s="15" t="s">
        <v>136</v>
      </c>
      <c r="I745" s="15" t="s">
        <v>243</v>
      </c>
      <c r="J745" s="15" t="s">
        <v>158</v>
      </c>
      <c r="K745" s="15" t="s">
        <v>1519</v>
      </c>
      <c r="L745" s="15" t="n">
        <v>20</v>
      </c>
      <c r="M745" s="15" t="n">
        <v>17</v>
      </c>
      <c r="N745" s="15" t="n">
        <v>84</v>
      </c>
      <c r="P745" s="15" t="n">
        <v>121</v>
      </c>
      <c r="Y745" s="15" t="s">
        <v>142</v>
      </c>
      <c r="AB745" s="15" t="s">
        <v>143</v>
      </c>
    </row>
    <row r="746" customFormat="false" ht="15" hidden="false" customHeight="true" outlineLevel="0" collapsed="false">
      <c r="A746" s="15" t="s">
        <v>1512</v>
      </c>
      <c r="B746" s="15" t="s">
        <v>1513</v>
      </c>
      <c r="C746" s="15" t="s">
        <v>134</v>
      </c>
      <c r="D746" s="15" t="s">
        <v>177</v>
      </c>
      <c r="E746" s="15" t="s">
        <v>136</v>
      </c>
      <c r="F746" s="15" t="s">
        <v>137</v>
      </c>
      <c r="G746" s="15" t="s">
        <v>1514</v>
      </c>
      <c r="H746" s="15" t="s">
        <v>136</v>
      </c>
      <c r="I746" s="15" t="s">
        <v>243</v>
      </c>
      <c r="J746" s="15" t="s">
        <v>169</v>
      </c>
      <c r="K746" s="15" t="s">
        <v>1520</v>
      </c>
      <c r="N746" s="15" t="n">
        <v>20</v>
      </c>
      <c r="P746" s="15" t="n">
        <v>20</v>
      </c>
      <c r="Y746" s="15" t="s">
        <v>142</v>
      </c>
      <c r="AB746" s="15" t="s">
        <v>143</v>
      </c>
    </row>
    <row r="747" customFormat="false" ht="15" hidden="false" customHeight="true" outlineLevel="0" collapsed="false">
      <c r="A747" s="15" t="s">
        <v>1521</v>
      </c>
      <c r="B747" s="15" t="s">
        <v>1522</v>
      </c>
      <c r="C747" s="15" t="s">
        <v>134</v>
      </c>
      <c r="D747" s="15" t="s">
        <v>135</v>
      </c>
      <c r="E747" s="15" t="s">
        <v>136</v>
      </c>
      <c r="F747" s="15" t="s">
        <v>137</v>
      </c>
      <c r="G747" s="15" t="s">
        <v>136</v>
      </c>
      <c r="H747" s="15" t="s">
        <v>136</v>
      </c>
      <c r="I747" s="15" t="s">
        <v>139</v>
      </c>
      <c r="J747" s="15" t="s">
        <v>150</v>
      </c>
      <c r="K747" s="15" t="s">
        <v>1523</v>
      </c>
      <c r="L747" s="15" t="n">
        <v>76</v>
      </c>
      <c r="P747" s="15" t="n">
        <v>76</v>
      </c>
      <c r="Y747" s="15" t="s">
        <v>142</v>
      </c>
      <c r="AB747" s="15" t="s">
        <v>143</v>
      </c>
    </row>
    <row r="748" customFormat="false" ht="15" hidden="false" customHeight="true" outlineLevel="0" collapsed="false">
      <c r="A748" s="15" t="s">
        <v>1524</v>
      </c>
      <c r="B748" s="15" t="s">
        <v>1525</v>
      </c>
      <c r="C748" s="15" t="s">
        <v>148</v>
      </c>
      <c r="E748" s="15" t="s">
        <v>136</v>
      </c>
      <c r="F748" s="15" t="s">
        <v>137</v>
      </c>
      <c r="G748" s="15" t="s">
        <v>231</v>
      </c>
      <c r="H748" s="15" t="s">
        <v>136</v>
      </c>
      <c r="I748" s="15" t="s">
        <v>139</v>
      </c>
      <c r="J748" s="15" t="s">
        <v>140</v>
      </c>
      <c r="K748" s="15" t="s">
        <v>1526</v>
      </c>
      <c r="M748" s="15" t="n">
        <v>0</v>
      </c>
      <c r="N748" s="15" t="n">
        <v>1</v>
      </c>
      <c r="P748" s="15" t="n">
        <v>1</v>
      </c>
      <c r="Y748" s="15" t="s">
        <v>156</v>
      </c>
      <c r="AB748" s="15" t="s">
        <v>143</v>
      </c>
    </row>
    <row r="749" customFormat="false" ht="15" hidden="false" customHeight="true" outlineLevel="0" collapsed="false">
      <c r="A749" s="15" t="s">
        <v>1524</v>
      </c>
      <c r="B749" s="15" t="s">
        <v>1525</v>
      </c>
      <c r="C749" s="15" t="s">
        <v>148</v>
      </c>
      <c r="E749" s="15" t="s">
        <v>136</v>
      </c>
      <c r="F749" s="15" t="s">
        <v>137</v>
      </c>
      <c r="G749" s="15" t="s">
        <v>231</v>
      </c>
      <c r="H749" s="15" t="s">
        <v>136</v>
      </c>
      <c r="I749" s="15" t="s">
        <v>139</v>
      </c>
      <c r="J749" s="15" t="s">
        <v>150</v>
      </c>
      <c r="K749" s="15" t="s">
        <v>1527</v>
      </c>
      <c r="L749" s="15" t="n">
        <v>17</v>
      </c>
      <c r="N749" s="15" t="n">
        <v>42</v>
      </c>
      <c r="O749" s="15" t="n">
        <v>8</v>
      </c>
      <c r="P749" s="15" t="n">
        <v>67</v>
      </c>
      <c r="Y749" s="15" t="s">
        <v>156</v>
      </c>
      <c r="AB749" s="15" t="s">
        <v>143</v>
      </c>
    </row>
    <row r="750" customFormat="false" ht="15" hidden="false" customHeight="true" outlineLevel="0" collapsed="false">
      <c r="A750" s="15" t="s">
        <v>1524</v>
      </c>
      <c r="B750" s="15" t="s">
        <v>1525</v>
      </c>
      <c r="C750" s="15" t="s">
        <v>148</v>
      </c>
      <c r="E750" s="15" t="s">
        <v>136</v>
      </c>
      <c r="F750" s="15" t="s">
        <v>137</v>
      </c>
      <c r="G750" s="15" t="s">
        <v>231</v>
      </c>
      <c r="H750" s="15" t="s">
        <v>136</v>
      </c>
      <c r="I750" s="15" t="s">
        <v>139</v>
      </c>
      <c r="J750" s="15" t="s">
        <v>158</v>
      </c>
      <c r="K750" s="15" t="s">
        <v>1528</v>
      </c>
      <c r="L750" s="15" t="n">
        <v>4</v>
      </c>
      <c r="P750" s="15" t="n">
        <v>4</v>
      </c>
      <c r="Y750" s="15" t="s">
        <v>156</v>
      </c>
      <c r="AB750" s="15" t="s">
        <v>143</v>
      </c>
    </row>
    <row r="751" customFormat="false" ht="15" hidden="false" customHeight="true" outlineLevel="0" collapsed="false">
      <c r="A751" s="15" t="s">
        <v>1529</v>
      </c>
      <c r="B751" s="15" t="s">
        <v>1530</v>
      </c>
      <c r="C751" s="15" t="s">
        <v>148</v>
      </c>
      <c r="E751" s="15" t="s">
        <v>136</v>
      </c>
      <c r="F751" s="15" t="s">
        <v>137</v>
      </c>
      <c r="G751" s="15" t="s">
        <v>1166</v>
      </c>
      <c r="H751" s="15" t="s">
        <v>136</v>
      </c>
      <c r="I751" s="15" t="s">
        <v>139</v>
      </c>
      <c r="J751" s="15" t="s">
        <v>150</v>
      </c>
      <c r="K751" s="15" t="s">
        <v>1531</v>
      </c>
      <c r="M751" s="15" t="n">
        <v>22</v>
      </c>
      <c r="P751" s="15" t="n">
        <v>22</v>
      </c>
      <c r="Y751" s="15" t="s">
        <v>142</v>
      </c>
      <c r="AB751" s="15" t="s">
        <v>143</v>
      </c>
    </row>
    <row r="752" customFormat="false" ht="15" hidden="false" customHeight="true" outlineLevel="0" collapsed="false">
      <c r="A752" s="15" t="s">
        <v>1532</v>
      </c>
      <c r="B752" s="15" t="s">
        <v>1533</v>
      </c>
      <c r="C752" s="15" t="s">
        <v>134</v>
      </c>
      <c r="D752" s="15" t="s">
        <v>460</v>
      </c>
      <c r="E752" s="15" t="s">
        <v>136</v>
      </c>
      <c r="F752" s="15" t="s">
        <v>137</v>
      </c>
      <c r="G752" s="15" t="s">
        <v>1534</v>
      </c>
      <c r="H752" s="15" t="s">
        <v>136</v>
      </c>
      <c r="I752" s="15" t="s">
        <v>243</v>
      </c>
      <c r="J752" s="15" t="s">
        <v>140</v>
      </c>
      <c r="K752" s="15" t="s">
        <v>1535</v>
      </c>
      <c r="L752" s="15" t="n">
        <v>53</v>
      </c>
      <c r="M752" s="15" t="n">
        <v>626</v>
      </c>
      <c r="N752" s="15" t="n">
        <v>2475</v>
      </c>
      <c r="O752" s="15" t="n">
        <v>100</v>
      </c>
      <c r="P752" s="15" t="n">
        <v>3254</v>
      </c>
      <c r="Y752" s="15" t="s">
        <v>142</v>
      </c>
      <c r="AB752" s="15" t="s">
        <v>163</v>
      </c>
      <c r="AC752" s="15" t="n">
        <v>55310</v>
      </c>
      <c r="AD752" s="15" t="n">
        <v>324.2563205</v>
      </c>
      <c r="AE752" s="15" t="n">
        <v>30116</v>
      </c>
      <c r="AF752" s="15" t="s">
        <v>95</v>
      </c>
    </row>
    <row r="753" customFormat="false" ht="15" hidden="false" customHeight="true" outlineLevel="0" collapsed="false">
      <c r="A753" s="15" t="s">
        <v>1532</v>
      </c>
      <c r="B753" s="15" t="s">
        <v>1533</v>
      </c>
      <c r="C753" s="15" t="s">
        <v>134</v>
      </c>
      <c r="D753" s="15" t="s">
        <v>460</v>
      </c>
      <c r="E753" s="15" t="s">
        <v>136</v>
      </c>
      <c r="F753" s="15" t="s">
        <v>137</v>
      </c>
      <c r="G753" s="15" t="s">
        <v>1534</v>
      </c>
      <c r="H753" s="15" t="s">
        <v>136</v>
      </c>
      <c r="I753" s="15" t="s">
        <v>243</v>
      </c>
      <c r="J753" s="15" t="s">
        <v>144</v>
      </c>
      <c r="K753" s="15" t="s">
        <v>1536</v>
      </c>
      <c r="L753" s="15" t="n">
        <v>56981</v>
      </c>
      <c r="M753" s="15" t="n">
        <v>46040</v>
      </c>
      <c r="N753" s="15" t="n">
        <v>81446</v>
      </c>
      <c r="O753" s="15" t="n">
        <v>21047</v>
      </c>
      <c r="P753" s="15" t="n">
        <v>205514</v>
      </c>
      <c r="Y753" s="15" t="s">
        <v>142</v>
      </c>
      <c r="AB753" s="15" t="s">
        <v>163</v>
      </c>
      <c r="AC753" s="15" t="n">
        <v>55310</v>
      </c>
      <c r="AD753" s="15" t="n">
        <v>324.2563205</v>
      </c>
      <c r="AE753" s="15" t="n">
        <v>30116</v>
      </c>
      <c r="AF753" s="15" t="s">
        <v>95</v>
      </c>
    </row>
    <row r="754" customFormat="false" ht="15" hidden="false" customHeight="true" outlineLevel="0" collapsed="false">
      <c r="A754" s="15" t="s">
        <v>1532</v>
      </c>
      <c r="B754" s="15" t="s">
        <v>1533</v>
      </c>
      <c r="C754" s="15" t="s">
        <v>134</v>
      </c>
      <c r="D754" s="15" t="s">
        <v>460</v>
      </c>
      <c r="E754" s="15" t="s">
        <v>136</v>
      </c>
      <c r="F754" s="15" t="s">
        <v>137</v>
      </c>
      <c r="G754" s="15" t="s">
        <v>1534</v>
      </c>
      <c r="H754" s="15" t="s">
        <v>136</v>
      </c>
      <c r="I754" s="15" t="s">
        <v>243</v>
      </c>
      <c r="J754" s="15" t="s">
        <v>150</v>
      </c>
      <c r="K754" s="15" t="s">
        <v>1537</v>
      </c>
      <c r="L754" s="15" t="n">
        <v>171</v>
      </c>
      <c r="M754" s="15" t="n">
        <v>118</v>
      </c>
      <c r="N754" s="15" t="n">
        <v>212</v>
      </c>
      <c r="O754" s="15" t="n">
        <v>108</v>
      </c>
      <c r="P754" s="15" t="n">
        <v>609</v>
      </c>
      <c r="Y754" s="15" t="s">
        <v>142</v>
      </c>
      <c r="AB754" s="15" t="s">
        <v>163</v>
      </c>
      <c r="AC754" s="15" t="n">
        <v>55310</v>
      </c>
      <c r="AD754" s="15" t="n">
        <v>324.2563205</v>
      </c>
      <c r="AE754" s="15" t="n">
        <v>30116</v>
      </c>
      <c r="AF754" s="15" t="s">
        <v>95</v>
      </c>
    </row>
    <row r="755" customFormat="false" ht="15" hidden="false" customHeight="true" outlineLevel="0" collapsed="false">
      <c r="A755" s="15" t="s">
        <v>1532</v>
      </c>
      <c r="B755" s="15" t="s">
        <v>1533</v>
      </c>
      <c r="C755" s="15" t="s">
        <v>134</v>
      </c>
      <c r="D755" s="15" t="s">
        <v>460</v>
      </c>
      <c r="E755" s="15" t="s">
        <v>136</v>
      </c>
      <c r="F755" s="15" t="s">
        <v>137</v>
      </c>
      <c r="G755" s="15" t="s">
        <v>1534</v>
      </c>
      <c r="H755" s="15" t="s">
        <v>136</v>
      </c>
      <c r="I755" s="15" t="s">
        <v>243</v>
      </c>
      <c r="J755" s="15" t="s">
        <v>166</v>
      </c>
      <c r="K755" s="15" t="s">
        <v>1538</v>
      </c>
      <c r="L755" s="15" t="n">
        <v>49037</v>
      </c>
      <c r="M755" s="15" t="n">
        <v>36918</v>
      </c>
      <c r="N755" s="15" t="n">
        <v>67881</v>
      </c>
      <c r="O755" s="15" t="n">
        <v>13857</v>
      </c>
      <c r="P755" s="15" t="n">
        <v>167693</v>
      </c>
      <c r="Y755" s="15" t="s">
        <v>142</v>
      </c>
      <c r="AB755" s="15" t="s">
        <v>163</v>
      </c>
      <c r="AC755" s="15" t="n">
        <v>55310</v>
      </c>
      <c r="AD755" s="15" t="n">
        <v>324.2563205</v>
      </c>
      <c r="AE755" s="15" t="n">
        <v>30116</v>
      </c>
      <c r="AF755" s="15" t="s">
        <v>95</v>
      </c>
    </row>
    <row r="756" customFormat="false" ht="15" hidden="false" customHeight="true" outlineLevel="0" collapsed="false">
      <c r="A756" s="15" t="s">
        <v>1532</v>
      </c>
      <c r="B756" s="15" t="s">
        <v>1533</v>
      </c>
      <c r="C756" s="15" t="s">
        <v>134</v>
      </c>
      <c r="D756" s="15" t="s">
        <v>460</v>
      </c>
      <c r="E756" s="15" t="s">
        <v>136</v>
      </c>
      <c r="F756" s="15" t="s">
        <v>137</v>
      </c>
      <c r="G756" s="15" t="s">
        <v>1534</v>
      </c>
      <c r="H756" s="15" t="s">
        <v>136</v>
      </c>
      <c r="I756" s="15" t="s">
        <v>243</v>
      </c>
      <c r="J756" s="15" t="s">
        <v>158</v>
      </c>
      <c r="K756" s="15" t="s">
        <v>1539</v>
      </c>
      <c r="N756" s="15" t="n">
        <v>2</v>
      </c>
      <c r="P756" s="15" t="n">
        <v>2</v>
      </c>
      <c r="Y756" s="15" t="s">
        <v>142</v>
      </c>
      <c r="AB756" s="15" t="s">
        <v>163</v>
      </c>
      <c r="AC756" s="15" t="n">
        <v>55310</v>
      </c>
      <c r="AD756" s="15" t="n">
        <v>324.2563205</v>
      </c>
      <c r="AE756" s="15" t="n">
        <v>30116</v>
      </c>
      <c r="AF756" s="15" t="s">
        <v>95</v>
      </c>
    </row>
    <row r="757" customFormat="false" ht="15" hidden="false" customHeight="true" outlineLevel="0" collapsed="false">
      <c r="A757" s="15" t="s">
        <v>1532</v>
      </c>
      <c r="B757" s="15" t="s">
        <v>1533</v>
      </c>
      <c r="C757" s="15" t="s">
        <v>134</v>
      </c>
      <c r="D757" s="15" t="s">
        <v>460</v>
      </c>
      <c r="E757" s="15" t="s">
        <v>136</v>
      </c>
      <c r="F757" s="15" t="s">
        <v>137</v>
      </c>
      <c r="G757" s="15" t="s">
        <v>1534</v>
      </c>
      <c r="H757" s="15" t="s">
        <v>136</v>
      </c>
      <c r="I757" s="15" t="s">
        <v>243</v>
      </c>
      <c r="J757" s="15" t="s">
        <v>169</v>
      </c>
      <c r="K757" s="15" t="s">
        <v>1540</v>
      </c>
      <c r="L757" s="15" t="n">
        <v>1</v>
      </c>
      <c r="P757" s="15" t="n">
        <v>1</v>
      </c>
      <c r="Y757" s="15" t="s">
        <v>142</v>
      </c>
      <c r="AB757" s="15" t="s">
        <v>163</v>
      </c>
      <c r="AC757" s="15" t="n">
        <v>55310</v>
      </c>
      <c r="AD757" s="15" t="n">
        <v>324.2563205</v>
      </c>
      <c r="AE757" s="15" t="n">
        <v>30116</v>
      </c>
      <c r="AF757" s="15" t="s">
        <v>95</v>
      </c>
    </row>
    <row r="758" customFormat="false" ht="15" hidden="false" customHeight="true" outlineLevel="0" collapsed="false">
      <c r="A758" s="15" t="s">
        <v>1541</v>
      </c>
      <c r="B758" s="15" t="s">
        <v>1542</v>
      </c>
      <c r="C758" s="15" t="s">
        <v>148</v>
      </c>
      <c r="E758" s="15" t="s">
        <v>136</v>
      </c>
      <c r="F758" s="15" t="s">
        <v>137</v>
      </c>
      <c r="G758" s="15" t="s">
        <v>990</v>
      </c>
      <c r="H758" s="15" t="s">
        <v>136</v>
      </c>
      <c r="I758" s="15" t="s">
        <v>139</v>
      </c>
      <c r="J758" s="15" t="s">
        <v>150</v>
      </c>
      <c r="K758" s="15" t="s">
        <v>1543</v>
      </c>
      <c r="N758" s="15" t="n">
        <v>7</v>
      </c>
      <c r="P758" s="15" t="n">
        <v>7</v>
      </c>
      <c r="Y758" s="15" t="s">
        <v>142</v>
      </c>
      <c r="AB758" s="15" t="s">
        <v>143</v>
      </c>
    </row>
    <row r="759" customFormat="false" ht="15" hidden="false" customHeight="true" outlineLevel="0" collapsed="false">
      <c r="A759" s="15" t="s">
        <v>1544</v>
      </c>
      <c r="B759" s="15" t="s">
        <v>1545</v>
      </c>
      <c r="C759" s="15" t="s">
        <v>217</v>
      </c>
      <c r="D759" s="15" t="s">
        <v>235</v>
      </c>
      <c r="E759" s="15" t="s">
        <v>136</v>
      </c>
      <c r="F759" s="15" t="s">
        <v>137</v>
      </c>
      <c r="G759" s="15" t="s">
        <v>613</v>
      </c>
      <c r="H759" s="15" t="s">
        <v>136</v>
      </c>
      <c r="I759" s="15" t="s">
        <v>139</v>
      </c>
      <c r="J759" s="15" t="s">
        <v>150</v>
      </c>
      <c r="K759" s="15" t="s">
        <v>1546</v>
      </c>
      <c r="N759" s="15" t="n">
        <v>22</v>
      </c>
      <c r="P759" s="15" t="n">
        <v>22</v>
      </c>
      <c r="Y759" s="15" t="s">
        <v>142</v>
      </c>
      <c r="AB759" s="15" t="s">
        <v>143</v>
      </c>
    </row>
    <row r="760" customFormat="false" ht="15" hidden="false" customHeight="true" outlineLevel="0" collapsed="false">
      <c r="A760" s="15" t="s">
        <v>1547</v>
      </c>
      <c r="B760" s="15" t="s">
        <v>1548</v>
      </c>
      <c r="C760" s="15" t="s">
        <v>217</v>
      </c>
      <c r="D760" s="15" t="s">
        <v>274</v>
      </c>
      <c r="E760" s="15" t="s">
        <v>136</v>
      </c>
      <c r="F760" s="15" t="s">
        <v>137</v>
      </c>
      <c r="G760" s="15" t="s">
        <v>219</v>
      </c>
      <c r="H760" s="15" t="s">
        <v>136</v>
      </c>
      <c r="I760" s="15" t="s">
        <v>243</v>
      </c>
      <c r="J760" s="15" t="s">
        <v>140</v>
      </c>
      <c r="K760" s="15" t="s">
        <v>1549</v>
      </c>
      <c r="M760" s="15" t="n">
        <v>20</v>
      </c>
      <c r="O760" s="15" t="n">
        <v>4</v>
      </c>
      <c r="P760" s="15" t="n">
        <v>24</v>
      </c>
      <c r="Y760" s="15" t="s">
        <v>142</v>
      </c>
      <c r="AB760" s="15" t="s">
        <v>143</v>
      </c>
    </row>
    <row r="761" customFormat="false" ht="15" hidden="false" customHeight="true" outlineLevel="0" collapsed="false">
      <c r="A761" s="15" t="s">
        <v>1547</v>
      </c>
      <c r="B761" s="15" t="s">
        <v>1548</v>
      </c>
      <c r="C761" s="15" t="s">
        <v>217</v>
      </c>
      <c r="D761" s="15" t="s">
        <v>274</v>
      </c>
      <c r="E761" s="15" t="s">
        <v>136</v>
      </c>
      <c r="F761" s="15" t="s">
        <v>137</v>
      </c>
      <c r="G761" s="15" t="s">
        <v>219</v>
      </c>
      <c r="H761" s="15" t="s">
        <v>136</v>
      </c>
      <c r="I761" s="15" t="s">
        <v>243</v>
      </c>
      <c r="J761" s="15" t="s">
        <v>150</v>
      </c>
      <c r="K761" s="15" t="s">
        <v>1550</v>
      </c>
      <c r="L761" s="15" t="n">
        <v>242</v>
      </c>
      <c r="M761" s="15" t="n">
        <v>931</v>
      </c>
      <c r="N761" s="15" t="n">
        <v>672</v>
      </c>
      <c r="O761" s="15" t="n">
        <v>466</v>
      </c>
      <c r="P761" s="15" t="n">
        <v>2311</v>
      </c>
      <c r="Y761" s="15" t="s">
        <v>142</v>
      </c>
      <c r="AB761" s="15" t="s">
        <v>143</v>
      </c>
    </row>
    <row r="762" customFormat="false" ht="15" hidden="false" customHeight="true" outlineLevel="0" collapsed="false">
      <c r="A762" s="15" t="s">
        <v>1547</v>
      </c>
      <c r="B762" s="15" t="s">
        <v>1548</v>
      </c>
      <c r="C762" s="15" t="s">
        <v>217</v>
      </c>
      <c r="D762" s="15" t="s">
        <v>274</v>
      </c>
      <c r="E762" s="15" t="s">
        <v>136</v>
      </c>
      <c r="F762" s="15" t="s">
        <v>137</v>
      </c>
      <c r="G762" s="15" t="s">
        <v>219</v>
      </c>
      <c r="H762" s="15" t="s">
        <v>136</v>
      </c>
      <c r="I762" s="15" t="s">
        <v>243</v>
      </c>
      <c r="J762" s="15" t="s">
        <v>158</v>
      </c>
      <c r="K762" s="15" t="s">
        <v>1551</v>
      </c>
      <c r="L762" s="15" t="n">
        <v>26</v>
      </c>
      <c r="M762" s="15" t="n">
        <v>19</v>
      </c>
      <c r="N762" s="15" t="n">
        <v>28</v>
      </c>
      <c r="O762" s="15" t="n">
        <v>8</v>
      </c>
      <c r="P762" s="15" t="n">
        <v>81</v>
      </c>
      <c r="Y762" s="15" t="s">
        <v>142</v>
      </c>
      <c r="AB762" s="15" t="s">
        <v>143</v>
      </c>
    </row>
    <row r="763" customFormat="false" ht="15" hidden="false" customHeight="true" outlineLevel="0" collapsed="false">
      <c r="A763" s="15" t="s">
        <v>1547</v>
      </c>
      <c r="B763" s="15" t="s">
        <v>1548</v>
      </c>
      <c r="C763" s="15" t="s">
        <v>217</v>
      </c>
      <c r="D763" s="15" t="s">
        <v>274</v>
      </c>
      <c r="E763" s="15" t="s">
        <v>136</v>
      </c>
      <c r="F763" s="15" t="s">
        <v>137</v>
      </c>
      <c r="G763" s="15" t="s">
        <v>219</v>
      </c>
      <c r="H763" s="15" t="s">
        <v>136</v>
      </c>
      <c r="I763" s="15" t="s">
        <v>243</v>
      </c>
      <c r="J763" s="15" t="s">
        <v>169</v>
      </c>
      <c r="K763" s="15" t="s">
        <v>1552</v>
      </c>
      <c r="M763" s="15" t="n">
        <v>4</v>
      </c>
      <c r="P763" s="15" t="n">
        <v>4</v>
      </c>
      <c r="Y763" s="15" t="s">
        <v>142</v>
      </c>
      <c r="AB763" s="15" t="s">
        <v>143</v>
      </c>
    </row>
    <row r="764" customFormat="false" ht="15" hidden="false" customHeight="true" outlineLevel="0" collapsed="false">
      <c r="A764" s="15" t="s">
        <v>1553</v>
      </c>
      <c r="B764" s="15" t="s">
        <v>1554</v>
      </c>
      <c r="C764" s="15" t="s">
        <v>148</v>
      </c>
      <c r="E764" s="15" t="s">
        <v>136</v>
      </c>
      <c r="F764" s="15" t="s">
        <v>137</v>
      </c>
      <c r="G764" s="15" t="s">
        <v>504</v>
      </c>
      <c r="H764" s="15" t="s">
        <v>136</v>
      </c>
      <c r="I764" s="15" t="s">
        <v>139</v>
      </c>
      <c r="J764" s="15" t="s">
        <v>150</v>
      </c>
      <c r="K764" s="15" t="s">
        <v>1555</v>
      </c>
      <c r="L764" s="15" t="n">
        <v>42</v>
      </c>
      <c r="P764" s="15" t="n">
        <v>42</v>
      </c>
      <c r="Y764" s="15" t="s">
        <v>142</v>
      </c>
      <c r="AB764" s="15" t="s">
        <v>143</v>
      </c>
    </row>
    <row r="765" customFormat="false" ht="15" hidden="false" customHeight="true" outlineLevel="0" collapsed="false">
      <c r="A765" s="15" t="s">
        <v>1556</v>
      </c>
      <c r="B765" s="15" t="s">
        <v>1557</v>
      </c>
      <c r="C765" s="15" t="s">
        <v>148</v>
      </c>
      <c r="E765" s="15" t="s">
        <v>136</v>
      </c>
      <c r="F765" s="15" t="s">
        <v>137</v>
      </c>
      <c r="G765" s="15" t="s">
        <v>219</v>
      </c>
      <c r="H765" s="15" t="s">
        <v>136</v>
      </c>
      <c r="I765" s="15" t="s">
        <v>139</v>
      </c>
      <c r="J765" s="15" t="s">
        <v>150</v>
      </c>
      <c r="K765" s="15" t="s">
        <v>1558</v>
      </c>
      <c r="L765" s="15" t="n">
        <v>15</v>
      </c>
      <c r="O765" s="15" t="n">
        <v>5</v>
      </c>
      <c r="P765" s="15" t="n">
        <v>20</v>
      </c>
      <c r="Y765" s="15" t="s">
        <v>142</v>
      </c>
      <c r="AB765" s="15" t="s">
        <v>143</v>
      </c>
    </row>
    <row r="766" customFormat="false" ht="15" hidden="false" customHeight="true" outlineLevel="0" collapsed="false">
      <c r="A766" s="15" t="s">
        <v>1556</v>
      </c>
      <c r="B766" s="15" t="s">
        <v>1557</v>
      </c>
      <c r="C766" s="15" t="s">
        <v>148</v>
      </c>
      <c r="E766" s="15" t="s">
        <v>136</v>
      </c>
      <c r="F766" s="15" t="s">
        <v>137</v>
      </c>
      <c r="G766" s="15" t="s">
        <v>219</v>
      </c>
      <c r="H766" s="15" t="s">
        <v>136</v>
      </c>
      <c r="I766" s="15" t="s">
        <v>139</v>
      </c>
      <c r="J766" s="15" t="s">
        <v>158</v>
      </c>
      <c r="K766" s="15" t="s">
        <v>1559</v>
      </c>
      <c r="N766" s="15" t="n">
        <v>34</v>
      </c>
      <c r="P766" s="15" t="n">
        <v>34</v>
      </c>
      <c r="Y766" s="15" t="s">
        <v>142</v>
      </c>
      <c r="AB766" s="15" t="s">
        <v>143</v>
      </c>
    </row>
    <row r="767" customFormat="false" ht="15" hidden="false" customHeight="true" outlineLevel="0" collapsed="false">
      <c r="A767" s="15" t="s">
        <v>1560</v>
      </c>
      <c r="B767" s="15" t="s">
        <v>1561</v>
      </c>
      <c r="C767" s="15" t="s">
        <v>134</v>
      </c>
      <c r="D767" s="15" t="s">
        <v>177</v>
      </c>
      <c r="E767" s="15" t="s">
        <v>136</v>
      </c>
      <c r="F767" s="15" t="s">
        <v>137</v>
      </c>
      <c r="G767" s="15" t="s">
        <v>608</v>
      </c>
      <c r="H767" s="15" t="s">
        <v>136</v>
      </c>
      <c r="I767" s="15" t="s">
        <v>139</v>
      </c>
      <c r="J767" s="15" t="s">
        <v>150</v>
      </c>
      <c r="K767" s="15" t="s">
        <v>1562</v>
      </c>
      <c r="L767" s="15" t="n">
        <v>26</v>
      </c>
      <c r="N767" s="15" t="n">
        <v>16</v>
      </c>
      <c r="P767" s="15" t="n">
        <v>42</v>
      </c>
      <c r="Y767" s="15" t="s">
        <v>156</v>
      </c>
      <c r="AB767" s="15" t="s">
        <v>143</v>
      </c>
    </row>
    <row r="768" customFormat="false" ht="15" hidden="false" customHeight="true" outlineLevel="0" collapsed="false">
      <c r="A768" s="15" t="s">
        <v>1560</v>
      </c>
      <c r="B768" s="15" t="s">
        <v>1561</v>
      </c>
      <c r="C768" s="15" t="s">
        <v>134</v>
      </c>
      <c r="D768" s="15" t="s">
        <v>177</v>
      </c>
      <c r="E768" s="15" t="s">
        <v>136</v>
      </c>
      <c r="F768" s="15" t="s">
        <v>137</v>
      </c>
      <c r="G768" s="15" t="s">
        <v>608</v>
      </c>
      <c r="H768" s="15" t="s">
        <v>136</v>
      </c>
      <c r="I768" s="15" t="s">
        <v>139</v>
      </c>
      <c r="J768" s="15" t="s">
        <v>158</v>
      </c>
      <c r="K768" s="15" t="s">
        <v>1563</v>
      </c>
      <c r="L768" s="15" t="n">
        <v>10</v>
      </c>
      <c r="N768" s="15" t="n">
        <v>4</v>
      </c>
      <c r="O768" s="15" t="n">
        <v>3</v>
      </c>
      <c r="P768" s="15" t="n">
        <v>17</v>
      </c>
      <c r="Y768" s="15" t="s">
        <v>156</v>
      </c>
      <c r="AB768" s="15" t="s">
        <v>143</v>
      </c>
    </row>
    <row r="769" customFormat="false" ht="15" hidden="false" customHeight="true" outlineLevel="0" collapsed="false">
      <c r="A769" s="15" t="s">
        <v>1564</v>
      </c>
      <c r="B769" s="15" t="s">
        <v>1565</v>
      </c>
      <c r="C769" s="15" t="s">
        <v>148</v>
      </c>
      <c r="E769" s="15" t="s">
        <v>136</v>
      </c>
      <c r="F769" s="15" t="s">
        <v>137</v>
      </c>
      <c r="G769" s="15" t="s">
        <v>451</v>
      </c>
      <c r="H769" s="15" t="s">
        <v>136</v>
      </c>
      <c r="I769" s="15" t="s">
        <v>139</v>
      </c>
      <c r="J769" s="15" t="s">
        <v>140</v>
      </c>
      <c r="K769" s="15" t="s">
        <v>1566</v>
      </c>
      <c r="L769" s="15" t="n">
        <v>352</v>
      </c>
      <c r="M769" s="15" t="n">
        <v>266</v>
      </c>
      <c r="N769" s="15" t="n">
        <v>1</v>
      </c>
      <c r="P769" s="15" t="n">
        <v>619</v>
      </c>
      <c r="Y769" s="15" t="s">
        <v>142</v>
      </c>
      <c r="AB769" s="15" t="s">
        <v>143</v>
      </c>
    </row>
    <row r="770" customFormat="false" ht="15" hidden="false" customHeight="true" outlineLevel="0" collapsed="false">
      <c r="A770" s="15" t="s">
        <v>1567</v>
      </c>
      <c r="B770" s="15" t="s">
        <v>1568</v>
      </c>
      <c r="C770" s="15" t="s">
        <v>217</v>
      </c>
      <c r="D770" s="15" t="s">
        <v>218</v>
      </c>
      <c r="E770" s="15" t="s">
        <v>136</v>
      </c>
      <c r="F770" s="15" t="s">
        <v>137</v>
      </c>
      <c r="G770" s="15" t="s">
        <v>308</v>
      </c>
      <c r="H770" s="15" t="s">
        <v>136</v>
      </c>
      <c r="I770" s="15" t="s">
        <v>243</v>
      </c>
      <c r="J770" s="15" t="s">
        <v>140</v>
      </c>
      <c r="K770" s="15" t="s">
        <v>1569</v>
      </c>
      <c r="L770" s="15" t="n">
        <v>2</v>
      </c>
      <c r="M770" s="15" t="n">
        <v>1</v>
      </c>
      <c r="N770" s="15" t="n">
        <v>11</v>
      </c>
      <c r="O770" s="15" t="n">
        <v>4</v>
      </c>
      <c r="P770" s="15" t="n">
        <v>18</v>
      </c>
      <c r="Y770" s="15" t="s">
        <v>142</v>
      </c>
      <c r="AB770" s="15" t="s">
        <v>143</v>
      </c>
    </row>
    <row r="771" customFormat="false" ht="15" hidden="false" customHeight="true" outlineLevel="0" collapsed="false">
      <c r="A771" s="15" t="s">
        <v>1567</v>
      </c>
      <c r="B771" s="15" t="s">
        <v>1568</v>
      </c>
      <c r="C771" s="15" t="s">
        <v>217</v>
      </c>
      <c r="D771" s="15" t="s">
        <v>218</v>
      </c>
      <c r="E771" s="15" t="s">
        <v>136</v>
      </c>
      <c r="F771" s="15" t="s">
        <v>137</v>
      </c>
      <c r="G771" s="15" t="s">
        <v>308</v>
      </c>
      <c r="H771" s="15" t="s">
        <v>136</v>
      </c>
      <c r="I771" s="15" t="s">
        <v>243</v>
      </c>
      <c r="J771" s="15" t="s">
        <v>144</v>
      </c>
      <c r="K771" s="15" t="s">
        <v>1570</v>
      </c>
      <c r="N771" s="15" t="n">
        <v>2</v>
      </c>
      <c r="P771" s="15" t="n">
        <v>2</v>
      </c>
      <c r="Y771" s="15" t="s">
        <v>142</v>
      </c>
      <c r="AB771" s="15" t="s">
        <v>143</v>
      </c>
    </row>
    <row r="772" customFormat="false" ht="15" hidden="false" customHeight="true" outlineLevel="0" collapsed="false">
      <c r="A772" s="15" t="s">
        <v>1567</v>
      </c>
      <c r="B772" s="15" t="s">
        <v>1568</v>
      </c>
      <c r="C772" s="15" t="s">
        <v>217</v>
      </c>
      <c r="D772" s="15" t="s">
        <v>218</v>
      </c>
      <c r="E772" s="15" t="s">
        <v>136</v>
      </c>
      <c r="F772" s="15" t="s">
        <v>137</v>
      </c>
      <c r="G772" s="15" t="s">
        <v>308</v>
      </c>
      <c r="H772" s="15" t="s">
        <v>136</v>
      </c>
      <c r="I772" s="15" t="s">
        <v>243</v>
      </c>
      <c r="J772" s="15" t="s">
        <v>150</v>
      </c>
      <c r="K772" s="15" t="s">
        <v>1571</v>
      </c>
      <c r="L772" s="15" t="n">
        <v>272</v>
      </c>
      <c r="M772" s="15" t="n">
        <v>551</v>
      </c>
      <c r="N772" s="15" t="n">
        <v>325</v>
      </c>
      <c r="O772" s="15" t="n">
        <v>136</v>
      </c>
      <c r="P772" s="15" t="n">
        <v>1284</v>
      </c>
      <c r="Y772" s="15" t="s">
        <v>142</v>
      </c>
      <c r="AB772" s="15" t="s">
        <v>143</v>
      </c>
    </row>
    <row r="773" customFormat="false" ht="15" hidden="false" customHeight="true" outlineLevel="0" collapsed="false">
      <c r="A773" s="15" t="s">
        <v>1567</v>
      </c>
      <c r="B773" s="15" t="s">
        <v>1568</v>
      </c>
      <c r="C773" s="15" t="s">
        <v>217</v>
      </c>
      <c r="D773" s="15" t="s">
        <v>218</v>
      </c>
      <c r="E773" s="15" t="s">
        <v>136</v>
      </c>
      <c r="F773" s="15" t="s">
        <v>137</v>
      </c>
      <c r="G773" s="15" t="s">
        <v>308</v>
      </c>
      <c r="H773" s="15" t="s">
        <v>136</v>
      </c>
      <c r="I773" s="15" t="s">
        <v>243</v>
      </c>
      <c r="J773" s="15" t="s">
        <v>166</v>
      </c>
      <c r="K773" s="15" t="s">
        <v>1572</v>
      </c>
      <c r="L773" s="15" t="n">
        <v>8</v>
      </c>
      <c r="O773" s="15" t="n">
        <v>1</v>
      </c>
      <c r="P773" s="15" t="n">
        <v>9</v>
      </c>
      <c r="Y773" s="15" t="s">
        <v>142</v>
      </c>
      <c r="AB773" s="15" t="s">
        <v>143</v>
      </c>
    </row>
    <row r="774" customFormat="false" ht="15" hidden="false" customHeight="true" outlineLevel="0" collapsed="false">
      <c r="A774" s="15" t="s">
        <v>1567</v>
      </c>
      <c r="B774" s="15" t="s">
        <v>1568</v>
      </c>
      <c r="C774" s="15" t="s">
        <v>217</v>
      </c>
      <c r="D774" s="15" t="s">
        <v>218</v>
      </c>
      <c r="E774" s="15" t="s">
        <v>136</v>
      </c>
      <c r="F774" s="15" t="s">
        <v>137</v>
      </c>
      <c r="G774" s="15" t="s">
        <v>308</v>
      </c>
      <c r="H774" s="15" t="s">
        <v>136</v>
      </c>
      <c r="I774" s="15" t="s">
        <v>243</v>
      </c>
      <c r="J774" s="15" t="s">
        <v>158</v>
      </c>
      <c r="K774" s="15" t="s">
        <v>1573</v>
      </c>
      <c r="L774" s="15" t="n">
        <v>7</v>
      </c>
      <c r="M774" s="15" t="n">
        <v>10</v>
      </c>
      <c r="N774" s="15" t="n">
        <v>7</v>
      </c>
      <c r="O774" s="15" t="n">
        <v>7</v>
      </c>
      <c r="P774" s="15" t="n">
        <v>31</v>
      </c>
      <c r="Y774" s="15" t="s">
        <v>142</v>
      </c>
      <c r="AB774" s="15" t="s">
        <v>143</v>
      </c>
    </row>
    <row r="775" customFormat="false" ht="15" hidden="false" customHeight="true" outlineLevel="0" collapsed="false">
      <c r="A775" s="15" t="s">
        <v>1567</v>
      </c>
      <c r="B775" s="15" t="s">
        <v>1568</v>
      </c>
      <c r="C775" s="15" t="s">
        <v>217</v>
      </c>
      <c r="D775" s="15" t="s">
        <v>218</v>
      </c>
      <c r="E775" s="15" t="s">
        <v>136</v>
      </c>
      <c r="F775" s="15" t="s">
        <v>137</v>
      </c>
      <c r="G775" s="15" t="s">
        <v>308</v>
      </c>
      <c r="H775" s="15" t="s">
        <v>136</v>
      </c>
      <c r="I775" s="15" t="s">
        <v>243</v>
      </c>
      <c r="J775" s="15" t="s">
        <v>169</v>
      </c>
      <c r="K775" s="15" t="s">
        <v>1574</v>
      </c>
      <c r="L775" s="15" t="n">
        <v>7</v>
      </c>
      <c r="M775" s="15" t="n">
        <v>11</v>
      </c>
      <c r="O775" s="15" t="n">
        <v>6</v>
      </c>
      <c r="P775" s="15" t="n">
        <v>24</v>
      </c>
      <c r="Y775" s="15" t="s">
        <v>142</v>
      </c>
      <c r="AB775" s="15" t="s">
        <v>143</v>
      </c>
    </row>
    <row r="776" customFormat="false" ht="15" hidden="false" customHeight="true" outlineLevel="0" collapsed="false">
      <c r="A776" s="15" t="s">
        <v>1575</v>
      </c>
      <c r="B776" s="15" t="s">
        <v>1576</v>
      </c>
      <c r="C776" s="15" t="s">
        <v>217</v>
      </c>
      <c r="D776" s="15" t="s">
        <v>274</v>
      </c>
      <c r="E776" s="15" t="s">
        <v>136</v>
      </c>
      <c r="F776" s="15" t="s">
        <v>137</v>
      </c>
      <c r="G776" s="15" t="s">
        <v>1577</v>
      </c>
      <c r="H776" s="15" t="s">
        <v>136</v>
      </c>
      <c r="I776" s="15" t="s">
        <v>243</v>
      </c>
      <c r="J776" s="15" t="s">
        <v>140</v>
      </c>
      <c r="K776" s="15" t="s">
        <v>1578</v>
      </c>
      <c r="L776" s="15" t="n">
        <v>16</v>
      </c>
      <c r="M776" s="15" t="n">
        <v>2</v>
      </c>
      <c r="N776" s="15" t="n">
        <v>25</v>
      </c>
      <c r="O776" s="15" t="n">
        <v>10</v>
      </c>
      <c r="P776" s="15" t="n">
        <v>53</v>
      </c>
      <c r="Y776" s="15" t="s">
        <v>156</v>
      </c>
      <c r="AB776" s="15" t="s">
        <v>143</v>
      </c>
    </row>
    <row r="777" customFormat="false" ht="15" hidden="false" customHeight="true" outlineLevel="0" collapsed="false">
      <c r="A777" s="15" t="s">
        <v>1575</v>
      </c>
      <c r="B777" s="15" t="s">
        <v>1576</v>
      </c>
      <c r="C777" s="15" t="s">
        <v>217</v>
      </c>
      <c r="D777" s="15" t="s">
        <v>274</v>
      </c>
      <c r="E777" s="15" t="s">
        <v>136</v>
      </c>
      <c r="F777" s="15" t="s">
        <v>137</v>
      </c>
      <c r="G777" s="15" t="s">
        <v>1577</v>
      </c>
      <c r="H777" s="15" t="s">
        <v>136</v>
      </c>
      <c r="I777" s="15" t="s">
        <v>243</v>
      </c>
      <c r="J777" s="15" t="s">
        <v>150</v>
      </c>
      <c r="K777" s="15" t="s">
        <v>1579</v>
      </c>
      <c r="L777" s="15" t="n">
        <v>79</v>
      </c>
      <c r="M777" s="15" t="n">
        <v>313</v>
      </c>
      <c r="N777" s="15" t="n">
        <v>72</v>
      </c>
      <c r="O777" s="15" t="n">
        <v>43</v>
      </c>
      <c r="P777" s="15" t="n">
        <v>507</v>
      </c>
      <c r="Y777" s="15" t="s">
        <v>156</v>
      </c>
      <c r="AB777" s="15" t="s">
        <v>143</v>
      </c>
    </row>
    <row r="778" customFormat="false" ht="15" hidden="false" customHeight="true" outlineLevel="0" collapsed="false">
      <c r="A778" s="15" t="s">
        <v>1575</v>
      </c>
      <c r="B778" s="15" t="s">
        <v>1576</v>
      </c>
      <c r="C778" s="15" t="s">
        <v>217</v>
      </c>
      <c r="D778" s="15" t="s">
        <v>274</v>
      </c>
      <c r="E778" s="15" t="s">
        <v>136</v>
      </c>
      <c r="F778" s="15" t="s">
        <v>137</v>
      </c>
      <c r="G778" s="15" t="s">
        <v>1577</v>
      </c>
      <c r="H778" s="15" t="s">
        <v>136</v>
      </c>
      <c r="I778" s="15" t="s">
        <v>243</v>
      </c>
      <c r="J778" s="15" t="s">
        <v>158</v>
      </c>
      <c r="K778" s="15" t="s">
        <v>1580</v>
      </c>
      <c r="L778" s="15" t="n">
        <v>31</v>
      </c>
      <c r="M778" s="15" t="n">
        <v>33</v>
      </c>
      <c r="N778" s="15" t="n">
        <v>10</v>
      </c>
      <c r="P778" s="15" t="n">
        <v>74</v>
      </c>
      <c r="Y778" s="15" t="s">
        <v>156</v>
      </c>
      <c r="AB778" s="15" t="s">
        <v>143</v>
      </c>
    </row>
    <row r="779" customFormat="false" ht="15" hidden="false" customHeight="true" outlineLevel="0" collapsed="false">
      <c r="A779" s="15" t="s">
        <v>1575</v>
      </c>
      <c r="B779" s="15" t="s">
        <v>1576</v>
      </c>
      <c r="C779" s="15" t="s">
        <v>217</v>
      </c>
      <c r="D779" s="15" t="s">
        <v>274</v>
      </c>
      <c r="E779" s="15" t="s">
        <v>136</v>
      </c>
      <c r="F779" s="15" t="s">
        <v>137</v>
      </c>
      <c r="G779" s="15" t="s">
        <v>1577</v>
      </c>
      <c r="H779" s="15" t="s">
        <v>136</v>
      </c>
      <c r="I779" s="15" t="s">
        <v>243</v>
      </c>
      <c r="J779" s="15" t="s">
        <v>169</v>
      </c>
      <c r="K779" s="15" t="s">
        <v>1581</v>
      </c>
      <c r="L779" s="15" t="n">
        <v>11</v>
      </c>
      <c r="M779" s="15" t="n">
        <v>4</v>
      </c>
      <c r="N779" s="15" t="n">
        <v>5</v>
      </c>
      <c r="P779" s="15" t="n">
        <v>20</v>
      </c>
      <c r="Y779" s="15" t="s">
        <v>156</v>
      </c>
      <c r="AB779" s="15" t="s">
        <v>143</v>
      </c>
    </row>
    <row r="780" customFormat="false" ht="15" hidden="false" customHeight="true" outlineLevel="0" collapsed="false">
      <c r="A780" s="15" t="s">
        <v>1582</v>
      </c>
      <c r="B780" s="15" t="s">
        <v>1583</v>
      </c>
      <c r="C780" s="15" t="s">
        <v>217</v>
      </c>
      <c r="D780" s="15" t="s">
        <v>235</v>
      </c>
      <c r="E780" s="15" t="s">
        <v>136</v>
      </c>
      <c r="F780" s="15" t="s">
        <v>137</v>
      </c>
      <c r="G780" s="15" t="s">
        <v>308</v>
      </c>
      <c r="H780" s="15" t="s">
        <v>136</v>
      </c>
      <c r="I780" s="15" t="s">
        <v>243</v>
      </c>
      <c r="J780" s="15" t="s">
        <v>140</v>
      </c>
      <c r="K780" s="15" t="s">
        <v>1584</v>
      </c>
      <c r="L780" s="15" t="n">
        <v>3</v>
      </c>
      <c r="M780" s="15" t="n">
        <v>9</v>
      </c>
      <c r="N780" s="15" t="n">
        <v>8</v>
      </c>
      <c r="P780" s="15" t="n">
        <v>20</v>
      </c>
      <c r="Y780" s="15" t="s">
        <v>142</v>
      </c>
      <c r="AB780" s="15" t="s">
        <v>143</v>
      </c>
    </row>
    <row r="781" customFormat="false" ht="15" hidden="false" customHeight="true" outlineLevel="0" collapsed="false">
      <c r="A781" s="15" t="s">
        <v>1582</v>
      </c>
      <c r="B781" s="15" t="s">
        <v>1583</v>
      </c>
      <c r="C781" s="15" t="s">
        <v>217</v>
      </c>
      <c r="D781" s="15" t="s">
        <v>235</v>
      </c>
      <c r="E781" s="15" t="s">
        <v>136</v>
      </c>
      <c r="F781" s="15" t="s">
        <v>137</v>
      </c>
      <c r="G781" s="15" t="s">
        <v>308</v>
      </c>
      <c r="H781" s="15" t="s">
        <v>136</v>
      </c>
      <c r="I781" s="15" t="s">
        <v>243</v>
      </c>
      <c r="J781" s="15" t="s">
        <v>150</v>
      </c>
      <c r="K781" s="15" t="s">
        <v>1585</v>
      </c>
      <c r="L781" s="15" t="n">
        <v>125</v>
      </c>
      <c r="M781" s="15" t="n">
        <v>112</v>
      </c>
      <c r="N781" s="15" t="n">
        <v>128</v>
      </c>
      <c r="O781" s="15" t="n">
        <v>18</v>
      </c>
      <c r="P781" s="15" t="n">
        <v>383</v>
      </c>
      <c r="Y781" s="15" t="s">
        <v>142</v>
      </c>
      <c r="AB781" s="15" t="s">
        <v>143</v>
      </c>
    </row>
    <row r="782" customFormat="false" ht="15" hidden="false" customHeight="true" outlineLevel="0" collapsed="false">
      <c r="A782" s="15" t="s">
        <v>1582</v>
      </c>
      <c r="B782" s="15" t="s">
        <v>1583</v>
      </c>
      <c r="C782" s="15" t="s">
        <v>217</v>
      </c>
      <c r="D782" s="15" t="s">
        <v>235</v>
      </c>
      <c r="E782" s="15" t="s">
        <v>136</v>
      </c>
      <c r="F782" s="15" t="s">
        <v>137</v>
      </c>
      <c r="G782" s="15" t="s">
        <v>308</v>
      </c>
      <c r="H782" s="15" t="s">
        <v>136</v>
      </c>
      <c r="I782" s="15" t="s">
        <v>243</v>
      </c>
      <c r="J782" s="15" t="s">
        <v>158</v>
      </c>
      <c r="K782" s="15" t="s">
        <v>1586</v>
      </c>
      <c r="L782" s="15" t="n">
        <v>28</v>
      </c>
      <c r="M782" s="15" t="n">
        <v>12</v>
      </c>
      <c r="N782" s="15" t="n">
        <v>20</v>
      </c>
      <c r="O782" s="15" t="n">
        <v>1</v>
      </c>
      <c r="P782" s="15" t="n">
        <v>61</v>
      </c>
      <c r="Y782" s="15" t="s">
        <v>142</v>
      </c>
      <c r="AB782" s="15" t="s">
        <v>143</v>
      </c>
    </row>
    <row r="783" customFormat="false" ht="15" hidden="false" customHeight="true" outlineLevel="0" collapsed="false">
      <c r="A783" s="15" t="s">
        <v>1582</v>
      </c>
      <c r="B783" s="15" t="s">
        <v>1583</v>
      </c>
      <c r="C783" s="15" t="s">
        <v>217</v>
      </c>
      <c r="D783" s="15" t="s">
        <v>235</v>
      </c>
      <c r="E783" s="15" t="s">
        <v>136</v>
      </c>
      <c r="F783" s="15" t="s">
        <v>137</v>
      </c>
      <c r="G783" s="15" t="s">
        <v>308</v>
      </c>
      <c r="H783" s="15" t="s">
        <v>136</v>
      </c>
      <c r="I783" s="15" t="s">
        <v>243</v>
      </c>
      <c r="J783" s="15" t="s">
        <v>169</v>
      </c>
      <c r="K783" s="15" t="s">
        <v>1587</v>
      </c>
      <c r="L783" s="15" t="n">
        <v>3</v>
      </c>
      <c r="M783" s="15" t="n">
        <v>1</v>
      </c>
      <c r="P783" s="15" t="n">
        <v>4</v>
      </c>
      <c r="Y783" s="15" t="s">
        <v>142</v>
      </c>
      <c r="AB783" s="15" t="s">
        <v>143</v>
      </c>
    </row>
    <row r="784" customFormat="false" ht="15" hidden="false" customHeight="true" outlineLevel="0" collapsed="false">
      <c r="A784" s="15" t="s">
        <v>1588</v>
      </c>
      <c r="B784" s="15" t="s">
        <v>1589</v>
      </c>
      <c r="C784" s="15" t="s">
        <v>217</v>
      </c>
      <c r="D784" s="15" t="s">
        <v>235</v>
      </c>
      <c r="E784" s="15" t="s">
        <v>136</v>
      </c>
      <c r="F784" s="15" t="s">
        <v>137</v>
      </c>
      <c r="G784" s="15" t="s">
        <v>219</v>
      </c>
      <c r="H784" s="15" t="s">
        <v>136</v>
      </c>
      <c r="I784" s="15" t="s">
        <v>243</v>
      </c>
      <c r="J784" s="15" t="s">
        <v>140</v>
      </c>
      <c r="K784" s="15" t="s">
        <v>1590</v>
      </c>
      <c r="L784" s="15" t="n">
        <v>10</v>
      </c>
      <c r="M784" s="15" t="n">
        <v>25</v>
      </c>
      <c r="N784" s="15" t="n">
        <v>6</v>
      </c>
      <c r="O784" s="15" t="n">
        <v>16</v>
      </c>
      <c r="P784" s="15" t="n">
        <v>57</v>
      </c>
      <c r="Y784" s="15" t="s">
        <v>142</v>
      </c>
      <c r="AB784" s="15" t="s">
        <v>143</v>
      </c>
    </row>
    <row r="785" customFormat="false" ht="15" hidden="false" customHeight="true" outlineLevel="0" collapsed="false">
      <c r="A785" s="15" t="s">
        <v>1588</v>
      </c>
      <c r="B785" s="15" t="s">
        <v>1589</v>
      </c>
      <c r="C785" s="15" t="s">
        <v>217</v>
      </c>
      <c r="D785" s="15" t="s">
        <v>235</v>
      </c>
      <c r="E785" s="15" t="s">
        <v>136</v>
      </c>
      <c r="F785" s="15" t="s">
        <v>137</v>
      </c>
      <c r="G785" s="15" t="s">
        <v>219</v>
      </c>
      <c r="H785" s="15" t="s">
        <v>136</v>
      </c>
      <c r="I785" s="15" t="s">
        <v>243</v>
      </c>
      <c r="J785" s="15" t="s">
        <v>144</v>
      </c>
      <c r="K785" s="15" t="s">
        <v>1591</v>
      </c>
      <c r="N785" s="15" t="n">
        <v>2</v>
      </c>
      <c r="P785" s="15" t="n">
        <v>2</v>
      </c>
      <c r="Y785" s="15" t="s">
        <v>142</v>
      </c>
      <c r="AB785" s="15" t="s">
        <v>143</v>
      </c>
    </row>
    <row r="786" customFormat="false" ht="15" hidden="false" customHeight="true" outlineLevel="0" collapsed="false">
      <c r="A786" s="15" t="s">
        <v>1588</v>
      </c>
      <c r="B786" s="15" t="s">
        <v>1589</v>
      </c>
      <c r="C786" s="15" t="s">
        <v>217</v>
      </c>
      <c r="D786" s="15" t="s">
        <v>235</v>
      </c>
      <c r="E786" s="15" t="s">
        <v>136</v>
      </c>
      <c r="F786" s="15" t="s">
        <v>137</v>
      </c>
      <c r="G786" s="15" t="s">
        <v>219</v>
      </c>
      <c r="H786" s="15" t="s">
        <v>136</v>
      </c>
      <c r="I786" s="15" t="s">
        <v>243</v>
      </c>
      <c r="J786" s="15" t="s">
        <v>150</v>
      </c>
      <c r="K786" s="15" t="s">
        <v>1592</v>
      </c>
      <c r="L786" s="15" t="n">
        <v>12</v>
      </c>
      <c r="M786" s="15" t="n">
        <v>3</v>
      </c>
      <c r="N786" s="15" t="n">
        <v>24</v>
      </c>
      <c r="O786" s="15" t="n">
        <v>27</v>
      </c>
      <c r="P786" s="15" t="n">
        <v>66</v>
      </c>
      <c r="Y786" s="15" t="s">
        <v>142</v>
      </c>
      <c r="AB786" s="15" t="s">
        <v>143</v>
      </c>
    </row>
    <row r="787" customFormat="false" ht="15" hidden="false" customHeight="true" outlineLevel="0" collapsed="false">
      <c r="A787" s="15" t="s">
        <v>1588</v>
      </c>
      <c r="B787" s="15" t="s">
        <v>1589</v>
      </c>
      <c r="C787" s="15" t="s">
        <v>217</v>
      </c>
      <c r="D787" s="15" t="s">
        <v>235</v>
      </c>
      <c r="E787" s="15" t="s">
        <v>136</v>
      </c>
      <c r="F787" s="15" t="s">
        <v>137</v>
      </c>
      <c r="G787" s="15" t="s">
        <v>219</v>
      </c>
      <c r="H787" s="15" t="s">
        <v>136</v>
      </c>
      <c r="I787" s="15" t="s">
        <v>243</v>
      </c>
      <c r="J787" s="15" t="s">
        <v>158</v>
      </c>
      <c r="K787" s="15" t="s">
        <v>1593</v>
      </c>
      <c r="L787" s="15" t="n">
        <v>1</v>
      </c>
      <c r="M787" s="15" t="n">
        <v>10</v>
      </c>
      <c r="N787" s="15" t="n">
        <v>16</v>
      </c>
      <c r="O787" s="15" t="n">
        <v>-6</v>
      </c>
      <c r="P787" s="15" t="n">
        <v>21</v>
      </c>
      <c r="Y787" s="15" t="s">
        <v>142</v>
      </c>
      <c r="AB787" s="15" t="s">
        <v>143</v>
      </c>
    </row>
    <row r="788" customFormat="false" ht="15" hidden="false" customHeight="true" outlineLevel="0" collapsed="false">
      <c r="A788" s="15" t="s">
        <v>1588</v>
      </c>
      <c r="B788" s="15" t="s">
        <v>1589</v>
      </c>
      <c r="C788" s="15" t="s">
        <v>217</v>
      </c>
      <c r="D788" s="15" t="s">
        <v>235</v>
      </c>
      <c r="E788" s="15" t="s">
        <v>136</v>
      </c>
      <c r="F788" s="15" t="s">
        <v>137</v>
      </c>
      <c r="G788" s="15" t="s">
        <v>219</v>
      </c>
      <c r="H788" s="15" t="s">
        <v>136</v>
      </c>
      <c r="I788" s="15" t="s">
        <v>243</v>
      </c>
      <c r="J788" s="15" t="s">
        <v>169</v>
      </c>
      <c r="K788" s="15" t="s">
        <v>1594</v>
      </c>
      <c r="N788" s="15" t="n">
        <v>31</v>
      </c>
      <c r="P788" s="15" t="n">
        <v>31</v>
      </c>
      <c r="Y788" s="15" t="s">
        <v>142</v>
      </c>
      <c r="AB788" s="15" t="s">
        <v>143</v>
      </c>
    </row>
    <row r="789" customFormat="false" ht="15" hidden="false" customHeight="true" outlineLevel="0" collapsed="false">
      <c r="A789" s="15" t="s">
        <v>1595</v>
      </c>
      <c r="B789" s="15" t="s">
        <v>1596</v>
      </c>
      <c r="C789" s="15" t="s">
        <v>217</v>
      </c>
      <c r="D789" s="15" t="s">
        <v>235</v>
      </c>
      <c r="E789" s="15" t="s">
        <v>136</v>
      </c>
      <c r="F789" s="15" t="s">
        <v>137</v>
      </c>
      <c r="G789" s="15" t="s">
        <v>219</v>
      </c>
      <c r="H789" s="15" t="s">
        <v>136</v>
      </c>
      <c r="I789" s="15" t="s">
        <v>139</v>
      </c>
      <c r="J789" s="15" t="s">
        <v>140</v>
      </c>
      <c r="K789" s="15" t="s">
        <v>1597</v>
      </c>
      <c r="N789" s="15" t="n">
        <v>20</v>
      </c>
      <c r="P789" s="15" t="n">
        <v>20</v>
      </c>
      <c r="Y789" s="15" t="s">
        <v>142</v>
      </c>
      <c r="AB789" s="15" t="s">
        <v>143</v>
      </c>
    </row>
    <row r="790" customFormat="false" ht="15" hidden="false" customHeight="true" outlineLevel="0" collapsed="false">
      <c r="A790" s="15" t="s">
        <v>1595</v>
      </c>
      <c r="B790" s="15" t="s">
        <v>1596</v>
      </c>
      <c r="C790" s="15" t="s">
        <v>217</v>
      </c>
      <c r="D790" s="15" t="s">
        <v>235</v>
      </c>
      <c r="E790" s="15" t="s">
        <v>136</v>
      </c>
      <c r="F790" s="15" t="s">
        <v>137</v>
      </c>
      <c r="G790" s="15" t="s">
        <v>219</v>
      </c>
      <c r="H790" s="15" t="s">
        <v>136</v>
      </c>
      <c r="I790" s="15" t="s">
        <v>139</v>
      </c>
      <c r="J790" s="15" t="s">
        <v>150</v>
      </c>
      <c r="K790" s="15" t="s">
        <v>1598</v>
      </c>
      <c r="L790" s="15" t="n">
        <v>25</v>
      </c>
      <c r="M790" s="15" t="n">
        <v>26</v>
      </c>
      <c r="O790" s="15" t="n">
        <v>92</v>
      </c>
      <c r="P790" s="15" t="n">
        <v>143</v>
      </c>
      <c r="Y790" s="15" t="s">
        <v>142</v>
      </c>
      <c r="AB790" s="15" t="s">
        <v>143</v>
      </c>
    </row>
    <row r="791" customFormat="false" ht="15" hidden="false" customHeight="true" outlineLevel="0" collapsed="false">
      <c r="A791" s="15" t="s">
        <v>1595</v>
      </c>
      <c r="B791" s="15" t="s">
        <v>1596</v>
      </c>
      <c r="C791" s="15" t="s">
        <v>217</v>
      </c>
      <c r="D791" s="15" t="s">
        <v>235</v>
      </c>
      <c r="E791" s="15" t="s">
        <v>136</v>
      </c>
      <c r="F791" s="15" t="s">
        <v>137</v>
      </c>
      <c r="G791" s="15" t="s">
        <v>219</v>
      </c>
      <c r="H791" s="15" t="s">
        <v>136</v>
      </c>
      <c r="I791" s="15" t="s">
        <v>139</v>
      </c>
      <c r="J791" s="15" t="s">
        <v>166</v>
      </c>
      <c r="K791" s="15" t="s">
        <v>1599</v>
      </c>
      <c r="O791" s="15" t="n">
        <v>40</v>
      </c>
      <c r="P791" s="15" t="n">
        <v>40</v>
      </c>
      <c r="Y791" s="15" t="s">
        <v>142</v>
      </c>
      <c r="AB791" s="15" t="s">
        <v>143</v>
      </c>
    </row>
    <row r="792" customFormat="false" ht="15" hidden="false" customHeight="true" outlineLevel="0" collapsed="false">
      <c r="A792" s="15" t="s">
        <v>1595</v>
      </c>
      <c r="B792" s="15" t="s">
        <v>1596</v>
      </c>
      <c r="C792" s="15" t="s">
        <v>217</v>
      </c>
      <c r="D792" s="15" t="s">
        <v>235</v>
      </c>
      <c r="E792" s="15" t="s">
        <v>136</v>
      </c>
      <c r="F792" s="15" t="s">
        <v>137</v>
      </c>
      <c r="G792" s="15" t="s">
        <v>219</v>
      </c>
      <c r="H792" s="15" t="s">
        <v>136</v>
      </c>
      <c r="I792" s="15" t="s">
        <v>139</v>
      </c>
      <c r="J792" s="15" t="s">
        <v>158</v>
      </c>
      <c r="K792" s="15" t="s">
        <v>1600</v>
      </c>
      <c r="M792" s="15" t="n">
        <v>1</v>
      </c>
      <c r="N792" s="15" t="n">
        <v>2</v>
      </c>
      <c r="O792" s="15" t="n">
        <v>3</v>
      </c>
      <c r="P792" s="15" t="n">
        <v>6</v>
      </c>
      <c r="Y792" s="15" t="s">
        <v>142</v>
      </c>
      <c r="AB792" s="15" t="s">
        <v>143</v>
      </c>
    </row>
    <row r="793" customFormat="false" ht="15" hidden="false" customHeight="true" outlineLevel="0" collapsed="false">
      <c r="A793" s="15" t="s">
        <v>1601</v>
      </c>
      <c r="B793" s="15" t="s">
        <v>1602</v>
      </c>
      <c r="C793" s="15" t="s">
        <v>217</v>
      </c>
      <c r="D793" s="15" t="s">
        <v>235</v>
      </c>
      <c r="E793" s="15" t="s">
        <v>136</v>
      </c>
      <c r="F793" s="15" t="s">
        <v>137</v>
      </c>
      <c r="G793" s="15" t="s">
        <v>219</v>
      </c>
      <c r="H793" s="15" t="s">
        <v>136</v>
      </c>
      <c r="I793" s="15" t="s">
        <v>243</v>
      </c>
      <c r="J793" s="15" t="s">
        <v>140</v>
      </c>
      <c r="K793" s="15" t="s">
        <v>1603</v>
      </c>
      <c r="L793" s="15" t="n">
        <v>308</v>
      </c>
      <c r="M793" s="15" t="n">
        <v>25</v>
      </c>
      <c r="N793" s="15" t="n">
        <v>14</v>
      </c>
      <c r="P793" s="15" t="n">
        <v>347</v>
      </c>
      <c r="Y793" s="15" t="s">
        <v>142</v>
      </c>
      <c r="AB793" s="15" t="s">
        <v>143</v>
      </c>
    </row>
    <row r="794" customFormat="false" ht="15" hidden="false" customHeight="true" outlineLevel="0" collapsed="false">
      <c r="A794" s="15" t="s">
        <v>1601</v>
      </c>
      <c r="B794" s="15" t="s">
        <v>1602</v>
      </c>
      <c r="C794" s="15" t="s">
        <v>217</v>
      </c>
      <c r="D794" s="15" t="s">
        <v>235</v>
      </c>
      <c r="E794" s="15" t="s">
        <v>136</v>
      </c>
      <c r="F794" s="15" t="s">
        <v>137</v>
      </c>
      <c r="G794" s="15" t="s">
        <v>219</v>
      </c>
      <c r="H794" s="15" t="s">
        <v>136</v>
      </c>
      <c r="I794" s="15" t="s">
        <v>243</v>
      </c>
      <c r="J794" s="15" t="s">
        <v>144</v>
      </c>
      <c r="K794" s="15" t="s">
        <v>1604</v>
      </c>
      <c r="L794" s="15" t="n">
        <v>204</v>
      </c>
      <c r="P794" s="15" t="n">
        <v>204</v>
      </c>
      <c r="Y794" s="15" t="s">
        <v>142</v>
      </c>
      <c r="AB794" s="15" t="s">
        <v>143</v>
      </c>
    </row>
    <row r="795" customFormat="false" ht="15" hidden="false" customHeight="true" outlineLevel="0" collapsed="false">
      <c r="A795" s="15" t="s">
        <v>1601</v>
      </c>
      <c r="B795" s="15" t="s">
        <v>1602</v>
      </c>
      <c r="C795" s="15" t="s">
        <v>217</v>
      </c>
      <c r="D795" s="15" t="s">
        <v>235</v>
      </c>
      <c r="E795" s="15" t="s">
        <v>136</v>
      </c>
      <c r="F795" s="15" t="s">
        <v>137</v>
      </c>
      <c r="G795" s="15" t="s">
        <v>219</v>
      </c>
      <c r="H795" s="15" t="s">
        <v>136</v>
      </c>
      <c r="I795" s="15" t="s">
        <v>243</v>
      </c>
      <c r="J795" s="15" t="s">
        <v>150</v>
      </c>
      <c r="K795" s="15" t="s">
        <v>1605</v>
      </c>
      <c r="L795" s="15" t="n">
        <v>182</v>
      </c>
      <c r="M795" s="15" t="n">
        <v>166</v>
      </c>
      <c r="N795" s="15" t="n">
        <v>211</v>
      </c>
      <c r="O795" s="15" t="n">
        <v>77</v>
      </c>
      <c r="P795" s="15" t="n">
        <v>636</v>
      </c>
      <c r="Y795" s="15" t="s">
        <v>142</v>
      </c>
      <c r="AB795" s="15" t="s">
        <v>143</v>
      </c>
    </row>
    <row r="796" customFormat="false" ht="15" hidden="false" customHeight="true" outlineLevel="0" collapsed="false">
      <c r="A796" s="15" t="s">
        <v>1601</v>
      </c>
      <c r="B796" s="15" t="s">
        <v>1602</v>
      </c>
      <c r="C796" s="15" t="s">
        <v>217</v>
      </c>
      <c r="D796" s="15" t="s">
        <v>235</v>
      </c>
      <c r="E796" s="15" t="s">
        <v>136</v>
      </c>
      <c r="F796" s="15" t="s">
        <v>137</v>
      </c>
      <c r="G796" s="15" t="s">
        <v>219</v>
      </c>
      <c r="H796" s="15" t="s">
        <v>136</v>
      </c>
      <c r="I796" s="15" t="s">
        <v>243</v>
      </c>
      <c r="J796" s="15" t="s">
        <v>166</v>
      </c>
      <c r="K796" s="15" t="s">
        <v>1606</v>
      </c>
      <c r="L796" s="15" t="n">
        <v>40</v>
      </c>
      <c r="P796" s="15" t="n">
        <v>40</v>
      </c>
      <c r="Y796" s="15" t="s">
        <v>142</v>
      </c>
      <c r="AB796" s="15" t="s">
        <v>143</v>
      </c>
    </row>
    <row r="797" customFormat="false" ht="15" hidden="false" customHeight="true" outlineLevel="0" collapsed="false">
      <c r="A797" s="15" t="s">
        <v>1601</v>
      </c>
      <c r="B797" s="15" t="s">
        <v>1602</v>
      </c>
      <c r="C797" s="15" t="s">
        <v>217</v>
      </c>
      <c r="D797" s="15" t="s">
        <v>235</v>
      </c>
      <c r="E797" s="15" t="s">
        <v>136</v>
      </c>
      <c r="F797" s="15" t="s">
        <v>137</v>
      </c>
      <c r="G797" s="15" t="s">
        <v>219</v>
      </c>
      <c r="H797" s="15" t="s">
        <v>136</v>
      </c>
      <c r="I797" s="15" t="s">
        <v>243</v>
      </c>
      <c r="J797" s="15" t="s">
        <v>158</v>
      </c>
      <c r="K797" s="15" t="s">
        <v>1607</v>
      </c>
      <c r="L797" s="15" t="n">
        <v>75</v>
      </c>
      <c r="M797" s="15" t="n">
        <v>33</v>
      </c>
      <c r="N797" s="15" t="n">
        <v>24</v>
      </c>
      <c r="O797" s="15" t="n">
        <v>4</v>
      </c>
      <c r="P797" s="15" t="n">
        <v>136</v>
      </c>
      <c r="Y797" s="15" t="s">
        <v>142</v>
      </c>
      <c r="AB797" s="15" t="s">
        <v>143</v>
      </c>
    </row>
    <row r="798" customFormat="false" ht="15" hidden="false" customHeight="true" outlineLevel="0" collapsed="false">
      <c r="A798" s="15" t="s">
        <v>1601</v>
      </c>
      <c r="B798" s="15" t="s">
        <v>1602</v>
      </c>
      <c r="C798" s="15" t="s">
        <v>217</v>
      </c>
      <c r="D798" s="15" t="s">
        <v>235</v>
      </c>
      <c r="E798" s="15" t="s">
        <v>136</v>
      </c>
      <c r="F798" s="15" t="s">
        <v>137</v>
      </c>
      <c r="G798" s="15" t="s">
        <v>219</v>
      </c>
      <c r="H798" s="15" t="s">
        <v>136</v>
      </c>
      <c r="I798" s="15" t="s">
        <v>243</v>
      </c>
      <c r="J798" s="15" t="s">
        <v>169</v>
      </c>
      <c r="K798" s="15" t="s">
        <v>1608</v>
      </c>
      <c r="L798" s="15" t="n">
        <v>3</v>
      </c>
      <c r="M798" s="15" t="n">
        <v>13</v>
      </c>
      <c r="O798" s="15" t="n">
        <v>1</v>
      </c>
      <c r="P798" s="15" t="n">
        <v>17</v>
      </c>
      <c r="Y798" s="15" t="s">
        <v>142</v>
      </c>
      <c r="AB798" s="15" t="s">
        <v>143</v>
      </c>
    </row>
    <row r="799" customFormat="false" ht="15" hidden="false" customHeight="true" outlineLevel="0" collapsed="false">
      <c r="A799" s="15" t="s">
        <v>1609</v>
      </c>
      <c r="B799" s="15" t="s">
        <v>1610</v>
      </c>
      <c r="C799" s="15" t="s">
        <v>148</v>
      </c>
      <c r="E799" s="15" t="s">
        <v>136</v>
      </c>
      <c r="F799" s="15" t="s">
        <v>137</v>
      </c>
      <c r="G799" s="15" t="s">
        <v>1611</v>
      </c>
      <c r="H799" s="15" t="s">
        <v>136</v>
      </c>
      <c r="I799" s="15" t="s">
        <v>139</v>
      </c>
      <c r="J799" s="15" t="s">
        <v>140</v>
      </c>
      <c r="K799" s="15" t="s">
        <v>1612</v>
      </c>
      <c r="N799" s="15" t="n">
        <v>54</v>
      </c>
      <c r="P799" s="15" t="n">
        <v>54</v>
      </c>
      <c r="Y799" s="15" t="s">
        <v>142</v>
      </c>
      <c r="AB799" s="15" t="s">
        <v>143</v>
      </c>
    </row>
    <row r="800" customFormat="false" ht="15" hidden="false" customHeight="true" outlineLevel="0" collapsed="false">
      <c r="A800" s="15" t="s">
        <v>1613</v>
      </c>
      <c r="B800" s="15" t="s">
        <v>1614</v>
      </c>
      <c r="C800" s="15" t="s">
        <v>134</v>
      </c>
      <c r="D800" s="15" t="s">
        <v>135</v>
      </c>
      <c r="E800" s="15" t="s">
        <v>136</v>
      </c>
      <c r="F800" s="15" t="s">
        <v>137</v>
      </c>
      <c r="G800" s="15" t="s">
        <v>1514</v>
      </c>
      <c r="H800" s="15" t="s">
        <v>136</v>
      </c>
      <c r="I800" s="15" t="s">
        <v>139</v>
      </c>
      <c r="J800" s="15" t="s">
        <v>150</v>
      </c>
      <c r="K800" s="15" t="s">
        <v>1615</v>
      </c>
      <c r="L800" s="15" t="n">
        <v>18</v>
      </c>
      <c r="P800" s="15" t="n">
        <v>18</v>
      </c>
      <c r="Y800" s="15" t="s">
        <v>142</v>
      </c>
      <c r="AB800" s="15" t="s">
        <v>143</v>
      </c>
    </row>
    <row r="801" customFormat="false" ht="15" hidden="false" customHeight="true" outlineLevel="0" collapsed="false">
      <c r="A801" s="15" t="s">
        <v>1616</v>
      </c>
      <c r="B801" s="15" t="s">
        <v>1617</v>
      </c>
      <c r="C801" s="15" t="s">
        <v>217</v>
      </c>
      <c r="D801" s="15" t="s">
        <v>874</v>
      </c>
      <c r="E801" s="15" t="s">
        <v>136</v>
      </c>
      <c r="F801" s="15" t="s">
        <v>137</v>
      </c>
      <c r="G801" s="15" t="s">
        <v>219</v>
      </c>
      <c r="H801" s="15" t="s">
        <v>136</v>
      </c>
      <c r="I801" s="15" t="s">
        <v>243</v>
      </c>
      <c r="J801" s="15" t="s">
        <v>140</v>
      </c>
      <c r="K801" s="15" t="s">
        <v>1618</v>
      </c>
      <c r="L801" s="15" t="n">
        <v>2020</v>
      </c>
      <c r="M801" s="15" t="n">
        <v>1012</v>
      </c>
      <c r="N801" s="15" t="n">
        <v>774</v>
      </c>
      <c r="O801" s="15" t="n">
        <v>459</v>
      </c>
      <c r="P801" s="15" t="n">
        <v>4265</v>
      </c>
      <c r="Y801" s="15" t="s">
        <v>142</v>
      </c>
      <c r="Z801" s="15" t="n">
        <v>1</v>
      </c>
      <c r="AA801" s="15" t="s">
        <v>277</v>
      </c>
      <c r="AB801" s="15" t="s">
        <v>143</v>
      </c>
    </row>
    <row r="802" customFormat="false" ht="15" hidden="false" customHeight="true" outlineLevel="0" collapsed="false">
      <c r="A802" s="15" t="s">
        <v>1616</v>
      </c>
      <c r="B802" s="15" t="s">
        <v>1617</v>
      </c>
      <c r="C802" s="15" t="s">
        <v>217</v>
      </c>
      <c r="D802" s="15" t="s">
        <v>874</v>
      </c>
      <c r="E802" s="15" t="s">
        <v>136</v>
      </c>
      <c r="F802" s="15" t="s">
        <v>137</v>
      </c>
      <c r="G802" s="15" t="s">
        <v>219</v>
      </c>
      <c r="H802" s="15" t="s">
        <v>136</v>
      </c>
      <c r="I802" s="15" t="s">
        <v>243</v>
      </c>
      <c r="J802" s="15" t="s">
        <v>144</v>
      </c>
      <c r="K802" s="15" t="s">
        <v>1619</v>
      </c>
      <c r="L802" s="15" t="n">
        <v>1</v>
      </c>
      <c r="P802" s="15" t="n">
        <v>1</v>
      </c>
      <c r="Y802" s="15" t="s">
        <v>142</v>
      </c>
      <c r="Z802" s="15" t="n">
        <v>1</v>
      </c>
      <c r="AA802" s="15" t="s">
        <v>277</v>
      </c>
      <c r="AB802" s="15" t="s">
        <v>143</v>
      </c>
    </row>
    <row r="803" customFormat="false" ht="15" hidden="false" customHeight="true" outlineLevel="0" collapsed="false">
      <c r="A803" s="15" t="s">
        <v>1616</v>
      </c>
      <c r="B803" s="15" t="s">
        <v>1617</v>
      </c>
      <c r="C803" s="15" t="s">
        <v>217</v>
      </c>
      <c r="D803" s="15" t="s">
        <v>874</v>
      </c>
      <c r="E803" s="15" t="s">
        <v>136</v>
      </c>
      <c r="F803" s="15" t="s">
        <v>137</v>
      </c>
      <c r="G803" s="15" t="s">
        <v>219</v>
      </c>
      <c r="H803" s="15" t="s">
        <v>136</v>
      </c>
      <c r="I803" s="15" t="s">
        <v>243</v>
      </c>
      <c r="J803" s="15" t="s">
        <v>150</v>
      </c>
      <c r="K803" s="15" t="s">
        <v>1620</v>
      </c>
      <c r="L803" s="15" t="n">
        <v>30</v>
      </c>
      <c r="M803" s="15" t="n">
        <v>730</v>
      </c>
      <c r="N803" s="15" t="n">
        <v>2539</v>
      </c>
      <c r="O803" s="15" t="n">
        <v>729</v>
      </c>
      <c r="P803" s="15" t="n">
        <v>4028</v>
      </c>
      <c r="Y803" s="15" t="s">
        <v>142</v>
      </c>
      <c r="Z803" s="15" t="n">
        <v>1</v>
      </c>
      <c r="AA803" s="15" t="s">
        <v>277</v>
      </c>
      <c r="AB803" s="15" t="s">
        <v>143</v>
      </c>
    </row>
    <row r="804" customFormat="false" ht="15" hidden="false" customHeight="true" outlineLevel="0" collapsed="false">
      <c r="A804" s="15" t="s">
        <v>1616</v>
      </c>
      <c r="B804" s="15" t="s">
        <v>1617</v>
      </c>
      <c r="C804" s="15" t="s">
        <v>217</v>
      </c>
      <c r="D804" s="15" t="s">
        <v>874</v>
      </c>
      <c r="E804" s="15" t="s">
        <v>136</v>
      </c>
      <c r="F804" s="15" t="s">
        <v>137</v>
      </c>
      <c r="G804" s="15" t="s">
        <v>219</v>
      </c>
      <c r="H804" s="15" t="s">
        <v>136</v>
      </c>
      <c r="I804" s="15" t="s">
        <v>243</v>
      </c>
      <c r="J804" s="15" t="s">
        <v>166</v>
      </c>
      <c r="K804" s="15" t="s">
        <v>1621</v>
      </c>
      <c r="M804" s="15" t="n">
        <v>596</v>
      </c>
      <c r="N804" s="15" t="n">
        <v>1131</v>
      </c>
      <c r="O804" s="15" t="n">
        <v>539</v>
      </c>
      <c r="P804" s="15" t="n">
        <v>2266</v>
      </c>
      <c r="Y804" s="15" t="s">
        <v>142</v>
      </c>
      <c r="Z804" s="15" t="n">
        <v>1</v>
      </c>
      <c r="AA804" s="15" t="s">
        <v>277</v>
      </c>
      <c r="AB804" s="15" t="s">
        <v>143</v>
      </c>
    </row>
    <row r="805" customFormat="false" ht="15" hidden="false" customHeight="true" outlineLevel="0" collapsed="false">
      <c r="A805" s="15" t="s">
        <v>1616</v>
      </c>
      <c r="B805" s="15" t="s">
        <v>1617</v>
      </c>
      <c r="C805" s="15" t="s">
        <v>217</v>
      </c>
      <c r="D805" s="15" t="s">
        <v>874</v>
      </c>
      <c r="E805" s="15" t="s">
        <v>136</v>
      </c>
      <c r="F805" s="15" t="s">
        <v>137</v>
      </c>
      <c r="G805" s="15" t="s">
        <v>219</v>
      </c>
      <c r="H805" s="15" t="s">
        <v>136</v>
      </c>
      <c r="I805" s="15" t="s">
        <v>243</v>
      </c>
      <c r="J805" s="15" t="s">
        <v>158</v>
      </c>
      <c r="K805" s="15" t="s">
        <v>1622</v>
      </c>
      <c r="L805" s="15" t="n">
        <v>6</v>
      </c>
      <c r="M805" s="15" t="n">
        <v>554</v>
      </c>
      <c r="N805" s="15" t="n">
        <v>366</v>
      </c>
      <c r="O805" s="15" t="n">
        <v>451</v>
      </c>
      <c r="P805" s="15" t="n">
        <v>1377</v>
      </c>
      <c r="Y805" s="15" t="s">
        <v>142</v>
      </c>
      <c r="Z805" s="15" t="n">
        <v>1</v>
      </c>
      <c r="AA805" s="15" t="s">
        <v>277</v>
      </c>
      <c r="AB805" s="15" t="s">
        <v>143</v>
      </c>
    </row>
    <row r="806" customFormat="false" ht="15" hidden="false" customHeight="true" outlineLevel="0" collapsed="false">
      <c r="A806" s="15" t="s">
        <v>1616</v>
      </c>
      <c r="B806" s="15" t="s">
        <v>1617</v>
      </c>
      <c r="C806" s="15" t="s">
        <v>217</v>
      </c>
      <c r="D806" s="15" t="s">
        <v>874</v>
      </c>
      <c r="E806" s="15" t="s">
        <v>136</v>
      </c>
      <c r="F806" s="15" t="s">
        <v>137</v>
      </c>
      <c r="G806" s="15" t="s">
        <v>219</v>
      </c>
      <c r="H806" s="15" t="s">
        <v>136</v>
      </c>
      <c r="I806" s="15" t="s">
        <v>243</v>
      </c>
      <c r="J806" s="15" t="s">
        <v>169</v>
      </c>
      <c r="K806" s="15" t="s">
        <v>1623</v>
      </c>
      <c r="L806" s="15" t="n">
        <v>72</v>
      </c>
      <c r="M806" s="15" t="n">
        <v>106</v>
      </c>
      <c r="N806" s="15" t="n">
        <v>26</v>
      </c>
      <c r="O806" s="15" t="n">
        <v>23</v>
      </c>
      <c r="P806" s="15" t="n">
        <v>227</v>
      </c>
      <c r="Y806" s="15" t="s">
        <v>142</v>
      </c>
      <c r="Z806" s="15" t="n">
        <v>1</v>
      </c>
      <c r="AA806" s="15" t="s">
        <v>277</v>
      </c>
      <c r="AB806" s="15" t="s">
        <v>143</v>
      </c>
    </row>
    <row r="807" customFormat="false" ht="15" hidden="false" customHeight="true" outlineLevel="0" collapsed="false">
      <c r="A807" s="15" t="s">
        <v>1624</v>
      </c>
      <c r="B807" s="15" t="s">
        <v>1625</v>
      </c>
      <c r="C807" s="15" t="s">
        <v>148</v>
      </c>
      <c r="E807" s="15" t="s">
        <v>136</v>
      </c>
      <c r="F807" s="15" t="s">
        <v>137</v>
      </c>
      <c r="G807" s="15" t="s">
        <v>1626</v>
      </c>
      <c r="H807" s="15" t="s">
        <v>136</v>
      </c>
      <c r="I807" s="15" t="s">
        <v>139</v>
      </c>
      <c r="J807" s="15" t="s">
        <v>150</v>
      </c>
      <c r="K807" s="15" t="s">
        <v>1627</v>
      </c>
      <c r="M807" s="15" t="n">
        <v>5</v>
      </c>
      <c r="P807" s="15" t="n">
        <v>5</v>
      </c>
      <c r="Y807" s="15" t="s">
        <v>142</v>
      </c>
      <c r="AB807" s="15" t="s">
        <v>143</v>
      </c>
    </row>
    <row r="808" customFormat="false" ht="15" hidden="false" customHeight="true" outlineLevel="0" collapsed="false">
      <c r="A808" s="15" t="s">
        <v>1628</v>
      </c>
      <c r="B808" s="15" t="s">
        <v>1629</v>
      </c>
      <c r="C808" s="15" t="s">
        <v>217</v>
      </c>
      <c r="D808" s="15" t="s">
        <v>218</v>
      </c>
      <c r="E808" s="15" t="s">
        <v>136</v>
      </c>
      <c r="F808" s="15" t="s">
        <v>137</v>
      </c>
      <c r="G808" s="15" t="s">
        <v>256</v>
      </c>
      <c r="H808" s="15" t="s">
        <v>136</v>
      </c>
      <c r="I808" s="15" t="s">
        <v>243</v>
      </c>
      <c r="J808" s="15" t="s">
        <v>140</v>
      </c>
      <c r="K808" s="15" t="s">
        <v>1630</v>
      </c>
      <c r="L808" s="15" t="n">
        <v>1</v>
      </c>
      <c r="M808" s="15" t="n">
        <v>4</v>
      </c>
      <c r="P808" s="15" t="n">
        <v>5</v>
      </c>
      <c r="Y808" s="15" t="s">
        <v>258</v>
      </c>
      <c r="AB808" s="15" t="s">
        <v>143</v>
      </c>
    </row>
    <row r="809" customFormat="false" ht="15" hidden="false" customHeight="true" outlineLevel="0" collapsed="false">
      <c r="A809" s="15" t="s">
        <v>1628</v>
      </c>
      <c r="B809" s="15" t="s">
        <v>1629</v>
      </c>
      <c r="C809" s="15" t="s">
        <v>217</v>
      </c>
      <c r="D809" s="15" t="s">
        <v>218</v>
      </c>
      <c r="E809" s="15" t="s">
        <v>136</v>
      </c>
      <c r="F809" s="15" t="s">
        <v>137</v>
      </c>
      <c r="G809" s="15" t="s">
        <v>256</v>
      </c>
      <c r="H809" s="15" t="s">
        <v>136</v>
      </c>
      <c r="I809" s="15" t="s">
        <v>243</v>
      </c>
      <c r="J809" s="15" t="s">
        <v>144</v>
      </c>
      <c r="K809" s="15" t="s">
        <v>1631</v>
      </c>
      <c r="O809" s="15" t="n">
        <v>1</v>
      </c>
      <c r="P809" s="15" t="n">
        <v>1</v>
      </c>
      <c r="Y809" s="15" t="s">
        <v>258</v>
      </c>
      <c r="AB809" s="15" t="s">
        <v>143</v>
      </c>
    </row>
    <row r="810" customFormat="false" ht="15" hidden="false" customHeight="true" outlineLevel="0" collapsed="false">
      <c r="A810" s="15" t="s">
        <v>1628</v>
      </c>
      <c r="B810" s="15" t="s">
        <v>1629</v>
      </c>
      <c r="C810" s="15" t="s">
        <v>217</v>
      </c>
      <c r="D810" s="15" t="s">
        <v>218</v>
      </c>
      <c r="E810" s="15" t="s">
        <v>136</v>
      </c>
      <c r="F810" s="15" t="s">
        <v>137</v>
      </c>
      <c r="G810" s="15" t="s">
        <v>256</v>
      </c>
      <c r="H810" s="15" t="s">
        <v>136</v>
      </c>
      <c r="I810" s="15" t="s">
        <v>243</v>
      </c>
      <c r="J810" s="15" t="s">
        <v>150</v>
      </c>
      <c r="K810" s="15" t="s">
        <v>1632</v>
      </c>
      <c r="L810" s="15" t="n">
        <v>14</v>
      </c>
      <c r="M810" s="15" t="n">
        <v>62</v>
      </c>
      <c r="N810" s="15" t="n">
        <v>84</v>
      </c>
      <c r="O810" s="15" t="n">
        <v>10</v>
      </c>
      <c r="P810" s="15" t="n">
        <v>170</v>
      </c>
      <c r="Y810" s="15" t="s">
        <v>258</v>
      </c>
      <c r="AB810" s="15" t="s">
        <v>143</v>
      </c>
    </row>
    <row r="811" customFormat="false" ht="15" hidden="false" customHeight="true" outlineLevel="0" collapsed="false">
      <c r="A811" s="15" t="s">
        <v>1628</v>
      </c>
      <c r="B811" s="15" t="s">
        <v>1629</v>
      </c>
      <c r="C811" s="15" t="s">
        <v>217</v>
      </c>
      <c r="D811" s="15" t="s">
        <v>218</v>
      </c>
      <c r="E811" s="15" t="s">
        <v>136</v>
      </c>
      <c r="F811" s="15" t="s">
        <v>137</v>
      </c>
      <c r="G811" s="15" t="s">
        <v>256</v>
      </c>
      <c r="H811" s="15" t="s">
        <v>136</v>
      </c>
      <c r="I811" s="15" t="s">
        <v>243</v>
      </c>
      <c r="J811" s="15" t="s">
        <v>158</v>
      </c>
      <c r="K811" s="15" t="s">
        <v>1633</v>
      </c>
      <c r="L811" s="15" t="n">
        <v>4</v>
      </c>
      <c r="M811" s="15" t="n">
        <v>19</v>
      </c>
      <c r="N811" s="15" t="n">
        <v>31</v>
      </c>
      <c r="P811" s="15" t="n">
        <v>54</v>
      </c>
      <c r="Y811" s="15" t="s">
        <v>258</v>
      </c>
      <c r="AB811" s="15" t="s">
        <v>143</v>
      </c>
    </row>
    <row r="812" customFormat="false" ht="15" hidden="false" customHeight="true" outlineLevel="0" collapsed="false">
      <c r="A812" s="15" t="s">
        <v>1628</v>
      </c>
      <c r="B812" s="15" t="s">
        <v>1629</v>
      </c>
      <c r="C812" s="15" t="s">
        <v>217</v>
      </c>
      <c r="D812" s="15" t="s">
        <v>218</v>
      </c>
      <c r="E812" s="15" t="s">
        <v>136</v>
      </c>
      <c r="F812" s="15" t="s">
        <v>137</v>
      </c>
      <c r="G812" s="15" t="s">
        <v>256</v>
      </c>
      <c r="H812" s="15" t="s">
        <v>136</v>
      </c>
      <c r="I812" s="15" t="s">
        <v>243</v>
      </c>
      <c r="J812" s="15" t="s">
        <v>169</v>
      </c>
      <c r="K812" s="15" t="s">
        <v>1634</v>
      </c>
      <c r="M812" s="15" t="n">
        <v>2</v>
      </c>
      <c r="P812" s="15" t="n">
        <v>2</v>
      </c>
      <c r="Y812" s="15" t="s">
        <v>258</v>
      </c>
      <c r="AB812" s="15" t="s">
        <v>143</v>
      </c>
    </row>
    <row r="813" customFormat="false" ht="15" hidden="false" customHeight="true" outlineLevel="0" collapsed="false">
      <c r="A813" s="15" t="s">
        <v>1635</v>
      </c>
      <c r="B813" s="15" t="s">
        <v>1636</v>
      </c>
      <c r="C813" s="15" t="s">
        <v>217</v>
      </c>
      <c r="D813" s="15" t="s">
        <v>218</v>
      </c>
      <c r="E813" s="15" t="s">
        <v>136</v>
      </c>
      <c r="F813" s="15" t="s">
        <v>137</v>
      </c>
      <c r="G813" s="15" t="s">
        <v>469</v>
      </c>
      <c r="H813" s="15" t="s">
        <v>136</v>
      </c>
      <c r="I813" s="15" t="s">
        <v>243</v>
      </c>
      <c r="J813" s="15" t="s">
        <v>140</v>
      </c>
      <c r="K813" s="15" t="s">
        <v>1637</v>
      </c>
      <c r="L813" s="15" t="n">
        <v>45</v>
      </c>
      <c r="M813" s="15" t="n">
        <v>27</v>
      </c>
      <c r="N813" s="15" t="n">
        <v>65</v>
      </c>
      <c r="O813" s="15" t="n">
        <v>83</v>
      </c>
      <c r="P813" s="15" t="n">
        <v>220</v>
      </c>
      <c r="Y813" s="15" t="s">
        <v>142</v>
      </c>
      <c r="AB813" s="15" t="s">
        <v>143</v>
      </c>
    </row>
    <row r="814" customFormat="false" ht="15" hidden="false" customHeight="true" outlineLevel="0" collapsed="false">
      <c r="A814" s="15" t="s">
        <v>1635</v>
      </c>
      <c r="B814" s="15" t="s">
        <v>1636</v>
      </c>
      <c r="C814" s="15" t="s">
        <v>217</v>
      </c>
      <c r="D814" s="15" t="s">
        <v>218</v>
      </c>
      <c r="E814" s="15" t="s">
        <v>136</v>
      </c>
      <c r="F814" s="15" t="s">
        <v>137</v>
      </c>
      <c r="G814" s="15" t="s">
        <v>469</v>
      </c>
      <c r="H814" s="15" t="s">
        <v>136</v>
      </c>
      <c r="I814" s="15" t="s">
        <v>243</v>
      </c>
      <c r="J814" s="15" t="s">
        <v>150</v>
      </c>
      <c r="K814" s="15" t="s">
        <v>1638</v>
      </c>
      <c r="L814" s="15" t="n">
        <v>720</v>
      </c>
      <c r="M814" s="15" t="n">
        <v>936</v>
      </c>
      <c r="N814" s="15" t="n">
        <v>546</v>
      </c>
      <c r="O814" s="15" t="n">
        <v>123</v>
      </c>
      <c r="P814" s="15" t="n">
        <v>2325</v>
      </c>
      <c r="Y814" s="15" t="s">
        <v>142</v>
      </c>
      <c r="AB814" s="15" t="s">
        <v>143</v>
      </c>
    </row>
    <row r="815" customFormat="false" ht="15" hidden="false" customHeight="true" outlineLevel="0" collapsed="false">
      <c r="A815" s="15" t="s">
        <v>1635</v>
      </c>
      <c r="B815" s="15" t="s">
        <v>1636</v>
      </c>
      <c r="C815" s="15" t="s">
        <v>217</v>
      </c>
      <c r="D815" s="15" t="s">
        <v>218</v>
      </c>
      <c r="E815" s="15" t="s">
        <v>136</v>
      </c>
      <c r="F815" s="15" t="s">
        <v>137</v>
      </c>
      <c r="G815" s="15" t="s">
        <v>469</v>
      </c>
      <c r="H815" s="15" t="s">
        <v>136</v>
      </c>
      <c r="I815" s="15" t="s">
        <v>243</v>
      </c>
      <c r="J815" s="15" t="s">
        <v>166</v>
      </c>
      <c r="K815" s="15" t="s">
        <v>1639</v>
      </c>
      <c r="M815" s="15" t="n">
        <v>5</v>
      </c>
      <c r="N815" s="15" t="n">
        <v>15</v>
      </c>
      <c r="O815" s="15" t="n">
        <v>8</v>
      </c>
      <c r="P815" s="15" t="n">
        <v>28</v>
      </c>
      <c r="Y815" s="15" t="s">
        <v>142</v>
      </c>
      <c r="AB815" s="15" t="s">
        <v>143</v>
      </c>
    </row>
    <row r="816" customFormat="false" ht="15" hidden="false" customHeight="true" outlineLevel="0" collapsed="false">
      <c r="A816" s="15" t="s">
        <v>1635</v>
      </c>
      <c r="B816" s="15" t="s">
        <v>1636</v>
      </c>
      <c r="C816" s="15" t="s">
        <v>217</v>
      </c>
      <c r="D816" s="15" t="s">
        <v>218</v>
      </c>
      <c r="E816" s="15" t="s">
        <v>136</v>
      </c>
      <c r="F816" s="15" t="s">
        <v>137</v>
      </c>
      <c r="G816" s="15" t="s">
        <v>469</v>
      </c>
      <c r="H816" s="15" t="s">
        <v>136</v>
      </c>
      <c r="I816" s="15" t="s">
        <v>243</v>
      </c>
      <c r="J816" s="15" t="s">
        <v>158</v>
      </c>
      <c r="K816" s="15" t="s">
        <v>1640</v>
      </c>
      <c r="L816" s="15" t="n">
        <v>22</v>
      </c>
      <c r="M816" s="15" t="n">
        <v>23</v>
      </c>
      <c r="N816" s="15" t="n">
        <v>39</v>
      </c>
      <c r="O816" s="15" t="n">
        <v>1</v>
      </c>
      <c r="P816" s="15" t="n">
        <v>85</v>
      </c>
      <c r="Y816" s="15" t="s">
        <v>142</v>
      </c>
      <c r="AB816" s="15" t="s">
        <v>143</v>
      </c>
    </row>
    <row r="817" customFormat="false" ht="15" hidden="false" customHeight="true" outlineLevel="0" collapsed="false">
      <c r="A817" s="15" t="s">
        <v>1635</v>
      </c>
      <c r="B817" s="15" t="s">
        <v>1636</v>
      </c>
      <c r="C817" s="15" t="s">
        <v>217</v>
      </c>
      <c r="D817" s="15" t="s">
        <v>218</v>
      </c>
      <c r="E817" s="15" t="s">
        <v>136</v>
      </c>
      <c r="F817" s="15" t="s">
        <v>137</v>
      </c>
      <c r="G817" s="15" t="s">
        <v>469</v>
      </c>
      <c r="H817" s="15" t="s">
        <v>136</v>
      </c>
      <c r="I817" s="15" t="s">
        <v>243</v>
      </c>
      <c r="J817" s="15" t="s">
        <v>169</v>
      </c>
      <c r="K817" s="15" t="s">
        <v>1641</v>
      </c>
      <c r="L817" s="15" t="n">
        <v>1</v>
      </c>
      <c r="M817" s="15" t="n">
        <v>22</v>
      </c>
      <c r="N817" s="15" t="n">
        <v>2</v>
      </c>
      <c r="O817" s="15" t="n">
        <v>1</v>
      </c>
      <c r="P817" s="15" t="n">
        <v>26</v>
      </c>
      <c r="Y817" s="15" t="s">
        <v>142</v>
      </c>
      <c r="AB817" s="15" t="s">
        <v>143</v>
      </c>
    </row>
    <row r="818" customFormat="false" ht="15" hidden="false" customHeight="true" outlineLevel="0" collapsed="false">
      <c r="A818" s="15" t="s">
        <v>1642</v>
      </c>
      <c r="B818" s="15" t="s">
        <v>1643</v>
      </c>
      <c r="C818" s="15" t="s">
        <v>217</v>
      </c>
      <c r="D818" s="15" t="s">
        <v>235</v>
      </c>
      <c r="E818" s="15" t="s">
        <v>136</v>
      </c>
      <c r="F818" s="15" t="s">
        <v>137</v>
      </c>
      <c r="G818" s="15" t="s">
        <v>219</v>
      </c>
      <c r="H818" s="15" t="s">
        <v>136</v>
      </c>
      <c r="I818" s="15" t="s">
        <v>243</v>
      </c>
      <c r="J818" s="15" t="s">
        <v>140</v>
      </c>
      <c r="K818" s="15" t="s">
        <v>1644</v>
      </c>
      <c r="N818" s="15" t="n">
        <v>2</v>
      </c>
      <c r="P818" s="15" t="n">
        <v>2</v>
      </c>
      <c r="Y818" s="15" t="s">
        <v>142</v>
      </c>
      <c r="Z818" s="15" t="n">
        <v>1</v>
      </c>
      <c r="AA818" s="15" t="s">
        <v>277</v>
      </c>
      <c r="AB818" s="15" t="s">
        <v>143</v>
      </c>
    </row>
    <row r="819" customFormat="false" ht="15" hidden="false" customHeight="true" outlineLevel="0" collapsed="false">
      <c r="A819" s="15" t="s">
        <v>1642</v>
      </c>
      <c r="B819" s="15" t="s">
        <v>1643</v>
      </c>
      <c r="C819" s="15" t="s">
        <v>217</v>
      </c>
      <c r="D819" s="15" t="s">
        <v>235</v>
      </c>
      <c r="E819" s="15" t="s">
        <v>136</v>
      </c>
      <c r="F819" s="15" t="s">
        <v>137</v>
      </c>
      <c r="G819" s="15" t="s">
        <v>219</v>
      </c>
      <c r="H819" s="15" t="s">
        <v>136</v>
      </c>
      <c r="I819" s="15" t="s">
        <v>243</v>
      </c>
      <c r="J819" s="15" t="s">
        <v>150</v>
      </c>
      <c r="K819" s="15" t="s">
        <v>1645</v>
      </c>
      <c r="L819" s="15" t="n">
        <v>58</v>
      </c>
      <c r="M819" s="15" t="n">
        <v>47</v>
      </c>
      <c r="N819" s="15" t="n">
        <v>286</v>
      </c>
      <c r="O819" s="15" t="n">
        <v>14</v>
      </c>
      <c r="P819" s="15" t="n">
        <v>405</v>
      </c>
      <c r="Y819" s="15" t="s">
        <v>142</v>
      </c>
      <c r="Z819" s="15" t="n">
        <v>1</v>
      </c>
      <c r="AA819" s="15" t="s">
        <v>277</v>
      </c>
      <c r="AB819" s="15" t="s">
        <v>143</v>
      </c>
    </row>
    <row r="820" customFormat="false" ht="15" hidden="false" customHeight="true" outlineLevel="0" collapsed="false">
      <c r="A820" s="15" t="s">
        <v>1642</v>
      </c>
      <c r="B820" s="15" t="s">
        <v>1643</v>
      </c>
      <c r="C820" s="15" t="s">
        <v>217</v>
      </c>
      <c r="D820" s="15" t="s">
        <v>235</v>
      </c>
      <c r="E820" s="15" t="s">
        <v>136</v>
      </c>
      <c r="F820" s="15" t="s">
        <v>137</v>
      </c>
      <c r="G820" s="15" t="s">
        <v>219</v>
      </c>
      <c r="H820" s="15" t="s">
        <v>136</v>
      </c>
      <c r="I820" s="15" t="s">
        <v>243</v>
      </c>
      <c r="J820" s="15" t="s">
        <v>158</v>
      </c>
      <c r="K820" s="15" t="s">
        <v>1646</v>
      </c>
      <c r="L820" s="15" t="n">
        <v>72</v>
      </c>
      <c r="M820" s="15" t="n">
        <v>63</v>
      </c>
      <c r="N820" s="15" t="n">
        <v>33</v>
      </c>
      <c r="O820" s="15" t="n">
        <v>12</v>
      </c>
      <c r="P820" s="15" t="n">
        <v>180</v>
      </c>
      <c r="Y820" s="15" t="s">
        <v>142</v>
      </c>
      <c r="Z820" s="15" t="n">
        <v>1</v>
      </c>
      <c r="AA820" s="15" t="s">
        <v>277</v>
      </c>
      <c r="AB820" s="15" t="s">
        <v>143</v>
      </c>
    </row>
    <row r="821" customFormat="false" ht="15" hidden="false" customHeight="true" outlineLevel="0" collapsed="false">
      <c r="A821" s="15" t="s">
        <v>1642</v>
      </c>
      <c r="B821" s="15" t="s">
        <v>1643</v>
      </c>
      <c r="C821" s="15" t="s">
        <v>217</v>
      </c>
      <c r="D821" s="15" t="s">
        <v>235</v>
      </c>
      <c r="E821" s="15" t="s">
        <v>136</v>
      </c>
      <c r="F821" s="15" t="s">
        <v>137</v>
      </c>
      <c r="G821" s="15" t="s">
        <v>219</v>
      </c>
      <c r="H821" s="15" t="s">
        <v>136</v>
      </c>
      <c r="I821" s="15" t="s">
        <v>243</v>
      </c>
      <c r="J821" s="15" t="s">
        <v>169</v>
      </c>
      <c r="K821" s="15" t="s">
        <v>1647</v>
      </c>
      <c r="N821" s="15" t="n">
        <v>28</v>
      </c>
      <c r="P821" s="15" t="n">
        <v>28</v>
      </c>
      <c r="Y821" s="15" t="s">
        <v>142</v>
      </c>
      <c r="Z821" s="15" t="n">
        <v>1</v>
      </c>
      <c r="AA821" s="15" t="s">
        <v>277</v>
      </c>
      <c r="AB821" s="15" t="s">
        <v>143</v>
      </c>
    </row>
    <row r="822" customFormat="false" ht="15" hidden="false" customHeight="true" outlineLevel="0" collapsed="false">
      <c r="A822" s="15" t="s">
        <v>1648</v>
      </c>
      <c r="B822" s="15" t="s">
        <v>1649</v>
      </c>
      <c r="C822" s="15" t="s">
        <v>148</v>
      </c>
      <c r="E822" s="15" t="s">
        <v>136</v>
      </c>
      <c r="F822" s="15" t="s">
        <v>137</v>
      </c>
      <c r="G822" s="15" t="s">
        <v>231</v>
      </c>
      <c r="H822" s="15" t="s">
        <v>136</v>
      </c>
      <c r="I822" s="15" t="s">
        <v>139</v>
      </c>
      <c r="J822" s="15" t="s">
        <v>140</v>
      </c>
      <c r="K822" s="15" t="s">
        <v>1650</v>
      </c>
      <c r="M822" s="15" t="n">
        <v>5</v>
      </c>
      <c r="P822" s="15" t="n">
        <v>5</v>
      </c>
      <c r="Y822" s="15" t="s">
        <v>156</v>
      </c>
      <c r="AB822" s="15" t="s">
        <v>143</v>
      </c>
    </row>
    <row r="823" customFormat="false" ht="15" hidden="false" customHeight="true" outlineLevel="0" collapsed="false">
      <c r="A823" s="15" t="s">
        <v>1648</v>
      </c>
      <c r="B823" s="15" t="s">
        <v>1649</v>
      </c>
      <c r="C823" s="15" t="s">
        <v>148</v>
      </c>
      <c r="E823" s="15" t="s">
        <v>136</v>
      </c>
      <c r="F823" s="15" t="s">
        <v>137</v>
      </c>
      <c r="G823" s="15" t="s">
        <v>231</v>
      </c>
      <c r="H823" s="15" t="s">
        <v>136</v>
      </c>
      <c r="I823" s="15" t="s">
        <v>139</v>
      </c>
      <c r="J823" s="15" t="s">
        <v>150</v>
      </c>
      <c r="K823" s="15" t="s">
        <v>1651</v>
      </c>
      <c r="L823" s="15" t="n">
        <v>4</v>
      </c>
      <c r="P823" s="15" t="n">
        <v>4</v>
      </c>
      <c r="Y823" s="15" t="s">
        <v>156</v>
      </c>
      <c r="AB823" s="15" t="s">
        <v>143</v>
      </c>
    </row>
    <row r="824" customFormat="false" ht="15" hidden="false" customHeight="true" outlineLevel="0" collapsed="false">
      <c r="A824" s="15" t="s">
        <v>1652</v>
      </c>
      <c r="B824" s="15" t="s">
        <v>1653</v>
      </c>
      <c r="C824" s="15" t="s">
        <v>148</v>
      </c>
      <c r="E824" s="15" t="s">
        <v>136</v>
      </c>
      <c r="F824" s="15" t="s">
        <v>137</v>
      </c>
      <c r="G824" s="15" t="s">
        <v>231</v>
      </c>
      <c r="H824" s="15" t="s">
        <v>136</v>
      </c>
      <c r="I824" s="15" t="s">
        <v>139</v>
      </c>
      <c r="J824" s="15" t="s">
        <v>150</v>
      </c>
      <c r="K824" s="15" t="s">
        <v>1654</v>
      </c>
      <c r="O824" s="15" t="n">
        <v>5</v>
      </c>
      <c r="P824" s="15" t="n">
        <v>5</v>
      </c>
      <c r="Y824" s="15" t="s">
        <v>156</v>
      </c>
      <c r="AB824" s="15" t="s">
        <v>143</v>
      </c>
    </row>
    <row r="825" customFormat="false" ht="15" hidden="false" customHeight="true" outlineLevel="0" collapsed="false">
      <c r="A825" s="15" t="s">
        <v>1652</v>
      </c>
      <c r="B825" s="15" t="s">
        <v>1653</v>
      </c>
      <c r="C825" s="15" t="s">
        <v>148</v>
      </c>
      <c r="E825" s="15" t="s">
        <v>136</v>
      </c>
      <c r="F825" s="15" t="s">
        <v>137</v>
      </c>
      <c r="G825" s="15" t="s">
        <v>231</v>
      </c>
      <c r="H825" s="15" t="s">
        <v>136</v>
      </c>
      <c r="I825" s="15" t="s">
        <v>139</v>
      </c>
      <c r="J825" s="15" t="s">
        <v>166</v>
      </c>
      <c r="K825" s="15" t="s">
        <v>1655</v>
      </c>
      <c r="O825" s="15" t="n">
        <v>39</v>
      </c>
      <c r="P825" s="15" t="n">
        <v>39</v>
      </c>
      <c r="Y825" s="15" t="s">
        <v>156</v>
      </c>
      <c r="AB825" s="15" t="s">
        <v>143</v>
      </c>
    </row>
    <row r="826" customFormat="false" ht="15" hidden="false" customHeight="true" outlineLevel="0" collapsed="false">
      <c r="A826" s="15" t="s">
        <v>1656</v>
      </c>
      <c r="B826" s="15" t="s">
        <v>1657</v>
      </c>
      <c r="C826" s="15" t="s">
        <v>148</v>
      </c>
      <c r="E826" s="15" t="s">
        <v>136</v>
      </c>
      <c r="F826" s="15" t="s">
        <v>137</v>
      </c>
      <c r="G826" s="15" t="s">
        <v>299</v>
      </c>
      <c r="H826" s="15" t="s">
        <v>136</v>
      </c>
      <c r="I826" s="15" t="s">
        <v>139</v>
      </c>
      <c r="J826" s="15" t="s">
        <v>150</v>
      </c>
      <c r="K826" s="15" t="s">
        <v>1658</v>
      </c>
      <c r="N826" s="15" t="n">
        <v>4</v>
      </c>
      <c r="P826" s="15" t="n">
        <v>4</v>
      </c>
      <c r="Y826" s="15" t="s">
        <v>156</v>
      </c>
      <c r="AB826" s="15" t="s">
        <v>143</v>
      </c>
    </row>
    <row r="827" customFormat="false" ht="15" hidden="false" customHeight="true" outlineLevel="0" collapsed="false">
      <c r="A827" s="15" t="s">
        <v>1659</v>
      </c>
      <c r="B827" s="15" t="s">
        <v>1660</v>
      </c>
      <c r="C827" s="15" t="s">
        <v>134</v>
      </c>
      <c r="D827" s="15" t="s">
        <v>541</v>
      </c>
      <c r="E827" s="15" t="s">
        <v>136</v>
      </c>
      <c r="F827" s="15" t="s">
        <v>137</v>
      </c>
      <c r="G827" s="15" t="s">
        <v>136</v>
      </c>
      <c r="H827" s="15" t="s">
        <v>136</v>
      </c>
      <c r="I827" s="15" t="s">
        <v>139</v>
      </c>
      <c r="J827" s="15" t="s">
        <v>150</v>
      </c>
      <c r="K827" s="15" t="s">
        <v>1661</v>
      </c>
      <c r="L827" s="15" t="n">
        <v>60</v>
      </c>
      <c r="M827" s="15" t="n">
        <v>30</v>
      </c>
      <c r="N827" s="15" t="n">
        <v>2</v>
      </c>
      <c r="P827" s="15" t="n">
        <v>92</v>
      </c>
      <c r="Y827" s="15" t="s">
        <v>142</v>
      </c>
      <c r="AB827" s="15" t="s">
        <v>143</v>
      </c>
    </row>
    <row r="828" customFormat="false" ht="15" hidden="false" customHeight="true" outlineLevel="0" collapsed="false">
      <c r="A828" s="15" t="s">
        <v>1659</v>
      </c>
      <c r="B828" s="15" t="s">
        <v>1660</v>
      </c>
      <c r="C828" s="15" t="s">
        <v>134</v>
      </c>
      <c r="D828" s="15" t="s">
        <v>541</v>
      </c>
      <c r="E828" s="15" t="s">
        <v>136</v>
      </c>
      <c r="F828" s="15" t="s">
        <v>137</v>
      </c>
      <c r="G828" s="15" t="s">
        <v>136</v>
      </c>
      <c r="H828" s="15" t="s">
        <v>136</v>
      </c>
      <c r="I828" s="15" t="s">
        <v>139</v>
      </c>
      <c r="J828" s="15" t="s">
        <v>166</v>
      </c>
      <c r="K828" s="15" t="s">
        <v>1662</v>
      </c>
      <c r="L828" s="15" t="n">
        <v>3</v>
      </c>
      <c r="P828" s="15" t="n">
        <v>3</v>
      </c>
      <c r="Y828" s="15" t="s">
        <v>142</v>
      </c>
      <c r="AB828" s="15" t="s">
        <v>143</v>
      </c>
    </row>
    <row r="829" customFormat="false" ht="15" hidden="false" customHeight="true" outlineLevel="0" collapsed="false">
      <c r="A829" s="15" t="s">
        <v>1659</v>
      </c>
      <c r="B829" s="15" t="s">
        <v>1660</v>
      </c>
      <c r="C829" s="15" t="s">
        <v>134</v>
      </c>
      <c r="D829" s="15" t="s">
        <v>541</v>
      </c>
      <c r="E829" s="15" t="s">
        <v>136</v>
      </c>
      <c r="F829" s="15" t="s">
        <v>137</v>
      </c>
      <c r="G829" s="15" t="s">
        <v>136</v>
      </c>
      <c r="H829" s="15" t="s">
        <v>136</v>
      </c>
      <c r="I829" s="15" t="s">
        <v>139</v>
      </c>
      <c r="J829" s="15" t="s">
        <v>169</v>
      </c>
      <c r="K829" s="15" t="s">
        <v>1663</v>
      </c>
      <c r="L829" s="15" t="n">
        <v>2</v>
      </c>
      <c r="M829" s="15" t="n">
        <v>2</v>
      </c>
      <c r="P829" s="15" t="n">
        <v>4</v>
      </c>
      <c r="Y829" s="15" t="s">
        <v>142</v>
      </c>
      <c r="AB829" s="15" t="s">
        <v>143</v>
      </c>
    </row>
    <row r="830" customFormat="false" ht="15" hidden="false" customHeight="true" outlineLevel="0" collapsed="false">
      <c r="A830" s="15" t="s">
        <v>1664</v>
      </c>
      <c r="B830" s="15" t="s">
        <v>1665</v>
      </c>
      <c r="C830" s="15" t="s">
        <v>134</v>
      </c>
      <c r="D830" s="15" t="s">
        <v>135</v>
      </c>
      <c r="E830" s="15" t="s">
        <v>136</v>
      </c>
      <c r="F830" s="15" t="s">
        <v>137</v>
      </c>
      <c r="G830" s="15" t="s">
        <v>1666</v>
      </c>
      <c r="H830" s="15" t="s">
        <v>136</v>
      </c>
      <c r="I830" s="15" t="s">
        <v>139</v>
      </c>
      <c r="J830" s="15" t="s">
        <v>150</v>
      </c>
      <c r="K830" s="15" t="s">
        <v>1667</v>
      </c>
      <c r="O830" s="15" t="n">
        <v>2</v>
      </c>
      <c r="P830" s="15" t="n">
        <v>2</v>
      </c>
      <c r="Y830" s="15" t="s">
        <v>142</v>
      </c>
      <c r="AB830" s="15" t="s">
        <v>143</v>
      </c>
    </row>
    <row r="831" customFormat="false" ht="15" hidden="false" customHeight="true" outlineLevel="0" collapsed="false">
      <c r="A831" s="15" t="s">
        <v>1664</v>
      </c>
      <c r="B831" s="15" t="s">
        <v>1665</v>
      </c>
      <c r="C831" s="15" t="s">
        <v>134</v>
      </c>
      <c r="D831" s="15" t="s">
        <v>135</v>
      </c>
      <c r="E831" s="15" t="s">
        <v>136</v>
      </c>
      <c r="F831" s="15" t="s">
        <v>137</v>
      </c>
      <c r="G831" s="15" t="s">
        <v>1666</v>
      </c>
      <c r="H831" s="15" t="s">
        <v>136</v>
      </c>
      <c r="I831" s="15" t="s">
        <v>139</v>
      </c>
      <c r="J831" s="15" t="s">
        <v>166</v>
      </c>
      <c r="K831" s="15" t="s">
        <v>1668</v>
      </c>
      <c r="O831" s="15" t="n">
        <v>2</v>
      </c>
      <c r="P831" s="15" t="n">
        <v>2</v>
      </c>
      <c r="Y831" s="15" t="s">
        <v>142</v>
      </c>
      <c r="AB831" s="15" t="s">
        <v>143</v>
      </c>
    </row>
    <row r="832" customFormat="false" ht="15" hidden="false" customHeight="true" outlineLevel="0" collapsed="false">
      <c r="A832" s="15" t="s">
        <v>1669</v>
      </c>
      <c r="B832" s="15" t="s">
        <v>1670</v>
      </c>
      <c r="C832" s="15" t="s">
        <v>134</v>
      </c>
      <c r="D832" s="15" t="s">
        <v>135</v>
      </c>
      <c r="E832" s="15" t="s">
        <v>136</v>
      </c>
      <c r="F832" s="15" t="s">
        <v>137</v>
      </c>
      <c r="G832" s="15" t="s">
        <v>398</v>
      </c>
      <c r="H832" s="15" t="s">
        <v>136</v>
      </c>
      <c r="I832" s="15" t="s">
        <v>139</v>
      </c>
      <c r="J832" s="15" t="s">
        <v>140</v>
      </c>
      <c r="K832" s="15" t="s">
        <v>1671</v>
      </c>
      <c r="N832" s="15" t="n">
        <v>18</v>
      </c>
      <c r="P832" s="15" t="n">
        <v>18</v>
      </c>
      <c r="Y832" s="15" t="s">
        <v>142</v>
      </c>
      <c r="AB832" s="15" t="s">
        <v>143</v>
      </c>
    </row>
    <row r="833" customFormat="false" ht="15" hidden="false" customHeight="true" outlineLevel="0" collapsed="false">
      <c r="A833" s="15" t="s">
        <v>1672</v>
      </c>
      <c r="B833" s="15" t="s">
        <v>1673</v>
      </c>
      <c r="C833" s="15" t="s">
        <v>148</v>
      </c>
      <c r="E833" s="15" t="s">
        <v>136</v>
      </c>
      <c r="F833" s="15" t="s">
        <v>137</v>
      </c>
      <c r="G833" s="15" t="s">
        <v>1674</v>
      </c>
      <c r="H833" s="15" t="s">
        <v>136</v>
      </c>
      <c r="I833" s="15" t="s">
        <v>139</v>
      </c>
      <c r="J833" s="15" t="s">
        <v>158</v>
      </c>
      <c r="K833" s="15" t="s">
        <v>1675</v>
      </c>
      <c r="O833" s="15" t="n">
        <v>3</v>
      </c>
      <c r="P833" s="15" t="n">
        <v>3</v>
      </c>
      <c r="Y833" s="15" t="s">
        <v>142</v>
      </c>
      <c r="AB833" s="15" t="s">
        <v>143</v>
      </c>
    </row>
    <row r="834" customFormat="false" ht="15" hidden="false" customHeight="true" outlineLevel="0" collapsed="false">
      <c r="A834" s="15" t="s">
        <v>1676</v>
      </c>
      <c r="B834" s="15" t="s">
        <v>1677</v>
      </c>
      <c r="C834" s="15" t="s">
        <v>134</v>
      </c>
      <c r="D834" s="15" t="s">
        <v>135</v>
      </c>
      <c r="E834" s="15" t="s">
        <v>136</v>
      </c>
      <c r="F834" s="15" t="s">
        <v>137</v>
      </c>
      <c r="G834" s="15" t="s">
        <v>299</v>
      </c>
      <c r="H834" s="15" t="s">
        <v>136</v>
      </c>
      <c r="I834" s="15" t="s">
        <v>139</v>
      </c>
      <c r="J834" s="15" t="s">
        <v>140</v>
      </c>
      <c r="K834" s="15" t="s">
        <v>1678</v>
      </c>
      <c r="N834" s="15" t="n">
        <v>15</v>
      </c>
      <c r="O834" s="15" t="n">
        <v>22</v>
      </c>
      <c r="P834" s="15" t="n">
        <v>37</v>
      </c>
      <c r="Y834" s="15" t="s">
        <v>156</v>
      </c>
      <c r="AB834" s="15" t="s">
        <v>143</v>
      </c>
    </row>
    <row r="835" customFormat="false" ht="15" hidden="false" customHeight="true" outlineLevel="0" collapsed="false">
      <c r="A835" s="15" t="s">
        <v>1676</v>
      </c>
      <c r="B835" s="15" t="s">
        <v>1677</v>
      </c>
      <c r="C835" s="15" t="s">
        <v>134</v>
      </c>
      <c r="D835" s="15" t="s">
        <v>135</v>
      </c>
      <c r="E835" s="15" t="s">
        <v>136</v>
      </c>
      <c r="F835" s="15" t="s">
        <v>137</v>
      </c>
      <c r="G835" s="15" t="s">
        <v>299</v>
      </c>
      <c r="H835" s="15" t="s">
        <v>136</v>
      </c>
      <c r="I835" s="15" t="s">
        <v>139</v>
      </c>
      <c r="J835" s="15" t="s">
        <v>144</v>
      </c>
      <c r="K835" s="15" t="s">
        <v>1679</v>
      </c>
      <c r="N835" s="15" t="n">
        <v>3</v>
      </c>
      <c r="P835" s="15" t="n">
        <v>3</v>
      </c>
      <c r="Y835" s="15" t="s">
        <v>156</v>
      </c>
      <c r="AB835" s="15" t="s">
        <v>143</v>
      </c>
    </row>
    <row r="836" customFormat="false" ht="15" hidden="false" customHeight="true" outlineLevel="0" collapsed="false">
      <c r="A836" s="15" t="s">
        <v>1676</v>
      </c>
      <c r="B836" s="15" t="s">
        <v>1677</v>
      </c>
      <c r="C836" s="15" t="s">
        <v>134</v>
      </c>
      <c r="D836" s="15" t="s">
        <v>135</v>
      </c>
      <c r="E836" s="15" t="s">
        <v>136</v>
      </c>
      <c r="F836" s="15" t="s">
        <v>137</v>
      </c>
      <c r="G836" s="15" t="s">
        <v>299</v>
      </c>
      <c r="H836" s="15" t="s">
        <v>136</v>
      </c>
      <c r="I836" s="15" t="s">
        <v>139</v>
      </c>
      <c r="J836" s="15" t="s">
        <v>150</v>
      </c>
      <c r="K836" s="15" t="s">
        <v>1680</v>
      </c>
      <c r="N836" s="15" t="n">
        <v>14</v>
      </c>
      <c r="O836" s="15" t="n">
        <v>32</v>
      </c>
      <c r="P836" s="15" t="n">
        <v>46</v>
      </c>
      <c r="Y836" s="15" t="s">
        <v>156</v>
      </c>
      <c r="AB836" s="15" t="s">
        <v>143</v>
      </c>
    </row>
    <row r="837" customFormat="false" ht="15" hidden="false" customHeight="true" outlineLevel="0" collapsed="false">
      <c r="A837" s="15" t="s">
        <v>1676</v>
      </c>
      <c r="B837" s="15" t="s">
        <v>1677</v>
      </c>
      <c r="C837" s="15" t="s">
        <v>134</v>
      </c>
      <c r="D837" s="15" t="s">
        <v>135</v>
      </c>
      <c r="E837" s="15" t="s">
        <v>136</v>
      </c>
      <c r="F837" s="15" t="s">
        <v>137</v>
      </c>
      <c r="G837" s="15" t="s">
        <v>299</v>
      </c>
      <c r="H837" s="15" t="s">
        <v>136</v>
      </c>
      <c r="I837" s="15" t="s">
        <v>139</v>
      </c>
      <c r="J837" s="15" t="s">
        <v>158</v>
      </c>
      <c r="K837" s="15" t="s">
        <v>1681</v>
      </c>
      <c r="N837" s="15" t="n">
        <v>25</v>
      </c>
      <c r="O837" s="15" t="n">
        <v>57</v>
      </c>
      <c r="P837" s="15" t="n">
        <v>82</v>
      </c>
      <c r="Y837" s="15" t="s">
        <v>156</v>
      </c>
      <c r="AB837" s="15" t="s">
        <v>143</v>
      </c>
    </row>
    <row r="838" customFormat="false" ht="15" hidden="false" customHeight="true" outlineLevel="0" collapsed="false">
      <c r="A838" s="15" t="s">
        <v>1676</v>
      </c>
      <c r="B838" s="15" t="s">
        <v>1677</v>
      </c>
      <c r="C838" s="15" t="s">
        <v>134</v>
      </c>
      <c r="D838" s="15" t="s">
        <v>135</v>
      </c>
      <c r="E838" s="15" t="s">
        <v>136</v>
      </c>
      <c r="F838" s="15" t="s">
        <v>137</v>
      </c>
      <c r="G838" s="15" t="s">
        <v>299</v>
      </c>
      <c r="H838" s="15" t="s">
        <v>136</v>
      </c>
      <c r="I838" s="15" t="s">
        <v>139</v>
      </c>
      <c r="J838" s="15" t="s">
        <v>169</v>
      </c>
      <c r="K838" s="15" t="s">
        <v>1682</v>
      </c>
      <c r="O838" s="15" t="n">
        <v>8</v>
      </c>
      <c r="P838" s="15" t="n">
        <v>8</v>
      </c>
      <c r="Y838" s="15" t="s">
        <v>156</v>
      </c>
      <c r="AB838" s="15" t="s">
        <v>143</v>
      </c>
    </row>
    <row r="839" customFormat="false" ht="15" hidden="false" customHeight="true" outlineLevel="0" collapsed="false">
      <c r="A839" s="15" t="s">
        <v>1683</v>
      </c>
      <c r="B839" s="15" t="s">
        <v>1684</v>
      </c>
      <c r="C839" s="15" t="s">
        <v>148</v>
      </c>
      <c r="E839" s="15" t="s">
        <v>136</v>
      </c>
      <c r="F839" s="15" t="s">
        <v>137</v>
      </c>
      <c r="G839" s="15" t="s">
        <v>1685</v>
      </c>
      <c r="H839" s="15" t="s">
        <v>136</v>
      </c>
      <c r="I839" s="15" t="s">
        <v>139</v>
      </c>
      <c r="J839" s="15" t="s">
        <v>150</v>
      </c>
      <c r="K839" s="15" t="s">
        <v>1686</v>
      </c>
      <c r="M839" s="15" t="n">
        <v>9</v>
      </c>
      <c r="P839" s="15" t="n">
        <v>9</v>
      </c>
      <c r="Y839" s="15" t="s">
        <v>142</v>
      </c>
      <c r="AB839" s="15" t="s">
        <v>143</v>
      </c>
    </row>
    <row r="840" customFormat="false" ht="15" hidden="false" customHeight="true" outlineLevel="0" collapsed="false">
      <c r="A840" s="15" t="s">
        <v>1687</v>
      </c>
      <c r="B840" s="15" t="s">
        <v>1688</v>
      </c>
      <c r="C840" s="15" t="s">
        <v>217</v>
      </c>
      <c r="D840" s="15" t="s">
        <v>235</v>
      </c>
      <c r="E840" s="15" t="s">
        <v>136</v>
      </c>
      <c r="F840" s="15" t="s">
        <v>137</v>
      </c>
      <c r="G840" s="15" t="s">
        <v>308</v>
      </c>
      <c r="H840" s="15" t="s">
        <v>136</v>
      </c>
      <c r="I840" s="15" t="s">
        <v>243</v>
      </c>
      <c r="J840" s="15" t="s">
        <v>140</v>
      </c>
      <c r="K840" s="15" t="s">
        <v>1689</v>
      </c>
      <c r="N840" s="15" t="n">
        <v>0</v>
      </c>
      <c r="P840" s="15" t="n">
        <v>0</v>
      </c>
      <c r="Y840" s="15" t="s">
        <v>142</v>
      </c>
      <c r="AB840" s="15" t="s">
        <v>143</v>
      </c>
    </row>
    <row r="841" customFormat="false" ht="15" hidden="false" customHeight="true" outlineLevel="0" collapsed="false">
      <c r="A841" s="15" t="s">
        <v>1687</v>
      </c>
      <c r="B841" s="15" t="s">
        <v>1688</v>
      </c>
      <c r="C841" s="15" t="s">
        <v>217</v>
      </c>
      <c r="D841" s="15" t="s">
        <v>235</v>
      </c>
      <c r="E841" s="15" t="s">
        <v>136</v>
      </c>
      <c r="F841" s="15" t="s">
        <v>137</v>
      </c>
      <c r="G841" s="15" t="s">
        <v>308</v>
      </c>
      <c r="H841" s="15" t="s">
        <v>136</v>
      </c>
      <c r="I841" s="15" t="s">
        <v>243</v>
      </c>
      <c r="J841" s="15" t="s">
        <v>150</v>
      </c>
      <c r="K841" s="15" t="s">
        <v>1690</v>
      </c>
      <c r="L841" s="15" t="n">
        <v>60</v>
      </c>
      <c r="M841" s="15" t="n">
        <v>99</v>
      </c>
      <c r="N841" s="15" t="n">
        <v>19</v>
      </c>
      <c r="O841" s="15" t="n">
        <v>89</v>
      </c>
      <c r="P841" s="15" t="n">
        <v>267</v>
      </c>
      <c r="Y841" s="15" t="s">
        <v>142</v>
      </c>
      <c r="AB841" s="15" t="s">
        <v>143</v>
      </c>
    </row>
    <row r="842" customFormat="false" ht="15" hidden="false" customHeight="true" outlineLevel="0" collapsed="false">
      <c r="A842" s="15" t="s">
        <v>1687</v>
      </c>
      <c r="B842" s="15" t="s">
        <v>1688</v>
      </c>
      <c r="C842" s="15" t="s">
        <v>217</v>
      </c>
      <c r="D842" s="15" t="s">
        <v>235</v>
      </c>
      <c r="E842" s="15" t="s">
        <v>136</v>
      </c>
      <c r="F842" s="15" t="s">
        <v>137</v>
      </c>
      <c r="G842" s="15" t="s">
        <v>308</v>
      </c>
      <c r="H842" s="15" t="s">
        <v>136</v>
      </c>
      <c r="I842" s="15" t="s">
        <v>243</v>
      </c>
      <c r="J842" s="15" t="s">
        <v>166</v>
      </c>
      <c r="K842" s="15" t="s">
        <v>1691</v>
      </c>
      <c r="M842" s="15" t="n">
        <v>101</v>
      </c>
      <c r="O842" s="15" t="n">
        <v>22</v>
      </c>
      <c r="P842" s="15" t="n">
        <v>123</v>
      </c>
      <c r="Y842" s="15" t="s">
        <v>142</v>
      </c>
      <c r="AB842" s="15" t="s">
        <v>143</v>
      </c>
    </row>
    <row r="843" customFormat="false" ht="15" hidden="false" customHeight="true" outlineLevel="0" collapsed="false">
      <c r="A843" s="15" t="s">
        <v>1687</v>
      </c>
      <c r="B843" s="15" t="s">
        <v>1688</v>
      </c>
      <c r="C843" s="15" t="s">
        <v>217</v>
      </c>
      <c r="D843" s="15" t="s">
        <v>235</v>
      </c>
      <c r="E843" s="15" t="s">
        <v>136</v>
      </c>
      <c r="F843" s="15" t="s">
        <v>137</v>
      </c>
      <c r="G843" s="15" t="s">
        <v>308</v>
      </c>
      <c r="H843" s="15" t="s">
        <v>136</v>
      </c>
      <c r="I843" s="15" t="s">
        <v>243</v>
      </c>
      <c r="J843" s="15" t="s">
        <v>158</v>
      </c>
      <c r="K843" s="15" t="s">
        <v>1692</v>
      </c>
      <c r="L843" s="15" t="n">
        <v>8</v>
      </c>
      <c r="M843" s="15" t="n">
        <v>51</v>
      </c>
      <c r="N843" s="15" t="n">
        <v>5</v>
      </c>
      <c r="O843" s="15" t="n">
        <v>2</v>
      </c>
      <c r="P843" s="15" t="n">
        <v>66</v>
      </c>
      <c r="Y843" s="15" t="s">
        <v>142</v>
      </c>
      <c r="AB843" s="15" t="s">
        <v>143</v>
      </c>
    </row>
    <row r="844" customFormat="false" ht="15" hidden="false" customHeight="true" outlineLevel="0" collapsed="false">
      <c r="A844" s="15" t="s">
        <v>1687</v>
      </c>
      <c r="B844" s="15" t="s">
        <v>1688</v>
      </c>
      <c r="C844" s="15" t="s">
        <v>217</v>
      </c>
      <c r="D844" s="15" t="s">
        <v>235</v>
      </c>
      <c r="E844" s="15" t="s">
        <v>136</v>
      </c>
      <c r="F844" s="15" t="s">
        <v>137</v>
      </c>
      <c r="G844" s="15" t="s">
        <v>308</v>
      </c>
      <c r="H844" s="15" t="s">
        <v>136</v>
      </c>
      <c r="I844" s="15" t="s">
        <v>243</v>
      </c>
      <c r="J844" s="15" t="s">
        <v>169</v>
      </c>
      <c r="K844" s="15" t="s">
        <v>1693</v>
      </c>
      <c r="L844" s="15" t="n">
        <v>1</v>
      </c>
      <c r="M844" s="15" t="n">
        <v>36</v>
      </c>
      <c r="O844" s="15" t="n">
        <v>1</v>
      </c>
      <c r="P844" s="15" t="n">
        <v>38</v>
      </c>
      <c r="Y844" s="15" t="s">
        <v>142</v>
      </c>
      <c r="AB844" s="15" t="s">
        <v>143</v>
      </c>
    </row>
    <row r="845" customFormat="false" ht="15" hidden="false" customHeight="true" outlineLevel="0" collapsed="false">
      <c r="A845" s="15" t="s">
        <v>1694</v>
      </c>
      <c r="B845" s="15" t="s">
        <v>1695</v>
      </c>
      <c r="C845" s="15" t="s">
        <v>148</v>
      </c>
      <c r="E845" s="15" t="s">
        <v>136</v>
      </c>
      <c r="F845" s="15" t="s">
        <v>137</v>
      </c>
      <c r="G845" s="15" t="s">
        <v>1696</v>
      </c>
      <c r="H845" s="15" t="s">
        <v>136</v>
      </c>
      <c r="I845" s="15" t="s">
        <v>139</v>
      </c>
      <c r="J845" s="15" t="s">
        <v>158</v>
      </c>
      <c r="K845" s="15" t="s">
        <v>1697</v>
      </c>
      <c r="N845" s="15" t="n">
        <v>1</v>
      </c>
      <c r="P845" s="15" t="n">
        <v>1</v>
      </c>
      <c r="Y845" s="15" t="s">
        <v>142</v>
      </c>
      <c r="AB845" s="15" t="s">
        <v>143</v>
      </c>
    </row>
    <row r="846" customFormat="false" ht="15" hidden="false" customHeight="true" outlineLevel="0" collapsed="false">
      <c r="A846" s="15" t="s">
        <v>1698</v>
      </c>
      <c r="B846" s="15" t="s">
        <v>1699</v>
      </c>
      <c r="C846" s="15" t="s">
        <v>148</v>
      </c>
      <c r="E846" s="15" t="s">
        <v>136</v>
      </c>
      <c r="F846" s="15" t="s">
        <v>137</v>
      </c>
      <c r="G846" s="15" t="s">
        <v>461</v>
      </c>
      <c r="H846" s="15" t="s">
        <v>136</v>
      </c>
      <c r="I846" s="15" t="s">
        <v>139</v>
      </c>
      <c r="J846" s="15" t="s">
        <v>150</v>
      </c>
      <c r="K846" s="15" t="s">
        <v>1700</v>
      </c>
      <c r="L846" s="15" t="n">
        <v>1</v>
      </c>
      <c r="P846" s="15" t="n">
        <v>1</v>
      </c>
      <c r="Y846" s="15" t="s">
        <v>142</v>
      </c>
      <c r="AB846" s="15" t="s">
        <v>143</v>
      </c>
    </row>
    <row r="847" customFormat="false" ht="15" hidden="false" customHeight="true" outlineLevel="0" collapsed="false">
      <c r="A847" s="15" t="s">
        <v>1701</v>
      </c>
      <c r="B847" s="15" t="s">
        <v>1702</v>
      </c>
      <c r="C847" s="15" t="s">
        <v>148</v>
      </c>
      <c r="E847" s="15" t="s">
        <v>136</v>
      </c>
      <c r="F847" s="15" t="s">
        <v>137</v>
      </c>
      <c r="G847" s="15" t="s">
        <v>1703</v>
      </c>
      <c r="H847" s="15" t="s">
        <v>136</v>
      </c>
      <c r="I847" s="15" t="s">
        <v>139</v>
      </c>
      <c r="J847" s="15" t="s">
        <v>150</v>
      </c>
      <c r="K847" s="15" t="s">
        <v>1704</v>
      </c>
      <c r="L847" s="15" t="n">
        <v>1</v>
      </c>
      <c r="P847" s="15" t="n">
        <v>1</v>
      </c>
      <c r="Y847" s="15" t="s">
        <v>142</v>
      </c>
      <c r="AB847" s="15" t="s">
        <v>143</v>
      </c>
    </row>
    <row r="848" customFormat="false" ht="15" hidden="false" customHeight="true" outlineLevel="0" collapsed="false">
      <c r="A848" s="15" t="s">
        <v>1705</v>
      </c>
      <c r="B848" s="15" t="s">
        <v>1706</v>
      </c>
      <c r="C848" s="15" t="s">
        <v>217</v>
      </c>
      <c r="D848" s="15" t="s">
        <v>218</v>
      </c>
      <c r="E848" s="15" t="s">
        <v>136</v>
      </c>
      <c r="F848" s="15" t="s">
        <v>137</v>
      </c>
      <c r="G848" s="15" t="s">
        <v>219</v>
      </c>
      <c r="H848" s="15" t="s">
        <v>136</v>
      </c>
      <c r="I848" s="15" t="s">
        <v>243</v>
      </c>
      <c r="J848" s="15" t="s">
        <v>140</v>
      </c>
      <c r="K848" s="15" t="s">
        <v>1707</v>
      </c>
      <c r="L848" s="15" t="n">
        <v>25</v>
      </c>
      <c r="M848" s="15" t="n">
        <v>10</v>
      </c>
      <c r="N848" s="15" t="n">
        <v>21</v>
      </c>
      <c r="O848" s="15" t="n">
        <v>5</v>
      </c>
      <c r="P848" s="15" t="n">
        <v>61</v>
      </c>
      <c r="Y848" s="15" t="s">
        <v>142</v>
      </c>
      <c r="Z848" s="15" t="n">
        <v>1</v>
      </c>
      <c r="AA848" s="15" t="s">
        <v>277</v>
      </c>
      <c r="AB848" s="15" t="s">
        <v>143</v>
      </c>
    </row>
    <row r="849" customFormat="false" ht="15" hidden="false" customHeight="true" outlineLevel="0" collapsed="false">
      <c r="A849" s="15" t="s">
        <v>1705</v>
      </c>
      <c r="B849" s="15" t="s">
        <v>1706</v>
      </c>
      <c r="C849" s="15" t="s">
        <v>217</v>
      </c>
      <c r="D849" s="15" t="s">
        <v>218</v>
      </c>
      <c r="E849" s="15" t="s">
        <v>136</v>
      </c>
      <c r="F849" s="15" t="s">
        <v>137</v>
      </c>
      <c r="G849" s="15" t="s">
        <v>219</v>
      </c>
      <c r="H849" s="15" t="s">
        <v>136</v>
      </c>
      <c r="I849" s="15" t="s">
        <v>243</v>
      </c>
      <c r="J849" s="15" t="s">
        <v>144</v>
      </c>
      <c r="K849" s="15" t="s">
        <v>1708</v>
      </c>
      <c r="L849" s="15" t="n">
        <v>1</v>
      </c>
      <c r="P849" s="15" t="n">
        <v>1</v>
      </c>
      <c r="Y849" s="15" t="s">
        <v>142</v>
      </c>
      <c r="Z849" s="15" t="n">
        <v>1</v>
      </c>
      <c r="AA849" s="15" t="s">
        <v>277</v>
      </c>
      <c r="AB849" s="15" t="s">
        <v>143</v>
      </c>
    </row>
    <row r="850" customFormat="false" ht="15" hidden="false" customHeight="true" outlineLevel="0" collapsed="false">
      <c r="A850" s="15" t="s">
        <v>1705</v>
      </c>
      <c r="B850" s="15" t="s">
        <v>1706</v>
      </c>
      <c r="C850" s="15" t="s">
        <v>217</v>
      </c>
      <c r="D850" s="15" t="s">
        <v>218</v>
      </c>
      <c r="E850" s="15" t="s">
        <v>136</v>
      </c>
      <c r="F850" s="15" t="s">
        <v>137</v>
      </c>
      <c r="G850" s="15" t="s">
        <v>219</v>
      </c>
      <c r="H850" s="15" t="s">
        <v>136</v>
      </c>
      <c r="I850" s="15" t="s">
        <v>243</v>
      </c>
      <c r="J850" s="15" t="s">
        <v>150</v>
      </c>
      <c r="K850" s="15" t="s">
        <v>1709</v>
      </c>
      <c r="L850" s="15" t="n">
        <v>544</v>
      </c>
      <c r="M850" s="15" t="n">
        <v>330</v>
      </c>
      <c r="N850" s="15" t="n">
        <v>397</v>
      </c>
      <c r="O850" s="15" t="n">
        <v>188</v>
      </c>
      <c r="P850" s="15" t="n">
        <v>1459</v>
      </c>
      <c r="Y850" s="15" t="s">
        <v>142</v>
      </c>
      <c r="Z850" s="15" t="n">
        <v>1</v>
      </c>
      <c r="AA850" s="15" t="s">
        <v>277</v>
      </c>
      <c r="AB850" s="15" t="s">
        <v>143</v>
      </c>
    </row>
    <row r="851" customFormat="false" ht="15" hidden="false" customHeight="true" outlineLevel="0" collapsed="false">
      <c r="A851" s="15" t="s">
        <v>1705</v>
      </c>
      <c r="B851" s="15" t="s">
        <v>1706</v>
      </c>
      <c r="C851" s="15" t="s">
        <v>217</v>
      </c>
      <c r="D851" s="15" t="s">
        <v>218</v>
      </c>
      <c r="E851" s="15" t="s">
        <v>136</v>
      </c>
      <c r="F851" s="15" t="s">
        <v>137</v>
      </c>
      <c r="G851" s="15" t="s">
        <v>219</v>
      </c>
      <c r="H851" s="15" t="s">
        <v>136</v>
      </c>
      <c r="I851" s="15" t="s">
        <v>243</v>
      </c>
      <c r="J851" s="15" t="s">
        <v>166</v>
      </c>
      <c r="K851" s="15" t="s">
        <v>1710</v>
      </c>
      <c r="N851" s="15" t="n">
        <v>6</v>
      </c>
      <c r="P851" s="15" t="n">
        <v>6</v>
      </c>
      <c r="Y851" s="15" t="s">
        <v>142</v>
      </c>
      <c r="Z851" s="15" t="n">
        <v>1</v>
      </c>
      <c r="AA851" s="15" t="s">
        <v>277</v>
      </c>
      <c r="AB851" s="15" t="s">
        <v>143</v>
      </c>
    </row>
    <row r="852" customFormat="false" ht="15" hidden="false" customHeight="true" outlineLevel="0" collapsed="false">
      <c r="A852" s="15" t="s">
        <v>1705</v>
      </c>
      <c r="B852" s="15" t="s">
        <v>1706</v>
      </c>
      <c r="C852" s="15" t="s">
        <v>217</v>
      </c>
      <c r="D852" s="15" t="s">
        <v>218</v>
      </c>
      <c r="E852" s="15" t="s">
        <v>136</v>
      </c>
      <c r="F852" s="15" t="s">
        <v>137</v>
      </c>
      <c r="G852" s="15" t="s">
        <v>219</v>
      </c>
      <c r="H852" s="15" t="s">
        <v>136</v>
      </c>
      <c r="I852" s="15" t="s">
        <v>243</v>
      </c>
      <c r="J852" s="15" t="s">
        <v>158</v>
      </c>
      <c r="K852" s="15" t="s">
        <v>1711</v>
      </c>
      <c r="L852" s="15" t="n">
        <v>78</v>
      </c>
      <c r="M852" s="15" t="n">
        <v>77</v>
      </c>
      <c r="N852" s="15" t="n">
        <v>36</v>
      </c>
      <c r="O852" s="15" t="n">
        <v>3</v>
      </c>
      <c r="P852" s="15" t="n">
        <v>194</v>
      </c>
      <c r="Y852" s="15" t="s">
        <v>142</v>
      </c>
      <c r="Z852" s="15" t="n">
        <v>1</v>
      </c>
      <c r="AA852" s="15" t="s">
        <v>277</v>
      </c>
      <c r="AB852" s="15" t="s">
        <v>143</v>
      </c>
    </row>
    <row r="853" customFormat="false" ht="15" hidden="false" customHeight="true" outlineLevel="0" collapsed="false">
      <c r="A853" s="15" t="s">
        <v>1705</v>
      </c>
      <c r="B853" s="15" t="s">
        <v>1706</v>
      </c>
      <c r="C853" s="15" t="s">
        <v>217</v>
      </c>
      <c r="D853" s="15" t="s">
        <v>218</v>
      </c>
      <c r="E853" s="15" t="s">
        <v>136</v>
      </c>
      <c r="F853" s="15" t="s">
        <v>137</v>
      </c>
      <c r="G853" s="15" t="s">
        <v>219</v>
      </c>
      <c r="H853" s="15" t="s">
        <v>136</v>
      </c>
      <c r="I853" s="15" t="s">
        <v>243</v>
      </c>
      <c r="J853" s="15" t="s">
        <v>169</v>
      </c>
      <c r="K853" s="15" t="s">
        <v>1712</v>
      </c>
      <c r="L853" s="15" t="n">
        <v>21</v>
      </c>
      <c r="M853" s="15" t="n">
        <v>4</v>
      </c>
      <c r="P853" s="15" t="n">
        <v>25</v>
      </c>
      <c r="Y853" s="15" t="s">
        <v>142</v>
      </c>
      <c r="Z853" s="15" t="n">
        <v>1</v>
      </c>
      <c r="AA853" s="15" t="s">
        <v>277</v>
      </c>
      <c r="AB853" s="15" t="s">
        <v>143</v>
      </c>
    </row>
    <row r="854" customFormat="false" ht="15" hidden="false" customHeight="true" outlineLevel="0" collapsed="false">
      <c r="A854" s="15" t="s">
        <v>1713</v>
      </c>
      <c r="B854" s="15" t="s">
        <v>1714</v>
      </c>
      <c r="C854" s="15" t="s">
        <v>148</v>
      </c>
      <c r="E854" s="15" t="s">
        <v>136</v>
      </c>
      <c r="F854" s="15" t="s">
        <v>137</v>
      </c>
      <c r="G854" s="15" t="s">
        <v>938</v>
      </c>
      <c r="H854" s="15" t="s">
        <v>136</v>
      </c>
      <c r="I854" s="15" t="s">
        <v>139</v>
      </c>
      <c r="J854" s="15" t="s">
        <v>150</v>
      </c>
      <c r="K854" s="15" t="s">
        <v>1715</v>
      </c>
      <c r="O854" s="15" t="n">
        <v>6</v>
      </c>
      <c r="P854" s="15" t="n">
        <v>6</v>
      </c>
      <c r="Y854" s="15" t="s">
        <v>142</v>
      </c>
      <c r="AB854" s="15" t="s">
        <v>143</v>
      </c>
    </row>
    <row r="855" customFormat="false" ht="15" hidden="false" customHeight="true" outlineLevel="0" collapsed="false">
      <c r="A855" s="15" t="s">
        <v>1716</v>
      </c>
      <c r="B855" s="15" t="s">
        <v>1717</v>
      </c>
      <c r="C855" s="15" t="s">
        <v>217</v>
      </c>
      <c r="D855" s="15" t="s">
        <v>235</v>
      </c>
      <c r="E855" s="15" t="s">
        <v>136</v>
      </c>
      <c r="F855" s="15" t="s">
        <v>137</v>
      </c>
      <c r="G855" s="15" t="s">
        <v>219</v>
      </c>
      <c r="H855" s="15" t="s">
        <v>136</v>
      </c>
      <c r="I855" s="15" t="s">
        <v>139</v>
      </c>
      <c r="J855" s="15" t="s">
        <v>140</v>
      </c>
      <c r="K855" s="15" t="s">
        <v>1718</v>
      </c>
      <c r="M855" s="15" t="n">
        <v>3</v>
      </c>
      <c r="P855" s="15" t="n">
        <v>3</v>
      </c>
      <c r="Y855" s="15" t="s">
        <v>142</v>
      </c>
      <c r="AB855" s="15" t="s">
        <v>143</v>
      </c>
    </row>
    <row r="856" customFormat="false" ht="15" hidden="false" customHeight="true" outlineLevel="0" collapsed="false">
      <c r="A856" s="15" t="s">
        <v>1716</v>
      </c>
      <c r="B856" s="15" t="s">
        <v>1717</v>
      </c>
      <c r="C856" s="15" t="s">
        <v>217</v>
      </c>
      <c r="D856" s="15" t="s">
        <v>235</v>
      </c>
      <c r="E856" s="15" t="s">
        <v>136</v>
      </c>
      <c r="F856" s="15" t="s">
        <v>137</v>
      </c>
      <c r="G856" s="15" t="s">
        <v>219</v>
      </c>
      <c r="H856" s="15" t="s">
        <v>136</v>
      </c>
      <c r="I856" s="15" t="s">
        <v>139</v>
      </c>
      <c r="J856" s="15" t="s">
        <v>150</v>
      </c>
      <c r="K856" s="15" t="s">
        <v>1719</v>
      </c>
      <c r="L856" s="15" t="n">
        <v>51</v>
      </c>
      <c r="M856" s="15" t="n">
        <v>2</v>
      </c>
      <c r="N856" s="15" t="n">
        <v>1</v>
      </c>
      <c r="P856" s="15" t="n">
        <v>54</v>
      </c>
      <c r="Y856" s="15" t="s">
        <v>142</v>
      </c>
      <c r="AB856" s="15" t="s">
        <v>143</v>
      </c>
    </row>
    <row r="857" customFormat="false" ht="15" hidden="false" customHeight="true" outlineLevel="0" collapsed="false">
      <c r="A857" s="15" t="s">
        <v>1716</v>
      </c>
      <c r="B857" s="15" t="s">
        <v>1717</v>
      </c>
      <c r="C857" s="15" t="s">
        <v>217</v>
      </c>
      <c r="D857" s="15" t="s">
        <v>235</v>
      </c>
      <c r="E857" s="15" t="s">
        <v>136</v>
      </c>
      <c r="F857" s="15" t="s">
        <v>137</v>
      </c>
      <c r="G857" s="15" t="s">
        <v>219</v>
      </c>
      <c r="H857" s="15" t="s">
        <v>136</v>
      </c>
      <c r="I857" s="15" t="s">
        <v>139</v>
      </c>
      <c r="J857" s="15" t="s">
        <v>158</v>
      </c>
      <c r="K857" s="15" t="s">
        <v>1720</v>
      </c>
      <c r="L857" s="15" t="n">
        <v>12</v>
      </c>
      <c r="N857" s="15" t="n">
        <v>-1</v>
      </c>
      <c r="P857" s="15" t="n">
        <v>11</v>
      </c>
      <c r="Y857" s="15" t="s">
        <v>142</v>
      </c>
      <c r="AB857" s="15" t="s">
        <v>143</v>
      </c>
    </row>
    <row r="858" customFormat="false" ht="15" hidden="false" customHeight="true" outlineLevel="0" collapsed="false">
      <c r="A858" s="15" t="s">
        <v>1716</v>
      </c>
      <c r="B858" s="15" t="s">
        <v>1717</v>
      </c>
      <c r="C858" s="15" t="s">
        <v>217</v>
      </c>
      <c r="D858" s="15" t="s">
        <v>235</v>
      </c>
      <c r="E858" s="15" t="s">
        <v>136</v>
      </c>
      <c r="F858" s="15" t="s">
        <v>137</v>
      </c>
      <c r="G858" s="15" t="s">
        <v>219</v>
      </c>
      <c r="H858" s="15" t="s">
        <v>136</v>
      </c>
      <c r="I858" s="15" t="s">
        <v>139</v>
      </c>
      <c r="J858" s="15" t="s">
        <v>169</v>
      </c>
      <c r="K858" s="15" t="s">
        <v>1721</v>
      </c>
      <c r="M858" s="15" t="n">
        <v>3</v>
      </c>
      <c r="P858" s="15" t="n">
        <v>3</v>
      </c>
      <c r="Y858" s="15" t="s">
        <v>142</v>
      </c>
      <c r="AB858" s="15" t="s">
        <v>143</v>
      </c>
    </row>
    <row r="859" customFormat="false" ht="15" hidden="false" customHeight="true" outlineLevel="0" collapsed="false">
      <c r="A859" s="15" t="s">
        <v>1722</v>
      </c>
      <c r="B859" s="15" t="s">
        <v>1723</v>
      </c>
      <c r="C859" s="15" t="s">
        <v>148</v>
      </c>
      <c r="E859" s="15" t="s">
        <v>136</v>
      </c>
      <c r="F859" s="15" t="s">
        <v>137</v>
      </c>
      <c r="G859" s="15" t="s">
        <v>847</v>
      </c>
      <c r="H859" s="15" t="s">
        <v>136</v>
      </c>
      <c r="I859" s="15" t="s">
        <v>139</v>
      </c>
      <c r="J859" s="15" t="s">
        <v>150</v>
      </c>
      <c r="K859" s="15" t="s">
        <v>1724</v>
      </c>
      <c r="L859" s="15" t="n">
        <v>10</v>
      </c>
      <c r="P859" s="15" t="n">
        <v>10</v>
      </c>
      <c r="Y859" s="15" t="s">
        <v>142</v>
      </c>
      <c r="AB859" s="15" t="s">
        <v>143</v>
      </c>
    </row>
    <row r="860" customFormat="false" ht="15" hidden="false" customHeight="true" outlineLevel="0" collapsed="false">
      <c r="A860" s="15" t="s">
        <v>1725</v>
      </c>
      <c r="B860" s="15" t="s">
        <v>1726</v>
      </c>
      <c r="C860" s="15" t="s">
        <v>148</v>
      </c>
      <c r="E860" s="15" t="s">
        <v>136</v>
      </c>
      <c r="F860" s="15" t="s">
        <v>137</v>
      </c>
      <c r="G860" s="15" t="s">
        <v>149</v>
      </c>
      <c r="H860" s="15" t="s">
        <v>136</v>
      </c>
      <c r="I860" s="15" t="s">
        <v>139</v>
      </c>
      <c r="J860" s="15" t="s">
        <v>140</v>
      </c>
      <c r="K860" s="15" t="s">
        <v>1727</v>
      </c>
      <c r="O860" s="15" t="n">
        <v>2</v>
      </c>
      <c r="P860" s="15" t="n">
        <v>2</v>
      </c>
      <c r="Y860" s="15" t="s">
        <v>142</v>
      </c>
      <c r="AB860" s="15" t="s">
        <v>143</v>
      </c>
    </row>
    <row r="861" customFormat="false" ht="15" hidden="false" customHeight="true" outlineLevel="0" collapsed="false">
      <c r="A861" s="15" t="s">
        <v>1728</v>
      </c>
      <c r="B861" s="15" t="s">
        <v>1729</v>
      </c>
      <c r="C861" s="15" t="s">
        <v>134</v>
      </c>
      <c r="D861" s="15" t="s">
        <v>541</v>
      </c>
      <c r="E861" s="15" t="s">
        <v>136</v>
      </c>
      <c r="F861" s="15" t="s">
        <v>137</v>
      </c>
      <c r="G861" s="15" t="s">
        <v>1730</v>
      </c>
      <c r="H861" s="15" t="s">
        <v>136</v>
      </c>
      <c r="I861" s="15" t="s">
        <v>243</v>
      </c>
      <c r="J861" s="15" t="s">
        <v>140</v>
      </c>
      <c r="K861" s="15" t="s">
        <v>1731</v>
      </c>
      <c r="L861" s="15" t="n">
        <v>9</v>
      </c>
      <c r="M861" s="15" t="n">
        <v>14</v>
      </c>
      <c r="N861" s="15" t="n">
        <v>40</v>
      </c>
      <c r="O861" s="15" t="n">
        <v>4</v>
      </c>
      <c r="P861" s="15" t="n">
        <v>67</v>
      </c>
      <c r="Y861" s="15" t="s">
        <v>142</v>
      </c>
      <c r="AB861" s="15" t="s">
        <v>143</v>
      </c>
    </row>
    <row r="862" customFormat="false" ht="15" hidden="false" customHeight="true" outlineLevel="0" collapsed="false">
      <c r="A862" s="15" t="s">
        <v>1728</v>
      </c>
      <c r="B862" s="15" t="s">
        <v>1729</v>
      </c>
      <c r="C862" s="15" t="s">
        <v>134</v>
      </c>
      <c r="D862" s="15" t="s">
        <v>541</v>
      </c>
      <c r="E862" s="15" t="s">
        <v>136</v>
      </c>
      <c r="F862" s="15" t="s">
        <v>137</v>
      </c>
      <c r="G862" s="15" t="s">
        <v>1730</v>
      </c>
      <c r="H862" s="15" t="s">
        <v>136</v>
      </c>
      <c r="I862" s="15" t="s">
        <v>243</v>
      </c>
      <c r="J862" s="15" t="s">
        <v>144</v>
      </c>
      <c r="K862" s="15" t="s">
        <v>1732</v>
      </c>
      <c r="L862" s="15" t="n">
        <v>15</v>
      </c>
      <c r="M862" s="15" t="n">
        <v>2</v>
      </c>
      <c r="P862" s="15" t="n">
        <v>17</v>
      </c>
      <c r="Y862" s="15" t="s">
        <v>142</v>
      </c>
      <c r="AB862" s="15" t="s">
        <v>143</v>
      </c>
    </row>
    <row r="863" customFormat="false" ht="15" hidden="false" customHeight="true" outlineLevel="0" collapsed="false">
      <c r="A863" s="15" t="s">
        <v>1728</v>
      </c>
      <c r="B863" s="15" t="s">
        <v>1729</v>
      </c>
      <c r="C863" s="15" t="s">
        <v>134</v>
      </c>
      <c r="D863" s="15" t="s">
        <v>541</v>
      </c>
      <c r="E863" s="15" t="s">
        <v>136</v>
      </c>
      <c r="F863" s="15" t="s">
        <v>137</v>
      </c>
      <c r="G863" s="15" t="s">
        <v>1730</v>
      </c>
      <c r="H863" s="15" t="s">
        <v>136</v>
      </c>
      <c r="I863" s="15" t="s">
        <v>243</v>
      </c>
      <c r="J863" s="15" t="s">
        <v>150</v>
      </c>
      <c r="K863" s="15" t="s">
        <v>1733</v>
      </c>
      <c r="L863" s="15" t="n">
        <v>122</v>
      </c>
      <c r="M863" s="15" t="n">
        <v>233</v>
      </c>
      <c r="N863" s="15" t="n">
        <v>224</v>
      </c>
      <c r="O863" s="15" t="n">
        <v>122</v>
      </c>
      <c r="P863" s="15" t="n">
        <v>701</v>
      </c>
      <c r="Y863" s="15" t="s">
        <v>142</v>
      </c>
      <c r="AB863" s="15" t="s">
        <v>143</v>
      </c>
    </row>
    <row r="864" customFormat="false" ht="15" hidden="false" customHeight="true" outlineLevel="0" collapsed="false">
      <c r="A864" s="15" t="s">
        <v>1728</v>
      </c>
      <c r="B864" s="15" t="s">
        <v>1729</v>
      </c>
      <c r="C864" s="15" t="s">
        <v>134</v>
      </c>
      <c r="D864" s="15" t="s">
        <v>541</v>
      </c>
      <c r="E864" s="15" t="s">
        <v>136</v>
      </c>
      <c r="F864" s="15" t="s">
        <v>137</v>
      </c>
      <c r="G864" s="15" t="s">
        <v>1730</v>
      </c>
      <c r="H864" s="15" t="s">
        <v>136</v>
      </c>
      <c r="I864" s="15" t="s">
        <v>243</v>
      </c>
      <c r="J864" s="15" t="s">
        <v>166</v>
      </c>
      <c r="K864" s="15" t="s">
        <v>1734</v>
      </c>
      <c r="L864" s="15" t="n">
        <v>185</v>
      </c>
      <c r="M864" s="15" t="n">
        <v>83</v>
      </c>
      <c r="N864" s="15" t="n">
        <v>17</v>
      </c>
      <c r="P864" s="15" t="n">
        <v>285</v>
      </c>
      <c r="Y864" s="15" t="s">
        <v>142</v>
      </c>
      <c r="AB864" s="15" t="s">
        <v>143</v>
      </c>
    </row>
    <row r="865" customFormat="false" ht="15" hidden="false" customHeight="true" outlineLevel="0" collapsed="false">
      <c r="A865" s="15" t="s">
        <v>1728</v>
      </c>
      <c r="B865" s="15" t="s">
        <v>1729</v>
      </c>
      <c r="C865" s="15" t="s">
        <v>134</v>
      </c>
      <c r="D865" s="15" t="s">
        <v>541</v>
      </c>
      <c r="E865" s="15" t="s">
        <v>136</v>
      </c>
      <c r="F865" s="15" t="s">
        <v>137</v>
      </c>
      <c r="G865" s="15" t="s">
        <v>1730</v>
      </c>
      <c r="H865" s="15" t="s">
        <v>136</v>
      </c>
      <c r="I865" s="15" t="s">
        <v>243</v>
      </c>
      <c r="J865" s="15" t="s">
        <v>158</v>
      </c>
      <c r="K865" s="15" t="s">
        <v>1735</v>
      </c>
      <c r="L865" s="15" t="n">
        <v>45</v>
      </c>
      <c r="M865" s="15" t="n">
        <v>94</v>
      </c>
      <c r="N865" s="15" t="n">
        <v>122</v>
      </c>
      <c r="O865" s="15" t="n">
        <v>9</v>
      </c>
      <c r="P865" s="15" t="n">
        <v>270</v>
      </c>
      <c r="Y865" s="15" t="s">
        <v>142</v>
      </c>
      <c r="AB865" s="15" t="s">
        <v>143</v>
      </c>
    </row>
    <row r="866" customFormat="false" ht="15" hidden="false" customHeight="true" outlineLevel="0" collapsed="false">
      <c r="A866" s="15" t="s">
        <v>1728</v>
      </c>
      <c r="B866" s="15" t="s">
        <v>1729</v>
      </c>
      <c r="C866" s="15" t="s">
        <v>134</v>
      </c>
      <c r="D866" s="15" t="s">
        <v>541</v>
      </c>
      <c r="E866" s="15" t="s">
        <v>136</v>
      </c>
      <c r="F866" s="15" t="s">
        <v>137</v>
      </c>
      <c r="G866" s="15" t="s">
        <v>1730</v>
      </c>
      <c r="H866" s="15" t="s">
        <v>136</v>
      </c>
      <c r="I866" s="15" t="s">
        <v>243</v>
      </c>
      <c r="J866" s="15" t="s">
        <v>169</v>
      </c>
      <c r="K866" s="15" t="s">
        <v>1736</v>
      </c>
      <c r="M866" s="15" t="n">
        <v>8</v>
      </c>
      <c r="N866" s="15" t="n">
        <v>1</v>
      </c>
      <c r="O866" s="15" t="n">
        <v>4</v>
      </c>
      <c r="P866" s="15" t="n">
        <v>13</v>
      </c>
      <c r="Y866" s="15" t="s">
        <v>142</v>
      </c>
      <c r="AB866" s="15" t="s">
        <v>143</v>
      </c>
    </row>
    <row r="867" customFormat="false" ht="15" hidden="false" customHeight="true" outlineLevel="0" collapsed="false">
      <c r="A867" s="15" t="s">
        <v>1737</v>
      </c>
      <c r="B867" s="15" t="s">
        <v>1738</v>
      </c>
      <c r="C867" s="15" t="s">
        <v>217</v>
      </c>
      <c r="D867" s="15" t="s">
        <v>218</v>
      </c>
      <c r="E867" s="15" t="s">
        <v>136</v>
      </c>
      <c r="F867" s="15" t="s">
        <v>137</v>
      </c>
      <c r="G867" s="15" t="s">
        <v>219</v>
      </c>
      <c r="H867" s="15" t="s">
        <v>136</v>
      </c>
      <c r="I867" s="15" t="s">
        <v>139</v>
      </c>
      <c r="J867" s="15" t="s">
        <v>140</v>
      </c>
      <c r="K867" s="15" t="s">
        <v>1739</v>
      </c>
      <c r="L867" s="15" t="n">
        <v>12</v>
      </c>
      <c r="M867" s="15" t="n">
        <v>3</v>
      </c>
      <c r="P867" s="15" t="n">
        <v>15</v>
      </c>
      <c r="Y867" s="15" t="s">
        <v>142</v>
      </c>
      <c r="AB867" s="15" t="s">
        <v>143</v>
      </c>
    </row>
    <row r="868" customFormat="false" ht="15" hidden="false" customHeight="true" outlineLevel="0" collapsed="false">
      <c r="A868" s="15" t="s">
        <v>1737</v>
      </c>
      <c r="B868" s="15" t="s">
        <v>1738</v>
      </c>
      <c r="C868" s="15" t="s">
        <v>217</v>
      </c>
      <c r="D868" s="15" t="s">
        <v>218</v>
      </c>
      <c r="E868" s="15" t="s">
        <v>136</v>
      </c>
      <c r="F868" s="15" t="s">
        <v>137</v>
      </c>
      <c r="G868" s="15" t="s">
        <v>219</v>
      </c>
      <c r="H868" s="15" t="s">
        <v>136</v>
      </c>
      <c r="I868" s="15" t="s">
        <v>139</v>
      </c>
      <c r="J868" s="15" t="s">
        <v>150</v>
      </c>
      <c r="K868" s="15" t="s">
        <v>1740</v>
      </c>
      <c r="L868" s="15" t="n">
        <v>1</v>
      </c>
      <c r="M868" s="15" t="n">
        <v>1</v>
      </c>
      <c r="N868" s="15" t="n">
        <v>50</v>
      </c>
      <c r="O868" s="15" t="n">
        <v>58</v>
      </c>
      <c r="P868" s="15" t="n">
        <v>110</v>
      </c>
      <c r="Y868" s="15" t="s">
        <v>142</v>
      </c>
      <c r="AB868" s="15" t="s">
        <v>143</v>
      </c>
    </row>
    <row r="869" customFormat="false" ht="15" hidden="false" customHeight="true" outlineLevel="0" collapsed="false">
      <c r="A869" s="15" t="s">
        <v>1737</v>
      </c>
      <c r="B869" s="15" t="s">
        <v>1738</v>
      </c>
      <c r="C869" s="15" t="s">
        <v>217</v>
      </c>
      <c r="D869" s="15" t="s">
        <v>218</v>
      </c>
      <c r="E869" s="15" t="s">
        <v>136</v>
      </c>
      <c r="F869" s="15" t="s">
        <v>137</v>
      </c>
      <c r="G869" s="15" t="s">
        <v>219</v>
      </c>
      <c r="H869" s="15" t="s">
        <v>136</v>
      </c>
      <c r="I869" s="15" t="s">
        <v>139</v>
      </c>
      <c r="J869" s="15" t="s">
        <v>158</v>
      </c>
      <c r="K869" s="15" t="s">
        <v>1741</v>
      </c>
      <c r="M869" s="15" t="n">
        <v>7</v>
      </c>
      <c r="N869" s="15" t="n">
        <v>25</v>
      </c>
      <c r="P869" s="15" t="n">
        <v>32</v>
      </c>
      <c r="Y869" s="15" t="s">
        <v>142</v>
      </c>
      <c r="AB869" s="15" t="s">
        <v>143</v>
      </c>
    </row>
    <row r="870" customFormat="false" ht="15" hidden="false" customHeight="true" outlineLevel="0" collapsed="false">
      <c r="A870" s="15" t="s">
        <v>1742</v>
      </c>
      <c r="B870" s="15" t="s">
        <v>1743</v>
      </c>
      <c r="C870" s="15" t="s">
        <v>148</v>
      </c>
      <c r="E870" s="15" t="s">
        <v>136</v>
      </c>
      <c r="F870" s="15" t="s">
        <v>137</v>
      </c>
      <c r="G870" s="15" t="s">
        <v>451</v>
      </c>
      <c r="H870" s="15" t="s">
        <v>136</v>
      </c>
      <c r="I870" s="15" t="s">
        <v>139</v>
      </c>
      <c r="J870" s="15" t="s">
        <v>140</v>
      </c>
      <c r="K870" s="15" t="s">
        <v>1744</v>
      </c>
      <c r="L870" s="15" t="n">
        <v>40</v>
      </c>
      <c r="P870" s="15" t="n">
        <v>40</v>
      </c>
      <c r="Y870" s="15" t="s">
        <v>142</v>
      </c>
      <c r="AB870" s="15" t="s">
        <v>143</v>
      </c>
    </row>
    <row r="871" customFormat="false" ht="15" hidden="false" customHeight="true" outlineLevel="0" collapsed="false">
      <c r="A871" s="15" t="s">
        <v>1742</v>
      </c>
      <c r="B871" s="15" t="s">
        <v>1743</v>
      </c>
      <c r="C871" s="15" t="s">
        <v>148</v>
      </c>
      <c r="E871" s="15" t="s">
        <v>136</v>
      </c>
      <c r="F871" s="15" t="s">
        <v>137</v>
      </c>
      <c r="G871" s="15" t="s">
        <v>451</v>
      </c>
      <c r="H871" s="15" t="s">
        <v>136</v>
      </c>
      <c r="I871" s="15" t="s">
        <v>139</v>
      </c>
      <c r="J871" s="15" t="s">
        <v>150</v>
      </c>
      <c r="K871" s="15" t="s">
        <v>1745</v>
      </c>
      <c r="L871" s="15" t="n">
        <v>94</v>
      </c>
      <c r="P871" s="15" t="n">
        <v>94</v>
      </c>
      <c r="Y871" s="15" t="s">
        <v>142</v>
      </c>
      <c r="AB871" s="15" t="s">
        <v>143</v>
      </c>
    </row>
    <row r="872" customFormat="false" ht="15" hidden="false" customHeight="true" outlineLevel="0" collapsed="false">
      <c r="A872" s="15" t="s">
        <v>1742</v>
      </c>
      <c r="B872" s="15" t="s">
        <v>1743</v>
      </c>
      <c r="C872" s="15" t="s">
        <v>148</v>
      </c>
      <c r="E872" s="15" t="s">
        <v>136</v>
      </c>
      <c r="F872" s="15" t="s">
        <v>137</v>
      </c>
      <c r="G872" s="15" t="s">
        <v>451</v>
      </c>
      <c r="H872" s="15" t="s">
        <v>136</v>
      </c>
      <c r="I872" s="15" t="s">
        <v>139</v>
      </c>
      <c r="J872" s="15" t="s">
        <v>158</v>
      </c>
      <c r="K872" s="15" t="s">
        <v>1746</v>
      </c>
      <c r="L872" s="15" t="n">
        <v>65</v>
      </c>
      <c r="P872" s="15" t="n">
        <v>65</v>
      </c>
      <c r="Y872" s="15" t="s">
        <v>142</v>
      </c>
      <c r="AB872" s="15" t="s">
        <v>143</v>
      </c>
    </row>
    <row r="873" customFormat="false" ht="15" hidden="false" customHeight="true" outlineLevel="0" collapsed="false">
      <c r="A873" s="15" t="s">
        <v>1742</v>
      </c>
      <c r="B873" s="15" t="s">
        <v>1743</v>
      </c>
      <c r="C873" s="15" t="s">
        <v>148</v>
      </c>
      <c r="E873" s="15" t="s">
        <v>136</v>
      </c>
      <c r="F873" s="15" t="s">
        <v>137</v>
      </c>
      <c r="G873" s="15" t="s">
        <v>451</v>
      </c>
      <c r="H873" s="15" t="s">
        <v>136</v>
      </c>
      <c r="I873" s="15" t="s">
        <v>139</v>
      </c>
      <c r="J873" s="15" t="s">
        <v>169</v>
      </c>
      <c r="K873" s="15" t="s">
        <v>1747</v>
      </c>
      <c r="L873" s="15" t="n">
        <v>17</v>
      </c>
      <c r="P873" s="15" t="n">
        <v>17</v>
      </c>
      <c r="Y873" s="15" t="s">
        <v>142</v>
      </c>
      <c r="AB873" s="15" t="s">
        <v>143</v>
      </c>
    </row>
    <row r="874" customFormat="false" ht="15" hidden="false" customHeight="true" outlineLevel="0" collapsed="false">
      <c r="A874" s="15" t="s">
        <v>1748</v>
      </c>
      <c r="B874" s="15" t="s">
        <v>1749</v>
      </c>
      <c r="C874" s="15" t="s">
        <v>217</v>
      </c>
      <c r="D874" s="15" t="s">
        <v>874</v>
      </c>
      <c r="E874" s="15" t="s">
        <v>136</v>
      </c>
      <c r="F874" s="15" t="s">
        <v>137</v>
      </c>
      <c r="G874" s="15" t="s">
        <v>792</v>
      </c>
      <c r="H874" s="15" t="s">
        <v>136</v>
      </c>
      <c r="I874" s="15" t="s">
        <v>243</v>
      </c>
      <c r="J874" s="15" t="s">
        <v>140</v>
      </c>
      <c r="K874" s="15" t="s">
        <v>1750</v>
      </c>
      <c r="M874" s="15" t="n">
        <v>4</v>
      </c>
      <c r="P874" s="15" t="n">
        <v>4</v>
      </c>
      <c r="Y874" s="15" t="s">
        <v>156</v>
      </c>
      <c r="AB874" s="15" t="s">
        <v>143</v>
      </c>
    </row>
    <row r="875" customFormat="false" ht="15" hidden="false" customHeight="true" outlineLevel="0" collapsed="false">
      <c r="A875" s="15" t="s">
        <v>1748</v>
      </c>
      <c r="B875" s="15" t="s">
        <v>1749</v>
      </c>
      <c r="C875" s="15" t="s">
        <v>217</v>
      </c>
      <c r="D875" s="15" t="s">
        <v>874</v>
      </c>
      <c r="E875" s="15" t="s">
        <v>136</v>
      </c>
      <c r="F875" s="15" t="s">
        <v>137</v>
      </c>
      <c r="G875" s="15" t="s">
        <v>792</v>
      </c>
      <c r="H875" s="15" t="s">
        <v>136</v>
      </c>
      <c r="I875" s="15" t="s">
        <v>243</v>
      </c>
      <c r="J875" s="15" t="s">
        <v>150</v>
      </c>
      <c r="K875" s="15" t="s">
        <v>1751</v>
      </c>
      <c r="L875" s="15" t="n">
        <v>82</v>
      </c>
      <c r="M875" s="15" t="n">
        <v>140</v>
      </c>
      <c r="N875" s="15" t="n">
        <v>319</v>
      </c>
      <c r="O875" s="15" t="n">
        <v>60</v>
      </c>
      <c r="P875" s="15" t="n">
        <v>601</v>
      </c>
      <c r="Y875" s="15" t="s">
        <v>156</v>
      </c>
      <c r="AB875" s="15" t="s">
        <v>143</v>
      </c>
    </row>
    <row r="876" customFormat="false" ht="15" hidden="false" customHeight="true" outlineLevel="0" collapsed="false">
      <c r="A876" s="15" t="s">
        <v>1748</v>
      </c>
      <c r="B876" s="15" t="s">
        <v>1749</v>
      </c>
      <c r="C876" s="15" t="s">
        <v>217</v>
      </c>
      <c r="D876" s="15" t="s">
        <v>874</v>
      </c>
      <c r="E876" s="15" t="s">
        <v>136</v>
      </c>
      <c r="F876" s="15" t="s">
        <v>137</v>
      </c>
      <c r="G876" s="15" t="s">
        <v>792</v>
      </c>
      <c r="H876" s="15" t="s">
        <v>136</v>
      </c>
      <c r="I876" s="15" t="s">
        <v>243</v>
      </c>
      <c r="J876" s="15" t="s">
        <v>158</v>
      </c>
      <c r="K876" s="15" t="s">
        <v>1752</v>
      </c>
      <c r="L876" s="15" t="n">
        <v>32</v>
      </c>
      <c r="M876" s="15" t="n">
        <v>30</v>
      </c>
      <c r="N876" s="15" t="n">
        <v>64</v>
      </c>
      <c r="P876" s="15" t="n">
        <v>126</v>
      </c>
      <c r="Y876" s="15" t="s">
        <v>156</v>
      </c>
      <c r="AB876" s="15" t="s">
        <v>143</v>
      </c>
    </row>
    <row r="877" customFormat="false" ht="15" hidden="false" customHeight="true" outlineLevel="0" collapsed="false">
      <c r="A877" s="15" t="s">
        <v>1748</v>
      </c>
      <c r="B877" s="15" t="s">
        <v>1749</v>
      </c>
      <c r="C877" s="15" t="s">
        <v>217</v>
      </c>
      <c r="D877" s="15" t="s">
        <v>874</v>
      </c>
      <c r="E877" s="15" t="s">
        <v>136</v>
      </c>
      <c r="F877" s="15" t="s">
        <v>137</v>
      </c>
      <c r="G877" s="15" t="s">
        <v>792</v>
      </c>
      <c r="H877" s="15" t="s">
        <v>136</v>
      </c>
      <c r="I877" s="15" t="s">
        <v>243</v>
      </c>
      <c r="J877" s="15" t="s">
        <v>169</v>
      </c>
      <c r="K877" s="15" t="s">
        <v>1753</v>
      </c>
      <c r="L877" s="15" t="n">
        <v>4</v>
      </c>
      <c r="M877" s="15" t="n">
        <v>64</v>
      </c>
      <c r="N877" s="15" t="n">
        <v>62</v>
      </c>
      <c r="P877" s="15" t="n">
        <v>130</v>
      </c>
      <c r="Y877" s="15" t="s">
        <v>156</v>
      </c>
      <c r="AB877" s="15" t="s">
        <v>143</v>
      </c>
    </row>
    <row r="878" customFormat="false" ht="15" hidden="false" customHeight="true" outlineLevel="0" collapsed="false">
      <c r="A878" s="15" t="s">
        <v>1754</v>
      </c>
      <c r="B878" s="15" t="s">
        <v>1755</v>
      </c>
      <c r="C878" s="15" t="s">
        <v>217</v>
      </c>
      <c r="D878" s="15" t="s">
        <v>235</v>
      </c>
      <c r="E878" s="15" t="s">
        <v>136</v>
      </c>
      <c r="F878" s="15" t="s">
        <v>137</v>
      </c>
      <c r="G878" s="15" t="s">
        <v>231</v>
      </c>
      <c r="H878" s="15" t="s">
        <v>136</v>
      </c>
      <c r="I878" s="15" t="s">
        <v>243</v>
      </c>
      <c r="J878" s="15" t="s">
        <v>140</v>
      </c>
      <c r="K878" s="15" t="s">
        <v>1756</v>
      </c>
      <c r="N878" s="15" t="n">
        <v>1</v>
      </c>
      <c r="P878" s="15" t="n">
        <v>1</v>
      </c>
      <c r="Y878" s="15" t="s">
        <v>156</v>
      </c>
      <c r="AB878" s="15" t="s">
        <v>143</v>
      </c>
    </row>
    <row r="879" customFormat="false" ht="15" hidden="false" customHeight="true" outlineLevel="0" collapsed="false">
      <c r="A879" s="15" t="s">
        <v>1754</v>
      </c>
      <c r="B879" s="15" t="s">
        <v>1755</v>
      </c>
      <c r="C879" s="15" t="s">
        <v>217</v>
      </c>
      <c r="D879" s="15" t="s">
        <v>235</v>
      </c>
      <c r="E879" s="15" t="s">
        <v>136</v>
      </c>
      <c r="F879" s="15" t="s">
        <v>137</v>
      </c>
      <c r="G879" s="15" t="s">
        <v>231</v>
      </c>
      <c r="H879" s="15" t="s">
        <v>136</v>
      </c>
      <c r="I879" s="15" t="s">
        <v>243</v>
      </c>
      <c r="J879" s="15" t="s">
        <v>150</v>
      </c>
      <c r="K879" s="15" t="s">
        <v>1757</v>
      </c>
      <c r="M879" s="15" t="n">
        <v>76</v>
      </c>
      <c r="N879" s="15" t="n">
        <v>43</v>
      </c>
      <c r="O879" s="15" t="n">
        <v>19</v>
      </c>
      <c r="P879" s="15" t="n">
        <v>138</v>
      </c>
      <c r="Y879" s="15" t="s">
        <v>156</v>
      </c>
      <c r="AB879" s="15" t="s">
        <v>143</v>
      </c>
    </row>
    <row r="880" customFormat="false" ht="15" hidden="false" customHeight="true" outlineLevel="0" collapsed="false">
      <c r="A880" s="15" t="s">
        <v>1754</v>
      </c>
      <c r="B880" s="15" t="s">
        <v>1755</v>
      </c>
      <c r="C880" s="15" t="s">
        <v>217</v>
      </c>
      <c r="D880" s="15" t="s">
        <v>235</v>
      </c>
      <c r="E880" s="15" t="s">
        <v>136</v>
      </c>
      <c r="F880" s="15" t="s">
        <v>137</v>
      </c>
      <c r="G880" s="15" t="s">
        <v>231</v>
      </c>
      <c r="H880" s="15" t="s">
        <v>136</v>
      </c>
      <c r="I880" s="15" t="s">
        <v>243</v>
      </c>
      <c r="J880" s="15" t="s">
        <v>158</v>
      </c>
      <c r="K880" s="15" t="s">
        <v>1758</v>
      </c>
      <c r="M880" s="15" t="n">
        <v>4</v>
      </c>
      <c r="N880" s="15" t="n">
        <v>30</v>
      </c>
      <c r="O880" s="15" t="n">
        <v>7</v>
      </c>
      <c r="P880" s="15" t="n">
        <v>41</v>
      </c>
      <c r="Y880" s="15" t="s">
        <v>156</v>
      </c>
      <c r="AB880" s="15" t="s">
        <v>143</v>
      </c>
    </row>
    <row r="881" customFormat="false" ht="15" hidden="false" customHeight="true" outlineLevel="0" collapsed="false">
      <c r="A881" s="15" t="s">
        <v>1759</v>
      </c>
      <c r="B881" s="15" t="s">
        <v>1760</v>
      </c>
      <c r="C881" s="15" t="s">
        <v>148</v>
      </c>
      <c r="E881" s="15" t="s">
        <v>136</v>
      </c>
      <c r="F881" s="15" t="s">
        <v>137</v>
      </c>
      <c r="G881" s="15" t="s">
        <v>236</v>
      </c>
      <c r="H881" s="15" t="s">
        <v>136</v>
      </c>
      <c r="I881" s="15" t="s">
        <v>139</v>
      </c>
      <c r="J881" s="15" t="s">
        <v>150</v>
      </c>
      <c r="K881" s="15" t="s">
        <v>1761</v>
      </c>
      <c r="M881" s="15" t="n">
        <v>25</v>
      </c>
      <c r="N881" s="15" t="n">
        <v>7</v>
      </c>
      <c r="O881" s="15" t="n">
        <v>5</v>
      </c>
      <c r="P881" s="15" t="n">
        <v>37</v>
      </c>
      <c r="Y881" s="15" t="s">
        <v>142</v>
      </c>
      <c r="AB881" s="15" t="s">
        <v>143</v>
      </c>
    </row>
    <row r="882" customFormat="false" ht="15" hidden="false" customHeight="true" outlineLevel="0" collapsed="false">
      <c r="A882" s="15" t="s">
        <v>1759</v>
      </c>
      <c r="B882" s="15" t="s">
        <v>1760</v>
      </c>
      <c r="C882" s="15" t="s">
        <v>148</v>
      </c>
      <c r="E882" s="15" t="s">
        <v>136</v>
      </c>
      <c r="F882" s="15" t="s">
        <v>137</v>
      </c>
      <c r="G882" s="15" t="s">
        <v>236</v>
      </c>
      <c r="H882" s="15" t="s">
        <v>136</v>
      </c>
      <c r="I882" s="15" t="s">
        <v>139</v>
      </c>
      <c r="J882" s="15" t="s">
        <v>158</v>
      </c>
      <c r="K882" s="15" t="s">
        <v>1762</v>
      </c>
      <c r="M882" s="15" t="n">
        <v>1</v>
      </c>
      <c r="N882" s="15" t="n">
        <v>3</v>
      </c>
      <c r="P882" s="15" t="n">
        <v>4</v>
      </c>
      <c r="Y882" s="15" t="s">
        <v>142</v>
      </c>
      <c r="AB882" s="15" t="s">
        <v>143</v>
      </c>
    </row>
    <row r="883" customFormat="false" ht="15" hidden="false" customHeight="true" outlineLevel="0" collapsed="false">
      <c r="A883" s="15" t="s">
        <v>1763</v>
      </c>
      <c r="B883" s="15" t="s">
        <v>1764</v>
      </c>
      <c r="C883" s="15" t="s">
        <v>217</v>
      </c>
      <c r="D883" s="15" t="s">
        <v>218</v>
      </c>
      <c r="E883" s="15" t="s">
        <v>136</v>
      </c>
      <c r="F883" s="15" t="s">
        <v>137</v>
      </c>
      <c r="G883" s="15" t="s">
        <v>847</v>
      </c>
      <c r="H883" s="15" t="s">
        <v>136</v>
      </c>
      <c r="I883" s="15" t="s">
        <v>139</v>
      </c>
      <c r="J883" s="15" t="s">
        <v>150</v>
      </c>
      <c r="K883" s="15" t="s">
        <v>1765</v>
      </c>
      <c r="L883" s="15" t="n">
        <v>19</v>
      </c>
      <c r="M883" s="15" t="n">
        <v>28</v>
      </c>
      <c r="N883" s="15" t="n">
        <v>49</v>
      </c>
      <c r="O883" s="15" t="n">
        <v>9</v>
      </c>
      <c r="P883" s="15" t="n">
        <v>105</v>
      </c>
      <c r="Y883" s="15" t="s">
        <v>142</v>
      </c>
      <c r="AB883" s="15" t="s">
        <v>143</v>
      </c>
    </row>
    <row r="884" customFormat="false" ht="15" hidden="false" customHeight="true" outlineLevel="0" collapsed="false">
      <c r="A884" s="15" t="s">
        <v>1763</v>
      </c>
      <c r="B884" s="15" t="s">
        <v>1764</v>
      </c>
      <c r="C884" s="15" t="s">
        <v>217</v>
      </c>
      <c r="D884" s="15" t="s">
        <v>218</v>
      </c>
      <c r="E884" s="15" t="s">
        <v>136</v>
      </c>
      <c r="F884" s="15" t="s">
        <v>137</v>
      </c>
      <c r="G884" s="15" t="s">
        <v>847</v>
      </c>
      <c r="H884" s="15" t="s">
        <v>136</v>
      </c>
      <c r="I884" s="15" t="s">
        <v>139</v>
      </c>
      <c r="J884" s="15" t="s">
        <v>158</v>
      </c>
      <c r="K884" s="15" t="s">
        <v>1766</v>
      </c>
      <c r="L884" s="15" t="n">
        <v>3</v>
      </c>
      <c r="N884" s="15" t="n">
        <v>2</v>
      </c>
      <c r="O884" s="15" t="n">
        <v>1</v>
      </c>
      <c r="P884" s="15" t="n">
        <v>6</v>
      </c>
      <c r="Y884" s="15" t="s">
        <v>142</v>
      </c>
      <c r="AB884" s="15" t="s">
        <v>143</v>
      </c>
    </row>
    <row r="885" customFormat="false" ht="15" hidden="false" customHeight="true" outlineLevel="0" collapsed="false">
      <c r="A885" s="15" t="s">
        <v>1767</v>
      </c>
      <c r="B885" s="15" t="s">
        <v>1768</v>
      </c>
      <c r="C885" s="15" t="s">
        <v>148</v>
      </c>
      <c r="E885" s="15" t="s">
        <v>136</v>
      </c>
      <c r="F885" s="15" t="s">
        <v>137</v>
      </c>
      <c r="G885" s="15" t="s">
        <v>336</v>
      </c>
      <c r="H885" s="15" t="s">
        <v>136</v>
      </c>
      <c r="I885" s="15" t="s">
        <v>139</v>
      </c>
      <c r="J885" s="15" t="s">
        <v>150</v>
      </c>
      <c r="K885" s="15" t="s">
        <v>1769</v>
      </c>
      <c r="N885" s="15" t="n">
        <v>19</v>
      </c>
      <c r="O885" s="15" t="n">
        <v>-4</v>
      </c>
      <c r="P885" s="15" t="n">
        <v>15</v>
      </c>
      <c r="Y885" s="15" t="s">
        <v>142</v>
      </c>
      <c r="AB885" s="15" t="s">
        <v>143</v>
      </c>
    </row>
    <row r="886" customFormat="false" ht="15" hidden="false" customHeight="true" outlineLevel="0" collapsed="false">
      <c r="A886" s="15" t="s">
        <v>1770</v>
      </c>
      <c r="B886" s="15" t="s">
        <v>1771</v>
      </c>
      <c r="C886" s="15" t="s">
        <v>217</v>
      </c>
      <c r="D886" s="15" t="s">
        <v>218</v>
      </c>
      <c r="E886" s="15" t="s">
        <v>136</v>
      </c>
      <c r="F886" s="15" t="s">
        <v>137</v>
      </c>
      <c r="G886" s="15" t="s">
        <v>308</v>
      </c>
      <c r="H886" s="15" t="s">
        <v>136</v>
      </c>
      <c r="I886" s="15" t="s">
        <v>139</v>
      </c>
      <c r="J886" s="15" t="s">
        <v>140</v>
      </c>
      <c r="K886" s="15" t="s">
        <v>1772</v>
      </c>
      <c r="M886" s="15" t="n">
        <v>1</v>
      </c>
      <c r="P886" s="15" t="n">
        <v>1</v>
      </c>
      <c r="Y886" s="15" t="s">
        <v>142</v>
      </c>
      <c r="AB886" s="15" t="s">
        <v>143</v>
      </c>
    </row>
    <row r="887" customFormat="false" ht="15" hidden="false" customHeight="true" outlineLevel="0" collapsed="false">
      <c r="A887" s="15" t="s">
        <v>1770</v>
      </c>
      <c r="B887" s="15" t="s">
        <v>1771</v>
      </c>
      <c r="C887" s="15" t="s">
        <v>217</v>
      </c>
      <c r="D887" s="15" t="s">
        <v>218</v>
      </c>
      <c r="E887" s="15" t="s">
        <v>136</v>
      </c>
      <c r="F887" s="15" t="s">
        <v>137</v>
      </c>
      <c r="G887" s="15" t="s">
        <v>308</v>
      </c>
      <c r="H887" s="15" t="s">
        <v>136</v>
      </c>
      <c r="I887" s="15" t="s">
        <v>139</v>
      </c>
      <c r="J887" s="15" t="s">
        <v>150</v>
      </c>
      <c r="K887" s="15" t="s">
        <v>1773</v>
      </c>
      <c r="L887" s="15" t="n">
        <v>-9</v>
      </c>
      <c r="M887" s="15" t="n">
        <v>14</v>
      </c>
      <c r="N887" s="15" t="n">
        <v>63</v>
      </c>
      <c r="O887" s="15" t="n">
        <v>12</v>
      </c>
      <c r="P887" s="15" t="n">
        <v>80</v>
      </c>
      <c r="Y887" s="15" t="s">
        <v>142</v>
      </c>
      <c r="AB887" s="15" t="s">
        <v>143</v>
      </c>
    </row>
    <row r="888" customFormat="false" ht="15" hidden="false" customHeight="true" outlineLevel="0" collapsed="false">
      <c r="A888" s="15" t="s">
        <v>1774</v>
      </c>
      <c r="B888" s="15" t="s">
        <v>1775</v>
      </c>
      <c r="C888" s="15" t="s">
        <v>217</v>
      </c>
      <c r="D888" s="15" t="s">
        <v>235</v>
      </c>
      <c r="E888" s="15" t="s">
        <v>136</v>
      </c>
      <c r="F888" s="15" t="s">
        <v>137</v>
      </c>
      <c r="G888" s="15" t="s">
        <v>219</v>
      </c>
      <c r="H888" s="15" t="s">
        <v>136</v>
      </c>
      <c r="I888" s="15" t="s">
        <v>243</v>
      </c>
      <c r="J888" s="15" t="s">
        <v>140</v>
      </c>
      <c r="K888" s="15" t="s">
        <v>1776</v>
      </c>
      <c r="L888" s="15" t="n">
        <v>31</v>
      </c>
      <c r="M888" s="15" t="n">
        <v>106</v>
      </c>
      <c r="N888" s="15" t="n">
        <v>72</v>
      </c>
      <c r="O888" s="15" t="n">
        <v>4</v>
      </c>
      <c r="P888" s="15" t="n">
        <v>213</v>
      </c>
      <c r="Y888" s="15" t="s">
        <v>142</v>
      </c>
      <c r="AB888" s="15" t="s">
        <v>143</v>
      </c>
    </row>
    <row r="889" customFormat="false" ht="15" hidden="false" customHeight="true" outlineLevel="0" collapsed="false">
      <c r="A889" s="15" t="s">
        <v>1774</v>
      </c>
      <c r="B889" s="15" t="s">
        <v>1775</v>
      </c>
      <c r="C889" s="15" t="s">
        <v>217</v>
      </c>
      <c r="D889" s="15" t="s">
        <v>235</v>
      </c>
      <c r="E889" s="15" t="s">
        <v>136</v>
      </c>
      <c r="F889" s="15" t="s">
        <v>137</v>
      </c>
      <c r="G889" s="15" t="s">
        <v>219</v>
      </c>
      <c r="H889" s="15" t="s">
        <v>136</v>
      </c>
      <c r="I889" s="15" t="s">
        <v>243</v>
      </c>
      <c r="J889" s="15" t="s">
        <v>144</v>
      </c>
      <c r="K889" s="15" t="s">
        <v>1777</v>
      </c>
      <c r="L889" s="15" t="n">
        <v>0</v>
      </c>
      <c r="N889" s="15" t="n">
        <v>3</v>
      </c>
      <c r="P889" s="15" t="n">
        <v>3</v>
      </c>
      <c r="Y889" s="15" t="s">
        <v>142</v>
      </c>
      <c r="AB889" s="15" t="s">
        <v>143</v>
      </c>
    </row>
    <row r="890" customFormat="false" ht="15" hidden="false" customHeight="true" outlineLevel="0" collapsed="false">
      <c r="A890" s="15" t="s">
        <v>1774</v>
      </c>
      <c r="B890" s="15" t="s">
        <v>1775</v>
      </c>
      <c r="C890" s="15" t="s">
        <v>217</v>
      </c>
      <c r="D890" s="15" t="s">
        <v>235</v>
      </c>
      <c r="E890" s="15" t="s">
        <v>136</v>
      </c>
      <c r="F890" s="15" t="s">
        <v>137</v>
      </c>
      <c r="G890" s="15" t="s">
        <v>219</v>
      </c>
      <c r="H890" s="15" t="s">
        <v>136</v>
      </c>
      <c r="I890" s="15" t="s">
        <v>243</v>
      </c>
      <c r="J890" s="15" t="s">
        <v>150</v>
      </c>
      <c r="K890" s="15" t="s">
        <v>1778</v>
      </c>
      <c r="L890" s="15" t="n">
        <v>277</v>
      </c>
      <c r="M890" s="15" t="n">
        <v>275</v>
      </c>
      <c r="N890" s="15" t="n">
        <v>527</v>
      </c>
      <c r="O890" s="15" t="n">
        <v>77</v>
      </c>
      <c r="P890" s="15" t="n">
        <v>1156</v>
      </c>
      <c r="Y890" s="15" t="s">
        <v>142</v>
      </c>
      <c r="AB890" s="15" t="s">
        <v>143</v>
      </c>
    </row>
    <row r="891" customFormat="false" ht="15" hidden="false" customHeight="true" outlineLevel="0" collapsed="false">
      <c r="A891" s="15" t="s">
        <v>1774</v>
      </c>
      <c r="B891" s="15" t="s">
        <v>1775</v>
      </c>
      <c r="C891" s="15" t="s">
        <v>217</v>
      </c>
      <c r="D891" s="15" t="s">
        <v>235</v>
      </c>
      <c r="E891" s="15" t="s">
        <v>136</v>
      </c>
      <c r="F891" s="15" t="s">
        <v>137</v>
      </c>
      <c r="G891" s="15" t="s">
        <v>219</v>
      </c>
      <c r="H891" s="15" t="s">
        <v>136</v>
      </c>
      <c r="I891" s="15" t="s">
        <v>243</v>
      </c>
      <c r="J891" s="15" t="s">
        <v>166</v>
      </c>
      <c r="K891" s="15" t="s">
        <v>1779</v>
      </c>
      <c r="M891" s="15" t="n">
        <v>1</v>
      </c>
      <c r="P891" s="15" t="n">
        <v>1</v>
      </c>
      <c r="Y891" s="15" t="s">
        <v>142</v>
      </c>
      <c r="AB891" s="15" t="s">
        <v>143</v>
      </c>
    </row>
    <row r="892" customFormat="false" ht="15" hidden="false" customHeight="true" outlineLevel="0" collapsed="false">
      <c r="A892" s="15" t="s">
        <v>1774</v>
      </c>
      <c r="B892" s="15" t="s">
        <v>1775</v>
      </c>
      <c r="C892" s="15" t="s">
        <v>217</v>
      </c>
      <c r="D892" s="15" t="s">
        <v>235</v>
      </c>
      <c r="E892" s="15" t="s">
        <v>136</v>
      </c>
      <c r="F892" s="15" t="s">
        <v>137</v>
      </c>
      <c r="G892" s="15" t="s">
        <v>219</v>
      </c>
      <c r="H892" s="15" t="s">
        <v>136</v>
      </c>
      <c r="I892" s="15" t="s">
        <v>243</v>
      </c>
      <c r="J892" s="15" t="s">
        <v>158</v>
      </c>
      <c r="K892" s="15" t="s">
        <v>1780</v>
      </c>
      <c r="L892" s="15" t="n">
        <v>121</v>
      </c>
      <c r="M892" s="15" t="n">
        <v>48</v>
      </c>
      <c r="N892" s="15" t="n">
        <v>72</v>
      </c>
      <c r="O892" s="15" t="n">
        <v>38</v>
      </c>
      <c r="P892" s="15" t="n">
        <v>279</v>
      </c>
      <c r="Y892" s="15" t="s">
        <v>142</v>
      </c>
      <c r="AB892" s="15" t="s">
        <v>143</v>
      </c>
    </row>
    <row r="893" customFormat="false" ht="15" hidden="false" customHeight="true" outlineLevel="0" collapsed="false">
      <c r="A893" s="15" t="s">
        <v>1774</v>
      </c>
      <c r="B893" s="15" t="s">
        <v>1775</v>
      </c>
      <c r="C893" s="15" t="s">
        <v>217</v>
      </c>
      <c r="D893" s="15" t="s">
        <v>235</v>
      </c>
      <c r="E893" s="15" t="s">
        <v>136</v>
      </c>
      <c r="F893" s="15" t="s">
        <v>137</v>
      </c>
      <c r="G893" s="15" t="s">
        <v>219</v>
      </c>
      <c r="H893" s="15" t="s">
        <v>136</v>
      </c>
      <c r="I893" s="15" t="s">
        <v>243</v>
      </c>
      <c r="J893" s="15" t="s">
        <v>169</v>
      </c>
      <c r="K893" s="15" t="s">
        <v>1781</v>
      </c>
      <c r="L893" s="15" t="n">
        <v>1</v>
      </c>
      <c r="M893" s="15" t="n">
        <v>3</v>
      </c>
      <c r="N893" s="15" t="n">
        <v>10</v>
      </c>
      <c r="P893" s="15" t="n">
        <v>14</v>
      </c>
      <c r="Y893" s="15" t="s">
        <v>142</v>
      </c>
      <c r="AB893" s="15" t="s">
        <v>143</v>
      </c>
    </row>
    <row r="894" customFormat="false" ht="15" hidden="false" customHeight="true" outlineLevel="0" collapsed="false">
      <c r="A894" s="15" t="s">
        <v>1782</v>
      </c>
      <c r="B894" s="15" t="s">
        <v>1783</v>
      </c>
      <c r="C894" s="15" t="s">
        <v>217</v>
      </c>
      <c r="D894" s="15" t="s">
        <v>218</v>
      </c>
      <c r="E894" s="15" t="s">
        <v>136</v>
      </c>
      <c r="F894" s="15" t="s">
        <v>137</v>
      </c>
      <c r="G894" s="15" t="s">
        <v>219</v>
      </c>
      <c r="H894" s="15" t="s">
        <v>136</v>
      </c>
      <c r="I894" s="15" t="s">
        <v>139</v>
      </c>
      <c r="J894" s="15" t="s">
        <v>140</v>
      </c>
      <c r="K894" s="15" t="s">
        <v>1784</v>
      </c>
      <c r="L894" s="15" t="n">
        <v>16</v>
      </c>
      <c r="M894" s="15" t="n">
        <v>1</v>
      </c>
      <c r="N894" s="15" t="n">
        <v>26</v>
      </c>
      <c r="P894" s="15" t="n">
        <v>43</v>
      </c>
      <c r="Y894" s="15" t="s">
        <v>142</v>
      </c>
      <c r="AB894" s="15" t="s">
        <v>143</v>
      </c>
    </row>
    <row r="895" customFormat="false" ht="15" hidden="false" customHeight="true" outlineLevel="0" collapsed="false">
      <c r="A895" s="15" t="s">
        <v>1782</v>
      </c>
      <c r="B895" s="15" t="s">
        <v>1783</v>
      </c>
      <c r="C895" s="15" t="s">
        <v>217</v>
      </c>
      <c r="D895" s="15" t="s">
        <v>218</v>
      </c>
      <c r="E895" s="15" t="s">
        <v>136</v>
      </c>
      <c r="F895" s="15" t="s">
        <v>137</v>
      </c>
      <c r="G895" s="15" t="s">
        <v>219</v>
      </c>
      <c r="H895" s="15" t="s">
        <v>136</v>
      </c>
      <c r="I895" s="15" t="s">
        <v>139</v>
      </c>
      <c r="J895" s="15" t="s">
        <v>150</v>
      </c>
      <c r="K895" s="15" t="s">
        <v>1785</v>
      </c>
      <c r="L895" s="15" t="n">
        <v>14</v>
      </c>
      <c r="M895" s="15" t="n">
        <v>216</v>
      </c>
      <c r="N895" s="15" t="n">
        <v>7</v>
      </c>
      <c r="P895" s="15" t="n">
        <v>237</v>
      </c>
      <c r="Y895" s="15" t="s">
        <v>142</v>
      </c>
      <c r="AB895" s="15" t="s">
        <v>143</v>
      </c>
    </row>
    <row r="896" customFormat="false" ht="15" hidden="false" customHeight="true" outlineLevel="0" collapsed="false">
      <c r="A896" s="15" t="s">
        <v>1782</v>
      </c>
      <c r="B896" s="15" t="s">
        <v>1783</v>
      </c>
      <c r="C896" s="15" t="s">
        <v>217</v>
      </c>
      <c r="D896" s="15" t="s">
        <v>218</v>
      </c>
      <c r="E896" s="15" t="s">
        <v>136</v>
      </c>
      <c r="F896" s="15" t="s">
        <v>137</v>
      </c>
      <c r="G896" s="15" t="s">
        <v>219</v>
      </c>
      <c r="H896" s="15" t="s">
        <v>136</v>
      </c>
      <c r="I896" s="15" t="s">
        <v>139</v>
      </c>
      <c r="J896" s="15" t="s">
        <v>169</v>
      </c>
      <c r="K896" s="15" t="s">
        <v>1786</v>
      </c>
      <c r="L896" s="15" t="n">
        <v>2</v>
      </c>
      <c r="M896" s="15" t="n">
        <v>1</v>
      </c>
      <c r="P896" s="15" t="n">
        <v>3</v>
      </c>
      <c r="Y896" s="15" t="s">
        <v>142</v>
      </c>
      <c r="AB896" s="15" t="s">
        <v>143</v>
      </c>
    </row>
    <row r="897" customFormat="false" ht="15" hidden="false" customHeight="true" outlineLevel="0" collapsed="false">
      <c r="A897" s="15" t="s">
        <v>1787</v>
      </c>
      <c r="B897" s="15" t="s">
        <v>1788</v>
      </c>
      <c r="C897" s="15" t="s">
        <v>217</v>
      </c>
      <c r="D897" s="15" t="s">
        <v>874</v>
      </c>
      <c r="E897" s="15" t="s">
        <v>136</v>
      </c>
      <c r="F897" s="15" t="s">
        <v>137</v>
      </c>
      <c r="G897" s="15" t="s">
        <v>231</v>
      </c>
      <c r="H897" s="15" t="s">
        <v>136</v>
      </c>
      <c r="I897" s="15" t="s">
        <v>243</v>
      </c>
      <c r="J897" s="15" t="s">
        <v>140</v>
      </c>
      <c r="K897" s="15" t="s">
        <v>1789</v>
      </c>
      <c r="L897" s="15" t="n">
        <v>34</v>
      </c>
      <c r="M897" s="15" t="n">
        <v>558</v>
      </c>
      <c r="N897" s="15" t="n">
        <v>203</v>
      </c>
      <c r="O897" s="15" t="n">
        <v>10</v>
      </c>
      <c r="P897" s="15" t="n">
        <v>805</v>
      </c>
      <c r="Y897" s="15" t="s">
        <v>156</v>
      </c>
      <c r="AB897" s="15" t="s">
        <v>143</v>
      </c>
    </row>
    <row r="898" customFormat="false" ht="15" hidden="false" customHeight="true" outlineLevel="0" collapsed="false">
      <c r="A898" s="15" t="s">
        <v>1787</v>
      </c>
      <c r="B898" s="15" t="s">
        <v>1788</v>
      </c>
      <c r="C898" s="15" t="s">
        <v>217</v>
      </c>
      <c r="D898" s="15" t="s">
        <v>874</v>
      </c>
      <c r="E898" s="15" t="s">
        <v>136</v>
      </c>
      <c r="F898" s="15" t="s">
        <v>137</v>
      </c>
      <c r="G898" s="15" t="s">
        <v>231</v>
      </c>
      <c r="H898" s="15" t="s">
        <v>136</v>
      </c>
      <c r="I898" s="15" t="s">
        <v>243</v>
      </c>
      <c r="J898" s="15" t="s">
        <v>144</v>
      </c>
      <c r="K898" s="15" t="s">
        <v>1790</v>
      </c>
      <c r="L898" s="15" t="n">
        <v>10</v>
      </c>
      <c r="M898" s="15" t="n">
        <v>5</v>
      </c>
      <c r="N898" s="15" t="n">
        <v>402</v>
      </c>
      <c r="O898" s="15" t="n">
        <v>9</v>
      </c>
      <c r="P898" s="15" t="n">
        <v>426</v>
      </c>
      <c r="Y898" s="15" t="s">
        <v>156</v>
      </c>
      <c r="AB898" s="15" t="s">
        <v>143</v>
      </c>
    </row>
    <row r="899" customFormat="false" ht="15" hidden="false" customHeight="true" outlineLevel="0" collapsed="false">
      <c r="A899" s="15" t="s">
        <v>1787</v>
      </c>
      <c r="B899" s="15" t="s">
        <v>1788</v>
      </c>
      <c r="C899" s="15" t="s">
        <v>217</v>
      </c>
      <c r="D899" s="15" t="s">
        <v>874</v>
      </c>
      <c r="E899" s="15" t="s">
        <v>136</v>
      </c>
      <c r="F899" s="15" t="s">
        <v>137</v>
      </c>
      <c r="G899" s="15" t="s">
        <v>231</v>
      </c>
      <c r="H899" s="15" t="s">
        <v>136</v>
      </c>
      <c r="I899" s="15" t="s">
        <v>243</v>
      </c>
      <c r="J899" s="15" t="s">
        <v>150</v>
      </c>
      <c r="K899" s="15" t="s">
        <v>1791</v>
      </c>
      <c r="L899" s="15" t="n">
        <v>933</v>
      </c>
      <c r="M899" s="15" t="n">
        <v>892</v>
      </c>
      <c r="N899" s="15" t="n">
        <v>659</v>
      </c>
      <c r="O899" s="15" t="n">
        <v>186</v>
      </c>
      <c r="P899" s="15" t="n">
        <v>2670</v>
      </c>
      <c r="Y899" s="15" t="s">
        <v>156</v>
      </c>
      <c r="AB899" s="15" t="s">
        <v>143</v>
      </c>
    </row>
    <row r="900" customFormat="false" ht="15" hidden="false" customHeight="true" outlineLevel="0" collapsed="false">
      <c r="A900" s="15" t="s">
        <v>1787</v>
      </c>
      <c r="B900" s="15" t="s">
        <v>1788</v>
      </c>
      <c r="C900" s="15" t="s">
        <v>217</v>
      </c>
      <c r="D900" s="15" t="s">
        <v>874</v>
      </c>
      <c r="E900" s="15" t="s">
        <v>136</v>
      </c>
      <c r="F900" s="15" t="s">
        <v>137</v>
      </c>
      <c r="G900" s="15" t="s">
        <v>231</v>
      </c>
      <c r="H900" s="15" t="s">
        <v>136</v>
      </c>
      <c r="I900" s="15" t="s">
        <v>243</v>
      </c>
      <c r="J900" s="15" t="s">
        <v>166</v>
      </c>
      <c r="K900" s="15" t="s">
        <v>1792</v>
      </c>
      <c r="L900" s="15" t="n">
        <v>17</v>
      </c>
      <c r="N900" s="15" t="n">
        <v>63</v>
      </c>
      <c r="P900" s="15" t="n">
        <v>80</v>
      </c>
      <c r="Y900" s="15" t="s">
        <v>156</v>
      </c>
      <c r="AB900" s="15" t="s">
        <v>143</v>
      </c>
    </row>
    <row r="901" customFormat="false" ht="15" hidden="false" customHeight="true" outlineLevel="0" collapsed="false">
      <c r="A901" s="15" t="s">
        <v>1787</v>
      </c>
      <c r="B901" s="15" t="s">
        <v>1788</v>
      </c>
      <c r="C901" s="15" t="s">
        <v>217</v>
      </c>
      <c r="D901" s="15" t="s">
        <v>874</v>
      </c>
      <c r="E901" s="15" t="s">
        <v>136</v>
      </c>
      <c r="F901" s="15" t="s">
        <v>137</v>
      </c>
      <c r="G901" s="15" t="s">
        <v>231</v>
      </c>
      <c r="H901" s="15" t="s">
        <v>136</v>
      </c>
      <c r="I901" s="15" t="s">
        <v>243</v>
      </c>
      <c r="J901" s="15" t="s">
        <v>158</v>
      </c>
      <c r="K901" s="15" t="s">
        <v>1793</v>
      </c>
      <c r="L901" s="15" t="n">
        <v>183</v>
      </c>
      <c r="M901" s="15" t="n">
        <v>274</v>
      </c>
      <c r="N901" s="15" t="n">
        <v>218</v>
      </c>
      <c r="O901" s="15" t="n">
        <v>44</v>
      </c>
      <c r="P901" s="15" t="n">
        <v>719</v>
      </c>
      <c r="Y901" s="15" t="s">
        <v>156</v>
      </c>
      <c r="AB901" s="15" t="s">
        <v>143</v>
      </c>
    </row>
    <row r="902" customFormat="false" ht="15" hidden="false" customHeight="true" outlineLevel="0" collapsed="false">
      <c r="A902" s="15" t="s">
        <v>1787</v>
      </c>
      <c r="B902" s="15" t="s">
        <v>1788</v>
      </c>
      <c r="C902" s="15" t="s">
        <v>217</v>
      </c>
      <c r="D902" s="15" t="s">
        <v>874</v>
      </c>
      <c r="E902" s="15" t="s">
        <v>136</v>
      </c>
      <c r="F902" s="15" t="s">
        <v>137</v>
      </c>
      <c r="G902" s="15" t="s">
        <v>231</v>
      </c>
      <c r="H902" s="15" t="s">
        <v>136</v>
      </c>
      <c r="I902" s="15" t="s">
        <v>243</v>
      </c>
      <c r="J902" s="15" t="s">
        <v>169</v>
      </c>
      <c r="K902" s="15" t="s">
        <v>1794</v>
      </c>
      <c r="L902" s="15" t="n">
        <v>6</v>
      </c>
      <c r="M902" s="15" t="n">
        <v>20</v>
      </c>
      <c r="N902" s="15" t="n">
        <v>6</v>
      </c>
      <c r="O902" s="15" t="n">
        <v>1</v>
      </c>
      <c r="P902" s="15" t="n">
        <v>33</v>
      </c>
      <c r="Y902" s="15" t="s">
        <v>156</v>
      </c>
      <c r="AB902" s="15" t="s">
        <v>143</v>
      </c>
    </row>
    <row r="903" customFormat="false" ht="15" hidden="false" customHeight="true" outlineLevel="0" collapsed="false">
      <c r="A903" s="15" t="s">
        <v>1795</v>
      </c>
      <c r="B903" s="15" t="s">
        <v>1796</v>
      </c>
      <c r="C903" s="15" t="s">
        <v>217</v>
      </c>
      <c r="D903" s="15" t="s">
        <v>218</v>
      </c>
      <c r="E903" s="15" t="s">
        <v>136</v>
      </c>
      <c r="F903" s="15" t="s">
        <v>137</v>
      </c>
      <c r="G903" s="15" t="s">
        <v>308</v>
      </c>
      <c r="H903" s="15" t="s">
        <v>136</v>
      </c>
      <c r="I903" s="15" t="s">
        <v>139</v>
      </c>
      <c r="J903" s="15" t="s">
        <v>150</v>
      </c>
      <c r="K903" s="15" t="s">
        <v>1797</v>
      </c>
      <c r="L903" s="15" t="n">
        <v>25</v>
      </c>
      <c r="N903" s="15" t="n">
        <v>4</v>
      </c>
      <c r="P903" s="15" t="n">
        <v>29</v>
      </c>
      <c r="Y903" s="15" t="s">
        <v>142</v>
      </c>
      <c r="Z903" s="15" t="n">
        <v>1</v>
      </c>
      <c r="AA903" s="15" t="s">
        <v>277</v>
      </c>
      <c r="AB903" s="15" t="s">
        <v>143</v>
      </c>
    </row>
    <row r="904" customFormat="false" ht="15" hidden="false" customHeight="true" outlineLevel="0" collapsed="false">
      <c r="A904" s="15" t="s">
        <v>1795</v>
      </c>
      <c r="B904" s="15" t="s">
        <v>1796</v>
      </c>
      <c r="C904" s="15" t="s">
        <v>217</v>
      </c>
      <c r="D904" s="15" t="s">
        <v>218</v>
      </c>
      <c r="E904" s="15" t="s">
        <v>136</v>
      </c>
      <c r="F904" s="15" t="s">
        <v>137</v>
      </c>
      <c r="G904" s="15" t="s">
        <v>308</v>
      </c>
      <c r="H904" s="15" t="s">
        <v>136</v>
      </c>
      <c r="I904" s="15" t="s">
        <v>139</v>
      </c>
      <c r="J904" s="15" t="s">
        <v>158</v>
      </c>
      <c r="K904" s="15" t="s">
        <v>1798</v>
      </c>
      <c r="L904" s="15" t="n">
        <v>4</v>
      </c>
      <c r="P904" s="15" t="n">
        <v>4</v>
      </c>
      <c r="Y904" s="15" t="s">
        <v>142</v>
      </c>
      <c r="Z904" s="15" t="n">
        <v>1</v>
      </c>
      <c r="AA904" s="15" t="s">
        <v>277</v>
      </c>
      <c r="AB904" s="15" t="s">
        <v>143</v>
      </c>
    </row>
    <row r="905" customFormat="false" ht="15" hidden="false" customHeight="true" outlineLevel="0" collapsed="false">
      <c r="A905" s="15" t="s">
        <v>1799</v>
      </c>
      <c r="B905" s="15" t="s">
        <v>1800</v>
      </c>
      <c r="C905" s="15" t="s">
        <v>217</v>
      </c>
      <c r="D905" s="15" t="s">
        <v>218</v>
      </c>
      <c r="E905" s="15" t="s">
        <v>136</v>
      </c>
      <c r="F905" s="15" t="s">
        <v>137</v>
      </c>
      <c r="G905" s="15" t="s">
        <v>308</v>
      </c>
      <c r="H905" s="15" t="s">
        <v>136</v>
      </c>
      <c r="I905" s="15" t="s">
        <v>139</v>
      </c>
      <c r="J905" s="15" t="s">
        <v>140</v>
      </c>
      <c r="K905" s="15" t="s">
        <v>1801</v>
      </c>
      <c r="M905" s="15" t="n">
        <v>23</v>
      </c>
      <c r="N905" s="15" t="n">
        <v>10</v>
      </c>
      <c r="P905" s="15" t="n">
        <v>33</v>
      </c>
      <c r="Y905" s="15" t="s">
        <v>142</v>
      </c>
      <c r="AB905" s="15" t="s">
        <v>143</v>
      </c>
    </row>
    <row r="906" customFormat="false" ht="15" hidden="false" customHeight="true" outlineLevel="0" collapsed="false">
      <c r="A906" s="15" t="s">
        <v>1799</v>
      </c>
      <c r="B906" s="15" t="s">
        <v>1800</v>
      </c>
      <c r="C906" s="15" t="s">
        <v>217</v>
      </c>
      <c r="D906" s="15" t="s">
        <v>218</v>
      </c>
      <c r="E906" s="15" t="s">
        <v>136</v>
      </c>
      <c r="F906" s="15" t="s">
        <v>137</v>
      </c>
      <c r="G906" s="15" t="s">
        <v>308</v>
      </c>
      <c r="H906" s="15" t="s">
        <v>136</v>
      </c>
      <c r="I906" s="15" t="s">
        <v>139</v>
      </c>
      <c r="J906" s="15" t="s">
        <v>150</v>
      </c>
      <c r="K906" s="15" t="s">
        <v>1802</v>
      </c>
      <c r="L906" s="15" t="n">
        <v>4</v>
      </c>
      <c r="M906" s="15" t="n">
        <v>27</v>
      </c>
      <c r="N906" s="15" t="n">
        <v>26</v>
      </c>
      <c r="P906" s="15" t="n">
        <v>57</v>
      </c>
      <c r="Y906" s="15" t="s">
        <v>142</v>
      </c>
      <c r="AB906" s="15" t="s">
        <v>143</v>
      </c>
    </row>
    <row r="907" customFormat="false" ht="15" hidden="false" customHeight="true" outlineLevel="0" collapsed="false">
      <c r="A907" s="15" t="s">
        <v>1799</v>
      </c>
      <c r="B907" s="15" t="s">
        <v>1800</v>
      </c>
      <c r="C907" s="15" t="s">
        <v>217</v>
      </c>
      <c r="D907" s="15" t="s">
        <v>218</v>
      </c>
      <c r="E907" s="15" t="s">
        <v>136</v>
      </c>
      <c r="F907" s="15" t="s">
        <v>137</v>
      </c>
      <c r="G907" s="15" t="s">
        <v>308</v>
      </c>
      <c r="H907" s="15" t="s">
        <v>136</v>
      </c>
      <c r="I907" s="15" t="s">
        <v>139</v>
      </c>
      <c r="J907" s="15" t="s">
        <v>158</v>
      </c>
      <c r="K907" s="15" t="s">
        <v>1803</v>
      </c>
      <c r="L907" s="15" t="n">
        <v>2</v>
      </c>
      <c r="M907" s="15" t="n">
        <v>7</v>
      </c>
      <c r="N907" s="15" t="n">
        <v>27</v>
      </c>
      <c r="P907" s="15" t="n">
        <v>36</v>
      </c>
      <c r="Y907" s="15" t="s">
        <v>142</v>
      </c>
      <c r="AB907" s="15" t="s">
        <v>143</v>
      </c>
    </row>
    <row r="908" customFormat="false" ht="15" hidden="false" customHeight="true" outlineLevel="0" collapsed="false">
      <c r="A908" s="15" t="s">
        <v>1804</v>
      </c>
      <c r="B908" s="15" t="s">
        <v>1805</v>
      </c>
      <c r="C908" s="15" t="s">
        <v>217</v>
      </c>
      <c r="D908" s="15" t="s">
        <v>235</v>
      </c>
      <c r="E908" s="15" t="s">
        <v>136</v>
      </c>
      <c r="F908" s="15" t="s">
        <v>137</v>
      </c>
      <c r="G908" s="15" t="s">
        <v>308</v>
      </c>
      <c r="H908" s="15" t="s">
        <v>136</v>
      </c>
      <c r="I908" s="15" t="s">
        <v>139</v>
      </c>
      <c r="J908" s="15" t="s">
        <v>150</v>
      </c>
      <c r="K908" s="15" t="s">
        <v>1806</v>
      </c>
      <c r="M908" s="15" t="n">
        <v>2</v>
      </c>
      <c r="O908" s="15" t="n">
        <v>11</v>
      </c>
      <c r="P908" s="15" t="n">
        <v>13</v>
      </c>
      <c r="Y908" s="15" t="s">
        <v>142</v>
      </c>
      <c r="AB908" s="15" t="s">
        <v>143</v>
      </c>
    </row>
    <row r="909" customFormat="false" ht="15" hidden="false" customHeight="true" outlineLevel="0" collapsed="false">
      <c r="A909" s="15" t="s">
        <v>1804</v>
      </c>
      <c r="B909" s="15" t="s">
        <v>1805</v>
      </c>
      <c r="C909" s="15" t="s">
        <v>217</v>
      </c>
      <c r="D909" s="15" t="s">
        <v>235</v>
      </c>
      <c r="E909" s="15" t="s">
        <v>136</v>
      </c>
      <c r="F909" s="15" t="s">
        <v>137</v>
      </c>
      <c r="G909" s="15" t="s">
        <v>308</v>
      </c>
      <c r="H909" s="15" t="s">
        <v>136</v>
      </c>
      <c r="I909" s="15" t="s">
        <v>139</v>
      </c>
      <c r="J909" s="15" t="s">
        <v>158</v>
      </c>
      <c r="K909" s="15" t="s">
        <v>1807</v>
      </c>
      <c r="M909" s="15" t="n">
        <v>3</v>
      </c>
      <c r="P909" s="15" t="n">
        <v>3</v>
      </c>
      <c r="Y909" s="15" t="s">
        <v>142</v>
      </c>
      <c r="AB909" s="15" t="s">
        <v>143</v>
      </c>
    </row>
    <row r="910" customFormat="false" ht="15" hidden="false" customHeight="true" outlineLevel="0" collapsed="false">
      <c r="A910" s="15" t="s">
        <v>1808</v>
      </c>
      <c r="B910" s="15" t="s">
        <v>1809</v>
      </c>
      <c r="C910" s="15" t="s">
        <v>217</v>
      </c>
      <c r="D910" s="15" t="s">
        <v>235</v>
      </c>
      <c r="E910" s="15" t="s">
        <v>136</v>
      </c>
      <c r="F910" s="15" t="s">
        <v>137</v>
      </c>
      <c r="G910" s="15" t="s">
        <v>1685</v>
      </c>
      <c r="H910" s="15" t="s">
        <v>136</v>
      </c>
      <c r="I910" s="15" t="s">
        <v>139</v>
      </c>
      <c r="J910" s="15" t="s">
        <v>150</v>
      </c>
      <c r="K910" s="15" t="s">
        <v>1810</v>
      </c>
      <c r="L910" s="15" t="n">
        <v>17</v>
      </c>
      <c r="M910" s="15" t="n">
        <v>5</v>
      </c>
      <c r="P910" s="15" t="n">
        <v>22</v>
      </c>
      <c r="Y910" s="15" t="s">
        <v>142</v>
      </c>
      <c r="AB910" s="15" t="s">
        <v>143</v>
      </c>
    </row>
    <row r="911" customFormat="false" ht="15" hidden="false" customHeight="true" outlineLevel="0" collapsed="false">
      <c r="A911" s="15" t="s">
        <v>1808</v>
      </c>
      <c r="B911" s="15" t="s">
        <v>1809</v>
      </c>
      <c r="C911" s="15" t="s">
        <v>217</v>
      </c>
      <c r="D911" s="15" t="s">
        <v>235</v>
      </c>
      <c r="E911" s="15" t="s">
        <v>136</v>
      </c>
      <c r="F911" s="15" t="s">
        <v>137</v>
      </c>
      <c r="G911" s="15" t="s">
        <v>1685</v>
      </c>
      <c r="H911" s="15" t="s">
        <v>136</v>
      </c>
      <c r="I911" s="15" t="s">
        <v>139</v>
      </c>
      <c r="J911" s="15" t="s">
        <v>158</v>
      </c>
      <c r="K911" s="15" t="s">
        <v>1811</v>
      </c>
      <c r="M911" s="15" t="n">
        <v>5</v>
      </c>
      <c r="P911" s="15" t="n">
        <v>5</v>
      </c>
      <c r="Y911" s="15" t="s">
        <v>142</v>
      </c>
      <c r="AB911" s="15" t="s">
        <v>143</v>
      </c>
    </row>
    <row r="912" customFormat="false" ht="15" hidden="false" customHeight="true" outlineLevel="0" collapsed="false">
      <c r="A912" s="15" t="s">
        <v>1812</v>
      </c>
      <c r="B912" s="15" t="s">
        <v>1813</v>
      </c>
      <c r="C912" s="15" t="s">
        <v>134</v>
      </c>
      <c r="D912" s="15" t="s">
        <v>135</v>
      </c>
      <c r="E912" s="15" t="s">
        <v>136</v>
      </c>
      <c r="F912" s="15" t="s">
        <v>137</v>
      </c>
      <c r="G912" s="15" t="s">
        <v>149</v>
      </c>
      <c r="H912" s="15" t="s">
        <v>136</v>
      </c>
      <c r="I912" s="15" t="s">
        <v>139</v>
      </c>
      <c r="J912" s="15" t="s">
        <v>140</v>
      </c>
      <c r="K912" s="15" t="s">
        <v>1814</v>
      </c>
      <c r="L912" s="15" t="n">
        <v>16</v>
      </c>
      <c r="P912" s="15" t="n">
        <v>16</v>
      </c>
      <c r="Y912" s="15" t="s">
        <v>142</v>
      </c>
      <c r="AB912" s="15" t="s">
        <v>143</v>
      </c>
    </row>
    <row r="913" customFormat="false" ht="15" hidden="false" customHeight="true" outlineLevel="0" collapsed="false">
      <c r="A913" s="15" t="s">
        <v>1812</v>
      </c>
      <c r="B913" s="15" t="s">
        <v>1813</v>
      </c>
      <c r="C913" s="15" t="s">
        <v>134</v>
      </c>
      <c r="D913" s="15" t="s">
        <v>135</v>
      </c>
      <c r="E913" s="15" t="s">
        <v>136</v>
      </c>
      <c r="F913" s="15" t="s">
        <v>137</v>
      </c>
      <c r="G913" s="15" t="s">
        <v>149</v>
      </c>
      <c r="H913" s="15" t="s">
        <v>136</v>
      </c>
      <c r="I913" s="15" t="s">
        <v>139</v>
      </c>
      <c r="J913" s="15" t="s">
        <v>150</v>
      </c>
      <c r="K913" s="15" t="s">
        <v>1815</v>
      </c>
      <c r="L913" s="15" t="n">
        <v>10</v>
      </c>
      <c r="P913" s="15" t="n">
        <v>10</v>
      </c>
      <c r="Y913" s="15" t="s">
        <v>142</v>
      </c>
      <c r="AB913" s="15" t="s">
        <v>143</v>
      </c>
    </row>
    <row r="914" customFormat="false" ht="15" hidden="false" customHeight="true" outlineLevel="0" collapsed="false">
      <c r="A914" s="15" t="s">
        <v>1816</v>
      </c>
      <c r="B914" s="15" t="s">
        <v>1817</v>
      </c>
      <c r="C914" s="15" t="s">
        <v>134</v>
      </c>
      <c r="D914" s="15" t="s">
        <v>541</v>
      </c>
      <c r="E914" s="15" t="s">
        <v>136</v>
      </c>
      <c r="F914" s="15" t="s">
        <v>137</v>
      </c>
      <c r="G914" s="15" t="s">
        <v>136</v>
      </c>
      <c r="H914" s="15" t="s">
        <v>136</v>
      </c>
      <c r="I914" s="15" t="s">
        <v>243</v>
      </c>
      <c r="J914" s="15" t="s">
        <v>140</v>
      </c>
      <c r="K914" s="15" t="s">
        <v>1818</v>
      </c>
      <c r="L914" s="15" t="n">
        <v>119</v>
      </c>
      <c r="M914" s="15" t="n">
        <v>16</v>
      </c>
      <c r="N914" s="15" t="n">
        <v>1</v>
      </c>
      <c r="P914" s="15" t="n">
        <v>136</v>
      </c>
      <c r="Y914" s="15" t="s">
        <v>142</v>
      </c>
      <c r="AB914" s="15" t="s">
        <v>143</v>
      </c>
    </row>
    <row r="915" customFormat="false" ht="15" hidden="false" customHeight="true" outlineLevel="0" collapsed="false">
      <c r="A915" s="15" t="s">
        <v>1816</v>
      </c>
      <c r="B915" s="15" t="s">
        <v>1817</v>
      </c>
      <c r="C915" s="15" t="s">
        <v>134</v>
      </c>
      <c r="D915" s="15" t="s">
        <v>541</v>
      </c>
      <c r="E915" s="15" t="s">
        <v>136</v>
      </c>
      <c r="F915" s="15" t="s">
        <v>137</v>
      </c>
      <c r="G915" s="15" t="s">
        <v>136</v>
      </c>
      <c r="H915" s="15" t="s">
        <v>136</v>
      </c>
      <c r="I915" s="15" t="s">
        <v>243</v>
      </c>
      <c r="J915" s="15" t="s">
        <v>144</v>
      </c>
      <c r="K915" s="15" t="s">
        <v>1819</v>
      </c>
      <c r="L915" s="15" t="n">
        <v>25</v>
      </c>
      <c r="M915" s="15" t="n">
        <v>4</v>
      </c>
      <c r="P915" s="15" t="n">
        <v>29</v>
      </c>
      <c r="Y915" s="15" t="s">
        <v>142</v>
      </c>
      <c r="AB915" s="15" t="s">
        <v>143</v>
      </c>
    </row>
    <row r="916" customFormat="false" ht="15" hidden="false" customHeight="true" outlineLevel="0" collapsed="false">
      <c r="A916" s="15" t="s">
        <v>1816</v>
      </c>
      <c r="B916" s="15" t="s">
        <v>1817</v>
      </c>
      <c r="C916" s="15" t="s">
        <v>134</v>
      </c>
      <c r="D916" s="15" t="s">
        <v>541</v>
      </c>
      <c r="E916" s="15" t="s">
        <v>136</v>
      </c>
      <c r="F916" s="15" t="s">
        <v>137</v>
      </c>
      <c r="G916" s="15" t="s">
        <v>136</v>
      </c>
      <c r="H916" s="15" t="s">
        <v>136</v>
      </c>
      <c r="I916" s="15" t="s">
        <v>243</v>
      </c>
      <c r="J916" s="15" t="s">
        <v>150</v>
      </c>
      <c r="K916" s="15" t="s">
        <v>1820</v>
      </c>
      <c r="L916" s="15" t="n">
        <v>785</v>
      </c>
      <c r="M916" s="15" t="n">
        <v>269</v>
      </c>
      <c r="N916" s="15" t="n">
        <v>19</v>
      </c>
      <c r="O916" s="15" t="n">
        <v>4</v>
      </c>
      <c r="P916" s="15" t="n">
        <v>1077</v>
      </c>
      <c r="Y916" s="15" t="s">
        <v>142</v>
      </c>
      <c r="AB916" s="15" t="s">
        <v>143</v>
      </c>
    </row>
    <row r="917" customFormat="false" ht="15" hidden="false" customHeight="true" outlineLevel="0" collapsed="false">
      <c r="A917" s="15" t="s">
        <v>1816</v>
      </c>
      <c r="B917" s="15" t="s">
        <v>1817</v>
      </c>
      <c r="C917" s="15" t="s">
        <v>134</v>
      </c>
      <c r="D917" s="15" t="s">
        <v>541</v>
      </c>
      <c r="E917" s="15" t="s">
        <v>136</v>
      </c>
      <c r="F917" s="15" t="s">
        <v>137</v>
      </c>
      <c r="G917" s="15" t="s">
        <v>136</v>
      </c>
      <c r="H917" s="15" t="s">
        <v>136</v>
      </c>
      <c r="I917" s="15" t="s">
        <v>243</v>
      </c>
      <c r="J917" s="15" t="s">
        <v>166</v>
      </c>
      <c r="K917" s="15" t="s">
        <v>1821</v>
      </c>
      <c r="L917" s="15" t="n">
        <v>10</v>
      </c>
      <c r="M917" s="15" t="n">
        <v>3</v>
      </c>
      <c r="N917" s="15" t="n">
        <v>9</v>
      </c>
      <c r="O917" s="15" t="n">
        <v>21</v>
      </c>
      <c r="P917" s="15" t="n">
        <v>43</v>
      </c>
      <c r="Y917" s="15" t="s">
        <v>142</v>
      </c>
      <c r="AB917" s="15" t="s">
        <v>143</v>
      </c>
    </row>
    <row r="918" customFormat="false" ht="15" hidden="false" customHeight="true" outlineLevel="0" collapsed="false">
      <c r="A918" s="15" t="s">
        <v>1816</v>
      </c>
      <c r="B918" s="15" t="s">
        <v>1817</v>
      </c>
      <c r="C918" s="15" t="s">
        <v>134</v>
      </c>
      <c r="D918" s="15" t="s">
        <v>541</v>
      </c>
      <c r="E918" s="15" t="s">
        <v>136</v>
      </c>
      <c r="F918" s="15" t="s">
        <v>137</v>
      </c>
      <c r="G918" s="15" t="s">
        <v>136</v>
      </c>
      <c r="H918" s="15" t="s">
        <v>136</v>
      </c>
      <c r="I918" s="15" t="s">
        <v>243</v>
      </c>
      <c r="J918" s="15" t="s">
        <v>158</v>
      </c>
      <c r="K918" s="15" t="s">
        <v>1822</v>
      </c>
      <c r="L918" s="15" t="n">
        <v>13</v>
      </c>
      <c r="M918" s="15" t="n">
        <v>2</v>
      </c>
      <c r="N918" s="15" t="n">
        <v>13</v>
      </c>
      <c r="O918" s="15" t="n">
        <v>10</v>
      </c>
      <c r="P918" s="15" t="n">
        <v>38</v>
      </c>
      <c r="Y918" s="15" t="s">
        <v>142</v>
      </c>
      <c r="AB918" s="15" t="s">
        <v>143</v>
      </c>
    </row>
    <row r="919" customFormat="false" ht="15" hidden="false" customHeight="true" outlineLevel="0" collapsed="false">
      <c r="A919" s="15" t="s">
        <v>1816</v>
      </c>
      <c r="B919" s="15" t="s">
        <v>1817</v>
      </c>
      <c r="C919" s="15" t="s">
        <v>134</v>
      </c>
      <c r="D919" s="15" t="s">
        <v>541</v>
      </c>
      <c r="E919" s="15" t="s">
        <v>136</v>
      </c>
      <c r="F919" s="15" t="s">
        <v>137</v>
      </c>
      <c r="G919" s="15" t="s">
        <v>136</v>
      </c>
      <c r="H919" s="15" t="s">
        <v>136</v>
      </c>
      <c r="I919" s="15" t="s">
        <v>243</v>
      </c>
      <c r="J919" s="15" t="s">
        <v>169</v>
      </c>
      <c r="K919" s="15" t="s">
        <v>1823</v>
      </c>
      <c r="M919" s="15" t="n">
        <v>15</v>
      </c>
      <c r="P919" s="15" t="n">
        <v>15</v>
      </c>
      <c r="Y919" s="15" t="s">
        <v>142</v>
      </c>
      <c r="AB919" s="15" t="s">
        <v>143</v>
      </c>
    </row>
    <row r="920" customFormat="false" ht="15" hidden="false" customHeight="true" outlineLevel="0" collapsed="false">
      <c r="A920" s="15" t="s">
        <v>1824</v>
      </c>
      <c r="B920" s="15" t="s">
        <v>1825</v>
      </c>
      <c r="C920" s="15" t="s">
        <v>134</v>
      </c>
      <c r="D920" s="15" t="s">
        <v>541</v>
      </c>
      <c r="E920" s="15" t="s">
        <v>136</v>
      </c>
      <c r="F920" s="15" t="s">
        <v>137</v>
      </c>
      <c r="G920" s="15" t="s">
        <v>504</v>
      </c>
      <c r="H920" s="15" t="s">
        <v>136</v>
      </c>
      <c r="I920" s="15" t="s">
        <v>139</v>
      </c>
      <c r="J920" s="15" t="s">
        <v>144</v>
      </c>
      <c r="K920" s="15" t="s">
        <v>1826</v>
      </c>
      <c r="N920" s="15" t="n">
        <v>1</v>
      </c>
      <c r="P920" s="15" t="n">
        <v>1</v>
      </c>
      <c r="Y920" s="15" t="s">
        <v>142</v>
      </c>
      <c r="AB920" s="15" t="s">
        <v>143</v>
      </c>
    </row>
    <row r="921" customFormat="false" ht="15" hidden="false" customHeight="true" outlineLevel="0" collapsed="false">
      <c r="A921" s="15" t="s">
        <v>1824</v>
      </c>
      <c r="B921" s="15" t="s">
        <v>1825</v>
      </c>
      <c r="C921" s="15" t="s">
        <v>134</v>
      </c>
      <c r="D921" s="15" t="s">
        <v>541</v>
      </c>
      <c r="E921" s="15" t="s">
        <v>136</v>
      </c>
      <c r="F921" s="15" t="s">
        <v>137</v>
      </c>
      <c r="G921" s="15" t="s">
        <v>504</v>
      </c>
      <c r="H921" s="15" t="s">
        <v>136</v>
      </c>
      <c r="I921" s="15" t="s">
        <v>139</v>
      </c>
      <c r="J921" s="15" t="s">
        <v>150</v>
      </c>
      <c r="K921" s="15" t="s">
        <v>1827</v>
      </c>
      <c r="M921" s="15" t="n">
        <v>5</v>
      </c>
      <c r="N921" s="15" t="n">
        <v>260</v>
      </c>
      <c r="P921" s="15" t="n">
        <v>265</v>
      </c>
      <c r="Y921" s="15" t="s">
        <v>142</v>
      </c>
      <c r="AB921" s="15" t="s">
        <v>143</v>
      </c>
    </row>
    <row r="922" customFormat="false" ht="15" hidden="false" customHeight="true" outlineLevel="0" collapsed="false">
      <c r="A922" s="15" t="s">
        <v>1824</v>
      </c>
      <c r="B922" s="15" t="s">
        <v>1825</v>
      </c>
      <c r="C922" s="15" t="s">
        <v>134</v>
      </c>
      <c r="D922" s="15" t="s">
        <v>541</v>
      </c>
      <c r="E922" s="15" t="s">
        <v>136</v>
      </c>
      <c r="F922" s="15" t="s">
        <v>137</v>
      </c>
      <c r="G922" s="15" t="s">
        <v>504</v>
      </c>
      <c r="H922" s="15" t="s">
        <v>136</v>
      </c>
      <c r="I922" s="15" t="s">
        <v>139</v>
      </c>
      <c r="J922" s="15" t="s">
        <v>169</v>
      </c>
      <c r="K922" s="15" t="s">
        <v>1828</v>
      </c>
      <c r="N922" s="15" t="n">
        <v>1</v>
      </c>
      <c r="P922" s="15" t="n">
        <v>1</v>
      </c>
      <c r="Y922" s="15" t="s">
        <v>142</v>
      </c>
      <c r="AB922" s="15" t="s">
        <v>143</v>
      </c>
    </row>
    <row r="923" customFormat="false" ht="15" hidden="false" customHeight="true" outlineLevel="0" collapsed="false">
      <c r="A923" s="15" t="s">
        <v>1829</v>
      </c>
      <c r="B923" s="15" t="s">
        <v>1830</v>
      </c>
      <c r="C923" s="15" t="s">
        <v>148</v>
      </c>
      <c r="E923" s="15" t="s">
        <v>136</v>
      </c>
      <c r="F923" s="15" t="s">
        <v>137</v>
      </c>
      <c r="G923" s="15" t="s">
        <v>1056</v>
      </c>
      <c r="H923" s="15" t="s">
        <v>136</v>
      </c>
      <c r="I923" s="15" t="s">
        <v>139</v>
      </c>
      <c r="J923" s="15" t="s">
        <v>140</v>
      </c>
      <c r="K923" s="15" t="s">
        <v>1831</v>
      </c>
      <c r="N923" s="15" t="n">
        <v>20</v>
      </c>
      <c r="P923" s="15" t="n">
        <v>20</v>
      </c>
      <c r="Y923" s="15" t="s">
        <v>142</v>
      </c>
      <c r="AB923" s="15" t="s">
        <v>143</v>
      </c>
    </row>
    <row r="924" customFormat="false" ht="15" hidden="false" customHeight="true" outlineLevel="0" collapsed="false">
      <c r="A924" s="15" t="s">
        <v>1832</v>
      </c>
      <c r="B924" s="15" t="s">
        <v>1833</v>
      </c>
      <c r="C924" s="15" t="s">
        <v>134</v>
      </c>
      <c r="D924" s="15" t="s">
        <v>541</v>
      </c>
      <c r="E924" s="15" t="s">
        <v>136</v>
      </c>
      <c r="F924" s="15" t="s">
        <v>137</v>
      </c>
      <c r="G924" s="15" t="s">
        <v>242</v>
      </c>
      <c r="H924" s="15" t="s">
        <v>136</v>
      </c>
      <c r="I924" s="15" t="s">
        <v>139</v>
      </c>
      <c r="J924" s="15" t="s">
        <v>169</v>
      </c>
      <c r="K924" s="15" t="s">
        <v>1834</v>
      </c>
      <c r="L924" s="15" t="n">
        <v>464</v>
      </c>
      <c r="M924" s="15" t="n">
        <v>1309</v>
      </c>
      <c r="N924" s="15" t="n">
        <v>1402</v>
      </c>
      <c r="O924" s="15" t="n">
        <v>446</v>
      </c>
      <c r="P924" s="15" t="n">
        <v>3621</v>
      </c>
      <c r="Y924" s="15" t="s">
        <v>142</v>
      </c>
      <c r="AB924" s="15" t="s">
        <v>163</v>
      </c>
      <c r="AC924" s="15" t="n">
        <v>580</v>
      </c>
      <c r="AD924" s="15" t="n">
        <v>10.0049972</v>
      </c>
      <c r="AE924" s="15" t="n">
        <v>4640</v>
      </c>
      <c r="AF924" s="15" t="s">
        <v>95</v>
      </c>
    </row>
    <row r="925" customFormat="false" ht="15" hidden="false" customHeight="true" outlineLevel="0" collapsed="false">
      <c r="A925" s="15" t="s">
        <v>1835</v>
      </c>
      <c r="B925" s="15" t="s">
        <v>1836</v>
      </c>
      <c r="C925" s="15" t="s">
        <v>134</v>
      </c>
      <c r="D925" s="15" t="s">
        <v>177</v>
      </c>
      <c r="E925" s="15" t="s">
        <v>136</v>
      </c>
      <c r="F925" s="15" t="s">
        <v>137</v>
      </c>
      <c r="G925" s="15" t="s">
        <v>136</v>
      </c>
      <c r="H925" s="15" t="s">
        <v>136</v>
      </c>
      <c r="I925" s="15" t="s">
        <v>139</v>
      </c>
      <c r="J925" s="15" t="s">
        <v>140</v>
      </c>
      <c r="K925" s="15" t="s">
        <v>1837</v>
      </c>
      <c r="N925" s="15" t="n">
        <v>26</v>
      </c>
      <c r="O925" s="15" t="n">
        <v>9</v>
      </c>
      <c r="P925" s="15" t="n">
        <v>35</v>
      </c>
      <c r="Y925" s="15" t="s">
        <v>142</v>
      </c>
      <c r="AB925" s="15" t="s">
        <v>143</v>
      </c>
    </row>
    <row r="926" customFormat="false" ht="15" hidden="false" customHeight="true" outlineLevel="0" collapsed="false">
      <c r="A926" s="15" t="s">
        <v>1835</v>
      </c>
      <c r="B926" s="15" t="s">
        <v>1836</v>
      </c>
      <c r="C926" s="15" t="s">
        <v>134</v>
      </c>
      <c r="D926" s="15" t="s">
        <v>177</v>
      </c>
      <c r="E926" s="15" t="s">
        <v>136</v>
      </c>
      <c r="F926" s="15" t="s">
        <v>137</v>
      </c>
      <c r="G926" s="15" t="s">
        <v>136</v>
      </c>
      <c r="H926" s="15" t="s">
        <v>136</v>
      </c>
      <c r="I926" s="15" t="s">
        <v>139</v>
      </c>
      <c r="J926" s="15" t="s">
        <v>150</v>
      </c>
      <c r="K926" s="15" t="s">
        <v>1838</v>
      </c>
      <c r="L926" s="15" t="n">
        <v>33</v>
      </c>
      <c r="M926" s="15" t="n">
        <v>634</v>
      </c>
      <c r="N926" s="15" t="n">
        <v>59</v>
      </c>
      <c r="O926" s="15" t="n">
        <v>18</v>
      </c>
      <c r="P926" s="15" t="n">
        <v>744</v>
      </c>
      <c r="Y926" s="15" t="s">
        <v>142</v>
      </c>
      <c r="AB926" s="15" t="s">
        <v>143</v>
      </c>
    </row>
    <row r="927" customFormat="false" ht="15" hidden="false" customHeight="true" outlineLevel="0" collapsed="false">
      <c r="A927" s="15" t="s">
        <v>1835</v>
      </c>
      <c r="B927" s="15" t="s">
        <v>1836</v>
      </c>
      <c r="C927" s="15" t="s">
        <v>134</v>
      </c>
      <c r="D927" s="15" t="s">
        <v>177</v>
      </c>
      <c r="E927" s="15" t="s">
        <v>136</v>
      </c>
      <c r="F927" s="15" t="s">
        <v>137</v>
      </c>
      <c r="G927" s="15" t="s">
        <v>136</v>
      </c>
      <c r="H927" s="15" t="s">
        <v>136</v>
      </c>
      <c r="I927" s="15" t="s">
        <v>139</v>
      </c>
      <c r="J927" s="15" t="s">
        <v>166</v>
      </c>
      <c r="K927" s="15" t="s">
        <v>1839</v>
      </c>
      <c r="M927" s="15" t="n">
        <v>162</v>
      </c>
      <c r="P927" s="15" t="n">
        <v>162</v>
      </c>
      <c r="Y927" s="15" t="s">
        <v>142</v>
      </c>
      <c r="AB927" s="15" t="s">
        <v>143</v>
      </c>
    </row>
    <row r="928" customFormat="false" ht="15" hidden="false" customHeight="true" outlineLevel="0" collapsed="false">
      <c r="A928" s="15" t="s">
        <v>1835</v>
      </c>
      <c r="B928" s="15" t="s">
        <v>1836</v>
      </c>
      <c r="C928" s="15" t="s">
        <v>134</v>
      </c>
      <c r="D928" s="15" t="s">
        <v>177</v>
      </c>
      <c r="E928" s="15" t="s">
        <v>136</v>
      </c>
      <c r="F928" s="15" t="s">
        <v>137</v>
      </c>
      <c r="G928" s="15" t="s">
        <v>136</v>
      </c>
      <c r="H928" s="15" t="s">
        <v>136</v>
      </c>
      <c r="I928" s="15" t="s">
        <v>139</v>
      </c>
      <c r="J928" s="15" t="s">
        <v>158</v>
      </c>
      <c r="K928" s="15" t="s">
        <v>1840</v>
      </c>
      <c r="M928" s="15" t="n">
        <v>4</v>
      </c>
      <c r="N928" s="15" t="n">
        <v>14</v>
      </c>
      <c r="P928" s="15" t="n">
        <v>18</v>
      </c>
      <c r="Y928" s="15" t="s">
        <v>142</v>
      </c>
      <c r="AB928" s="15" t="s">
        <v>143</v>
      </c>
    </row>
    <row r="929" customFormat="false" ht="15" hidden="false" customHeight="true" outlineLevel="0" collapsed="false">
      <c r="A929" s="15" t="s">
        <v>1841</v>
      </c>
      <c r="B929" s="15" t="s">
        <v>1842</v>
      </c>
      <c r="C929" s="15" t="s">
        <v>134</v>
      </c>
      <c r="D929" s="15" t="s">
        <v>1843</v>
      </c>
      <c r="E929" s="15" t="s">
        <v>136</v>
      </c>
      <c r="F929" s="15" t="s">
        <v>137</v>
      </c>
      <c r="G929" s="15" t="s">
        <v>138</v>
      </c>
      <c r="H929" s="15" t="s">
        <v>136</v>
      </c>
      <c r="I929" s="15" t="s">
        <v>243</v>
      </c>
      <c r="J929" s="15" t="s">
        <v>140</v>
      </c>
      <c r="K929" s="15" t="s">
        <v>1844</v>
      </c>
      <c r="L929" s="15" t="n">
        <v>83</v>
      </c>
      <c r="M929" s="15" t="n">
        <v>292</v>
      </c>
      <c r="N929" s="15" t="n">
        <v>4</v>
      </c>
      <c r="P929" s="15" t="n">
        <v>379</v>
      </c>
      <c r="Y929" s="15" t="s">
        <v>142</v>
      </c>
      <c r="AB929" s="15" t="s">
        <v>163</v>
      </c>
      <c r="AC929" s="15" t="n">
        <v>1013</v>
      </c>
      <c r="AD929" s="15" t="n">
        <v>11.9851465</v>
      </c>
      <c r="AE929" s="15" t="n">
        <v>2042</v>
      </c>
      <c r="AF929" s="15" t="s">
        <v>95</v>
      </c>
    </row>
    <row r="930" customFormat="false" ht="15" hidden="false" customHeight="true" outlineLevel="0" collapsed="false">
      <c r="A930" s="15" t="s">
        <v>1841</v>
      </c>
      <c r="B930" s="15" t="s">
        <v>1842</v>
      </c>
      <c r="C930" s="15" t="s">
        <v>134</v>
      </c>
      <c r="D930" s="15" t="s">
        <v>1843</v>
      </c>
      <c r="E930" s="15" t="s">
        <v>136</v>
      </c>
      <c r="F930" s="15" t="s">
        <v>137</v>
      </c>
      <c r="G930" s="15" t="s">
        <v>138</v>
      </c>
      <c r="H930" s="15" t="s">
        <v>136</v>
      </c>
      <c r="I930" s="15" t="s">
        <v>243</v>
      </c>
      <c r="J930" s="15" t="s">
        <v>144</v>
      </c>
      <c r="K930" s="15" t="s">
        <v>1845</v>
      </c>
      <c r="L930" s="15" t="n">
        <v>128</v>
      </c>
      <c r="M930" s="15" t="n">
        <v>136</v>
      </c>
      <c r="N930" s="15" t="n">
        <v>12</v>
      </c>
      <c r="P930" s="15" t="n">
        <v>276</v>
      </c>
      <c r="Y930" s="15" t="s">
        <v>142</v>
      </c>
      <c r="AB930" s="15" t="s">
        <v>163</v>
      </c>
      <c r="AC930" s="15" t="n">
        <v>1013</v>
      </c>
      <c r="AD930" s="15" t="n">
        <v>11.9851465</v>
      </c>
      <c r="AE930" s="15" t="n">
        <v>2042</v>
      </c>
      <c r="AF930" s="15" t="s">
        <v>95</v>
      </c>
    </row>
    <row r="931" customFormat="false" ht="15" hidden="false" customHeight="true" outlineLevel="0" collapsed="false">
      <c r="A931" s="15" t="s">
        <v>1841</v>
      </c>
      <c r="B931" s="15" t="s">
        <v>1842</v>
      </c>
      <c r="C931" s="15" t="s">
        <v>134</v>
      </c>
      <c r="D931" s="15" t="s">
        <v>1843</v>
      </c>
      <c r="E931" s="15" t="s">
        <v>136</v>
      </c>
      <c r="F931" s="15" t="s">
        <v>137</v>
      </c>
      <c r="G931" s="15" t="s">
        <v>138</v>
      </c>
      <c r="H931" s="15" t="s">
        <v>136</v>
      </c>
      <c r="I931" s="15" t="s">
        <v>243</v>
      </c>
      <c r="J931" s="15" t="s">
        <v>150</v>
      </c>
      <c r="K931" s="15" t="s">
        <v>1846</v>
      </c>
      <c r="L931" s="15" t="n">
        <v>292</v>
      </c>
      <c r="M931" s="15" t="n">
        <v>1239</v>
      </c>
      <c r="N931" s="15" t="n">
        <v>3091</v>
      </c>
      <c r="O931" s="15" t="n">
        <v>585</v>
      </c>
      <c r="P931" s="15" t="n">
        <v>5207</v>
      </c>
      <c r="Y931" s="15" t="s">
        <v>142</v>
      </c>
      <c r="AB931" s="15" t="s">
        <v>163</v>
      </c>
      <c r="AC931" s="15" t="n">
        <v>1013</v>
      </c>
      <c r="AD931" s="15" t="n">
        <v>11.9851465</v>
      </c>
      <c r="AE931" s="15" t="n">
        <v>2042</v>
      </c>
      <c r="AF931" s="15" t="s">
        <v>95</v>
      </c>
    </row>
    <row r="932" customFormat="false" ht="15" hidden="false" customHeight="true" outlineLevel="0" collapsed="false">
      <c r="A932" s="15" t="s">
        <v>1841</v>
      </c>
      <c r="B932" s="15" t="s">
        <v>1842</v>
      </c>
      <c r="C932" s="15" t="s">
        <v>134</v>
      </c>
      <c r="D932" s="15" t="s">
        <v>1843</v>
      </c>
      <c r="E932" s="15" t="s">
        <v>136</v>
      </c>
      <c r="F932" s="15" t="s">
        <v>137</v>
      </c>
      <c r="G932" s="15" t="s">
        <v>138</v>
      </c>
      <c r="H932" s="15" t="s">
        <v>136</v>
      </c>
      <c r="I932" s="15" t="s">
        <v>243</v>
      </c>
      <c r="J932" s="15" t="s">
        <v>166</v>
      </c>
      <c r="K932" s="15" t="s">
        <v>1847</v>
      </c>
      <c r="M932" s="15" t="n">
        <v>170</v>
      </c>
      <c r="P932" s="15" t="n">
        <v>170</v>
      </c>
      <c r="Y932" s="15" t="s">
        <v>142</v>
      </c>
      <c r="AB932" s="15" t="s">
        <v>163</v>
      </c>
      <c r="AC932" s="15" t="n">
        <v>1013</v>
      </c>
      <c r="AD932" s="15" t="n">
        <v>11.9851465</v>
      </c>
      <c r="AE932" s="15" t="n">
        <v>2042</v>
      </c>
      <c r="AF932" s="15" t="s">
        <v>95</v>
      </c>
    </row>
    <row r="933" customFormat="false" ht="15" hidden="false" customHeight="true" outlineLevel="0" collapsed="false">
      <c r="A933" s="15" t="s">
        <v>1841</v>
      </c>
      <c r="B933" s="15" t="s">
        <v>1842</v>
      </c>
      <c r="C933" s="15" t="s">
        <v>134</v>
      </c>
      <c r="D933" s="15" t="s">
        <v>1843</v>
      </c>
      <c r="E933" s="15" t="s">
        <v>136</v>
      </c>
      <c r="F933" s="15" t="s">
        <v>137</v>
      </c>
      <c r="G933" s="15" t="s">
        <v>138</v>
      </c>
      <c r="H933" s="15" t="s">
        <v>136</v>
      </c>
      <c r="I933" s="15" t="s">
        <v>243</v>
      </c>
      <c r="J933" s="15" t="s">
        <v>158</v>
      </c>
      <c r="K933" s="15" t="s">
        <v>1848</v>
      </c>
      <c r="L933" s="15" t="n">
        <v>25</v>
      </c>
      <c r="M933" s="15" t="n">
        <v>9</v>
      </c>
      <c r="N933" s="15" t="n">
        <v>17</v>
      </c>
      <c r="P933" s="15" t="n">
        <v>51</v>
      </c>
      <c r="Y933" s="15" t="s">
        <v>142</v>
      </c>
      <c r="AB933" s="15" t="s">
        <v>163</v>
      </c>
      <c r="AC933" s="15" t="n">
        <v>1013</v>
      </c>
      <c r="AD933" s="15" t="n">
        <v>11.9851465</v>
      </c>
      <c r="AE933" s="15" t="n">
        <v>2042</v>
      </c>
      <c r="AF933" s="15" t="s">
        <v>95</v>
      </c>
    </row>
    <row r="934" customFormat="false" ht="15" hidden="false" customHeight="true" outlineLevel="0" collapsed="false">
      <c r="A934" s="15" t="s">
        <v>1841</v>
      </c>
      <c r="B934" s="15" t="s">
        <v>1842</v>
      </c>
      <c r="C934" s="15" t="s">
        <v>134</v>
      </c>
      <c r="D934" s="15" t="s">
        <v>1843</v>
      </c>
      <c r="E934" s="15" t="s">
        <v>136</v>
      </c>
      <c r="F934" s="15" t="s">
        <v>137</v>
      </c>
      <c r="G934" s="15" t="s">
        <v>138</v>
      </c>
      <c r="H934" s="15" t="s">
        <v>136</v>
      </c>
      <c r="I934" s="15" t="s">
        <v>243</v>
      </c>
      <c r="J934" s="15" t="s">
        <v>169</v>
      </c>
      <c r="K934" s="15" t="s">
        <v>1849</v>
      </c>
      <c r="O934" s="15" t="n">
        <v>3</v>
      </c>
      <c r="P934" s="15" t="n">
        <v>3</v>
      </c>
      <c r="Y934" s="15" t="s">
        <v>142</v>
      </c>
      <c r="AB934" s="15" t="s">
        <v>163</v>
      </c>
      <c r="AC934" s="15" t="n">
        <v>1013</v>
      </c>
      <c r="AD934" s="15" t="n">
        <v>11.9851465</v>
      </c>
      <c r="AE934" s="15" t="n">
        <v>2042</v>
      </c>
      <c r="AF934" s="15" t="s">
        <v>95</v>
      </c>
    </row>
    <row r="935" customFormat="false" ht="15" hidden="false" customHeight="true" outlineLevel="0" collapsed="false">
      <c r="A935" s="15" t="s">
        <v>1850</v>
      </c>
      <c r="B935" s="15" t="s">
        <v>1851</v>
      </c>
      <c r="C935" s="15" t="s">
        <v>134</v>
      </c>
      <c r="D935" s="15" t="s">
        <v>541</v>
      </c>
      <c r="E935" s="15" t="s">
        <v>136</v>
      </c>
      <c r="F935" s="15" t="s">
        <v>137</v>
      </c>
      <c r="G935" s="15" t="s">
        <v>1852</v>
      </c>
      <c r="H935" s="15" t="s">
        <v>136</v>
      </c>
      <c r="I935" s="15" t="s">
        <v>139</v>
      </c>
      <c r="J935" s="15" t="s">
        <v>140</v>
      </c>
      <c r="K935" s="15" t="s">
        <v>1853</v>
      </c>
      <c r="N935" s="15" t="n">
        <v>7</v>
      </c>
      <c r="P935" s="15" t="n">
        <v>7</v>
      </c>
      <c r="Y935" s="15" t="s">
        <v>142</v>
      </c>
      <c r="AB935" s="15" t="s">
        <v>143</v>
      </c>
    </row>
    <row r="936" customFormat="false" ht="15" hidden="false" customHeight="true" outlineLevel="0" collapsed="false">
      <c r="A936" s="15" t="s">
        <v>1850</v>
      </c>
      <c r="B936" s="15" t="s">
        <v>1851</v>
      </c>
      <c r="C936" s="15" t="s">
        <v>134</v>
      </c>
      <c r="D936" s="15" t="s">
        <v>541</v>
      </c>
      <c r="E936" s="15" t="s">
        <v>136</v>
      </c>
      <c r="F936" s="15" t="s">
        <v>137</v>
      </c>
      <c r="G936" s="15" t="s">
        <v>1852</v>
      </c>
      <c r="H936" s="15" t="s">
        <v>136</v>
      </c>
      <c r="I936" s="15" t="s">
        <v>139</v>
      </c>
      <c r="J936" s="15" t="s">
        <v>144</v>
      </c>
      <c r="K936" s="15" t="s">
        <v>1854</v>
      </c>
      <c r="N936" s="15" t="n">
        <v>6</v>
      </c>
      <c r="P936" s="15" t="n">
        <v>6</v>
      </c>
      <c r="Y936" s="15" t="s">
        <v>142</v>
      </c>
      <c r="AB936" s="15" t="s">
        <v>143</v>
      </c>
    </row>
    <row r="937" customFormat="false" ht="15" hidden="false" customHeight="true" outlineLevel="0" collapsed="false">
      <c r="A937" s="15" t="s">
        <v>1850</v>
      </c>
      <c r="B937" s="15" t="s">
        <v>1851</v>
      </c>
      <c r="C937" s="15" t="s">
        <v>134</v>
      </c>
      <c r="D937" s="15" t="s">
        <v>541</v>
      </c>
      <c r="E937" s="15" t="s">
        <v>136</v>
      </c>
      <c r="F937" s="15" t="s">
        <v>137</v>
      </c>
      <c r="G937" s="15" t="s">
        <v>1852</v>
      </c>
      <c r="H937" s="15" t="s">
        <v>136</v>
      </c>
      <c r="I937" s="15" t="s">
        <v>139</v>
      </c>
      <c r="J937" s="15" t="s">
        <v>150</v>
      </c>
      <c r="K937" s="15" t="s">
        <v>1855</v>
      </c>
      <c r="M937" s="15" t="n">
        <v>7</v>
      </c>
      <c r="N937" s="15" t="n">
        <v>11</v>
      </c>
      <c r="P937" s="15" t="n">
        <v>18</v>
      </c>
      <c r="Y937" s="15" t="s">
        <v>142</v>
      </c>
      <c r="AB937" s="15" t="s">
        <v>143</v>
      </c>
    </row>
    <row r="938" customFormat="false" ht="15" hidden="false" customHeight="true" outlineLevel="0" collapsed="false">
      <c r="A938" s="15" t="s">
        <v>1850</v>
      </c>
      <c r="B938" s="15" t="s">
        <v>1851</v>
      </c>
      <c r="C938" s="15" t="s">
        <v>134</v>
      </c>
      <c r="D938" s="15" t="s">
        <v>541</v>
      </c>
      <c r="E938" s="15" t="s">
        <v>136</v>
      </c>
      <c r="F938" s="15" t="s">
        <v>137</v>
      </c>
      <c r="G938" s="15" t="s">
        <v>1852</v>
      </c>
      <c r="H938" s="15" t="s">
        <v>136</v>
      </c>
      <c r="I938" s="15" t="s">
        <v>139</v>
      </c>
      <c r="J938" s="15" t="s">
        <v>166</v>
      </c>
      <c r="K938" s="15" t="s">
        <v>1856</v>
      </c>
      <c r="M938" s="15" t="n">
        <v>4</v>
      </c>
      <c r="P938" s="15" t="n">
        <v>4</v>
      </c>
      <c r="Y938" s="15" t="s">
        <v>142</v>
      </c>
      <c r="AB938" s="15" t="s">
        <v>143</v>
      </c>
    </row>
    <row r="939" customFormat="false" ht="15" hidden="false" customHeight="true" outlineLevel="0" collapsed="false">
      <c r="A939" s="15" t="s">
        <v>1850</v>
      </c>
      <c r="B939" s="15" t="s">
        <v>1851</v>
      </c>
      <c r="C939" s="15" t="s">
        <v>134</v>
      </c>
      <c r="D939" s="15" t="s">
        <v>541</v>
      </c>
      <c r="E939" s="15" t="s">
        <v>136</v>
      </c>
      <c r="F939" s="15" t="s">
        <v>137</v>
      </c>
      <c r="G939" s="15" t="s">
        <v>1852</v>
      </c>
      <c r="H939" s="15" t="s">
        <v>136</v>
      </c>
      <c r="I939" s="15" t="s">
        <v>139</v>
      </c>
      <c r="J939" s="15" t="s">
        <v>158</v>
      </c>
      <c r="K939" s="15" t="s">
        <v>1857</v>
      </c>
      <c r="N939" s="15" t="n">
        <v>1</v>
      </c>
      <c r="P939" s="15" t="n">
        <v>1</v>
      </c>
      <c r="Y939" s="15" t="s">
        <v>142</v>
      </c>
      <c r="AB939" s="15" t="s">
        <v>143</v>
      </c>
    </row>
    <row r="940" customFormat="false" ht="15" hidden="false" customHeight="true" outlineLevel="0" collapsed="false">
      <c r="A940" s="15" t="s">
        <v>1850</v>
      </c>
      <c r="B940" s="15" t="s">
        <v>1851</v>
      </c>
      <c r="C940" s="15" t="s">
        <v>134</v>
      </c>
      <c r="D940" s="15" t="s">
        <v>541</v>
      </c>
      <c r="E940" s="15" t="s">
        <v>136</v>
      </c>
      <c r="F940" s="15" t="s">
        <v>137</v>
      </c>
      <c r="G940" s="15" t="s">
        <v>1852</v>
      </c>
      <c r="H940" s="15" t="s">
        <v>136</v>
      </c>
      <c r="I940" s="15" t="s">
        <v>139</v>
      </c>
      <c r="J940" s="15" t="s">
        <v>169</v>
      </c>
      <c r="K940" s="15" t="s">
        <v>1858</v>
      </c>
      <c r="N940" s="15" t="n">
        <v>1</v>
      </c>
      <c r="P940" s="15" t="n">
        <v>1</v>
      </c>
      <c r="Y940" s="15" t="s">
        <v>142</v>
      </c>
      <c r="AB940" s="15" t="s">
        <v>143</v>
      </c>
    </row>
    <row r="941" customFormat="false" ht="15" hidden="false" customHeight="true" outlineLevel="0" collapsed="false">
      <c r="A941" s="15" t="s">
        <v>1859</v>
      </c>
      <c r="B941" s="15" t="s">
        <v>1860</v>
      </c>
      <c r="C941" s="15" t="s">
        <v>217</v>
      </c>
      <c r="D941" s="15" t="s">
        <v>235</v>
      </c>
      <c r="E941" s="15" t="s">
        <v>136</v>
      </c>
      <c r="F941" s="15" t="s">
        <v>137</v>
      </c>
      <c r="G941" s="15" t="s">
        <v>308</v>
      </c>
      <c r="H941" s="15" t="s">
        <v>136</v>
      </c>
      <c r="I941" s="15" t="s">
        <v>243</v>
      </c>
      <c r="J941" s="15" t="s">
        <v>144</v>
      </c>
      <c r="K941" s="15" t="s">
        <v>1861</v>
      </c>
      <c r="M941" s="15" t="n">
        <v>700</v>
      </c>
      <c r="P941" s="15" t="n">
        <v>700</v>
      </c>
      <c r="Y941" s="15" t="s">
        <v>142</v>
      </c>
      <c r="AB941" s="15" t="s">
        <v>143</v>
      </c>
    </row>
    <row r="942" customFormat="false" ht="15" hidden="false" customHeight="true" outlineLevel="0" collapsed="false">
      <c r="A942" s="15" t="s">
        <v>1859</v>
      </c>
      <c r="B942" s="15" t="s">
        <v>1860</v>
      </c>
      <c r="C942" s="15" t="s">
        <v>217</v>
      </c>
      <c r="D942" s="15" t="s">
        <v>235</v>
      </c>
      <c r="E942" s="15" t="s">
        <v>136</v>
      </c>
      <c r="F942" s="15" t="s">
        <v>137</v>
      </c>
      <c r="G942" s="15" t="s">
        <v>308</v>
      </c>
      <c r="H942" s="15" t="s">
        <v>136</v>
      </c>
      <c r="I942" s="15" t="s">
        <v>243</v>
      </c>
      <c r="J942" s="15" t="s">
        <v>150</v>
      </c>
      <c r="K942" s="15" t="s">
        <v>1862</v>
      </c>
      <c r="L942" s="15" t="n">
        <v>55</v>
      </c>
      <c r="M942" s="15" t="n">
        <v>8</v>
      </c>
      <c r="N942" s="15" t="n">
        <v>17</v>
      </c>
      <c r="P942" s="15" t="n">
        <v>80</v>
      </c>
      <c r="Y942" s="15" t="s">
        <v>142</v>
      </c>
      <c r="AB942" s="15" t="s">
        <v>143</v>
      </c>
    </row>
    <row r="943" customFormat="false" ht="15" hidden="false" customHeight="true" outlineLevel="0" collapsed="false">
      <c r="A943" s="15" t="s">
        <v>1859</v>
      </c>
      <c r="B943" s="15" t="s">
        <v>1860</v>
      </c>
      <c r="C943" s="15" t="s">
        <v>217</v>
      </c>
      <c r="D943" s="15" t="s">
        <v>235</v>
      </c>
      <c r="E943" s="15" t="s">
        <v>136</v>
      </c>
      <c r="F943" s="15" t="s">
        <v>137</v>
      </c>
      <c r="G943" s="15" t="s">
        <v>308</v>
      </c>
      <c r="H943" s="15" t="s">
        <v>136</v>
      </c>
      <c r="I943" s="15" t="s">
        <v>243</v>
      </c>
      <c r="J943" s="15" t="s">
        <v>158</v>
      </c>
      <c r="K943" s="15" t="s">
        <v>1863</v>
      </c>
      <c r="M943" s="15" t="n">
        <v>3</v>
      </c>
      <c r="N943" s="15" t="n">
        <v>9</v>
      </c>
      <c r="O943" s="15" t="n">
        <v>7</v>
      </c>
      <c r="P943" s="15" t="n">
        <v>19</v>
      </c>
      <c r="Y943" s="15" t="s">
        <v>142</v>
      </c>
      <c r="AB943" s="15" t="s">
        <v>143</v>
      </c>
    </row>
    <row r="944" customFormat="false" ht="15" hidden="false" customHeight="true" outlineLevel="0" collapsed="false">
      <c r="A944" s="15" t="s">
        <v>1859</v>
      </c>
      <c r="B944" s="15" t="s">
        <v>1860</v>
      </c>
      <c r="C944" s="15" t="s">
        <v>217</v>
      </c>
      <c r="D944" s="15" t="s">
        <v>235</v>
      </c>
      <c r="E944" s="15" t="s">
        <v>136</v>
      </c>
      <c r="F944" s="15" t="s">
        <v>137</v>
      </c>
      <c r="G944" s="15" t="s">
        <v>308</v>
      </c>
      <c r="H944" s="15" t="s">
        <v>136</v>
      </c>
      <c r="I944" s="15" t="s">
        <v>243</v>
      </c>
      <c r="J944" s="15" t="s">
        <v>169</v>
      </c>
      <c r="K944" s="15" t="s">
        <v>1864</v>
      </c>
      <c r="N944" s="15" t="n">
        <v>12</v>
      </c>
      <c r="P944" s="15" t="n">
        <v>12</v>
      </c>
      <c r="Y944" s="15" t="s">
        <v>142</v>
      </c>
      <c r="AB944" s="15" t="s">
        <v>143</v>
      </c>
    </row>
    <row r="945" customFormat="false" ht="15" hidden="false" customHeight="true" outlineLevel="0" collapsed="false">
      <c r="A945" s="15" t="s">
        <v>1865</v>
      </c>
      <c r="B945" s="15" t="s">
        <v>1866</v>
      </c>
      <c r="C945" s="15" t="s">
        <v>217</v>
      </c>
      <c r="D945" s="15" t="s">
        <v>235</v>
      </c>
      <c r="E945" s="15" t="s">
        <v>136</v>
      </c>
      <c r="F945" s="15" t="s">
        <v>137</v>
      </c>
      <c r="G945" s="15" t="s">
        <v>219</v>
      </c>
      <c r="H945" s="15" t="s">
        <v>136</v>
      </c>
      <c r="I945" s="15" t="s">
        <v>243</v>
      </c>
      <c r="J945" s="15" t="s">
        <v>140</v>
      </c>
      <c r="K945" s="15" t="s">
        <v>1867</v>
      </c>
      <c r="N945" s="15" t="n">
        <v>31</v>
      </c>
      <c r="P945" s="15" t="n">
        <v>31</v>
      </c>
      <c r="Y945" s="15" t="s">
        <v>142</v>
      </c>
      <c r="AB945" s="15" t="s">
        <v>143</v>
      </c>
    </row>
    <row r="946" customFormat="false" ht="15" hidden="false" customHeight="true" outlineLevel="0" collapsed="false">
      <c r="A946" s="15" t="s">
        <v>1865</v>
      </c>
      <c r="B946" s="15" t="s">
        <v>1866</v>
      </c>
      <c r="C946" s="15" t="s">
        <v>217</v>
      </c>
      <c r="D946" s="15" t="s">
        <v>235</v>
      </c>
      <c r="E946" s="15" t="s">
        <v>136</v>
      </c>
      <c r="F946" s="15" t="s">
        <v>137</v>
      </c>
      <c r="G946" s="15" t="s">
        <v>219</v>
      </c>
      <c r="H946" s="15" t="s">
        <v>136</v>
      </c>
      <c r="I946" s="15" t="s">
        <v>243</v>
      </c>
      <c r="J946" s="15" t="s">
        <v>150</v>
      </c>
      <c r="K946" s="15" t="s">
        <v>1868</v>
      </c>
      <c r="L946" s="15" t="n">
        <v>124</v>
      </c>
      <c r="M946" s="15" t="n">
        <v>16</v>
      </c>
      <c r="N946" s="15" t="n">
        <v>24</v>
      </c>
      <c r="O946" s="15" t="n">
        <v>14</v>
      </c>
      <c r="P946" s="15" t="n">
        <v>178</v>
      </c>
      <c r="Y946" s="15" t="s">
        <v>142</v>
      </c>
      <c r="AB946" s="15" t="s">
        <v>143</v>
      </c>
    </row>
    <row r="947" customFormat="false" ht="15" hidden="false" customHeight="true" outlineLevel="0" collapsed="false">
      <c r="A947" s="15" t="s">
        <v>1865</v>
      </c>
      <c r="B947" s="15" t="s">
        <v>1866</v>
      </c>
      <c r="C947" s="15" t="s">
        <v>217</v>
      </c>
      <c r="D947" s="15" t="s">
        <v>235</v>
      </c>
      <c r="E947" s="15" t="s">
        <v>136</v>
      </c>
      <c r="F947" s="15" t="s">
        <v>137</v>
      </c>
      <c r="G947" s="15" t="s">
        <v>219</v>
      </c>
      <c r="H947" s="15" t="s">
        <v>136</v>
      </c>
      <c r="I947" s="15" t="s">
        <v>243</v>
      </c>
      <c r="J947" s="15" t="s">
        <v>166</v>
      </c>
      <c r="K947" s="15" t="s">
        <v>1869</v>
      </c>
      <c r="N947" s="15" t="n">
        <v>0</v>
      </c>
      <c r="P947" s="15" t="n">
        <v>0</v>
      </c>
      <c r="Y947" s="15" t="s">
        <v>142</v>
      </c>
      <c r="AB947" s="15" t="s">
        <v>143</v>
      </c>
    </row>
    <row r="948" customFormat="false" ht="15" hidden="false" customHeight="true" outlineLevel="0" collapsed="false">
      <c r="A948" s="15" t="s">
        <v>1865</v>
      </c>
      <c r="B948" s="15" t="s">
        <v>1866</v>
      </c>
      <c r="C948" s="15" t="s">
        <v>217</v>
      </c>
      <c r="D948" s="15" t="s">
        <v>235</v>
      </c>
      <c r="E948" s="15" t="s">
        <v>136</v>
      </c>
      <c r="F948" s="15" t="s">
        <v>137</v>
      </c>
      <c r="G948" s="15" t="s">
        <v>219</v>
      </c>
      <c r="H948" s="15" t="s">
        <v>136</v>
      </c>
      <c r="I948" s="15" t="s">
        <v>243</v>
      </c>
      <c r="J948" s="15" t="s">
        <v>158</v>
      </c>
      <c r="K948" s="15" t="s">
        <v>1870</v>
      </c>
      <c r="L948" s="15" t="n">
        <v>8</v>
      </c>
      <c r="M948" s="15" t="n">
        <v>3</v>
      </c>
      <c r="N948" s="15" t="n">
        <v>4</v>
      </c>
      <c r="P948" s="15" t="n">
        <v>15</v>
      </c>
      <c r="Y948" s="15" t="s">
        <v>142</v>
      </c>
      <c r="AB948" s="15" t="s">
        <v>143</v>
      </c>
    </row>
    <row r="949" customFormat="false" ht="15" hidden="false" customHeight="true" outlineLevel="0" collapsed="false">
      <c r="A949" s="15" t="s">
        <v>1865</v>
      </c>
      <c r="B949" s="15" t="s">
        <v>1866</v>
      </c>
      <c r="C949" s="15" t="s">
        <v>217</v>
      </c>
      <c r="D949" s="15" t="s">
        <v>235</v>
      </c>
      <c r="E949" s="15" t="s">
        <v>136</v>
      </c>
      <c r="F949" s="15" t="s">
        <v>137</v>
      </c>
      <c r="G949" s="15" t="s">
        <v>219</v>
      </c>
      <c r="H949" s="15" t="s">
        <v>136</v>
      </c>
      <c r="I949" s="15" t="s">
        <v>243</v>
      </c>
      <c r="J949" s="15" t="s">
        <v>169</v>
      </c>
      <c r="K949" s="15" t="s">
        <v>1871</v>
      </c>
      <c r="N949" s="15" t="n">
        <v>5</v>
      </c>
      <c r="O949" s="15" t="n">
        <v>14</v>
      </c>
      <c r="P949" s="15" t="n">
        <v>19</v>
      </c>
      <c r="Y949" s="15" t="s">
        <v>142</v>
      </c>
      <c r="AB949" s="15" t="s">
        <v>143</v>
      </c>
    </row>
    <row r="950" customFormat="false" ht="15" hidden="false" customHeight="true" outlineLevel="0" collapsed="false">
      <c r="A950" s="15" t="s">
        <v>1872</v>
      </c>
      <c r="B950" s="15" t="s">
        <v>1873</v>
      </c>
      <c r="C950" s="15" t="s">
        <v>134</v>
      </c>
      <c r="D950" s="15" t="s">
        <v>177</v>
      </c>
      <c r="E950" s="15" t="s">
        <v>136</v>
      </c>
      <c r="F950" s="15" t="s">
        <v>137</v>
      </c>
      <c r="G950" s="15" t="s">
        <v>1874</v>
      </c>
      <c r="H950" s="15" t="s">
        <v>136</v>
      </c>
      <c r="I950" s="15" t="s">
        <v>243</v>
      </c>
      <c r="J950" s="15" t="s">
        <v>140</v>
      </c>
      <c r="K950" s="15" t="s">
        <v>1875</v>
      </c>
      <c r="L950" s="15" t="n">
        <v>25</v>
      </c>
      <c r="M950" s="15" t="n">
        <v>129</v>
      </c>
      <c r="N950" s="15" t="n">
        <v>3</v>
      </c>
      <c r="P950" s="15" t="n">
        <v>157</v>
      </c>
      <c r="Y950" s="15" t="s">
        <v>142</v>
      </c>
      <c r="AB950" s="15" t="s">
        <v>143</v>
      </c>
    </row>
    <row r="951" customFormat="false" ht="15" hidden="false" customHeight="true" outlineLevel="0" collapsed="false">
      <c r="A951" s="15" t="s">
        <v>1872</v>
      </c>
      <c r="B951" s="15" t="s">
        <v>1873</v>
      </c>
      <c r="C951" s="15" t="s">
        <v>134</v>
      </c>
      <c r="D951" s="15" t="s">
        <v>177</v>
      </c>
      <c r="E951" s="15" t="s">
        <v>136</v>
      </c>
      <c r="F951" s="15" t="s">
        <v>137</v>
      </c>
      <c r="G951" s="15" t="s">
        <v>1874</v>
      </c>
      <c r="H951" s="15" t="s">
        <v>136</v>
      </c>
      <c r="I951" s="15" t="s">
        <v>243</v>
      </c>
      <c r="J951" s="15" t="s">
        <v>144</v>
      </c>
      <c r="K951" s="15" t="s">
        <v>1876</v>
      </c>
      <c r="L951" s="15" t="n">
        <v>161</v>
      </c>
      <c r="M951" s="15" t="n">
        <v>68</v>
      </c>
      <c r="N951" s="15" t="n">
        <v>71</v>
      </c>
      <c r="O951" s="15" t="n">
        <v>54</v>
      </c>
      <c r="P951" s="15" t="n">
        <v>354</v>
      </c>
      <c r="Y951" s="15" t="s">
        <v>142</v>
      </c>
      <c r="AB951" s="15" t="s">
        <v>143</v>
      </c>
    </row>
    <row r="952" customFormat="false" ht="15" hidden="false" customHeight="true" outlineLevel="0" collapsed="false">
      <c r="A952" s="15" t="s">
        <v>1872</v>
      </c>
      <c r="B952" s="15" t="s">
        <v>1873</v>
      </c>
      <c r="C952" s="15" t="s">
        <v>134</v>
      </c>
      <c r="D952" s="15" t="s">
        <v>177</v>
      </c>
      <c r="E952" s="15" t="s">
        <v>136</v>
      </c>
      <c r="F952" s="15" t="s">
        <v>137</v>
      </c>
      <c r="G952" s="15" t="s">
        <v>1874</v>
      </c>
      <c r="H952" s="15" t="s">
        <v>136</v>
      </c>
      <c r="I952" s="15" t="s">
        <v>243</v>
      </c>
      <c r="J952" s="15" t="s">
        <v>150</v>
      </c>
      <c r="K952" s="15" t="s">
        <v>1877</v>
      </c>
      <c r="L952" s="15" t="n">
        <v>360</v>
      </c>
      <c r="M952" s="15" t="n">
        <v>448</v>
      </c>
      <c r="N952" s="15" t="n">
        <v>571</v>
      </c>
      <c r="O952" s="15" t="n">
        <v>277</v>
      </c>
      <c r="P952" s="15" t="n">
        <v>1656</v>
      </c>
      <c r="Y952" s="15" t="s">
        <v>142</v>
      </c>
      <c r="AB952" s="15" t="s">
        <v>143</v>
      </c>
    </row>
    <row r="953" customFormat="false" ht="15" hidden="false" customHeight="true" outlineLevel="0" collapsed="false">
      <c r="A953" s="15" t="s">
        <v>1872</v>
      </c>
      <c r="B953" s="15" t="s">
        <v>1873</v>
      </c>
      <c r="C953" s="15" t="s">
        <v>134</v>
      </c>
      <c r="D953" s="15" t="s">
        <v>177</v>
      </c>
      <c r="E953" s="15" t="s">
        <v>136</v>
      </c>
      <c r="F953" s="15" t="s">
        <v>137</v>
      </c>
      <c r="G953" s="15" t="s">
        <v>1874</v>
      </c>
      <c r="H953" s="15" t="s">
        <v>136</v>
      </c>
      <c r="I953" s="15" t="s">
        <v>243</v>
      </c>
      <c r="J953" s="15" t="s">
        <v>166</v>
      </c>
      <c r="K953" s="15" t="s">
        <v>1878</v>
      </c>
      <c r="L953" s="15" t="n">
        <v>290</v>
      </c>
      <c r="N953" s="15" t="n">
        <v>0</v>
      </c>
      <c r="O953" s="15" t="n">
        <v>50</v>
      </c>
      <c r="P953" s="15" t="n">
        <v>340</v>
      </c>
      <c r="Y953" s="15" t="s">
        <v>142</v>
      </c>
      <c r="AB953" s="15" t="s">
        <v>143</v>
      </c>
    </row>
    <row r="954" customFormat="false" ht="15" hidden="false" customHeight="true" outlineLevel="0" collapsed="false">
      <c r="A954" s="15" t="s">
        <v>1872</v>
      </c>
      <c r="B954" s="15" t="s">
        <v>1873</v>
      </c>
      <c r="C954" s="15" t="s">
        <v>134</v>
      </c>
      <c r="D954" s="15" t="s">
        <v>177</v>
      </c>
      <c r="E954" s="15" t="s">
        <v>136</v>
      </c>
      <c r="F954" s="15" t="s">
        <v>137</v>
      </c>
      <c r="G954" s="15" t="s">
        <v>1874</v>
      </c>
      <c r="H954" s="15" t="s">
        <v>136</v>
      </c>
      <c r="I954" s="15" t="s">
        <v>243</v>
      </c>
      <c r="J954" s="15" t="s">
        <v>158</v>
      </c>
      <c r="K954" s="15" t="s">
        <v>1879</v>
      </c>
      <c r="L954" s="15" t="n">
        <v>205</v>
      </c>
      <c r="M954" s="15" t="n">
        <v>208</v>
      </c>
      <c r="N954" s="15" t="n">
        <v>251</v>
      </c>
      <c r="O954" s="15" t="n">
        <v>66</v>
      </c>
      <c r="P954" s="15" t="n">
        <v>730</v>
      </c>
      <c r="Y954" s="15" t="s">
        <v>142</v>
      </c>
      <c r="AB954" s="15" t="s">
        <v>143</v>
      </c>
    </row>
    <row r="955" customFormat="false" ht="15" hidden="false" customHeight="true" outlineLevel="0" collapsed="false">
      <c r="A955" s="15" t="s">
        <v>1872</v>
      </c>
      <c r="B955" s="15" t="s">
        <v>1873</v>
      </c>
      <c r="C955" s="15" t="s">
        <v>134</v>
      </c>
      <c r="D955" s="15" t="s">
        <v>177</v>
      </c>
      <c r="E955" s="15" t="s">
        <v>136</v>
      </c>
      <c r="F955" s="15" t="s">
        <v>137</v>
      </c>
      <c r="G955" s="15" t="s">
        <v>1874</v>
      </c>
      <c r="H955" s="15" t="s">
        <v>136</v>
      </c>
      <c r="I955" s="15" t="s">
        <v>243</v>
      </c>
      <c r="J955" s="15" t="s">
        <v>169</v>
      </c>
      <c r="K955" s="15" t="s">
        <v>1880</v>
      </c>
      <c r="N955" s="15" t="n">
        <v>11</v>
      </c>
      <c r="P955" s="15" t="n">
        <v>11</v>
      </c>
      <c r="Y955" s="15" t="s">
        <v>142</v>
      </c>
      <c r="AB955" s="15" t="s">
        <v>143</v>
      </c>
    </row>
    <row r="956" customFormat="false" ht="15" hidden="false" customHeight="true" outlineLevel="0" collapsed="false">
      <c r="A956" s="15" t="s">
        <v>1881</v>
      </c>
      <c r="B956" s="15" t="s">
        <v>1882</v>
      </c>
      <c r="C956" s="15" t="s">
        <v>134</v>
      </c>
      <c r="D956" s="15" t="s">
        <v>541</v>
      </c>
      <c r="E956" s="15" t="s">
        <v>136</v>
      </c>
      <c r="F956" s="15" t="s">
        <v>137</v>
      </c>
      <c r="G956" s="15" t="s">
        <v>451</v>
      </c>
      <c r="H956" s="15" t="s">
        <v>136</v>
      </c>
      <c r="I956" s="15" t="s">
        <v>243</v>
      </c>
      <c r="J956" s="15" t="s">
        <v>140</v>
      </c>
      <c r="K956" s="15" t="s">
        <v>1883</v>
      </c>
      <c r="L956" s="15" t="n">
        <v>121</v>
      </c>
      <c r="N956" s="15" t="n">
        <v>141</v>
      </c>
      <c r="O956" s="15" t="n">
        <v>70</v>
      </c>
      <c r="P956" s="15" t="n">
        <v>332</v>
      </c>
      <c r="Y956" s="15" t="s">
        <v>142</v>
      </c>
      <c r="AB956" s="15" t="s">
        <v>143</v>
      </c>
    </row>
    <row r="957" customFormat="false" ht="15" hidden="false" customHeight="true" outlineLevel="0" collapsed="false">
      <c r="A957" s="15" t="s">
        <v>1881</v>
      </c>
      <c r="B957" s="15" t="s">
        <v>1882</v>
      </c>
      <c r="C957" s="15" t="s">
        <v>134</v>
      </c>
      <c r="D957" s="15" t="s">
        <v>541</v>
      </c>
      <c r="E957" s="15" t="s">
        <v>136</v>
      </c>
      <c r="F957" s="15" t="s">
        <v>137</v>
      </c>
      <c r="G957" s="15" t="s">
        <v>451</v>
      </c>
      <c r="H957" s="15" t="s">
        <v>136</v>
      </c>
      <c r="I957" s="15" t="s">
        <v>243</v>
      </c>
      <c r="J957" s="15" t="s">
        <v>150</v>
      </c>
      <c r="K957" s="15" t="s">
        <v>1884</v>
      </c>
      <c r="L957" s="15" t="n">
        <v>420</v>
      </c>
      <c r="M957" s="15" t="n">
        <v>231</v>
      </c>
      <c r="N957" s="15" t="n">
        <v>880</v>
      </c>
      <c r="O957" s="15" t="n">
        <v>330</v>
      </c>
      <c r="P957" s="15" t="n">
        <v>1861</v>
      </c>
      <c r="Y957" s="15" t="s">
        <v>142</v>
      </c>
      <c r="AB957" s="15" t="s">
        <v>143</v>
      </c>
    </row>
    <row r="958" customFormat="false" ht="15" hidden="false" customHeight="true" outlineLevel="0" collapsed="false">
      <c r="A958" s="15" t="s">
        <v>1881</v>
      </c>
      <c r="B958" s="15" t="s">
        <v>1882</v>
      </c>
      <c r="C958" s="15" t="s">
        <v>134</v>
      </c>
      <c r="D958" s="15" t="s">
        <v>541</v>
      </c>
      <c r="E958" s="15" t="s">
        <v>136</v>
      </c>
      <c r="F958" s="15" t="s">
        <v>137</v>
      </c>
      <c r="G958" s="15" t="s">
        <v>451</v>
      </c>
      <c r="H958" s="15" t="s">
        <v>136</v>
      </c>
      <c r="I958" s="15" t="s">
        <v>243</v>
      </c>
      <c r="J958" s="15" t="s">
        <v>166</v>
      </c>
      <c r="K958" s="15" t="s">
        <v>1885</v>
      </c>
      <c r="L958" s="15" t="n">
        <v>320</v>
      </c>
      <c r="P958" s="15" t="n">
        <v>320</v>
      </c>
      <c r="Y958" s="15" t="s">
        <v>142</v>
      </c>
      <c r="AB958" s="15" t="s">
        <v>143</v>
      </c>
    </row>
    <row r="959" customFormat="false" ht="15" hidden="false" customHeight="true" outlineLevel="0" collapsed="false">
      <c r="A959" s="15" t="s">
        <v>1881</v>
      </c>
      <c r="B959" s="15" t="s">
        <v>1882</v>
      </c>
      <c r="C959" s="15" t="s">
        <v>134</v>
      </c>
      <c r="D959" s="15" t="s">
        <v>541</v>
      </c>
      <c r="E959" s="15" t="s">
        <v>136</v>
      </c>
      <c r="F959" s="15" t="s">
        <v>137</v>
      </c>
      <c r="G959" s="15" t="s">
        <v>451</v>
      </c>
      <c r="H959" s="15" t="s">
        <v>136</v>
      </c>
      <c r="I959" s="15" t="s">
        <v>243</v>
      </c>
      <c r="J959" s="15" t="s">
        <v>158</v>
      </c>
      <c r="K959" s="15" t="s">
        <v>1886</v>
      </c>
      <c r="L959" s="15" t="n">
        <v>12</v>
      </c>
      <c r="M959" s="15" t="n">
        <v>11</v>
      </c>
      <c r="N959" s="15" t="n">
        <v>41</v>
      </c>
      <c r="O959" s="15" t="n">
        <v>18</v>
      </c>
      <c r="P959" s="15" t="n">
        <v>82</v>
      </c>
      <c r="Y959" s="15" t="s">
        <v>142</v>
      </c>
      <c r="AB959" s="15" t="s">
        <v>143</v>
      </c>
    </row>
    <row r="960" customFormat="false" ht="15" hidden="false" customHeight="true" outlineLevel="0" collapsed="false">
      <c r="A960" s="15" t="s">
        <v>1887</v>
      </c>
      <c r="B960" s="15" t="s">
        <v>1888</v>
      </c>
      <c r="C960" s="15" t="s">
        <v>148</v>
      </c>
      <c r="E960" s="15" t="s">
        <v>136</v>
      </c>
      <c r="F960" s="15" t="s">
        <v>137</v>
      </c>
      <c r="G960" s="15" t="s">
        <v>1889</v>
      </c>
      <c r="H960" s="15" t="s">
        <v>136</v>
      </c>
      <c r="I960" s="15" t="s">
        <v>139</v>
      </c>
      <c r="J960" s="15" t="s">
        <v>150</v>
      </c>
      <c r="K960" s="15" t="s">
        <v>1890</v>
      </c>
      <c r="O960" s="15" t="n">
        <v>2</v>
      </c>
      <c r="P960" s="15" t="n">
        <v>2</v>
      </c>
      <c r="Y960" s="15" t="s">
        <v>142</v>
      </c>
      <c r="AB960" s="15" t="s">
        <v>143</v>
      </c>
    </row>
    <row r="961" customFormat="false" ht="15" hidden="false" customHeight="true" outlineLevel="0" collapsed="false">
      <c r="A961" s="15" t="s">
        <v>1891</v>
      </c>
      <c r="B961" s="15" t="s">
        <v>1892</v>
      </c>
      <c r="C961" s="15" t="s">
        <v>148</v>
      </c>
      <c r="E961" s="15" t="s">
        <v>136</v>
      </c>
      <c r="F961" s="15" t="s">
        <v>137</v>
      </c>
      <c r="G961" s="15" t="s">
        <v>573</v>
      </c>
      <c r="H961" s="15" t="s">
        <v>136</v>
      </c>
      <c r="I961" s="15" t="s">
        <v>139</v>
      </c>
      <c r="J961" s="15" t="s">
        <v>166</v>
      </c>
      <c r="K961" s="15" t="s">
        <v>1893</v>
      </c>
      <c r="M961" s="15" t="n">
        <v>50</v>
      </c>
      <c r="P961" s="15" t="n">
        <v>50</v>
      </c>
      <c r="Y961" s="15" t="s">
        <v>142</v>
      </c>
      <c r="AB961" s="15" t="s">
        <v>143</v>
      </c>
    </row>
    <row r="962" customFormat="false" ht="15" hidden="false" customHeight="true" outlineLevel="0" collapsed="false">
      <c r="A962" s="15" t="s">
        <v>1894</v>
      </c>
      <c r="B962" s="15" t="s">
        <v>1895</v>
      </c>
      <c r="C962" s="15" t="s">
        <v>134</v>
      </c>
      <c r="D962" s="15" t="s">
        <v>135</v>
      </c>
      <c r="E962" s="15" t="s">
        <v>136</v>
      </c>
      <c r="F962" s="15" t="s">
        <v>137</v>
      </c>
      <c r="G962" s="15" t="s">
        <v>451</v>
      </c>
      <c r="H962" s="15" t="s">
        <v>136</v>
      </c>
      <c r="I962" s="15" t="s">
        <v>243</v>
      </c>
      <c r="J962" s="15" t="s">
        <v>140</v>
      </c>
      <c r="K962" s="15" t="s">
        <v>1896</v>
      </c>
      <c r="L962" s="15" t="n">
        <v>5</v>
      </c>
      <c r="M962" s="15" t="n">
        <v>2</v>
      </c>
      <c r="N962" s="15" t="n">
        <v>12</v>
      </c>
      <c r="P962" s="15" t="n">
        <v>19</v>
      </c>
      <c r="Y962" s="15" t="s">
        <v>142</v>
      </c>
      <c r="AB962" s="15" t="s">
        <v>163</v>
      </c>
      <c r="AC962" s="15" t="n">
        <v>950</v>
      </c>
      <c r="AD962" s="15" t="n">
        <v>8.3075028</v>
      </c>
      <c r="AE962" s="15" t="n">
        <v>900</v>
      </c>
      <c r="AF962" s="15" t="s">
        <v>95</v>
      </c>
    </row>
    <row r="963" customFormat="false" ht="15" hidden="false" customHeight="true" outlineLevel="0" collapsed="false">
      <c r="A963" s="15" t="s">
        <v>1894</v>
      </c>
      <c r="B963" s="15" t="s">
        <v>1895</v>
      </c>
      <c r="C963" s="15" t="s">
        <v>134</v>
      </c>
      <c r="D963" s="15" t="s">
        <v>135</v>
      </c>
      <c r="E963" s="15" t="s">
        <v>136</v>
      </c>
      <c r="F963" s="15" t="s">
        <v>137</v>
      </c>
      <c r="G963" s="15" t="s">
        <v>451</v>
      </c>
      <c r="H963" s="15" t="s">
        <v>136</v>
      </c>
      <c r="I963" s="15" t="s">
        <v>243</v>
      </c>
      <c r="J963" s="15" t="s">
        <v>144</v>
      </c>
      <c r="K963" s="15" t="s">
        <v>1897</v>
      </c>
      <c r="L963" s="15" t="n">
        <v>3</v>
      </c>
      <c r="N963" s="15" t="n">
        <v>97</v>
      </c>
      <c r="O963" s="15" t="n">
        <v>34</v>
      </c>
      <c r="P963" s="15" t="n">
        <v>134</v>
      </c>
      <c r="Y963" s="15" t="s">
        <v>142</v>
      </c>
      <c r="AB963" s="15" t="s">
        <v>163</v>
      </c>
      <c r="AC963" s="15" t="n">
        <v>950</v>
      </c>
      <c r="AD963" s="15" t="n">
        <v>8.3075028</v>
      </c>
      <c r="AE963" s="15" t="n">
        <v>900</v>
      </c>
      <c r="AF963" s="15" t="s">
        <v>95</v>
      </c>
    </row>
    <row r="964" customFormat="false" ht="15" hidden="false" customHeight="true" outlineLevel="0" collapsed="false">
      <c r="A964" s="15" t="s">
        <v>1894</v>
      </c>
      <c r="B964" s="15" t="s">
        <v>1895</v>
      </c>
      <c r="C964" s="15" t="s">
        <v>134</v>
      </c>
      <c r="D964" s="15" t="s">
        <v>135</v>
      </c>
      <c r="E964" s="15" t="s">
        <v>136</v>
      </c>
      <c r="F964" s="15" t="s">
        <v>137</v>
      </c>
      <c r="G964" s="15" t="s">
        <v>451</v>
      </c>
      <c r="H964" s="15" t="s">
        <v>136</v>
      </c>
      <c r="I964" s="15" t="s">
        <v>243</v>
      </c>
      <c r="J964" s="15" t="s">
        <v>150</v>
      </c>
      <c r="K964" s="15" t="s">
        <v>1898</v>
      </c>
      <c r="L964" s="15" t="n">
        <v>1392</v>
      </c>
      <c r="M964" s="15" t="n">
        <v>2772</v>
      </c>
      <c r="N964" s="15" t="n">
        <v>1916</v>
      </c>
      <c r="O964" s="15" t="n">
        <v>564</v>
      </c>
      <c r="P964" s="15" t="n">
        <v>6644</v>
      </c>
      <c r="Y964" s="15" t="s">
        <v>142</v>
      </c>
      <c r="AB964" s="15" t="s">
        <v>163</v>
      </c>
      <c r="AC964" s="15" t="n">
        <v>950</v>
      </c>
      <c r="AD964" s="15" t="n">
        <v>8.3075028</v>
      </c>
      <c r="AE964" s="15" t="n">
        <v>900</v>
      </c>
      <c r="AF964" s="15" t="s">
        <v>95</v>
      </c>
    </row>
    <row r="965" customFormat="false" ht="15" hidden="false" customHeight="true" outlineLevel="0" collapsed="false">
      <c r="A965" s="15" t="s">
        <v>1894</v>
      </c>
      <c r="B965" s="15" t="s">
        <v>1895</v>
      </c>
      <c r="C965" s="15" t="s">
        <v>134</v>
      </c>
      <c r="D965" s="15" t="s">
        <v>135</v>
      </c>
      <c r="E965" s="15" t="s">
        <v>136</v>
      </c>
      <c r="F965" s="15" t="s">
        <v>137</v>
      </c>
      <c r="G965" s="15" t="s">
        <v>451</v>
      </c>
      <c r="H965" s="15" t="s">
        <v>136</v>
      </c>
      <c r="I965" s="15" t="s">
        <v>243</v>
      </c>
      <c r="J965" s="15" t="s">
        <v>166</v>
      </c>
      <c r="K965" s="15" t="s">
        <v>1899</v>
      </c>
      <c r="L965" s="15" t="n">
        <v>890</v>
      </c>
      <c r="M965" s="15" t="n">
        <v>2270</v>
      </c>
      <c r="N965" s="15" t="n">
        <v>900</v>
      </c>
      <c r="P965" s="15" t="n">
        <v>4060</v>
      </c>
      <c r="Y965" s="15" t="s">
        <v>142</v>
      </c>
      <c r="AB965" s="15" t="s">
        <v>163</v>
      </c>
      <c r="AC965" s="15" t="n">
        <v>950</v>
      </c>
      <c r="AD965" s="15" t="n">
        <v>8.3075028</v>
      </c>
      <c r="AE965" s="15" t="n">
        <v>900</v>
      </c>
      <c r="AF965" s="15" t="s">
        <v>95</v>
      </c>
    </row>
    <row r="966" customFormat="false" ht="15" hidden="false" customHeight="true" outlineLevel="0" collapsed="false">
      <c r="A966" s="15" t="s">
        <v>1894</v>
      </c>
      <c r="B966" s="15" t="s">
        <v>1895</v>
      </c>
      <c r="C966" s="15" t="s">
        <v>134</v>
      </c>
      <c r="D966" s="15" t="s">
        <v>135</v>
      </c>
      <c r="E966" s="15" t="s">
        <v>136</v>
      </c>
      <c r="F966" s="15" t="s">
        <v>137</v>
      </c>
      <c r="G966" s="15" t="s">
        <v>451</v>
      </c>
      <c r="H966" s="15" t="s">
        <v>136</v>
      </c>
      <c r="I966" s="15" t="s">
        <v>243</v>
      </c>
      <c r="J966" s="15" t="s">
        <v>158</v>
      </c>
      <c r="K966" s="15" t="s">
        <v>1900</v>
      </c>
      <c r="L966" s="15" t="n">
        <v>17</v>
      </c>
      <c r="M966" s="15" t="n">
        <v>19</v>
      </c>
      <c r="N966" s="15" t="n">
        <v>13</v>
      </c>
      <c r="O966" s="15" t="n">
        <v>7</v>
      </c>
      <c r="P966" s="15" t="n">
        <v>56</v>
      </c>
      <c r="Y966" s="15" t="s">
        <v>142</v>
      </c>
      <c r="AB966" s="15" t="s">
        <v>163</v>
      </c>
      <c r="AC966" s="15" t="n">
        <v>950</v>
      </c>
      <c r="AD966" s="15" t="n">
        <v>8.3075028</v>
      </c>
      <c r="AE966" s="15" t="n">
        <v>900</v>
      </c>
      <c r="AF966" s="15" t="s">
        <v>95</v>
      </c>
    </row>
    <row r="967" customFormat="false" ht="15" hidden="false" customHeight="true" outlineLevel="0" collapsed="false">
      <c r="A967" s="15" t="s">
        <v>1901</v>
      </c>
      <c r="B967" s="15" t="s">
        <v>1902</v>
      </c>
      <c r="C967" s="15" t="s">
        <v>217</v>
      </c>
      <c r="D967" s="15" t="s">
        <v>218</v>
      </c>
      <c r="E967" s="15" t="s">
        <v>136</v>
      </c>
      <c r="F967" s="15" t="s">
        <v>137</v>
      </c>
      <c r="G967" s="15" t="s">
        <v>308</v>
      </c>
      <c r="H967" s="15" t="s">
        <v>136</v>
      </c>
      <c r="I967" s="15" t="s">
        <v>243</v>
      </c>
      <c r="J967" s="15" t="s">
        <v>140</v>
      </c>
      <c r="K967" s="15" t="s">
        <v>1903</v>
      </c>
      <c r="L967" s="15" t="n">
        <v>10</v>
      </c>
      <c r="M967" s="15" t="n">
        <v>6</v>
      </c>
      <c r="N967" s="15" t="n">
        <v>14</v>
      </c>
      <c r="O967" s="15" t="n">
        <v>1</v>
      </c>
      <c r="P967" s="15" t="n">
        <v>31</v>
      </c>
      <c r="Y967" s="15" t="s">
        <v>142</v>
      </c>
      <c r="AB967" s="15" t="s">
        <v>143</v>
      </c>
    </row>
    <row r="968" customFormat="false" ht="15" hidden="false" customHeight="true" outlineLevel="0" collapsed="false">
      <c r="A968" s="15" t="s">
        <v>1901</v>
      </c>
      <c r="B968" s="15" t="s">
        <v>1902</v>
      </c>
      <c r="C968" s="15" t="s">
        <v>217</v>
      </c>
      <c r="D968" s="15" t="s">
        <v>218</v>
      </c>
      <c r="E968" s="15" t="s">
        <v>136</v>
      </c>
      <c r="F968" s="15" t="s">
        <v>137</v>
      </c>
      <c r="G968" s="15" t="s">
        <v>308</v>
      </c>
      <c r="H968" s="15" t="s">
        <v>136</v>
      </c>
      <c r="I968" s="15" t="s">
        <v>243</v>
      </c>
      <c r="J968" s="15" t="s">
        <v>150</v>
      </c>
      <c r="K968" s="15" t="s">
        <v>1904</v>
      </c>
      <c r="L968" s="15" t="n">
        <v>62</v>
      </c>
      <c r="M968" s="15" t="n">
        <v>32</v>
      </c>
      <c r="N968" s="15" t="n">
        <v>24</v>
      </c>
      <c r="O968" s="15" t="n">
        <v>3</v>
      </c>
      <c r="P968" s="15" t="n">
        <v>121</v>
      </c>
      <c r="Y968" s="15" t="s">
        <v>142</v>
      </c>
      <c r="AB968" s="15" t="s">
        <v>143</v>
      </c>
    </row>
    <row r="969" customFormat="false" ht="15" hidden="false" customHeight="true" outlineLevel="0" collapsed="false">
      <c r="A969" s="15" t="s">
        <v>1901</v>
      </c>
      <c r="B969" s="15" t="s">
        <v>1902</v>
      </c>
      <c r="C969" s="15" t="s">
        <v>217</v>
      </c>
      <c r="D969" s="15" t="s">
        <v>218</v>
      </c>
      <c r="E969" s="15" t="s">
        <v>136</v>
      </c>
      <c r="F969" s="15" t="s">
        <v>137</v>
      </c>
      <c r="G969" s="15" t="s">
        <v>308</v>
      </c>
      <c r="H969" s="15" t="s">
        <v>136</v>
      </c>
      <c r="I969" s="15" t="s">
        <v>243</v>
      </c>
      <c r="J969" s="15" t="s">
        <v>158</v>
      </c>
      <c r="K969" s="15" t="s">
        <v>1905</v>
      </c>
      <c r="L969" s="15" t="n">
        <v>36</v>
      </c>
      <c r="M969" s="15" t="n">
        <v>6</v>
      </c>
      <c r="N969" s="15" t="n">
        <v>13</v>
      </c>
      <c r="O969" s="15" t="n">
        <v>4</v>
      </c>
      <c r="P969" s="15" t="n">
        <v>59</v>
      </c>
      <c r="Y969" s="15" t="s">
        <v>142</v>
      </c>
      <c r="AB969" s="15" t="s">
        <v>143</v>
      </c>
    </row>
    <row r="970" customFormat="false" ht="15" hidden="false" customHeight="true" outlineLevel="0" collapsed="false">
      <c r="A970" s="15" t="s">
        <v>1901</v>
      </c>
      <c r="B970" s="15" t="s">
        <v>1902</v>
      </c>
      <c r="C970" s="15" t="s">
        <v>217</v>
      </c>
      <c r="D970" s="15" t="s">
        <v>218</v>
      </c>
      <c r="E970" s="15" t="s">
        <v>136</v>
      </c>
      <c r="F970" s="15" t="s">
        <v>137</v>
      </c>
      <c r="G970" s="15" t="s">
        <v>308</v>
      </c>
      <c r="H970" s="15" t="s">
        <v>136</v>
      </c>
      <c r="I970" s="15" t="s">
        <v>243</v>
      </c>
      <c r="J970" s="15" t="s">
        <v>169</v>
      </c>
      <c r="K970" s="15" t="s">
        <v>1906</v>
      </c>
      <c r="L970" s="15" t="n">
        <v>2</v>
      </c>
      <c r="M970" s="15" t="n">
        <v>22</v>
      </c>
      <c r="N970" s="15" t="n">
        <v>3</v>
      </c>
      <c r="P970" s="15" t="n">
        <v>27</v>
      </c>
      <c r="Y970" s="15" t="s">
        <v>142</v>
      </c>
      <c r="AB970" s="15" t="s">
        <v>143</v>
      </c>
    </row>
    <row r="971" customFormat="false" ht="15" hidden="false" customHeight="true" outlineLevel="0" collapsed="false">
      <c r="A971" s="15" t="s">
        <v>1907</v>
      </c>
      <c r="B971" s="15" t="s">
        <v>1908</v>
      </c>
      <c r="C971" s="15" t="s">
        <v>217</v>
      </c>
      <c r="D971" s="15" t="s">
        <v>235</v>
      </c>
      <c r="E971" s="15" t="s">
        <v>136</v>
      </c>
      <c r="F971" s="15" t="s">
        <v>137</v>
      </c>
      <c r="G971" s="15" t="s">
        <v>1909</v>
      </c>
      <c r="H971" s="15" t="s">
        <v>136</v>
      </c>
      <c r="I971" s="15" t="s">
        <v>139</v>
      </c>
      <c r="J971" s="15" t="s">
        <v>140</v>
      </c>
      <c r="K971" s="15" t="s">
        <v>1910</v>
      </c>
      <c r="M971" s="15" t="n">
        <v>1</v>
      </c>
      <c r="N971" s="15" t="n">
        <v>1</v>
      </c>
      <c r="P971" s="15" t="n">
        <v>2</v>
      </c>
      <c r="Y971" s="15" t="s">
        <v>142</v>
      </c>
      <c r="AB971" s="15" t="s">
        <v>143</v>
      </c>
    </row>
    <row r="972" customFormat="false" ht="15" hidden="false" customHeight="true" outlineLevel="0" collapsed="false">
      <c r="A972" s="15" t="s">
        <v>1907</v>
      </c>
      <c r="B972" s="15" t="s">
        <v>1908</v>
      </c>
      <c r="C972" s="15" t="s">
        <v>217</v>
      </c>
      <c r="D972" s="15" t="s">
        <v>235</v>
      </c>
      <c r="E972" s="15" t="s">
        <v>136</v>
      </c>
      <c r="F972" s="15" t="s">
        <v>137</v>
      </c>
      <c r="G972" s="15" t="s">
        <v>1909</v>
      </c>
      <c r="H972" s="15" t="s">
        <v>136</v>
      </c>
      <c r="I972" s="15" t="s">
        <v>139</v>
      </c>
      <c r="J972" s="15" t="s">
        <v>150</v>
      </c>
      <c r="K972" s="15" t="s">
        <v>1911</v>
      </c>
      <c r="L972" s="15" t="n">
        <v>5</v>
      </c>
      <c r="P972" s="15" t="n">
        <v>5</v>
      </c>
      <c r="Y972" s="15" t="s">
        <v>142</v>
      </c>
      <c r="AB972" s="15" t="s">
        <v>143</v>
      </c>
    </row>
    <row r="973" customFormat="false" ht="15" hidden="false" customHeight="true" outlineLevel="0" collapsed="false">
      <c r="A973" s="15" t="s">
        <v>1907</v>
      </c>
      <c r="B973" s="15" t="s">
        <v>1908</v>
      </c>
      <c r="C973" s="15" t="s">
        <v>217</v>
      </c>
      <c r="D973" s="15" t="s">
        <v>235</v>
      </c>
      <c r="E973" s="15" t="s">
        <v>136</v>
      </c>
      <c r="F973" s="15" t="s">
        <v>137</v>
      </c>
      <c r="G973" s="15" t="s">
        <v>1909</v>
      </c>
      <c r="H973" s="15" t="s">
        <v>136</v>
      </c>
      <c r="I973" s="15" t="s">
        <v>139</v>
      </c>
      <c r="J973" s="15" t="s">
        <v>158</v>
      </c>
      <c r="K973" s="15" t="s">
        <v>1912</v>
      </c>
      <c r="M973" s="15" t="n">
        <v>9</v>
      </c>
      <c r="P973" s="15" t="n">
        <v>9</v>
      </c>
      <c r="Y973" s="15" t="s">
        <v>142</v>
      </c>
      <c r="AB973" s="15" t="s">
        <v>143</v>
      </c>
    </row>
    <row r="974" customFormat="false" ht="15" hidden="false" customHeight="true" outlineLevel="0" collapsed="false">
      <c r="A974" s="15" t="s">
        <v>1913</v>
      </c>
      <c r="B974" s="15" t="s">
        <v>1914</v>
      </c>
      <c r="C974" s="15" t="s">
        <v>134</v>
      </c>
      <c r="D974" s="15" t="s">
        <v>135</v>
      </c>
      <c r="E974" s="15" t="s">
        <v>136</v>
      </c>
      <c r="F974" s="15" t="s">
        <v>137</v>
      </c>
      <c r="G974" s="15" t="s">
        <v>1489</v>
      </c>
      <c r="H974" s="15" t="s">
        <v>136</v>
      </c>
      <c r="I974" s="15" t="s">
        <v>243</v>
      </c>
      <c r="J974" s="15" t="s">
        <v>140</v>
      </c>
      <c r="K974" s="15" t="s">
        <v>1915</v>
      </c>
      <c r="L974" s="15" t="n">
        <v>3</v>
      </c>
      <c r="P974" s="15" t="n">
        <v>3</v>
      </c>
      <c r="Y974" s="15" t="s">
        <v>156</v>
      </c>
      <c r="AB974" s="15" t="s">
        <v>143</v>
      </c>
    </row>
    <row r="975" customFormat="false" ht="15" hidden="false" customHeight="true" outlineLevel="0" collapsed="false">
      <c r="A975" s="15" t="s">
        <v>1913</v>
      </c>
      <c r="B975" s="15" t="s">
        <v>1914</v>
      </c>
      <c r="C975" s="15" t="s">
        <v>134</v>
      </c>
      <c r="D975" s="15" t="s">
        <v>135</v>
      </c>
      <c r="E975" s="15" t="s">
        <v>136</v>
      </c>
      <c r="F975" s="15" t="s">
        <v>137</v>
      </c>
      <c r="G975" s="15" t="s">
        <v>1489</v>
      </c>
      <c r="H975" s="15" t="s">
        <v>136</v>
      </c>
      <c r="I975" s="15" t="s">
        <v>243</v>
      </c>
      <c r="J975" s="15" t="s">
        <v>144</v>
      </c>
      <c r="K975" s="15" t="s">
        <v>1916</v>
      </c>
      <c r="L975" s="15" t="n">
        <v>52</v>
      </c>
      <c r="M975" s="15" t="n">
        <v>31</v>
      </c>
      <c r="N975" s="15" t="n">
        <v>15</v>
      </c>
      <c r="P975" s="15" t="n">
        <v>98</v>
      </c>
      <c r="Y975" s="15" t="s">
        <v>156</v>
      </c>
      <c r="AB975" s="15" t="s">
        <v>143</v>
      </c>
    </row>
    <row r="976" customFormat="false" ht="15" hidden="false" customHeight="true" outlineLevel="0" collapsed="false">
      <c r="A976" s="15" t="s">
        <v>1913</v>
      </c>
      <c r="B976" s="15" t="s">
        <v>1914</v>
      </c>
      <c r="C976" s="15" t="s">
        <v>134</v>
      </c>
      <c r="D976" s="15" t="s">
        <v>135</v>
      </c>
      <c r="E976" s="15" t="s">
        <v>136</v>
      </c>
      <c r="F976" s="15" t="s">
        <v>137</v>
      </c>
      <c r="G976" s="15" t="s">
        <v>1489</v>
      </c>
      <c r="H976" s="15" t="s">
        <v>136</v>
      </c>
      <c r="I976" s="15" t="s">
        <v>243</v>
      </c>
      <c r="J976" s="15" t="s">
        <v>150</v>
      </c>
      <c r="K976" s="15" t="s">
        <v>1917</v>
      </c>
      <c r="L976" s="15" t="n">
        <v>81</v>
      </c>
      <c r="M976" s="15" t="n">
        <v>61</v>
      </c>
      <c r="N976" s="15" t="n">
        <v>45</v>
      </c>
      <c r="O976" s="15" t="n">
        <v>10</v>
      </c>
      <c r="P976" s="15" t="n">
        <v>197</v>
      </c>
      <c r="Y976" s="15" t="s">
        <v>156</v>
      </c>
      <c r="AB976" s="15" t="s">
        <v>143</v>
      </c>
    </row>
    <row r="977" customFormat="false" ht="15" hidden="false" customHeight="true" outlineLevel="0" collapsed="false">
      <c r="A977" s="15" t="s">
        <v>1913</v>
      </c>
      <c r="B977" s="15" t="s">
        <v>1914</v>
      </c>
      <c r="C977" s="15" t="s">
        <v>134</v>
      </c>
      <c r="D977" s="15" t="s">
        <v>135</v>
      </c>
      <c r="E977" s="15" t="s">
        <v>136</v>
      </c>
      <c r="F977" s="15" t="s">
        <v>137</v>
      </c>
      <c r="G977" s="15" t="s">
        <v>1489</v>
      </c>
      <c r="H977" s="15" t="s">
        <v>136</v>
      </c>
      <c r="I977" s="15" t="s">
        <v>243</v>
      </c>
      <c r="J977" s="15" t="s">
        <v>158</v>
      </c>
      <c r="K977" s="15" t="s">
        <v>1918</v>
      </c>
      <c r="L977" s="15" t="n">
        <v>56</v>
      </c>
      <c r="M977" s="15" t="n">
        <v>34</v>
      </c>
      <c r="N977" s="15" t="n">
        <v>10</v>
      </c>
      <c r="P977" s="15" t="n">
        <v>100</v>
      </c>
      <c r="Y977" s="15" t="s">
        <v>156</v>
      </c>
      <c r="AB977" s="15" t="s">
        <v>143</v>
      </c>
    </row>
    <row r="978" customFormat="false" ht="15" hidden="false" customHeight="true" outlineLevel="0" collapsed="false">
      <c r="A978" s="15" t="s">
        <v>1913</v>
      </c>
      <c r="B978" s="15" t="s">
        <v>1914</v>
      </c>
      <c r="C978" s="15" t="s">
        <v>134</v>
      </c>
      <c r="D978" s="15" t="s">
        <v>135</v>
      </c>
      <c r="E978" s="15" t="s">
        <v>136</v>
      </c>
      <c r="F978" s="15" t="s">
        <v>137</v>
      </c>
      <c r="G978" s="15" t="s">
        <v>1489</v>
      </c>
      <c r="H978" s="15" t="s">
        <v>136</v>
      </c>
      <c r="I978" s="15" t="s">
        <v>243</v>
      </c>
      <c r="J978" s="15" t="s">
        <v>169</v>
      </c>
      <c r="K978" s="15" t="s">
        <v>1919</v>
      </c>
      <c r="L978" s="15" t="n">
        <v>9</v>
      </c>
      <c r="P978" s="15" t="n">
        <v>9</v>
      </c>
      <c r="Y978" s="15" t="s">
        <v>156</v>
      </c>
      <c r="AB978" s="15" t="s">
        <v>143</v>
      </c>
    </row>
    <row r="979" customFormat="false" ht="15" hidden="false" customHeight="true" outlineLevel="0" collapsed="false">
      <c r="A979" s="15" t="s">
        <v>1920</v>
      </c>
      <c r="B979" s="15" t="s">
        <v>1921</v>
      </c>
      <c r="C979" s="15" t="s">
        <v>148</v>
      </c>
      <c r="E979" s="15" t="s">
        <v>136</v>
      </c>
      <c r="F979" s="15" t="s">
        <v>137</v>
      </c>
      <c r="G979" s="15" t="s">
        <v>136</v>
      </c>
      <c r="H979" s="15" t="s">
        <v>136</v>
      </c>
      <c r="I979" s="15" t="s">
        <v>139</v>
      </c>
      <c r="J979" s="15" t="s">
        <v>150</v>
      </c>
      <c r="K979" s="15" t="s">
        <v>1922</v>
      </c>
      <c r="N979" s="15" t="n">
        <v>78</v>
      </c>
      <c r="P979" s="15" t="n">
        <v>78</v>
      </c>
      <c r="Y979" s="15" t="s">
        <v>142</v>
      </c>
      <c r="AB979" s="15" t="s">
        <v>143</v>
      </c>
    </row>
    <row r="980" customFormat="false" ht="15" hidden="false" customHeight="true" outlineLevel="0" collapsed="false">
      <c r="A980" s="15" t="s">
        <v>1923</v>
      </c>
      <c r="B980" s="15" t="s">
        <v>1924</v>
      </c>
      <c r="C980" s="15" t="s">
        <v>217</v>
      </c>
      <c r="D980" s="15" t="s">
        <v>218</v>
      </c>
      <c r="E980" s="15" t="s">
        <v>136</v>
      </c>
      <c r="F980" s="15" t="s">
        <v>137</v>
      </c>
      <c r="G980" s="15" t="s">
        <v>219</v>
      </c>
      <c r="H980" s="15" t="s">
        <v>136</v>
      </c>
      <c r="I980" s="15" t="s">
        <v>139</v>
      </c>
      <c r="J980" s="15" t="s">
        <v>150</v>
      </c>
      <c r="K980" s="15" t="s">
        <v>1925</v>
      </c>
      <c r="L980" s="15" t="n">
        <v>87</v>
      </c>
      <c r="M980" s="15" t="n">
        <v>5</v>
      </c>
      <c r="N980" s="15" t="n">
        <v>3</v>
      </c>
      <c r="P980" s="15" t="n">
        <v>95</v>
      </c>
      <c r="Y980" s="15" t="s">
        <v>142</v>
      </c>
      <c r="AB980" s="15" t="s">
        <v>143</v>
      </c>
    </row>
    <row r="981" customFormat="false" ht="15" hidden="false" customHeight="true" outlineLevel="0" collapsed="false">
      <c r="A981" s="15" t="s">
        <v>1923</v>
      </c>
      <c r="B981" s="15" t="s">
        <v>1924</v>
      </c>
      <c r="C981" s="15" t="s">
        <v>217</v>
      </c>
      <c r="D981" s="15" t="s">
        <v>218</v>
      </c>
      <c r="E981" s="15" t="s">
        <v>136</v>
      </c>
      <c r="F981" s="15" t="s">
        <v>137</v>
      </c>
      <c r="G981" s="15" t="s">
        <v>219</v>
      </c>
      <c r="H981" s="15" t="s">
        <v>136</v>
      </c>
      <c r="I981" s="15" t="s">
        <v>139</v>
      </c>
      <c r="J981" s="15" t="s">
        <v>158</v>
      </c>
      <c r="K981" s="15" t="s">
        <v>1926</v>
      </c>
      <c r="L981" s="15" t="n">
        <v>12</v>
      </c>
      <c r="P981" s="15" t="n">
        <v>12</v>
      </c>
      <c r="Y981" s="15" t="s">
        <v>142</v>
      </c>
      <c r="AB981" s="15" t="s">
        <v>143</v>
      </c>
    </row>
    <row r="982" customFormat="false" ht="15" hidden="false" customHeight="true" outlineLevel="0" collapsed="false">
      <c r="A982" s="15" t="s">
        <v>1927</v>
      </c>
      <c r="B982" s="15" t="s">
        <v>1928</v>
      </c>
      <c r="C982" s="15" t="s">
        <v>217</v>
      </c>
      <c r="D982" s="15" t="s">
        <v>218</v>
      </c>
      <c r="E982" s="15" t="s">
        <v>136</v>
      </c>
      <c r="F982" s="15" t="s">
        <v>137</v>
      </c>
      <c r="G982" s="15" t="s">
        <v>1929</v>
      </c>
      <c r="H982" s="15" t="s">
        <v>136</v>
      </c>
      <c r="I982" s="15" t="s">
        <v>139</v>
      </c>
      <c r="J982" s="15" t="s">
        <v>150</v>
      </c>
      <c r="K982" s="15" t="s">
        <v>1930</v>
      </c>
      <c r="L982" s="15" t="n">
        <v>19</v>
      </c>
      <c r="M982" s="15" t="n">
        <v>4</v>
      </c>
      <c r="P982" s="15" t="n">
        <v>23</v>
      </c>
      <c r="Y982" s="15" t="s">
        <v>142</v>
      </c>
      <c r="AB982" s="15" t="s">
        <v>143</v>
      </c>
    </row>
    <row r="983" customFormat="false" ht="15" hidden="false" customHeight="true" outlineLevel="0" collapsed="false">
      <c r="A983" s="15" t="s">
        <v>1927</v>
      </c>
      <c r="B983" s="15" t="s">
        <v>1928</v>
      </c>
      <c r="C983" s="15" t="s">
        <v>217</v>
      </c>
      <c r="D983" s="15" t="s">
        <v>218</v>
      </c>
      <c r="E983" s="15" t="s">
        <v>136</v>
      </c>
      <c r="F983" s="15" t="s">
        <v>137</v>
      </c>
      <c r="G983" s="15" t="s">
        <v>1929</v>
      </c>
      <c r="H983" s="15" t="s">
        <v>136</v>
      </c>
      <c r="I983" s="15" t="s">
        <v>139</v>
      </c>
      <c r="J983" s="15" t="s">
        <v>158</v>
      </c>
      <c r="K983" s="15" t="s">
        <v>1931</v>
      </c>
      <c r="L983" s="15" t="n">
        <v>37</v>
      </c>
      <c r="M983" s="15" t="n">
        <v>3</v>
      </c>
      <c r="P983" s="15" t="n">
        <v>40</v>
      </c>
      <c r="Y983" s="15" t="s">
        <v>142</v>
      </c>
      <c r="AB983" s="15" t="s">
        <v>143</v>
      </c>
    </row>
    <row r="984" customFormat="false" ht="15" hidden="false" customHeight="true" outlineLevel="0" collapsed="false">
      <c r="A984" s="15" t="s">
        <v>1927</v>
      </c>
      <c r="B984" s="15" t="s">
        <v>1928</v>
      </c>
      <c r="C984" s="15" t="s">
        <v>217</v>
      </c>
      <c r="D984" s="15" t="s">
        <v>218</v>
      </c>
      <c r="E984" s="15" t="s">
        <v>136</v>
      </c>
      <c r="F984" s="15" t="s">
        <v>137</v>
      </c>
      <c r="G984" s="15" t="s">
        <v>1929</v>
      </c>
      <c r="H984" s="15" t="s">
        <v>136</v>
      </c>
      <c r="I984" s="15" t="s">
        <v>139</v>
      </c>
      <c r="J984" s="15" t="s">
        <v>169</v>
      </c>
      <c r="K984" s="15" t="s">
        <v>1932</v>
      </c>
      <c r="L984" s="15" t="n">
        <v>2</v>
      </c>
      <c r="P984" s="15" t="n">
        <v>2</v>
      </c>
      <c r="Y984" s="15" t="s">
        <v>142</v>
      </c>
      <c r="AB984" s="15" t="s">
        <v>143</v>
      </c>
    </row>
    <row r="985" customFormat="false" ht="15" hidden="false" customHeight="true" outlineLevel="0" collapsed="false">
      <c r="A985" s="15" t="s">
        <v>1933</v>
      </c>
      <c r="B985" s="15" t="s">
        <v>1934</v>
      </c>
      <c r="C985" s="15" t="s">
        <v>148</v>
      </c>
      <c r="E985" s="15" t="s">
        <v>136</v>
      </c>
      <c r="F985" s="15" t="s">
        <v>137</v>
      </c>
      <c r="G985" s="15" t="s">
        <v>938</v>
      </c>
      <c r="H985" s="15" t="s">
        <v>136</v>
      </c>
      <c r="I985" s="15" t="s">
        <v>139</v>
      </c>
      <c r="J985" s="15" t="s">
        <v>150</v>
      </c>
      <c r="K985" s="15" t="s">
        <v>1935</v>
      </c>
      <c r="L985" s="15" t="n">
        <v>4</v>
      </c>
      <c r="P985" s="15" t="n">
        <v>4</v>
      </c>
      <c r="Y985" s="15" t="s">
        <v>142</v>
      </c>
      <c r="AB985" s="15" t="s">
        <v>143</v>
      </c>
    </row>
    <row r="986" customFormat="false" ht="15" hidden="false" customHeight="true" outlineLevel="0" collapsed="false">
      <c r="A986" s="15" t="s">
        <v>1936</v>
      </c>
      <c r="B986" s="15" t="s">
        <v>1937</v>
      </c>
      <c r="C986" s="15" t="s">
        <v>217</v>
      </c>
      <c r="D986" s="15" t="s">
        <v>274</v>
      </c>
      <c r="E986" s="15" t="s">
        <v>136</v>
      </c>
      <c r="F986" s="15" t="s">
        <v>137</v>
      </c>
      <c r="G986" s="15" t="s">
        <v>299</v>
      </c>
      <c r="H986" s="15" t="s">
        <v>136</v>
      </c>
      <c r="I986" s="15" t="s">
        <v>243</v>
      </c>
      <c r="J986" s="15" t="s">
        <v>150</v>
      </c>
      <c r="K986" s="15" t="s">
        <v>1938</v>
      </c>
      <c r="L986" s="15" t="n">
        <v>161</v>
      </c>
      <c r="M986" s="15" t="n">
        <v>338</v>
      </c>
      <c r="N986" s="15" t="n">
        <v>171</v>
      </c>
      <c r="O986" s="15" t="n">
        <v>41</v>
      </c>
      <c r="P986" s="15" t="n">
        <v>711</v>
      </c>
      <c r="Y986" s="15" t="s">
        <v>156</v>
      </c>
      <c r="AB986" s="15" t="s">
        <v>143</v>
      </c>
    </row>
    <row r="987" customFormat="false" ht="15" hidden="false" customHeight="true" outlineLevel="0" collapsed="false">
      <c r="A987" s="15" t="s">
        <v>1936</v>
      </c>
      <c r="B987" s="15" t="s">
        <v>1937</v>
      </c>
      <c r="C987" s="15" t="s">
        <v>217</v>
      </c>
      <c r="D987" s="15" t="s">
        <v>274</v>
      </c>
      <c r="E987" s="15" t="s">
        <v>136</v>
      </c>
      <c r="F987" s="15" t="s">
        <v>137</v>
      </c>
      <c r="G987" s="15" t="s">
        <v>299</v>
      </c>
      <c r="H987" s="15" t="s">
        <v>136</v>
      </c>
      <c r="I987" s="15" t="s">
        <v>243</v>
      </c>
      <c r="J987" s="15" t="s">
        <v>158</v>
      </c>
      <c r="K987" s="15" t="s">
        <v>1939</v>
      </c>
      <c r="L987" s="15" t="n">
        <v>0</v>
      </c>
      <c r="M987" s="15" t="n">
        <v>1</v>
      </c>
      <c r="N987" s="15" t="n">
        <v>7</v>
      </c>
      <c r="P987" s="15" t="n">
        <v>8</v>
      </c>
      <c r="Y987" s="15" t="s">
        <v>156</v>
      </c>
      <c r="AB987" s="15" t="s">
        <v>143</v>
      </c>
    </row>
    <row r="988" customFormat="false" ht="15" hidden="false" customHeight="true" outlineLevel="0" collapsed="false">
      <c r="A988" s="15" t="s">
        <v>1936</v>
      </c>
      <c r="B988" s="15" t="s">
        <v>1937</v>
      </c>
      <c r="C988" s="15" t="s">
        <v>217</v>
      </c>
      <c r="D988" s="15" t="s">
        <v>274</v>
      </c>
      <c r="E988" s="15" t="s">
        <v>136</v>
      </c>
      <c r="F988" s="15" t="s">
        <v>137</v>
      </c>
      <c r="G988" s="15" t="s">
        <v>299</v>
      </c>
      <c r="H988" s="15" t="s">
        <v>136</v>
      </c>
      <c r="I988" s="15" t="s">
        <v>243</v>
      </c>
      <c r="J988" s="15" t="s">
        <v>169</v>
      </c>
      <c r="K988" s="15" t="s">
        <v>1940</v>
      </c>
      <c r="L988" s="15" t="n">
        <v>1</v>
      </c>
      <c r="M988" s="15" t="n">
        <v>2</v>
      </c>
      <c r="N988" s="15" t="n">
        <v>15</v>
      </c>
      <c r="O988" s="15" t="n">
        <v>13</v>
      </c>
      <c r="P988" s="15" t="n">
        <v>31</v>
      </c>
      <c r="Y988" s="15" t="s">
        <v>156</v>
      </c>
      <c r="AB988" s="15" t="s">
        <v>143</v>
      </c>
    </row>
    <row r="989" customFormat="false" ht="15" hidden="false" customHeight="true" outlineLevel="0" collapsed="false">
      <c r="A989" s="15" t="s">
        <v>1941</v>
      </c>
      <c r="B989" s="15" t="s">
        <v>1617</v>
      </c>
      <c r="C989" s="15" t="s">
        <v>217</v>
      </c>
      <c r="D989" s="15" t="s">
        <v>235</v>
      </c>
      <c r="E989" s="15" t="s">
        <v>136</v>
      </c>
      <c r="F989" s="15" t="s">
        <v>137</v>
      </c>
      <c r="G989" s="15" t="s">
        <v>210</v>
      </c>
      <c r="H989" s="15" t="s">
        <v>136</v>
      </c>
      <c r="I989" s="15" t="s">
        <v>139</v>
      </c>
      <c r="J989" s="15" t="s">
        <v>150</v>
      </c>
      <c r="K989" s="15" t="s">
        <v>1942</v>
      </c>
      <c r="N989" s="15" t="n">
        <v>4</v>
      </c>
      <c r="O989" s="15" t="n">
        <v>167</v>
      </c>
      <c r="P989" s="15" t="n">
        <v>171</v>
      </c>
      <c r="Y989" s="15" t="s">
        <v>142</v>
      </c>
      <c r="AB989" s="15" t="s">
        <v>143</v>
      </c>
    </row>
    <row r="990" customFormat="false" ht="15" hidden="false" customHeight="true" outlineLevel="0" collapsed="false">
      <c r="A990" s="15" t="s">
        <v>1943</v>
      </c>
      <c r="B990" s="15" t="s">
        <v>1944</v>
      </c>
      <c r="C990" s="15" t="s">
        <v>217</v>
      </c>
      <c r="D990" s="15" t="s">
        <v>235</v>
      </c>
      <c r="E990" s="15" t="s">
        <v>136</v>
      </c>
      <c r="F990" s="15" t="s">
        <v>137</v>
      </c>
      <c r="G990" s="15" t="s">
        <v>136</v>
      </c>
      <c r="H990" s="15" t="s">
        <v>136</v>
      </c>
      <c r="I990" s="15" t="s">
        <v>139</v>
      </c>
      <c r="J990" s="15" t="s">
        <v>150</v>
      </c>
      <c r="K990" s="15" t="s">
        <v>1945</v>
      </c>
      <c r="L990" s="15" t="n">
        <v>38</v>
      </c>
      <c r="P990" s="15" t="n">
        <v>38</v>
      </c>
      <c r="Y990" s="15" t="s">
        <v>142</v>
      </c>
      <c r="AB990" s="15" t="s">
        <v>143</v>
      </c>
    </row>
    <row r="991" customFormat="false" ht="15" hidden="false" customHeight="true" outlineLevel="0" collapsed="false">
      <c r="A991" s="15" t="s">
        <v>1946</v>
      </c>
      <c r="B991" s="15" t="s">
        <v>1947</v>
      </c>
      <c r="C991" s="15" t="s">
        <v>134</v>
      </c>
      <c r="D991" s="15" t="s">
        <v>541</v>
      </c>
      <c r="E991" s="15" t="s">
        <v>136</v>
      </c>
      <c r="F991" s="15" t="s">
        <v>137</v>
      </c>
      <c r="G991" s="15" t="s">
        <v>756</v>
      </c>
      <c r="H991" s="15" t="s">
        <v>136</v>
      </c>
      <c r="I991" s="15" t="s">
        <v>139</v>
      </c>
      <c r="J991" s="15" t="s">
        <v>150</v>
      </c>
      <c r="K991" s="15" t="s">
        <v>1948</v>
      </c>
      <c r="L991" s="15" t="n">
        <v>62</v>
      </c>
      <c r="M991" s="15" t="n">
        <v>10</v>
      </c>
      <c r="N991" s="15" t="n">
        <v>817</v>
      </c>
      <c r="O991" s="15" t="n">
        <v>183</v>
      </c>
      <c r="P991" s="15" t="n">
        <v>1072</v>
      </c>
      <c r="Y991" s="15" t="s">
        <v>142</v>
      </c>
      <c r="AB991" s="15" t="s">
        <v>143</v>
      </c>
    </row>
    <row r="992" customFormat="false" ht="15" hidden="false" customHeight="true" outlineLevel="0" collapsed="false">
      <c r="A992" s="15" t="s">
        <v>1946</v>
      </c>
      <c r="B992" s="15" t="s">
        <v>1947</v>
      </c>
      <c r="C992" s="15" t="s">
        <v>134</v>
      </c>
      <c r="D992" s="15" t="s">
        <v>541</v>
      </c>
      <c r="E992" s="15" t="s">
        <v>136</v>
      </c>
      <c r="F992" s="15" t="s">
        <v>137</v>
      </c>
      <c r="G992" s="15" t="s">
        <v>756</v>
      </c>
      <c r="H992" s="15" t="s">
        <v>136</v>
      </c>
      <c r="I992" s="15" t="s">
        <v>139</v>
      </c>
      <c r="J992" s="15" t="s">
        <v>158</v>
      </c>
      <c r="K992" s="15" t="s">
        <v>1949</v>
      </c>
      <c r="N992" s="15" t="n">
        <v>6</v>
      </c>
      <c r="P992" s="15" t="n">
        <v>6</v>
      </c>
      <c r="Y992" s="15" t="s">
        <v>142</v>
      </c>
      <c r="AB992" s="15" t="s">
        <v>143</v>
      </c>
    </row>
    <row r="993" customFormat="false" ht="15" hidden="false" customHeight="true" outlineLevel="0" collapsed="false">
      <c r="A993" s="15" t="s">
        <v>1946</v>
      </c>
      <c r="B993" s="15" t="s">
        <v>1947</v>
      </c>
      <c r="C993" s="15" t="s">
        <v>134</v>
      </c>
      <c r="D993" s="15" t="s">
        <v>541</v>
      </c>
      <c r="E993" s="15" t="s">
        <v>136</v>
      </c>
      <c r="F993" s="15" t="s">
        <v>137</v>
      </c>
      <c r="G993" s="15" t="s">
        <v>756</v>
      </c>
      <c r="H993" s="15" t="s">
        <v>136</v>
      </c>
      <c r="I993" s="15" t="s">
        <v>139</v>
      </c>
      <c r="J993" s="15" t="s">
        <v>169</v>
      </c>
      <c r="K993" s="15" t="s">
        <v>1950</v>
      </c>
      <c r="L993" s="15" t="n">
        <v>12</v>
      </c>
      <c r="M993" s="15" t="n">
        <v>-2</v>
      </c>
      <c r="O993" s="15" t="n">
        <v>6</v>
      </c>
      <c r="P993" s="15" t="n">
        <v>16</v>
      </c>
      <c r="Y993" s="15" t="s">
        <v>142</v>
      </c>
      <c r="AB993" s="15" t="s">
        <v>143</v>
      </c>
    </row>
    <row r="994" customFormat="false" ht="15" hidden="false" customHeight="true" outlineLevel="0" collapsed="false">
      <c r="A994" s="15" t="s">
        <v>1951</v>
      </c>
      <c r="B994" s="15" t="s">
        <v>1952</v>
      </c>
      <c r="C994" s="15" t="s">
        <v>217</v>
      </c>
      <c r="D994" s="15" t="s">
        <v>218</v>
      </c>
      <c r="E994" s="15" t="s">
        <v>136</v>
      </c>
      <c r="F994" s="15" t="s">
        <v>137</v>
      </c>
      <c r="G994" s="15" t="s">
        <v>308</v>
      </c>
      <c r="H994" s="15" t="s">
        <v>136</v>
      </c>
      <c r="I994" s="15" t="s">
        <v>243</v>
      </c>
      <c r="J994" s="15" t="s">
        <v>150</v>
      </c>
      <c r="K994" s="15" t="s">
        <v>1953</v>
      </c>
      <c r="L994" s="15" t="n">
        <v>206</v>
      </c>
      <c r="M994" s="15" t="n">
        <v>112</v>
      </c>
      <c r="N994" s="15" t="n">
        <v>154</v>
      </c>
      <c r="O994" s="15" t="n">
        <v>25</v>
      </c>
      <c r="P994" s="15" t="n">
        <v>497</v>
      </c>
      <c r="Y994" s="15" t="s">
        <v>142</v>
      </c>
      <c r="AB994" s="15" t="s">
        <v>143</v>
      </c>
    </row>
    <row r="995" customFormat="false" ht="15" hidden="false" customHeight="true" outlineLevel="0" collapsed="false">
      <c r="A995" s="15" t="s">
        <v>1951</v>
      </c>
      <c r="B995" s="15" t="s">
        <v>1952</v>
      </c>
      <c r="C995" s="15" t="s">
        <v>217</v>
      </c>
      <c r="D995" s="15" t="s">
        <v>218</v>
      </c>
      <c r="E995" s="15" t="s">
        <v>136</v>
      </c>
      <c r="F995" s="15" t="s">
        <v>137</v>
      </c>
      <c r="G995" s="15" t="s">
        <v>308</v>
      </c>
      <c r="H995" s="15" t="s">
        <v>136</v>
      </c>
      <c r="I995" s="15" t="s">
        <v>243</v>
      </c>
      <c r="J995" s="15" t="s">
        <v>158</v>
      </c>
      <c r="K995" s="15" t="s">
        <v>1954</v>
      </c>
      <c r="L995" s="15" t="n">
        <v>28</v>
      </c>
      <c r="M995" s="15" t="n">
        <v>32</v>
      </c>
      <c r="N995" s="15" t="n">
        <v>27</v>
      </c>
      <c r="O995" s="15" t="n">
        <v>12</v>
      </c>
      <c r="P995" s="15" t="n">
        <v>99</v>
      </c>
      <c r="Y995" s="15" t="s">
        <v>142</v>
      </c>
      <c r="AB995" s="15" t="s">
        <v>143</v>
      </c>
    </row>
    <row r="996" customFormat="false" ht="15" hidden="false" customHeight="true" outlineLevel="0" collapsed="false">
      <c r="A996" s="15" t="s">
        <v>1951</v>
      </c>
      <c r="B996" s="15" t="s">
        <v>1952</v>
      </c>
      <c r="C996" s="15" t="s">
        <v>217</v>
      </c>
      <c r="D996" s="15" t="s">
        <v>218</v>
      </c>
      <c r="E996" s="15" t="s">
        <v>136</v>
      </c>
      <c r="F996" s="15" t="s">
        <v>137</v>
      </c>
      <c r="G996" s="15" t="s">
        <v>308</v>
      </c>
      <c r="H996" s="15" t="s">
        <v>136</v>
      </c>
      <c r="I996" s="15" t="s">
        <v>243</v>
      </c>
      <c r="J996" s="15" t="s">
        <v>169</v>
      </c>
      <c r="K996" s="15" t="s">
        <v>1955</v>
      </c>
      <c r="L996" s="15" t="n">
        <v>4</v>
      </c>
      <c r="O996" s="15" t="n">
        <v>2</v>
      </c>
      <c r="P996" s="15" t="n">
        <v>6</v>
      </c>
      <c r="Y996" s="15" t="s">
        <v>142</v>
      </c>
      <c r="AB996" s="15" t="s">
        <v>143</v>
      </c>
    </row>
    <row r="997" customFormat="false" ht="15" hidden="false" customHeight="true" outlineLevel="0" collapsed="false">
      <c r="A997" s="15" t="s">
        <v>1956</v>
      </c>
      <c r="B997" s="15" t="s">
        <v>1957</v>
      </c>
      <c r="C997" s="15" t="s">
        <v>217</v>
      </c>
      <c r="D997" s="15" t="s">
        <v>235</v>
      </c>
      <c r="E997" s="15" t="s">
        <v>136</v>
      </c>
      <c r="F997" s="15" t="s">
        <v>137</v>
      </c>
      <c r="G997" s="15" t="s">
        <v>219</v>
      </c>
      <c r="H997" s="15" t="s">
        <v>136</v>
      </c>
      <c r="I997" s="15" t="s">
        <v>139</v>
      </c>
      <c r="J997" s="15" t="s">
        <v>150</v>
      </c>
      <c r="K997" s="15" t="s">
        <v>1958</v>
      </c>
      <c r="L997" s="15" t="n">
        <v>12</v>
      </c>
      <c r="M997" s="15" t="n">
        <v>19</v>
      </c>
      <c r="N997" s="15" t="n">
        <v>27</v>
      </c>
      <c r="P997" s="15" t="n">
        <v>58</v>
      </c>
      <c r="Y997" s="15" t="s">
        <v>142</v>
      </c>
      <c r="AB997" s="15" t="s">
        <v>143</v>
      </c>
    </row>
    <row r="998" customFormat="false" ht="15" hidden="false" customHeight="true" outlineLevel="0" collapsed="false">
      <c r="A998" s="15" t="s">
        <v>1956</v>
      </c>
      <c r="B998" s="15" t="s">
        <v>1957</v>
      </c>
      <c r="C998" s="15" t="s">
        <v>217</v>
      </c>
      <c r="D998" s="15" t="s">
        <v>235</v>
      </c>
      <c r="E998" s="15" t="s">
        <v>136</v>
      </c>
      <c r="F998" s="15" t="s">
        <v>137</v>
      </c>
      <c r="G998" s="15" t="s">
        <v>219</v>
      </c>
      <c r="H998" s="15" t="s">
        <v>136</v>
      </c>
      <c r="I998" s="15" t="s">
        <v>139</v>
      </c>
      <c r="J998" s="15" t="s">
        <v>158</v>
      </c>
      <c r="K998" s="15" t="s">
        <v>1959</v>
      </c>
      <c r="L998" s="15" t="n">
        <v>3</v>
      </c>
      <c r="N998" s="15" t="n">
        <v>1</v>
      </c>
      <c r="P998" s="15" t="n">
        <v>4</v>
      </c>
      <c r="Y998" s="15" t="s">
        <v>142</v>
      </c>
      <c r="AB998" s="15" t="s">
        <v>143</v>
      </c>
    </row>
    <row r="999" customFormat="false" ht="15" hidden="false" customHeight="true" outlineLevel="0" collapsed="false">
      <c r="A999" s="15" t="s">
        <v>1956</v>
      </c>
      <c r="B999" s="15" t="s">
        <v>1957</v>
      </c>
      <c r="C999" s="15" t="s">
        <v>217</v>
      </c>
      <c r="D999" s="15" t="s">
        <v>235</v>
      </c>
      <c r="E999" s="15" t="s">
        <v>136</v>
      </c>
      <c r="F999" s="15" t="s">
        <v>137</v>
      </c>
      <c r="G999" s="15" t="s">
        <v>219</v>
      </c>
      <c r="H999" s="15" t="s">
        <v>136</v>
      </c>
      <c r="I999" s="15" t="s">
        <v>139</v>
      </c>
      <c r="J999" s="15" t="s">
        <v>169</v>
      </c>
      <c r="K999" s="15" t="s">
        <v>1960</v>
      </c>
      <c r="L999" s="15" t="n">
        <v>5</v>
      </c>
      <c r="O999" s="15" t="n">
        <v>3</v>
      </c>
      <c r="P999" s="15" t="n">
        <v>8</v>
      </c>
      <c r="Y999" s="15" t="s">
        <v>142</v>
      </c>
      <c r="AB999" s="15" t="s">
        <v>143</v>
      </c>
    </row>
    <row r="1000" customFormat="false" ht="15" hidden="false" customHeight="true" outlineLevel="0" collapsed="false">
      <c r="A1000" s="15" t="s">
        <v>1961</v>
      </c>
      <c r="B1000" s="15" t="s">
        <v>1962</v>
      </c>
      <c r="C1000" s="15" t="s">
        <v>217</v>
      </c>
      <c r="D1000" s="15" t="s">
        <v>235</v>
      </c>
      <c r="E1000" s="15" t="s">
        <v>136</v>
      </c>
      <c r="F1000" s="15" t="s">
        <v>137</v>
      </c>
      <c r="G1000" s="15" t="s">
        <v>308</v>
      </c>
      <c r="H1000" s="15" t="s">
        <v>136</v>
      </c>
      <c r="I1000" s="15" t="s">
        <v>139</v>
      </c>
      <c r="J1000" s="15" t="s">
        <v>140</v>
      </c>
      <c r="K1000" s="15" t="s">
        <v>1963</v>
      </c>
      <c r="L1000" s="15" t="n">
        <v>4</v>
      </c>
      <c r="M1000" s="15" t="n">
        <v>8</v>
      </c>
      <c r="P1000" s="15" t="n">
        <v>12</v>
      </c>
      <c r="Y1000" s="15" t="s">
        <v>142</v>
      </c>
      <c r="AB1000" s="15" t="s">
        <v>143</v>
      </c>
    </row>
    <row r="1001" customFormat="false" ht="15" hidden="false" customHeight="true" outlineLevel="0" collapsed="false">
      <c r="A1001" s="15" t="s">
        <v>1961</v>
      </c>
      <c r="B1001" s="15" t="s">
        <v>1962</v>
      </c>
      <c r="C1001" s="15" t="s">
        <v>217</v>
      </c>
      <c r="D1001" s="15" t="s">
        <v>235</v>
      </c>
      <c r="E1001" s="15" t="s">
        <v>136</v>
      </c>
      <c r="F1001" s="15" t="s">
        <v>137</v>
      </c>
      <c r="G1001" s="15" t="s">
        <v>308</v>
      </c>
      <c r="H1001" s="15" t="s">
        <v>136</v>
      </c>
      <c r="I1001" s="15" t="s">
        <v>139</v>
      </c>
      <c r="J1001" s="15" t="s">
        <v>150</v>
      </c>
      <c r="K1001" s="15" t="s">
        <v>1964</v>
      </c>
      <c r="L1001" s="15" t="n">
        <v>5</v>
      </c>
      <c r="M1001" s="15" t="n">
        <v>6</v>
      </c>
      <c r="N1001" s="15" t="n">
        <v>7</v>
      </c>
      <c r="P1001" s="15" t="n">
        <v>18</v>
      </c>
      <c r="Y1001" s="15" t="s">
        <v>142</v>
      </c>
      <c r="AB1001" s="15" t="s">
        <v>143</v>
      </c>
    </row>
    <row r="1002" customFormat="false" ht="15" hidden="false" customHeight="true" outlineLevel="0" collapsed="false">
      <c r="A1002" s="15" t="s">
        <v>1961</v>
      </c>
      <c r="B1002" s="15" t="s">
        <v>1962</v>
      </c>
      <c r="C1002" s="15" t="s">
        <v>217</v>
      </c>
      <c r="D1002" s="15" t="s">
        <v>235</v>
      </c>
      <c r="E1002" s="15" t="s">
        <v>136</v>
      </c>
      <c r="F1002" s="15" t="s">
        <v>137</v>
      </c>
      <c r="G1002" s="15" t="s">
        <v>308</v>
      </c>
      <c r="H1002" s="15" t="s">
        <v>136</v>
      </c>
      <c r="I1002" s="15" t="s">
        <v>139</v>
      </c>
      <c r="J1002" s="15" t="s">
        <v>158</v>
      </c>
      <c r="K1002" s="15" t="s">
        <v>1965</v>
      </c>
      <c r="L1002" s="15" t="n">
        <v>1</v>
      </c>
      <c r="M1002" s="15" t="n">
        <v>2</v>
      </c>
      <c r="P1002" s="15" t="n">
        <v>3</v>
      </c>
      <c r="Y1002" s="15" t="s">
        <v>142</v>
      </c>
      <c r="AB1002" s="15" t="s">
        <v>143</v>
      </c>
    </row>
    <row r="1003" customFormat="false" ht="15" hidden="false" customHeight="true" outlineLevel="0" collapsed="false">
      <c r="A1003" s="15" t="s">
        <v>1966</v>
      </c>
      <c r="B1003" s="15" t="s">
        <v>1967</v>
      </c>
      <c r="C1003" s="15" t="s">
        <v>217</v>
      </c>
      <c r="D1003" s="15" t="s">
        <v>235</v>
      </c>
      <c r="E1003" s="15" t="s">
        <v>136</v>
      </c>
      <c r="F1003" s="15" t="s">
        <v>137</v>
      </c>
      <c r="G1003" s="15" t="s">
        <v>336</v>
      </c>
      <c r="H1003" s="15" t="s">
        <v>136</v>
      </c>
      <c r="I1003" s="15" t="s">
        <v>243</v>
      </c>
      <c r="J1003" s="15" t="s">
        <v>140</v>
      </c>
      <c r="K1003" s="15" t="s">
        <v>1968</v>
      </c>
      <c r="L1003" s="15" t="n">
        <v>88</v>
      </c>
      <c r="M1003" s="15" t="n">
        <v>113</v>
      </c>
      <c r="N1003" s="15" t="n">
        <v>57</v>
      </c>
      <c r="O1003" s="15" t="n">
        <v>9</v>
      </c>
      <c r="P1003" s="15" t="n">
        <v>267</v>
      </c>
      <c r="Y1003" s="15" t="s">
        <v>142</v>
      </c>
      <c r="AB1003" s="15" t="s">
        <v>143</v>
      </c>
    </row>
    <row r="1004" customFormat="false" ht="15" hidden="false" customHeight="true" outlineLevel="0" collapsed="false">
      <c r="A1004" s="15" t="s">
        <v>1966</v>
      </c>
      <c r="B1004" s="15" t="s">
        <v>1967</v>
      </c>
      <c r="C1004" s="15" t="s">
        <v>217</v>
      </c>
      <c r="D1004" s="15" t="s">
        <v>235</v>
      </c>
      <c r="E1004" s="15" t="s">
        <v>136</v>
      </c>
      <c r="F1004" s="15" t="s">
        <v>137</v>
      </c>
      <c r="G1004" s="15" t="s">
        <v>336</v>
      </c>
      <c r="H1004" s="15" t="s">
        <v>136</v>
      </c>
      <c r="I1004" s="15" t="s">
        <v>243</v>
      </c>
      <c r="J1004" s="15" t="s">
        <v>144</v>
      </c>
      <c r="K1004" s="15" t="s">
        <v>1969</v>
      </c>
      <c r="L1004" s="15" t="n">
        <v>6</v>
      </c>
      <c r="M1004" s="15" t="n">
        <v>1</v>
      </c>
      <c r="N1004" s="15" t="n">
        <v>1</v>
      </c>
      <c r="P1004" s="15" t="n">
        <v>8</v>
      </c>
      <c r="Y1004" s="15" t="s">
        <v>142</v>
      </c>
      <c r="AB1004" s="15" t="s">
        <v>143</v>
      </c>
    </row>
    <row r="1005" customFormat="false" ht="15" hidden="false" customHeight="true" outlineLevel="0" collapsed="false">
      <c r="A1005" s="15" t="s">
        <v>1966</v>
      </c>
      <c r="B1005" s="15" t="s">
        <v>1967</v>
      </c>
      <c r="C1005" s="15" t="s">
        <v>217</v>
      </c>
      <c r="D1005" s="15" t="s">
        <v>235</v>
      </c>
      <c r="E1005" s="15" t="s">
        <v>136</v>
      </c>
      <c r="F1005" s="15" t="s">
        <v>137</v>
      </c>
      <c r="G1005" s="15" t="s">
        <v>336</v>
      </c>
      <c r="H1005" s="15" t="s">
        <v>136</v>
      </c>
      <c r="I1005" s="15" t="s">
        <v>243</v>
      </c>
      <c r="J1005" s="15" t="s">
        <v>150</v>
      </c>
      <c r="K1005" s="15" t="s">
        <v>1970</v>
      </c>
      <c r="L1005" s="15" t="n">
        <v>82</v>
      </c>
      <c r="M1005" s="15" t="n">
        <v>56</v>
      </c>
      <c r="N1005" s="15" t="n">
        <v>87</v>
      </c>
      <c r="O1005" s="15" t="n">
        <v>15</v>
      </c>
      <c r="P1005" s="15" t="n">
        <v>240</v>
      </c>
      <c r="Y1005" s="15" t="s">
        <v>142</v>
      </c>
      <c r="AB1005" s="15" t="s">
        <v>143</v>
      </c>
    </row>
    <row r="1006" customFormat="false" ht="15" hidden="false" customHeight="true" outlineLevel="0" collapsed="false">
      <c r="A1006" s="15" t="s">
        <v>1966</v>
      </c>
      <c r="B1006" s="15" t="s">
        <v>1967</v>
      </c>
      <c r="C1006" s="15" t="s">
        <v>217</v>
      </c>
      <c r="D1006" s="15" t="s">
        <v>235</v>
      </c>
      <c r="E1006" s="15" t="s">
        <v>136</v>
      </c>
      <c r="F1006" s="15" t="s">
        <v>137</v>
      </c>
      <c r="G1006" s="15" t="s">
        <v>336</v>
      </c>
      <c r="H1006" s="15" t="s">
        <v>136</v>
      </c>
      <c r="I1006" s="15" t="s">
        <v>243</v>
      </c>
      <c r="J1006" s="15" t="s">
        <v>158</v>
      </c>
      <c r="K1006" s="15" t="s">
        <v>1971</v>
      </c>
      <c r="L1006" s="15" t="n">
        <v>7</v>
      </c>
      <c r="M1006" s="15" t="n">
        <v>22</v>
      </c>
      <c r="N1006" s="15" t="n">
        <v>24</v>
      </c>
      <c r="O1006" s="15" t="n">
        <v>7</v>
      </c>
      <c r="P1006" s="15" t="n">
        <v>60</v>
      </c>
      <c r="Y1006" s="15" t="s">
        <v>142</v>
      </c>
      <c r="AB1006" s="15" t="s">
        <v>143</v>
      </c>
    </row>
    <row r="1007" customFormat="false" ht="15" hidden="false" customHeight="true" outlineLevel="0" collapsed="false">
      <c r="A1007" s="15" t="s">
        <v>1972</v>
      </c>
      <c r="B1007" s="15" t="s">
        <v>1973</v>
      </c>
      <c r="C1007" s="15" t="s">
        <v>217</v>
      </c>
      <c r="D1007" s="15" t="s">
        <v>218</v>
      </c>
      <c r="E1007" s="15" t="s">
        <v>136</v>
      </c>
      <c r="F1007" s="15" t="s">
        <v>137</v>
      </c>
      <c r="G1007" s="15" t="s">
        <v>299</v>
      </c>
      <c r="H1007" s="15" t="s">
        <v>136</v>
      </c>
      <c r="I1007" s="15" t="s">
        <v>243</v>
      </c>
      <c r="J1007" s="15" t="s">
        <v>140</v>
      </c>
      <c r="K1007" s="15" t="s">
        <v>1974</v>
      </c>
      <c r="M1007" s="15" t="n">
        <v>4</v>
      </c>
      <c r="N1007" s="15" t="n">
        <v>5</v>
      </c>
      <c r="P1007" s="15" t="n">
        <v>9</v>
      </c>
      <c r="Y1007" s="15" t="s">
        <v>156</v>
      </c>
      <c r="AB1007" s="15" t="s">
        <v>143</v>
      </c>
    </row>
    <row r="1008" customFormat="false" ht="15" hidden="false" customHeight="true" outlineLevel="0" collapsed="false">
      <c r="A1008" s="15" t="s">
        <v>1972</v>
      </c>
      <c r="B1008" s="15" t="s">
        <v>1973</v>
      </c>
      <c r="C1008" s="15" t="s">
        <v>217</v>
      </c>
      <c r="D1008" s="15" t="s">
        <v>218</v>
      </c>
      <c r="E1008" s="15" t="s">
        <v>136</v>
      </c>
      <c r="F1008" s="15" t="s">
        <v>137</v>
      </c>
      <c r="G1008" s="15" t="s">
        <v>299</v>
      </c>
      <c r="H1008" s="15" t="s">
        <v>136</v>
      </c>
      <c r="I1008" s="15" t="s">
        <v>243</v>
      </c>
      <c r="J1008" s="15" t="s">
        <v>150</v>
      </c>
      <c r="K1008" s="15" t="s">
        <v>1975</v>
      </c>
      <c r="L1008" s="15" t="n">
        <v>30</v>
      </c>
      <c r="M1008" s="15" t="n">
        <v>57</v>
      </c>
      <c r="N1008" s="15" t="n">
        <v>25</v>
      </c>
      <c r="O1008" s="15" t="n">
        <v>23</v>
      </c>
      <c r="P1008" s="15" t="n">
        <v>135</v>
      </c>
      <c r="Y1008" s="15" t="s">
        <v>156</v>
      </c>
      <c r="AB1008" s="15" t="s">
        <v>143</v>
      </c>
    </row>
    <row r="1009" customFormat="false" ht="15" hidden="false" customHeight="true" outlineLevel="0" collapsed="false">
      <c r="A1009" s="15" t="s">
        <v>1972</v>
      </c>
      <c r="B1009" s="15" t="s">
        <v>1973</v>
      </c>
      <c r="C1009" s="15" t="s">
        <v>217</v>
      </c>
      <c r="D1009" s="15" t="s">
        <v>218</v>
      </c>
      <c r="E1009" s="15" t="s">
        <v>136</v>
      </c>
      <c r="F1009" s="15" t="s">
        <v>137</v>
      </c>
      <c r="G1009" s="15" t="s">
        <v>299</v>
      </c>
      <c r="H1009" s="15" t="s">
        <v>136</v>
      </c>
      <c r="I1009" s="15" t="s">
        <v>243</v>
      </c>
      <c r="J1009" s="15" t="s">
        <v>158</v>
      </c>
      <c r="K1009" s="15" t="s">
        <v>1976</v>
      </c>
      <c r="L1009" s="15" t="n">
        <v>4</v>
      </c>
      <c r="N1009" s="15" t="n">
        <v>10</v>
      </c>
      <c r="O1009" s="15" t="n">
        <v>3</v>
      </c>
      <c r="P1009" s="15" t="n">
        <v>17</v>
      </c>
      <c r="Y1009" s="15" t="s">
        <v>156</v>
      </c>
      <c r="AB1009" s="15" t="s">
        <v>143</v>
      </c>
    </row>
    <row r="1010" customFormat="false" ht="15" hidden="false" customHeight="true" outlineLevel="0" collapsed="false">
      <c r="A1010" s="15" t="s">
        <v>1977</v>
      </c>
      <c r="B1010" s="15" t="s">
        <v>1978</v>
      </c>
      <c r="C1010" s="15" t="s">
        <v>148</v>
      </c>
      <c r="E1010" s="15" t="s">
        <v>136</v>
      </c>
      <c r="F1010" s="15" t="s">
        <v>137</v>
      </c>
      <c r="G1010" s="15" t="s">
        <v>573</v>
      </c>
      <c r="H1010" s="15" t="s">
        <v>136</v>
      </c>
      <c r="I1010" s="15" t="s">
        <v>139</v>
      </c>
      <c r="J1010" s="15" t="s">
        <v>150</v>
      </c>
      <c r="K1010" s="15" t="s">
        <v>1979</v>
      </c>
      <c r="L1010" s="15" t="n">
        <v>9</v>
      </c>
      <c r="M1010" s="15" t="n">
        <v>1</v>
      </c>
      <c r="P1010" s="15" t="n">
        <v>10</v>
      </c>
      <c r="Y1010" s="15" t="s">
        <v>142</v>
      </c>
      <c r="AB1010" s="15" t="s">
        <v>143</v>
      </c>
    </row>
    <row r="1011" customFormat="false" ht="15" hidden="false" customHeight="true" outlineLevel="0" collapsed="false">
      <c r="A1011" s="15" t="s">
        <v>1977</v>
      </c>
      <c r="B1011" s="15" t="s">
        <v>1978</v>
      </c>
      <c r="C1011" s="15" t="s">
        <v>148</v>
      </c>
      <c r="E1011" s="15" t="s">
        <v>136</v>
      </c>
      <c r="F1011" s="15" t="s">
        <v>137</v>
      </c>
      <c r="G1011" s="15" t="s">
        <v>573</v>
      </c>
      <c r="H1011" s="15" t="s">
        <v>136</v>
      </c>
      <c r="I1011" s="15" t="s">
        <v>139</v>
      </c>
      <c r="J1011" s="15" t="s">
        <v>158</v>
      </c>
      <c r="K1011" s="15" t="s">
        <v>1980</v>
      </c>
      <c r="L1011" s="15" t="n">
        <v>3</v>
      </c>
      <c r="M1011" s="15" t="n">
        <v>1</v>
      </c>
      <c r="P1011" s="15" t="n">
        <v>4</v>
      </c>
      <c r="Y1011" s="15" t="s">
        <v>142</v>
      </c>
      <c r="AB1011" s="15" t="s">
        <v>143</v>
      </c>
    </row>
    <row r="1012" customFormat="false" ht="15" hidden="false" customHeight="true" outlineLevel="0" collapsed="false">
      <c r="A1012" s="15" t="s">
        <v>1977</v>
      </c>
      <c r="B1012" s="15" t="s">
        <v>1978</v>
      </c>
      <c r="C1012" s="15" t="s">
        <v>148</v>
      </c>
      <c r="E1012" s="15" t="s">
        <v>136</v>
      </c>
      <c r="F1012" s="15" t="s">
        <v>137</v>
      </c>
      <c r="G1012" s="15" t="s">
        <v>573</v>
      </c>
      <c r="H1012" s="15" t="s">
        <v>136</v>
      </c>
      <c r="I1012" s="15" t="s">
        <v>139</v>
      </c>
      <c r="J1012" s="15" t="s">
        <v>169</v>
      </c>
      <c r="K1012" s="15" t="s">
        <v>1981</v>
      </c>
      <c r="M1012" s="15" t="n">
        <v>9</v>
      </c>
      <c r="P1012" s="15" t="n">
        <v>9</v>
      </c>
      <c r="Y1012" s="15" t="s">
        <v>142</v>
      </c>
      <c r="AB1012" s="15" t="s">
        <v>143</v>
      </c>
    </row>
    <row r="1013" customFormat="false" ht="15" hidden="false" customHeight="true" outlineLevel="0" collapsed="false">
      <c r="A1013" s="15" t="s">
        <v>1982</v>
      </c>
      <c r="B1013" s="15" t="s">
        <v>1983</v>
      </c>
      <c r="C1013" s="15" t="s">
        <v>148</v>
      </c>
      <c r="E1013" s="15" t="s">
        <v>136</v>
      </c>
      <c r="F1013" s="15" t="s">
        <v>137</v>
      </c>
      <c r="G1013" s="15" t="s">
        <v>1311</v>
      </c>
      <c r="H1013" s="15" t="s">
        <v>136</v>
      </c>
      <c r="I1013" s="15" t="s">
        <v>139</v>
      </c>
      <c r="J1013" s="15" t="s">
        <v>150</v>
      </c>
      <c r="K1013" s="15" t="s">
        <v>1984</v>
      </c>
      <c r="L1013" s="15" t="n">
        <v>9</v>
      </c>
      <c r="P1013" s="15" t="n">
        <v>9</v>
      </c>
      <c r="Y1013" s="15" t="s">
        <v>142</v>
      </c>
      <c r="AB1013" s="15" t="s">
        <v>143</v>
      </c>
    </row>
    <row r="1014" customFormat="false" ht="15" hidden="false" customHeight="true" outlineLevel="0" collapsed="false">
      <c r="A1014" s="15" t="s">
        <v>1985</v>
      </c>
      <c r="B1014" s="15" t="s">
        <v>1986</v>
      </c>
      <c r="C1014" s="15" t="s">
        <v>134</v>
      </c>
      <c r="D1014" s="15" t="s">
        <v>541</v>
      </c>
      <c r="E1014" s="15" t="s">
        <v>136</v>
      </c>
      <c r="F1014" s="15" t="s">
        <v>137</v>
      </c>
      <c r="G1014" s="15" t="s">
        <v>136</v>
      </c>
      <c r="H1014" s="15" t="s">
        <v>136</v>
      </c>
      <c r="I1014" s="15" t="s">
        <v>243</v>
      </c>
      <c r="J1014" s="15" t="s">
        <v>140</v>
      </c>
      <c r="K1014" s="15" t="s">
        <v>1987</v>
      </c>
      <c r="L1014" s="15" t="n">
        <v>1185</v>
      </c>
      <c r="M1014" s="15" t="n">
        <v>228</v>
      </c>
      <c r="N1014" s="15" t="n">
        <v>3</v>
      </c>
      <c r="P1014" s="15" t="n">
        <v>1416</v>
      </c>
      <c r="Y1014" s="15" t="s">
        <v>142</v>
      </c>
      <c r="AB1014" s="15" t="s">
        <v>143</v>
      </c>
    </row>
    <row r="1015" customFormat="false" ht="15" hidden="false" customHeight="true" outlineLevel="0" collapsed="false">
      <c r="A1015" s="15" t="s">
        <v>1985</v>
      </c>
      <c r="B1015" s="15" t="s">
        <v>1986</v>
      </c>
      <c r="C1015" s="15" t="s">
        <v>134</v>
      </c>
      <c r="D1015" s="15" t="s">
        <v>541</v>
      </c>
      <c r="E1015" s="15" t="s">
        <v>136</v>
      </c>
      <c r="F1015" s="15" t="s">
        <v>137</v>
      </c>
      <c r="G1015" s="15" t="s">
        <v>136</v>
      </c>
      <c r="H1015" s="15" t="s">
        <v>136</v>
      </c>
      <c r="I1015" s="15" t="s">
        <v>243</v>
      </c>
      <c r="J1015" s="15" t="s">
        <v>144</v>
      </c>
      <c r="K1015" s="15" t="s">
        <v>1988</v>
      </c>
      <c r="L1015" s="15" t="n">
        <v>52</v>
      </c>
      <c r="P1015" s="15" t="n">
        <v>52</v>
      </c>
      <c r="Y1015" s="15" t="s">
        <v>142</v>
      </c>
      <c r="AB1015" s="15" t="s">
        <v>143</v>
      </c>
    </row>
    <row r="1016" customFormat="false" ht="15" hidden="false" customHeight="true" outlineLevel="0" collapsed="false">
      <c r="A1016" s="15" t="s">
        <v>1985</v>
      </c>
      <c r="B1016" s="15" t="s">
        <v>1986</v>
      </c>
      <c r="C1016" s="15" t="s">
        <v>134</v>
      </c>
      <c r="D1016" s="15" t="s">
        <v>541</v>
      </c>
      <c r="E1016" s="15" t="s">
        <v>136</v>
      </c>
      <c r="F1016" s="15" t="s">
        <v>137</v>
      </c>
      <c r="G1016" s="15" t="s">
        <v>136</v>
      </c>
      <c r="H1016" s="15" t="s">
        <v>136</v>
      </c>
      <c r="I1016" s="15" t="s">
        <v>243</v>
      </c>
      <c r="J1016" s="15" t="s">
        <v>150</v>
      </c>
      <c r="K1016" s="15" t="s">
        <v>1989</v>
      </c>
      <c r="L1016" s="15" t="n">
        <v>1012</v>
      </c>
      <c r="M1016" s="15" t="n">
        <v>738</v>
      </c>
      <c r="N1016" s="15" t="n">
        <v>365</v>
      </c>
      <c r="O1016" s="15" t="n">
        <v>3</v>
      </c>
      <c r="P1016" s="15" t="n">
        <v>2118</v>
      </c>
      <c r="Y1016" s="15" t="s">
        <v>142</v>
      </c>
      <c r="AB1016" s="15" t="s">
        <v>143</v>
      </c>
    </row>
    <row r="1017" customFormat="false" ht="15" hidden="false" customHeight="true" outlineLevel="0" collapsed="false">
      <c r="A1017" s="15" t="s">
        <v>1985</v>
      </c>
      <c r="B1017" s="15" t="s">
        <v>1986</v>
      </c>
      <c r="C1017" s="15" t="s">
        <v>134</v>
      </c>
      <c r="D1017" s="15" t="s">
        <v>541</v>
      </c>
      <c r="E1017" s="15" t="s">
        <v>136</v>
      </c>
      <c r="F1017" s="15" t="s">
        <v>137</v>
      </c>
      <c r="G1017" s="15" t="s">
        <v>136</v>
      </c>
      <c r="H1017" s="15" t="s">
        <v>136</v>
      </c>
      <c r="I1017" s="15" t="s">
        <v>243</v>
      </c>
      <c r="J1017" s="15" t="s">
        <v>166</v>
      </c>
      <c r="K1017" s="15" t="s">
        <v>1990</v>
      </c>
      <c r="L1017" s="15" t="n">
        <v>24</v>
      </c>
      <c r="P1017" s="15" t="n">
        <v>24</v>
      </c>
      <c r="Y1017" s="15" t="s">
        <v>142</v>
      </c>
      <c r="AB1017" s="15" t="s">
        <v>143</v>
      </c>
    </row>
    <row r="1018" customFormat="false" ht="15" hidden="false" customHeight="true" outlineLevel="0" collapsed="false">
      <c r="A1018" s="15" t="s">
        <v>1985</v>
      </c>
      <c r="B1018" s="15" t="s">
        <v>1986</v>
      </c>
      <c r="C1018" s="15" t="s">
        <v>134</v>
      </c>
      <c r="D1018" s="15" t="s">
        <v>541</v>
      </c>
      <c r="E1018" s="15" t="s">
        <v>136</v>
      </c>
      <c r="F1018" s="15" t="s">
        <v>137</v>
      </c>
      <c r="G1018" s="15" t="s">
        <v>136</v>
      </c>
      <c r="H1018" s="15" t="s">
        <v>136</v>
      </c>
      <c r="I1018" s="15" t="s">
        <v>243</v>
      </c>
      <c r="J1018" s="15" t="s">
        <v>158</v>
      </c>
      <c r="K1018" s="15" t="s">
        <v>1991</v>
      </c>
      <c r="L1018" s="15" t="n">
        <v>156</v>
      </c>
      <c r="M1018" s="15" t="n">
        <v>114</v>
      </c>
      <c r="N1018" s="15" t="n">
        <v>65</v>
      </c>
      <c r="P1018" s="15" t="n">
        <v>335</v>
      </c>
      <c r="Y1018" s="15" t="s">
        <v>142</v>
      </c>
      <c r="AB1018" s="15" t="s">
        <v>143</v>
      </c>
    </row>
    <row r="1019" customFormat="false" ht="15" hidden="false" customHeight="true" outlineLevel="0" collapsed="false">
      <c r="A1019" s="15" t="s">
        <v>1985</v>
      </c>
      <c r="B1019" s="15" t="s">
        <v>1986</v>
      </c>
      <c r="C1019" s="15" t="s">
        <v>134</v>
      </c>
      <c r="D1019" s="15" t="s">
        <v>541</v>
      </c>
      <c r="E1019" s="15" t="s">
        <v>136</v>
      </c>
      <c r="F1019" s="15" t="s">
        <v>137</v>
      </c>
      <c r="G1019" s="15" t="s">
        <v>136</v>
      </c>
      <c r="H1019" s="15" t="s">
        <v>136</v>
      </c>
      <c r="I1019" s="15" t="s">
        <v>243</v>
      </c>
      <c r="J1019" s="15" t="s">
        <v>169</v>
      </c>
      <c r="K1019" s="15" t="s">
        <v>1992</v>
      </c>
      <c r="L1019" s="15" t="n">
        <v>29</v>
      </c>
      <c r="M1019" s="15" t="n">
        <v>38</v>
      </c>
      <c r="N1019" s="15" t="n">
        <v>7</v>
      </c>
      <c r="P1019" s="15" t="n">
        <v>74</v>
      </c>
      <c r="Y1019" s="15" t="s">
        <v>142</v>
      </c>
      <c r="AB1019" s="15" t="s">
        <v>143</v>
      </c>
    </row>
    <row r="1020" customFormat="false" ht="15" hidden="false" customHeight="true" outlineLevel="0" collapsed="false">
      <c r="A1020" s="15" t="s">
        <v>1993</v>
      </c>
      <c r="B1020" s="15" t="s">
        <v>1994</v>
      </c>
      <c r="C1020" s="15" t="s">
        <v>134</v>
      </c>
      <c r="D1020" s="15" t="s">
        <v>135</v>
      </c>
      <c r="E1020" s="15" t="s">
        <v>136</v>
      </c>
      <c r="F1020" s="15" t="s">
        <v>137</v>
      </c>
      <c r="G1020" s="15" t="s">
        <v>1995</v>
      </c>
      <c r="H1020" s="15" t="s">
        <v>136</v>
      </c>
      <c r="I1020" s="15" t="s">
        <v>139</v>
      </c>
      <c r="J1020" s="15" t="s">
        <v>150</v>
      </c>
      <c r="K1020" s="15" t="s">
        <v>1996</v>
      </c>
      <c r="L1020" s="15" t="n">
        <v>6</v>
      </c>
      <c r="P1020" s="15" t="n">
        <v>6</v>
      </c>
      <c r="Y1020" s="15" t="s">
        <v>142</v>
      </c>
      <c r="AB1020" s="15" t="s">
        <v>143</v>
      </c>
    </row>
    <row r="1021" customFormat="false" ht="15" hidden="false" customHeight="true" outlineLevel="0" collapsed="false">
      <c r="A1021" s="15" t="s">
        <v>1997</v>
      </c>
      <c r="B1021" s="15" t="s">
        <v>1998</v>
      </c>
      <c r="C1021" s="15" t="s">
        <v>134</v>
      </c>
      <c r="D1021" s="15" t="s">
        <v>460</v>
      </c>
      <c r="E1021" s="15" t="s">
        <v>136</v>
      </c>
      <c r="F1021" s="15" t="s">
        <v>137</v>
      </c>
      <c r="G1021" s="15" t="s">
        <v>256</v>
      </c>
      <c r="H1021" s="15" t="s">
        <v>136</v>
      </c>
      <c r="I1021" s="15" t="s">
        <v>243</v>
      </c>
      <c r="J1021" s="15" t="s">
        <v>144</v>
      </c>
      <c r="K1021" s="15" t="s">
        <v>1999</v>
      </c>
      <c r="L1021" s="15" t="n">
        <v>4105</v>
      </c>
      <c r="M1021" s="15" t="n">
        <v>7477</v>
      </c>
      <c r="N1021" s="15" t="n">
        <v>1134</v>
      </c>
      <c r="P1021" s="15" t="n">
        <v>12716</v>
      </c>
      <c r="Y1021" s="15" t="s">
        <v>258</v>
      </c>
      <c r="AB1021" s="15" t="s">
        <v>143</v>
      </c>
    </row>
    <row r="1022" customFormat="false" ht="15" hidden="false" customHeight="true" outlineLevel="0" collapsed="false">
      <c r="A1022" s="15" t="s">
        <v>1997</v>
      </c>
      <c r="B1022" s="15" t="s">
        <v>1998</v>
      </c>
      <c r="C1022" s="15" t="s">
        <v>134</v>
      </c>
      <c r="D1022" s="15" t="s">
        <v>460</v>
      </c>
      <c r="E1022" s="15" t="s">
        <v>136</v>
      </c>
      <c r="F1022" s="15" t="s">
        <v>137</v>
      </c>
      <c r="G1022" s="15" t="s">
        <v>256</v>
      </c>
      <c r="H1022" s="15" t="s">
        <v>136</v>
      </c>
      <c r="I1022" s="15" t="s">
        <v>243</v>
      </c>
      <c r="J1022" s="15" t="s">
        <v>150</v>
      </c>
      <c r="K1022" s="15" t="s">
        <v>2000</v>
      </c>
      <c r="N1022" s="15" t="n">
        <v>3</v>
      </c>
      <c r="P1022" s="15" t="n">
        <v>3</v>
      </c>
      <c r="Y1022" s="15" t="s">
        <v>258</v>
      </c>
      <c r="AB1022" s="15" t="s">
        <v>143</v>
      </c>
    </row>
    <row r="1023" customFormat="false" ht="15" hidden="false" customHeight="true" outlineLevel="0" collapsed="false">
      <c r="A1023" s="15" t="s">
        <v>1997</v>
      </c>
      <c r="B1023" s="15" t="s">
        <v>1998</v>
      </c>
      <c r="C1023" s="15" t="s">
        <v>134</v>
      </c>
      <c r="D1023" s="15" t="s">
        <v>460</v>
      </c>
      <c r="E1023" s="15" t="s">
        <v>136</v>
      </c>
      <c r="F1023" s="15" t="s">
        <v>137</v>
      </c>
      <c r="G1023" s="15" t="s">
        <v>256</v>
      </c>
      <c r="H1023" s="15" t="s">
        <v>136</v>
      </c>
      <c r="I1023" s="15" t="s">
        <v>243</v>
      </c>
      <c r="J1023" s="15" t="s">
        <v>158</v>
      </c>
      <c r="K1023" s="15" t="s">
        <v>2001</v>
      </c>
      <c r="N1023" s="15" t="n">
        <v>0</v>
      </c>
      <c r="P1023" s="15" t="n">
        <v>0</v>
      </c>
      <c r="Y1023" s="15" t="s">
        <v>258</v>
      </c>
      <c r="AB1023" s="15" t="s">
        <v>143</v>
      </c>
    </row>
    <row r="1024" customFormat="false" ht="15" hidden="false" customHeight="true" outlineLevel="0" collapsed="false">
      <c r="A1024" s="15" t="s">
        <v>2002</v>
      </c>
      <c r="B1024" s="15" t="s">
        <v>2003</v>
      </c>
      <c r="C1024" s="15" t="s">
        <v>134</v>
      </c>
      <c r="D1024" s="15" t="s">
        <v>135</v>
      </c>
      <c r="E1024" s="15" t="s">
        <v>136</v>
      </c>
      <c r="F1024" s="15" t="s">
        <v>137</v>
      </c>
      <c r="G1024" s="15" t="s">
        <v>2004</v>
      </c>
      <c r="H1024" s="15" t="s">
        <v>136</v>
      </c>
      <c r="I1024" s="15" t="s">
        <v>139</v>
      </c>
      <c r="J1024" s="15" t="s">
        <v>150</v>
      </c>
      <c r="K1024" s="15" t="s">
        <v>2005</v>
      </c>
      <c r="L1024" s="15" t="n">
        <v>26</v>
      </c>
      <c r="P1024" s="15" t="n">
        <v>26</v>
      </c>
      <c r="Y1024" s="15" t="s">
        <v>156</v>
      </c>
      <c r="AB1024" s="15" t="s">
        <v>143</v>
      </c>
    </row>
    <row r="1025" customFormat="false" ht="15" hidden="false" customHeight="true" outlineLevel="0" collapsed="false">
      <c r="A1025" s="15" t="s">
        <v>2002</v>
      </c>
      <c r="B1025" s="15" t="s">
        <v>2003</v>
      </c>
      <c r="C1025" s="15" t="s">
        <v>134</v>
      </c>
      <c r="D1025" s="15" t="s">
        <v>135</v>
      </c>
      <c r="E1025" s="15" t="s">
        <v>136</v>
      </c>
      <c r="F1025" s="15" t="s">
        <v>137</v>
      </c>
      <c r="G1025" s="15" t="s">
        <v>2004</v>
      </c>
      <c r="H1025" s="15" t="s">
        <v>136</v>
      </c>
      <c r="I1025" s="15" t="s">
        <v>139</v>
      </c>
      <c r="J1025" s="15" t="s">
        <v>158</v>
      </c>
      <c r="K1025" s="15" t="s">
        <v>2006</v>
      </c>
      <c r="L1025" s="15" t="n">
        <v>28</v>
      </c>
      <c r="P1025" s="15" t="n">
        <v>28</v>
      </c>
      <c r="Y1025" s="15" t="s">
        <v>156</v>
      </c>
      <c r="AB1025" s="15" t="s">
        <v>143</v>
      </c>
    </row>
    <row r="1026" customFormat="false" ht="15" hidden="false" customHeight="true" outlineLevel="0" collapsed="false">
      <c r="A1026" s="15" t="s">
        <v>2002</v>
      </c>
      <c r="B1026" s="15" t="s">
        <v>2003</v>
      </c>
      <c r="C1026" s="15" t="s">
        <v>134</v>
      </c>
      <c r="D1026" s="15" t="s">
        <v>135</v>
      </c>
      <c r="E1026" s="15" t="s">
        <v>136</v>
      </c>
      <c r="F1026" s="15" t="s">
        <v>137</v>
      </c>
      <c r="G1026" s="15" t="s">
        <v>2004</v>
      </c>
      <c r="H1026" s="15" t="s">
        <v>136</v>
      </c>
      <c r="I1026" s="15" t="s">
        <v>139</v>
      </c>
      <c r="J1026" s="15" t="s">
        <v>169</v>
      </c>
      <c r="K1026" s="15" t="s">
        <v>2007</v>
      </c>
      <c r="L1026" s="15" t="n">
        <v>1</v>
      </c>
      <c r="P1026" s="15" t="n">
        <v>1</v>
      </c>
      <c r="Y1026" s="15" t="s">
        <v>156</v>
      </c>
      <c r="AB1026" s="15" t="s">
        <v>143</v>
      </c>
    </row>
    <row r="1027" customFormat="false" ht="15" hidden="false" customHeight="true" outlineLevel="0" collapsed="false">
      <c r="A1027" s="15" t="s">
        <v>2008</v>
      </c>
      <c r="B1027" s="15" t="s">
        <v>2009</v>
      </c>
      <c r="C1027" s="15" t="s">
        <v>217</v>
      </c>
      <c r="D1027" s="15" t="s">
        <v>274</v>
      </c>
      <c r="E1027" s="15" t="s">
        <v>136</v>
      </c>
      <c r="F1027" s="15" t="s">
        <v>137</v>
      </c>
      <c r="G1027" s="15" t="s">
        <v>231</v>
      </c>
      <c r="H1027" s="15" t="s">
        <v>136</v>
      </c>
      <c r="I1027" s="15" t="s">
        <v>139</v>
      </c>
      <c r="J1027" s="15" t="s">
        <v>140</v>
      </c>
      <c r="K1027" s="15" t="s">
        <v>2010</v>
      </c>
      <c r="M1027" s="15" t="n">
        <v>19</v>
      </c>
      <c r="N1027" s="15" t="n">
        <v>10</v>
      </c>
      <c r="P1027" s="15" t="n">
        <v>29</v>
      </c>
      <c r="Y1027" s="15" t="s">
        <v>156</v>
      </c>
      <c r="AB1027" s="15" t="s">
        <v>143</v>
      </c>
    </row>
    <row r="1028" customFormat="false" ht="15" hidden="false" customHeight="true" outlineLevel="0" collapsed="false">
      <c r="A1028" s="15" t="s">
        <v>2008</v>
      </c>
      <c r="B1028" s="15" t="s">
        <v>2009</v>
      </c>
      <c r="C1028" s="15" t="s">
        <v>217</v>
      </c>
      <c r="D1028" s="15" t="s">
        <v>274</v>
      </c>
      <c r="E1028" s="15" t="s">
        <v>136</v>
      </c>
      <c r="F1028" s="15" t="s">
        <v>137</v>
      </c>
      <c r="G1028" s="15" t="s">
        <v>231</v>
      </c>
      <c r="H1028" s="15" t="s">
        <v>136</v>
      </c>
      <c r="I1028" s="15" t="s">
        <v>139</v>
      </c>
      <c r="J1028" s="15" t="s">
        <v>150</v>
      </c>
      <c r="K1028" s="15" t="s">
        <v>2011</v>
      </c>
      <c r="L1028" s="15" t="n">
        <v>368</v>
      </c>
      <c r="M1028" s="15" t="n">
        <v>68</v>
      </c>
      <c r="N1028" s="15" t="n">
        <v>6</v>
      </c>
      <c r="O1028" s="15" t="n">
        <v>12</v>
      </c>
      <c r="P1028" s="15" t="n">
        <v>454</v>
      </c>
      <c r="Y1028" s="15" t="s">
        <v>156</v>
      </c>
      <c r="AB1028" s="15" t="s">
        <v>143</v>
      </c>
    </row>
    <row r="1029" customFormat="false" ht="15" hidden="false" customHeight="true" outlineLevel="0" collapsed="false">
      <c r="A1029" s="15" t="s">
        <v>2008</v>
      </c>
      <c r="B1029" s="15" t="s">
        <v>2009</v>
      </c>
      <c r="C1029" s="15" t="s">
        <v>217</v>
      </c>
      <c r="D1029" s="15" t="s">
        <v>274</v>
      </c>
      <c r="E1029" s="15" t="s">
        <v>136</v>
      </c>
      <c r="F1029" s="15" t="s">
        <v>137</v>
      </c>
      <c r="G1029" s="15" t="s">
        <v>231</v>
      </c>
      <c r="H1029" s="15" t="s">
        <v>136</v>
      </c>
      <c r="I1029" s="15" t="s">
        <v>139</v>
      </c>
      <c r="J1029" s="15" t="s">
        <v>158</v>
      </c>
      <c r="K1029" s="15" t="s">
        <v>2012</v>
      </c>
      <c r="M1029" s="15" t="n">
        <v>5</v>
      </c>
      <c r="O1029" s="15" t="n">
        <v>18</v>
      </c>
      <c r="P1029" s="15" t="n">
        <v>23</v>
      </c>
      <c r="Y1029" s="15" t="s">
        <v>156</v>
      </c>
      <c r="AB1029" s="15" t="s">
        <v>143</v>
      </c>
    </row>
    <row r="1030" customFormat="false" ht="15" hidden="false" customHeight="true" outlineLevel="0" collapsed="false">
      <c r="A1030" s="15" t="s">
        <v>2008</v>
      </c>
      <c r="B1030" s="15" t="s">
        <v>2009</v>
      </c>
      <c r="C1030" s="15" t="s">
        <v>217</v>
      </c>
      <c r="D1030" s="15" t="s">
        <v>274</v>
      </c>
      <c r="E1030" s="15" t="s">
        <v>136</v>
      </c>
      <c r="F1030" s="15" t="s">
        <v>137</v>
      </c>
      <c r="G1030" s="15" t="s">
        <v>231</v>
      </c>
      <c r="H1030" s="15" t="s">
        <v>136</v>
      </c>
      <c r="I1030" s="15" t="s">
        <v>139</v>
      </c>
      <c r="J1030" s="15" t="s">
        <v>169</v>
      </c>
      <c r="K1030" s="15" t="s">
        <v>2013</v>
      </c>
      <c r="O1030" s="15" t="n">
        <v>4</v>
      </c>
      <c r="P1030" s="15" t="n">
        <v>4</v>
      </c>
      <c r="Y1030" s="15" t="s">
        <v>156</v>
      </c>
      <c r="AB1030" s="15" t="s">
        <v>143</v>
      </c>
    </row>
    <row r="1031" customFormat="false" ht="15" hidden="false" customHeight="true" outlineLevel="0" collapsed="false">
      <c r="A1031" s="15" t="s">
        <v>2014</v>
      </c>
      <c r="B1031" s="15" t="s">
        <v>2015</v>
      </c>
      <c r="C1031" s="15" t="s">
        <v>217</v>
      </c>
      <c r="D1031" s="15" t="s">
        <v>218</v>
      </c>
      <c r="E1031" s="15" t="s">
        <v>136</v>
      </c>
      <c r="F1031" s="15" t="s">
        <v>137</v>
      </c>
      <c r="G1031" s="15" t="s">
        <v>275</v>
      </c>
      <c r="H1031" s="15" t="s">
        <v>136</v>
      </c>
      <c r="I1031" s="15" t="s">
        <v>243</v>
      </c>
      <c r="J1031" s="15" t="s">
        <v>144</v>
      </c>
      <c r="K1031" s="15" t="s">
        <v>2016</v>
      </c>
      <c r="M1031" s="15" t="n">
        <v>1300</v>
      </c>
      <c r="P1031" s="15" t="n">
        <v>1300</v>
      </c>
      <c r="Y1031" s="15" t="s">
        <v>142</v>
      </c>
      <c r="AB1031" s="15" t="s">
        <v>143</v>
      </c>
    </row>
    <row r="1032" customFormat="false" ht="15" hidden="false" customHeight="true" outlineLevel="0" collapsed="false">
      <c r="A1032" s="15" t="s">
        <v>2014</v>
      </c>
      <c r="B1032" s="15" t="s">
        <v>2015</v>
      </c>
      <c r="C1032" s="15" t="s">
        <v>217</v>
      </c>
      <c r="D1032" s="15" t="s">
        <v>218</v>
      </c>
      <c r="E1032" s="15" t="s">
        <v>136</v>
      </c>
      <c r="F1032" s="15" t="s">
        <v>137</v>
      </c>
      <c r="G1032" s="15" t="s">
        <v>275</v>
      </c>
      <c r="H1032" s="15" t="s">
        <v>136</v>
      </c>
      <c r="I1032" s="15" t="s">
        <v>243</v>
      </c>
      <c r="J1032" s="15" t="s">
        <v>150</v>
      </c>
      <c r="K1032" s="15" t="s">
        <v>2017</v>
      </c>
      <c r="L1032" s="15" t="n">
        <v>53</v>
      </c>
      <c r="M1032" s="15" t="n">
        <v>115</v>
      </c>
      <c r="N1032" s="15" t="n">
        <v>116</v>
      </c>
      <c r="O1032" s="15" t="n">
        <v>53</v>
      </c>
      <c r="P1032" s="15" t="n">
        <v>337</v>
      </c>
      <c r="Y1032" s="15" t="s">
        <v>142</v>
      </c>
      <c r="AB1032" s="15" t="s">
        <v>143</v>
      </c>
    </row>
    <row r="1033" customFormat="false" ht="15" hidden="false" customHeight="true" outlineLevel="0" collapsed="false">
      <c r="A1033" s="15" t="s">
        <v>2014</v>
      </c>
      <c r="B1033" s="15" t="s">
        <v>2015</v>
      </c>
      <c r="C1033" s="15" t="s">
        <v>217</v>
      </c>
      <c r="D1033" s="15" t="s">
        <v>218</v>
      </c>
      <c r="E1033" s="15" t="s">
        <v>136</v>
      </c>
      <c r="F1033" s="15" t="s">
        <v>137</v>
      </c>
      <c r="G1033" s="15" t="s">
        <v>275</v>
      </c>
      <c r="H1033" s="15" t="s">
        <v>136</v>
      </c>
      <c r="I1033" s="15" t="s">
        <v>243</v>
      </c>
      <c r="J1033" s="15" t="s">
        <v>166</v>
      </c>
      <c r="K1033" s="15" t="s">
        <v>2018</v>
      </c>
      <c r="M1033" s="15" t="n">
        <v>20</v>
      </c>
      <c r="N1033" s="15" t="n">
        <v>134</v>
      </c>
      <c r="O1033" s="15" t="n">
        <v>40</v>
      </c>
      <c r="P1033" s="15" t="n">
        <v>194</v>
      </c>
      <c r="Y1033" s="15" t="s">
        <v>142</v>
      </c>
      <c r="AB1033" s="15" t="s">
        <v>143</v>
      </c>
    </row>
    <row r="1034" customFormat="false" ht="15" hidden="false" customHeight="true" outlineLevel="0" collapsed="false">
      <c r="A1034" s="15" t="s">
        <v>2014</v>
      </c>
      <c r="B1034" s="15" t="s">
        <v>2015</v>
      </c>
      <c r="C1034" s="15" t="s">
        <v>217</v>
      </c>
      <c r="D1034" s="15" t="s">
        <v>218</v>
      </c>
      <c r="E1034" s="15" t="s">
        <v>136</v>
      </c>
      <c r="F1034" s="15" t="s">
        <v>137</v>
      </c>
      <c r="G1034" s="15" t="s">
        <v>275</v>
      </c>
      <c r="H1034" s="15" t="s">
        <v>136</v>
      </c>
      <c r="I1034" s="15" t="s">
        <v>243</v>
      </c>
      <c r="J1034" s="15" t="s">
        <v>158</v>
      </c>
      <c r="K1034" s="15" t="s">
        <v>2019</v>
      </c>
      <c r="L1034" s="15" t="n">
        <v>13</v>
      </c>
      <c r="M1034" s="15" t="n">
        <v>52</v>
      </c>
      <c r="N1034" s="15" t="n">
        <v>14</v>
      </c>
      <c r="O1034" s="15" t="n">
        <v>12</v>
      </c>
      <c r="P1034" s="15" t="n">
        <v>91</v>
      </c>
      <c r="Y1034" s="15" t="s">
        <v>142</v>
      </c>
      <c r="AB1034" s="15" t="s">
        <v>143</v>
      </c>
    </row>
    <row r="1035" customFormat="false" ht="15" hidden="false" customHeight="true" outlineLevel="0" collapsed="false">
      <c r="A1035" s="15" t="s">
        <v>2014</v>
      </c>
      <c r="B1035" s="15" t="s">
        <v>2015</v>
      </c>
      <c r="C1035" s="15" t="s">
        <v>217</v>
      </c>
      <c r="D1035" s="15" t="s">
        <v>218</v>
      </c>
      <c r="E1035" s="15" t="s">
        <v>136</v>
      </c>
      <c r="F1035" s="15" t="s">
        <v>137</v>
      </c>
      <c r="G1035" s="15" t="s">
        <v>275</v>
      </c>
      <c r="H1035" s="15" t="s">
        <v>136</v>
      </c>
      <c r="I1035" s="15" t="s">
        <v>243</v>
      </c>
      <c r="J1035" s="15" t="s">
        <v>169</v>
      </c>
      <c r="K1035" s="15" t="s">
        <v>2020</v>
      </c>
      <c r="O1035" s="15" t="n">
        <v>7</v>
      </c>
      <c r="P1035" s="15" t="n">
        <v>7</v>
      </c>
      <c r="Y1035" s="15" t="s">
        <v>142</v>
      </c>
      <c r="AB1035" s="15" t="s">
        <v>143</v>
      </c>
    </row>
    <row r="1036" customFormat="false" ht="15" hidden="false" customHeight="true" outlineLevel="0" collapsed="false">
      <c r="A1036" s="15" t="s">
        <v>2021</v>
      </c>
      <c r="B1036" s="15" t="s">
        <v>2022</v>
      </c>
      <c r="C1036" s="15" t="s">
        <v>134</v>
      </c>
      <c r="D1036" s="15" t="s">
        <v>541</v>
      </c>
      <c r="E1036" s="15" t="s">
        <v>136</v>
      </c>
      <c r="F1036" s="15" t="s">
        <v>137</v>
      </c>
      <c r="G1036" s="15" t="s">
        <v>210</v>
      </c>
      <c r="H1036" s="15" t="s">
        <v>136</v>
      </c>
      <c r="I1036" s="15" t="s">
        <v>139</v>
      </c>
      <c r="J1036" s="15" t="s">
        <v>140</v>
      </c>
      <c r="K1036" s="15" t="s">
        <v>2023</v>
      </c>
      <c r="M1036" s="15" t="n">
        <v>40</v>
      </c>
      <c r="N1036" s="15" t="n">
        <v>67</v>
      </c>
      <c r="P1036" s="15" t="n">
        <v>107</v>
      </c>
      <c r="Y1036" s="15" t="s">
        <v>142</v>
      </c>
      <c r="AB1036" s="15" t="s">
        <v>143</v>
      </c>
    </row>
    <row r="1037" customFormat="false" ht="15" hidden="false" customHeight="true" outlineLevel="0" collapsed="false">
      <c r="A1037" s="15" t="s">
        <v>2021</v>
      </c>
      <c r="B1037" s="15" t="s">
        <v>2022</v>
      </c>
      <c r="C1037" s="15" t="s">
        <v>134</v>
      </c>
      <c r="D1037" s="15" t="s">
        <v>541</v>
      </c>
      <c r="E1037" s="15" t="s">
        <v>136</v>
      </c>
      <c r="F1037" s="15" t="s">
        <v>137</v>
      </c>
      <c r="G1037" s="15" t="s">
        <v>210</v>
      </c>
      <c r="H1037" s="15" t="s">
        <v>136</v>
      </c>
      <c r="I1037" s="15" t="s">
        <v>139</v>
      </c>
      <c r="J1037" s="15" t="s">
        <v>150</v>
      </c>
      <c r="K1037" s="15" t="s">
        <v>2024</v>
      </c>
      <c r="M1037" s="15" t="n">
        <v>105</v>
      </c>
      <c r="N1037" s="15" t="n">
        <v>35</v>
      </c>
      <c r="O1037" s="15" t="n">
        <v>6</v>
      </c>
      <c r="P1037" s="15" t="n">
        <v>146</v>
      </c>
      <c r="Y1037" s="15" t="s">
        <v>142</v>
      </c>
      <c r="AB1037" s="15" t="s">
        <v>143</v>
      </c>
    </row>
    <row r="1038" customFormat="false" ht="15" hidden="false" customHeight="true" outlineLevel="0" collapsed="false">
      <c r="A1038" s="15" t="s">
        <v>2021</v>
      </c>
      <c r="B1038" s="15" t="s">
        <v>2022</v>
      </c>
      <c r="C1038" s="15" t="s">
        <v>134</v>
      </c>
      <c r="D1038" s="15" t="s">
        <v>541</v>
      </c>
      <c r="E1038" s="15" t="s">
        <v>136</v>
      </c>
      <c r="F1038" s="15" t="s">
        <v>137</v>
      </c>
      <c r="G1038" s="15" t="s">
        <v>210</v>
      </c>
      <c r="H1038" s="15" t="s">
        <v>136</v>
      </c>
      <c r="I1038" s="15" t="s">
        <v>139</v>
      </c>
      <c r="J1038" s="15" t="s">
        <v>158</v>
      </c>
      <c r="K1038" s="15" t="s">
        <v>2025</v>
      </c>
      <c r="N1038" s="15" t="n">
        <v>14</v>
      </c>
      <c r="P1038" s="15" t="n">
        <v>14</v>
      </c>
      <c r="Y1038" s="15" t="s">
        <v>142</v>
      </c>
      <c r="AB1038" s="15" t="s">
        <v>143</v>
      </c>
    </row>
    <row r="1039" customFormat="false" ht="15" hidden="false" customHeight="true" outlineLevel="0" collapsed="false">
      <c r="A1039" s="15" t="s">
        <v>2021</v>
      </c>
      <c r="B1039" s="15" t="s">
        <v>2022</v>
      </c>
      <c r="C1039" s="15" t="s">
        <v>134</v>
      </c>
      <c r="D1039" s="15" t="s">
        <v>541</v>
      </c>
      <c r="E1039" s="15" t="s">
        <v>136</v>
      </c>
      <c r="F1039" s="15" t="s">
        <v>137</v>
      </c>
      <c r="G1039" s="15" t="s">
        <v>210</v>
      </c>
      <c r="H1039" s="15" t="s">
        <v>136</v>
      </c>
      <c r="I1039" s="15" t="s">
        <v>139</v>
      </c>
      <c r="J1039" s="15" t="s">
        <v>169</v>
      </c>
      <c r="K1039" s="15" t="s">
        <v>2026</v>
      </c>
      <c r="N1039" s="15" t="n">
        <v>4</v>
      </c>
      <c r="P1039" s="15" t="n">
        <v>4</v>
      </c>
      <c r="Y1039" s="15" t="s">
        <v>142</v>
      </c>
      <c r="AB1039" s="15" t="s">
        <v>143</v>
      </c>
    </row>
    <row r="1040" customFormat="false" ht="15" hidden="false" customHeight="true" outlineLevel="0" collapsed="false">
      <c r="A1040" s="15" t="s">
        <v>2027</v>
      </c>
      <c r="B1040" s="15" t="s">
        <v>2028</v>
      </c>
      <c r="C1040" s="15" t="s">
        <v>217</v>
      </c>
      <c r="D1040" s="15" t="s">
        <v>235</v>
      </c>
      <c r="E1040" s="15" t="s">
        <v>788</v>
      </c>
      <c r="F1040" s="15" t="s">
        <v>137</v>
      </c>
      <c r="G1040" s="15" t="s">
        <v>788</v>
      </c>
      <c r="H1040" s="15" t="s">
        <v>136</v>
      </c>
      <c r="I1040" s="15" t="s">
        <v>139</v>
      </c>
      <c r="J1040" s="15" t="s">
        <v>150</v>
      </c>
      <c r="K1040" s="15" t="s">
        <v>2029</v>
      </c>
      <c r="L1040" s="15" t="n">
        <v>1</v>
      </c>
      <c r="M1040" s="15" t="n">
        <v>7</v>
      </c>
      <c r="N1040" s="15" t="n">
        <v>9</v>
      </c>
      <c r="P1040" s="15" t="n">
        <v>17</v>
      </c>
      <c r="Y1040" s="15" t="s">
        <v>142</v>
      </c>
      <c r="AB1040" s="15" t="s">
        <v>143</v>
      </c>
    </row>
    <row r="1041" customFormat="false" ht="15" hidden="false" customHeight="true" outlineLevel="0" collapsed="false">
      <c r="A1041" s="15" t="s">
        <v>2030</v>
      </c>
      <c r="B1041" s="15" t="s">
        <v>2031</v>
      </c>
      <c r="C1041" s="15" t="s">
        <v>148</v>
      </c>
      <c r="E1041" s="15" t="s">
        <v>136</v>
      </c>
      <c r="F1041" s="15" t="s">
        <v>137</v>
      </c>
      <c r="G1041" s="15" t="s">
        <v>299</v>
      </c>
      <c r="H1041" s="15" t="s">
        <v>136</v>
      </c>
      <c r="I1041" s="15" t="s">
        <v>139</v>
      </c>
      <c r="J1041" s="15" t="s">
        <v>140</v>
      </c>
      <c r="K1041" s="15" t="s">
        <v>2032</v>
      </c>
      <c r="L1041" s="15" t="n">
        <v>4</v>
      </c>
      <c r="P1041" s="15" t="n">
        <v>4</v>
      </c>
      <c r="Y1041" s="15" t="s">
        <v>156</v>
      </c>
      <c r="AB1041" s="15" t="s">
        <v>143</v>
      </c>
    </row>
    <row r="1042" customFormat="false" ht="15" hidden="false" customHeight="true" outlineLevel="0" collapsed="false">
      <c r="A1042" s="15" t="s">
        <v>2033</v>
      </c>
      <c r="B1042" s="15" t="s">
        <v>2034</v>
      </c>
      <c r="C1042" s="15" t="s">
        <v>217</v>
      </c>
      <c r="D1042" s="15" t="s">
        <v>235</v>
      </c>
      <c r="E1042" s="15" t="s">
        <v>136</v>
      </c>
      <c r="F1042" s="15" t="s">
        <v>137</v>
      </c>
      <c r="G1042" s="15" t="s">
        <v>299</v>
      </c>
      <c r="H1042" s="15" t="s">
        <v>136</v>
      </c>
      <c r="I1042" s="15" t="s">
        <v>139</v>
      </c>
      <c r="J1042" s="15" t="s">
        <v>150</v>
      </c>
      <c r="K1042" s="15" t="s">
        <v>2035</v>
      </c>
      <c r="M1042" s="15" t="n">
        <v>9</v>
      </c>
      <c r="N1042" s="15" t="n">
        <v>7</v>
      </c>
      <c r="O1042" s="15" t="n">
        <v>3</v>
      </c>
      <c r="P1042" s="15" t="n">
        <v>19</v>
      </c>
      <c r="Y1042" s="15" t="s">
        <v>156</v>
      </c>
      <c r="AB1042" s="15" t="s">
        <v>143</v>
      </c>
    </row>
    <row r="1043" customFormat="false" ht="15" hidden="false" customHeight="true" outlineLevel="0" collapsed="false">
      <c r="A1043" s="15" t="s">
        <v>2033</v>
      </c>
      <c r="B1043" s="15" t="s">
        <v>2034</v>
      </c>
      <c r="C1043" s="15" t="s">
        <v>217</v>
      </c>
      <c r="D1043" s="15" t="s">
        <v>235</v>
      </c>
      <c r="E1043" s="15" t="s">
        <v>136</v>
      </c>
      <c r="F1043" s="15" t="s">
        <v>137</v>
      </c>
      <c r="G1043" s="15" t="s">
        <v>299</v>
      </c>
      <c r="H1043" s="15" t="s">
        <v>136</v>
      </c>
      <c r="I1043" s="15" t="s">
        <v>139</v>
      </c>
      <c r="J1043" s="15" t="s">
        <v>158</v>
      </c>
      <c r="K1043" s="15" t="s">
        <v>2036</v>
      </c>
      <c r="L1043" s="15" t="n">
        <v>4</v>
      </c>
      <c r="N1043" s="15" t="n">
        <v>3</v>
      </c>
      <c r="P1043" s="15" t="n">
        <v>7</v>
      </c>
      <c r="Y1043" s="15" t="s">
        <v>156</v>
      </c>
      <c r="AB1043" s="15" t="s">
        <v>143</v>
      </c>
    </row>
    <row r="1044" customFormat="false" ht="15" hidden="false" customHeight="true" outlineLevel="0" collapsed="false">
      <c r="A1044" s="15" t="s">
        <v>2033</v>
      </c>
      <c r="B1044" s="15" t="s">
        <v>2034</v>
      </c>
      <c r="C1044" s="15" t="s">
        <v>217</v>
      </c>
      <c r="D1044" s="15" t="s">
        <v>235</v>
      </c>
      <c r="E1044" s="15" t="s">
        <v>136</v>
      </c>
      <c r="F1044" s="15" t="s">
        <v>137</v>
      </c>
      <c r="G1044" s="15" t="s">
        <v>299</v>
      </c>
      <c r="H1044" s="15" t="s">
        <v>136</v>
      </c>
      <c r="I1044" s="15" t="s">
        <v>139</v>
      </c>
      <c r="J1044" s="15" t="s">
        <v>169</v>
      </c>
      <c r="K1044" s="15" t="s">
        <v>2037</v>
      </c>
      <c r="L1044" s="15" t="n">
        <v>1</v>
      </c>
      <c r="P1044" s="15" t="n">
        <v>1</v>
      </c>
      <c r="Y1044" s="15" t="s">
        <v>156</v>
      </c>
      <c r="AB1044" s="15" t="s">
        <v>143</v>
      </c>
    </row>
    <row r="1045" customFormat="false" ht="15" hidden="false" customHeight="true" outlineLevel="0" collapsed="false">
      <c r="A1045" s="15" t="s">
        <v>2038</v>
      </c>
      <c r="B1045" s="15" t="s">
        <v>2039</v>
      </c>
      <c r="C1045" s="15" t="s">
        <v>217</v>
      </c>
      <c r="D1045" s="15" t="s">
        <v>218</v>
      </c>
      <c r="E1045" s="15" t="s">
        <v>136</v>
      </c>
      <c r="F1045" s="15" t="s">
        <v>137</v>
      </c>
      <c r="G1045" s="15" t="s">
        <v>219</v>
      </c>
      <c r="H1045" s="15" t="s">
        <v>136</v>
      </c>
      <c r="I1045" s="15" t="s">
        <v>139</v>
      </c>
      <c r="J1045" s="15" t="s">
        <v>140</v>
      </c>
      <c r="K1045" s="15" t="s">
        <v>2040</v>
      </c>
      <c r="O1045" s="15" t="n">
        <v>1</v>
      </c>
      <c r="P1045" s="15" t="n">
        <v>1</v>
      </c>
      <c r="Y1045" s="15" t="s">
        <v>142</v>
      </c>
      <c r="AB1045" s="15" t="s">
        <v>143</v>
      </c>
    </row>
    <row r="1046" customFormat="false" ht="15" hidden="false" customHeight="true" outlineLevel="0" collapsed="false">
      <c r="A1046" s="15" t="s">
        <v>2038</v>
      </c>
      <c r="B1046" s="15" t="s">
        <v>2039</v>
      </c>
      <c r="C1046" s="15" t="s">
        <v>217</v>
      </c>
      <c r="D1046" s="15" t="s">
        <v>218</v>
      </c>
      <c r="E1046" s="15" t="s">
        <v>136</v>
      </c>
      <c r="F1046" s="15" t="s">
        <v>137</v>
      </c>
      <c r="G1046" s="15" t="s">
        <v>219</v>
      </c>
      <c r="H1046" s="15" t="s">
        <v>136</v>
      </c>
      <c r="I1046" s="15" t="s">
        <v>139</v>
      </c>
      <c r="J1046" s="15" t="s">
        <v>150</v>
      </c>
      <c r="K1046" s="15" t="s">
        <v>2041</v>
      </c>
      <c r="N1046" s="15" t="n">
        <v>24</v>
      </c>
      <c r="O1046" s="15" t="n">
        <v>14</v>
      </c>
      <c r="P1046" s="15" t="n">
        <v>38</v>
      </c>
      <c r="Y1046" s="15" t="s">
        <v>142</v>
      </c>
      <c r="AB1046" s="15" t="s">
        <v>143</v>
      </c>
    </row>
    <row r="1047" customFormat="false" ht="15" hidden="false" customHeight="true" outlineLevel="0" collapsed="false">
      <c r="A1047" s="15" t="s">
        <v>2038</v>
      </c>
      <c r="B1047" s="15" t="s">
        <v>2039</v>
      </c>
      <c r="C1047" s="15" t="s">
        <v>217</v>
      </c>
      <c r="D1047" s="15" t="s">
        <v>218</v>
      </c>
      <c r="E1047" s="15" t="s">
        <v>136</v>
      </c>
      <c r="F1047" s="15" t="s">
        <v>137</v>
      </c>
      <c r="G1047" s="15" t="s">
        <v>219</v>
      </c>
      <c r="H1047" s="15" t="s">
        <v>136</v>
      </c>
      <c r="I1047" s="15" t="s">
        <v>139</v>
      </c>
      <c r="J1047" s="15" t="s">
        <v>166</v>
      </c>
      <c r="K1047" s="15" t="s">
        <v>2042</v>
      </c>
      <c r="N1047" s="15" t="n">
        <v>330</v>
      </c>
      <c r="P1047" s="15" t="n">
        <v>330</v>
      </c>
      <c r="Y1047" s="15" t="s">
        <v>142</v>
      </c>
      <c r="AB1047" s="15" t="s">
        <v>143</v>
      </c>
    </row>
    <row r="1048" customFormat="false" ht="15" hidden="false" customHeight="true" outlineLevel="0" collapsed="false">
      <c r="A1048" s="15" t="s">
        <v>2038</v>
      </c>
      <c r="B1048" s="15" t="s">
        <v>2039</v>
      </c>
      <c r="C1048" s="15" t="s">
        <v>217</v>
      </c>
      <c r="D1048" s="15" t="s">
        <v>218</v>
      </c>
      <c r="E1048" s="15" t="s">
        <v>136</v>
      </c>
      <c r="F1048" s="15" t="s">
        <v>137</v>
      </c>
      <c r="G1048" s="15" t="s">
        <v>219</v>
      </c>
      <c r="H1048" s="15" t="s">
        <v>136</v>
      </c>
      <c r="I1048" s="15" t="s">
        <v>139</v>
      </c>
      <c r="J1048" s="15" t="s">
        <v>158</v>
      </c>
      <c r="K1048" s="15" t="s">
        <v>2043</v>
      </c>
      <c r="N1048" s="15" t="n">
        <v>7</v>
      </c>
      <c r="P1048" s="15" t="n">
        <v>7</v>
      </c>
      <c r="Y1048" s="15" t="s">
        <v>142</v>
      </c>
      <c r="AB1048" s="15" t="s">
        <v>143</v>
      </c>
    </row>
    <row r="1049" customFormat="false" ht="15" hidden="false" customHeight="true" outlineLevel="0" collapsed="false">
      <c r="A1049" s="15" t="s">
        <v>2044</v>
      </c>
      <c r="B1049" s="15" t="s">
        <v>2045</v>
      </c>
      <c r="C1049" s="15" t="s">
        <v>134</v>
      </c>
      <c r="D1049" s="15" t="s">
        <v>541</v>
      </c>
      <c r="E1049" s="15" t="s">
        <v>136</v>
      </c>
      <c r="F1049" s="15" t="s">
        <v>137</v>
      </c>
      <c r="G1049" s="15" t="s">
        <v>2046</v>
      </c>
      <c r="H1049" s="15" t="s">
        <v>136</v>
      </c>
      <c r="I1049" s="15" t="s">
        <v>139</v>
      </c>
      <c r="J1049" s="15" t="s">
        <v>150</v>
      </c>
      <c r="K1049" s="15" t="s">
        <v>2047</v>
      </c>
      <c r="M1049" s="15" t="n">
        <v>130</v>
      </c>
      <c r="P1049" s="15" t="n">
        <v>130</v>
      </c>
      <c r="Y1049" s="15" t="s">
        <v>142</v>
      </c>
      <c r="AB1049" s="15" t="s">
        <v>143</v>
      </c>
    </row>
    <row r="1050" customFormat="false" ht="15" hidden="false" customHeight="true" outlineLevel="0" collapsed="false">
      <c r="A1050" s="15" t="s">
        <v>2048</v>
      </c>
      <c r="B1050" s="15" t="s">
        <v>2049</v>
      </c>
      <c r="C1050" s="15" t="s">
        <v>217</v>
      </c>
      <c r="D1050" s="15" t="s">
        <v>235</v>
      </c>
      <c r="E1050" s="15" t="s">
        <v>136</v>
      </c>
      <c r="F1050" s="15" t="s">
        <v>137</v>
      </c>
      <c r="G1050" s="15" t="s">
        <v>219</v>
      </c>
      <c r="H1050" s="15" t="s">
        <v>136</v>
      </c>
      <c r="I1050" s="15" t="s">
        <v>243</v>
      </c>
      <c r="J1050" s="15" t="s">
        <v>140</v>
      </c>
      <c r="K1050" s="15" t="s">
        <v>2050</v>
      </c>
      <c r="N1050" s="15" t="n">
        <v>2</v>
      </c>
      <c r="P1050" s="15" t="n">
        <v>2</v>
      </c>
      <c r="Y1050" s="15" t="s">
        <v>142</v>
      </c>
      <c r="AB1050" s="15" t="s">
        <v>143</v>
      </c>
    </row>
    <row r="1051" customFormat="false" ht="15" hidden="false" customHeight="true" outlineLevel="0" collapsed="false">
      <c r="A1051" s="15" t="s">
        <v>2048</v>
      </c>
      <c r="B1051" s="15" t="s">
        <v>2049</v>
      </c>
      <c r="C1051" s="15" t="s">
        <v>217</v>
      </c>
      <c r="D1051" s="15" t="s">
        <v>235</v>
      </c>
      <c r="E1051" s="15" t="s">
        <v>136</v>
      </c>
      <c r="F1051" s="15" t="s">
        <v>137</v>
      </c>
      <c r="G1051" s="15" t="s">
        <v>219</v>
      </c>
      <c r="H1051" s="15" t="s">
        <v>136</v>
      </c>
      <c r="I1051" s="15" t="s">
        <v>243</v>
      </c>
      <c r="J1051" s="15" t="s">
        <v>150</v>
      </c>
      <c r="K1051" s="15" t="s">
        <v>2051</v>
      </c>
      <c r="L1051" s="15" t="n">
        <v>132</v>
      </c>
      <c r="M1051" s="15" t="n">
        <v>176</v>
      </c>
      <c r="N1051" s="15" t="n">
        <v>52</v>
      </c>
      <c r="O1051" s="15" t="n">
        <v>30</v>
      </c>
      <c r="P1051" s="15" t="n">
        <v>390</v>
      </c>
      <c r="Y1051" s="15" t="s">
        <v>142</v>
      </c>
      <c r="AB1051" s="15" t="s">
        <v>143</v>
      </c>
    </row>
    <row r="1052" customFormat="false" ht="15" hidden="false" customHeight="true" outlineLevel="0" collapsed="false">
      <c r="A1052" s="15" t="s">
        <v>2048</v>
      </c>
      <c r="B1052" s="15" t="s">
        <v>2049</v>
      </c>
      <c r="C1052" s="15" t="s">
        <v>217</v>
      </c>
      <c r="D1052" s="15" t="s">
        <v>235</v>
      </c>
      <c r="E1052" s="15" t="s">
        <v>136</v>
      </c>
      <c r="F1052" s="15" t="s">
        <v>137</v>
      </c>
      <c r="G1052" s="15" t="s">
        <v>219</v>
      </c>
      <c r="H1052" s="15" t="s">
        <v>136</v>
      </c>
      <c r="I1052" s="15" t="s">
        <v>243</v>
      </c>
      <c r="J1052" s="15" t="s">
        <v>158</v>
      </c>
      <c r="K1052" s="15" t="s">
        <v>2052</v>
      </c>
      <c r="L1052" s="15" t="n">
        <v>10</v>
      </c>
      <c r="M1052" s="15" t="n">
        <v>16</v>
      </c>
      <c r="P1052" s="15" t="n">
        <v>26</v>
      </c>
      <c r="Y1052" s="15" t="s">
        <v>142</v>
      </c>
      <c r="AB1052" s="15" t="s">
        <v>143</v>
      </c>
    </row>
    <row r="1053" customFormat="false" ht="15" hidden="false" customHeight="true" outlineLevel="0" collapsed="false">
      <c r="A1053" s="15" t="s">
        <v>2048</v>
      </c>
      <c r="B1053" s="15" t="s">
        <v>2049</v>
      </c>
      <c r="C1053" s="15" t="s">
        <v>217</v>
      </c>
      <c r="D1053" s="15" t="s">
        <v>235</v>
      </c>
      <c r="E1053" s="15" t="s">
        <v>136</v>
      </c>
      <c r="F1053" s="15" t="s">
        <v>137</v>
      </c>
      <c r="G1053" s="15" t="s">
        <v>219</v>
      </c>
      <c r="H1053" s="15" t="s">
        <v>136</v>
      </c>
      <c r="I1053" s="15" t="s">
        <v>243</v>
      </c>
      <c r="J1053" s="15" t="s">
        <v>169</v>
      </c>
      <c r="K1053" s="15" t="s">
        <v>2053</v>
      </c>
      <c r="N1053" s="15" t="n">
        <v>5</v>
      </c>
      <c r="P1053" s="15" t="n">
        <v>5</v>
      </c>
      <c r="Y1053" s="15" t="s">
        <v>142</v>
      </c>
      <c r="AB1053" s="15" t="s">
        <v>143</v>
      </c>
    </row>
    <row r="1054" customFormat="false" ht="15" hidden="false" customHeight="true" outlineLevel="0" collapsed="false">
      <c r="A1054" s="15" t="s">
        <v>2054</v>
      </c>
      <c r="B1054" s="15" t="s">
        <v>2055</v>
      </c>
      <c r="C1054" s="15" t="s">
        <v>217</v>
      </c>
      <c r="D1054" s="15" t="s">
        <v>218</v>
      </c>
      <c r="E1054" s="15" t="s">
        <v>136</v>
      </c>
      <c r="F1054" s="15" t="s">
        <v>137</v>
      </c>
      <c r="G1054" s="15" t="s">
        <v>308</v>
      </c>
      <c r="H1054" s="15" t="s">
        <v>136</v>
      </c>
      <c r="I1054" s="15" t="s">
        <v>243</v>
      </c>
      <c r="J1054" s="15" t="s">
        <v>140</v>
      </c>
      <c r="K1054" s="15" t="s">
        <v>2056</v>
      </c>
      <c r="M1054" s="15" t="n">
        <v>19</v>
      </c>
      <c r="N1054" s="15" t="n">
        <v>3</v>
      </c>
      <c r="P1054" s="15" t="n">
        <v>22</v>
      </c>
      <c r="Y1054" s="15" t="s">
        <v>142</v>
      </c>
      <c r="AB1054" s="15" t="s">
        <v>143</v>
      </c>
    </row>
    <row r="1055" customFormat="false" ht="15" hidden="false" customHeight="true" outlineLevel="0" collapsed="false">
      <c r="A1055" s="15" t="s">
        <v>2054</v>
      </c>
      <c r="B1055" s="15" t="s">
        <v>2055</v>
      </c>
      <c r="C1055" s="15" t="s">
        <v>217</v>
      </c>
      <c r="D1055" s="15" t="s">
        <v>218</v>
      </c>
      <c r="E1055" s="15" t="s">
        <v>136</v>
      </c>
      <c r="F1055" s="15" t="s">
        <v>137</v>
      </c>
      <c r="G1055" s="15" t="s">
        <v>308</v>
      </c>
      <c r="H1055" s="15" t="s">
        <v>136</v>
      </c>
      <c r="I1055" s="15" t="s">
        <v>243</v>
      </c>
      <c r="J1055" s="15" t="s">
        <v>144</v>
      </c>
      <c r="K1055" s="15" t="s">
        <v>2057</v>
      </c>
      <c r="N1055" s="15" t="n">
        <v>1</v>
      </c>
      <c r="P1055" s="15" t="n">
        <v>1</v>
      </c>
      <c r="Y1055" s="15" t="s">
        <v>142</v>
      </c>
      <c r="AB1055" s="15" t="s">
        <v>143</v>
      </c>
    </row>
    <row r="1056" customFormat="false" ht="15" hidden="false" customHeight="true" outlineLevel="0" collapsed="false">
      <c r="A1056" s="15" t="s">
        <v>2054</v>
      </c>
      <c r="B1056" s="15" t="s">
        <v>2055</v>
      </c>
      <c r="C1056" s="15" t="s">
        <v>217</v>
      </c>
      <c r="D1056" s="15" t="s">
        <v>218</v>
      </c>
      <c r="E1056" s="15" t="s">
        <v>136</v>
      </c>
      <c r="F1056" s="15" t="s">
        <v>137</v>
      </c>
      <c r="G1056" s="15" t="s">
        <v>308</v>
      </c>
      <c r="H1056" s="15" t="s">
        <v>136</v>
      </c>
      <c r="I1056" s="15" t="s">
        <v>243</v>
      </c>
      <c r="J1056" s="15" t="s">
        <v>150</v>
      </c>
      <c r="K1056" s="15" t="s">
        <v>2058</v>
      </c>
      <c r="L1056" s="15" t="n">
        <v>257</v>
      </c>
      <c r="M1056" s="15" t="n">
        <v>136</v>
      </c>
      <c r="N1056" s="15" t="n">
        <v>135</v>
      </c>
      <c r="O1056" s="15" t="n">
        <v>17</v>
      </c>
      <c r="P1056" s="15" t="n">
        <v>545</v>
      </c>
      <c r="Y1056" s="15" t="s">
        <v>142</v>
      </c>
      <c r="AB1056" s="15" t="s">
        <v>143</v>
      </c>
    </row>
    <row r="1057" customFormat="false" ht="15" hidden="false" customHeight="true" outlineLevel="0" collapsed="false">
      <c r="A1057" s="15" t="s">
        <v>2054</v>
      </c>
      <c r="B1057" s="15" t="s">
        <v>2055</v>
      </c>
      <c r="C1057" s="15" t="s">
        <v>217</v>
      </c>
      <c r="D1057" s="15" t="s">
        <v>218</v>
      </c>
      <c r="E1057" s="15" t="s">
        <v>136</v>
      </c>
      <c r="F1057" s="15" t="s">
        <v>137</v>
      </c>
      <c r="G1057" s="15" t="s">
        <v>308</v>
      </c>
      <c r="H1057" s="15" t="s">
        <v>136</v>
      </c>
      <c r="I1057" s="15" t="s">
        <v>243</v>
      </c>
      <c r="J1057" s="15" t="s">
        <v>166</v>
      </c>
      <c r="K1057" s="15" t="s">
        <v>2059</v>
      </c>
      <c r="N1057" s="15" t="n">
        <v>96</v>
      </c>
      <c r="P1057" s="15" t="n">
        <v>96</v>
      </c>
      <c r="Y1057" s="15" t="s">
        <v>142</v>
      </c>
      <c r="AB1057" s="15" t="s">
        <v>143</v>
      </c>
    </row>
    <row r="1058" customFormat="false" ht="15" hidden="false" customHeight="true" outlineLevel="0" collapsed="false">
      <c r="A1058" s="15" t="s">
        <v>2054</v>
      </c>
      <c r="B1058" s="15" t="s">
        <v>2055</v>
      </c>
      <c r="C1058" s="15" t="s">
        <v>217</v>
      </c>
      <c r="D1058" s="15" t="s">
        <v>218</v>
      </c>
      <c r="E1058" s="15" t="s">
        <v>136</v>
      </c>
      <c r="F1058" s="15" t="s">
        <v>137</v>
      </c>
      <c r="G1058" s="15" t="s">
        <v>308</v>
      </c>
      <c r="H1058" s="15" t="s">
        <v>136</v>
      </c>
      <c r="I1058" s="15" t="s">
        <v>243</v>
      </c>
      <c r="J1058" s="15" t="s">
        <v>158</v>
      </c>
      <c r="K1058" s="15" t="s">
        <v>2060</v>
      </c>
      <c r="L1058" s="15" t="n">
        <v>75</v>
      </c>
      <c r="M1058" s="15" t="n">
        <v>27</v>
      </c>
      <c r="N1058" s="15" t="n">
        <v>14</v>
      </c>
      <c r="O1058" s="15" t="n">
        <v>13</v>
      </c>
      <c r="P1058" s="15" t="n">
        <v>129</v>
      </c>
      <c r="Y1058" s="15" t="s">
        <v>142</v>
      </c>
      <c r="AB1058" s="15" t="s">
        <v>143</v>
      </c>
    </row>
    <row r="1059" customFormat="false" ht="15" hidden="false" customHeight="true" outlineLevel="0" collapsed="false">
      <c r="A1059" s="15" t="s">
        <v>2054</v>
      </c>
      <c r="B1059" s="15" t="s">
        <v>2055</v>
      </c>
      <c r="C1059" s="15" t="s">
        <v>217</v>
      </c>
      <c r="D1059" s="15" t="s">
        <v>218</v>
      </c>
      <c r="E1059" s="15" t="s">
        <v>136</v>
      </c>
      <c r="F1059" s="15" t="s">
        <v>137</v>
      </c>
      <c r="G1059" s="15" t="s">
        <v>308</v>
      </c>
      <c r="H1059" s="15" t="s">
        <v>136</v>
      </c>
      <c r="I1059" s="15" t="s">
        <v>243</v>
      </c>
      <c r="J1059" s="15" t="s">
        <v>169</v>
      </c>
      <c r="K1059" s="15" t="s">
        <v>2061</v>
      </c>
      <c r="N1059" s="15" t="n">
        <v>2</v>
      </c>
      <c r="P1059" s="15" t="n">
        <v>2</v>
      </c>
      <c r="Y1059" s="15" t="s">
        <v>142</v>
      </c>
      <c r="AB1059" s="15" t="s">
        <v>143</v>
      </c>
    </row>
    <row r="1060" customFormat="false" ht="15" hidden="false" customHeight="true" outlineLevel="0" collapsed="false">
      <c r="A1060" s="15" t="s">
        <v>2062</v>
      </c>
      <c r="B1060" s="15" t="s">
        <v>2063</v>
      </c>
      <c r="C1060" s="15" t="s">
        <v>217</v>
      </c>
      <c r="D1060" s="15" t="s">
        <v>235</v>
      </c>
      <c r="E1060" s="15" t="s">
        <v>136</v>
      </c>
      <c r="F1060" s="15" t="s">
        <v>137</v>
      </c>
      <c r="G1060" s="15" t="s">
        <v>1353</v>
      </c>
      <c r="H1060" s="15" t="s">
        <v>136</v>
      </c>
      <c r="I1060" s="15" t="s">
        <v>139</v>
      </c>
      <c r="J1060" s="15" t="s">
        <v>150</v>
      </c>
      <c r="K1060" s="15" t="s">
        <v>2064</v>
      </c>
      <c r="L1060" s="15" t="n">
        <v>8</v>
      </c>
      <c r="P1060" s="15" t="n">
        <v>8</v>
      </c>
      <c r="Y1060" s="15" t="s">
        <v>156</v>
      </c>
      <c r="AB1060" s="15" t="s">
        <v>143</v>
      </c>
    </row>
    <row r="1061" customFormat="false" ht="15" hidden="false" customHeight="true" outlineLevel="0" collapsed="false">
      <c r="A1061" s="15" t="s">
        <v>2065</v>
      </c>
      <c r="B1061" s="15" t="s">
        <v>2066</v>
      </c>
      <c r="C1061" s="15" t="s">
        <v>134</v>
      </c>
      <c r="D1061" s="15" t="s">
        <v>541</v>
      </c>
      <c r="E1061" s="15" t="s">
        <v>136</v>
      </c>
      <c r="F1061" s="15" t="s">
        <v>137</v>
      </c>
      <c r="G1061" s="15" t="s">
        <v>2067</v>
      </c>
      <c r="H1061" s="15" t="s">
        <v>136</v>
      </c>
      <c r="I1061" s="15" t="s">
        <v>139</v>
      </c>
      <c r="J1061" s="15" t="s">
        <v>140</v>
      </c>
      <c r="K1061" s="15" t="s">
        <v>2068</v>
      </c>
      <c r="L1061" s="15" t="n">
        <v>1</v>
      </c>
      <c r="P1061" s="15" t="n">
        <v>1</v>
      </c>
      <c r="Y1061" s="15" t="s">
        <v>156</v>
      </c>
      <c r="AB1061" s="15" t="s">
        <v>143</v>
      </c>
    </row>
    <row r="1062" customFormat="false" ht="15" hidden="false" customHeight="true" outlineLevel="0" collapsed="false">
      <c r="A1062" s="15" t="s">
        <v>2065</v>
      </c>
      <c r="B1062" s="15" t="s">
        <v>2066</v>
      </c>
      <c r="C1062" s="15" t="s">
        <v>134</v>
      </c>
      <c r="D1062" s="15" t="s">
        <v>541</v>
      </c>
      <c r="E1062" s="15" t="s">
        <v>136</v>
      </c>
      <c r="F1062" s="15" t="s">
        <v>137</v>
      </c>
      <c r="G1062" s="15" t="s">
        <v>2067</v>
      </c>
      <c r="H1062" s="15" t="s">
        <v>136</v>
      </c>
      <c r="I1062" s="15" t="s">
        <v>139</v>
      </c>
      <c r="J1062" s="15" t="s">
        <v>150</v>
      </c>
      <c r="K1062" s="15" t="s">
        <v>2069</v>
      </c>
      <c r="L1062" s="15" t="n">
        <v>17</v>
      </c>
      <c r="M1062" s="15" t="n">
        <v>43</v>
      </c>
      <c r="N1062" s="15" t="n">
        <v>6</v>
      </c>
      <c r="O1062" s="15" t="n">
        <v>15</v>
      </c>
      <c r="P1062" s="15" t="n">
        <v>81</v>
      </c>
      <c r="Y1062" s="15" t="s">
        <v>156</v>
      </c>
      <c r="AB1062" s="15" t="s">
        <v>143</v>
      </c>
    </row>
    <row r="1063" customFormat="false" ht="15" hidden="false" customHeight="true" outlineLevel="0" collapsed="false">
      <c r="A1063" s="15" t="s">
        <v>2070</v>
      </c>
      <c r="B1063" s="15" t="s">
        <v>2071</v>
      </c>
      <c r="C1063" s="15" t="s">
        <v>217</v>
      </c>
      <c r="D1063" s="15" t="s">
        <v>218</v>
      </c>
      <c r="E1063" s="15" t="s">
        <v>136</v>
      </c>
      <c r="F1063" s="15" t="s">
        <v>137</v>
      </c>
      <c r="G1063" s="15" t="s">
        <v>219</v>
      </c>
      <c r="H1063" s="15" t="s">
        <v>136</v>
      </c>
      <c r="I1063" s="15" t="s">
        <v>139</v>
      </c>
      <c r="J1063" s="15" t="s">
        <v>150</v>
      </c>
      <c r="K1063" s="15" t="s">
        <v>2072</v>
      </c>
      <c r="L1063" s="15" t="n">
        <v>6</v>
      </c>
      <c r="P1063" s="15" t="n">
        <v>6</v>
      </c>
      <c r="Y1063" s="15" t="s">
        <v>142</v>
      </c>
      <c r="AB1063" s="15" t="s">
        <v>143</v>
      </c>
    </row>
    <row r="1064" customFormat="false" ht="15" hidden="false" customHeight="true" outlineLevel="0" collapsed="false">
      <c r="A1064" s="15" t="s">
        <v>2070</v>
      </c>
      <c r="B1064" s="15" t="s">
        <v>2071</v>
      </c>
      <c r="C1064" s="15" t="s">
        <v>217</v>
      </c>
      <c r="D1064" s="15" t="s">
        <v>218</v>
      </c>
      <c r="E1064" s="15" t="s">
        <v>136</v>
      </c>
      <c r="F1064" s="15" t="s">
        <v>137</v>
      </c>
      <c r="G1064" s="15" t="s">
        <v>219</v>
      </c>
      <c r="H1064" s="15" t="s">
        <v>136</v>
      </c>
      <c r="I1064" s="15" t="s">
        <v>139</v>
      </c>
      <c r="J1064" s="15" t="s">
        <v>158</v>
      </c>
      <c r="K1064" s="15" t="s">
        <v>2073</v>
      </c>
      <c r="L1064" s="15" t="n">
        <v>2</v>
      </c>
      <c r="P1064" s="15" t="n">
        <v>2</v>
      </c>
      <c r="Y1064" s="15" t="s">
        <v>142</v>
      </c>
      <c r="AB1064" s="15" t="s">
        <v>143</v>
      </c>
    </row>
    <row r="1065" customFormat="false" ht="15" hidden="false" customHeight="true" outlineLevel="0" collapsed="false">
      <c r="A1065" s="15" t="s">
        <v>2074</v>
      </c>
      <c r="B1065" s="15" t="s">
        <v>2075</v>
      </c>
      <c r="C1065" s="15" t="s">
        <v>217</v>
      </c>
      <c r="D1065" s="15" t="s">
        <v>218</v>
      </c>
      <c r="E1065" s="15" t="s">
        <v>136</v>
      </c>
      <c r="F1065" s="15" t="s">
        <v>137</v>
      </c>
      <c r="G1065" s="15" t="s">
        <v>1140</v>
      </c>
      <c r="H1065" s="15" t="s">
        <v>136</v>
      </c>
      <c r="I1065" s="15" t="s">
        <v>139</v>
      </c>
      <c r="J1065" s="15" t="s">
        <v>140</v>
      </c>
      <c r="K1065" s="15" t="s">
        <v>2076</v>
      </c>
      <c r="N1065" s="15" t="n">
        <v>8</v>
      </c>
      <c r="P1065" s="15" t="n">
        <v>8</v>
      </c>
      <c r="Y1065" s="15" t="s">
        <v>156</v>
      </c>
      <c r="AB1065" s="15" t="s">
        <v>143</v>
      </c>
    </row>
    <row r="1066" customFormat="false" ht="15" hidden="false" customHeight="true" outlineLevel="0" collapsed="false">
      <c r="A1066" s="15" t="s">
        <v>2077</v>
      </c>
      <c r="B1066" s="15" t="s">
        <v>2078</v>
      </c>
      <c r="C1066" s="15" t="s">
        <v>217</v>
      </c>
      <c r="D1066" s="15" t="s">
        <v>218</v>
      </c>
      <c r="E1066" s="15" t="s">
        <v>136</v>
      </c>
      <c r="F1066" s="15" t="s">
        <v>137</v>
      </c>
      <c r="G1066" s="15" t="s">
        <v>308</v>
      </c>
      <c r="H1066" s="15" t="s">
        <v>136</v>
      </c>
      <c r="I1066" s="15" t="s">
        <v>243</v>
      </c>
      <c r="J1066" s="15" t="s">
        <v>140</v>
      </c>
      <c r="K1066" s="15" t="s">
        <v>2079</v>
      </c>
      <c r="L1066" s="15" t="n">
        <v>12</v>
      </c>
      <c r="M1066" s="15" t="n">
        <v>7</v>
      </c>
      <c r="N1066" s="15" t="n">
        <v>2</v>
      </c>
      <c r="P1066" s="15" t="n">
        <v>21</v>
      </c>
      <c r="Y1066" s="15" t="s">
        <v>142</v>
      </c>
      <c r="AB1066" s="15" t="s">
        <v>143</v>
      </c>
    </row>
    <row r="1067" customFormat="false" ht="15" hidden="false" customHeight="true" outlineLevel="0" collapsed="false">
      <c r="A1067" s="15" t="s">
        <v>2077</v>
      </c>
      <c r="B1067" s="15" t="s">
        <v>2078</v>
      </c>
      <c r="C1067" s="15" t="s">
        <v>217</v>
      </c>
      <c r="D1067" s="15" t="s">
        <v>218</v>
      </c>
      <c r="E1067" s="15" t="s">
        <v>136</v>
      </c>
      <c r="F1067" s="15" t="s">
        <v>137</v>
      </c>
      <c r="G1067" s="15" t="s">
        <v>308</v>
      </c>
      <c r="H1067" s="15" t="s">
        <v>136</v>
      </c>
      <c r="I1067" s="15" t="s">
        <v>243</v>
      </c>
      <c r="J1067" s="15" t="s">
        <v>150</v>
      </c>
      <c r="K1067" s="15" t="s">
        <v>2080</v>
      </c>
      <c r="L1067" s="15" t="n">
        <v>106</v>
      </c>
      <c r="M1067" s="15" t="n">
        <v>48</v>
      </c>
      <c r="N1067" s="15" t="n">
        <v>86</v>
      </c>
      <c r="O1067" s="15" t="n">
        <v>10</v>
      </c>
      <c r="P1067" s="15" t="n">
        <v>250</v>
      </c>
      <c r="Y1067" s="15" t="s">
        <v>142</v>
      </c>
      <c r="AB1067" s="15" t="s">
        <v>143</v>
      </c>
    </row>
    <row r="1068" customFormat="false" ht="15" hidden="false" customHeight="true" outlineLevel="0" collapsed="false">
      <c r="A1068" s="15" t="s">
        <v>2077</v>
      </c>
      <c r="B1068" s="15" t="s">
        <v>2078</v>
      </c>
      <c r="C1068" s="15" t="s">
        <v>217</v>
      </c>
      <c r="D1068" s="15" t="s">
        <v>218</v>
      </c>
      <c r="E1068" s="15" t="s">
        <v>136</v>
      </c>
      <c r="F1068" s="15" t="s">
        <v>137</v>
      </c>
      <c r="G1068" s="15" t="s">
        <v>308</v>
      </c>
      <c r="H1068" s="15" t="s">
        <v>136</v>
      </c>
      <c r="I1068" s="15" t="s">
        <v>243</v>
      </c>
      <c r="J1068" s="15" t="s">
        <v>158</v>
      </c>
      <c r="K1068" s="15" t="s">
        <v>2081</v>
      </c>
      <c r="L1068" s="15" t="n">
        <v>40</v>
      </c>
      <c r="M1068" s="15" t="n">
        <v>46</v>
      </c>
      <c r="N1068" s="15" t="n">
        <v>27</v>
      </c>
      <c r="O1068" s="15" t="n">
        <v>3</v>
      </c>
      <c r="P1068" s="15" t="n">
        <v>116</v>
      </c>
      <c r="Y1068" s="15" t="s">
        <v>142</v>
      </c>
      <c r="AB1068" s="15" t="s">
        <v>143</v>
      </c>
    </row>
    <row r="1069" customFormat="false" ht="15" hidden="false" customHeight="true" outlineLevel="0" collapsed="false">
      <c r="A1069" s="15" t="s">
        <v>2077</v>
      </c>
      <c r="B1069" s="15" t="s">
        <v>2078</v>
      </c>
      <c r="C1069" s="15" t="s">
        <v>217</v>
      </c>
      <c r="D1069" s="15" t="s">
        <v>218</v>
      </c>
      <c r="E1069" s="15" t="s">
        <v>136</v>
      </c>
      <c r="F1069" s="15" t="s">
        <v>137</v>
      </c>
      <c r="G1069" s="15" t="s">
        <v>308</v>
      </c>
      <c r="H1069" s="15" t="s">
        <v>136</v>
      </c>
      <c r="I1069" s="15" t="s">
        <v>243</v>
      </c>
      <c r="J1069" s="15" t="s">
        <v>169</v>
      </c>
      <c r="K1069" s="15" t="s">
        <v>2082</v>
      </c>
      <c r="M1069" s="15" t="n">
        <v>1</v>
      </c>
      <c r="N1069" s="15" t="n">
        <v>2</v>
      </c>
      <c r="O1069" s="15" t="n">
        <v>1</v>
      </c>
      <c r="P1069" s="15" t="n">
        <v>4</v>
      </c>
      <c r="Y1069" s="15" t="s">
        <v>142</v>
      </c>
      <c r="AB1069" s="15" t="s">
        <v>143</v>
      </c>
    </row>
    <row r="1070" customFormat="false" ht="15" hidden="false" customHeight="true" outlineLevel="0" collapsed="false">
      <c r="A1070" s="15" t="s">
        <v>2083</v>
      </c>
      <c r="B1070" s="15" t="s">
        <v>2084</v>
      </c>
      <c r="C1070" s="15" t="s">
        <v>148</v>
      </c>
      <c r="E1070" s="15" t="s">
        <v>136</v>
      </c>
      <c r="F1070" s="15" t="s">
        <v>137</v>
      </c>
      <c r="G1070" s="15" t="s">
        <v>210</v>
      </c>
      <c r="H1070" s="15" t="s">
        <v>136</v>
      </c>
      <c r="I1070" s="15" t="s">
        <v>139</v>
      </c>
      <c r="J1070" s="15" t="s">
        <v>150</v>
      </c>
      <c r="K1070" s="15" t="s">
        <v>2085</v>
      </c>
      <c r="L1070" s="15" t="n">
        <v>19</v>
      </c>
      <c r="M1070" s="15" t="n">
        <v>15</v>
      </c>
      <c r="P1070" s="15" t="n">
        <v>34</v>
      </c>
      <c r="Y1070" s="15" t="s">
        <v>142</v>
      </c>
      <c r="AB1070" s="15" t="s">
        <v>143</v>
      </c>
    </row>
    <row r="1071" customFormat="false" ht="15" hidden="false" customHeight="true" outlineLevel="0" collapsed="false">
      <c r="A1071" s="15" t="s">
        <v>2083</v>
      </c>
      <c r="B1071" s="15" t="s">
        <v>2084</v>
      </c>
      <c r="C1071" s="15" t="s">
        <v>148</v>
      </c>
      <c r="E1071" s="15" t="s">
        <v>136</v>
      </c>
      <c r="F1071" s="15" t="s">
        <v>137</v>
      </c>
      <c r="G1071" s="15" t="s">
        <v>210</v>
      </c>
      <c r="H1071" s="15" t="s">
        <v>136</v>
      </c>
      <c r="I1071" s="15" t="s">
        <v>139</v>
      </c>
      <c r="J1071" s="15" t="s">
        <v>158</v>
      </c>
      <c r="K1071" s="15" t="s">
        <v>2086</v>
      </c>
      <c r="L1071" s="15" t="n">
        <v>7</v>
      </c>
      <c r="M1071" s="15" t="n">
        <v>6</v>
      </c>
      <c r="P1071" s="15" t="n">
        <v>13</v>
      </c>
      <c r="Y1071" s="15" t="s">
        <v>142</v>
      </c>
      <c r="AB1071" s="15" t="s">
        <v>143</v>
      </c>
    </row>
    <row r="1072" customFormat="false" ht="15" hidden="false" customHeight="true" outlineLevel="0" collapsed="false">
      <c r="A1072" s="15" t="s">
        <v>2087</v>
      </c>
      <c r="B1072" s="15" t="s">
        <v>2088</v>
      </c>
      <c r="C1072" s="15" t="s">
        <v>217</v>
      </c>
      <c r="D1072" s="15" t="s">
        <v>218</v>
      </c>
      <c r="E1072" s="15" t="s">
        <v>136</v>
      </c>
      <c r="F1072" s="15" t="s">
        <v>137</v>
      </c>
      <c r="G1072" s="15" t="s">
        <v>138</v>
      </c>
      <c r="H1072" s="15" t="s">
        <v>136</v>
      </c>
      <c r="I1072" s="15" t="s">
        <v>243</v>
      </c>
      <c r="J1072" s="15" t="s">
        <v>140</v>
      </c>
      <c r="K1072" s="15" t="s">
        <v>2089</v>
      </c>
      <c r="L1072" s="15" t="n">
        <v>280</v>
      </c>
      <c r="M1072" s="15" t="n">
        <v>145</v>
      </c>
      <c r="N1072" s="15" t="n">
        <v>64</v>
      </c>
      <c r="O1072" s="15" t="n">
        <v>52</v>
      </c>
      <c r="P1072" s="15" t="n">
        <v>541</v>
      </c>
      <c r="Y1072" s="15" t="s">
        <v>142</v>
      </c>
      <c r="Z1072" s="15" t="n">
        <v>1</v>
      </c>
      <c r="AA1072" s="15" t="s">
        <v>277</v>
      </c>
      <c r="AB1072" s="15" t="s">
        <v>143</v>
      </c>
    </row>
    <row r="1073" customFormat="false" ht="15" hidden="false" customHeight="true" outlineLevel="0" collapsed="false">
      <c r="A1073" s="15" t="s">
        <v>2087</v>
      </c>
      <c r="B1073" s="15" t="s">
        <v>2088</v>
      </c>
      <c r="C1073" s="15" t="s">
        <v>217</v>
      </c>
      <c r="D1073" s="15" t="s">
        <v>218</v>
      </c>
      <c r="E1073" s="15" t="s">
        <v>136</v>
      </c>
      <c r="F1073" s="15" t="s">
        <v>137</v>
      </c>
      <c r="G1073" s="15" t="s">
        <v>138</v>
      </c>
      <c r="H1073" s="15" t="s">
        <v>136</v>
      </c>
      <c r="I1073" s="15" t="s">
        <v>243</v>
      </c>
      <c r="J1073" s="15" t="s">
        <v>144</v>
      </c>
      <c r="K1073" s="15" t="s">
        <v>2090</v>
      </c>
      <c r="L1073" s="15" t="n">
        <v>167</v>
      </c>
      <c r="M1073" s="15" t="n">
        <v>216</v>
      </c>
      <c r="N1073" s="15" t="n">
        <v>57</v>
      </c>
      <c r="O1073" s="15" t="n">
        <v>15</v>
      </c>
      <c r="P1073" s="15" t="n">
        <v>455</v>
      </c>
      <c r="Y1073" s="15" t="s">
        <v>142</v>
      </c>
      <c r="Z1073" s="15" t="n">
        <v>1</v>
      </c>
      <c r="AA1073" s="15" t="s">
        <v>277</v>
      </c>
      <c r="AB1073" s="15" t="s">
        <v>143</v>
      </c>
    </row>
    <row r="1074" customFormat="false" ht="15" hidden="false" customHeight="true" outlineLevel="0" collapsed="false">
      <c r="A1074" s="15" t="s">
        <v>2087</v>
      </c>
      <c r="B1074" s="15" t="s">
        <v>2088</v>
      </c>
      <c r="C1074" s="15" t="s">
        <v>217</v>
      </c>
      <c r="D1074" s="15" t="s">
        <v>218</v>
      </c>
      <c r="E1074" s="15" t="s">
        <v>136</v>
      </c>
      <c r="F1074" s="15" t="s">
        <v>137</v>
      </c>
      <c r="G1074" s="15" t="s">
        <v>138</v>
      </c>
      <c r="H1074" s="15" t="s">
        <v>136</v>
      </c>
      <c r="I1074" s="15" t="s">
        <v>243</v>
      </c>
      <c r="J1074" s="15" t="s">
        <v>150</v>
      </c>
      <c r="K1074" s="15" t="s">
        <v>2091</v>
      </c>
      <c r="L1074" s="15" t="n">
        <v>1168</v>
      </c>
      <c r="M1074" s="15" t="n">
        <v>1037</v>
      </c>
      <c r="N1074" s="15" t="n">
        <v>1426</v>
      </c>
      <c r="O1074" s="15" t="n">
        <v>447</v>
      </c>
      <c r="P1074" s="15" t="n">
        <v>4078</v>
      </c>
      <c r="Y1074" s="15" t="s">
        <v>142</v>
      </c>
      <c r="Z1074" s="15" t="n">
        <v>1</v>
      </c>
      <c r="AA1074" s="15" t="s">
        <v>277</v>
      </c>
      <c r="AB1074" s="15" t="s">
        <v>143</v>
      </c>
    </row>
    <row r="1075" customFormat="false" ht="15" hidden="false" customHeight="true" outlineLevel="0" collapsed="false">
      <c r="A1075" s="15" t="s">
        <v>2087</v>
      </c>
      <c r="B1075" s="15" t="s">
        <v>2088</v>
      </c>
      <c r="C1075" s="15" t="s">
        <v>217</v>
      </c>
      <c r="D1075" s="15" t="s">
        <v>218</v>
      </c>
      <c r="E1075" s="15" t="s">
        <v>136</v>
      </c>
      <c r="F1075" s="15" t="s">
        <v>137</v>
      </c>
      <c r="G1075" s="15" t="s">
        <v>138</v>
      </c>
      <c r="H1075" s="15" t="s">
        <v>136</v>
      </c>
      <c r="I1075" s="15" t="s">
        <v>243</v>
      </c>
      <c r="J1075" s="15" t="s">
        <v>166</v>
      </c>
      <c r="K1075" s="15" t="s">
        <v>2092</v>
      </c>
      <c r="L1075" s="15" t="n">
        <v>44</v>
      </c>
      <c r="N1075" s="15" t="n">
        <v>3</v>
      </c>
      <c r="P1075" s="15" t="n">
        <v>47</v>
      </c>
      <c r="Y1075" s="15" t="s">
        <v>142</v>
      </c>
      <c r="Z1075" s="15" t="n">
        <v>1</v>
      </c>
      <c r="AA1075" s="15" t="s">
        <v>277</v>
      </c>
      <c r="AB1075" s="15" t="s">
        <v>143</v>
      </c>
    </row>
    <row r="1076" customFormat="false" ht="15" hidden="false" customHeight="true" outlineLevel="0" collapsed="false">
      <c r="A1076" s="15" t="s">
        <v>2087</v>
      </c>
      <c r="B1076" s="15" t="s">
        <v>2088</v>
      </c>
      <c r="C1076" s="15" t="s">
        <v>217</v>
      </c>
      <c r="D1076" s="15" t="s">
        <v>218</v>
      </c>
      <c r="E1076" s="15" t="s">
        <v>136</v>
      </c>
      <c r="F1076" s="15" t="s">
        <v>137</v>
      </c>
      <c r="G1076" s="15" t="s">
        <v>138</v>
      </c>
      <c r="H1076" s="15" t="s">
        <v>136</v>
      </c>
      <c r="I1076" s="15" t="s">
        <v>243</v>
      </c>
      <c r="J1076" s="15" t="s">
        <v>158</v>
      </c>
      <c r="K1076" s="15" t="s">
        <v>2093</v>
      </c>
      <c r="L1076" s="15" t="n">
        <v>544</v>
      </c>
      <c r="M1076" s="15" t="n">
        <v>576</v>
      </c>
      <c r="N1076" s="15" t="n">
        <v>820</v>
      </c>
      <c r="O1076" s="15" t="n">
        <v>153</v>
      </c>
      <c r="P1076" s="15" t="n">
        <v>2093</v>
      </c>
      <c r="Y1076" s="15" t="s">
        <v>142</v>
      </c>
      <c r="Z1076" s="15" t="n">
        <v>1</v>
      </c>
      <c r="AA1076" s="15" t="s">
        <v>277</v>
      </c>
      <c r="AB1076" s="15" t="s">
        <v>143</v>
      </c>
    </row>
    <row r="1077" customFormat="false" ht="15" hidden="false" customHeight="true" outlineLevel="0" collapsed="false">
      <c r="A1077" s="15" t="s">
        <v>2087</v>
      </c>
      <c r="B1077" s="15" t="s">
        <v>2088</v>
      </c>
      <c r="C1077" s="15" t="s">
        <v>217</v>
      </c>
      <c r="D1077" s="15" t="s">
        <v>218</v>
      </c>
      <c r="E1077" s="15" t="s">
        <v>136</v>
      </c>
      <c r="F1077" s="15" t="s">
        <v>137</v>
      </c>
      <c r="G1077" s="15" t="s">
        <v>138</v>
      </c>
      <c r="H1077" s="15" t="s">
        <v>136</v>
      </c>
      <c r="I1077" s="15" t="s">
        <v>243</v>
      </c>
      <c r="J1077" s="15" t="s">
        <v>169</v>
      </c>
      <c r="K1077" s="15" t="s">
        <v>2094</v>
      </c>
      <c r="L1077" s="15" t="n">
        <v>5</v>
      </c>
      <c r="M1077" s="15" t="n">
        <v>7</v>
      </c>
      <c r="N1077" s="15" t="n">
        <v>19</v>
      </c>
      <c r="P1077" s="15" t="n">
        <v>31</v>
      </c>
      <c r="Y1077" s="15" t="s">
        <v>142</v>
      </c>
      <c r="Z1077" s="15" t="n">
        <v>1</v>
      </c>
      <c r="AA1077" s="15" t="s">
        <v>277</v>
      </c>
      <c r="AB1077" s="15" t="s">
        <v>143</v>
      </c>
    </row>
    <row r="1078" customFormat="false" ht="15" hidden="false" customHeight="true" outlineLevel="0" collapsed="false">
      <c r="A1078" s="15" t="s">
        <v>2095</v>
      </c>
      <c r="B1078" s="15" t="s">
        <v>2096</v>
      </c>
      <c r="C1078" s="15" t="s">
        <v>217</v>
      </c>
      <c r="D1078" s="15" t="s">
        <v>218</v>
      </c>
      <c r="E1078" s="15" t="s">
        <v>136</v>
      </c>
      <c r="F1078" s="15" t="s">
        <v>137</v>
      </c>
      <c r="G1078" s="15" t="s">
        <v>219</v>
      </c>
      <c r="H1078" s="15" t="s">
        <v>136</v>
      </c>
      <c r="I1078" s="15" t="s">
        <v>243</v>
      </c>
      <c r="J1078" s="15" t="s">
        <v>140</v>
      </c>
      <c r="K1078" s="15" t="s">
        <v>2097</v>
      </c>
      <c r="L1078" s="15" t="n">
        <v>358</v>
      </c>
      <c r="M1078" s="15" t="n">
        <v>17</v>
      </c>
      <c r="N1078" s="15" t="n">
        <v>4</v>
      </c>
      <c r="O1078" s="15" t="n">
        <v>8</v>
      </c>
      <c r="P1078" s="15" t="n">
        <v>387</v>
      </c>
      <c r="Y1078" s="15" t="s">
        <v>142</v>
      </c>
      <c r="AB1078" s="15" t="s">
        <v>143</v>
      </c>
    </row>
    <row r="1079" customFormat="false" ht="15" hidden="false" customHeight="true" outlineLevel="0" collapsed="false">
      <c r="A1079" s="15" t="s">
        <v>2095</v>
      </c>
      <c r="B1079" s="15" t="s">
        <v>2096</v>
      </c>
      <c r="C1079" s="15" t="s">
        <v>217</v>
      </c>
      <c r="D1079" s="15" t="s">
        <v>218</v>
      </c>
      <c r="E1079" s="15" t="s">
        <v>136</v>
      </c>
      <c r="F1079" s="15" t="s">
        <v>137</v>
      </c>
      <c r="G1079" s="15" t="s">
        <v>219</v>
      </c>
      <c r="H1079" s="15" t="s">
        <v>136</v>
      </c>
      <c r="I1079" s="15" t="s">
        <v>243</v>
      </c>
      <c r="J1079" s="15" t="s">
        <v>144</v>
      </c>
      <c r="K1079" s="15" t="s">
        <v>2098</v>
      </c>
      <c r="M1079" s="15" t="n">
        <v>41</v>
      </c>
      <c r="P1079" s="15" t="n">
        <v>41</v>
      </c>
      <c r="Y1079" s="15" t="s">
        <v>142</v>
      </c>
      <c r="AB1079" s="15" t="s">
        <v>143</v>
      </c>
    </row>
    <row r="1080" customFormat="false" ht="15" hidden="false" customHeight="true" outlineLevel="0" collapsed="false">
      <c r="A1080" s="15" t="s">
        <v>2095</v>
      </c>
      <c r="B1080" s="15" t="s">
        <v>2096</v>
      </c>
      <c r="C1080" s="15" t="s">
        <v>217</v>
      </c>
      <c r="D1080" s="15" t="s">
        <v>218</v>
      </c>
      <c r="E1080" s="15" t="s">
        <v>136</v>
      </c>
      <c r="F1080" s="15" t="s">
        <v>137</v>
      </c>
      <c r="G1080" s="15" t="s">
        <v>219</v>
      </c>
      <c r="H1080" s="15" t="s">
        <v>136</v>
      </c>
      <c r="I1080" s="15" t="s">
        <v>243</v>
      </c>
      <c r="J1080" s="15" t="s">
        <v>150</v>
      </c>
      <c r="K1080" s="15" t="s">
        <v>2099</v>
      </c>
      <c r="L1080" s="15" t="n">
        <v>1261</v>
      </c>
      <c r="M1080" s="15" t="n">
        <v>1717</v>
      </c>
      <c r="N1080" s="15" t="n">
        <v>541</v>
      </c>
      <c r="O1080" s="15" t="n">
        <v>254</v>
      </c>
      <c r="P1080" s="15" t="n">
        <v>3773</v>
      </c>
      <c r="Y1080" s="15" t="s">
        <v>142</v>
      </c>
      <c r="AB1080" s="15" t="s">
        <v>143</v>
      </c>
    </row>
    <row r="1081" customFormat="false" ht="15" hidden="false" customHeight="true" outlineLevel="0" collapsed="false">
      <c r="A1081" s="15" t="s">
        <v>2095</v>
      </c>
      <c r="B1081" s="15" t="s">
        <v>2096</v>
      </c>
      <c r="C1081" s="15" t="s">
        <v>217</v>
      </c>
      <c r="D1081" s="15" t="s">
        <v>218</v>
      </c>
      <c r="E1081" s="15" t="s">
        <v>136</v>
      </c>
      <c r="F1081" s="15" t="s">
        <v>137</v>
      </c>
      <c r="G1081" s="15" t="s">
        <v>219</v>
      </c>
      <c r="H1081" s="15" t="s">
        <v>136</v>
      </c>
      <c r="I1081" s="15" t="s">
        <v>243</v>
      </c>
      <c r="J1081" s="15" t="s">
        <v>158</v>
      </c>
      <c r="K1081" s="15" t="s">
        <v>2100</v>
      </c>
      <c r="L1081" s="15" t="n">
        <v>101</v>
      </c>
      <c r="M1081" s="15" t="n">
        <v>252</v>
      </c>
      <c r="N1081" s="15" t="n">
        <v>123</v>
      </c>
      <c r="O1081" s="15" t="n">
        <v>12</v>
      </c>
      <c r="P1081" s="15" t="n">
        <v>488</v>
      </c>
      <c r="Y1081" s="15" t="s">
        <v>142</v>
      </c>
      <c r="AB1081" s="15" t="s">
        <v>143</v>
      </c>
    </row>
    <row r="1082" customFormat="false" ht="15" hidden="false" customHeight="true" outlineLevel="0" collapsed="false">
      <c r="A1082" s="15" t="s">
        <v>2095</v>
      </c>
      <c r="B1082" s="15" t="s">
        <v>2096</v>
      </c>
      <c r="C1082" s="15" t="s">
        <v>217</v>
      </c>
      <c r="D1082" s="15" t="s">
        <v>218</v>
      </c>
      <c r="E1082" s="15" t="s">
        <v>136</v>
      </c>
      <c r="F1082" s="15" t="s">
        <v>137</v>
      </c>
      <c r="G1082" s="15" t="s">
        <v>219</v>
      </c>
      <c r="H1082" s="15" t="s">
        <v>136</v>
      </c>
      <c r="I1082" s="15" t="s">
        <v>243</v>
      </c>
      <c r="J1082" s="15" t="s">
        <v>169</v>
      </c>
      <c r="K1082" s="15" t="s">
        <v>2101</v>
      </c>
      <c r="L1082" s="15" t="n">
        <v>15</v>
      </c>
      <c r="M1082" s="15" t="n">
        <v>108</v>
      </c>
      <c r="O1082" s="15" t="n">
        <v>3</v>
      </c>
      <c r="P1082" s="15" t="n">
        <v>126</v>
      </c>
      <c r="Y1082" s="15" t="s">
        <v>142</v>
      </c>
      <c r="AB1082" s="15" t="s">
        <v>143</v>
      </c>
    </row>
    <row r="1083" customFormat="false" ht="15" hidden="false" customHeight="true" outlineLevel="0" collapsed="false">
      <c r="A1083" s="15" t="s">
        <v>2102</v>
      </c>
      <c r="B1083" s="15" t="s">
        <v>2103</v>
      </c>
      <c r="C1083" s="15" t="s">
        <v>134</v>
      </c>
      <c r="D1083" s="15" t="s">
        <v>135</v>
      </c>
      <c r="E1083" s="15" t="s">
        <v>136</v>
      </c>
      <c r="F1083" s="15" t="s">
        <v>137</v>
      </c>
      <c r="G1083" s="15" t="s">
        <v>202</v>
      </c>
      <c r="H1083" s="15" t="s">
        <v>136</v>
      </c>
      <c r="I1083" s="15" t="s">
        <v>139</v>
      </c>
      <c r="J1083" s="15" t="s">
        <v>144</v>
      </c>
      <c r="K1083" s="15" t="s">
        <v>2104</v>
      </c>
      <c r="M1083" s="15" t="n">
        <v>64</v>
      </c>
      <c r="P1083" s="15" t="n">
        <v>64</v>
      </c>
      <c r="Y1083" s="15" t="s">
        <v>142</v>
      </c>
      <c r="AB1083" s="15" t="s">
        <v>143</v>
      </c>
    </row>
    <row r="1084" customFormat="false" ht="15" hidden="false" customHeight="true" outlineLevel="0" collapsed="false">
      <c r="A1084" s="15" t="s">
        <v>2105</v>
      </c>
      <c r="B1084" s="15" t="s">
        <v>2106</v>
      </c>
      <c r="C1084" s="15" t="s">
        <v>217</v>
      </c>
      <c r="D1084" s="15" t="s">
        <v>218</v>
      </c>
      <c r="E1084" s="15" t="s">
        <v>136</v>
      </c>
      <c r="F1084" s="15" t="s">
        <v>137</v>
      </c>
      <c r="G1084" s="15" t="s">
        <v>219</v>
      </c>
      <c r="H1084" s="15" t="s">
        <v>136</v>
      </c>
      <c r="I1084" s="15" t="s">
        <v>243</v>
      </c>
      <c r="J1084" s="15" t="s">
        <v>140</v>
      </c>
      <c r="K1084" s="15" t="s">
        <v>2107</v>
      </c>
      <c r="M1084" s="15" t="n">
        <v>20</v>
      </c>
      <c r="P1084" s="15" t="n">
        <v>20</v>
      </c>
      <c r="Y1084" s="15" t="s">
        <v>142</v>
      </c>
      <c r="Z1084" s="15" t="n">
        <v>1</v>
      </c>
      <c r="AA1084" s="15" t="s">
        <v>277</v>
      </c>
      <c r="AB1084" s="15" t="s">
        <v>143</v>
      </c>
    </row>
    <row r="1085" customFormat="false" ht="15" hidden="false" customHeight="true" outlineLevel="0" collapsed="false">
      <c r="A1085" s="15" t="s">
        <v>2105</v>
      </c>
      <c r="B1085" s="15" t="s">
        <v>2106</v>
      </c>
      <c r="C1085" s="15" t="s">
        <v>217</v>
      </c>
      <c r="D1085" s="15" t="s">
        <v>218</v>
      </c>
      <c r="E1085" s="15" t="s">
        <v>136</v>
      </c>
      <c r="F1085" s="15" t="s">
        <v>137</v>
      </c>
      <c r="G1085" s="15" t="s">
        <v>219</v>
      </c>
      <c r="H1085" s="15" t="s">
        <v>136</v>
      </c>
      <c r="I1085" s="15" t="s">
        <v>243</v>
      </c>
      <c r="J1085" s="15" t="s">
        <v>144</v>
      </c>
      <c r="K1085" s="15" t="s">
        <v>2108</v>
      </c>
      <c r="L1085" s="15" t="n">
        <v>9</v>
      </c>
      <c r="P1085" s="15" t="n">
        <v>9</v>
      </c>
      <c r="Y1085" s="15" t="s">
        <v>142</v>
      </c>
      <c r="Z1085" s="15" t="n">
        <v>1</v>
      </c>
      <c r="AA1085" s="15" t="s">
        <v>277</v>
      </c>
      <c r="AB1085" s="15" t="s">
        <v>143</v>
      </c>
    </row>
    <row r="1086" customFormat="false" ht="15" hidden="false" customHeight="true" outlineLevel="0" collapsed="false">
      <c r="A1086" s="15" t="s">
        <v>2105</v>
      </c>
      <c r="B1086" s="15" t="s">
        <v>2106</v>
      </c>
      <c r="C1086" s="15" t="s">
        <v>217</v>
      </c>
      <c r="D1086" s="15" t="s">
        <v>218</v>
      </c>
      <c r="E1086" s="15" t="s">
        <v>136</v>
      </c>
      <c r="F1086" s="15" t="s">
        <v>137</v>
      </c>
      <c r="G1086" s="15" t="s">
        <v>219</v>
      </c>
      <c r="H1086" s="15" t="s">
        <v>136</v>
      </c>
      <c r="I1086" s="15" t="s">
        <v>243</v>
      </c>
      <c r="J1086" s="15" t="s">
        <v>150</v>
      </c>
      <c r="K1086" s="15" t="s">
        <v>2109</v>
      </c>
      <c r="L1086" s="15" t="n">
        <v>81</v>
      </c>
      <c r="M1086" s="15" t="n">
        <v>57</v>
      </c>
      <c r="N1086" s="15" t="n">
        <v>195</v>
      </c>
      <c r="O1086" s="15" t="n">
        <v>76</v>
      </c>
      <c r="P1086" s="15" t="n">
        <v>409</v>
      </c>
      <c r="Y1086" s="15" t="s">
        <v>142</v>
      </c>
      <c r="Z1086" s="15" t="n">
        <v>1</v>
      </c>
      <c r="AA1086" s="15" t="s">
        <v>277</v>
      </c>
      <c r="AB1086" s="15" t="s">
        <v>143</v>
      </c>
    </row>
    <row r="1087" customFormat="false" ht="15" hidden="false" customHeight="true" outlineLevel="0" collapsed="false">
      <c r="A1087" s="15" t="s">
        <v>2105</v>
      </c>
      <c r="B1087" s="15" t="s">
        <v>2106</v>
      </c>
      <c r="C1087" s="15" t="s">
        <v>217</v>
      </c>
      <c r="D1087" s="15" t="s">
        <v>218</v>
      </c>
      <c r="E1087" s="15" t="s">
        <v>136</v>
      </c>
      <c r="F1087" s="15" t="s">
        <v>137</v>
      </c>
      <c r="G1087" s="15" t="s">
        <v>219</v>
      </c>
      <c r="H1087" s="15" t="s">
        <v>136</v>
      </c>
      <c r="I1087" s="15" t="s">
        <v>243</v>
      </c>
      <c r="J1087" s="15" t="s">
        <v>158</v>
      </c>
      <c r="K1087" s="15" t="s">
        <v>2110</v>
      </c>
      <c r="L1087" s="15" t="n">
        <v>23</v>
      </c>
      <c r="M1087" s="15" t="n">
        <v>14</v>
      </c>
      <c r="N1087" s="15" t="n">
        <v>56</v>
      </c>
      <c r="O1087" s="15" t="n">
        <v>7</v>
      </c>
      <c r="P1087" s="15" t="n">
        <v>100</v>
      </c>
      <c r="Y1087" s="15" t="s">
        <v>142</v>
      </c>
      <c r="Z1087" s="15" t="n">
        <v>1</v>
      </c>
      <c r="AA1087" s="15" t="s">
        <v>277</v>
      </c>
      <c r="AB1087" s="15" t="s">
        <v>143</v>
      </c>
    </row>
    <row r="1088" customFormat="false" ht="15" hidden="false" customHeight="true" outlineLevel="0" collapsed="false">
      <c r="A1088" s="15" t="s">
        <v>2105</v>
      </c>
      <c r="B1088" s="15" t="s">
        <v>2106</v>
      </c>
      <c r="C1088" s="15" t="s">
        <v>217</v>
      </c>
      <c r="D1088" s="15" t="s">
        <v>218</v>
      </c>
      <c r="E1088" s="15" t="s">
        <v>136</v>
      </c>
      <c r="F1088" s="15" t="s">
        <v>137</v>
      </c>
      <c r="G1088" s="15" t="s">
        <v>219</v>
      </c>
      <c r="H1088" s="15" t="s">
        <v>136</v>
      </c>
      <c r="I1088" s="15" t="s">
        <v>243</v>
      </c>
      <c r="J1088" s="15" t="s">
        <v>169</v>
      </c>
      <c r="K1088" s="15" t="s">
        <v>2111</v>
      </c>
      <c r="L1088" s="15" t="n">
        <v>2</v>
      </c>
      <c r="N1088" s="15" t="n">
        <v>1</v>
      </c>
      <c r="O1088" s="15" t="n">
        <v>1</v>
      </c>
      <c r="P1088" s="15" t="n">
        <v>4</v>
      </c>
      <c r="Y1088" s="15" t="s">
        <v>142</v>
      </c>
      <c r="Z1088" s="15" t="n">
        <v>1</v>
      </c>
      <c r="AA1088" s="15" t="s">
        <v>277</v>
      </c>
      <c r="AB1088" s="15" t="s">
        <v>143</v>
      </c>
    </row>
    <row r="1089" customFormat="false" ht="15" hidden="false" customHeight="true" outlineLevel="0" collapsed="false">
      <c r="A1089" s="15" t="s">
        <v>2112</v>
      </c>
      <c r="B1089" s="15" t="s">
        <v>2113</v>
      </c>
      <c r="C1089" s="15" t="s">
        <v>217</v>
      </c>
      <c r="D1089" s="15" t="s">
        <v>274</v>
      </c>
      <c r="E1089" s="15" t="s">
        <v>136</v>
      </c>
      <c r="F1089" s="15" t="s">
        <v>137</v>
      </c>
      <c r="G1089" s="15" t="s">
        <v>219</v>
      </c>
      <c r="H1089" s="15" t="s">
        <v>136</v>
      </c>
      <c r="I1089" s="15" t="s">
        <v>139</v>
      </c>
      <c r="J1089" s="15" t="s">
        <v>150</v>
      </c>
      <c r="K1089" s="15" t="s">
        <v>2114</v>
      </c>
      <c r="L1089" s="15" t="n">
        <v>152</v>
      </c>
      <c r="M1089" s="15" t="n">
        <v>33</v>
      </c>
      <c r="N1089" s="15" t="n">
        <v>9</v>
      </c>
      <c r="P1089" s="15" t="n">
        <v>194</v>
      </c>
      <c r="Y1089" s="15" t="s">
        <v>142</v>
      </c>
      <c r="AB1089" s="15" t="s">
        <v>143</v>
      </c>
    </row>
    <row r="1090" customFormat="false" ht="15" hidden="false" customHeight="true" outlineLevel="0" collapsed="false">
      <c r="A1090" s="15" t="s">
        <v>2112</v>
      </c>
      <c r="B1090" s="15" t="s">
        <v>2113</v>
      </c>
      <c r="C1090" s="15" t="s">
        <v>217</v>
      </c>
      <c r="D1090" s="15" t="s">
        <v>274</v>
      </c>
      <c r="E1090" s="15" t="s">
        <v>136</v>
      </c>
      <c r="F1090" s="15" t="s">
        <v>137</v>
      </c>
      <c r="G1090" s="15" t="s">
        <v>219</v>
      </c>
      <c r="H1090" s="15" t="s">
        <v>136</v>
      </c>
      <c r="I1090" s="15" t="s">
        <v>139</v>
      </c>
      <c r="J1090" s="15" t="s">
        <v>158</v>
      </c>
      <c r="K1090" s="15" t="s">
        <v>2115</v>
      </c>
      <c r="L1090" s="15" t="n">
        <v>2</v>
      </c>
      <c r="N1090" s="15" t="n">
        <v>4</v>
      </c>
      <c r="P1090" s="15" t="n">
        <v>6</v>
      </c>
      <c r="Y1090" s="15" t="s">
        <v>142</v>
      </c>
      <c r="AB1090" s="15" t="s">
        <v>143</v>
      </c>
    </row>
    <row r="1091" customFormat="false" ht="15" hidden="false" customHeight="true" outlineLevel="0" collapsed="false">
      <c r="A1091" s="15" t="s">
        <v>2112</v>
      </c>
      <c r="B1091" s="15" t="s">
        <v>2113</v>
      </c>
      <c r="C1091" s="15" t="s">
        <v>217</v>
      </c>
      <c r="D1091" s="15" t="s">
        <v>274</v>
      </c>
      <c r="E1091" s="15" t="s">
        <v>136</v>
      </c>
      <c r="F1091" s="15" t="s">
        <v>137</v>
      </c>
      <c r="G1091" s="15" t="s">
        <v>219</v>
      </c>
      <c r="H1091" s="15" t="s">
        <v>136</v>
      </c>
      <c r="I1091" s="15" t="s">
        <v>139</v>
      </c>
      <c r="J1091" s="15" t="s">
        <v>169</v>
      </c>
      <c r="K1091" s="15" t="s">
        <v>2116</v>
      </c>
      <c r="M1091" s="15" t="n">
        <v>3</v>
      </c>
      <c r="P1091" s="15" t="n">
        <v>3</v>
      </c>
      <c r="Y1091" s="15" t="s">
        <v>142</v>
      </c>
      <c r="AB1091" s="15" t="s">
        <v>143</v>
      </c>
    </row>
    <row r="1092" customFormat="false" ht="15" hidden="false" customHeight="true" outlineLevel="0" collapsed="false">
      <c r="A1092" s="15" t="s">
        <v>2117</v>
      </c>
      <c r="B1092" s="15" t="s">
        <v>2118</v>
      </c>
      <c r="C1092" s="15" t="s">
        <v>148</v>
      </c>
      <c r="E1092" s="15" t="s">
        <v>136</v>
      </c>
      <c r="F1092" s="15" t="s">
        <v>137</v>
      </c>
      <c r="G1092" s="15" t="s">
        <v>136</v>
      </c>
      <c r="H1092" s="15" t="s">
        <v>136</v>
      </c>
      <c r="I1092" s="15" t="s">
        <v>139</v>
      </c>
      <c r="J1092" s="15" t="s">
        <v>150</v>
      </c>
      <c r="K1092" s="15" t="s">
        <v>2119</v>
      </c>
      <c r="L1092" s="15" t="n">
        <v>5</v>
      </c>
      <c r="P1092" s="15" t="n">
        <v>5</v>
      </c>
      <c r="Y1092" s="15" t="s">
        <v>142</v>
      </c>
      <c r="AB1092" s="15" t="s">
        <v>143</v>
      </c>
    </row>
    <row r="1093" customFormat="false" ht="15" hidden="false" customHeight="true" outlineLevel="0" collapsed="false">
      <c r="A1093" s="15" t="s">
        <v>2117</v>
      </c>
      <c r="B1093" s="15" t="s">
        <v>2118</v>
      </c>
      <c r="C1093" s="15" t="s">
        <v>148</v>
      </c>
      <c r="E1093" s="15" t="s">
        <v>136</v>
      </c>
      <c r="F1093" s="15" t="s">
        <v>137</v>
      </c>
      <c r="G1093" s="15" t="s">
        <v>136</v>
      </c>
      <c r="H1093" s="15" t="s">
        <v>136</v>
      </c>
      <c r="I1093" s="15" t="s">
        <v>139</v>
      </c>
      <c r="J1093" s="15" t="s">
        <v>169</v>
      </c>
      <c r="K1093" s="15" t="s">
        <v>2120</v>
      </c>
      <c r="L1093" s="15" t="n">
        <v>35</v>
      </c>
      <c r="P1093" s="15" t="n">
        <v>35</v>
      </c>
      <c r="Y1093" s="15" t="s">
        <v>142</v>
      </c>
      <c r="AB1093" s="15" t="s">
        <v>143</v>
      </c>
    </row>
    <row r="1094" customFormat="false" ht="15" hidden="false" customHeight="true" outlineLevel="0" collapsed="false">
      <c r="A1094" s="15" t="s">
        <v>2121</v>
      </c>
      <c r="B1094" s="15" t="s">
        <v>2122</v>
      </c>
      <c r="C1094" s="15" t="s">
        <v>217</v>
      </c>
      <c r="D1094" s="15" t="s">
        <v>235</v>
      </c>
      <c r="E1094" s="15" t="s">
        <v>136</v>
      </c>
      <c r="F1094" s="15" t="s">
        <v>137</v>
      </c>
      <c r="G1094" s="15" t="s">
        <v>608</v>
      </c>
      <c r="H1094" s="15" t="s">
        <v>136</v>
      </c>
      <c r="I1094" s="15" t="s">
        <v>139</v>
      </c>
      <c r="J1094" s="15" t="s">
        <v>150</v>
      </c>
      <c r="K1094" s="15" t="s">
        <v>2123</v>
      </c>
      <c r="L1094" s="15" t="n">
        <v>391</v>
      </c>
      <c r="M1094" s="15" t="n">
        <v>57</v>
      </c>
      <c r="P1094" s="15" t="n">
        <v>448</v>
      </c>
      <c r="Y1094" s="15" t="s">
        <v>156</v>
      </c>
      <c r="AB1094" s="15" t="s">
        <v>143</v>
      </c>
    </row>
    <row r="1095" customFormat="false" ht="15" hidden="false" customHeight="true" outlineLevel="0" collapsed="false">
      <c r="A1095" s="15" t="s">
        <v>2121</v>
      </c>
      <c r="B1095" s="15" t="s">
        <v>2122</v>
      </c>
      <c r="C1095" s="15" t="s">
        <v>217</v>
      </c>
      <c r="D1095" s="15" t="s">
        <v>235</v>
      </c>
      <c r="E1095" s="15" t="s">
        <v>136</v>
      </c>
      <c r="F1095" s="15" t="s">
        <v>137</v>
      </c>
      <c r="G1095" s="15" t="s">
        <v>608</v>
      </c>
      <c r="H1095" s="15" t="s">
        <v>136</v>
      </c>
      <c r="I1095" s="15" t="s">
        <v>139</v>
      </c>
      <c r="J1095" s="15" t="s">
        <v>158</v>
      </c>
      <c r="K1095" s="15" t="s">
        <v>2124</v>
      </c>
      <c r="L1095" s="15" t="n">
        <v>194</v>
      </c>
      <c r="M1095" s="15" t="n">
        <v>41</v>
      </c>
      <c r="P1095" s="15" t="n">
        <v>235</v>
      </c>
      <c r="Y1095" s="15" t="s">
        <v>156</v>
      </c>
      <c r="AB1095" s="15" t="s">
        <v>143</v>
      </c>
    </row>
    <row r="1096" customFormat="false" ht="15" hidden="false" customHeight="true" outlineLevel="0" collapsed="false">
      <c r="A1096" s="15" t="s">
        <v>2121</v>
      </c>
      <c r="B1096" s="15" t="s">
        <v>2122</v>
      </c>
      <c r="C1096" s="15" t="s">
        <v>217</v>
      </c>
      <c r="D1096" s="15" t="s">
        <v>235</v>
      </c>
      <c r="E1096" s="15" t="s">
        <v>136</v>
      </c>
      <c r="F1096" s="15" t="s">
        <v>137</v>
      </c>
      <c r="G1096" s="15" t="s">
        <v>608</v>
      </c>
      <c r="H1096" s="15" t="s">
        <v>136</v>
      </c>
      <c r="I1096" s="15" t="s">
        <v>139</v>
      </c>
      <c r="J1096" s="15" t="s">
        <v>169</v>
      </c>
      <c r="K1096" s="15" t="s">
        <v>2125</v>
      </c>
      <c r="L1096" s="15" t="n">
        <v>5</v>
      </c>
      <c r="P1096" s="15" t="n">
        <v>5</v>
      </c>
      <c r="Y1096" s="15" t="s">
        <v>156</v>
      </c>
      <c r="AB1096" s="15" t="s">
        <v>143</v>
      </c>
    </row>
    <row r="1097" customFormat="false" ht="15" hidden="false" customHeight="true" outlineLevel="0" collapsed="false">
      <c r="A1097" s="15" t="s">
        <v>2126</v>
      </c>
      <c r="B1097" s="15" t="s">
        <v>2127</v>
      </c>
      <c r="C1097" s="15" t="s">
        <v>217</v>
      </c>
      <c r="D1097" s="15" t="s">
        <v>235</v>
      </c>
      <c r="E1097" s="15" t="s">
        <v>136</v>
      </c>
      <c r="F1097" s="15" t="s">
        <v>137</v>
      </c>
      <c r="G1097" s="15" t="s">
        <v>2067</v>
      </c>
      <c r="H1097" s="15" t="s">
        <v>136</v>
      </c>
      <c r="I1097" s="15" t="s">
        <v>139</v>
      </c>
      <c r="J1097" s="15" t="s">
        <v>150</v>
      </c>
      <c r="K1097" s="15" t="s">
        <v>2128</v>
      </c>
      <c r="L1097" s="15" t="n">
        <v>13</v>
      </c>
      <c r="M1097" s="15" t="n">
        <v>7</v>
      </c>
      <c r="N1097" s="15" t="n">
        <v>23</v>
      </c>
      <c r="P1097" s="15" t="n">
        <v>43</v>
      </c>
      <c r="Y1097" s="15" t="s">
        <v>156</v>
      </c>
      <c r="AB1097" s="15" t="s">
        <v>143</v>
      </c>
    </row>
    <row r="1098" customFormat="false" ht="15" hidden="false" customHeight="true" outlineLevel="0" collapsed="false">
      <c r="A1098" s="15" t="s">
        <v>2126</v>
      </c>
      <c r="B1098" s="15" t="s">
        <v>2127</v>
      </c>
      <c r="C1098" s="15" t="s">
        <v>217</v>
      </c>
      <c r="D1098" s="15" t="s">
        <v>235</v>
      </c>
      <c r="E1098" s="15" t="s">
        <v>136</v>
      </c>
      <c r="F1098" s="15" t="s">
        <v>137</v>
      </c>
      <c r="G1098" s="15" t="s">
        <v>2067</v>
      </c>
      <c r="H1098" s="15" t="s">
        <v>136</v>
      </c>
      <c r="I1098" s="15" t="s">
        <v>139</v>
      </c>
      <c r="J1098" s="15" t="s">
        <v>169</v>
      </c>
      <c r="K1098" s="15" t="s">
        <v>2129</v>
      </c>
      <c r="L1098" s="15" t="n">
        <v>4</v>
      </c>
      <c r="P1098" s="15" t="n">
        <v>4</v>
      </c>
      <c r="Y1098" s="15" t="s">
        <v>156</v>
      </c>
      <c r="AB1098" s="15" t="s">
        <v>143</v>
      </c>
    </row>
    <row r="1099" customFormat="false" ht="15" hidden="false" customHeight="true" outlineLevel="0" collapsed="false">
      <c r="A1099" s="15" t="s">
        <v>2130</v>
      </c>
      <c r="B1099" s="15" t="s">
        <v>2131</v>
      </c>
      <c r="C1099" s="15" t="s">
        <v>217</v>
      </c>
      <c r="D1099" s="15" t="s">
        <v>235</v>
      </c>
      <c r="E1099" s="15" t="s">
        <v>136</v>
      </c>
      <c r="F1099" s="15" t="s">
        <v>137</v>
      </c>
      <c r="G1099" s="15" t="s">
        <v>219</v>
      </c>
      <c r="H1099" s="15" t="s">
        <v>136</v>
      </c>
      <c r="I1099" s="15" t="s">
        <v>243</v>
      </c>
      <c r="J1099" s="15" t="s">
        <v>140</v>
      </c>
      <c r="K1099" s="15" t="s">
        <v>2132</v>
      </c>
      <c r="N1099" s="15" t="n">
        <v>1</v>
      </c>
      <c r="P1099" s="15" t="n">
        <v>1</v>
      </c>
      <c r="Y1099" s="15" t="s">
        <v>142</v>
      </c>
      <c r="AB1099" s="15" t="s">
        <v>143</v>
      </c>
    </row>
    <row r="1100" customFormat="false" ht="15" hidden="false" customHeight="true" outlineLevel="0" collapsed="false">
      <c r="A1100" s="15" t="s">
        <v>2130</v>
      </c>
      <c r="B1100" s="15" t="s">
        <v>2131</v>
      </c>
      <c r="C1100" s="15" t="s">
        <v>217</v>
      </c>
      <c r="D1100" s="15" t="s">
        <v>235</v>
      </c>
      <c r="E1100" s="15" t="s">
        <v>136</v>
      </c>
      <c r="F1100" s="15" t="s">
        <v>137</v>
      </c>
      <c r="G1100" s="15" t="s">
        <v>219</v>
      </c>
      <c r="H1100" s="15" t="s">
        <v>136</v>
      </c>
      <c r="I1100" s="15" t="s">
        <v>243</v>
      </c>
      <c r="J1100" s="15" t="s">
        <v>150</v>
      </c>
      <c r="K1100" s="15" t="s">
        <v>2133</v>
      </c>
      <c r="L1100" s="15" t="n">
        <v>195</v>
      </c>
      <c r="M1100" s="15" t="n">
        <v>143</v>
      </c>
      <c r="N1100" s="15" t="n">
        <v>6</v>
      </c>
      <c r="P1100" s="15" t="n">
        <v>344</v>
      </c>
      <c r="Y1100" s="15" t="s">
        <v>142</v>
      </c>
      <c r="AB1100" s="15" t="s">
        <v>143</v>
      </c>
    </row>
    <row r="1101" customFormat="false" ht="15" hidden="false" customHeight="true" outlineLevel="0" collapsed="false">
      <c r="A1101" s="15" t="s">
        <v>2130</v>
      </c>
      <c r="B1101" s="15" t="s">
        <v>2131</v>
      </c>
      <c r="C1101" s="15" t="s">
        <v>217</v>
      </c>
      <c r="D1101" s="15" t="s">
        <v>235</v>
      </c>
      <c r="E1101" s="15" t="s">
        <v>136</v>
      </c>
      <c r="F1101" s="15" t="s">
        <v>137</v>
      </c>
      <c r="G1101" s="15" t="s">
        <v>219</v>
      </c>
      <c r="H1101" s="15" t="s">
        <v>136</v>
      </c>
      <c r="I1101" s="15" t="s">
        <v>243</v>
      </c>
      <c r="J1101" s="15" t="s">
        <v>158</v>
      </c>
      <c r="K1101" s="15" t="s">
        <v>2134</v>
      </c>
      <c r="L1101" s="15" t="n">
        <v>17</v>
      </c>
      <c r="M1101" s="15" t="n">
        <v>12</v>
      </c>
      <c r="P1101" s="15" t="n">
        <v>29</v>
      </c>
      <c r="Y1101" s="15" t="s">
        <v>142</v>
      </c>
      <c r="AB1101" s="15" t="s">
        <v>143</v>
      </c>
    </row>
    <row r="1102" customFormat="false" ht="15" hidden="false" customHeight="true" outlineLevel="0" collapsed="false">
      <c r="A1102" s="15" t="s">
        <v>2135</v>
      </c>
      <c r="B1102" s="15" t="s">
        <v>2136</v>
      </c>
      <c r="C1102" s="15" t="s">
        <v>217</v>
      </c>
      <c r="D1102" s="15" t="s">
        <v>218</v>
      </c>
      <c r="E1102" s="15" t="s">
        <v>136</v>
      </c>
      <c r="F1102" s="15" t="s">
        <v>137</v>
      </c>
      <c r="G1102" s="15" t="s">
        <v>308</v>
      </c>
      <c r="H1102" s="15" t="s">
        <v>136</v>
      </c>
      <c r="I1102" s="15" t="s">
        <v>243</v>
      </c>
      <c r="J1102" s="15" t="s">
        <v>140</v>
      </c>
      <c r="K1102" s="15" t="s">
        <v>2137</v>
      </c>
      <c r="L1102" s="15" t="n">
        <v>712</v>
      </c>
      <c r="M1102" s="15" t="n">
        <v>168</v>
      </c>
      <c r="N1102" s="15" t="n">
        <v>41</v>
      </c>
      <c r="O1102" s="15" t="n">
        <v>18</v>
      </c>
      <c r="P1102" s="15" t="n">
        <v>939</v>
      </c>
      <c r="Y1102" s="15" t="s">
        <v>142</v>
      </c>
      <c r="AB1102" s="15" t="s">
        <v>143</v>
      </c>
    </row>
    <row r="1103" customFormat="false" ht="15" hidden="false" customHeight="true" outlineLevel="0" collapsed="false">
      <c r="A1103" s="15" t="s">
        <v>2135</v>
      </c>
      <c r="B1103" s="15" t="s">
        <v>2136</v>
      </c>
      <c r="C1103" s="15" t="s">
        <v>217</v>
      </c>
      <c r="D1103" s="15" t="s">
        <v>218</v>
      </c>
      <c r="E1103" s="15" t="s">
        <v>136</v>
      </c>
      <c r="F1103" s="15" t="s">
        <v>137</v>
      </c>
      <c r="G1103" s="15" t="s">
        <v>308</v>
      </c>
      <c r="H1103" s="15" t="s">
        <v>136</v>
      </c>
      <c r="I1103" s="15" t="s">
        <v>243</v>
      </c>
      <c r="J1103" s="15" t="s">
        <v>150</v>
      </c>
      <c r="K1103" s="15" t="s">
        <v>2138</v>
      </c>
      <c r="L1103" s="15" t="n">
        <v>937</v>
      </c>
      <c r="M1103" s="15" t="n">
        <v>1364</v>
      </c>
      <c r="N1103" s="15" t="n">
        <v>996</v>
      </c>
      <c r="O1103" s="15" t="n">
        <v>209</v>
      </c>
      <c r="P1103" s="15" t="n">
        <v>3506</v>
      </c>
      <c r="Y1103" s="15" t="s">
        <v>142</v>
      </c>
      <c r="AB1103" s="15" t="s">
        <v>143</v>
      </c>
    </row>
    <row r="1104" customFormat="false" ht="15" hidden="false" customHeight="true" outlineLevel="0" collapsed="false">
      <c r="A1104" s="15" t="s">
        <v>2135</v>
      </c>
      <c r="B1104" s="15" t="s">
        <v>2136</v>
      </c>
      <c r="C1104" s="15" t="s">
        <v>217</v>
      </c>
      <c r="D1104" s="15" t="s">
        <v>218</v>
      </c>
      <c r="E1104" s="15" t="s">
        <v>136</v>
      </c>
      <c r="F1104" s="15" t="s">
        <v>137</v>
      </c>
      <c r="G1104" s="15" t="s">
        <v>308</v>
      </c>
      <c r="H1104" s="15" t="s">
        <v>136</v>
      </c>
      <c r="I1104" s="15" t="s">
        <v>243</v>
      </c>
      <c r="J1104" s="15" t="s">
        <v>166</v>
      </c>
      <c r="K1104" s="15" t="s">
        <v>2139</v>
      </c>
      <c r="M1104" s="15" t="n">
        <v>38</v>
      </c>
      <c r="N1104" s="15" t="n">
        <v>18</v>
      </c>
      <c r="O1104" s="15" t="n">
        <v>-18</v>
      </c>
      <c r="P1104" s="15" t="n">
        <v>38</v>
      </c>
      <c r="Y1104" s="15" t="s">
        <v>142</v>
      </c>
      <c r="AB1104" s="15" t="s">
        <v>143</v>
      </c>
    </row>
    <row r="1105" customFormat="false" ht="15" hidden="false" customHeight="true" outlineLevel="0" collapsed="false">
      <c r="A1105" s="15" t="s">
        <v>2135</v>
      </c>
      <c r="B1105" s="15" t="s">
        <v>2136</v>
      </c>
      <c r="C1105" s="15" t="s">
        <v>217</v>
      </c>
      <c r="D1105" s="15" t="s">
        <v>218</v>
      </c>
      <c r="E1105" s="15" t="s">
        <v>136</v>
      </c>
      <c r="F1105" s="15" t="s">
        <v>137</v>
      </c>
      <c r="G1105" s="15" t="s">
        <v>308</v>
      </c>
      <c r="H1105" s="15" t="s">
        <v>136</v>
      </c>
      <c r="I1105" s="15" t="s">
        <v>243</v>
      </c>
      <c r="J1105" s="15" t="s">
        <v>158</v>
      </c>
      <c r="K1105" s="15" t="s">
        <v>2140</v>
      </c>
      <c r="L1105" s="15" t="n">
        <v>152</v>
      </c>
      <c r="M1105" s="15" t="n">
        <v>177</v>
      </c>
      <c r="N1105" s="15" t="n">
        <v>151</v>
      </c>
      <c r="O1105" s="15" t="n">
        <v>34</v>
      </c>
      <c r="P1105" s="15" t="n">
        <v>514</v>
      </c>
      <c r="Y1105" s="15" t="s">
        <v>142</v>
      </c>
      <c r="AB1105" s="15" t="s">
        <v>143</v>
      </c>
    </row>
    <row r="1106" customFormat="false" ht="15" hidden="false" customHeight="true" outlineLevel="0" collapsed="false">
      <c r="A1106" s="15" t="s">
        <v>2135</v>
      </c>
      <c r="B1106" s="15" t="s">
        <v>2136</v>
      </c>
      <c r="C1106" s="15" t="s">
        <v>217</v>
      </c>
      <c r="D1106" s="15" t="s">
        <v>218</v>
      </c>
      <c r="E1106" s="15" t="s">
        <v>136</v>
      </c>
      <c r="F1106" s="15" t="s">
        <v>137</v>
      </c>
      <c r="G1106" s="15" t="s">
        <v>308</v>
      </c>
      <c r="H1106" s="15" t="s">
        <v>136</v>
      </c>
      <c r="I1106" s="15" t="s">
        <v>243</v>
      </c>
      <c r="J1106" s="15" t="s">
        <v>169</v>
      </c>
      <c r="K1106" s="15" t="s">
        <v>2141</v>
      </c>
      <c r="L1106" s="15" t="n">
        <v>2</v>
      </c>
      <c r="M1106" s="15" t="n">
        <v>4</v>
      </c>
      <c r="N1106" s="15" t="n">
        <v>13</v>
      </c>
      <c r="P1106" s="15" t="n">
        <v>19</v>
      </c>
      <c r="Y1106" s="15" t="s">
        <v>142</v>
      </c>
      <c r="AB1106" s="15" t="s">
        <v>143</v>
      </c>
    </row>
    <row r="1107" customFormat="false" ht="15" hidden="false" customHeight="true" outlineLevel="0" collapsed="false">
      <c r="A1107" s="15" t="s">
        <v>2142</v>
      </c>
      <c r="B1107" s="15" t="s">
        <v>2143</v>
      </c>
      <c r="C1107" s="15" t="s">
        <v>217</v>
      </c>
      <c r="D1107" s="15" t="s">
        <v>218</v>
      </c>
      <c r="E1107" s="15" t="s">
        <v>136</v>
      </c>
      <c r="F1107" s="15" t="s">
        <v>137</v>
      </c>
      <c r="G1107" s="15" t="s">
        <v>219</v>
      </c>
      <c r="H1107" s="15" t="s">
        <v>136</v>
      </c>
      <c r="I1107" s="15" t="s">
        <v>243</v>
      </c>
      <c r="J1107" s="15" t="s">
        <v>140</v>
      </c>
      <c r="K1107" s="15" t="s">
        <v>2144</v>
      </c>
      <c r="L1107" s="15" t="n">
        <v>50</v>
      </c>
      <c r="N1107" s="15" t="n">
        <v>11</v>
      </c>
      <c r="O1107" s="15" t="n">
        <v>3</v>
      </c>
      <c r="P1107" s="15" t="n">
        <v>64</v>
      </c>
      <c r="Y1107" s="15" t="s">
        <v>142</v>
      </c>
      <c r="AB1107" s="15" t="s">
        <v>143</v>
      </c>
    </row>
    <row r="1108" customFormat="false" ht="15" hidden="false" customHeight="true" outlineLevel="0" collapsed="false">
      <c r="A1108" s="15" t="s">
        <v>2142</v>
      </c>
      <c r="B1108" s="15" t="s">
        <v>2143</v>
      </c>
      <c r="C1108" s="15" t="s">
        <v>217</v>
      </c>
      <c r="D1108" s="15" t="s">
        <v>218</v>
      </c>
      <c r="E1108" s="15" t="s">
        <v>136</v>
      </c>
      <c r="F1108" s="15" t="s">
        <v>137</v>
      </c>
      <c r="G1108" s="15" t="s">
        <v>219</v>
      </c>
      <c r="H1108" s="15" t="s">
        <v>136</v>
      </c>
      <c r="I1108" s="15" t="s">
        <v>243</v>
      </c>
      <c r="J1108" s="15" t="s">
        <v>144</v>
      </c>
      <c r="K1108" s="15" t="s">
        <v>2145</v>
      </c>
      <c r="L1108" s="15" t="n">
        <v>9</v>
      </c>
      <c r="N1108" s="15" t="n">
        <v>2</v>
      </c>
      <c r="P1108" s="15" t="n">
        <v>11</v>
      </c>
      <c r="Y1108" s="15" t="s">
        <v>142</v>
      </c>
      <c r="AB1108" s="15" t="s">
        <v>143</v>
      </c>
    </row>
    <row r="1109" customFormat="false" ht="15" hidden="false" customHeight="true" outlineLevel="0" collapsed="false">
      <c r="A1109" s="15" t="s">
        <v>2142</v>
      </c>
      <c r="B1109" s="15" t="s">
        <v>2143</v>
      </c>
      <c r="C1109" s="15" t="s">
        <v>217</v>
      </c>
      <c r="D1109" s="15" t="s">
        <v>218</v>
      </c>
      <c r="E1109" s="15" t="s">
        <v>136</v>
      </c>
      <c r="F1109" s="15" t="s">
        <v>137</v>
      </c>
      <c r="G1109" s="15" t="s">
        <v>219</v>
      </c>
      <c r="H1109" s="15" t="s">
        <v>136</v>
      </c>
      <c r="I1109" s="15" t="s">
        <v>243</v>
      </c>
      <c r="J1109" s="15" t="s">
        <v>150</v>
      </c>
      <c r="K1109" s="15" t="s">
        <v>2146</v>
      </c>
      <c r="L1109" s="15" t="n">
        <v>131</v>
      </c>
      <c r="M1109" s="15" t="n">
        <v>200</v>
      </c>
      <c r="N1109" s="15" t="n">
        <v>179</v>
      </c>
      <c r="O1109" s="15" t="n">
        <v>70</v>
      </c>
      <c r="P1109" s="15" t="n">
        <v>580</v>
      </c>
      <c r="Y1109" s="15" t="s">
        <v>142</v>
      </c>
      <c r="AB1109" s="15" t="s">
        <v>143</v>
      </c>
    </row>
    <row r="1110" customFormat="false" ht="15" hidden="false" customHeight="true" outlineLevel="0" collapsed="false">
      <c r="A1110" s="15" t="s">
        <v>2142</v>
      </c>
      <c r="B1110" s="15" t="s">
        <v>2143</v>
      </c>
      <c r="C1110" s="15" t="s">
        <v>217</v>
      </c>
      <c r="D1110" s="15" t="s">
        <v>218</v>
      </c>
      <c r="E1110" s="15" t="s">
        <v>136</v>
      </c>
      <c r="F1110" s="15" t="s">
        <v>137</v>
      </c>
      <c r="G1110" s="15" t="s">
        <v>219</v>
      </c>
      <c r="H1110" s="15" t="s">
        <v>136</v>
      </c>
      <c r="I1110" s="15" t="s">
        <v>243</v>
      </c>
      <c r="J1110" s="15" t="s">
        <v>158</v>
      </c>
      <c r="K1110" s="15" t="s">
        <v>2147</v>
      </c>
      <c r="L1110" s="15" t="n">
        <v>29</v>
      </c>
      <c r="M1110" s="15" t="n">
        <v>17</v>
      </c>
      <c r="N1110" s="15" t="n">
        <v>3</v>
      </c>
      <c r="O1110" s="15" t="n">
        <v>3</v>
      </c>
      <c r="P1110" s="15" t="n">
        <v>52</v>
      </c>
      <c r="Y1110" s="15" t="s">
        <v>142</v>
      </c>
      <c r="AB1110" s="15" t="s">
        <v>143</v>
      </c>
    </row>
    <row r="1111" customFormat="false" ht="15" hidden="false" customHeight="true" outlineLevel="0" collapsed="false">
      <c r="A1111" s="15" t="s">
        <v>2142</v>
      </c>
      <c r="B1111" s="15" t="s">
        <v>2143</v>
      </c>
      <c r="C1111" s="15" t="s">
        <v>217</v>
      </c>
      <c r="D1111" s="15" t="s">
        <v>218</v>
      </c>
      <c r="E1111" s="15" t="s">
        <v>136</v>
      </c>
      <c r="F1111" s="15" t="s">
        <v>137</v>
      </c>
      <c r="G1111" s="15" t="s">
        <v>219</v>
      </c>
      <c r="H1111" s="15" t="s">
        <v>136</v>
      </c>
      <c r="I1111" s="15" t="s">
        <v>243</v>
      </c>
      <c r="J1111" s="15" t="s">
        <v>169</v>
      </c>
      <c r="K1111" s="15" t="s">
        <v>2148</v>
      </c>
      <c r="L1111" s="15" t="n">
        <v>3</v>
      </c>
      <c r="N1111" s="15" t="n">
        <v>4</v>
      </c>
      <c r="O1111" s="15" t="n">
        <v>1</v>
      </c>
      <c r="P1111" s="15" t="n">
        <v>8</v>
      </c>
      <c r="Y1111" s="15" t="s">
        <v>142</v>
      </c>
      <c r="AB1111" s="15" t="s">
        <v>143</v>
      </c>
    </row>
    <row r="1112" customFormat="false" ht="15" hidden="false" customHeight="true" outlineLevel="0" collapsed="false">
      <c r="A1112" s="15" t="s">
        <v>2149</v>
      </c>
      <c r="B1112" s="15" t="s">
        <v>2150</v>
      </c>
      <c r="C1112" s="15" t="s">
        <v>217</v>
      </c>
      <c r="D1112" s="15" t="s">
        <v>235</v>
      </c>
      <c r="E1112" s="15" t="s">
        <v>136</v>
      </c>
      <c r="F1112" s="15" t="s">
        <v>137</v>
      </c>
      <c r="G1112" s="15" t="s">
        <v>451</v>
      </c>
      <c r="H1112" s="15" t="s">
        <v>136</v>
      </c>
      <c r="I1112" s="15" t="s">
        <v>139</v>
      </c>
      <c r="J1112" s="15" t="s">
        <v>150</v>
      </c>
      <c r="K1112" s="15" t="s">
        <v>2151</v>
      </c>
      <c r="L1112" s="15" t="n">
        <v>7</v>
      </c>
      <c r="P1112" s="15" t="n">
        <v>7</v>
      </c>
      <c r="Y1112" s="15" t="s">
        <v>142</v>
      </c>
      <c r="AB1112" s="15" t="s">
        <v>143</v>
      </c>
    </row>
    <row r="1113" customFormat="false" ht="15" hidden="false" customHeight="true" outlineLevel="0" collapsed="false">
      <c r="A1113" s="15" t="s">
        <v>2149</v>
      </c>
      <c r="B1113" s="15" t="s">
        <v>2150</v>
      </c>
      <c r="C1113" s="15" t="s">
        <v>217</v>
      </c>
      <c r="D1113" s="15" t="s">
        <v>235</v>
      </c>
      <c r="E1113" s="15" t="s">
        <v>136</v>
      </c>
      <c r="F1113" s="15" t="s">
        <v>137</v>
      </c>
      <c r="G1113" s="15" t="s">
        <v>451</v>
      </c>
      <c r="H1113" s="15" t="s">
        <v>136</v>
      </c>
      <c r="I1113" s="15" t="s">
        <v>139</v>
      </c>
      <c r="J1113" s="15" t="s">
        <v>158</v>
      </c>
      <c r="K1113" s="15" t="s">
        <v>2152</v>
      </c>
      <c r="L1113" s="15" t="n">
        <v>15</v>
      </c>
      <c r="P1113" s="15" t="n">
        <v>15</v>
      </c>
      <c r="Y1113" s="15" t="s">
        <v>142</v>
      </c>
      <c r="AB1113" s="15" t="s">
        <v>143</v>
      </c>
    </row>
    <row r="1114" customFormat="false" ht="15" hidden="false" customHeight="true" outlineLevel="0" collapsed="false">
      <c r="A1114" s="15" t="s">
        <v>2153</v>
      </c>
      <c r="B1114" s="15" t="s">
        <v>2154</v>
      </c>
      <c r="C1114" s="15" t="s">
        <v>217</v>
      </c>
      <c r="D1114" s="15" t="s">
        <v>235</v>
      </c>
      <c r="E1114" s="15" t="s">
        <v>136</v>
      </c>
      <c r="F1114" s="15" t="s">
        <v>137</v>
      </c>
      <c r="G1114" s="15" t="s">
        <v>219</v>
      </c>
      <c r="H1114" s="15" t="s">
        <v>136</v>
      </c>
      <c r="I1114" s="15" t="s">
        <v>139</v>
      </c>
      <c r="J1114" s="15" t="s">
        <v>140</v>
      </c>
      <c r="K1114" s="15" t="s">
        <v>2155</v>
      </c>
      <c r="N1114" s="15" t="n">
        <v>8</v>
      </c>
      <c r="P1114" s="15" t="n">
        <v>8</v>
      </c>
      <c r="Y1114" s="15" t="s">
        <v>142</v>
      </c>
      <c r="AB1114" s="15" t="s">
        <v>143</v>
      </c>
    </row>
    <row r="1115" customFormat="false" ht="15" hidden="false" customHeight="true" outlineLevel="0" collapsed="false">
      <c r="A1115" s="15" t="s">
        <v>2153</v>
      </c>
      <c r="B1115" s="15" t="s">
        <v>2154</v>
      </c>
      <c r="C1115" s="15" t="s">
        <v>217</v>
      </c>
      <c r="D1115" s="15" t="s">
        <v>235</v>
      </c>
      <c r="E1115" s="15" t="s">
        <v>136</v>
      </c>
      <c r="F1115" s="15" t="s">
        <v>137</v>
      </c>
      <c r="G1115" s="15" t="s">
        <v>219</v>
      </c>
      <c r="H1115" s="15" t="s">
        <v>136</v>
      </c>
      <c r="I1115" s="15" t="s">
        <v>139</v>
      </c>
      <c r="J1115" s="15" t="s">
        <v>150</v>
      </c>
      <c r="K1115" s="15" t="s">
        <v>2156</v>
      </c>
      <c r="M1115" s="15" t="n">
        <v>11</v>
      </c>
      <c r="N1115" s="15" t="n">
        <v>3</v>
      </c>
      <c r="O1115" s="15" t="n">
        <v>1</v>
      </c>
      <c r="P1115" s="15" t="n">
        <v>15</v>
      </c>
      <c r="Y1115" s="15" t="s">
        <v>142</v>
      </c>
      <c r="AB1115" s="15" t="s">
        <v>143</v>
      </c>
    </row>
    <row r="1116" customFormat="false" ht="15" hidden="false" customHeight="true" outlineLevel="0" collapsed="false">
      <c r="A1116" s="15" t="s">
        <v>2153</v>
      </c>
      <c r="B1116" s="15" t="s">
        <v>2154</v>
      </c>
      <c r="C1116" s="15" t="s">
        <v>217</v>
      </c>
      <c r="D1116" s="15" t="s">
        <v>235</v>
      </c>
      <c r="E1116" s="15" t="s">
        <v>136</v>
      </c>
      <c r="F1116" s="15" t="s">
        <v>137</v>
      </c>
      <c r="G1116" s="15" t="s">
        <v>219</v>
      </c>
      <c r="H1116" s="15" t="s">
        <v>136</v>
      </c>
      <c r="I1116" s="15" t="s">
        <v>139</v>
      </c>
      <c r="J1116" s="15" t="s">
        <v>158</v>
      </c>
      <c r="K1116" s="15" t="s">
        <v>2157</v>
      </c>
      <c r="M1116" s="15" t="n">
        <v>13</v>
      </c>
      <c r="N1116" s="15" t="n">
        <v>-2</v>
      </c>
      <c r="P1116" s="15" t="n">
        <v>11</v>
      </c>
      <c r="Y1116" s="15" t="s">
        <v>142</v>
      </c>
      <c r="AB1116" s="15" t="s">
        <v>143</v>
      </c>
    </row>
    <row r="1117" customFormat="false" ht="15" hidden="false" customHeight="true" outlineLevel="0" collapsed="false">
      <c r="A1117" s="15" t="s">
        <v>2153</v>
      </c>
      <c r="B1117" s="15" t="s">
        <v>2154</v>
      </c>
      <c r="C1117" s="15" t="s">
        <v>217</v>
      </c>
      <c r="D1117" s="15" t="s">
        <v>235</v>
      </c>
      <c r="E1117" s="15" t="s">
        <v>136</v>
      </c>
      <c r="F1117" s="15" t="s">
        <v>137</v>
      </c>
      <c r="G1117" s="15" t="s">
        <v>219</v>
      </c>
      <c r="H1117" s="15" t="s">
        <v>136</v>
      </c>
      <c r="I1117" s="15" t="s">
        <v>139</v>
      </c>
      <c r="J1117" s="15" t="s">
        <v>169</v>
      </c>
      <c r="K1117" s="15" t="s">
        <v>2158</v>
      </c>
      <c r="N1117" s="15" t="n">
        <v>2</v>
      </c>
      <c r="P1117" s="15" t="n">
        <v>2</v>
      </c>
      <c r="Y1117" s="15" t="s">
        <v>142</v>
      </c>
      <c r="AB1117" s="15" t="s">
        <v>143</v>
      </c>
    </row>
    <row r="1118" customFormat="false" ht="15" hidden="false" customHeight="true" outlineLevel="0" collapsed="false">
      <c r="A1118" s="15" t="s">
        <v>2159</v>
      </c>
      <c r="B1118" s="15" t="s">
        <v>2160</v>
      </c>
      <c r="C1118" s="15" t="s">
        <v>217</v>
      </c>
      <c r="D1118" s="15" t="s">
        <v>218</v>
      </c>
      <c r="E1118" s="15" t="s">
        <v>136</v>
      </c>
      <c r="F1118" s="15" t="s">
        <v>137</v>
      </c>
      <c r="G1118" s="15" t="s">
        <v>451</v>
      </c>
      <c r="H1118" s="15" t="s">
        <v>136</v>
      </c>
      <c r="I1118" s="15" t="s">
        <v>139</v>
      </c>
      <c r="J1118" s="15" t="s">
        <v>150</v>
      </c>
      <c r="K1118" s="15" t="s">
        <v>2161</v>
      </c>
      <c r="M1118" s="15" t="n">
        <v>6</v>
      </c>
      <c r="P1118" s="15" t="n">
        <v>6</v>
      </c>
      <c r="Y1118" s="15" t="s">
        <v>142</v>
      </c>
      <c r="AB1118" s="15" t="s">
        <v>143</v>
      </c>
    </row>
    <row r="1119" customFormat="false" ht="15" hidden="false" customHeight="true" outlineLevel="0" collapsed="false">
      <c r="A1119" s="15" t="s">
        <v>2162</v>
      </c>
      <c r="B1119" s="15" t="s">
        <v>2163</v>
      </c>
      <c r="C1119" s="15" t="s">
        <v>134</v>
      </c>
      <c r="D1119" s="15" t="s">
        <v>135</v>
      </c>
      <c r="E1119" s="15" t="s">
        <v>136</v>
      </c>
      <c r="F1119" s="15" t="s">
        <v>137</v>
      </c>
      <c r="G1119" s="15" t="s">
        <v>136</v>
      </c>
      <c r="H1119" s="15" t="s">
        <v>136</v>
      </c>
      <c r="I1119" s="15" t="s">
        <v>139</v>
      </c>
      <c r="J1119" s="15" t="s">
        <v>150</v>
      </c>
      <c r="K1119" s="15" t="s">
        <v>2164</v>
      </c>
      <c r="L1119" s="15" t="n">
        <v>7</v>
      </c>
      <c r="P1119" s="15" t="n">
        <v>7</v>
      </c>
      <c r="Y1119" s="15" t="s">
        <v>142</v>
      </c>
      <c r="AB1119" s="15" t="s">
        <v>143</v>
      </c>
    </row>
    <row r="1120" customFormat="false" ht="15" hidden="false" customHeight="true" outlineLevel="0" collapsed="false">
      <c r="A1120" s="15" t="s">
        <v>2165</v>
      </c>
      <c r="B1120" s="15" t="s">
        <v>2166</v>
      </c>
      <c r="C1120" s="15" t="s">
        <v>134</v>
      </c>
      <c r="D1120" s="15" t="s">
        <v>460</v>
      </c>
      <c r="E1120" s="15" t="s">
        <v>136</v>
      </c>
      <c r="F1120" s="15" t="s">
        <v>137</v>
      </c>
      <c r="G1120" s="15" t="s">
        <v>136</v>
      </c>
      <c r="H1120" s="15" t="s">
        <v>136</v>
      </c>
      <c r="I1120" s="15" t="s">
        <v>243</v>
      </c>
      <c r="J1120" s="15" t="s">
        <v>140</v>
      </c>
      <c r="K1120" s="15" t="s">
        <v>2167</v>
      </c>
      <c r="L1120" s="15" t="n">
        <v>107</v>
      </c>
      <c r="N1120" s="15" t="n">
        <v>0</v>
      </c>
      <c r="O1120" s="15" t="n">
        <v>41</v>
      </c>
      <c r="P1120" s="15" t="n">
        <v>148</v>
      </c>
      <c r="Y1120" s="15" t="s">
        <v>142</v>
      </c>
      <c r="AB1120" s="15" t="s">
        <v>143</v>
      </c>
    </row>
    <row r="1121" customFormat="false" ht="15" hidden="false" customHeight="true" outlineLevel="0" collapsed="false">
      <c r="A1121" s="15" t="s">
        <v>2165</v>
      </c>
      <c r="B1121" s="15" t="s">
        <v>2166</v>
      </c>
      <c r="C1121" s="15" t="s">
        <v>134</v>
      </c>
      <c r="D1121" s="15" t="s">
        <v>460</v>
      </c>
      <c r="E1121" s="15" t="s">
        <v>136</v>
      </c>
      <c r="F1121" s="15" t="s">
        <v>137</v>
      </c>
      <c r="G1121" s="15" t="s">
        <v>136</v>
      </c>
      <c r="H1121" s="15" t="s">
        <v>136</v>
      </c>
      <c r="I1121" s="15" t="s">
        <v>243</v>
      </c>
      <c r="J1121" s="15" t="s">
        <v>144</v>
      </c>
      <c r="K1121" s="15" t="s">
        <v>2168</v>
      </c>
      <c r="L1121" s="15" t="n">
        <v>590</v>
      </c>
      <c r="M1121" s="15" t="n">
        <v>812</v>
      </c>
      <c r="N1121" s="15" t="n">
        <v>1270</v>
      </c>
      <c r="O1121" s="15" t="n">
        <v>548</v>
      </c>
      <c r="P1121" s="15" t="n">
        <v>3220</v>
      </c>
      <c r="Y1121" s="15" t="s">
        <v>142</v>
      </c>
      <c r="AB1121" s="15" t="s">
        <v>143</v>
      </c>
    </row>
    <row r="1122" customFormat="false" ht="15" hidden="false" customHeight="true" outlineLevel="0" collapsed="false">
      <c r="A1122" s="15" t="s">
        <v>2165</v>
      </c>
      <c r="B1122" s="15" t="s">
        <v>2166</v>
      </c>
      <c r="C1122" s="15" t="s">
        <v>134</v>
      </c>
      <c r="D1122" s="15" t="s">
        <v>460</v>
      </c>
      <c r="E1122" s="15" t="s">
        <v>136</v>
      </c>
      <c r="F1122" s="15" t="s">
        <v>137</v>
      </c>
      <c r="G1122" s="15" t="s">
        <v>136</v>
      </c>
      <c r="H1122" s="15" t="s">
        <v>136</v>
      </c>
      <c r="I1122" s="15" t="s">
        <v>243</v>
      </c>
      <c r="J1122" s="15" t="s">
        <v>150</v>
      </c>
      <c r="K1122" s="15" t="s">
        <v>2169</v>
      </c>
      <c r="L1122" s="15" t="n">
        <v>0</v>
      </c>
      <c r="M1122" s="15" t="n">
        <v>0</v>
      </c>
      <c r="P1122" s="15" t="n">
        <v>0</v>
      </c>
      <c r="Y1122" s="15" t="s">
        <v>142</v>
      </c>
      <c r="AB1122" s="15" t="s">
        <v>143</v>
      </c>
    </row>
    <row r="1123" customFormat="false" ht="15" hidden="false" customHeight="true" outlineLevel="0" collapsed="false">
      <c r="A1123" s="15" t="s">
        <v>2170</v>
      </c>
      <c r="B1123" s="15" t="s">
        <v>2171</v>
      </c>
      <c r="C1123" s="15" t="s">
        <v>217</v>
      </c>
      <c r="D1123" s="15" t="s">
        <v>218</v>
      </c>
      <c r="E1123" s="15" t="s">
        <v>136</v>
      </c>
      <c r="F1123" s="15" t="s">
        <v>137</v>
      </c>
      <c r="G1123" s="15" t="s">
        <v>451</v>
      </c>
      <c r="H1123" s="15" t="s">
        <v>136</v>
      </c>
      <c r="I1123" s="15" t="s">
        <v>139</v>
      </c>
      <c r="J1123" s="15" t="s">
        <v>150</v>
      </c>
      <c r="K1123" s="15" t="s">
        <v>2172</v>
      </c>
      <c r="N1123" s="15" t="n">
        <v>1</v>
      </c>
      <c r="P1123" s="15" t="n">
        <v>1</v>
      </c>
      <c r="Y1123" s="15" t="s">
        <v>142</v>
      </c>
      <c r="AB1123" s="15" t="s">
        <v>143</v>
      </c>
    </row>
    <row r="1124" customFormat="false" ht="15" hidden="false" customHeight="true" outlineLevel="0" collapsed="false">
      <c r="A1124" s="15" t="s">
        <v>2173</v>
      </c>
      <c r="B1124" s="15" t="s">
        <v>2174</v>
      </c>
      <c r="C1124" s="15" t="s">
        <v>134</v>
      </c>
      <c r="D1124" s="15" t="s">
        <v>541</v>
      </c>
      <c r="E1124" s="15" t="s">
        <v>136</v>
      </c>
      <c r="F1124" s="15" t="s">
        <v>137</v>
      </c>
      <c r="G1124" s="15" t="s">
        <v>231</v>
      </c>
      <c r="H1124" s="15" t="s">
        <v>136</v>
      </c>
      <c r="I1124" s="15" t="s">
        <v>139</v>
      </c>
      <c r="J1124" s="15" t="s">
        <v>140</v>
      </c>
      <c r="K1124" s="15" t="s">
        <v>2175</v>
      </c>
      <c r="L1124" s="15" t="n">
        <v>2</v>
      </c>
      <c r="P1124" s="15" t="n">
        <v>2</v>
      </c>
      <c r="Y1124" s="15" t="s">
        <v>156</v>
      </c>
      <c r="AB1124" s="15" t="s">
        <v>143</v>
      </c>
    </row>
    <row r="1125" customFormat="false" ht="15" hidden="false" customHeight="true" outlineLevel="0" collapsed="false">
      <c r="A1125" s="15" t="s">
        <v>2173</v>
      </c>
      <c r="B1125" s="15" t="s">
        <v>2174</v>
      </c>
      <c r="C1125" s="15" t="s">
        <v>134</v>
      </c>
      <c r="D1125" s="15" t="s">
        <v>541</v>
      </c>
      <c r="E1125" s="15" t="s">
        <v>136</v>
      </c>
      <c r="F1125" s="15" t="s">
        <v>137</v>
      </c>
      <c r="G1125" s="15" t="s">
        <v>231</v>
      </c>
      <c r="H1125" s="15" t="s">
        <v>136</v>
      </c>
      <c r="I1125" s="15" t="s">
        <v>139</v>
      </c>
      <c r="J1125" s="15" t="s">
        <v>144</v>
      </c>
      <c r="K1125" s="15" t="s">
        <v>2176</v>
      </c>
      <c r="L1125" s="15" t="n">
        <v>10</v>
      </c>
      <c r="P1125" s="15" t="n">
        <v>10</v>
      </c>
      <c r="Y1125" s="15" t="s">
        <v>156</v>
      </c>
      <c r="AB1125" s="15" t="s">
        <v>143</v>
      </c>
    </row>
    <row r="1126" customFormat="false" ht="15" hidden="false" customHeight="true" outlineLevel="0" collapsed="false">
      <c r="A1126" s="15" t="s">
        <v>2173</v>
      </c>
      <c r="B1126" s="15" t="s">
        <v>2174</v>
      </c>
      <c r="C1126" s="15" t="s">
        <v>134</v>
      </c>
      <c r="D1126" s="15" t="s">
        <v>541</v>
      </c>
      <c r="E1126" s="15" t="s">
        <v>136</v>
      </c>
      <c r="F1126" s="15" t="s">
        <v>137</v>
      </c>
      <c r="G1126" s="15" t="s">
        <v>231</v>
      </c>
      <c r="H1126" s="15" t="s">
        <v>136</v>
      </c>
      <c r="I1126" s="15" t="s">
        <v>139</v>
      </c>
      <c r="J1126" s="15" t="s">
        <v>150</v>
      </c>
      <c r="K1126" s="15" t="s">
        <v>2177</v>
      </c>
      <c r="N1126" s="15" t="n">
        <v>20</v>
      </c>
      <c r="P1126" s="15" t="n">
        <v>20</v>
      </c>
      <c r="Y1126" s="15" t="s">
        <v>156</v>
      </c>
      <c r="AB1126" s="15" t="s">
        <v>143</v>
      </c>
    </row>
    <row r="1127" customFormat="false" ht="15" hidden="false" customHeight="true" outlineLevel="0" collapsed="false">
      <c r="A1127" s="15" t="s">
        <v>2178</v>
      </c>
      <c r="B1127" s="15" t="s">
        <v>2179</v>
      </c>
      <c r="C1127" s="15" t="s">
        <v>134</v>
      </c>
      <c r="D1127" s="15" t="s">
        <v>460</v>
      </c>
      <c r="E1127" s="15" t="s">
        <v>136</v>
      </c>
      <c r="F1127" s="15" t="s">
        <v>137</v>
      </c>
      <c r="G1127" s="15" t="s">
        <v>608</v>
      </c>
      <c r="H1127" s="15" t="s">
        <v>136</v>
      </c>
      <c r="I1127" s="15" t="s">
        <v>243</v>
      </c>
      <c r="J1127" s="15" t="s">
        <v>140</v>
      </c>
      <c r="K1127" s="15" t="s">
        <v>2180</v>
      </c>
      <c r="N1127" s="15" t="n">
        <v>4</v>
      </c>
      <c r="P1127" s="15" t="n">
        <v>4</v>
      </c>
      <c r="Y1127" s="15" t="s">
        <v>156</v>
      </c>
      <c r="AB1127" s="15" t="s">
        <v>143</v>
      </c>
    </row>
    <row r="1128" customFormat="false" ht="15" hidden="false" customHeight="true" outlineLevel="0" collapsed="false">
      <c r="A1128" s="15" t="s">
        <v>2178</v>
      </c>
      <c r="B1128" s="15" t="s">
        <v>2179</v>
      </c>
      <c r="C1128" s="15" t="s">
        <v>134</v>
      </c>
      <c r="D1128" s="15" t="s">
        <v>460</v>
      </c>
      <c r="E1128" s="15" t="s">
        <v>136</v>
      </c>
      <c r="F1128" s="15" t="s">
        <v>137</v>
      </c>
      <c r="G1128" s="15" t="s">
        <v>608</v>
      </c>
      <c r="H1128" s="15" t="s">
        <v>136</v>
      </c>
      <c r="I1128" s="15" t="s">
        <v>243</v>
      </c>
      <c r="J1128" s="15" t="s">
        <v>144</v>
      </c>
      <c r="K1128" s="15" t="s">
        <v>2181</v>
      </c>
      <c r="L1128" s="15" t="n">
        <v>27</v>
      </c>
      <c r="M1128" s="15" t="n">
        <v>83</v>
      </c>
      <c r="N1128" s="15" t="n">
        <v>772</v>
      </c>
      <c r="O1128" s="15" t="n">
        <v>574</v>
      </c>
      <c r="P1128" s="15" t="n">
        <v>1456</v>
      </c>
      <c r="Y1128" s="15" t="s">
        <v>156</v>
      </c>
      <c r="AB1128" s="15" t="s">
        <v>143</v>
      </c>
    </row>
    <row r="1129" customFormat="false" ht="15" hidden="false" customHeight="true" outlineLevel="0" collapsed="false">
      <c r="A1129" s="15" t="s">
        <v>2178</v>
      </c>
      <c r="B1129" s="15" t="s">
        <v>2179</v>
      </c>
      <c r="C1129" s="15" t="s">
        <v>134</v>
      </c>
      <c r="D1129" s="15" t="s">
        <v>460</v>
      </c>
      <c r="E1129" s="15" t="s">
        <v>136</v>
      </c>
      <c r="F1129" s="15" t="s">
        <v>137</v>
      </c>
      <c r="G1129" s="15" t="s">
        <v>608</v>
      </c>
      <c r="H1129" s="15" t="s">
        <v>136</v>
      </c>
      <c r="I1129" s="15" t="s">
        <v>243</v>
      </c>
      <c r="J1129" s="15" t="s">
        <v>150</v>
      </c>
      <c r="K1129" s="15" t="s">
        <v>2182</v>
      </c>
      <c r="M1129" s="15" t="n">
        <v>88</v>
      </c>
      <c r="N1129" s="15" t="n">
        <v>186</v>
      </c>
      <c r="O1129" s="15" t="n">
        <v>13</v>
      </c>
      <c r="P1129" s="15" t="n">
        <v>287</v>
      </c>
      <c r="Y1129" s="15" t="s">
        <v>156</v>
      </c>
      <c r="AB1129" s="15" t="s">
        <v>143</v>
      </c>
    </row>
    <row r="1130" customFormat="false" ht="15" hidden="false" customHeight="true" outlineLevel="0" collapsed="false">
      <c r="A1130" s="15" t="s">
        <v>2178</v>
      </c>
      <c r="B1130" s="15" t="s">
        <v>2179</v>
      </c>
      <c r="C1130" s="15" t="s">
        <v>134</v>
      </c>
      <c r="D1130" s="15" t="s">
        <v>460</v>
      </c>
      <c r="E1130" s="15" t="s">
        <v>136</v>
      </c>
      <c r="F1130" s="15" t="s">
        <v>137</v>
      </c>
      <c r="G1130" s="15" t="s">
        <v>608</v>
      </c>
      <c r="H1130" s="15" t="s">
        <v>136</v>
      </c>
      <c r="I1130" s="15" t="s">
        <v>243</v>
      </c>
      <c r="J1130" s="15" t="s">
        <v>158</v>
      </c>
      <c r="K1130" s="15" t="s">
        <v>2183</v>
      </c>
      <c r="M1130" s="15" t="n">
        <v>3</v>
      </c>
      <c r="P1130" s="15" t="n">
        <v>3</v>
      </c>
      <c r="Y1130" s="15" t="s">
        <v>156</v>
      </c>
      <c r="AB1130" s="15" t="s">
        <v>143</v>
      </c>
    </row>
    <row r="1131" customFormat="false" ht="15" hidden="false" customHeight="true" outlineLevel="0" collapsed="false">
      <c r="A1131" s="15" t="s">
        <v>2184</v>
      </c>
      <c r="B1131" s="15" t="s">
        <v>2185</v>
      </c>
      <c r="C1131" s="15" t="s">
        <v>148</v>
      </c>
      <c r="E1131" s="15" t="s">
        <v>136</v>
      </c>
      <c r="F1131" s="15" t="s">
        <v>137</v>
      </c>
      <c r="G1131" s="15" t="s">
        <v>2186</v>
      </c>
      <c r="H1131" s="15" t="s">
        <v>136</v>
      </c>
      <c r="I1131" s="15" t="s">
        <v>139</v>
      </c>
      <c r="J1131" s="15" t="s">
        <v>150</v>
      </c>
      <c r="K1131" s="15" t="s">
        <v>2187</v>
      </c>
      <c r="M1131" s="15" t="n">
        <v>21</v>
      </c>
      <c r="P1131" s="15" t="n">
        <v>21</v>
      </c>
      <c r="Y1131" s="15" t="s">
        <v>142</v>
      </c>
      <c r="AB1131" s="15" t="s">
        <v>143</v>
      </c>
    </row>
    <row r="1132" customFormat="false" ht="15" hidden="false" customHeight="true" outlineLevel="0" collapsed="false">
      <c r="A1132" s="15" t="s">
        <v>2188</v>
      </c>
      <c r="B1132" s="15" t="s">
        <v>2189</v>
      </c>
      <c r="C1132" s="15" t="s">
        <v>217</v>
      </c>
      <c r="D1132" s="15" t="s">
        <v>235</v>
      </c>
      <c r="E1132" s="15" t="s">
        <v>823</v>
      </c>
      <c r="F1132" s="15" t="s">
        <v>137</v>
      </c>
      <c r="G1132" s="15" t="s">
        <v>823</v>
      </c>
      <c r="H1132" s="15" t="s">
        <v>136</v>
      </c>
      <c r="I1132" s="15" t="s">
        <v>139</v>
      </c>
      <c r="J1132" s="15" t="s">
        <v>140</v>
      </c>
      <c r="K1132" s="15" t="s">
        <v>2190</v>
      </c>
      <c r="M1132" s="15" t="n">
        <v>4</v>
      </c>
      <c r="P1132" s="15" t="n">
        <v>4</v>
      </c>
      <c r="Y1132" s="15" t="s">
        <v>142</v>
      </c>
      <c r="AB1132" s="15" t="s">
        <v>143</v>
      </c>
    </row>
    <row r="1133" customFormat="false" ht="15" hidden="false" customHeight="true" outlineLevel="0" collapsed="false">
      <c r="A1133" s="15" t="s">
        <v>2188</v>
      </c>
      <c r="B1133" s="15" t="s">
        <v>2189</v>
      </c>
      <c r="C1133" s="15" t="s">
        <v>217</v>
      </c>
      <c r="D1133" s="15" t="s">
        <v>235</v>
      </c>
      <c r="E1133" s="15" t="s">
        <v>823</v>
      </c>
      <c r="F1133" s="15" t="s">
        <v>137</v>
      </c>
      <c r="G1133" s="15" t="s">
        <v>823</v>
      </c>
      <c r="H1133" s="15" t="s">
        <v>136</v>
      </c>
      <c r="I1133" s="15" t="s">
        <v>139</v>
      </c>
      <c r="J1133" s="15" t="s">
        <v>144</v>
      </c>
      <c r="K1133" s="15" t="s">
        <v>2191</v>
      </c>
      <c r="L1133" s="15" t="n">
        <v>2</v>
      </c>
      <c r="M1133" s="15" t="n">
        <v>5</v>
      </c>
      <c r="P1133" s="15" t="n">
        <v>7</v>
      </c>
      <c r="Y1133" s="15" t="s">
        <v>142</v>
      </c>
      <c r="AB1133" s="15" t="s">
        <v>143</v>
      </c>
    </row>
    <row r="1134" customFormat="false" ht="15" hidden="false" customHeight="true" outlineLevel="0" collapsed="false">
      <c r="A1134" s="15" t="s">
        <v>2188</v>
      </c>
      <c r="B1134" s="15" t="s">
        <v>2189</v>
      </c>
      <c r="C1134" s="15" t="s">
        <v>217</v>
      </c>
      <c r="D1134" s="15" t="s">
        <v>235</v>
      </c>
      <c r="E1134" s="15" t="s">
        <v>823</v>
      </c>
      <c r="F1134" s="15" t="s">
        <v>137</v>
      </c>
      <c r="G1134" s="15" t="s">
        <v>823</v>
      </c>
      <c r="H1134" s="15" t="s">
        <v>136</v>
      </c>
      <c r="I1134" s="15" t="s">
        <v>139</v>
      </c>
      <c r="J1134" s="15" t="s">
        <v>150</v>
      </c>
      <c r="K1134" s="15" t="s">
        <v>2192</v>
      </c>
      <c r="L1134" s="15" t="n">
        <v>10</v>
      </c>
      <c r="M1134" s="15" t="n">
        <v>8</v>
      </c>
      <c r="N1134" s="15" t="n">
        <v>5</v>
      </c>
      <c r="O1134" s="15" t="n">
        <v>7</v>
      </c>
      <c r="P1134" s="15" t="n">
        <v>30</v>
      </c>
      <c r="Y1134" s="15" t="s">
        <v>142</v>
      </c>
      <c r="AB1134" s="15" t="s">
        <v>143</v>
      </c>
    </row>
    <row r="1135" customFormat="false" ht="15" hidden="false" customHeight="true" outlineLevel="0" collapsed="false">
      <c r="A1135" s="15" t="s">
        <v>2188</v>
      </c>
      <c r="B1135" s="15" t="s">
        <v>2189</v>
      </c>
      <c r="C1135" s="15" t="s">
        <v>217</v>
      </c>
      <c r="D1135" s="15" t="s">
        <v>235</v>
      </c>
      <c r="E1135" s="15" t="s">
        <v>823</v>
      </c>
      <c r="F1135" s="15" t="s">
        <v>137</v>
      </c>
      <c r="G1135" s="15" t="s">
        <v>823</v>
      </c>
      <c r="H1135" s="15" t="s">
        <v>136</v>
      </c>
      <c r="I1135" s="15" t="s">
        <v>139</v>
      </c>
      <c r="J1135" s="15" t="s">
        <v>158</v>
      </c>
      <c r="K1135" s="15" t="s">
        <v>2193</v>
      </c>
      <c r="N1135" s="15" t="n">
        <v>1</v>
      </c>
      <c r="P1135" s="15" t="n">
        <v>1</v>
      </c>
      <c r="Y1135" s="15" t="s">
        <v>142</v>
      </c>
      <c r="AB1135" s="15" t="s">
        <v>143</v>
      </c>
    </row>
    <row r="1136" customFormat="false" ht="15" hidden="false" customHeight="true" outlineLevel="0" collapsed="false">
      <c r="A1136" s="15" t="s">
        <v>2194</v>
      </c>
      <c r="B1136" s="15" t="s">
        <v>2195</v>
      </c>
      <c r="C1136" s="15" t="s">
        <v>134</v>
      </c>
      <c r="D1136" s="15" t="s">
        <v>541</v>
      </c>
      <c r="E1136" s="15" t="s">
        <v>136</v>
      </c>
      <c r="F1136" s="15" t="s">
        <v>137</v>
      </c>
      <c r="G1136" s="15" t="s">
        <v>1353</v>
      </c>
      <c r="H1136" s="15" t="s">
        <v>136</v>
      </c>
      <c r="I1136" s="15" t="s">
        <v>243</v>
      </c>
      <c r="J1136" s="15" t="s">
        <v>140</v>
      </c>
      <c r="K1136" s="15" t="s">
        <v>2196</v>
      </c>
      <c r="L1136" s="15" t="n">
        <v>5</v>
      </c>
      <c r="M1136" s="15" t="n">
        <v>80</v>
      </c>
      <c r="N1136" s="15" t="n">
        <v>64</v>
      </c>
      <c r="P1136" s="15" t="n">
        <v>149</v>
      </c>
      <c r="Y1136" s="15" t="s">
        <v>156</v>
      </c>
      <c r="AB1136" s="15" t="s">
        <v>143</v>
      </c>
    </row>
    <row r="1137" customFormat="false" ht="15" hidden="false" customHeight="true" outlineLevel="0" collapsed="false">
      <c r="A1137" s="15" t="s">
        <v>2194</v>
      </c>
      <c r="B1137" s="15" t="s">
        <v>2195</v>
      </c>
      <c r="C1137" s="15" t="s">
        <v>134</v>
      </c>
      <c r="D1137" s="15" t="s">
        <v>541</v>
      </c>
      <c r="E1137" s="15" t="s">
        <v>136</v>
      </c>
      <c r="F1137" s="15" t="s">
        <v>137</v>
      </c>
      <c r="G1137" s="15" t="s">
        <v>1353</v>
      </c>
      <c r="H1137" s="15" t="s">
        <v>136</v>
      </c>
      <c r="I1137" s="15" t="s">
        <v>243</v>
      </c>
      <c r="J1137" s="15" t="s">
        <v>144</v>
      </c>
      <c r="K1137" s="15" t="s">
        <v>2197</v>
      </c>
      <c r="L1137" s="15" t="n">
        <v>288</v>
      </c>
      <c r="M1137" s="15" t="n">
        <v>561</v>
      </c>
      <c r="N1137" s="15" t="n">
        <v>284</v>
      </c>
      <c r="O1137" s="15" t="n">
        <v>69</v>
      </c>
      <c r="P1137" s="15" t="n">
        <v>1202</v>
      </c>
      <c r="Y1137" s="15" t="s">
        <v>156</v>
      </c>
      <c r="AB1137" s="15" t="s">
        <v>143</v>
      </c>
    </row>
    <row r="1138" customFormat="false" ht="15" hidden="false" customHeight="true" outlineLevel="0" collapsed="false">
      <c r="A1138" s="15" t="s">
        <v>2194</v>
      </c>
      <c r="B1138" s="15" t="s">
        <v>2195</v>
      </c>
      <c r="C1138" s="15" t="s">
        <v>134</v>
      </c>
      <c r="D1138" s="15" t="s">
        <v>541</v>
      </c>
      <c r="E1138" s="15" t="s">
        <v>136</v>
      </c>
      <c r="F1138" s="15" t="s">
        <v>137</v>
      </c>
      <c r="G1138" s="15" t="s">
        <v>1353</v>
      </c>
      <c r="H1138" s="15" t="s">
        <v>136</v>
      </c>
      <c r="I1138" s="15" t="s">
        <v>243</v>
      </c>
      <c r="J1138" s="15" t="s">
        <v>150</v>
      </c>
      <c r="K1138" s="15" t="s">
        <v>2198</v>
      </c>
      <c r="L1138" s="15" t="n">
        <v>254</v>
      </c>
      <c r="M1138" s="15" t="n">
        <v>39</v>
      </c>
      <c r="N1138" s="15" t="n">
        <v>34</v>
      </c>
      <c r="O1138" s="15" t="n">
        <v>9</v>
      </c>
      <c r="P1138" s="15" t="n">
        <v>336</v>
      </c>
      <c r="Y1138" s="15" t="s">
        <v>156</v>
      </c>
      <c r="AB1138" s="15" t="s">
        <v>143</v>
      </c>
    </row>
    <row r="1139" customFormat="false" ht="15" hidden="false" customHeight="true" outlineLevel="0" collapsed="false">
      <c r="A1139" s="15" t="s">
        <v>2194</v>
      </c>
      <c r="B1139" s="15" t="s">
        <v>2195</v>
      </c>
      <c r="C1139" s="15" t="s">
        <v>134</v>
      </c>
      <c r="D1139" s="15" t="s">
        <v>541</v>
      </c>
      <c r="E1139" s="15" t="s">
        <v>136</v>
      </c>
      <c r="F1139" s="15" t="s">
        <v>137</v>
      </c>
      <c r="G1139" s="15" t="s">
        <v>1353</v>
      </c>
      <c r="H1139" s="15" t="s">
        <v>136</v>
      </c>
      <c r="I1139" s="15" t="s">
        <v>243</v>
      </c>
      <c r="J1139" s="15" t="s">
        <v>166</v>
      </c>
      <c r="K1139" s="15" t="s">
        <v>2199</v>
      </c>
      <c r="M1139" s="15" t="n">
        <v>54</v>
      </c>
      <c r="N1139" s="15" t="n">
        <v>25</v>
      </c>
      <c r="P1139" s="15" t="n">
        <v>79</v>
      </c>
      <c r="Y1139" s="15" t="s">
        <v>156</v>
      </c>
      <c r="AB1139" s="15" t="s">
        <v>143</v>
      </c>
    </row>
    <row r="1140" customFormat="false" ht="15" hidden="false" customHeight="true" outlineLevel="0" collapsed="false">
      <c r="A1140" s="15" t="s">
        <v>2194</v>
      </c>
      <c r="B1140" s="15" t="s">
        <v>2195</v>
      </c>
      <c r="C1140" s="15" t="s">
        <v>134</v>
      </c>
      <c r="D1140" s="15" t="s">
        <v>541</v>
      </c>
      <c r="E1140" s="15" t="s">
        <v>136</v>
      </c>
      <c r="F1140" s="15" t="s">
        <v>137</v>
      </c>
      <c r="G1140" s="15" t="s">
        <v>1353</v>
      </c>
      <c r="H1140" s="15" t="s">
        <v>136</v>
      </c>
      <c r="I1140" s="15" t="s">
        <v>243</v>
      </c>
      <c r="J1140" s="15" t="s">
        <v>158</v>
      </c>
      <c r="K1140" s="15" t="s">
        <v>2200</v>
      </c>
      <c r="L1140" s="15" t="n">
        <v>12</v>
      </c>
      <c r="M1140" s="15" t="n">
        <v>15</v>
      </c>
      <c r="N1140" s="15" t="n">
        <v>46</v>
      </c>
      <c r="O1140" s="15" t="n">
        <v>13</v>
      </c>
      <c r="P1140" s="15" t="n">
        <v>86</v>
      </c>
      <c r="Y1140" s="15" t="s">
        <v>156</v>
      </c>
      <c r="AB1140" s="15" t="s">
        <v>143</v>
      </c>
    </row>
    <row r="1141" customFormat="false" ht="15" hidden="false" customHeight="true" outlineLevel="0" collapsed="false">
      <c r="A1141" s="15" t="s">
        <v>2201</v>
      </c>
      <c r="B1141" s="15" t="s">
        <v>2202</v>
      </c>
      <c r="C1141" s="15" t="s">
        <v>134</v>
      </c>
      <c r="D1141" s="15" t="s">
        <v>541</v>
      </c>
      <c r="E1141" s="15" t="s">
        <v>136</v>
      </c>
      <c r="F1141" s="15" t="s">
        <v>137</v>
      </c>
      <c r="G1141" s="15" t="s">
        <v>236</v>
      </c>
      <c r="H1141" s="15" t="s">
        <v>136</v>
      </c>
      <c r="I1141" s="15" t="s">
        <v>139</v>
      </c>
      <c r="J1141" s="15" t="s">
        <v>140</v>
      </c>
      <c r="K1141" s="15" t="s">
        <v>2203</v>
      </c>
      <c r="N1141" s="15" t="n">
        <v>1</v>
      </c>
      <c r="P1141" s="15" t="n">
        <v>1</v>
      </c>
      <c r="Y1141" s="15" t="s">
        <v>142</v>
      </c>
      <c r="AB1141" s="15" t="s">
        <v>143</v>
      </c>
    </row>
    <row r="1142" customFormat="false" ht="15" hidden="false" customHeight="true" outlineLevel="0" collapsed="false">
      <c r="A1142" s="15" t="s">
        <v>2201</v>
      </c>
      <c r="B1142" s="15" t="s">
        <v>2202</v>
      </c>
      <c r="C1142" s="15" t="s">
        <v>134</v>
      </c>
      <c r="D1142" s="15" t="s">
        <v>541</v>
      </c>
      <c r="E1142" s="15" t="s">
        <v>136</v>
      </c>
      <c r="F1142" s="15" t="s">
        <v>137</v>
      </c>
      <c r="G1142" s="15" t="s">
        <v>236</v>
      </c>
      <c r="H1142" s="15" t="s">
        <v>136</v>
      </c>
      <c r="I1142" s="15" t="s">
        <v>139</v>
      </c>
      <c r="J1142" s="15" t="s">
        <v>144</v>
      </c>
      <c r="K1142" s="15" t="s">
        <v>2204</v>
      </c>
      <c r="N1142" s="15" t="n">
        <v>1</v>
      </c>
      <c r="P1142" s="15" t="n">
        <v>1</v>
      </c>
      <c r="Y1142" s="15" t="s">
        <v>142</v>
      </c>
      <c r="AB1142" s="15" t="s">
        <v>143</v>
      </c>
    </row>
    <row r="1143" customFormat="false" ht="15" hidden="false" customHeight="true" outlineLevel="0" collapsed="false">
      <c r="A1143" s="15" t="s">
        <v>2201</v>
      </c>
      <c r="B1143" s="15" t="s">
        <v>2202</v>
      </c>
      <c r="C1143" s="15" t="s">
        <v>134</v>
      </c>
      <c r="D1143" s="15" t="s">
        <v>541</v>
      </c>
      <c r="E1143" s="15" t="s">
        <v>136</v>
      </c>
      <c r="F1143" s="15" t="s">
        <v>137</v>
      </c>
      <c r="G1143" s="15" t="s">
        <v>236</v>
      </c>
      <c r="H1143" s="15" t="s">
        <v>136</v>
      </c>
      <c r="I1143" s="15" t="s">
        <v>139</v>
      </c>
      <c r="J1143" s="15" t="s">
        <v>150</v>
      </c>
      <c r="K1143" s="15" t="s">
        <v>2205</v>
      </c>
      <c r="N1143" s="15" t="n">
        <v>24</v>
      </c>
      <c r="P1143" s="15" t="n">
        <v>24</v>
      </c>
      <c r="Y1143" s="15" t="s">
        <v>142</v>
      </c>
      <c r="AB1143" s="15" t="s">
        <v>143</v>
      </c>
    </row>
    <row r="1144" customFormat="false" ht="15" hidden="false" customHeight="true" outlineLevel="0" collapsed="false">
      <c r="A1144" s="15" t="s">
        <v>2201</v>
      </c>
      <c r="B1144" s="15" t="s">
        <v>2202</v>
      </c>
      <c r="C1144" s="15" t="s">
        <v>134</v>
      </c>
      <c r="D1144" s="15" t="s">
        <v>541</v>
      </c>
      <c r="E1144" s="15" t="s">
        <v>136</v>
      </c>
      <c r="F1144" s="15" t="s">
        <v>137</v>
      </c>
      <c r="G1144" s="15" t="s">
        <v>236</v>
      </c>
      <c r="H1144" s="15" t="s">
        <v>136</v>
      </c>
      <c r="I1144" s="15" t="s">
        <v>139</v>
      </c>
      <c r="J1144" s="15" t="s">
        <v>166</v>
      </c>
      <c r="K1144" s="15" t="s">
        <v>2206</v>
      </c>
      <c r="N1144" s="15" t="n">
        <v>46</v>
      </c>
      <c r="O1144" s="15" t="n">
        <v>4</v>
      </c>
      <c r="P1144" s="15" t="n">
        <v>50</v>
      </c>
      <c r="Y1144" s="15" t="s">
        <v>142</v>
      </c>
      <c r="AB1144" s="15" t="s">
        <v>143</v>
      </c>
    </row>
    <row r="1145" customFormat="false" ht="15" hidden="false" customHeight="true" outlineLevel="0" collapsed="false">
      <c r="A1145" s="15" t="s">
        <v>2207</v>
      </c>
      <c r="B1145" s="15" t="s">
        <v>2208</v>
      </c>
      <c r="C1145" s="15" t="s">
        <v>217</v>
      </c>
      <c r="D1145" s="15" t="s">
        <v>235</v>
      </c>
      <c r="E1145" s="15" t="s">
        <v>136</v>
      </c>
      <c r="F1145" s="15" t="s">
        <v>137</v>
      </c>
      <c r="G1145" s="15" t="s">
        <v>231</v>
      </c>
      <c r="H1145" s="15" t="s">
        <v>136</v>
      </c>
      <c r="I1145" s="15" t="s">
        <v>139</v>
      </c>
      <c r="J1145" s="15" t="s">
        <v>140</v>
      </c>
      <c r="K1145" s="15" t="s">
        <v>2209</v>
      </c>
      <c r="N1145" s="15" t="n">
        <v>28</v>
      </c>
      <c r="P1145" s="15" t="n">
        <v>28</v>
      </c>
      <c r="Y1145" s="15" t="s">
        <v>156</v>
      </c>
      <c r="AB1145" s="15" t="s">
        <v>143</v>
      </c>
    </row>
    <row r="1146" customFormat="false" ht="15" hidden="false" customHeight="true" outlineLevel="0" collapsed="false">
      <c r="A1146" s="15" t="s">
        <v>2207</v>
      </c>
      <c r="B1146" s="15" t="s">
        <v>2208</v>
      </c>
      <c r="C1146" s="15" t="s">
        <v>217</v>
      </c>
      <c r="D1146" s="15" t="s">
        <v>235</v>
      </c>
      <c r="E1146" s="15" t="s">
        <v>136</v>
      </c>
      <c r="F1146" s="15" t="s">
        <v>137</v>
      </c>
      <c r="G1146" s="15" t="s">
        <v>231</v>
      </c>
      <c r="H1146" s="15" t="s">
        <v>136</v>
      </c>
      <c r="I1146" s="15" t="s">
        <v>139</v>
      </c>
      <c r="J1146" s="15" t="s">
        <v>150</v>
      </c>
      <c r="K1146" s="15" t="s">
        <v>2210</v>
      </c>
      <c r="N1146" s="15" t="n">
        <v>11</v>
      </c>
      <c r="O1146" s="15" t="n">
        <v>10</v>
      </c>
      <c r="P1146" s="15" t="n">
        <v>21</v>
      </c>
      <c r="Y1146" s="15" t="s">
        <v>156</v>
      </c>
      <c r="AB1146" s="15" t="s">
        <v>143</v>
      </c>
    </row>
    <row r="1147" customFormat="false" ht="15" hidden="false" customHeight="true" outlineLevel="0" collapsed="false">
      <c r="A1147" s="15" t="s">
        <v>2207</v>
      </c>
      <c r="B1147" s="15" t="s">
        <v>2208</v>
      </c>
      <c r="C1147" s="15" t="s">
        <v>217</v>
      </c>
      <c r="D1147" s="15" t="s">
        <v>235</v>
      </c>
      <c r="E1147" s="15" t="s">
        <v>136</v>
      </c>
      <c r="F1147" s="15" t="s">
        <v>137</v>
      </c>
      <c r="G1147" s="15" t="s">
        <v>231</v>
      </c>
      <c r="H1147" s="15" t="s">
        <v>136</v>
      </c>
      <c r="I1147" s="15" t="s">
        <v>139</v>
      </c>
      <c r="J1147" s="15" t="s">
        <v>158</v>
      </c>
      <c r="K1147" s="15" t="s">
        <v>2211</v>
      </c>
      <c r="N1147" s="15" t="n">
        <v>1</v>
      </c>
      <c r="P1147" s="15" t="n">
        <v>1</v>
      </c>
      <c r="Y1147" s="15" t="s">
        <v>156</v>
      </c>
      <c r="AB1147" s="15" t="s">
        <v>143</v>
      </c>
    </row>
    <row r="1148" customFormat="false" ht="15" hidden="false" customHeight="true" outlineLevel="0" collapsed="false">
      <c r="A1148" s="15" t="s">
        <v>2212</v>
      </c>
      <c r="B1148" s="15" t="s">
        <v>2213</v>
      </c>
      <c r="C1148" s="15" t="s">
        <v>148</v>
      </c>
      <c r="E1148" s="15" t="s">
        <v>136</v>
      </c>
      <c r="F1148" s="15" t="s">
        <v>137</v>
      </c>
      <c r="G1148" s="15" t="s">
        <v>2214</v>
      </c>
      <c r="H1148" s="15" t="s">
        <v>136</v>
      </c>
      <c r="I1148" s="15" t="s">
        <v>139</v>
      </c>
      <c r="J1148" s="15" t="s">
        <v>150</v>
      </c>
      <c r="K1148" s="15" t="s">
        <v>2215</v>
      </c>
      <c r="N1148" s="15" t="n">
        <v>1</v>
      </c>
      <c r="P1148" s="15" t="n">
        <v>1</v>
      </c>
      <c r="Y1148" s="15" t="s">
        <v>142</v>
      </c>
      <c r="AB1148" s="15" t="s">
        <v>143</v>
      </c>
    </row>
    <row r="1149" customFormat="false" ht="15" hidden="false" customHeight="true" outlineLevel="0" collapsed="false">
      <c r="A1149" s="15" t="s">
        <v>2216</v>
      </c>
      <c r="B1149" s="15" t="s">
        <v>2217</v>
      </c>
      <c r="C1149" s="15" t="s">
        <v>134</v>
      </c>
      <c r="D1149" s="15" t="s">
        <v>135</v>
      </c>
      <c r="E1149" s="15" t="s">
        <v>136</v>
      </c>
      <c r="F1149" s="15" t="s">
        <v>137</v>
      </c>
      <c r="G1149" s="15" t="s">
        <v>2218</v>
      </c>
      <c r="H1149" s="15" t="s">
        <v>136</v>
      </c>
      <c r="I1149" s="15" t="s">
        <v>243</v>
      </c>
      <c r="J1149" s="15" t="s">
        <v>140</v>
      </c>
      <c r="K1149" s="15" t="s">
        <v>2219</v>
      </c>
      <c r="L1149" s="15" t="n">
        <v>120</v>
      </c>
      <c r="M1149" s="15" t="n">
        <v>58</v>
      </c>
      <c r="N1149" s="15" t="n">
        <v>92</v>
      </c>
      <c r="O1149" s="15" t="n">
        <v>35</v>
      </c>
      <c r="P1149" s="15" t="n">
        <v>305</v>
      </c>
      <c r="Y1149" s="15" t="s">
        <v>142</v>
      </c>
      <c r="AB1149" s="15" t="s">
        <v>143</v>
      </c>
    </row>
    <row r="1150" customFormat="false" ht="15" hidden="false" customHeight="true" outlineLevel="0" collapsed="false">
      <c r="A1150" s="15" t="s">
        <v>2216</v>
      </c>
      <c r="B1150" s="15" t="s">
        <v>2217</v>
      </c>
      <c r="C1150" s="15" t="s">
        <v>134</v>
      </c>
      <c r="D1150" s="15" t="s">
        <v>135</v>
      </c>
      <c r="E1150" s="15" t="s">
        <v>136</v>
      </c>
      <c r="F1150" s="15" t="s">
        <v>137</v>
      </c>
      <c r="G1150" s="15" t="s">
        <v>2218</v>
      </c>
      <c r="H1150" s="15" t="s">
        <v>136</v>
      </c>
      <c r="I1150" s="15" t="s">
        <v>243</v>
      </c>
      <c r="J1150" s="15" t="s">
        <v>144</v>
      </c>
      <c r="K1150" s="15" t="s">
        <v>2220</v>
      </c>
      <c r="L1150" s="15" t="n">
        <v>299</v>
      </c>
      <c r="M1150" s="15" t="n">
        <v>158</v>
      </c>
      <c r="N1150" s="15" t="n">
        <v>69</v>
      </c>
      <c r="O1150" s="15" t="n">
        <v>3</v>
      </c>
      <c r="P1150" s="15" t="n">
        <v>529</v>
      </c>
      <c r="Y1150" s="15" t="s">
        <v>142</v>
      </c>
      <c r="AB1150" s="15" t="s">
        <v>143</v>
      </c>
    </row>
    <row r="1151" customFormat="false" ht="15" hidden="false" customHeight="true" outlineLevel="0" collapsed="false">
      <c r="A1151" s="15" t="s">
        <v>2216</v>
      </c>
      <c r="B1151" s="15" t="s">
        <v>2217</v>
      </c>
      <c r="C1151" s="15" t="s">
        <v>134</v>
      </c>
      <c r="D1151" s="15" t="s">
        <v>135</v>
      </c>
      <c r="E1151" s="15" t="s">
        <v>136</v>
      </c>
      <c r="F1151" s="15" t="s">
        <v>137</v>
      </c>
      <c r="G1151" s="15" t="s">
        <v>2218</v>
      </c>
      <c r="H1151" s="15" t="s">
        <v>136</v>
      </c>
      <c r="I1151" s="15" t="s">
        <v>243</v>
      </c>
      <c r="J1151" s="15" t="s">
        <v>150</v>
      </c>
      <c r="K1151" s="15" t="s">
        <v>2221</v>
      </c>
      <c r="L1151" s="15" t="n">
        <v>148</v>
      </c>
      <c r="M1151" s="15" t="n">
        <v>90</v>
      </c>
      <c r="N1151" s="15" t="n">
        <v>73</v>
      </c>
      <c r="O1151" s="15" t="n">
        <v>79</v>
      </c>
      <c r="P1151" s="15" t="n">
        <v>390</v>
      </c>
      <c r="Y1151" s="15" t="s">
        <v>142</v>
      </c>
      <c r="AB1151" s="15" t="s">
        <v>143</v>
      </c>
    </row>
    <row r="1152" customFormat="false" ht="15" hidden="false" customHeight="true" outlineLevel="0" collapsed="false">
      <c r="A1152" s="15" t="s">
        <v>2216</v>
      </c>
      <c r="B1152" s="15" t="s">
        <v>2217</v>
      </c>
      <c r="C1152" s="15" t="s">
        <v>134</v>
      </c>
      <c r="D1152" s="15" t="s">
        <v>135</v>
      </c>
      <c r="E1152" s="15" t="s">
        <v>136</v>
      </c>
      <c r="F1152" s="15" t="s">
        <v>137</v>
      </c>
      <c r="G1152" s="15" t="s">
        <v>2218</v>
      </c>
      <c r="H1152" s="15" t="s">
        <v>136</v>
      </c>
      <c r="I1152" s="15" t="s">
        <v>243</v>
      </c>
      <c r="J1152" s="15" t="s">
        <v>158</v>
      </c>
      <c r="K1152" s="15" t="s">
        <v>2222</v>
      </c>
      <c r="L1152" s="15" t="n">
        <v>50</v>
      </c>
      <c r="M1152" s="15" t="n">
        <v>90</v>
      </c>
      <c r="N1152" s="15" t="n">
        <v>115</v>
      </c>
      <c r="O1152" s="15" t="n">
        <v>26</v>
      </c>
      <c r="P1152" s="15" t="n">
        <v>281</v>
      </c>
      <c r="Y1152" s="15" t="s">
        <v>142</v>
      </c>
      <c r="AB1152" s="15" t="s">
        <v>143</v>
      </c>
    </row>
    <row r="1153" customFormat="false" ht="15" hidden="false" customHeight="true" outlineLevel="0" collapsed="false">
      <c r="A1153" s="15" t="s">
        <v>2216</v>
      </c>
      <c r="B1153" s="15" t="s">
        <v>2217</v>
      </c>
      <c r="C1153" s="15" t="s">
        <v>134</v>
      </c>
      <c r="D1153" s="15" t="s">
        <v>135</v>
      </c>
      <c r="E1153" s="15" t="s">
        <v>136</v>
      </c>
      <c r="F1153" s="15" t="s">
        <v>137</v>
      </c>
      <c r="G1153" s="15" t="s">
        <v>2218</v>
      </c>
      <c r="H1153" s="15" t="s">
        <v>136</v>
      </c>
      <c r="I1153" s="15" t="s">
        <v>243</v>
      </c>
      <c r="J1153" s="15" t="s">
        <v>169</v>
      </c>
      <c r="K1153" s="15" t="s">
        <v>2223</v>
      </c>
      <c r="L1153" s="15" t="n">
        <v>6</v>
      </c>
      <c r="N1153" s="15" t="n">
        <v>15</v>
      </c>
      <c r="P1153" s="15" t="n">
        <v>21</v>
      </c>
      <c r="Y1153" s="15" t="s">
        <v>142</v>
      </c>
      <c r="AB1153" s="15" t="s">
        <v>143</v>
      </c>
    </row>
    <row r="1154" customFormat="false" ht="15" hidden="false" customHeight="true" outlineLevel="0" collapsed="false">
      <c r="A1154" s="15" t="s">
        <v>2224</v>
      </c>
      <c r="B1154" s="15" t="s">
        <v>2225</v>
      </c>
      <c r="C1154" s="15" t="s">
        <v>148</v>
      </c>
      <c r="E1154" s="15" t="s">
        <v>136</v>
      </c>
      <c r="F1154" s="15" t="s">
        <v>137</v>
      </c>
      <c r="G1154" s="15" t="s">
        <v>299</v>
      </c>
      <c r="H1154" s="15" t="s">
        <v>136</v>
      </c>
      <c r="I1154" s="15" t="s">
        <v>139</v>
      </c>
      <c r="J1154" s="15" t="s">
        <v>150</v>
      </c>
      <c r="K1154" s="15" t="s">
        <v>2226</v>
      </c>
      <c r="L1154" s="15" t="n">
        <v>85</v>
      </c>
      <c r="P1154" s="15" t="n">
        <v>85</v>
      </c>
      <c r="Y1154" s="15" t="s">
        <v>156</v>
      </c>
      <c r="AB1154" s="15" t="s">
        <v>143</v>
      </c>
    </row>
    <row r="1155" customFormat="false" ht="15" hidden="false" customHeight="true" outlineLevel="0" collapsed="false">
      <c r="A1155" s="15" t="s">
        <v>2224</v>
      </c>
      <c r="B1155" s="15" t="s">
        <v>2225</v>
      </c>
      <c r="C1155" s="15" t="s">
        <v>148</v>
      </c>
      <c r="E1155" s="15" t="s">
        <v>136</v>
      </c>
      <c r="F1155" s="15" t="s">
        <v>137</v>
      </c>
      <c r="G1155" s="15" t="s">
        <v>299</v>
      </c>
      <c r="H1155" s="15" t="s">
        <v>136</v>
      </c>
      <c r="I1155" s="15" t="s">
        <v>139</v>
      </c>
      <c r="J1155" s="15" t="s">
        <v>166</v>
      </c>
      <c r="K1155" s="15" t="s">
        <v>2227</v>
      </c>
      <c r="L1155" s="15" t="n">
        <v>40</v>
      </c>
      <c r="P1155" s="15" t="n">
        <v>40</v>
      </c>
      <c r="Y1155" s="15" t="s">
        <v>156</v>
      </c>
      <c r="AB1155" s="15" t="s">
        <v>143</v>
      </c>
    </row>
    <row r="1156" customFormat="false" ht="15" hidden="false" customHeight="true" outlineLevel="0" collapsed="false">
      <c r="A1156" s="15" t="s">
        <v>2228</v>
      </c>
      <c r="B1156" s="15" t="s">
        <v>2229</v>
      </c>
      <c r="C1156" s="15" t="s">
        <v>217</v>
      </c>
      <c r="D1156" s="15" t="s">
        <v>218</v>
      </c>
      <c r="E1156" s="15" t="s">
        <v>136</v>
      </c>
      <c r="F1156" s="15" t="s">
        <v>137</v>
      </c>
      <c r="G1156" s="15" t="s">
        <v>219</v>
      </c>
      <c r="H1156" s="15" t="s">
        <v>136</v>
      </c>
      <c r="I1156" s="15" t="s">
        <v>243</v>
      </c>
      <c r="J1156" s="15" t="s">
        <v>140</v>
      </c>
      <c r="K1156" s="15" t="s">
        <v>2230</v>
      </c>
      <c r="N1156" s="15" t="n">
        <v>3</v>
      </c>
      <c r="P1156" s="15" t="n">
        <v>3</v>
      </c>
      <c r="Y1156" s="15" t="s">
        <v>142</v>
      </c>
      <c r="AB1156" s="15" t="s">
        <v>143</v>
      </c>
    </row>
    <row r="1157" customFormat="false" ht="15" hidden="false" customHeight="true" outlineLevel="0" collapsed="false">
      <c r="A1157" s="15" t="s">
        <v>2228</v>
      </c>
      <c r="B1157" s="15" t="s">
        <v>2229</v>
      </c>
      <c r="C1157" s="15" t="s">
        <v>217</v>
      </c>
      <c r="D1157" s="15" t="s">
        <v>218</v>
      </c>
      <c r="E1157" s="15" t="s">
        <v>136</v>
      </c>
      <c r="F1157" s="15" t="s">
        <v>137</v>
      </c>
      <c r="G1157" s="15" t="s">
        <v>219</v>
      </c>
      <c r="H1157" s="15" t="s">
        <v>136</v>
      </c>
      <c r="I1157" s="15" t="s">
        <v>243</v>
      </c>
      <c r="J1157" s="15" t="s">
        <v>150</v>
      </c>
      <c r="K1157" s="15" t="s">
        <v>2231</v>
      </c>
      <c r="L1157" s="15" t="n">
        <v>53</v>
      </c>
      <c r="M1157" s="15" t="n">
        <v>84</v>
      </c>
      <c r="N1157" s="15" t="n">
        <v>22</v>
      </c>
      <c r="O1157" s="15" t="n">
        <v>58</v>
      </c>
      <c r="P1157" s="15" t="n">
        <v>217</v>
      </c>
      <c r="Y1157" s="15" t="s">
        <v>142</v>
      </c>
      <c r="AB1157" s="15" t="s">
        <v>143</v>
      </c>
    </row>
    <row r="1158" customFormat="false" ht="15" hidden="false" customHeight="true" outlineLevel="0" collapsed="false">
      <c r="A1158" s="15" t="s">
        <v>2228</v>
      </c>
      <c r="B1158" s="15" t="s">
        <v>2229</v>
      </c>
      <c r="C1158" s="15" t="s">
        <v>217</v>
      </c>
      <c r="D1158" s="15" t="s">
        <v>218</v>
      </c>
      <c r="E1158" s="15" t="s">
        <v>136</v>
      </c>
      <c r="F1158" s="15" t="s">
        <v>137</v>
      </c>
      <c r="G1158" s="15" t="s">
        <v>219</v>
      </c>
      <c r="H1158" s="15" t="s">
        <v>136</v>
      </c>
      <c r="I1158" s="15" t="s">
        <v>243</v>
      </c>
      <c r="J1158" s="15" t="s">
        <v>158</v>
      </c>
      <c r="K1158" s="15" t="s">
        <v>2232</v>
      </c>
      <c r="L1158" s="15" t="n">
        <v>11</v>
      </c>
      <c r="M1158" s="15" t="n">
        <v>10</v>
      </c>
      <c r="N1158" s="15" t="n">
        <v>11</v>
      </c>
      <c r="P1158" s="15" t="n">
        <v>32</v>
      </c>
      <c r="Y1158" s="15" t="s">
        <v>142</v>
      </c>
      <c r="AB1158" s="15" t="s">
        <v>143</v>
      </c>
    </row>
    <row r="1159" customFormat="false" ht="15" hidden="false" customHeight="true" outlineLevel="0" collapsed="false">
      <c r="A1159" s="15" t="s">
        <v>2228</v>
      </c>
      <c r="B1159" s="15" t="s">
        <v>2229</v>
      </c>
      <c r="C1159" s="15" t="s">
        <v>217</v>
      </c>
      <c r="D1159" s="15" t="s">
        <v>218</v>
      </c>
      <c r="E1159" s="15" t="s">
        <v>136</v>
      </c>
      <c r="F1159" s="15" t="s">
        <v>137</v>
      </c>
      <c r="G1159" s="15" t="s">
        <v>219</v>
      </c>
      <c r="H1159" s="15" t="s">
        <v>136</v>
      </c>
      <c r="I1159" s="15" t="s">
        <v>243</v>
      </c>
      <c r="J1159" s="15" t="s">
        <v>169</v>
      </c>
      <c r="K1159" s="15" t="s">
        <v>2233</v>
      </c>
      <c r="N1159" s="15" t="n">
        <v>1</v>
      </c>
      <c r="P1159" s="15" t="n">
        <v>1</v>
      </c>
      <c r="Y1159" s="15" t="s">
        <v>142</v>
      </c>
      <c r="AB1159" s="15" t="s">
        <v>143</v>
      </c>
    </row>
    <row r="1160" customFormat="false" ht="15" hidden="false" customHeight="true" outlineLevel="0" collapsed="false">
      <c r="A1160" s="15" t="s">
        <v>2234</v>
      </c>
      <c r="B1160" s="15" t="s">
        <v>2235</v>
      </c>
      <c r="C1160" s="15" t="s">
        <v>134</v>
      </c>
      <c r="D1160" s="15" t="s">
        <v>460</v>
      </c>
      <c r="E1160" s="15" t="s">
        <v>136</v>
      </c>
      <c r="F1160" s="15" t="s">
        <v>137</v>
      </c>
      <c r="G1160" s="15" t="s">
        <v>2236</v>
      </c>
      <c r="H1160" s="15" t="s">
        <v>136</v>
      </c>
      <c r="I1160" s="15" t="s">
        <v>243</v>
      </c>
      <c r="J1160" s="15" t="s">
        <v>140</v>
      </c>
      <c r="K1160" s="15" t="s">
        <v>2237</v>
      </c>
      <c r="L1160" s="15" t="n">
        <v>11</v>
      </c>
      <c r="M1160" s="15" t="n">
        <v>329</v>
      </c>
      <c r="N1160" s="15" t="n">
        <v>3724</v>
      </c>
      <c r="O1160" s="15" t="n">
        <v>951</v>
      </c>
      <c r="P1160" s="15" t="n">
        <v>5015</v>
      </c>
      <c r="Y1160" s="15" t="s">
        <v>142</v>
      </c>
      <c r="AB1160" s="15" t="s">
        <v>143</v>
      </c>
    </row>
    <row r="1161" customFormat="false" ht="15" hidden="false" customHeight="true" outlineLevel="0" collapsed="false">
      <c r="A1161" s="15" t="s">
        <v>2234</v>
      </c>
      <c r="B1161" s="15" t="s">
        <v>2235</v>
      </c>
      <c r="C1161" s="15" t="s">
        <v>134</v>
      </c>
      <c r="D1161" s="15" t="s">
        <v>460</v>
      </c>
      <c r="E1161" s="15" t="s">
        <v>136</v>
      </c>
      <c r="F1161" s="15" t="s">
        <v>137</v>
      </c>
      <c r="G1161" s="15" t="s">
        <v>2236</v>
      </c>
      <c r="H1161" s="15" t="s">
        <v>136</v>
      </c>
      <c r="I1161" s="15" t="s">
        <v>243</v>
      </c>
      <c r="J1161" s="15" t="s">
        <v>144</v>
      </c>
      <c r="K1161" s="15" t="s">
        <v>2238</v>
      </c>
      <c r="M1161" s="15" t="n">
        <v>396</v>
      </c>
      <c r="N1161" s="15" t="n">
        <v>2916</v>
      </c>
      <c r="O1161" s="15" t="n">
        <v>1252</v>
      </c>
      <c r="P1161" s="15" t="n">
        <v>4564</v>
      </c>
      <c r="Y1161" s="15" t="s">
        <v>142</v>
      </c>
      <c r="AB1161" s="15" t="s">
        <v>143</v>
      </c>
    </row>
    <row r="1162" customFormat="false" ht="15" hidden="false" customHeight="true" outlineLevel="0" collapsed="false">
      <c r="A1162" s="15" t="s">
        <v>2234</v>
      </c>
      <c r="B1162" s="15" t="s">
        <v>2235</v>
      </c>
      <c r="C1162" s="15" t="s">
        <v>134</v>
      </c>
      <c r="D1162" s="15" t="s">
        <v>460</v>
      </c>
      <c r="E1162" s="15" t="s">
        <v>136</v>
      </c>
      <c r="F1162" s="15" t="s">
        <v>137</v>
      </c>
      <c r="G1162" s="15" t="s">
        <v>2236</v>
      </c>
      <c r="H1162" s="15" t="s">
        <v>136</v>
      </c>
      <c r="I1162" s="15" t="s">
        <v>243</v>
      </c>
      <c r="J1162" s="15" t="s">
        <v>166</v>
      </c>
      <c r="K1162" s="15" t="s">
        <v>2239</v>
      </c>
      <c r="N1162" s="15" t="n">
        <v>160</v>
      </c>
      <c r="P1162" s="15" t="n">
        <v>160</v>
      </c>
      <c r="Y1162" s="15" t="s">
        <v>142</v>
      </c>
      <c r="AB1162" s="15" t="s">
        <v>143</v>
      </c>
    </row>
    <row r="1163" customFormat="false" ht="15" hidden="false" customHeight="true" outlineLevel="0" collapsed="false">
      <c r="A1163" s="15" t="s">
        <v>2240</v>
      </c>
      <c r="B1163" s="15" t="s">
        <v>2241</v>
      </c>
      <c r="C1163" s="15" t="s">
        <v>217</v>
      </c>
      <c r="D1163" s="15" t="s">
        <v>874</v>
      </c>
      <c r="E1163" s="15" t="s">
        <v>136</v>
      </c>
      <c r="F1163" s="15" t="s">
        <v>137</v>
      </c>
      <c r="G1163" s="15" t="s">
        <v>1140</v>
      </c>
      <c r="H1163" s="15" t="s">
        <v>136</v>
      </c>
      <c r="I1163" s="15" t="s">
        <v>243</v>
      </c>
      <c r="J1163" s="15" t="s">
        <v>140</v>
      </c>
      <c r="K1163" s="15" t="s">
        <v>2242</v>
      </c>
      <c r="L1163" s="15" t="n">
        <v>2005</v>
      </c>
      <c r="M1163" s="15" t="n">
        <v>3519</v>
      </c>
      <c r="N1163" s="15" t="n">
        <v>2032</v>
      </c>
      <c r="O1163" s="15" t="n">
        <v>215</v>
      </c>
      <c r="P1163" s="15" t="n">
        <v>7771</v>
      </c>
      <c r="Y1163" s="15" t="s">
        <v>156</v>
      </c>
      <c r="Z1163" s="15" t="n">
        <v>6</v>
      </c>
      <c r="AA1163" s="15" t="s">
        <v>277</v>
      </c>
      <c r="AB1163" s="15" t="s">
        <v>163</v>
      </c>
      <c r="AC1163" s="15" t="n">
        <v>10250</v>
      </c>
      <c r="AD1163" s="15" t="n">
        <v>81.8877850999999</v>
      </c>
      <c r="AE1163" s="15" t="n">
        <v>11528</v>
      </c>
      <c r="AF1163" s="15" t="s">
        <v>95</v>
      </c>
    </row>
    <row r="1164" customFormat="false" ht="15" hidden="false" customHeight="true" outlineLevel="0" collapsed="false">
      <c r="A1164" s="15" t="s">
        <v>2240</v>
      </c>
      <c r="B1164" s="15" t="s">
        <v>2241</v>
      </c>
      <c r="C1164" s="15" t="s">
        <v>217</v>
      </c>
      <c r="D1164" s="15" t="s">
        <v>874</v>
      </c>
      <c r="E1164" s="15" t="s">
        <v>136</v>
      </c>
      <c r="F1164" s="15" t="s">
        <v>137</v>
      </c>
      <c r="G1164" s="15" t="s">
        <v>1140</v>
      </c>
      <c r="H1164" s="15" t="s">
        <v>136</v>
      </c>
      <c r="I1164" s="15" t="s">
        <v>243</v>
      </c>
      <c r="J1164" s="15" t="s">
        <v>144</v>
      </c>
      <c r="K1164" s="15" t="s">
        <v>2243</v>
      </c>
      <c r="L1164" s="15" t="n">
        <v>10616</v>
      </c>
      <c r="M1164" s="15" t="n">
        <v>10258</v>
      </c>
      <c r="N1164" s="15" t="n">
        <v>17807</v>
      </c>
      <c r="O1164" s="15" t="n">
        <v>6167</v>
      </c>
      <c r="P1164" s="15" t="n">
        <v>44848</v>
      </c>
      <c r="Y1164" s="15" t="s">
        <v>156</v>
      </c>
      <c r="Z1164" s="15" t="n">
        <v>6</v>
      </c>
      <c r="AA1164" s="15" t="s">
        <v>277</v>
      </c>
      <c r="AB1164" s="15" t="s">
        <v>163</v>
      </c>
      <c r="AC1164" s="15" t="n">
        <v>10250</v>
      </c>
      <c r="AD1164" s="15" t="n">
        <v>81.8877850999999</v>
      </c>
      <c r="AE1164" s="15" t="n">
        <v>11528</v>
      </c>
      <c r="AF1164" s="15" t="s">
        <v>95</v>
      </c>
    </row>
    <row r="1165" customFormat="false" ht="15" hidden="false" customHeight="true" outlineLevel="0" collapsed="false">
      <c r="A1165" s="15" t="s">
        <v>2240</v>
      </c>
      <c r="B1165" s="15" t="s">
        <v>2241</v>
      </c>
      <c r="C1165" s="15" t="s">
        <v>217</v>
      </c>
      <c r="D1165" s="15" t="s">
        <v>874</v>
      </c>
      <c r="E1165" s="15" t="s">
        <v>136</v>
      </c>
      <c r="F1165" s="15" t="s">
        <v>137</v>
      </c>
      <c r="G1165" s="15" t="s">
        <v>1140</v>
      </c>
      <c r="H1165" s="15" t="s">
        <v>136</v>
      </c>
      <c r="I1165" s="15" t="s">
        <v>243</v>
      </c>
      <c r="J1165" s="15" t="s">
        <v>150</v>
      </c>
      <c r="K1165" s="15" t="s">
        <v>2244</v>
      </c>
      <c r="L1165" s="15" t="n">
        <v>7399</v>
      </c>
      <c r="M1165" s="15" t="n">
        <v>4878</v>
      </c>
      <c r="N1165" s="15" t="n">
        <v>5734</v>
      </c>
      <c r="O1165" s="15" t="n">
        <v>1523</v>
      </c>
      <c r="P1165" s="15" t="n">
        <v>19534</v>
      </c>
      <c r="Y1165" s="15" t="s">
        <v>156</v>
      </c>
      <c r="Z1165" s="15" t="n">
        <v>6</v>
      </c>
      <c r="AA1165" s="15" t="s">
        <v>277</v>
      </c>
      <c r="AB1165" s="15" t="s">
        <v>163</v>
      </c>
      <c r="AC1165" s="15" t="n">
        <v>10250</v>
      </c>
      <c r="AD1165" s="15" t="n">
        <v>81.8877850999999</v>
      </c>
      <c r="AE1165" s="15" t="n">
        <v>11528</v>
      </c>
      <c r="AF1165" s="15" t="s">
        <v>95</v>
      </c>
    </row>
    <row r="1166" customFormat="false" ht="15" hidden="false" customHeight="true" outlineLevel="0" collapsed="false">
      <c r="A1166" s="15" t="s">
        <v>2240</v>
      </c>
      <c r="B1166" s="15" t="s">
        <v>2241</v>
      </c>
      <c r="C1166" s="15" t="s">
        <v>217</v>
      </c>
      <c r="D1166" s="15" t="s">
        <v>874</v>
      </c>
      <c r="E1166" s="15" t="s">
        <v>136</v>
      </c>
      <c r="F1166" s="15" t="s">
        <v>137</v>
      </c>
      <c r="G1166" s="15" t="s">
        <v>1140</v>
      </c>
      <c r="H1166" s="15" t="s">
        <v>136</v>
      </c>
      <c r="I1166" s="15" t="s">
        <v>243</v>
      </c>
      <c r="J1166" s="15" t="s">
        <v>166</v>
      </c>
      <c r="K1166" s="15" t="s">
        <v>2245</v>
      </c>
      <c r="L1166" s="15" t="n">
        <v>36</v>
      </c>
      <c r="M1166" s="15" t="n">
        <v>734</v>
      </c>
      <c r="N1166" s="15" t="n">
        <v>387</v>
      </c>
      <c r="O1166" s="15" t="n">
        <v>60</v>
      </c>
      <c r="P1166" s="15" t="n">
        <v>1217</v>
      </c>
      <c r="Y1166" s="15" t="s">
        <v>156</v>
      </c>
      <c r="Z1166" s="15" t="n">
        <v>6</v>
      </c>
      <c r="AA1166" s="15" t="s">
        <v>277</v>
      </c>
      <c r="AB1166" s="15" t="s">
        <v>163</v>
      </c>
      <c r="AC1166" s="15" t="n">
        <v>10250</v>
      </c>
      <c r="AD1166" s="15" t="n">
        <v>81.8877850999999</v>
      </c>
      <c r="AE1166" s="15" t="n">
        <v>11528</v>
      </c>
      <c r="AF1166" s="15" t="s">
        <v>95</v>
      </c>
    </row>
    <row r="1167" customFormat="false" ht="15" hidden="false" customHeight="true" outlineLevel="0" collapsed="false">
      <c r="A1167" s="15" t="s">
        <v>2240</v>
      </c>
      <c r="B1167" s="15" t="s">
        <v>2241</v>
      </c>
      <c r="C1167" s="15" t="s">
        <v>217</v>
      </c>
      <c r="D1167" s="15" t="s">
        <v>874</v>
      </c>
      <c r="E1167" s="15" t="s">
        <v>136</v>
      </c>
      <c r="F1167" s="15" t="s">
        <v>137</v>
      </c>
      <c r="G1167" s="15" t="s">
        <v>1140</v>
      </c>
      <c r="H1167" s="15" t="s">
        <v>136</v>
      </c>
      <c r="I1167" s="15" t="s">
        <v>243</v>
      </c>
      <c r="J1167" s="15" t="s">
        <v>158</v>
      </c>
      <c r="K1167" s="15" t="s">
        <v>2246</v>
      </c>
      <c r="L1167" s="15" t="n">
        <v>887</v>
      </c>
      <c r="M1167" s="15" t="n">
        <v>810</v>
      </c>
      <c r="N1167" s="15" t="n">
        <v>1029</v>
      </c>
      <c r="O1167" s="15" t="n">
        <v>325</v>
      </c>
      <c r="P1167" s="15" t="n">
        <v>3051</v>
      </c>
      <c r="Y1167" s="15" t="s">
        <v>156</v>
      </c>
      <c r="Z1167" s="15" t="n">
        <v>6</v>
      </c>
      <c r="AA1167" s="15" t="s">
        <v>277</v>
      </c>
      <c r="AB1167" s="15" t="s">
        <v>163</v>
      </c>
      <c r="AC1167" s="15" t="n">
        <v>10250</v>
      </c>
      <c r="AD1167" s="15" t="n">
        <v>81.8877850999999</v>
      </c>
      <c r="AE1167" s="15" t="n">
        <v>11528</v>
      </c>
      <c r="AF1167" s="15" t="s">
        <v>95</v>
      </c>
    </row>
    <row r="1168" customFormat="false" ht="15" hidden="false" customHeight="true" outlineLevel="0" collapsed="false">
      <c r="A1168" s="15" t="s">
        <v>2240</v>
      </c>
      <c r="B1168" s="15" t="s">
        <v>2241</v>
      </c>
      <c r="C1168" s="15" t="s">
        <v>217</v>
      </c>
      <c r="D1168" s="15" t="s">
        <v>874</v>
      </c>
      <c r="E1168" s="15" t="s">
        <v>136</v>
      </c>
      <c r="F1168" s="15" t="s">
        <v>137</v>
      </c>
      <c r="G1168" s="15" t="s">
        <v>1140</v>
      </c>
      <c r="H1168" s="15" t="s">
        <v>136</v>
      </c>
      <c r="I1168" s="15" t="s">
        <v>243</v>
      </c>
      <c r="J1168" s="15" t="s">
        <v>169</v>
      </c>
      <c r="K1168" s="15" t="s">
        <v>2247</v>
      </c>
      <c r="L1168" s="15" t="n">
        <v>63</v>
      </c>
      <c r="M1168" s="15" t="n">
        <v>123</v>
      </c>
      <c r="N1168" s="15" t="n">
        <v>82</v>
      </c>
      <c r="O1168" s="15" t="n">
        <v>29</v>
      </c>
      <c r="P1168" s="15" t="n">
        <v>297</v>
      </c>
      <c r="Y1168" s="15" t="s">
        <v>156</v>
      </c>
      <c r="Z1168" s="15" t="n">
        <v>6</v>
      </c>
      <c r="AA1168" s="15" t="s">
        <v>277</v>
      </c>
      <c r="AB1168" s="15" t="s">
        <v>163</v>
      </c>
      <c r="AC1168" s="15" t="n">
        <v>10250</v>
      </c>
      <c r="AD1168" s="15" t="n">
        <v>81.8877850999999</v>
      </c>
      <c r="AE1168" s="15" t="n">
        <v>11528</v>
      </c>
      <c r="AF1168" s="15" t="s">
        <v>95</v>
      </c>
    </row>
    <row r="1169" customFormat="false" ht="15" hidden="false" customHeight="true" outlineLevel="0" collapsed="false">
      <c r="A1169" s="15" t="s">
        <v>2248</v>
      </c>
      <c r="B1169" s="15" t="s">
        <v>2249</v>
      </c>
      <c r="C1169" s="15" t="s">
        <v>148</v>
      </c>
      <c r="E1169" s="15" t="s">
        <v>136</v>
      </c>
      <c r="F1169" s="15" t="s">
        <v>137</v>
      </c>
      <c r="G1169" s="15" t="s">
        <v>1166</v>
      </c>
      <c r="H1169" s="15" t="s">
        <v>136</v>
      </c>
      <c r="I1169" s="15" t="s">
        <v>139</v>
      </c>
      <c r="J1169" s="15" t="s">
        <v>158</v>
      </c>
      <c r="K1169" s="15" t="s">
        <v>2250</v>
      </c>
      <c r="M1169" s="15" t="n">
        <v>3</v>
      </c>
      <c r="P1169" s="15" t="n">
        <v>3</v>
      </c>
      <c r="Y1169" s="15" t="s">
        <v>142</v>
      </c>
      <c r="AB1169" s="15" t="s">
        <v>143</v>
      </c>
    </row>
    <row r="1170" customFormat="false" ht="15" hidden="false" customHeight="true" outlineLevel="0" collapsed="false">
      <c r="A1170" s="15" t="s">
        <v>2251</v>
      </c>
      <c r="B1170" s="15" t="s">
        <v>2252</v>
      </c>
      <c r="C1170" s="15" t="s">
        <v>134</v>
      </c>
      <c r="D1170" s="15" t="s">
        <v>541</v>
      </c>
      <c r="E1170" s="15" t="s">
        <v>136</v>
      </c>
      <c r="F1170" s="15" t="s">
        <v>137</v>
      </c>
      <c r="G1170" s="15" t="s">
        <v>308</v>
      </c>
      <c r="H1170" s="15" t="s">
        <v>136</v>
      </c>
      <c r="I1170" s="15" t="s">
        <v>139</v>
      </c>
      <c r="J1170" s="15" t="s">
        <v>140</v>
      </c>
      <c r="K1170" s="15" t="s">
        <v>2253</v>
      </c>
      <c r="N1170" s="15" t="n">
        <v>2</v>
      </c>
      <c r="P1170" s="15" t="n">
        <v>2</v>
      </c>
      <c r="Y1170" s="15" t="s">
        <v>142</v>
      </c>
      <c r="AB1170" s="15" t="s">
        <v>143</v>
      </c>
    </row>
    <row r="1171" customFormat="false" ht="15" hidden="false" customHeight="true" outlineLevel="0" collapsed="false">
      <c r="A1171" s="15" t="s">
        <v>2251</v>
      </c>
      <c r="B1171" s="15" t="s">
        <v>2252</v>
      </c>
      <c r="C1171" s="15" t="s">
        <v>134</v>
      </c>
      <c r="D1171" s="15" t="s">
        <v>541</v>
      </c>
      <c r="E1171" s="15" t="s">
        <v>136</v>
      </c>
      <c r="F1171" s="15" t="s">
        <v>137</v>
      </c>
      <c r="G1171" s="15" t="s">
        <v>308</v>
      </c>
      <c r="H1171" s="15" t="s">
        <v>136</v>
      </c>
      <c r="I1171" s="15" t="s">
        <v>139</v>
      </c>
      <c r="J1171" s="15" t="s">
        <v>144</v>
      </c>
      <c r="K1171" s="15" t="s">
        <v>2254</v>
      </c>
      <c r="M1171" s="15" t="n">
        <v>18</v>
      </c>
      <c r="P1171" s="15" t="n">
        <v>18</v>
      </c>
      <c r="Y1171" s="15" t="s">
        <v>142</v>
      </c>
      <c r="AB1171" s="15" t="s">
        <v>143</v>
      </c>
    </row>
    <row r="1172" customFormat="false" ht="15" hidden="false" customHeight="true" outlineLevel="0" collapsed="false">
      <c r="A1172" s="15" t="s">
        <v>2251</v>
      </c>
      <c r="B1172" s="15" t="s">
        <v>2252</v>
      </c>
      <c r="C1172" s="15" t="s">
        <v>134</v>
      </c>
      <c r="D1172" s="15" t="s">
        <v>541</v>
      </c>
      <c r="E1172" s="15" t="s">
        <v>136</v>
      </c>
      <c r="F1172" s="15" t="s">
        <v>137</v>
      </c>
      <c r="G1172" s="15" t="s">
        <v>308</v>
      </c>
      <c r="H1172" s="15" t="s">
        <v>136</v>
      </c>
      <c r="I1172" s="15" t="s">
        <v>139</v>
      </c>
      <c r="J1172" s="15" t="s">
        <v>150</v>
      </c>
      <c r="K1172" s="15" t="s">
        <v>2255</v>
      </c>
      <c r="M1172" s="15" t="n">
        <v>14</v>
      </c>
      <c r="N1172" s="15" t="n">
        <v>47</v>
      </c>
      <c r="P1172" s="15" t="n">
        <v>61</v>
      </c>
      <c r="Y1172" s="15" t="s">
        <v>142</v>
      </c>
      <c r="AB1172" s="15" t="s">
        <v>143</v>
      </c>
    </row>
    <row r="1173" customFormat="false" ht="15" hidden="false" customHeight="true" outlineLevel="0" collapsed="false">
      <c r="A1173" s="15" t="s">
        <v>2251</v>
      </c>
      <c r="B1173" s="15" t="s">
        <v>2252</v>
      </c>
      <c r="C1173" s="15" t="s">
        <v>134</v>
      </c>
      <c r="D1173" s="15" t="s">
        <v>541</v>
      </c>
      <c r="E1173" s="15" t="s">
        <v>136</v>
      </c>
      <c r="F1173" s="15" t="s">
        <v>137</v>
      </c>
      <c r="G1173" s="15" t="s">
        <v>308</v>
      </c>
      <c r="H1173" s="15" t="s">
        <v>136</v>
      </c>
      <c r="I1173" s="15" t="s">
        <v>139</v>
      </c>
      <c r="J1173" s="15" t="s">
        <v>158</v>
      </c>
      <c r="K1173" s="15" t="s">
        <v>2256</v>
      </c>
      <c r="M1173" s="15" t="n">
        <v>3</v>
      </c>
      <c r="N1173" s="15" t="n">
        <v>6</v>
      </c>
      <c r="P1173" s="15" t="n">
        <v>9</v>
      </c>
      <c r="Y1173" s="15" t="s">
        <v>142</v>
      </c>
      <c r="AB1173" s="15" t="s">
        <v>143</v>
      </c>
    </row>
    <row r="1174" customFormat="false" ht="15" hidden="false" customHeight="true" outlineLevel="0" collapsed="false">
      <c r="A1174" s="15" t="s">
        <v>2257</v>
      </c>
      <c r="B1174" s="15" t="s">
        <v>2258</v>
      </c>
      <c r="C1174" s="15" t="s">
        <v>217</v>
      </c>
      <c r="D1174" s="15" t="s">
        <v>218</v>
      </c>
      <c r="E1174" s="15" t="s">
        <v>136</v>
      </c>
      <c r="F1174" s="15" t="s">
        <v>137</v>
      </c>
      <c r="G1174" s="15" t="s">
        <v>308</v>
      </c>
      <c r="H1174" s="15" t="s">
        <v>136</v>
      </c>
      <c r="I1174" s="15" t="s">
        <v>243</v>
      </c>
      <c r="J1174" s="15" t="s">
        <v>140</v>
      </c>
      <c r="K1174" s="15" t="s">
        <v>2259</v>
      </c>
      <c r="L1174" s="15" t="n">
        <v>1</v>
      </c>
      <c r="M1174" s="15" t="n">
        <v>31</v>
      </c>
      <c r="N1174" s="15" t="n">
        <v>60</v>
      </c>
      <c r="O1174" s="15" t="n">
        <v>7</v>
      </c>
      <c r="P1174" s="15" t="n">
        <v>99</v>
      </c>
      <c r="Y1174" s="15" t="s">
        <v>142</v>
      </c>
      <c r="AB1174" s="15" t="s">
        <v>143</v>
      </c>
    </row>
    <row r="1175" customFormat="false" ht="15" hidden="false" customHeight="true" outlineLevel="0" collapsed="false">
      <c r="A1175" s="15" t="s">
        <v>2257</v>
      </c>
      <c r="B1175" s="15" t="s">
        <v>2258</v>
      </c>
      <c r="C1175" s="15" t="s">
        <v>217</v>
      </c>
      <c r="D1175" s="15" t="s">
        <v>218</v>
      </c>
      <c r="E1175" s="15" t="s">
        <v>136</v>
      </c>
      <c r="F1175" s="15" t="s">
        <v>137</v>
      </c>
      <c r="G1175" s="15" t="s">
        <v>308</v>
      </c>
      <c r="H1175" s="15" t="s">
        <v>136</v>
      </c>
      <c r="I1175" s="15" t="s">
        <v>243</v>
      </c>
      <c r="J1175" s="15" t="s">
        <v>150</v>
      </c>
      <c r="K1175" s="15" t="s">
        <v>2260</v>
      </c>
      <c r="L1175" s="15" t="n">
        <v>42</v>
      </c>
      <c r="M1175" s="15" t="n">
        <v>205</v>
      </c>
      <c r="N1175" s="15" t="n">
        <v>248</v>
      </c>
      <c r="O1175" s="15" t="n">
        <v>58</v>
      </c>
      <c r="P1175" s="15" t="n">
        <v>553</v>
      </c>
      <c r="Y1175" s="15" t="s">
        <v>142</v>
      </c>
      <c r="AB1175" s="15" t="s">
        <v>143</v>
      </c>
    </row>
    <row r="1176" customFormat="false" ht="15" hidden="false" customHeight="true" outlineLevel="0" collapsed="false">
      <c r="A1176" s="15" t="s">
        <v>2257</v>
      </c>
      <c r="B1176" s="15" t="s">
        <v>2258</v>
      </c>
      <c r="C1176" s="15" t="s">
        <v>217</v>
      </c>
      <c r="D1176" s="15" t="s">
        <v>218</v>
      </c>
      <c r="E1176" s="15" t="s">
        <v>136</v>
      </c>
      <c r="F1176" s="15" t="s">
        <v>137</v>
      </c>
      <c r="G1176" s="15" t="s">
        <v>308</v>
      </c>
      <c r="H1176" s="15" t="s">
        <v>136</v>
      </c>
      <c r="I1176" s="15" t="s">
        <v>243</v>
      </c>
      <c r="J1176" s="15" t="s">
        <v>166</v>
      </c>
      <c r="K1176" s="15" t="s">
        <v>2261</v>
      </c>
      <c r="M1176" s="15" t="n">
        <v>7</v>
      </c>
      <c r="N1176" s="15" t="n">
        <v>2</v>
      </c>
      <c r="P1176" s="15" t="n">
        <v>9</v>
      </c>
      <c r="Y1176" s="15" t="s">
        <v>142</v>
      </c>
      <c r="AB1176" s="15" t="s">
        <v>143</v>
      </c>
    </row>
    <row r="1177" customFormat="false" ht="15" hidden="false" customHeight="true" outlineLevel="0" collapsed="false">
      <c r="A1177" s="15" t="s">
        <v>2257</v>
      </c>
      <c r="B1177" s="15" t="s">
        <v>2258</v>
      </c>
      <c r="C1177" s="15" t="s">
        <v>217</v>
      </c>
      <c r="D1177" s="15" t="s">
        <v>218</v>
      </c>
      <c r="E1177" s="15" t="s">
        <v>136</v>
      </c>
      <c r="F1177" s="15" t="s">
        <v>137</v>
      </c>
      <c r="G1177" s="15" t="s">
        <v>308</v>
      </c>
      <c r="H1177" s="15" t="s">
        <v>136</v>
      </c>
      <c r="I1177" s="15" t="s">
        <v>243</v>
      </c>
      <c r="J1177" s="15" t="s">
        <v>158</v>
      </c>
      <c r="K1177" s="15" t="s">
        <v>2262</v>
      </c>
      <c r="M1177" s="15" t="n">
        <v>20</v>
      </c>
      <c r="N1177" s="15" t="n">
        <v>43</v>
      </c>
      <c r="O1177" s="15" t="n">
        <v>39</v>
      </c>
      <c r="P1177" s="15" t="n">
        <v>102</v>
      </c>
      <c r="Y1177" s="15" t="s">
        <v>142</v>
      </c>
      <c r="AB1177" s="15" t="s">
        <v>143</v>
      </c>
    </row>
    <row r="1178" customFormat="false" ht="15" hidden="false" customHeight="true" outlineLevel="0" collapsed="false">
      <c r="A1178" s="15" t="s">
        <v>2263</v>
      </c>
      <c r="B1178" s="15" t="s">
        <v>2264</v>
      </c>
      <c r="C1178" s="15" t="s">
        <v>217</v>
      </c>
      <c r="D1178" s="15" t="s">
        <v>874</v>
      </c>
      <c r="E1178" s="15" t="s">
        <v>136</v>
      </c>
      <c r="F1178" s="15" t="s">
        <v>137</v>
      </c>
      <c r="G1178" s="15" t="s">
        <v>299</v>
      </c>
      <c r="H1178" s="15" t="s">
        <v>136</v>
      </c>
      <c r="I1178" s="15" t="s">
        <v>243</v>
      </c>
      <c r="J1178" s="15" t="s">
        <v>140</v>
      </c>
      <c r="K1178" s="15" t="s">
        <v>2265</v>
      </c>
      <c r="L1178" s="15" t="n">
        <v>8</v>
      </c>
      <c r="M1178" s="15" t="n">
        <v>4</v>
      </c>
      <c r="P1178" s="15" t="n">
        <v>12</v>
      </c>
      <c r="Y1178" s="15" t="s">
        <v>156</v>
      </c>
      <c r="AB1178" s="15" t="s">
        <v>143</v>
      </c>
    </row>
    <row r="1179" customFormat="false" ht="15" hidden="false" customHeight="true" outlineLevel="0" collapsed="false">
      <c r="A1179" s="15" t="s">
        <v>2263</v>
      </c>
      <c r="B1179" s="15" t="s">
        <v>2264</v>
      </c>
      <c r="C1179" s="15" t="s">
        <v>217</v>
      </c>
      <c r="D1179" s="15" t="s">
        <v>874</v>
      </c>
      <c r="E1179" s="15" t="s">
        <v>136</v>
      </c>
      <c r="F1179" s="15" t="s">
        <v>137</v>
      </c>
      <c r="G1179" s="15" t="s">
        <v>299</v>
      </c>
      <c r="H1179" s="15" t="s">
        <v>136</v>
      </c>
      <c r="I1179" s="15" t="s">
        <v>243</v>
      </c>
      <c r="J1179" s="15" t="s">
        <v>150</v>
      </c>
      <c r="K1179" s="15" t="s">
        <v>2266</v>
      </c>
      <c r="L1179" s="15" t="n">
        <v>109</v>
      </c>
      <c r="M1179" s="15" t="n">
        <v>212</v>
      </c>
      <c r="N1179" s="15" t="n">
        <v>65</v>
      </c>
      <c r="O1179" s="15" t="n">
        <v>33</v>
      </c>
      <c r="P1179" s="15" t="n">
        <v>419</v>
      </c>
      <c r="Y1179" s="15" t="s">
        <v>156</v>
      </c>
      <c r="AB1179" s="15" t="s">
        <v>143</v>
      </c>
    </row>
    <row r="1180" customFormat="false" ht="15" hidden="false" customHeight="true" outlineLevel="0" collapsed="false">
      <c r="A1180" s="15" t="s">
        <v>2263</v>
      </c>
      <c r="B1180" s="15" t="s">
        <v>2264</v>
      </c>
      <c r="C1180" s="15" t="s">
        <v>217</v>
      </c>
      <c r="D1180" s="15" t="s">
        <v>874</v>
      </c>
      <c r="E1180" s="15" t="s">
        <v>136</v>
      </c>
      <c r="F1180" s="15" t="s">
        <v>137</v>
      </c>
      <c r="G1180" s="15" t="s">
        <v>299</v>
      </c>
      <c r="H1180" s="15" t="s">
        <v>136</v>
      </c>
      <c r="I1180" s="15" t="s">
        <v>243</v>
      </c>
      <c r="J1180" s="15" t="s">
        <v>158</v>
      </c>
      <c r="K1180" s="15" t="s">
        <v>2267</v>
      </c>
      <c r="L1180" s="15" t="n">
        <v>20</v>
      </c>
      <c r="M1180" s="15" t="n">
        <v>41</v>
      </c>
      <c r="N1180" s="15" t="n">
        <v>46</v>
      </c>
      <c r="O1180" s="15" t="n">
        <v>19</v>
      </c>
      <c r="P1180" s="15" t="n">
        <v>126</v>
      </c>
      <c r="Y1180" s="15" t="s">
        <v>156</v>
      </c>
      <c r="AB1180" s="15" t="s">
        <v>143</v>
      </c>
    </row>
    <row r="1181" customFormat="false" ht="15" hidden="false" customHeight="true" outlineLevel="0" collapsed="false">
      <c r="A1181" s="15" t="s">
        <v>2263</v>
      </c>
      <c r="B1181" s="15" t="s">
        <v>2264</v>
      </c>
      <c r="C1181" s="15" t="s">
        <v>217</v>
      </c>
      <c r="D1181" s="15" t="s">
        <v>874</v>
      </c>
      <c r="E1181" s="15" t="s">
        <v>136</v>
      </c>
      <c r="F1181" s="15" t="s">
        <v>137</v>
      </c>
      <c r="G1181" s="15" t="s">
        <v>299</v>
      </c>
      <c r="H1181" s="15" t="s">
        <v>136</v>
      </c>
      <c r="I1181" s="15" t="s">
        <v>243</v>
      </c>
      <c r="J1181" s="15" t="s">
        <v>169</v>
      </c>
      <c r="K1181" s="15" t="s">
        <v>2268</v>
      </c>
      <c r="L1181" s="15" t="n">
        <v>2</v>
      </c>
      <c r="N1181" s="15" t="n">
        <v>2</v>
      </c>
      <c r="P1181" s="15" t="n">
        <v>4</v>
      </c>
      <c r="Y1181" s="15" t="s">
        <v>156</v>
      </c>
      <c r="AB1181" s="15" t="s">
        <v>143</v>
      </c>
    </row>
    <row r="1182" customFormat="false" ht="15" hidden="false" customHeight="true" outlineLevel="0" collapsed="false">
      <c r="A1182" s="15" t="s">
        <v>2269</v>
      </c>
      <c r="B1182" s="15" t="s">
        <v>2270</v>
      </c>
      <c r="C1182" s="15" t="s">
        <v>148</v>
      </c>
      <c r="E1182" s="15" t="s">
        <v>136</v>
      </c>
      <c r="F1182" s="15" t="s">
        <v>137</v>
      </c>
      <c r="G1182" s="15" t="s">
        <v>1311</v>
      </c>
      <c r="H1182" s="15" t="s">
        <v>136</v>
      </c>
      <c r="I1182" s="15" t="s">
        <v>139</v>
      </c>
      <c r="J1182" s="15" t="s">
        <v>150</v>
      </c>
      <c r="K1182" s="15" t="s">
        <v>2271</v>
      </c>
      <c r="N1182" s="15" t="n">
        <v>0</v>
      </c>
      <c r="P1182" s="15" t="n">
        <v>0</v>
      </c>
      <c r="Y1182" s="15" t="s">
        <v>142</v>
      </c>
      <c r="AB1182" s="15" t="s">
        <v>163</v>
      </c>
      <c r="AC1182" s="15" t="n">
        <v>0</v>
      </c>
      <c r="AD1182" s="15" t="n">
        <v>0</v>
      </c>
      <c r="AE1182" s="15" t="n">
        <v>0</v>
      </c>
      <c r="AF1182" s="15" t="s">
        <v>95</v>
      </c>
    </row>
    <row r="1183" customFormat="false" ht="15" hidden="false" customHeight="true" outlineLevel="0" collapsed="false">
      <c r="A1183" s="15" t="s">
        <v>2272</v>
      </c>
      <c r="B1183" s="15" t="s">
        <v>2273</v>
      </c>
      <c r="C1183" s="15" t="s">
        <v>134</v>
      </c>
      <c r="D1183" s="15" t="s">
        <v>541</v>
      </c>
      <c r="E1183" s="15" t="s">
        <v>136</v>
      </c>
      <c r="F1183" s="15" t="s">
        <v>137</v>
      </c>
      <c r="G1183" s="15" t="s">
        <v>938</v>
      </c>
      <c r="H1183" s="15" t="s">
        <v>136</v>
      </c>
      <c r="I1183" s="15" t="s">
        <v>243</v>
      </c>
      <c r="J1183" s="15" t="s">
        <v>140</v>
      </c>
      <c r="K1183" s="15" t="s">
        <v>2274</v>
      </c>
      <c r="L1183" s="15" t="n">
        <v>247</v>
      </c>
      <c r="M1183" s="15" t="n">
        <v>789</v>
      </c>
      <c r="N1183" s="15" t="n">
        <v>157</v>
      </c>
      <c r="P1183" s="15" t="n">
        <v>1193</v>
      </c>
      <c r="Y1183" s="15" t="s">
        <v>142</v>
      </c>
      <c r="AB1183" s="15" t="s">
        <v>143</v>
      </c>
    </row>
    <row r="1184" customFormat="false" ht="15" hidden="false" customHeight="true" outlineLevel="0" collapsed="false">
      <c r="A1184" s="15" t="s">
        <v>2272</v>
      </c>
      <c r="B1184" s="15" t="s">
        <v>2273</v>
      </c>
      <c r="C1184" s="15" t="s">
        <v>134</v>
      </c>
      <c r="D1184" s="15" t="s">
        <v>541</v>
      </c>
      <c r="E1184" s="15" t="s">
        <v>136</v>
      </c>
      <c r="F1184" s="15" t="s">
        <v>137</v>
      </c>
      <c r="G1184" s="15" t="s">
        <v>938</v>
      </c>
      <c r="H1184" s="15" t="s">
        <v>136</v>
      </c>
      <c r="I1184" s="15" t="s">
        <v>243</v>
      </c>
      <c r="J1184" s="15" t="s">
        <v>150</v>
      </c>
      <c r="K1184" s="15" t="s">
        <v>2275</v>
      </c>
      <c r="L1184" s="15" t="n">
        <v>294</v>
      </c>
      <c r="M1184" s="15" t="n">
        <v>338</v>
      </c>
      <c r="N1184" s="15" t="n">
        <v>248</v>
      </c>
      <c r="O1184" s="15" t="n">
        <v>101</v>
      </c>
      <c r="P1184" s="15" t="n">
        <v>981</v>
      </c>
      <c r="Y1184" s="15" t="s">
        <v>142</v>
      </c>
      <c r="AB1184" s="15" t="s">
        <v>143</v>
      </c>
    </row>
    <row r="1185" customFormat="false" ht="15" hidden="false" customHeight="true" outlineLevel="0" collapsed="false">
      <c r="A1185" s="15" t="s">
        <v>2272</v>
      </c>
      <c r="B1185" s="15" t="s">
        <v>2273</v>
      </c>
      <c r="C1185" s="15" t="s">
        <v>134</v>
      </c>
      <c r="D1185" s="15" t="s">
        <v>541</v>
      </c>
      <c r="E1185" s="15" t="s">
        <v>136</v>
      </c>
      <c r="F1185" s="15" t="s">
        <v>137</v>
      </c>
      <c r="G1185" s="15" t="s">
        <v>938</v>
      </c>
      <c r="H1185" s="15" t="s">
        <v>136</v>
      </c>
      <c r="I1185" s="15" t="s">
        <v>243</v>
      </c>
      <c r="J1185" s="15" t="s">
        <v>158</v>
      </c>
      <c r="K1185" s="15" t="s">
        <v>2276</v>
      </c>
      <c r="L1185" s="15" t="n">
        <v>23</v>
      </c>
      <c r="M1185" s="15" t="n">
        <v>93</v>
      </c>
      <c r="N1185" s="15" t="n">
        <v>112</v>
      </c>
      <c r="O1185" s="15" t="n">
        <v>8</v>
      </c>
      <c r="P1185" s="15" t="n">
        <v>236</v>
      </c>
      <c r="Y1185" s="15" t="s">
        <v>142</v>
      </c>
      <c r="AB1185" s="15" t="s">
        <v>143</v>
      </c>
    </row>
    <row r="1186" customFormat="false" ht="15" hidden="false" customHeight="true" outlineLevel="0" collapsed="false">
      <c r="A1186" s="15" t="s">
        <v>2272</v>
      </c>
      <c r="B1186" s="15" t="s">
        <v>2273</v>
      </c>
      <c r="C1186" s="15" t="s">
        <v>134</v>
      </c>
      <c r="D1186" s="15" t="s">
        <v>541</v>
      </c>
      <c r="E1186" s="15" t="s">
        <v>136</v>
      </c>
      <c r="F1186" s="15" t="s">
        <v>137</v>
      </c>
      <c r="G1186" s="15" t="s">
        <v>938</v>
      </c>
      <c r="H1186" s="15" t="s">
        <v>136</v>
      </c>
      <c r="I1186" s="15" t="s">
        <v>243</v>
      </c>
      <c r="J1186" s="15" t="s">
        <v>169</v>
      </c>
      <c r="K1186" s="15" t="s">
        <v>2277</v>
      </c>
      <c r="O1186" s="15" t="n">
        <v>1</v>
      </c>
      <c r="P1186" s="15" t="n">
        <v>1</v>
      </c>
      <c r="Y1186" s="15" t="s">
        <v>142</v>
      </c>
      <c r="AB1186" s="15" t="s">
        <v>143</v>
      </c>
    </row>
    <row r="1187" customFormat="false" ht="15" hidden="false" customHeight="true" outlineLevel="0" collapsed="false">
      <c r="A1187" s="15" t="s">
        <v>2278</v>
      </c>
      <c r="B1187" s="15" t="s">
        <v>2279</v>
      </c>
      <c r="C1187" s="15" t="s">
        <v>134</v>
      </c>
      <c r="D1187" s="15" t="s">
        <v>177</v>
      </c>
      <c r="E1187" s="15" t="s">
        <v>136</v>
      </c>
      <c r="F1187" s="15" t="s">
        <v>137</v>
      </c>
      <c r="G1187" s="15" t="s">
        <v>136</v>
      </c>
      <c r="H1187" s="15" t="s">
        <v>136</v>
      </c>
      <c r="I1187" s="15" t="s">
        <v>243</v>
      </c>
      <c r="J1187" s="15" t="s">
        <v>140</v>
      </c>
      <c r="K1187" s="15" t="s">
        <v>2280</v>
      </c>
      <c r="L1187" s="15" t="n">
        <v>5</v>
      </c>
      <c r="M1187" s="15" t="n">
        <v>5</v>
      </c>
      <c r="N1187" s="15" t="n">
        <v>4</v>
      </c>
      <c r="P1187" s="15" t="n">
        <v>14</v>
      </c>
      <c r="Y1187" s="15" t="s">
        <v>142</v>
      </c>
      <c r="AB1187" s="15" t="s">
        <v>143</v>
      </c>
    </row>
    <row r="1188" customFormat="false" ht="15" hidden="false" customHeight="true" outlineLevel="0" collapsed="false">
      <c r="A1188" s="15" t="s">
        <v>2278</v>
      </c>
      <c r="B1188" s="15" t="s">
        <v>2279</v>
      </c>
      <c r="C1188" s="15" t="s">
        <v>134</v>
      </c>
      <c r="D1188" s="15" t="s">
        <v>177</v>
      </c>
      <c r="E1188" s="15" t="s">
        <v>136</v>
      </c>
      <c r="F1188" s="15" t="s">
        <v>137</v>
      </c>
      <c r="G1188" s="15" t="s">
        <v>136</v>
      </c>
      <c r="H1188" s="15" t="s">
        <v>136</v>
      </c>
      <c r="I1188" s="15" t="s">
        <v>243</v>
      </c>
      <c r="J1188" s="15" t="s">
        <v>144</v>
      </c>
      <c r="K1188" s="15" t="s">
        <v>2281</v>
      </c>
      <c r="L1188" s="15" t="n">
        <v>80</v>
      </c>
      <c r="M1188" s="15" t="n">
        <v>64</v>
      </c>
      <c r="N1188" s="15" t="n">
        <v>50</v>
      </c>
      <c r="P1188" s="15" t="n">
        <v>194</v>
      </c>
      <c r="Y1188" s="15" t="s">
        <v>142</v>
      </c>
      <c r="AB1188" s="15" t="s">
        <v>143</v>
      </c>
    </row>
    <row r="1189" customFormat="false" ht="15" hidden="false" customHeight="true" outlineLevel="0" collapsed="false">
      <c r="A1189" s="15" t="s">
        <v>2278</v>
      </c>
      <c r="B1189" s="15" t="s">
        <v>2279</v>
      </c>
      <c r="C1189" s="15" t="s">
        <v>134</v>
      </c>
      <c r="D1189" s="15" t="s">
        <v>177</v>
      </c>
      <c r="E1189" s="15" t="s">
        <v>136</v>
      </c>
      <c r="F1189" s="15" t="s">
        <v>137</v>
      </c>
      <c r="G1189" s="15" t="s">
        <v>136</v>
      </c>
      <c r="H1189" s="15" t="s">
        <v>136</v>
      </c>
      <c r="I1189" s="15" t="s">
        <v>243</v>
      </c>
      <c r="J1189" s="15" t="s">
        <v>150</v>
      </c>
      <c r="K1189" s="15" t="s">
        <v>2282</v>
      </c>
      <c r="L1189" s="15" t="n">
        <v>29</v>
      </c>
      <c r="M1189" s="15" t="n">
        <v>1</v>
      </c>
      <c r="N1189" s="15" t="n">
        <v>34</v>
      </c>
      <c r="P1189" s="15" t="n">
        <v>64</v>
      </c>
      <c r="Y1189" s="15" t="s">
        <v>142</v>
      </c>
      <c r="AB1189" s="15" t="s">
        <v>143</v>
      </c>
    </row>
    <row r="1190" customFormat="false" ht="15" hidden="false" customHeight="true" outlineLevel="0" collapsed="false">
      <c r="A1190" s="15" t="s">
        <v>2283</v>
      </c>
      <c r="B1190" s="15" t="s">
        <v>2284</v>
      </c>
      <c r="C1190" s="15" t="s">
        <v>217</v>
      </c>
      <c r="D1190" s="15" t="s">
        <v>235</v>
      </c>
      <c r="E1190" s="15" t="s">
        <v>136</v>
      </c>
      <c r="F1190" s="15" t="s">
        <v>137</v>
      </c>
      <c r="G1190" s="15" t="s">
        <v>219</v>
      </c>
      <c r="H1190" s="15" t="s">
        <v>136</v>
      </c>
      <c r="I1190" s="15" t="s">
        <v>139</v>
      </c>
      <c r="J1190" s="15" t="s">
        <v>150</v>
      </c>
      <c r="K1190" s="15" t="s">
        <v>2285</v>
      </c>
      <c r="L1190" s="15" t="n">
        <v>2</v>
      </c>
      <c r="P1190" s="15" t="n">
        <v>2</v>
      </c>
      <c r="Y1190" s="15" t="s">
        <v>142</v>
      </c>
      <c r="AB1190" s="15" t="s">
        <v>143</v>
      </c>
    </row>
    <row r="1191" customFormat="false" ht="15" hidden="false" customHeight="true" outlineLevel="0" collapsed="false">
      <c r="A1191" s="15" t="s">
        <v>2286</v>
      </c>
      <c r="B1191" s="15" t="s">
        <v>2287</v>
      </c>
      <c r="C1191" s="15" t="s">
        <v>134</v>
      </c>
      <c r="D1191" s="15" t="s">
        <v>541</v>
      </c>
      <c r="E1191" s="15" t="s">
        <v>136</v>
      </c>
      <c r="F1191" s="15" t="s">
        <v>137</v>
      </c>
      <c r="G1191" s="15" t="s">
        <v>236</v>
      </c>
      <c r="H1191" s="15" t="s">
        <v>136</v>
      </c>
      <c r="I1191" s="15" t="s">
        <v>243</v>
      </c>
      <c r="J1191" s="15" t="s">
        <v>140</v>
      </c>
      <c r="K1191" s="15" t="s">
        <v>2288</v>
      </c>
      <c r="L1191" s="15" t="n">
        <v>497</v>
      </c>
      <c r="M1191" s="15" t="n">
        <v>349</v>
      </c>
      <c r="N1191" s="15" t="n">
        <v>103</v>
      </c>
      <c r="O1191" s="15" t="n">
        <v>27</v>
      </c>
      <c r="P1191" s="15" t="n">
        <v>976</v>
      </c>
      <c r="Y1191" s="15" t="s">
        <v>142</v>
      </c>
      <c r="AB1191" s="15" t="s">
        <v>143</v>
      </c>
    </row>
    <row r="1192" customFormat="false" ht="15" hidden="false" customHeight="true" outlineLevel="0" collapsed="false">
      <c r="A1192" s="15" t="s">
        <v>2286</v>
      </c>
      <c r="B1192" s="15" t="s">
        <v>2287</v>
      </c>
      <c r="C1192" s="15" t="s">
        <v>134</v>
      </c>
      <c r="D1192" s="15" t="s">
        <v>541</v>
      </c>
      <c r="E1192" s="15" t="s">
        <v>136</v>
      </c>
      <c r="F1192" s="15" t="s">
        <v>137</v>
      </c>
      <c r="G1192" s="15" t="s">
        <v>236</v>
      </c>
      <c r="H1192" s="15" t="s">
        <v>136</v>
      </c>
      <c r="I1192" s="15" t="s">
        <v>243</v>
      </c>
      <c r="J1192" s="15" t="s">
        <v>144</v>
      </c>
      <c r="K1192" s="15" t="s">
        <v>2289</v>
      </c>
      <c r="L1192" s="15" t="n">
        <v>2</v>
      </c>
      <c r="M1192" s="15" t="n">
        <v>24</v>
      </c>
      <c r="N1192" s="15" t="n">
        <v>0</v>
      </c>
      <c r="P1192" s="15" t="n">
        <v>26</v>
      </c>
      <c r="Y1192" s="15" t="s">
        <v>142</v>
      </c>
      <c r="AB1192" s="15" t="s">
        <v>143</v>
      </c>
    </row>
    <row r="1193" customFormat="false" ht="15" hidden="false" customHeight="true" outlineLevel="0" collapsed="false">
      <c r="A1193" s="15" t="s">
        <v>2286</v>
      </c>
      <c r="B1193" s="15" t="s">
        <v>2287</v>
      </c>
      <c r="C1193" s="15" t="s">
        <v>134</v>
      </c>
      <c r="D1193" s="15" t="s">
        <v>541</v>
      </c>
      <c r="E1193" s="15" t="s">
        <v>136</v>
      </c>
      <c r="F1193" s="15" t="s">
        <v>137</v>
      </c>
      <c r="G1193" s="15" t="s">
        <v>236</v>
      </c>
      <c r="H1193" s="15" t="s">
        <v>136</v>
      </c>
      <c r="I1193" s="15" t="s">
        <v>243</v>
      </c>
      <c r="J1193" s="15" t="s">
        <v>150</v>
      </c>
      <c r="K1193" s="15" t="s">
        <v>2290</v>
      </c>
      <c r="L1193" s="15" t="n">
        <v>1774</v>
      </c>
      <c r="M1193" s="15" t="n">
        <v>1691</v>
      </c>
      <c r="N1193" s="15" t="n">
        <v>1420</v>
      </c>
      <c r="O1193" s="15" t="n">
        <v>367</v>
      </c>
      <c r="P1193" s="15" t="n">
        <v>5252</v>
      </c>
      <c r="Y1193" s="15" t="s">
        <v>142</v>
      </c>
      <c r="AB1193" s="15" t="s">
        <v>143</v>
      </c>
    </row>
    <row r="1194" customFormat="false" ht="15" hidden="false" customHeight="true" outlineLevel="0" collapsed="false">
      <c r="A1194" s="15" t="s">
        <v>2286</v>
      </c>
      <c r="B1194" s="15" t="s">
        <v>2287</v>
      </c>
      <c r="C1194" s="15" t="s">
        <v>134</v>
      </c>
      <c r="D1194" s="15" t="s">
        <v>541</v>
      </c>
      <c r="E1194" s="15" t="s">
        <v>136</v>
      </c>
      <c r="F1194" s="15" t="s">
        <v>137</v>
      </c>
      <c r="G1194" s="15" t="s">
        <v>236</v>
      </c>
      <c r="H1194" s="15" t="s">
        <v>136</v>
      </c>
      <c r="I1194" s="15" t="s">
        <v>243</v>
      </c>
      <c r="J1194" s="15" t="s">
        <v>166</v>
      </c>
      <c r="K1194" s="15" t="s">
        <v>2291</v>
      </c>
      <c r="M1194" s="15" t="n">
        <v>585</v>
      </c>
      <c r="N1194" s="15" t="n">
        <v>502</v>
      </c>
      <c r="O1194" s="15" t="n">
        <v>153</v>
      </c>
      <c r="P1194" s="15" t="n">
        <v>1240</v>
      </c>
      <c r="Y1194" s="15" t="s">
        <v>142</v>
      </c>
      <c r="AB1194" s="15" t="s">
        <v>143</v>
      </c>
    </row>
    <row r="1195" customFormat="false" ht="15" hidden="false" customHeight="true" outlineLevel="0" collapsed="false">
      <c r="A1195" s="15" t="s">
        <v>2286</v>
      </c>
      <c r="B1195" s="15" t="s">
        <v>2287</v>
      </c>
      <c r="C1195" s="15" t="s">
        <v>134</v>
      </c>
      <c r="D1195" s="15" t="s">
        <v>541</v>
      </c>
      <c r="E1195" s="15" t="s">
        <v>136</v>
      </c>
      <c r="F1195" s="15" t="s">
        <v>137</v>
      </c>
      <c r="G1195" s="15" t="s">
        <v>236</v>
      </c>
      <c r="H1195" s="15" t="s">
        <v>136</v>
      </c>
      <c r="I1195" s="15" t="s">
        <v>243</v>
      </c>
      <c r="J1195" s="15" t="s">
        <v>158</v>
      </c>
      <c r="K1195" s="15" t="s">
        <v>2292</v>
      </c>
      <c r="L1195" s="15" t="n">
        <v>367</v>
      </c>
      <c r="M1195" s="15" t="n">
        <v>317</v>
      </c>
      <c r="N1195" s="15" t="n">
        <v>415</v>
      </c>
      <c r="O1195" s="15" t="n">
        <v>59</v>
      </c>
      <c r="P1195" s="15" t="n">
        <v>1158</v>
      </c>
      <c r="Y1195" s="15" t="s">
        <v>142</v>
      </c>
      <c r="AB1195" s="15" t="s">
        <v>143</v>
      </c>
    </row>
    <row r="1196" customFormat="false" ht="15" hidden="false" customHeight="true" outlineLevel="0" collapsed="false">
      <c r="A1196" s="15" t="s">
        <v>2286</v>
      </c>
      <c r="B1196" s="15" t="s">
        <v>2287</v>
      </c>
      <c r="C1196" s="15" t="s">
        <v>134</v>
      </c>
      <c r="D1196" s="15" t="s">
        <v>541</v>
      </c>
      <c r="E1196" s="15" t="s">
        <v>136</v>
      </c>
      <c r="F1196" s="15" t="s">
        <v>137</v>
      </c>
      <c r="G1196" s="15" t="s">
        <v>236</v>
      </c>
      <c r="H1196" s="15" t="s">
        <v>136</v>
      </c>
      <c r="I1196" s="15" t="s">
        <v>243</v>
      </c>
      <c r="J1196" s="15" t="s">
        <v>169</v>
      </c>
      <c r="K1196" s="15" t="s">
        <v>2293</v>
      </c>
      <c r="L1196" s="15" t="n">
        <v>111</v>
      </c>
      <c r="M1196" s="15" t="n">
        <v>98</v>
      </c>
      <c r="N1196" s="15" t="n">
        <v>93</v>
      </c>
      <c r="O1196" s="15" t="n">
        <v>46</v>
      </c>
      <c r="P1196" s="15" t="n">
        <v>348</v>
      </c>
      <c r="Y1196" s="15" t="s">
        <v>142</v>
      </c>
      <c r="AB1196" s="15" t="s">
        <v>143</v>
      </c>
    </row>
    <row r="1197" customFormat="false" ht="15" hidden="false" customHeight="true" outlineLevel="0" collapsed="false">
      <c r="A1197" s="15" t="s">
        <v>2294</v>
      </c>
      <c r="B1197" s="15" t="s">
        <v>2295</v>
      </c>
      <c r="C1197" s="15" t="s">
        <v>217</v>
      </c>
      <c r="D1197" s="15" t="s">
        <v>218</v>
      </c>
      <c r="E1197" s="15" t="s">
        <v>136</v>
      </c>
      <c r="F1197" s="15" t="s">
        <v>137</v>
      </c>
      <c r="G1197" s="15" t="s">
        <v>219</v>
      </c>
      <c r="H1197" s="15" t="s">
        <v>136</v>
      </c>
      <c r="I1197" s="15" t="s">
        <v>139</v>
      </c>
      <c r="J1197" s="15" t="s">
        <v>150</v>
      </c>
      <c r="K1197" s="15" t="s">
        <v>2296</v>
      </c>
      <c r="L1197" s="15" t="n">
        <v>0</v>
      </c>
      <c r="P1197" s="15" t="n">
        <v>0</v>
      </c>
      <c r="Y1197" s="15" t="s">
        <v>142</v>
      </c>
      <c r="AB1197" s="15" t="s">
        <v>143</v>
      </c>
    </row>
    <row r="1198" customFormat="false" ht="15" hidden="false" customHeight="true" outlineLevel="0" collapsed="false">
      <c r="A1198" s="15" t="s">
        <v>2297</v>
      </c>
      <c r="B1198" s="15" t="s">
        <v>2298</v>
      </c>
      <c r="C1198" s="15" t="s">
        <v>148</v>
      </c>
      <c r="E1198" s="15" t="s">
        <v>136</v>
      </c>
      <c r="F1198" s="15" t="s">
        <v>137</v>
      </c>
      <c r="G1198" s="15" t="s">
        <v>2299</v>
      </c>
      <c r="H1198" s="15" t="s">
        <v>136</v>
      </c>
      <c r="I1198" s="15" t="s">
        <v>139</v>
      </c>
      <c r="J1198" s="15" t="s">
        <v>150</v>
      </c>
      <c r="K1198" s="15" t="s">
        <v>2300</v>
      </c>
      <c r="M1198" s="15" t="n">
        <v>79</v>
      </c>
      <c r="P1198" s="15" t="n">
        <v>79</v>
      </c>
      <c r="Y1198" s="15" t="s">
        <v>142</v>
      </c>
      <c r="AB1198" s="15" t="s">
        <v>143</v>
      </c>
    </row>
    <row r="1199" customFormat="false" ht="15" hidden="false" customHeight="true" outlineLevel="0" collapsed="false">
      <c r="A1199" s="15" t="s">
        <v>2301</v>
      </c>
      <c r="B1199" s="15" t="s">
        <v>2302</v>
      </c>
      <c r="C1199" s="15" t="s">
        <v>148</v>
      </c>
      <c r="E1199" s="15" t="s">
        <v>136</v>
      </c>
      <c r="F1199" s="15" t="s">
        <v>137</v>
      </c>
      <c r="G1199" s="15" t="s">
        <v>227</v>
      </c>
      <c r="H1199" s="15" t="s">
        <v>136</v>
      </c>
      <c r="I1199" s="15" t="s">
        <v>139</v>
      </c>
      <c r="J1199" s="15" t="s">
        <v>150</v>
      </c>
      <c r="K1199" s="15" t="s">
        <v>2303</v>
      </c>
      <c r="L1199" s="15" t="n">
        <v>20</v>
      </c>
      <c r="M1199" s="15" t="n">
        <v>3</v>
      </c>
      <c r="P1199" s="15" t="n">
        <v>23</v>
      </c>
      <c r="Y1199" s="15" t="s">
        <v>142</v>
      </c>
      <c r="AB1199" s="15" t="s">
        <v>143</v>
      </c>
    </row>
    <row r="1200" customFormat="false" ht="15" hidden="false" customHeight="true" outlineLevel="0" collapsed="false">
      <c r="A1200" s="15" t="s">
        <v>2301</v>
      </c>
      <c r="B1200" s="15" t="s">
        <v>2302</v>
      </c>
      <c r="C1200" s="15" t="s">
        <v>148</v>
      </c>
      <c r="E1200" s="15" t="s">
        <v>136</v>
      </c>
      <c r="F1200" s="15" t="s">
        <v>137</v>
      </c>
      <c r="G1200" s="15" t="s">
        <v>227</v>
      </c>
      <c r="H1200" s="15" t="s">
        <v>136</v>
      </c>
      <c r="I1200" s="15" t="s">
        <v>139</v>
      </c>
      <c r="J1200" s="15" t="s">
        <v>158</v>
      </c>
      <c r="K1200" s="15" t="s">
        <v>2304</v>
      </c>
      <c r="M1200" s="15" t="n">
        <v>12</v>
      </c>
      <c r="P1200" s="15" t="n">
        <v>12</v>
      </c>
      <c r="Y1200" s="15" t="s">
        <v>142</v>
      </c>
      <c r="AB1200" s="15" t="s">
        <v>143</v>
      </c>
    </row>
    <row r="1201" customFormat="false" ht="15" hidden="false" customHeight="true" outlineLevel="0" collapsed="false">
      <c r="A1201" s="15" t="s">
        <v>2305</v>
      </c>
      <c r="B1201" s="15" t="s">
        <v>2306</v>
      </c>
      <c r="C1201" s="15" t="s">
        <v>217</v>
      </c>
      <c r="D1201" s="15" t="s">
        <v>218</v>
      </c>
      <c r="E1201" s="15" t="s">
        <v>136</v>
      </c>
      <c r="F1201" s="15" t="s">
        <v>137</v>
      </c>
      <c r="G1201" s="15" t="s">
        <v>1136</v>
      </c>
      <c r="H1201" s="15" t="s">
        <v>136</v>
      </c>
      <c r="I1201" s="15" t="s">
        <v>243</v>
      </c>
      <c r="J1201" s="15" t="s">
        <v>140</v>
      </c>
      <c r="K1201" s="15" t="s">
        <v>2307</v>
      </c>
      <c r="M1201" s="15" t="n">
        <v>4</v>
      </c>
      <c r="N1201" s="15" t="n">
        <v>7</v>
      </c>
      <c r="P1201" s="15" t="n">
        <v>11</v>
      </c>
      <c r="Y1201" s="15" t="s">
        <v>142</v>
      </c>
      <c r="AB1201" s="15" t="s">
        <v>143</v>
      </c>
    </row>
    <row r="1202" customFormat="false" ht="15" hidden="false" customHeight="true" outlineLevel="0" collapsed="false">
      <c r="A1202" s="15" t="s">
        <v>2305</v>
      </c>
      <c r="B1202" s="15" t="s">
        <v>2306</v>
      </c>
      <c r="C1202" s="15" t="s">
        <v>217</v>
      </c>
      <c r="D1202" s="15" t="s">
        <v>218</v>
      </c>
      <c r="E1202" s="15" t="s">
        <v>136</v>
      </c>
      <c r="F1202" s="15" t="s">
        <v>137</v>
      </c>
      <c r="G1202" s="15" t="s">
        <v>1136</v>
      </c>
      <c r="H1202" s="15" t="s">
        <v>136</v>
      </c>
      <c r="I1202" s="15" t="s">
        <v>243</v>
      </c>
      <c r="J1202" s="15" t="s">
        <v>150</v>
      </c>
      <c r="K1202" s="15" t="s">
        <v>2308</v>
      </c>
      <c r="L1202" s="15" t="n">
        <v>150</v>
      </c>
      <c r="M1202" s="15" t="n">
        <v>50</v>
      </c>
      <c r="N1202" s="15" t="n">
        <v>172</v>
      </c>
      <c r="O1202" s="15" t="n">
        <v>39</v>
      </c>
      <c r="P1202" s="15" t="n">
        <v>411</v>
      </c>
      <c r="Y1202" s="15" t="s">
        <v>142</v>
      </c>
      <c r="AB1202" s="15" t="s">
        <v>143</v>
      </c>
    </row>
    <row r="1203" customFormat="false" ht="15" hidden="false" customHeight="true" outlineLevel="0" collapsed="false">
      <c r="A1203" s="15" t="s">
        <v>2305</v>
      </c>
      <c r="B1203" s="15" t="s">
        <v>2306</v>
      </c>
      <c r="C1203" s="15" t="s">
        <v>217</v>
      </c>
      <c r="D1203" s="15" t="s">
        <v>218</v>
      </c>
      <c r="E1203" s="15" t="s">
        <v>136</v>
      </c>
      <c r="F1203" s="15" t="s">
        <v>137</v>
      </c>
      <c r="G1203" s="15" t="s">
        <v>1136</v>
      </c>
      <c r="H1203" s="15" t="s">
        <v>136</v>
      </c>
      <c r="I1203" s="15" t="s">
        <v>243</v>
      </c>
      <c r="J1203" s="15" t="s">
        <v>158</v>
      </c>
      <c r="K1203" s="15" t="s">
        <v>2309</v>
      </c>
      <c r="L1203" s="15" t="n">
        <v>28</v>
      </c>
      <c r="M1203" s="15" t="n">
        <v>47</v>
      </c>
      <c r="N1203" s="15" t="n">
        <v>13</v>
      </c>
      <c r="O1203" s="15" t="n">
        <v>9</v>
      </c>
      <c r="P1203" s="15" t="n">
        <v>97</v>
      </c>
      <c r="Y1203" s="15" t="s">
        <v>142</v>
      </c>
      <c r="AB1203" s="15" t="s">
        <v>143</v>
      </c>
    </row>
    <row r="1204" customFormat="false" ht="15" hidden="false" customHeight="true" outlineLevel="0" collapsed="false">
      <c r="A1204" s="15" t="s">
        <v>2305</v>
      </c>
      <c r="B1204" s="15" t="s">
        <v>2306</v>
      </c>
      <c r="C1204" s="15" t="s">
        <v>217</v>
      </c>
      <c r="D1204" s="15" t="s">
        <v>218</v>
      </c>
      <c r="E1204" s="15" t="s">
        <v>136</v>
      </c>
      <c r="F1204" s="15" t="s">
        <v>137</v>
      </c>
      <c r="G1204" s="15" t="s">
        <v>1136</v>
      </c>
      <c r="H1204" s="15" t="s">
        <v>136</v>
      </c>
      <c r="I1204" s="15" t="s">
        <v>243</v>
      </c>
      <c r="J1204" s="15" t="s">
        <v>169</v>
      </c>
      <c r="K1204" s="15" t="s">
        <v>2310</v>
      </c>
      <c r="M1204" s="15" t="n">
        <v>1</v>
      </c>
      <c r="N1204" s="15" t="n">
        <v>6</v>
      </c>
      <c r="P1204" s="15" t="n">
        <v>7</v>
      </c>
      <c r="Y1204" s="15" t="s">
        <v>142</v>
      </c>
      <c r="AB1204" s="15" t="s">
        <v>143</v>
      </c>
    </row>
    <row r="1205" customFormat="false" ht="15" hidden="false" customHeight="true" outlineLevel="0" collapsed="false">
      <c r="A1205" s="15" t="s">
        <v>2311</v>
      </c>
      <c r="B1205" s="15" t="s">
        <v>2312</v>
      </c>
      <c r="C1205" s="15" t="s">
        <v>148</v>
      </c>
      <c r="E1205" s="15" t="s">
        <v>136</v>
      </c>
      <c r="F1205" s="15" t="s">
        <v>137</v>
      </c>
      <c r="G1205" s="15" t="s">
        <v>136</v>
      </c>
      <c r="H1205" s="15" t="s">
        <v>136</v>
      </c>
      <c r="I1205" s="15" t="s">
        <v>139</v>
      </c>
      <c r="J1205" s="15" t="s">
        <v>140</v>
      </c>
      <c r="K1205" s="15" t="s">
        <v>2313</v>
      </c>
      <c r="L1205" s="15" t="n">
        <v>6</v>
      </c>
      <c r="P1205" s="15" t="n">
        <v>6</v>
      </c>
      <c r="Y1205" s="15" t="s">
        <v>142</v>
      </c>
      <c r="AB1205" s="15" t="s">
        <v>143</v>
      </c>
    </row>
    <row r="1206" customFormat="false" ht="15" hidden="false" customHeight="true" outlineLevel="0" collapsed="false">
      <c r="A1206" s="15" t="s">
        <v>2314</v>
      </c>
      <c r="B1206" s="15" t="s">
        <v>2315</v>
      </c>
      <c r="C1206" s="15" t="s">
        <v>217</v>
      </c>
      <c r="D1206" s="15" t="s">
        <v>235</v>
      </c>
      <c r="E1206" s="15" t="s">
        <v>136</v>
      </c>
      <c r="F1206" s="15" t="s">
        <v>137</v>
      </c>
      <c r="G1206" s="15" t="s">
        <v>219</v>
      </c>
      <c r="H1206" s="15" t="s">
        <v>136</v>
      </c>
      <c r="I1206" s="15" t="s">
        <v>139</v>
      </c>
      <c r="J1206" s="15" t="s">
        <v>150</v>
      </c>
      <c r="K1206" s="15" t="s">
        <v>2316</v>
      </c>
      <c r="L1206" s="15" t="n">
        <v>4</v>
      </c>
      <c r="N1206" s="15" t="n">
        <v>86</v>
      </c>
      <c r="O1206" s="15" t="n">
        <v>30</v>
      </c>
      <c r="P1206" s="15" t="n">
        <v>120</v>
      </c>
      <c r="Y1206" s="15" t="s">
        <v>142</v>
      </c>
      <c r="AB1206" s="15" t="s">
        <v>143</v>
      </c>
    </row>
    <row r="1207" customFormat="false" ht="15" hidden="false" customHeight="true" outlineLevel="0" collapsed="false">
      <c r="A1207" s="15" t="s">
        <v>2314</v>
      </c>
      <c r="B1207" s="15" t="s">
        <v>2315</v>
      </c>
      <c r="C1207" s="15" t="s">
        <v>217</v>
      </c>
      <c r="D1207" s="15" t="s">
        <v>235</v>
      </c>
      <c r="E1207" s="15" t="s">
        <v>136</v>
      </c>
      <c r="F1207" s="15" t="s">
        <v>137</v>
      </c>
      <c r="G1207" s="15" t="s">
        <v>219</v>
      </c>
      <c r="H1207" s="15" t="s">
        <v>136</v>
      </c>
      <c r="I1207" s="15" t="s">
        <v>139</v>
      </c>
      <c r="J1207" s="15" t="s">
        <v>166</v>
      </c>
      <c r="K1207" s="15" t="s">
        <v>2317</v>
      </c>
      <c r="O1207" s="15" t="n">
        <v>19</v>
      </c>
      <c r="P1207" s="15" t="n">
        <v>19</v>
      </c>
      <c r="Y1207" s="15" t="s">
        <v>142</v>
      </c>
      <c r="AB1207" s="15" t="s">
        <v>143</v>
      </c>
    </row>
    <row r="1208" customFormat="false" ht="15" hidden="false" customHeight="true" outlineLevel="0" collapsed="false">
      <c r="A1208" s="15" t="s">
        <v>2314</v>
      </c>
      <c r="B1208" s="15" t="s">
        <v>2315</v>
      </c>
      <c r="C1208" s="15" t="s">
        <v>217</v>
      </c>
      <c r="D1208" s="15" t="s">
        <v>235</v>
      </c>
      <c r="E1208" s="15" t="s">
        <v>136</v>
      </c>
      <c r="F1208" s="15" t="s">
        <v>137</v>
      </c>
      <c r="G1208" s="15" t="s">
        <v>219</v>
      </c>
      <c r="H1208" s="15" t="s">
        <v>136</v>
      </c>
      <c r="I1208" s="15" t="s">
        <v>139</v>
      </c>
      <c r="J1208" s="15" t="s">
        <v>158</v>
      </c>
      <c r="K1208" s="15" t="s">
        <v>2318</v>
      </c>
      <c r="O1208" s="15" t="n">
        <v>40</v>
      </c>
      <c r="P1208" s="15" t="n">
        <v>40</v>
      </c>
      <c r="Y1208" s="15" t="s">
        <v>142</v>
      </c>
      <c r="AB1208" s="15" t="s">
        <v>143</v>
      </c>
    </row>
    <row r="1209" customFormat="false" ht="15" hidden="false" customHeight="true" outlineLevel="0" collapsed="false">
      <c r="A1209" s="15" t="s">
        <v>2314</v>
      </c>
      <c r="B1209" s="15" t="s">
        <v>2315</v>
      </c>
      <c r="C1209" s="15" t="s">
        <v>217</v>
      </c>
      <c r="D1209" s="15" t="s">
        <v>235</v>
      </c>
      <c r="E1209" s="15" t="s">
        <v>136</v>
      </c>
      <c r="F1209" s="15" t="s">
        <v>137</v>
      </c>
      <c r="G1209" s="15" t="s">
        <v>219</v>
      </c>
      <c r="H1209" s="15" t="s">
        <v>136</v>
      </c>
      <c r="I1209" s="15" t="s">
        <v>139</v>
      </c>
      <c r="J1209" s="15" t="s">
        <v>169</v>
      </c>
      <c r="K1209" s="15" t="s">
        <v>2319</v>
      </c>
      <c r="N1209" s="15" t="n">
        <v>1</v>
      </c>
      <c r="O1209" s="15" t="n">
        <v>3</v>
      </c>
      <c r="P1209" s="15" t="n">
        <v>4</v>
      </c>
      <c r="Y1209" s="15" t="s">
        <v>142</v>
      </c>
      <c r="AB1209" s="15" t="s">
        <v>143</v>
      </c>
    </row>
    <row r="1210" customFormat="false" ht="15" hidden="false" customHeight="true" outlineLevel="0" collapsed="false">
      <c r="A1210" s="15" t="s">
        <v>2320</v>
      </c>
      <c r="B1210" s="15" t="s">
        <v>2321</v>
      </c>
      <c r="C1210" s="15" t="s">
        <v>148</v>
      </c>
      <c r="E1210" s="15" t="s">
        <v>136</v>
      </c>
      <c r="F1210" s="15" t="s">
        <v>137</v>
      </c>
      <c r="G1210" s="15" t="s">
        <v>308</v>
      </c>
      <c r="H1210" s="15" t="s">
        <v>136</v>
      </c>
      <c r="I1210" s="15" t="s">
        <v>139</v>
      </c>
      <c r="J1210" s="15" t="s">
        <v>150</v>
      </c>
      <c r="K1210" s="15" t="s">
        <v>2322</v>
      </c>
      <c r="N1210" s="15" t="n">
        <v>0</v>
      </c>
      <c r="P1210" s="15" t="n">
        <v>0</v>
      </c>
      <c r="Y1210" s="15" t="s">
        <v>142</v>
      </c>
      <c r="AB1210" s="15" t="s">
        <v>143</v>
      </c>
    </row>
    <row r="1211" customFormat="false" ht="15" hidden="false" customHeight="true" outlineLevel="0" collapsed="false">
      <c r="A1211" s="15" t="s">
        <v>2320</v>
      </c>
      <c r="B1211" s="15" t="s">
        <v>2321</v>
      </c>
      <c r="C1211" s="15" t="s">
        <v>148</v>
      </c>
      <c r="E1211" s="15" t="s">
        <v>136</v>
      </c>
      <c r="F1211" s="15" t="s">
        <v>137</v>
      </c>
      <c r="G1211" s="15" t="s">
        <v>308</v>
      </c>
      <c r="H1211" s="15" t="s">
        <v>136</v>
      </c>
      <c r="I1211" s="15" t="s">
        <v>139</v>
      </c>
      <c r="J1211" s="15" t="s">
        <v>158</v>
      </c>
      <c r="K1211" s="15" t="s">
        <v>2323</v>
      </c>
      <c r="N1211" s="15" t="n">
        <v>0</v>
      </c>
      <c r="P1211" s="15" t="n">
        <v>0</v>
      </c>
      <c r="Y1211" s="15" t="s">
        <v>142</v>
      </c>
      <c r="AB1211" s="15" t="s">
        <v>143</v>
      </c>
    </row>
    <row r="1212" customFormat="false" ht="15" hidden="false" customHeight="true" outlineLevel="0" collapsed="false">
      <c r="A1212" s="15" t="s">
        <v>2324</v>
      </c>
      <c r="B1212" s="15" t="s">
        <v>2325</v>
      </c>
      <c r="C1212" s="15" t="s">
        <v>134</v>
      </c>
      <c r="D1212" s="15" t="s">
        <v>135</v>
      </c>
      <c r="E1212" s="15" t="s">
        <v>136</v>
      </c>
      <c r="F1212" s="15" t="s">
        <v>137</v>
      </c>
      <c r="G1212" s="15" t="s">
        <v>2218</v>
      </c>
      <c r="H1212" s="15" t="s">
        <v>136</v>
      </c>
      <c r="I1212" s="15" t="s">
        <v>139</v>
      </c>
      <c r="J1212" s="15" t="s">
        <v>140</v>
      </c>
      <c r="K1212" s="15" t="s">
        <v>2326</v>
      </c>
      <c r="N1212" s="15" t="n">
        <v>6</v>
      </c>
      <c r="O1212" s="15" t="n">
        <v>10</v>
      </c>
      <c r="P1212" s="15" t="n">
        <v>16</v>
      </c>
      <c r="Y1212" s="15" t="s">
        <v>142</v>
      </c>
      <c r="AB1212" s="15" t="s">
        <v>143</v>
      </c>
    </row>
    <row r="1213" customFormat="false" ht="15" hidden="false" customHeight="true" outlineLevel="0" collapsed="false">
      <c r="A1213" s="15" t="s">
        <v>2324</v>
      </c>
      <c r="B1213" s="15" t="s">
        <v>2325</v>
      </c>
      <c r="C1213" s="15" t="s">
        <v>134</v>
      </c>
      <c r="D1213" s="15" t="s">
        <v>135</v>
      </c>
      <c r="E1213" s="15" t="s">
        <v>136</v>
      </c>
      <c r="F1213" s="15" t="s">
        <v>137</v>
      </c>
      <c r="G1213" s="15" t="s">
        <v>2218</v>
      </c>
      <c r="H1213" s="15" t="s">
        <v>136</v>
      </c>
      <c r="I1213" s="15" t="s">
        <v>139</v>
      </c>
      <c r="J1213" s="15" t="s">
        <v>150</v>
      </c>
      <c r="K1213" s="15" t="s">
        <v>2327</v>
      </c>
      <c r="N1213" s="15" t="n">
        <v>7</v>
      </c>
      <c r="O1213" s="15" t="n">
        <v>196</v>
      </c>
      <c r="P1213" s="15" t="n">
        <v>203</v>
      </c>
      <c r="Y1213" s="15" t="s">
        <v>142</v>
      </c>
      <c r="AB1213" s="15" t="s">
        <v>143</v>
      </c>
    </row>
    <row r="1214" customFormat="false" ht="15" hidden="false" customHeight="true" outlineLevel="0" collapsed="false">
      <c r="A1214" s="15" t="s">
        <v>2324</v>
      </c>
      <c r="B1214" s="15" t="s">
        <v>2325</v>
      </c>
      <c r="C1214" s="15" t="s">
        <v>134</v>
      </c>
      <c r="D1214" s="15" t="s">
        <v>135</v>
      </c>
      <c r="E1214" s="15" t="s">
        <v>136</v>
      </c>
      <c r="F1214" s="15" t="s">
        <v>137</v>
      </c>
      <c r="G1214" s="15" t="s">
        <v>2218</v>
      </c>
      <c r="H1214" s="15" t="s">
        <v>136</v>
      </c>
      <c r="I1214" s="15" t="s">
        <v>139</v>
      </c>
      <c r="J1214" s="15" t="s">
        <v>166</v>
      </c>
      <c r="K1214" s="15" t="s">
        <v>2328</v>
      </c>
      <c r="M1214" s="15" t="n">
        <v>12</v>
      </c>
      <c r="O1214" s="15" t="n">
        <v>46</v>
      </c>
      <c r="P1214" s="15" t="n">
        <v>58</v>
      </c>
      <c r="Y1214" s="15" t="s">
        <v>142</v>
      </c>
      <c r="AB1214" s="15" t="s">
        <v>143</v>
      </c>
    </row>
    <row r="1215" customFormat="false" ht="15" hidden="false" customHeight="true" outlineLevel="0" collapsed="false">
      <c r="A1215" s="15" t="s">
        <v>2329</v>
      </c>
      <c r="B1215" s="15" t="s">
        <v>2330</v>
      </c>
      <c r="C1215" s="15" t="s">
        <v>134</v>
      </c>
      <c r="D1215" s="15" t="s">
        <v>135</v>
      </c>
      <c r="E1215" s="15" t="s">
        <v>136</v>
      </c>
      <c r="F1215" s="15" t="s">
        <v>137</v>
      </c>
      <c r="G1215" s="15" t="s">
        <v>974</v>
      </c>
      <c r="H1215" s="15" t="s">
        <v>136</v>
      </c>
      <c r="I1215" s="15" t="s">
        <v>139</v>
      </c>
      <c r="J1215" s="15" t="s">
        <v>140</v>
      </c>
      <c r="K1215" s="15" t="s">
        <v>2331</v>
      </c>
      <c r="N1215" s="15" t="n">
        <v>638</v>
      </c>
      <c r="O1215" s="15" t="n">
        <v>512</v>
      </c>
      <c r="P1215" s="15" t="n">
        <v>1150</v>
      </c>
      <c r="Y1215" s="15" t="s">
        <v>142</v>
      </c>
      <c r="AB1215" s="15" t="s">
        <v>143</v>
      </c>
    </row>
    <row r="1216" customFormat="false" ht="15" hidden="false" customHeight="true" outlineLevel="0" collapsed="false">
      <c r="A1216" s="15" t="s">
        <v>2329</v>
      </c>
      <c r="B1216" s="15" t="s">
        <v>2330</v>
      </c>
      <c r="C1216" s="15" t="s">
        <v>134</v>
      </c>
      <c r="D1216" s="15" t="s">
        <v>135</v>
      </c>
      <c r="E1216" s="15" t="s">
        <v>136</v>
      </c>
      <c r="F1216" s="15" t="s">
        <v>137</v>
      </c>
      <c r="G1216" s="15" t="s">
        <v>974</v>
      </c>
      <c r="H1216" s="15" t="s">
        <v>136</v>
      </c>
      <c r="I1216" s="15" t="s">
        <v>139</v>
      </c>
      <c r="J1216" s="15" t="s">
        <v>144</v>
      </c>
      <c r="K1216" s="15" t="s">
        <v>2332</v>
      </c>
      <c r="N1216" s="15" t="n">
        <v>132</v>
      </c>
      <c r="O1216" s="15" t="n">
        <v>236</v>
      </c>
      <c r="P1216" s="15" t="n">
        <v>368</v>
      </c>
      <c r="Y1216" s="15" t="s">
        <v>142</v>
      </c>
      <c r="AB1216" s="15" t="s">
        <v>143</v>
      </c>
    </row>
    <row r="1217" customFormat="false" ht="15" hidden="false" customHeight="true" outlineLevel="0" collapsed="false">
      <c r="A1217" s="15" t="s">
        <v>2329</v>
      </c>
      <c r="B1217" s="15" t="s">
        <v>2330</v>
      </c>
      <c r="C1217" s="15" t="s">
        <v>134</v>
      </c>
      <c r="D1217" s="15" t="s">
        <v>135</v>
      </c>
      <c r="E1217" s="15" t="s">
        <v>136</v>
      </c>
      <c r="F1217" s="15" t="s">
        <v>137</v>
      </c>
      <c r="G1217" s="15" t="s">
        <v>974</v>
      </c>
      <c r="H1217" s="15" t="s">
        <v>136</v>
      </c>
      <c r="I1217" s="15" t="s">
        <v>139</v>
      </c>
      <c r="J1217" s="15" t="s">
        <v>150</v>
      </c>
      <c r="K1217" s="15" t="s">
        <v>2333</v>
      </c>
      <c r="N1217" s="15" t="n">
        <v>61</v>
      </c>
      <c r="P1217" s="15" t="n">
        <v>61</v>
      </c>
      <c r="Y1217" s="15" t="s">
        <v>142</v>
      </c>
      <c r="AB1217" s="15" t="s">
        <v>143</v>
      </c>
    </row>
    <row r="1218" customFormat="false" ht="15" hidden="false" customHeight="true" outlineLevel="0" collapsed="false">
      <c r="A1218" s="15" t="s">
        <v>2329</v>
      </c>
      <c r="B1218" s="15" t="s">
        <v>2330</v>
      </c>
      <c r="C1218" s="15" t="s">
        <v>134</v>
      </c>
      <c r="D1218" s="15" t="s">
        <v>135</v>
      </c>
      <c r="E1218" s="15" t="s">
        <v>136</v>
      </c>
      <c r="F1218" s="15" t="s">
        <v>137</v>
      </c>
      <c r="G1218" s="15" t="s">
        <v>974</v>
      </c>
      <c r="H1218" s="15" t="s">
        <v>136</v>
      </c>
      <c r="I1218" s="15" t="s">
        <v>139</v>
      </c>
      <c r="J1218" s="15" t="s">
        <v>158</v>
      </c>
      <c r="K1218" s="15" t="s">
        <v>2334</v>
      </c>
      <c r="N1218" s="15" t="n">
        <v>25</v>
      </c>
      <c r="P1218" s="15" t="n">
        <v>25</v>
      </c>
      <c r="Y1218" s="15" t="s">
        <v>142</v>
      </c>
      <c r="AB1218" s="15" t="s">
        <v>143</v>
      </c>
    </row>
    <row r="1219" customFormat="false" ht="15" hidden="false" customHeight="true" outlineLevel="0" collapsed="false">
      <c r="A1219" s="15" t="s">
        <v>2335</v>
      </c>
      <c r="B1219" s="15" t="s">
        <v>2336</v>
      </c>
      <c r="C1219" s="15" t="s">
        <v>148</v>
      </c>
      <c r="E1219" s="15" t="s">
        <v>136</v>
      </c>
      <c r="F1219" s="15" t="s">
        <v>137</v>
      </c>
      <c r="G1219" s="15" t="s">
        <v>308</v>
      </c>
      <c r="H1219" s="15" t="s">
        <v>136</v>
      </c>
      <c r="I1219" s="15" t="s">
        <v>139</v>
      </c>
      <c r="J1219" s="15" t="s">
        <v>158</v>
      </c>
      <c r="K1219" s="15" t="s">
        <v>2337</v>
      </c>
      <c r="M1219" s="15" t="n">
        <v>5</v>
      </c>
      <c r="P1219" s="15" t="n">
        <v>5</v>
      </c>
      <c r="Y1219" s="15" t="s">
        <v>142</v>
      </c>
      <c r="AB1219" s="15" t="s">
        <v>143</v>
      </c>
    </row>
    <row r="1220" customFormat="false" ht="15" hidden="false" customHeight="true" outlineLevel="0" collapsed="false">
      <c r="A1220" s="15" t="s">
        <v>2338</v>
      </c>
      <c r="B1220" s="15" t="s">
        <v>2339</v>
      </c>
      <c r="C1220" s="15" t="s">
        <v>148</v>
      </c>
      <c r="E1220" s="15" t="s">
        <v>136</v>
      </c>
      <c r="F1220" s="15" t="s">
        <v>137</v>
      </c>
      <c r="G1220" s="15" t="s">
        <v>2340</v>
      </c>
      <c r="H1220" s="15" t="s">
        <v>136</v>
      </c>
      <c r="I1220" s="15" t="s">
        <v>139</v>
      </c>
      <c r="J1220" s="15" t="s">
        <v>150</v>
      </c>
      <c r="K1220" s="15" t="s">
        <v>2341</v>
      </c>
      <c r="L1220" s="15" t="n">
        <v>3</v>
      </c>
      <c r="P1220" s="15" t="n">
        <v>3</v>
      </c>
      <c r="Y1220" s="15" t="s">
        <v>142</v>
      </c>
      <c r="AB1220" s="15" t="s">
        <v>143</v>
      </c>
    </row>
    <row r="1221" customFormat="false" ht="15" hidden="false" customHeight="true" outlineLevel="0" collapsed="false">
      <c r="A1221" s="15" t="s">
        <v>2338</v>
      </c>
      <c r="B1221" s="15" t="s">
        <v>2339</v>
      </c>
      <c r="C1221" s="15" t="s">
        <v>148</v>
      </c>
      <c r="E1221" s="15" t="s">
        <v>136</v>
      </c>
      <c r="F1221" s="15" t="s">
        <v>137</v>
      </c>
      <c r="G1221" s="15" t="s">
        <v>2340</v>
      </c>
      <c r="H1221" s="15" t="s">
        <v>136</v>
      </c>
      <c r="I1221" s="15" t="s">
        <v>139</v>
      </c>
      <c r="J1221" s="15" t="s">
        <v>158</v>
      </c>
      <c r="K1221" s="15" t="s">
        <v>2342</v>
      </c>
      <c r="L1221" s="15" t="n">
        <v>6</v>
      </c>
      <c r="P1221" s="15" t="n">
        <v>6</v>
      </c>
      <c r="Y1221" s="15" t="s">
        <v>142</v>
      </c>
      <c r="AB1221" s="15" t="s">
        <v>143</v>
      </c>
    </row>
    <row r="1222" customFormat="false" ht="15" hidden="false" customHeight="true" outlineLevel="0" collapsed="false">
      <c r="A1222" s="15" t="s">
        <v>2343</v>
      </c>
      <c r="B1222" s="15" t="s">
        <v>2344</v>
      </c>
      <c r="C1222" s="15" t="s">
        <v>148</v>
      </c>
      <c r="E1222" s="15" t="s">
        <v>136</v>
      </c>
      <c r="F1222" s="15" t="s">
        <v>137</v>
      </c>
      <c r="G1222" s="15" t="s">
        <v>847</v>
      </c>
      <c r="H1222" s="15" t="s">
        <v>136</v>
      </c>
      <c r="I1222" s="15" t="s">
        <v>139</v>
      </c>
      <c r="J1222" s="15" t="s">
        <v>150</v>
      </c>
      <c r="K1222" s="15" t="s">
        <v>2345</v>
      </c>
      <c r="L1222" s="15" t="n">
        <v>29</v>
      </c>
      <c r="P1222" s="15" t="n">
        <v>29</v>
      </c>
      <c r="Y1222" s="15" t="s">
        <v>142</v>
      </c>
      <c r="AB1222" s="15" t="s">
        <v>143</v>
      </c>
    </row>
    <row r="1223" customFormat="false" ht="15" hidden="false" customHeight="true" outlineLevel="0" collapsed="false">
      <c r="A1223" s="15" t="s">
        <v>2343</v>
      </c>
      <c r="B1223" s="15" t="s">
        <v>2344</v>
      </c>
      <c r="C1223" s="15" t="s">
        <v>148</v>
      </c>
      <c r="E1223" s="15" t="s">
        <v>136</v>
      </c>
      <c r="F1223" s="15" t="s">
        <v>137</v>
      </c>
      <c r="G1223" s="15" t="s">
        <v>847</v>
      </c>
      <c r="H1223" s="15" t="s">
        <v>136</v>
      </c>
      <c r="I1223" s="15" t="s">
        <v>139</v>
      </c>
      <c r="J1223" s="15" t="s">
        <v>166</v>
      </c>
      <c r="K1223" s="15" t="s">
        <v>2346</v>
      </c>
      <c r="L1223" s="15" t="n">
        <v>4</v>
      </c>
      <c r="P1223" s="15" t="n">
        <v>4</v>
      </c>
      <c r="Y1223" s="15" t="s">
        <v>142</v>
      </c>
      <c r="AB1223" s="15" t="s">
        <v>143</v>
      </c>
    </row>
    <row r="1224" customFormat="false" ht="15" hidden="false" customHeight="true" outlineLevel="0" collapsed="false">
      <c r="A1224" s="15" t="s">
        <v>2343</v>
      </c>
      <c r="B1224" s="15" t="s">
        <v>2344</v>
      </c>
      <c r="C1224" s="15" t="s">
        <v>148</v>
      </c>
      <c r="E1224" s="15" t="s">
        <v>136</v>
      </c>
      <c r="F1224" s="15" t="s">
        <v>137</v>
      </c>
      <c r="G1224" s="15" t="s">
        <v>847</v>
      </c>
      <c r="H1224" s="15" t="s">
        <v>136</v>
      </c>
      <c r="I1224" s="15" t="s">
        <v>139</v>
      </c>
      <c r="J1224" s="15" t="s">
        <v>158</v>
      </c>
      <c r="K1224" s="15" t="s">
        <v>2347</v>
      </c>
      <c r="L1224" s="15" t="n">
        <v>5</v>
      </c>
      <c r="P1224" s="15" t="n">
        <v>5</v>
      </c>
      <c r="Y1224" s="15" t="s">
        <v>142</v>
      </c>
      <c r="AB1224" s="15" t="s">
        <v>143</v>
      </c>
    </row>
    <row r="1225" customFormat="false" ht="15" hidden="false" customHeight="true" outlineLevel="0" collapsed="false">
      <c r="A1225" s="15" t="s">
        <v>2348</v>
      </c>
      <c r="B1225" s="15" t="s">
        <v>2349</v>
      </c>
      <c r="C1225" s="15" t="s">
        <v>217</v>
      </c>
      <c r="D1225" s="15" t="s">
        <v>218</v>
      </c>
      <c r="E1225" s="15" t="s">
        <v>136</v>
      </c>
      <c r="F1225" s="15" t="s">
        <v>137</v>
      </c>
      <c r="G1225" s="15" t="s">
        <v>974</v>
      </c>
      <c r="H1225" s="15" t="s">
        <v>136</v>
      </c>
      <c r="I1225" s="15" t="s">
        <v>139</v>
      </c>
      <c r="J1225" s="15" t="s">
        <v>150</v>
      </c>
      <c r="K1225" s="15" t="s">
        <v>2350</v>
      </c>
      <c r="L1225" s="15" t="n">
        <v>109</v>
      </c>
      <c r="M1225" s="15" t="n">
        <v>18</v>
      </c>
      <c r="N1225" s="15" t="n">
        <v>38</v>
      </c>
      <c r="P1225" s="15" t="n">
        <v>165</v>
      </c>
      <c r="Y1225" s="15" t="s">
        <v>142</v>
      </c>
      <c r="AB1225" s="15" t="s">
        <v>143</v>
      </c>
    </row>
    <row r="1226" customFormat="false" ht="15" hidden="false" customHeight="true" outlineLevel="0" collapsed="false">
      <c r="A1226" s="15" t="s">
        <v>2351</v>
      </c>
      <c r="B1226" s="15" t="s">
        <v>2352</v>
      </c>
      <c r="C1226" s="15" t="s">
        <v>217</v>
      </c>
      <c r="D1226" s="15" t="s">
        <v>235</v>
      </c>
      <c r="E1226" s="15" t="s">
        <v>136</v>
      </c>
      <c r="F1226" s="15" t="s">
        <v>137</v>
      </c>
      <c r="G1226" s="15" t="s">
        <v>379</v>
      </c>
      <c r="H1226" s="15" t="s">
        <v>136</v>
      </c>
      <c r="I1226" s="15" t="s">
        <v>139</v>
      </c>
      <c r="J1226" s="15" t="s">
        <v>150</v>
      </c>
      <c r="K1226" s="15" t="s">
        <v>2353</v>
      </c>
      <c r="L1226" s="15" t="n">
        <v>2</v>
      </c>
      <c r="P1226" s="15" t="n">
        <v>2</v>
      </c>
      <c r="Y1226" s="15" t="s">
        <v>142</v>
      </c>
      <c r="AB1226" s="15" t="s">
        <v>143</v>
      </c>
    </row>
    <row r="1227" customFormat="false" ht="15" hidden="false" customHeight="true" outlineLevel="0" collapsed="false">
      <c r="A1227" s="15" t="s">
        <v>2354</v>
      </c>
      <c r="B1227" s="15" t="s">
        <v>2355</v>
      </c>
      <c r="C1227" s="15" t="s">
        <v>217</v>
      </c>
      <c r="D1227" s="15" t="s">
        <v>218</v>
      </c>
      <c r="E1227" s="15" t="s">
        <v>136</v>
      </c>
      <c r="F1227" s="15" t="s">
        <v>137</v>
      </c>
      <c r="G1227" s="15" t="s">
        <v>308</v>
      </c>
      <c r="H1227" s="15" t="s">
        <v>136</v>
      </c>
      <c r="I1227" s="15" t="s">
        <v>243</v>
      </c>
      <c r="J1227" s="15" t="s">
        <v>140</v>
      </c>
      <c r="K1227" s="15" t="s">
        <v>2356</v>
      </c>
      <c r="L1227" s="15" t="n">
        <v>19</v>
      </c>
      <c r="M1227" s="15" t="n">
        <v>3</v>
      </c>
      <c r="N1227" s="15" t="n">
        <v>3</v>
      </c>
      <c r="P1227" s="15" t="n">
        <v>25</v>
      </c>
      <c r="Y1227" s="15" t="s">
        <v>142</v>
      </c>
      <c r="AB1227" s="15" t="s">
        <v>143</v>
      </c>
    </row>
    <row r="1228" customFormat="false" ht="15" hidden="false" customHeight="true" outlineLevel="0" collapsed="false">
      <c r="A1228" s="15" t="s">
        <v>2354</v>
      </c>
      <c r="B1228" s="15" t="s">
        <v>2355</v>
      </c>
      <c r="C1228" s="15" t="s">
        <v>217</v>
      </c>
      <c r="D1228" s="15" t="s">
        <v>218</v>
      </c>
      <c r="E1228" s="15" t="s">
        <v>136</v>
      </c>
      <c r="F1228" s="15" t="s">
        <v>137</v>
      </c>
      <c r="G1228" s="15" t="s">
        <v>308</v>
      </c>
      <c r="H1228" s="15" t="s">
        <v>136</v>
      </c>
      <c r="I1228" s="15" t="s">
        <v>243</v>
      </c>
      <c r="J1228" s="15" t="s">
        <v>150</v>
      </c>
      <c r="K1228" s="15" t="s">
        <v>2357</v>
      </c>
      <c r="L1228" s="15" t="n">
        <v>158</v>
      </c>
      <c r="M1228" s="15" t="n">
        <v>151</v>
      </c>
      <c r="N1228" s="15" t="n">
        <v>219</v>
      </c>
      <c r="O1228" s="15" t="n">
        <v>44</v>
      </c>
      <c r="P1228" s="15" t="n">
        <v>572</v>
      </c>
      <c r="Y1228" s="15" t="s">
        <v>142</v>
      </c>
      <c r="AB1228" s="15" t="s">
        <v>143</v>
      </c>
    </row>
    <row r="1229" customFormat="false" ht="15" hidden="false" customHeight="true" outlineLevel="0" collapsed="false">
      <c r="A1229" s="15" t="s">
        <v>2354</v>
      </c>
      <c r="B1229" s="15" t="s">
        <v>2355</v>
      </c>
      <c r="C1229" s="15" t="s">
        <v>217</v>
      </c>
      <c r="D1229" s="15" t="s">
        <v>218</v>
      </c>
      <c r="E1229" s="15" t="s">
        <v>136</v>
      </c>
      <c r="F1229" s="15" t="s">
        <v>137</v>
      </c>
      <c r="G1229" s="15" t="s">
        <v>308</v>
      </c>
      <c r="H1229" s="15" t="s">
        <v>136</v>
      </c>
      <c r="I1229" s="15" t="s">
        <v>243</v>
      </c>
      <c r="J1229" s="15" t="s">
        <v>158</v>
      </c>
      <c r="K1229" s="15" t="s">
        <v>2358</v>
      </c>
      <c r="L1229" s="15" t="n">
        <v>83</v>
      </c>
      <c r="M1229" s="15" t="n">
        <v>15</v>
      </c>
      <c r="N1229" s="15" t="n">
        <v>88</v>
      </c>
      <c r="O1229" s="15" t="n">
        <v>3</v>
      </c>
      <c r="P1229" s="15" t="n">
        <v>189</v>
      </c>
      <c r="Y1229" s="15" t="s">
        <v>142</v>
      </c>
      <c r="AB1229" s="15" t="s">
        <v>143</v>
      </c>
    </row>
    <row r="1230" customFormat="false" ht="15" hidden="false" customHeight="true" outlineLevel="0" collapsed="false">
      <c r="A1230" s="15" t="s">
        <v>2354</v>
      </c>
      <c r="B1230" s="15" t="s">
        <v>2355</v>
      </c>
      <c r="C1230" s="15" t="s">
        <v>217</v>
      </c>
      <c r="D1230" s="15" t="s">
        <v>218</v>
      </c>
      <c r="E1230" s="15" t="s">
        <v>136</v>
      </c>
      <c r="F1230" s="15" t="s">
        <v>137</v>
      </c>
      <c r="G1230" s="15" t="s">
        <v>308</v>
      </c>
      <c r="H1230" s="15" t="s">
        <v>136</v>
      </c>
      <c r="I1230" s="15" t="s">
        <v>243</v>
      </c>
      <c r="J1230" s="15" t="s">
        <v>169</v>
      </c>
      <c r="K1230" s="15" t="s">
        <v>2359</v>
      </c>
      <c r="N1230" s="15" t="n">
        <v>14</v>
      </c>
      <c r="P1230" s="15" t="n">
        <v>14</v>
      </c>
      <c r="Y1230" s="15" t="s">
        <v>142</v>
      </c>
      <c r="AB1230" s="15" t="s">
        <v>143</v>
      </c>
    </row>
    <row r="1231" customFormat="false" ht="15" hidden="false" customHeight="true" outlineLevel="0" collapsed="false">
      <c r="A1231" s="15" t="s">
        <v>2360</v>
      </c>
      <c r="B1231" s="15" t="s">
        <v>2361</v>
      </c>
      <c r="C1231" s="15" t="s">
        <v>217</v>
      </c>
      <c r="D1231" s="15" t="s">
        <v>235</v>
      </c>
      <c r="E1231" s="15" t="s">
        <v>136</v>
      </c>
      <c r="F1231" s="15" t="s">
        <v>137</v>
      </c>
      <c r="G1231" s="15" t="s">
        <v>219</v>
      </c>
      <c r="H1231" s="15" t="s">
        <v>136</v>
      </c>
      <c r="I1231" s="15" t="s">
        <v>243</v>
      </c>
      <c r="J1231" s="15" t="s">
        <v>140</v>
      </c>
      <c r="K1231" s="15" t="s">
        <v>2362</v>
      </c>
      <c r="L1231" s="15" t="n">
        <v>161</v>
      </c>
      <c r="M1231" s="15" t="n">
        <v>17</v>
      </c>
      <c r="N1231" s="15" t="n">
        <v>51</v>
      </c>
      <c r="O1231" s="15" t="n">
        <v>28</v>
      </c>
      <c r="P1231" s="15" t="n">
        <v>257</v>
      </c>
      <c r="Y1231" s="15" t="s">
        <v>142</v>
      </c>
      <c r="AB1231" s="15" t="s">
        <v>143</v>
      </c>
    </row>
    <row r="1232" customFormat="false" ht="15" hidden="false" customHeight="true" outlineLevel="0" collapsed="false">
      <c r="A1232" s="15" t="s">
        <v>2360</v>
      </c>
      <c r="B1232" s="15" t="s">
        <v>2361</v>
      </c>
      <c r="C1232" s="15" t="s">
        <v>217</v>
      </c>
      <c r="D1232" s="15" t="s">
        <v>235</v>
      </c>
      <c r="E1232" s="15" t="s">
        <v>136</v>
      </c>
      <c r="F1232" s="15" t="s">
        <v>137</v>
      </c>
      <c r="G1232" s="15" t="s">
        <v>219</v>
      </c>
      <c r="H1232" s="15" t="s">
        <v>136</v>
      </c>
      <c r="I1232" s="15" t="s">
        <v>243</v>
      </c>
      <c r="J1232" s="15" t="s">
        <v>144</v>
      </c>
      <c r="K1232" s="15" t="s">
        <v>2363</v>
      </c>
      <c r="M1232" s="15" t="n">
        <v>2</v>
      </c>
      <c r="P1232" s="15" t="n">
        <v>2</v>
      </c>
      <c r="Y1232" s="15" t="s">
        <v>142</v>
      </c>
      <c r="AB1232" s="15" t="s">
        <v>143</v>
      </c>
    </row>
    <row r="1233" customFormat="false" ht="15" hidden="false" customHeight="true" outlineLevel="0" collapsed="false">
      <c r="A1233" s="15" t="s">
        <v>2360</v>
      </c>
      <c r="B1233" s="15" t="s">
        <v>2361</v>
      </c>
      <c r="C1233" s="15" t="s">
        <v>217</v>
      </c>
      <c r="D1233" s="15" t="s">
        <v>235</v>
      </c>
      <c r="E1233" s="15" t="s">
        <v>136</v>
      </c>
      <c r="F1233" s="15" t="s">
        <v>137</v>
      </c>
      <c r="G1233" s="15" t="s">
        <v>219</v>
      </c>
      <c r="H1233" s="15" t="s">
        <v>136</v>
      </c>
      <c r="I1233" s="15" t="s">
        <v>243</v>
      </c>
      <c r="J1233" s="15" t="s">
        <v>150</v>
      </c>
      <c r="K1233" s="15" t="s">
        <v>2364</v>
      </c>
      <c r="L1233" s="15" t="n">
        <v>530</v>
      </c>
      <c r="M1233" s="15" t="n">
        <v>276</v>
      </c>
      <c r="N1233" s="15" t="n">
        <v>135</v>
      </c>
      <c r="O1233" s="15" t="n">
        <v>140</v>
      </c>
      <c r="P1233" s="15" t="n">
        <v>1081</v>
      </c>
      <c r="Y1233" s="15" t="s">
        <v>142</v>
      </c>
      <c r="AB1233" s="15" t="s">
        <v>143</v>
      </c>
    </row>
    <row r="1234" customFormat="false" ht="15" hidden="false" customHeight="true" outlineLevel="0" collapsed="false">
      <c r="A1234" s="15" t="s">
        <v>2360</v>
      </c>
      <c r="B1234" s="15" t="s">
        <v>2361</v>
      </c>
      <c r="C1234" s="15" t="s">
        <v>217</v>
      </c>
      <c r="D1234" s="15" t="s">
        <v>235</v>
      </c>
      <c r="E1234" s="15" t="s">
        <v>136</v>
      </c>
      <c r="F1234" s="15" t="s">
        <v>137</v>
      </c>
      <c r="G1234" s="15" t="s">
        <v>219</v>
      </c>
      <c r="H1234" s="15" t="s">
        <v>136</v>
      </c>
      <c r="I1234" s="15" t="s">
        <v>243</v>
      </c>
      <c r="J1234" s="15" t="s">
        <v>166</v>
      </c>
      <c r="K1234" s="15" t="s">
        <v>2365</v>
      </c>
      <c r="O1234" s="15" t="n">
        <v>2</v>
      </c>
      <c r="P1234" s="15" t="n">
        <v>2</v>
      </c>
      <c r="Y1234" s="15" t="s">
        <v>142</v>
      </c>
      <c r="AB1234" s="15" t="s">
        <v>143</v>
      </c>
    </row>
    <row r="1235" customFormat="false" ht="15" hidden="false" customHeight="true" outlineLevel="0" collapsed="false">
      <c r="A1235" s="15" t="s">
        <v>2360</v>
      </c>
      <c r="B1235" s="15" t="s">
        <v>2361</v>
      </c>
      <c r="C1235" s="15" t="s">
        <v>217</v>
      </c>
      <c r="D1235" s="15" t="s">
        <v>235</v>
      </c>
      <c r="E1235" s="15" t="s">
        <v>136</v>
      </c>
      <c r="F1235" s="15" t="s">
        <v>137</v>
      </c>
      <c r="G1235" s="15" t="s">
        <v>219</v>
      </c>
      <c r="H1235" s="15" t="s">
        <v>136</v>
      </c>
      <c r="I1235" s="15" t="s">
        <v>243</v>
      </c>
      <c r="J1235" s="15" t="s">
        <v>158</v>
      </c>
      <c r="K1235" s="15" t="s">
        <v>2366</v>
      </c>
      <c r="L1235" s="15" t="n">
        <v>172</v>
      </c>
      <c r="M1235" s="15" t="n">
        <v>62</v>
      </c>
      <c r="N1235" s="15" t="n">
        <v>17</v>
      </c>
      <c r="O1235" s="15" t="n">
        <v>6</v>
      </c>
      <c r="P1235" s="15" t="n">
        <v>257</v>
      </c>
      <c r="Y1235" s="15" t="s">
        <v>142</v>
      </c>
      <c r="AB1235" s="15" t="s">
        <v>143</v>
      </c>
    </row>
    <row r="1236" customFormat="false" ht="15" hidden="false" customHeight="true" outlineLevel="0" collapsed="false">
      <c r="A1236" s="15" t="s">
        <v>2360</v>
      </c>
      <c r="B1236" s="15" t="s">
        <v>2361</v>
      </c>
      <c r="C1236" s="15" t="s">
        <v>217</v>
      </c>
      <c r="D1236" s="15" t="s">
        <v>235</v>
      </c>
      <c r="E1236" s="15" t="s">
        <v>136</v>
      </c>
      <c r="F1236" s="15" t="s">
        <v>137</v>
      </c>
      <c r="G1236" s="15" t="s">
        <v>219</v>
      </c>
      <c r="H1236" s="15" t="s">
        <v>136</v>
      </c>
      <c r="I1236" s="15" t="s">
        <v>243</v>
      </c>
      <c r="J1236" s="15" t="s">
        <v>169</v>
      </c>
      <c r="K1236" s="15" t="s">
        <v>2367</v>
      </c>
      <c r="L1236" s="15" t="n">
        <v>24</v>
      </c>
      <c r="P1236" s="15" t="n">
        <v>24</v>
      </c>
      <c r="Y1236" s="15" t="s">
        <v>142</v>
      </c>
      <c r="AB1236" s="15" t="s">
        <v>143</v>
      </c>
    </row>
    <row r="1237" customFormat="false" ht="15" hidden="false" customHeight="true" outlineLevel="0" collapsed="false">
      <c r="A1237" s="15" t="s">
        <v>2368</v>
      </c>
      <c r="B1237" s="15" t="s">
        <v>2369</v>
      </c>
      <c r="C1237" s="15" t="s">
        <v>134</v>
      </c>
      <c r="D1237" s="15" t="s">
        <v>541</v>
      </c>
      <c r="E1237" s="15" t="s">
        <v>136</v>
      </c>
      <c r="F1237" s="15" t="s">
        <v>137</v>
      </c>
      <c r="G1237" s="15" t="s">
        <v>250</v>
      </c>
      <c r="H1237" s="15" t="s">
        <v>136</v>
      </c>
      <c r="I1237" s="15" t="s">
        <v>139</v>
      </c>
      <c r="J1237" s="15" t="s">
        <v>150</v>
      </c>
      <c r="K1237" s="15" t="s">
        <v>2370</v>
      </c>
      <c r="N1237" s="15" t="n">
        <v>14</v>
      </c>
      <c r="O1237" s="15" t="n">
        <v>8</v>
      </c>
      <c r="P1237" s="15" t="n">
        <v>22</v>
      </c>
      <c r="Y1237" s="15" t="s">
        <v>142</v>
      </c>
      <c r="AB1237" s="15" t="s">
        <v>143</v>
      </c>
    </row>
    <row r="1238" customFormat="false" ht="15" hidden="false" customHeight="true" outlineLevel="0" collapsed="false">
      <c r="A1238" s="15" t="s">
        <v>2368</v>
      </c>
      <c r="B1238" s="15" t="s">
        <v>2369</v>
      </c>
      <c r="C1238" s="15" t="s">
        <v>134</v>
      </c>
      <c r="D1238" s="15" t="s">
        <v>541</v>
      </c>
      <c r="E1238" s="15" t="s">
        <v>136</v>
      </c>
      <c r="F1238" s="15" t="s">
        <v>137</v>
      </c>
      <c r="G1238" s="15" t="s">
        <v>250</v>
      </c>
      <c r="H1238" s="15" t="s">
        <v>136</v>
      </c>
      <c r="I1238" s="15" t="s">
        <v>139</v>
      </c>
      <c r="J1238" s="15" t="s">
        <v>158</v>
      </c>
      <c r="K1238" s="15" t="s">
        <v>2371</v>
      </c>
      <c r="N1238" s="15" t="n">
        <v>12</v>
      </c>
      <c r="O1238" s="15" t="n">
        <v>11</v>
      </c>
      <c r="P1238" s="15" t="n">
        <v>23</v>
      </c>
      <c r="Y1238" s="15" t="s">
        <v>142</v>
      </c>
      <c r="AB1238" s="15" t="s">
        <v>143</v>
      </c>
    </row>
    <row r="1239" customFormat="false" ht="15" hidden="false" customHeight="true" outlineLevel="0" collapsed="false">
      <c r="A1239" s="15" t="s">
        <v>2372</v>
      </c>
      <c r="B1239" s="15" t="s">
        <v>2373</v>
      </c>
      <c r="C1239" s="15" t="s">
        <v>217</v>
      </c>
      <c r="D1239" s="15" t="s">
        <v>218</v>
      </c>
      <c r="E1239" s="15" t="s">
        <v>136</v>
      </c>
      <c r="F1239" s="15" t="s">
        <v>137</v>
      </c>
      <c r="G1239" s="15" t="s">
        <v>308</v>
      </c>
      <c r="H1239" s="15" t="s">
        <v>136</v>
      </c>
      <c r="I1239" s="15" t="s">
        <v>139</v>
      </c>
      <c r="J1239" s="15" t="s">
        <v>150</v>
      </c>
      <c r="K1239" s="15" t="s">
        <v>2374</v>
      </c>
      <c r="L1239" s="15" t="n">
        <v>22</v>
      </c>
      <c r="P1239" s="15" t="n">
        <v>22</v>
      </c>
      <c r="Y1239" s="15" t="s">
        <v>142</v>
      </c>
      <c r="AB1239" s="15" t="s">
        <v>143</v>
      </c>
    </row>
    <row r="1240" customFormat="false" ht="15" hidden="false" customHeight="true" outlineLevel="0" collapsed="false">
      <c r="A1240" s="15" t="s">
        <v>2372</v>
      </c>
      <c r="B1240" s="15" t="s">
        <v>2373</v>
      </c>
      <c r="C1240" s="15" t="s">
        <v>217</v>
      </c>
      <c r="D1240" s="15" t="s">
        <v>218</v>
      </c>
      <c r="E1240" s="15" t="s">
        <v>136</v>
      </c>
      <c r="F1240" s="15" t="s">
        <v>137</v>
      </c>
      <c r="G1240" s="15" t="s">
        <v>308</v>
      </c>
      <c r="H1240" s="15" t="s">
        <v>136</v>
      </c>
      <c r="I1240" s="15" t="s">
        <v>139</v>
      </c>
      <c r="J1240" s="15" t="s">
        <v>169</v>
      </c>
      <c r="K1240" s="15" t="s">
        <v>2375</v>
      </c>
      <c r="N1240" s="15" t="n">
        <v>12</v>
      </c>
      <c r="O1240" s="15" t="n">
        <v>2</v>
      </c>
      <c r="P1240" s="15" t="n">
        <v>14</v>
      </c>
      <c r="Y1240" s="15" t="s">
        <v>142</v>
      </c>
      <c r="AB1240" s="15" t="s">
        <v>143</v>
      </c>
    </row>
    <row r="1241" customFormat="false" ht="15" hidden="false" customHeight="true" outlineLevel="0" collapsed="false">
      <c r="A1241" s="15" t="s">
        <v>2376</v>
      </c>
      <c r="B1241" s="15" t="s">
        <v>2377</v>
      </c>
      <c r="C1241" s="15" t="s">
        <v>148</v>
      </c>
      <c r="E1241" s="15" t="s">
        <v>136</v>
      </c>
      <c r="F1241" s="15" t="s">
        <v>137</v>
      </c>
      <c r="G1241" s="15" t="s">
        <v>756</v>
      </c>
      <c r="H1241" s="15" t="s">
        <v>136</v>
      </c>
      <c r="I1241" s="15" t="s">
        <v>139</v>
      </c>
      <c r="J1241" s="15" t="s">
        <v>140</v>
      </c>
      <c r="K1241" s="15" t="s">
        <v>2378</v>
      </c>
      <c r="L1241" s="15" t="n">
        <v>241</v>
      </c>
      <c r="M1241" s="15" t="n">
        <v>643</v>
      </c>
      <c r="N1241" s="15" t="n">
        <v>179</v>
      </c>
      <c r="P1241" s="15" t="n">
        <v>1063</v>
      </c>
      <c r="Y1241" s="15" t="s">
        <v>142</v>
      </c>
      <c r="AB1241" s="15" t="s">
        <v>143</v>
      </c>
    </row>
    <row r="1242" customFormat="false" ht="15" hidden="false" customHeight="true" outlineLevel="0" collapsed="false">
      <c r="A1242" s="15" t="s">
        <v>2379</v>
      </c>
      <c r="B1242" s="15" t="s">
        <v>2380</v>
      </c>
      <c r="C1242" s="15" t="s">
        <v>217</v>
      </c>
      <c r="D1242" s="15" t="s">
        <v>218</v>
      </c>
      <c r="E1242" s="15" t="s">
        <v>136</v>
      </c>
      <c r="F1242" s="15" t="s">
        <v>137</v>
      </c>
      <c r="G1242" s="15" t="s">
        <v>415</v>
      </c>
      <c r="H1242" s="15" t="s">
        <v>136</v>
      </c>
      <c r="I1242" s="15" t="s">
        <v>243</v>
      </c>
      <c r="J1242" s="15" t="s">
        <v>140</v>
      </c>
      <c r="K1242" s="15" t="s">
        <v>2381</v>
      </c>
      <c r="L1242" s="15" t="n">
        <v>71</v>
      </c>
      <c r="M1242" s="15" t="n">
        <v>54</v>
      </c>
      <c r="N1242" s="15" t="n">
        <v>6</v>
      </c>
      <c r="P1242" s="15" t="n">
        <v>131</v>
      </c>
      <c r="Y1242" s="15" t="s">
        <v>142</v>
      </c>
      <c r="AB1242" s="15" t="s">
        <v>143</v>
      </c>
    </row>
    <row r="1243" customFormat="false" ht="15" hidden="false" customHeight="true" outlineLevel="0" collapsed="false">
      <c r="A1243" s="15" t="s">
        <v>2379</v>
      </c>
      <c r="B1243" s="15" t="s">
        <v>2380</v>
      </c>
      <c r="C1243" s="15" t="s">
        <v>217</v>
      </c>
      <c r="D1243" s="15" t="s">
        <v>218</v>
      </c>
      <c r="E1243" s="15" t="s">
        <v>136</v>
      </c>
      <c r="F1243" s="15" t="s">
        <v>137</v>
      </c>
      <c r="G1243" s="15" t="s">
        <v>415</v>
      </c>
      <c r="H1243" s="15" t="s">
        <v>136</v>
      </c>
      <c r="I1243" s="15" t="s">
        <v>243</v>
      </c>
      <c r="J1243" s="15" t="s">
        <v>144</v>
      </c>
      <c r="K1243" s="15" t="s">
        <v>2382</v>
      </c>
      <c r="L1243" s="15" t="n">
        <v>8</v>
      </c>
      <c r="M1243" s="15" t="n">
        <v>3</v>
      </c>
      <c r="P1243" s="15" t="n">
        <v>11</v>
      </c>
      <c r="Y1243" s="15" t="s">
        <v>142</v>
      </c>
      <c r="AB1243" s="15" t="s">
        <v>143</v>
      </c>
    </row>
    <row r="1244" customFormat="false" ht="15" hidden="false" customHeight="true" outlineLevel="0" collapsed="false">
      <c r="A1244" s="15" t="s">
        <v>2379</v>
      </c>
      <c r="B1244" s="15" t="s">
        <v>2380</v>
      </c>
      <c r="C1244" s="15" t="s">
        <v>217</v>
      </c>
      <c r="D1244" s="15" t="s">
        <v>218</v>
      </c>
      <c r="E1244" s="15" t="s">
        <v>136</v>
      </c>
      <c r="F1244" s="15" t="s">
        <v>137</v>
      </c>
      <c r="G1244" s="15" t="s">
        <v>415</v>
      </c>
      <c r="H1244" s="15" t="s">
        <v>136</v>
      </c>
      <c r="I1244" s="15" t="s">
        <v>243</v>
      </c>
      <c r="J1244" s="15" t="s">
        <v>150</v>
      </c>
      <c r="K1244" s="15" t="s">
        <v>2383</v>
      </c>
      <c r="L1244" s="15" t="n">
        <v>577</v>
      </c>
      <c r="M1244" s="15" t="n">
        <v>412</v>
      </c>
      <c r="N1244" s="15" t="n">
        <v>66</v>
      </c>
      <c r="P1244" s="15" t="n">
        <v>1055</v>
      </c>
      <c r="Y1244" s="15" t="s">
        <v>142</v>
      </c>
      <c r="AB1244" s="15" t="s">
        <v>143</v>
      </c>
    </row>
    <row r="1245" customFormat="false" ht="15" hidden="false" customHeight="true" outlineLevel="0" collapsed="false">
      <c r="A1245" s="15" t="s">
        <v>2379</v>
      </c>
      <c r="B1245" s="15" t="s">
        <v>2380</v>
      </c>
      <c r="C1245" s="15" t="s">
        <v>217</v>
      </c>
      <c r="D1245" s="15" t="s">
        <v>218</v>
      </c>
      <c r="E1245" s="15" t="s">
        <v>136</v>
      </c>
      <c r="F1245" s="15" t="s">
        <v>137</v>
      </c>
      <c r="G1245" s="15" t="s">
        <v>415</v>
      </c>
      <c r="H1245" s="15" t="s">
        <v>136</v>
      </c>
      <c r="I1245" s="15" t="s">
        <v>243</v>
      </c>
      <c r="J1245" s="15" t="s">
        <v>166</v>
      </c>
      <c r="K1245" s="15" t="s">
        <v>2384</v>
      </c>
      <c r="L1245" s="15" t="n">
        <v>20</v>
      </c>
      <c r="P1245" s="15" t="n">
        <v>20</v>
      </c>
      <c r="Y1245" s="15" t="s">
        <v>142</v>
      </c>
      <c r="AB1245" s="15" t="s">
        <v>143</v>
      </c>
    </row>
    <row r="1246" customFormat="false" ht="15" hidden="false" customHeight="true" outlineLevel="0" collapsed="false">
      <c r="A1246" s="15" t="s">
        <v>2379</v>
      </c>
      <c r="B1246" s="15" t="s">
        <v>2380</v>
      </c>
      <c r="C1246" s="15" t="s">
        <v>217</v>
      </c>
      <c r="D1246" s="15" t="s">
        <v>218</v>
      </c>
      <c r="E1246" s="15" t="s">
        <v>136</v>
      </c>
      <c r="F1246" s="15" t="s">
        <v>137</v>
      </c>
      <c r="G1246" s="15" t="s">
        <v>415</v>
      </c>
      <c r="H1246" s="15" t="s">
        <v>136</v>
      </c>
      <c r="I1246" s="15" t="s">
        <v>243</v>
      </c>
      <c r="J1246" s="15" t="s">
        <v>158</v>
      </c>
      <c r="K1246" s="15" t="s">
        <v>2385</v>
      </c>
      <c r="L1246" s="15" t="n">
        <v>100</v>
      </c>
      <c r="M1246" s="15" t="n">
        <v>121</v>
      </c>
      <c r="N1246" s="15" t="n">
        <v>32</v>
      </c>
      <c r="P1246" s="15" t="n">
        <v>253</v>
      </c>
      <c r="Y1246" s="15" t="s">
        <v>142</v>
      </c>
      <c r="AB1246" s="15" t="s">
        <v>143</v>
      </c>
    </row>
    <row r="1247" customFormat="false" ht="15" hidden="false" customHeight="true" outlineLevel="0" collapsed="false">
      <c r="A1247" s="15" t="s">
        <v>2379</v>
      </c>
      <c r="B1247" s="15" t="s">
        <v>2380</v>
      </c>
      <c r="C1247" s="15" t="s">
        <v>217</v>
      </c>
      <c r="D1247" s="15" t="s">
        <v>218</v>
      </c>
      <c r="E1247" s="15" t="s">
        <v>136</v>
      </c>
      <c r="F1247" s="15" t="s">
        <v>137</v>
      </c>
      <c r="G1247" s="15" t="s">
        <v>415</v>
      </c>
      <c r="H1247" s="15" t="s">
        <v>136</v>
      </c>
      <c r="I1247" s="15" t="s">
        <v>243</v>
      </c>
      <c r="J1247" s="15" t="s">
        <v>169</v>
      </c>
      <c r="K1247" s="15" t="s">
        <v>2386</v>
      </c>
      <c r="L1247" s="15" t="n">
        <v>2</v>
      </c>
      <c r="M1247" s="15" t="n">
        <v>6</v>
      </c>
      <c r="P1247" s="15" t="n">
        <v>8</v>
      </c>
      <c r="Y1247" s="15" t="s">
        <v>142</v>
      </c>
      <c r="AB1247" s="15" t="s">
        <v>143</v>
      </c>
    </row>
    <row r="1248" customFormat="false" ht="15" hidden="false" customHeight="true" outlineLevel="0" collapsed="false">
      <c r="A1248" s="15" t="s">
        <v>2387</v>
      </c>
      <c r="B1248" s="15" t="s">
        <v>2388</v>
      </c>
      <c r="C1248" s="15" t="s">
        <v>134</v>
      </c>
      <c r="D1248" s="15" t="s">
        <v>135</v>
      </c>
      <c r="E1248" s="15" t="s">
        <v>136</v>
      </c>
      <c r="F1248" s="15" t="s">
        <v>137</v>
      </c>
      <c r="G1248" s="15" t="s">
        <v>2389</v>
      </c>
      <c r="H1248" s="15" t="s">
        <v>136</v>
      </c>
      <c r="I1248" s="15" t="s">
        <v>243</v>
      </c>
      <c r="J1248" s="15" t="s">
        <v>150</v>
      </c>
      <c r="K1248" s="15" t="s">
        <v>2390</v>
      </c>
      <c r="L1248" s="15" t="n">
        <v>212</v>
      </c>
      <c r="M1248" s="15" t="n">
        <v>464</v>
      </c>
      <c r="N1248" s="15" t="n">
        <v>396</v>
      </c>
      <c r="O1248" s="15" t="n">
        <v>27</v>
      </c>
      <c r="P1248" s="15" t="n">
        <v>1099</v>
      </c>
      <c r="Y1248" s="15" t="s">
        <v>142</v>
      </c>
      <c r="AB1248" s="15" t="s">
        <v>143</v>
      </c>
    </row>
    <row r="1249" customFormat="false" ht="15" hidden="false" customHeight="true" outlineLevel="0" collapsed="false">
      <c r="A1249" s="15" t="s">
        <v>2387</v>
      </c>
      <c r="B1249" s="15" t="s">
        <v>2388</v>
      </c>
      <c r="C1249" s="15" t="s">
        <v>134</v>
      </c>
      <c r="D1249" s="15" t="s">
        <v>135</v>
      </c>
      <c r="E1249" s="15" t="s">
        <v>136</v>
      </c>
      <c r="F1249" s="15" t="s">
        <v>137</v>
      </c>
      <c r="G1249" s="15" t="s">
        <v>2389</v>
      </c>
      <c r="H1249" s="15" t="s">
        <v>136</v>
      </c>
      <c r="I1249" s="15" t="s">
        <v>243</v>
      </c>
      <c r="J1249" s="15" t="s">
        <v>158</v>
      </c>
      <c r="K1249" s="15" t="s">
        <v>2391</v>
      </c>
      <c r="L1249" s="15" t="n">
        <v>19</v>
      </c>
      <c r="M1249" s="15" t="n">
        <v>103</v>
      </c>
      <c r="N1249" s="15" t="n">
        <v>94</v>
      </c>
      <c r="O1249" s="15" t="n">
        <v>2</v>
      </c>
      <c r="P1249" s="15" t="n">
        <v>218</v>
      </c>
      <c r="Y1249" s="15" t="s">
        <v>142</v>
      </c>
      <c r="AB1249" s="15" t="s">
        <v>143</v>
      </c>
    </row>
    <row r="1250" customFormat="false" ht="15" hidden="false" customHeight="true" outlineLevel="0" collapsed="false">
      <c r="A1250" s="15" t="s">
        <v>2387</v>
      </c>
      <c r="B1250" s="15" t="s">
        <v>2388</v>
      </c>
      <c r="C1250" s="15" t="s">
        <v>134</v>
      </c>
      <c r="D1250" s="15" t="s">
        <v>135</v>
      </c>
      <c r="E1250" s="15" t="s">
        <v>136</v>
      </c>
      <c r="F1250" s="15" t="s">
        <v>137</v>
      </c>
      <c r="G1250" s="15" t="s">
        <v>2389</v>
      </c>
      <c r="H1250" s="15" t="s">
        <v>136</v>
      </c>
      <c r="I1250" s="15" t="s">
        <v>243</v>
      </c>
      <c r="J1250" s="15" t="s">
        <v>169</v>
      </c>
      <c r="K1250" s="15" t="s">
        <v>2392</v>
      </c>
      <c r="L1250" s="15" t="n">
        <v>11</v>
      </c>
      <c r="M1250" s="15" t="n">
        <v>46</v>
      </c>
      <c r="N1250" s="15" t="n">
        <v>13</v>
      </c>
      <c r="P1250" s="15" t="n">
        <v>70</v>
      </c>
      <c r="Y1250" s="15" t="s">
        <v>142</v>
      </c>
      <c r="AB1250" s="15" t="s">
        <v>143</v>
      </c>
    </row>
    <row r="1251" customFormat="false" ht="15" hidden="false" customHeight="true" outlineLevel="0" collapsed="false">
      <c r="A1251" s="15" t="s">
        <v>2393</v>
      </c>
      <c r="B1251" s="15" t="s">
        <v>2394</v>
      </c>
      <c r="C1251" s="15" t="s">
        <v>148</v>
      </c>
      <c r="E1251" s="15" t="s">
        <v>788</v>
      </c>
      <c r="F1251" s="15" t="s">
        <v>137</v>
      </c>
      <c r="G1251" s="15" t="s">
        <v>788</v>
      </c>
      <c r="H1251" s="15" t="s">
        <v>136</v>
      </c>
      <c r="I1251" s="15" t="s">
        <v>139</v>
      </c>
      <c r="J1251" s="15" t="s">
        <v>158</v>
      </c>
      <c r="K1251" s="15" t="s">
        <v>2395</v>
      </c>
      <c r="M1251" s="15" t="n">
        <v>3</v>
      </c>
      <c r="P1251" s="15" t="n">
        <v>3</v>
      </c>
      <c r="Y1251" s="15" t="s">
        <v>142</v>
      </c>
      <c r="AB1251" s="15" t="s">
        <v>143</v>
      </c>
    </row>
    <row r="1252" customFormat="false" ht="15" hidden="false" customHeight="true" outlineLevel="0" collapsed="false">
      <c r="A1252" s="15" t="s">
        <v>2396</v>
      </c>
      <c r="B1252" s="15" t="s">
        <v>2397</v>
      </c>
      <c r="C1252" s="15" t="s">
        <v>217</v>
      </c>
      <c r="D1252" s="15" t="s">
        <v>874</v>
      </c>
      <c r="E1252" s="15" t="s">
        <v>136</v>
      </c>
      <c r="F1252" s="15" t="s">
        <v>137</v>
      </c>
      <c r="G1252" s="15" t="s">
        <v>510</v>
      </c>
      <c r="H1252" s="15" t="s">
        <v>136</v>
      </c>
      <c r="I1252" s="15" t="s">
        <v>243</v>
      </c>
      <c r="J1252" s="15" t="s">
        <v>140</v>
      </c>
      <c r="K1252" s="15" t="s">
        <v>2398</v>
      </c>
      <c r="N1252" s="15" t="n">
        <v>167</v>
      </c>
      <c r="P1252" s="15" t="n">
        <v>167</v>
      </c>
      <c r="Y1252" s="15" t="s">
        <v>142</v>
      </c>
      <c r="Z1252" s="15" t="n">
        <v>2</v>
      </c>
      <c r="AA1252" s="15" t="s">
        <v>277</v>
      </c>
      <c r="AB1252" s="15" t="s">
        <v>143</v>
      </c>
    </row>
    <row r="1253" customFormat="false" ht="15" hidden="false" customHeight="true" outlineLevel="0" collapsed="false">
      <c r="A1253" s="15" t="s">
        <v>2396</v>
      </c>
      <c r="B1253" s="15" t="s">
        <v>2397</v>
      </c>
      <c r="C1253" s="15" t="s">
        <v>217</v>
      </c>
      <c r="D1253" s="15" t="s">
        <v>874</v>
      </c>
      <c r="E1253" s="15" t="s">
        <v>136</v>
      </c>
      <c r="F1253" s="15" t="s">
        <v>137</v>
      </c>
      <c r="G1253" s="15" t="s">
        <v>510</v>
      </c>
      <c r="H1253" s="15" t="s">
        <v>136</v>
      </c>
      <c r="I1253" s="15" t="s">
        <v>243</v>
      </c>
      <c r="J1253" s="15" t="s">
        <v>144</v>
      </c>
      <c r="K1253" s="15" t="s">
        <v>2399</v>
      </c>
      <c r="M1253" s="15" t="n">
        <v>2</v>
      </c>
      <c r="N1253" s="15" t="n">
        <v>22</v>
      </c>
      <c r="P1253" s="15" t="n">
        <v>24</v>
      </c>
      <c r="Y1253" s="15" t="s">
        <v>142</v>
      </c>
      <c r="Z1253" s="15" t="n">
        <v>2</v>
      </c>
      <c r="AA1253" s="15" t="s">
        <v>277</v>
      </c>
      <c r="AB1253" s="15" t="s">
        <v>143</v>
      </c>
    </row>
    <row r="1254" customFormat="false" ht="15" hidden="false" customHeight="true" outlineLevel="0" collapsed="false">
      <c r="A1254" s="15" t="s">
        <v>2396</v>
      </c>
      <c r="B1254" s="15" t="s">
        <v>2397</v>
      </c>
      <c r="C1254" s="15" t="s">
        <v>217</v>
      </c>
      <c r="D1254" s="15" t="s">
        <v>874</v>
      </c>
      <c r="E1254" s="15" t="s">
        <v>136</v>
      </c>
      <c r="F1254" s="15" t="s">
        <v>137</v>
      </c>
      <c r="G1254" s="15" t="s">
        <v>510</v>
      </c>
      <c r="H1254" s="15" t="s">
        <v>136</v>
      </c>
      <c r="I1254" s="15" t="s">
        <v>243</v>
      </c>
      <c r="J1254" s="15" t="s">
        <v>150</v>
      </c>
      <c r="K1254" s="15" t="s">
        <v>2400</v>
      </c>
      <c r="M1254" s="15" t="n">
        <v>263</v>
      </c>
      <c r="N1254" s="15" t="n">
        <v>2482</v>
      </c>
      <c r="P1254" s="15" t="n">
        <v>2745</v>
      </c>
      <c r="Y1254" s="15" t="s">
        <v>142</v>
      </c>
      <c r="Z1254" s="15" t="n">
        <v>2</v>
      </c>
      <c r="AA1254" s="15" t="s">
        <v>277</v>
      </c>
      <c r="AB1254" s="15" t="s">
        <v>143</v>
      </c>
    </row>
    <row r="1255" customFormat="false" ht="15" hidden="false" customHeight="true" outlineLevel="0" collapsed="false">
      <c r="A1255" s="15" t="s">
        <v>2396</v>
      </c>
      <c r="B1255" s="15" t="s">
        <v>2397</v>
      </c>
      <c r="C1255" s="15" t="s">
        <v>217</v>
      </c>
      <c r="D1255" s="15" t="s">
        <v>874</v>
      </c>
      <c r="E1255" s="15" t="s">
        <v>136</v>
      </c>
      <c r="F1255" s="15" t="s">
        <v>137</v>
      </c>
      <c r="G1255" s="15" t="s">
        <v>510</v>
      </c>
      <c r="H1255" s="15" t="s">
        <v>136</v>
      </c>
      <c r="I1255" s="15" t="s">
        <v>243</v>
      </c>
      <c r="J1255" s="15" t="s">
        <v>166</v>
      </c>
      <c r="K1255" s="15" t="s">
        <v>2401</v>
      </c>
      <c r="N1255" s="15" t="n">
        <v>80</v>
      </c>
      <c r="P1255" s="15" t="n">
        <v>80</v>
      </c>
      <c r="Y1255" s="15" t="s">
        <v>142</v>
      </c>
      <c r="Z1255" s="15" t="n">
        <v>2</v>
      </c>
      <c r="AA1255" s="15" t="s">
        <v>277</v>
      </c>
      <c r="AB1255" s="15" t="s">
        <v>143</v>
      </c>
    </row>
    <row r="1256" customFormat="false" ht="15" hidden="false" customHeight="true" outlineLevel="0" collapsed="false">
      <c r="A1256" s="15" t="s">
        <v>2396</v>
      </c>
      <c r="B1256" s="15" t="s">
        <v>2397</v>
      </c>
      <c r="C1256" s="15" t="s">
        <v>217</v>
      </c>
      <c r="D1256" s="15" t="s">
        <v>874</v>
      </c>
      <c r="E1256" s="15" t="s">
        <v>136</v>
      </c>
      <c r="F1256" s="15" t="s">
        <v>137</v>
      </c>
      <c r="G1256" s="15" t="s">
        <v>510</v>
      </c>
      <c r="H1256" s="15" t="s">
        <v>136</v>
      </c>
      <c r="I1256" s="15" t="s">
        <v>243</v>
      </c>
      <c r="J1256" s="15" t="s">
        <v>158</v>
      </c>
      <c r="K1256" s="15" t="s">
        <v>2402</v>
      </c>
      <c r="M1256" s="15" t="n">
        <v>40</v>
      </c>
      <c r="N1256" s="15" t="n">
        <v>594</v>
      </c>
      <c r="P1256" s="15" t="n">
        <v>634</v>
      </c>
      <c r="Y1256" s="15" t="s">
        <v>142</v>
      </c>
      <c r="Z1256" s="15" t="n">
        <v>2</v>
      </c>
      <c r="AA1256" s="15" t="s">
        <v>277</v>
      </c>
      <c r="AB1256" s="15" t="s">
        <v>143</v>
      </c>
    </row>
    <row r="1257" customFormat="false" ht="15" hidden="false" customHeight="true" outlineLevel="0" collapsed="false">
      <c r="A1257" s="15" t="s">
        <v>2396</v>
      </c>
      <c r="B1257" s="15" t="s">
        <v>2397</v>
      </c>
      <c r="C1257" s="15" t="s">
        <v>217</v>
      </c>
      <c r="D1257" s="15" t="s">
        <v>874</v>
      </c>
      <c r="E1257" s="15" t="s">
        <v>136</v>
      </c>
      <c r="F1257" s="15" t="s">
        <v>137</v>
      </c>
      <c r="G1257" s="15" t="s">
        <v>510</v>
      </c>
      <c r="H1257" s="15" t="s">
        <v>136</v>
      </c>
      <c r="I1257" s="15" t="s">
        <v>243</v>
      </c>
      <c r="J1257" s="15" t="s">
        <v>169</v>
      </c>
      <c r="K1257" s="15" t="s">
        <v>2403</v>
      </c>
      <c r="N1257" s="15" t="n">
        <v>26</v>
      </c>
      <c r="P1257" s="15" t="n">
        <v>26</v>
      </c>
      <c r="Y1257" s="15" t="s">
        <v>142</v>
      </c>
      <c r="Z1257" s="15" t="n">
        <v>2</v>
      </c>
      <c r="AA1257" s="15" t="s">
        <v>277</v>
      </c>
      <c r="AB1257" s="15" t="s">
        <v>143</v>
      </c>
    </row>
    <row r="1258" customFormat="false" ht="15" hidden="false" customHeight="true" outlineLevel="0" collapsed="false">
      <c r="A1258" s="15" t="s">
        <v>2404</v>
      </c>
      <c r="B1258" s="15" t="s">
        <v>2405</v>
      </c>
      <c r="C1258" s="15" t="s">
        <v>134</v>
      </c>
      <c r="D1258" s="15" t="s">
        <v>135</v>
      </c>
      <c r="E1258" s="15" t="s">
        <v>136</v>
      </c>
      <c r="F1258" s="15" t="s">
        <v>137</v>
      </c>
      <c r="G1258" s="15" t="s">
        <v>219</v>
      </c>
      <c r="H1258" s="15" t="s">
        <v>136</v>
      </c>
      <c r="I1258" s="15" t="s">
        <v>139</v>
      </c>
      <c r="J1258" s="15" t="s">
        <v>140</v>
      </c>
      <c r="K1258" s="15" t="s">
        <v>2406</v>
      </c>
      <c r="L1258" s="15" t="n">
        <v>4</v>
      </c>
      <c r="N1258" s="15" t="n">
        <v>26</v>
      </c>
      <c r="O1258" s="15" t="n">
        <v>34</v>
      </c>
      <c r="P1258" s="15" t="n">
        <v>64</v>
      </c>
      <c r="Y1258" s="15" t="s">
        <v>142</v>
      </c>
      <c r="AB1258" s="15" t="s">
        <v>143</v>
      </c>
    </row>
    <row r="1259" customFormat="false" ht="15" hidden="false" customHeight="true" outlineLevel="0" collapsed="false">
      <c r="A1259" s="15" t="s">
        <v>2404</v>
      </c>
      <c r="B1259" s="15" t="s">
        <v>2405</v>
      </c>
      <c r="C1259" s="15" t="s">
        <v>134</v>
      </c>
      <c r="D1259" s="15" t="s">
        <v>135</v>
      </c>
      <c r="E1259" s="15" t="s">
        <v>136</v>
      </c>
      <c r="F1259" s="15" t="s">
        <v>137</v>
      </c>
      <c r="G1259" s="15" t="s">
        <v>219</v>
      </c>
      <c r="H1259" s="15" t="s">
        <v>136</v>
      </c>
      <c r="I1259" s="15" t="s">
        <v>139</v>
      </c>
      <c r="J1259" s="15" t="s">
        <v>144</v>
      </c>
      <c r="K1259" s="15" t="s">
        <v>2407</v>
      </c>
      <c r="O1259" s="15" t="n">
        <v>2</v>
      </c>
      <c r="P1259" s="15" t="n">
        <v>2</v>
      </c>
      <c r="Y1259" s="15" t="s">
        <v>142</v>
      </c>
      <c r="AB1259" s="15" t="s">
        <v>143</v>
      </c>
    </row>
    <row r="1260" customFormat="false" ht="15" hidden="false" customHeight="true" outlineLevel="0" collapsed="false">
      <c r="A1260" s="15" t="s">
        <v>2404</v>
      </c>
      <c r="B1260" s="15" t="s">
        <v>2405</v>
      </c>
      <c r="C1260" s="15" t="s">
        <v>134</v>
      </c>
      <c r="D1260" s="15" t="s">
        <v>135</v>
      </c>
      <c r="E1260" s="15" t="s">
        <v>136</v>
      </c>
      <c r="F1260" s="15" t="s">
        <v>137</v>
      </c>
      <c r="G1260" s="15" t="s">
        <v>219</v>
      </c>
      <c r="H1260" s="15" t="s">
        <v>136</v>
      </c>
      <c r="I1260" s="15" t="s">
        <v>139</v>
      </c>
      <c r="J1260" s="15" t="s">
        <v>150</v>
      </c>
      <c r="K1260" s="15" t="s">
        <v>2408</v>
      </c>
      <c r="L1260" s="15" t="n">
        <v>46</v>
      </c>
      <c r="N1260" s="15" t="n">
        <v>75</v>
      </c>
      <c r="O1260" s="15" t="n">
        <v>66</v>
      </c>
      <c r="P1260" s="15" t="n">
        <v>187</v>
      </c>
      <c r="Y1260" s="15" t="s">
        <v>142</v>
      </c>
      <c r="AB1260" s="15" t="s">
        <v>143</v>
      </c>
    </row>
    <row r="1261" customFormat="false" ht="15" hidden="false" customHeight="true" outlineLevel="0" collapsed="false">
      <c r="A1261" s="15" t="s">
        <v>2404</v>
      </c>
      <c r="B1261" s="15" t="s">
        <v>2405</v>
      </c>
      <c r="C1261" s="15" t="s">
        <v>134</v>
      </c>
      <c r="D1261" s="15" t="s">
        <v>135</v>
      </c>
      <c r="E1261" s="15" t="s">
        <v>136</v>
      </c>
      <c r="F1261" s="15" t="s">
        <v>137</v>
      </c>
      <c r="G1261" s="15" t="s">
        <v>219</v>
      </c>
      <c r="H1261" s="15" t="s">
        <v>136</v>
      </c>
      <c r="I1261" s="15" t="s">
        <v>139</v>
      </c>
      <c r="J1261" s="15" t="s">
        <v>158</v>
      </c>
      <c r="K1261" s="15" t="s">
        <v>2409</v>
      </c>
      <c r="L1261" s="15" t="n">
        <v>25</v>
      </c>
      <c r="N1261" s="15" t="n">
        <v>85</v>
      </c>
      <c r="O1261" s="15" t="n">
        <v>30</v>
      </c>
      <c r="P1261" s="15" t="n">
        <v>140</v>
      </c>
      <c r="Y1261" s="15" t="s">
        <v>142</v>
      </c>
      <c r="AB1261" s="15" t="s">
        <v>143</v>
      </c>
    </row>
    <row r="1262" customFormat="false" ht="15" hidden="false" customHeight="true" outlineLevel="0" collapsed="false">
      <c r="A1262" s="15" t="s">
        <v>2410</v>
      </c>
      <c r="B1262" s="15" t="s">
        <v>2411</v>
      </c>
      <c r="C1262" s="15" t="s">
        <v>217</v>
      </c>
      <c r="D1262" s="15" t="s">
        <v>218</v>
      </c>
      <c r="E1262" s="15" t="s">
        <v>136</v>
      </c>
      <c r="F1262" s="15" t="s">
        <v>137</v>
      </c>
      <c r="G1262" s="15" t="s">
        <v>308</v>
      </c>
      <c r="H1262" s="15" t="s">
        <v>136</v>
      </c>
      <c r="I1262" s="15" t="s">
        <v>243</v>
      </c>
      <c r="J1262" s="15" t="s">
        <v>140</v>
      </c>
      <c r="K1262" s="15" t="s">
        <v>2412</v>
      </c>
      <c r="L1262" s="15" t="n">
        <v>28</v>
      </c>
      <c r="M1262" s="15" t="n">
        <v>7</v>
      </c>
      <c r="N1262" s="15" t="n">
        <v>23</v>
      </c>
      <c r="O1262" s="15" t="n">
        <v>1</v>
      </c>
      <c r="P1262" s="15" t="n">
        <v>59</v>
      </c>
      <c r="Y1262" s="15" t="s">
        <v>142</v>
      </c>
      <c r="Z1262" s="15" t="n">
        <v>1</v>
      </c>
      <c r="AA1262" s="15" t="s">
        <v>277</v>
      </c>
      <c r="AB1262" s="15" t="s">
        <v>143</v>
      </c>
    </row>
    <row r="1263" customFormat="false" ht="15" hidden="false" customHeight="true" outlineLevel="0" collapsed="false">
      <c r="A1263" s="15" t="s">
        <v>2410</v>
      </c>
      <c r="B1263" s="15" t="s">
        <v>2411</v>
      </c>
      <c r="C1263" s="15" t="s">
        <v>217</v>
      </c>
      <c r="D1263" s="15" t="s">
        <v>218</v>
      </c>
      <c r="E1263" s="15" t="s">
        <v>136</v>
      </c>
      <c r="F1263" s="15" t="s">
        <v>137</v>
      </c>
      <c r="G1263" s="15" t="s">
        <v>308</v>
      </c>
      <c r="H1263" s="15" t="s">
        <v>136</v>
      </c>
      <c r="I1263" s="15" t="s">
        <v>243</v>
      </c>
      <c r="J1263" s="15" t="s">
        <v>144</v>
      </c>
      <c r="K1263" s="15" t="s">
        <v>2413</v>
      </c>
      <c r="L1263" s="15" t="n">
        <v>2</v>
      </c>
      <c r="N1263" s="15" t="n">
        <v>1</v>
      </c>
      <c r="P1263" s="15" t="n">
        <v>3</v>
      </c>
      <c r="Y1263" s="15" t="s">
        <v>142</v>
      </c>
      <c r="Z1263" s="15" t="n">
        <v>1</v>
      </c>
      <c r="AA1263" s="15" t="s">
        <v>277</v>
      </c>
      <c r="AB1263" s="15" t="s">
        <v>143</v>
      </c>
    </row>
    <row r="1264" customFormat="false" ht="15" hidden="false" customHeight="true" outlineLevel="0" collapsed="false">
      <c r="A1264" s="15" t="s">
        <v>2410</v>
      </c>
      <c r="B1264" s="15" t="s">
        <v>2411</v>
      </c>
      <c r="C1264" s="15" t="s">
        <v>217</v>
      </c>
      <c r="D1264" s="15" t="s">
        <v>218</v>
      </c>
      <c r="E1264" s="15" t="s">
        <v>136</v>
      </c>
      <c r="F1264" s="15" t="s">
        <v>137</v>
      </c>
      <c r="G1264" s="15" t="s">
        <v>308</v>
      </c>
      <c r="H1264" s="15" t="s">
        <v>136</v>
      </c>
      <c r="I1264" s="15" t="s">
        <v>243</v>
      </c>
      <c r="J1264" s="15" t="s">
        <v>150</v>
      </c>
      <c r="K1264" s="15" t="s">
        <v>2414</v>
      </c>
      <c r="L1264" s="15" t="n">
        <v>102</v>
      </c>
      <c r="M1264" s="15" t="n">
        <v>97</v>
      </c>
      <c r="N1264" s="15" t="n">
        <v>100</v>
      </c>
      <c r="O1264" s="15" t="n">
        <v>47</v>
      </c>
      <c r="P1264" s="15" t="n">
        <v>346</v>
      </c>
      <c r="Y1264" s="15" t="s">
        <v>142</v>
      </c>
      <c r="Z1264" s="15" t="n">
        <v>1</v>
      </c>
      <c r="AA1264" s="15" t="s">
        <v>277</v>
      </c>
      <c r="AB1264" s="15" t="s">
        <v>143</v>
      </c>
    </row>
    <row r="1265" customFormat="false" ht="15" hidden="false" customHeight="true" outlineLevel="0" collapsed="false">
      <c r="A1265" s="15" t="s">
        <v>2410</v>
      </c>
      <c r="B1265" s="15" t="s">
        <v>2411</v>
      </c>
      <c r="C1265" s="15" t="s">
        <v>217</v>
      </c>
      <c r="D1265" s="15" t="s">
        <v>218</v>
      </c>
      <c r="E1265" s="15" t="s">
        <v>136</v>
      </c>
      <c r="F1265" s="15" t="s">
        <v>137</v>
      </c>
      <c r="G1265" s="15" t="s">
        <v>308</v>
      </c>
      <c r="H1265" s="15" t="s">
        <v>136</v>
      </c>
      <c r="I1265" s="15" t="s">
        <v>243</v>
      </c>
      <c r="J1265" s="15" t="s">
        <v>158</v>
      </c>
      <c r="K1265" s="15" t="s">
        <v>2415</v>
      </c>
      <c r="L1265" s="15" t="n">
        <v>30</v>
      </c>
      <c r="M1265" s="15" t="n">
        <v>29</v>
      </c>
      <c r="N1265" s="15" t="n">
        <v>7</v>
      </c>
      <c r="O1265" s="15" t="n">
        <v>5</v>
      </c>
      <c r="P1265" s="15" t="n">
        <v>71</v>
      </c>
      <c r="Y1265" s="15" t="s">
        <v>142</v>
      </c>
      <c r="Z1265" s="15" t="n">
        <v>1</v>
      </c>
      <c r="AA1265" s="15" t="s">
        <v>277</v>
      </c>
      <c r="AB1265" s="15" t="s">
        <v>143</v>
      </c>
    </row>
    <row r="1266" customFormat="false" ht="15" hidden="false" customHeight="true" outlineLevel="0" collapsed="false">
      <c r="A1266" s="15" t="s">
        <v>2410</v>
      </c>
      <c r="B1266" s="15" t="s">
        <v>2411</v>
      </c>
      <c r="C1266" s="15" t="s">
        <v>217</v>
      </c>
      <c r="D1266" s="15" t="s">
        <v>218</v>
      </c>
      <c r="E1266" s="15" t="s">
        <v>136</v>
      </c>
      <c r="F1266" s="15" t="s">
        <v>137</v>
      </c>
      <c r="G1266" s="15" t="s">
        <v>308</v>
      </c>
      <c r="H1266" s="15" t="s">
        <v>136</v>
      </c>
      <c r="I1266" s="15" t="s">
        <v>243</v>
      </c>
      <c r="J1266" s="15" t="s">
        <v>169</v>
      </c>
      <c r="K1266" s="15" t="s">
        <v>2416</v>
      </c>
      <c r="O1266" s="15" t="n">
        <v>10</v>
      </c>
      <c r="P1266" s="15" t="n">
        <v>10</v>
      </c>
      <c r="Y1266" s="15" t="s">
        <v>142</v>
      </c>
      <c r="Z1266" s="15" t="n">
        <v>1</v>
      </c>
      <c r="AA1266" s="15" t="s">
        <v>277</v>
      </c>
      <c r="AB1266" s="15" t="s">
        <v>143</v>
      </c>
    </row>
    <row r="1267" customFormat="false" ht="15" hidden="false" customHeight="true" outlineLevel="0" collapsed="false">
      <c r="A1267" s="15" t="s">
        <v>2417</v>
      </c>
      <c r="B1267" s="15" t="s">
        <v>2418</v>
      </c>
      <c r="C1267" s="15" t="s">
        <v>217</v>
      </c>
      <c r="D1267" s="15" t="s">
        <v>235</v>
      </c>
      <c r="E1267" s="15" t="s">
        <v>136</v>
      </c>
      <c r="F1267" s="15" t="s">
        <v>137</v>
      </c>
      <c r="G1267" s="15" t="s">
        <v>2419</v>
      </c>
      <c r="H1267" s="15" t="s">
        <v>136</v>
      </c>
      <c r="I1267" s="15" t="s">
        <v>139</v>
      </c>
      <c r="J1267" s="15" t="s">
        <v>150</v>
      </c>
      <c r="K1267" s="15" t="s">
        <v>2420</v>
      </c>
      <c r="L1267" s="15" t="n">
        <v>9</v>
      </c>
      <c r="M1267" s="15" t="n">
        <v>39</v>
      </c>
      <c r="N1267" s="15" t="n">
        <v>29</v>
      </c>
      <c r="O1267" s="15" t="n">
        <v>6</v>
      </c>
      <c r="P1267" s="15" t="n">
        <v>83</v>
      </c>
      <c r="Y1267" s="15" t="s">
        <v>142</v>
      </c>
      <c r="AB1267" s="15" t="s">
        <v>143</v>
      </c>
    </row>
    <row r="1268" customFormat="false" ht="15" hidden="false" customHeight="true" outlineLevel="0" collapsed="false">
      <c r="A1268" s="15" t="s">
        <v>2417</v>
      </c>
      <c r="B1268" s="15" t="s">
        <v>2418</v>
      </c>
      <c r="C1268" s="15" t="s">
        <v>217</v>
      </c>
      <c r="D1268" s="15" t="s">
        <v>235</v>
      </c>
      <c r="E1268" s="15" t="s">
        <v>136</v>
      </c>
      <c r="F1268" s="15" t="s">
        <v>137</v>
      </c>
      <c r="G1268" s="15" t="s">
        <v>2419</v>
      </c>
      <c r="H1268" s="15" t="s">
        <v>136</v>
      </c>
      <c r="I1268" s="15" t="s">
        <v>139</v>
      </c>
      <c r="J1268" s="15" t="s">
        <v>158</v>
      </c>
      <c r="K1268" s="15" t="s">
        <v>2421</v>
      </c>
      <c r="L1268" s="15" t="n">
        <v>49</v>
      </c>
      <c r="M1268" s="15" t="n">
        <v>25</v>
      </c>
      <c r="N1268" s="15" t="n">
        <v>43</v>
      </c>
      <c r="P1268" s="15" t="n">
        <v>117</v>
      </c>
      <c r="Y1268" s="15" t="s">
        <v>142</v>
      </c>
      <c r="AB1268" s="15" t="s">
        <v>143</v>
      </c>
    </row>
    <row r="1269" customFormat="false" ht="15" hidden="false" customHeight="true" outlineLevel="0" collapsed="false">
      <c r="A1269" s="15" t="s">
        <v>2422</v>
      </c>
      <c r="B1269" s="15" t="s">
        <v>2423</v>
      </c>
      <c r="C1269" s="15" t="s">
        <v>134</v>
      </c>
      <c r="D1269" s="15" t="s">
        <v>135</v>
      </c>
      <c r="E1269" s="15" t="s">
        <v>136</v>
      </c>
      <c r="F1269" s="15" t="s">
        <v>137</v>
      </c>
      <c r="G1269" s="15" t="s">
        <v>231</v>
      </c>
      <c r="H1269" s="15" t="s">
        <v>136</v>
      </c>
      <c r="I1269" s="15" t="s">
        <v>139</v>
      </c>
      <c r="J1269" s="15" t="s">
        <v>150</v>
      </c>
      <c r="K1269" s="15" t="s">
        <v>2424</v>
      </c>
      <c r="L1269" s="15" t="n">
        <v>251</v>
      </c>
      <c r="N1269" s="15" t="n">
        <v>68</v>
      </c>
      <c r="P1269" s="15" t="n">
        <v>319</v>
      </c>
      <c r="Y1269" s="15" t="s">
        <v>156</v>
      </c>
      <c r="AB1269" s="15" t="s">
        <v>143</v>
      </c>
    </row>
    <row r="1270" customFormat="false" ht="15" hidden="false" customHeight="true" outlineLevel="0" collapsed="false">
      <c r="A1270" s="15" t="s">
        <v>2425</v>
      </c>
      <c r="B1270" s="15" t="s">
        <v>2426</v>
      </c>
      <c r="C1270" s="15" t="s">
        <v>134</v>
      </c>
      <c r="D1270" s="15" t="s">
        <v>135</v>
      </c>
      <c r="E1270" s="15" t="s">
        <v>136</v>
      </c>
      <c r="F1270" s="15" t="s">
        <v>137</v>
      </c>
      <c r="G1270" s="15" t="s">
        <v>236</v>
      </c>
      <c r="H1270" s="15" t="s">
        <v>136</v>
      </c>
      <c r="I1270" s="15" t="s">
        <v>139</v>
      </c>
      <c r="J1270" s="15" t="s">
        <v>140</v>
      </c>
      <c r="K1270" s="15" t="s">
        <v>2427</v>
      </c>
      <c r="N1270" s="15" t="n">
        <v>1</v>
      </c>
      <c r="P1270" s="15" t="n">
        <v>1</v>
      </c>
      <c r="Y1270" s="15" t="s">
        <v>142</v>
      </c>
      <c r="AB1270" s="15" t="s">
        <v>143</v>
      </c>
    </row>
    <row r="1271" customFormat="false" ht="15" hidden="false" customHeight="true" outlineLevel="0" collapsed="false">
      <c r="A1271" s="15" t="s">
        <v>2425</v>
      </c>
      <c r="B1271" s="15" t="s">
        <v>2426</v>
      </c>
      <c r="C1271" s="15" t="s">
        <v>134</v>
      </c>
      <c r="D1271" s="15" t="s">
        <v>135</v>
      </c>
      <c r="E1271" s="15" t="s">
        <v>136</v>
      </c>
      <c r="F1271" s="15" t="s">
        <v>137</v>
      </c>
      <c r="G1271" s="15" t="s">
        <v>236</v>
      </c>
      <c r="H1271" s="15" t="s">
        <v>136</v>
      </c>
      <c r="I1271" s="15" t="s">
        <v>139</v>
      </c>
      <c r="J1271" s="15" t="s">
        <v>150</v>
      </c>
      <c r="K1271" s="15" t="s">
        <v>2428</v>
      </c>
      <c r="N1271" s="15" t="n">
        <v>7</v>
      </c>
      <c r="O1271" s="15" t="n">
        <v>42</v>
      </c>
      <c r="P1271" s="15" t="n">
        <v>49</v>
      </c>
      <c r="Y1271" s="15" t="s">
        <v>142</v>
      </c>
      <c r="AB1271" s="15" t="s">
        <v>143</v>
      </c>
    </row>
    <row r="1272" customFormat="false" ht="15" hidden="false" customHeight="true" outlineLevel="0" collapsed="false">
      <c r="A1272" s="15" t="s">
        <v>2425</v>
      </c>
      <c r="B1272" s="15" t="s">
        <v>2426</v>
      </c>
      <c r="C1272" s="15" t="s">
        <v>134</v>
      </c>
      <c r="D1272" s="15" t="s">
        <v>135</v>
      </c>
      <c r="E1272" s="15" t="s">
        <v>136</v>
      </c>
      <c r="F1272" s="15" t="s">
        <v>137</v>
      </c>
      <c r="G1272" s="15" t="s">
        <v>236</v>
      </c>
      <c r="H1272" s="15" t="s">
        <v>136</v>
      </c>
      <c r="I1272" s="15" t="s">
        <v>139</v>
      </c>
      <c r="J1272" s="15" t="s">
        <v>158</v>
      </c>
      <c r="K1272" s="15" t="s">
        <v>2429</v>
      </c>
      <c r="N1272" s="15" t="n">
        <v>8</v>
      </c>
      <c r="O1272" s="15" t="n">
        <v>8</v>
      </c>
      <c r="P1272" s="15" t="n">
        <v>16</v>
      </c>
      <c r="Y1272" s="15" t="s">
        <v>142</v>
      </c>
      <c r="AB1272" s="15" t="s">
        <v>143</v>
      </c>
    </row>
    <row r="1273" customFormat="false" ht="15" hidden="false" customHeight="true" outlineLevel="0" collapsed="false">
      <c r="A1273" s="15" t="s">
        <v>2430</v>
      </c>
      <c r="B1273" s="15" t="s">
        <v>2431</v>
      </c>
      <c r="C1273" s="15" t="s">
        <v>134</v>
      </c>
      <c r="D1273" s="15" t="s">
        <v>541</v>
      </c>
      <c r="E1273" s="15" t="s">
        <v>136</v>
      </c>
      <c r="F1273" s="15" t="s">
        <v>137</v>
      </c>
      <c r="G1273" s="15" t="s">
        <v>756</v>
      </c>
      <c r="H1273" s="15" t="s">
        <v>136</v>
      </c>
      <c r="I1273" s="15" t="s">
        <v>139</v>
      </c>
      <c r="J1273" s="15" t="s">
        <v>140</v>
      </c>
      <c r="K1273" s="15" t="s">
        <v>2432</v>
      </c>
      <c r="N1273" s="15" t="n">
        <v>7</v>
      </c>
      <c r="O1273" s="15" t="n">
        <v>3</v>
      </c>
      <c r="P1273" s="15" t="n">
        <v>10</v>
      </c>
      <c r="Y1273" s="15" t="s">
        <v>142</v>
      </c>
      <c r="AB1273" s="15" t="s">
        <v>143</v>
      </c>
    </row>
    <row r="1274" customFormat="false" ht="15" hidden="false" customHeight="true" outlineLevel="0" collapsed="false">
      <c r="A1274" s="15" t="s">
        <v>2430</v>
      </c>
      <c r="B1274" s="15" t="s">
        <v>2431</v>
      </c>
      <c r="C1274" s="15" t="s">
        <v>134</v>
      </c>
      <c r="D1274" s="15" t="s">
        <v>541</v>
      </c>
      <c r="E1274" s="15" t="s">
        <v>136</v>
      </c>
      <c r="F1274" s="15" t="s">
        <v>137</v>
      </c>
      <c r="G1274" s="15" t="s">
        <v>756</v>
      </c>
      <c r="H1274" s="15" t="s">
        <v>136</v>
      </c>
      <c r="I1274" s="15" t="s">
        <v>139</v>
      </c>
      <c r="J1274" s="15" t="s">
        <v>144</v>
      </c>
      <c r="K1274" s="15" t="s">
        <v>2433</v>
      </c>
      <c r="N1274" s="15" t="n">
        <v>9</v>
      </c>
      <c r="P1274" s="15" t="n">
        <v>9</v>
      </c>
      <c r="Y1274" s="15" t="s">
        <v>142</v>
      </c>
      <c r="AB1274" s="15" t="s">
        <v>143</v>
      </c>
    </row>
    <row r="1275" customFormat="false" ht="15" hidden="false" customHeight="true" outlineLevel="0" collapsed="false">
      <c r="A1275" s="15" t="s">
        <v>2430</v>
      </c>
      <c r="B1275" s="15" t="s">
        <v>2431</v>
      </c>
      <c r="C1275" s="15" t="s">
        <v>134</v>
      </c>
      <c r="D1275" s="15" t="s">
        <v>541</v>
      </c>
      <c r="E1275" s="15" t="s">
        <v>136</v>
      </c>
      <c r="F1275" s="15" t="s">
        <v>137</v>
      </c>
      <c r="G1275" s="15" t="s">
        <v>756</v>
      </c>
      <c r="H1275" s="15" t="s">
        <v>136</v>
      </c>
      <c r="I1275" s="15" t="s">
        <v>139</v>
      </c>
      <c r="J1275" s="15" t="s">
        <v>150</v>
      </c>
      <c r="K1275" s="15" t="s">
        <v>2434</v>
      </c>
      <c r="N1275" s="15" t="n">
        <v>1151</v>
      </c>
      <c r="O1275" s="15" t="n">
        <v>134</v>
      </c>
      <c r="P1275" s="15" t="n">
        <v>1285</v>
      </c>
      <c r="Y1275" s="15" t="s">
        <v>142</v>
      </c>
      <c r="AB1275" s="15" t="s">
        <v>143</v>
      </c>
    </row>
    <row r="1276" customFormat="false" ht="15" hidden="false" customHeight="true" outlineLevel="0" collapsed="false">
      <c r="A1276" s="15" t="s">
        <v>2430</v>
      </c>
      <c r="B1276" s="15" t="s">
        <v>2431</v>
      </c>
      <c r="C1276" s="15" t="s">
        <v>134</v>
      </c>
      <c r="D1276" s="15" t="s">
        <v>541</v>
      </c>
      <c r="E1276" s="15" t="s">
        <v>136</v>
      </c>
      <c r="F1276" s="15" t="s">
        <v>137</v>
      </c>
      <c r="G1276" s="15" t="s">
        <v>756</v>
      </c>
      <c r="H1276" s="15" t="s">
        <v>136</v>
      </c>
      <c r="I1276" s="15" t="s">
        <v>139</v>
      </c>
      <c r="J1276" s="15" t="s">
        <v>158</v>
      </c>
      <c r="K1276" s="15" t="s">
        <v>2435</v>
      </c>
      <c r="N1276" s="15" t="n">
        <v>38</v>
      </c>
      <c r="P1276" s="15" t="n">
        <v>38</v>
      </c>
      <c r="Y1276" s="15" t="s">
        <v>142</v>
      </c>
      <c r="AB1276" s="15" t="s">
        <v>143</v>
      </c>
    </row>
    <row r="1277" customFormat="false" ht="15" hidden="false" customHeight="true" outlineLevel="0" collapsed="false">
      <c r="A1277" s="15" t="s">
        <v>2436</v>
      </c>
      <c r="B1277" s="15" t="s">
        <v>2437</v>
      </c>
      <c r="C1277" s="15" t="s">
        <v>134</v>
      </c>
      <c r="D1277" s="15" t="s">
        <v>135</v>
      </c>
      <c r="E1277" s="15" t="s">
        <v>136</v>
      </c>
      <c r="F1277" s="15" t="s">
        <v>137</v>
      </c>
      <c r="G1277" s="15" t="s">
        <v>1577</v>
      </c>
      <c r="H1277" s="15" t="s">
        <v>136</v>
      </c>
      <c r="I1277" s="15" t="s">
        <v>139</v>
      </c>
      <c r="J1277" s="15" t="s">
        <v>140</v>
      </c>
      <c r="K1277" s="15" t="s">
        <v>2438</v>
      </c>
      <c r="O1277" s="15" t="n">
        <v>16</v>
      </c>
      <c r="P1277" s="15" t="n">
        <v>16</v>
      </c>
      <c r="Y1277" s="15" t="s">
        <v>156</v>
      </c>
      <c r="AB1277" s="15" t="s">
        <v>143</v>
      </c>
    </row>
    <row r="1278" customFormat="false" ht="15" hidden="false" customHeight="true" outlineLevel="0" collapsed="false">
      <c r="A1278" s="15" t="s">
        <v>2436</v>
      </c>
      <c r="B1278" s="15" t="s">
        <v>2437</v>
      </c>
      <c r="C1278" s="15" t="s">
        <v>134</v>
      </c>
      <c r="D1278" s="15" t="s">
        <v>135</v>
      </c>
      <c r="E1278" s="15" t="s">
        <v>136</v>
      </c>
      <c r="F1278" s="15" t="s">
        <v>137</v>
      </c>
      <c r="G1278" s="15" t="s">
        <v>1577</v>
      </c>
      <c r="H1278" s="15" t="s">
        <v>136</v>
      </c>
      <c r="I1278" s="15" t="s">
        <v>139</v>
      </c>
      <c r="J1278" s="15" t="s">
        <v>150</v>
      </c>
      <c r="K1278" s="15" t="s">
        <v>2439</v>
      </c>
      <c r="N1278" s="15" t="n">
        <v>28</v>
      </c>
      <c r="O1278" s="15" t="n">
        <v>6</v>
      </c>
      <c r="P1278" s="15" t="n">
        <v>34</v>
      </c>
      <c r="Y1278" s="15" t="s">
        <v>156</v>
      </c>
      <c r="AB1278" s="15" t="s">
        <v>143</v>
      </c>
    </row>
    <row r="1279" customFormat="false" ht="15" hidden="false" customHeight="true" outlineLevel="0" collapsed="false">
      <c r="A1279" s="15" t="s">
        <v>2436</v>
      </c>
      <c r="B1279" s="15" t="s">
        <v>2437</v>
      </c>
      <c r="C1279" s="15" t="s">
        <v>134</v>
      </c>
      <c r="D1279" s="15" t="s">
        <v>135</v>
      </c>
      <c r="E1279" s="15" t="s">
        <v>136</v>
      </c>
      <c r="F1279" s="15" t="s">
        <v>137</v>
      </c>
      <c r="G1279" s="15" t="s">
        <v>1577</v>
      </c>
      <c r="H1279" s="15" t="s">
        <v>136</v>
      </c>
      <c r="I1279" s="15" t="s">
        <v>139</v>
      </c>
      <c r="J1279" s="15" t="s">
        <v>158</v>
      </c>
      <c r="K1279" s="15" t="s">
        <v>2440</v>
      </c>
      <c r="N1279" s="15" t="n">
        <v>6</v>
      </c>
      <c r="O1279" s="15" t="n">
        <v>7</v>
      </c>
      <c r="P1279" s="15" t="n">
        <v>13</v>
      </c>
      <c r="Y1279" s="15" t="s">
        <v>156</v>
      </c>
      <c r="AB1279" s="15" t="s">
        <v>143</v>
      </c>
    </row>
    <row r="1280" customFormat="false" ht="15" hidden="false" customHeight="true" outlineLevel="0" collapsed="false">
      <c r="A1280" s="15" t="s">
        <v>2441</v>
      </c>
      <c r="B1280" s="15" t="s">
        <v>2442</v>
      </c>
      <c r="C1280" s="15" t="s">
        <v>134</v>
      </c>
      <c r="D1280" s="15" t="s">
        <v>541</v>
      </c>
      <c r="E1280" s="15" t="s">
        <v>136</v>
      </c>
      <c r="F1280" s="15" t="s">
        <v>137</v>
      </c>
      <c r="G1280" s="15" t="s">
        <v>2443</v>
      </c>
      <c r="H1280" s="15" t="s">
        <v>136</v>
      </c>
      <c r="I1280" s="15" t="s">
        <v>139</v>
      </c>
      <c r="J1280" s="15" t="s">
        <v>140</v>
      </c>
      <c r="K1280" s="15" t="s">
        <v>2444</v>
      </c>
      <c r="N1280" s="15" t="n">
        <v>3</v>
      </c>
      <c r="P1280" s="15" t="n">
        <v>3</v>
      </c>
      <c r="Y1280" s="15" t="s">
        <v>142</v>
      </c>
      <c r="AB1280" s="15" t="s">
        <v>143</v>
      </c>
    </row>
    <row r="1281" customFormat="false" ht="15" hidden="false" customHeight="true" outlineLevel="0" collapsed="false">
      <c r="A1281" s="15" t="s">
        <v>2441</v>
      </c>
      <c r="B1281" s="15" t="s">
        <v>2442</v>
      </c>
      <c r="C1281" s="15" t="s">
        <v>134</v>
      </c>
      <c r="D1281" s="15" t="s">
        <v>541</v>
      </c>
      <c r="E1281" s="15" t="s">
        <v>136</v>
      </c>
      <c r="F1281" s="15" t="s">
        <v>137</v>
      </c>
      <c r="G1281" s="15" t="s">
        <v>2443</v>
      </c>
      <c r="H1281" s="15" t="s">
        <v>136</v>
      </c>
      <c r="I1281" s="15" t="s">
        <v>139</v>
      </c>
      <c r="J1281" s="15" t="s">
        <v>150</v>
      </c>
      <c r="K1281" s="15" t="s">
        <v>2445</v>
      </c>
      <c r="M1281" s="15" t="n">
        <v>3</v>
      </c>
      <c r="N1281" s="15" t="n">
        <v>7</v>
      </c>
      <c r="O1281" s="15" t="n">
        <v>17</v>
      </c>
      <c r="P1281" s="15" t="n">
        <v>27</v>
      </c>
      <c r="Y1281" s="15" t="s">
        <v>142</v>
      </c>
      <c r="AB1281" s="15" t="s">
        <v>143</v>
      </c>
    </row>
    <row r="1282" customFormat="false" ht="15" hidden="false" customHeight="true" outlineLevel="0" collapsed="false">
      <c r="A1282" s="15" t="s">
        <v>2441</v>
      </c>
      <c r="B1282" s="15" t="s">
        <v>2442</v>
      </c>
      <c r="C1282" s="15" t="s">
        <v>134</v>
      </c>
      <c r="D1282" s="15" t="s">
        <v>541</v>
      </c>
      <c r="E1282" s="15" t="s">
        <v>136</v>
      </c>
      <c r="F1282" s="15" t="s">
        <v>137</v>
      </c>
      <c r="G1282" s="15" t="s">
        <v>2443</v>
      </c>
      <c r="H1282" s="15" t="s">
        <v>136</v>
      </c>
      <c r="I1282" s="15" t="s">
        <v>139</v>
      </c>
      <c r="J1282" s="15" t="s">
        <v>158</v>
      </c>
      <c r="K1282" s="15" t="s">
        <v>2446</v>
      </c>
      <c r="O1282" s="15" t="n">
        <v>3</v>
      </c>
      <c r="P1282" s="15" t="n">
        <v>3</v>
      </c>
      <c r="Y1282" s="15" t="s">
        <v>142</v>
      </c>
      <c r="AB1282" s="15" t="s">
        <v>143</v>
      </c>
    </row>
    <row r="1283" customFormat="false" ht="15" hidden="false" customHeight="true" outlineLevel="0" collapsed="false">
      <c r="A1283" s="15" t="s">
        <v>2447</v>
      </c>
      <c r="B1283" s="15" t="s">
        <v>2448</v>
      </c>
      <c r="C1283" s="15" t="s">
        <v>148</v>
      </c>
      <c r="E1283" s="15" t="s">
        <v>136</v>
      </c>
      <c r="F1283" s="15" t="s">
        <v>137</v>
      </c>
      <c r="G1283" s="15" t="s">
        <v>2449</v>
      </c>
      <c r="H1283" s="15" t="s">
        <v>136</v>
      </c>
      <c r="I1283" s="15" t="s">
        <v>139</v>
      </c>
      <c r="J1283" s="15" t="s">
        <v>150</v>
      </c>
      <c r="K1283" s="15" t="s">
        <v>2450</v>
      </c>
      <c r="N1283" s="15" t="n">
        <v>7</v>
      </c>
      <c r="P1283" s="15" t="n">
        <v>7</v>
      </c>
      <c r="Y1283" s="15" t="s">
        <v>142</v>
      </c>
      <c r="AB1283" s="15" t="s">
        <v>143</v>
      </c>
    </row>
    <row r="1284" customFormat="false" ht="15" hidden="false" customHeight="true" outlineLevel="0" collapsed="false">
      <c r="A1284" s="15" t="s">
        <v>2451</v>
      </c>
      <c r="B1284" s="15" t="s">
        <v>2452</v>
      </c>
      <c r="C1284" s="15" t="s">
        <v>134</v>
      </c>
      <c r="D1284" s="15" t="s">
        <v>177</v>
      </c>
      <c r="E1284" s="15" t="s">
        <v>136</v>
      </c>
      <c r="F1284" s="15" t="s">
        <v>137</v>
      </c>
      <c r="G1284" s="15" t="s">
        <v>2067</v>
      </c>
      <c r="H1284" s="15" t="s">
        <v>136</v>
      </c>
      <c r="I1284" s="15" t="s">
        <v>139</v>
      </c>
      <c r="J1284" s="15" t="s">
        <v>140</v>
      </c>
      <c r="K1284" s="15" t="s">
        <v>2453</v>
      </c>
      <c r="O1284" s="15" t="n">
        <v>8</v>
      </c>
      <c r="P1284" s="15" t="n">
        <v>8</v>
      </c>
      <c r="Y1284" s="15" t="s">
        <v>156</v>
      </c>
      <c r="AB1284" s="15" t="s">
        <v>143</v>
      </c>
    </row>
    <row r="1285" customFormat="false" ht="15" hidden="false" customHeight="true" outlineLevel="0" collapsed="false">
      <c r="A1285" s="15" t="s">
        <v>2451</v>
      </c>
      <c r="B1285" s="15" t="s">
        <v>2452</v>
      </c>
      <c r="C1285" s="15" t="s">
        <v>134</v>
      </c>
      <c r="D1285" s="15" t="s">
        <v>177</v>
      </c>
      <c r="E1285" s="15" t="s">
        <v>136</v>
      </c>
      <c r="F1285" s="15" t="s">
        <v>137</v>
      </c>
      <c r="G1285" s="15" t="s">
        <v>2067</v>
      </c>
      <c r="H1285" s="15" t="s">
        <v>136</v>
      </c>
      <c r="I1285" s="15" t="s">
        <v>139</v>
      </c>
      <c r="J1285" s="15" t="s">
        <v>150</v>
      </c>
      <c r="K1285" s="15" t="s">
        <v>2454</v>
      </c>
      <c r="N1285" s="15" t="n">
        <v>136</v>
      </c>
      <c r="O1285" s="15" t="n">
        <v>127</v>
      </c>
      <c r="P1285" s="15" t="n">
        <v>263</v>
      </c>
      <c r="Y1285" s="15" t="s">
        <v>156</v>
      </c>
      <c r="AB1285" s="15" t="s">
        <v>143</v>
      </c>
    </row>
    <row r="1286" customFormat="false" ht="15" hidden="false" customHeight="true" outlineLevel="0" collapsed="false">
      <c r="A1286" s="15" t="s">
        <v>2451</v>
      </c>
      <c r="B1286" s="15" t="s">
        <v>2452</v>
      </c>
      <c r="C1286" s="15" t="s">
        <v>134</v>
      </c>
      <c r="D1286" s="15" t="s">
        <v>177</v>
      </c>
      <c r="E1286" s="15" t="s">
        <v>136</v>
      </c>
      <c r="F1286" s="15" t="s">
        <v>137</v>
      </c>
      <c r="G1286" s="15" t="s">
        <v>2067</v>
      </c>
      <c r="H1286" s="15" t="s">
        <v>136</v>
      </c>
      <c r="I1286" s="15" t="s">
        <v>139</v>
      </c>
      <c r="J1286" s="15" t="s">
        <v>158</v>
      </c>
      <c r="K1286" s="15" t="s">
        <v>2455</v>
      </c>
      <c r="N1286" s="15" t="n">
        <v>20</v>
      </c>
      <c r="O1286" s="15" t="n">
        <v>24</v>
      </c>
      <c r="P1286" s="15" t="n">
        <v>44</v>
      </c>
      <c r="Y1286" s="15" t="s">
        <v>156</v>
      </c>
      <c r="AB1286" s="15" t="s">
        <v>143</v>
      </c>
    </row>
    <row r="1287" customFormat="false" ht="15" hidden="false" customHeight="true" outlineLevel="0" collapsed="false">
      <c r="A1287" s="15" t="s">
        <v>2456</v>
      </c>
      <c r="B1287" s="15" t="s">
        <v>2457</v>
      </c>
      <c r="C1287" s="15" t="s">
        <v>134</v>
      </c>
      <c r="D1287" s="15" t="s">
        <v>460</v>
      </c>
      <c r="E1287" s="15" t="s">
        <v>136</v>
      </c>
      <c r="F1287" s="15" t="s">
        <v>137</v>
      </c>
      <c r="G1287" s="15" t="s">
        <v>504</v>
      </c>
      <c r="H1287" s="15" t="s">
        <v>136</v>
      </c>
      <c r="I1287" s="15" t="s">
        <v>243</v>
      </c>
      <c r="J1287" s="15" t="s">
        <v>140</v>
      </c>
      <c r="K1287" s="15" t="s">
        <v>2458</v>
      </c>
      <c r="L1287" s="15" t="n">
        <v>27</v>
      </c>
      <c r="N1287" s="15" t="n">
        <v>1597</v>
      </c>
      <c r="O1287" s="15" t="n">
        <v>48</v>
      </c>
      <c r="P1287" s="15" t="n">
        <v>1672</v>
      </c>
      <c r="Y1287" s="15" t="s">
        <v>142</v>
      </c>
      <c r="AB1287" s="15" t="s">
        <v>163</v>
      </c>
      <c r="AC1287" s="15" t="n">
        <v>440</v>
      </c>
      <c r="AD1287" s="15" t="n">
        <v>4.809141</v>
      </c>
      <c r="AE1287" s="15" t="n">
        <v>805</v>
      </c>
      <c r="AF1287" s="15" t="s">
        <v>95</v>
      </c>
    </row>
    <row r="1288" customFormat="false" ht="15" hidden="false" customHeight="true" outlineLevel="0" collapsed="false">
      <c r="A1288" s="15" t="s">
        <v>2456</v>
      </c>
      <c r="B1288" s="15" t="s">
        <v>2457</v>
      </c>
      <c r="C1288" s="15" t="s">
        <v>134</v>
      </c>
      <c r="D1288" s="15" t="s">
        <v>460</v>
      </c>
      <c r="E1288" s="15" t="s">
        <v>136</v>
      </c>
      <c r="F1288" s="15" t="s">
        <v>137</v>
      </c>
      <c r="G1288" s="15" t="s">
        <v>504</v>
      </c>
      <c r="H1288" s="15" t="s">
        <v>136</v>
      </c>
      <c r="I1288" s="15" t="s">
        <v>243</v>
      </c>
      <c r="J1288" s="15" t="s">
        <v>144</v>
      </c>
      <c r="K1288" s="15" t="s">
        <v>2459</v>
      </c>
      <c r="L1288" s="15" t="n">
        <v>1751</v>
      </c>
      <c r="M1288" s="15" t="n">
        <v>5014</v>
      </c>
      <c r="N1288" s="15" t="n">
        <v>328</v>
      </c>
      <c r="O1288" s="15" t="n">
        <v>17</v>
      </c>
      <c r="P1288" s="15" t="n">
        <v>7110</v>
      </c>
      <c r="Y1288" s="15" t="s">
        <v>142</v>
      </c>
      <c r="AB1288" s="15" t="s">
        <v>163</v>
      </c>
      <c r="AC1288" s="15" t="n">
        <v>440</v>
      </c>
      <c r="AD1288" s="15" t="n">
        <v>4.809141</v>
      </c>
      <c r="AE1288" s="15" t="n">
        <v>805</v>
      </c>
      <c r="AF1288" s="15" t="s">
        <v>95</v>
      </c>
    </row>
    <row r="1289" customFormat="false" ht="15" hidden="false" customHeight="true" outlineLevel="0" collapsed="false">
      <c r="A1289" s="15" t="s">
        <v>2456</v>
      </c>
      <c r="B1289" s="15" t="s">
        <v>2457</v>
      </c>
      <c r="C1289" s="15" t="s">
        <v>134</v>
      </c>
      <c r="D1289" s="15" t="s">
        <v>460</v>
      </c>
      <c r="E1289" s="15" t="s">
        <v>136</v>
      </c>
      <c r="F1289" s="15" t="s">
        <v>137</v>
      </c>
      <c r="G1289" s="15" t="s">
        <v>504</v>
      </c>
      <c r="H1289" s="15" t="s">
        <v>136</v>
      </c>
      <c r="I1289" s="15" t="s">
        <v>243</v>
      </c>
      <c r="J1289" s="15" t="s">
        <v>150</v>
      </c>
      <c r="K1289" s="15" t="s">
        <v>2460</v>
      </c>
      <c r="L1289" s="15" t="n">
        <v>408</v>
      </c>
      <c r="M1289" s="15" t="n">
        <v>415</v>
      </c>
      <c r="N1289" s="15" t="n">
        <v>653</v>
      </c>
      <c r="O1289" s="15" t="n">
        <v>934</v>
      </c>
      <c r="P1289" s="15" t="n">
        <v>2410</v>
      </c>
      <c r="Y1289" s="15" t="s">
        <v>142</v>
      </c>
      <c r="AB1289" s="15" t="s">
        <v>163</v>
      </c>
      <c r="AC1289" s="15" t="n">
        <v>440</v>
      </c>
      <c r="AD1289" s="15" t="n">
        <v>4.809141</v>
      </c>
      <c r="AE1289" s="15" t="n">
        <v>805</v>
      </c>
      <c r="AF1289" s="15" t="s">
        <v>95</v>
      </c>
    </row>
    <row r="1290" customFormat="false" ht="15" hidden="false" customHeight="true" outlineLevel="0" collapsed="false">
      <c r="A1290" s="15" t="s">
        <v>2456</v>
      </c>
      <c r="B1290" s="15" t="s">
        <v>2457</v>
      </c>
      <c r="C1290" s="15" t="s">
        <v>134</v>
      </c>
      <c r="D1290" s="15" t="s">
        <v>460</v>
      </c>
      <c r="E1290" s="15" t="s">
        <v>136</v>
      </c>
      <c r="F1290" s="15" t="s">
        <v>137</v>
      </c>
      <c r="G1290" s="15" t="s">
        <v>504</v>
      </c>
      <c r="H1290" s="15" t="s">
        <v>136</v>
      </c>
      <c r="I1290" s="15" t="s">
        <v>243</v>
      </c>
      <c r="J1290" s="15" t="s">
        <v>158</v>
      </c>
      <c r="K1290" s="15" t="s">
        <v>2461</v>
      </c>
      <c r="O1290" s="15" t="n">
        <v>6</v>
      </c>
      <c r="P1290" s="15" t="n">
        <v>6</v>
      </c>
      <c r="Y1290" s="15" t="s">
        <v>142</v>
      </c>
      <c r="AB1290" s="15" t="s">
        <v>163</v>
      </c>
      <c r="AC1290" s="15" t="n">
        <v>440</v>
      </c>
      <c r="AD1290" s="15" t="n">
        <v>4.809141</v>
      </c>
      <c r="AE1290" s="15" t="n">
        <v>805</v>
      </c>
      <c r="AF1290" s="15" t="s">
        <v>95</v>
      </c>
    </row>
    <row r="1291" customFormat="false" ht="15" hidden="false" customHeight="true" outlineLevel="0" collapsed="false">
      <c r="A1291" s="15" t="s">
        <v>2456</v>
      </c>
      <c r="B1291" s="15" t="s">
        <v>2457</v>
      </c>
      <c r="C1291" s="15" t="s">
        <v>134</v>
      </c>
      <c r="D1291" s="15" t="s">
        <v>460</v>
      </c>
      <c r="E1291" s="15" t="s">
        <v>136</v>
      </c>
      <c r="F1291" s="15" t="s">
        <v>137</v>
      </c>
      <c r="G1291" s="15" t="s">
        <v>504</v>
      </c>
      <c r="H1291" s="15" t="s">
        <v>136</v>
      </c>
      <c r="I1291" s="15" t="s">
        <v>243</v>
      </c>
      <c r="J1291" s="15" t="s">
        <v>169</v>
      </c>
      <c r="K1291" s="15" t="s">
        <v>2462</v>
      </c>
      <c r="N1291" s="15" t="n">
        <v>223</v>
      </c>
      <c r="O1291" s="15" t="n">
        <v>27</v>
      </c>
      <c r="P1291" s="15" t="n">
        <v>250</v>
      </c>
      <c r="Y1291" s="15" t="s">
        <v>142</v>
      </c>
      <c r="AB1291" s="15" t="s">
        <v>163</v>
      </c>
      <c r="AC1291" s="15" t="n">
        <v>440</v>
      </c>
      <c r="AD1291" s="15" t="n">
        <v>4.809141</v>
      </c>
      <c r="AE1291" s="15" t="n">
        <v>805</v>
      </c>
      <c r="AF1291" s="15" t="s">
        <v>95</v>
      </c>
    </row>
    <row r="1292" customFormat="false" ht="15" hidden="false" customHeight="true" outlineLevel="0" collapsed="false">
      <c r="A1292" s="15" t="s">
        <v>2463</v>
      </c>
      <c r="B1292" s="15" t="s">
        <v>2464</v>
      </c>
      <c r="C1292" s="15" t="s">
        <v>134</v>
      </c>
      <c r="D1292" s="15" t="s">
        <v>135</v>
      </c>
      <c r="E1292" s="15" t="s">
        <v>136</v>
      </c>
      <c r="F1292" s="15" t="s">
        <v>137</v>
      </c>
      <c r="G1292" s="15" t="s">
        <v>299</v>
      </c>
      <c r="H1292" s="15" t="s">
        <v>136</v>
      </c>
      <c r="I1292" s="15" t="s">
        <v>139</v>
      </c>
      <c r="J1292" s="15" t="s">
        <v>150</v>
      </c>
      <c r="K1292" s="15" t="s">
        <v>2465</v>
      </c>
      <c r="L1292" s="15" t="n">
        <v>11</v>
      </c>
      <c r="P1292" s="15" t="n">
        <v>11</v>
      </c>
      <c r="Y1292" s="15" t="s">
        <v>156</v>
      </c>
      <c r="AB1292" s="15" t="s">
        <v>143</v>
      </c>
    </row>
    <row r="1293" customFormat="false" ht="15" hidden="false" customHeight="true" outlineLevel="0" collapsed="false">
      <c r="A1293" s="15" t="s">
        <v>2466</v>
      </c>
      <c r="B1293" s="15" t="s">
        <v>2467</v>
      </c>
      <c r="C1293" s="15" t="s">
        <v>148</v>
      </c>
      <c r="E1293" s="15" t="s">
        <v>136</v>
      </c>
      <c r="F1293" s="15" t="s">
        <v>137</v>
      </c>
      <c r="G1293" s="15" t="s">
        <v>336</v>
      </c>
      <c r="H1293" s="15" t="s">
        <v>136</v>
      </c>
      <c r="I1293" s="15" t="s">
        <v>139</v>
      </c>
      <c r="J1293" s="15" t="s">
        <v>150</v>
      </c>
      <c r="K1293" s="15" t="s">
        <v>2468</v>
      </c>
      <c r="M1293" s="15" t="n">
        <v>30</v>
      </c>
      <c r="P1293" s="15" t="n">
        <v>30</v>
      </c>
      <c r="Y1293" s="15" t="s">
        <v>142</v>
      </c>
      <c r="AB1293" s="15" t="s">
        <v>143</v>
      </c>
    </row>
    <row r="1294" customFormat="false" ht="15" hidden="false" customHeight="true" outlineLevel="0" collapsed="false">
      <c r="A1294" s="15" t="s">
        <v>2469</v>
      </c>
      <c r="B1294" s="15" t="s">
        <v>2470</v>
      </c>
      <c r="C1294" s="15" t="s">
        <v>217</v>
      </c>
      <c r="D1294" s="15" t="s">
        <v>235</v>
      </c>
      <c r="E1294" s="15" t="s">
        <v>136</v>
      </c>
      <c r="F1294" s="15" t="s">
        <v>137</v>
      </c>
      <c r="G1294" s="15" t="s">
        <v>149</v>
      </c>
      <c r="H1294" s="15" t="s">
        <v>136</v>
      </c>
      <c r="I1294" s="15" t="s">
        <v>139</v>
      </c>
      <c r="J1294" s="15" t="s">
        <v>140</v>
      </c>
      <c r="K1294" s="15" t="s">
        <v>2471</v>
      </c>
      <c r="M1294" s="15" t="n">
        <v>-2</v>
      </c>
      <c r="P1294" s="15" t="n">
        <v>-2</v>
      </c>
      <c r="Y1294" s="15" t="s">
        <v>142</v>
      </c>
      <c r="AB1294" s="15" t="s">
        <v>143</v>
      </c>
    </row>
    <row r="1295" customFormat="false" ht="15" hidden="false" customHeight="true" outlineLevel="0" collapsed="false">
      <c r="A1295" s="15" t="s">
        <v>2469</v>
      </c>
      <c r="B1295" s="15" t="s">
        <v>2470</v>
      </c>
      <c r="C1295" s="15" t="s">
        <v>217</v>
      </c>
      <c r="D1295" s="15" t="s">
        <v>235</v>
      </c>
      <c r="E1295" s="15" t="s">
        <v>136</v>
      </c>
      <c r="F1295" s="15" t="s">
        <v>137</v>
      </c>
      <c r="G1295" s="15" t="s">
        <v>149</v>
      </c>
      <c r="H1295" s="15" t="s">
        <v>136</v>
      </c>
      <c r="I1295" s="15" t="s">
        <v>139</v>
      </c>
      <c r="J1295" s="15" t="s">
        <v>144</v>
      </c>
      <c r="K1295" s="15" t="s">
        <v>2472</v>
      </c>
      <c r="M1295" s="15" t="n">
        <v>1</v>
      </c>
      <c r="P1295" s="15" t="n">
        <v>1</v>
      </c>
      <c r="Y1295" s="15" t="s">
        <v>142</v>
      </c>
      <c r="AB1295" s="15" t="s">
        <v>143</v>
      </c>
    </row>
    <row r="1296" customFormat="false" ht="15" hidden="false" customHeight="true" outlineLevel="0" collapsed="false">
      <c r="A1296" s="15" t="s">
        <v>2473</v>
      </c>
      <c r="B1296" s="15" t="s">
        <v>2474</v>
      </c>
      <c r="C1296" s="15" t="s">
        <v>148</v>
      </c>
      <c r="E1296" s="15" t="s">
        <v>136</v>
      </c>
      <c r="F1296" s="15" t="s">
        <v>137</v>
      </c>
      <c r="G1296" s="15" t="s">
        <v>2475</v>
      </c>
      <c r="H1296" s="15" t="s">
        <v>136</v>
      </c>
      <c r="I1296" s="15" t="s">
        <v>139</v>
      </c>
      <c r="J1296" s="15" t="s">
        <v>140</v>
      </c>
      <c r="K1296" s="15" t="s">
        <v>2476</v>
      </c>
      <c r="L1296" s="15" t="n">
        <v>32</v>
      </c>
      <c r="P1296" s="15" t="n">
        <v>32</v>
      </c>
      <c r="Y1296" s="15" t="s">
        <v>142</v>
      </c>
      <c r="AB1296" s="15" t="s">
        <v>143</v>
      </c>
    </row>
    <row r="1297" customFormat="false" ht="15" hidden="false" customHeight="true" outlineLevel="0" collapsed="false">
      <c r="A1297" s="15" t="s">
        <v>2477</v>
      </c>
      <c r="B1297" s="15" t="s">
        <v>2478</v>
      </c>
      <c r="C1297" s="15" t="s">
        <v>148</v>
      </c>
      <c r="E1297" s="15" t="s">
        <v>136</v>
      </c>
      <c r="F1297" s="15" t="s">
        <v>137</v>
      </c>
      <c r="G1297" s="15" t="s">
        <v>1311</v>
      </c>
      <c r="H1297" s="15" t="s">
        <v>136</v>
      </c>
      <c r="I1297" s="15" t="s">
        <v>139</v>
      </c>
      <c r="J1297" s="15" t="s">
        <v>140</v>
      </c>
      <c r="K1297" s="15" t="s">
        <v>2479</v>
      </c>
      <c r="L1297" s="15" t="n">
        <v>1</v>
      </c>
      <c r="P1297" s="15" t="n">
        <v>1</v>
      </c>
      <c r="Y1297" s="15" t="s">
        <v>142</v>
      </c>
      <c r="AB1297" s="15" t="s">
        <v>143</v>
      </c>
    </row>
    <row r="1298" customFormat="false" ht="15" hidden="false" customHeight="true" outlineLevel="0" collapsed="false">
      <c r="A1298" s="15" t="s">
        <v>2480</v>
      </c>
      <c r="B1298" s="15" t="s">
        <v>2481</v>
      </c>
      <c r="C1298" s="15" t="s">
        <v>217</v>
      </c>
      <c r="D1298" s="15" t="s">
        <v>218</v>
      </c>
      <c r="E1298" s="15" t="s">
        <v>136</v>
      </c>
      <c r="F1298" s="15" t="s">
        <v>137</v>
      </c>
      <c r="G1298" s="15" t="s">
        <v>308</v>
      </c>
      <c r="H1298" s="15" t="s">
        <v>136</v>
      </c>
      <c r="I1298" s="15" t="s">
        <v>139</v>
      </c>
      <c r="J1298" s="15" t="s">
        <v>140</v>
      </c>
      <c r="K1298" s="15" t="s">
        <v>2482</v>
      </c>
      <c r="L1298" s="15" t="n">
        <v>4</v>
      </c>
      <c r="P1298" s="15" t="n">
        <v>4</v>
      </c>
      <c r="Y1298" s="15" t="s">
        <v>142</v>
      </c>
      <c r="AB1298" s="15" t="s">
        <v>143</v>
      </c>
    </row>
    <row r="1299" customFormat="false" ht="15" hidden="false" customHeight="true" outlineLevel="0" collapsed="false">
      <c r="A1299" s="15" t="s">
        <v>2480</v>
      </c>
      <c r="B1299" s="15" t="s">
        <v>2481</v>
      </c>
      <c r="C1299" s="15" t="s">
        <v>217</v>
      </c>
      <c r="D1299" s="15" t="s">
        <v>218</v>
      </c>
      <c r="E1299" s="15" t="s">
        <v>136</v>
      </c>
      <c r="F1299" s="15" t="s">
        <v>137</v>
      </c>
      <c r="G1299" s="15" t="s">
        <v>308</v>
      </c>
      <c r="H1299" s="15" t="s">
        <v>136</v>
      </c>
      <c r="I1299" s="15" t="s">
        <v>139</v>
      </c>
      <c r="J1299" s="15" t="s">
        <v>150</v>
      </c>
      <c r="K1299" s="15" t="s">
        <v>2483</v>
      </c>
      <c r="L1299" s="15" t="n">
        <v>14</v>
      </c>
      <c r="M1299" s="15" t="n">
        <v>43</v>
      </c>
      <c r="N1299" s="15" t="n">
        <v>41</v>
      </c>
      <c r="O1299" s="15" t="n">
        <v>21</v>
      </c>
      <c r="P1299" s="15" t="n">
        <v>119</v>
      </c>
      <c r="Y1299" s="15" t="s">
        <v>142</v>
      </c>
      <c r="AB1299" s="15" t="s">
        <v>143</v>
      </c>
    </row>
    <row r="1300" customFormat="false" ht="15" hidden="false" customHeight="true" outlineLevel="0" collapsed="false">
      <c r="A1300" s="15" t="s">
        <v>2480</v>
      </c>
      <c r="B1300" s="15" t="s">
        <v>2481</v>
      </c>
      <c r="C1300" s="15" t="s">
        <v>217</v>
      </c>
      <c r="D1300" s="15" t="s">
        <v>218</v>
      </c>
      <c r="E1300" s="15" t="s">
        <v>136</v>
      </c>
      <c r="F1300" s="15" t="s">
        <v>137</v>
      </c>
      <c r="G1300" s="15" t="s">
        <v>308</v>
      </c>
      <c r="H1300" s="15" t="s">
        <v>136</v>
      </c>
      <c r="I1300" s="15" t="s">
        <v>139</v>
      </c>
      <c r="J1300" s="15" t="s">
        <v>166</v>
      </c>
      <c r="K1300" s="15" t="s">
        <v>2484</v>
      </c>
      <c r="N1300" s="15" t="n">
        <v>13</v>
      </c>
      <c r="P1300" s="15" t="n">
        <v>13</v>
      </c>
      <c r="Y1300" s="15" t="s">
        <v>142</v>
      </c>
      <c r="AB1300" s="15" t="s">
        <v>143</v>
      </c>
    </row>
    <row r="1301" customFormat="false" ht="15" hidden="false" customHeight="true" outlineLevel="0" collapsed="false">
      <c r="A1301" s="15" t="s">
        <v>2480</v>
      </c>
      <c r="B1301" s="15" t="s">
        <v>2481</v>
      </c>
      <c r="C1301" s="15" t="s">
        <v>217</v>
      </c>
      <c r="D1301" s="15" t="s">
        <v>218</v>
      </c>
      <c r="E1301" s="15" t="s">
        <v>136</v>
      </c>
      <c r="F1301" s="15" t="s">
        <v>137</v>
      </c>
      <c r="G1301" s="15" t="s">
        <v>308</v>
      </c>
      <c r="H1301" s="15" t="s">
        <v>136</v>
      </c>
      <c r="I1301" s="15" t="s">
        <v>139</v>
      </c>
      <c r="J1301" s="15" t="s">
        <v>158</v>
      </c>
      <c r="K1301" s="15" t="s">
        <v>2485</v>
      </c>
      <c r="L1301" s="15" t="n">
        <v>22</v>
      </c>
      <c r="M1301" s="15" t="n">
        <v>11</v>
      </c>
      <c r="N1301" s="15" t="n">
        <v>6</v>
      </c>
      <c r="P1301" s="15" t="n">
        <v>39</v>
      </c>
      <c r="Y1301" s="15" t="s">
        <v>142</v>
      </c>
      <c r="AB1301" s="15" t="s">
        <v>143</v>
      </c>
    </row>
    <row r="1302" customFormat="false" ht="15" hidden="false" customHeight="true" outlineLevel="0" collapsed="false">
      <c r="A1302" s="15" t="s">
        <v>2486</v>
      </c>
      <c r="B1302" s="15" t="s">
        <v>2487</v>
      </c>
      <c r="C1302" s="15" t="s">
        <v>148</v>
      </c>
      <c r="E1302" s="15" t="s">
        <v>136</v>
      </c>
      <c r="F1302" s="15" t="s">
        <v>137</v>
      </c>
      <c r="G1302" s="15" t="s">
        <v>469</v>
      </c>
      <c r="H1302" s="15" t="s">
        <v>136</v>
      </c>
      <c r="I1302" s="15" t="s">
        <v>139</v>
      </c>
      <c r="J1302" s="15" t="s">
        <v>150</v>
      </c>
      <c r="K1302" s="15" t="s">
        <v>2488</v>
      </c>
      <c r="M1302" s="15" t="n">
        <v>13</v>
      </c>
      <c r="P1302" s="15" t="n">
        <v>13</v>
      </c>
      <c r="Y1302" s="15" t="s">
        <v>142</v>
      </c>
      <c r="AB1302" s="15" t="s">
        <v>143</v>
      </c>
    </row>
    <row r="1303" customFormat="false" ht="15" hidden="false" customHeight="true" outlineLevel="0" collapsed="false">
      <c r="A1303" s="15" t="s">
        <v>2489</v>
      </c>
      <c r="B1303" s="15" t="s">
        <v>2490</v>
      </c>
      <c r="C1303" s="15" t="s">
        <v>217</v>
      </c>
      <c r="D1303" s="15" t="s">
        <v>218</v>
      </c>
      <c r="E1303" s="15" t="s">
        <v>136</v>
      </c>
      <c r="F1303" s="15" t="s">
        <v>137</v>
      </c>
      <c r="G1303" s="15" t="s">
        <v>1140</v>
      </c>
      <c r="H1303" s="15" t="s">
        <v>136</v>
      </c>
      <c r="I1303" s="15" t="s">
        <v>139</v>
      </c>
      <c r="J1303" s="15" t="s">
        <v>150</v>
      </c>
      <c r="K1303" s="15" t="s">
        <v>2491</v>
      </c>
      <c r="L1303" s="15" t="n">
        <v>103</v>
      </c>
      <c r="M1303" s="15" t="n">
        <v>57</v>
      </c>
      <c r="P1303" s="15" t="n">
        <v>160</v>
      </c>
      <c r="Y1303" s="15" t="s">
        <v>156</v>
      </c>
      <c r="AB1303" s="15" t="s">
        <v>143</v>
      </c>
    </row>
    <row r="1304" customFormat="false" ht="15" hidden="false" customHeight="true" outlineLevel="0" collapsed="false">
      <c r="A1304" s="15" t="s">
        <v>2489</v>
      </c>
      <c r="B1304" s="15" t="s">
        <v>2490</v>
      </c>
      <c r="C1304" s="15" t="s">
        <v>217</v>
      </c>
      <c r="D1304" s="15" t="s">
        <v>218</v>
      </c>
      <c r="E1304" s="15" t="s">
        <v>136</v>
      </c>
      <c r="F1304" s="15" t="s">
        <v>137</v>
      </c>
      <c r="G1304" s="15" t="s">
        <v>1140</v>
      </c>
      <c r="H1304" s="15" t="s">
        <v>136</v>
      </c>
      <c r="I1304" s="15" t="s">
        <v>139</v>
      </c>
      <c r="J1304" s="15" t="s">
        <v>158</v>
      </c>
      <c r="K1304" s="15" t="s">
        <v>2492</v>
      </c>
      <c r="L1304" s="15" t="n">
        <v>31</v>
      </c>
      <c r="M1304" s="15" t="n">
        <v>28</v>
      </c>
      <c r="P1304" s="15" t="n">
        <v>59</v>
      </c>
      <c r="Y1304" s="15" t="s">
        <v>156</v>
      </c>
      <c r="AB1304" s="15" t="s">
        <v>143</v>
      </c>
    </row>
    <row r="1305" customFormat="false" ht="15" hidden="false" customHeight="true" outlineLevel="0" collapsed="false">
      <c r="A1305" s="15" t="s">
        <v>2493</v>
      </c>
      <c r="B1305" s="15" t="s">
        <v>2494</v>
      </c>
      <c r="C1305" s="15" t="s">
        <v>134</v>
      </c>
      <c r="D1305" s="15" t="s">
        <v>541</v>
      </c>
      <c r="E1305" s="15" t="s">
        <v>136</v>
      </c>
      <c r="F1305" s="15" t="s">
        <v>137</v>
      </c>
      <c r="G1305" s="15" t="s">
        <v>336</v>
      </c>
      <c r="H1305" s="15" t="s">
        <v>136</v>
      </c>
      <c r="I1305" s="15" t="s">
        <v>139</v>
      </c>
      <c r="J1305" s="15" t="s">
        <v>140</v>
      </c>
      <c r="K1305" s="15" t="s">
        <v>2495</v>
      </c>
      <c r="N1305" s="15" t="n">
        <v>21</v>
      </c>
      <c r="O1305" s="15" t="n">
        <v>10</v>
      </c>
      <c r="P1305" s="15" t="n">
        <v>31</v>
      </c>
      <c r="Y1305" s="15" t="s">
        <v>142</v>
      </c>
      <c r="AB1305" s="15" t="s">
        <v>143</v>
      </c>
    </row>
    <row r="1306" customFormat="false" ht="15" hidden="false" customHeight="true" outlineLevel="0" collapsed="false">
      <c r="A1306" s="15" t="s">
        <v>2493</v>
      </c>
      <c r="B1306" s="15" t="s">
        <v>2494</v>
      </c>
      <c r="C1306" s="15" t="s">
        <v>134</v>
      </c>
      <c r="D1306" s="15" t="s">
        <v>541</v>
      </c>
      <c r="E1306" s="15" t="s">
        <v>136</v>
      </c>
      <c r="F1306" s="15" t="s">
        <v>137</v>
      </c>
      <c r="G1306" s="15" t="s">
        <v>336</v>
      </c>
      <c r="H1306" s="15" t="s">
        <v>136</v>
      </c>
      <c r="I1306" s="15" t="s">
        <v>139</v>
      </c>
      <c r="J1306" s="15" t="s">
        <v>150</v>
      </c>
      <c r="K1306" s="15" t="s">
        <v>2496</v>
      </c>
      <c r="N1306" s="15" t="n">
        <v>57</v>
      </c>
      <c r="O1306" s="15" t="n">
        <v>8</v>
      </c>
      <c r="P1306" s="15" t="n">
        <v>65</v>
      </c>
      <c r="Y1306" s="15" t="s">
        <v>142</v>
      </c>
      <c r="AB1306" s="15" t="s">
        <v>143</v>
      </c>
    </row>
    <row r="1307" customFormat="false" ht="15" hidden="false" customHeight="true" outlineLevel="0" collapsed="false">
      <c r="A1307" s="15" t="s">
        <v>2493</v>
      </c>
      <c r="B1307" s="15" t="s">
        <v>2494</v>
      </c>
      <c r="C1307" s="15" t="s">
        <v>134</v>
      </c>
      <c r="D1307" s="15" t="s">
        <v>541</v>
      </c>
      <c r="E1307" s="15" t="s">
        <v>136</v>
      </c>
      <c r="F1307" s="15" t="s">
        <v>137</v>
      </c>
      <c r="G1307" s="15" t="s">
        <v>336</v>
      </c>
      <c r="H1307" s="15" t="s">
        <v>136</v>
      </c>
      <c r="I1307" s="15" t="s">
        <v>139</v>
      </c>
      <c r="J1307" s="15" t="s">
        <v>166</v>
      </c>
      <c r="K1307" s="15" t="s">
        <v>2497</v>
      </c>
      <c r="N1307" s="15" t="n">
        <v>25</v>
      </c>
      <c r="P1307" s="15" t="n">
        <v>25</v>
      </c>
      <c r="Y1307" s="15" t="s">
        <v>142</v>
      </c>
      <c r="AB1307" s="15" t="s">
        <v>143</v>
      </c>
    </row>
    <row r="1308" customFormat="false" ht="15" hidden="false" customHeight="true" outlineLevel="0" collapsed="false">
      <c r="A1308" s="15" t="s">
        <v>2493</v>
      </c>
      <c r="B1308" s="15" t="s">
        <v>2494</v>
      </c>
      <c r="C1308" s="15" t="s">
        <v>134</v>
      </c>
      <c r="D1308" s="15" t="s">
        <v>541</v>
      </c>
      <c r="E1308" s="15" t="s">
        <v>136</v>
      </c>
      <c r="F1308" s="15" t="s">
        <v>137</v>
      </c>
      <c r="G1308" s="15" t="s">
        <v>336</v>
      </c>
      <c r="H1308" s="15" t="s">
        <v>136</v>
      </c>
      <c r="I1308" s="15" t="s">
        <v>139</v>
      </c>
      <c r="J1308" s="15" t="s">
        <v>158</v>
      </c>
      <c r="K1308" s="15" t="s">
        <v>2498</v>
      </c>
      <c r="N1308" s="15" t="n">
        <v>14</v>
      </c>
      <c r="O1308" s="15" t="n">
        <v>5</v>
      </c>
      <c r="P1308" s="15" t="n">
        <v>19</v>
      </c>
      <c r="Y1308" s="15" t="s">
        <v>142</v>
      </c>
      <c r="AB1308" s="15" t="s">
        <v>143</v>
      </c>
    </row>
    <row r="1309" customFormat="false" ht="15" hidden="false" customHeight="true" outlineLevel="0" collapsed="false">
      <c r="A1309" s="15" t="s">
        <v>2499</v>
      </c>
      <c r="B1309" s="15" t="s">
        <v>2500</v>
      </c>
      <c r="C1309" s="15" t="s">
        <v>217</v>
      </c>
      <c r="D1309" s="15" t="s">
        <v>218</v>
      </c>
      <c r="E1309" s="15" t="s">
        <v>136</v>
      </c>
      <c r="F1309" s="15" t="s">
        <v>137</v>
      </c>
      <c r="G1309" s="15" t="s">
        <v>308</v>
      </c>
      <c r="H1309" s="15" t="s">
        <v>136</v>
      </c>
      <c r="I1309" s="15" t="s">
        <v>139</v>
      </c>
      <c r="J1309" s="15" t="s">
        <v>140</v>
      </c>
      <c r="K1309" s="15" t="s">
        <v>2501</v>
      </c>
      <c r="M1309" s="15" t="n">
        <v>20</v>
      </c>
      <c r="P1309" s="15" t="n">
        <v>20</v>
      </c>
      <c r="Y1309" s="15" t="s">
        <v>142</v>
      </c>
      <c r="AB1309" s="15" t="s">
        <v>143</v>
      </c>
    </row>
    <row r="1310" customFormat="false" ht="15" hidden="false" customHeight="true" outlineLevel="0" collapsed="false">
      <c r="A1310" s="15" t="s">
        <v>2499</v>
      </c>
      <c r="B1310" s="15" t="s">
        <v>2500</v>
      </c>
      <c r="C1310" s="15" t="s">
        <v>217</v>
      </c>
      <c r="D1310" s="15" t="s">
        <v>218</v>
      </c>
      <c r="E1310" s="15" t="s">
        <v>136</v>
      </c>
      <c r="F1310" s="15" t="s">
        <v>137</v>
      </c>
      <c r="G1310" s="15" t="s">
        <v>308</v>
      </c>
      <c r="H1310" s="15" t="s">
        <v>136</v>
      </c>
      <c r="I1310" s="15" t="s">
        <v>139</v>
      </c>
      <c r="J1310" s="15" t="s">
        <v>150</v>
      </c>
      <c r="K1310" s="15" t="s">
        <v>2502</v>
      </c>
      <c r="L1310" s="15" t="n">
        <v>12</v>
      </c>
      <c r="M1310" s="15" t="n">
        <v>90</v>
      </c>
      <c r="N1310" s="15" t="n">
        <v>286</v>
      </c>
      <c r="O1310" s="15" t="n">
        <v>125</v>
      </c>
      <c r="P1310" s="15" t="n">
        <v>513</v>
      </c>
      <c r="Y1310" s="15" t="s">
        <v>142</v>
      </c>
      <c r="AB1310" s="15" t="s">
        <v>143</v>
      </c>
    </row>
    <row r="1311" customFormat="false" ht="15" hidden="false" customHeight="true" outlineLevel="0" collapsed="false">
      <c r="A1311" s="15" t="s">
        <v>2499</v>
      </c>
      <c r="B1311" s="15" t="s">
        <v>2500</v>
      </c>
      <c r="C1311" s="15" t="s">
        <v>217</v>
      </c>
      <c r="D1311" s="15" t="s">
        <v>218</v>
      </c>
      <c r="E1311" s="15" t="s">
        <v>136</v>
      </c>
      <c r="F1311" s="15" t="s">
        <v>137</v>
      </c>
      <c r="G1311" s="15" t="s">
        <v>308</v>
      </c>
      <c r="H1311" s="15" t="s">
        <v>136</v>
      </c>
      <c r="I1311" s="15" t="s">
        <v>139</v>
      </c>
      <c r="J1311" s="15" t="s">
        <v>158</v>
      </c>
      <c r="K1311" s="15" t="s">
        <v>2503</v>
      </c>
      <c r="M1311" s="15" t="n">
        <v>1</v>
      </c>
      <c r="P1311" s="15" t="n">
        <v>1</v>
      </c>
      <c r="Y1311" s="15" t="s">
        <v>142</v>
      </c>
      <c r="AB1311" s="15" t="s">
        <v>143</v>
      </c>
    </row>
    <row r="1312" customFormat="false" ht="15" hidden="false" customHeight="true" outlineLevel="0" collapsed="false">
      <c r="A1312" s="15" t="s">
        <v>2504</v>
      </c>
      <c r="B1312" s="15" t="s">
        <v>2505</v>
      </c>
      <c r="C1312" s="15" t="s">
        <v>134</v>
      </c>
      <c r="D1312" s="15" t="s">
        <v>460</v>
      </c>
      <c r="E1312" s="15" t="s">
        <v>136</v>
      </c>
      <c r="F1312" s="15" t="s">
        <v>137</v>
      </c>
      <c r="G1312" s="15" t="s">
        <v>1117</v>
      </c>
      <c r="H1312" s="15" t="s">
        <v>136</v>
      </c>
      <c r="I1312" s="15" t="s">
        <v>243</v>
      </c>
      <c r="J1312" s="15" t="s">
        <v>140</v>
      </c>
      <c r="K1312" s="15" t="s">
        <v>2506</v>
      </c>
      <c r="L1312" s="15" t="n">
        <v>611</v>
      </c>
      <c r="M1312" s="15" t="n">
        <v>132</v>
      </c>
      <c r="N1312" s="15" t="n">
        <v>377</v>
      </c>
      <c r="O1312" s="15" t="n">
        <v>175</v>
      </c>
      <c r="P1312" s="15" t="n">
        <v>1295</v>
      </c>
      <c r="Y1312" s="15" t="s">
        <v>142</v>
      </c>
      <c r="AB1312" s="15" t="s">
        <v>163</v>
      </c>
      <c r="AC1312" s="15" t="n">
        <v>12550</v>
      </c>
      <c r="AD1312" s="15" t="n">
        <v>99.2650269999999</v>
      </c>
      <c r="AE1312" s="15" t="n">
        <v>14668</v>
      </c>
      <c r="AF1312" s="15" t="s">
        <v>95</v>
      </c>
    </row>
    <row r="1313" customFormat="false" ht="15" hidden="false" customHeight="true" outlineLevel="0" collapsed="false">
      <c r="A1313" s="15" t="s">
        <v>2504</v>
      </c>
      <c r="B1313" s="15" t="s">
        <v>2505</v>
      </c>
      <c r="C1313" s="15" t="s">
        <v>134</v>
      </c>
      <c r="D1313" s="15" t="s">
        <v>460</v>
      </c>
      <c r="E1313" s="15" t="s">
        <v>136</v>
      </c>
      <c r="F1313" s="15" t="s">
        <v>137</v>
      </c>
      <c r="G1313" s="15" t="s">
        <v>1117</v>
      </c>
      <c r="H1313" s="15" t="s">
        <v>136</v>
      </c>
      <c r="I1313" s="15" t="s">
        <v>243</v>
      </c>
      <c r="J1313" s="15" t="s">
        <v>144</v>
      </c>
      <c r="K1313" s="15" t="s">
        <v>2507</v>
      </c>
      <c r="L1313" s="15" t="n">
        <v>3580</v>
      </c>
      <c r="M1313" s="15" t="n">
        <v>13897</v>
      </c>
      <c r="N1313" s="15" t="n">
        <v>11624</v>
      </c>
      <c r="O1313" s="15" t="n">
        <v>2922</v>
      </c>
      <c r="P1313" s="15" t="n">
        <v>32023</v>
      </c>
      <c r="Y1313" s="15" t="s">
        <v>142</v>
      </c>
      <c r="AB1313" s="15" t="s">
        <v>163</v>
      </c>
      <c r="AC1313" s="15" t="n">
        <v>12550</v>
      </c>
      <c r="AD1313" s="15" t="n">
        <v>99.2650269999999</v>
      </c>
      <c r="AE1313" s="15" t="n">
        <v>14668</v>
      </c>
      <c r="AF1313" s="15" t="s">
        <v>95</v>
      </c>
    </row>
    <row r="1314" customFormat="false" ht="15" hidden="false" customHeight="true" outlineLevel="0" collapsed="false">
      <c r="A1314" s="15" t="s">
        <v>2504</v>
      </c>
      <c r="B1314" s="15" t="s">
        <v>2505</v>
      </c>
      <c r="C1314" s="15" t="s">
        <v>134</v>
      </c>
      <c r="D1314" s="15" t="s">
        <v>460</v>
      </c>
      <c r="E1314" s="15" t="s">
        <v>136</v>
      </c>
      <c r="F1314" s="15" t="s">
        <v>137</v>
      </c>
      <c r="G1314" s="15" t="s">
        <v>1117</v>
      </c>
      <c r="H1314" s="15" t="s">
        <v>136</v>
      </c>
      <c r="I1314" s="15" t="s">
        <v>243</v>
      </c>
      <c r="J1314" s="15" t="s">
        <v>150</v>
      </c>
      <c r="K1314" s="15" t="s">
        <v>2508</v>
      </c>
      <c r="L1314" s="15" t="n">
        <v>293</v>
      </c>
      <c r="M1314" s="15" t="n">
        <v>294</v>
      </c>
      <c r="N1314" s="15" t="n">
        <v>10947</v>
      </c>
      <c r="O1314" s="15" t="n">
        <v>2235</v>
      </c>
      <c r="P1314" s="15" t="n">
        <v>13769</v>
      </c>
      <c r="Y1314" s="15" t="s">
        <v>142</v>
      </c>
      <c r="AB1314" s="15" t="s">
        <v>163</v>
      </c>
      <c r="AC1314" s="15" t="n">
        <v>12550</v>
      </c>
      <c r="AD1314" s="15" t="n">
        <v>99.2650269999999</v>
      </c>
      <c r="AE1314" s="15" t="n">
        <v>14668</v>
      </c>
      <c r="AF1314" s="15" t="s">
        <v>95</v>
      </c>
    </row>
    <row r="1315" customFormat="false" ht="15" hidden="false" customHeight="true" outlineLevel="0" collapsed="false">
      <c r="A1315" s="15" t="s">
        <v>2504</v>
      </c>
      <c r="B1315" s="15" t="s">
        <v>2505</v>
      </c>
      <c r="C1315" s="15" t="s">
        <v>134</v>
      </c>
      <c r="D1315" s="15" t="s">
        <v>460</v>
      </c>
      <c r="E1315" s="15" t="s">
        <v>136</v>
      </c>
      <c r="F1315" s="15" t="s">
        <v>137</v>
      </c>
      <c r="G1315" s="15" t="s">
        <v>1117</v>
      </c>
      <c r="H1315" s="15" t="s">
        <v>136</v>
      </c>
      <c r="I1315" s="15" t="s">
        <v>243</v>
      </c>
      <c r="J1315" s="15" t="s">
        <v>166</v>
      </c>
      <c r="K1315" s="15" t="s">
        <v>2509</v>
      </c>
      <c r="L1315" s="15" t="n">
        <v>2082</v>
      </c>
      <c r="M1315" s="15" t="n">
        <v>3493</v>
      </c>
      <c r="N1315" s="15" t="n">
        <v>4085</v>
      </c>
      <c r="O1315" s="15" t="n">
        <v>202</v>
      </c>
      <c r="P1315" s="15" t="n">
        <v>9862</v>
      </c>
      <c r="Y1315" s="15" t="s">
        <v>142</v>
      </c>
      <c r="AB1315" s="15" t="s">
        <v>163</v>
      </c>
      <c r="AC1315" s="15" t="n">
        <v>12550</v>
      </c>
      <c r="AD1315" s="15" t="n">
        <v>99.2650269999999</v>
      </c>
      <c r="AE1315" s="15" t="n">
        <v>14668</v>
      </c>
      <c r="AF1315" s="15" t="s">
        <v>95</v>
      </c>
    </row>
    <row r="1316" customFormat="false" ht="15" hidden="false" customHeight="true" outlineLevel="0" collapsed="false">
      <c r="A1316" s="15" t="s">
        <v>2504</v>
      </c>
      <c r="B1316" s="15" t="s">
        <v>2505</v>
      </c>
      <c r="C1316" s="15" t="s">
        <v>134</v>
      </c>
      <c r="D1316" s="15" t="s">
        <v>460</v>
      </c>
      <c r="E1316" s="15" t="s">
        <v>136</v>
      </c>
      <c r="F1316" s="15" t="s">
        <v>137</v>
      </c>
      <c r="G1316" s="15" t="s">
        <v>1117</v>
      </c>
      <c r="H1316" s="15" t="s">
        <v>136</v>
      </c>
      <c r="I1316" s="15" t="s">
        <v>243</v>
      </c>
      <c r="J1316" s="15" t="s">
        <v>158</v>
      </c>
      <c r="K1316" s="15" t="s">
        <v>2510</v>
      </c>
      <c r="N1316" s="15" t="n">
        <v>6</v>
      </c>
      <c r="O1316" s="15" t="n">
        <v>12</v>
      </c>
      <c r="P1316" s="15" t="n">
        <v>18</v>
      </c>
      <c r="Y1316" s="15" t="s">
        <v>142</v>
      </c>
      <c r="AB1316" s="15" t="s">
        <v>163</v>
      </c>
      <c r="AC1316" s="15" t="n">
        <v>12550</v>
      </c>
      <c r="AD1316" s="15" t="n">
        <v>99.2650269999999</v>
      </c>
      <c r="AE1316" s="15" t="n">
        <v>14668</v>
      </c>
      <c r="AF1316" s="15" t="s">
        <v>95</v>
      </c>
    </row>
    <row r="1317" customFormat="false" ht="15" hidden="false" customHeight="true" outlineLevel="0" collapsed="false">
      <c r="A1317" s="15" t="s">
        <v>2511</v>
      </c>
      <c r="B1317" s="15" t="s">
        <v>2512</v>
      </c>
      <c r="C1317" s="15" t="s">
        <v>217</v>
      </c>
      <c r="D1317" s="15" t="s">
        <v>235</v>
      </c>
      <c r="E1317" s="15" t="s">
        <v>136</v>
      </c>
      <c r="F1317" s="15" t="s">
        <v>137</v>
      </c>
      <c r="G1317" s="15" t="s">
        <v>308</v>
      </c>
      <c r="H1317" s="15" t="s">
        <v>136</v>
      </c>
      <c r="I1317" s="15" t="s">
        <v>139</v>
      </c>
      <c r="J1317" s="15" t="s">
        <v>140</v>
      </c>
      <c r="K1317" s="15" t="s">
        <v>2513</v>
      </c>
      <c r="L1317" s="15" t="n">
        <v>1</v>
      </c>
      <c r="P1317" s="15" t="n">
        <v>1</v>
      </c>
      <c r="Y1317" s="15" t="s">
        <v>142</v>
      </c>
      <c r="AB1317" s="15" t="s">
        <v>143</v>
      </c>
    </row>
    <row r="1318" customFormat="false" ht="15" hidden="false" customHeight="true" outlineLevel="0" collapsed="false">
      <c r="A1318" s="15" t="s">
        <v>2511</v>
      </c>
      <c r="B1318" s="15" t="s">
        <v>2512</v>
      </c>
      <c r="C1318" s="15" t="s">
        <v>217</v>
      </c>
      <c r="D1318" s="15" t="s">
        <v>235</v>
      </c>
      <c r="E1318" s="15" t="s">
        <v>136</v>
      </c>
      <c r="F1318" s="15" t="s">
        <v>137</v>
      </c>
      <c r="G1318" s="15" t="s">
        <v>308</v>
      </c>
      <c r="H1318" s="15" t="s">
        <v>136</v>
      </c>
      <c r="I1318" s="15" t="s">
        <v>139</v>
      </c>
      <c r="J1318" s="15" t="s">
        <v>150</v>
      </c>
      <c r="K1318" s="15" t="s">
        <v>2514</v>
      </c>
      <c r="L1318" s="15" t="n">
        <v>10</v>
      </c>
      <c r="P1318" s="15" t="n">
        <v>10</v>
      </c>
      <c r="Y1318" s="15" t="s">
        <v>142</v>
      </c>
      <c r="AB1318" s="15" t="s">
        <v>143</v>
      </c>
    </row>
    <row r="1319" customFormat="false" ht="15" hidden="false" customHeight="true" outlineLevel="0" collapsed="false">
      <c r="A1319" s="15" t="s">
        <v>2515</v>
      </c>
      <c r="B1319" s="15" t="s">
        <v>2516</v>
      </c>
      <c r="C1319" s="15" t="s">
        <v>148</v>
      </c>
      <c r="E1319" s="15" t="s">
        <v>136</v>
      </c>
      <c r="F1319" s="15" t="s">
        <v>137</v>
      </c>
      <c r="G1319" s="15" t="s">
        <v>2517</v>
      </c>
      <c r="H1319" s="15" t="s">
        <v>136</v>
      </c>
      <c r="I1319" s="15" t="s">
        <v>139</v>
      </c>
      <c r="J1319" s="15" t="s">
        <v>169</v>
      </c>
      <c r="K1319" s="15" t="s">
        <v>2518</v>
      </c>
      <c r="N1319" s="15" t="n">
        <v>35</v>
      </c>
      <c r="O1319" s="15" t="n">
        <v>0</v>
      </c>
      <c r="P1319" s="15" t="n">
        <v>35</v>
      </c>
      <c r="Y1319" s="15" t="s">
        <v>142</v>
      </c>
      <c r="AB1319" s="15" t="s">
        <v>143</v>
      </c>
    </row>
    <row r="1320" customFormat="false" ht="15" hidden="false" customHeight="true" outlineLevel="0" collapsed="false">
      <c r="A1320" s="15" t="s">
        <v>2519</v>
      </c>
      <c r="B1320" s="15" t="s">
        <v>2520</v>
      </c>
      <c r="C1320" s="15" t="s">
        <v>148</v>
      </c>
      <c r="E1320" s="15" t="s">
        <v>136</v>
      </c>
      <c r="F1320" s="15" t="s">
        <v>137</v>
      </c>
      <c r="G1320" s="15" t="s">
        <v>1166</v>
      </c>
      <c r="H1320" s="15" t="s">
        <v>136</v>
      </c>
      <c r="I1320" s="15" t="s">
        <v>139</v>
      </c>
      <c r="J1320" s="15" t="s">
        <v>150</v>
      </c>
      <c r="K1320" s="15" t="s">
        <v>2521</v>
      </c>
      <c r="M1320" s="15" t="n">
        <v>2</v>
      </c>
      <c r="P1320" s="15" t="n">
        <v>2</v>
      </c>
      <c r="Y1320" s="15" t="s">
        <v>142</v>
      </c>
      <c r="AB1320" s="15" t="s">
        <v>143</v>
      </c>
    </row>
    <row r="1321" customFormat="false" ht="15" hidden="false" customHeight="true" outlineLevel="0" collapsed="false">
      <c r="A1321" s="15" t="s">
        <v>2522</v>
      </c>
      <c r="B1321" s="15" t="s">
        <v>2523</v>
      </c>
      <c r="C1321" s="15" t="s">
        <v>217</v>
      </c>
      <c r="D1321" s="15" t="s">
        <v>235</v>
      </c>
      <c r="E1321" s="15" t="s">
        <v>136</v>
      </c>
      <c r="F1321" s="15" t="s">
        <v>137</v>
      </c>
      <c r="G1321" s="15" t="s">
        <v>219</v>
      </c>
      <c r="H1321" s="15" t="s">
        <v>136</v>
      </c>
      <c r="I1321" s="15" t="s">
        <v>139</v>
      </c>
      <c r="J1321" s="15" t="s">
        <v>140</v>
      </c>
      <c r="K1321" s="15" t="s">
        <v>2524</v>
      </c>
      <c r="M1321" s="15" t="n">
        <v>2</v>
      </c>
      <c r="P1321" s="15" t="n">
        <v>2</v>
      </c>
      <c r="Y1321" s="15" t="s">
        <v>142</v>
      </c>
      <c r="AB1321" s="15" t="s">
        <v>143</v>
      </c>
    </row>
    <row r="1322" customFormat="false" ht="15" hidden="false" customHeight="true" outlineLevel="0" collapsed="false">
      <c r="A1322" s="15" t="s">
        <v>2522</v>
      </c>
      <c r="B1322" s="15" t="s">
        <v>2523</v>
      </c>
      <c r="C1322" s="15" t="s">
        <v>217</v>
      </c>
      <c r="D1322" s="15" t="s">
        <v>235</v>
      </c>
      <c r="E1322" s="15" t="s">
        <v>136</v>
      </c>
      <c r="F1322" s="15" t="s">
        <v>137</v>
      </c>
      <c r="G1322" s="15" t="s">
        <v>219</v>
      </c>
      <c r="H1322" s="15" t="s">
        <v>136</v>
      </c>
      <c r="I1322" s="15" t="s">
        <v>139</v>
      </c>
      <c r="J1322" s="15" t="s">
        <v>150</v>
      </c>
      <c r="K1322" s="15" t="s">
        <v>2525</v>
      </c>
      <c r="L1322" s="15" t="n">
        <v>83</v>
      </c>
      <c r="M1322" s="15" t="n">
        <v>66</v>
      </c>
      <c r="N1322" s="15" t="n">
        <v>72</v>
      </c>
      <c r="O1322" s="15" t="n">
        <v>2</v>
      </c>
      <c r="P1322" s="15" t="n">
        <v>223</v>
      </c>
      <c r="Y1322" s="15" t="s">
        <v>142</v>
      </c>
      <c r="AB1322" s="15" t="s">
        <v>143</v>
      </c>
    </row>
    <row r="1323" customFormat="false" ht="15" hidden="false" customHeight="true" outlineLevel="0" collapsed="false">
      <c r="A1323" s="15" t="s">
        <v>2522</v>
      </c>
      <c r="B1323" s="15" t="s">
        <v>2523</v>
      </c>
      <c r="C1323" s="15" t="s">
        <v>217</v>
      </c>
      <c r="D1323" s="15" t="s">
        <v>235</v>
      </c>
      <c r="E1323" s="15" t="s">
        <v>136</v>
      </c>
      <c r="F1323" s="15" t="s">
        <v>137</v>
      </c>
      <c r="G1323" s="15" t="s">
        <v>219</v>
      </c>
      <c r="H1323" s="15" t="s">
        <v>136</v>
      </c>
      <c r="I1323" s="15" t="s">
        <v>139</v>
      </c>
      <c r="J1323" s="15" t="s">
        <v>158</v>
      </c>
      <c r="K1323" s="15" t="s">
        <v>2526</v>
      </c>
      <c r="L1323" s="15" t="n">
        <v>4</v>
      </c>
      <c r="N1323" s="15" t="n">
        <v>3</v>
      </c>
      <c r="P1323" s="15" t="n">
        <v>7</v>
      </c>
      <c r="Y1323" s="15" t="s">
        <v>142</v>
      </c>
      <c r="AB1323" s="15" t="s">
        <v>143</v>
      </c>
    </row>
    <row r="1324" customFormat="false" ht="15" hidden="false" customHeight="true" outlineLevel="0" collapsed="false">
      <c r="A1324" s="15" t="s">
        <v>2522</v>
      </c>
      <c r="B1324" s="15" t="s">
        <v>2523</v>
      </c>
      <c r="C1324" s="15" t="s">
        <v>217</v>
      </c>
      <c r="D1324" s="15" t="s">
        <v>235</v>
      </c>
      <c r="E1324" s="15" t="s">
        <v>136</v>
      </c>
      <c r="F1324" s="15" t="s">
        <v>137</v>
      </c>
      <c r="G1324" s="15" t="s">
        <v>219</v>
      </c>
      <c r="H1324" s="15" t="s">
        <v>136</v>
      </c>
      <c r="I1324" s="15" t="s">
        <v>139</v>
      </c>
      <c r="J1324" s="15" t="s">
        <v>169</v>
      </c>
      <c r="K1324" s="15" t="s">
        <v>2527</v>
      </c>
      <c r="L1324" s="15" t="n">
        <v>1</v>
      </c>
      <c r="N1324" s="15" t="n">
        <v>13</v>
      </c>
      <c r="P1324" s="15" t="n">
        <v>14</v>
      </c>
      <c r="Y1324" s="15" t="s">
        <v>142</v>
      </c>
      <c r="AB1324" s="15" t="s">
        <v>143</v>
      </c>
    </row>
    <row r="1325" customFormat="false" ht="15" hidden="false" customHeight="true" outlineLevel="0" collapsed="false">
      <c r="A1325" s="15" t="s">
        <v>2528</v>
      </c>
      <c r="B1325" s="15" t="s">
        <v>2529</v>
      </c>
      <c r="C1325" s="15" t="s">
        <v>217</v>
      </c>
      <c r="D1325" s="15" t="s">
        <v>235</v>
      </c>
      <c r="E1325" s="15" t="s">
        <v>136</v>
      </c>
      <c r="F1325" s="15" t="s">
        <v>137</v>
      </c>
      <c r="G1325" s="15" t="s">
        <v>608</v>
      </c>
      <c r="H1325" s="15" t="s">
        <v>136</v>
      </c>
      <c r="I1325" s="15" t="s">
        <v>139</v>
      </c>
      <c r="J1325" s="15" t="s">
        <v>140</v>
      </c>
      <c r="K1325" s="15" t="s">
        <v>2530</v>
      </c>
      <c r="M1325" s="15" t="n">
        <v>5</v>
      </c>
      <c r="P1325" s="15" t="n">
        <v>5</v>
      </c>
      <c r="Y1325" s="15" t="s">
        <v>156</v>
      </c>
      <c r="AB1325" s="15" t="s">
        <v>143</v>
      </c>
    </row>
    <row r="1326" customFormat="false" ht="15" hidden="false" customHeight="true" outlineLevel="0" collapsed="false">
      <c r="A1326" s="15" t="s">
        <v>2528</v>
      </c>
      <c r="B1326" s="15" t="s">
        <v>2529</v>
      </c>
      <c r="C1326" s="15" t="s">
        <v>217</v>
      </c>
      <c r="D1326" s="15" t="s">
        <v>235</v>
      </c>
      <c r="E1326" s="15" t="s">
        <v>136</v>
      </c>
      <c r="F1326" s="15" t="s">
        <v>137</v>
      </c>
      <c r="G1326" s="15" t="s">
        <v>608</v>
      </c>
      <c r="H1326" s="15" t="s">
        <v>136</v>
      </c>
      <c r="I1326" s="15" t="s">
        <v>139</v>
      </c>
      <c r="J1326" s="15" t="s">
        <v>150</v>
      </c>
      <c r="K1326" s="15" t="s">
        <v>2531</v>
      </c>
      <c r="L1326" s="15" t="n">
        <v>27</v>
      </c>
      <c r="P1326" s="15" t="n">
        <v>27</v>
      </c>
      <c r="Y1326" s="15" t="s">
        <v>156</v>
      </c>
      <c r="AB1326" s="15" t="s">
        <v>143</v>
      </c>
    </row>
    <row r="1327" customFormat="false" ht="15" hidden="false" customHeight="true" outlineLevel="0" collapsed="false">
      <c r="A1327" s="15" t="s">
        <v>2528</v>
      </c>
      <c r="B1327" s="15" t="s">
        <v>2529</v>
      </c>
      <c r="C1327" s="15" t="s">
        <v>217</v>
      </c>
      <c r="D1327" s="15" t="s">
        <v>235</v>
      </c>
      <c r="E1327" s="15" t="s">
        <v>136</v>
      </c>
      <c r="F1327" s="15" t="s">
        <v>137</v>
      </c>
      <c r="G1327" s="15" t="s">
        <v>608</v>
      </c>
      <c r="H1327" s="15" t="s">
        <v>136</v>
      </c>
      <c r="I1327" s="15" t="s">
        <v>139</v>
      </c>
      <c r="J1327" s="15" t="s">
        <v>158</v>
      </c>
      <c r="K1327" s="15" t="s">
        <v>2532</v>
      </c>
      <c r="M1327" s="15" t="n">
        <v>3</v>
      </c>
      <c r="P1327" s="15" t="n">
        <v>3</v>
      </c>
      <c r="Y1327" s="15" t="s">
        <v>156</v>
      </c>
      <c r="AB1327" s="15" t="s">
        <v>143</v>
      </c>
    </row>
    <row r="1328" customFormat="false" ht="15" hidden="false" customHeight="true" outlineLevel="0" collapsed="false">
      <c r="A1328" s="15" t="s">
        <v>2533</v>
      </c>
      <c r="B1328" s="15" t="s">
        <v>2534</v>
      </c>
      <c r="C1328" s="15" t="s">
        <v>217</v>
      </c>
      <c r="D1328" s="15" t="s">
        <v>235</v>
      </c>
      <c r="E1328" s="15" t="s">
        <v>136</v>
      </c>
      <c r="F1328" s="15" t="s">
        <v>137</v>
      </c>
      <c r="G1328" s="15" t="s">
        <v>336</v>
      </c>
      <c r="H1328" s="15" t="s">
        <v>136</v>
      </c>
      <c r="I1328" s="15" t="s">
        <v>139</v>
      </c>
      <c r="J1328" s="15" t="s">
        <v>140</v>
      </c>
      <c r="K1328" s="15" t="s">
        <v>2535</v>
      </c>
      <c r="L1328" s="15" t="n">
        <v>8</v>
      </c>
      <c r="P1328" s="15" t="n">
        <v>8</v>
      </c>
      <c r="Y1328" s="15" t="s">
        <v>142</v>
      </c>
      <c r="AB1328" s="15" t="s">
        <v>143</v>
      </c>
    </row>
    <row r="1329" customFormat="false" ht="15" hidden="false" customHeight="true" outlineLevel="0" collapsed="false">
      <c r="A1329" s="15" t="s">
        <v>2533</v>
      </c>
      <c r="B1329" s="15" t="s">
        <v>2534</v>
      </c>
      <c r="C1329" s="15" t="s">
        <v>217</v>
      </c>
      <c r="D1329" s="15" t="s">
        <v>235</v>
      </c>
      <c r="E1329" s="15" t="s">
        <v>136</v>
      </c>
      <c r="F1329" s="15" t="s">
        <v>137</v>
      </c>
      <c r="G1329" s="15" t="s">
        <v>336</v>
      </c>
      <c r="H1329" s="15" t="s">
        <v>136</v>
      </c>
      <c r="I1329" s="15" t="s">
        <v>139</v>
      </c>
      <c r="J1329" s="15" t="s">
        <v>150</v>
      </c>
      <c r="K1329" s="15" t="s">
        <v>2536</v>
      </c>
      <c r="L1329" s="15" t="n">
        <v>18</v>
      </c>
      <c r="M1329" s="15" t="n">
        <v>3</v>
      </c>
      <c r="P1329" s="15" t="n">
        <v>21</v>
      </c>
      <c r="Y1329" s="15" t="s">
        <v>142</v>
      </c>
      <c r="AB1329" s="15" t="s">
        <v>143</v>
      </c>
    </row>
    <row r="1330" customFormat="false" ht="15" hidden="false" customHeight="true" outlineLevel="0" collapsed="false">
      <c r="A1330" s="15" t="s">
        <v>2533</v>
      </c>
      <c r="B1330" s="15" t="s">
        <v>2534</v>
      </c>
      <c r="C1330" s="15" t="s">
        <v>217</v>
      </c>
      <c r="D1330" s="15" t="s">
        <v>235</v>
      </c>
      <c r="E1330" s="15" t="s">
        <v>136</v>
      </c>
      <c r="F1330" s="15" t="s">
        <v>137</v>
      </c>
      <c r="G1330" s="15" t="s">
        <v>336</v>
      </c>
      <c r="H1330" s="15" t="s">
        <v>136</v>
      </c>
      <c r="I1330" s="15" t="s">
        <v>139</v>
      </c>
      <c r="J1330" s="15" t="s">
        <v>158</v>
      </c>
      <c r="K1330" s="15" t="s">
        <v>2537</v>
      </c>
      <c r="L1330" s="15" t="n">
        <v>2</v>
      </c>
      <c r="P1330" s="15" t="n">
        <v>2</v>
      </c>
      <c r="Y1330" s="15" t="s">
        <v>142</v>
      </c>
      <c r="AB1330" s="15" t="s">
        <v>143</v>
      </c>
    </row>
    <row r="1331" customFormat="false" ht="15" hidden="false" customHeight="true" outlineLevel="0" collapsed="false">
      <c r="A1331" s="15" t="s">
        <v>2538</v>
      </c>
      <c r="B1331" s="15" t="s">
        <v>2539</v>
      </c>
      <c r="C1331" s="15" t="s">
        <v>217</v>
      </c>
      <c r="D1331" s="15" t="s">
        <v>218</v>
      </c>
      <c r="E1331" s="15" t="s">
        <v>136</v>
      </c>
      <c r="F1331" s="15" t="s">
        <v>137</v>
      </c>
      <c r="G1331" s="15" t="s">
        <v>308</v>
      </c>
      <c r="H1331" s="15" t="s">
        <v>136</v>
      </c>
      <c r="I1331" s="15" t="s">
        <v>243</v>
      </c>
      <c r="J1331" s="15" t="s">
        <v>150</v>
      </c>
      <c r="K1331" s="15" t="s">
        <v>2540</v>
      </c>
      <c r="L1331" s="15" t="n">
        <v>51</v>
      </c>
      <c r="M1331" s="15" t="n">
        <v>152</v>
      </c>
      <c r="N1331" s="15" t="n">
        <v>182</v>
      </c>
      <c r="O1331" s="15" t="n">
        <v>2</v>
      </c>
      <c r="P1331" s="15" t="n">
        <v>387</v>
      </c>
      <c r="Y1331" s="15" t="s">
        <v>142</v>
      </c>
      <c r="AB1331" s="15" t="s">
        <v>143</v>
      </c>
    </row>
    <row r="1332" customFormat="false" ht="15" hidden="false" customHeight="true" outlineLevel="0" collapsed="false">
      <c r="A1332" s="15" t="s">
        <v>2538</v>
      </c>
      <c r="B1332" s="15" t="s">
        <v>2539</v>
      </c>
      <c r="C1332" s="15" t="s">
        <v>217</v>
      </c>
      <c r="D1332" s="15" t="s">
        <v>218</v>
      </c>
      <c r="E1332" s="15" t="s">
        <v>136</v>
      </c>
      <c r="F1332" s="15" t="s">
        <v>137</v>
      </c>
      <c r="G1332" s="15" t="s">
        <v>308</v>
      </c>
      <c r="H1332" s="15" t="s">
        <v>136</v>
      </c>
      <c r="I1332" s="15" t="s">
        <v>243</v>
      </c>
      <c r="J1332" s="15" t="s">
        <v>158</v>
      </c>
      <c r="K1332" s="15" t="s">
        <v>2541</v>
      </c>
      <c r="L1332" s="15" t="n">
        <v>4</v>
      </c>
      <c r="M1332" s="15" t="n">
        <v>11</v>
      </c>
      <c r="N1332" s="15" t="n">
        <v>1</v>
      </c>
      <c r="P1332" s="15" t="n">
        <v>16</v>
      </c>
      <c r="Y1332" s="15" t="s">
        <v>142</v>
      </c>
      <c r="AB1332" s="15" t="s">
        <v>143</v>
      </c>
    </row>
    <row r="1333" customFormat="false" ht="15" hidden="false" customHeight="true" outlineLevel="0" collapsed="false">
      <c r="A1333" s="15" t="s">
        <v>2538</v>
      </c>
      <c r="B1333" s="15" t="s">
        <v>2539</v>
      </c>
      <c r="C1333" s="15" t="s">
        <v>217</v>
      </c>
      <c r="D1333" s="15" t="s">
        <v>218</v>
      </c>
      <c r="E1333" s="15" t="s">
        <v>136</v>
      </c>
      <c r="F1333" s="15" t="s">
        <v>137</v>
      </c>
      <c r="G1333" s="15" t="s">
        <v>308</v>
      </c>
      <c r="H1333" s="15" t="s">
        <v>136</v>
      </c>
      <c r="I1333" s="15" t="s">
        <v>243</v>
      </c>
      <c r="J1333" s="15" t="s">
        <v>169</v>
      </c>
      <c r="K1333" s="15" t="s">
        <v>2542</v>
      </c>
      <c r="M1333" s="15" t="n">
        <v>3</v>
      </c>
      <c r="P1333" s="15" t="n">
        <v>3</v>
      </c>
      <c r="Y1333" s="15" t="s">
        <v>142</v>
      </c>
      <c r="AB1333" s="15" t="s">
        <v>143</v>
      </c>
    </row>
    <row r="1334" customFormat="false" ht="15" hidden="false" customHeight="true" outlineLevel="0" collapsed="false">
      <c r="A1334" s="15" t="s">
        <v>2543</v>
      </c>
      <c r="B1334" s="15" t="s">
        <v>2544</v>
      </c>
      <c r="C1334" s="15" t="s">
        <v>148</v>
      </c>
      <c r="E1334" s="15" t="s">
        <v>136</v>
      </c>
      <c r="F1334" s="15" t="s">
        <v>137</v>
      </c>
      <c r="G1334" s="15" t="s">
        <v>608</v>
      </c>
      <c r="H1334" s="15" t="s">
        <v>136</v>
      </c>
      <c r="I1334" s="15" t="s">
        <v>139</v>
      </c>
      <c r="J1334" s="15" t="s">
        <v>140</v>
      </c>
      <c r="K1334" s="15" t="s">
        <v>2545</v>
      </c>
      <c r="N1334" s="15" t="n">
        <v>68</v>
      </c>
      <c r="P1334" s="15" t="n">
        <v>68</v>
      </c>
      <c r="Y1334" s="15" t="s">
        <v>156</v>
      </c>
      <c r="AB1334" s="15" t="s">
        <v>143</v>
      </c>
    </row>
    <row r="1335" customFormat="false" ht="15" hidden="false" customHeight="true" outlineLevel="0" collapsed="false">
      <c r="A1335" s="15" t="s">
        <v>2546</v>
      </c>
      <c r="B1335" s="15" t="s">
        <v>2547</v>
      </c>
      <c r="C1335" s="15" t="s">
        <v>148</v>
      </c>
      <c r="E1335" s="15" t="s">
        <v>136</v>
      </c>
      <c r="F1335" s="15" t="s">
        <v>137</v>
      </c>
      <c r="G1335" s="15" t="s">
        <v>2548</v>
      </c>
      <c r="H1335" s="15" t="s">
        <v>136</v>
      </c>
      <c r="I1335" s="15" t="s">
        <v>139</v>
      </c>
      <c r="J1335" s="15" t="s">
        <v>140</v>
      </c>
      <c r="K1335" s="15" t="s">
        <v>2549</v>
      </c>
      <c r="N1335" s="15" t="n">
        <v>15</v>
      </c>
      <c r="P1335" s="15" t="n">
        <v>15</v>
      </c>
      <c r="Y1335" s="15" t="s">
        <v>142</v>
      </c>
      <c r="AB1335" s="15" t="s">
        <v>143</v>
      </c>
    </row>
    <row r="1336" customFormat="false" ht="15" hidden="false" customHeight="true" outlineLevel="0" collapsed="false">
      <c r="A1336" s="15" t="s">
        <v>2550</v>
      </c>
      <c r="B1336" s="15" t="s">
        <v>2551</v>
      </c>
      <c r="C1336" s="15" t="s">
        <v>217</v>
      </c>
      <c r="D1336" s="15" t="s">
        <v>235</v>
      </c>
      <c r="E1336" s="15" t="s">
        <v>136</v>
      </c>
      <c r="F1336" s="15" t="s">
        <v>137</v>
      </c>
      <c r="G1336" s="15" t="s">
        <v>219</v>
      </c>
      <c r="H1336" s="15" t="s">
        <v>136</v>
      </c>
      <c r="I1336" s="15" t="s">
        <v>139</v>
      </c>
      <c r="J1336" s="15" t="s">
        <v>150</v>
      </c>
      <c r="K1336" s="15" t="s">
        <v>2552</v>
      </c>
      <c r="L1336" s="15" t="n">
        <v>146</v>
      </c>
      <c r="M1336" s="15" t="n">
        <v>3</v>
      </c>
      <c r="N1336" s="15" t="n">
        <v>3</v>
      </c>
      <c r="P1336" s="15" t="n">
        <v>152</v>
      </c>
      <c r="Y1336" s="15" t="s">
        <v>142</v>
      </c>
      <c r="AB1336" s="15" t="s">
        <v>143</v>
      </c>
    </row>
    <row r="1337" customFormat="false" ht="15" hidden="false" customHeight="true" outlineLevel="0" collapsed="false">
      <c r="A1337" s="15" t="s">
        <v>2550</v>
      </c>
      <c r="B1337" s="15" t="s">
        <v>2551</v>
      </c>
      <c r="C1337" s="15" t="s">
        <v>217</v>
      </c>
      <c r="D1337" s="15" t="s">
        <v>235</v>
      </c>
      <c r="E1337" s="15" t="s">
        <v>136</v>
      </c>
      <c r="F1337" s="15" t="s">
        <v>137</v>
      </c>
      <c r="G1337" s="15" t="s">
        <v>219</v>
      </c>
      <c r="H1337" s="15" t="s">
        <v>136</v>
      </c>
      <c r="I1337" s="15" t="s">
        <v>139</v>
      </c>
      <c r="J1337" s="15" t="s">
        <v>158</v>
      </c>
      <c r="K1337" s="15" t="s">
        <v>2553</v>
      </c>
      <c r="L1337" s="15" t="n">
        <v>43</v>
      </c>
      <c r="M1337" s="15" t="n">
        <v>17</v>
      </c>
      <c r="P1337" s="15" t="n">
        <v>60</v>
      </c>
      <c r="Y1337" s="15" t="s">
        <v>142</v>
      </c>
      <c r="AB1337" s="15" t="s">
        <v>143</v>
      </c>
    </row>
    <row r="1338" customFormat="false" ht="15" hidden="false" customHeight="true" outlineLevel="0" collapsed="false">
      <c r="A1338" s="15" t="s">
        <v>2550</v>
      </c>
      <c r="B1338" s="15" t="s">
        <v>2551</v>
      </c>
      <c r="C1338" s="15" t="s">
        <v>217</v>
      </c>
      <c r="D1338" s="15" t="s">
        <v>235</v>
      </c>
      <c r="E1338" s="15" t="s">
        <v>136</v>
      </c>
      <c r="F1338" s="15" t="s">
        <v>137</v>
      </c>
      <c r="G1338" s="15" t="s">
        <v>219</v>
      </c>
      <c r="H1338" s="15" t="s">
        <v>136</v>
      </c>
      <c r="I1338" s="15" t="s">
        <v>139</v>
      </c>
      <c r="J1338" s="15" t="s">
        <v>169</v>
      </c>
      <c r="K1338" s="15" t="s">
        <v>2554</v>
      </c>
      <c r="L1338" s="15" t="n">
        <v>1</v>
      </c>
      <c r="P1338" s="15" t="n">
        <v>1</v>
      </c>
      <c r="Y1338" s="15" t="s">
        <v>142</v>
      </c>
      <c r="AB1338" s="15" t="s">
        <v>143</v>
      </c>
    </row>
    <row r="1339" customFormat="false" ht="15" hidden="false" customHeight="true" outlineLevel="0" collapsed="false">
      <c r="A1339" s="15" t="s">
        <v>2555</v>
      </c>
      <c r="B1339" s="15" t="s">
        <v>2556</v>
      </c>
      <c r="C1339" s="15" t="s">
        <v>217</v>
      </c>
      <c r="D1339" s="15" t="s">
        <v>218</v>
      </c>
      <c r="E1339" s="15" t="s">
        <v>136</v>
      </c>
      <c r="F1339" s="15" t="s">
        <v>137</v>
      </c>
      <c r="G1339" s="15" t="s">
        <v>256</v>
      </c>
      <c r="H1339" s="15" t="s">
        <v>136</v>
      </c>
      <c r="I1339" s="15" t="s">
        <v>139</v>
      </c>
      <c r="J1339" s="15" t="s">
        <v>140</v>
      </c>
      <c r="K1339" s="15" t="s">
        <v>2557</v>
      </c>
      <c r="L1339" s="15" t="n">
        <v>171</v>
      </c>
      <c r="N1339" s="15" t="n">
        <v>12</v>
      </c>
      <c r="P1339" s="15" t="n">
        <v>183</v>
      </c>
      <c r="Y1339" s="15" t="s">
        <v>258</v>
      </c>
      <c r="AB1339" s="15" t="s">
        <v>143</v>
      </c>
    </row>
    <row r="1340" customFormat="false" ht="15" hidden="false" customHeight="true" outlineLevel="0" collapsed="false">
      <c r="A1340" s="15" t="s">
        <v>2555</v>
      </c>
      <c r="B1340" s="15" t="s">
        <v>2556</v>
      </c>
      <c r="C1340" s="15" t="s">
        <v>217</v>
      </c>
      <c r="D1340" s="15" t="s">
        <v>218</v>
      </c>
      <c r="E1340" s="15" t="s">
        <v>136</v>
      </c>
      <c r="F1340" s="15" t="s">
        <v>137</v>
      </c>
      <c r="G1340" s="15" t="s">
        <v>256</v>
      </c>
      <c r="H1340" s="15" t="s">
        <v>136</v>
      </c>
      <c r="I1340" s="15" t="s">
        <v>139</v>
      </c>
      <c r="J1340" s="15" t="s">
        <v>150</v>
      </c>
      <c r="K1340" s="15" t="s">
        <v>2558</v>
      </c>
      <c r="L1340" s="15" t="n">
        <v>221</v>
      </c>
      <c r="M1340" s="15" t="n">
        <v>35</v>
      </c>
      <c r="N1340" s="15" t="n">
        <v>84</v>
      </c>
      <c r="P1340" s="15" t="n">
        <v>340</v>
      </c>
      <c r="Y1340" s="15" t="s">
        <v>258</v>
      </c>
      <c r="AB1340" s="15" t="s">
        <v>143</v>
      </c>
    </row>
    <row r="1341" customFormat="false" ht="15" hidden="false" customHeight="true" outlineLevel="0" collapsed="false">
      <c r="A1341" s="15" t="s">
        <v>2555</v>
      </c>
      <c r="B1341" s="15" t="s">
        <v>2556</v>
      </c>
      <c r="C1341" s="15" t="s">
        <v>217</v>
      </c>
      <c r="D1341" s="15" t="s">
        <v>218</v>
      </c>
      <c r="E1341" s="15" t="s">
        <v>136</v>
      </c>
      <c r="F1341" s="15" t="s">
        <v>137</v>
      </c>
      <c r="G1341" s="15" t="s">
        <v>256</v>
      </c>
      <c r="H1341" s="15" t="s">
        <v>136</v>
      </c>
      <c r="I1341" s="15" t="s">
        <v>139</v>
      </c>
      <c r="J1341" s="15" t="s">
        <v>158</v>
      </c>
      <c r="K1341" s="15" t="s">
        <v>2559</v>
      </c>
      <c r="L1341" s="15" t="n">
        <v>2</v>
      </c>
      <c r="M1341" s="15" t="n">
        <v>10</v>
      </c>
      <c r="N1341" s="15" t="n">
        <v>0</v>
      </c>
      <c r="P1341" s="15" t="n">
        <v>12</v>
      </c>
      <c r="Y1341" s="15" t="s">
        <v>258</v>
      </c>
      <c r="AB1341" s="15" t="s">
        <v>143</v>
      </c>
    </row>
    <row r="1342" customFormat="false" ht="15" hidden="false" customHeight="true" outlineLevel="0" collapsed="false">
      <c r="A1342" s="15" t="s">
        <v>2560</v>
      </c>
      <c r="B1342" s="15" t="s">
        <v>2561</v>
      </c>
      <c r="C1342" s="15" t="s">
        <v>134</v>
      </c>
      <c r="D1342" s="15" t="s">
        <v>135</v>
      </c>
      <c r="E1342" s="15" t="s">
        <v>136</v>
      </c>
      <c r="F1342" s="15" t="s">
        <v>137</v>
      </c>
      <c r="G1342" s="15" t="s">
        <v>236</v>
      </c>
      <c r="H1342" s="15" t="s">
        <v>136</v>
      </c>
      <c r="I1342" s="15" t="s">
        <v>139</v>
      </c>
      <c r="J1342" s="15" t="s">
        <v>150</v>
      </c>
      <c r="K1342" s="15" t="s">
        <v>2562</v>
      </c>
      <c r="L1342" s="15" t="n">
        <v>61</v>
      </c>
      <c r="M1342" s="15" t="n">
        <v>30</v>
      </c>
      <c r="O1342" s="15" t="n">
        <v>10</v>
      </c>
      <c r="P1342" s="15" t="n">
        <v>101</v>
      </c>
      <c r="Y1342" s="15" t="s">
        <v>142</v>
      </c>
      <c r="AB1342" s="15" t="s">
        <v>143</v>
      </c>
    </row>
    <row r="1343" customFormat="false" ht="15" hidden="false" customHeight="true" outlineLevel="0" collapsed="false">
      <c r="A1343" s="15" t="s">
        <v>2560</v>
      </c>
      <c r="B1343" s="15" t="s">
        <v>2561</v>
      </c>
      <c r="C1343" s="15" t="s">
        <v>134</v>
      </c>
      <c r="D1343" s="15" t="s">
        <v>135</v>
      </c>
      <c r="E1343" s="15" t="s">
        <v>136</v>
      </c>
      <c r="F1343" s="15" t="s">
        <v>137</v>
      </c>
      <c r="G1343" s="15" t="s">
        <v>236</v>
      </c>
      <c r="H1343" s="15" t="s">
        <v>136</v>
      </c>
      <c r="I1343" s="15" t="s">
        <v>139</v>
      </c>
      <c r="J1343" s="15" t="s">
        <v>158</v>
      </c>
      <c r="K1343" s="15" t="s">
        <v>2563</v>
      </c>
      <c r="L1343" s="15" t="n">
        <v>15</v>
      </c>
      <c r="M1343" s="15" t="n">
        <v>9</v>
      </c>
      <c r="O1343" s="15" t="n">
        <v>6</v>
      </c>
      <c r="P1343" s="15" t="n">
        <v>30</v>
      </c>
      <c r="Y1343" s="15" t="s">
        <v>142</v>
      </c>
      <c r="AB1343" s="15" t="s">
        <v>143</v>
      </c>
    </row>
    <row r="1344" customFormat="false" ht="15" hidden="false" customHeight="true" outlineLevel="0" collapsed="false">
      <c r="A1344" s="15" t="s">
        <v>2564</v>
      </c>
      <c r="B1344" s="15" t="s">
        <v>2565</v>
      </c>
      <c r="C1344" s="15" t="s">
        <v>134</v>
      </c>
      <c r="D1344" s="15" t="s">
        <v>135</v>
      </c>
      <c r="E1344" s="15" t="s">
        <v>136</v>
      </c>
      <c r="F1344" s="15" t="s">
        <v>137</v>
      </c>
      <c r="G1344" s="15" t="s">
        <v>451</v>
      </c>
      <c r="H1344" s="15" t="s">
        <v>136</v>
      </c>
      <c r="I1344" s="15" t="s">
        <v>139</v>
      </c>
      <c r="J1344" s="15" t="s">
        <v>140</v>
      </c>
      <c r="K1344" s="15" t="s">
        <v>2566</v>
      </c>
      <c r="M1344" s="15" t="n">
        <v>7</v>
      </c>
      <c r="P1344" s="15" t="n">
        <v>7</v>
      </c>
      <c r="Y1344" s="15" t="s">
        <v>142</v>
      </c>
      <c r="AB1344" s="15" t="s">
        <v>143</v>
      </c>
    </row>
    <row r="1345" customFormat="false" ht="15" hidden="false" customHeight="true" outlineLevel="0" collapsed="false">
      <c r="A1345" s="15" t="s">
        <v>2567</v>
      </c>
      <c r="B1345" s="15" t="s">
        <v>2568</v>
      </c>
      <c r="C1345" s="15" t="s">
        <v>217</v>
      </c>
      <c r="D1345" s="15" t="s">
        <v>218</v>
      </c>
      <c r="E1345" s="15" t="s">
        <v>136</v>
      </c>
      <c r="F1345" s="15" t="s">
        <v>137</v>
      </c>
      <c r="G1345" s="15" t="s">
        <v>219</v>
      </c>
      <c r="H1345" s="15" t="s">
        <v>136</v>
      </c>
      <c r="I1345" s="15" t="s">
        <v>139</v>
      </c>
      <c r="J1345" s="15" t="s">
        <v>140</v>
      </c>
      <c r="K1345" s="15" t="s">
        <v>2569</v>
      </c>
      <c r="M1345" s="15" t="n">
        <v>0</v>
      </c>
      <c r="P1345" s="15" t="n">
        <v>0</v>
      </c>
      <c r="Y1345" s="15" t="s">
        <v>142</v>
      </c>
      <c r="AB1345" s="15" t="s">
        <v>143</v>
      </c>
    </row>
    <row r="1346" customFormat="false" ht="15" hidden="false" customHeight="true" outlineLevel="0" collapsed="false">
      <c r="A1346" s="15" t="s">
        <v>2567</v>
      </c>
      <c r="B1346" s="15" t="s">
        <v>2568</v>
      </c>
      <c r="C1346" s="15" t="s">
        <v>217</v>
      </c>
      <c r="D1346" s="15" t="s">
        <v>218</v>
      </c>
      <c r="E1346" s="15" t="s">
        <v>136</v>
      </c>
      <c r="F1346" s="15" t="s">
        <v>137</v>
      </c>
      <c r="G1346" s="15" t="s">
        <v>219</v>
      </c>
      <c r="H1346" s="15" t="s">
        <v>136</v>
      </c>
      <c r="I1346" s="15" t="s">
        <v>139</v>
      </c>
      <c r="J1346" s="15" t="s">
        <v>150</v>
      </c>
      <c r="K1346" s="15" t="s">
        <v>2570</v>
      </c>
      <c r="L1346" s="15" t="n">
        <v>17</v>
      </c>
      <c r="P1346" s="15" t="n">
        <v>17</v>
      </c>
      <c r="Y1346" s="15" t="s">
        <v>142</v>
      </c>
      <c r="AB1346" s="15" t="s">
        <v>143</v>
      </c>
    </row>
    <row r="1347" customFormat="false" ht="15" hidden="false" customHeight="true" outlineLevel="0" collapsed="false">
      <c r="A1347" s="15" t="s">
        <v>2571</v>
      </c>
      <c r="B1347" s="15" t="s">
        <v>2572</v>
      </c>
      <c r="C1347" s="15" t="s">
        <v>217</v>
      </c>
      <c r="D1347" s="15" t="s">
        <v>235</v>
      </c>
      <c r="E1347" s="15" t="s">
        <v>136</v>
      </c>
      <c r="F1347" s="15" t="s">
        <v>137</v>
      </c>
      <c r="G1347" s="15" t="s">
        <v>1140</v>
      </c>
      <c r="H1347" s="15" t="s">
        <v>136</v>
      </c>
      <c r="I1347" s="15" t="s">
        <v>139</v>
      </c>
      <c r="J1347" s="15" t="s">
        <v>140</v>
      </c>
      <c r="K1347" s="15" t="s">
        <v>2573</v>
      </c>
      <c r="M1347" s="15" t="n">
        <v>1</v>
      </c>
      <c r="P1347" s="15" t="n">
        <v>1</v>
      </c>
      <c r="Y1347" s="15" t="s">
        <v>156</v>
      </c>
      <c r="AB1347" s="15" t="s">
        <v>143</v>
      </c>
    </row>
    <row r="1348" customFormat="false" ht="15" hidden="false" customHeight="true" outlineLevel="0" collapsed="false">
      <c r="A1348" s="15" t="s">
        <v>2571</v>
      </c>
      <c r="B1348" s="15" t="s">
        <v>2572</v>
      </c>
      <c r="C1348" s="15" t="s">
        <v>217</v>
      </c>
      <c r="D1348" s="15" t="s">
        <v>235</v>
      </c>
      <c r="E1348" s="15" t="s">
        <v>136</v>
      </c>
      <c r="F1348" s="15" t="s">
        <v>137</v>
      </c>
      <c r="G1348" s="15" t="s">
        <v>1140</v>
      </c>
      <c r="H1348" s="15" t="s">
        <v>136</v>
      </c>
      <c r="I1348" s="15" t="s">
        <v>139</v>
      </c>
      <c r="J1348" s="15" t="s">
        <v>144</v>
      </c>
      <c r="K1348" s="15" t="s">
        <v>2574</v>
      </c>
      <c r="L1348" s="15" t="n">
        <v>3</v>
      </c>
      <c r="M1348" s="15" t="n">
        <v>150</v>
      </c>
      <c r="P1348" s="15" t="n">
        <v>153</v>
      </c>
      <c r="Y1348" s="15" t="s">
        <v>156</v>
      </c>
      <c r="AB1348" s="15" t="s">
        <v>143</v>
      </c>
    </row>
    <row r="1349" customFormat="false" ht="15" hidden="false" customHeight="true" outlineLevel="0" collapsed="false">
      <c r="A1349" s="15" t="s">
        <v>2571</v>
      </c>
      <c r="B1349" s="15" t="s">
        <v>2572</v>
      </c>
      <c r="C1349" s="15" t="s">
        <v>217</v>
      </c>
      <c r="D1349" s="15" t="s">
        <v>235</v>
      </c>
      <c r="E1349" s="15" t="s">
        <v>136</v>
      </c>
      <c r="F1349" s="15" t="s">
        <v>137</v>
      </c>
      <c r="G1349" s="15" t="s">
        <v>1140</v>
      </c>
      <c r="H1349" s="15" t="s">
        <v>136</v>
      </c>
      <c r="I1349" s="15" t="s">
        <v>139</v>
      </c>
      <c r="J1349" s="15" t="s">
        <v>150</v>
      </c>
      <c r="K1349" s="15" t="s">
        <v>2575</v>
      </c>
      <c r="M1349" s="15" t="n">
        <v>0</v>
      </c>
      <c r="P1349" s="15" t="n">
        <v>0</v>
      </c>
      <c r="Y1349" s="15" t="s">
        <v>156</v>
      </c>
      <c r="AB1349" s="15" t="s">
        <v>143</v>
      </c>
    </row>
    <row r="1350" customFormat="false" ht="15" hidden="false" customHeight="true" outlineLevel="0" collapsed="false">
      <c r="A1350" s="15" t="s">
        <v>2576</v>
      </c>
      <c r="B1350" s="15" t="s">
        <v>2577</v>
      </c>
      <c r="C1350" s="15" t="s">
        <v>217</v>
      </c>
      <c r="D1350" s="15" t="s">
        <v>218</v>
      </c>
      <c r="E1350" s="15" t="s">
        <v>136</v>
      </c>
      <c r="F1350" s="15" t="s">
        <v>137</v>
      </c>
      <c r="G1350" s="15" t="s">
        <v>231</v>
      </c>
      <c r="H1350" s="15" t="s">
        <v>136</v>
      </c>
      <c r="I1350" s="15" t="s">
        <v>243</v>
      </c>
      <c r="J1350" s="15" t="s">
        <v>140</v>
      </c>
      <c r="K1350" s="15" t="s">
        <v>2578</v>
      </c>
      <c r="L1350" s="15" t="n">
        <v>26</v>
      </c>
      <c r="M1350" s="15" t="n">
        <v>43</v>
      </c>
      <c r="N1350" s="15" t="n">
        <v>28</v>
      </c>
      <c r="O1350" s="15" t="n">
        <v>7</v>
      </c>
      <c r="P1350" s="15" t="n">
        <v>104</v>
      </c>
      <c r="Y1350" s="15" t="s">
        <v>156</v>
      </c>
      <c r="AB1350" s="15" t="s">
        <v>143</v>
      </c>
    </row>
    <row r="1351" customFormat="false" ht="15" hidden="false" customHeight="true" outlineLevel="0" collapsed="false">
      <c r="A1351" s="15" t="s">
        <v>2576</v>
      </c>
      <c r="B1351" s="15" t="s">
        <v>2577</v>
      </c>
      <c r="C1351" s="15" t="s">
        <v>217</v>
      </c>
      <c r="D1351" s="15" t="s">
        <v>218</v>
      </c>
      <c r="E1351" s="15" t="s">
        <v>136</v>
      </c>
      <c r="F1351" s="15" t="s">
        <v>137</v>
      </c>
      <c r="G1351" s="15" t="s">
        <v>231</v>
      </c>
      <c r="H1351" s="15" t="s">
        <v>136</v>
      </c>
      <c r="I1351" s="15" t="s">
        <v>243</v>
      </c>
      <c r="J1351" s="15" t="s">
        <v>144</v>
      </c>
      <c r="K1351" s="15" t="s">
        <v>2579</v>
      </c>
      <c r="L1351" s="15" t="n">
        <v>4</v>
      </c>
      <c r="P1351" s="15" t="n">
        <v>4</v>
      </c>
      <c r="Y1351" s="15" t="s">
        <v>156</v>
      </c>
      <c r="AB1351" s="15" t="s">
        <v>143</v>
      </c>
    </row>
    <row r="1352" customFormat="false" ht="15" hidden="false" customHeight="true" outlineLevel="0" collapsed="false">
      <c r="A1352" s="15" t="s">
        <v>2576</v>
      </c>
      <c r="B1352" s="15" t="s">
        <v>2577</v>
      </c>
      <c r="C1352" s="15" t="s">
        <v>217</v>
      </c>
      <c r="D1352" s="15" t="s">
        <v>218</v>
      </c>
      <c r="E1352" s="15" t="s">
        <v>136</v>
      </c>
      <c r="F1352" s="15" t="s">
        <v>137</v>
      </c>
      <c r="G1352" s="15" t="s">
        <v>231</v>
      </c>
      <c r="H1352" s="15" t="s">
        <v>136</v>
      </c>
      <c r="I1352" s="15" t="s">
        <v>243</v>
      </c>
      <c r="J1352" s="15" t="s">
        <v>150</v>
      </c>
      <c r="K1352" s="15" t="s">
        <v>2580</v>
      </c>
      <c r="L1352" s="15" t="n">
        <v>189</v>
      </c>
      <c r="M1352" s="15" t="n">
        <v>249</v>
      </c>
      <c r="N1352" s="15" t="n">
        <v>124</v>
      </c>
      <c r="O1352" s="15" t="n">
        <v>83</v>
      </c>
      <c r="P1352" s="15" t="n">
        <v>645</v>
      </c>
      <c r="Y1352" s="15" t="s">
        <v>156</v>
      </c>
      <c r="AB1352" s="15" t="s">
        <v>143</v>
      </c>
    </row>
    <row r="1353" customFormat="false" ht="15" hidden="false" customHeight="true" outlineLevel="0" collapsed="false">
      <c r="A1353" s="15" t="s">
        <v>2576</v>
      </c>
      <c r="B1353" s="15" t="s">
        <v>2577</v>
      </c>
      <c r="C1353" s="15" t="s">
        <v>217</v>
      </c>
      <c r="D1353" s="15" t="s">
        <v>218</v>
      </c>
      <c r="E1353" s="15" t="s">
        <v>136</v>
      </c>
      <c r="F1353" s="15" t="s">
        <v>137</v>
      </c>
      <c r="G1353" s="15" t="s">
        <v>231</v>
      </c>
      <c r="H1353" s="15" t="s">
        <v>136</v>
      </c>
      <c r="I1353" s="15" t="s">
        <v>243</v>
      </c>
      <c r="J1353" s="15" t="s">
        <v>158</v>
      </c>
      <c r="K1353" s="15" t="s">
        <v>2581</v>
      </c>
      <c r="L1353" s="15" t="n">
        <v>50</v>
      </c>
      <c r="M1353" s="15" t="n">
        <v>92</v>
      </c>
      <c r="N1353" s="15" t="n">
        <v>53</v>
      </c>
      <c r="O1353" s="15" t="n">
        <v>23</v>
      </c>
      <c r="P1353" s="15" t="n">
        <v>218</v>
      </c>
      <c r="Y1353" s="15" t="s">
        <v>156</v>
      </c>
      <c r="AB1353" s="15" t="s">
        <v>143</v>
      </c>
    </row>
    <row r="1354" customFormat="false" ht="15" hidden="false" customHeight="true" outlineLevel="0" collapsed="false">
      <c r="A1354" s="15" t="s">
        <v>2576</v>
      </c>
      <c r="B1354" s="15" t="s">
        <v>2577</v>
      </c>
      <c r="C1354" s="15" t="s">
        <v>217</v>
      </c>
      <c r="D1354" s="15" t="s">
        <v>218</v>
      </c>
      <c r="E1354" s="15" t="s">
        <v>136</v>
      </c>
      <c r="F1354" s="15" t="s">
        <v>137</v>
      </c>
      <c r="G1354" s="15" t="s">
        <v>231</v>
      </c>
      <c r="H1354" s="15" t="s">
        <v>136</v>
      </c>
      <c r="I1354" s="15" t="s">
        <v>243</v>
      </c>
      <c r="J1354" s="15" t="s">
        <v>169</v>
      </c>
      <c r="K1354" s="15" t="s">
        <v>2582</v>
      </c>
      <c r="M1354" s="15" t="n">
        <v>1</v>
      </c>
      <c r="P1354" s="15" t="n">
        <v>1</v>
      </c>
      <c r="Y1354" s="15" t="s">
        <v>156</v>
      </c>
      <c r="AB1354" s="15" t="s">
        <v>143</v>
      </c>
    </row>
    <row r="1355" customFormat="false" ht="15" hidden="false" customHeight="true" outlineLevel="0" collapsed="false">
      <c r="A1355" s="15" t="s">
        <v>2583</v>
      </c>
      <c r="B1355" s="15" t="s">
        <v>2584</v>
      </c>
      <c r="C1355" s="15" t="s">
        <v>148</v>
      </c>
      <c r="E1355" s="15" t="s">
        <v>136</v>
      </c>
      <c r="F1355" s="15" t="s">
        <v>137</v>
      </c>
      <c r="G1355" s="15" t="s">
        <v>473</v>
      </c>
      <c r="H1355" s="15" t="s">
        <v>136</v>
      </c>
      <c r="I1355" s="15" t="s">
        <v>139</v>
      </c>
      <c r="J1355" s="15" t="s">
        <v>150</v>
      </c>
      <c r="K1355" s="15" t="s">
        <v>2585</v>
      </c>
      <c r="L1355" s="15" t="n">
        <v>2</v>
      </c>
      <c r="P1355" s="15" t="n">
        <v>2</v>
      </c>
      <c r="Y1355" s="15" t="s">
        <v>142</v>
      </c>
      <c r="AB1355" s="15" t="s">
        <v>143</v>
      </c>
    </row>
    <row r="1356" customFormat="false" ht="15" hidden="false" customHeight="true" outlineLevel="0" collapsed="false">
      <c r="A1356" s="15" t="s">
        <v>2586</v>
      </c>
      <c r="B1356" s="15" t="s">
        <v>2587</v>
      </c>
      <c r="C1356" s="15" t="s">
        <v>217</v>
      </c>
      <c r="D1356" s="15" t="s">
        <v>235</v>
      </c>
      <c r="E1356" s="15" t="s">
        <v>136</v>
      </c>
      <c r="F1356" s="15" t="s">
        <v>137</v>
      </c>
      <c r="G1356" s="15" t="s">
        <v>136</v>
      </c>
      <c r="H1356" s="15" t="s">
        <v>136</v>
      </c>
      <c r="I1356" s="15" t="s">
        <v>139</v>
      </c>
      <c r="J1356" s="15" t="s">
        <v>140</v>
      </c>
      <c r="K1356" s="15" t="s">
        <v>2588</v>
      </c>
      <c r="L1356" s="15" t="n">
        <v>10</v>
      </c>
      <c r="M1356" s="15" t="n">
        <v>24</v>
      </c>
      <c r="P1356" s="15" t="n">
        <v>34</v>
      </c>
      <c r="Y1356" s="15" t="s">
        <v>142</v>
      </c>
      <c r="AB1356" s="15" t="s">
        <v>143</v>
      </c>
    </row>
    <row r="1357" customFormat="false" ht="15" hidden="false" customHeight="true" outlineLevel="0" collapsed="false">
      <c r="A1357" s="15" t="s">
        <v>2586</v>
      </c>
      <c r="B1357" s="15" t="s">
        <v>2587</v>
      </c>
      <c r="C1357" s="15" t="s">
        <v>217</v>
      </c>
      <c r="D1357" s="15" t="s">
        <v>235</v>
      </c>
      <c r="E1357" s="15" t="s">
        <v>136</v>
      </c>
      <c r="F1357" s="15" t="s">
        <v>137</v>
      </c>
      <c r="G1357" s="15" t="s">
        <v>136</v>
      </c>
      <c r="H1357" s="15" t="s">
        <v>136</v>
      </c>
      <c r="I1357" s="15" t="s">
        <v>139</v>
      </c>
      <c r="J1357" s="15" t="s">
        <v>158</v>
      </c>
      <c r="K1357" s="15" t="s">
        <v>2589</v>
      </c>
      <c r="M1357" s="15" t="n">
        <v>12</v>
      </c>
      <c r="P1357" s="15" t="n">
        <v>12</v>
      </c>
      <c r="Y1357" s="15" t="s">
        <v>142</v>
      </c>
      <c r="AB1357" s="15" t="s">
        <v>143</v>
      </c>
    </row>
    <row r="1358" customFormat="false" ht="15" hidden="false" customHeight="true" outlineLevel="0" collapsed="false">
      <c r="A1358" s="15" t="s">
        <v>2590</v>
      </c>
      <c r="B1358" s="15" t="s">
        <v>2591</v>
      </c>
      <c r="C1358" s="15" t="s">
        <v>148</v>
      </c>
      <c r="E1358" s="15" t="s">
        <v>136</v>
      </c>
      <c r="F1358" s="15" t="s">
        <v>137</v>
      </c>
      <c r="G1358" s="15" t="s">
        <v>136</v>
      </c>
      <c r="H1358" s="15" t="s">
        <v>136</v>
      </c>
      <c r="I1358" s="15" t="s">
        <v>139</v>
      </c>
      <c r="J1358" s="15" t="s">
        <v>150</v>
      </c>
      <c r="K1358" s="15" t="s">
        <v>2592</v>
      </c>
      <c r="M1358" s="15" t="n">
        <v>0</v>
      </c>
      <c r="P1358" s="15" t="n">
        <v>0</v>
      </c>
      <c r="Y1358" s="15" t="s">
        <v>142</v>
      </c>
      <c r="AB1358" s="15" t="s">
        <v>143</v>
      </c>
    </row>
    <row r="1359" customFormat="false" ht="15" hidden="false" customHeight="true" outlineLevel="0" collapsed="false">
      <c r="A1359" s="15" t="s">
        <v>2593</v>
      </c>
      <c r="B1359" s="15" t="s">
        <v>2594</v>
      </c>
      <c r="C1359" s="15" t="s">
        <v>217</v>
      </c>
      <c r="D1359" s="15" t="s">
        <v>235</v>
      </c>
      <c r="E1359" s="15" t="s">
        <v>136</v>
      </c>
      <c r="F1359" s="15" t="s">
        <v>137</v>
      </c>
      <c r="G1359" s="15" t="s">
        <v>219</v>
      </c>
      <c r="H1359" s="15" t="s">
        <v>136</v>
      </c>
      <c r="I1359" s="15" t="s">
        <v>243</v>
      </c>
      <c r="J1359" s="15" t="s">
        <v>140</v>
      </c>
      <c r="K1359" s="15" t="s">
        <v>2595</v>
      </c>
      <c r="L1359" s="15" t="n">
        <v>77</v>
      </c>
      <c r="M1359" s="15" t="n">
        <v>5</v>
      </c>
      <c r="N1359" s="15" t="n">
        <v>34</v>
      </c>
      <c r="P1359" s="15" t="n">
        <v>116</v>
      </c>
      <c r="Y1359" s="15" t="s">
        <v>142</v>
      </c>
      <c r="AB1359" s="15" t="s">
        <v>143</v>
      </c>
    </row>
    <row r="1360" customFormat="false" ht="15" hidden="false" customHeight="true" outlineLevel="0" collapsed="false">
      <c r="A1360" s="15" t="s">
        <v>2593</v>
      </c>
      <c r="B1360" s="15" t="s">
        <v>2594</v>
      </c>
      <c r="C1360" s="15" t="s">
        <v>217</v>
      </c>
      <c r="D1360" s="15" t="s">
        <v>235</v>
      </c>
      <c r="E1360" s="15" t="s">
        <v>136</v>
      </c>
      <c r="F1360" s="15" t="s">
        <v>137</v>
      </c>
      <c r="G1360" s="15" t="s">
        <v>219</v>
      </c>
      <c r="H1360" s="15" t="s">
        <v>136</v>
      </c>
      <c r="I1360" s="15" t="s">
        <v>243</v>
      </c>
      <c r="J1360" s="15" t="s">
        <v>144</v>
      </c>
      <c r="K1360" s="15" t="s">
        <v>2596</v>
      </c>
      <c r="L1360" s="15" t="n">
        <v>4</v>
      </c>
      <c r="M1360" s="15" t="n">
        <v>4</v>
      </c>
      <c r="P1360" s="15" t="n">
        <v>8</v>
      </c>
      <c r="Y1360" s="15" t="s">
        <v>142</v>
      </c>
      <c r="AB1360" s="15" t="s">
        <v>143</v>
      </c>
    </row>
    <row r="1361" customFormat="false" ht="15" hidden="false" customHeight="true" outlineLevel="0" collapsed="false">
      <c r="A1361" s="15" t="s">
        <v>2593</v>
      </c>
      <c r="B1361" s="15" t="s">
        <v>2594</v>
      </c>
      <c r="C1361" s="15" t="s">
        <v>217</v>
      </c>
      <c r="D1361" s="15" t="s">
        <v>235</v>
      </c>
      <c r="E1361" s="15" t="s">
        <v>136</v>
      </c>
      <c r="F1361" s="15" t="s">
        <v>137</v>
      </c>
      <c r="G1361" s="15" t="s">
        <v>219</v>
      </c>
      <c r="H1361" s="15" t="s">
        <v>136</v>
      </c>
      <c r="I1361" s="15" t="s">
        <v>243</v>
      </c>
      <c r="J1361" s="15" t="s">
        <v>150</v>
      </c>
      <c r="K1361" s="15" t="s">
        <v>2597</v>
      </c>
      <c r="L1361" s="15" t="n">
        <v>65</v>
      </c>
      <c r="M1361" s="15" t="n">
        <v>12</v>
      </c>
      <c r="N1361" s="15" t="n">
        <v>27</v>
      </c>
      <c r="O1361" s="15" t="n">
        <v>26</v>
      </c>
      <c r="P1361" s="15" t="n">
        <v>130</v>
      </c>
      <c r="Y1361" s="15" t="s">
        <v>142</v>
      </c>
      <c r="AB1361" s="15" t="s">
        <v>143</v>
      </c>
    </row>
    <row r="1362" customFormat="false" ht="15" hidden="false" customHeight="true" outlineLevel="0" collapsed="false">
      <c r="A1362" s="15" t="s">
        <v>2593</v>
      </c>
      <c r="B1362" s="15" t="s">
        <v>2594</v>
      </c>
      <c r="C1362" s="15" t="s">
        <v>217</v>
      </c>
      <c r="D1362" s="15" t="s">
        <v>235</v>
      </c>
      <c r="E1362" s="15" t="s">
        <v>136</v>
      </c>
      <c r="F1362" s="15" t="s">
        <v>137</v>
      </c>
      <c r="G1362" s="15" t="s">
        <v>219</v>
      </c>
      <c r="H1362" s="15" t="s">
        <v>136</v>
      </c>
      <c r="I1362" s="15" t="s">
        <v>243</v>
      </c>
      <c r="J1362" s="15" t="s">
        <v>158</v>
      </c>
      <c r="K1362" s="15" t="s">
        <v>2598</v>
      </c>
      <c r="L1362" s="15" t="n">
        <v>12</v>
      </c>
      <c r="M1362" s="15" t="n">
        <v>14</v>
      </c>
      <c r="N1362" s="15" t="n">
        <v>2</v>
      </c>
      <c r="P1362" s="15" t="n">
        <v>28</v>
      </c>
      <c r="Y1362" s="15" t="s">
        <v>142</v>
      </c>
      <c r="AB1362" s="15" t="s">
        <v>143</v>
      </c>
    </row>
    <row r="1363" customFormat="false" ht="15" hidden="false" customHeight="true" outlineLevel="0" collapsed="false">
      <c r="A1363" s="15" t="s">
        <v>2593</v>
      </c>
      <c r="B1363" s="15" t="s">
        <v>2594</v>
      </c>
      <c r="C1363" s="15" t="s">
        <v>217</v>
      </c>
      <c r="D1363" s="15" t="s">
        <v>235</v>
      </c>
      <c r="E1363" s="15" t="s">
        <v>136</v>
      </c>
      <c r="F1363" s="15" t="s">
        <v>137</v>
      </c>
      <c r="G1363" s="15" t="s">
        <v>219</v>
      </c>
      <c r="H1363" s="15" t="s">
        <v>136</v>
      </c>
      <c r="I1363" s="15" t="s">
        <v>243</v>
      </c>
      <c r="J1363" s="15" t="s">
        <v>169</v>
      </c>
      <c r="K1363" s="15" t="s">
        <v>2599</v>
      </c>
      <c r="L1363" s="15" t="n">
        <v>3</v>
      </c>
      <c r="N1363" s="15" t="n">
        <v>1</v>
      </c>
      <c r="P1363" s="15" t="n">
        <v>4</v>
      </c>
      <c r="Y1363" s="15" t="s">
        <v>142</v>
      </c>
      <c r="AB1363" s="15" t="s">
        <v>143</v>
      </c>
    </row>
    <row r="1364" customFormat="false" ht="15" hidden="false" customHeight="true" outlineLevel="0" collapsed="false">
      <c r="A1364" s="15" t="s">
        <v>2600</v>
      </c>
      <c r="B1364" s="15" t="s">
        <v>2601</v>
      </c>
      <c r="C1364" s="15" t="s">
        <v>134</v>
      </c>
      <c r="D1364" s="15" t="s">
        <v>541</v>
      </c>
      <c r="E1364" s="15" t="s">
        <v>136</v>
      </c>
      <c r="F1364" s="15" t="s">
        <v>137</v>
      </c>
      <c r="G1364" s="15" t="s">
        <v>1136</v>
      </c>
      <c r="H1364" s="15" t="s">
        <v>136</v>
      </c>
      <c r="I1364" s="15" t="s">
        <v>243</v>
      </c>
      <c r="J1364" s="15" t="s">
        <v>140</v>
      </c>
      <c r="K1364" s="15" t="s">
        <v>2602</v>
      </c>
      <c r="L1364" s="15" t="n">
        <v>41</v>
      </c>
      <c r="M1364" s="15" t="n">
        <v>234</v>
      </c>
      <c r="N1364" s="15" t="n">
        <v>95</v>
      </c>
      <c r="P1364" s="15" t="n">
        <v>370</v>
      </c>
      <c r="Y1364" s="15" t="s">
        <v>142</v>
      </c>
      <c r="AB1364" s="15" t="s">
        <v>143</v>
      </c>
    </row>
    <row r="1365" customFormat="false" ht="15" hidden="false" customHeight="true" outlineLevel="0" collapsed="false">
      <c r="A1365" s="15" t="s">
        <v>2600</v>
      </c>
      <c r="B1365" s="15" t="s">
        <v>2601</v>
      </c>
      <c r="C1365" s="15" t="s">
        <v>134</v>
      </c>
      <c r="D1365" s="15" t="s">
        <v>541</v>
      </c>
      <c r="E1365" s="15" t="s">
        <v>136</v>
      </c>
      <c r="F1365" s="15" t="s">
        <v>137</v>
      </c>
      <c r="G1365" s="15" t="s">
        <v>1136</v>
      </c>
      <c r="H1365" s="15" t="s">
        <v>136</v>
      </c>
      <c r="I1365" s="15" t="s">
        <v>243</v>
      </c>
      <c r="J1365" s="15" t="s">
        <v>144</v>
      </c>
      <c r="K1365" s="15" t="s">
        <v>2603</v>
      </c>
      <c r="L1365" s="15" t="n">
        <v>2</v>
      </c>
      <c r="P1365" s="15" t="n">
        <v>2</v>
      </c>
      <c r="Y1365" s="15" t="s">
        <v>142</v>
      </c>
      <c r="AB1365" s="15" t="s">
        <v>143</v>
      </c>
    </row>
    <row r="1366" customFormat="false" ht="15" hidden="false" customHeight="true" outlineLevel="0" collapsed="false">
      <c r="A1366" s="15" t="s">
        <v>2600</v>
      </c>
      <c r="B1366" s="15" t="s">
        <v>2601</v>
      </c>
      <c r="C1366" s="15" t="s">
        <v>134</v>
      </c>
      <c r="D1366" s="15" t="s">
        <v>541</v>
      </c>
      <c r="E1366" s="15" t="s">
        <v>136</v>
      </c>
      <c r="F1366" s="15" t="s">
        <v>137</v>
      </c>
      <c r="G1366" s="15" t="s">
        <v>1136</v>
      </c>
      <c r="H1366" s="15" t="s">
        <v>136</v>
      </c>
      <c r="I1366" s="15" t="s">
        <v>243</v>
      </c>
      <c r="J1366" s="15" t="s">
        <v>150</v>
      </c>
      <c r="K1366" s="15" t="s">
        <v>2604</v>
      </c>
      <c r="L1366" s="15" t="n">
        <v>498</v>
      </c>
      <c r="M1366" s="15" t="n">
        <v>398</v>
      </c>
      <c r="N1366" s="15" t="n">
        <v>879</v>
      </c>
      <c r="O1366" s="15" t="n">
        <v>309</v>
      </c>
      <c r="P1366" s="15" t="n">
        <v>2084</v>
      </c>
      <c r="Y1366" s="15" t="s">
        <v>142</v>
      </c>
      <c r="AB1366" s="15" t="s">
        <v>143</v>
      </c>
    </row>
    <row r="1367" customFormat="false" ht="15" hidden="false" customHeight="true" outlineLevel="0" collapsed="false">
      <c r="A1367" s="15" t="s">
        <v>2600</v>
      </c>
      <c r="B1367" s="15" t="s">
        <v>2601</v>
      </c>
      <c r="C1367" s="15" t="s">
        <v>134</v>
      </c>
      <c r="D1367" s="15" t="s">
        <v>541</v>
      </c>
      <c r="E1367" s="15" t="s">
        <v>136</v>
      </c>
      <c r="F1367" s="15" t="s">
        <v>137</v>
      </c>
      <c r="G1367" s="15" t="s">
        <v>1136</v>
      </c>
      <c r="H1367" s="15" t="s">
        <v>136</v>
      </c>
      <c r="I1367" s="15" t="s">
        <v>243</v>
      </c>
      <c r="J1367" s="15" t="s">
        <v>166</v>
      </c>
      <c r="K1367" s="15" t="s">
        <v>2605</v>
      </c>
      <c r="L1367" s="15" t="n">
        <v>850</v>
      </c>
      <c r="M1367" s="15" t="n">
        <v>878</v>
      </c>
      <c r="N1367" s="15" t="n">
        <v>1045</v>
      </c>
      <c r="O1367" s="15" t="n">
        <v>259</v>
      </c>
      <c r="P1367" s="15" t="n">
        <v>3032</v>
      </c>
      <c r="Y1367" s="15" t="s">
        <v>142</v>
      </c>
      <c r="AB1367" s="15" t="s">
        <v>143</v>
      </c>
    </row>
    <row r="1368" customFormat="false" ht="15" hidden="false" customHeight="true" outlineLevel="0" collapsed="false">
      <c r="A1368" s="15" t="s">
        <v>2600</v>
      </c>
      <c r="B1368" s="15" t="s">
        <v>2601</v>
      </c>
      <c r="C1368" s="15" t="s">
        <v>134</v>
      </c>
      <c r="D1368" s="15" t="s">
        <v>541</v>
      </c>
      <c r="E1368" s="15" t="s">
        <v>136</v>
      </c>
      <c r="F1368" s="15" t="s">
        <v>137</v>
      </c>
      <c r="G1368" s="15" t="s">
        <v>1136</v>
      </c>
      <c r="H1368" s="15" t="s">
        <v>136</v>
      </c>
      <c r="I1368" s="15" t="s">
        <v>243</v>
      </c>
      <c r="J1368" s="15" t="s">
        <v>158</v>
      </c>
      <c r="K1368" s="15" t="s">
        <v>2606</v>
      </c>
      <c r="L1368" s="15" t="n">
        <v>2</v>
      </c>
      <c r="N1368" s="15" t="n">
        <v>25</v>
      </c>
      <c r="P1368" s="15" t="n">
        <v>27</v>
      </c>
      <c r="Y1368" s="15" t="s">
        <v>142</v>
      </c>
      <c r="AB1368" s="15" t="s">
        <v>143</v>
      </c>
    </row>
    <row r="1369" customFormat="false" ht="15" hidden="false" customHeight="true" outlineLevel="0" collapsed="false">
      <c r="A1369" s="15" t="s">
        <v>2607</v>
      </c>
      <c r="B1369" s="15" t="s">
        <v>2608</v>
      </c>
      <c r="C1369" s="15" t="s">
        <v>217</v>
      </c>
      <c r="D1369" s="15" t="s">
        <v>235</v>
      </c>
      <c r="E1369" s="15" t="s">
        <v>136</v>
      </c>
      <c r="F1369" s="15" t="s">
        <v>137</v>
      </c>
      <c r="G1369" s="15" t="s">
        <v>136</v>
      </c>
      <c r="H1369" s="15" t="s">
        <v>136</v>
      </c>
      <c r="I1369" s="15" t="s">
        <v>139</v>
      </c>
      <c r="J1369" s="15" t="s">
        <v>144</v>
      </c>
      <c r="K1369" s="15" t="s">
        <v>2609</v>
      </c>
      <c r="N1369" s="15" t="n">
        <v>0</v>
      </c>
      <c r="P1369" s="15" t="n">
        <v>0</v>
      </c>
      <c r="Y1369" s="15" t="s">
        <v>142</v>
      </c>
      <c r="AB1369" s="15" t="s">
        <v>143</v>
      </c>
    </row>
    <row r="1370" customFormat="false" ht="15" hidden="false" customHeight="true" outlineLevel="0" collapsed="false">
      <c r="A1370" s="15" t="s">
        <v>2610</v>
      </c>
      <c r="B1370" s="15" t="s">
        <v>2611</v>
      </c>
      <c r="C1370" s="15" t="s">
        <v>134</v>
      </c>
      <c r="D1370" s="15" t="s">
        <v>177</v>
      </c>
      <c r="E1370" s="15" t="s">
        <v>136</v>
      </c>
      <c r="F1370" s="15" t="s">
        <v>137</v>
      </c>
      <c r="G1370" s="15" t="s">
        <v>299</v>
      </c>
      <c r="H1370" s="15" t="s">
        <v>136</v>
      </c>
      <c r="I1370" s="15" t="s">
        <v>139</v>
      </c>
      <c r="J1370" s="15" t="s">
        <v>150</v>
      </c>
      <c r="K1370" s="15" t="s">
        <v>2612</v>
      </c>
      <c r="L1370" s="15" t="n">
        <v>45</v>
      </c>
      <c r="M1370" s="15" t="n">
        <v>58</v>
      </c>
      <c r="N1370" s="15" t="n">
        <v>16</v>
      </c>
      <c r="O1370" s="15" t="n">
        <v>3</v>
      </c>
      <c r="P1370" s="15" t="n">
        <v>122</v>
      </c>
      <c r="Y1370" s="15" t="s">
        <v>156</v>
      </c>
      <c r="AB1370" s="15" t="s">
        <v>143</v>
      </c>
    </row>
    <row r="1371" customFormat="false" ht="15" hidden="false" customHeight="true" outlineLevel="0" collapsed="false">
      <c r="A1371" s="15" t="s">
        <v>2613</v>
      </c>
      <c r="B1371" s="15" t="s">
        <v>2614</v>
      </c>
      <c r="C1371" s="15" t="s">
        <v>134</v>
      </c>
      <c r="D1371" s="15" t="s">
        <v>135</v>
      </c>
      <c r="E1371" s="15" t="s">
        <v>136</v>
      </c>
      <c r="F1371" s="15" t="s">
        <v>137</v>
      </c>
      <c r="G1371" s="15" t="s">
        <v>542</v>
      </c>
      <c r="H1371" s="15" t="s">
        <v>136</v>
      </c>
      <c r="I1371" s="15" t="s">
        <v>139</v>
      </c>
      <c r="J1371" s="15" t="s">
        <v>150</v>
      </c>
      <c r="K1371" s="15" t="s">
        <v>2615</v>
      </c>
      <c r="L1371" s="15" t="n">
        <v>14</v>
      </c>
      <c r="P1371" s="15" t="n">
        <v>14</v>
      </c>
      <c r="Y1371" s="15" t="s">
        <v>156</v>
      </c>
      <c r="AB1371" s="15" t="s">
        <v>143</v>
      </c>
    </row>
    <row r="1372" customFormat="false" ht="15" hidden="false" customHeight="true" outlineLevel="0" collapsed="false">
      <c r="A1372" s="15" t="s">
        <v>2613</v>
      </c>
      <c r="B1372" s="15" t="s">
        <v>2614</v>
      </c>
      <c r="C1372" s="15" t="s">
        <v>134</v>
      </c>
      <c r="D1372" s="15" t="s">
        <v>135</v>
      </c>
      <c r="E1372" s="15" t="s">
        <v>136</v>
      </c>
      <c r="F1372" s="15" t="s">
        <v>137</v>
      </c>
      <c r="G1372" s="15" t="s">
        <v>542</v>
      </c>
      <c r="H1372" s="15" t="s">
        <v>136</v>
      </c>
      <c r="I1372" s="15" t="s">
        <v>139</v>
      </c>
      <c r="J1372" s="15" t="s">
        <v>158</v>
      </c>
      <c r="K1372" s="15" t="s">
        <v>2616</v>
      </c>
      <c r="L1372" s="15" t="n">
        <v>1</v>
      </c>
      <c r="P1372" s="15" t="n">
        <v>1</v>
      </c>
      <c r="Y1372" s="15" t="s">
        <v>156</v>
      </c>
      <c r="AB1372" s="15" t="s">
        <v>143</v>
      </c>
    </row>
    <row r="1373" customFormat="false" ht="15" hidden="false" customHeight="true" outlineLevel="0" collapsed="false">
      <c r="A1373" s="15" t="s">
        <v>2613</v>
      </c>
      <c r="B1373" s="15" t="s">
        <v>2614</v>
      </c>
      <c r="C1373" s="15" t="s">
        <v>134</v>
      </c>
      <c r="D1373" s="15" t="s">
        <v>135</v>
      </c>
      <c r="E1373" s="15" t="s">
        <v>136</v>
      </c>
      <c r="F1373" s="15" t="s">
        <v>137</v>
      </c>
      <c r="G1373" s="15" t="s">
        <v>542</v>
      </c>
      <c r="H1373" s="15" t="s">
        <v>136</v>
      </c>
      <c r="I1373" s="15" t="s">
        <v>139</v>
      </c>
      <c r="J1373" s="15" t="s">
        <v>169</v>
      </c>
      <c r="K1373" s="15" t="s">
        <v>2617</v>
      </c>
      <c r="L1373" s="15" t="n">
        <v>1</v>
      </c>
      <c r="P1373" s="15" t="n">
        <v>1</v>
      </c>
      <c r="Y1373" s="15" t="s">
        <v>156</v>
      </c>
      <c r="AB1373" s="15" t="s">
        <v>143</v>
      </c>
    </row>
    <row r="1374" customFormat="false" ht="15" hidden="false" customHeight="true" outlineLevel="0" collapsed="false">
      <c r="A1374" s="15" t="s">
        <v>2618</v>
      </c>
      <c r="B1374" s="15" t="s">
        <v>2619</v>
      </c>
      <c r="C1374" s="15" t="s">
        <v>217</v>
      </c>
      <c r="D1374" s="15" t="s">
        <v>235</v>
      </c>
      <c r="E1374" s="15" t="s">
        <v>136</v>
      </c>
      <c r="F1374" s="15" t="s">
        <v>137</v>
      </c>
      <c r="G1374" s="15" t="s">
        <v>2620</v>
      </c>
      <c r="H1374" s="15" t="s">
        <v>136</v>
      </c>
      <c r="I1374" s="15" t="s">
        <v>243</v>
      </c>
      <c r="J1374" s="15" t="s">
        <v>140</v>
      </c>
      <c r="K1374" s="15" t="s">
        <v>2621</v>
      </c>
      <c r="L1374" s="15" t="n">
        <v>368</v>
      </c>
      <c r="M1374" s="15" t="n">
        <v>59</v>
      </c>
      <c r="N1374" s="15" t="n">
        <v>26</v>
      </c>
      <c r="P1374" s="15" t="n">
        <v>453</v>
      </c>
      <c r="Y1374" s="15" t="s">
        <v>156</v>
      </c>
      <c r="AB1374" s="15" t="s">
        <v>143</v>
      </c>
    </row>
    <row r="1375" customFormat="false" ht="15" hidden="false" customHeight="true" outlineLevel="0" collapsed="false">
      <c r="A1375" s="15" t="s">
        <v>2618</v>
      </c>
      <c r="B1375" s="15" t="s">
        <v>2619</v>
      </c>
      <c r="C1375" s="15" t="s">
        <v>217</v>
      </c>
      <c r="D1375" s="15" t="s">
        <v>235</v>
      </c>
      <c r="E1375" s="15" t="s">
        <v>136</v>
      </c>
      <c r="F1375" s="15" t="s">
        <v>137</v>
      </c>
      <c r="G1375" s="15" t="s">
        <v>2620</v>
      </c>
      <c r="H1375" s="15" t="s">
        <v>136</v>
      </c>
      <c r="I1375" s="15" t="s">
        <v>243</v>
      </c>
      <c r="J1375" s="15" t="s">
        <v>144</v>
      </c>
      <c r="K1375" s="15" t="s">
        <v>2622</v>
      </c>
      <c r="L1375" s="15" t="n">
        <v>213</v>
      </c>
      <c r="N1375" s="15" t="n">
        <v>3</v>
      </c>
      <c r="P1375" s="15" t="n">
        <v>216</v>
      </c>
      <c r="Y1375" s="15" t="s">
        <v>156</v>
      </c>
      <c r="AB1375" s="15" t="s">
        <v>143</v>
      </c>
    </row>
    <row r="1376" customFormat="false" ht="15" hidden="false" customHeight="true" outlineLevel="0" collapsed="false">
      <c r="A1376" s="15" t="s">
        <v>2618</v>
      </c>
      <c r="B1376" s="15" t="s">
        <v>2619</v>
      </c>
      <c r="C1376" s="15" t="s">
        <v>217</v>
      </c>
      <c r="D1376" s="15" t="s">
        <v>235</v>
      </c>
      <c r="E1376" s="15" t="s">
        <v>136</v>
      </c>
      <c r="F1376" s="15" t="s">
        <v>137</v>
      </c>
      <c r="G1376" s="15" t="s">
        <v>2620</v>
      </c>
      <c r="H1376" s="15" t="s">
        <v>136</v>
      </c>
      <c r="I1376" s="15" t="s">
        <v>243</v>
      </c>
      <c r="J1376" s="15" t="s">
        <v>150</v>
      </c>
      <c r="K1376" s="15" t="s">
        <v>2623</v>
      </c>
      <c r="L1376" s="15" t="n">
        <v>24</v>
      </c>
      <c r="M1376" s="15" t="n">
        <v>107</v>
      </c>
      <c r="N1376" s="15" t="n">
        <v>46</v>
      </c>
      <c r="P1376" s="15" t="n">
        <v>177</v>
      </c>
      <c r="Y1376" s="15" t="s">
        <v>156</v>
      </c>
      <c r="AB1376" s="15" t="s">
        <v>143</v>
      </c>
    </row>
    <row r="1377" customFormat="false" ht="15" hidden="false" customHeight="true" outlineLevel="0" collapsed="false">
      <c r="A1377" s="15" t="s">
        <v>2618</v>
      </c>
      <c r="B1377" s="15" t="s">
        <v>2619</v>
      </c>
      <c r="C1377" s="15" t="s">
        <v>217</v>
      </c>
      <c r="D1377" s="15" t="s">
        <v>235</v>
      </c>
      <c r="E1377" s="15" t="s">
        <v>136</v>
      </c>
      <c r="F1377" s="15" t="s">
        <v>137</v>
      </c>
      <c r="G1377" s="15" t="s">
        <v>2620</v>
      </c>
      <c r="H1377" s="15" t="s">
        <v>136</v>
      </c>
      <c r="I1377" s="15" t="s">
        <v>243</v>
      </c>
      <c r="J1377" s="15" t="s">
        <v>166</v>
      </c>
      <c r="K1377" s="15" t="s">
        <v>2624</v>
      </c>
      <c r="L1377" s="15" t="n">
        <v>1</v>
      </c>
      <c r="N1377" s="15" t="n">
        <v>46</v>
      </c>
      <c r="P1377" s="15" t="n">
        <v>47</v>
      </c>
      <c r="Y1377" s="15" t="s">
        <v>156</v>
      </c>
      <c r="AB1377" s="15" t="s">
        <v>143</v>
      </c>
    </row>
    <row r="1378" customFormat="false" ht="15" hidden="false" customHeight="true" outlineLevel="0" collapsed="false">
      <c r="A1378" s="15" t="s">
        <v>2618</v>
      </c>
      <c r="B1378" s="15" t="s">
        <v>2619</v>
      </c>
      <c r="C1378" s="15" t="s">
        <v>217</v>
      </c>
      <c r="D1378" s="15" t="s">
        <v>235</v>
      </c>
      <c r="E1378" s="15" t="s">
        <v>136</v>
      </c>
      <c r="F1378" s="15" t="s">
        <v>137</v>
      </c>
      <c r="G1378" s="15" t="s">
        <v>2620</v>
      </c>
      <c r="H1378" s="15" t="s">
        <v>136</v>
      </c>
      <c r="I1378" s="15" t="s">
        <v>243</v>
      </c>
      <c r="J1378" s="15" t="s">
        <v>158</v>
      </c>
      <c r="K1378" s="15" t="s">
        <v>2625</v>
      </c>
      <c r="L1378" s="15" t="n">
        <v>10</v>
      </c>
      <c r="M1378" s="15" t="n">
        <v>1</v>
      </c>
      <c r="P1378" s="15" t="n">
        <v>11</v>
      </c>
      <c r="Y1378" s="15" t="s">
        <v>156</v>
      </c>
      <c r="AB1378" s="15" t="s">
        <v>143</v>
      </c>
    </row>
    <row r="1379" customFormat="false" ht="15" hidden="false" customHeight="true" outlineLevel="0" collapsed="false">
      <c r="A1379" s="15" t="s">
        <v>2626</v>
      </c>
      <c r="B1379" s="15" t="s">
        <v>2627</v>
      </c>
      <c r="C1379" s="15" t="s">
        <v>148</v>
      </c>
      <c r="E1379" s="15" t="s">
        <v>136</v>
      </c>
      <c r="F1379" s="15" t="s">
        <v>137</v>
      </c>
      <c r="G1379" s="15" t="s">
        <v>938</v>
      </c>
      <c r="H1379" s="15" t="s">
        <v>136</v>
      </c>
      <c r="I1379" s="15" t="s">
        <v>139</v>
      </c>
      <c r="J1379" s="15" t="s">
        <v>140</v>
      </c>
      <c r="K1379" s="15" t="s">
        <v>2628</v>
      </c>
      <c r="M1379" s="15" t="n">
        <v>4</v>
      </c>
      <c r="P1379" s="15" t="n">
        <v>4</v>
      </c>
      <c r="Y1379" s="15" t="s">
        <v>142</v>
      </c>
      <c r="AB1379" s="15" t="s">
        <v>143</v>
      </c>
    </row>
    <row r="1380" customFormat="false" ht="15" hidden="false" customHeight="true" outlineLevel="0" collapsed="false">
      <c r="A1380" s="15" t="s">
        <v>2626</v>
      </c>
      <c r="B1380" s="15" t="s">
        <v>2627</v>
      </c>
      <c r="C1380" s="15" t="s">
        <v>148</v>
      </c>
      <c r="E1380" s="15" t="s">
        <v>136</v>
      </c>
      <c r="F1380" s="15" t="s">
        <v>137</v>
      </c>
      <c r="G1380" s="15" t="s">
        <v>938</v>
      </c>
      <c r="H1380" s="15" t="s">
        <v>136</v>
      </c>
      <c r="I1380" s="15" t="s">
        <v>139</v>
      </c>
      <c r="J1380" s="15" t="s">
        <v>144</v>
      </c>
      <c r="K1380" s="15" t="s">
        <v>2629</v>
      </c>
      <c r="O1380" s="15" t="n">
        <v>3</v>
      </c>
      <c r="P1380" s="15" t="n">
        <v>3</v>
      </c>
      <c r="Y1380" s="15" t="s">
        <v>142</v>
      </c>
      <c r="AB1380" s="15" t="s">
        <v>143</v>
      </c>
    </row>
    <row r="1381" customFormat="false" ht="15" hidden="false" customHeight="true" outlineLevel="0" collapsed="false">
      <c r="A1381" s="15" t="s">
        <v>2626</v>
      </c>
      <c r="B1381" s="15" t="s">
        <v>2627</v>
      </c>
      <c r="C1381" s="15" t="s">
        <v>148</v>
      </c>
      <c r="E1381" s="15" t="s">
        <v>136</v>
      </c>
      <c r="F1381" s="15" t="s">
        <v>137</v>
      </c>
      <c r="G1381" s="15" t="s">
        <v>938</v>
      </c>
      <c r="H1381" s="15" t="s">
        <v>136</v>
      </c>
      <c r="I1381" s="15" t="s">
        <v>139</v>
      </c>
      <c r="J1381" s="15" t="s">
        <v>150</v>
      </c>
      <c r="K1381" s="15" t="s">
        <v>2630</v>
      </c>
      <c r="M1381" s="15" t="n">
        <v>70</v>
      </c>
      <c r="N1381" s="15" t="n">
        <v>61</v>
      </c>
      <c r="O1381" s="15" t="n">
        <v>14</v>
      </c>
      <c r="P1381" s="15" t="n">
        <v>145</v>
      </c>
      <c r="Y1381" s="15" t="s">
        <v>142</v>
      </c>
      <c r="AB1381" s="15" t="s">
        <v>143</v>
      </c>
    </row>
    <row r="1382" customFormat="false" ht="15" hidden="false" customHeight="true" outlineLevel="0" collapsed="false">
      <c r="A1382" s="15" t="s">
        <v>2626</v>
      </c>
      <c r="B1382" s="15" t="s">
        <v>2627</v>
      </c>
      <c r="C1382" s="15" t="s">
        <v>148</v>
      </c>
      <c r="E1382" s="15" t="s">
        <v>136</v>
      </c>
      <c r="F1382" s="15" t="s">
        <v>137</v>
      </c>
      <c r="G1382" s="15" t="s">
        <v>938</v>
      </c>
      <c r="H1382" s="15" t="s">
        <v>136</v>
      </c>
      <c r="I1382" s="15" t="s">
        <v>139</v>
      </c>
      <c r="J1382" s="15" t="s">
        <v>158</v>
      </c>
      <c r="K1382" s="15" t="s">
        <v>2631</v>
      </c>
      <c r="M1382" s="15" t="n">
        <v>6</v>
      </c>
      <c r="N1382" s="15" t="n">
        <v>13</v>
      </c>
      <c r="O1382" s="15" t="n">
        <v>13</v>
      </c>
      <c r="P1382" s="15" t="n">
        <v>32</v>
      </c>
      <c r="Y1382" s="15" t="s">
        <v>142</v>
      </c>
      <c r="AB1382" s="15" t="s">
        <v>143</v>
      </c>
    </row>
    <row r="1383" customFormat="false" ht="15" hidden="false" customHeight="true" outlineLevel="0" collapsed="false">
      <c r="A1383" s="15" t="s">
        <v>2626</v>
      </c>
      <c r="B1383" s="15" t="s">
        <v>2627</v>
      </c>
      <c r="C1383" s="15" t="s">
        <v>148</v>
      </c>
      <c r="E1383" s="15" t="s">
        <v>136</v>
      </c>
      <c r="F1383" s="15" t="s">
        <v>137</v>
      </c>
      <c r="G1383" s="15" t="s">
        <v>938</v>
      </c>
      <c r="H1383" s="15" t="s">
        <v>136</v>
      </c>
      <c r="I1383" s="15" t="s">
        <v>139</v>
      </c>
      <c r="J1383" s="15" t="s">
        <v>169</v>
      </c>
      <c r="K1383" s="15" t="s">
        <v>2632</v>
      </c>
      <c r="O1383" s="15" t="n">
        <v>1</v>
      </c>
      <c r="P1383" s="15" t="n">
        <v>1</v>
      </c>
      <c r="Y1383" s="15" t="s">
        <v>142</v>
      </c>
      <c r="AB1383" s="15" t="s">
        <v>143</v>
      </c>
    </row>
    <row r="1384" customFormat="false" ht="15" hidden="false" customHeight="true" outlineLevel="0" collapsed="false">
      <c r="A1384" s="15" t="s">
        <v>2633</v>
      </c>
      <c r="B1384" s="15" t="s">
        <v>2634</v>
      </c>
      <c r="C1384" s="15" t="s">
        <v>134</v>
      </c>
      <c r="D1384" s="15" t="s">
        <v>135</v>
      </c>
      <c r="E1384" s="15" t="s">
        <v>136</v>
      </c>
      <c r="F1384" s="15" t="s">
        <v>137</v>
      </c>
      <c r="G1384" s="15" t="s">
        <v>154</v>
      </c>
      <c r="H1384" s="15" t="s">
        <v>136</v>
      </c>
      <c r="I1384" s="15" t="s">
        <v>139</v>
      </c>
      <c r="J1384" s="15" t="s">
        <v>144</v>
      </c>
      <c r="K1384" s="15" t="s">
        <v>2635</v>
      </c>
      <c r="N1384" s="15" t="n">
        <v>102</v>
      </c>
      <c r="O1384" s="15" t="n">
        <v>162</v>
      </c>
      <c r="P1384" s="15" t="n">
        <v>264</v>
      </c>
      <c r="Y1384" s="15" t="s">
        <v>156</v>
      </c>
      <c r="AB1384" s="15" t="s">
        <v>143</v>
      </c>
    </row>
    <row r="1385" customFormat="false" ht="15" hidden="false" customHeight="true" outlineLevel="0" collapsed="false">
      <c r="A1385" s="15" t="s">
        <v>2633</v>
      </c>
      <c r="B1385" s="15" t="s">
        <v>2634</v>
      </c>
      <c r="C1385" s="15" t="s">
        <v>134</v>
      </c>
      <c r="D1385" s="15" t="s">
        <v>135</v>
      </c>
      <c r="E1385" s="15" t="s">
        <v>136</v>
      </c>
      <c r="F1385" s="15" t="s">
        <v>137</v>
      </c>
      <c r="G1385" s="15" t="s">
        <v>154</v>
      </c>
      <c r="H1385" s="15" t="s">
        <v>136</v>
      </c>
      <c r="I1385" s="15" t="s">
        <v>139</v>
      </c>
      <c r="J1385" s="15" t="s">
        <v>150</v>
      </c>
      <c r="K1385" s="15" t="s">
        <v>2636</v>
      </c>
      <c r="N1385" s="15" t="n">
        <v>14</v>
      </c>
      <c r="P1385" s="15" t="n">
        <v>14</v>
      </c>
      <c r="Y1385" s="15" t="s">
        <v>156</v>
      </c>
      <c r="AB1385" s="15" t="s">
        <v>143</v>
      </c>
    </row>
    <row r="1386" customFormat="false" ht="15" hidden="false" customHeight="true" outlineLevel="0" collapsed="false">
      <c r="A1386" s="15" t="s">
        <v>2633</v>
      </c>
      <c r="B1386" s="15" t="s">
        <v>2634</v>
      </c>
      <c r="C1386" s="15" t="s">
        <v>134</v>
      </c>
      <c r="D1386" s="15" t="s">
        <v>135</v>
      </c>
      <c r="E1386" s="15" t="s">
        <v>136</v>
      </c>
      <c r="F1386" s="15" t="s">
        <v>137</v>
      </c>
      <c r="G1386" s="15" t="s">
        <v>154</v>
      </c>
      <c r="H1386" s="15" t="s">
        <v>136</v>
      </c>
      <c r="I1386" s="15" t="s">
        <v>139</v>
      </c>
      <c r="J1386" s="15" t="s">
        <v>158</v>
      </c>
      <c r="K1386" s="15" t="s">
        <v>2637</v>
      </c>
      <c r="N1386" s="15" t="n">
        <v>10</v>
      </c>
      <c r="O1386" s="15" t="n">
        <v>1</v>
      </c>
      <c r="P1386" s="15" t="n">
        <v>11</v>
      </c>
      <c r="Y1386" s="15" t="s">
        <v>156</v>
      </c>
      <c r="AB1386" s="15" t="s">
        <v>143</v>
      </c>
    </row>
    <row r="1387" customFormat="false" ht="15" hidden="false" customHeight="true" outlineLevel="0" collapsed="false">
      <c r="A1387" s="15" t="s">
        <v>2638</v>
      </c>
      <c r="B1387" s="15" t="s">
        <v>2639</v>
      </c>
      <c r="C1387" s="15" t="s">
        <v>217</v>
      </c>
      <c r="D1387" s="15" t="s">
        <v>235</v>
      </c>
      <c r="E1387" s="15" t="s">
        <v>136</v>
      </c>
      <c r="F1387" s="15" t="s">
        <v>137</v>
      </c>
      <c r="G1387" s="15" t="s">
        <v>608</v>
      </c>
      <c r="H1387" s="15" t="s">
        <v>136</v>
      </c>
      <c r="I1387" s="15" t="s">
        <v>139</v>
      </c>
      <c r="J1387" s="15" t="s">
        <v>150</v>
      </c>
      <c r="K1387" s="15" t="s">
        <v>2640</v>
      </c>
      <c r="L1387" s="15" t="n">
        <v>16</v>
      </c>
      <c r="P1387" s="15" t="n">
        <v>16</v>
      </c>
      <c r="Y1387" s="15" t="s">
        <v>156</v>
      </c>
      <c r="AB1387" s="15" t="s">
        <v>143</v>
      </c>
    </row>
    <row r="1388" customFormat="false" ht="15" hidden="false" customHeight="true" outlineLevel="0" collapsed="false">
      <c r="A1388" s="15" t="s">
        <v>2638</v>
      </c>
      <c r="B1388" s="15" t="s">
        <v>2639</v>
      </c>
      <c r="C1388" s="15" t="s">
        <v>217</v>
      </c>
      <c r="D1388" s="15" t="s">
        <v>235</v>
      </c>
      <c r="E1388" s="15" t="s">
        <v>136</v>
      </c>
      <c r="F1388" s="15" t="s">
        <v>137</v>
      </c>
      <c r="G1388" s="15" t="s">
        <v>608</v>
      </c>
      <c r="H1388" s="15" t="s">
        <v>136</v>
      </c>
      <c r="I1388" s="15" t="s">
        <v>139</v>
      </c>
      <c r="J1388" s="15" t="s">
        <v>158</v>
      </c>
      <c r="K1388" s="15" t="s">
        <v>2641</v>
      </c>
      <c r="L1388" s="15" t="n">
        <v>3</v>
      </c>
      <c r="P1388" s="15" t="n">
        <v>3</v>
      </c>
      <c r="Y1388" s="15" t="s">
        <v>156</v>
      </c>
      <c r="AB1388" s="15" t="s">
        <v>143</v>
      </c>
    </row>
    <row r="1389" customFormat="false" ht="15" hidden="false" customHeight="true" outlineLevel="0" collapsed="false">
      <c r="A1389" s="15" t="s">
        <v>2642</v>
      </c>
      <c r="B1389" s="15" t="s">
        <v>2643</v>
      </c>
      <c r="C1389" s="15" t="s">
        <v>217</v>
      </c>
      <c r="D1389" s="15" t="s">
        <v>235</v>
      </c>
      <c r="E1389" s="15" t="s">
        <v>136</v>
      </c>
      <c r="F1389" s="15" t="s">
        <v>137</v>
      </c>
      <c r="G1389" s="15" t="s">
        <v>219</v>
      </c>
      <c r="H1389" s="15" t="s">
        <v>136</v>
      </c>
      <c r="I1389" s="15" t="s">
        <v>243</v>
      </c>
      <c r="J1389" s="15" t="s">
        <v>140</v>
      </c>
      <c r="K1389" s="15" t="s">
        <v>2644</v>
      </c>
      <c r="L1389" s="15" t="n">
        <v>474</v>
      </c>
      <c r="M1389" s="15" t="n">
        <v>0</v>
      </c>
      <c r="P1389" s="15" t="n">
        <v>474</v>
      </c>
      <c r="Y1389" s="15" t="s">
        <v>142</v>
      </c>
      <c r="AB1389" s="15" t="s">
        <v>143</v>
      </c>
    </row>
    <row r="1390" customFormat="false" ht="15" hidden="false" customHeight="true" outlineLevel="0" collapsed="false">
      <c r="A1390" s="15" t="s">
        <v>2642</v>
      </c>
      <c r="B1390" s="15" t="s">
        <v>2643</v>
      </c>
      <c r="C1390" s="15" t="s">
        <v>217</v>
      </c>
      <c r="D1390" s="15" t="s">
        <v>235</v>
      </c>
      <c r="E1390" s="15" t="s">
        <v>136</v>
      </c>
      <c r="F1390" s="15" t="s">
        <v>137</v>
      </c>
      <c r="G1390" s="15" t="s">
        <v>219</v>
      </c>
      <c r="H1390" s="15" t="s">
        <v>136</v>
      </c>
      <c r="I1390" s="15" t="s">
        <v>243</v>
      </c>
      <c r="J1390" s="15" t="s">
        <v>150</v>
      </c>
      <c r="K1390" s="15" t="s">
        <v>2645</v>
      </c>
      <c r="L1390" s="15" t="n">
        <v>53</v>
      </c>
      <c r="M1390" s="15" t="n">
        <v>53</v>
      </c>
      <c r="N1390" s="15" t="n">
        <v>50</v>
      </c>
      <c r="P1390" s="15" t="n">
        <v>156</v>
      </c>
      <c r="Y1390" s="15" t="s">
        <v>142</v>
      </c>
      <c r="AB1390" s="15" t="s">
        <v>143</v>
      </c>
    </row>
    <row r="1391" customFormat="false" ht="15" hidden="false" customHeight="true" outlineLevel="0" collapsed="false">
      <c r="A1391" s="15" t="s">
        <v>2642</v>
      </c>
      <c r="B1391" s="15" t="s">
        <v>2643</v>
      </c>
      <c r="C1391" s="15" t="s">
        <v>217</v>
      </c>
      <c r="D1391" s="15" t="s">
        <v>235</v>
      </c>
      <c r="E1391" s="15" t="s">
        <v>136</v>
      </c>
      <c r="F1391" s="15" t="s">
        <v>137</v>
      </c>
      <c r="G1391" s="15" t="s">
        <v>219</v>
      </c>
      <c r="H1391" s="15" t="s">
        <v>136</v>
      </c>
      <c r="I1391" s="15" t="s">
        <v>243</v>
      </c>
      <c r="J1391" s="15" t="s">
        <v>158</v>
      </c>
      <c r="K1391" s="15" t="s">
        <v>2646</v>
      </c>
      <c r="L1391" s="15" t="n">
        <v>19</v>
      </c>
      <c r="M1391" s="15" t="n">
        <v>11</v>
      </c>
      <c r="N1391" s="15" t="n">
        <v>46</v>
      </c>
      <c r="P1391" s="15" t="n">
        <v>76</v>
      </c>
      <c r="Y1391" s="15" t="s">
        <v>142</v>
      </c>
      <c r="AB1391" s="15" t="s">
        <v>143</v>
      </c>
    </row>
    <row r="1392" customFormat="false" ht="15" hidden="false" customHeight="true" outlineLevel="0" collapsed="false">
      <c r="A1392" s="15" t="s">
        <v>2642</v>
      </c>
      <c r="B1392" s="15" t="s">
        <v>2643</v>
      </c>
      <c r="C1392" s="15" t="s">
        <v>217</v>
      </c>
      <c r="D1392" s="15" t="s">
        <v>235</v>
      </c>
      <c r="E1392" s="15" t="s">
        <v>136</v>
      </c>
      <c r="F1392" s="15" t="s">
        <v>137</v>
      </c>
      <c r="G1392" s="15" t="s">
        <v>219</v>
      </c>
      <c r="H1392" s="15" t="s">
        <v>136</v>
      </c>
      <c r="I1392" s="15" t="s">
        <v>243</v>
      </c>
      <c r="J1392" s="15" t="s">
        <v>169</v>
      </c>
      <c r="K1392" s="15" t="s">
        <v>2647</v>
      </c>
      <c r="M1392" s="15" t="n">
        <v>5</v>
      </c>
      <c r="N1392" s="15" t="n">
        <v>5</v>
      </c>
      <c r="P1392" s="15" t="n">
        <v>10</v>
      </c>
      <c r="Y1392" s="15" t="s">
        <v>142</v>
      </c>
      <c r="AB1392" s="15" t="s">
        <v>143</v>
      </c>
    </row>
    <row r="1393" customFormat="false" ht="15" hidden="false" customHeight="true" outlineLevel="0" collapsed="false">
      <c r="A1393" s="15" t="s">
        <v>2648</v>
      </c>
      <c r="B1393" s="15" t="s">
        <v>2649</v>
      </c>
      <c r="C1393" s="15" t="s">
        <v>217</v>
      </c>
      <c r="D1393" s="15" t="s">
        <v>218</v>
      </c>
      <c r="E1393" s="15" t="s">
        <v>136</v>
      </c>
      <c r="F1393" s="15" t="s">
        <v>137</v>
      </c>
      <c r="G1393" s="15" t="s">
        <v>308</v>
      </c>
      <c r="H1393" s="15" t="s">
        <v>136</v>
      </c>
      <c r="I1393" s="15" t="s">
        <v>139</v>
      </c>
      <c r="J1393" s="15" t="s">
        <v>150</v>
      </c>
      <c r="K1393" s="15" t="s">
        <v>2650</v>
      </c>
      <c r="L1393" s="15" t="n">
        <v>1</v>
      </c>
      <c r="N1393" s="15" t="n">
        <v>3</v>
      </c>
      <c r="P1393" s="15" t="n">
        <v>4</v>
      </c>
      <c r="Y1393" s="15" t="s">
        <v>142</v>
      </c>
      <c r="AB1393" s="15" t="s">
        <v>143</v>
      </c>
    </row>
    <row r="1394" customFormat="false" ht="15" hidden="false" customHeight="true" outlineLevel="0" collapsed="false">
      <c r="A1394" s="15" t="s">
        <v>2648</v>
      </c>
      <c r="B1394" s="15" t="s">
        <v>2649</v>
      </c>
      <c r="C1394" s="15" t="s">
        <v>217</v>
      </c>
      <c r="D1394" s="15" t="s">
        <v>218</v>
      </c>
      <c r="E1394" s="15" t="s">
        <v>136</v>
      </c>
      <c r="F1394" s="15" t="s">
        <v>137</v>
      </c>
      <c r="G1394" s="15" t="s">
        <v>308</v>
      </c>
      <c r="H1394" s="15" t="s">
        <v>136</v>
      </c>
      <c r="I1394" s="15" t="s">
        <v>139</v>
      </c>
      <c r="J1394" s="15" t="s">
        <v>166</v>
      </c>
      <c r="K1394" s="15" t="s">
        <v>2651</v>
      </c>
      <c r="M1394" s="15" t="n">
        <v>3</v>
      </c>
      <c r="P1394" s="15" t="n">
        <v>3</v>
      </c>
      <c r="Y1394" s="15" t="s">
        <v>142</v>
      </c>
      <c r="AB1394" s="15" t="s">
        <v>143</v>
      </c>
    </row>
    <row r="1395" customFormat="false" ht="15" hidden="false" customHeight="true" outlineLevel="0" collapsed="false">
      <c r="A1395" s="15" t="s">
        <v>2652</v>
      </c>
      <c r="B1395" s="15" t="s">
        <v>2653</v>
      </c>
      <c r="C1395" s="15" t="s">
        <v>134</v>
      </c>
      <c r="D1395" s="15" t="s">
        <v>135</v>
      </c>
      <c r="E1395" s="15" t="s">
        <v>136</v>
      </c>
      <c r="F1395" s="15" t="s">
        <v>137</v>
      </c>
      <c r="G1395" s="15" t="s">
        <v>1577</v>
      </c>
      <c r="H1395" s="15" t="s">
        <v>136</v>
      </c>
      <c r="I1395" s="15" t="s">
        <v>139</v>
      </c>
      <c r="J1395" s="15" t="s">
        <v>144</v>
      </c>
      <c r="K1395" s="15" t="s">
        <v>2654</v>
      </c>
      <c r="N1395" s="15" t="n">
        <v>42</v>
      </c>
      <c r="P1395" s="15" t="n">
        <v>42</v>
      </c>
      <c r="Y1395" s="15" t="s">
        <v>156</v>
      </c>
      <c r="AB1395" s="15" t="s">
        <v>143</v>
      </c>
    </row>
    <row r="1396" customFormat="false" ht="15" hidden="false" customHeight="true" outlineLevel="0" collapsed="false">
      <c r="A1396" s="15" t="s">
        <v>2655</v>
      </c>
      <c r="B1396" s="15" t="s">
        <v>2656</v>
      </c>
      <c r="C1396" s="15" t="s">
        <v>217</v>
      </c>
      <c r="D1396" s="15" t="s">
        <v>235</v>
      </c>
      <c r="E1396" s="15" t="s">
        <v>136</v>
      </c>
      <c r="F1396" s="15" t="s">
        <v>137</v>
      </c>
      <c r="G1396" s="15" t="s">
        <v>219</v>
      </c>
      <c r="H1396" s="15" t="s">
        <v>136</v>
      </c>
      <c r="I1396" s="15" t="s">
        <v>139</v>
      </c>
      <c r="J1396" s="15" t="s">
        <v>140</v>
      </c>
      <c r="K1396" s="15" t="s">
        <v>2657</v>
      </c>
      <c r="M1396" s="15" t="n">
        <v>25</v>
      </c>
      <c r="P1396" s="15" t="n">
        <v>25</v>
      </c>
      <c r="Y1396" s="15" t="s">
        <v>142</v>
      </c>
      <c r="AB1396" s="15" t="s">
        <v>143</v>
      </c>
    </row>
    <row r="1397" customFormat="false" ht="15" hidden="false" customHeight="true" outlineLevel="0" collapsed="false">
      <c r="A1397" s="15" t="s">
        <v>2655</v>
      </c>
      <c r="B1397" s="15" t="s">
        <v>2656</v>
      </c>
      <c r="C1397" s="15" t="s">
        <v>217</v>
      </c>
      <c r="D1397" s="15" t="s">
        <v>235</v>
      </c>
      <c r="E1397" s="15" t="s">
        <v>136</v>
      </c>
      <c r="F1397" s="15" t="s">
        <v>137</v>
      </c>
      <c r="G1397" s="15" t="s">
        <v>219</v>
      </c>
      <c r="H1397" s="15" t="s">
        <v>136</v>
      </c>
      <c r="I1397" s="15" t="s">
        <v>139</v>
      </c>
      <c r="J1397" s="15" t="s">
        <v>150</v>
      </c>
      <c r="K1397" s="15" t="s">
        <v>2658</v>
      </c>
      <c r="L1397" s="15" t="n">
        <v>35</v>
      </c>
      <c r="M1397" s="15" t="n">
        <v>56</v>
      </c>
      <c r="N1397" s="15" t="n">
        <v>4</v>
      </c>
      <c r="P1397" s="15" t="n">
        <v>95</v>
      </c>
      <c r="Y1397" s="15" t="s">
        <v>142</v>
      </c>
      <c r="AB1397" s="15" t="s">
        <v>143</v>
      </c>
    </row>
    <row r="1398" customFormat="false" ht="15" hidden="false" customHeight="true" outlineLevel="0" collapsed="false">
      <c r="A1398" s="15" t="s">
        <v>2655</v>
      </c>
      <c r="B1398" s="15" t="s">
        <v>2656</v>
      </c>
      <c r="C1398" s="15" t="s">
        <v>217</v>
      </c>
      <c r="D1398" s="15" t="s">
        <v>235</v>
      </c>
      <c r="E1398" s="15" t="s">
        <v>136</v>
      </c>
      <c r="F1398" s="15" t="s">
        <v>137</v>
      </c>
      <c r="G1398" s="15" t="s">
        <v>219</v>
      </c>
      <c r="H1398" s="15" t="s">
        <v>136</v>
      </c>
      <c r="I1398" s="15" t="s">
        <v>139</v>
      </c>
      <c r="J1398" s="15" t="s">
        <v>158</v>
      </c>
      <c r="K1398" s="15" t="s">
        <v>2659</v>
      </c>
      <c r="L1398" s="15" t="n">
        <v>2</v>
      </c>
      <c r="M1398" s="15" t="n">
        <v>2</v>
      </c>
      <c r="P1398" s="15" t="n">
        <v>4</v>
      </c>
      <c r="Y1398" s="15" t="s">
        <v>142</v>
      </c>
      <c r="AB1398" s="15" t="s">
        <v>143</v>
      </c>
    </row>
    <row r="1399" customFormat="false" ht="15" hidden="false" customHeight="true" outlineLevel="0" collapsed="false">
      <c r="A1399" s="15" t="s">
        <v>2660</v>
      </c>
      <c r="B1399" s="15" t="s">
        <v>2661</v>
      </c>
      <c r="C1399" s="15" t="s">
        <v>148</v>
      </c>
      <c r="E1399" s="15" t="s">
        <v>136</v>
      </c>
      <c r="F1399" s="15" t="s">
        <v>137</v>
      </c>
      <c r="G1399" s="15" t="s">
        <v>308</v>
      </c>
      <c r="H1399" s="15" t="s">
        <v>136</v>
      </c>
      <c r="I1399" s="15" t="s">
        <v>139</v>
      </c>
      <c r="J1399" s="15" t="s">
        <v>150</v>
      </c>
      <c r="K1399" s="15" t="s">
        <v>2662</v>
      </c>
      <c r="O1399" s="15" t="n">
        <v>9</v>
      </c>
      <c r="P1399" s="15" t="n">
        <v>9</v>
      </c>
      <c r="Y1399" s="15" t="s">
        <v>142</v>
      </c>
      <c r="AB1399" s="15" t="s">
        <v>143</v>
      </c>
    </row>
    <row r="1400" customFormat="false" ht="15" hidden="false" customHeight="true" outlineLevel="0" collapsed="false">
      <c r="A1400" s="15" t="s">
        <v>2663</v>
      </c>
      <c r="B1400" s="15" t="s">
        <v>2664</v>
      </c>
      <c r="C1400" s="15" t="s">
        <v>217</v>
      </c>
      <c r="D1400" s="15" t="s">
        <v>235</v>
      </c>
      <c r="E1400" s="15" t="s">
        <v>136</v>
      </c>
      <c r="F1400" s="15" t="s">
        <v>137</v>
      </c>
      <c r="G1400" s="15" t="s">
        <v>2665</v>
      </c>
      <c r="H1400" s="15" t="s">
        <v>136</v>
      </c>
      <c r="I1400" s="15" t="s">
        <v>243</v>
      </c>
      <c r="J1400" s="15" t="s">
        <v>140</v>
      </c>
      <c r="K1400" s="15" t="s">
        <v>2666</v>
      </c>
      <c r="L1400" s="15" t="n">
        <v>29</v>
      </c>
      <c r="M1400" s="15" t="n">
        <v>40</v>
      </c>
      <c r="N1400" s="15" t="n">
        <v>36</v>
      </c>
      <c r="O1400" s="15" t="n">
        <v>6</v>
      </c>
      <c r="P1400" s="15" t="n">
        <v>111</v>
      </c>
      <c r="Y1400" s="15" t="s">
        <v>142</v>
      </c>
      <c r="Z1400" s="15" t="n">
        <v>1</v>
      </c>
      <c r="AA1400" s="15" t="s">
        <v>277</v>
      </c>
      <c r="AB1400" s="15" t="s">
        <v>143</v>
      </c>
    </row>
    <row r="1401" customFormat="false" ht="15" hidden="false" customHeight="true" outlineLevel="0" collapsed="false">
      <c r="A1401" s="15" t="s">
        <v>2663</v>
      </c>
      <c r="B1401" s="15" t="s">
        <v>2664</v>
      </c>
      <c r="C1401" s="15" t="s">
        <v>217</v>
      </c>
      <c r="D1401" s="15" t="s">
        <v>235</v>
      </c>
      <c r="E1401" s="15" t="s">
        <v>136</v>
      </c>
      <c r="F1401" s="15" t="s">
        <v>137</v>
      </c>
      <c r="G1401" s="15" t="s">
        <v>2665</v>
      </c>
      <c r="H1401" s="15" t="s">
        <v>136</v>
      </c>
      <c r="I1401" s="15" t="s">
        <v>243</v>
      </c>
      <c r="J1401" s="15" t="s">
        <v>144</v>
      </c>
      <c r="K1401" s="15" t="s">
        <v>2667</v>
      </c>
      <c r="L1401" s="15" t="n">
        <v>2</v>
      </c>
      <c r="M1401" s="15" t="n">
        <v>1</v>
      </c>
      <c r="N1401" s="15" t="n">
        <v>2</v>
      </c>
      <c r="O1401" s="15" t="n">
        <v>1</v>
      </c>
      <c r="P1401" s="15" t="n">
        <v>6</v>
      </c>
      <c r="Y1401" s="15" t="s">
        <v>142</v>
      </c>
      <c r="Z1401" s="15" t="n">
        <v>1</v>
      </c>
      <c r="AA1401" s="15" t="s">
        <v>277</v>
      </c>
      <c r="AB1401" s="15" t="s">
        <v>143</v>
      </c>
    </row>
    <row r="1402" customFormat="false" ht="15" hidden="false" customHeight="true" outlineLevel="0" collapsed="false">
      <c r="A1402" s="15" t="s">
        <v>2663</v>
      </c>
      <c r="B1402" s="15" t="s">
        <v>2664</v>
      </c>
      <c r="C1402" s="15" t="s">
        <v>217</v>
      </c>
      <c r="D1402" s="15" t="s">
        <v>235</v>
      </c>
      <c r="E1402" s="15" t="s">
        <v>136</v>
      </c>
      <c r="F1402" s="15" t="s">
        <v>137</v>
      </c>
      <c r="G1402" s="15" t="s">
        <v>2665</v>
      </c>
      <c r="H1402" s="15" t="s">
        <v>136</v>
      </c>
      <c r="I1402" s="15" t="s">
        <v>243</v>
      </c>
      <c r="J1402" s="15" t="s">
        <v>150</v>
      </c>
      <c r="K1402" s="15" t="s">
        <v>2668</v>
      </c>
      <c r="L1402" s="15" t="n">
        <v>63</v>
      </c>
      <c r="M1402" s="15" t="n">
        <v>53</v>
      </c>
      <c r="N1402" s="15" t="n">
        <v>63</v>
      </c>
      <c r="O1402" s="15" t="n">
        <v>43</v>
      </c>
      <c r="P1402" s="15" t="n">
        <v>222</v>
      </c>
      <c r="Y1402" s="15" t="s">
        <v>142</v>
      </c>
      <c r="Z1402" s="15" t="n">
        <v>1</v>
      </c>
      <c r="AA1402" s="15" t="s">
        <v>277</v>
      </c>
      <c r="AB1402" s="15" t="s">
        <v>143</v>
      </c>
    </row>
    <row r="1403" customFormat="false" ht="15" hidden="false" customHeight="true" outlineLevel="0" collapsed="false">
      <c r="A1403" s="15" t="s">
        <v>2663</v>
      </c>
      <c r="B1403" s="15" t="s">
        <v>2664</v>
      </c>
      <c r="C1403" s="15" t="s">
        <v>217</v>
      </c>
      <c r="D1403" s="15" t="s">
        <v>235</v>
      </c>
      <c r="E1403" s="15" t="s">
        <v>136</v>
      </c>
      <c r="F1403" s="15" t="s">
        <v>137</v>
      </c>
      <c r="G1403" s="15" t="s">
        <v>2665</v>
      </c>
      <c r="H1403" s="15" t="s">
        <v>136</v>
      </c>
      <c r="I1403" s="15" t="s">
        <v>243</v>
      </c>
      <c r="J1403" s="15" t="s">
        <v>158</v>
      </c>
      <c r="K1403" s="15" t="s">
        <v>2669</v>
      </c>
      <c r="L1403" s="15" t="n">
        <v>61</v>
      </c>
      <c r="M1403" s="15" t="n">
        <v>75</v>
      </c>
      <c r="N1403" s="15" t="n">
        <v>48</v>
      </c>
      <c r="O1403" s="15" t="n">
        <v>9</v>
      </c>
      <c r="P1403" s="15" t="n">
        <v>193</v>
      </c>
      <c r="Y1403" s="15" t="s">
        <v>142</v>
      </c>
      <c r="Z1403" s="15" t="n">
        <v>1</v>
      </c>
      <c r="AA1403" s="15" t="s">
        <v>277</v>
      </c>
      <c r="AB1403" s="15" t="s">
        <v>143</v>
      </c>
    </row>
    <row r="1404" customFormat="false" ht="15" hidden="false" customHeight="true" outlineLevel="0" collapsed="false">
      <c r="A1404" s="15" t="s">
        <v>2670</v>
      </c>
      <c r="B1404" s="15" t="s">
        <v>2671</v>
      </c>
      <c r="C1404" s="15" t="s">
        <v>148</v>
      </c>
      <c r="E1404" s="15" t="s">
        <v>136</v>
      </c>
      <c r="F1404" s="15" t="s">
        <v>137</v>
      </c>
      <c r="G1404" s="15" t="s">
        <v>231</v>
      </c>
      <c r="H1404" s="15" t="s">
        <v>136</v>
      </c>
      <c r="I1404" s="15" t="s">
        <v>139</v>
      </c>
      <c r="J1404" s="15" t="s">
        <v>140</v>
      </c>
      <c r="K1404" s="15" t="s">
        <v>2672</v>
      </c>
      <c r="N1404" s="15" t="n">
        <v>7</v>
      </c>
      <c r="P1404" s="15" t="n">
        <v>7</v>
      </c>
      <c r="Y1404" s="15" t="s">
        <v>156</v>
      </c>
      <c r="AB1404" s="15" t="s">
        <v>143</v>
      </c>
    </row>
    <row r="1405" customFormat="false" ht="15" hidden="false" customHeight="true" outlineLevel="0" collapsed="false">
      <c r="A1405" s="15" t="s">
        <v>2670</v>
      </c>
      <c r="B1405" s="15" t="s">
        <v>2671</v>
      </c>
      <c r="C1405" s="15" t="s">
        <v>148</v>
      </c>
      <c r="E1405" s="15" t="s">
        <v>136</v>
      </c>
      <c r="F1405" s="15" t="s">
        <v>137</v>
      </c>
      <c r="G1405" s="15" t="s">
        <v>231</v>
      </c>
      <c r="H1405" s="15" t="s">
        <v>136</v>
      </c>
      <c r="I1405" s="15" t="s">
        <v>139</v>
      </c>
      <c r="J1405" s="15" t="s">
        <v>158</v>
      </c>
      <c r="K1405" s="15" t="s">
        <v>2673</v>
      </c>
      <c r="N1405" s="15" t="n">
        <v>8</v>
      </c>
      <c r="P1405" s="15" t="n">
        <v>8</v>
      </c>
      <c r="Y1405" s="15" t="s">
        <v>156</v>
      </c>
      <c r="AB1405" s="15" t="s">
        <v>143</v>
      </c>
    </row>
    <row r="1406" customFormat="false" ht="15" hidden="false" customHeight="true" outlineLevel="0" collapsed="false">
      <c r="A1406" s="15" t="s">
        <v>2674</v>
      </c>
      <c r="B1406" s="15" t="s">
        <v>2675</v>
      </c>
      <c r="C1406" s="15" t="s">
        <v>217</v>
      </c>
      <c r="D1406" s="15" t="s">
        <v>235</v>
      </c>
      <c r="E1406" s="15" t="s">
        <v>136</v>
      </c>
      <c r="F1406" s="15" t="s">
        <v>137</v>
      </c>
      <c r="G1406" s="15" t="s">
        <v>990</v>
      </c>
      <c r="H1406" s="15" t="s">
        <v>136</v>
      </c>
      <c r="I1406" s="15" t="s">
        <v>139</v>
      </c>
      <c r="J1406" s="15" t="s">
        <v>150</v>
      </c>
      <c r="K1406" s="15" t="s">
        <v>2676</v>
      </c>
      <c r="L1406" s="15" t="n">
        <v>23</v>
      </c>
      <c r="M1406" s="15" t="n">
        <v>11</v>
      </c>
      <c r="N1406" s="15" t="n">
        <v>2</v>
      </c>
      <c r="P1406" s="15" t="n">
        <v>36</v>
      </c>
      <c r="Y1406" s="15" t="s">
        <v>142</v>
      </c>
      <c r="AB1406" s="15" t="s">
        <v>143</v>
      </c>
    </row>
    <row r="1407" customFormat="false" ht="15" hidden="false" customHeight="true" outlineLevel="0" collapsed="false">
      <c r="A1407" s="15" t="s">
        <v>2674</v>
      </c>
      <c r="B1407" s="15" t="s">
        <v>2675</v>
      </c>
      <c r="C1407" s="15" t="s">
        <v>217</v>
      </c>
      <c r="D1407" s="15" t="s">
        <v>235</v>
      </c>
      <c r="E1407" s="15" t="s">
        <v>136</v>
      </c>
      <c r="F1407" s="15" t="s">
        <v>137</v>
      </c>
      <c r="G1407" s="15" t="s">
        <v>990</v>
      </c>
      <c r="H1407" s="15" t="s">
        <v>136</v>
      </c>
      <c r="I1407" s="15" t="s">
        <v>139</v>
      </c>
      <c r="J1407" s="15" t="s">
        <v>158</v>
      </c>
      <c r="K1407" s="15" t="s">
        <v>2677</v>
      </c>
      <c r="L1407" s="15" t="n">
        <v>6</v>
      </c>
      <c r="M1407" s="15" t="n">
        <v>2</v>
      </c>
      <c r="P1407" s="15" t="n">
        <v>8</v>
      </c>
      <c r="Y1407" s="15" t="s">
        <v>142</v>
      </c>
      <c r="AB1407" s="15" t="s">
        <v>143</v>
      </c>
    </row>
    <row r="1408" customFormat="false" ht="15" hidden="false" customHeight="true" outlineLevel="0" collapsed="false">
      <c r="A1408" s="15" t="s">
        <v>2678</v>
      </c>
      <c r="B1408" s="15" t="s">
        <v>2679</v>
      </c>
      <c r="C1408" s="15" t="s">
        <v>148</v>
      </c>
      <c r="E1408" s="15" t="s">
        <v>136</v>
      </c>
      <c r="F1408" s="15" t="s">
        <v>137</v>
      </c>
      <c r="G1408" s="15" t="s">
        <v>231</v>
      </c>
      <c r="H1408" s="15" t="s">
        <v>136</v>
      </c>
      <c r="I1408" s="15" t="s">
        <v>139</v>
      </c>
      <c r="J1408" s="15" t="s">
        <v>150</v>
      </c>
      <c r="K1408" s="15" t="s">
        <v>2680</v>
      </c>
      <c r="O1408" s="15" t="n">
        <v>0</v>
      </c>
      <c r="P1408" s="15" t="n">
        <v>0</v>
      </c>
      <c r="Y1408" s="15" t="s">
        <v>156</v>
      </c>
      <c r="AB1408" s="15" t="s">
        <v>143</v>
      </c>
    </row>
    <row r="1409" customFormat="false" ht="15" hidden="false" customHeight="true" outlineLevel="0" collapsed="false">
      <c r="A1409" s="15" t="s">
        <v>2681</v>
      </c>
      <c r="B1409" s="15" t="s">
        <v>2682</v>
      </c>
      <c r="C1409" s="15" t="s">
        <v>217</v>
      </c>
      <c r="D1409" s="15" t="s">
        <v>218</v>
      </c>
      <c r="E1409" s="15" t="s">
        <v>136</v>
      </c>
      <c r="F1409" s="15" t="s">
        <v>137</v>
      </c>
      <c r="G1409" s="15" t="s">
        <v>1402</v>
      </c>
      <c r="H1409" s="15" t="s">
        <v>136</v>
      </c>
      <c r="I1409" s="15" t="s">
        <v>139</v>
      </c>
      <c r="J1409" s="15" t="s">
        <v>150</v>
      </c>
      <c r="K1409" s="15" t="s">
        <v>2683</v>
      </c>
      <c r="L1409" s="15" t="n">
        <v>30</v>
      </c>
      <c r="P1409" s="15" t="n">
        <v>30</v>
      </c>
      <c r="Y1409" s="15" t="s">
        <v>142</v>
      </c>
      <c r="AB1409" s="15" t="s">
        <v>143</v>
      </c>
    </row>
    <row r="1410" customFormat="false" ht="15" hidden="false" customHeight="true" outlineLevel="0" collapsed="false">
      <c r="A1410" s="15" t="s">
        <v>2681</v>
      </c>
      <c r="B1410" s="15" t="s">
        <v>2682</v>
      </c>
      <c r="C1410" s="15" t="s">
        <v>217</v>
      </c>
      <c r="D1410" s="15" t="s">
        <v>218</v>
      </c>
      <c r="E1410" s="15" t="s">
        <v>136</v>
      </c>
      <c r="F1410" s="15" t="s">
        <v>137</v>
      </c>
      <c r="G1410" s="15" t="s">
        <v>1402</v>
      </c>
      <c r="H1410" s="15" t="s">
        <v>136</v>
      </c>
      <c r="I1410" s="15" t="s">
        <v>139</v>
      </c>
      <c r="J1410" s="15" t="s">
        <v>166</v>
      </c>
      <c r="K1410" s="15" t="s">
        <v>2684</v>
      </c>
      <c r="L1410" s="15" t="n">
        <v>15</v>
      </c>
      <c r="P1410" s="15" t="n">
        <v>15</v>
      </c>
      <c r="Y1410" s="15" t="s">
        <v>142</v>
      </c>
      <c r="AB1410" s="15" t="s">
        <v>143</v>
      </c>
    </row>
    <row r="1411" customFormat="false" ht="15" hidden="false" customHeight="true" outlineLevel="0" collapsed="false">
      <c r="A1411" s="15" t="s">
        <v>2681</v>
      </c>
      <c r="B1411" s="15" t="s">
        <v>2682</v>
      </c>
      <c r="C1411" s="15" t="s">
        <v>217</v>
      </c>
      <c r="D1411" s="15" t="s">
        <v>218</v>
      </c>
      <c r="E1411" s="15" t="s">
        <v>136</v>
      </c>
      <c r="F1411" s="15" t="s">
        <v>137</v>
      </c>
      <c r="G1411" s="15" t="s">
        <v>1402</v>
      </c>
      <c r="H1411" s="15" t="s">
        <v>136</v>
      </c>
      <c r="I1411" s="15" t="s">
        <v>139</v>
      </c>
      <c r="J1411" s="15" t="s">
        <v>158</v>
      </c>
      <c r="K1411" s="15" t="s">
        <v>2685</v>
      </c>
      <c r="L1411" s="15" t="n">
        <v>5</v>
      </c>
      <c r="P1411" s="15" t="n">
        <v>5</v>
      </c>
      <c r="Y1411" s="15" t="s">
        <v>142</v>
      </c>
      <c r="AB1411" s="15" t="s">
        <v>143</v>
      </c>
    </row>
    <row r="1412" customFormat="false" ht="15" hidden="false" customHeight="true" outlineLevel="0" collapsed="false">
      <c r="A1412" s="15" t="s">
        <v>2686</v>
      </c>
      <c r="B1412" s="15" t="s">
        <v>2687</v>
      </c>
      <c r="C1412" s="15" t="s">
        <v>217</v>
      </c>
      <c r="D1412" s="15" t="s">
        <v>218</v>
      </c>
      <c r="E1412" s="15" t="s">
        <v>136</v>
      </c>
      <c r="F1412" s="15" t="s">
        <v>137</v>
      </c>
      <c r="G1412" s="15" t="s">
        <v>481</v>
      </c>
      <c r="H1412" s="15" t="s">
        <v>136</v>
      </c>
      <c r="I1412" s="15" t="s">
        <v>139</v>
      </c>
      <c r="J1412" s="15" t="s">
        <v>150</v>
      </c>
      <c r="K1412" s="15" t="s">
        <v>2688</v>
      </c>
      <c r="L1412" s="15" t="n">
        <v>40</v>
      </c>
      <c r="M1412" s="15" t="n">
        <v>120</v>
      </c>
      <c r="P1412" s="15" t="n">
        <v>160</v>
      </c>
      <c r="Y1412" s="15" t="s">
        <v>142</v>
      </c>
      <c r="AB1412" s="15" t="s">
        <v>143</v>
      </c>
    </row>
    <row r="1413" customFormat="false" ht="15" hidden="false" customHeight="true" outlineLevel="0" collapsed="false">
      <c r="A1413" s="15" t="s">
        <v>2686</v>
      </c>
      <c r="B1413" s="15" t="s">
        <v>2687</v>
      </c>
      <c r="C1413" s="15" t="s">
        <v>217</v>
      </c>
      <c r="D1413" s="15" t="s">
        <v>218</v>
      </c>
      <c r="E1413" s="15" t="s">
        <v>136</v>
      </c>
      <c r="F1413" s="15" t="s">
        <v>137</v>
      </c>
      <c r="G1413" s="15" t="s">
        <v>481</v>
      </c>
      <c r="H1413" s="15" t="s">
        <v>136</v>
      </c>
      <c r="I1413" s="15" t="s">
        <v>139</v>
      </c>
      <c r="J1413" s="15" t="s">
        <v>166</v>
      </c>
      <c r="K1413" s="15" t="s">
        <v>2689</v>
      </c>
      <c r="N1413" s="15" t="n">
        <v>47</v>
      </c>
      <c r="P1413" s="15" t="n">
        <v>47</v>
      </c>
      <c r="Y1413" s="15" t="s">
        <v>142</v>
      </c>
      <c r="AB1413" s="15" t="s">
        <v>143</v>
      </c>
    </row>
    <row r="1414" customFormat="false" ht="15" hidden="false" customHeight="true" outlineLevel="0" collapsed="false">
      <c r="A1414" s="15" t="s">
        <v>2690</v>
      </c>
      <c r="B1414" s="15" t="s">
        <v>2691</v>
      </c>
      <c r="C1414" s="15" t="s">
        <v>217</v>
      </c>
      <c r="D1414" s="15" t="s">
        <v>235</v>
      </c>
      <c r="E1414" s="15" t="s">
        <v>136</v>
      </c>
      <c r="F1414" s="15" t="s">
        <v>137</v>
      </c>
      <c r="G1414" s="15" t="s">
        <v>2692</v>
      </c>
      <c r="H1414" s="15" t="s">
        <v>136</v>
      </c>
      <c r="I1414" s="15" t="s">
        <v>139</v>
      </c>
      <c r="J1414" s="15" t="s">
        <v>150</v>
      </c>
      <c r="K1414" s="15" t="s">
        <v>2693</v>
      </c>
      <c r="M1414" s="15" t="n">
        <v>1</v>
      </c>
      <c r="P1414" s="15" t="n">
        <v>1</v>
      </c>
      <c r="Y1414" s="15" t="s">
        <v>142</v>
      </c>
      <c r="AB1414" s="15" t="s">
        <v>143</v>
      </c>
    </row>
    <row r="1415" customFormat="false" ht="15" hidden="false" customHeight="true" outlineLevel="0" collapsed="false">
      <c r="A1415" s="15" t="s">
        <v>2694</v>
      </c>
      <c r="B1415" s="15" t="s">
        <v>2695</v>
      </c>
      <c r="C1415" s="15" t="s">
        <v>148</v>
      </c>
      <c r="E1415" s="15" t="s">
        <v>136</v>
      </c>
      <c r="F1415" s="15" t="s">
        <v>137</v>
      </c>
      <c r="G1415" s="15" t="s">
        <v>2696</v>
      </c>
      <c r="H1415" s="15" t="s">
        <v>136</v>
      </c>
      <c r="I1415" s="15" t="s">
        <v>139</v>
      </c>
      <c r="J1415" s="15" t="s">
        <v>150</v>
      </c>
      <c r="K1415" s="15" t="s">
        <v>2697</v>
      </c>
      <c r="L1415" s="15" t="n">
        <v>30</v>
      </c>
      <c r="P1415" s="15" t="n">
        <v>30</v>
      </c>
      <c r="Y1415" s="15" t="s">
        <v>142</v>
      </c>
      <c r="AB1415" s="15" t="s">
        <v>143</v>
      </c>
    </row>
    <row r="1416" customFormat="false" ht="15" hidden="false" customHeight="true" outlineLevel="0" collapsed="false">
      <c r="A1416" s="15" t="s">
        <v>2694</v>
      </c>
      <c r="B1416" s="15" t="s">
        <v>2695</v>
      </c>
      <c r="C1416" s="15" t="s">
        <v>148</v>
      </c>
      <c r="E1416" s="15" t="s">
        <v>136</v>
      </c>
      <c r="F1416" s="15" t="s">
        <v>137</v>
      </c>
      <c r="G1416" s="15" t="s">
        <v>2696</v>
      </c>
      <c r="H1416" s="15" t="s">
        <v>136</v>
      </c>
      <c r="I1416" s="15" t="s">
        <v>139</v>
      </c>
      <c r="J1416" s="15" t="s">
        <v>158</v>
      </c>
      <c r="K1416" s="15" t="s">
        <v>2698</v>
      </c>
      <c r="L1416" s="15" t="n">
        <v>13</v>
      </c>
      <c r="P1416" s="15" t="n">
        <v>13</v>
      </c>
      <c r="Y1416" s="15" t="s">
        <v>142</v>
      </c>
      <c r="AB1416" s="15" t="s">
        <v>143</v>
      </c>
    </row>
    <row r="1417" customFormat="false" ht="15" hidden="false" customHeight="true" outlineLevel="0" collapsed="false">
      <c r="A1417" s="15" t="s">
        <v>2699</v>
      </c>
      <c r="B1417" s="15" t="s">
        <v>2700</v>
      </c>
      <c r="C1417" s="15" t="s">
        <v>148</v>
      </c>
      <c r="E1417" s="15" t="s">
        <v>136</v>
      </c>
      <c r="F1417" s="15" t="s">
        <v>137</v>
      </c>
      <c r="G1417" s="15" t="s">
        <v>231</v>
      </c>
      <c r="H1417" s="15" t="s">
        <v>136</v>
      </c>
      <c r="I1417" s="15" t="s">
        <v>139</v>
      </c>
      <c r="J1417" s="15" t="s">
        <v>140</v>
      </c>
      <c r="K1417" s="15" t="s">
        <v>2701</v>
      </c>
      <c r="N1417" s="15" t="n">
        <v>1</v>
      </c>
      <c r="P1417" s="15" t="n">
        <v>1</v>
      </c>
      <c r="Y1417" s="15" t="s">
        <v>156</v>
      </c>
      <c r="AB1417" s="15" t="s">
        <v>143</v>
      </c>
    </row>
    <row r="1418" customFormat="false" ht="15" hidden="false" customHeight="true" outlineLevel="0" collapsed="false">
      <c r="A1418" s="15" t="s">
        <v>2702</v>
      </c>
      <c r="B1418" s="15" t="s">
        <v>2703</v>
      </c>
      <c r="C1418" s="15" t="s">
        <v>217</v>
      </c>
      <c r="D1418" s="15" t="s">
        <v>235</v>
      </c>
      <c r="E1418" s="15" t="s">
        <v>136</v>
      </c>
      <c r="F1418" s="15" t="s">
        <v>137</v>
      </c>
      <c r="G1418" s="15" t="s">
        <v>219</v>
      </c>
      <c r="H1418" s="15" t="s">
        <v>136</v>
      </c>
      <c r="I1418" s="15" t="s">
        <v>139</v>
      </c>
      <c r="J1418" s="15" t="s">
        <v>140</v>
      </c>
      <c r="K1418" s="15" t="s">
        <v>2704</v>
      </c>
      <c r="M1418" s="15" t="n">
        <v>24</v>
      </c>
      <c r="N1418" s="15" t="n">
        <v>48</v>
      </c>
      <c r="P1418" s="15" t="n">
        <v>72</v>
      </c>
      <c r="Y1418" s="15" t="s">
        <v>142</v>
      </c>
      <c r="AB1418" s="15" t="s">
        <v>143</v>
      </c>
    </row>
    <row r="1419" customFormat="false" ht="15" hidden="false" customHeight="true" outlineLevel="0" collapsed="false">
      <c r="A1419" s="15" t="s">
        <v>2705</v>
      </c>
      <c r="B1419" s="15" t="s">
        <v>2706</v>
      </c>
      <c r="C1419" s="15" t="s">
        <v>148</v>
      </c>
      <c r="E1419" s="15" t="s">
        <v>136</v>
      </c>
      <c r="F1419" s="15" t="s">
        <v>137</v>
      </c>
      <c r="G1419" s="15" t="s">
        <v>299</v>
      </c>
      <c r="H1419" s="15" t="s">
        <v>136</v>
      </c>
      <c r="I1419" s="15" t="s">
        <v>139</v>
      </c>
      <c r="J1419" s="15" t="s">
        <v>144</v>
      </c>
      <c r="K1419" s="15" t="s">
        <v>2707</v>
      </c>
      <c r="L1419" s="15" t="n">
        <v>50</v>
      </c>
      <c r="P1419" s="15" t="n">
        <v>50</v>
      </c>
      <c r="Y1419" s="15" t="s">
        <v>156</v>
      </c>
      <c r="AB1419" s="15" t="s">
        <v>143</v>
      </c>
    </row>
    <row r="1420" customFormat="false" ht="15" hidden="false" customHeight="true" outlineLevel="0" collapsed="false">
      <c r="A1420" s="15" t="s">
        <v>2708</v>
      </c>
      <c r="B1420" s="15" t="s">
        <v>2709</v>
      </c>
      <c r="C1420" s="15" t="s">
        <v>217</v>
      </c>
      <c r="D1420" s="15" t="s">
        <v>235</v>
      </c>
      <c r="E1420" s="15" t="s">
        <v>136</v>
      </c>
      <c r="F1420" s="15" t="s">
        <v>137</v>
      </c>
      <c r="G1420" s="15" t="s">
        <v>284</v>
      </c>
      <c r="H1420" s="15" t="s">
        <v>136</v>
      </c>
      <c r="I1420" s="15" t="s">
        <v>139</v>
      </c>
      <c r="J1420" s="15" t="s">
        <v>150</v>
      </c>
      <c r="K1420" s="15" t="s">
        <v>2710</v>
      </c>
      <c r="L1420" s="15" t="n">
        <v>19</v>
      </c>
      <c r="P1420" s="15" t="n">
        <v>19</v>
      </c>
      <c r="Y1420" s="15" t="s">
        <v>142</v>
      </c>
      <c r="AB1420" s="15" t="s">
        <v>143</v>
      </c>
    </row>
    <row r="1421" customFormat="false" ht="15" hidden="false" customHeight="true" outlineLevel="0" collapsed="false">
      <c r="A1421" s="15" t="s">
        <v>2711</v>
      </c>
      <c r="B1421" s="15" t="s">
        <v>2712</v>
      </c>
      <c r="C1421" s="15" t="s">
        <v>148</v>
      </c>
      <c r="E1421" s="15" t="s">
        <v>136</v>
      </c>
      <c r="F1421" s="15" t="s">
        <v>137</v>
      </c>
      <c r="G1421" s="15" t="s">
        <v>2713</v>
      </c>
      <c r="H1421" s="15" t="s">
        <v>136</v>
      </c>
      <c r="I1421" s="15" t="s">
        <v>139</v>
      </c>
      <c r="J1421" s="15" t="s">
        <v>150</v>
      </c>
      <c r="K1421" s="15" t="s">
        <v>2714</v>
      </c>
      <c r="L1421" s="15" t="n">
        <v>33</v>
      </c>
      <c r="P1421" s="15" t="n">
        <v>33</v>
      </c>
      <c r="Y1421" s="15" t="s">
        <v>142</v>
      </c>
      <c r="AB1421" s="15" t="s">
        <v>143</v>
      </c>
    </row>
    <row r="1422" customFormat="false" ht="15" hidden="false" customHeight="true" outlineLevel="0" collapsed="false">
      <c r="A1422" s="15" t="s">
        <v>2715</v>
      </c>
      <c r="B1422" s="15" t="s">
        <v>2716</v>
      </c>
      <c r="C1422" s="15" t="s">
        <v>148</v>
      </c>
      <c r="E1422" s="15" t="s">
        <v>136</v>
      </c>
      <c r="F1422" s="15" t="s">
        <v>137</v>
      </c>
      <c r="G1422" s="15" t="s">
        <v>1489</v>
      </c>
      <c r="H1422" s="15" t="s">
        <v>136</v>
      </c>
      <c r="I1422" s="15" t="s">
        <v>139</v>
      </c>
      <c r="J1422" s="15" t="s">
        <v>169</v>
      </c>
      <c r="K1422" s="15" t="s">
        <v>2717</v>
      </c>
      <c r="N1422" s="15" t="n">
        <v>18</v>
      </c>
      <c r="P1422" s="15" t="n">
        <v>18</v>
      </c>
      <c r="Y1422" s="15" t="s">
        <v>156</v>
      </c>
      <c r="AB1422" s="15" t="s">
        <v>143</v>
      </c>
    </row>
    <row r="1423" customFormat="false" ht="15" hidden="false" customHeight="true" outlineLevel="0" collapsed="false">
      <c r="A1423" s="15" t="s">
        <v>2718</v>
      </c>
      <c r="B1423" s="15" t="s">
        <v>2719</v>
      </c>
      <c r="C1423" s="15" t="s">
        <v>217</v>
      </c>
      <c r="D1423" s="15" t="s">
        <v>235</v>
      </c>
      <c r="E1423" s="15" t="s">
        <v>136</v>
      </c>
      <c r="F1423" s="15" t="s">
        <v>137</v>
      </c>
      <c r="G1423" s="15" t="s">
        <v>308</v>
      </c>
      <c r="H1423" s="15" t="s">
        <v>136</v>
      </c>
      <c r="I1423" s="15" t="s">
        <v>139</v>
      </c>
      <c r="J1423" s="15" t="s">
        <v>140</v>
      </c>
      <c r="K1423" s="15" t="s">
        <v>2720</v>
      </c>
      <c r="N1423" s="15" t="n">
        <v>12</v>
      </c>
      <c r="P1423" s="15" t="n">
        <v>12</v>
      </c>
      <c r="Y1423" s="15" t="s">
        <v>142</v>
      </c>
      <c r="AB1423" s="15" t="s">
        <v>143</v>
      </c>
    </row>
    <row r="1424" customFormat="false" ht="15" hidden="false" customHeight="true" outlineLevel="0" collapsed="false">
      <c r="A1424" s="15" t="s">
        <v>2721</v>
      </c>
      <c r="B1424" s="15" t="s">
        <v>2722</v>
      </c>
      <c r="C1424" s="15" t="s">
        <v>217</v>
      </c>
      <c r="D1424" s="15" t="s">
        <v>235</v>
      </c>
      <c r="E1424" s="15" t="s">
        <v>136</v>
      </c>
      <c r="F1424" s="15" t="s">
        <v>137</v>
      </c>
      <c r="G1424" s="15" t="s">
        <v>219</v>
      </c>
      <c r="H1424" s="15" t="s">
        <v>136</v>
      </c>
      <c r="I1424" s="15" t="s">
        <v>139</v>
      </c>
      <c r="J1424" s="15" t="s">
        <v>150</v>
      </c>
      <c r="K1424" s="15" t="s">
        <v>2723</v>
      </c>
      <c r="N1424" s="15" t="n">
        <v>9</v>
      </c>
      <c r="O1424" s="15" t="n">
        <v>0</v>
      </c>
      <c r="P1424" s="15" t="n">
        <v>9</v>
      </c>
      <c r="Y1424" s="15" t="s">
        <v>142</v>
      </c>
      <c r="AB1424" s="15" t="s">
        <v>143</v>
      </c>
    </row>
    <row r="1425" customFormat="false" ht="15" hidden="false" customHeight="true" outlineLevel="0" collapsed="false">
      <c r="A1425" s="15" t="s">
        <v>2721</v>
      </c>
      <c r="B1425" s="15" t="s">
        <v>2722</v>
      </c>
      <c r="C1425" s="15" t="s">
        <v>217</v>
      </c>
      <c r="D1425" s="15" t="s">
        <v>235</v>
      </c>
      <c r="E1425" s="15" t="s">
        <v>136</v>
      </c>
      <c r="F1425" s="15" t="s">
        <v>137</v>
      </c>
      <c r="G1425" s="15" t="s">
        <v>219</v>
      </c>
      <c r="H1425" s="15" t="s">
        <v>136</v>
      </c>
      <c r="I1425" s="15" t="s">
        <v>139</v>
      </c>
      <c r="J1425" s="15" t="s">
        <v>158</v>
      </c>
      <c r="K1425" s="15" t="s">
        <v>2724</v>
      </c>
      <c r="O1425" s="15" t="n">
        <v>1</v>
      </c>
      <c r="P1425" s="15" t="n">
        <v>1</v>
      </c>
      <c r="Y1425" s="15" t="s">
        <v>142</v>
      </c>
      <c r="AB1425" s="15" t="s">
        <v>143</v>
      </c>
    </row>
    <row r="1426" customFormat="false" ht="15" hidden="false" customHeight="true" outlineLevel="0" collapsed="false">
      <c r="A1426" s="15" t="s">
        <v>2721</v>
      </c>
      <c r="B1426" s="15" t="s">
        <v>2722</v>
      </c>
      <c r="C1426" s="15" t="s">
        <v>217</v>
      </c>
      <c r="D1426" s="15" t="s">
        <v>235</v>
      </c>
      <c r="E1426" s="15" t="s">
        <v>136</v>
      </c>
      <c r="F1426" s="15" t="s">
        <v>137</v>
      </c>
      <c r="G1426" s="15" t="s">
        <v>219</v>
      </c>
      <c r="H1426" s="15" t="s">
        <v>136</v>
      </c>
      <c r="I1426" s="15" t="s">
        <v>139</v>
      </c>
      <c r="J1426" s="15" t="s">
        <v>169</v>
      </c>
      <c r="K1426" s="15" t="s">
        <v>2725</v>
      </c>
      <c r="L1426" s="15" t="n">
        <v>1</v>
      </c>
      <c r="P1426" s="15" t="n">
        <v>1</v>
      </c>
      <c r="Y1426" s="15" t="s">
        <v>142</v>
      </c>
      <c r="AB1426" s="15" t="s">
        <v>143</v>
      </c>
    </row>
    <row r="1427" customFormat="false" ht="15" hidden="false" customHeight="true" outlineLevel="0" collapsed="false">
      <c r="A1427" s="15" t="s">
        <v>2726</v>
      </c>
      <c r="B1427" s="15" t="s">
        <v>2727</v>
      </c>
      <c r="C1427" s="15" t="s">
        <v>217</v>
      </c>
      <c r="D1427" s="15" t="s">
        <v>235</v>
      </c>
      <c r="E1427" s="15" t="s">
        <v>136</v>
      </c>
      <c r="F1427" s="15" t="s">
        <v>137</v>
      </c>
      <c r="G1427" s="15" t="s">
        <v>613</v>
      </c>
      <c r="H1427" s="15" t="s">
        <v>136</v>
      </c>
      <c r="I1427" s="15" t="s">
        <v>139</v>
      </c>
      <c r="J1427" s="15" t="s">
        <v>150</v>
      </c>
      <c r="K1427" s="15" t="s">
        <v>2728</v>
      </c>
      <c r="L1427" s="15" t="n">
        <v>19</v>
      </c>
      <c r="P1427" s="15" t="n">
        <v>19</v>
      </c>
      <c r="Y1427" s="15" t="s">
        <v>142</v>
      </c>
      <c r="AB1427" s="15" t="s">
        <v>143</v>
      </c>
    </row>
    <row r="1428" customFormat="false" ht="15" hidden="false" customHeight="true" outlineLevel="0" collapsed="false">
      <c r="A1428" s="15" t="s">
        <v>2726</v>
      </c>
      <c r="B1428" s="15" t="s">
        <v>2727</v>
      </c>
      <c r="C1428" s="15" t="s">
        <v>217</v>
      </c>
      <c r="D1428" s="15" t="s">
        <v>235</v>
      </c>
      <c r="E1428" s="15" t="s">
        <v>136</v>
      </c>
      <c r="F1428" s="15" t="s">
        <v>137</v>
      </c>
      <c r="G1428" s="15" t="s">
        <v>613</v>
      </c>
      <c r="H1428" s="15" t="s">
        <v>136</v>
      </c>
      <c r="I1428" s="15" t="s">
        <v>139</v>
      </c>
      <c r="J1428" s="15" t="s">
        <v>158</v>
      </c>
      <c r="K1428" s="15" t="s">
        <v>2729</v>
      </c>
      <c r="L1428" s="15" t="n">
        <v>7</v>
      </c>
      <c r="P1428" s="15" t="n">
        <v>7</v>
      </c>
      <c r="Y1428" s="15" t="s">
        <v>142</v>
      </c>
      <c r="AB1428" s="15" t="s">
        <v>143</v>
      </c>
    </row>
    <row r="1429" customFormat="false" ht="15" hidden="false" customHeight="true" outlineLevel="0" collapsed="false">
      <c r="A1429" s="15" t="s">
        <v>2730</v>
      </c>
      <c r="B1429" s="15" t="s">
        <v>2731</v>
      </c>
      <c r="C1429" s="15" t="s">
        <v>134</v>
      </c>
      <c r="D1429" s="15" t="s">
        <v>460</v>
      </c>
      <c r="E1429" s="15" t="s">
        <v>136</v>
      </c>
      <c r="F1429" s="15" t="s">
        <v>137</v>
      </c>
      <c r="G1429" s="15" t="s">
        <v>2732</v>
      </c>
      <c r="H1429" s="15" t="s">
        <v>136</v>
      </c>
      <c r="I1429" s="15" t="s">
        <v>139</v>
      </c>
      <c r="J1429" s="15" t="s">
        <v>140</v>
      </c>
      <c r="K1429" s="15" t="s">
        <v>2733</v>
      </c>
      <c r="N1429" s="15" t="n">
        <v>23</v>
      </c>
      <c r="P1429" s="15" t="n">
        <v>23</v>
      </c>
      <c r="Y1429" s="15" t="s">
        <v>142</v>
      </c>
      <c r="AB1429" s="15" t="s">
        <v>143</v>
      </c>
    </row>
    <row r="1430" customFormat="false" ht="15" hidden="false" customHeight="true" outlineLevel="0" collapsed="false">
      <c r="A1430" s="15" t="s">
        <v>2730</v>
      </c>
      <c r="B1430" s="15" t="s">
        <v>2731</v>
      </c>
      <c r="C1430" s="15" t="s">
        <v>134</v>
      </c>
      <c r="D1430" s="15" t="s">
        <v>460</v>
      </c>
      <c r="E1430" s="15" t="s">
        <v>136</v>
      </c>
      <c r="F1430" s="15" t="s">
        <v>137</v>
      </c>
      <c r="G1430" s="15" t="s">
        <v>2732</v>
      </c>
      <c r="H1430" s="15" t="s">
        <v>136</v>
      </c>
      <c r="I1430" s="15" t="s">
        <v>139</v>
      </c>
      <c r="J1430" s="15" t="s">
        <v>144</v>
      </c>
      <c r="K1430" s="15" t="s">
        <v>2734</v>
      </c>
      <c r="N1430" s="15" t="n">
        <v>171</v>
      </c>
      <c r="O1430" s="15" t="n">
        <v>1630</v>
      </c>
      <c r="P1430" s="15" t="n">
        <v>1801</v>
      </c>
      <c r="Y1430" s="15" t="s">
        <v>142</v>
      </c>
      <c r="AB1430" s="15" t="s">
        <v>143</v>
      </c>
    </row>
    <row r="1431" customFormat="false" ht="15" hidden="false" customHeight="true" outlineLevel="0" collapsed="false">
      <c r="A1431" s="15" t="s">
        <v>2730</v>
      </c>
      <c r="B1431" s="15" t="s">
        <v>2731</v>
      </c>
      <c r="C1431" s="15" t="s">
        <v>134</v>
      </c>
      <c r="D1431" s="15" t="s">
        <v>460</v>
      </c>
      <c r="E1431" s="15" t="s">
        <v>136</v>
      </c>
      <c r="F1431" s="15" t="s">
        <v>137</v>
      </c>
      <c r="G1431" s="15" t="s">
        <v>2732</v>
      </c>
      <c r="H1431" s="15" t="s">
        <v>136</v>
      </c>
      <c r="I1431" s="15" t="s">
        <v>139</v>
      </c>
      <c r="J1431" s="15" t="s">
        <v>150</v>
      </c>
      <c r="K1431" s="15" t="s">
        <v>2735</v>
      </c>
      <c r="N1431" s="15" t="n">
        <v>9</v>
      </c>
      <c r="P1431" s="15" t="n">
        <v>9</v>
      </c>
      <c r="Y1431" s="15" t="s">
        <v>142</v>
      </c>
      <c r="AB1431" s="15" t="s">
        <v>143</v>
      </c>
    </row>
    <row r="1432" customFormat="false" ht="15" hidden="false" customHeight="true" outlineLevel="0" collapsed="false">
      <c r="A1432" s="15" t="s">
        <v>2730</v>
      </c>
      <c r="B1432" s="15" t="s">
        <v>2731</v>
      </c>
      <c r="C1432" s="15" t="s">
        <v>134</v>
      </c>
      <c r="D1432" s="15" t="s">
        <v>460</v>
      </c>
      <c r="E1432" s="15" t="s">
        <v>136</v>
      </c>
      <c r="F1432" s="15" t="s">
        <v>137</v>
      </c>
      <c r="G1432" s="15" t="s">
        <v>2732</v>
      </c>
      <c r="H1432" s="15" t="s">
        <v>136</v>
      </c>
      <c r="I1432" s="15" t="s">
        <v>139</v>
      </c>
      <c r="J1432" s="15" t="s">
        <v>158</v>
      </c>
      <c r="K1432" s="15" t="s">
        <v>2736</v>
      </c>
      <c r="N1432" s="15" t="n">
        <v>5</v>
      </c>
      <c r="P1432" s="15" t="n">
        <v>5</v>
      </c>
      <c r="Y1432" s="15" t="s">
        <v>142</v>
      </c>
      <c r="AB1432" s="15" t="s">
        <v>143</v>
      </c>
    </row>
    <row r="1433" customFormat="false" ht="15" hidden="false" customHeight="true" outlineLevel="0" collapsed="false">
      <c r="A1433" s="15" t="s">
        <v>2737</v>
      </c>
      <c r="B1433" s="15" t="s">
        <v>2738</v>
      </c>
      <c r="C1433" s="15" t="s">
        <v>148</v>
      </c>
      <c r="E1433" s="15" t="s">
        <v>136</v>
      </c>
      <c r="F1433" s="15" t="s">
        <v>137</v>
      </c>
      <c r="G1433" s="15" t="s">
        <v>949</v>
      </c>
      <c r="H1433" s="15" t="s">
        <v>136</v>
      </c>
      <c r="I1433" s="15" t="s">
        <v>139</v>
      </c>
      <c r="J1433" s="15" t="s">
        <v>150</v>
      </c>
      <c r="K1433" s="15" t="s">
        <v>2739</v>
      </c>
      <c r="M1433" s="15" t="n">
        <v>6</v>
      </c>
      <c r="N1433" s="15" t="n">
        <v>1</v>
      </c>
      <c r="P1433" s="15" t="n">
        <v>7</v>
      </c>
      <c r="Y1433" s="15" t="s">
        <v>142</v>
      </c>
      <c r="AB1433" s="15" t="s">
        <v>143</v>
      </c>
    </row>
    <row r="1434" customFormat="false" ht="15" hidden="false" customHeight="true" outlineLevel="0" collapsed="false">
      <c r="A1434" s="15" t="s">
        <v>2740</v>
      </c>
      <c r="B1434" s="15" t="s">
        <v>2741</v>
      </c>
      <c r="C1434" s="15" t="s">
        <v>217</v>
      </c>
      <c r="D1434" s="15" t="s">
        <v>218</v>
      </c>
      <c r="E1434" s="15" t="s">
        <v>1889</v>
      </c>
      <c r="F1434" s="15" t="s">
        <v>137</v>
      </c>
      <c r="G1434" s="15" t="s">
        <v>1889</v>
      </c>
      <c r="H1434" s="15" t="s">
        <v>1889</v>
      </c>
      <c r="I1434" s="15" t="s">
        <v>139</v>
      </c>
      <c r="J1434" s="15" t="s">
        <v>150</v>
      </c>
      <c r="K1434" s="15" t="s">
        <v>2742</v>
      </c>
      <c r="L1434" s="15" t="n">
        <v>7</v>
      </c>
      <c r="M1434" s="15" t="n">
        <v>33</v>
      </c>
      <c r="N1434" s="15" t="n">
        <v>8</v>
      </c>
      <c r="P1434" s="15" t="n">
        <v>48</v>
      </c>
      <c r="Y1434" s="15" t="s">
        <v>142</v>
      </c>
      <c r="AB1434" s="15" t="s">
        <v>143</v>
      </c>
    </row>
    <row r="1435" customFormat="false" ht="15" hidden="false" customHeight="true" outlineLevel="0" collapsed="false">
      <c r="A1435" s="15" t="s">
        <v>2740</v>
      </c>
      <c r="B1435" s="15" t="s">
        <v>2741</v>
      </c>
      <c r="C1435" s="15" t="s">
        <v>217</v>
      </c>
      <c r="D1435" s="15" t="s">
        <v>218</v>
      </c>
      <c r="E1435" s="15" t="s">
        <v>1889</v>
      </c>
      <c r="F1435" s="15" t="s">
        <v>137</v>
      </c>
      <c r="G1435" s="15" t="s">
        <v>1889</v>
      </c>
      <c r="H1435" s="15" t="s">
        <v>1889</v>
      </c>
      <c r="I1435" s="15" t="s">
        <v>139</v>
      </c>
      <c r="J1435" s="15" t="s">
        <v>158</v>
      </c>
      <c r="K1435" s="15" t="s">
        <v>2743</v>
      </c>
      <c r="M1435" s="15" t="n">
        <v>3</v>
      </c>
      <c r="N1435" s="15" t="n">
        <v>22</v>
      </c>
      <c r="P1435" s="15" t="n">
        <v>25</v>
      </c>
      <c r="Y1435" s="15" t="s">
        <v>142</v>
      </c>
      <c r="AB1435" s="15" t="s">
        <v>143</v>
      </c>
    </row>
    <row r="1436" customFormat="false" ht="15" hidden="false" customHeight="true" outlineLevel="0" collapsed="false">
      <c r="A1436" s="15" t="s">
        <v>2744</v>
      </c>
      <c r="B1436" s="15" t="s">
        <v>2745</v>
      </c>
      <c r="C1436" s="15" t="s">
        <v>217</v>
      </c>
      <c r="D1436" s="15" t="s">
        <v>235</v>
      </c>
      <c r="E1436" s="15" t="s">
        <v>136</v>
      </c>
      <c r="F1436" s="15" t="s">
        <v>137</v>
      </c>
      <c r="G1436" s="15" t="s">
        <v>219</v>
      </c>
      <c r="H1436" s="15" t="s">
        <v>136</v>
      </c>
      <c r="I1436" s="15" t="s">
        <v>139</v>
      </c>
      <c r="J1436" s="15" t="s">
        <v>140</v>
      </c>
      <c r="K1436" s="15" t="s">
        <v>2746</v>
      </c>
      <c r="L1436" s="15" t="n">
        <v>8</v>
      </c>
      <c r="N1436" s="15" t="n">
        <v>14</v>
      </c>
      <c r="P1436" s="15" t="n">
        <v>22</v>
      </c>
      <c r="Y1436" s="15" t="s">
        <v>142</v>
      </c>
      <c r="AB1436" s="15" t="s">
        <v>143</v>
      </c>
    </row>
    <row r="1437" customFormat="false" ht="15" hidden="false" customHeight="true" outlineLevel="0" collapsed="false">
      <c r="A1437" s="15" t="s">
        <v>2744</v>
      </c>
      <c r="B1437" s="15" t="s">
        <v>2745</v>
      </c>
      <c r="C1437" s="15" t="s">
        <v>217</v>
      </c>
      <c r="D1437" s="15" t="s">
        <v>235</v>
      </c>
      <c r="E1437" s="15" t="s">
        <v>136</v>
      </c>
      <c r="F1437" s="15" t="s">
        <v>137</v>
      </c>
      <c r="G1437" s="15" t="s">
        <v>219</v>
      </c>
      <c r="H1437" s="15" t="s">
        <v>136</v>
      </c>
      <c r="I1437" s="15" t="s">
        <v>139</v>
      </c>
      <c r="J1437" s="15" t="s">
        <v>144</v>
      </c>
      <c r="K1437" s="15" t="s">
        <v>2747</v>
      </c>
      <c r="L1437" s="15" t="n">
        <v>1</v>
      </c>
      <c r="P1437" s="15" t="n">
        <v>1</v>
      </c>
      <c r="Y1437" s="15" t="s">
        <v>142</v>
      </c>
      <c r="AB1437" s="15" t="s">
        <v>143</v>
      </c>
    </row>
    <row r="1438" customFormat="false" ht="15" hidden="false" customHeight="true" outlineLevel="0" collapsed="false">
      <c r="A1438" s="15" t="s">
        <v>2744</v>
      </c>
      <c r="B1438" s="15" t="s">
        <v>2745</v>
      </c>
      <c r="C1438" s="15" t="s">
        <v>217</v>
      </c>
      <c r="D1438" s="15" t="s">
        <v>235</v>
      </c>
      <c r="E1438" s="15" t="s">
        <v>136</v>
      </c>
      <c r="F1438" s="15" t="s">
        <v>137</v>
      </c>
      <c r="G1438" s="15" t="s">
        <v>219</v>
      </c>
      <c r="H1438" s="15" t="s">
        <v>136</v>
      </c>
      <c r="I1438" s="15" t="s">
        <v>139</v>
      </c>
      <c r="J1438" s="15" t="s">
        <v>150</v>
      </c>
      <c r="K1438" s="15" t="s">
        <v>2748</v>
      </c>
      <c r="L1438" s="15" t="n">
        <v>50</v>
      </c>
      <c r="M1438" s="15" t="n">
        <v>104</v>
      </c>
      <c r="N1438" s="15" t="n">
        <v>28</v>
      </c>
      <c r="P1438" s="15" t="n">
        <v>182</v>
      </c>
      <c r="Y1438" s="15" t="s">
        <v>142</v>
      </c>
      <c r="AB1438" s="15" t="s">
        <v>143</v>
      </c>
    </row>
    <row r="1439" customFormat="false" ht="15" hidden="false" customHeight="true" outlineLevel="0" collapsed="false">
      <c r="A1439" s="15" t="s">
        <v>2744</v>
      </c>
      <c r="B1439" s="15" t="s">
        <v>2745</v>
      </c>
      <c r="C1439" s="15" t="s">
        <v>217</v>
      </c>
      <c r="D1439" s="15" t="s">
        <v>235</v>
      </c>
      <c r="E1439" s="15" t="s">
        <v>136</v>
      </c>
      <c r="F1439" s="15" t="s">
        <v>137</v>
      </c>
      <c r="G1439" s="15" t="s">
        <v>219</v>
      </c>
      <c r="H1439" s="15" t="s">
        <v>136</v>
      </c>
      <c r="I1439" s="15" t="s">
        <v>139</v>
      </c>
      <c r="J1439" s="15" t="s">
        <v>158</v>
      </c>
      <c r="K1439" s="15" t="s">
        <v>2749</v>
      </c>
      <c r="L1439" s="15" t="n">
        <v>10</v>
      </c>
      <c r="N1439" s="15" t="n">
        <v>4</v>
      </c>
      <c r="P1439" s="15" t="n">
        <v>14</v>
      </c>
      <c r="Y1439" s="15" t="s">
        <v>142</v>
      </c>
      <c r="AB1439" s="15" t="s">
        <v>143</v>
      </c>
    </row>
    <row r="1440" customFormat="false" ht="15" hidden="false" customHeight="true" outlineLevel="0" collapsed="false">
      <c r="A1440" s="15" t="s">
        <v>2750</v>
      </c>
      <c r="B1440" s="15" t="s">
        <v>2751</v>
      </c>
      <c r="C1440" s="15" t="s">
        <v>217</v>
      </c>
      <c r="D1440" s="15" t="s">
        <v>218</v>
      </c>
      <c r="E1440" s="15" t="s">
        <v>136</v>
      </c>
      <c r="F1440" s="15" t="s">
        <v>137</v>
      </c>
      <c r="G1440" s="15" t="s">
        <v>219</v>
      </c>
      <c r="H1440" s="15" t="s">
        <v>136</v>
      </c>
      <c r="I1440" s="15" t="s">
        <v>139</v>
      </c>
      <c r="J1440" s="15" t="s">
        <v>140</v>
      </c>
      <c r="K1440" s="15" t="s">
        <v>2752</v>
      </c>
      <c r="N1440" s="15" t="n">
        <v>1</v>
      </c>
      <c r="P1440" s="15" t="n">
        <v>1</v>
      </c>
      <c r="Y1440" s="15" t="s">
        <v>142</v>
      </c>
      <c r="AB1440" s="15" t="s">
        <v>143</v>
      </c>
    </row>
    <row r="1441" customFormat="false" ht="15" hidden="false" customHeight="true" outlineLevel="0" collapsed="false">
      <c r="A1441" s="15" t="s">
        <v>2750</v>
      </c>
      <c r="B1441" s="15" t="s">
        <v>2751</v>
      </c>
      <c r="C1441" s="15" t="s">
        <v>217</v>
      </c>
      <c r="D1441" s="15" t="s">
        <v>218</v>
      </c>
      <c r="E1441" s="15" t="s">
        <v>136</v>
      </c>
      <c r="F1441" s="15" t="s">
        <v>137</v>
      </c>
      <c r="G1441" s="15" t="s">
        <v>219</v>
      </c>
      <c r="H1441" s="15" t="s">
        <v>136</v>
      </c>
      <c r="I1441" s="15" t="s">
        <v>139</v>
      </c>
      <c r="J1441" s="15" t="s">
        <v>150</v>
      </c>
      <c r="K1441" s="15" t="s">
        <v>2753</v>
      </c>
      <c r="L1441" s="15" t="n">
        <v>115</v>
      </c>
      <c r="M1441" s="15" t="n">
        <v>38</v>
      </c>
      <c r="N1441" s="15" t="n">
        <v>9</v>
      </c>
      <c r="O1441" s="15" t="n">
        <v>1</v>
      </c>
      <c r="P1441" s="15" t="n">
        <v>163</v>
      </c>
      <c r="Y1441" s="15" t="s">
        <v>142</v>
      </c>
      <c r="AB1441" s="15" t="s">
        <v>143</v>
      </c>
    </row>
    <row r="1442" customFormat="false" ht="15" hidden="false" customHeight="true" outlineLevel="0" collapsed="false">
      <c r="A1442" s="15" t="s">
        <v>2750</v>
      </c>
      <c r="B1442" s="15" t="s">
        <v>2751</v>
      </c>
      <c r="C1442" s="15" t="s">
        <v>217</v>
      </c>
      <c r="D1442" s="15" t="s">
        <v>218</v>
      </c>
      <c r="E1442" s="15" t="s">
        <v>136</v>
      </c>
      <c r="F1442" s="15" t="s">
        <v>137</v>
      </c>
      <c r="G1442" s="15" t="s">
        <v>219</v>
      </c>
      <c r="H1442" s="15" t="s">
        <v>136</v>
      </c>
      <c r="I1442" s="15" t="s">
        <v>139</v>
      </c>
      <c r="J1442" s="15" t="s">
        <v>166</v>
      </c>
      <c r="K1442" s="15" t="s">
        <v>2754</v>
      </c>
      <c r="N1442" s="15" t="n">
        <v>50</v>
      </c>
      <c r="P1442" s="15" t="n">
        <v>50</v>
      </c>
      <c r="Y1442" s="15" t="s">
        <v>142</v>
      </c>
      <c r="AB1442" s="15" t="s">
        <v>143</v>
      </c>
    </row>
    <row r="1443" customFormat="false" ht="15" hidden="false" customHeight="true" outlineLevel="0" collapsed="false">
      <c r="A1443" s="15" t="s">
        <v>2750</v>
      </c>
      <c r="B1443" s="15" t="s">
        <v>2751</v>
      </c>
      <c r="C1443" s="15" t="s">
        <v>217</v>
      </c>
      <c r="D1443" s="15" t="s">
        <v>218</v>
      </c>
      <c r="E1443" s="15" t="s">
        <v>136</v>
      </c>
      <c r="F1443" s="15" t="s">
        <v>137</v>
      </c>
      <c r="G1443" s="15" t="s">
        <v>219</v>
      </c>
      <c r="H1443" s="15" t="s">
        <v>136</v>
      </c>
      <c r="I1443" s="15" t="s">
        <v>139</v>
      </c>
      <c r="J1443" s="15" t="s">
        <v>158</v>
      </c>
      <c r="K1443" s="15" t="s">
        <v>2755</v>
      </c>
      <c r="L1443" s="15" t="n">
        <v>21</v>
      </c>
      <c r="M1443" s="15" t="n">
        <v>1</v>
      </c>
      <c r="N1443" s="15" t="n">
        <v>1</v>
      </c>
      <c r="P1443" s="15" t="n">
        <v>23</v>
      </c>
      <c r="Y1443" s="15" t="s">
        <v>142</v>
      </c>
      <c r="AB1443" s="15" t="s">
        <v>143</v>
      </c>
    </row>
    <row r="1444" customFormat="false" ht="15" hidden="false" customHeight="true" outlineLevel="0" collapsed="false">
      <c r="A1444" s="15" t="s">
        <v>2750</v>
      </c>
      <c r="B1444" s="15" t="s">
        <v>2751</v>
      </c>
      <c r="C1444" s="15" t="s">
        <v>217</v>
      </c>
      <c r="D1444" s="15" t="s">
        <v>218</v>
      </c>
      <c r="E1444" s="15" t="s">
        <v>136</v>
      </c>
      <c r="F1444" s="15" t="s">
        <v>137</v>
      </c>
      <c r="G1444" s="15" t="s">
        <v>219</v>
      </c>
      <c r="H1444" s="15" t="s">
        <v>136</v>
      </c>
      <c r="I1444" s="15" t="s">
        <v>139</v>
      </c>
      <c r="J1444" s="15" t="s">
        <v>169</v>
      </c>
      <c r="K1444" s="15" t="s">
        <v>2756</v>
      </c>
      <c r="L1444" s="15" t="n">
        <v>6</v>
      </c>
      <c r="N1444" s="15" t="n">
        <v>7</v>
      </c>
      <c r="P1444" s="15" t="n">
        <v>13</v>
      </c>
      <c r="Y1444" s="15" t="s">
        <v>142</v>
      </c>
      <c r="AB1444" s="15" t="s">
        <v>143</v>
      </c>
    </row>
    <row r="1445" customFormat="false" ht="15" hidden="false" customHeight="true" outlineLevel="0" collapsed="false">
      <c r="A1445" s="15" t="s">
        <v>2757</v>
      </c>
      <c r="B1445" s="15" t="s">
        <v>2758</v>
      </c>
      <c r="C1445" s="15" t="s">
        <v>217</v>
      </c>
      <c r="D1445" s="15" t="s">
        <v>235</v>
      </c>
      <c r="E1445" s="15" t="s">
        <v>136</v>
      </c>
      <c r="F1445" s="15" t="s">
        <v>137</v>
      </c>
      <c r="G1445" s="15" t="s">
        <v>219</v>
      </c>
      <c r="H1445" s="15" t="s">
        <v>136</v>
      </c>
      <c r="I1445" s="15" t="s">
        <v>243</v>
      </c>
      <c r="J1445" s="15" t="s">
        <v>140</v>
      </c>
      <c r="K1445" s="15" t="s">
        <v>2759</v>
      </c>
      <c r="L1445" s="15" t="n">
        <v>123</v>
      </c>
      <c r="M1445" s="15" t="n">
        <v>56</v>
      </c>
      <c r="N1445" s="15" t="n">
        <v>336</v>
      </c>
      <c r="O1445" s="15" t="n">
        <v>52</v>
      </c>
      <c r="P1445" s="15" t="n">
        <v>567</v>
      </c>
      <c r="Y1445" s="15" t="s">
        <v>142</v>
      </c>
      <c r="AB1445" s="15" t="s">
        <v>143</v>
      </c>
    </row>
    <row r="1446" customFormat="false" ht="15" hidden="false" customHeight="true" outlineLevel="0" collapsed="false">
      <c r="A1446" s="15" t="s">
        <v>2757</v>
      </c>
      <c r="B1446" s="15" t="s">
        <v>2758</v>
      </c>
      <c r="C1446" s="15" t="s">
        <v>217</v>
      </c>
      <c r="D1446" s="15" t="s">
        <v>235</v>
      </c>
      <c r="E1446" s="15" t="s">
        <v>136</v>
      </c>
      <c r="F1446" s="15" t="s">
        <v>137</v>
      </c>
      <c r="G1446" s="15" t="s">
        <v>219</v>
      </c>
      <c r="H1446" s="15" t="s">
        <v>136</v>
      </c>
      <c r="I1446" s="15" t="s">
        <v>243</v>
      </c>
      <c r="J1446" s="15" t="s">
        <v>144</v>
      </c>
      <c r="K1446" s="15" t="s">
        <v>2760</v>
      </c>
      <c r="L1446" s="15" t="n">
        <v>2</v>
      </c>
      <c r="M1446" s="15" t="n">
        <v>1</v>
      </c>
      <c r="P1446" s="15" t="n">
        <v>3</v>
      </c>
      <c r="Y1446" s="15" t="s">
        <v>142</v>
      </c>
      <c r="AB1446" s="15" t="s">
        <v>143</v>
      </c>
    </row>
    <row r="1447" customFormat="false" ht="15" hidden="false" customHeight="true" outlineLevel="0" collapsed="false">
      <c r="A1447" s="15" t="s">
        <v>2757</v>
      </c>
      <c r="B1447" s="15" t="s">
        <v>2758</v>
      </c>
      <c r="C1447" s="15" t="s">
        <v>217</v>
      </c>
      <c r="D1447" s="15" t="s">
        <v>235</v>
      </c>
      <c r="E1447" s="15" t="s">
        <v>136</v>
      </c>
      <c r="F1447" s="15" t="s">
        <v>137</v>
      </c>
      <c r="G1447" s="15" t="s">
        <v>219</v>
      </c>
      <c r="H1447" s="15" t="s">
        <v>136</v>
      </c>
      <c r="I1447" s="15" t="s">
        <v>243</v>
      </c>
      <c r="J1447" s="15" t="s">
        <v>150</v>
      </c>
      <c r="K1447" s="15" t="s">
        <v>2761</v>
      </c>
      <c r="L1447" s="15" t="n">
        <v>258</v>
      </c>
      <c r="M1447" s="15" t="n">
        <v>123</v>
      </c>
      <c r="N1447" s="15" t="n">
        <v>213</v>
      </c>
      <c r="O1447" s="15" t="n">
        <v>30</v>
      </c>
      <c r="P1447" s="15" t="n">
        <v>624</v>
      </c>
      <c r="Y1447" s="15" t="s">
        <v>142</v>
      </c>
      <c r="AB1447" s="15" t="s">
        <v>143</v>
      </c>
    </row>
    <row r="1448" customFormat="false" ht="15" hidden="false" customHeight="true" outlineLevel="0" collapsed="false">
      <c r="A1448" s="15" t="s">
        <v>2757</v>
      </c>
      <c r="B1448" s="15" t="s">
        <v>2758</v>
      </c>
      <c r="C1448" s="15" t="s">
        <v>217</v>
      </c>
      <c r="D1448" s="15" t="s">
        <v>235</v>
      </c>
      <c r="E1448" s="15" t="s">
        <v>136</v>
      </c>
      <c r="F1448" s="15" t="s">
        <v>137</v>
      </c>
      <c r="G1448" s="15" t="s">
        <v>219</v>
      </c>
      <c r="H1448" s="15" t="s">
        <v>136</v>
      </c>
      <c r="I1448" s="15" t="s">
        <v>243</v>
      </c>
      <c r="J1448" s="15" t="s">
        <v>158</v>
      </c>
      <c r="K1448" s="15" t="s">
        <v>2762</v>
      </c>
      <c r="L1448" s="15" t="n">
        <v>124</v>
      </c>
      <c r="M1448" s="15" t="n">
        <v>48</v>
      </c>
      <c r="N1448" s="15" t="n">
        <v>102</v>
      </c>
      <c r="O1448" s="15" t="n">
        <v>13</v>
      </c>
      <c r="P1448" s="15" t="n">
        <v>287</v>
      </c>
      <c r="Y1448" s="15" t="s">
        <v>142</v>
      </c>
      <c r="AB1448" s="15" t="s">
        <v>143</v>
      </c>
    </row>
    <row r="1449" customFormat="false" ht="15" hidden="false" customHeight="true" outlineLevel="0" collapsed="false">
      <c r="A1449" s="15" t="s">
        <v>2757</v>
      </c>
      <c r="B1449" s="15" t="s">
        <v>2758</v>
      </c>
      <c r="C1449" s="15" t="s">
        <v>217</v>
      </c>
      <c r="D1449" s="15" t="s">
        <v>235</v>
      </c>
      <c r="E1449" s="15" t="s">
        <v>136</v>
      </c>
      <c r="F1449" s="15" t="s">
        <v>137</v>
      </c>
      <c r="G1449" s="15" t="s">
        <v>219</v>
      </c>
      <c r="H1449" s="15" t="s">
        <v>136</v>
      </c>
      <c r="I1449" s="15" t="s">
        <v>243</v>
      </c>
      <c r="J1449" s="15" t="s">
        <v>169</v>
      </c>
      <c r="K1449" s="15" t="s">
        <v>2763</v>
      </c>
      <c r="L1449" s="15" t="n">
        <v>8</v>
      </c>
      <c r="M1449" s="15" t="n">
        <v>2</v>
      </c>
      <c r="N1449" s="15" t="n">
        <v>4</v>
      </c>
      <c r="P1449" s="15" t="n">
        <v>14</v>
      </c>
      <c r="Y1449" s="15" t="s">
        <v>142</v>
      </c>
      <c r="AB1449" s="15" t="s">
        <v>143</v>
      </c>
    </row>
    <row r="1450" customFormat="false" ht="15" hidden="false" customHeight="true" outlineLevel="0" collapsed="false">
      <c r="A1450" s="15" t="s">
        <v>2764</v>
      </c>
      <c r="B1450" s="15" t="s">
        <v>2765</v>
      </c>
      <c r="C1450" s="15" t="s">
        <v>217</v>
      </c>
      <c r="D1450" s="15" t="s">
        <v>235</v>
      </c>
      <c r="E1450" s="15" t="s">
        <v>136</v>
      </c>
      <c r="F1450" s="15" t="s">
        <v>137</v>
      </c>
      <c r="G1450" s="15" t="s">
        <v>510</v>
      </c>
      <c r="H1450" s="15" t="s">
        <v>136</v>
      </c>
      <c r="I1450" s="15" t="s">
        <v>139</v>
      </c>
      <c r="J1450" s="15" t="s">
        <v>150</v>
      </c>
      <c r="K1450" s="15" t="s">
        <v>2766</v>
      </c>
      <c r="L1450" s="15" t="n">
        <v>11</v>
      </c>
      <c r="P1450" s="15" t="n">
        <v>11</v>
      </c>
      <c r="Y1450" s="15" t="s">
        <v>142</v>
      </c>
      <c r="AB1450" s="15" t="s">
        <v>143</v>
      </c>
    </row>
    <row r="1451" customFormat="false" ht="15" hidden="false" customHeight="true" outlineLevel="0" collapsed="false">
      <c r="A1451" s="15" t="s">
        <v>2764</v>
      </c>
      <c r="B1451" s="15" t="s">
        <v>2765</v>
      </c>
      <c r="C1451" s="15" t="s">
        <v>217</v>
      </c>
      <c r="D1451" s="15" t="s">
        <v>235</v>
      </c>
      <c r="E1451" s="15" t="s">
        <v>136</v>
      </c>
      <c r="F1451" s="15" t="s">
        <v>137</v>
      </c>
      <c r="G1451" s="15" t="s">
        <v>510</v>
      </c>
      <c r="H1451" s="15" t="s">
        <v>136</v>
      </c>
      <c r="I1451" s="15" t="s">
        <v>139</v>
      </c>
      <c r="J1451" s="15" t="s">
        <v>158</v>
      </c>
      <c r="K1451" s="15" t="s">
        <v>2767</v>
      </c>
      <c r="L1451" s="15" t="n">
        <v>20</v>
      </c>
      <c r="P1451" s="15" t="n">
        <v>20</v>
      </c>
      <c r="Y1451" s="15" t="s">
        <v>142</v>
      </c>
      <c r="AB1451" s="15" t="s">
        <v>143</v>
      </c>
    </row>
    <row r="1452" customFormat="false" ht="15" hidden="false" customHeight="true" outlineLevel="0" collapsed="false">
      <c r="A1452" s="15" t="s">
        <v>2768</v>
      </c>
      <c r="B1452" s="15" t="s">
        <v>2769</v>
      </c>
      <c r="C1452" s="15" t="s">
        <v>217</v>
      </c>
      <c r="D1452" s="15" t="s">
        <v>218</v>
      </c>
      <c r="E1452" s="15" t="s">
        <v>136</v>
      </c>
      <c r="F1452" s="15" t="s">
        <v>137</v>
      </c>
      <c r="G1452" s="15" t="s">
        <v>308</v>
      </c>
      <c r="H1452" s="15" t="s">
        <v>136</v>
      </c>
      <c r="I1452" s="15" t="s">
        <v>139</v>
      </c>
      <c r="J1452" s="15" t="s">
        <v>140</v>
      </c>
      <c r="K1452" s="15" t="s">
        <v>2770</v>
      </c>
      <c r="M1452" s="15" t="n">
        <v>24</v>
      </c>
      <c r="N1452" s="15" t="n">
        <v>1</v>
      </c>
      <c r="P1452" s="15" t="n">
        <v>25</v>
      </c>
      <c r="Y1452" s="15" t="s">
        <v>142</v>
      </c>
      <c r="AB1452" s="15" t="s">
        <v>143</v>
      </c>
    </row>
    <row r="1453" customFormat="false" ht="15" hidden="false" customHeight="true" outlineLevel="0" collapsed="false">
      <c r="A1453" s="15" t="s">
        <v>2768</v>
      </c>
      <c r="B1453" s="15" t="s">
        <v>2769</v>
      </c>
      <c r="C1453" s="15" t="s">
        <v>217</v>
      </c>
      <c r="D1453" s="15" t="s">
        <v>218</v>
      </c>
      <c r="E1453" s="15" t="s">
        <v>136</v>
      </c>
      <c r="F1453" s="15" t="s">
        <v>137</v>
      </c>
      <c r="G1453" s="15" t="s">
        <v>308</v>
      </c>
      <c r="H1453" s="15" t="s">
        <v>136</v>
      </c>
      <c r="I1453" s="15" t="s">
        <v>139</v>
      </c>
      <c r="J1453" s="15" t="s">
        <v>150</v>
      </c>
      <c r="K1453" s="15" t="s">
        <v>2771</v>
      </c>
      <c r="M1453" s="15" t="n">
        <v>47</v>
      </c>
      <c r="N1453" s="15" t="n">
        <v>1</v>
      </c>
      <c r="P1453" s="15" t="n">
        <v>48</v>
      </c>
      <c r="Y1453" s="15" t="s">
        <v>142</v>
      </c>
      <c r="AB1453" s="15" t="s">
        <v>143</v>
      </c>
    </row>
    <row r="1454" customFormat="false" ht="15" hidden="false" customHeight="true" outlineLevel="0" collapsed="false">
      <c r="A1454" s="15" t="s">
        <v>2768</v>
      </c>
      <c r="B1454" s="15" t="s">
        <v>2769</v>
      </c>
      <c r="C1454" s="15" t="s">
        <v>217</v>
      </c>
      <c r="D1454" s="15" t="s">
        <v>218</v>
      </c>
      <c r="E1454" s="15" t="s">
        <v>136</v>
      </c>
      <c r="F1454" s="15" t="s">
        <v>137</v>
      </c>
      <c r="G1454" s="15" t="s">
        <v>308</v>
      </c>
      <c r="H1454" s="15" t="s">
        <v>136</v>
      </c>
      <c r="I1454" s="15" t="s">
        <v>139</v>
      </c>
      <c r="J1454" s="15" t="s">
        <v>158</v>
      </c>
      <c r="K1454" s="15" t="s">
        <v>2772</v>
      </c>
      <c r="M1454" s="15" t="n">
        <v>13</v>
      </c>
      <c r="P1454" s="15" t="n">
        <v>13</v>
      </c>
      <c r="Y1454" s="15" t="s">
        <v>142</v>
      </c>
      <c r="AB1454" s="15" t="s">
        <v>143</v>
      </c>
    </row>
    <row r="1455" customFormat="false" ht="15" hidden="false" customHeight="true" outlineLevel="0" collapsed="false">
      <c r="A1455" s="15" t="s">
        <v>2773</v>
      </c>
      <c r="B1455" s="15" t="s">
        <v>2774</v>
      </c>
      <c r="C1455" s="15" t="s">
        <v>217</v>
      </c>
      <c r="D1455" s="15" t="s">
        <v>235</v>
      </c>
      <c r="E1455" s="15" t="s">
        <v>136</v>
      </c>
      <c r="F1455" s="15" t="s">
        <v>137</v>
      </c>
      <c r="G1455" s="15" t="s">
        <v>149</v>
      </c>
      <c r="H1455" s="15" t="s">
        <v>136</v>
      </c>
      <c r="I1455" s="15" t="s">
        <v>139</v>
      </c>
      <c r="J1455" s="15" t="s">
        <v>150</v>
      </c>
      <c r="K1455" s="15" t="s">
        <v>2775</v>
      </c>
      <c r="M1455" s="15" t="n">
        <v>2</v>
      </c>
      <c r="P1455" s="15" t="n">
        <v>2</v>
      </c>
      <c r="Y1455" s="15" t="s">
        <v>142</v>
      </c>
      <c r="AB1455" s="15" t="s">
        <v>143</v>
      </c>
    </row>
    <row r="1456" customFormat="false" ht="15" hidden="false" customHeight="true" outlineLevel="0" collapsed="false">
      <c r="A1456" s="15" t="s">
        <v>2776</v>
      </c>
      <c r="B1456" s="15" t="s">
        <v>2777</v>
      </c>
      <c r="C1456" s="15" t="s">
        <v>217</v>
      </c>
      <c r="D1456" s="15" t="s">
        <v>235</v>
      </c>
      <c r="E1456" s="15" t="s">
        <v>136</v>
      </c>
      <c r="F1456" s="15" t="s">
        <v>137</v>
      </c>
      <c r="G1456" s="15" t="s">
        <v>608</v>
      </c>
      <c r="H1456" s="15" t="s">
        <v>136</v>
      </c>
      <c r="I1456" s="15" t="s">
        <v>243</v>
      </c>
      <c r="J1456" s="15" t="s">
        <v>140</v>
      </c>
      <c r="K1456" s="15" t="s">
        <v>2778</v>
      </c>
      <c r="L1456" s="15" t="n">
        <v>35</v>
      </c>
      <c r="M1456" s="15" t="n">
        <v>573</v>
      </c>
      <c r="N1456" s="15" t="n">
        <v>47</v>
      </c>
      <c r="O1456" s="15" t="n">
        <v>190</v>
      </c>
      <c r="P1456" s="15" t="n">
        <v>845</v>
      </c>
      <c r="Y1456" s="15" t="s">
        <v>156</v>
      </c>
      <c r="AB1456" s="15" t="s">
        <v>143</v>
      </c>
    </row>
    <row r="1457" customFormat="false" ht="15" hidden="false" customHeight="true" outlineLevel="0" collapsed="false">
      <c r="A1457" s="15" t="s">
        <v>2776</v>
      </c>
      <c r="B1457" s="15" t="s">
        <v>2777</v>
      </c>
      <c r="C1457" s="15" t="s">
        <v>217</v>
      </c>
      <c r="D1457" s="15" t="s">
        <v>235</v>
      </c>
      <c r="E1457" s="15" t="s">
        <v>136</v>
      </c>
      <c r="F1457" s="15" t="s">
        <v>137</v>
      </c>
      <c r="G1457" s="15" t="s">
        <v>608</v>
      </c>
      <c r="H1457" s="15" t="s">
        <v>136</v>
      </c>
      <c r="I1457" s="15" t="s">
        <v>243</v>
      </c>
      <c r="J1457" s="15" t="s">
        <v>144</v>
      </c>
      <c r="K1457" s="15" t="s">
        <v>2779</v>
      </c>
      <c r="L1457" s="15" t="n">
        <v>21</v>
      </c>
      <c r="M1457" s="15" t="n">
        <v>19</v>
      </c>
      <c r="N1457" s="15" t="n">
        <v>152</v>
      </c>
      <c r="O1457" s="15" t="n">
        <v>5</v>
      </c>
      <c r="P1457" s="15" t="n">
        <v>197</v>
      </c>
      <c r="Y1457" s="15" t="s">
        <v>156</v>
      </c>
      <c r="AB1457" s="15" t="s">
        <v>143</v>
      </c>
    </row>
    <row r="1458" customFormat="false" ht="15" hidden="false" customHeight="true" outlineLevel="0" collapsed="false">
      <c r="A1458" s="15" t="s">
        <v>2776</v>
      </c>
      <c r="B1458" s="15" t="s">
        <v>2777</v>
      </c>
      <c r="C1458" s="15" t="s">
        <v>217</v>
      </c>
      <c r="D1458" s="15" t="s">
        <v>235</v>
      </c>
      <c r="E1458" s="15" t="s">
        <v>136</v>
      </c>
      <c r="F1458" s="15" t="s">
        <v>137</v>
      </c>
      <c r="G1458" s="15" t="s">
        <v>608</v>
      </c>
      <c r="H1458" s="15" t="s">
        <v>136</v>
      </c>
      <c r="I1458" s="15" t="s">
        <v>243</v>
      </c>
      <c r="J1458" s="15" t="s">
        <v>150</v>
      </c>
      <c r="K1458" s="15" t="s">
        <v>2780</v>
      </c>
      <c r="L1458" s="15" t="n">
        <v>430</v>
      </c>
      <c r="M1458" s="15" t="n">
        <v>949</v>
      </c>
      <c r="N1458" s="15" t="n">
        <v>629</v>
      </c>
      <c r="O1458" s="15" t="n">
        <v>72</v>
      </c>
      <c r="P1458" s="15" t="n">
        <v>2080</v>
      </c>
      <c r="Y1458" s="15" t="s">
        <v>156</v>
      </c>
      <c r="AB1458" s="15" t="s">
        <v>143</v>
      </c>
    </row>
    <row r="1459" customFormat="false" ht="15" hidden="false" customHeight="true" outlineLevel="0" collapsed="false">
      <c r="A1459" s="15" t="s">
        <v>2776</v>
      </c>
      <c r="B1459" s="15" t="s">
        <v>2777</v>
      </c>
      <c r="C1459" s="15" t="s">
        <v>217</v>
      </c>
      <c r="D1459" s="15" t="s">
        <v>235</v>
      </c>
      <c r="E1459" s="15" t="s">
        <v>136</v>
      </c>
      <c r="F1459" s="15" t="s">
        <v>137</v>
      </c>
      <c r="G1459" s="15" t="s">
        <v>608</v>
      </c>
      <c r="H1459" s="15" t="s">
        <v>136</v>
      </c>
      <c r="I1459" s="15" t="s">
        <v>243</v>
      </c>
      <c r="J1459" s="15" t="s">
        <v>166</v>
      </c>
      <c r="K1459" s="15" t="s">
        <v>2781</v>
      </c>
      <c r="M1459" s="15" t="n">
        <v>3</v>
      </c>
      <c r="P1459" s="15" t="n">
        <v>3</v>
      </c>
      <c r="Y1459" s="15" t="s">
        <v>156</v>
      </c>
      <c r="AB1459" s="15" t="s">
        <v>143</v>
      </c>
    </row>
    <row r="1460" customFormat="false" ht="15" hidden="false" customHeight="true" outlineLevel="0" collapsed="false">
      <c r="A1460" s="15" t="s">
        <v>2776</v>
      </c>
      <c r="B1460" s="15" t="s">
        <v>2777</v>
      </c>
      <c r="C1460" s="15" t="s">
        <v>217</v>
      </c>
      <c r="D1460" s="15" t="s">
        <v>235</v>
      </c>
      <c r="E1460" s="15" t="s">
        <v>136</v>
      </c>
      <c r="F1460" s="15" t="s">
        <v>137</v>
      </c>
      <c r="G1460" s="15" t="s">
        <v>608</v>
      </c>
      <c r="H1460" s="15" t="s">
        <v>136</v>
      </c>
      <c r="I1460" s="15" t="s">
        <v>243</v>
      </c>
      <c r="J1460" s="15" t="s">
        <v>158</v>
      </c>
      <c r="K1460" s="15" t="s">
        <v>2782</v>
      </c>
      <c r="L1460" s="15" t="n">
        <v>115</v>
      </c>
      <c r="M1460" s="15" t="n">
        <v>129</v>
      </c>
      <c r="N1460" s="15" t="n">
        <v>158</v>
      </c>
      <c r="O1460" s="15" t="n">
        <v>8</v>
      </c>
      <c r="P1460" s="15" t="n">
        <v>410</v>
      </c>
      <c r="Y1460" s="15" t="s">
        <v>156</v>
      </c>
      <c r="AB1460" s="15" t="s">
        <v>143</v>
      </c>
    </row>
    <row r="1461" customFormat="false" ht="15" hidden="false" customHeight="true" outlineLevel="0" collapsed="false">
      <c r="A1461" s="15" t="s">
        <v>2776</v>
      </c>
      <c r="B1461" s="15" t="s">
        <v>2777</v>
      </c>
      <c r="C1461" s="15" t="s">
        <v>217</v>
      </c>
      <c r="D1461" s="15" t="s">
        <v>235</v>
      </c>
      <c r="E1461" s="15" t="s">
        <v>136</v>
      </c>
      <c r="F1461" s="15" t="s">
        <v>137</v>
      </c>
      <c r="G1461" s="15" t="s">
        <v>608</v>
      </c>
      <c r="H1461" s="15" t="s">
        <v>136</v>
      </c>
      <c r="I1461" s="15" t="s">
        <v>243</v>
      </c>
      <c r="J1461" s="15" t="s">
        <v>169</v>
      </c>
      <c r="K1461" s="15" t="s">
        <v>2783</v>
      </c>
      <c r="L1461" s="15" t="n">
        <v>2</v>
      </c>
      <c r="M1461" s="15" t="n">
        <v>18</v>
      </c>
      <c r="N1461" s="15" t="n">
        <v>7</v>
      </c>
      <c r="O1461" s="15" t="n">
        <v>4</v>
      </c>
      <c r="P1461" s="15" t="n">
        <v>31</v>
      </c>
      <c r="Y1461" s="15" t="s">
        <v>156</v>
      </c>
      <c r="AB1461" s="15" t="s">
        <v>143</v>
      </c>
    </row>
    <row r="1462" customFormat="false" ht="15" hidden="false" customHeight="true" outlineLevel="0" collapsed="false">
      <c r="A1462" s="15" t="s">
        <v>2784</v>
      </c>
      <c r="B1462" s="15" t="s">
        <v>2785</v>
      </c>
      <c r="C1462" s="15" t="s">
        <v>148</v>
      </c>
      <c r="E1462" s="15" t="s">
        <v>136</v>
      </c>
      <c r="F1462" s="15" t="s">
        <v>137</v>
      </c>
      <c r="G1462" s="15" t="s">
        <v>299</v>
      </c>
      <c r="H1462" s="15" t="s">
        <v>136</v>
      </c>
      <c r="I1462" s="15" t="s">
        <v>139</v>
      </c>
      <c r="J1462" s="15" t="s">
        <v>150</v>
      </c>
      <c r="K1462" s="15" t="s">
        <v>2786</v>
      </c>
      <c r="L1462" s="15" t="n">
        <v>106</v>
      </c>
      <c r="P1462" s="15" t="n">
        <v>106</v>
      </c>
      <c r="Y1462" s="15" t="s">
        <v>156</v>
      </c>
      <c r="AB1462" s="15" t="s">
        <v>143</v>
      </c>
    </row>
    <row r="1463" customFormat="false" ht="15" hidden="false" customHeight="true" outlineLevel="0" collapsed="false">
      <c r="A1463" s="15" t="s">
        <v>2787</v>
      </c>
      <c r="B1463" s="15" t="s">
        <v>2788</v>
      </c>
      <c r="C1463" s="15" t="s">
        <v>217</v>
      </c>
      <c r="D1463" s="15" t="s">
        <v>235</v>
      </c>
      <c r="E1463" s="15" t="s">
        <v>136</v>
      </c>
      <c r="F1463" s="15" t="s">
        <v>137</v>
      </c>
      <c r="G1463" s="15" t="s">
        <v>526</v>
      </c>
      <c r="H1463" s="15" t="s">
        <v>136</v>
      </c>
      <c r="I1463" s="15" t="s">
        <v>139</v>
      </c>
      <c r="J1463" s="15" t="s">
        <v>140</v>
      </c>
      <c r="K1463" s="15" t="s">
        <v>2789</v>
      </c>
      <c r="L1463" s="15" t="n">
        <v>1</v>
      </c>
      <c r="M1463" s="15" t="n">
        <v>3</v>
      </c>
      <c r="N1463" s="15" t="n">
        <v>2</v>
      </c>
      <c r="P1463" s="15" t="n">
        <v>6</v>
      </c>
      <c r="Y1463" s="15" t="s">
        <v>142</v>
      </c>
      <c r="AB1463" s="15" t="s">
        <v>143</v>
      </c>
    </row>
    <row r="1464" customFormat="false" ht="15" hidden="false" customHeight="true" outlineLevel="0" collapsed="false">
      <c r="A1464" s="15" t="s">
        <v>2787</v>
      </c>
      <c r="B1464" s="15" t="s">
        <v>2788</v>
      </c>
      <c r="C1464" s="15" t="s">
        <v>217</v>
      </c>
      <c r="D1464" s="15" t="s">
        <v>235</v>
      </c>
      <c r="E1464" s="15" t="s">
        <v>136</v>
      </c>
      <c r="F1464" s="15" t="s">
        <v>137</v>
      </c>
      <c r="G1464" s="15" t="s">
        <v>526</v>
      </c>
      <c r="H1464" s="15" t="s">
        <v>136</v>
      </c>
      <c r="I1464" s="15" t="s">
        <v>139</v>
      </c>
      <c r="J1464" s="15" t="s">
        <v>150</v>
      </c>
      <c r="K1464" s="15" t="s">
        <v>2790</v>
      </c>
      <c r="L1464" s="15" t="n">
        <v>17</v>
      </c>
      <c r="M1464" s="15" t="n">
        <v>39</v>
      </c>
      <c r="N1464" s="15" t="n">
        <v>11</v>
      </c>
      <c r="P1464" s="15" t="n">
        <v>67</v>
      </c>
      <c r="Y1464" s="15" t="s">
        <v>142</v>
      </c>
      <c r="AB1464" s="15" t="s">
        <v>143</v>
      </c>
    </row>
    <row r="1465" customFormat="false" ht="15" hidden="false" customHeight="true" outlineLevel="0" collapsed="false">
      <c r="A1465" s="15" t="s">
        <v>2787</v>
      </c>
      <c r="B1465" s="15" t="s">
        <v>2788</v>
      </c>
      <c r="C1465" s="15" t="s">
        <v>217</v>
      </c>
      <c r="D1465" s="15" t="s">
        <v>235</v>
      </c>
      <c r="E1465" s="15" t="s">
        <v>136</v>
      </c>
      <c r="F1465" s="15" t="s">
        <v>137</v>
      </c>
      <c r="G1465" s="15" t="s">
        <v>526</v>
      </c>
      <c r="H1465" s="15" t="s">
        <v>136</v>
      </c>
      <c r="I1465" s="15" t="s">
        <v>139</v>
      </c>
      <c r="J1465" s="15" t="s">
        <v>158</v>
      </c>
      <c r="K1465" s="15" t="s">
        <v>2791</v>
      </c>
      <c r="L1465" s="15" t="n">
        <v>36</v>
      </c>
      <c r="P1465" s="15" t="n">
        <v>36</v>
      </c>
      <c r="Y1465" s="15" t="s">
        <v>142</v>
      </c>
      <c r="AB1465" s="15" t="s">
        <v>143</v>
      </c>
    </row>
    <row r="1466" customFormat="false" ht="15" hidden="false" customHeight="true" outlineLevel="0" collapsed="false">
      <c r="A1466" s="15" t="s">
        <v>2792</v>
      </c>
      <c r="B1466" s="15" t="s">
        <v>2793</v>
      </c>
      <c r="C1466" s="15" t="s">
        <v>148</v>
      </c>
      <c r="E1466" s="15" t="s">
        <v>136</v>
      </c>
      <c r="F1466" s="15" t="s">
        <v>137</v>
      </c>
      <c r="G1466" s="15" t="s">
        <v>256</v>
      </c>
      <c r="H1466" s="15" t="s">
        <v>136</v>
      </c>
      <c r="I1466" s="15" t="s">
        <v>139</v>
      </c>
      <c r="J1466" s="15" t="s">
        <v>150</v>
      </c>
      <c r="K1466" s="15" t="s">
        <v>2794</v>
      </c>
      <c r="L1466" s="15" t="n">
        <v>5</v>
      </c>
      <c r="P1466" s="15" t="n">
        <v>5</v>
      </c>
      <c r="Y1466" s="15" t="s">
        <v>258</v>
      </c>
      <c r="AB1466" s="15" t="s">
        <v>143</v>
      </c>
    </row>
    <row r="1467" customFormat="false" ht="15" hidden="false" customHeight="true" outlineLevel="0" collapsed="false">
      <c r="A1467" s="15" t="s">
        <v>2795</v>
      </c>
      <c r="B1467" s="15" t="s">
        <v>2796</v>
      </c>
      <c r="C1467" s="15" t="s">
        <v>134</v>
      </c>
      <c r="D1467" s="15" t="s">
        <v>135</v>
      </c>
      <c r="E1467" s="15" t="s">
        <v>136</v>
      </c>
      <c r="F1467" s="15" t="s">
        <v>137</v>
      </c>
      <c r="G1467" s="15" t="s">
        <v>2797</v>
      </c>
      <c r="H1467" s="15" t="s">
        <v>136</v>
      </c>
      <c r="I1467" s="15" t="s">
        <v>243</v>
      </c>
      <c r="J1467" s="15" t="s">
        <v>144</v>
      </c>
      <c r="K1467" s="15" t="s">
        <v>2798</v>
      </c>
      <c r="L1467" s="15" t="n">
        <v>139</v>
      </c>
      <c r="M1467" s="15" t="n">
        <v>40</v>
      </c>
      <c r="N1467" s="15" t="n">
        <v>13</v>
      </c>
      <c r="P1467" s="15" t="n">
        <v>192</v>
      </c>
      <c r="Y1467" s="15" t="s">
        <v>142</v>
      </c>
      <c r="AB1467" s="15" t="s">
        <v>143</v>
      </c>
    </row>
    <row r="1468" customFormat="false" ht="15" hidden="false" customHeight="true" outlineLevel="0" collapsed="false">
      <c r="A1468" s="15" t="s">
        <v>2795</v>
      </c>
      <c r="B1468" s="15" t="s">
        <v>2796</v>
      </c>
      <c r="C1468" s="15" t="s">
        <v>134</v>
      </c>
      <c r="D1468" s="15" t="s">
        <v>135</v>
      </c>
      <c r="E1468" s="15" t="s">
        <v>136</v>
      </c>
      <c r="F1468" s="15" t="s">
        <v>137</v>
      </c>
      <c r="G1468" s="15" t="s">
        <v>2797</v>
      </c>
      <c r="H1468" s="15" t="s">
        <v>136</v>
      </c>
      <c r="I1468" s="15" t="s">
        <v>243</v>
      </c>
      <c r="J1468" s="15" t="s">
        <v>150</v>
      </c>
      <c r="K1468" s="15" t="s">
        <v>2799</v>
      </c>
      <c r="L1468" s="15" t="n">
        <v>125</v>
      </c>
      <c r="M1468" s="15" t="n">
        <v>126</v>
      </c>
      <c r="N1468" s="15" t="n">
        <v>199</v>
      </c>
      <c r="O1468" s="15" t="n">
        <v>41</v>
      </c>
      <c r="P1468" s="15" t="n">
        <v>491</v>
      </c>
      <c r="Y1468" s="15" t="s">
        <v>142</v>
      </c>
      <c r="AB1468" s="15" t="s">
        <v>143</v>
      </c>
    </row>
    <row r="1469" customFormat="false" ht="15" hidden="false" customHeight="true" outlineLevel="0" collapsed="false">
      <c r="A1469" s="15" t="s">
        <v>2795</v>
      </c>
      <c r="B1469" s="15" t="s">
        <v>2796</v>
      </c>
      <c r="C1469" s="15" t="s">
        <v>134</v>
      </c>
      <c r="D1469" s="15" t="s">
        <v>135</v>
      </c>
      <c r="E1469" s="15" t="s">
        <v>136</v>
      </c>
      <c r="F1469" s="15" t="s">
        <v>137</v>
      </c>
      <c r="G1469" s="15" t="s">
        <v>2797</v>
      </c>
      <c r="H1469" s="15" t="s">
        <v>136</v>
      </c>
      <c r="I1469" s="15" t="s">
        <v>243</v>
      </c>
      <c r="J1469" s="15" t="s">
        <v>166</v>
      </c>
      <c r="K1469" s="15" t="s">
        <v>2800</v>
      </c>
      <c r="M1469" s="15" t="n">
        <v>39</v>
      </c>
      <c r="P1469" s="15" t="n">
        <v>39</v>
      </c>
      <c r="Y1469" s="15" t="s">
        <v>142</v>
      </c>
      <c r="AB1469" s="15" t="s">
        <v>143</v>
      </c>
    </row>
    <row r="1470" customFormat="false" ht="15" hidden="false" customHeight="true" outlineLevel="0" collapsed="false">
      <c r="A1470" s="15" t="s">
        <v>2795</v>
      </c>
      <c r="B1470" s="15" t="s">
        <v>2796</v>
      </c>
      <c r="C1470" s="15" t="s">
        <v>134</v>
      </c>
      <c r="D1470" s="15" t="s">
        <v>135</v>
      </c>
      <c r="E1470" s="15" t="s">
        <v>136</v>
      </c>
      <c r="F1470" s="15" t="s">
        <v>137</v>
      </c>
      <c r="G1470" s="15" t="s">
        <v>2797</v>
      </c>
      <c r="H1470" s="15" t="s">
        <v>136</v>
      </c>
      <c r="I1470" s="15" t="s">
        <v>243</v>
      </c>
      <c r="J1470" s="15" t="s">
        <v>158</v>
      </c>
      <c r="K1470" s="15" t="s">
        <v>2801</v>
      </c>
      <c r="L1470" s="15" t="n">
        <v>20</v>
      </c>
      <c r="M1470" s="15" t="n">
        <v>19</v>
      </c>
      <c r="N1470" s="15" t="n">
        <v>9</v>
      </c>
      <c r="O1470" s="15" t="n">
        <v>3</v>
      </c>
      <c r="P1470" s="15" t="n">
        <v>51</v>
      </c>
      <c r="Y1470" s="15" t="s">
        <v>142</v>
      </c>
      <c r="AB1470" s="15" t="s">
        <v>143</v>
      </c>
    </row>
    <row r="1471" customFormat="false" ht="15" hidden="false" customHeight="true" outlineLevel="0" collapsed="false">
      <c r="A1471" s="15" t="s">
        <v>2795</v>
      </c>
      <c r="B1471" s="15" t="s">
        <v>2796</v>
      </c>
      <c r="C1471" s="15" t="s">
        <v>134</v>
      </c>
      <c r="D1471" s="15" t="s">
        <v>135</v>
      </c>
      <c r="E1471" s="15" t="s">
        <v>136</v>
      </c>
      <c r="F1471" s="15" t="s">
        <v>137</v>
      </c>
      <c r="G1471" s="15" t="s">
        <v>2797</v>
      </c>
      <c r="H1471" s="15" t="s">
        <v>136</v>
      </c>
      <c r="I1471" s="15" t="s">
        <v>243</v>
      </c>
      <c r="J1471" s="15" t="s">
        <v>169</v>
      </c>
      <c r="K1471" s="15" t="s">
        <v>2802</v>
      </c>
      <c r="O1471" s="15" t="n">
        <v>2</v>
      </c>
      <c r="P1471" s="15" t="n">
        <v>2</v>
      </c>
      <c r="Y1471" s="15" t="s">
        <v>142</v>
      </c>
      <c r="AB1471" s="15" t="s">
        <v>143</v>
      </c>
    </row>
    <row r="1472" customFormat="false" ht="15" hidden="false" customHeight="true" outlineLevel="0" collapsed="false">
      <c r="A1472" s="15" t="s">
        <v>2803</v>
      </c>
      <c r="B1472" s="15" t="s">
        <v>2804</v>
      </c>
      <c r="C1472" s="15" t="s">
        <v>217</v>
      </c>
      <c r="D1472" s="15" t="s">
        <v>235</v>
      </c>
      <c r="E1472" s="15" t="s">
        <v>136</v>
      </c>
      <c r="F1472" s="15" t="s">
        <v>137</v>
      </c>
      <c r="G1472" s="15" t="s">
        <v>138</v>
      </c>
      <c r="H1472" s="15" t="s">
        <v>136</v>
      </c>
      <c r="I1472" s="15" t="s">
        <v>139</v>
      </c>
      <c r="J1472" s="15" t="s">
        <v>140</v>
      </c>
      <c r="K1472" s="15" t="s">
        <v>2805</v>
      </c>
      <c r="L1472" s="15" t="n">
        <v>5</v>
      </c>
      <c r="M1472" s="15" t="n">
        <v>10</v>
      </c>
      <c r="P1472" s="15" t="n">
        <v>15</v>
      </c>
      <c r="Y1472" s="15" t="s">
        <v>142</v>
      </c>
      <c r="AB1472" s="15" t="s">
        <v>143</v>
      </c>
    </row>
    <row r="1473" customFormat="false" ht="15" hidden="false" customHeight="true" outlineLevel="0" collapsed="false">
      <c r="A1473" s="15" t="s">
        <v>2806</v>
      </c>
      <c r="B1473" s="15" t="s">
        <v>2807</v>
      </c>
      <c r="C1473" s="15" t="s">
        <v>148</v>
      </c>
      <c r="E1473" s="15" t="s">
        <v>136</v>
      </c>
      <c r="F1473" s="15" t="s">
        <v>137</v>
      </c>
      <c r="G1473" s="15" t="s">
        <v>299</v>
      </c>
      <c r="H1473" s="15" t="s">
        <v>136</v>
      </c>
      <c r="I1473" s="15" t="s">
        <v>139</v>
      </c>
      <c r="J1473" s="15" t="s">
        <v>158</v>
      </c>
      <c r="K1473" s="15" t="s">
        <v>2808</v>
      </c>
      <c r="N1473" s="15" t="n">
        <v>9</v>
      </c>
      <c r="P1473" s="15" t="n">
        <v>9</v>
      </c>
      <c r="Y1473" s="15" t="s">
        <v>156</v>
      </c>
      <c r="AB1473" s="15" t="s">
        <v>143</v>
      </c>
    </row>
    <row r="1474" customFormat="false" ht="15" hidden="false" customHeight="true" outlineLevel="0" collapsed="false">
      <c r="A1474" s="15" t="s">
        <v>2809</v>
      </c>
      <c r="B1474" s="15" t="s">
        <v>2810</v>
      </c>
      <c r="C1474" s="15" t="s">
        <v>217</v>
      </c>
      <c r="D1474" s="15" t="s">
        <v>235</v>
      </c>
      <c r="E1474" s="15" t="s">
        <v>136</v>
      </c>
      <c r="F1474" s="15" t="s">
        <v>137</v>
      </c>
      <c r="G1474" s="15" t="s">
        <v>2811</v>
      </c>
      <c r="H1474" s="15" t="s">
        <v>136</v>
      </c>
      <c r="I1474" s="15" t="s">
        <v>139</v>
      </c>
      <c r="J1474" s="15" t="s">
        <v>150</v>
      </c>
      <c r="K1474" s="15" t="s">
        <v>2812</v>
      </c>
      <c r="L1474" s="15" t="n">
        <v>100</v>
      </c>
      <c r="P1474" s="15" t="n">
        <v>100</v>
      </c>
      <c r="Y1474" s="15" t="s">
        <v>142</v>
      </c>
      <c r="AB1474" s="15" t="s">
        <v>143</v>
      </c>
    </row>
    <row r="1475" customFormat="false" ht="15" hidden="false" customHeight="true" outlineLevel="0" collapsed="false">
      <c r="A1475" s="15" t="s">
        <v>2809</v>
      </c>
      <c r="B1475" s="15" t="s">
        <v>2810</v>
      </c>
      <c r="C1475" s="15" t="s">
        <v>217</v>
      </c>
      <c r="D1475" s="15" t="s">
        <v>235</v>
      </c>
      <c r="E1475" s="15" t="s">
        <v>136</v>
      </c>
      <c r="F1475" s="15" t="s">
        <v>137</v>
      </c>
      <c r="G1475" s="15" t="s">
        <v>2811</v>
      </c>
      <c r="H1475" s="15" t="s">
        <v>136</v>
      </c>
      <c r="I1475" s="15" t="s">
        <v>139</v>
      </c>
      <c r="J1475" s="15" t="s">
        <v>158</v>
      </c>
      <c r="K1475" s="15" t="s">
        <v>2813</v>
      </c>
      <c r="L1475" s="15" t="n">
        <v>5</v>
      </c>
      <c r="P1475" s="15" t="n">
        <v>5</v>
      </c>
      <c r="Y1475" s="15" t="s">
        <v>142</v>
      </c>
      <c r="AB1475" s="15" t="s">
        <v>143</v>
      </c>
    </row>
    <row r="1476" customFormat="false" ht="15" hidden="false" customHeight="true" outlineLevel="0" collapsed="false">
      <c r="A1476" s="15" t="s">
        <v>2814</v>
      </c>
      <c r="B1476" s="15" t="s">
        <v>2815</v>
      </c>
      <c r="C1476" s="15" t="s">
        <v>134</v>
      </c>
      <c r="D1476" s="15" t="s">
        <v>135</v>
      </c>
      <c r="E1476" s="15" t="s">
        <v>136</v>
      </c>
      <c r="F1476" s="15" t="s">
        <v>137</v>
      </c>
      <c r="G1476" s="15" t="s">
        <v>350</v>
      </c>
      <c r="H1476" s="15" t="s">
        <v>136</v>
      </c>
      <c r="I1476" s="15" t="s">
        <v>139</v>
      </c>
      <c r="J1476" s="15" t="s">
        <v>140</v>
      </c>
      <c r="K1476" s="15" t="s">
        <v>2816</v>
      </c>
      <c r="M1476" s="15" t="n">
        <v>96</v>
      </c>
      <c r="P1476" s="15" t="n">
        <v>96</v>
      </c>
      <c r="Y1476" s="15" t="s">
        <v>142</v>
      </c>
      <c r="AB1476" s="15" t="s">
        <v>143</v>
      </c>
    </row>
    <row r="1477" customFormat="false" ht="15" hidden="false" customHeight="true" outlineLevel="0" collapsed="false">
      <c r="A1477" s="15" t="s">
        <v>2814</v>
      </c>
      <c r="B1477" s="15" t="s">
        <v>2815</v>
      </c>
      <c r="C1477" s="15" t="s">
        <v>134</v>
      </c>
      <c r="D1477" s="15" t="s">
        <v>135</v>
      </c>
      <c r="E1477" s="15" t="s">
        <v>136</v>
      </c>
      <c r="F1477" s="15" t="s">
        <v>137</v>
      </c>
      <c r="G1477" s="15" t="s">
        <v>350</v>
      </c>
      <c r="H1477" s="15" t="s">
        <v>136</v>
      </c>
      <c r="I1477" s="15" t="s">
        <v>139</v>
      </c>
      <c r="J1477" s="15" t="s">
        <v>144</v>
      </c>
      <c r="K1477" s="15" t="s">
        <v>2817</v>
      </c>
      <c r="M1477" s="15" t="n">
        <v>30</v>
      </c>
      <c r="N1477" s="15" t="n">
        <v>4</v>
      </c>
      <c r="P1477" s="15" t="n">
        <v>34</v>
      </c>
      <c r="Y1477" s="15" t="s">
        <v>142</v>
      </c>
      <c r="AB1477" s="15" t="s">
        <v>143</v>
      </c>
    </row>
    <row r="1478" customFormat="false" ht="15" hidden="false" customHeight="true" outlineLevel="0" collapsed="false">
      <c r="A1478" s="15" t="s">
        <v>2818</v>
      </c>
      <c r="B1478" s="15" t="s">
        <v>2819</v>
      </c>
      <c r="C1478" s="15" t="s">
        <v>217</v>
      </c>
      <c r="D1478" s="15" t="s">
        <v>218</v>
      </c>
      <c r="E1478" s="15" t="s">
        <v>136</v>
      </c>
      <c r="F1478" s="15" t="s">
        <v>137</v>
      </c>
      <c r="G1478" s="15" t="s">
        <v>219</v>
      </c>
      <c r="H1478" s="15" t="s">
        <v>136</v>
      </c>
      <c r="I1478" s="15" t="s">
        <v>243</v>
      </c>
      <c r="J1478" s="15" t="s">
        <v>140</v>
      </c>
      <c r="K1478" s="15" t="s">
        <v>2820</v>
      </c>
      <c r="L1478" s="15" t="n">
        <v>69</v>
      </c>
      <c r="M1478" s="15" t="n">
        <v>74</v>
      </c>
      <c r="N1478" s="15" t="n">
        <v>313</v>
      </c>
      <c r="O1478" s="15" t="n">
        <v>71</v>
      </c>
      <c r="P1478" s="15" t="n">
        <v>527</v>
      </c>
      <c r="Y1478" s="15" t="s">
        <v>142</v>
      </c>
      <c r="Z1478" s="15" t="n">
        <v>2</v>
      </c>
      <c r="AA1478" s="15" t="s">
        <v>277</v>
      </c>
      <c r="AB1478" s="15" t="s">
        <v>143</v>
      </c>
    </row>
    <row r="1479" customFormat="false" ht="15" hidden="false" customHeight="true" outlineLevel="0" collapsed="false">
      <c r="A1479" s="15" t="s">
        <v>2818</v>
      </c>
      <c r="B1479" s="15" t="s">
        <v>2819</v>
      </c>
      <c r="C1479" s="15" t="s">
        <v>217</v>
      </c>
      <c r="D1479" s="15" t="s">
        <v>218</v>
      </c>
      <c r="E1479" s="15" t="s">
        <v>136</v>
      </c>
      <c r="F1479" s="15" t="s">
        <v>137</v>
      </c>
      <c r="G1479" s="15" t="s">
        <v>219</v>
      </c>
      <c r="H1479" s="15" t="s">
        <v>136</v>
      </c>
      <c r="I1479" s="15" t="s">
        <v>243</v>
      </c>
      <c r="J1479" s="15" t="s">
        <v>144</v>
      </c>
      <c r="K1479" s="15" t="s">
        <v>2821</v>
      </c>
      <c r="M1479" s="15" t="n">
        <v>14</v>
      </c>
      <c r="N1479" s="15" t="n">
        <v>5</v>
      </c>
      <c r="O1479" s="15" t="n">
        <v>1</v>
      </c>
      <c r="P1479" s="15" t="n">
        <v>20</v>
      </c>
      <c r="Y1479" s="15" t="s">
        <v>142</v>
      </c>
      <c r="Z1479" s="15" t="n">
        <v>2</v>
      </c>
      <c r="AA1479" s="15" t="s">
        <v>277</v>
      </c>
      <c r="AB1479" s="15" t="s">
        <v>143</v>
      </c>
    </row>
    <row r="1480" customFormat="false" ht="15" hidden="false" customHeight="true" outlineLevel="0" collapsed="false">
      <c r="A1480" s="15" t="s">
        <v>2818</v>
      </c>
      <c r="B1480" s="15" t="s">
        <v>2819</v>
      </c>
      <c r="C1480" s="15" t="s">
        <v>217</v>
      </c>
      <c r="D1480" s="15" t="s">
        <v>218</v>
      </c>
      <c r="E1480" s="15" t="s">
        <v>136</v>
      </c>
      <c r="F1480" s="15" t="s">
        <v>137</v>
      </c>
      <c r="G1480" s="15" t="s">
        <v>219</v>
      </c>
      <c r="H1480" s="15" t="s">
        <v>136</v>
      </c>
      <c r="I1480" s="15" t="s">
        <v>243</v>
      </c>
      <c r="J1480" s="15" t="s">
        <v>150</v>
      </c>
      <c r="K1480" s="15" t="s">
        <v>2822</v>
      </c>
      <c r="L1480" s="15" t="n">
        <v>1606</v>
      </c>
      <c r="M1480" s="15" t="n">
        <v>2100</v>
      </c>
      <c r="N1480" s="15" t="n">
        <v>3159</v>
      </c>
      <c r="O1480" s="15" t="n">
        <v>536</v>
      </c>
      <c r="P1480" s="15" t="n">
        <v>7401</v>
      </c>
      <c r="Y1480" s="15" t="s">
        <v>142</v>
      </c>
      <c r="Z1480" s="15" t="n">
        <v>2</v>
      </c>
      <c r="AA1480" s="15" t="s">
        <v>277</v>
      </c>
      <c r="AB1480" s="15" t="s">
        <v>143</v>
      </c>
    </row>
    <row r="1481" customFormat="false" ht="15" hidden="false" customHeight="true" outlineLevel="0" collapsed="false">
      <c r="A1481" s="15" t="s">
        <v>2818</v>
      </c>
      <c r="B1481" s="15" t="s">
        <v>2819</v>
      </c>
      <c r="C1481" s="15" t="s">
        <v>217</v>
      </c>
      <c r="D1481" s="15" t="s">
        <v>218</v>
      </c>
      <c r="E1481" s="15" t="s">
        <v>136</v>
      </c>
      <c r="F1481" s="15" t="s">
        <v>137</v>
      </c>
      <c r="G1481" s="15" t="s">
        <v>219</v>
      </c>
      <c r="H1481" s="15" t="s">
        <v>136</v>
      </c>
      <c r="I1481" s="15" t="s">
        <v>243</v>
      </c>
      <c r="J1481" s="15" t="s">
        <v>166</v>
      </c>
      <c r="K1481" s="15" t="s">
        <v>2823</v>
      </c>
      <c r="L1481" s="15" t="n">
        <v>1461</v>
      </c>
      <c r="M1481" s="15" t="n">
        <v>986</v>
      </c>
      <c r="N1481" s="15" t="n">
        <v>1249</v>
      </c>
      <c r="O1481" s="15" t="n">
        <v>372</v>
      </c>
      <c r="P1481" s="15" t="n">
        <v>4068</v>
      </c>
      <c r="Y1481" s="15" t="s">
        <v>142</v>
      </c>
      <c r="Z1481" s="15" t="n">
        <v>2</v>
      </c>
      <c r="AA1481" s="15" t="s">
        <v>277</v>
      </c>
      <c r="AB1481" s="15" t="s">
        <v>143</v>
      </c>
    </row>
    <row r="1482" customFormat="false" ht="15" hidden="false" customHeight="true" outlineLevel="0" collapsed="false">
      <c r="A1482" s="15" t="s">
        <v>2818</v>
      </c>
      <c r="B1482" s="15" t="s">
        <v>2819</v>
      </c>
      <c r="C1482" s="15" t="s">
        <v>217</v>
      </c>
      <c r="D1482" s="15" t="s">
        <v>218</v>
      </c>
      <c r="E1482" s="15" t="s">
        <v>136</v>
      </c>
      <c r="F1482" s="15" t="s">
        <v>137</v>
      </c>
      <c r="G1482" s="15" t="s">
        <v>219</v>
      </c>
      <c r="H1482" s="15" t="s">
        <v>136</v>
      </c>
      <c r="I1482" s="15" t="s">
        <v>243</v>
      </c>
      <c r="J1482" s="15" t="s">
        <v>158</v>
      </c>
      <c r="K1482" s="15" t="s">
        <v>2824</v>
      </c>
      <c r="L1482" s="15" t="n">
        <v>164</v>
      </c>
      <c r="M1482" s="15" t="n">
        <v>182</v>
      </c>
      <c r="N1482" s="15" t="n">
        <v>247</v>
      </c>
      <c r="O1482" s="15" t="n">
        <v>32</v>
      </c>
      <c r="P1482" s="15" t="n">
        <v>625</v>
      </c>
      <c r="Y1482" s="15" t="s">
        <v>142</v>
      </c>
      <c r="Z1482" s="15" t="n">
        <v>2</v>
      </c>
      <c r="AA1482" s="15" t="s">
        <v>277</v>
      </c>
      <c r="AB1482" s="15" t="s">
        <v>143</v>
      </c>
    </row>
    <row r="1483" customFormat="false" ht="15" hidden="false" customHeight="true" outlineLevel="0" collapsed="false">
      <c r="A1483" s="15" t="s">
        <v>2818</v>
      </c>
      <c r="B1483" s="15" t="s">
        <v>2819</v>
      </c>
      <c r="C1483" s="15" t="s">
        <v>217</v>
      </c>
      <c r="D1483" s="15" t="s">
        <v>218</v>
      </c>
      <c r="E1483" s="15" t="s">
        <v>136</v>
      </c>
      <c r="F1483" s="15" t="s">
        <v>137</v>
      </c>
      <c r="G1483" s="15" t="s">
        <v>219</v>
      </c>
      <c r="H1483" s="15" t="s">
        <v>136</v>
      </c>
      <c r="I1483" s="15" t="s">
        <v>243</v>
      </c>
      <c r="J1483" s="15" t="s">
        <v>169</v>
      </c>
      <c r="K1483" s="15" t="s">
        <v>2825</v>
      </c>
      <c r="L1483" s="15" t="n">
        <v>33</v>
      </c>
      <c r="M1483" s="15" t="n">
        <v>46</v>
      </c>
      <c r="N1483" s="15" t="n">
        <v>10</v>
      </c>
      <c r="O1483" s="15" t="n">
        <v>49</v>
      </c>
      <c r="P1483" s="15" t="n">
        <v>138</v>
      </c>
      <c r="Y1483" s="15" t="s">
        <v>142</v>
      </c>
      <c r="Z1483" s="15" t="n">
        <v>2</v>
      </c>
      <c r="AA1483" s="15" t="s">
        <v>277</v>
      </c>
      <c r="AB1483" s="15" t="s">
        <v>143</v>
      </c>
    </row>
    <row r="1484" customFormat="false" ht="15" hidden="false" customHeight="true" outlineLevel="0" collapsed="false">
      <c r="A1484" s="15" t="s">
        <v>2826</v>
      </c>
      <c r="B1484" s="15" t="s">
        <v>2827</v>
      </c>
      <c r="C1484" s="15" t="s">
        <v>217</v>
      </c>
      <c r="D1484" s="15" t="s">
        <v>235</v>
      </c>
      <c r="E1484" s="15" t="s">
        <v>136</v>
      </c>
      <c r="F1484" s="15" t="s">
        <v>137</v>
      </c>
      <c r="G1484" s="15" t="s">
        <v>219</v>
      </c>
      <c r="H1484" s="15" t="s">
        <v>136</v>
      </c>
      <c r="I1484" s="15" t="s">
        <v>243</v>
      </c>
      <c r="J1484" s="15" t="s">
        <v>140</v>
      </c>
      <c r="K1484" s="15" t="s">
        <v>2828</v>
      </c>
      <c r="L1484" s="15" t="n">
        <v>21</v>
      </c>
      <c r="M1484" s="15" t="n">
        <v>19</v>
      </c>
      <c r="N1484" s="15" t="n">
        <v>29</v>
      </c>
      <c r="P1484" s="15" t="n">
        <v>69</v>
      </c>
      <c r="Y1484" s="15" t="s">
        <v>142</v>
      </c>
      <c r="AB1484" s="15" t="s">
        <v>143</v>
      </c>
    </row>
    <row r="1485" customFormat="false" ht="15" hidden="false" customHeight="true" outlineLevel="0" collapsed="false">
      <c r="A1485" s="15" t="s">
        <v>2826</v>
      </c>
      <c r="B1485" s="15" t="s">
        <v>2827</v>
      </c>
      <c r="C1485" s="15" t="s">
        <v>217</v>
      </c>
      <c r="D1485" s="15" t="s">
        <v>235</v>
      </c>
      <c r="E1485" s="15" t="s">
        <v>136</v>
      </c>
      <c r="F1485" s="15" t="s">
        <v>137</v>
      </c>
      <c r="G1485" s="15" t="s">
        <v>219</v>
      </c>
      <c r="H1485" s="15" t="s">
        <v>136</v>
      </c>
      <c r="I1485" s="15" t="s">
        <v>243</v>
      </c>
      <c r="J1485" s="15" t="s">
        <v>144</v>
      </c>
      <c r="K1485" s="15" t="s">
        <v>2829</v>
      </c>
      <c r="L1485" s="15" t="n">
        <v>9</v>
      </c>
      <c r="M1485" s="15" t="n">
        <v>2</v>
      </c>
      <c r="N1485" s="15" t="n">
        <v>8</v>
      </c>
      <c r="P1485" s="15" t="n">
        <v>19</v>
      </c>
      <c r="Y1485" s="15" t="s">
        <v>142</v>
      </c>
      <c r="AB1485" s="15" t="s">
        <v>143</v>
      </c>
    </row>
    <row r="1486" customFormat="false" ht="15" hidden="false" customHeight="true" outlineLevel="0" collapsed="false">
      <c r="A1486" s="15" t="s">
        <v>2826</v>
      </c>
      <c r="B1486" s="15" t="s">
        <v>2827</v>
      </c>
      <c r="C1486" s="15" t="s">
        <v>217</v>
      </c>
      <c r="D1486" s="15" t="s">
        <v>235</v>
      </c>
      <c r="E1486" s="15" t="s">
        <v>136</v>
      </c>
      <c r="F1486" s="15" t="s">
        <v>137</v>
      </c>
      <c r="G1486" s="15" t="s">
        <v>219</v>
      </c>
      <c r="H1486" s="15" t="s">
        <v>136</v>
      </c>
      <c r="I1486" s="15" t="s">
        <v>243</v>
      </c>
      <c r="J1486" s="15" t="s">
        <v>150</v>
      </c>
      <c r="K1486" s="15" t="s">
        <v>2830</v>
      </c>
      <c r="L1486" s="15" t="n">
        <v>40</v>
      </c>
      <c r="M1486" s="15" t="n">
        <v>105</v>
      </c>
      <c r="N1486" s="15" t="n">
        <v>99</v>
      </c>
      <c r="O1486" s="15" t="n">
        <v>25</v>
      </c>
      <c r="P1486" s="15" t="n">
        <v>269</v>
      </c>
      <c r="Y1486" s="15" t="s">
        <v>142</v>
      </c>
      <c r="AB1486" s="15" t="s">
        <v>143</v>
      </c>
    </row>
    <row r="1487" customFormat="false" ht="15" hidden="false" customHeight="true" outlineLevel="0" collapsed="false">
      <c r="A1487" s="15" t="s">
        <v>2826</v>
      </c>
      <c r="B1487" s="15" t="s">
        <v>2827</v>
      </c>
      <c r="C1487" s="15" t="s">
        <v>217</v>
      </c>
      <c r="D1487" s="15" t="s">
        <v>235</v>
      </c>
      <c r="E1487" s="15" t="s">
        <v>136</v>
      </c>
      <c r="F1487" s="15" t="s">
        <v>137</v>
      </c>
      <c r="G1487" s="15" t="s">
        <v>219</v>
      </c>
      <c r="H1487" s="15" t="s">
        <v>136</v>
      </c>
      <c r="I1487" s="15" t="s">
        <v>243</v>
      </c>
      <c r="J1487" s="15" t="s">
        <v>166</v>
      </c>
      <c r="K1487" s="15" t="s">
        <v>2831</v>
      </c>
      <c r="N1487" s="15" t="n">
        <v>1</v>
      </c>
      <c r="P1487" s="15" t="n">
        <v>1</v>
      </c>
      <c r="Y1487" s="15" t="s">
        <v>142</v>
      </c>
      <c r="AB1487" s="15" t="s">
        <v>143</v>
      </c>
    </row>
    <row r="1488" customFormat="false" ht="15" hidden="false" customHeight="true" outlineLevel="0" collapsed="false">
      <c r="A1488" s="15" t="s">
        <v>2826</v>
      </c>
      <c r="B1488" s="15" t="s">
        <v>2827</v>
      </c>
      <c r="C1488" s="15" t="s">
        <v>217</v>
      </c>
      <c r="D1488" s="15" t="s">
        <v>235</v>
      </c>
      <c r="E1488" s="15" t="s">
        <v>136</v>
      </c>
      <c r="F1488" s="15" t="s">
        <v>137</v>
      </c>
      <c r="G1488" s="15" t="s">
        <v>219</v>
      </c>
      <c r="H1488" s="15" t="s">
        <v>136</v>
      </c>
      <c r="I1488" s="15" t="s">
        <v>243</v>
      </c>
      <c r="J1488" s="15" t="s">
        <v>158</v>
      </c>
      <c r="K1488" s="15" t="s">
        <v>2832</v>
      </c>
      <c r="L1488" s="15" t="n">
        <v>8</v>
      </c>
      <c r="M1488" s="15" t="n">
        <v>6</v>
      </c>
      <c r="N1488" s="15" t="n">
        <v>16</v>
      </c>
      <c r="O1488" s="15" t="n">
        <v>29</v>
      </c>
      <c r="P1488" s="15" t="n">
        <v>59</v>
      </c>
      <c r="Y1488" s="15" t="s">
        <v>142</v>
      </c>
      <c r="AB1488" s="15" t="s">
        <v>143</v>
      </c>
    </row>
    <row r="1489" customFormat="false" ht="15" hidden="false" customHeight="true" outlineLevel="0" collapsed="false">
      <c r="A1489" s="15" t="s">
        <v>2826</v>
      </c>
      <c r="B1489" s="15" t="s">
        <v>2827</v>
      </c>
      <c r="C1489" s="15" t="s">
        <v>217</v>
      </c>
      <c r="D1489" s="15" t="s">
        <v>235</v>
      </c>
      <c r="E1489" s="15" t="s">
        <v>136</v>
      </c>
      <c r="F1489" s="15" t="s">
        <v>137</v>
      </c>
      <c r="G1489" s="15" t="s">
        <v>219</v>
      </c>
      <c r="H1489" s="15" t="s">
        <v>136</v>
      </c>
      <c r="I1489" s="15" t="s">
        <v>243</v>
      </c>
      <c r="J1489" s="15" t="s">
        <v>169</v>
      </c>
      <c r="K1489" s="15" t="s">
        <v>2833</v>
      </c>
      <c r="M1489" s="15" t="n">
        <v>1</v>
      </c>
      <c r="P1489" s="15" t="n">
        <v>1</v>
      </c>
      <c r="Y1489" s="15" t="s">
        <v>142</v>
      </c>
      <c r="AB1489" s="15" t="s">
        <v>143</v>
      </c>
    </row>
    <row r="1490" customFormat="false" ht="15" hidden="false" customHeight="true" outlineLevel="0" collapsed="false">
      <c r="A1490" s="15" t="s">
        <v>2834</v>
      </c>
      <c r="B1490" s="15" t="s">
        <v>2835</v>
      </c>
      <c r="C1490" s="15" t="s">
        <v>134</v>
      </c>
      <c r="D1490" s="15" t="s">
        <v>541</v>
      </c>
      <c r="E1490" s="15" t="s">
        <v>136</v>
      </c>
      <c r="F1490" s="15" t="s">
        <v>137</v>
      </c>
      <c r="G1490" s="15" t="s">
        <v>2218</v>
      </c>
      <c r="H1490" s="15" t="s">
        <v>136</v>
      </c>
      <c r="I1490" s="15" t="s">
        <v>139</v>
      </c>
      <c r="J1490" s="15" t="s">
        <v>140</v>
      </c>
      <c r="K1490" s="15" t="s">
        <v>2836</v>
      </c>
      <c r="M1490" s="15" t="n">
        <v>5</v>
      </c>
      <c r="O1490" s="15" t="n">
        <v>3</v>
      </c>
      <c r="P1490" s="15" t="n">
        <v>8</v>
      </c>
      <c r="Y1490" s="15" t="s">
        <v>142</v>
      </c>
      <c r="AB1490" s="15" t="s">
        <v>143</v>
      </c>
    </row>
    <row r="1491" customFormat="false" ht="15" hidden="false" customHeight="true" outlineLevel="0" collapsed="false">
      <c r="A1491" s="15" t="s">
        <v>2834</v>
      </c>
      <c r="B1491" s="15" t="s">
        <v>2835</v>
      </c>
      <c r="C1491" s="15" t="s">
        <v>134</v>
      </c>
      <c r="D1491" s="15" t="s">
        <v>541</v>
      </c>
      <c r="E1491" s="15" t="s">
        <v>136</v>
      </c>
      <c r="F1491" s="15" t="s">
        <v>137</v>
      </c>
      <c r="G1491" s="15" t="s">
        <v>2218</v>
      </c>
      <c r="H1491" s="15" t="s">
        <v>136</v>
      </c>
      <c r="I1491" s="15" t="s">
        <v>139</v>
      </c>
      <c r="J1491" s="15" t="s">
        <v>150</v>
      </c>
      <c r="K1491" s="15" t="s">
        <v>2837</v>
      </c>
      <c r="M1491" s="15" t="n">
        <v>1</v>
      </c>
      <c r="N1491" s="15" t="n">
        <v>6</v>
      </c>
      <c r="O1491" s="15" t="n">
        <v>7</v>
      </c>
      <c r="P1491" s="15" t="n">
        <v>14</v>
      </c>
      <c r="Y1491" s="15" t="s">
        <v>142</v>
      </c>
      <c r="AB1491" s="15" t="s">
        <v>143</v>
      </c>
    </row>
    <row r="1492" customFormat="false" ht="15" hidden="false" customHeight="true" outlineLevel="0" collapsed="false">
      <c r="A1492" s="15" t="s">
        <v>2834</v>
      </c>
      <c r="B1492" s="15" t="s">
        <v>2835</v>
      </c>
      <c r="C1492" s="15" t="s">
        <v>134</v>
      </c>
      <c r="D1492" s="15" t="s">
        <v>541</v>
      </c>
      <c r="E1492" s="15" t="s">
        <v>136</v>
      </c>
      <c r="F1492" s="15" t="s">
        <v>137</v>
      </c>
      <c r="G1492" s="15" t="s">
        <v>2218</v>
      </c>
      <c r="H1492" s="15" t="s">
        <v>136</v>
      </c>
      <c r="I1492" s="15" t="s">
        <v>139</v>
      </c>
      <c r="J1492" s="15" t="s">
        <v>158</v>
      </c>
      <c r="K1492" s="15" t="s">
        <v>2838</v>
      </c>
      <c r="M1492" s="15" t="n">
        <v>52</v>
      </c>
      <c r="N1492" s="15" t="n">
        <v>14</v>
      </c>
      <c r="P1492" s="15" t="n">
        <v>66</v>
      </c>
      <c r="Y1492" s="15" t="s">
        <v>142</v>
      </c>
      <c r="AB1492" s="15" t="s">
        <v>143</v>
      </c>
    </row>
    <row r="1493" customFormat="false" ht="15" hidden="false" customHeight="true" outlineLevel="0" collapsed="false">
      <c r="A1493" s="15" t="s">
        <v>2839</v>
      </c>
      <c r="B1493" s="15" t="s">
        <v>2840</v>
      </c>
      <c r="C1493" s="15" t="s">
        <v>134</v>
      </c>
      <c r="D1493" s="15" t="s">
        <v>541</v>
      </c>
      <c r="E1493" s="15" t="s">
        <v>136</v>
      </c>
      <c r="F1493" s="15" t="s">
        <v>137</v>
      </c>
      <c r="G1493" s="15" t="s">
        <v>617</v>
      </c>
      <c r="H1493" s="15" t="s">
        <v>136</v>
      </c>
      <c r="I1493" s="15" t="s">
        <v>139</v>
      </c>
      <c r="J1493" s="15" t="s">
        <v>140</v>
      </c>
      <c r="K1493" s="15" t="s">
        <v>2841</v>
      </c>
      <c r="N1493" s="15" t="n">
        <v>17</v>
      </c>
      <c r="O1493" s="15" t="n">
        <v>10</v>
      </c>
      <c r="P1493" s="15" t="n">
        <v>27</v>
      </c>
      <c r="Y1493" s="15" t="s">
        <v>142</v>
      </c>
      <c r="AB1493" s="15" t="s">
        <v>163</v>
      </c>
      <c r="AC1493" s="15" t="n">
        <v>220</v>
      </c>
      <c r="AD1493" s="15" t="n">
        <v>2.70661169999999</v>
      </c>
      <c r="AE1493" s="15" t="n">
        <v>440</v>
      </c>
      <c r="AF1493" s="15" t="s">
        <v>95</v>
      </c>
    </row>
    <row r="1494" customFormat="false" ht="15" hidden="false" customHeight="true" outlineLevel="0" collapsed="false">
      <c r="A1494" s="15" t="s">
        <v>2839</v>
      </c>
      <c r="B1494" s="15" t="s">
        <v>2840</v>
      </c>
      <c r="C1494" s="15" t="s">
        <v>134</v>
      </c>
      <c r="D1494" s="15" t="s">
        <v>541</v>
      </c>
      <c r="E1494" s="15" t="s">
        <v>136</v>
      </c>
      <c r="F1494" s="15" t="s">
        <v>137</v>
      </c>
      <c r="G1494" s="15" t="s">
        <v>617</v>
      </c>
      <c r="H1494" s="15" t="s">
        <v>136</v>
      </c>
      <c r="I1494" s="15" t="s">
        <v>139</v>
      </c>
      <c r="J1494" s="15" t="s">
        <v>144</v>
      </c>
      <c r="K1494" s="15" t="s">
        <v>2842</v>
      </c>
      <c r="M1494" s="15" t="n">
        <v>100</v>
      </c>
      <c r="N1494" s="15" t="n">
        <v>16</v>
      </c>
      <c r="O1494" s="15" t="n">
        <v>26</v>
      </c>
      <c r="P1494" s="15" t="n">
        <v>142</v>
      </c>
      <c r="Y1494" s="15" t="s">
        <v>142</v>
      </c>
      <c r="AB1494" s="15" t="s">
        <v>163</v>
      </c>
      <c r="AC1494" s="15" t="n">
        <v>220</v>
      </c>
      <c r="AD1494" s="15" t="n">
        <v>2.70661169999999</v>
      </c>
      <c r="AE1494" s="15" t="n">
        <v>440</v>
      </c>
      <c r="AF1494" s="15" t="s">
        <v>95</v>
      </c>
    </row>
    <row r="1495" customFormat="false" ht="15" hidden="false" customHeight="true" outlineLevel="0" collapsed="false">
      <c r="A1495" s="15" t="s">
        <v>2839</v>
      </c>
      <c r="B1495" s="15" t="s">
        <v>2840</v>
      </c>
      <c r="C1495" s="15" t="s">
        <v>134</v>
      </c>
      <c r="D1495" s="15" t="s">
        <v>541</v>
      </c>
      <c r="E1495" s="15" t="s">
        <v>136</v>
      </c>
      <c r="F1495" s="15" t="s">
        <v>137</v>
      </c>
      <c r="G1495" s="15" t="s">
        <v>617</v>
      </c>
      <c r="H1495" s="15" t="s">
        <v>136</v>
      </c>
      <c r="I1495" s="15" t="s">
        <v>139</v>
      </c>
      <c r="J1495" s="15" t="s">
        <v>150</v>
      </c>
      <c r="K1495" s="15" t="s">
        <v>2843</v>
      </c>
      <c r="M1495" s="15" t="n">
        <v>62</v>
      </c>
      <c r="N1495" s="15" t="n">
        <v>257</v>
      </c>
      <c r="O1495" s="15" t="n">
        <v>28</v>
      </c>
      <c r="P1495" s="15" t="n">
        <v>347</v>
      </c>
      <c r="Y1495" s="15" t="s">
        <v>142</v>
      </c>
      <c r="AB1495" s="15" t="s">
        <v>163</v>
      </c>
      <c r="AC1495" s="15" t="n">
        <v>220</v>
      </c>
      <c r="AD1495" s="15" t="n">
        <v>2.70661169999999</v>
      </c>
      <c r="AE1495" s="15" t="n">
        <v>440</v>
      </c>
      <c r="AF1495" s="15" t="s">
        <v>95</v>
      </c>
    </row>
    <row r="1496" customFormat="false" ht="15" hidden="false" customHeight="true" outlineLevel="0" collapsed="false">
      <c r="A1496" s="15" t="s">
        <v>2839</v>
      </c>
      <c r="B1496" s="15" t="s">
        <v>2840</v>
      </c>
      <c r="C1496" s="15" t="s">
        <v>134</v>
      </c>
      <c r="D1496" s="15" t="s">
        <v>541</v>
      </c>
      <c r="E1496" s="15" t="s">
        <v>136</v>
      </c>
      <c r="F1496" s="15" t="s">
        <v>137</v>
      </c>
      <c r="G1496" s="15" t="s">
        <v>617</v>
      </c>
      <c r="H1496" s="15" t="s">
        <v>136</v>
      </c>
      <c r="I1496" s="15" t="s">
        <v>139</v>
      </c>
      <c r="J1496" s="15" t="s">
        <v>158</v>
      </c>
      <c r="K1496" s="15" t="s">
        <v>2844</v>
      </c>
      <c r="N1496" s="15" t="n">
        <v>6</v>
      </c>
      <c r="O1496" s="15" t="n">
        <v>2</v>
      </c>
      <c r="P1496" s="15" t="n">
        <v>8</v>
      </c>
      <c r="Y1496" s="15" t="s">
        <v>142</v>
      </c>
      <c r="AB1496" s="15" t="s">
        <v>163</v>
      </c>
      <c r="AC1496" s="15" t="n">
        <v>220</v>
      </c>
      <c r="AD1496" s="15" t="n">
        <v>2.70661169999999</v>
      </c>
      <c r="AE1496" s="15" t="n">
        <v>440</v>
      </c>
      <c r="AF1496" s="15" t="s">
        <v>95</v>
      </c>
    </row>
    <row r="1497" customFormat="false" ht="15" hidden="false" customHeight="true" outlineLevel="0" collapsed="false">
      <c r="A1497" s="15" t="s">
        <v>2845</v>
      </c>
      <c r="B1497" s="15" t="s">
        <v>2846</v>
      </c>
      <c r="C1497" s="15" t="s">
        <v>134</v>
      </c>
      <c r="D1497" s="15" t="s">
        <v>135</v>
      </c>
      <c r="E1497" s="15" t="s">
        <v>136</v>
      </c>
      <c r="F1497" s="15" t="s">
        <v>137</v>
      </c>
      <c r="G1497" s="15" t="s">
        <v>202</v>
      </c>
      <c r="H1497" s="15" t="s">
        <v>136</v>
      </c>
      <c r="I1497" s="15" t="s">
        <v>243</v>
      </c>
      <c r="J1497" s="15" t="s">
        <v>140</v>
      </c>
      <c r="K1497" s="15" t="s">
        <v>2847</v>
      </c>
      <c r="L1497" s="15" t="n">
        <v>46</v>
      </c>
      <c r="M1497" s="15" t="n">
        <v>71</v>
      </c>
      <c r="N1497" s="15" t="n">
        <v>26</v>
      </c>
      <c r="O1497" s="15" t="n">
        <v>3</v>
      </c>
      <c r="P1497" s="15" t="n">
        <v>146</v>
      </c>
      <c r="Y1497" s="15" t="s">
        <v>142</v>
      </c>
      <c r="AB1497" s="15" t="s">
        <v>143</v>
      </c>
    </row>
    <row r="1498" customFormat="false" ht="15" hidden="false" customHeight="true" outlineLevel="0" collapsed="false">
      <c r="A1498" s="15" t="s">
        <v>2845</v>
      </c>
      <c r="B1498" s="15" t="s">
        <v>2846</v>
      </c>
      <c r="C1498" s="15" t="s">
        <v>134</v>
      </c>
      <c r="D1498" s="15" t="s">
        <v>135</v>
      </c>
      <c r="E1498" s="15" t="s">
        <v>136</v>
      </c>
      <c r="F1498" s="15" t="s">
        <v>137</v>
      </c>
      <c r="G1498" s="15" t="s">
        <v>202</v>
      </c>
      <c r="H1498" s="15" t="s">
        <v>136</v>
      </c>
      <c r="I1498" s="15" t="s">
        <v>243</v>
      </c>
      <c r="J1498" s="15" t="s">
        <v>144</v>
      </c>
      <c r="K1498" s="15" t="s">
        <v>2848</v>
      </c>
      <c r="L1498" s="15" t="n">
        <v>435</v>
      </c>
      <c r="M1498" s="15" t="n">
        <v>474</v>
      </c>
      <c r="N1498" s="15" t="n">
        <v>205</v>
      </c>
      <c r="O1498" s="15" t="n">
        <v>11</v>
      </c>
      <c r="P1498" s="15" t="n">
        <v>1125</v>
      </c>
      <c r="Y1498" s="15" t="s">
        <v>142</v>
      </c>
      <c r="AB1498" s="15" t="s">
        <v>143</v>
      </c>
    </row>
    <row r="1499" customFormat="false" ht="15" hidden="false" customHeight="true" outlineLevel="0" collapsed="false">
      <c r="A1499" s="15" t="s">
        <v>2845</v>
      </c>
      <c r="B1499" s="15" t="s">
        <v>2846</v>
      </c>
      <c r="C1499" s="15" t="s">
        <v>134</v>
      </c>
      <c r="D1499" s="15" t="s">
        <v>135</v>
      </c>
      <c r="E1499" s="15" t="s">
        <v>136</v>
      </c>
      <c r="F1499" s="15" t="s">
        <v>137</v>
      </c>
      <c r="G1499" s="15" t="s">
        <v>202</v>
      </c>
      <c r="H1499" s="15" t="s">
        <v>136</v>
      </c>
      <c r="I1499" s="15" t="s">
        <v>243</v>
      </c>
      <c r="J1499" s="15" t="s">
        <v>150</v>
      </c>
      <c r="K1499" s="15" t="s">
        <v>2849</v>
      </c>
      <c r="L1499" s="15" t="n">
        <v>31</v>
      </c>
      <c r="M1499" s="15" t="n">
        <v>45</v>
      </c>
      <c r="N1499" s="15" t="n">
        <v>6</v>
      </c>
      <c r="P1499" s="15" t="n">
        <v>82</v>
      </c>
      <c r="Y1499" s="15" t="s">
        <v>142</v>
      </c>
      <c r="AB1499" s="15" t="s">
        <v>143</v>
      </c>
    </row>
    <row r="1500" customFormat="false" ht="15" hidden="false" customHeight="true" outlineLevel="0" collapsed="false">
      <c r="A1500" s="15" t="s">
        <v>2845</v>
      </c>
      <c r="B1500" s="15" t="s">
        <v>2846</v>
      </c>
      <c r="C1500" s="15" t="s">
        <v>134</v>
      </c>
      <c r="D1500" s="15" t="s">
        <v>135</v>
      </c>
      <c r="E1500" s="15" t="s">
        <v>136</v>
      </c>
      <c r="F1500" s="15" t="s">
        <v>137</v>
      </c>
      <c r="G1500" s="15" t="s">
        <v>202</v>
      </c>
      <c r="H1500" s="15" t="s">
        <v>136</v>
      </c>
      <c r="I1500" s="15" t="s">
        <v>243</v>
      </c>
      <c r="J1500" s="15" t="s">
        <v>158</v>
      </c>
      <c r="K1500" s="15" t="s">
        <v>2850</v>
      </c>
      <c r="L1500" s="15" t="n">
        <v>91</v>
      </c>
      <c r="M1500" s="15" t="n">
        <v>144</v>
      </c>
      <c r="N1500" s="15" t="n">
        <v>46</v>
      </c>
      <c r="P1500" s="15" t="n">
        <v>281</v>
      </c>
      <c r="Y1500" s="15" t="s">
        <v>142</v>
      </c>
      <c r="AB1500" s="15" t="s">
        <v>143</v>
      </c>
    </row>
    <row r="1501" customFormat="false" ht="15" hidden="false" customHeight="true" outlineLevel="0" collapsed="false">
      <c r="A1501" s="15" t="s">
        <v>2851</v>
      </c>
      <c r="B1501" s="15" t="s">
        <v>2852</v>
      </c>
      <c r="C1501" s="15" t="s">
        <v>134</v>
      </c>
      <c r="D1501" s="15" t="s">
        <v>135</v>
      </c>
      <c r="E1501" s="15" t="s">
        <v>136</v>
      </c>
      <c r="F1501" s="15" t="s">
        <v>137</v>
      </c>
      <c r="G1501" s="15" t="s">
        <v>2853</v>
      </c>
      <c r="H1501" s="15" t="s">
        <v>136</v>
      </c>
      <c r="I1501" s="15" t="s">
        <v>139</v>
      </c>
      <c r="J1501" s="15" t="s">
        <v>144</v>
      </c>
      <c r="K1501" s="15" t="s">
        <v>2854</v>
      </c>
      <c r="L1501" s="15" t="n">
        <v>24</v>
      </c>
      <c r="P1501" s="15" t="n">
        <v>24</v>
      </c>
      <c r="Y1501" s="15" t="s">
        <v>142</v>
      </c>
      <c r="AB1501" s="15" t="s">
        <v>143</v>
      </c>
    </row>
    <row r="1502" customFormat="false" ht="15" hidden="false" customHeight="true" outlineLevel="0" collapsed="false">
      <c r="A1502" s="15" t="s">
        <v>2851</v>
      </c>
      <c r="B1502" s="15" t="s">
        <v>2852</v>
      </c>
      <c r="C1502" s="15" t="s">
        <v>134</v>
      </c>
      <c r="D1502" s="15" t="s">
        <v>135</v>
      </c>
      <c r="E1502" s="15" t="s">
        <v>136</v>
      </c>
      <c r="F1502" s="15" t="s">
        <v>137</v>
      </c>
      <c r="G1502" s="15" t="s">
        <v>2853</v>
      </c>
      <c r="H1502" s="15" t="s">
        <v>136</v>
      </c>
      <c r="I1502" s="15" t="s">
        <v>139</v>
      </c>
      <c r="J1502" s="15" t="s">
        <v>150</v>
      </c>
      <c r="K1502" s="15" t="s">
        <v>2855</v>
      </c>
      <c r="L1502" s="15" t="n">
        <v>331</v>
      </c>
      <c r="M1502" s="15" t="n">
        <v>4</v>
      </c>
      <c r="P1502" s="15" t="n">
        <v>335</v>
      </c>
      <c r="Y1502" s="15" t="s">
        <v>142</v>
      </c>
      <c r="AB1502" s="15" t="s">
        <v>143</v>
      </c>
    </row>
    <row r="1503" customFormat="false" ht="15" hidden="false" customHeight="true" outlineLevel="0" collapsed="false">
      <c r="A1503" s="15" t="s">
        <v>2851</v>
      </c>
      <c r="B1503" s="15" t="s">
        <v>2852</v>
      </c>
      <c r="C1503" s="15" t="s">
        <v>134</v>
      </c>
      <c r="D1503" s="15" t="s">
        <v>135</v>
      </c>
      <c r="E1503" s="15" t="s">
        <v>136</v>
      </c>
      <c r="F1503" s="15" t="s">
        <v>137</v>
      </c>
      <c r="G1503" s="15" t="s">
        <v>2853</v>
      </c>
      <c r="H1503" s="15" t="s">
        <v>136</v>
      </c>
      <c r="I1503" s="15" t="s">
        <v>139</v>
      </c>
      <c r="J1503" s="15" t="s">
        <v>166</v>
      </c>
      <c r="K1503" s="15" t="s">
        <v>2856</v>
      </c>
      <c r="L1503" s="15" t="n">
        <v>50</v>
      </c>
      <c r="P1503" s="15" t="n">
        <v>50</v>
      </c>
      <c r="Y1503" s="15" t="s">
        <v>142</v>
      </c>
      <c r="AB1503" s="15" t="s">
        <v>143</v>
      </c>
    </row>
    <row r="1504" customFormat="false" ht="15" hidden="false" customHeight="true" outlineLevel="0" collapsed="false">
      <c r="A1504" s="15" t="s">
        <v>2851</v>
      </c>
      <c r="B1504" s="15" t="s">
        <v>2852</v>
      </c>
      <c r="C1504" s="15" t="s">
        <v>134</v>
      </c>
      <c r="D1504" s="15" t="s">
        <v>135</v>
      </c>
      <c r="E1504" s="15" t="s">
        <v>136</v>
      </c>
      <c r="F1504" s="15" t="s">
        <v>137</v>
      </c>
      <c r="G1504" s="15" t="s">
        <v>2853</v>
      </c>
      <c r="H1504" s="15" t="s">
        <v>136</v>
      </c>
      <c r="I1504" s="15" t="s">
        <v>139</v>
      </c>
      <c r="J1504" s="15" t="s">
        <v>158</v>
      </c>
      <c r="K1504" s="15" t="s">
        <v>2857</v>
      </c>
      <c r="L1504" s="15" t="n">
        <v>128</v>
      </c>
      <c r="P1504" s="15" t="n">
        <v>128</v>
      </c>
      <c r="Y1504" s="15" t="s">
        <v>142</v>
      </c>
      <c r="AB1504" s="15" t="s">
        <v>143</v>
      </c>
    </row>
    <row r="1505" customFormat="false" ht="15" hidden="false" customHeight="true" outlineLevel="0" collapsed="false">
      <c r="A1505" s="15" t="s">
        <v>2851</v>
      </c>
      <c r="B1505" s="15" t="s">
        <v>2852</v>
      </c>
      <c r="C1505" s="15" t="s">
        <v>134</v>
      </c>
      <c r="D1505" s="15" t="s">
        <v>135</v>
      </c>
      <c r="E1505" s="15" t="s">
        <v>136</v>
      </c>
      <c r="F1505" s="15" t="s">
        <v>137</v>
      </c>
      <c r="G1505" s="15" t="s">
        <v>2853</v>
      </c>
      <c r="H1505" s="15" t="s">
        <v>136</v>
      </c>
      <c r="I1505" s="15" t="s">
        <v>139</v>
      </c>
      <c r="J1505" s="15" t="s">
        <v>169</v>
      </c>
      <c r="K1505" s="15" t="s">
        <v>2858</v>
      </c>
      <c r="L1505" s="15" t="n">
        <v>24</v>
      </c>
      <c r="P1505" s="15" t="n">
        <v>24</v>
      </c>
      <c r="Y1505" s="15" t="s">
        <v>142</v>
      </c>
      <c r="AB1505" s="15" t="s">
        <v>143</v>
      </c>
    </row>
    <row r="1506" customFormat="false" ht="15" hidden="false" customHeight="true" outlineLevel="0" collapsed="false">
      <c r="A1506" s="15" t="s">
        <v>2859</v>
      </c>
      <c r="B1506" s="15" t="s">
        <v>2860</v>
      </c>
      <c r="C1506" s="15" t="s">
        <v>217</v>
      </c>
      <c r="D1506" s="15" t="s">
        <v>218</v>
      </c>
      <c r="E1506" s="15" t="s">
        <v>136</v>
      </c>
      <c r="F1506" s="15" t="s">
        <v>137</v>
      </c>
      <c r="G1506" s="15" t="s">
        <v>149</v>
      </c>
      <c r="H1506" s="15" t="s">
        <v>136</v>
      </c>
      <c r="I1506" s="15" t="s">
        <v>139</v>
      </c>
      <c r="J1506" s="15" t="s">
        <v>150</v>
      </c>
      <c r="K1506" s="15" t="s">
        <v>2861</v>
      </c>
      <c r="N1506" s="15" t="n">
        <v>1</v>
      </c>
      <c r="O1506" s="15" t="n">
        <v>5</v>
      </c>
      <c r="P1506" s="15" t="n">
        <v>6</v>
      </c>
      <c r="Y1506" s="15" t="s">
        <v>142</v>
      </c>
      <c r="AB1506" s="15" t="s">
        <v>143</v>
      </c>
    </row>
    <row r="1507" customFormat="false" ht="15" hidden="false" customHeight="true" outlineLevel="0" collapsed="false">
      <c r="A1507" s="15" t="s">
        <v>2859</v>
      </c>
      <c r="B1507" s="15" t="s">
        <v>2860</v>
      </c>
      <c r="C1507" s="15" t="s">
        <v>217</v>
      </c>
      <c r="D1507" s="15" t="s">
        <v>218</v>
      </c>
      <c r="E1507" s="15" t="s">
        <v>136</v>
      </c>
      <c r="F1507" s="15" t="s">
        <v>137</v>
      </c>
      <c r="G1507" s="15" t="s">
        <v>149</v>
      </c>
      <c r="H1507" s="15" t="s">
        <v>136</v>
      </c>
      <c r="I1507" s="15" t="s">
        <v>139</v>
      </c>
      <c r="J1507" s="15" t="s">
        <v>158</v>
      </c>
      <c r="K1507" s="15" t="s">
        <v>2862</v>
      </c>
      <c r="O1507" s="15" t="n">
        <v>3</v>
      </c>
      <c r="P1507" s="15" t="n">
        <v>3</v>
      </c>
      <c r="Y1507" s="15" t="s">
        <v>142</v>
      </c>
      <c r="AB1507" s="15" t="s">
        <v>143</v>
      </c>
    </row>
    <row r="1508" customFormat="false" ht="15" hidden="false" customHeight="true" outlineLevel="0" collapsed="false">
      <c r="A1508" s="15" t="s">
        <v>2863</v>
      </c>
      <c r="B1508" s="15" t="s">
        <v>2864</v>
      </c>
      <c r="C1508" s="15" t="s">
        <v>148</v>
      </c>
      <c r="E1508" s="15" t="s">
        <v>136</v>
      </c>
      <c r="F1508" s="15" t="s">
        <v>137</v>
      </c>
      <c r="G1508" s="15" t="s">
        <v>2865</v>
      </c>
      <c r="H1508" s="15" t="s">
        <v>136</v>
      </c>
      <c r="I1508" s="15" t="s">
        <v>139</v>
      </c>
      <c r="J1508" s="15" t="s">
        <v>140</v>
      </c>
      <c r="K1508" s="15" t="s">
        <v>2866</v>
      </c>
      <c r="O1508" s="15" t="n">
        <v>33</v>
      </c>
      <c r="P1508" s="15" t="n">
        <v>33</v>
      </c>
      <c r="Y1508" s="15" t="s">
        <v>142</v>
      </c>
      <c r="AB1508" s="15" t="s">
        <v>143</v>
      </c>
    </row>
    <row r="1509" customFormat="false" ht="15" hidden="false" customHeight="true" outlineLevel="0" collapsed="false">
      <c r="A1509" s="15" t="s">
        <v>2863</v>
      </c>
      <c r="B1509" s="15" t="s">
        <v>2864</v>
      </c>
      <c r="C1509" s="15" t="s">
        <v>148</v>
      </c>
      <c r="E1509" s="15" t="s">
        <v>136</v>
      </c>
      <c r="F1509" s="15" t="s">
        <v>137</v>
      </c>
      <c r="G1509" s="15" t="s">
        <v>2865</v>
      </c>
      <c r="H1509" s="15" t="s">
        <v>136</v>
      </c>
      <c r="I1509" s="15" t="s">
        <v>139</v>
      </c>
      <c r="J1509" s="15" t="s">
        <v>150</v>
      </c>
      <c r="K1509" s="15" t="s">
        <v>2867</v>
      </c>
      <c r="N1509" s="15" t="n">
        <v>12</v>
      </c>
      <c r="O1509" s="15" t="n">
        <v>5</v>
      </c>
      <c r="P1509" s="15" t="n">
        <v>17</v>
      </c>
      <c r="Y1509" s="15" t="s">
        <v>142</v>
      </c>
      <c r="AB1509" s="15" t="s">
        <v>143</v>
      </c>
    </row>
    <row r="1510" customFormat="false" ht="15" hidden="false" customHeight="true" outlineLevel="0" collapsed="false">
      <c r="A1510" s="15" t="s">
        <v>2868</v>
      </c>
      <c r="B1510" s="15" t="s">
        <v>2869</v>
      </c>
      <c r="C1510" s="15" t="s">
        <v>134</v>
      </c>
      <c r="D1510" s="15" t="s">
        <v>135</v>
      </c>
      <c r="E1510" s="15" t="s">
        <v>136</v>
      </c>
      <c r="F1510" s="15" t="s">
        <v>137</v>
      </c>
      <c r="G1510" s="15" t="s">
        <v>1125</v>
      </c>
      <c r="H1510" s="15" t="s">
        <v>136</v>
      </c>
      <c r="I1510" s="15" t="s">
        <v>139</v>
      </c>
      <c r="J1510" s="15" t="s">
        <v>150</v>
      </c>
      <c r="K1510" s="15" t="s">
        <v>2870</v>
      </c>
      <c r="L1510" s="15" t="n">
        <v>1</v>
      </c>
      <c r="P1510" s="15" t="n">
        <v>1</v>
      </c>
      <c r="Y1510" s="15" t="s">
        <v>156</v>
      </c>
      <c r="AB1510" s="15" t="s">
        <v>143</v>
      </c>
    </row>
    <row r="1511" customFormat="false" ht="15" hidden="false" customHeight="true" outlineLevel="0" collapsed="false">
      <c r="A1511" s="15" t="s">
        <v>2871</v>
      </c>
      <c r="B1511" s="15" t="s">
        <v>2872</v>
      </c>
      <c r="C1511" s="15" t="s">
        <v>217</v>
      </c>
      <c r="D1511" s="15" t="s">
        <v>235</v>
      </c>
      <c r="E1511" s="15" t="s">
        <v>136</v>
      </c>
      <c r="F1511" s="15" t="s">
        <v>137</v>
      </c>
      <c r="G1511" s="15" t="s">
        <v>2873</v>
      </c>
      <c r="H1511" s="15" t="s">
        <v>136</v>
      </c>
      <c r="I1511" s="15" t="s">
        <v>139</v>
      </c>
      <c r="J1511" s="15" t="s">
        <v>150</v>
      </c>
      <c r="K1511" s="15" t="s">
        <v>2874</v>
      </c>
      <c r="L1511" s="15" t="n">
        <v>48</v>
      </c>
      <c r="P1511" s="15" t="n">
        <v>48</v>
      </c>
      <c r="Y1511" s="15" t="s">
        <v>142</v>
      </c>
      <c r="AB1511" s="15" t="s">
        <v>143</v>
      </c>
    </row>
    <row r="1512" customFormat="false" ht="15" hidden="false" customHeight="true" outlineLevel="0" collapsed="false">
      <c r="A1512" s="15" t="s">
        <v>2875</v>
      </c>
      <c r="B1512" s="15" t="s">
        <v>2876</v>
      </c>
      <c r="C1512" s="15" t="s">
        <v>217</v>
      </c>
      <c r="D1512" s="15" t="s">
        <v>235</v>
      </c>
      <c r="E1512" s="15" t="s">
        <v>136</v>
      </c>
      <c r="F1512" s="15" t="s">
        <v>137</v>
      </c>
      <c r="G1512" s="15" t="s">
        <v>219</v>
      </c>
      <c r="H1512" s="15" t="s">
        <v>136</v>
      </c>
      <c r="I1512" s="15" t="s">
        <v>139</v>
      </c>
      <c r="J1512" s="15" t="s">
        <v>150</v>
      </c>
      <c r="K1512" s="15" t="s">
        <v>2877</v>
      </c>
      <c r="M1512" s="15" t="n">
        <v>8</v>
      </c>
      <c r="P1512" s="15" t="n">
        <v>8</v>
      </c>
      <c r="Y1512" s="15" t="s">
        <v>142</v>
      </c>
      <c r="AB1512" s="15" t="s">
        <v>143</v>
      </c>
    </row>
    <row r="1513" customFormat="false" ht="15" hidden="false" customHeight="true" outlineLevel="0" collapsed="false">
      <c r="A1513" s="15" t="s">
        <v>2878</v>
      </c>
      <c r="B1513" s="15" t="s">
        <v>2879</v>
      </c>
      <c r="C1513" s="15" t="s">
        <v>217</v>
      </c>
      <c r="D1513" s="15" t="s">
        <v>274</v>
      </c>
      <c r="E1513" s="15" t="s">
        <v>136</v>
      </c>
      <c r="F1513" s="15" t="s">
        <v>137</v>
      </c>
      <c r="G1513" s="15" t="s">
        <v>284</v>
      </c>
      <c r="H1513" s="15" t="s">
        <v>136</v>
      </c>
      <c r="I1513" s="15" t="s">
        <v>243</v>
      </c>
      <c r="J1513" s="15" t="s">
        <v>150</v>
      </c>
      <c r="K1513" s="15" t="s">
        <v>2880</v>
      </c>
      <c r="L1513" s="15" t="n">
        <v>257</v>
      </c>
      <c r="M1513" s="15" t="n">
        <v>65</v>
      </c>
      <c r="N1513" s="15" t="n">
        <v>50</v>
      </c>
      <c r="P1513" s="15" t="n">
        <v>372</v>
      </c>
      <c r="Y1513" s="15" t="s">
        <v>142</v>
      </c>
      <c r="AB1513" s="15" t="s">
        <v>143</v>
      </c>
    </row>
    <row r="1514" customFormat="false" ht="15" hidden="false" customHeight="true" outlineLevel="0" collapsed="false">
      <c r="A1514" s="15" t="s">
        <v>2878</v>
      </c>
      <c r="B1514" s="15" t="s">
        <v>2879</v>
      </c>
      <c r="C1514" s="15" t="s">
        <v>217</v>
      </c>
      <c r="D1514" s="15" t="s">
        <v>274</v>
      </c>
      <c r="E1514" s="15" t="s">
        <v>136</v>
      </c>
      <c r="F1514" s="15" t="s">
        <v>137</v>
      </c>
      <c r="G1514" s="15" t="s">
        <v>284</v>
      </c>
      <c r="H1514" s="15" t="s">
        <v>136</v>
      </c>
      <c r="I1514" s="15" t="s">
        <v>243</v>
      </c>
      <c r="J1514" s="15" t="s">
        <v>158</v>
      </c>
      <c r="K1514" s="15" t="s">
        <v>2881</v>
      </c>
      <c r="L1514" s="15" t="n">
        <v>3</v>
      </c>
      <c r="M1514" s="15" t="n">
        <v>10</v>
      </c>
      <c r="N1514" s="15" t="n">
        <v>5</v>
      </c>
      <c r="P1514" s="15" t="n">
        <v>18</v>
      </c>
      <c r="Y1514" s="15" t="s">
        <v>142</v>
      </c>
      <c r="AB1514" s="15" t="s">
        <v>143</v>
      </c>
    </row>
    <row r="1515" customFormat="false" ht="15" hidden="false" customHeight="true" outlineLevel="0" collapsed="false">
      <c r="A1515" s="15" t="s">
        <v>2878</v>
      </c>
      <c r="B1515" s="15" t="s">
        <v>2879</v>
      </c>
      <c r="C1515" s="15" t="s">
        <v>217</v>
      </c>
      <c r="D1515" s="15" t="s">
        <v>274</v>
      </c>
      <c r="E1515" s="15" t="s">
        <v>136</v>
      </c>
      <c r="F1515" s="15" t="s">
        <v>137</v>
      </c>
      <c r="G1515" s="15" t="s">
        <v>284</v>
      </c>
      <c r="H1515" s="15" t="s">
        <v>136</v>
      </c>
      <c r="I1515" s="15" t="s">
        <v>243</v>
      </c>
      <c r="J1515" s="15" t="s">
        <v>169</v>
      </c>
      <c r="K1515" s="15" t="s">
        <v>2882</v>
      </c>
      <c r="N1515" s="15" t="n">
        <v>1</v>
      </c>
      <c r="P1515" s="15" t="n">
        <v>1</v>
      </c>
      <c r="Y1515" s="15" t="s">
        <v>142</v>
      </c>
      <c r="AB1515" s="15" t="s">
        <v>143</v>
      </c>
    </row>
    <row r="1516" customFormat="false" ht="15" hidden="false" customHeight="true" outlineLevel="0" collapsed="false">
      <c r="A1516" s="15" t="s">
        <v>2883</v>
      </c>
      <c r="B1516" s="15" t="s">
        <v>2884</v>
      </c>
      <c r="C1516" s="15" t="s">
        <v>148</v>
      </c>
      <c r="E1516" s="15" t="s">
        <v>136</v>
      </c>
      <c r="F1516" s="15" t="s">
        <v>137</v>
      </c>
      <c r="G1516" s="15" t="s">
        <v>2004</v>
      </c>
      <c r="H1516" s="15" t="s">
        <v>136</v>
      </c>
      <c r="I1516" s="15" t="s">
        <v>139</v>
      </c>
      <c r="J1516" s="15" t="s">
        <v>158</v>
      </c>
      <c r="K1516" s="15" t="s">
        <v>2885</v>
      </c>
      <c r="L1516" s="15" t="n">
        <v>1</v>
      </c>
      <c r="P1516" s="15" t="n">
        <v>1</v>
      </c>
      <c r="Y1516" s="15" t="s">
        <v>156</v>
      </c>
      <c r="AB1516" s="15" t="s">
        <v>143</v>
      </c>
    </row>
    <row r="1517" customFormat="false" ht="15" hidden="false" customHeight="true" outlineLevel="0" collapsed="false">
      <c r="A1517" s="15" t="s">
        <v>2886</v>
      </c>
      <c r="B1517" s="15" t="s">
        <v>2887</v>
      </c>
      <c r="C1517" s="15" t="s">
        <v>148</v>
      </c>
      <c r="E1517" s="15" t="s">
        <v>136</v>
      </c>
      <c r="F1517" s="15" t="s">
        <v>137</v>
      </c>
      <c r="G1517" s="15" t="s">
        <v>136</v>
      </c>
      <c r="H1517" s="15" t="s">
        <v>136</v>
      </c>
      <c r="I1517" s="15" t="s">
        <v>243</v>
      </c>
      <c r="J1517" s="15" t="s">
        <v>140</v>
      </c>
      <c r="K1517" s="15" t="s">
        <v>2888</v>
      </c>
      <c r="L1517" s="15" t="n">
        <v>22</v>
      </c>
      <c r="M1517" s="15" t="n">
        <v>24</v>
      </c>
      <c r="N1517" s="15" t="n">
        <v>27</v>
      </c>
      <c r="O1517" s="15" t="n">
        <v>3</v>
      </c>
      <c r="P1517" s="15" t="n">
        <v>76</v>
      </c>
      <c r="Y1517" s="15" t="s">
        <v>142</v>
      </c>
      <c r="AB1517" s="15" t="s">
        <v>143</v>
      </c>
    </row>
    <row r="1518" customFormat="false" ht="15" hidden="false" customHeight="true" outlineLevel="0" collapsed="false">
      <c r="A1518" s="15" t="s">
        <v>2886</v>
      </c>
      <c r="B1518" s="15" t="s">
        <v>2887</v>
      </c>
      <c r="C1518" s="15" t="s">
        <v>148</v>
      </c>
      <c r="E1518" s="15" t="s">
        <v>136</v>
      </c>
      <c r="F1518" s="15" t="s">
        <v>137</v>
      </c>
      <c r="G1518" s="15" t="s">
        <v>136</v>
      </c>
      <c r="H1518" s="15" t="s">
        <v>136</v>
      </c>
      <c r="I1518" s="15" t="s">
        <v>243</v>
      </c>
      <c r="J1518" s="15" t="s">
        <v>144</v>
      </c>
      <c r="K1518" s="15" t="s">
        <v>2889</v>
      </c>
      <c r="L1518" s="15" t="n">
        <v>15</v>
      </c>
      <c r="N1518" s="15" t="n">
        <v>36</v>
      </c>
      <c r="P1518" s="15" t="n">
        <v>51</v>
      </c>
      <c r="Y1518" s="15" t="s">
        <v>142</v>
      </c>
      <c r="AB1518" s="15" t="s">
        <v>143</v>
      </c>
    </row>
    <row r="1519" customFormat="false" ht="15" hidden="false" customHeight="true" outlineLevel="0" collapsed="false">
      <c r="A1519" s="15" t="s">
        <v>2886</v>
      </c>
      <c r="B1519" s="15" t="s">
        <v>2887</v>
      </c>
      <c r="C1519" s="15" t="s">
        <v>148</v>
      </c>
      <c r="E1519" s="15" t="s">
        <v>136</v>
      </c>
      <c r="F1519" s="15" t="s">
        <v>137</v>
      </c>
      <c r="G1519" s="15" t="s">
        <v>136</v>
      </c>
      <c r="H1519" s="15" t="s">
        <v>136</v>
      </c>
      <c r="I1519" s="15" t="s">
        <v>243</v>
      </c>
      <c r="J1519" s="15" t="s">
        <v>150</v>
      </c>
      <c r="K1519" s="15" t="s">
        <v>2890</v>
      </c>
      <c r="M1519" s="15" t="n">
        <v>1</v>
      </c>
      <c r="N1519" s="15" t="n">
        <v>47</v>
      </c>
      <c r="O1519" s="15" t="n">
        <v>31</v>
      </c>
      <c r="P1519" s="15" t="n">
        <v>79</v>
      </c>
      <c r="Y1519" s="15" t="s">
        <v>142</v>
      </c>
      <c r="AB1519" s="15" t="s">
        <v>143</v>
      </c>
    </row>
    <row r="1520" customFormat="false" ht="15" hidden="false" customHeight="true" outlineLevel="0" collapsed="false">
      <c r="A1520" s="15" t="s">
        <v>2886</v>
      </c>
      <c r="B1520" s="15" t="s">
        <v>2887</v>
      </c>
      <c r="C1520" s="15" t="s">
        <v>148</v>
      </c>
      <c r="E1520" s="15" t="s">
        <v>136</v>
      </c>
      <c r="F1520" s="15" t="s">
        <v>137</v>
      </c>
      <c r="G1520" s="15" t="s">
        <v>136</v>
      </c>
      <c r="H1520" s="15" t="s">
        <v>136</v>
      </c>
      <c r="I1520" s="15" t="s">
        <v>243</v>
      </c>
      <c r="J1520" s="15" t="s">
        <v>158</v>
      </c>
      <c r="K1520" s="15" t="s">
        <v>2891</v>
      </c>
      <c r="M1520" s="15" t="n">
        <v>2</v>
      </c>
      <c r="O1520" s="15" t="n">
        <v>3</v>
      </c>
      <c r="P1520" s="15" t="n">
        <v>5</v>
      </c>
      <c r="Y1520" s="15" t="s">
        <v>142</v>
      </c>
      <c r="AB1520" s="15" t="s">
        <v>143</v>
      </c>
    </row>
    <row r="1521" customFormat="false" ht="15" hidden="false" customHeight="true" outlineLevel="0" collapsed="false">
      <c r="A1521" s="15" t="s">
        <v>2892</v>
      </c>
      <c r="B1521" s="15" t="s">
        <v>2893</v>
      </c>
      <c r="C1521" s="15" t="s">
        <v>148</v>
      </c>
      <c r="E1521" s="15" t="s">
        <v>136</v>
      </c>
      <c r="F1521" s="15" t="s">
        <v>137</v>
      </c>
      <c r="G1521" s="15" t="s">
        <v>136</v>
      </c>
      <c r="H1521" s="15" t="s">
        <v>136</v>
      </c>
      <c r="I1521" s="15" t="s">
        <v>139</v>
      </c>
      <c r="J1521" s="15" t="s">
        <v>150</v>
      </c>
      <c r="K1521" s="15" t="s">
        <v>2894</v>
      </c>
      <c r="N1521" s="15" t="n">
        <v>4</v>
      </c>
      <c r="P1521" s="15" t="n">
        <v>4</v>
      </c>
      <c r="Y1521" s="15" t="s">
        <v>142</v>
      </c>
      <c r="AB1521" s="15" t="s">
        <v>143</v>
      </c>
    </row>
    <row r="1522" customFormat="false" ht="15" hidden="false" customHeight="true" outlineLevel="0" collapsed="false">
      <c r="A1522" s="15" t="s">
        <v>2895</v>
      </c>
      <c r="B1522" s="15" t="s">
        <v>2896</v>
      </c>
      <c r="C1522" s="15" t="s">
        <v>148</v>
      </c>
      <c r="E1522" s="15" t="s">
        <v>136</v>
      </c>
      <c r="F1522" s="15" t="s">
        <v>137</v>
      </c>
      <c r="G1522" s="15" t="s">
        <v>2475</v>
      </c>
      <c r="H1522" s="15" t="s">
        <v>136</v>
      </c>
      <c r="I1522" s="15" t="s">
        <v>139</v>
      </c>
      <c r="J1522" s="15" t="s">
        <v>158</v>
      </c>
      <c r="K1522" s="15" t="s">
        <v>2897</v>
      </c>
      <c r="L1522" s="15" t="n">
        <v>10</v>
      </c>
      <c r="P1522" s="15" t="n">
        <v>10</v>
      </c>
      <c r="Y1522" s="15" t="s">
        <v>142</v>
      </c>
      <c r="AB1522" s="15" t="s">
        <v>143</v>
      </c>
    </row>
    <row r="1523" customFormat="false" ht="15" hidden="false" customHeight="true" outlineLevel="0" collapsed="false">
      <c r="A1523" s="15" t="s">
        <v>2898</v>
      </c>
      <c r="B1523" s="15" t="s">
        <v>2899</v>
      </c>
      <c r="C1523" s="15" t="s">
        <v>134</v>
      </c>
      <c r="D1523" s="15" t="s">
        <v>541</v>
      </c>
      <c r="E1523" s="15" t="s">
        <v>136</v>
      </c>
      <c r="F1523" s="15" t="s">
        <v>137</v>
      </c>
      <c r="G1523" s="15" t="s">
        <v>2900</v>
      </c>
      <c r="H1523" s="15" t="s">
        <v>136</v>
      </c>
      <c r="I1523" s="15" t="s">
        <v>243</v>
      </c>
      <c r="J1523" s="15" t="s">
        <v>140</v>
      </c>
      <c r="K1523" s="15" t="s">
        <v>2901</v>
      </c>
      <c r="L1523" s="15" t="n">
        <v>35</v>
      </c>
      <c r="M1523" s="15" t="n">
        <v>33</v>
      </c>
      <c r="N1523" s="15" t="n">
        <v>51</v>
      </c>
      <c r="O1523" s="15" t="n">
        <v>10</v>
      </c>
      <c r="P1523" s="15" t="n">
        <v>129</v>
      </c>
      <c r="Y1523" s="15" t="s">
        <v>142</v>
      </c>
      <c r="AB1523" s="15" t="s">
        <v>143</v>
      </c>
    </row>
    <row r="1524" customFormat="false" ht="15" hidden="false" customHeight="true" outlineLevel="0" collapsed="false">
      <c r="A1524" s="15" t="s">
        <v>2898</v>
      </c>
      <c r="B1524" s="15" t="s">
        <v>2899</v>
      </c>
      <c r="C1524" s="15" t="s">
        <v>134</v>
      </c>
      <c r="D1524" s="15" t="s">
        <v>541</v>
      </c>
      <c r="E1524" s="15" t="s">
        <v>136</v>
      </c>
      <c r="F1524" s="15" t="s">
        <v>137</v>
      </c>
      <c r="G1524" s="15" t="s">
        <v>2900</v>
      </c>
      <c r="H1524" s="15" t="s">
        <v>136</v>
      </c>
      <c r="I1524" s="15" t="s">
        <v>243</v>
      </c>
      <c r="J1524" s="15" t="s">
        <v>144</v>
      </c>
      <c r="K1524" s="15" t="s">
        <v>2902</v>
      </c>
      <c r="L1524" s="15" t="n">
        <v>41</v>
      </c>
      <c r="M1524" s="15" t="n">
        <v>9</v>
      </c>
      <c r="N1524" s="15" t="n">
        <v>17</v>
      </c>
      <c r="P1524" s="15" t="n">
        <v>67</v>
      </c>
      <c r="Y1524" s="15" t="s">
        <v>142</v>
      </c>
      <c r="AB1524" s="15" t="s">
        <v>143</v>
      </c>
    </row>
    <row r="1525" customFormat="false" ht="15" hidden="false" customHeight="true" outlineLevel="0" collapsed="false">
      <c r="A1525" s="15" t="s">
        <v>2898</v>
      </c>
      <c r="B1525" s="15" t="s">
        <v>2899</v>
      </c>
      <c r="C1525" s="15" t="s">
        <v>134</v>
      </c>
      <c r="D1525" s="15" t="s">
        <v>541</v>
      </c>
      <c r="E1525" s="15" t="s">
        <v>136</v>
      </c>
      <c r="F1525" s="15" t="s">
        <v>137</v>
      </c>
      <c r="G1525" s="15" t="s">
        <v>2900</v>
      </c>
      <c r="H1525" s="15" t="s">
        <v>136</v>
      </c>
      <c r="I1525" s="15" t="s">
        <v>243</v>
      </c>
      <c r="J1525" s="15" t="s">
        <v>150</v>
      </c>
      <c r="K1525" s="15" t="s">
        <v>2903</v>
      </c>
      <c r="L1525" s="15" t="n">
        <v>438</v>
      </c>
      <c r="M1525" s="15" t="n">
        <v>559</v>
      </c>
      <c r="N1525" s="15" t="n">
        <v>198</v>
      </c>
      <c r="O1525" s="15" t="n">
        <v>517</v>
      </c>
      <c r="P1525" s="15" t="n">
        <v>1712</v>
      </c>
      <c r="Y1525" s="15" t="s">
        <v>142</v>
      </c>
      <c r="AB1525" s="15" t="s">
        <v>143</v>
      </c>
    </row>
    <row r="1526" customFormat="false" ht="15" hidden="false" customHeight="true" outlineLevel="0" collapsed="false">
      <c r="A1526" s="15" t="s">
        <v>2898</v>
      </c>
      <c r="B1526" s="15" t="s">
        <v>2899</v>
      </c>
      <c r="C1526" s="15" t="s">
        <v>134</v>
      </c>
      <c r="D1526" s="15" t="s">
        <v>541</v>
      </c>
      <c r="E1526" s="15" t="s">
        <v>136</v>
      </c>
      <c r="F1526" s="15" t="s">
        <v>137</v>
      </c>
      <c r="G1526" s="15" t="s">
        <v>2900</v>
      </c>
      <c r="H1526" s="15" t="s">
        <v>136</v>
      </c>
      <c r="I1526" s="15" t="s">
        <v>243</v>
      </c>
      <c r="J1526" s="15" t="s">
        <v>166</v>
      </c>
      <c r="K1526" s="15" t="s">
        <v>2904</v>
      </c>
      <c r="O1526" s="15" t="n">
        <v>4</v>
      </c>
      <c r="P1526" s="15" t="n">
        <v>4</v>
      </c>
      <c r="Y1526" s="15" t="s">
        <v>142</v>
      </c>
      <c r="AB1526" s="15" t="s">
        <v>143</v>
      </c>
    </row>
    <row r="1527" customFormat="false" ht="15" hidden="false" customHeight="true" outlineLevel="0" collapsed="false">
      <c r="A1527" s="15" t="s">
        <v>2898</v>
      </c>
      <c r="B1527" s="15" t="s">
        <v>2899</v>
      </c>
      <c r="C1527" s="15" t="s">
        <v>134</v>
      </c>
      <c r="D1527" s="15" t="s">
        <v>541</v>
      </c>
      <c r="E1527" s="15" t="s">
        <v>136</v>
      </c>
      <c r="F1527" s="15" t="s">
        <v>137</v>
      </c>
      <c r="G1527" s="15" t="s">
        <v>2900</v>
      </c>
      <c r="H1527" s="15" t="s">
        <v>136</v>
      </c>
      <c r="I1527" s="15" t="s">
        <v>243</v>
      </c>
      <c r="J1527" s="15" t="s">
        <v>158</v>
      </c>
      <c r="K1527" s="15" t="s">
        <v>2905</v>
      </c>
      <c r="L1527" s="15" t="n">
        <v>6</v>
      </c>
      <c r="M1527" s="15" t="n">
        <v>24</v>
      </c>
      <c r="N1527" s="15" t="n">
        <v>10</v>
      </c>
      <c r="O1527" s="15" t="n">
        <v>6</v>
      </c>
      <c r="P1527" s="15" t="n">
        <v>46</v>
      </c>
      <c r="Y1527" s="15" t="s">
        <v>142</v>
      </c>
      <c r="AB1527" s="15" t="s">
        <v>143</v>
      </c>
    </row>
    <row r="1528" customFormat="false" ht="15" hidden="false" customHeight="true" outlineLevel="0" collapsed="false">
      <c r="A1528" s="15" t="s">
        <v>2906</v>
      </c>
      <c r="B1528" s="15" t="s">
        <v>2907</v>
      </c>
      <c r="C1528" s="15" t="s">
        <v>134</v>
      </c>
      <c r="D1528" s="15" t="s">
        <v>135</v>
      </c>
      <c r="E1528" s="15" t="s">
        <v>136</v>
      </c>
      <c r="F1528" s="15" t="s">
        <v>137</v>
      </c>
      <c r="G1528" s="15" t="s">
        <v>336</v>
      </c>
      <c r="H1528" s="15" t="s">
        <v>136</v>
      </c>
      <c r="I1528" s="15" t="s">
        <v>139</v>
      </c>
      <c r="J1528" s="15" t="s">
        <v>150</v>
      </c>
      <c r="K1528" s="15" t="s">
        <v>2908</v>
      </c>
      <c r="L1528" s="15" t="n">
        <v>113</v>
      </c>
      <c r="M1528" s="15" t="n">
        <v>189</v>
      </c>
      <c r="P1528" s="15" t="n">
        <v>302</v>
      </c>
      <c r="Y1528" s="15" t="s">
        <v>142</v>
      </c>
      <c r="AB1528" s="15" t="s">
        <v>143</v>
      </c>
    </row>
    <row r="1529" customFormat="false" ht="15" hidden="false" customHeight="true" outlineLevel="0" collapsed="false">
      <c r="A1529" s="15" t="s">
        <v>2906</v>
      </c>
      <c r="B1529" s="15" t="s">
        <v>2907</v>
      </c>
      <c r="C1529" s="15" t="s">
        <v>134</v>
      </c>
      <c r="D1529" s="15" t="s">
        <v>135</v>
      </c>
      <c r="E1529" s="15" t="s">
        <v>136</v>
      </c>
      <c r="F1529" s="15" t="s">
        <v>137</v>
      </c>
      <c r="G1529" s="15" t="s">
        <v>336</v>
      </c>
      <c r="H1529" s="15" t="s">
        <v>136</v>
      </c>
      <c r="I1529" s="15" t="s">
        <v>139</v>
      </c>
      <c r="J1529" s="15" t="s">
        <v>158</v>
      </c>
      <c r="K1529" s="15" t="s">
        <v>2909</v>
      </c>
      <c r="L1529" s="15" t="n">
        <v>39</v>
      </c>
      <c r="M1529" s="15" t="n">
        <v>95</v>
      </c>
      <c r="P1529" s="15" t="n">
        <v>134</v>
      </c>
      <c r="Y1529" s="15" t="s">
        <v>142</v>
      </c>
      <c r="AB1529" s="15" t="s">
        <v>143</v>
      </c>
    </row>
    <row r="1530" customFormat="false" ht="15" hidden="false" customHeight="true" outlineLevel="0" collapsed="false">
      <c r="A1530" s="15" t="s">
        <v>2910</v>
      </c>
      <c r="B1530" s="15" t="s">
        <v>2911</v>
      </c>
      <c r="C1530" s="15" t="s">
        <v>134</v>
      </c>
      <c r="D1530" s="15" t="s">
        <v>177</v>
      </c>
      <c r="E1530" s="15" t="s">
        <v>136</v>
      </c>
      <c r="F1530" s="15" t="s">
        <v>137</v>
      </c>
      <c r="G1530" s="15" t="s">
        <v>1068</v>
      </c>
      <c r="H1530" s="15" t="s">
        <v>136</v>
      </c>
      <c r="I1530" s="15" t="s">
        <v>139</v>
      </c>
      <c r="J1530" s="15" t="s">
        <v>158</v>
      </c>
      <c r="K1530" s="15" t="s">
        <v>2912</v>
      </c>
      <c r="N1530" s="15" t="n">
        <v>100</v>
      </c>
      <c r="O1530" s="15" t="n">
        <v>25</v>
      </c>
      <c r="P1530" s="15" t="n">
        <v>125</v>
      </c>
      <c r="Y1530" s="15" t="s">
        <v>1070</v>
      </c>
      <c r="AB1530" s="15" t="s">
        <v>143</v>
      </c>
    </row>
    <row r="1531" customFormat="false" ht="15" hidden="false" customHeight="true" outlineLevel="0" collapsed="false">
      <c r="A1531" s="15" t="s">
        <v>2913</v>
      </c>
      <c r="B1531" s="15" t="s">
        <v>2914</v>
      </c>
      <c r="C1531" s="15" t="s">
        <v>217</v>
      </c>
      <c r="D1531" s="15" t="s">
        <v>274</v>
      </c>
      <c r="E1531" s="15" t="s">
        <v>136</v>
      </c>
      <c r="F1531" s="15" t="s">
        <v>137</v>
      </c>
      <c r="G1531" s="15" t="s">
        <v>1577</v>
      </c>
      <c r="H1531" s="15" t="s">
        <v>136</v>
      </c>
      <c r="I1531" s="15" t="s">
        <v>243</v>
      </c>
      <c r="J1531" s="15" t="s">
        <v>140</v>
      </c>
      <c r="K1531" s="15" t="s">
        <v>2915</v>
      </c>
      <c r="L1531" s="15" t="n">
        <v>144</v>
      </c>
      <c r="M1531" s="15" t="n">
        <v>44</v>
      </c>
      <c r="N1531" s="15" t="n">
        <v>53</v>
      </c>
      <c r="O1531" s="15" t="n">
        <v>25</v>
      </c>
      <c r="P1531" s="15" t="n">
        <v>266</v>
      </c>
      <c r="Y1531" s="15" t="s">
        <v>156</v>
      </c>
      <c r="Z1531" s="15" t="n">
        <v>2</v>
      </c>
      <c r="AA1531" s="15" t="s">
        <v>277</v>
      </c>
      <c r="AB1531" s="15" t="s">
        <v>143</v>
      </c>
    </row>
    <row r="1532" customFormat="false" ht="15" hidden="false" customHeight="true" outlineLevel="0" collapsed="false">
      <c r="A1532" s="15" t="s">
        <v>2913</v>
      </c>
      <c r="B1532" s="15" t="s">
        <v>2914</v>
      </c>
      <c r="C1532" s="15" t="s">
        <v>217</v>
      </c>
      <c r="D1532" s="15" t="s">
        <v>274</v>
      </c>
      <c r="E1532" s="15" t="s">
        <v>136</v>
      </c>
      <c r="F1532" s="15" t="s">
        <v>137</v>
      </c>
      <c r="G1532" s="15" t="s">
        <v>1577</v>
      </c>
      <c r="H1532" s="15" t="s">
        <v>136</v>
      </c>
      <c r="I1532" s="15" t="s">
        <v>243</v>
      </c>
      <c r="J1532" s="15" t="s">
        <v>144</v>
      </c>
      <c r="K1532" s="15" t="s">
        <v>2916</v>
      </c>
      <c r="M1532" s="15" t="n">
        <v>2</v>
      </c>
      <c r="N1532" s="15" t="n">
        <v>1</v>
      </c>
      <c r="P1532" s="15" t="n">
        <v>3</v>
      </c>
      <c r="Y1532" s="15" t="s">
        <v>156</v>
      </c>
      <c r="Z1532" s="15" t="n">
        <v>2</v>
      </c>
      <c r="AA1532" s="15" t="s">
        <v>277</v>
      </c>
      <c r="AB1532" s="15" t="s">
        <v>143</v>
      </c>
    </row>
    <row r="1533" customFormat="false" ht="15" hidden="false" customHeight="true" outlineLevel="0" collapsed="false">
      <c r="A1533" s="15" t="s">
        <v>2913</v>
      </c>
      <c r="B1533" s="15" t="s">
        <v>2914</v>
      </c>
      <c r="C1533" s="15" t="s">
        <v>217</v>
      </c>
      <c r="D1533" s="15" t="s">
        <v>274</v>
      </c>
      <c r="E1533" s="15" t="s">
        <v>136</v>
      </c>
      <c r="F1533" s="15" t="s">
        <v>137</v>
      </c>
      <c r="G1533" s="15" t="s">
        <v>1577</v>
      </c>
      <c r="H1533" s="15" t="s">
        <v>136</v>
      </c>
      <c r="I1533" s="15" t="s">
        <v>243</v>
      </c>
      <c r="J1533" s="15" t="s">
        <v>150</v>
      </c>
      <c r="K1533" s="15" t="s">
        <v>2917</v>
      </c>
      <c r="L1533" s="15" t="n">
        <v>1425</v>
      </c>
      <c r="M1533" s="15" t="n">
        <v>1510</v>
      </c>
      <c r="N1533" s="15" t="n">
        <v>1458</v>
      </c>
      <c r="O1533" s="15" t="n">
        <v>394</v>
      </c>
      <c r="P1533" s="15" t="n">
        <v>4787</v>
      </c>
      <c r="Y1533" s="15" t="s">
        <v>156</v>
      </c>
      <c r="Z1533" s="15" t="n">
        <v>2</v>
      </c>
      <c r="AA1533" s="15" t="s">
        <v>277</v>
      </c>
      <c r="AB1533" s="15" t="s">
        <v>143</v>
      </c>
    </row>
    <row r="1534" customFormat="false" ht="15" hidden="false" customHeight="true" outlineLevel="0" collapsed="false">
      <c r="A1534" s="15" t="s">
        <v>2913</v>
      </c>
      <c r="B1534" s="15" t="s">
        <v>2914</v>
      </c>
      <c r="C1534" s="15" t="s">
        <v>217</v>
      </c>
      <c r="D1534" s="15" t="s">
        <v>274</v>
      </c>
      <c r="E1534" s="15" t="s">
        <v>136</v>
      </c>
      <c r="F1534" s="15" t="s">
        <v>137</v>
      </c>
      <c r="G1534" s="15" t="s">
        <v>1577</v>
      </c>
      <c r="H1534" s="15" t="s">
        <v>136</v>
      </c>
      <c r="I1534" s="15" t="s">
        <v>243</v>
      </c>
      <c r="J1534" s="15" t="s">
        <v>166</v>
      </c>
      <c r="K1534" s="15" t="s">
        <v>2918</v>
      </c>
      <c r="N1534" s="15" t="n">
        <v>4</v>
      </c>
      <c r="O1534" s="15" t="n">
        <v>6</v>
      </c>
      <c r="P1534" s="15" t="n">
        <v>10</v>
      </c>
      <c r="Y1534" s="15" t="s">
        <v>156</v>
      </c>
      <c r="Z1534" s="15" t="n">
        <v>2</v>
      </c>
      <c r="AA1534" s="15" t="s">
        <v>277</v>
      </c>
      <c r="AB1534" s="15" t="s">
        <v>143</v>
      </c>
    </row>
    <row r="1535" customFormat="false" ht="15" hidden="false" customHeight="true" outlineLevel="0" collapsed="false">
      <c r="A1535" s="15" t="s">
        <v>2913</v>
      </c>
      <c r="B1535" s="15" t="s">
        <v>2914</v>
      </c>
      <c r="C1535" s="15" t="s">
        <v>217</v>
      </c>
      <c r="D1535" s="15" t="s">
        <v>274</v>
      </c>
      <c r="E1535" s="15" t="s">
        <v>136</v>
      </c>
      <c r="F1535" s="15" t="s">
        <v>137</v>
      </c>
      <c r="G1535" s="15" t="s">
        <v>1577</v>
      </c>
      <c r="H1535" s="15" t="s">
        <v>136</v>
      </c>
      <c r="I1535" s="15" t="s">
        <v>243</v>
      </c>
      <c r="J1535" s="15" t="s">
        <v>158</v>
      </c>
      <c r="K1535" s="15" t="s">
        <v>2919</v>
      </c>
      <c r="L1535" s="15" t="n">
        <v>285</v>
      </c>
      <c r="M1535" s="15" t="n">
        <v>313</v>
      </c>
      <c r="N1535" s="15" t="n">
        <v>410</v>
      </c>
      <c r="O1535" s="15" t="n">
        <v>114</v>
      </c>
      <c r="P1535" s="15" t="n">
        <v>1122</v>
      </c>
      <c r="Y1535" s="15" t="s">
        <v>156</v>
      </c>
      <c r="Z1535" s="15" t="n">
        <v>2</v>
      </c>
      <c r="AA1535" s="15" t="s">
        <v>277</v>
      </c>
      <c r="AB1535" s="15" t="s">
        <v>143</v>
      </c>
    </row>
    <row r="1536" customFormat="false" ht="15" hidden="false" customHeight="true" outlineLevel="0" collapsed="false">
      <c r="A1536" s="15" t="s">
        <v>2913</v>
      </c>
      <c r="B1536" s="15" t="s">
        <v>2914</v>
      </c>
      <c r="C1536" s="15" t="s">
        <v>217</v>
      </c>
      <c r="D1536" s="15" t="s">
        <v>274</v>
      </c>
      <c r="E1536" s="15" t="s">
        <v>136</v>
      </c>
      <c r="F1536" s="15" t="s">
        <v>137</v>
      </c>
      <c r="G1536" s="15" t="s">
        <v>1577</v>
      </c>
      <c r="H1536" s="15" t="s">
        <v>136</v>
      </c>
      <c r="I1536" s="15" t="s">
        <v>243</v>
      </c>
      <c r="J1536" s="15" t="s">
        <v>169</v>
      </c>
      <c r="K1536" s="15" t="s">
        <v>2920</v>
      </c>
      <c r="L1536" s="15" t="n">
        <v>4</v>
      </c>
      <c r="M1536" s="15" t="n">
        <v>16</v>
      </c>
      <c r="N1536" s="15" t="n">
        <v>52</v>
      </c>
      <c r="O1536" s="15" t="n">
        <v>2</v>
      </c>
      <c r="P1536" s="15" t="n">
        <v>74</v>
      </c>
      <c r="Y1536" s="15" t="s">
        <v>156</v>
      </c>
      <c r="Z1536" s="15" t="n">
        <v>2</v>
      </c>
      <c r="AA1536" s="15" t="s">
        <v>277</v>
      </c>
      <c r="AB1536" s="15" t="s">
        <v>143</v>
      </c>
    </row>
    <row r="1537" customFormat="false" ht="15" hidden="false" customHeight="true" outlineLevel="0" collapsed="false">
      <c r="A1537" s="15" t="s">
        <v>2921</v>
      </c>
      <c r="B1537" s="15" t="s">
        <v>2922</v>
      </c>
      <c r="C1537" s="15" t="s">
        <v>148</v>
      </c>
      <c r="E1537" s="15" t="s">
        <v>136</v>
      </c>
      <c r="F1537" s="15" t="s">
        <v>137</v>
      </c>
      <c r="G1537" s="15" t="s">
        <v>608</v>
      </c>
      <c r="H1537" s="15" t="s">
        <v>136</v>
      </c>
      <c r="I1537" s="15" t="s">
        <v>139</v>
      </c>
      <c r="J1537" s="15" t="s">
        <v>150</v>
      </c>
      <c r="K1537" s="15" t="s">
        <v>2923</v>
      </c>
      <c r="M1537" s="15" t="n">
        <v>26</v>
      </c>
      <c r="P1537" s="15" t="n">
        <v>26</v>
      </c>
      <c r="Y1537" s="15" t="s">
        <v>156</v>
      </c>
      <c r="AB1537" s="15" t="s">
        <v>143</v>
      </c>
    </row>
    <row r="1538" customFormat="false" ht="15" hidden="false" customHeight="true" outlineLevel="0" collapsed="false">
      <c r="A1538" s="15" t="s">
        <v>2921</v>
      </c>
      <c r="B1538" s="15" t="s">
        <v>2922</v>
      </c>
      <c r="C1538" s="15" t="s">
        <v>148</v>
      </c>
      <c r="E1538" s="15" t="s">
        <v>136</v>
      </c>
      <c r="F1538" s="15" t="s">
        <v>137</v>
      </c>
      <c r="G1538" s="15" t="s">
        <v>608</v>
      </c>
      <c r="H1538" s="15" t="s">
        <v>136</v>
      </c>
      <c r="I1538" s="15" t="s">
        <v>139</v>
      </c>
      <c r="J1538" s="15" t="s">
        <v>158</v>
      </c>
      <c r="K1538" s="15" t="s">
        <v>2924</v>
      </c>
      <c r="M1538" s="15" t="n">
        <v>9</v>
      </c>
      <c r="N1538" s="15" t="n">
        <v>0</v>
      </c>
      <c r="P1538" s="15" t="n">
        <v>9</v>
      </c>
      <c r="Y1538" s="15" t="s">
        <v>156</v>
      </c>
      <c r="AB1538" s="15" t="s">
        <v>143</v>
      </c>
    </row>
    <row r="1539" customFormat="false" ht="15" hidden="false" customHeight="true" outlineLevel="0" collapsed="false">
      <c r="A1539" s="15" t="s">
        <v>2921</v>
      </c>
      <c r="B1539" s="15" t="s">
        <v>2922</v>
      </c>
      <c r="C1539" s="15" t="s">
        <v>148</v>
      </c>
      <c r="E1539" s="15" t="s">
        <v>136</v>
      </c>
      <c r="F1539" s="15" t="s">
        <v>137</v>
      </c>
      <c r="G1539" s="15" t="s">
        <v>608</v>
      </c>
      <c r="H1539" s="15" t="s">
        <v>136</v>
      </c>
      <c r="I1539" s="15" t="s">
        <v>139</v>
      </c>
      <c r="J1539" s="15" t="s">
        <v>169</v>
      </c>
      <c r="K1539" s="15" t="s">
        <v>2925</v>
      </c>
      <c r="L1539" s="15" t="n">
        <v>6</v>
      </c>
      <c r="P1539" s="15" t="n">
        <v>6</v>
      </c>
      <c r="Y1539" s="15" t="s">
        <v>156</v>
      </c>
      <c r="AB1539" s="15" t="s">
        <v>143</v>
      </c>
    </row>
    <row r="1540" customFormat="false" ht="15" hidden="false" customHeight="true" outlineLevel="0" collapsed="false">
      <c r="A1540" s="15" t="s">
        <v>2926</v>
      </c>
      <c r="B1540" s="15" t="s">
        <v>2927</v>
      </c>
      <c r="C1540" s="15" t="s">
        <v>134</v>
      </c>
      <c r="D1540" s="15" t="s">
        <v>135</v>
      </c>
      <c r="E1540" s="15" t="s">
        <v>136</v>
      </c>
      <c r="F1540" s="15" t="s">
        <v>137</v>
      </c>
      <c r="G1540" s="15" t="s">
        <v>2928</v>
      </c>
      <c r="H1540" s="15" t="s">
        <v>136</v>
      </c>
      <c r="I1540" s="15" t="s">
        <v>243</v>
      </c>
      <c r="J1540" s="15" t="s">
        <v>140</v>
      </c>
      <c r="K1540" s="15" t="s">
        <v>2929</v>
      </c>
      <c r="L1540" s="15" t="n">
        <v>262</v>
      </c>
      <c r="M1540" s="15" t="n">
        <v>68</v>
      </c>
      <c r="N1540" s="15" t="n">
        <v>22</v>
      </c>
      <c r="O1540" s="15" t="n">
        <v>1</v>
      </c>
      <c r="P1540" s="15" t="n">
        <v>353</v>
      </c>
      <c r="Y1540" s="15" t="s">
        <v>142</v>
      </c>
      <c r="AB1540" s="15" t="s">
        <v>143</v>
      </c>
    </row>
    <row r="1541" customFormat="false" ht="15" hidden="false" customHeight="true" outlineLevel="0" collapsed="false">
      <c r="A1541" s="15" t="s">
        <v>2926</v>
      </c>
      <c r="B1541" s="15" t="s">
        <v>2927</v>
      </c>
      <c r="C1541" s="15" t="s">
        <v>134</v>
      </c>
      <c r="D1541" s="15" t="s">
        <v>135</v>
      </c>
      <c r="E1541" s="15" t="s">
        <v>136</v>
      </c>
      <c r="F1541" s="15" t="s">
        <v>137</v>
      </c>
      <c r="G1541" s="15" t="s">
        <v>2928</v>
      </c>
      <c r="H1541" s="15" t="s">
        <v>136</v>
      </c>
      <c r="I1541" s="15" t="s">
        <v>243</v>
      </c>
      <c r="J1541" s="15" t="s">
        <v>150</v>
      </c>
      <c r="K1541" s="15" t="s">
        <v>2930</v>
      </c>
      <c r="L1541" s="15" t="n">
        <v>157</v>
      </c>
      <c r="M1541" s="15" t="n">
        <v>311</v>
      </c>
      <c r="N1541" s="15" t="n">
        <v>281</v>
      </c>
      <c r="O1541" s="15" t="n">
        <v>81</v>
      </c>
      <c r="P1541" s="15" t="n">
        <v>830</v>
      </c>
      <c r="Y1541" s="15" t="s">
        <v>142</v>
      </c>
      <c r="AB1541" s="15" t="s">
        <v>143</v>
      </c>
    </row>
    <row r="1542" customFormat="false" ht="15" hidden="false" customHeight="true" outlineLevel="0" collapsed="false">
      <c r="A1542" s="15" t="s">
        <v>2926</v>
      </c>
      <c r="B1542" s="15" t="s">
        <v>2927</v>
      </c>
      <c r="C1542" s="15" t="s">
        <v>134</v>
      </c>
      <c r="D1542" s="15" t="s">
        <v>135</v>
      </c>
      <c r="E1542" s="15" t="s">
        <v>136</v>
      </c>
      <c r="F1542" s="15" t="s">
        <v>137</v>
      </c>
      <c r="G1542" s="15" t="s">
        <v>2928</v>
      </c>
      <c r="H1542" s="15" t="s">
        <v>136</v>
      </c>
      <c r="I1542" s="15" t="s">
        <v>243</v>
      </c>
      <c r="J1542" s="15" t="s">
        <v>166</v>
      </c>
      <c r="K1542" s="15" t="s">
        <v>2931</v>
      </c>
      <c r="N1542" s="15" t="n">
        <v>75</v>
      </c>
      <c r="P1542" s="15" t="n">
        <v>75</v>
      </c>
      <c r="Y1542" s="15" t="s">
        <v>142</v>
      </c>
      <c r="AB1542" s="15" t="s">
        <v>143</v>
      </c>
    </row>
    <row r="1543" customFormat="false" ht="15" hidden="false" customHeight="true" outlineLevel="0" collapsed="false">
      <c r="A1543" s="15" t="s">
        <v>2926</v>
      </c>
      <c r="B1543" s="15" t="s">
        <v>2927</v>
      </c>
      <c r="C1543" s="15" t="s">
        <v>134</v>
      </c>
      <c r="D1543" s="15" t="s">
        <v>135</v>
      </c>
      <c r="E1543" s="15" t="s">
        <v>136</v>
      </c>
      <c r="F1543" s="15" t="s">
        <v>137</v>
      </c>
      <c r="G1543" s="15" t="s">
        <v>2928</v>
      </c>
      <c r="H1543" s="15" t="s">
        <v>136</v>
      </c>
      <c r="I1543" s="15" t="s">
        <v>243</v>
      </c>
      <c r="J1543" s="15" t="s">
        <v>158</v>
      </c>
      <c r="K1543" s="15" t="s">
        <v>2932</v>
      </c>
      <c r="L1543" s="15" t="n">
        <v>7</v>
      </c>
      <c r="M1543" s="15" t="n">
        <v>45</v>
      </c>
      <c r="N1543" s="15" t="n">
        <v>85</v>
      </c>
      <c r="O1543" s="15" t="n">
        <v>8</v>
      </c>
      <c r="P1543" s="15" t="n">
        <v>145</v>
      </c>
      <c r="Y1543" s="15" t="s">
        <v>142</v>
      </c>
      <c r="AB1543" s="15" t="s">
        <v>143</v>
      </c>
    </row>
    <row r="1544" customFormat="false" ht="15" hidden="false" customHeight="true" outlineLevel="0" collapsed="false">
      <c r="A1544" s="15" t="s">
        <v>2926</v>
      </c>
      <c r="B1544" s="15" t="s">
        <v>2927</v>
      </c>
      <c r="C1544" s="15" t="s">
        <v>134</v>
      </c>
      <c r="D1544" s="15" t="s">
        <v>135</v>
      </c>
      <c r="E1544" s="15" t="s">
        <v>136</v>
      </c>
      <c r="F1544" s="15" t="s">
        <v>137</v>
      </c>
      <c r="G1544" s="15" t="s">
        <v>2928</v>
      </c>
      <c r="H1544" s="15" t="s">
        <v>136</v>
      </c>
      <c r="I1544" s="15" t="s">
        <v>243</v>
      </c>
      <c r="J1544" s="15" t="s">
        <v>169</v>
      </c>
      <c r="K1544" s="15" t="s">
        <v>2933</v>
      </c>
      <c r="N1544" s="15" t="n">
        <v>1</v>
      </c>
      <c r="O1544" s="15" t="n">
        <v>2</v>
      </c>
      <c r="P1544" s="15" t="n">
        <v>3</v>
      </c>
      <c r="Y1544" s="15" t="s">
        <v>142</v>
      </c>
      <c r="AB1544" s="15" t="s">
        <v>143</v>
      </c>
    </row>
    <row r="1545" customFormat="false" ht="15" hidden="false" customHeight="true" outlineLevel="0" collapsed="false">
      <c r="A1545" s="15" t="s">
        <v>2934</v>
      </c>
      <c r="B1545" s="15" t="s">
        <v>2935</v>
      </c>
      <c r="C1545" s="15" t="s">
        <v>217</v>
      </c>
      <c r="D1545" s="15" t="s">
        <v>218</v>
      </c>
      <c r="E1545" s="15" t="s">
        <v>136</v>
      </c>
      <c r="F1545" s="15" t="s">
        <v>137</v>
      </c>
      <c r="G1545" s="15" t="s">
        <v>2936</v>
      </c>
      <c r="H1545" s="15" t="s">
        <v>136</v>
      </c>
      <c r="I1545" s="15" t="s">
        <v>139</v>
      </c>
      <c r="J1545" s="15" t="s">
        <v>140</v>
      </c>
      <c r="K1545" s="15" t="s">
        <v>2937</v>
      </c>
      <c r="M1545" s="15" t="n">
        <v>3</v>
      </c>
      <c r="N1545" s="15" t="n">
        <v>9</v>
      </c>
      <c r="P1545" s="15" t="n">
        <v>12</v>
      </c>
      <c r="Y1545" s="15" t="s">
        <v>142</v>
      </c>
      <c r="AB1545" s="15" t="s">
        <v>143</v>
      </c>
    </row>
    <row r="1546" customFormat="false" ht="15" hidden="false" customHeight="true" outlineLevel="0" collapsed="false">
      <c r="A1546" s="15" t="s">
        <v>2934</v>
      </c>
      <c r="B1546" s="15" t="s">
        <v>2935</v>
      </c>
      <c r="C1546" s="15" t="s">
        <v>217</v>
      </c>
      <c r="D1546" s="15" t="s">
        <v>218</v>
      </c>
      <c r="E1546" s="15" t="s">
        <v>136</v>
      </c>
      <c r="F1546" s="15" t="s">
        <v>137</v>
      </c>
      <c r="G1546" s="15" t="s">
        <v>2936</v>
      </c>
      <c r="H1546" s="15" t="s">
        <v>136</v>
      </c>
      <c r="I1546" s="15" t="s">
        <v>139</v>
      </c>
      <c r="J1546" s="15" t="s">
        <v>150</v>
      </c>
      <c r="K1546" s="15" t="s">
        <v>2938</v>
      </c>
      <c r="M1546" s="15" t="n">
        <v>21</v>
      </c>
      <c r="N1546" s="15" t="n">
        <v>198</v>
      </c>
      <c r="O1546" s="15" t="n">
        <v>90</v>
      </c>
      <c r="P1546" s="15" t="n">
        <v>309</v>
      </c>
      <c r="Y1546" s="15" t="s">
        <v>142</v>
      </c>
      <c r="AB1546" s="15" t="s">
        <v>143</v>
      </c>
    </row>
    <row r="1547" customFormat="false" ht="15" hidden="false" customHeight="true" outlineLevel="0" collapsed="false">
      <c r="A1547" s="15" t="s">
        <v>2934</v>
      </c>
      <c r="B1547" s="15" t="s">
        <v>2935</v>
      </c>
      <c r="C1547" s="15" t="s">
        <v>217</v>
      </c>
      <c r="D1547" s="15" t="s">
        <v>218</v>
      </c>
      <c r="E1547" s="15" t="s">
        <v>136</v>
      </c>
      <c r="F1547" s="15" t="s">
        <v>137</v>
      </c>
      <c r="G1547" s="15" t="s">
        <v>2936</v>
      </c>
      <c r="H1547" s="15" t="s">
        <v>136</v>
      </c>
      <c r="I1547" s="15" t="s">
        <v>139</v>
      </c>
      <c r="J1547" s="15" t="s">
        <v>158</v>
      </c>
      <c r="K1547" s="15" t="s">
        <v>2939</v>
      </c>
      <c r="M1547" s="15" t="n">
        <v>26</v>
      </c>
      <c r="N1547" s="15" t="n">
        <v>79</v>
      </c>
      <c r="O1547" s="15" t="n">
        <v>16</v>
      </c>
      <c r="P1547" s="15" t="n">
        <v>121</v>
      </c>
      <c r="Y1547" s="15" t="s">
        <v>142</v>
      </c>
      <c r="AB1547" s="15" t="s">
        <v>143</v>
      </c>
    </row>
    <row r="1548" customFormat="false" ht="15" hidden="false" customHeight="true" outlineLevel="0" collapsed="false">
      <c r="A1548" s="15" t="s">
        <v>2934</v>
      </c>
      <c r="B1548" s="15" t="s">
        <v>2935</v>
      </c>
      <c r="C1548" s="15" t="s">
        <v>217</v>
      </c>
      <c r="D1548" s="15" t="s">
        <v>218</v>
      </c>
      <c r="E1548" s="15" t="s">
        <v>136</v>
      </c>
      <c r="F1548" s="15" t="s">
        <v>137</v>
      </c>
      <c r="G1548" s="15" t="s">
        <v>2936</v>
      </c>
      <c r="H1548" s="15" t="s">
        <v>136</v>
      </c>
      <c r="I1548" s="15" t="s">
        <v>139</v>
      </c>
      <c r="J1548" s="15" t="s">
        <v>169</v>
      </c>
      <c r="K1548" s="15" t="s">
        <v>2940</v>
      </c>
      <c r="N1548" s="15" t="n">
        <v>22</v>
      </c>
      <c r="P1548" s="15" t="n">
        <v>22</v>
      </c>
      <c r="Y1548" s="15" t="s">
        <v>142</v>
      </c>
      <c r="AB1548" s="15" t="s">
        <v>143</v>
      </c>
    </row>
    <row r="1549" customFormat="false" ht="15" hidden="false" customHeight="true" outlineLevel="0" collapsed="false">
      <c r="A1549" s="15" t="s">
        <v>2941</v>
      </c>
      <c r="B1549" s="15" t="s">
        <v>2942</v>
      </c>
      <c r="C1549" s="15" t="s">
        <v>217</v>
      </c>
      <c r="D1549" s="15" t="s">
        <v>218</v>
      </c>
      <c r="E1549" s="15" t="s">
        <v>136</v>
      </c>
      <c r="F1549" s="15" t="s">
        <v>137</v>
      </c>
      <c r="G1549" s="15" t="s">
        <v>1353</v>
      </c>
      <c r="H1549" s="15" t="s">
        <v>136</v>
      </c>
      <c r="I1549" s="15" t="s">
        <v>243</v>
      </c>
      <c r="J1549" s="15" t="s">
        <v>140</v>
      </c>
      <c r="K1549" s="15" t="s">
        <v>2943</v>
      </c>
      <c r="L1549" s="15" t="n">
        <v>99</v>
      </c>
      <c r="M1549" s="15" t="n">
        <v>82</v>
      </c>
      <c r="P1549" s="15" t="n">
        <v>181</v>
      </c>
      <c r="Y1549" s="15" t="s">
        <v>156</v>
      </c>
      <c r="AB1549" s="15" t="s">
        <v>143</v>
      </c>
    </row>
    <row r="1550" customFormat="false" ht="15" hidden="false" customHeight="true" outlineLevel="0" collapsed="false">
      <c r="A1550" s="15" t="s">
        <v>2941</v>
      </c>
      <c r="B1550" s="15" t="s">
        <v>2942</v>
      </c>
      <c r="C1550" s="15" t="s">
        <v>217</v>
      </c>
      <c r="D1550" s="15" t="s">
        <v>218</v>
      </c>
      <c r="E1550" s="15" t="s">
        <v>136</v>
      </c>
      <c r="F1550" s="15" t="s">
        <v>137</v>
      </c>
      <c r="G1550" s="15" t="s">
        <v>1353</v>
      </c>
      <c r="H1550" s="15" t="s">
        <v>136</v>
      </c>
      <c r="I1550" s="15" t="s">
        <v>243</v>
      </c>
      <c r="J1550" s="15" t="s">
        <v>144</v>
      </c>
      <c r="K1550" s="15" t="s">
        <v>2944</v>
      </c>
      <c r="L1550" s="15" t="n">
        <v>7</v>
      </c>
      <c r="M1550" s="15" t="n">
        <v>3</v>
      </c>
      <c r="P1550" s="15" t="n">
        <v>10</v>
      </c>
      <c r="Y1550" s="15" t="s">
        <v>156</v>
      </c>
      <c r="AB1550" s="15" t="s">
        <v>143</v>
      </c>
    </row>
    <row r="1551" customFormat="false" ht="15" hidden="false" customHeight="true" outlineLevel="0" collapsed="false">
      <c r="A1551" s="15" t="s">
        <v>2941</v>
      </c>
      <c r="B1551" s="15" t="s">
        <v>2942</v>
      </c>
      <c r="C1551" s="15" t="s">
        <v>217</v>
      </c>
      <c r="D1551" s="15" t="s">
        <v>218</v>
      </c>
      <c r="E1551" s="15" t="s">
        <v>136</v>
      </c>
      <c r="F1551" s="15" t="s">
        <v>137</v>
      </c>
      <c r="G1551" s="15" t="s">
        <v>1353</v>
      </c>
      <c r="H1551" s="15" t="s">
        <v>136</v>
      </c>
      <c r="I1551" s="15" t="s">
        <v>243</v>
      </c>
      <c r="J1551" s="15" t="s">
        <v>150</v>
      </c>
      <c r="K1551" s="15" t="s">
        <v>2945</v>
      </c>
      <c r="L1551" s="15" t="n">
        <v>154</v>
      </c>
      <c r="M1551" s="15" t="n">
        <v>335</v>
      </c>
      <c r="N1551" s="15" t="n">
        <v>-3</v>
      </c>
      <c r="P1551" s="15" t="n">
        <v>486</v>
      </c>
      <c r="Y1551" s="15" t="s">
        <v>156</v>
      </c>
      <c r="AB1551" s="15" t="s">
        <v>143</v>
      </c>
    </row>
    <row r="1552" customFormat="false" ht="15" hidden="false" customHeight="true" outlineLevel="0" collapsed="false">
      <c r="A1552" s="15" t="s">
        <v>2941</v>
      </c>
      <c r="B1552" s="15" t="s">
        <v>2942</v>
      </c>
      <c r="C1552" s="15" t="s">
        <v>217</v>
      </c>
      <c r="D1552" s="15" t="s">
        <v>218</v>
      </c>
      <c r="E1552" s="15" t="s">
        <v>136</v>
      </c>
      <c r="F1552" s="15" t="s">
        <v>137</v>
      </c>
      <c r="G1552" s="15" t="s">
        <v>1353</v>
      </c>
      <c r="H1552" s="15" t="s">
        <v>136</v>
      </c>
      <c r="I1552" s="15" t="s">
        <v>243</v>
      </c>
      <c r="J1552" s="15" t="s">
        <v>166</v>
      </c>
      <c r="K1552" s="15" t="s">
        <v>2946</v>
      </c>
      <c r="M1552" s="15" t="n">
        <v>1</v>
      </c>
      <c r="P1552" s="15" t="n">
        <v>1</v>
      </c>
      <c r="Y1552" s="15" t="s">
        <v>156</v>
      </c>
      <c r="AB1552" s="15" t="s">
        <v>143</v>
      </c>
    </row>
    <row r="1553" customFormat="false" ht="15" hidden="false" customHeight="true" outlineLevel="0" collapsed="false">
      <c r="A1553" s="15" t="s">
        <v>2941</v>
      </c>
      <c r="B1553" s="15" t="s">
        <v>2942</v>
      </c>
      <c r="C1553" s="15" t="s">
        <v>217</v>
      </c>
      <c r="D1553" s="15" t="s">
        <v>218</v>
      </c>
      <c r="E1553" s="15" t="s">
        <v>136</v>
      </c>
      <c r="F1553" s="15" t="s">
        <v>137</v>
      </c>
      <c r="G1553" s="15" t="s">
        <v>1353</v>
      </c>
      <c r="H1553" s="15" t="s">
        <v>136</v>
      </c>
      <c r="I1553" s="15" t="s">
        <v>243</v>
      </c>
      <c r="J1553" s="15" t="s">
        <v>158</v>
      </c>
      <c r="K1553" s="15" t="s">
        <v>2947</v>
      </c>
      <c r="L1553" s="15" t="n">
        <v>48</v>
      </c>
      <c r="M1553" s="15" t="n">
        <v>49</v>
      </c>
      <c r="P1553" s="15" t="n">
        <v>97</v>
      </c>
      <c r="Y1553" s="15" t="s">
        <v>156</v>
      </c>
      <c r="AB1553" s="15" t="s">
        <v>143</v>
      </c>
    </row>
    <row r="1554" customFormat="false" ht="15" hidden="false" customHeight="true" outlineLevel="0" collapsed="false">
      <c r="A1554" s="15" t="s">
        <v>2941</v>
      </c>
      <c r="B1554" s="15" t="s">
        <v>2942</v>
      </c>
      <c r="C1554" s="15" t="s">
        <v>217</v>
      </c>
      <c r="D1554" s="15" t="s">
        <v>218</v>
      </c>
      <c r="E1554" s="15" t="s">
        <v>136</v>
      </c>
      <c r="F1554" s="15" t="s">
        <v>137</v>
      </c>
      <c r="G1554" s="15" t="s">
        <v>1353</v>
      </c>
      <c r="H1554" s="15" t="s">
        <v>136</v>
      </c>
      <c r="I1554" s="15" t="s">
        <v>243</v>
      </c>
      <c r="J1554" s="15" t="s">
        <v>169</v>
      </c>
      <c r="K1554" s="15" t="s">
        <v>2948</v>
      </c>
      <c r="L1554" s="15" t="n">
        <v>8</v>
      </c>
      <c r="M1554" s="15" t="n">
        <v>1</v>
      </c>
      <c r="P1554" s="15" t="n">
        <v>9</v>
      </c>
      <c r="Y1554" s="15" t="s">
        <v>156</v>
      </c>
      <c r="AB1554" s="15" t="s">
        <v>143</v>
      </c>
    </row>
    <row r="1555" customFormat="false" ht="15" hidden="false" customHeight="true" outlineLevel="0" collapsed="false">
      <c r="A1555" s="15" t="s">
        <v>2949</v>
      </c>
      <c r="B1555" s="15" t="s">
        <v>2950</v>
      </c>
      <c r="C1555" s="15" t="s">
        <v>148</v>
      </c>
      <c r="E1555" s="15" t="s">
        <v>136</v>
      </c>
      <c r="F1555" s="15" t="s">
        <v>137</v>
      </c>
      <c r="G1555" s="15" t="s">
        <v>149</v>
      </c>
      <c r="H1555" s="15" t="s">
        <v>136</v>
      </c>
      <c r="I1555" s="15" t="s">
        <v>139</v>
      </c>
      <c r="J1555" s="15" t="s">
        <v>166</v>
      </c>
      <c r="K1555" s="15" t="s">
        <v>2951</v>
      </c>
      <c r="N1555" s="15" t="n">
        <v>35</v>
      </c>
      <c r="P1555" s="15" t="n">
        <v>35</v>
      </c>
      <c r="Y1555" s="15" t="s">
        <v>142</v>
      </c>
      <c r="AB1555" s="15" t="s">
        <v>143</v>
      </c>
    </row>
    <row r="1556" customFormat="false" ht="15" hidden="false" customHeight="true" outlineLevel="0" collapsed="false">
      <c r="A1556" s="15" t="s">
        <v>2952</v>
      </c>
      <c r="B1556" s="15" t="s">
        <v>2953</v>
      </c>
      <c r="C1556" s="15" t="s">
        <v>148</v>
      </c>
      <c r="E1556" s="15" t="s">
        <v>136</v>
      </c>
      <c r="F1556" s="15" t="s">
        <v>137</v>
      </c>
      <c r="G1556" s="15" t="s">
        <v>308</v>
      </c>
      <c r="H1556" s="15" t="s">
        <v>136</v>
      </c>
      <c r="I1556" s="15" t="s">
        <v>139</v>
      </c>
      <c r="J1556" s="15" t="s">
        <v>150</v>
      </c>
      <c r="K1556" s="15" t="s">
        <v>2954</v>
      </c>
      <c r="L1556" s="15" t="n">
        <v>11</v>
      </c>
      <c r="P1556" s="15" t="n">
        <v>11</v>
      </c>
      <c r="Y1556" s="15" t="s">
        <v>142</v>
      </c>
      <c r="AB1556" s="15" t="s">
        <v>143</v>
      </c>
    </row>
    <row r="1557" customFormat="false" ht="15" hidden="false" customHeight="true" outlineLevel="0" collapsed="false">
      <c r="A1557" s="15" t="s">
        <v>2955</v>
      </c>
      <c r="B1557" s="15" t="s">
        <v>2956</v>
      </c>
      <c r="C1557" s="15" t="s">
        <v>148</v>
      </c>
      <c r="E1557" s="15" t="s">
        <v>136</v>
      </c>
      <c r="F1557" s="15" t="s">
        <v>137</v>
      </c>
      <c r="G1557" s="15" t="s">
        <v>2957</v>
      </c>
      <c r="H1557" s="15" t="s">
        <v>136</v>
      </c>
      <c r="I1557" s="15" t="s">
        <v>139</v>
      </c>
      <c r="J1557" s="15" t="s">
        <v>150</v>
      </c>
      <c r="K1557" s="15" t="s">
        <v>2958</v>
      </c>
      <c r="O1557" s="15" t="n">
        <v>4</v>
      </c>
      <c r="P1557" s="15" t="n">
        <v>4</v>
      </c>
      <c r="Y1557" s="15" t="s">
        <v>142</v>
      </c>
      <c r="AB1557" s="15" t="s">
        <v>143</v>
      </c>
    </row>
    <row r="1558" customFormat="false" ht="15" hidden="false" customHeight="true" outlineLevel="0" collapsed="false">
      <c r="A1558" s="15" t="s">
        <v>2959</v>
      </c>
      <c r="B1558" s="15" t="s">
        <v>2960</v>
      </c>
      <c r="C1558" s="15" t="s">
        <v>217</v>
      </c>
      <c r="D1558" s="15" t="s">
        <v>218</v>
      </c>
      <c r="E1558" s="15" t="s">
        <v>136</v>
      </c>
      <c r="F1558" s="15" t="s">
        <v>137</v>
      </c>
      <c r="G1558" s="15" t="s">
        <v>1402</v>
      </c>
      <c r="H1558" s="15" t="s">
        <v>136</v>
      </c>
      <c r="I1558" s="15" t="s">
        <v>243</v>
      </c>
      <c r="J1558" s="15" t="s">
        <v>150</v>
      </c>
      <c r="K1558" s="15" t="s">
        <v>2961</v>
      </c>
      <c r="L1558" s="15" t="n">
        <v>137</v>
      </c>
      <c r="M1558" s="15" t="n">
        <v>104</v>
      </c>
      <c r="N1558" s="15" t="n">
        <v>8</v>
      </c>
      <c r="O1558" s="15" t="n">
        <v>155</v>
      </c>
      <c r="P1558" s="15" t="n">
        <v>404</v>
      </c>
      <c r="Y1558" s="15" t="s">
        <v>142</v>
      </c>
      <c r="AB1558" s="15" t="s">
        <v>143</v>
      </c>
    </row>
    <row r="1559" customFormat="false" ht="15" hidden="false" customHeight="true" outlineLevel="0" collapsed="false">
      <c r="A1559" s="15" t="s">
        <v>2959</v>
      </c>
      <c r="B1559" s="15" t="s">
        <v>2960</v>
      </c>
      <c r="C1559" s="15" t="s">
        <v>217</v>
      </c>
      <c r="D1559" s="15" t="s">
        <v>218</v>
      </c>
      <c r="E1559" s="15" t="s">
        <v>136</v>
      </c>
      <c r="F1559" s="15" t="s">
        <v>137</v>
      </c>
      <c r="G1559" s="15" t="s">
        <v>1402</v>
      </c>
      <c r="H1559" s="15" t="s">
        <v>136</v>
      </c>
      <c r="I1559" s="15" t="s">
        <v>243</v>
      </c>
      <c r="J1559" s="15" t="s">
        <v>166</v>
      </c>
      <c r="K1559" s="15" t="s">
        <v>2962</v>
      </c>
      <c r="O1559" s="15" t="n">
        <v>20</v>
      </c>
      <c r="P1559" s="15" t="n">
        <v>20</v>
      </c>
      <c r="Y1559" s="15" t="s">
        <v>142</v>
      </c>
      <c r="AB1559" s="15" t="s">
        <v>143</v>
      </c>
    </row>
    <row r="1560" customFormat="false" ht="15" hidden="false" customHeight="true" outlineLevel="0" collapsed="false">
      <c r="A1560" s="15" t="s">
        <v>2959</v>
      </c>
      <c r="B1560" s="15" t="s">
        <v>2960</v>
      </c>
      <c r="C1560" s="15" t="s">
        <v>217</v>
      </c>
      <c r="D1560" s="15" t="s">
        <v>218</v>
      </c>
      <c r="E1560" s="15" t="s">
        <v>136</v>
      </c>
      <c r="F1560" s="15" t="s">
        <v>137</v>
      </c>
      <c r="G1560" s="15" t="s">
        <v>1402</v>
      </c>
      <c r="H1560" s="15" t="s">
        <v>136</v>
      </c>
      <c r="I1560" s="15" t="s">
        <v>243</v>
      </c>
      <c r="J1560" s="15" t="s">
        <v>158</v>
      </c>
      <c r="K1560" s="15" t="s">
        <v>2963</v>
      </c>
      <c r="N1560" s="15" t="n">
        <v>5</v>
      </c>
      <c r="P1560" s="15" t="n">
        <v>5</v>
      </c>
      <c r="Y1560" s="15" t="s">
        <v>142</v>
      </c>
      <c r="AB1560" s="15" t="s">
        <v>143</v>
      </c>
    </row>
    <row r="1561" customFormat="false" ht="15" hidden="false" customHeight="true" outlineLevel="0" collapsed="false">
      <c r="A1561" s="15" t="s">
        <v>2964</v>
      </c>
      <c r="B1561" s="15" t="s">
        <v>2965</v>
      </c>
      <c r="C1561" s="15" t="s">
        <v>217</v>
      </c>
      <c r="D1561" s="15" t="s">
        <v>218</v>
      </c>
      <c r="E1561" s="15" t="s">
        <v>136</v>
      </c>
      <c r="F1561" s="15" t="s">
        <v>137</v>
      </c>
      <c r="G1561" s="15" t="s">
        <v>1402</v>
      </c>
      <c r="H1561" s="15" t="s">
        <v>136</v>
      </c>
      <c r="I1561" s="15" t="s">
        <v>139</v>
      </c>
      <c r="J1561" s="15" t="s">
        <v>144</v>
      </c>
      <c r="K1561" s="15" t="s">
        <v>2966</v>
      </c>
      <c r="M1561" s="15" t="n">
        <v>15</v>
      </c>
      <c r="P1561" s="15" t="n">
        <v>15</v>
      </c>
      <c r="Y1561" s="15" t="s">
        <v>142</v>
      </c>
      <c r="AB1561" s="15" t="s">
        <v>143</v>
      </c>
    </row>
    <row r="1562" customFormat="false" ht="15" hidden="false" customHeight="true" outlineLevel="0" collapsed="false">
      <c r="A1562" s="15" t="s">
        <v>2964</v>
      </c>
      <c r="B1562" s="15" t="s">
        <v>2965</v>
      </c>
      <c r="C1562" s="15" t="s">
        <v>217</v>
      </c>
      <c r="D1562" s="15" t="s">
        <v>218</v>
      </c>
      <c r="E1562" s="15" t="s">
        <v>136</v>
      </c>
      <c r="F1562" s="15" t="s">
        <v>137</v>
      </c>
      <c r="G1562" s="15" t="s">
        <v>1402</v>
      </c>
      <c r="H1562" s="15" t="s">
        <v>136</v>
      </c>
      <c r="I1562" s="15" t="s">
        <v>139</v>
      </c>
      <c r="J1562" s="15" t="s">
        <v>150</v>
      </c>
      <c r="K1562" s="15" t="s">
        <v>2967</v>
      </c>
      <c r="N1562" s="15" t="n">
        <v>2</v>
      </c>
      <c r="P1562" s="15" t="n">
        <v>2</v>
      </c>
      <c r="Y1562" s="15" t="s">
        <v>142</v>
      </c>
      <c r="AB1562" s="15" t="s">
        <v>143</v>
      </c>
    </row>
    <row r="1563" customFormat="false" ht="15" hidden="false" customHeight="true" outlineLevel="0" collapsed="false">
      <c r="A1563" s="15" t="s">
        <v>2968</v>
      </c>
      <c r="B1563" s="15" t="s">
        <v>2969</v>
      </c>
      <c r="C1563" s="15" t="s">
        <v>148</v>
      </c>
      <c r="E1563" s="15" t="s">
        <v>136</v>
      </c>
      <c r="F1563" s="15" t="s">
        <v>137</v>
      </c>
      <c r="G1563" s="15" t="s">
        <v>2970</v>
      </c>
      <c r="H1563" s="15" t="s">
        <v>136</v>
      </c>
      <c r="I1563" s="15" t="s">
        <v>139</v>
      </c>
      <c r="J1563" s="15" t="s">
        <v>150</v>
      </c>
      <c r="K1563" s="15" t="s">
        <v>2971</v>
      </c>
      <c r="M1563" s="15" t="n">
        <v>5</v>
      </c>
      <c r="P1563" s="15" t="n">
        <v>5</v>
      </c>
      <c r="Y1563" s="15" t="s">
        <v>142</v>
      </c>
      <c r="AB1563" s="15" t="s">
        <v>143</v>
      </c>
    </row>
    <row r="1564" customFormat="false" ht="15" hidden="false" customHeight="true" outlineLevel="0" collapsed="false">
      <c r="A1564" s="15" t="s">
        <v>2972</v>
      </c>
      <c r="B1564" s="15" t="s">
        <v>2973</v>
      </c>
      <c r="C1564" s="15" t="s">
        <v>217</v>
      </c>
      <c r="D1564" s="15" t="s">
        <v>218</v>
      </c>
      <c r="E1564" s="15" t="s">
        <v>136</v>
      </c>
      <c r="F1564" s="15" t="s">
        <v>137</v>
      </c>
      <c r="G1564" s="15" t="s">
        <v>219</v>
      </c>
      <c r="H1564" s="15" t="s">
        <v>136</v>
      </c>
      <c r="I1564" s="15" t="s">
        <v>139</v>
      </c>
      <c r="J1564" s="15" t="s">
        <v>150</v>
      </c>
      <c r="K1564" s="15" t="s">
        <v>2974</v>
      </c>
      <c r="N1564" s="15" t="n">
        <v>7</v>
      </c>
      <c r="P1564" s="15" t="n">
        <v>7</v>
      </c>
      <c r="Y1564" s="15" t="s">
        <v>142</v>
      </c>
      <c r="AB1564" s="15" t="s">
        <v>143</v>
      </c>
    </row>
    <row r="1565" customFormat="false" ht="15" hidden="false" customHeight="true" outlineLevel="0" collapsed="false">
      <c r="A1565" s="15" t="s">
        <v>2972</v>
      </c>
      <c r="B1565" s="15" t="s">
        <v>2973</v>
      </c>
      <c r="C1565" s="15" t="s">
        <v>217</v>
      </c>
      <c r="D1565" s="15" t="s">
        <v>218</v>
      </c>
      <c r="E1565" s="15" t="s">
        <v>136</v>
      </c>
      <c r="F1565" s="15" t="s">
        <v>137</v>
      </c>
      <c r="G1565" s="15" t="s">
        <v>219</v>
      </c>
      <c r="H1565" s="15" t="s">
        <v>136</v>
      </c>
      <c r="I1565" s="15" t="s">
        <v>139</v>
      </c>
      <c r="J1565" s="15" t="s">
        <v>158</v>
      </c>
      <c r="K1565" s="15" t="s">
        <v>2975</v>
      </c>
      <c r="N1565" s="15" t="n">
        <v>25</v>
      </c>
      <c r="P1565" s="15" t="n">
        <v>25</v>
      </c>
      <c r="Y1565" s="15" t="s">
        <v>142</v>
      </c>
      <c r="AB1565" s="15" t="s">
        <v>143</v>
      </c>
    </row>
    <row r="1566" customFormat="false" ht="15" hidden="false" customHeight="true" outlineLevel="0" collapsed="false">
      <c r="A1566" s="15" t="s">
        <v>2976</v>
      </c>
      <c r="B1566" s="15" t="s">
        <v>2977</v>
      </c>
      <c r="C1566" s="15" t="s">
        <v>134</v>
      </c>
      <c r="D1566" s="15" t="s">
        <v>135</v>
      </c>
      <c r="E1566" s="15" t="s">
        <v>136</v>
      </c>
      <c r="F1566" s="15" t="s">
        <v>137</v>
      </c>
      <c r="G1566" s="15" t="s">
        <v>928</v>
      </c>
      <c r="H1566" s="15" t="s">
        <v>136</v>
      </c>
      <c r="I1566" s="15" t="s">
        <v>243</v>
      </c>
      <c r="J1566" s="15" t="s">
        <v>140</v>
      </c>
      <c r="K1566" s="15" t="s">
        <v>2978</v>
      </c>
      <c r="L1566" s="15" t="n">
        <v>13</v>
      </c>
      <c r="M1566" s="15" t="n">
        <v>55</v>
      </c>
      <c r="N1566" s="15" t="n">
        <v>11</v>
      </c>
      <c r="O1566" s="15" t="n">
        <v>2</v>
      </c>
      <c r="P1566" s="15" t="n">
        <v>81</v>
      </c>
      <c r="Y1566" s="15" t="s">
        <v>142</v>
      </c>
      <c r="AB1566" s="15" t="s">
        <v>143</v>
      </c>
    </row>
    <row r="1567" customFormat="false" ht="15" hidden="false" customHeight="true" outlineLevel="0" collapsed="false">
      <c r="A1567" s="15" t="s">
        <v>2976</v>
      </c>
      <c r="B1567" s="15" t="s">
        <v>2977</v>
      </c>
      <c r="C1567" s="15" t="s">
        <v>134</v>
      </c>
      <c r="D1567" s="15" t="s">
        <v>135</v>
      </c>
      <c r="E1567" s="15" t="s">
        <v>136</v>
      </c>
      <c r="F1567" s="15" t="s">
        <v>137</v>
      </c>
      <c r="G1567" s="15" t="s">
        <v>928</v>
      </c>
      <c r="H1567" s="15" t="s">
        <v>136</v>
      </c>
      <c r="I1567" s="15" t="s">
        <v>243</v>
      </c>
      <c r="J1567" s="15" t="s">
        <v>144</v>
      </c>
      <c r="K1567" s="15" t="s">
        <v>2979</v>
      </c>
      <c r="L1567" s="15" t="n">
        <v>163</v>
      </c>
      <c r="M1567" s="15" t="n">
        <v>122</v>
      </c>
      <c r="N1567" s="15" t="n">
        <v>147</v>
      </c>
      <c r="O1567" s="15" t="n">
        <v>19</v>
      </c>
      <c r="P1567" s="15" t="n">
        <v>451</v>
      </c>
      <c r="Y1567" s="15" t="s">
        <v>142</v>
      </c>
      <c r="AB1567" s="15" t="s">
        <v>143</v>
      </c>
    </row>
    <row r="1568" customFormat="false" ht="15" hidden="false" customHeight="true" outlineLevel="0" collapsed="false">
      <c r="A1568" s="15" t="s">
        <v>2976</v>
      </c>
      <c r="B1568" s="15" t="s">
        <v>2977</v>
      </c>
      <c r="C1568" s="15" t="s">
        <v>134</v>
      </c>
      <c r="D1568" s="15" t="s">
        <v>135</v>
      </c>
      <c r="E1568" s="15" t="s">
        <v>136</v>
      </c>
      <c r="F1568" s="15" t="s">
        <v>137</v>
      </c>
      <c r="G1568" s="15" t="s">
        <v>928</v>
      </c>
      <c r="H1568" s="15" t="s">
        <v>136</v>
      </c>
      <c r="I1568" s="15" t="s">
        <v>243</v>
      </c>
      <c r="J1568" s="15" t="s">
        <v>150</v>
      </c>
      <c r="K1568" s="15" t="s">
        <v>2980</v>
      </c>
      <c r="L1568" s="15" t="n">
        <v>85</v>
      </c>
      <c r="M1568" s="15" t="n">
        <v>140</v>
      </c>
      <c r="N1568" s="15" t="n">
        <v>173</v>
      </c>
      <c r="O1568" s="15" t="n">
        <v>29</v>
      </c>
      <c r="P1568" s="15" t="n">
        <v>427</v>
      </c>
      <c r="Y1568" s="15" t="s">
        <v>142</v>
      </c>
      <c r="AB1568" s="15" t="s">
        <v>143</v>
      </c>
    </row>
    <row r="1569" customFormat="false" ht="15" hidden="false" customHeight="true" outlineLevel="0" collapsed="false">
      <c r="A1569" s="15" t="s">
        <v>2976</v>
      </c>
      <c r="B1569" s="15" t="s">
        <v>2977</v>
      </c>
      <c r="C1569" s="15" t="s">
        <v>134</v>
      </c>
      <c r="D1569" s="15" t="s">
        <v>135</v>
      </c>
      <c r="E1569" s="15" t="s">
        <v>136</v>
      </c>
      <c r="F1569" s="15" t="s">
        <v>137</v>
      </c>
      <c r="G1569" s="15" t="s">
        <v>928</v>
      </c>
      <c r="H1569" s="15" t="s">
        <v>136</v>
      </c>
      <c r="I1569" s="15" t="s">
        <v>243</v>
      </c>
      <c r="J1569" s="15" t="s">
        <v>166</v>
      </c>
      <c r="K1569" s="15" t="s">
        <v>2981</v>
      </c>
      <c r="M1569" s="15" t="n">
        <v>2</v>
      </c>
      <c r="P1569" s="15" t="n">
        <v>2</v>
      </c>
      <c r="Y1569" s="15" t="s">
        <v>142</v>
      </c>
      <c r="AB1569" s="15" t="s">
        <v>143</v>
      </c>
    </row>
    <row r="1570" customFormat="false" ht="15" hidden="false" customHeight="true" outlineLevel="0" collapsed="false">
      <c r="A1570" s="15" t="s">
        <v>2976</v>
      </c>
      <c r="B1570" s="15" t="s">
        <v>2977</v>
      </c>
      <c r="C1570" s="15" t="s">
        <v>134</v>
      </c>
      <c r="D1570" s="15" t="s">
        <v>135</v>
      </c>
      <c r="E1570" s="15" t="s">
        <v>136</v>
      </c>
      <c r="F1570" s="15" t="s">
        <v>137</v>
      </c>
      <c r="G1570" s="15" t="s">
        <v>928</v>
      </c>
      <c r="H1570" s="15" t="s">
        <v>136</v>
      </c>
      <c r="I1570" s="15" t="s">
        <v>243</v>
      </c>
      <c r="J1570" s="15" t="s">
        <v>158</v>
      </c>
      <c r="K1570" s="15" t="s">
        <v>2982</v>
      </c>
      <c r="L1570" s="15" t="n">
        <v>163</v>
      </c>
      <c r="M1570" s="15" t="n">
        <v>128</v>
      </c>
      <c r="N1570" s="15" t="n">
        <v>117</v>
      </c>
      <c r="O1570" s="15" t="n">
        <v>24</v>
      </c>
      <c r="P1570" s="15" t="n">
        <v>432</v>
      </c>
      <c r="Y1570" s="15" t="s">
        <v>142</v>
      </c>
      <c r="AB1570" s="15" t="s">
        <v>143</v>
      </c>
    </row>
    <row r="1571" customFormat="false" ht="15" hidden="false" customHeight="true" outlineLevel="0" collapsed="false">
      <c r="A1571" s="15" t="s">
        <v>2976</v>
      </c>
      <c r="B1571" s="15" t="s">
        <v>2977</v>
      </c>
      <c r="C1571" s="15" t="s">
        <v>134</v>
      </c>
      <c r="D1571" s="15" t="s">
        <v>135</v>
      </c>
      <c r="E1571" s="15" t="s">
        <v>136</v>
      </c>
      <c r="F1571" s="15" t="s">
        <v>137</v>
      </c>
      <c r="G1571" s="15" t="s">
        <v>928</v>
      </c>
      <c r="H1571" s="15" t="s">
        <v>136</v>
      </c>
      <c r="I1571" s="15" t="s">
        <v>243</v>
      </c>
      <c r="J1571" s="15" t="s">
        <v>169</v>
      </c>
      <c r="K1571" s="15" t="s">
        <v>2983</v>
      </c>
      <c r="M1571" s="15" t="n">
        <v>6</v>
      </c>
      <c r="N1571" s="15" t="n">
        <v>8</v>
      </c>
      <c r="O1571" s="15" t="n">
        <v>2</v>
      </c>
      <c r="P1571" s="15" t="n">
        <v>16</v>
      </c>
      <c r="Y1571" s="15" t="s">
        <v>142</v>
      </c>
      <c r="AB1571" s="15" t="s">
        <v>143</v>
      </c>
    </row>
    <row r="1572" customFormat="false" ht="15" hidden="false" customHeight="true" outlineLevel="0" collapsed="false">
      <c r="A1572" s="15" t="s">
        <v>2984</v>
      </c>
      <c r="B1572" s="15" t="s">
        <v>2985</v>
      </c>
      <c r="C1572" s="15" t="s">
        <v>217</v>
      </c>
      <c r="D1572" s="15" t="s">
        <v>235</v>
      </c>
      <c r="E1572" s="15" t="s">
        <v>136</v>
      </c>
      <c r="F1572" s="15" t="s">
        <v>137</v>
      </c>
      <c r="G1572" s="15" t="s">
        <v>336</v>
      </c>
      <c r="H1572" s="15" t="s">
        <v>136</v>
      </c>
      <c r="I1572" s="15" t="s">
        <v>243</v>
      </c>
      <c r="J1572" s="15" t="s">
        <v>140</v>
      </c>
      <c r="K1572" s="15" t="s">
        <v>2986</v>
      </c>
      <c r="L1572" s="15" t="n">
        <v>18</v>
      </c>
      <c r="M1572" s="15" t="n">
        <v>7</v>
      </c>
      <c r="P1572" s="15" t="n">
        <v>25</v>
      </c>
      <c r="Y1572" s="15" t="s">
        <v>142</v>
      </c>
      <c r="AB1572" s="15" t="s">
        <v>143</v>
      </c>
    </row>
    <row r="1573" customFormat="false" ht="15" hidden="false" customHeight="true" outlineLevel="0" collapsed="false">
      <c r="A1573" s="15" t="s">
        <v>2984</v>
      </c>
      <c r="B1573" s="15" t="s">
        <v>2985</v>
      </c>
      <c r="C1573" s="15" t="s">
        <v>217</v>
      </c>
      <c r="D1573" s="15" t="s">
        <v>235</v>
      </c>
      <c r="E1573" s="15" t="s">
        <v>136</v>
      </c>
      <c r="F1573" s="15" t="s">
        <v>137</v>
      </c>
      <c r="G1573" s="15" t="s">
        <v>336</v>
      </c>
      <c r="H1573" s="15" t="s">
        <v>136</v>
      </c>
      <c r="I1573" s="15" t="s">
        <v>243</v>
      </c>
      <c r="J1573" s="15" t="s">
        <v>144</v>
      </c>
      <c r="K1573" s="15" t="s">
        <v>2987</v>
      </c>
      <c r="L1573" s="15" t="n">
        <v>1</v>
      </c>
      <c r="P1573" s="15" t="n">
        <v>1</v>
      </c>
      <c r="Y1573" s="15" t="s">
        <v>142</v>
      </c>
      <c r="AB1573" s="15" t="s">
        <v>143</v>
      </c>
    </row>
    <row r="1574" customFormat="false" ht="15" hidden="false" customHeight="true" outlineLevel="0" collapsed="false">
      <c r="A1574" s="15" t="s">
        <v>2984</v>
      </c>
      <c r="B1574" s="15" t="s">
        <v>2985</v>
      </c>
      <c r="C1574" s="15" t="s">
        <v>217</v>
      </c>
      <c r="D1574" s="15" t="s">
        <v>235</v>
      </c>
      <c r="E1574" s="15" t="s">
        <v>136</v>
      </c>
      <c r="F1574" s="15" t="s">
        <v>137</v>
      </c>
      <c r="G1574" s="15" t="s">
        <v>336</v>
      </c>
      <c r="H1574" s="15" t="s">
        <v>136</v>
      </c>
      <c r="I1574" s="15" t="s">
        <v>243</v>
      </c>
      <c r="J1574" s="15" t="s">
        <v>150</v>
      </c>
      <c r="K1574" s="15" t="s">
        <v>2988</v>
      </c>
      <c r="L1574" s="15" t="n">
        <v>10</v>
      </c>
      <c r="M1574" s="15" t="n">
        <v>10</v>
      </c>
      <c r="N1574" s="15" t="n">
        <v>10</v>
      </c>
      <c r="O1574" s="15" t="n">
        <v>12</v>
      </c>
      <c r="P1574" s="15" t="n">
        <v>42</v>
      </c>
      <c r="Y1574" s="15" t="s">
        <v>142</v>
      </c>
      <c r="AB1574" s="15" t="s">
        <v>143</v>
      </c>
    </row>
    <row r="1575" customFormat="false" ht="15" hidden="false" customHeight="true" outlineLevel="0" collapsed="false">
      <c r="A1575" s="15" t="s">
        <v>2984</v>
      </c>
      <c r="B1575" s="15" t="s">
        <v>2985</v>
      </c>
      <c r="C1575" s="15" t="s">
        <v>217</v>
      </c>
      <c r="D1575" s="15" t="s">
        <v>235</v>
      </c>
      <c r="E1575" s="15" t="s">
        <v>136</v>
      </c>
      <c r="F1575" s="15" t="s">
        <v>137</v>
      </c>
      <c r="G1575" s="15" t="s">
        <v>336</v>
      </c>
      <c r="H1575" s="15" t="s">
        <v>136</v>
      </c>
      <c r="I1575" s="15" t="s">
        <v>243</v>
      </c>
      <c r="J1575" s="15" t="s">
        <v>166</v>
      </c>
      <c r="K1575" s="15" t="s">
        <v>2989</v>
      </c>
      <c r="L1575" s="15" t="n">
        <v>4</v>
      </c>
      <c r="P1575" s="15" t="n">
        <v>4</v>
      </c>
      <c r="Y1575" s="15" t="s">
        <v>142</v>
      </c>
      <c r="AB1575" s="15" t="s">
        <v>143</v>
      </c>
    </row>
    <row r="1576" customFormat="false" ht="15" hidden="false" customHeight="true" outlineLevel="0" collapsed="false">
      <c r="A1576" s="15" t="s">
        <v>2984</v>
      </c>
      <c r="B1576" s="15" t="s">
        <v>2985</v>
      </c>
      <c r="C1576" s="15" t="s">
        <v>217</v>
      </c>
      <c r="D1576" s="15" t="s">
        <v>235</v>
      </c>
      <c r="E1576" s="15" t="s">
        <v>136</v>
      </c>
      <c r="F1576" s="15" t="s">
        <v>137</v>
      </c>
      <c r="G1576" s="15" t="s">
        <v>336</v>
      </c>
      <c r="H1576" s="15" t="s">
        <v>136</v>
      </c>
      <c r="I1576" s="15" t="s">
        <v>243</v>
      </c>
      <c r="J1576" s="15" t="s">
        <v>158</v>
      </c>
      <c r="K1576" s="15" t="s">
        <v>2990</v>
      </c>
      <c r="L1576" s="15" t="n">
        <v>9</v>
      </c>
      <c r="M1576" s="15" t="n">
        <v>2</v>
      </c>
      <c r="N1576" s="15" t="n">
        <v>4</v>
      </c>
      <c r="O1576" s="15" t="n">
        <v>15</v>
      </c>
      <c r="P1576" s="15" t="n">
        <v>30</v>
      </c>
      <c r="Y1576" s="15" t="s">
        <v>142</v>
      </c>
      <c r="AB1576" s="15" t="s">
        <v>143</v>
      </c>
    </row>
    <row r="1577" customFormat="false" ht="15" hidden="false" customHeight="true" outlineLevel="0" collapsed="false">
      <c r="A1577" s="15" t="s">
        <v>2991</v>
      </c>
      <c r="B1577" s="15" t="s">
        <v>2992</v>
      </c>
      <c r="C1577" s="15" t="s">
        <v>217</v>
      </c>
      <c r="D1577" s="15" t="s">
        <v>218</v>
      </c>
      <c r="E1577" s="15" t="s">
        <v>136</v>
      </c>
      <c r="F1577" s="15" t="s">
        <v>137</v>
      </c>
      <c r="G1577" s="15" t="s">
        <v>1140</v>
      </c>
      <c r="H1577" s="15" t="s">
        <v>136</v>
      </c>
      <c r="I1577" s="15" t="s">
        <v>139</v>
      </c>
      <c r="J1577" s="15" t="s">
        <v>140</v>
      </c>
      <c r="K1577" s="15" t="s">
        <v>2993</v>
      </c>
      <c r="L1577" s="15" t="n">
        <v>5</v>
      </c>
      <c r="P1577" s="15" t="n">
        <v>5</v>
      </c>
      <c r="Y1577" s="15" t="s">
        <v>156</v>
      </c>
      <c r="AB1577" s="15" t="s">
        <v>143</v>
      </c>
    </row>
    <row r="1578" customFormat="false" ht="15" hidden="false" customHeight="true" outlineLevel="0" collapsed="false">
      <c r="A1578" s="15" t="s">
        <v>2991</v>
      </c>
      <c r="B1578" s="15" t="s">
        <v>2992</v>
      </c>
      <c r="C1578" s="15" t="s">
        <v>217</v>
      </c>
      <c r="D1578" s="15" t="s">
        <v>218</v>
      </c>
      <c r="E1578" s="15" t="s">
        <v>136</v>
      </c>
      <c r="F1578" s="15" t="s">
        <v>137</v>
      </c>
      <c r="G1578" s="15" t="s">
        <v>1140</v>
      </c>
      <c r="H1578" s="15" t="s">
        <v>136</v>
      </c>
      <c r="I1578" s="15" t="s">
        <v>139</v>
      </c>
      <c r="J1578" s="15" t="s">
        <v>150</v>
      </c>
      <c r="K1578" s="15" t="s">
        <v>2994</v>
      </c>
      <c r="L1578" s="15" t="n">
        <v>19</v>
      </c>
      <c r="M1578" s="15" t="n">
        <v>8</v>
      </c>
      <c r="P1578" s="15" t="n">
        <v>27</v>
      </c>
      <c r="Y1578" s="15" t="s">
        <v>156</v>
      </c>
      <c r="AB1578" s="15" t="s">
        <v>143</v>
      </c>
    </row>
    <row r="1579" customFormat="false" ht="15" hidden="false" customHeight="true" outlineLevel="0" collapsed="false">
      <c r="A1579" s="15" t="s">
        <v>2991</v>
      </c>
      <c r="B1579" s="15" t="s">
        <v>2992</v>
      </c>
      <c r="C1579" s="15" t="s">
        <v>217</v>
      </c>
      <c r="D1579" s="15" t="s">
        <v>218</v>
      </c>
      <c r="E1579" s="15" t="s">
        <v>136</v>
      </c>
      <c r="F1579" s="15" t="s">
        <v>137</v>
      </c>
      <c r="G1579" s="15" t="s">
        <v>1140</v>
      </c>
      <c r="H1579" s="15" t="s">
        <v>136</v>
      </c>
      <c r="I1579" s="15" t="s">
        <v>139</v>
      </c>
      <c r="J1579" s="15" t="s">
        <v>158</v>
      </c>
      <c r="K1579" s="15" t="s">
        <v>2995</v>
      </c>
      <c r="L1579" s="15" t="n">
        <v>5</v>
      </c>
      <c r="M1579" s="15" t="n">
        <v>17</v>
      </c>
      <c r="P1579" s="15" t="n">
        <v>22</v>
      </c>
      <c r="Y1579" s="15" t="s">
        <v>156</v>
      </c>
      <c r="AB1579" s="15" t="s">
        <v>143</v>
      </c>
    </row>
    <row r="1580" customFormat="false" ht="15" hidden="false" customHeight="true" outlineLevel="0" collapsed="false">
      <c r="A1580" s="15" t="s">
        <v>2996</v>
      </c>
      <c r="B1580" s="15" t="s">
        <v>2997</v>
      </c>
      <c r="C1580" s="15" t="s">
        <v>148</v>
      </c>
      <c r="E1580" s="15" t="s">
        <v>136</v>
      </c>
      <c r="F1580" s="15" t="s">
        <v>137</v>
      </c>
      <c r="G1580" s="15" t="s">
        <v>136</v>
      </c>
      <c r="H1580" s="15" t="s">
        <v>136</v>
      </c>
      <c r="I1580" s="15" t="s">
        <v>139</v>
      </c>
      <c r="J1580" s="15" t="s">
        <v>150</v>
      </c>
      <c r="K1580" s="15" t="s">
        <v>2998</v>
      </c>
      <c r="L1580" s="15" t="n">
        <v>2</v>
      </c>
      <c r="P1580" s="15" t="n">
        <v>2</v>
      </c>
      <c r="Y1580" s="15" t="s">
        <v>142</v>
      </c>
      <c r="AB1580" s="15" t="s">
        <v>143</v>
      </c>
    </row>
    <row r="1581" customFormat="false" ht="15" hidden="false" customHeight="true" outlineLevel="0" collapsed="false">
      <c r="A1581" s="15" t="s">
        <v>2999</v>
      </c>
      <c r="B1581" s="15" t="s">
        <v>3000</v>
      </c>
      <c r="C1581" s="15" t="s">
        <v>217</v>
      </c>
      <c r="D1581" s="15" t="s">
        <v>218</v>
      </c>
      <c r="E1581" s="15" t="s">
        <v>136</v>
      </c>
      <c r="F1581" s="15" t="s">
        <v>137</v>
      </c>
      <c r="G1581" s="15" t="s">
        <v>149</v>
      </c>
      <c r="H1581" s="15" t="s">
        <v>136</v>
      </c>
      <c r="I1581" s="15" t="s">
        <v>243</v>
      </c>
      <c r="J1581" s="15" t="s">
        <v>140</v>
      </c>
      <c r="K1581" s="15" t="s">
        <v>3001</v>
      </c>
      <c r="M1581" s="15" t="n">
        <v>3</v>
      </c>
      <c r="N1581" s="15" t="n">
        <v>2</v>
      </c>
      <c r="O1581" s="15" t="n">
        <v>1</v>
      </c>
      <c r="P1581" s="15" t="n">
        <v>6</v>
      </c>
      <c r="Y1581" s="15" t="s">
        <v>142</v>
      </c>
      <c r="AB1581" s="15" t="s">
        <v>143</v>
      </c>
    </row>
    <row r="1582" customFormat="false" ht="15" hidden="false" customHeight="true" outlineLevel="0" collapsed="false">
      <c r="A1582" s="15" t="s">
        <v>2999</v>
      </c>
      <c r="B1582" s="15" t="s">
        <v>3000</v>
      </c>
      <c r="C1582" s="15" t="s">
        <v>217</v>
      </c>
      <c r="D1582" s="15" t="s">
        <v>218</v>
      </c>
      <c r="E1582" s="15" t="s">
        <v>136</v>
      </c>
      <c r="F1582" s="15" t="s">
        <v>137</v>
      </c>
      <c r="G1582" s="15" t="s">
        <v>149</v>
      </c>
      <c r="H1582" s="15" t="s">
        <v>136</v>
      </c>
      <c r="I1582" s="15" t="s">
        <v>243</v>
      </c>
      <c r="J1582" s="15" t="s">
        <v>144</v>
      </c>
      <c r="K1582" s="15" t="s">
        <v>3002</v>
      </c>
      <c r="L1582" s="15" t="n">
        <v>2</v>
      </c>
      <c r="P1582" s="15" t="n">
        <v>2</v>
      </c>
      <c r="Y1582" s="15" t="s">
        <v>142</v>
      </c>
      <c r="AB1582" s="15" t="s">
        <v>143</v>
      </c>
    </row>
    <row r="1583" customFormat="false" ht="15" hidden="false" customHeight="true" outlineLevel="0" collapsed="false">
      <c r="A1583" s="15" t="s">
        <v>2999</v>
      </c>
      <c r="B1583" s="15" t="s">
        <v>3000</v>
      </c>
      <c r="C1583" s="15" t="s">
        <v>217</v>
      </c>
      <c r="D1583" s="15" t="s">
        <v>218</v>
      </c>
      <c r="E1583" s="15" t="s">
        <v>136</v>
      </c>
      <c r="F1583" s="15" t="s">
        <v>137</v>
      </c>
      <c r="G1583" s="15" t="s">
        <v>149</v>
      </c>
      <c r="H1583" s="15" t="s">
        <v>136</v>
      </c>
      <c r="I1583" s="15" t="s">
        <v>243</v>
      </c>
      <c r="J1583" s="15" t="s">
        <v>150</v>
      </c>
      <c r="K1583" s="15" t="s">
        <v>3003</v>
      </c>
      <c r="L1583" s="15" t="n">
        <v>21</v>
      </c>
      <c r="M1583" s="15" t="n">
        <v>66</v>
      </c>
      <c r="N1583" s="15" t="n">
        <v>53</v>
      </c>
      <c r="O1583" s="15" t="n">
        <v>23</v>
      </c>
      <c r="P1583" s="15" t="n">
        <v>163</v>
      </c>
      <c r="Y1583" s="15" t="s">
        <v>142</v>
      </c>
      <c r="AB1583" s="15" t="s">
        <v>143</v>
      </c>
    </row>
    <row r="1584" customFormat="false" ht="15" hidden="false" customHeight="true" outlineLevel="0" collapsed="false">
      <c r="A1584" s="15" t="s">
        <v>2999</v>
      </c>
      <c r="B1584" s="15" t="s">
        <v>3000</v>
      </c>
      <c r="C1584" s="15" t="s">
        <v>217</v>
      </c>
      <c r="D1584" s="15" t="s">
        <v>218</v>
      </c>
      <c r="E1584" s="15" t="s">
        <v>136</v>
      </c>
      <c r="F1584" s="15" t="s">
        <v>137</v>
      </c>
      <c r="G1584" s="15" t="s">
        <v>149</v>
      </c>
      <c r="H1584" s="15" t="s">
        <v>136</v>
      </c>
      <c r="I1584" s="15" t="s">
        <v>243</v>
      </c>
      <c r="J1584" s="15" t="s">
        <v>166</v>
      </c>
      <c r="K1584" s="15" t="s">
        <v>3004</v>
      </c>
      <c r="M1584" s="15" t="n">
        <v>4</v>
      </c>
      <c r="N1584" s="15" t="n">
        <v>15</v>
      </c>
      <c r="P1584" s="15" t="n">
        <v>19</v>
      </c>
      <c r="Y1584" s="15" t="s">
        <v>142</v>
      </c>
      <c r="AB1584" s="15" t="s">
        <v>143</v>
      </c>
    </row>
    <row r="1585" customFormat="false" ht="15" hidden="false" customHeight="true" outlineLevel="0" collapsed="false">
      <c r="A1585" s="15" t="s">
        <v>2999</v>
      </c>
      <c r="B1585" s="15" t="s">
        <v>3000</v>
      </c>
      <c r="C1585" s="15" t="s">
        <v>217</v>
      </c>
      <c r="D1585" s="15" t="s">
        <v>218</v>
      </c>
      <c r="E1585" s="15" t="s">
        <v>136</v>
      </c>
      <c r="F1585" s="15" t="s">
        <v>137</v>
      </c>
      <c r="G1585" s="15" t="s">
        <v>149</v>
      </c>
      <c r="H1585" s="15" t="s">
        <v>136</v>
      </c>
      <c r="I1585" s="15" t="s">
        <v>243</v>
      </c>
      <c r="J1585" s="15" t="s">
        <v>158</v>
      </c>
      <c r="K1585" s="15" t="s">
        <v>3005</v>
      </c>
      <c r="L1585" s="15" t="n">
        <v>22</v>
      </c>
      <c r="M1585" s="15" t="n">
        <v>41</v>
      </c>
      <c r="N1585" s="15" t="n">
        <v>5</v>
      </c>
      <c r="P1585" s="15" t="n">
        <v>68</v>
      </c>
      <c r="Y1585" s="15" t="s">
        <v>142</v>
      </c>
      <c r="AB1585" s="15" t="s">
        <v>143</v>
      </c>
    </row>
    <row r="1586" customFormat="false" ht="15" hidden="false" customHeight="true" outlineLevel="0" collapsed="false">
      <c r="A1586" s="15" t="s">
        <v>2999</v>
      </c>
      <c r="B1586" s="15" t="s">
        <v>3000</v>
      </c>
      <c r="C1586" s="15" t="s">
        <v>217</v>
      </c>
      <c r="D1586" s="15" t="s">
        <v>218</v>
      </c>
      <c r="E1586" s="15" t="s">
        <v>136</v>
      </c>
      <c r="F1586" s="15" t="s">
        <v>137</v>
      </c>
      <c r="G1586" s="15" t="s">
        <v>149</v>
      </c>
      <c r="H1586" s="15" t="s">
        <v>136</v>
      </c>
      <c r="I1586" s="15" t="s">
        <v>243</v>
      </c>
      <c r="J1586" s="15" t="s">
        <v>169</v>
      </c>
      <c r="K1586" s="15" t="s">
        <v>3006</v>
      </c>
      <c r="L1586" s="15" t="n">
        <v>5</v>
      </c>
      <c r="M1586" s="15" t="n">
        <v>1</v>
      </c>
      <c r="P1586" s="15" t="n">
        <v>6</v>
      </c>
      <c r="Y1586" s="15" t="s">
        <v>142</v>
      </c>
      <c r="AB1586" s="15" t="s">
        <v>143</v>
      </c>
    </row>
    <row r="1587" customFormat="false" ht="15" hidden="false" customHeight="true" outlineLevel="0" collapsed="false">
      <c r="A1587" s="15" t="s">
        <v>3007</v>
      </c>
      <c r="B1587" s="15" t="s">
        <v>3008</v>
      </c>
      <c r="C1587" s="15" t="s">
        <v>148</v>
      </c>
      <c r="E1587" s="15" t="s">
        <v>136</v>
      </c>
      <c r="F1587" s="15" t="s">
        <v>137</v>
      </c>
      <c r="G1587" s="15" t="s">
        <v>451</v>
      </c>
      <c r="H1587" s="15" t="s">
        <v>136</v>
      </c>
      <c r="I1587" s="15" t="s">
        <v>139</v>
      </c>
      <c r="J1587" s="15" t="s">
        <v>150</v>
      </c>
      <c r="K1587" s="15" t="s">
        <v>3009</v>
      </c>
      <c r="N1587" s="15" t="n">
        <v>20</v>
      </c>
      <c r="O1587" s="15" t="n">
        <v>14</v>
      </c>
      <c r="P1587" s="15" t="n">
        <v>34</v>
      </c>
      <c r="Y1587" s="15" t="s">
        <v>142</v>
      </c>
      <c r="AB1587" s="15" t="s">
        <v>143</v>
      </c>
    </row>
    <row r="1588" customFormat="false" ht="15" hidden="false" customHeight="true" outlineLevel="0" collapsed="false">
      <c r="A1588" s="15" t="s">
        <v>3010</v>
      </c>
      <c r="B1588" s="15" t="s">
        <v>3011</v>
      </c>
      <c r="C1588" s="15" t="s">
        <v>134</v>
      </c>
      <c r="D1588" s="15" t="s">
        <v>135</v>
      </c>
      <c r="E1588" s="15" t="s">
        <v>136</v>
      </c>
      <c r="F1588" s="15" t="s">
        <v>137</v>
      </c>
      <c r="G1588" s="15" t="s">
        <v>3012</v>
      </c>
      <c r="H1588" s="15" t="s">
        <v>136</v>
      </c>
      <c r="I1588" s="15" t="s">
        <v>139</v>
      </c>
      <c r="J1588" s="15" t="s">
        <v>150</v>
      </c>
      <c r="K1588" s="15" t="s">
        <v>3013</v>
      </c>
      <c r="M1588" s="15" t="n">
        <v>24</v>
      </c>
      <c r="N1588" s="15" t="n">
        <v>16</v>
      </c>
      <c r="O1588" s="15" t="n">
        <v>4</v>
      </c>
      <c r="P1588" s="15" t="n">
        <v>44</v>
      </c>
      <c r="Y1588" s="15" t="s">
        <v>142</v>
      </c>
      <c r="AB1588" s="15" t="s">
        <v>143</v>
      </c>
    </row>
    <row r="1589" customFormat="false" ht="15" hidden="false" customHeight="true" outlineLevel="0" collapsed="false">
      <c r="A1589" s="15" t="s">
        <v>3010</v>
      </c>
      <c r="B1589" s="15" t="s">
        <v>3011</v>
      </c>
      <c r="C1589" s="15" t="s">
        <v>134</v>
      </c>
      <c r="D1589" s="15" t="s">
        <v>135</v>
      </c>
      <c r="E1589" s="15" t="s">
        <v>136</v>
      </c>
      <c r="F1589" s="15" t="s">
        <v>137</v>
      </c>
      <c r="G1589" s="15" t="s">
        <v>3012</v>
      </c>
      <c r="H1589" s="15" t="s">
        <v>136</v>
      </c>
      <c r="I1589" s="15" t="s">
        <v>139</v>
      </c>
      <c r="J1589" s="15" t="s">
        <v>166</v>
      </c>
      <c r="K1589" s="15" t="s">
        <v>3014</v>
      </c>
      <c r="M1589" s="15" t="n">
        <v>30</v>
      </c>
      <c r="P1589" s="15" t="n">
        <v>30</v>
      </c>
      <c r="Y1589" s="15" t="s">
        <v>142</v>
      </c>
      <c r="AB1589" s="15" t="s">
        <v>143</v>
      </c>
    </row>
    <row r="1590" customFormat="false" ht="15" hidden="false" customHeight="true" outlineLevel="0" collapsed="false">
      <c r="A1590" s="15" t="s">
        <v>3015</v>
      </c>
      <c r="B1590" s="15" t="s">
        <v>3016</v>
      </c>
      <c r="C1590" s="15" t="s">
        <v>134</v>
      </c>
      <c r="D1590" s="15" t="s">
        <v>541</v>
      </c>
      <c r="E1590" s="15" t="s">
        <v>136</v>
      </c>
      <c r="F1590" s="15" t="s">
        <v>137</v>
      </c>
      <c r="G1590" s="15" t="s">
        <v>1056</v>
      </c>
      <c r="H1590" s="15" t="s">
        <v>136</v>
      </c>
      <c r="I1590" s="15" t="s">
        <v>139</v>
      </c>
      <c r="J1590" s="15" t="s">
        <v>140</v>
      </c>
      <c r="K1590" s="15" t="s">
        <v>3017</v>
      </c>
      <c r="N1590" s="15" t="n">
        <v>3</v>
      </c>
      <c r="O1590" s="15" t="n">
        <v>13</v>
      </c>
      <c r="P1590" s="15" t="n">
        <v>16</v>
      </c>
      <c r="Y1590" s="15" t="s">
        <v>142</v>
      </c>
      <c r="AB1590" s="15" t="s">
        <v>143</v>
      </c>
    </row>
    <row r="1591" customFormat="false" ht="15" hidden="false" customHeight="true" outlineLevel="0" collapsed="false">
      <c r="A1591" s="15" t="s">
        <v>3015</v>
      </c>
      <c r="B1591" s="15" t="s">
        <v>3016</v>
      </c>
      <c r="C1591" s="15" t="s">
        <v>134</v>
      </c>
      <c r="D1591" s="15" t="s">
        <v>541</v>
      </c>
      <c r="E1591" s="15" t="s">
        <v>136</v>
      </c>
      <c r="F1591" s="15" t="s">
        <v>137</v>
      </c>
      <c r="G1591" s="15" t="s">
        <v>1056</v>
      </c>
      <c r="H1591" s="15" t="s">
        <v>136</v>
      </c>
      <c r="I1591" s="15" t="s">
        <v>139</v>
      </c>
      <c r="J1591" s="15" t="s">
        <v>150</v>
      </c>
      <c r="K1591" s="15" t="s">
        <v>3018</v>
      </c>
      <c r="N1591" s="15" t="n">
        <v>29</v>
      </c>
      <c r="O1591" s="15" t="n">
        <v>43</v>
      </c>
      <c r="P1591" s="15" t="n">
        <v>72</v>
      </c>
      <c r="Y1591" s="15" t="s">
        <v>142</v>
      </c>
      <c r="AB1591" s="15" t="s">
        <v>143</v>
      </c>
    </row>
    <row r="1592" customFormat="false" ht="15" hidden="false" customHeight="true" outlineLevel="0" collapsed="false">
      <c r="A1592" s="15" t="s">
        <v>3015</v>
      </c>
      <c r="B1592" s="15" t="s">
        <v>3016</v>
      </c>
      <c r="C1592" s="15" t="s">
        <v>134</v>
      </c>
      <c r="D1592" s="15" t="s">
        <v>541</v>
      </c>
      <c r="E1592" s="15" t="s">
        <v>136</v>
      </c>
      <c r="F1592" s="15" t="s">
        <v>137</v>
      </c>
      <c r="G1592" s="15" t="s">
        <v>1056</v>
      </c>
      <c r="H1592" s="15" t="s">
        <v>136</v>
      </c>
      <c r="I1592" s="15" t="s">
        <v>139</v>
      </c>
      <c r="J1592" s="15" t="s">
        <v>158</v>
      </c>
      <c r="K1592" s="15" t="s">
        <v>3019</v>
      </c>
      <c r="M1592" s="15" t="n">
        <v>5</v>
      </c>
      <c r="N1592" s="15" t="n">
        <v>7</v>
      </c>
      <c r="O1592" s="15" t="n">
        <v>22</v>
      </c>
      <c r="P1592" s="15" t="n">
        <v>34</v>
      </c>
      <c r="Y1592" s="15" t="s">
        <v>142</v>
      </c>
      <c r="AB1592" s="15" t="s">
        <v>143</v>
      </c>
    </row>
    <row r="1593" customFormat="false" ht="15" hidden="false" customHeight="true" outlineLevel="0" collapsed="false">
      <c r="A1593" s="15" t="s">
        <v>3020</v>
      </c>
      <c r="B1593" s="15" t="s">
        <v>3021</v>
      </c>
      <c r="C1593" s="15" t="s">
        <v>148</v>
      </c>
      <c r="E1593" s="15" t="s">
        <v>136</v>
      </c>
      <c r="F1593" s="15" t="s">
        <v>137</v>
      </c>
      <c r="G1593" s="15" t="s">
        <v>231</v>
      </c>
      <c r="H1593" s="15" t="s">
        <v>136</v>
      </c>
      <c r="I1593" s="15" t="s">
        <v>139</v>
      </c>
      <c r="J1593" s="15" t="s">
        <v>158</v>
      </c>
      <c r="K1593" s="15" t="s">
        <v>3022</v>
      </c>
      <c r="L1593" s="15" t="n">
        <v>5</v>
      </c>
      <c r="P1593" s="15" t="n">
        <v>5</v>
      </c>
      <c r="Y1593" s="15" t="s">
        <v>156</v>
      </c>
      <c r="AB1593" s="15" t="s">
        <v>143</v>
      </c>
    </row>
    <row r="1594" customFormat="false" ht="15" hidden="false" customHeight="true" outlineLevel="0" collapsed="false">
      <c r="A1594" s="15" t="s">
        <v>3023</v>
      </c>
      <c r="B1594" s="15" t="s">
        <v>3024</v>
      </c>
      <c r="C1594" s="15" t="s">
        <v>217</v>
      </c>
      <c r="D1594" s="15" t="s">
        <v>218</v>
      </c>
      <c r="E1594" s="15" t="s">
        <v>136</v>
      </c>
      <c r="F1594" s="15" t="s">
        <v>137</v>
      </c>
      <c r="G1594" s="15" t="s">
        <v>1514</v>
      </c>
      <c r="H1594" s="15" t="s">
        <v>136</v>
      </c>
      <c r="I1594" s="15" t="s">
        <v>243</v>
      </c>
      <c r="J1594" s="15" t="s">
        <v>140</v>
      </c>
      <c r="K1594" s="15" t="s">
        <v>3025</v>
      </c>
      <c r="L1594" s="15" t="n">
        <v>694</v>
      </c>
      <c r="M1594" s="15" t="n">
        <v>492</v>
      </c>
      <c r="N1594" s="15" t="n">
        <v>23</v>
      </c>
      <c r="P1594" s="15" t="n">
        <v>1209</v>
      </c>
      <c r="Y1594" s="15" t="s">
        <v>142</v>
      </c>
      <c r="AB1594" s="15" t="s">
        <v>143</v>
      </c>
    </row>
    <row r="1595" customFormat="false" ht="15" hidden="false" customHeight="true" outlineLevel="0" collapsed="false">
      <c r="A1595" s="15" t="s">
        <v>3023</v>
      </c>
      <c r="B1595" s="15" t="s">
        <v>3024</v>
      </c>
      <c r="C1595" s="15" t="s">
        <v>217</v>
      </c>
      <c r="D1595" s="15" t="s">
        <v>218</v>
      </c>
      <c r="E1595" s="15" t="s">
        <v>136</v>
      </c>
      <c r="F1595" s="15" t="s">
        <v>137</v>
      </c>
      <c r="G1595" s="15" t="s">
        <v>1514</v>
      </c>
      <c r="H1595" s="15" t="s">
        <v>136</v>
      </c>
      <c r="I1595" s="15" t="s">
        <v>243</v>
      </c>
      <c r="J1595" s="15" t="s">
        <v>150</v>
      </c>
      <c r="K1595" s="15" t="s">
        <v>3026</v>
      </c>
      <c r="L1595" s="15" t="n">
        <v>31</v>
      </c>
      <c r="M1595" s="15" t="n">
        <v>49</v>
      </c>
      <c r="N1595" s="15" t="n">
        <v>1</v>
      </c>
      <c r="P1595" s="15" t="n">
        <v>81</v>
      </c>
      <c r="Y1595" s="15" t="s">
        <v>142</v>
      </c>
      <c r="AB1595" s="15" t="s">
        <v>143</v>
      </c>
    </row>
    <row r="1596" customFormat="false" ht="15" hidden="false" customHeight="true" outlineLevel="0" collapsed="false">
      <c r="A1596" s="15" t="s">
        <v>3023</v>
      </c>
      <c r="B1596" s="15" t="s">
        <v>3024</v>
      </c>
      <c r="C1596" s="15" t="s">
        <v>217</v>
      </c>
      <c r="D1596" s="15" t="s">
        <v>218</v>
      </c>
      <c r="E1596" s="15" t="s">
        <v>136</v>
      </c>
      <c r="F1596" s="15" t="s">
        <v>137</v>
      </c>
      <c r="G1596" s="15" t="s">
        <v>1514</v>
      </c>
      <c r="H1596" s="15" t="s">
        <v>136</v>
      </c>
      <c r="I1596" s="15" t="s">
        <v>243</v>
      </c>
      <c r="J1596" s="15" t="s">
        <v>158</v>
      </c>
      <c r="K1596" s="15" t="s">
        <v>3027</v>
      </c>
      <c r="L1596" s="15" t="n">
        <v>6</v>
      </c>
      <c r="M1596" s="15" t="n">
        <v>37</v>
      </c>
      <c r="P1596" s="15" t="n">
        <v>43</v>
      </c>
      <c r="Y1596" s="15" t="s">
        <v>142</v>
      </c>
      <c r="AB1596" s="15" t="s">
        <v>143</v>
      </c>
    </row>
    <row r="1597" customFormat="false" ht="15" hidden="false" customHeight="true" outlineLevel="0" collapsed="false">
      <c r="A1597" s="15" t="s">
        <v>3023</v>
      </c>
      <c r="B1597" s="15" t="s">
        <v>3024</v>
      </c>
      <c r="C1597" s="15" t="s">
        <v>217</v>
      </c>
      <c r="D1597" s="15" t="s">
        <v>218</v>
      </c>
      <c r="E1597" s="15" t="s">
        <v>136</v>
      </c>
      <c r="F1597" s="15" t="s">
        <v>137</v>
      </c>
      <c r="G1597" s="15" t="s">
        <v>1514</v>
      </c>
      <c r="H1597" s="15" t="s">
        <v>136</v>
      </c>
      <c r="I1597" s="15" t="s">
        <v>243</v>
      </c>
      <c r="J1597" s="15" t="s">
        <v>169</v>
      </c>
      <c r="K1597" s="15" t="s">
        <v>3028</v>
      </c>
      <c r="M1597" s="15" t="n">
        <v>1</v>
      </c>
      <c r="P1597" s="15" t="n">
        <v>1</v>
      </c>
      <c r="Y1597" s="15" t="s">
        <v>142</v>
      </c>
      <c r="AB1597" s="15" t="s">
        <v>143</v>
      </c>
    </row>
    <row r="1598" customFormat="false" ht="15" hidden="false" customHeight="true" outlineLevel="0" collapsed="false">
      <c r="A1598" s="15" t="s">
        <v>3029</v>
      </c>
      <c r="B1598" s="15" t="s">
        <v>3030</v>
      </c>
      <c r="C1598" s="15" t="s">
        <v>134</v>
      </c>
      <c r="D1598" s="15" t="s">
        <v>541</v>
      </c>
      <c r="E1598" s="15" t="s">
        <v>136</v>
      </c>
      <c r="F1598" s="15" t="s">
        <v>137</v>
      </c>
      <c r="G1598" s="15" t="s">
        <v>3031</v>
      </c>
      <c r="H1598" s="15" t="s">
        <v>136</v>
      </c>
      <c r="I1598" s="15" t="s">
        <v>139</v>
      </c>
      <c r="J1598" s="15" t="s">
        <v>140</v>
      </c>
      <c r="K1598" s="15" t="s">
        <v>3032</v>
      </c>
      <c r="N1598" s="15" t="n">
        <v>33</v>
      </c>
      <c r="P1598" s="15" t="n">
        <v>33</v>
      </c>
      <c r="Y1598" s="15" t="s">
        <v>142</v>
      </c>
      <c r="AB1598" s="15" t="s">
        <v>143</v>
      </c>
    </row>
    <row r="1599" customFormat="false" ht="15" hidden="false" customHeight="true" outlineLevel="0" collapsed="false">
      <c r="A1599" s="15" t="s">
        <v>3029</v>
      </c>
      <c r="B1599" s="15" t="s">
        <v>3030</v>
      </c>
      <c r="C1599" s="15" t="s">
        <v>134</v>
      </c>
      <c r="D1599" s="15" t="s">
        <v>541</v>
      </c>
      <c r="E1599" s="15" t="s">
        <v>136</v>
      </c>
      <c r="F1599" s="15" t="s">
        <v>137</v>
      </c>
      <c r="G1599" s="15" t="s">
        <v>3031</v>
      </c>
      <c r="H1599" s="15" t="s">
        <v>136</v>
      </c>
      <c r="I1599" s="15" t="s">
        <v>139</v>
      </c>
      <c r="J1599" s="15" t="s">
        <v>150</v>
      </c>
      <c r="K1599" s="15" t="s">
        <v>3033</v>
      </c>
      <c r="M1599" s="15" t="n">
        <v>70</v>
      </c>
      <c r="N1599" s="15" t="n">
        <v>76</v>
      </c>
      <c r="O1599" s="15" t="n">
        <v>25</v>
      </c>
      <c r="P1599" s="15" t="n">
        <v>171</v>
      </c>
      <c r="Y1599" s="15" t="s">
        <v>142</v>
      </c>
      <c r="AB1599" s="15" t="s">
        <v>143</v>
      </c>
    </row>
    <row r="1600" customFormat="false" ht="15" hidden="false" customHeight="true" outlineLevel="0" collapsed="false">
      <c r="A1600" s="15" t="s">
        <v>3029</v>
      </c>
      <c r="B1600" s="15" t="s">
        <v>3030</v>
      </c>
      <c r="C1600" s="15" t="s">
        <v>134</v>
      </c>
      <c r="D1600" s="15" t="s">
        <v>541</v>
      </c>
      <c r="E1600" s="15" t="s">
        <v>136</v>
      </c>
      <c r="F1600" s="15" t="s">
        <v>137</v>
      </c>
      <c r="G1600" s="15" t="s">
        <v>3031</v>
      </c>
      <c r="H1600" s="15" t="s">
        <v>136</v>
      </c>
      <c r="I1600" s="15" t="s">
        <v>139</v>
      </c>
      <c r="J1600" s="15" t="s">
        <v>166</v>
      </c>
      <c r="K1600" s="15" t="s">
        <v>3034</v>
      </c>
      <c r="M1600" s="15" t="n">
        <v>40</v>
      </c>
      <c r="P1600" s="15" t="n">
        <v>40</v>
      </c>
      <c r="Y1600" s="15" t="s">
        <v>142</v>
      </c>
      <c r="AB1600" s="15" t="s">
        <v>143</v>
      </c>
    </row>
    <row r="1601" customFormat="false" ht="15" hidden="false" customHeight="true" outlineLevel="0" collapsed="false">
      <c r="A1601" s="15" t="s">
        <v>3029</v>
      </c>
      <c r="B1601" s="15" t="s">
        <v>3030</v>
      </c>
      <c r="C1601" s="15" t="s">
        <v>134</v>
      </c>
      <c r="D1601" s="15" t="s">
        <v>541</v>
      </c>
      <c r="E1601" s="15" t="s">
        <v>136</v>
      </c>
      <c r="F1601" s="15" t="s">
        <v>137</v>
      </c>
      <c r="G1601" s="15" t="s">
        <v>3031</v>
      </c>
      <c r="H1601" s="15" t="s">
        <v>136</v>
      </c>
      <c r="I1601" s="15" t="s">
        <v>139</v>
      </c>
      <c r="J1601" s="15" t="s">
        <v>158</v>
      </c>
      <c r="K1601" s="15" t="s">
        <v>3035</v>
      </c>
      <c r="M1601" s="15" t="n">
        <v>62</v>
      </c>
      <c r="N1601" s="15" t="n">
        <v>15</v>
      </c>
      <c r="P1601" s="15" t="n">
        <v>77</v>
      </c>
      <c r="Y1601" s="15" t="s">
        <v>142</v>
      </c>
      <c r="AB1601" s="15" t="s">
        <v>143</v>
      </c>
    </row>
    <row r="1602" customFormat="false" ht="15" hidden="false" customHeight="true" outlineLevel="0" collapsed="false">
      <c r="A1602" s="15" t="s">
        <v>3036</v>
      </c>
      <c r="B1602" s="15" t="s">
        <v>3037</v>
      </c>
      <c r="C1602" s="15" t="s">
        <v>134</v>
      </c>
      <c r="D1602" s="15" t="s">
        <v>135</v>
      </c>
      <c r="E1602" s="15" t="s">
        <v>136</v>
      </c>
      <c r="F1602" s="15" t="s">
        <v>137</v>
      </c>
      <c r="G1602" s="15" t="s">
        <v>3038</v>
      </c>
      <c r="H1602" s="15" t="s">
        <v>136</v>
      </c>
      <c r="I1602" s="15" t="s">
        <v>139</v>
      </c>
      <c r="J1602" s="15" t="s">
        <v>140</v>
      </c>
      <c r="K1602" s="15" t="s">
        <v>3039</v>
      </c>
      <c r="N1602" s="15" t="n">
        <v>32</v>
      </c>
      <c r="P1602" s="15" t="n">
        <v>32</v>
      </c>
      <c r="Y1602" s="15" t="s">
        <v>142</v>
      </c>
      <c r="AB1602" s="15" t="s">
        <v>143</v>
      </c>
    </row>
    <row r="1603" customFormat="false" ht="15" hidden="false" customHeight="true" outlineLevel="0" collapsed="false">
      <c r="A1603" s="15" t="s">
        <v>3036</v>
      </c>
      <c r="B1603" s="15" t="s">
        <v>3037</v>
      </c>
      <c r="C1603" s="15" t="s">
        <v>134</v>
      </c>
      <c r="D1603" s="15" t="s">
        <v>135</v>
      </c>
      <c r="E1603" s="15" t="s">
        <v>136</v>
      </c>
      <c r="F1603" s="15" t="s">
        <v>137</v>
      </c>
      <c r="G1603" s="15" t="s">
        <v>3038</v>
      </c>
      <c r="H1603" s="15" t="s">
        <v>136</v>
      </c>
      <c r="I1603" s="15" t="s">
        <v>139</v>
      </c>
      <c r="J1603" s="15" t="s">
        <v>150</v>
      </c>
      <c r="K1603" s="15" t="s">
        <v>3040</v>
      </c>
      <c r="N1603" s="15" t="n">
        <v>24</v>
      </c>
      <c r="P1603" s="15" t="n">
        <v>24</v>
      </c>
      <c r="Y1603" s="15" t="s">
        <v>142</v>
      </c>
      <c r="AB1603" s="15" t="s">
        <v>143</v>
      </c>
    </row>
    <row r="1604" customFormat="false" ht="15" hidden="false" customHeight="true" outlineLevel="0" collapsed="false">
      <c r="A1604" s="15" t="s">
        <v>3036</v>
      </c>
      <c r="B1604" s="15" t="s">
        <v>3037</v>
      </c>
      <c r="C1604" s="15" t="s">
        <v>134</v>
      </c>
      <c r="D1604" s="15" t="s">
        <v>135</v>
      </c>
      <c r="E1604" s="15" t="s">
        <v>136</v>
      </c>
      <c r="F1604" s="15" t="s">
        <v>137</v>
      </c>
      <c r="G1604" s="15" t="s">
        <v>3038</v>
      </c>
      <c r="H1604" s="15" t="s">
        <v>136</v>
      </c>
      <c r="I1604" s="15" t="s">
        <v>139</v>
      </c>
      <c r="J1604" s="15" t="s">
        <v>158</v>
      </c>
      <c r="K1604" s="15" t="s">
        <v>3041</v>
      </c>
      <c r="O1604" s="15" t="n">
        <v>4</v>
      </c>
      <c r="P1604" s="15" t="n">
        <v>4</v>
      </c>
      <c r="Y1604" s="15" t="s">
        <v>142</v>
      </c>
      <c r="AB1604" s="15" t="s">
        <v>143</v>
      </c>
    </row>
    <row r="1605" customFormat="false" ht="15" hidden="false" customHeight="true" outlineLevel="0" collapsed="false">
      <c r="A1605" s="15" t="s">
        <v>3042</v>
      </c>
      <c r="B1605" s="15" t="s">
        <v>3043</v>
      </c>
      <c r="C1605" s="15" t="s">
        <v>217</v>
      </c>
      <c r="D1605" s="15" t="s">
        <v>218</v>
      </c>
      <c r="E1605" s="15" t="s">
        <v>136</v>
      </c>
      <c r="F1605" s="15" t="s">
        <v>137</v>
      </c>
      <c r="G1605" s="15" t="s">
        <v>451</v>
      </c>
      <c r="H1605" s="15" t="s">
        <v>136</v>
      </c>
      <c r="I1605" s="15" t="s">
        <v>139</v>
      </c>
      <c r="J1605" s="15" t="s">
        <v>150</v>
      </c>
      <c r="K1605" s="15" t="s">
        <v>3044</v>
      </c>
      <c r="L1605" s="15" t="n">
        <v>5</v>
      </c>
      <c r="P1605" s="15" t="n">
        <v>5</v>
      </c>
      <c r="Y1605" s="15" t="s">
        <v>142</v>
      </c>
      <c r="AB1605" s="15" t="s">
        <v>143</v>
      </c>
    </row>
    <row r="1606" customFormat="false" ht="15" hidden="false" customHeight="true" outlineLevel="0" collapsed="false">
      <c r="A1606" s="15" t="s">
        <v>3042</v>
      </c>
      <c r="B1606" s="15" t="s">
        <v>3043</v>
      </c>
      <c r="C1606" s="15" t="s">
        <v>217</v>
      </c>
      <c r="D1606" s="15" t="s">
        <v>218</v>
      </c>
      <c r="E1606" s="15" t="s">
        <v>136</v>
      </c>
      <c r="F1606" s="15" t="s">
        <v>137</v>
      </c>
      <c r="G1606" s="15" t="s">
        <v>451</v>
      </c>
      <c r="H1606" s="15" t="s">
        <v>136</v>
      </c>
      <c r="I1606" s="15" t="s">
        <v>139</v>
      </c>
      <c r="J1606" s="15" t="s">
        <v>158</v>
      </c>
      <c r="K1606" s="15" t="s">
        <v>3045</v>
      </c>
      <c r="L1606" s="15" t="n">
        <v>3</v>
      </c>
      <c r="P1606" s="15" t="n">
        <v>3</v>
      </c>
      <c r="Y1606" s="15" t="s">
        <v>142</v>
      </c>
      <c r="AB1606" s="15" t="s">
        <v>143</v>
      </c>
    </row>
    <row r="1607" customFormat="false" ht="15" hidden="false" customHeight="true" outlineLevel="0" collapsed="false">
      <c r="A1607" s="15" t="s">
        <v>3046</v>
      </c>
      <c r="B1607" s="15" t="s">
        <v>3047</v>
      </c>
      <c r="C1607" s="15" t="s">
        <v>134</v>
      </c>
      <c r="D1607" s="15" t="s">
        <v>135</v>
      </c>
      <c r="E1607" s="15" t="s">
        <v>136</v>
      </c>
      <c r="F1607" s="15" t="s">
        <v>137</v>
      </c>
      <c r="G1607" s="15" t="s">
        <v>3048</v>
      </c>
      <c r="H1607" s="15" t="s">
        <v>136</v>
      </c>
      <c r="I1607" s="15" t="s">
        <v>243</v>
      </c>
      <c r="J1607" s="15" t="s">
        <v>140</v>
      </c>
      <c r="K1607" s="15" t="s">
        <v>3049</v>
      </c>
      <c r="L1607" s="15" t="n">
        <v>34</v>
      </c>
      <c r="M1607" s="15" t="n">
        <v>75</v>
      </c>
      <c r="N1607" s="15" t="n">
        <v>29</v>
      </c>
      <c r="O1607" s="15" t="n">
        <v>18</v>
      </c>
      <c r="P1607" s="15" t="n">
        <v>156</v>
      </c>
      <c r="Y1607" s="15" t="s">
        <v>142</v>
      </c>
      <c r="AB1607" s="15" t="s">
        <v>143</v>
      </c>
    </row>
    <row r="1608" customFormat="false" ht="15" hidden="false" customHeight="true" outlineLevel="0" collapsed="false">
      <c r="A1608" s="15" t="s">
        <v>3046</v>
      </c>
      <c r="B1608" s="15" t="s">
        <v>3047</v>
      </c>
      <c r="C1608" s="15" t="s">
        <v>134</v>
      </c>
      <c r="D1608" s="15" t="s">
        <v>135</v>
      </c>
      <c r="E1608" s="15" t="s">
        <v>136</v>
      </c>
      <c r="F1608" s="15" t="s">
        <v>137</v>
      </c>
      <c r="G1608" s="15" t="s">
        <v>3048</v>
      </c>
      <c r="H1608" s="15" t="s">
        <v>136</v>
      </c>
      <c r="I1608" s="15" t="s">
        <v>243</v>
      </c>
      <c r="J1608" s="15" t="s">
        <v>150</v>
      </c>
      <c r="K1608" s="15" t="s">
        <v>3050</v>
      </c>
      <c r="L1608" s="15" t="n">
        <v>20</v>
      </c>
      <c r="M1608" s="15" t="n">
        <v>14</v>
      </c>
      <c r="N1608" s="15" t="n">
        <v>16</v>
      </c>
      <c r="P1608" s="15" t="n">
        <v>50</v>
      </c>
      <c r="Y1608" s="15" t="s">
        <v>142</v>
      </c>
      <c r="AB1608" s="15" t="s">
        <v>143</v>
      </c>
    </row>
    <row r="1609" customFormat="false" ht="15" hidden="false" customHeight="true" outlineLevel="0" collapsed="false">
      <c r="A1609" s="15" t="s">
        <v>3046</v>
      </c>
      <c r="B1609" s="15" t="s">
        <v>3047</v>
      </c>
      <c r="C1609" s="15" t="s">
        <v>134</v>
      </c>
      <c r="D1609" s="15" t="s">
        <v>135</v>
      </c>
      <c r="E1609" s="15" t="s">
        <v>136</v>
      </c>
      <c r="F1609" s="15" t="s">
        <v>137</v>
      </c>
      <c r="G1609" s="15" t="s">
        <v>3048</v>
      </c>
      <c r="H1609" s="15" t="s">
        <v>136</v>
      </c>
      <c r="I1609" s="15" t="s">
        <v>243</v>
      </c>
      <c r="J1609" s="15" t="s">
        <v>158</v>
      </c>
      <c r="K1609" s="15" t="s">
        <v>3051</v>
      </c>
      <c r="L1609" s="15" t="n">
        <v>3</v>
      </c>
      <c r="M1609" s="15" t="n">
        <v>3</v>
      </c>
      <c r="N1609" s="15" t="n">
        <v>13</v>
      </c>
      <c r="P1609" s="15" t="n">
        <v>19</v>
      </c>
      <c r="Y1609" s="15" t="s">
        <v>142</v>
      </c>
      <c r="AB1609" s="15" t="s">
        <v>143</v>
      </c>
    </row>
    <row r="1610" customFormat="false" ht="15" hidden="false" customHeight="true" outlineLevel="0" collapsed="false">
      <c r="A1610" s="15" t="s">
        <v>3046</v>
      </c>
      <c r="B1610" s="15" t="s">
        <v>3047</v>
      </c>
      <c r="C1610" s="15" t="s">
        <v>134</v>
      </c>
      <c r="D1610" s="15" t="s">
        <v>135</v>
      </c>
      <c r="E1610" s="15" t="s">
        <v>136</v>
      </c>
      <c r="F1610" s="15" t="s">
        <v>137</v>
      </c>
      <c r="G1610" s="15" t="s">
        <v>3048</v>
      </c>
      <c r="H1610" s="15" t="s">
        <v>136</v>
      </c>
      <c r="I1610" s="15" t="s">
        <v>243</v>
      </c>
      <c r="J1610" s="15" t="s">
        <v>169</v>
      </c>
      <c r="K1610" s="15" t="s">
        <v>3052</v>
      </c>
      <c r="N1610" s="15" t="n">
        <v>2</v>
      </c>
      <c r="P1610" s="15" t="n">
        <v>2</v>
      </c>
      <c r="Y1610" s="15" t="s">
        <v>142</v>
      </c>
      <c r="AB1610" s="15" t="s">
        <v>143</v>
      </c>
    </row>
    <row r="1611" customFormat="false" ht="15" hidden="false" customHeight="true" outlineLevel="0" collapsed="false">
      <c r="A1611" s="15" t="s">
        <v>3053</v>
      </c>
      <c r="B1611" s="15" t="s">
        <v>3054</v>
      </c>
      <c r="C1611" s="15" t="s">
        <v>217</v>
      </c>
      <c r="D1611" s="15" t="s">
        <v>218</v>
      </c>
      <c r="E1611" s="15" t="s">
        <v>136</v>
      </c>
      <c r="F1611" s="15" t="s">
        <v>137</v>
      </c>
      <c r="G1611" s="15" t="s">
        <v>1056</v>
      </c>
      <c r="H1611" s="15" t="s">
        <v>136</v>
      </c>
      <c r="I1611" s="15" t="s">
        <v>139</v>
      </c>
      <c r="J1611" s="15" t="s">
        <v>140</v>
      </c>
      <c r="K1611" s="15" t="s">
        <v>3055</v>
      </c>
      <c r="L1611" s="15" t="n">
        <v>3</v>
      </c>
      <c r="P1611" s="15" t="n">
        <v>3</v>
      </c>
      <c r="Y1611" s="15" t="s">
        <v>142</v>
      </c>
      <c r="AB1611" s="15" t="s">
        <v>143</v>
      </c>
    </row>
    <row r="1612" customFormat="false" ht="15" hidden="false" customHeight="true" outlineLevel="0" collapsed="false">
      <c r="A1612" s="15" t="s">
        <v>3053</v>
      </c>
      <c r="B1612" s="15" t="s">
        <v>3054</v>
      </c>
      <c r="C1612" s="15" t="s">
        <v>217</v>
      </c>
      <c r="D1612" s="15" t="s">
        <v>218</v>
      </c>
      <c r="E1612" s="15" t="s">
        <v>136</v>
      </c>
      <c r="F1612" s="15" t="s">
        <v>137</v>
      </c>
      <c r="G1612" s="15" t="s">
        <v>1056</v>
      </c>
      <c r="H1612" s="15" t="s">
        <v>136</v>
      </c>
      <c r="I1612" s="15" t="s">
        <v>139</v>
      </c>
      <c r="J1612" s="15" t="s">
        <v>150</v>
      </c>
      <c r="K1612" s="15" t="s">
        <v>3056</v>
      </c>
      <c r="L1612" s="15" t="n">
        <v>17</v>
      </c>
      <c r="M1612" s="15" t="n">
        <v>22</v>
      </c>
      <c r="P1612" s="15" t="n">
        <v>39</v>
      </c>
      <c r="Y1612" s="15" t="s">
        <v>142</v>
      </c>
      <c r="AB1612" s="15" t="s">
        <v>143</v>
      </c>
    </row>
    <row r="1613" customFormat="false" ht="15" hidden="false" customHeight="true" outlineLevel="0" collapsed="false">
      <c r="A1613" s="15" t="s">
        <v>3053</v>
      </c>
      <c r="B1613" s="15" t="s">
        <v>3054</v>
      </c>
      <c r="C1613" s="15" t="s">
        <v>217</v>
      </c>
      <c r="D1613" s="15" t="s">
        <v>218</v>
      </c>
      <c r="E1613" s="15" t="s">
        <v>136</v>
      </c>
      <c r="F1613" s="15" t="s">
        <v>137</v>
      </c>
      <c r="G1613" s="15" t="s">
        <v>1056</v>
      </c>
      <c r="H1613" s="15" t="s">
        <v>136</v>
      </c>
      <c r="I1613" s="15" t="s">
        <v>139</v>
      </c>
      <c r="J1613" s="15" t="s">
        <v>158</v>
      </c>
      <c r="K1613" s="15" t="s">
        <v>3057</v>
      </c>
      <c r="M1613" s="15" t="n">
        <v>5</v>
      </c>
      <c r="P1613" s="15" t="n">
        <v>5</v>
      </c>
      <c r="Y1613" s="15" t="s">
        <v>142</v>
      </c>
      <c r="AB1613" s="15" t="s">
        <v>143</v>
      </c>
    </row>
    <row r="1614" customFormat="false" ht="15" hidden="false" customHeight="true" outlineLevel="0" collapsed="false">
      <c r="A1614" s="15" t="s">
        <v>3058</v>
      </c>
      <c r="B1614" s="15" t="s">
        <v>3059</v>
      </c>
      <c r="C1614" s="15" t="s">
        <v>134</v>
      </c>
      <c r="D1614" s="15" t="s">
        <v>1843</v>
      </c>
      <c r="E1614" s="15" t="s">
        <v>136</v>
      </c>
      <c r="F1614" s="15" t="s">
        <v>137</v>
      </c>
      <c r="G1614" s="15" t="s">
        <v>1117</v>
      </c>
      <c r="H1614" s="15" t="s">
        <v>136</v>
      </c>
      <c r="I1614" s="15" t="s">
        <v>139</v>
      </c>
      <c r="J1614" s="15" t="s">
        <v>144</v>
      </c>
      <c r="K1614" s="15" t="s">
        <v>3060</v>
      </c>
      <c r="L1614" s="15" t="n">
        <v>12</v>
      </c>
      <c r="M1614" s="15" t="n">
        <v>2</v>
      </c>
      <c r="P1614" s="15" t="n">
        <v>14</v>
      </c>
      <c r="Y1614" s="15" t="s">
        <v>142</v>
      </c>
      <c r="AB1614" s="15" t="s">
        <v>143</v>
      </c>
    </row>
    <row r="1615" customFormat="false" ht="15" hidden="false" customHeight="true" outlineLevel="0" collapsed="false">
      <c r="A1615" s="15" t="s">
        <v>3058</v>
      </c>
      <c r="B1615" s="15" t="s">
        <v>3059</v>
      </c>
      <c r="C1615" s="15" t="s">
        <v>134</v>
      </c>
      <c r="D1615" s="15" t="s">
        <v>1843</v>
      </c>
      <c r="E1615" s="15" t="s">
        <v>136</v>
      </c>
      <c r="F1615" s="15" t="s">
        <v>137</v>
      </c>
      <c r="G1615" s="15" t="s">
        <v>1117</v>
      </c>
      <c r="H1615" s="15" t="s">
        <v>136</v>
      </c>
      <c r="I1615" s="15" t="s">
        <v>139</v>
      </c>
      <c r="J1615" s="15" t="s">
        <v>150</v>
      </c>
      <c r="K1615" s="15" t="s">
        <v>3061</v>
      </c>
      <c r="L1615" s="15" t="n">
        <v>29</v>
      </c>
      <c r="M1615" s="15" t="n">
        <v>12</v>
      </c>
      <c r="P1615" s="15" t="n">
        <v>41</v>
      </c>
      <c r="Y1615" s="15" t="s">
        <v>142</v>
      </c>
      <c r="AB1615" s="15" t="s">
        <v>143</v>
      </c>
    </row>
    <row r="1616" customFormat="false" ht="15" hidden="false" customHeight="true" outlineLevel="0" collapsed="false">
      <c r="A1616" s="15" t="s">
        <v>3058</v>
      </c>
      <c r="B1616" s="15" t="s">
        <v>3059</v>
      </c>
      <c r="C1616" s="15" t="s">
        <v>134</v>
      </c>
      <c r="D1616" s="15" t="s">
        <v>1843</v>
      </c>
      <c r="E1616" s="15" t="s">
        <v>136</v>
      </c>
      <c r="F1616" s="15" t="s">
        <v>137</v>
      </c>
      <c r="G1616" s="15" t="s">
        <v>1117</v>
      </c>
      <c r="H1616" s="15" t="s">
        <v>136</v>
      </c>
      <c r="I1616" s="15" t="s">
        <v>139</v>
      </c>
      <c r="J1616" s="15" t="s">
        <v>158</v>
      </c>
      <c r="K1616" s="15" t="s">
        <v>3062</v>
      </c>
      <c r="L1616" s="15" t="n">
        <v>8</v>
      </c>
      <c r="M1616" s="15" t="n">
        <v>5</v>
      </c>
      <c r="P1616" s="15" t="n">
        <v>13</v>
      </c>
      <c r="Y1616" s="15" t="s">
        <v>142</v>
      </c>
      <c r="AB1616" s="15" t="s">
        <v>143</v>
      </c>
    </row>
    <row r="1617" customFormat="false" ht="15" hidden="false" customHeight="true" outlineLevel="0" collapsed="false">
      <c r="A1617" s="15" t="s">
        <v>3063</v>
      </c>
      <c r="B1617" s="15" t="s">
        <v>3064</v>
      </c>
      <c r="C1617" s="15" t="s">
        <v>217</v>
      </c>
      <c r="D1617" s="15" t="s">
        <v>235</v>
      </c>
      <c r="E1617" s="15" t="s">
        <v>136</v>
      </c>
      <c r="F1617" s="15" t="s">
        <v>137</v>
      </c>
      <c r="G1617" s="15" t="s">
        <v>510</v>
      </c>
      <c r="H1617" s="15" t="s">
        <v>136</v>
      </c>
      <c r="I1617" s="15" t="s">
        <v>139</v>
      </c>
      <c r="J1617" s="15" t="s">
        <v>150</v>
      </c>
      <c r="K1617" s="15" t="s">
        <v>3065</v>
      </c>
      <c r="N1617" s="15" t="n">
        <v>1</v>
      </c>
      <c r="P1617" s="15" t="n">
        <v>1</v>
      </c>
      <c r="Y1617" s="15" t="s">
        <v>142</v>
      </c>
      <c r="AB1617" s="15" t="s">
        <v>143</v>
      </c>
    </row>
    <row r="1618" customFormat="false" ht="15" hidden="false" customHeight="true" outlineLevel="0" collapsed="false">
      <c r="A1618" s="15" t="s">
        <v>3066</v>
      </c>
      <c r="B1618" s="15" t="s">
        <v>3067</v>
      </c>
      <c r="C1618" s="15" t="s">
        <v>217</v>
      </c>
      <c r="D1618" s="15" t="s">
        <v>235</v>
      </c>
      <c r="E1618" s="15" t="s">
        <v>136</v>
      </c>
      <c r="F1618" s="15" t="s">
        <v>137</v>
      </c>
      <c r="G1618" s="15" t="s">
        <v>231</v>
      </c>
      <c r="H1618" s="15" t="s">
        <v>136</v>
      </c>
      <c r="I1618" s="15" t="s">
        <v>243</v>
      </c>
      <c r="J1618" s="15" t="s">
        <v>140</v>
      </c>
      <c r="K1618" s="15" t="s">
        <v>3068</v>
      </c>
      <c r="L1618" s="15" t="n">
        <v>84</v>
      </c>
      <c r="M1618" s="15" t="n">
        <v>75</v>
      </c>
      <c r="N1618" s="15" t="n">
        <v>46</v>
      </c>
      <c r="O1618" s="15" t="n">
        <v>16</v>
      </c>
      <c r="P1618" s="15" t="n">
        <v>221</v>
      </c>
      <c r="Y1618" s="15" t="s">
        <v>156</v>
      </c>
      <c r="AB1618" s="15" t="s">
        <v>143</v>
      </c>
    </row>
    <row r="1619" customFormat="false" ht="15" hidden="false" customHeight="true" outlineLevel="0" collapsed="false">
      <c r="A1619" s="15" t="s">
        <v>3066</v>
      </c>
      <c r="B1619" s="15" t="s">
        <v>3067</v>
      </c>
      <c r="C1619" s="15" t="s">
        <v>217</v>
      </c>
      <c r="D1619" s="15" t="s">
        <v>235</v>
      </c>
      <c r="E1619" s="15" t="s">
        <v>136</v>
      </c>
      <c r="F1619" s="15" t="s">
        <v>137</v>
      </c>
      <c r="G1619" s="15" t="s">
        <v>231</v>
      </c>
      <c r="H1619" s="15" t="s">
        <v>136</v>
      </c>
      <c r="I1619" s="15" t="s">
        <v>243</v>
      </c>
      <c r="J1619" s="15" t="s">
        <v>144</v>
      </c>
      <c r="K1619" s="15" t="s">
        <v>3069</v>
      </c>
      <c r="M1619" s="15" t="n">
        <v>0</v>
      </c>
      <c r="P1619" s="15" t="n">
        <v>0</v>
      </c>
      <c r="Y1619" s="15" t="s">
        <v>156</v>
      </c>
      <c r="AB1619" s="15" t="s">
        <v>143</v>
      </c>
    </row>
    <row r="1620" customFormat="false" ht="15" hidden="false" customHeight="true" outlineLevel="0" collapsed="false">
      <c r="A1620" s="15" t="s">
        <v>3066</v>
      </c>
      <c r="B1620" s="15" t="s">
        <v>3067</v>
      </c>
      <c r="C1620" s="15" t="s">
        <v>217</v>
      </c>
      <c r="D1620" s="15" t="s">
        <v>235</v>
      </c>
      <c r="E1620" s="15" t="s">
        <v>136</v>
      </c>
      <c r="F1620" s="15" t="s">
        <v>137</v>
      </c>
      <c r="G1620" s="15" t="s">
        <v>231</v>
      </c>
      <c r="H1620" s="15" t="s">
        <v>136</v>
      </c>
      <c r="I1620" s="15" t="s">
        <v>243</v>
      </c>
      <c r="J1620" s="15" t="s">
        <v>150</v>
      </c>
      <c r="K1620" s="15" t="s">
        <v>3070</v>
      </c>
      <c r="L1620" s="15" t="n">
        <v>18</v>
      </c>
      <c r="M1620" s="15" t="n">
        <v>5</v>
      </c>
      <c r="N1620" s="15" t="n">
        <v>1</v>
      </c>
      <c r="O1620" s="15" t="n">
        <v>1</v>
      </c>
      <c r="P1620" s="15" t="n">
        <v>25</v>
      </c>
      <c r="Y1620" s="15" t="s">
        <v>156</v>
      </c>
      <c r="AB1620" s="15" t="s">
        <v>143</v>
      </c>
    </row>
    <row r="1621" customFormat="false" ht="15" hidden="false" customHeight="true" outlineLevel="0" collapsed="false">
      <c r="A1621" s="15" t="s">
        <v>3066</v>
      </c>
      <c r="B1621" s="15" t="s">
        <v>3067</v>
      </c>
      <c r="C1621" s="15" t="s">
        <v>217</v>
      </c>
      <c r="D1621" s="15" t="s">
        <v>235</v>
      </c>
      <c r="E1621" s="15" t="s">
        <v>136</v>
      </c>
      <c r="F1621" s="15" t="s">
        <v>137</v>
      </c>
      <c r="G1621" s="15" t="s">
        <v>231</v>
      </c>
      <c r="H1621" s="15" t="s">
        <v>136</v>
      </c>
      <c r="I1621" s="15" t="s">
        <v>243</v>
      </c>
      <c r="J1621" s="15" t="s">
        <v>166</v>
      </c>
      <c r="K1621" s="15" t="s">
        <v>3071</v>
      </c>
      <c r="L1621" s="15" t="n">
        <v>1</v>
      </c>
      <c r="O1621" s="15" t="n">
        <v>1</v>
      </c>
      <c r="P1621" s="15" t="n">
        <v>2</v>
      </c>
      <c r="Y1621" s="15" t="s">
        <v>156</v>
      </c>
      <c r="AB1621" s="15" t="s">
        <v>143</v>
      </c>
    </row>
    <row r="1622" customFormat="false" ht="15" hidden="false" customHeight="true" outlineLevel="0" collapsed="false">
      <c r="A1622" s="15" t="s">
        <v>3066</v>
      </c>
      <c r="B1622" s="15" t="s">
        <v>3067</v>
      </c>
      <c r="C1622" s="15" t="s">
        <v>217</v>
      </c>
      <c r="D1622" s="15" t="s">
        <v>235</v>
      </c>
      <c r="E1622" s="15" t="s">
        <v>136</v>
      </c>
      <c r="F1622" s="15" t="s">
        <v>137</v>
      </c>
      <c r="G1622" s="15" t="s">
        <v>231</v>
      </c>
      <c r="H1622" s="15" t="s">
        <v>136</v>
      </c>
      <c r="I1622" s="15" t="s">
        <v>243</v>
      </c>
      <c r="J1622" s="15" t="s">
        <v>158</v>
      </c>
      <c r="K1622" s="15" t="s">
        <v>3072</v>
      </c>
      <c r="L1622" s="15" t="n">
        <v>6</v>
      </c>
      <c r="M1622" s="15" t="n">
        <v>1</v>
      </c>
      <c r="N1622" s="15" t="n">
        <v>1</v>
      </c>
      <c r="P1622" s="15" t="n">
        <v>8</v>
      </c>
      <c r="Y1622" s="15" t="s">
        <v>156</v>
      </c>
      <c r="AB1622" s="15" t="s">
        <v>143</v>
      </c>
    </row>
    <row r="1623" customFormat="false" ht="15" hidden="false" customHeight="true" outlineLevel="0" collapsed="false">
      <c r="A1623" s="15" t="s">
        <v>3073</v>
      </c>
      <c r="B1623" s="15" t="s">
        <v>3074</v>
      </c>
      <c r="C1623" s="15" t="s">
        <v>217</v>
      </c>
      <c r="D1623" s="15" t="s">
        <v>218</v>
      </c>
      <c r="E1623" s="15" t="s">
        <v>136</v>
      </c>
      <c r="F1623" s="15" t="s">
        <v>137</v>
      </c>
      <c r="G1623" s="15" t="s">
        <v>308</v>
      </c>
      <c r="H1623" s="15" t="s">
        <v>136</v>
      </c>
      <c r="I1623" s="15" t="s">
        <v>139</v>
      </c>
      <c r="J1623" s="15" t="s">
        <v>150</v>
      </c>
      <c r="K1623" s="15" t="s">
        <v>3075</v>
      </c>
      <c r="L1623" s="15" t="n">
        <v>3</v>
      </c>
      <c r="N1623" s="15" t="n">
        <v>3</v>
      </c>
      <c r="P1623" s="15" t="n">
        <v>6</v>
      </c>
      <c r="Y1623" s="15" t="s">
        <v>142</v>
      </c>
      <c r="AB1623" s="15" t="s">
        <v>143</v>
      </c>
    </row>
    <row r="1624" customFormat="false" ht="15" hidden="false" customHeight="true" outlineLevel="0" collapsed="false">
      <c r="A1624" s="15" t="s">
        <v>3076</v>
      </c>
      <c r="B1624" s="15" t="s">
        <v>3077</v>
      </c>
      <c r="C1624" s="15" t="s">
        <v>217</v>
      </c>
      <c r="D1624" s="15" t="s">
        <v>235</v>
      </c>
      <c r="E1624" s="15" t="s">
        <v>136</v>
      </c>
      <c r="F1624" s="15" t="s">
        <v>137</v>
      </c>
      <c r="G1624" s="15" t="s">
        <v>219</v>
      </c>
      <c r="H1624" s="15" t="s">
        <v>136</v>
      </c>
      <c r="I1624" s="15" t="s">
        <v>139</v>
      </c>
      <c r="J1624" s="15" t="s">
        <v>150</v>
      </c>
      <c r="K1624" s="15" t="s">
        <v>3078</v>
      </c>
      <c r="M1624" s="15" t="n">
        <v>2</v>
      </c>
      <c r="P1624" s="15" t="n">
        <v>2</v>
      </c>
      <c r="Y1624" s="15" t="s">
        <v>142</v>
      </c>
      <c r="AB1624" s="15" t="s">
        <v>143</v>
      </c>
    </row>
    <row r="1625" customFormat="false" ht="15" hidden="false" customHeight="true" outlineLevel="0" collapsed="false">
      <c r="A1625" s="15" t="s">
        <v>3076</v>
      </c>
      <c r="B1625" s="15" t="s">
        <v>3077</v>
      </c>
      <c r="C1625" s="15" t="s">
        <v>217</v>
      </c>
      <c r="D1625" s="15" t="s">
        <v>235</v>
      </c>
      <c r="E1625" s="15" t="s">
        <v>136</v>
      </c>
      <c r="F1625" s="15" t="s">
        <v>137</v>
      </c>
      <c r="G1625" s="15" t="s">
        <v>219</v>
      </c>
      <c r="H1625" s="15" t="s">
        <v>136</v>
      </c>
      <c r="I1625" s="15" t="s">
        <v>139</v>
      </c>
      <c r="J1625" s="15" t="s">
        <v>158</v>
      </c>
      <c r="K1625" s="15" t="s">
        <v>3079</v>
      </c>
      <c r="M1625" s="15" t="n">
        <v>8</v>
      </c>
      <c r="N1625" s="15" t="n">
        <v>1</v>
      </c>
      <c r="P1625" s="15" t="n">
        <v>9</v>
      </c>
      <c r="Y1625" s="15" t="s">
        <v>142</v>
      </c>
      <c r="AB1625" s="15" t="s">
        <v>143</v>
      </c>
    </row>
    <row r="1626" customFormat="false" ht="15" hidden="false" customHeight="true" outlineLevel="0" collapsed="false">
      <c r="A1626" s="15" t="s">
        <v>3080</v>
      </c>
      <c r="B1626" s="15" t="s">
        <v>3081</v>
      </c>
      <c r="C1626" s="15" t="s">
        <v>148</v>
      </c>
      <c r="E1626" s="15" t="s">
        <v>136</v>
      </c>
      <c r="F1626" s="15" t="s">
        <v>137</v>
      </c>
      <c r="G1626" s="15" t="s">
        <v>938</v>
      </c>
      <c r="H1626" s="15" t="s">
        <v>136</v>
      </c>
      <c r="I1626" s="15" t="s">
        <v>139</v>
      </c>
      <c r="J1626" s="15" t="s">
        <v>158</v>
      </c>
      <c r="K1626" s="15" t="s">
        <v>3082</v>
      </c>
      <c r="L1626" s="15" t="n">
        <v>25</v>
      </c>
      <c r="P1626" s="15" t="n">
        <v>25</v>
      </c>
      <c r="Y1626" s="15" t="s">
        <v>142</v>
      </c>
      <c r="AB1626" s="15" t="s">
        <v>143</v>
      </c>
    </row>
    <row r="1627" customFormat="false" ht="15" hidden="false" customHeight="true" outlineLevel="0" collapsed="false">
      <c r="A1627" s="15" t="s">
        <v>3083</v>
      </c>
      <c r="B1627" s="15" t="s">
        <v>3084</v>
      </c>
      <c r="C1627" s="15" t="s">
        <v>217</v>
      </c>
      <c r="D1627" s="15" t="s">
        <v>218</v>
      </c>
      <c r="E1627" s="15" t="s">
        <v>1889</v>
      </c>
      <c r="F1627" s="15" t="s">
        <v>137</v>
      </c>
      <c r="G1627" s="15" t="s">
        <v>1889</v>
      </c>
      <c r="H1627" s="15" t="s">
        <v>1889</v>
      </c>
      <c r="I1627" s="15" t="s">
        <v>139</v>
      </c>
      <c r="J1627" s="15" t="s">
        <v>150</v>
      </c>
      <c r="K1627" s="15" t="s">
        <v>3085</v>
      </c>
      <c r="L1627" s="15" t="n">
        <v>82</v>
      </c>
      <c r="M1627" s="15" t="n">
        <v>25</v>
      </c>
      <c r="N1627" s="15" t="n">
        <v>53</v>
      </c>
      <c r="O1627" s="15" t="n">
        <v>22</v>
      </c>
      <c r="P1627" s="15" t="n">
        <v>182</v>
      </c>
      <c r="Y1627" s="15" t="s">
        <v>142</v>
      </c>
      <c r="AB1627" s="15" t="s">
        <v>143</v>
      </c>
    </row>
    <row r="1628" customFormat="false" ht="15" hidden="false" customHeight="true" outlineLevel="0" collapsed="false">
      <c r="A1628" s="15" t="s">
        <v>3083</v>
      </c>
      <c r="B1628" s="15" t="s">
        <v>3084</v>
      </c>
      <c r="C1628" s="15" t="s">
        <v>217</v>
      </c>
      <c r="D1628" s="15" t="s">
        <v>218</v>
      </c>
      <c r="E1628" s="15" t="s">
        <v>1889</v>
      </c>
      <c r="F1628" s="15" t="s">
        <v>137</v>
      </c>
      <c r="G1628" s="15" t="s">
        <v>1889</v>
      </c>
      <c r="H1628" s="15" t="s">
        <v>1889</v>
      </c>
      <c r="I1628" s="15" t="s">
        <v>139</v>
      </c>
      <c r="J1628" s="15" t="s">
        <v>158</v>
      </c>
      <c r="K1628" s="15" t="s">
        <v>3086</v>
      </c>
      <c r="M1628" s="15" t="n">
        <v>2</v>
      </c>
      <c r="N1628" s="15" t="n">
        <v>8</v>
      </c>
      <c r="O1628" s="15" t="n">
        <v>3</v>
      </c>
      <c r="P1628" s="15" t="n">
        <v>13</v>
      </c>
      <c r="Y1628" s="15" t="s">
        <v>142</v>
      </c>
      <c r="AB1628" s="15" t="s">
        <v>143</v>
      </c>
    </row>
    <row r="1629" customFormat="false" ht="15" hidden="false" customHeight="true" outlineLevel="0" collapsed="false">
      <c r="A1629" s="15" t="s">
        <v>3083</v>
      </c>
      <c r="B1629" s="15" t="s">
        <v>3084</v>
      </c>
      <c r="C1629" s="15" t="s">
        <v>217</v>
      </c>
      <c r="D1629" s="15" t="s">
        <v>218</v>
      </c>
      <c r="E1629" s="15" t="s">
        <v>1889</v>
      </c>
      <c r="F1629" s="15" t="s">
        <v>137</v>
      </c>
      <c r="G1629" s="15" t="s">
        <v>1889</v>
      </c>
      <c r="H1629" s="15" t="s">
        <v>1889</v>
      </c>
      <c r="I1629" s="15" t="s">
        <v>139</v>
      </c>
      <c r="J1629" s="15" t="s">
        <v>169</v>
      </c>
      <c r="K1629" s="15" t="s">
        <v>3087</v>
      </c>
      <c r="N1629" s="15" t="n">
        <v>3</v>
      </c>
      <c r="P1629" s="15" t="n">
        <v>3</v>
      </c>
      <c r="Y1629" s="15" t="s">
        <v>142</v>
      </c>
      <c r="AB1629" s="15" t="s">
        <v>143</v>
      </c>
    </row>
    <row r="1630" customFormat="false" ht="15" hidden="false" customHeight="true" outlineLevel="0" collapsed="false">
      <c r="A1630" s="15" t="s">
        <v>3088</v>
      </c>
      <c r="B1630" s="15" t="s">
        <v>3089</v>
      </c>
      <c r="C1630" s="15" t="s">
        <v>217</v>
      </c>
      <c r="D1630" s="15" t="s">
        <v>235</v>
      </c>
      <c r="E1630" s="15" t="s">
        <v>1889</v>
      </c>
      <c r="F1630" s="15" t="s">
        <v>137</v>
      </c>
      <c r="G1630" s="15" t="s">
        <v>1889</v>
      </c>
      <c r="H1630" s="15" t="s">
        <v>1889</v>
      </c>
      <c r="I1630" s="15" t="s">
        <v>243</v>
      </c>
      <c r="J1630" s="15" t="s">
        <v>140</v>
      </c>
      <c r="K1630" s="15" t="s">
        <v>3090</v>
      </c>
      <c r="L1630" s="15" t="n">
        <v>7</v>
      </c>
      <c r="P1630" s="15" t="n">
        <v>7</v>
      </c>
      <c r="Y1630" s="15" t="s">
        <v>142</v>
      </c>
      <c r="AB1630" s="15" t="s">
        <v>143</v>
      </c>
    </row>
    <row r="1631" customFormat="false" ht="15" hidden="false" customHeight="true" outlineLevel="0" collapsed="false">
      <c r="A1631" s="15" t="s">
        <v>3088</v>
      </c>
      <c r="B1631" s="15" t="s">
        <v>3089</v>
      </c>
      <c r="C1631" s="15" t="s">
        <v>217</v>
      </c>
      <c r="D1631" s="15" t="s">
        <v>235</v>
      </c>
      <c r="E1631" s="15" t="s">
        <v>1889</v>
      </c>
      <c r="F1631" s="15" t="s">
        <v>137</v>
      </c>
      <c r="G1631" s="15" t="s">
        <v>1889</v>
      </c>
      <c r="H1631" s="15" t="s">
        <v>1889</v>
      </c>
      <c r="I1631" s="15" t="s">
        <v>243</v>
      </c>
      <c r="J1631" s="15" t="s">
        <v>150</v>
      </c>
      <c r="K1631" s="15" t="s">
        <v>3091</v>
      </c>
      <c r="L1631" s="15" t="n">
        <v>23</v>
      </c>
      <c r="M1631" s="15" t="n">
        <v>30</v>
      </c>
      <c r="N1631" s="15" t="n">
        <v>57</v>
      </c>
      <c r="O1631" s="15" t="n">
        <v>21</v>
      </c>
      <c r="P1631" s="15" t="n">
        <v>131</v>
      </c>
      <c r="Y1631" s="15" t="s">
        <v>142</v>
      </c>
      <c r="AB1631" s="15" t="s">
        <v>143</v>
      </c>
    </row>
    <row r="1632" customFormat="false" ht="15" hidden="false" customHeight="true" outlineLevel="0" collapsed="false">
      <c r="A1632" s="15" t="s">
        <v>3088</v>
      </c>
      <c r="B1632" s="15" t="s">
        <v>3089</v>
      </c>
      <c r="C1632" s="15" t="s">
        <v>217</v>
      </c>
      <c r="D1632" s="15" t="s">
        <v>235</v>
      </c>
      <c r="E1632" s="15" t="s">
        <v>1889</v>
      </c>
      <c r="F1632" s="15" t="s">
        <v>137</v>
      </c>
      <c r="G1632" s="15" t="s">
        <v>1889</v>
      </c>
      <c r="H1632" s="15" t="s">
        <v>1889</v>
      </c>
      <c r="I1632" s="15" t="s">
        <v>243</v>
      </c>
      <c r="J1632" s="15" t="s">
        <v>166</v>
      </c>
      <c r="K1632" s="15" t="s">
        <v>3092</v>
      </c>
      <c r="M1632" s="15" t="n">
        <v>2</v>
      </c>
      <c r="P1632" s="15" t="n">
        <v>2</v>
      </c>
      <c r="Y1632" s="15" t="s">
        <v>142</v>
      </c>
      <c r="AB1632" s="15" t="s">
        <v>143</v>
      </c>
    </row>
    <row r="1633" customFormat="false" ht="15" hidden="false" customHeight="true" outlineLevel="0" collapsed="false">
      <c r="A1633" s="15" t="s">
        <v>3088</v>
      </c>
      <c r="B1633" s="15" t="s">
        <v>3089</v>
      </c>
      <c r="C1633" s="15" t="s">
        <v>217</v>
      </c>
      <c r="D1633" s="15" t="s">
        <v>235</v>
      </c>
      <c r="E1633" s="15" t="s">
        <v>1889</v>
      </c>
      <c r="F1633" s="15" t="s">
        <v>137</v>
      </c>
      <c r="G1633" s="15" t="s">
        <v>1889</v>
      </c>
      <c r="H1633" s="15" t="s">
        <v>1889</v>
      </c>
      <c r="I1633" s="15" t="s">
        <v>243</v>
      </c>
      <c r="J1633" s="15" t="s">
        <v>158</v>
      </c>
      <c r="K1633" s="15" t="s">
        <v>3093</v>
      </c>
      <c r="M1633" s="15" t="n">
        <v>9</v>
      </c>
      <c r="N1633" s="15" t="n">
        <v>16</v>
      </c>
      <c r="P1633" s="15" t="n">
        <v>25</v>
      </c>
      <c r="Y1633" s="15" t="s">
        <v>142</v>
      </c>
      <c r="AB1633" s="15" t="s">
        <v>143</v>
      </c>
    </row>
    <row r="1634" customFormat="false" ht="15" hidden="false" customHeight="true" outlineLevel="0" collapsed="false">
      <c r="A1634" s="15" t="s">
        <v>3094</v>
      </c>
      <c r="B1634" s="15" t="s">
        <v>3095</v>
      </c>
      <c r="C1634" s="15" t="s">
        <v>217</v>
      </c>
      <c r="D1634" s="15" t="s">
        <v>218</v>
      </c>
      <c r="E1634" s="15" t="s">
        <v>136</v>
      </c>
      <c r="F1634" s="15" t="s">
        <v>137</v>
      </c>
      <c r="G1634" s="15" t="s">
        <v>219</v>
      </c>
      <c r="H1634" s="15" t="s">
        <v>136</v>
      </c>
      <c r="I1634" s="15" t="s">
        <v>243</v>
      </c>
      <c r="J1634" s="15" t="s">
        <v>140</v>
      </c>
      <c r="K1634" s="15" t="s">
        <v>3096</v>
      </c>
      <c r="L1634" s="15" t="n">
        <v>6</v>
      </c>
      <c r="M1634" s="15" t="n">
        <v>110</v>
      </c>
      <c r="N1634" s="15" t="n">
        <v>2019</v>
      </c>
      <c r="O1634" s="15" t="n">
        <v>608</v>
      </c>
      <c r="P1634" s="15" t="n">
        <v>2743</v>
      </c>
      <c r="Y1634" s="15" t="s">
        <v>142</v>
      </c>
      <c r="Z1634" s="15" t="n">
        <v>2</v>
      </c>
      <c r="AA1634" s="15" t="s">
        <v>277</v>
      </c>
      <c r="AB1634" s="15" t="s">
        <v>143</v>
      </c>
    </row>
    <row r="1635" customFormat="false" ht="15" hidden="false" customHeight="true" outlineLevel="0" collapsed="false">
      <c r="A1635" s="15" t="s">
        <v>3094</v>
      </c>
      <c r="B1635" s="15" t="s">
        <v>3095</v>
      </c>
      <c r="C1635" s="15" t="s">
        <v>217</v>
      </c>
      <c r="D1635" s="15" t="s">
        <v>218</v>
      </c>
      <c r="E1635" s="15" t="s">
        <v>136</v>
      </c>
      <c r="F1635" s="15" t="s">
        <v>137</v>
      </c>
      <c r="G1635" s="15" t="s">
        <v>219</v>
      </c>
      <c r="H1635" s="15" t="s">
        <v>136</v>
      </c>
      <c r="I1635" s="15" t="s">
        <v>243</v>
      </c>
      <c r="J1635" s="15" t="s">
        <v>144</v>
      </c>
      <c r="K1635" s="15" t="s">
        <v>3097</v>
      </c>
      <c r="L1635" s="15" t="n">
        <v>26</v>
      </c>
      <c r="M1635" s="15" t="n">
        <v>1712</v>
      </c>
      <c r="N1635" s="15" t="n">
        <v>430</v>
      </c>
      <c r="P1635" s="15" t="n">
        <v>2168</v>
      </c>
      <c r="Y1635" s="15" t="s">
        <v>142</v>
      </c>
      <c r="Z1635" s="15" t="n">
        <v>2</v>
      </c>
      <c r="AA1635" s="15" t="s">
        <v>277</v>
      </c>
      <c r="AB1635" s="15" t="s">
        <v>143</v>
      </c>
    </row>
    <row r="1636" customFormat="false" ht="15" hidden="false" customHeight="true" outlineLevel="0" collapsed="false">
      <c r="A1636" s="15" t="s">
        <v>3094</v>
      </c>
      <c r="B1636" s="15" t="s">
        <v>3095</v>
      </c>
      <c r="C1636" s="15" t="s">
        <v>217</v>
      </c>
      <c r="D1636" s="15" t="s">
        <v>218</v>
      </c>
      <c r="E1636" s="15" t="s">
        <v>136</v>
      </c>
      <c r="F1636" s="15" t="s">
        <v>137</v>
      </c>
      <c r="G1636" s="15" t="s">
        <v>219</v>
      </c>
      <c r="H1636" s="15" t="s">
        <v>136</v>
      </c>
      <c r="I1636" s="15" t="s">
        <v>243</v>
      </c>
      <c r="J1636" s="15" t="s">
        <v>150</v>
      </c>
      <c r="K1636" s="15" t="s">
        <v>3098</v>
      </c>
      <c r="L1636" s="15" t="n">
        <v>458</v>
      </c>
      <c r="M1636" s="15" t="n">
        <v>362</v>
      </c>
      <c r="N1636" s="15" t="n">
        <v>844</v>
      </c>
      <c r="O1636" s="15" t="n">
        <v>45</v>
      </c>
      <c r="P1636" s="15" t="n">
        <v>1709</v>
      </c>
      <c r="Y1636" s="15" t="s">
        <v>142</v>
      </c>
      <c r="Z1636" s="15" t="n">
        <v>2</v>
      </c>
      <c r="AA1636" s="15" t="s">
        <v>277</v>
      </c>
      <c r="AB1636" s="15" t="s">
        <v>143</v>
      </c>
    </row>
    <row r="1637" customFormat="false" ht="15" hidden="false" customHeight="true" outlineLevel="0" collapsed="false">
      <c r="A1637" s="15" t="s">
        <v>3094</v>
      </c>
      <c r="B1637" s="15" t="s">
        <v>3095</v>
      </c>
      <c r="C1637" s="15" t="s">
        <v>217</v>
      </c>
      <c r="D1637" s="15" t="s">
        <v>218</v>
      </c>
      <c r="E1637" s="15" t="s">
        <v>136</v>
      </c>
      <c r="F1637" s="15" t="s">
        <v>137</v>
      </c>
      <c r="G1637" s="15" t="s">
        <v>219</v>
      </c>
      <c r="H1637" s="15" t="s">
        <v>136</v>
      </c>
      <c r="I1637" s="15" t="s">
        <v>243</v>
      </c>
      <c r="J1637" s="15" t="s">
        <v>166</v>
      </c>
      <c r="K1637" s="15" t="s">
        <v>3099</v>
      </c>
      <c r="L1637" s="15" t="n">
        <v>245</v>
      </c>
      <c r="M1637" s="15" t="n">
        <v>36</v>
      </c>
      <c r="N1637" s="15" t="n">
        <v>132</v>
      </c>
      <c r="O1637" s="15" t="n">
        <v>14</v>
      </c>
      <c r="P1637" s="15" t="n">
        <v>427</v>
      </c>
      <c r="Y1637" s="15" t="s">
        <v>142</v>
      </c>
      <c r="Z1637" s="15" t="n">
        <v>2</v>
      </c>
      <c r="AA1637" s="15" t="s">
        <v>277</v>
      </c>
      <c r="AB1637" s="15" t="s">
        <v>143</v>
      </c>
    </row>
    <row r="1638" customFormat="false" ht="15" hidden="false" customHeight="true" outlineLevel="0" collapsed="false">
      <c r="A1638" s="15" t="s">
        <v>3094</v>
      </c>
      <c r="B1638" s="15" t="s">
        <v>3095</v>
      </c>
      <c r="C1638" s="15" t="s">
        <v>217</v>
      </c>
      <c r="D1638" s="15" t="s">
        <v>218</v>
      </c>
      <c r="E1638" s="15" t="s">
        <v>136</v>
      </c>
      <c r="F1638" s="15" t="s">
        <v>137</v>
      </c>
      <c r="G1638" s="15" t="s">
        <v>219</v>
      </c>
      <c r="H1638" s="15" t="s">
        <v>136</v>
      </c>
      <c r="I1638" s="15" t="s">
        <v>243</v>
      </c>
      <c r="J1638" s="15" t="s">
        <v>158</v>
      </c>
      <c r="K1638" s="15" t="s">
        <v>3100</v>
      </c>
      <c r="L1638" s="15" t="n">
        <v>2</v>
      </c>
      <c r="M1638" s="15" t="n">
        <v>28</v>
      </c>
      <c r="N1638" s="15" t="n">
        <v>11</v>
      </c>
      <c r="O1638" s="15" t="n">
        <v>3</v>
      </c>
      <c r="P1638" s="15" t="n">
        <v>44</v>
      </c>
      <c r="Y1638" s="15" t="s">
        <v>142</v>
      </c>
      <c r="Z1638" s="15" t="n">
        <v>2</v>
      </c>
      <c r="AA1638" s="15" t="s">
        <v>277</v>
      </c>
      <c r="AB1638" s="15" t="s">
        <v>143</v>
      </c>
    </row>
    <row r="1639" customFormat="false" ht="15" hidden="false" customHeight="true" outlineLevel="0" collapsed="false">
      <c r="A1639" s="15" t="s">
        <v>3094</v>
      </c>
      <c r="B1639" s="15" t="s">
        <v>3095</v>
      </c>
      <c r="C1639" s="15" t="s">
        <v>217</v>
      </c>
      <c r="D1639" s="15" t="s">
        <v>218</v>
      </c>
      <c r="E1639" s="15" t="s">
        <v>136</v>
      </c>
      <c r="F1639" s="15" t="s">
        <v>137</v>
      </c>
      <c r="G1639" s="15" t="s">
        <v>219</v>
      </c>
      <c r="H1639" s="15" t="s">
        <v>136</v>
      </c>
      <c r="I1639" s="15" t="s">
        <v>243</v>
      </c>
      <c r="J1639" s="15" t="s">
        <v>169</v>
      </c>
      <c r="K1639" s="15" t="s">
        <v>3101</v>
      </c>
      <c r="L1639" s="15" t="n">
        <v>1</v>
      </c>
      <c r="M1639" s="15" t="n">
        <v>1</v>
      </c>
      <c r="O1639" s="15" t="n">
        <v>1</v>
      </c>
      <c r="P1639" s="15" t="n">
        <v>3</v>
      </c>
      <c r="Y1639" s="15" t="s">
        <v>142</v>
      </c>
      <c r="Z1639" s="15" t="n">
        <v>2</v>
      </c>
      <c r="AA1639" s="15" t="s">
        <v>277</v>
      </c>
      <c r="AB1639" s="15" t="s">
        <v>143</v>
      </c>
    </row>
    <row r="1640" customFormat="false" ht="15" hidden="false" customHeight="true" outlineLevel="0" collapsed="false">
      <c r="A1640" s="15" t="s">
        <v>3102</v>
      </c>
      <c r="B1640" s="15" t="s">
        <v>3103</v>
      </c>
      <c r="C1640" s="15" t="s">
        <v>217</v>
      </c>
      <c r="D1640" s="15" t="s">
        <v>235</v>
      </c>
      <c r="E1640" s="15" t="s">
        <v>136</v>
      </c>
      <c r="F1640" s="15" t="s">
        <v>137</v>
      </c>
      <c r="G1640" s="15" t="s">
        <v>219</v>
      </c>
      <c r="H1640" s="15" t="s">
        <v>136</v>
      </c>
      <c r="I1640" s="15" t="s">
        <v>139</v>
      </c>
      <c r="J1640" s="15" t="s">
        <v>140</v>
      </c>
      <c r="K1640" s="15" t="s">
        <v>3104</v>
      </c>
      <c r="L1640" s="15" t="n">
        <v>1</v>
      </c>
      <c r="P1640" s="15" t="n">
        <v>1</v>
      </c>
      <c r="Y1640" s="15" t="s">
        <v>142</v>
      </c>
      <c r="AB1640" s="15" t="s">
        <v>143</v>
      </c>
    </row>
    <row r="1641" customFormat="false" ht="15" hidden="false" customHeight="true" outlineLevel="0" collapsed="false">
      <c r="A1641" s="15" t="s">
        <v>3102</v>
      </c>
      <c r="B1641" s="15" t="s">
        <v>3103</v>
      </c>
      <c r="C1641" s="15" t="s">
        <v>217</v>
      </c>
      <c r="D1641" s="15" t="s">
        <v>235</v>
      </c>
      <c r="E1641" s="15" t="s">
        <v>136</v>
      </c>
      <c r="F1641" s="15" t="s">
        <v>137</v>
      </c>
      <c r="G1641" s="15" t="s">
        <v>219</v>
      </c>
      <c r="H1641" s="15" t="s">
        <v>136</v>
      </c>
      <c r="I1641" s="15" t="s">
        <v>139</v>
      </c>
      <c r="J1641" s="15" t="s">
        <v>150</v>
      </c>
      <c r="K1641" s="15" t="s">
        <v>3105</v>
      </c>
      <c r="L1641" s="15" t="n">
        <v>50</v>
      </c>
      <c r="M1641" s="15" t="n">
        <v>9</v>
      </c>
      <c r="N1641" s="15" t="n">
        <v>10</v>
      </c>
      <c r="P1641" s="15" t="n">
        <v>69</v>
      </c>
      <c r="Y1641" s="15" t="s">
        <v>142</v>
      </c>
      <c r="AB1641" s="15" t="s">
        <v>143</v>
      </c>
    </row>
    <row r="1642" customFormat="false" ht="15" hidden="false" customHeight="true" outlineLevel="0" collapsed="false">
      <c r="A1642" s="15" t="s">
        <v>3102</v>
      </c>
      <c r="B1642" s="15" t="s">
        <v>3103</v>
      </c>
      <c r="C1642" s="15" t="s">
        <v>217</v>
      </c>
      <c r="D1642" s="15" t="s">
        <v>235</v>
      </c>
      <c r="E1642" s="15" t="s">
        <v>136</v>
      </c>
      <c r="F1642" s="15" t="s">
        <v>137</v>
      </c>
      <c r="G1642" s="15" t="s">
        <v>219</v>
      </c>
      <c r="H1642" s="15" t="s">
        <v>136</v>
      </c>
      <c r="I1642" s="15" t="s">
        <v>139</v>
      </c>
      <c r="J1642" s="15" t="s">
        <v>158</v>
      </c>
      <c r="K1642" s="15" t="s">
        <v>3106</v>
      </c>
      <c r="L1642" s="15" t="n">
        <v>24</v>
      </c>
      <c r="M1642" s="15" t="n">
        <v>3</v>
      </c>
      <c r="N1642" s="15" t="n">
        <v>3</v>
      </c>
      <c r="P1642" s="15" t="n">
        <v>30</v>
      </c>
      <c r="Y1642" s="15" t="s">
        <v>142</v>
      </c>
      <c r="AB1642" s="15" t="s">
        <v>143</v>
      </c>
    </row>
    <row r="1643" customFormat="false" ht="15" hidden="false" customHeight="true" outlineLevel="0" collapsed="false">
      <c r="A1643" s="15" t="s">
        <v>3107</v>
      </c>
      <c r="B1643" s="15" t="s">
        <v>3108</v>
      </c>
      <c r="C1643" s="15" t="s">
        <v>217</v>
      </c>
      <c r="D1643" s="15" t="s">
        <v>218</v>
      </c>
      <c r="E1643" s="15" t="s">
        <v>136</v>
      </c>
      <c r="F1643" s="15" t="s">
        <v>137</v>
      </c>
      <c r="G1643" s="15" t="s">
        <v>3109</v>
      </c>
      <c r="H1643" s="15" t="s">
        <v>136</v>
      </c>
      <c r="I1643" s="15" t="s">
        <v>243</v>
      </c>
      <c r="J1643" s="15" t="s">
        <v>140</v>
      </c>
      <c r="K1643" s="15" t="s">
        <v>3110</v>
      </c>
      <c r="M1643" s="15" t="n">
        <v>14</v>
      </c>
      <c r="P1643" s="15" t="n">
        <v>14</v>
      </c>
      <c r="Y1643" s="15" t="s">
        <v>142</v>
      </c>
      <c r="AB1643" s="15" t="s">
        <v>143</v>
      </c>
    </row>
    <row r="1644" customFormat="false" ht="15" hidden="false" customHeight="true" outlineLevel="0" collapsed="false">
      <c r="A1644" s="15" t="s">
        <v>3107</v>
      </c>
      <c r="B1644" s="15" t="s">
        <v>3108</v>
      </c>
      <c r="C1644" s="15" t="s">
        <v>217</v>
      </c>
      <c r="D1644" s="15" t="s">
        <v>218</v>
      </c>
      <c r="E1644" s="15" t="s">
        <v>136</v>
      </c>
      <c r="F1644" s="15" t="s">
        <v>137</v>
      </c>
      <c r="G1644" s="15" t="s">
        <v>3109</v>
      </c>
      <c r="H1644" s="15" t="s">
        <v>136</v>
      </c>
      <c r="I1644" s="15" t="s">
        <v>243</v>
      </c>
      <c r="J1644" s="15" t="s">
        <v>150</v>
      </c>
      <c r="K1644" s="15" t="s">
        <v>3111</v>
      </c>
      <c r="L1644" s="15" t="n">
        <v>62</v>
      </c>
      <c r="M1644" s="15" t="n">
        <v>148</v>
      </c>
      <c r="N1644" s="15" t="n">
        <v>255</v>
      </c>
      <c r="O1644" s="15" t="n">
        <v>54</v>
      </c>
      <c r="P1644" s="15" t="n">
        <v>519</v>
      </c>
      <c r="Y1644" s="15" t="s">
        <v>142</v>
      </c>
      <c r="AB1644" s="15" t="s">
        <v>143</v>
      </c>
    </row>
    <row r="1645" customFormat="false" ht="15" hidden="false" customHeight="true" outlineLevel="0" collapsed="false">
      <c r="A1645" s="15" t="s">
        <v>3107</v>
      </c>
      <c r="B1645" s="15" t="s">
        <v>3108</v>
      </c>
      <c r="C1645" s="15" t="s">
        <v>217</v>
      </c>
      <c r="D1645" s="15" t="s">
        <v>218</v>
      </c>
      <c r="E1645" s="15" t="s">
        <v>136</v>
      </c>
      <c r="F1645" s="15" t="s">
        <v>137</v>
      </c>
      <c r="G1645" s="15" t="s">
        <v>3109</v>
      </c>
      <c r="H1645" s="15" t="s">
        <v>136</v>
      </c>
      <c r="I1645" s="15" t="s">
        <v>243</v>
      </c>
      <c r="J1645" s="15" t="s">
        <v>158</v>
      </c>
      <c r="K1645" s="15" t="s">
        <v>3112</v>
      </c>
      <c r="L1645" s="15" t="n">
        <v>12</v>
      </c>
      <c r="M1645" s="15" t="n">
        <v>13</v>
      </c>
      <c r="N1645" s="15" t="n">
        <v>95</v>
      </c>
      <c r="O1645" s="15" t="n">
        <v>10</v>
      </c>
      <c r="P1645" s="15" t="n">
        <v>130</v>
      </c>
      <c r="Y1645" s="15" t="s">
        <v>142</v>
      </c>
      <c r="AB1645" s="15" t="s">
        <v>143</v>
      </c>
    </row>
    <row r="1646" customFormat="false" ht="15" hidden="false" customHeight="true" outlineLevel="0" collapsed="false">
      <c r="A1646" s="15" t="s">
        <v>3107</v>
      </c>
      <c r="B1646" s="15" t="s">
        <v>3108</v>
      </c>
      <c r="C1646" s="15" t="s">
        <v>217</v>
      </c>
      <c r="D1646" s="15" t="s">
        <v>218</v>
      </c>
      <c r="E1646" s="15" t="s">
        <v>136</v>
      </c>
      <c r="F1646" s="15" t="s">
        <v>137</v>
      </c>
      <c r="G1646" s="15" t="s">
        <v>3109</v>
      </c>
      <c r="H1646" s="15" t="s">
        <v>136</v>
      </c>
      <c r="I1646" s="15" t="s">
        <v>243</v>
      </c>
      <c r="J1646" s="15" t="s">
        <v>169</v>
      </c>
      <c r="K1646" s="15" t="s">
        <v>3113</v>
      </c>
      <c r="L1646" s="15" t="n">
        <v>1</v>
      </c>
      <c r="M1646" s="15" t="n">
        <v>8</v>
      </c>
      <c r="N1646" s="15" t="n">
        <v>8</v>
      </c>
      <c r="O1646" s="15" t="n">
        <v>3</v>
      </c>
      <c r="P1646" s="15" t="n">
        <v>20</v>
      </c>
      <c r="Y1646" s="15" t="s">
        <v>142</v>
      </c>
      <c r="AB1646" s="15" t="s">
        <v>143</v>
      </c>
    </row>
    <row r="1647" customFormat="false" ht="15" hidden="false" customHeight="true" outlineLevel="0" collapsed="false">
      <c r="A1647" s="15" t="s">
        <v>3114</v>
      </c>
      <c r="B1647" s="15" t="s">
        <v>3115</v>
      </c>
      <c r="C1647" s="15" t="s">
        <v>217</v>
      </c>
      <c r="D1647" s="15" t="s">
        <v>218</v>
      </c>
      <c r="E1647" s="15" t="s">
        <v>136</v>
      </c>
      <c r="F1647" s="15" t="s">
        <v>137</v>
      </c>
      <c r="G1647" s="15" t="s">
        <v>308</v>
      </c>
      <c r="H1647" s="15" t="s">
        <v>136</v>
      </c>
      <c r="I1647" s="15" t="s">
        <v>243</v>
      </c>
      <c r="J1647" s="15" t="s">
        <v>140</v>
      </c>
      <c r="K1647" s="15" t="s">
        <v>3116</v>
      </c>
      <c r="L1647" s="15" t="n">
        <v>2</v>
      </c>
      <c r="M1647" s="15" t="n">
        <v>16</v>
      </c>
      <c r="N1647" s="15" t="n">
        <v>3</v>
      </c>
      <c r="P1647" s="15" t="n">
        <v>21</v>
      </c>
      <c r="Y1647" s="15" t="s">
        <v>142</v>
      </c>
      <c r="AB1647" s="15" t="s">
        <v>143</v>
      </c>
    </row>
    <row r="1648" customFormat="false" ht="15" hidden="false" customHeight="true" outlineLevel="0" collapsed="false">
      <c r="A1648" s="15" t="s">
        <v>3114</v>
      </c>
      <c r="B1648" s="15" t="s">
        <v>3115</v>
      </c>
      <c r="C1648" s="15" t="s">
        <v>217</v>
      </c>
      <c r="D1648" s="15" t="s">
        <v>218</v>
      </c>
      <c r="E1648" s="15" t="s">
        <v>136</v>
      </c>
      <c r="F1648" s="15" t="s">
        <v>137</v>
      </c>
      <c r="G1648" s="15" t="s">
        <v>308</v>
      </c>
      <c r="H1648" s="15" t="s">
        <v>136</v>
      </c>
      <c r="I1648" s="15" t="s">
        <v>243</v>
      </c>
      <c r="J1648" s="15" t="s">
        <v>150</v>
      </c>
      <c r="K1648" s="15" t="s">
        <v>3117</v>
      </c>
      <c r="L1648" s="15" t="n">
        <v>149</v>
      </c>
      <c r="M1648" s="15" t="n">
        <v>194</v>
      </c>
      <c r="N1648" s="15" t="n">
        <v>102</v>
      </c>
      <c r="O1648" s="15" t="n">
        <v>14</v>
      </c>
      <c r="P1648" s="15" t="n">
        <v>459</v>
      </c>
      <c r="Y1648" s="15" t="s">
        <v>142</v>
      </c>
      <c r="AB1648" s="15" t="s">
        <v>143</v>
      </c>
    </row>
    <row r="1649" customFormat="false" ht="15" hidden="false" customHeight="true" outlineLevel="0" collapsed="false">
      <c r="A1649" s="15" t="s">
        <v>3114</v>
      </c>
      <c r="B1649" s="15" t="s">
        <v>3115</v>
      </c>
      <c r="C1649" s="15" t="s">
        <v>217</v>
      </c>
      <c r="D1649" s="15" t="s">
        <v>218</v>
      </c>
      <c r="E1649" s="15" t="s">
        <v>136</v>
      </c>
      <c r="F1649" s="15" t="s">
        <v>137</v>
      </c>
      <c r="G1649" s="15" t="s">
        <v>308</v>
      </c>
      <c r="H1649" s="15" t="s">
        <v>136</v>
      </c>
      <c r="I1649" s="15" t="s">
        <v>243</v>
      </c>
      <c r="J1649" s="15" t="s">
        <v>158</v>
      </c>
      <c r="K1649" s="15" t="s">
        <v>3118</v>
      </c>
      <c r="L1649" s="15" t="n">
        <v>20</v>
      </c>
      <c r="M1649" s="15" t="n">
        <v>39</v>
      </c>
      <c r="N1649" s="15" t="n">
        <v>20</v>
      </c>
      <c r="O1649" s="15" t="n">
        <v>6</v>
      </c>
      <c r="P1649" s="15" t="n">
        <v>85</v>
      </c>
      <c r="Y1649" s="15" t="s">
        <v>142</v>
      </c>
      <c r="AB1649" s="15" t="s">
        <v>143</v>
      </c>
    </row>
    <row r="1650" customFormat="false" ht="15" hidden="false" customHeight="true" outlineLevel="0" collapsed="false">
      <c r="A1650" s="15" t="s">
        <v>3114</v>
      </c>
      <c r="B1650" s="15" t="s">
        <v>3115</v>
      </c>
      <c r="C1650" s="15" t="s">
        <v>217</v>
      </c>
      <c r="D1650" s="15" t="s">
        <v>218</v>
      </c>
      <c r="E1650" s="15" t="s">
        <v>136</v>
      </c>
      <c r="F1650" s="15" t="s">
        <v>137</v>
      </c>
      <c r="G1650" s="15" t="s">
        <v>308</v>
      </c>
      <c r="H1650" s="15" t="s">
        <v>136</v>
      </c>
      <c r="I1650" s="15" t="s">
        <v>243</v>
      </c>
      <c r="J1650" s="15" t="s">
        <v>169</v>
      </c>
      <c r="K1650" s="15" t="s">
        <v>3119</v>
      </c>
      <c r="M1650" s="15" t="n">
        <v>2</v>
      </c>
      <c r="N1650" s="15" t="n">
        <v>29</v>
      </c>
      <c r="P1650" s="15" t="n">
        <v>31</v>
      </c>
      <c r="Y1650" s="15" t="s">
        <v>142</v>
      </c>
      <c r="AB1650" s="15" t="s">
        <v>143</v>
      </c>
    </row>
    <row r="1651" customFormat="false" ht="15" hidden="false" customHeight="true" outlineLevel="0" collapsed="false">
      <c r="A1651" s="15" t="s">
        <v>3120</v>
      </c>
      <c r="B1651" s="15" t="s">
        <v>3121</v>
      </c>
      <c r="C1651" s="15" t="s">
        <v>217</v>
      </c>
      <c r="D1651" s="15" t="s">
        <v>235</v>
      </c>
      <c r="E1651" s="15" t="s">
        <v>136</v>
      </c>
      <c r="F1651" s="15" t="s">
        <v>137</v>
      </c>
      <c r="G1651" s="15" t="s">
        <v>308</v>
      </c>
      <c r="H1651" s="15" t="s">
        <v>136</v>
      </c>
      <c r="I1651" s="15" t="s">
        <v>243</v>
      </c>
      <c r="J1651" s="15" t="s">
        <v>140</v>
      </c>
      <c r="K1651" s="15" t="s">
        <v>3122</v>
      </c>
      <c r="L1651" s="15" t="n">
        <v>5</v>
      </c>
      <c r="P1651" s="15" t="n">
        <v>5</v>
      </c>
      <c r="Y1651" s="15" t="s">
        <v>142</v>
      </c>
      <c r="AB1651" s="15" t="s">
        <v>143</v>
      </c>
    </row>
    <row r="1652" customFormat="false" ht="15" hidden="false" customHeight="true" outlineLevel="0" collapsed="false">
      <c r="A1652" s="15" t="s">
        <v>3120</v>
      </c>
      <c r="B1652" s="15" t="s">
        <v>3121</v>
      </c>
      <c r="C1652" s="15" t="s">
        <v>217</v>
      </c>
      <c r="D1652" s="15" t="s">
        <v>235</v>
      </c>
      <c r="E1652" s="15" t="s">
        <v>136</v>
      </c>
      <c r="F1652" s="15" t="s">
        <v>137</v>
      </c>
      <c r="G1652" s="15" t="s">
        <v>308</v>
      </c>
      <c r="H1652" s="15" t="s">
        <v>136</v>
      </c>
      <c r="I1652" s="15" t="s">
        <v>243</v>
      </c>
      <c r="J1652" s="15" t="s">
        <v>150</v>
      </c>
      <c r="K1652" s="15" t="s">
        <v>3123</v>
      </c>
      <c r="L1652" s="15" t="n">
        <v>131</v>
      </c>
      <c r="M1652" s="15" t="n">
        <v>174</v>
      </c>
      <c r="N1652" s="15" t="n">
        <v>29</v>
      </c>
      <c r="O1652" s="15" t="n">
        <v>19</v>
      </c>
      <c r="P1652" s="15" t="n">
        <v>353</v>
      </c>
      <c r="Y1652" s="15" t="s">
        <v>142</v>
      </c>
      <c r="AB1652" s="15" t="s">
        <v>143</v>
      </c>
    </row>
    <row r="1653" customFormat="false" ht="15" hidden="false" customHeight="true" outlineLevel="0" collapsed="false">
      <c r="A1653" s="15" t="s">
        <v>3120</v>
      </c>
      <c r="B1653" s="15" t="s">
        <v>3121</v>
      </c>
      <c r="C1653" s="15" t="s">
        <v>217</v>
      </c>
      <c r="D1653" s="15" t="s">
        <v>235</v>
      </c>
      <c r="E1653" s="15" t="s">
        <v>136</v>
      </c>
      <c r="F1653" s="15" t="s">
        <v>137</v>
      </c>
      <c r="G1653" s="15" t="s">
        <v>308</v>
      </c>
      <c r="H1653" s="15" t="s">
        <v>136</v>
      </c>
      <c r="I1653" s="15" t="s">
        <v>243</v>
      </c>
      <c r="J1653" s="15" t="s">
        <v>158</v>
      </c>
      <c r="K1653" s="15" t="s">
        <v>3124</v>
      </c>
      <c r="L1653" s="15" t="n">
        <v>20</v>
      </c>
      <c r="M1653" s="15" t="n">
        <v>9</v>
      </c>
      <c r="N1653" s="15" t="n">
        <v>17</v>
      </c>
      <c r="P1653" s="15" t="n">
        <v>46</v>
      </c>
      <c r="Y1653" s="15" t="s">
        <v>142</v>
      </c>
      <c r="AB1653" s="15" t="s">
        <v>143</v>
      </c>
    </row>
    <row r="1654" customFormat="false" ht="15" hidden="false" customHeight="true" outlineLevel="0" collapsed="false">
      <c r="A1654" s="15" t="s">
        <v>3125</v>
      </c>
      <c r="B1654" s="15" t="s">
        <v>3126</v>
      </c>
      <c r="C1654" s="15" t="s">
        <v>134</v>
      </c>
      <c r="D1654" s="15" t="s">
        <v>135</v>
      </c>
      <c r="E1654" s="15" t="s">
        <v>136</v>
      </c>
      <c r="F1654" s="15" t="s">
        <v>137</v>
      </c>
      <c r="G1654" s="15" t="s">
        <v>608</v>
      </c>
      <c r="H1654" s="15" t="s">
        <v>136</v>
      </c>
      <c r="I1654" s="15" t="s">
        <v>243</v>
      </c>
      <c r="J1654" s="15" t="s">
        <v>140</v>
      </c>
      <c r="K1654" s="15" t="s">
        <v>3127</v>
      </c>
      <c r="L1654" s="15" t="n">
        <v>2176</v>
      </c>
      <c r="M1654" s="15" t="n">
        <v>198</v>
      </c>
      <c r="N1654" s="15" t="n">
        <v>484</v>
      </c>
      <c r="P1654" s="15" t="n">
        <v>2858</v>
      </c>
      <c r="Y1654" s="15" t="s">
        <v>156</v>
      </c>
      <c r="AB1654" s="15" t="s">
        <v>143</v>
      </c>
    </row>
    <row r="1655" customFormat="false" ht="15" hidden="false" customHeight="true" outlineLevel="0" collapsed="false">
      <c r="A1655" s="15" t="s">
        <v>3125</v>
      </c>
      <c r="B1655" s="15" t="s">
        <v>3126</v>
      </c>
      <c r="C1655" s="15" t="s">
        <v>134</v>
      </c>
      <c r="D1655" s="15" t="s">
        <v>135</v>
      </c>
      <c r="E1655" s="15" t="s">
        <v>136</v>
      </c>
      <c r="F1655" s="15" t="s">
        <v>137</v>
      </c>
      <c r="G1655" s="15" t="s">
        <v>608</v>
      </c>
      <c r="H1655" s="15" t="s">
        <v>136</v>
      </c>
      <c r="I1655" s="15" t="s">
        <v>243</v>
      </c>
      <c r="J1655" s="15" t="s">
        <v>144</v>
      </c>
      <c r="K1655" s="15" t="s">
        <v>3128</v>
      </c>
      <c r="L1655" s="15" t="n">
        <v>165</v>
      </c>
      <c r="M1655" s="15" t="n">
        <v>138</v>
      </c>
      <c r="N1655" s="15" t="n">
        <v>212</v>
      </c>
      <c r="O1655" s="15" t="n">
        <v>21</v>
      </c>
      <c r="P1655" s="15" t="n">
        <v>536</v>
      </c>
      <c r="Y1655" s="15" t="s">
        <v>156</v>
      </c>
      <c r="AB1655" s="15" t="s">
        <v>143</v>
      </c>
    </row>
    <row r="1656" customFormat="false" ht="15" hidden="false" customHeight="true" outlineLevel="0" collapsed="false">
      <c r="A1656" s="15" t="s">
        <v>3125</v>
      </c>
      <c r="B1656" s="15" t="s">
        <v>3126</v>
      </c>
      <c r="C1656" s="15" t="s">
        <v>134</v>
      </c>
      <c r="D1656" s="15" t="s">
        <v>135</v>
      </c>
      <c r="E1656" s="15" t="s">
        <v>136</v>
      </c>
      <c r="F1656" s="15" t="s">
        <v>137</v>
      </c>
      <c r="G1656" s="15" t="s">
        <v>608</v>
      </c>
      <c r="H1656" s="15" t="s">
        <v>136</v>
      </c>
      <c r="I1656" s="15" t="s">
        <v>243</v>
      </c>
      <c r="J1656" s="15" t="s">
        <v>150</v>
      </c>
      <c r="K1656" s="15" t="s">
        <v>3129</v>
      </c>
      <c r="L1656" s="15" t="n">
        <v>1528</v>
      </c>
      <c r="M1656" s="15" t="n">
        <v>2173</v>
      </c>
      <c r="N1656" s="15" t="n">
        <v>2054</v>
      </c>
      <c r="O1656" s="15" t="n">
        <v>2432</v>
      </c>
      <c r="P1656" s="15" t="n">
        <v>8187</v>
      </c>
      <c r="Y1656" s="15" t="s">
        <v>156</v>
      </c>
      <c r="AB1656" s="15" t="s">
        <v>143</v>
      </c>
    </row>
    <row r="1657" customFormat="false" ht="15" hidden="false" customHeight="true" outlineLevel="0" collapsed="false">
      <c r="A1657" s="15" t="s">
        <v>3125</v>
      </c>
      <c r="B1657" s="15" t="s">
        <v>3126</v>
      </c>
      <c r="C1657" s="15" t="s">
        <v>134</v>
      </c>
      <c r="D1657" s="15" t="s">
        <v>135</v>
      </c>
      <c r="E1657" s="15" t="s">
        <v>136</v>
      </c>
      <c r="F1657" s="15" t="s">
        <v>137</v>
      </c>
      <c r="G1657" s="15" t="s">
        <v>608</v>
      </c>
      <c r="H1657" s="15" t="s">
        <v>136</v>
      </c>
      <c r="I1657" s="15" t="s">
        <v>243</v>
      </c>
      <c r="J1657" s="15" t="s">
        <v>166</v>
      </c>
      <c r="K1657" s="15" t="s">
        <v>3130</v>
      </c>
      <c r="N1657" s="15" t="n">
        <v>37</v>
      </c>
      <c r="P1657" s="15" t="n">
        <v>37</v>
      </c>
      <c r="Y1657" s="15" t="s">
        <v>156</v>
      </c>
      <c r="AB1657" s="15" t="s">
        <v>143</v>
      </c>
    </row>
    <row r="1658" customFormat="false" ht="15" hidden="false" customHeight="true" outlineLevel="0" collapsed="false">
      <c r="A1658" s="15" t="s">
        <v>3125</v>
      </c>
      <c r="B1658" s="15" t="s">
        <v>3126</v>
      </c>
      <c r="C1658" s="15" t="s">
        <v>134</v>
      </c>
      <c r="D1658" s="15" t="s">
        <v>135</v>
      </c>
      <c r="E1658" s="15" t="s">
        <v>136</v>
      </c>
      <c r="F1658" s="15" t="s">
        <v>137</v>
      </c>
      <c r="G1658" s="15" t="s">
        <v>608</v>
      </c>
      <c r="H1658" s="15" t="s">
        <v>136</v>
      </c>
      <c r="I1658" s="15" t="s">
        <v>243</v>
      </c>
      <c r="J1658" s="15" t="s">
        <v>158</v>
      </c>
      <c r="K1658" s="15" t="s">
        <v>3131</v>
      </c>
      <c r="L1658" s="15" t="n">
        <v>291</v>
      </c>
      <c r="M1658" s="15" t="n">
        <v>520</v>
      </c>
      <c r="N1658" s="15" t="n">
        <v>405</v>
      </c>
      <c r="O1658" s="15" t="n">
        <v>140</v>
      </c>
      <c r="P1658" s="15" t="n">
        <v>1356</v>
      </c>
      <c r="Y1658" s="15" t="s">
        <v>156</v>
      </c>
      <c r="AB1658" s="15" t="s">
        <v>143</v>
      </c>
    </row>
    <row r="1659" customFormat="false" ht="15" hidden="false" customHeight="true" outlineLevel="0" collapsed="false">
      <c r="A1659" s="15" t="s">
        <v>3125</v>
      </c>
      <c r="B1659" s="15" t="s">
        <v>3126</v>
      </c>
      <c r="C1659" s="15" t="s">
        <v>134</v>
      </c>
      <c r="D1659" s="15" t="s">
        <v>135</v>
      </c>
      <c r="E1659" s="15" t="s">
        <v>136</v>
      </c>
      <c r="F1659" s="15" t="s">
        <v>137</v>
      </c>
      <c r="G1659" s="15" t="s">
        <v>608</v>
      </c>
      <c r="H1659" s="15" t="s">
        <v>136</v>
      </c>
      <c r="I1659" s="15" t="s">
        <v>243</v>
      </c>
      <c r="J1659" s="15" t="s">
        <v>169</v>
      </c>
      <c r="K1659" s="15" t="s">
        <v>3132</v>
      </c>
      <c r="L1659" s="15" t="n">
        <v>21</v>
      </c>
      <c r="M1659" s="15" t="n">
        <v>63</v>
      </c>
      <c r="N1659" s="15" t="n">
        <v>37</v>
      </c>
      <c r="O1659" s="15" t="n">
        <v>39</v>
      </c>
      <c r="P1659" s="15" t="n">
        <v>160</v>
      </c>
      <c r="Y1659" s="15" t="s">
        <v>156</v>
      </c>
      <c r="AB1659" s="15" t="s">
        <v>143</v>
      </c>
    </row>
    <row r="1660" customFormat="false" ht="15" hidden="false" customHeight="true" outlineLevel="0" collapsed="false">
      <c r="A1660" s="15" t="s">
        <v>3133</v>
      </c>
      <c r="B1660" s="15" t="s">
        <v>3134</v>
      </c>
      <c r="C1660" s="15" t="s">
        <v>217</v>
      </c>
      <c r="D1660" s="15" t="s">
        <v>218</v>
      </c>
      <c r="E1660" s="15" t="s">
        <v>136</v>
      </c>
      <c r="F1660" s="15" t="s">
        <v>137</v>
      </c>
      <c r="G1660" s="15" t="s">
        <v>617</v>
      </c>
      <c r="H1660" s="15" t="s">
        <v>136</v>
      </c>
      <c r="I1660" s="15" t="s">
        <v>139</v>
      </c>
      <c r="J1660" s="15" t="s">
        <v>140</v>
      </c>
      <c r="K1660" s="15" t="s">
        <v>3135</v>
      </c>
      <c r="M1660" s="15" t="n">
        <v>44</v>
      </c>
      <c r="N1660" s="15" t="n">
        <v>1</v>
      </c>
      <c r="P1660" s="15" t="n">
        <v>45</v>
      </c>
      <c r="Y1660" s="15" t="s">
        <v>142</v>
      </c>
      <c r="AB1660" s="15" t="s">
        <v>143</v>
      </c>
    </row>
    <row r="1661" customFormat="false" ht="15" hidden="false" customHeight="true" outlineLevel="0" collapsed="false">
      <c r="A1661" s="15" t="s">
        <v>3133</v>
      </c>
      <c r="B1661" s="15" t="s">
        <v>3134</v>
      </c>
      <c r="C1661" s="15" t="s">
        <v>217</v>
      </c>
      <c r="D1661" s="15" t="s">
        <v>218</v>
      </c>
      <c r="E1661" s="15" t="s">
        <v>136</v>
      </c>
      <c r="F1661" s="15" t="s">
        <v>137</v>
      </c>
      <c r="G1661" s="15" t="s">
        <v>617</v>
      </c>
      <c r="H1661" s="15" t="s">
        <v>136</v>
      </c>
      <c r="I1661" s="15" t="s">
        <v>139</v>
      </c>
      <c r="J1661" s="15" t="s">
        <v>150</v>
      </c>
      <c r="K1661" s="15" t="s">
        <v>3136</v>
      </c>
      <c r="N1661" s="15" t="n">
        <v>5</v>
      </c>
      <c r="O1661" s="15" t="n">
        <v>6</v>
      </c>
      <c r="P1661" s="15" t="n">
        <v>11</v>
      </c>
      <c r="Y1661" s="15" t="s">
        <v>142</v>
      </c>
      <c r="AB1661" s="15" t="s">
        <v>143</v>
      </c>
    </row>
    <row r="1662" customFormat="false" ht="15" hidden="false" customHeight="true" outlineLevel="0" collapsed="false">
      <c r="A1662" s="15" t="s">
        <v>3133</v>
      </c>
      <c r="B1662" s="15" t="s">
        <v>3134</v>
      </c>
      <c r="C1662" s="15" t="s">
        <v>217</v>
      </c>
      <c r="D1662" s="15" t="s">
        <v>218</v>
      </c>
      <c r="E1662" s="15" t="s">
        <v>136</v>
      </c>
      <c r="F1662" s="15" t="s">
        <v>137</v>
      </c>
      <c r="G1662" s="15" t="s">
        <v>617</v>
      </c>
      <c r="H1662" s="15" t="s">
        <v>136</v>
      </c>
      <c r="I1662" s="15" t="s">
        <v>139</v>
      </c>
      <c r="J1662" s="15" t="s">
        <v>166</v>
      </c>
      <c r="K1662" s="15" t="s">
        <v>3137</v>
      </c>
      <c r="N1662" s="15" t="n">
        <v>26</v>
      </c>
      <c r="P1662" s="15" t="n">
        <v>26</v>
      </c>
      <c r="Y1662" s="15" t="s">
        <v>142</v>
      </c>
      <c r="AB1662" s="15" t="s">
        <v>143</v>
      </c>
    </row>
    <row r="1663" customFormat="false" ht="15" hidden="false" customHeight="true" outlineLevel="0" collapsed="false">
      <c r="A1663" s="15" t="s">
        <v>3133</v>
      </c>
      <c r="B1663" s="15" t="s">
        <v>3134</v>
      </c>
      <c r="C1663" s="15" t="s">
        <v>217</v>
      </c>
      <c r="D1663" s="15" t="s">
        <v>218</v>
      </c>
      <c r="E1663" s="15" t="s">
        <v>136</v>
      </c>
      <c r="F1663" s="15" t="s">
        <v>137</v>
      </c>
      <c r="G1663" s="15" t="s">
        <v>617</v>
      </c>
      <c r="H1663" s="15" t="s">
        <v>136</v>
      </c>
      <c r="I1663" s="15" t="s">
        <v>139</v>
      </c>
      <c r="J1663" s="15" t="s">
        <v>169</v>
      </c>
      <c r="K1663" s="15" t="s">
        <v>3138</v>
      </c>
      <c r="O1663" s="15" t="n">
        <v>2</v>
      </c>
      <c r="P1663" s="15" t="n">
        <v>2</v>
      </c>
      <c r="Y1663" s="15" t="s">
        <v>142</v>
      </c>
      <c r="AB1663" s="15" t="s">
        <v>143</v>
      </c>
    </row>
    <row r="1664" customFormat="false" ht="15" hidden="false" customHeight="true" outlineLevel="0" collapsed="false">
      <c r="A1664" s="15" t="s">
        <v>3139</v>
      </c>
      <c r="B1664" s="15" t="s">
        <v>3140</v>
      </c>
      <c r="C1664" s="15" t="s">
        <v>134</v>
      </c>
      <c r="D1664" s="15" t="s">
        <v>135</v>
      </c>
      <c r="E1664" s="15" t="s">
        <v>136</v>
      </c>
      <c r="F1664" s="15" t="s">
        <v>137</v>
      </c>
      <c r="G1664" s="15" t="s">
        <v>1056</v>
      </c>
      <c r="H1664" s="15" t="s">
        <v>136</v>
      </c>
      <c r="I1664" s="15" t="s">
        <v>139</v>
      </c>
      <c r="J1664" s="15" t="s">
        <v>150</v>
      </c>
      <c r="K1664" s="15" t="s">
        <v>3141</v>
      </c>
      <c r="O1664" s="15" t="n">
        <v>9</v>
      </c>
      <c r="P1664" s="15" t="n">
        <v>9</v>
      </c>
      <c r="Y1664" s="15" t="s">
        <v>142</v>
      </c>
      <c r="AB1664" s="15" t="s">
        <v>143</v>
      </c>
    </row>
    <row r="1665" customFormat="false" ht="15" hidden="false" customHeight="true" outlineLevel="0" collapsed="false">
      <c r="A1665" s="15" t="s">
        <v>3142</v>
      </c>
      <c r="B1665" s="15" t="s">
        <v>3143</v>
      </c>
      <c r="C1665" s="15" t="s">
        <v>217</v>
      </c>
      <c r="D1665" s="15" t="s">
        <v>235</v>
      </c>
      <c r="E1665" s="15" t="s">
        <v>136</v>
      </c>
      <c r="F1665" s="15" t="s">
        <v>137</v>
      </c>
      <c r="G1665" s="15" t="s">
        <v>2517</v>
      </c>
      <c r="H1665" s="15" t="s">
        <v>136</v>
      </c>
      <c r="I1665" s="15" t="s">
        <v>139</v>
      </c>
      <c r="J1665" s="15" t="s">
        <v>150</v>
      </c>
      <c r="K1665" s="15" t="s">
        <v>3144</v>
      </c>
      <c r="M1665" s="15" t="n">
        <v>8</v>
      </c>
      <c r="P1665" s="15" t="n">
        <v>8</v>
      </c>
      <c r="Y1665" s="15" t="s">
        <v>142</v>
      </c>
      <c r="AB1665" s="15" t="s">
        <v>143</v>
      </c>
    </row>
    <row r="1666" customFormat="false" ht="15" hidden="false" customHeight="true" outlineLevel="0" collapsed="false">
      <c r="A1666" s="15" t="s">
        <v>3142</v>
      </c>
      <c r="B1666" s="15" t="s">
        <v>3143</v>
      </c>
      <c r="C1666" s="15" t="s">
        <v>217</v>
      </c>
      <c r="D1666" s="15" t="s">
        <v>235</v>
      </c>
      <c r="E1666" s="15" t="s">
        <v>136</v>
      </c>
      <c r="F1666" s="15" t="s">
        <v>137</v>
      </c>
      <c r="G1666" s="15" t="s">
        <v>2517</v>
      </c>
      <c r="H1666" s="15" t="s">
        <v>136</v>
      </c>
      <c r="I1666" s="15" t="s">
        <v>139</v>
      </c>
      <c r="J1666" s="15" t="s">
        <v>166</v>
      </c>
      <c r="K1666" s="15" t="s">
        <v>3145</v>
      </c>
      <c r="M1666" s="15" t="n">
        <v>114</v>
      </c>
      <c r="P1666" s="15" t="n">
        <v>114</v>
      </c>
      <c r="Y1666" s="15" t="s">
        <v>142</v>
      </c>
      <c r="AB1666" s="15" t="s">
        <v>143</v>
      </c>
    </row>
    <row r="1667" customFormat="false" ht="15" hidden="false" customHeight="true" outlineLevel="0" collapsed="false">
      <c r="A1667" s="15" t="s">
        <v>3146</v>
      </c>
      <c r="B1667" s="15" t="s">
        <v>3147</v>
      </c>
      <c r="C1667" s="15" t="s">
        <v>217</v>
      </c>
      <c r="D1667" s="15" t="s">
        <v>235</v>
      </c>
      <c r="E1667" s="15" t="s">
        <v>136</v>
      </c>
      <c r="F1667" s="15" t="s">
        <v>137</v>
      </c>
      <c r="G1667" s="15" t="s">
        <v>219</v>
      </c>
      <c r="H1667" s="15" t="s">
        <v>136</v>
      </c>
      <c r="I1667" s="15" t="s">
        <v>139</v>
      </c>
      <c r="J1667" s="15" t="s">
        <v>150</v>
      </c>
      <c r="K1667" s="15" t="s">
        <v>3148</v>
      </c>
      <c r="L1667" s="15" t="n">
        <v>12</v>
      </c>
      <c r="M1667" s="15" t="n">
        <v>3</v>
      </c>
      <c r="N1667" s="15" t="n">
        <v>9</v>
      </c>
      <c r="P1667" s="15" t="n">
        <v>24</v>
      </c>
      <c r="Y1667" s="15" t="s">
        <v>142</v>
      </c>
      <c r="AB1667" s="15" t="s">
        <v>143</v>
      </c>
    </row>
    <row r="1668" customFormat="false" ht="15" hidden="false" customHeight="true" outlineLevel="0" collapsed="false">
      <c r="A1668" s="15" t="s">
        <v>3146</v>
      </c>
      <c r="B1668" s="15" t="s">
        <v>3147</v>
      </c>
      <c r="C1668" s="15" t="s">
        <v>217</v>
      </c>
      <c r="D1668" s="15" t="s">
        <v>235</v>
      </c>
      <c r="E1668" s="15" t="s">
        <v>136</v>
      </c>
      <c r="F1668" s="15" t="s">
        <v>137</v>
      </c>
      <c r="G1668" s="15" t="s">
        <v>219</v>
      </c>
      <c r="H1668" s="15" t="s">
        <v>136</v>
      </c>
      <c r="I1668" s="15" t="s">
        <v>139</v>
      </c>
      <c r="J1668" s="15" t="s">
        <v>158</v>
      </c>
      <c r="K1668" s="15" t="s">
        <v>3149</v>
      </c>
      <c r="L1668" s="15" t="n">
        <v>3</v>
      </c>
      <c r="P1668" s="15" t="n">
        <v>3</v>
      </c>
      <c r="Y1668" s="15" t="s">
        <v>142</v>
      </c>
      <c r="AB1668" s="15" t="s">
        <v>143</v>
      </c>
    </row>
    <row r="1669" customFormat="false" ht="15" hidden="false" customHeight="true" outlineLevel="0" collapsed="false">
      <c r="A1669" s="15" t="s">
        <v>3150</v>
      </c>
      <c r="B1669" s="15" t="s">
        <v>3151</v>
      </c>
      <c r="C1669" s="15" t="s">
        <v>148</v>
      </c>
      <c r="E1669" s="15" t="s">
        <v>136</v>
      </c>
      <c r="F1669" s="15" t="s">
        <v>137</v>
      </c>
      <c r="G1669" s="15" t="s">
        <v>231</v>
      </c>
      <c r="H1669" s="15" t="s">
        <v>136</v>
      </c>
      <c r="I1669" s="15" t="s">
        <v>139</v>
      </c>
      <c r="J1669" s="15" t="s">
        <v>150</v>
      </c>
      <c r="K1669" s="15" t="s">
        <v>3152</v>
      </c>
      <c r="L1669" s="15" t="n">
        <v>2</v>
      </c>
      <c r="P1669" s="15" t="n">
        <v>2</v>
      </c>
      <c r="Y1669" s="15" t="s">
        <v>156</v>
      </c>
      <c r="AB1669" s="15" t="s">
        <v>143</v>
      </c>
    </row>
    <row r="1670" customFormat="false" ht="15" hidden="false" customHeight="true" outlineLevel="0" collapsed="false">
      <c r="A1670" s="15" t="s">
        <v>3153</v>
      </c>
      <c r="B1670" s="15" t="s">
        <v>3154</v>
      </c>
      <c r="C1670" s="15" t="s">
        <v>217</v>
      </c>
      <c r="D1670" s="15" t="s">
        <v>874</v>
      </c>
      <c r="E1670" s="15" t="s">
        <v>136</v>
      </c>
      <c r="F1670" s="15" t="s">
        <v>137</v>
      </c>
      <c r="G1670" s="15" t="s">
        <v>308</v>
      </c>
      <c r="H1670" s="15" t="s">
        <v>136</v>
      </c>
      <c r="I1670" s="15" t="s">
        <v>243</v>
      </c>
      <c r="J1670" s="15" t="s">
        <v>140</v>
      </c>
      <c r="K1670" s="15" t="s">
        <v>3155</v>
      </c>
      <c r="O1670" s="15" t="n">
        <v>5</v>
      </c>
      <c r="P1670" s="15" t="n">
        <v>5</v>
      </c>
      <c r="Y1670" s="15" t="s">
        <v>142</v>
      </c>
      <c r="Z1670" s="15" t="n">
        <v>1</v>
      </c>
      <c r="AA1670" s="15" t="s">
        <v>277</v>
      </c>
      <c r="AB1670" s="15" t="s">
        <v>143</v>
      </c>
    </row>
    <row r="1671" customFormat="false" ht="15" hidden="false" customHeight="true" outlineLevel="0" collapsed="false">
      <c r="A1671" s="15" t="s">
        <v>3153</v>
      </c>
      <c r="B1671" s="15" t="s">
        <v>3154</v>
      </c>
      <c r="C1671" s="15" t="s">
        <v>217</v>
      </c>
      <c r="D1671" s="15" t="s">
        <v>874</v>
      </c>
      <c r="E1671" s="15" t="s">
        <v>136</v>
      </c>
      <c r="F1671" s="15" t="s">
        <v>137</v>
      </c>
      <c r="G1671" s="15" t="s">
        <v>308</v>
      </c>
      <c r="H1671" s="15" t="s">
        <v>136</v>
      </c>
      <c r="I1671" s="15" t="s">
        <v>243</v>
      </c>
      <c r="J1671" s="15" t="s">
        <v>150</v>
      </c>
      <c r="K1671" s="15" t="s">
        <v>3156</v>
      </c>
      <c r="L1671" s="15" t="n">
        <v>680</v>
      </c>
      <c r="M1671" s="15" t="n">
        <v>376</v>
      </c>
      <c r="N1671" s="15" t="n">
        <v>504</v>
      </c>
      <c r="O1671" s="15" t="n">
        <v>262</v>
      </c>
      <c r="P1671" s="15" t="n">
        <v>1822</v>
      </c>
      <c r="Y1671" s="15" t="s">
        <v>142</v>
      </c>
      <c r="Z1671" s="15" t="n">
        <v>1</v>
      </c>
      <c r="AA1671" s="15" t="s">
        <v>277</v>
      </c>
      <c r="AB1671" s="15" t="s">
        <v>143</v>
      </c>
    </row>
    <row r="1672" customFormat="false" ht="15" hidden="false" customHeight="true" outlineLevel="0" collapsed="false">
      <c r="A1672" s="15" t="s">
        <v>3153</v>
      </c>
      <c r="B1672" s="15" t="s">
        <v>3154</v>
      </c>
      <c r="C1672" s="15" t="s">
        <v>217</v>
      </c>
      <c r="D1672" s="15" t="s">
        <v>874</v>
      </c>
      <c r="E1672" s="15" t="s">
        <v>136</v>
      </c>
      <c r="F1672" s="15" t="s">
        <v>137</v>
      </c>
      <c r="G1672" s="15" t="s">
        <v>308</v>
      </c>
      <c r="H1672" s="15" t="s">
        <v>136</v>
      </c>
      <c r="I1672" s="15" t="s">
        <v>243</v>
      </c>
      <c r="J1672" s="15" t="s">
        <v>166</v>
      </c>
      <c r="K1672" s="15" t="s">
        <v>3157</v>
      </c>
      <c r="N1672" s="15" t="n">
        <v>33</v>
      </c>
      <c r="P1672" s="15" t="n">
        <v>33</v>
      </c>
      <c r="Y1672" s="15" t="s">
        <v>142</v>
      </c>
      <c r="Z1672" s="15" t="n">
        <v>1</v>
      </c>
      <c r="AA1672" s="15" t="s">
        <v>277</v>
      </c>
      <c r="AB1672" s="15" t="s">
        <v>143</v>
      </c>
    </row>
    <row r="1673" customFormat="false" ht="15" hidden="false" customHeight="true" outlineLevel="0" collapsed="false">
      <c r="A1673" s="15" t="s">
        <v>3153</v>
      </c>
      <c r="B1673" s="15" t="s">
        <v>3154</v>
      </c>
      <c r="C1673" s="15" t="s">
        <v>217</v>
      </c>
      <c r="D1673" s="15" t="s">
        <v>874</v>
      </c>
      <c r="E1673" s="15" t="s">
        <v>136</v>
      </c>
      <c r="F1673" s="15" t="s">
        <v>137</v>
      </c>
      <c r="G1673" s="15" t="s">
        <v>308</v>
      </c>
      <c r="H1673" s="15" t="s">
        <v>136</v>
      </c>
      <c r="I1673" s="15" t="s">
        <v>243</v>
      </c>
      <c r="J1673" s="15" t="s">
        <v>158</v>
      </c>
      <c r="K1673" s="15" t="s">
        <v>3158</v>
      </c>
      <c r="L1673" s="15" t="n">
        <v>51</v>
      </c>
      <c r="M1673" s="15" t="n">
        <v>31</v>
      </c>
      <c r="N1673" s="15" t="n">
        <v>45</v>
      </c>
      <c r="O1673" s="15" t="n">
        <v>19</v>
      </c>
      <c r="P1673" s="15" t="n">
        <v>146</v>
      </c>
      <c r="Y1673" s="15" t="s">
        <v>142</v>
      </c>
      <c r="Z1673" s="15" t="n">
        <v>1</v>
      </c>
      <c r="AA1673" s="15" t="s">
        <v>277</v>
      </c>
      <c r="AB1673" s="15" t="s">
        <v>143</v>
      </c>
    </row>
    <row r="1674" customFormat="false" ht="15" hidden="false" customHeight="true" outlineLevel="0" collapsed="false">
      <c r="A1674" s="15" t="s">
        <v>3153</v>
      </c>
      <c r="B1674" s="15" t="s">
        <v>3154</v>
      </c>
      <c r="C1674" s="15" t="s">
        <v>217</v>
      </c>
      <c r="D1674" s="15" t="s">
        <v>874</v>
      </c>
      <c r="E1674" s="15" t="s">
        <v>136</v>
      </c>
      <c r="F1674" s="15" t="s">
        <v>137</v>
      </c>
      <c r="G1674" s="15" t="s">
        <v>308</v>
      </c>
      <c r="H1674" s="15" t="s">
        <v>136</v>
      </c>
      <c r="I1674" s="15" t="s">
        <v>243</v>
      </c>
      <c r="J1674" s="15" t="s">
        <v>169</v>
      </c>
      <c r="K1674" s="15" t="s">
        <v>3159</v>
      </c>
      <c r="L1674" s="15" t="n">
        <v>2</v>
      </c>
      <c r="N1674" s="15" t="n">
        <v>2</v>
      </c>
      <c r="O1674" s="15" t="n">
        <v>1</v>
      </c>
      <c r="P1674" s="15" t="n">
        <v>5</v>
      </c>
      <c r="Y1674" s="15" t="s">
        <v>142</v>
      </c>
      <c r="Z1674" s="15" t="n">
        <v>1</v>
      </c>
      <c r="AA1674" s="15" t="s">
        <v>277</v>
      </c>
      <c r="AB1674" s="15" t="s">
        <v>143</v>
      </c>
    </row>
    <row r="1675" customFormat="false" ht="15" hidden="false" customHeight="true" outlineLevel="0" collapsed="false">
      <c r="A1675" s="15" t="s">
        <v>3160</v>
      </c>
      <c r="B1675" s="15" t="s">
        <v>3161</v>
      </c>
      <c r="C1675" s="15" t="s">
        <v>217</v>
      </c>
      <c r="D1675" s="15" t="s">
        <v>235</v>
      </c>
      <c r="E1675" s="15" t="s">
        <v>136</v>
      </c>
      <c r="F1675" s="15" t="s">
        <v>137</v>
      </c>
      <c r="G1675" s="15" t="s">
        <v>1005</v>
      </c>
      <c r="H1675" s="15" t="s">
        <v>136</v>
      </c>
      <c r="I1675" s="15" t="s">
        <v>139</v>
      </c>
      <c r="J1675" s="15" t="s">
        <v>140</v>
      </c>
      <c r="K1675" s="15" t="s">
        <v>3162</v>
      </c>
      <c r="N1675" s="15" t="n">
        <v>2</v>
      </c>
      <c r="P1675" s="15" t="n">
        <v>2</v>
      </c>
      <c r="Y1675" s="15" t="s">
        <v>142</v>
      </c>
      <c r="AB1675" s="15" t="s">
        <v>143</v>
      </c>
    </row>
    <row r="1676" customFormat="false" ht="15" hidden="false" customHeight="true" outlineLevel="0" collapsed="false">
      <c r="A1676" s="15" t="s">
        <v>3160</v>
      </c>
      <c r="B1676" s="15" t="s">
        <v>3161</v>
      </c>
      <c r="C1676" s="15" t="s">
        <v>217</v>
      </c>
      <c r="D1676" s="15" t="s">
        <v>235</v>
      </c>
      <c r="E1676" s="15" t="s">
        <v>136</v>
      </c>
      <c r="F1676" s="15" t="s">
        <v>137</v>
      </c>
      <c r="G1676" s="15" t="s">
        <v>1005</v>
      </c>
      <c r="H1676" s="15" t="s">
        <v>136</v>
      </c>
      <c r="I1676" s="15" t="s">
        <v>139</v>
      </c>
      <c r="J1676" s="15" t="s">
        <v>150</v>
      </c>
      <c r="K1676" s="15" t="s">
        <v>3163</v>
      </c>
      <c r="N1676" s="15" t="n">
        <v>38</v>
      </c>
      <c r="O1676" s="15" t="n">
        <v>11</v>
      </c>
      <c r="P1676" s="15" t="n">
        <v>49</v>
      </c>
      <c r="Y1676" s="15" t="s">
        <v>142</v>
      </c>
      <c r="AB1676" s="15" t="s">
        <v>143</v>
      </c>
    </row>
    <row r="1677" customFormat="false" ht="15" hidden="false" customHeight="true" outlineLevel="0" collapsed="false">
      <c r="A1677" s="15" t="s">
        <v>3160</v>
      </c>
      <c r="B1677" s="15" t="s">
        <v>3161</v>
      </c>
      <c r="C1677" s="15" t="s">
        <v>217</v>
      </c>
      <c r="D1677" s="15" t="s">
        <v>235</v>
      </c>
      <c r="E1677" s="15" t="s">
        <v>136</v>
      </c>
      <c r="F1677" s="15" t="s">
        <v>137</v>
      </c>
      <c r="G1677" s="15" t="s">
        <v>1005</v>
      </c>
      <c r="H1677" s="15" t="s">
        <v>136</v>
      </c>
      <c r="I1677" s="15" t="s">
        <v>139</v>
      </c>
      <c r="J1677" s="15" t="s">
        <v>158</v>
      </c>
      <c r="K1677" s="15" t="s">
        <v>3164</v>
      </c>
      <c r="N1677" s="15" t="n">
        <v>32</v>
      </c>
      <c r="O1677" s="15" t="n">
        <v>1</v>
      </c>
      <c r="P1677" s="15" t="n">
        <v>33</v>
      </c>
      <c r="Y1677" s="15" t="s">
        <v>142</v>
      </c>
      <c r="AB1677" s="15" t="s">
        <v>143</v>
      </c>
    </row>
    <row r="1678" customFormat="false" ht="15" hidden="false" customHeight="true" outlineLevel="0" collapsed="false">
      <c r="A1678" s="15" t="s">
        <v>3165</v>
      </c>
      <c r="B1678" s="15" t="s">
        <v>3166</v>
      </c>
      <c r="C1678" s="15" t="s">
        <v>217</v>
      </c>
      <c r="D1678" s="15" t="s">
        <v>218</v>
      </c>
      <c r="E1678" s="15" t="s">
        <v>136</v>
      </c>
      <c r="F1678" s="15" t="s">
        <v>137</v>
      </c>
      <c r="G1678" s="15" t="s">
        <v>219</v>
      </c>
      <c r="H1678" s="15" t="s">
        <v>136</v>
      </c>
      <c r="I1678" s="15" t="s">
        <v>139</v>
      </c>
      <c r="J1678" s="15" t="s">
        <v>150</v>
      </c>
      <c r="K1678" s="15" t="s">
        <v>3167</v>
      </c>
      <c r="L1678" s="15" t="n">
        <v>31</v>
      </c>
      <c r="M1678" s="15" t="n">
        <v>24</v>
      </c>
      <c r="N1678" s="15" t="n">
        <v>67</v>
      </c>
      <c r="O1678" s="15" t="n">
        <v>2</v>
      </c>
      <c r="P1678" s="15" t="n">
        <v>124</v>
      </c>
      <c r="Y1678" s="15" t="s">
        <v>142</v>
      </c>
      <c r="AB1678" s="15" t="s">
        <v>143</v>
      </c>
    </row>
    <row r="1679" customFormat="false" ht="15" hidden="false" customHeight="true" outlineLevel="0" collapsed="false">
      <c r="A1679" s="15" t="s">
        <v>3165</v>
      </c>
      <c r="B1679" s="15" t="s">
        <v>3166</v>
      </c>
      <c r="C1679" s="15" t="s">
        <v>217</v>
      </c>
      <c r="D1679" s="15" t="s">
        <v>218</v>
      </c>
      <c r="E1679" s="15" t="s">
        <v>136</v>
      </c>
      <c r="F1679" s="15" t="s">
        <v>137</v>
      </c>
      <c r="G1679" s="15" t="s">
        <v>219</v>
      </c>
      <c r="H1679" s="15" t="s">
        <v>136</v>
      </c>
      <c r="I1679" s="15" t="s">
        <v>139</v>
      </c>
      <c r="J1679" s="15" t="s">
        <v>158</v>
      </c>
      <c r="K1679" s="15" t="s">
        <v>3168</v>
      </c>
      <c r="L1679" s="15" t="n">
        <v>2</v>
      </c>
      <c r="M1679" s="15" t="n">
        <v>1</v>
      </c>
      <c r="N1679" s="15" t="n">
        <v>2</v>
      </c>
      <c r="P1679" s="15" t="n">
        <v>5</v>
      </c>
      <c r="Y1679" s="15" t="s">
        <v>142</v>
      </c>
      <c r="AB1679" s="15" t="s">
        <v>143</v>
      </c>
    </row>
    <row r="1680" customFormat="false" ht="15" hidden="false" customHeight="true" outlineLevel="0" collapsed="false">
      <c r="A1680" s="15" t="s">
        <v>3169</v>
      </c>
      <c r="B1680" s="15" t="s">
        <v>3170</v>
      </c>
      <c r="C1680" s="15" t="s">
        <v>148</v>
      </c>
      <c r="E1680" s="15" t="s">
        <v>136</v>
      </c>
      <c r="F1680" s="15" t="s">
        <v>137</v>
      </c>
      <c r="G1680" s="15" t="s">
        <v>299</v>
      </c>
      <c r="H1680" s="15" t="s">
        <v>136</v>
      </c>
      <c r="I1680" s="15" t="s">
        <v>139</v>
      </c>
      <c r="J1680" s="15" t="s">
        <v>150</v>
      </c>
      <c r="K1680" s="15" t="s">
        <v>3171</v>
      </c>
      <c r="N1680" s="15" t="n">
        <v>6</v>
      </c>
      <c r="P1680" s="15" t="n">
        <v>6</v>
      </c>
      <c r="Y1680" s="15" t="s">
        <v>156</v>
      </c>
      <c r="AB1680" s="15" t="s">
        <v>143</v>
      </c>
    </row>
    <row r="1681" customFormat="false" ht="15" hidden="false" customHeight="true" outlineLevel="0" collapsed="false">
      <c r="A1681" s="15" t="s">
        <v>3169</v>
      </c>
      <c r="B1681" s="15" t="s">
        <v>3170</v>
      </c>
      <c r="C1681" s="15" t="s">
        <v>148</v>
      </c>
      <c r="E1681" s="15" t="s">
        <v>136</v>
      </c>
      <c r="F1681" s="15" t="s">
        <v>137</v>
      </c>
      <c r="G1681" s="15" t="s">
        <v>299</v>
      </c>
      <c r="H1681" s="15" t="s">
        <v>136</v>
      </c>
      <c r="I1681" s="15" t="s">
        <v>139</v>
      </c>
      <c r="J1681" s="15" t="s">
        <v>158</v>
      </c>
      <c r="K1681" s="15" t="s">
        <v>3172</v>
      </c>
      <c r="N1681" s="15" t="n">
        <v>7</v>
      </c>
      <c r="P1681" s="15" t="n">
        <v>7</v>
      </c>
      <c r="Y1681" s="15" t="s">
        <v>156</v>
      </c>
      <c r="AB1681" s="15" t="s">
        <v>143</v>
      </c>
    </row>
    <row r="1682" customFormat="false" ht="15" hidden="false" customHeight="true" outlineLevel="0" collapsed="false">
      <c r="A1682" s="15" t="s">
        <v>3169</v>
      </c>
      <c r="B1682" s="15" t="s">
        <v>3170</v>
      </c>
      <c r="C1682" s="15" t="s">
        <v>148</v>
      </c>
      <c r="E1682" s="15" t="s">
        <v>136</v>
      </c>
      <c r="F1682" s="15" t="s">
        <v>137</v>
      </c>
      <c r="G1682" s="15" t="s">
        <v>299</v>
      </c>
      <c r="H1682" s="15" t="s">
        <v>136</v>
      </c>
      <c r="I1682" s="15" t="s">
        <v>139</v>
      </c>
      <c r="J1682" s="15" t="s">
        <v>169</v>
      </c>
      <c r="K1682" s="15" t="s">
        <v>3173</v>
      </c>
      <c r="N1682" s="15" t="n">
        <v>3</v>
      </c>
      <c r="P1682" s="15" t="n">
        <v>3</v>
      </c>
      <c r="Y1682" s="15" t="s">
        <v>156</v>
      </c>
      <c r="AB1682" s="15" t="s">
        <v>143</v>
      </c>
    </row>
    <row r="1683" customFormat="false" ht="15" hidden="false" customHeight="true" outlineLevel="0" collapsed="false">
      <c r="A1683" s="15" t="s">
        <v>3174</v>
      </c>
      <c r="B1683" s="15" t="s">
        <v>3175</v>
      </c>
      <c r="C1683" s="15" t="s">
        <v>148</v>
      </c>
      <c r="E1683" s="15" t="s">
        <v>136</v>
      </c>
      <c r="F1683" s="15" t="s">
        <v>137</v>
      </c>
      <c r="G1683" s="15" t="s">
        <v>336</v>
      </c>
      <c r="H1683" s="15" t="s">
        <v>136</v>
      </c>
      <c r="I1683" s="15" t="s">
        <v>139</v>
      </c>
      <c r="J1683" s="15" t="s">
        <v>144</v>
      </c>
      <c r="K1683" s="15" t="s">
        <v>3176</v>
      </c>
      <c r="L1683" s="15" t="n">
        <v>110</v>
      </c>
      <c r="P1683" s="15" t="n">
        <v>110</v>
      </c>
      <c r="Y1683" s="15" t="s">
        <v>142</v>
      </c>
      <c r="AB1683" s="15" t="s">
        <v>143</v>
      </c>
    </row>
    <row r="1684" customFormat="false" ht="15" hidden="false" customHeight="true" outlineLevel="0" collapsed="false">
      <c r="A1684" s="15" t="s">
        <v>3177</v>
      </c>
      <c r="B1684" s="15" t="s">
        <v>3178</v>
      </c>
      <c r="C1684" s="15" t="s">
        <v>217</v>
      </c>
      <c r="D1684" s="15" t="s">
        <v>218</v>
      </c>
      <c r="E1684" s="15" t="s">
        <v>136</v>
      </c>
      <c r="F1684" s="15" t="s">
        <v>137</v>
      </c>
      <c r="G1684" s="15" t="s">
        <v>219</v>
      </c>
      <c r="H1684" s="15" t="s">
        <v>136</v>
      </c>
      <c r="I1684" s="15" t="s">
        <v>139</v>
      </c>
      <c r="J1684" s="15" t="s">
        <v>150</v>
      </c>
      <c r="K1684" s="15" t="s">
        <v>3179</v>
      </c>
      <c r="M1684" s="15" t="n">
        <v>4</v>
      </c>
      <c r="N1684" s="15" t="n">
        <v>10</v>
      </c>
      <c r="P1684" s="15" t="n">
        <v>14</v>
      </c>
      <c r="Y1684" s="15" t="s">
        <v>142</v>
      </c>
      <c r="AB1684" s="15" t="s">
        <v>143</v>
      </c>
    </row>
    <row r="1685" customFormat="false" ht="15" hidden="false" customHeight="true" outlineLevel="0" collapsed="false">
      <c r="A1685" s="15" t="s">
        <v>3180</v>
      </c>
      <c r="B1685" s="15" t="s">
        <v>3181</v>
      </c>
      <c r="C1685" s="15" t="s">
        <v>148</v>
      </c>
      <c r="E1685" s="15" t="s">
        <v>136</v>
      </c>
      <c r="F1685" s="15" t="s">
        <v>137</v>
      </c>
      <c r="G1685" s="15" t="s">
        <v>1311</v>
      </c>
      <c r="H1685" s="15" t="s">
        <v>136</v>
      </c>
      <c r="I1685" s="15" t="s">
        <v>139</v>
      </c>
      <c r="J1685" s="15" t="s">
        <v>150</v>
      </c>
      <c r="K1685" s="15" t="s">
        <v>3182</v>
      </c>
      <c r="M1685" s="15" t="n">
        <v>4</v>
      </c>
      <c r="P1685" s="15" t="n">
        <v>4</v>
      </c>
      <c r="Y1685" s="15" t="s">
        <v>142</v>
      </c>
      <c r="AB1685" s="15" t="s">
        <v>143</v>
      </c>
    </row>
    <row r="1686" customFormat="false" ht="15" hidden="false" customHeight="true" outlineLevel="0" collapsed="false">
      <c r="A1686" s="15" t="s">
        <v>3183</v>
      </c>
      <c r="B1686" s="15" t="s">
        <v>3184</v>
      </c>
      <c r="C1686" s="15" t="s">
        <v>134</v>
      </c>
      <c r="D1686" s="15" t="s">
        <v>541</v>
      </c>
      <c r="E1686" s="15" t="s">
        <v>136</v>
      </c>
      <c r="F1686" s="15" t="s">
        <v>137</v>
      </c>
      <c r="G1686" s="15" t="s">
        <v>1068</v>
      </c>
      <c r="H1686" s="15" t="s">
        <v>136</v>
      </c>
      <c r="I1686" s="15" t="s">
        <v>243</v>
      </c>
      <c r="J1686" s="15" t="s">
        <v>140</v>
      </c>
      <c r="K1686" s="15" t="s">
        <v>3185</v>
      </c>
      <c r="M1686" s="15" t="n">
        <v>32</v>
      </c>
      <c r="N1686" s="15" t="n">
        <v>15</v>
      </c>
      <c r="P1686" s="15" t="n">
        <v>47</v>
      </c>
      <c r="Y1686" s="15" t="s">
        <v>1070</v>
      </c>
      <c r="AB1686" s="15" t="s">
        <v>143</v>
      </c>
    </row>
    <row r="1687" customFormat="false" ht="15" hidden="false" customHeight="true" outlineLevel="0" collapsed="false">
      <c r="A1687" s="15" t="s">
        <v>3183</v>
      </c>
      <c r="B1687" s="15" t="s">
        <v>3184</v>
      </c>
      <c r="C1687" s="15" t="s">
        <v>134</v>
      </c>
      <c r="D1687" s="15" t="s">
        <v>541</v>
      </c>
      <c r="E1687" s="15" t="s">
        <v>136</v>
      </c>
      <c r="F1687" s="15" t="s">
        <v>137</v>
      </c>
      <c r="G1687" s="15" t="s">
        <v>1068</v>
      </c>
      <c r="H1687" s="15" t="s">
        <v>136</v>
      </c>
      <c r="I1687" s="15" t="s">
        <v>243</v>
      </c>
      <c r="J1687" s="15" t="s">
        <v>144</v>
      </c>
      <c r="K1687" s="15" t="s">
        <v>3186</v>
      </c>
      <c r="L1687" s="15" t="n">
        <v>6</v>
      </c>
      <c r="M1687" s="15" t="n">
        <v>1</v>
      </c>
      <c r="N1687" s="15" t="n">
        <v>62</v>
      </c>
      <c r="P1687" s="15" t="n">
        <v>69</v>
      </c>
      <c r="Y1687" s="15" t="s">
        <v>1070</v>
      </c>
      <c r="AB1687" s="15" t="s">
        <v>143</v>
      </c>
    </row>
    <row r="1688" customFormat="false" ht="15" hidden="false" customHeight="true" outlineLevel="0" collapsed="false">
      <c r="A1688" s="15" t="s">
        <v>3183</v>
      </c>
      <c r="B1688" s="15" t="s">
        <v>3184</v>
      </c>
      <c r="C1688" s="15" t="s">
        <v>134</v>
      </c>
      <c r="D1688" s="15" t="s">
        <v>541</v>
      </c>
      <c r="E1688" s="15" t="s">
        <v>136</v>
      </c>
      <c r="F1688" s="15" t="s">
        <v>137</v>
      </c>
      <c r="G1688" s="15" t="s">
        <v>1068</v>
      </c>
      <c r="H1688" s="15" t="s">
        <v>136</v>
      </c>
      <c r="I1688" s="15" t="s">
        <v>243</v>
      </c>
      <c r="J1688" s="15" t="s">
        <v>150</v>
      </c>
      <c r="K1688" s="15" t="s">
        <v>3187</v>
      </c>
      <c r="L1688" s="15" t="n">
        <v>935</v>
      </c>
      <c r="M1688" s="15" t="n">
        <v>1174</v>
      </c>
      <c r="N1688" s="15" t="n">
        <v>363</v>
      </c>
      <c r="O1688" s="15" t="n">
        <v>86</v>
      </c>
      <c r="P1688" s="15" t="n">
        <v>2558</v>
      </c>
      <c r="Y1688" s="15" t="s">
        <v>1070</v>
      </c>
      <c r="AB1688" s="15" t="s">
        <v>143</v>
      </c>
    </row>
    <row r="1689" customFormat="false" ht="15" hidden="false" customHeight="true" outlineLevel="0" collapsed="false">
      <c r="A1689" s="15" t="s">
        <v>3183</v>
      </c>
      <c r="B1689" s="15" t="s">
        <v>3184</v>
      </c>
      <c r="C1689" s="15" t="s">
        <v>134</v>
      </c>
      <c r="D1689" s="15" t="s">
        <v>541</v>
      </c>
      <c r="E1689" s="15" t="s">
        <v>136</v>
      </c>
      <c r="F1689" s="15" t="s">
        <v>137</v>
      </c>
      <c r="G1689" s="15" t="s">
        <v>1068</v>
      </c>
      <c r="H1689" s="15" t="s">
        <v>136</v>
      </c>
      <c r="I1689" s="15" t="s">
        <v>243</v>
      </c>
      <c r="J1689" s="15" t="s">
        <v>166</v>
      </c>
      <c r="K1689" s="15" t="s">
        <v>3188</v>
      </c>
      <c r="L1689" s="15" t="n">
        <v>10</v>
      </c>
      <c r="M1689" s="15" t="n">
        <v>108</v>
      </c>
      <c r="P1689" s="15" t="n">
        <v>118</v>
      </c>
      <c r="Y1689" s="15" t="s">
        <v>1070</v>
      </c>
      <c r="AB1689" s="15" t="s">
        <v>143</v>
      </c>
    </row>
    <row r="1690" customFormat="false" ht="15" hidden="false" customHeight="true" outlineLevel="0" collapsed="false">
      <c r="A1690" s="15" t="s">
        <v>3183</v>
      </c>
      <c r="B1690" s="15" t="s">
        <v>3184</v>
      </c>
      <c r="C1690" s="15" t="s">
        <v>134</v>
      </c>
      <c r="D1690" s="15" t="s">
        <v>541</v>
      </c>
      <c r="E1690" s="15" t="s">
        <v>136</v>
      </c>
      <c r="F1690" s="15" t="s">
        <v>137</v>
      </c>
      <c r="G1690" s="15" t="s">
        <v>1068</v>
      </c>
      <c r="H1690" s="15" t="s">
        <v>136</v>
      </c>
      <c r="I1690" s="15" t="s">
        <v>243</v>
      </c>
      <c r="J1690" s="15" t="s">
        <v>158</v>
      </c>
      <c r="K1690" s="15" t="s">
        <v>3189</v>
      </c>
      <c r="L1690" s="15" t="n">
        <v>16</v>
      </c>
      <c r="M1690" s="15" t="n">
        <v>8</v>
      </c>
      <c r="N1690" s="15" t="n">
        <v>14</v>
      </c>
      <c r="O1690" s="15" t="n">
        <v>10</v>
      </c>
      <c r="P1690" s="15" t="n">
        <v>48</v>
      </c>
      <c r="Y1690" s="15" t="s">
        <v>1070</v>
      </c>
      <c r="AB1690" s="15" t="s">
        <v>143</v>
      </c>
    </row>
    <row r="1691" customFormat="false" ht="15" hidden="false" customHeight="true" outlineLevel="0" collapsed="false">
      <c r="A1691" s="15" t="s">
        <v>3183</v>
      </c>
      <c r="B1691" s="15" t="s">
        <v>3184</v>
      </c>
      <c r="C1691" s="15" t="s">
        <v>134</v>
      </c>
      <c r="D1691" s="15" t="s">
        <v>541</v>
      </c>
      <c r="E1691" s="15" t="s">
        <v>136</v>
      </c>
      <c r="F1691" s="15" t="s">
        <v>137</v>
      </c>
      <c r="G1691" s="15" t="s">
        <v>1068</v>
      </c>
      <c r="H1691" s="15" t="s">
        <v>136</v>
      </c>
      <c r="I1691" s="15" t="s">
        <v>243</v>
      </c>
      <c r="J1691" s="15" t="s">
        <v>169</v>
      </c>
      <c r="K1691" s="15" t="s">
        <v>3190</v>
      </c>
      <c r="L1691" s="15" t="n">
        <v>2</v>
      </c>
      <c r="P1691" s="15" t="n">
        <v>2</v>
      </c>
      <c r="Y1691" s="15" t="s">
        <v>1070</v>
      </c>
      <c r="AB1691" s="15" t="s">
        <v>143</v>
      </c>
    </row>
    <row r="1692" customFormat="false" ht="15" hidden="false" customHeight="true" outlineLevel="0" collapsed="false">
      <c r="A1692" s="15" t="s">
        <v>3191</v>
      </c>
      <c r="B1692" s="15" t="s">
        <v>3192</v>
      </c>
      <c r="C1692" s="15" t="s">
        <v>217</v>
      </c>
      <c r="D1692" s="15" t="s">
        <v>235</v>
      </c>
      <c r="E1692" s="15" t="s">
        <v>136</v>
      </c>
      <c r="F1692" s="15" t="s">
        <v>137</v>
      </c>
      <c r="G1692" s="15" t="s">
        <v>308</v>
      </c>
      <c r="H1692" s="15" t="s">
        <v>136</v>
      </c>
      <c r="I1692" s="15" t="s">
        <v>243</v>
      </c>
      <c r="J1692" s="15" t="s">
        <v>140</v>
      </c>
      <c r="K1692" s="15" t="s">
        <v>3193</v>
      </c>
      <c r="L1692" s="15" t="n">
        <v>38</v>
      </c>
      <c r="M1692" s="15" t="n">
        <v>16</v>
      </c>
      <c r="O1692" s="15" t="n">
        <v>208</v>
      </c>
      <c r="P1692" s="15" t="n">
        <v>262</v>
      </c>
      <c r="Y1692" s="15" t="s">
        <v>142</v>
      </c>
      <c r="AB1692" s="15" t="s">
        <v>143</v>
      </c>
    </row>
    <row r="1693" customFormat="false" ht="15" hidden="false" customHeight="true" outlineLevel="0" collapsed="false">
      <c r="A1693" s="15" t="s">
        <v>3191</v>
      </c>
      <c r="B1693" s="15" t="s">
        <v>3192</v>
      </c>
      <c r="C1693" s="15" t="s">
        <v>217</v>
      </c>
      <c r="D1693" s="15" t="s">
        <v>235</v>
      </c>
      <c r="E1693" s="15" t="s">
        <v>136</v>
      </c>
      <c r="F1693" s="15" t="s">
        <v>137</v>
      </c>
      <c r="G1693" s="15" t="s">
        <v>308</v>
      </c>
      <c r="H1693" s="15" t="s">
        <v>136</v>
      </c>
      <c r="I1693" s="15" t="s">
        <v>243</v>
      </c>
      <c r="J1693" s="15" t="s">
        <v>144</v>
      </c>
      <c r="K1693" s="15" t="s">
        <v>3194</v>
      </c>
      <c r="L1693" s="15" t="n">
        <v>1</v>
      </c>
      <c r="M1693" s="15" t="n">
        <v>2</v>
      </c>
      <c r="P1693" s="15" t="n">
        <v>3</v>
      </c>
      <c r="Y1693" s="15" t="s">
        <v>142</v>
      </c>
      <c r="AB1693" s="15" t="s">
        <v>143</v>
      </c>
    </row>
    <row r="1694" customFormat="false" ht="15" hidden="false" customHeight="true" outlineLevel="0" collapsed="false">
      <c r="A1694" s="15" t="s">
        <v>3191</v>
      </c>
      <c r="B1694" s="15" t="s">
        <v>3192</v>
      </c>
      <c r="C1694" s="15" t="s">
        <v>217</v>
      </c>
      <c r="D1694" s="15" t="s">
        <v>235</v>
      </c>
      <c r="E1694" s="15" t="s">
        <v>136</v>
      </c>
      <c r="F1694" s="15" t="s">
        <v>137</v>
      </c>
      <c r="G1694" s="15" t="s">
        <v>308</v>
      </c>
      <c r="H1694" s="15" t="s">
        <v>136</v>
      </c>
      <c r="I1694" s="15" t="s">
        <v>243</v>
      </c>
      <c r="J1694" s="15" t="s">
        <v>150</v>
      </c>
      <c r="K1694" s="15" t="s">
        <v>3195</v>
      </c>
      <c r="L1694" s="15" t="n">
        <v>28</v>
      </c>
      <c r="M1694" s="15" t="n">
        <v>107</v>
      </c>
      <c r="N1694" s="15" t="n">
        <v>143</v>
      </c>
      <c r="O1694" s="15" t="n">
        <v>547</v>
      </c>
      <c r="P1694" s="15" t="n">
        <v>825</v>
      </c>
      <c r="Y1694" s="15" t="s">
        <v>142</v>
      </c>
      <c r="AB1694" s="15" t="s">
        <v>143</v>
      </c>
    </row>
    <row r="1695" customFormat="false" ht="15" hidden="false" customHeight="true" outlineLevel="0" collapsed="false">
      <c r="A1695" s="15" t="s">
        <v>3191</v>
      </c>
      <c r="B1695" s="15" t="s">
        <v>3192</v>
      </c>
      <c r="C1695" s="15" t="s">
        <v>217</v>
      </c>
      <c r="D1695" s="15" t="s">
        <v>235</v>
      </c>
      <c r="E1695" s="15" t="s">
        <v>136</v>
      </c>
      <c r="F1695" s="15" t="s">
        <v>137</v>
      </c>
      <c r="G1695" s="15" t="s">
        <v>308</v>
      </c>
      <c r="H1695" s="15" t="s">
        <v>136</v>
      </c>
      <c r="I1695" s="15" t="s">
        <v>243</v>
      </c>
      <c r="J1695" s="15" t="s">
        <v>158</v>
      </c>
      <c r="K1695" s="15" t="s">
        <v>3196</v>
      </c>
      <c r="L1695" s="15" t="n">
        <v>9</v>
      </c>
      <c r="M1695" s="15" t="n">
        <v>6</v>
      </c>
      <c r="N1695" s="15" t="n">
        <v>29</v>
      </c>
      <c r="O1695" s="15" t="n">
        <v>130</v>
      </c>
      <c r="P1695" s="15" t="n">
        <v>174</v>
      </c>
      <c r="Y1695" s="15" t="s">
        <v>142</v>
      </c>
      <c r="AB1695" s="15" t="s">
        <v>143</v>
      </c>
    </row>
    <row r="1696" customFormat="false" ht="15" hidden="false" customHeight="true" outlineLevel="0" collapsed="false">
      <c r="A1696" s="15" t="s">
        <v>3191</v>
      </c>
      <c r="B1696" s="15" t="s">
        <v>3192</v>
      </c>
      <c r="C1696" s="15" t="s">
        <v>217</v>
      </c>
      <c r="D1696" s="15" t="s">
        <v>235</v>
      </c>
      <c r="E1696" s="15" t="s">
        <v>136</v>
      </c>
      <c r="F1696" s="15" t="s">
        <v>137</v>
      </c>
      <c r="G1696" s="15" t="s">
        <v>308</v>
      </c>
      <c r="H1696" s="15" t="s">
        <v>136</v>
      </c>
      <c r="I1696" s="15" t="s">
        <v>243</v>
      </c>
      <c r="J1696" s="15" t="s">
        <v>169</v>
      </c>
      <c r="K1696" s="15" t="s">
        <v>3197</v>
      </c>
      <c r="L1696" s="15" t="n">
        <v>16</v>
      </c>
      <c r="N1696" s="15" t="n">
        <v>12</v>
      </c>
      <c r="P1696" s="15" t="n">
        <v>28</v>
      </c>
      <c r="Y1696" s="15" t="s">
        <v>142</v>
      </c>
      <c r="AB1696" s="15" t="s">
        <v>143</v>
      </c>
    </row>
    <row r="1697" customFormat="false" ht="15" hidden="false" customHeight="true" outlineLevel="0" collapsed="false">
      <c r="A1697" s="15" t="s">
        <v>3198</v>
      </c>
      <c r="B1697" s="15" t="s">
        <v>3199</v>
      </c>
      <c r="C1697" s="15" t="s">
        <v>217</v>
      </c>
      <c r="D1697" s="15" t="s">
        <v>218</v>
      </c>
      <c r="E1697" s="15" t="s">
        <v>136</v>
      </c>
      <c r="F1697" s="15" t="s">
        <v>137</v>
      </c>
      <c r="G1697" s="15" t="s">
        <v>242</v>
      </c>
      <c r="H1697" s="15" t="s">
        <v>136</v>
      </c>
      <c r="I1697" s="15" t="s">
        <v>139</v>
      </c>
      <c r="J1697" s="15" t="s">
        <v>140</v>
      </c>
      <c r="K1697" s="15" t="s">
        <v>3200</v>
      </c>
      <c r="L1697" s="15" t="n">
        <v>3</v>
      </c>
      <c r="P1697" s="15" t="n">
        <v>3</v>
      </c>
      <c r="Y1697" s="15" t="s">
        <v>142</v>
      </c>
      <c r="AB1697" s="15" t="s">
        <v>143</v>
      </c>
    </row>
    <row r="1698" customFormat="false" ht="15" hidden="false" customHeight="true" outlineLevel="0" collapsed="false">
      <c r="A1698" s="15" t="s">
        <v>3198</v>
      </c>
      <c r="B1698" s="15" t="s">
        <v>3199</v>
      </c>
      <c r="C1698" s="15" t="s">
        <v>217</v>
      </c>
      <c r="D1698" s="15" t="s">
        <v>218</v>
      </c>
      <c r="E1698" s="15" t="s">
        <v>136</v>
      </c>
      <c r="F1698" s="15" t="s">
        <v>137</v>
      </c>
      <c r="G1698" s="15" t="s">
        <v>242</v>
      </c>
      <c r="H1698" s="15" t="s">
        <v>136</v>
      </c>
      <c r="I1698" s="15" t="s">
        <v>139</v>
      </c>
      <c r="J1698" s="15" t="s">
        <v>158</v>
      </c>
      <c r="K1698" s="15" t="s">
        <v>3201</v>
      </c>
      <c r="L1698" s="15" t="n">
        <v>2</v>
      </c>
      <c r="P1698" s="15" t="n">
        <v>2</v>
      </c>
      <c r="Y1698" s="15" t="s">
        <v>142</v>
      </c>
      <c r="AB1698" s="15" t="s">
        <v>143</v>
      </c>
    </row>
    <row r="1699" customFormat="false" ht="15" hidden="false" customHeight="true" outlineLevel="0" collapsed="false">
      <c r="A1699" s="15" t="s">
        <v>3202</v>
      </c>
      <c r="B1699" s="15" t="s">
        <v>3203</v>
      </c>
      <c r="C1699" s="15" t="s">
        <v>217</v>
      </c>
      <c r="D1699" s="15" t="s">
        <v>235</v>
      </c>
      <c r="E1699" s="15" t="s">
        <v>136</v>
      </c>
      <c r="F1699" s="15" t="s">
        <v>137</v>
      </c>
      <c r="G1699" s="15" t="s">
        <v>1280</v>
      </c>
      <c r="H1699" s="15" t="s">
        <v>136</v>
      </c>
      <c r="I1699" s="15" t="s">
        <v>243</v>
      </c>
      <c r="J1699" s="15" t="s">
        <v>140</v>
      </c>
      <c r="K1699" s="15" t="s">
        <v>3204</v>
      </c>
      <c r="L1699" s="15" t="n">
        <v>39</v>
      </c>
      <c r="M1699" s="15" t="n">
        <v>38</v>
      </c>
      <c r="N1699" s="15" t="n">
        <v>59</v>
      </c>
      <c r="O1699" s="15" t="n">
        <v>38</v>
      </c>
      <c r="P1699" s="15" t="n">
        <v>174</v>
      </c>
      <c r="Y1699" s="15" t="s">
        <v>142</v>
      </c>
      <c r="AB1699" s="15" t="s">
        <v>143</v>
      </c>
    </row>
    <row r="1700" customFormat="false" ht="15" hidden="false" customHeight="true" outlineLevel="0" collapsed="false">
      <c r="A1700" s="15" t="s">
        <v>3202</v>
      </c>
      <c r="B1700" s="15" t="s">
        <v>3203</v>
      </c>
      <c r="C1700" s="15" t="s">
        <v>217</v>
      </c>
      <c r="D1700" s="15" t="s">
        <v>235</v>
      </c>
      <c r="E1700" s="15" t="s">
        <v>136</v>
      </c>
      <c r="F1700" s="15" t="s">
        <v>137</v>
      </c>
      <c r="G1700" s="15" t="s">
        <v>1280</v>
      </c>
      <c r="H1700" s="15" t="s">
        <v>136</v>
      </c>
      <c r="I1700" s="15" t="s">
        <v>243</v>
      </c>
      <c r="J1700" s="15" t="s">
        <v>144</v>
      </c>
      <c r="K1700" s="15" t="s">
        <v>3205</v>
      </c>
      <c r="L1700" s="15" t="n">
        <v>111</v>
      </c>
      <c r="M1700" s="15" t="n">
        <v>98</v>
      </c>
      <c r="N1700" s="15" t="n">
        <v>61</v>
      </c>
      <c r="O1700" s="15" t="n">
        <v>4</v>
      </c>
      <c r="P1700" s="15" t="n">
        <v>274</v>
      </c>
      <c r="Y1700" s="15" t="s">
        <v>142</v>
      </c>
      <c r="AB1700" s="15" t="s">
        <v>143</v>
      </c>
    </row>
    <row r="1701" customFormat="false" ht="15" hidden="false" customHeight="true" outlineLevel="0" collapsed="false">
      <c r="A1701" s="15" t="s">
        <v>3202</v>
      </c>
      <c r="B1701" s="15" t="s">
        <v>3203</v>
      </c>
      <c r="C1701" s="15" t="s">
        <v>217</v>
      </c>
      <c r="D1701" s="15" t="s">
        <v>235</v>
      </c>
      <c r="E1701" s="15" t="s">
        <v>136</v>
      </c>
      <c r="F1701" s="15" t="s">
        <v>137</v>
      </c>
      <c r="G1701" s="15" t="s">
        <v>1280</v>
      </c>
      <c r="H1701" s="15" t="s">
        <v>136</v>
      </c>
      <c r="I1701" s="15" t="s">
        <v>243</v>
      </c>
      <c r="J1701" s="15" t="s">
        <v>150</v>
      </c>
      <c r="K1701" s="15" t="s">
        <v>3206</v>
      </c>
      <c r="L1701" s="15" t="n">
        <v>682</v>
      </c>
      <c r="M1701" s="15" t="n">
        <v>1008</v>
      </c>
      <c r="N1701" s="15" t="n">
        <v>775</v>
      </c>
      <c r="O1701" s="15" t="n">
        <v>529</v>
      </c>
      <c r="P1701" s="15" t="n">
        <v>2994</v>
      </c>
      <c r="Y1701" s="15" t="s">
        <v>142</v>
      </c>
      <c r="AB1701" s="15" t="s">
        <v>143</v>
      </c>
    </row>
    <row r="1702" customFormat="false" ht="15" hidden="false" customHeight="true" outlineLevel="0" collapsed="false">
      <c r="A1702" s="15" t="s">
        <v>3202</v>
      </c>
      <c r="B1702" s="15" t="s">
        <v>3203</v>
      </c>
      <c r="C1702" s="15" t="s">
        <v>217</v>
      </c>
      <c r="D1702" s="15" t="s">
        <v>235</v>
      </c>
      <c r="E1702" s="15" t="s">
        <v>136</v>
      </c>
      <c r="F1702" s="15" t="s">
        <v>137</v>
      </c>
      <c r="G1702" s="15" t="s">
        <v>1280</v>
      </c>
      <c r="H1702" s="15" t="s">
        <v>136</v>
      </c>
      <c r="I1702" s="15" t="s">
        <v>243</v>
      </c>
      <c r="J1702" s="15" t="s">
        <v>166</v>
      </c>
      <c r="K1702" s="15" t="s">
        <v>3207</v>
      </c>
      <c r="L1702" s="15" t="n">
        <v>5</v>
      </c>
      <c r="N1702" s="15" t="n">
        <v>3</v>
      </c>
      <c r="P1702" s="15" t="n">
        <v>8</v>
      </c>
      <c r="Y1702" s="15" t="s">
        <v>142</v>
      </c>
      <c r="AB1702" s="15" t="s">
        <v>143</v>
      </c>
    </row>
    <row r="1703" customFormat="false" ht="15" hidden="false" customHeight="true" outlineLevel="0" collapsed="false">
      <c r="A1703" s="15" t="s">
        <v>3202</v>
      </c>
      <c r="B1703" s="15" t="s">
        <v>3203</v>
      </c>
      <c r="C1703" s="15" t="s">
        <v>217</v>
      </c>
      <c r="D1703" s="15" t="s">
        <v>235</v>
      </c>
      <c r="E1703" s="15" t="s">
        <v>136</v>
      </c>
      <c r="F1703" s="15" t="s">
        <v>137</v>
      </c>
      <c r="G1703" s="15" t="s">
        <v>1280</v>
      </c>
      <c r="H1703" s="15" t="s">
        <v>136</v>
      </c>
      <c r="I1703" s="15" t="s">
        <v>243</v>
      </c>
      <c r="J1703" s="15" t="s">
        <v>158</v>
      </c>
      <c r="K1703" s="15" t="s">
        <v>3208</v>
      </c>
      <c r="L1703" s="15" t="n">
        <v>177</v>
      </c>
      <c r="M1703" s="15" t="n">
        <v>166</v>
      </c>
      <c r="N1703" s="15" t="n">
        <v>216</v>
      </c>
      <c r="O1703" s="15" t="n">
        <v>116</v>
      </c>
      <c r="P1703" s="15" t="n">
        <v>675</v>
      </c>
      <c r="Y1703" s="15" t="s">
        <v>142</v>
      </c>
      <c r="AB1703" s="15" t="s">
        <v>143</v>
      </c>
    </row>
    <row r="1704" customFormat="false" ht="15" hidden="false" customHeight="true" outlineLevel="0" collapsed="false">
      <c r="A1704" s="15" t="s">
        <v>3202</v>
      </c>
      <c r="B1704" s="15" t="s">
        <v>3203</v>
      </c>
      <c r="C1704" s="15" t="s">
        <v>217</v>
      </c>
      <c r="D1704" s="15" t="s">
        <v>235</v>
      </c>
      <c r="E1704" s="15" t="s">
        <v>136</v>
      </c>
      <c r="F1704" s="15" t="s">
        <v>137</v>
      </c>
      <c r="G1704" s="15" t="s">
        <v>1280</v>
      </c>
      <c r="H1704" s="15" t="s">
        <v>136</v>
      </c>
      <c r="I1704" s="15" t="s">
        <v>243</v>
      </c>
      <c r="J1704" s="15" t="s">
        <v>169</v>
      </c>
      <c r="K1704" s="15" t="s">
        <v>3209</v>
      </c>
      <c r="L1704" s="15" t="n">
        <v>9</v>
      </c>
      <c r="M1704" s="15" t="n">
        <v>2</v>
      </c>
      <c r="N1704" s="15" t="n">
        <v>12</v>
      </c>
      <c r="O1704" s="15" t="n">
        <v>2</v>
      </c>
      <c r="P1704" s="15" t="n">
        <v>25</v>
      </c>
      <c r="Y1704" s="15" t="s">
        <v>142</v>
      </c>
      <c r="AB1704" s="15" t="s">
        <v>143</v>
      </c>
    </row>
    <row r="1705" customFormat="false" ht="15" hidden="false" customHeight="true" outlineLevel="0" collapsed="false">
      <c r="A1705" s="15" t="s">
        <v>3210</v>
      </c>
      <c r="B1705" s="15" t="s">
        <v>3211</v>
      </c>
      <c r="C1705" s="15" t="s">
        <v>217</v>
      </c>
      <c r="D1705" s="15" t="s">
        <v>218</v>
      </c>
      <c r="E1705" s="15" t="s">
        <v>136</v>
      </c>
      <c r="F1705" s="15" t="s">
        <v>137</v>
      </c>
      <c r="G1705" s="15" t="s">
        <v>299</v>
      </c>
      <c r="H1705" s="15" t="s">
        <v>136</v>
      </c>
      <c r="I1705" s="15" t="s">
        <v>243</v>
      </c>
      <c r="J1705" s="15" t="s">
        <v>140</v>
      </c>
      <c r="K1705" s="15" t="s">
        <v>3212</v>
      </c>
      <c r="M1705" s="15" t="n">
        <v>5</v>
      </c>
      <c r="O1705" s="15" t="n">
        <v>6</v>
      </c>
      <c r="P1705" s="15" t="n">
        <v>11</v>
      </c>
      <c r="Y1705" s="15" t="s">
        <v>156</v>
      </c>
      <c r="AB1705" s="15" t="s">
        <v>143</v>
      </c>
    </row>
    <row r="1706" customFormat="false" ht="15" hidden="false" customHeight="true" outlineLevel="0" collapsed="false">
      <c r="A1706" s="15" t="s">
        <v>3210</v>
      </c>
      <c r="B1706" s="15" t="s">
        <v>3211</v>
      </c>
      <c r="C1706" s="15" t="s">
        <v>217</v>
      </c>
      <c r="D1706" s="15" t="s">
        <v>218</v>
      </c>
      <c r="E1706" s="15" t="s">
        <v>136</v>
      </c>
      <c r="F1706" s="15" t="s">
        <v>137</v>
      </c>
      <c r="G1706" s="15" t="s">
        <v>299</v>
      </c>
      <c r="H1706" s="15" t="s">
        <v>136</v>
      </c>
      <c r="I1706" s="15" t="s">
        <v>243</v>
      </c>
      <c r="J1706" s="15" t="s">
        <v>144</v>
      </c>
      <c r="K1706" s="15" t="s">
        <v>3213</v>
      </c>
      <c r="L1706" s="15" t="n">
        <v>3</v>
      </c>
      <c r="P1706" s="15" t="n">
        <v>3</v>
      </c>
      <c r="Y1706" s="15" t="s">
        <v>156</v>
      </c>
      <c r="AB1706" s="15" t="s">
        <v>143</v>
      </c>
    </row>
    <row r="1707" customFormat="false" ht="15" hidden="false" customHeight="true" outlineLevel="0" collapsed="false">
      <c r="A1707" s="15" t="s">
        <v>3210</v>
      </c>
      <c r="B1707" s="15" t="s">
        <v>3211</v>
      </c>
      <c r="C1707" s="15" t="s">
        <v>217</v>
      </c>
      <c r="D1707" s="15" t="s">
        <v>218</v>
      </c>
      <c r="E1707" s="15" t="s">
        <v>136</v>
      </c>
      <c r="F1707" s="15" t="s">
        <v>137</v>
      </c>
      <c r="G1707" s="15" t="s">
        <v>299</v>
      </c>
      <c r="H1707" s="15" t="s">
        <v>136</v>
      </c>
      <c r="I1707" s="15" t="s">
        <v>243</v>
      </c>
      <c r="J1707" s="15" t="s">
        <v>150</v>
      </c>
      <c r="K1707" s="15" t="s">
        <v>3214</v>
      </c>
      <c r="L1707" s="15" t="n">
        <v>62</v>
      </c>
      <c r="M1707" s="15" t="n">
        <v>31</v>
      </c>
      <c r="N1707" s="15" t="n">
        <v>15</v>
      </c>
      <c r="O1707" s="15" t="n">
        <v>6</v>
      </c>
      <c r="P1707" s="15" t="n">
        <v>114</v>
      </c>
      <c r="Y1707" s="15" t="s">
        <v>156</v>
      </c>
      <c r="AB1707" s="15" t="s">
        <v>143</v>
      </c>
    </row>
    <row r="1708" customFormat="false" ht="15" hidden="false" customHeight="true" outlineLevel="0" collapsed="false">
      <c r="A1708" s="15" t="s">
        <v>3210</v>
      </c>
      <c r="B1708" s="15" t="s">
        <v>3211</v>
      </c>
      <c r="C1708" s="15" t="s">
        <v>217</v>
      </c>
      <c r="D1708" s="15" t="s">
        <v>218</v>
      </c>
      <c r="E1708" s="15" t="s">
        <v>136</v>
      </c>
      <c r="F1708" s="15" t="s">
        <v>137</v>
      </c>
      <c r="G1708" s="15" t="s">
        <v>299</v>
      </c>
      <c r="H1708" s="15" t="s">
        <v>136</v>
      </c>
      <c r="I1708" s="15" t="s">
        <v>243</v>
      </c>
      <c r="J1708" s="15" t="s">
        <v>166</v>
      </c>
      <c r="K1708" s="15" t="s">
        <v>3215</v>
      </c>
      <c r="L1708" s="15" t="n">
        <v>6</v>
      </c>
      <c r="P1708" s="15" t="n">
        <v>6</v>
      </c>
      <c r="Y1708" s="15" t="s">
        <v>156</v>
      </c>
      <c r="AB1708" s="15" t="s">
        <v>143</v>
      </c>
    </row>
    <row r="1709" customFormat="false" ht="15" hidden="false" customHeight="true" outlineLevel="0" collapsed="false">
      <c r="A1709" s="15" t="s">
        <v>3210</v>
      </c>
      <c r="B1709" s="15" t="s">
        <v>3211</v>
      </c>
      <c r="C1709" s="15" t="s">
        <v>217</v>
      </c>
      <c r="D1709" s="15" t="s">
        <v>218</v>
      </c>
      <c r="E1709" s="15" t="s">
        <v>136</v>
      </c>
      <c r="F1709" s="15" t="s">
        <v>137</v>
      </c>
      <c r="G1709" s="15" t="s">
        <v>299</v>
      </c>
      <c r="H1709" s="15" t="s">
        <v>136</v>
      </c>
      <c r="I1709" s="15" t="s">
        <v>243</v>
      </c>
      <c r="J1709" s="15" t="s">
        <v>158</v>
      </c>
      <c r="K1709" s="15" t="s">
        <v>3216</v>
      </c>
      <c r="L1709" s="15" t="n">
        <v>107</v>
      </c>
      <c r="M1709" s="15" t="n">
        <v>40</v>
      </c>
      <c r="N1709" s="15" t="n">
        <v>13</v>
      </c>
      <c r="O1709" s="15" t="n">
        <v>2</v>
      </c>
      <c r="P1709" s="15" t="n">
        <v>162</v>
      </c>
      <c r="Y1709" s="15" t="s">
        <v>156</v>
      </c>
      <c r="AB1709" s="15" t="s">
        <v>143</v>
      </c>
    </row>
    <row r="1710" customFormat="false" ht="15" hidden="false" customHeight="true" outlineLevel="0" collapsed="false">
      <c r="A1710" s="15" t="s">
        <v>3210</v>
      </c>
      <c r="B1710" s="15" t="s">
        <v>3211</v>
      </c>
      <c r="C1710" s="15" t="s">
        <v>217</v>
      </c>
      <c r="D1710" s="15" t="s">
        <v>218</v>
      </c>
      <c r="E1710" s="15" t="s">
        <v>136</v>
      </c>
      <c r="F1710" s="15" t="s">
        <v>137</v>
      </c>
      <c r="G1710" s="15" t="s">
        <v>299</v>
      </c>
      <c r="H1710" s="15" t="s">
        <v>136</v>
      </c>
      <c r="I1710" s="15" t="s">
        <v>243</v>
      </c>
      <c r="J1710" s="15" t="s">
        <v>169</v>
      </c>
      <c r="K1710" s="15" t="s">
        <v>3217</v>
      </c>
      <c r="L1710" s="15" t="n">
        <v>10</v>
      </c>
      <c r="P1710" s="15" t="n">
        <v>10</v>
      </c>
      <c r="Y1710" s="15" t="s">
        <v>156</v>
      </c>
      <c r="AB1710" s="15" t="s">
        <v>143</v>
      </c>
    </row>
    <row r="1711" customFormat="false" ht="15" hidden="false" customHeight="true" outlineLevel="0" collapsed="false">
      <c r="A1711" s="15" t="s">
        <v>3218</v>
      </c>
      <c r="B1711" s="15" t="s">
        <v>3219</v>
      </c>
      <c r="C1711" s="15" t="s">
        <v>217</v>
      </c>
      <c r="D1711" s="15" t="s">
        <v>235</v>
      </c>
      <c r="E1711" s="15" t="s">
        <v>136</v>
      </c>
      <c r="F1711" s="15" t="s">
        <v>137</v>
      </c>
      <c r="G1711" s="15" t="s">
        <v>173</v>
      </c>
      <c r="H1711" s="15" t="s">
        <v>136</v>
      </c>
      <c r="I1711" s="15" t="s">
        <v>139</v>
      </c>
      <c r="J1711" s="15" t="s">
        <v>140</v>
      </c>
      <c r="K1711" s="15" t="s">
        <v>3220</v>
      </c>
      <c r="L1711" s="15" t="n">
        <v>2</v>
      </c>
      <c r="P1711" s="15" t="n">
        <v>2</v>
      </c>
      <c r="Y1711" s="15" t="s">
        <v>142</v>
      </c>
      <c r="AB1711" s="15" t="s">
        <v>143</v>
      </c>
    </row>
    <row r="1712" customFormat="false" ht="15" hidden="false" customHeight="true" outlineLevel="0" collapsed="false">
      <c r="A1712" s="15" t="s">
        <v>3218</v>
      </c>
      <c r="B1712" s="15" t="s">
        <v>3219</v>
      </c>
      <c r="C1712" s="15" t="s">
        <v>217</v>
      </c>
      <c r="D1712" s="15" t="s">
        <v>235</v>
      </c>
      <c r="E1712" s="15" t="s">
        <v>136</v>
      </c>
      <c r="F1712" s="15" t="s">
        <v>137</v>
      </c>
      <c r="G1712" s="15" t="s">
        <v>173</v>
      </c>
      <c r="H1712" s="15" t="s">
        <v>136</v>
      </c>
      <c r="I1712" s="15" t="s">
        <v>139</v>
      </c>
      <c r="J1712" s="15" t="s">
        <v>150</v>
      </c>
      <c r="K1712" s="15" t="s">
        <v>3221</v>
      </c>
      <c r="L1712" s="15" t="n">
        <v>1</v>
      </c>
      <c r="P1712" s="15" t="n">
        <v>1</v>
      </c>
      <c r="Y1712" s="15" t="s">
        <v>142</v>
      </c>
      <c r="AB1712" s="15" t="s">
        <v>143</v>
      </c>
    </row>
    <row r="1713" customFormat="false" ht="15" hidden="false" customHeight="true" outlineLevel="0" collapsed="false">
      <c r="A1713" s="15" t="s">
        <v>3218</v>
      </c>
      <c r="B1713" s="15" t="s">
        <v>3219</v>
      </c>
      <c r="C1713" s="15" t="s">
        <v>217</v>
      </c>
      <c r="D1713" s="15" t="s">
        <v>235</v>
      </c>
      <c r="E1713" s="15" t="s">
        <v>136</v>
      </c>
      <c r="F1713" s="15" t="s">
        <v>137</v>
      </c>
      <c r="G1713" s="15" t="s">
        <v>173</v>
      </c>
      <c r="H1713" s="15" t="s">
        <v>136</v>
      </c>
      <c r="I1713" s="15" t="s">
        <v>139</v>
      </c>
      <c r="J1713" s="15" t="s">
        <v>158</v>
      </c>
      <c r="K1713" s="15" t="s">
        <v>3222</v>
      </c>
      <c r="L1713" s="15" t="n">
        <v>3</v>
      </c>
      <c r="P1713" s="15" t="n">
        <v>3</v>
      </c>
      <c r="Y1713" s="15" t="s">
        <v>142</v>
      </c>
      <c r="AB1713" s="15" t="s">
        <v>143</v>
      </c>
    </row>
    <row r="1714" customFormat="false" ht="15" hidden="false" customHeight="true" outlineLevel="0" collapsed="false">
      <c r="A1714" s="15" t="s">
        <v>3223</v>
      </c>
      <c r="B1714" s="15" t="s">
        <v>3224</v>
      </c>
      <c r="C1714" s="15" t="s">
        <v>217</v>
      </c>
      <c r="D1714" s="15" t="s">
        <v>235</v>
      </c>
      <c r="E1714" s="15" t="s">
        <v>136</v>
      </c>
      <c r="F1714" s="15" t="s">
        <v>137</v>
      </c>
      <c r="G1714" s="15" t="s">
        <v>1402</v>
      </c>
      <c r="H1714" s="15" t="s">
        <v>136</v>
      </c>
      <c r="I1714" s="15" t="s">
        <v>139</v>
      </c>
      <c r="J1714" s="15" t="s">
        <v>150</v>
      </c>
      <c r="K1714" s="15" t="s">
        <v>3225</v>
      </c>
      <c r="L1714" s="15" t="n">
        <v>8</v>
      </c>
      <c r="M1714" s="15" t="n">
        <v>8</v>
      </c>
      <c r="N1714" s="15" t="n">
        <v>56</v>
      </c>
      <c r="O1714" s="15" t="n">
        <v>8</v>
      </c>
      <c r="P1714" s="15" t="n">
        <v>80</v>
      </c>
      <c r="Y1714" s="15" t="s">
        <v>142</v>
      </c>
      <c r="AB1714" s="15" t="s">
        <v>143</v>
      </c>
    </row>
    <row r="1715" customFormat="false" ht="15" hidden="false" customHeight="true" outlineLevel="0" collapsed="false">
      <c r="A1715" s="15" t="s">
        <v>3223</v>
      </c>
      <c r="B1715" s="15" t="s">
        <v>3224</v>
      </c>
      <c r="C1715" s="15" t="s">
        <v>217</v>
      </c>
      <c r="D1715" s="15" t="s">
        <v>235</v>
      </c>
      <c r="E1715" s="15" t="s">
        <v>136</v>
      </c>
      <c r="F1715" s="15" t="s">
        <v>137</v>
      </c>
      <c r="G1715" s="15" t="s">
        <v>1402</v>
      </c>
      <c r="H1715" s="15" t="s">
        <v>136</v>
      </c>
      <c r="I1715" s="15" t="s">
        <v>139</v>
      </c>
      <c r="J1715" s="15" t="s">
        <v>158</v>
      </c>
      <c r="K1715" s="15" t="s">
        <v>3226</v>
      </c>
      <c r="M1715" s="15" t="n">
        <v>2</v>
      </c>
      <c r="P1715" s="15" t="n">
        <v>2</v>
      </c>
      <c r="Y1715" s="15" t="s">
        <v>142</v>
      </c>
      <c r="AB1715" s="15" t="s">
        <v>143</v>
      </c>
    </row>
    <row r="1716" customFormat="false" ht="15" hidden="false" customHeight="true" outlineLevel="0" collapsed="false">
      <c r="A1716" s="15" t="s">
        <v>3227</v>
      </c>
      <c r="B1716" s="15" t="s">
        <v>3228</v>
      </c>
      <c r="C1716" s="15" t="s">
        <v>148</v>
      </c>
      <c r="E1716" s="15" t="s">
        <v>3229</v>
      </c>
      <c r="F1716" s="15" t="s">
        <v>137</v>
      </c>
      <c r="G1716" s="15" t="s">
        <v>847</v>
      </c>
      <c r="H1716" s="15" t="s">
        <v>136</v>
      </c>
      <c r="I1716" s="15" t="s">
        <v>139</v>
      </c>
      <c r="J1716" s="15" t="s">
        <v>150</v>
      </c>
      <c r="K1716" s="15" t="s">
        <v>3230</v>
      </c>
      <c r="L1716" s="15" t="n">
        <v>4</v>
      </c>
      <c r="P1716" s="15" t="n">
        <v>4</v>
      </c>
      <c r="Y1716" s="15" t="s">
        <v>142</v>
      </c>
      <c r="AB1716" s="15" t="s">
        <v>143</v>
      </c>
    </row>
    <row r="1717" customFormat="false" ht="15" hidden="false" customHeight="true" outlineLevel="0" collapsed="false">
      <c r="A1717" s="15" t="s">
        <v>3231</v>
      </c>
      <c r="B1717" s="15" t="s">
        <v>3232</v>
      </c>
      <c r="C1717" s="15" t="s">
        <v>148</v>
      </c>
      <c r="E1717" s="15" t="s">
        <v>136</v>
      </c>
      <c r="F1717" s="15" t="s">
        <v>137</v>
      </c>
      <c r="G1717" s="15" t="s">
        <v>299</v>
      </c>
      <c r="H1717" s="15" t="s">
        <v>136</v>
      </c>
      <c r="I1717" s="15" t="s">
        <v>139</v>
      </c>
      <c r="J1717" s="15" t="s">
        <v>140</v>
      </c>
      <c r="K1717" s="15" t="s">
        <v>3233</v>
      </c>
      <c r="O1717" s="15" t="n">
        <v>17</v>
      </c>
      <c r="P1717" s="15" t="n">
        <v>17</v>
      </c>
      <c r="Y1717" s="15" t="s">
        <v>156</v>
      </c>
      <c r="AB1717" s="15" t="s">
        <v>143</v>
      </c>
    </row>
    <row r="1718" customFormat="false" ht="15" hidden="false" customHeight="true" outlineLevel="0" collapsed="false">
      <c r="A1718" s="15" t="s">
        <v>3234</v>
      </c>
      <c r="B1718" s="15" t="s">
        <v>3235</v>
      </c>
      <c r="C1718" s="15" t="s">
        <v>148</v>
      </c>
      <c r="E1718" s="15" t="s">
        <v>136</v>
      </c>
      <c r="F1718" s="15" t="s">
        <v>137</v>
      </c>
      <c r="G1718" s="15" t="s">
        <v>504</v>
      </c>
      <c r="H1718" s="15" t="s">
        <v>136</v>
      </c>
      <c r="I1718" s="15" t="s">
        <v>139</v>
      </c>
      <c r="J1718" s="15" t="s">
        <v>150</v>
      </c>
      <c r="K1718" s="15" t="s">
        <v>3236</v>
      </c>
      <c r="L1718" s="15" t="n">
        <v>30</v>
      </c>
      <c r="P1718" s="15" t="n">
        <v>30</v>
      </c>
      <c r="Y1718" s="15" t="s">
        <v>142</v>
      </c>
      <c r="AB1718" s="15" t="s">
        <v>143</v>
      </c>
    </row>
    <row r="1719" customFormat="false" ht="15" hidden="false" customHeight="true" outlineLevel="0" collapsed="false">
      <c r="A1719" s="15" t="s">
        <v>3237</v>
      </c>
      <c r="B1719" s="15" t="s">
        <v>3238</v>
      </c>
      <c r="C1719" s="15" t="s">
        <v>217</v>
      </c>
      <c r="D1719" s="15" t="s">
        <v>218</v>
      </c>
      <c r="E1719" s="15" t="s">
        <v>136</v>
      </c>
      <c r="F1719" s="15" t="s">
        <v>137</v>
      </c>
      <c r="G1719" s="15" t="s">
        <v>219</v>
      </c>
      <c r="H1719" s="15" t="s">
        <v>136</v>
      </c>
      <c r="I1719" s="15" t="s">
        <v>243</v>
      </c>
      <c r="J1719" s="15" t="s">
        <v>140</v>
      </c>
      <c r="K1719" s="15" t="s">
        <v>3239</v>
      </c>
      <c r="L1719" s="15" t="n">
        <v>32</v>
      </c>
      <c r="M1719" s="15" t="n">
        <v>2</v>
      </c>
      <c r="N1719" s="15" t="n">
        <v>18</v>
      </c>
      <c r="O1719" s="15" t="n">
        <v>9</v>
      </c>
      <c r="P1719" s="15" t="n">
        <v>61</v>
      </c>
      <c r="Y1719" s="15" t="s">
        <v>142</v>
      </c>
      <c r="AB1719" s="15" t="s">
        <v>143</v>
      </c>
    </row>
    <row r="1720" customFormat="false" ht="15" hidden="false" customHeight="true" outlineLevel="0" collapsed="false">
      <c r="A1720" s="15" t="s">
        <v>3237</v>
      </c>
      <c r="B1720" s="15" t="s">
        <v>3238</v>
      </c>
      <c r="C1720" s="15" t="s">
        <v>217</v>
      </c>
      <c r="D1720" s="15" t="s">
        <v>218</v>
      </c>
      <c r="E1720" s="15" t="s">
        <v>136</v>
      </c>
      <c r="F1720" s="15" t="s">
        <v>137</v>
      </c>
      <c r="G1720" s="15" t="s">
        <v>219</v>
      </c>
      <c r="H1720" s="15" t="s">
        <v>136</v>
      </c>
      <c r="I1720" s="15" t="s">
        <v>243</v>
      </c>
      <c r="J1720" s="15" t="s">
        <v>150</v>
      </c>
      <c r="K1720" s="15" t="s">
        <v>3240</v>
      </c>
      <c r="L1720" s="15" t="n">
        <v>614</v>
      </c>
      <c r="M1720" s="15" t="n">
        <v>1135</v>
      </c>
      <c r="N1720" s="15" t="n">
        <v>1343</v>
      </c>
      <c r="O1720" s="15" t="n">
        <v>231</v>
      </c>
      <c r="P1720" s="15" t="n">
        <v>3323</v>
      </c>
      <c r="Y1720" s="15" t="s">
        <v>142</v>
      </c>
      <c r="AB1720" s="15" t="s">
        <v>143</v>
      </c>
    </row>
    <row r="1721" customFormat="false" ht="15" hidden="false" customHeight="true" outlineLevel="0" collapsed="false">
      <c r="A1721" s="15" t="s">
        <v>3237</v>
      </c>
      <c r="B1721" s="15" t="s">
        <v>3238</v>
      </c>
      <c r="C1721" s="15" t="s">
        <v>217</v>
      </c>
      <c r="D1721" s="15" t="s">
        <v>218</v>
      </c>
      <c r="E1721" s="15" t="s">
        <v>136</v>
      </c>
      <c r="F1721" s="15" t="s">
        <v>137</v>
      </c>
      <c r="G1721" s="15" t="s">
        <v>219</v>
      </c>
      <c r="H1721" s="15" t="s">
        <v>136</v>
      </c>
      <c r="I1721" s="15" t="s">
        <v>243</v>
      </c>
      <c r="J1721" s="15" t="s">
        <v>158</v>
      </c>
      <c r="K1721" s="15" t="s">
        <v>3241</v>
      </c>
      <c r="L1721" s="15" t="n">
        <v>16</v>
      </c>
      <c r="M1721" s="15" t="n">
        <v>22</v>
      </c>
      <c r="N1721" s="15" t="n">
        <v>108</v>
      </c>
      <c r="O1721" s="15" t="n">
        <v>-2</v>
      </c>
      <c r="P1721" s="15" t="n">
        <v>144</v>
      </c>
      <c r="Y1721" s="15" t="s">
        <v>142</v>
      </c>
      <c r="AB1721" s="15" t="s">
        <v>143</v>
      </c>
    </row>
    <row r="1722" customFormat="false" ht="15" hidden="false" customHeight="true" outlineLevel="0" collapsed="false">
      <c r="A1722" s="15" t="s">
        <v>3237</v>
      </c>
      <c r="B1722" s="15" t="s">
        <v>3238</v>
      </c>
      <c r="C1722" s="15" t="s">
        <v>217</v>
      </c>
      <c r="D1722" s="15" t="s">
        <v>218</v>
      </c>
      <c r="E1722" s="15" t="s">
        <v>136</v>
      </c>
      <c r="F1722" s="15" t="s">
        <v>137</v>
      </c>
      <c r="G1722" s="15" t="s">
        <v>219</v>
      </c>
      <c r="H1722" s="15" t="s">
        <v>136</v>
      </c>
      <c r="I1722" s="15" t="s">
        <v>243</v>
      </c>
      <c r="J1722" s="15" t="s">
        <v>169</v>
      </c>
      <c r="K1722" s="15" t="s">
        <v>3242</v>
      </c>
      <c r="L1722" s="15" t="n">
        <v>11</v>
      </c>
      <c r="M1722" s="15" t="n">
        <v>13</v>
      </c>
      <c r="N1722" s="15" t="n">
        <v>15</v>
      </c>
      <c r="P1722" s="15" t="n">
        <v>39</v>
      </c>
      <c r="Y1722" s="15" t="s">
        <v>142</v>
      </c>
      <c r="AB1722" s="15" t="s">
        <v>143</v>
      </c>
    </row>
    <row r="1723" customFormat="false" ht="15" hidden="false" customHeight="true" outlineLevel="0" collapsed="false">
      <c r="A1723" s="15" t="s">
        <v>3243</v>
      </c>
      <c r="B1723" s="15" t="s">
        <v>3244</v>
      </c>
      <c r="C1723" s="15" t="s">
        <v>217</v>
      </c>
      <c r="D1723" s="15" t="s">
        <v>218</v>
      </c>
      <c r="E1723" s="15" t="s">
        <v>136</v>
      </c>
      <c r="F1723" s="15" t="s">
        <v>137</v>
      </c>
      <c r="G1723" s="15" t="s">
        <v>219</v>
      </c>
      <c r="H1723" s="15" t="s">
        <v>136</v>
      </c>
      <c r="I1723" s="15" t="s">
        <v>139</v>
      </c>
      <c r="J1723" s="15" t="s">
        <v>140</v>
      </c>
      <c r="K1723" s="15" t="s">
        <v>3245</v>
      </c>
      <c r="O1723" s="15" t="n">
        <v>19</v>
      </c>
      <c r="P1723" s="15" t="n">
        <v>19</v>
      </c>
      <c r="Y1723" s="15" t="s">
        <v>142</v>
      </c>
      <c r="AB1723" s="15" t="s">
        <v>143</v>
      </c>
    </row>
    <row r="1724" customFormat="false" ht="15" hidden="false" customHeight="true" outlineLevel="0" collapsed="false">
      <c r="A1724" s="15" t="s">
        <v>3243</v>
      </c>
      <c r="B1724" s="15" t="s">
        <v>3244</v>
      </c>
      <c r="C1724" s="15" t="s">
        <v>217</v>
      </c>
      <c r="D1724" s="15" t="s">
        <v>218</v>
      </c>
      <c r="E1724" s="15" t="s">
        <v>136</v>
      </c>
      <c r="F1724" s="15" t="s">
        <v>137</v>
      </c>
      <c r="G1724" s="15" t="s">
        <v>219</v>
      </c>
      <c r="H1724" s="15" t="s">
        <v>136</v>
      </c>
      <c r="I1724" s="15" t="s">
        <v>139</v>
      </c>
      <c r="J1724" s="15" t="s">
        <v>150</v>
      </c>
      <c r="K1724" s="15" t="s">
        <v>3246</v>
      </c>
      <c r="M1724" s="15" t="n">
        <v>7</v>
      </c>
      <c r="N1724" s="15" t="n">
        <v>41</v>
      </c>
      <c r="O1724" s="15" t="n">
        <v>57</v>
      </c>
      <c r="P1724" s="15" t="n">
        <v>105</v>
      </c>
      <c r="Y1724" s="15" t="s">
        <v>142</v>
      </c>
      <c r="AB1724" s="15" t="s">
        <v>143</v>
      </c>
    </row>
    <row r="1725" customFormat="false" ht="15" hidden="false" customHeight="true" outlineLevel="0" collapsed="false">
      <c r="A1725" s="15" t="s">
        <v>3243</v>
      </c>
      <c r="B1725" s="15" t="s">
        <v>3244</v>
      </c>
      <c r="C1725" s="15" t="s">
        <v>217</v>
      </c>
      <c r="D1725" s="15" t="s">
        <v>218</v>
      </c>
      <c r="E1725" s="15" t="s">
        <v>136</v>
      </c>
      <c r="F1725" s="15" t="s">
        <v>137</v>
      </c>
      <c r="G1725" s="15" t="s">
        <v>219</v>
      </c>
      <c r="H1725" s="15" t="s">
        <v>136</v>
      </c>
      <c r="I1725" s="15" t="s">
        <v>139</v>
      </c>
      <c r="J1725" s="15" t="s">
        <v>158</v>
      </c>
      <c r="K1725" s="15" t="s">
        <v>3247</v>
      </c>
      <c r="M1725" s="15" t="n">
        <v>2</v>
      </c>
      <c r="N1725" s="15" t="n">
        <v>9</v>
      </c>
      <c r="O1725" s="15" t="n">
        <v>1</v>
      </c>
      <c r="P1725" s="15" t="n">
        <v>12</v>
      </c>
      <c r="Y1725" s="15" t="s">
        <v>142</v>
      </c>
      <c r="AB1725" s="15" t="s">
        <v>143</v>
      </c>
    </row>
    <row r="1726" customFormat="false" ht="15" hidden="false" customHeight="true" outlineLevel="0" collapsed="false">
      <c r="A1726" s="15" t="s">
        <v>3248</v>
      </c>
      <c r="B1726" s="15" t="s">
        <v>3249</v>
      </c>
      <c r="C1726" s="15" t="s">
        <v>134</v>
      </c>
      <c r="D1726" s="15" t="s">
        <v>135</v>
      </c>
      <c r="E1726" s="15" t="s">
        <v>136</v>
      </c>
      <c r="F1726" s="15" t="s">
        <v>137</v>
      </c>
      <c r="G1726" s="15" t="s">
        <v>236</v>
      </c>
      <c r="H1726" s="15" t="s">
        <v>136</v>
      </c>
      <c r="I1726" s="15" t="s">
        <v>139</v>
      </c>
      <c r="J1726" s="15" t="s">
        <v>144</v>
      </c>
      <c r="K1726" s="15" t="s">
        <v>3250</v>
      </c>
      <c r="N1726" s="15" t="n">
        <v>2</v>
      </c>
      <c r="O1726" s="15" t="n">
        <v>3</v>
      </c>
      <c r="P1726" s="15" t="n">
        <v>5</v>
      </c>
      <c r="Y1726" s="15" t="s">
        <v>142</v>
      </c>
      <c r="AB1726" s="15" t="s">
        <v>143</v>
      </c>
    </row>
    <row r="1727" customFormat="false" ht="15" hidden="false" customHeight="true" outlineLevel="0" collapsed="false">
      <c r="A1727" s="15" t="s">
        <v>3248</v>
      </c>
      <c r="B1727" s="15" t="s">
        <v>3249</v>
      </c>
      <c r="C1727" s="15" t="s">
        <v>134</v>
      </c>
      <c r="D1727" s="15" t="s">
        <v>135</v>
      </c>
      <c r="E1727" s="15" t="s">
        <v>136</v>
      </c>
      <c r="F1727" s="15" t="s">
        <v>137</v>
      </c>
      <c r="G1727" s="15" t="s">
        <v>236</v>
      </c>
      <c r="H1727" s="15" t="s">
        <v>136</v>
      </c>
      <c r="I1727" s="15" t="s">
        <v>139</v>
      </c>
      <c r="J1727" s="15" t="s">
        <v>150</v>
      </c>
      <c r="K1727" s="15" t="s">
        <v>3251</v>
      </c>
      <c r="N1727" s="15" t="n">
        <v>102</v>
      </c>
      <c r="O1727" s="15" t="n">
        <v>125</v>
      </c>
      <c r="P1727" s="15" t="n">
        <v>227</v>
      </c>
      <c r="Y1727" s="15" t="s">
        <v>142</v>
      </c>
      <c r="AB1727" s="15" t="s">
        <v>143</v>
      </c>
    </row>
    <row r="1728" customFormat="false" ht="15" hidden="false" customHeight="true" outlineLevel="0" collapsed="false">
      <c r="A1728" s="15" t="s">
        <v>3248</v>
      </c>
      <c r="B1728" s="15" t="s">
        <v>3249</v>
      </c>
      <c r="C1728" s="15" t="s">
        <v>134</v>
      </c>
      <c r="D1728" s="15" t="s">
        <v>135</v>
      </c>
      <c r="E1728" s="15" t="s">
        <v>136</v>
      </c>
      <c r="F1728" s="15" t="s">
        <v>137</v>
      </c>
      <c r="G1728" s="15" t="s">
        <v>236</v>
      </c>
      <c r="H1728" s="15" t="s">
        <v>136</v>
      </c>
      <c r="I1728" s="15" t="s">
        <v>139</v>
      </c>
      <c r="J1728" s="15" t="s">
        <v>158</v>
      </c>
      <c r="K1728" s="15" t="s">
        <v>3252</v>
      </c>
      <c r="N1728" s="15" t="n">
        <v>57</v>
      </c>
      <c r="O1728" s="15" t="n">
        <v>25</v>
      </c>
      <c r="P1728" s="15" t="n">
        <v>82</v>
      </c>
      <c r="Y1728" s="15" t="s">
        <v>142</v>
      </c>
      <c r="AB1728" s="15" t="s">
        <v>143</v>
      </c>
    </row>
    <row r="1729" customFormat="false" ht="15" hidden="false" customHeight="true" outlineLevel="0" collapsed="false">
      <c r="A1729" s="15" t="s">
        <v>3253</v>
      </c>
      <c r="B1729" s="15" t="s">
        <v>3254</v>
      </c>
      <c r="C1729" s="15" t="s">
        <v>148</v>
      </c>
      <c r="E1729" s="15" t="s">
        <v>136</v>
      </c>
      <c r="F1729" s="15" t="s">
        <v>137</v>
      </c>
      <c r="G1729" s="15" t="s">
        <v>299</v>
      </c>
      <c r="H1729" s="15" t="s">
        <v>136</v>
      </c>
      <c r="I1729" s="15" t="s">
        <v>139</v>
      </c>
      <c r="J1729" s="15" t="s">
        <v>144</v>
      </c>
      <c r="K1729" s="15" t="s">
        <v>3255</v>
      </c>
      <c r="L1729" s="15" t="n">
        <v>65</v>
      </c>
      <c r="P1729" s="15" t="n">
        <v>65</v>
      </c>
      <c r="Y1729" s="15" t="s">
        <v>156</v>
      </c>
      <c r="AB1729" s="15" t="s">
        <v>143</v>
      </c>
    </row>
    <row r="1730" customFormat="false" ht="15" hidden="false" customHeight="true" outlineLevel="0" collapsed="false">
      <c r="A1730" s="15" t="s">
        <v>3253</v>
      </c>
      <c r="B1730" s="15" t="s">
        <v>3254</v>
      </c>
      <c r="C1730" s="15" t="s">
        <v>148</v>
      </c>
      <c r="E1730" s="15" t="s">
        <v>136</v>
      </c>
      <c r="F1730" s="15" t="s">
        <v>137</v>
      </c>
      <c r="G1730" s="15" t="s">
        <v>299</v>
      </c>
      <c r="H1730" s="15" t="s">
        <v>136</v>
      </c>
      <c r="I1730" s="15" t="s">
        <v>139</v>
      </c>
      <c r="J1730" s="15" t="s">
        <v>150</v>
      </c>
      <c r="K1730" s="15" t="s">
        <v>3256</v>
      </c>
      <c r="L1730" s="15" t="n">
        <v>84</v>
      </c>
      <c r="P1730" s="15" t="n">
        <v>84</v>
      </c>
      <c r="Y1730" s="15" t="s">
        <v>156</v>
      </c>
      <c r="AB1730" s="15" t="s">
        <v>143</v>
      </c>
    </row>
    <row r="1731" customFormat="false" ht="15" hidden="false" customHeight="true" outlineLevel="0" collapsed="false">
      <c r="A1731" s="15" t="s">
        <v>3253</v>
      </c>
      <c r="B1731" s="15" t="s">
        <v>3254</v>
      </c>
      <c r="C1731" s="15" t="s">
        <v>148</v>
      </c>
      <c r="E1731" s="15" t="s">
        <v>136</v>
      </c>
      <c r="F1731" s="15" t="s">
        <v>137</v>
      </c>
      <c r="G1731" s="15" t="s">
        <v>299</v>
      </c>
      <c r="H1731" s="15" t="s">
        <v>136</v>
      </c>
      <c r="I1731" s="15" t="s">
        <v>139</v>
      </c>
      <c r="J1731" s="15" t="s">
        <v>158</v>
      </c>
      <c r="K1731" s="15" t="s">
        <v>3257</v>
      </c>
      <c r="L1731" s="15" t="n">
        <v>60</v>
      </c>
      <c r="P1731" s="15" t="n">
        <v>60</v>
      </c>
      <c r="Y1731" s="15" t="s">
        <v>156</v>
      </c>
      <c r="AB1731" s="15" t="s">
        <v>143</v>
      </c>
    </row>
    <row r="1732" customFormat="false" ht="15" hidden="false" customHeight="true" outlineLevel="0" collapsed="false">
      <c r="A1732" s="15" t="s">
        <v>3258</v>
      </c>
      <c r="B1732" s="15" t="s">
        <v>3259</v>
      </c>
      <c r="C1732" s="15" t="s">
        <v>134</v>
      </c>
      <c r="D1732" s="15" t="s">
        <v>541</v>
      </c>
      <c r="E1732" s="15" t="s">
        <v>136</v>
      </c>
      <c r="F1732" s="15" t="s">
        <v>137</v>
      </c>
      <c r="G1732" s="15" t="s">
        <v>236</v>
      </c>
      <c r="H1732" s="15" t="s">
        <v>136</v>
      </c>
      <c r="I1732" s="15" t="s">
        <v>243</v>
      </c>
      <c r="J1732" s="15" t="s">
        <v>140</v>
      </c>
      <c r="K1732" s="15" t="s">
        <v>3260</v>
      </c>
      <c r="L1732" s="15" t="n">
        <v>29</v>
      </c>
      <c r="M1732" s="15" t="n">
        <v>4</v>
      </c>
      <c r="P1732" s="15" t="n">
        <v>33</v>
      </c>
      <c r="Y1732" s="15" t="s">
        <v>142</v>
      </c>
      <c r="AB1732" s="15" t="s">
        <v>143</v>
      </c>
    </row>
    <row r="1733" customFormat="false" ht="15" hidden="false" customHeight="true" outlineLevel="0" collapsed="false">
      <c r="A1733" s="15" t="s">
        <v>3258</v>
      </c>
      <c r="B1733" s="15" t="s">
        <v>3259</v>
      </c>
      <c r="C1733" s="15" t="s">
        <v>134</v>
      </c>
      <c r="D1733" s="15" t="s">
        <v>541</v>
      </c>
      <c r="E1733" s="15" t="s">
        <v>136</v>
      </c>
      <c r="F1733" s="15" t="s">
        <v>137</v>
      </c>
      <c r="G1733" s="15" t="s">
        <v>236</v>
      </c>
      <c r="H1733" s="15" t="s">
        <v>136</v>
      </c>
      <c r="I1733" s="15" t="s">
        <v>243</v>
      </c>
      <c r="J1733" s="15" t="s">
        <v>144</v>
      </c>
      <c r="K1733" s="15" t="s">
        <v>3261</v>
      </c>
      <c r="L1733" s="15" t="n">
        <v>5</v>
      </c>
      <c r="M1733" s="15" t="n">
        <v>4</v>
      </c>
      <c r="P1733" s="15" t="n">
        <v>9</v>
      </c>
      <c r="Y1733" s="15" t="s">
        <v>142</v>
      </c>
      <c r="AB1733" s="15" t="s">
        <v>143</v>
      </c>
    </row>
    <row r="1734" customFormat="false" ht="15" hidden="false" customHeight="true" outlineLevel="0" collapsed="false">
      <c r="A1734" s="15" t="s">
        <v>3258</v>
      </c>
      <c r="B1734" s="15" t="s">
        <v>3259</v>
      </c>
      <c r="C1734" s="15" t="s">
        <v>134</v>
      </c>
      <c r="D1734" s="15" t="s">
        <v>541</v>
      </c>
      <c r="E1734" s="15" t="s">
        <v>136</v>
      </c>
      <c r="F1734" s="15" t="s">
        <v>137</v>
      </c>
      <c r="G1734" s="15" t="s">
        <v>236</v>
      </c>
      <c r="H1734" s="15" t="s">
        <v>136</v>
      </c>
      <c r="I1734" s="15" t="s">
        <v>243</v>
      </c>
      <c r="J1734" s="15" t="s">
        <v>150</v>
      </c>
      <c r="K1734" s="15" t="s">
        <v>3262</v>
      </c>
      <c r="L1734" s="15" t="n">
        <v>252</v>
      </c>
      <c r="M1734" s="15" t="n">
        <v>9</v>
      </c>
      <c r="N1734" s="15" t="n">
        <v>2</v>
      </c>
      <c r="P1734" s="15" t="n">
        <v>263</v>
      </c>
      <c r="Y1734" s="15" t="s">
        <v>142</v>
      </c>
      <c r="AB1734" s="15" t="s">
        <v>143</v>
      </c>
    </row>
    <row r="1735" customFormat="false" ht="15" hidden="false" customHeight="true" outlineLevel="0" collapsed="false">
      <c r="A1735" s="15" t="s">
        <v>3258</v>
      </c>
      <c r="B1735" s="15" t="s">
        <v>3259</v>
      </c>
      <c r="C1735" s="15" t="s">
        <v>134</v>
      </c>
      <c r="D1735" s="15" t="s">
        <v>541</v>
      </c>
      <c r="E1735" s="15" t="s">
        <v>136</v>
      </c>
      <c r="F1735" s="15" t="s">
        <v>137</v>
      </c>
      <c r="G1735" s="15" t="s">
        <v>236</v>
      </c>
      <c r="H1735" s="15" t="s">
        <v>136</v>
      </c>
      <c r="I1735" s="15" t="s">
        <v>243</v>
      </c>
      <c r="J1735" s="15" t="s">
        <v>166</v>
      </c>
      <c r="K1735" s="15" t="s">
        <v>3263</v>
      </c>
      <c r="L1735" s="15" t="n">
        <v>623</v>
      </c>
      <c r="M1735" s="15" t="n">
        <v>41</v>
      </c>
      <c r="P1735" s="15" t="n">
        <v>664</v>
      </c>
      <c r="Y1735" s="15" t="s">
        <v>142</v>
      </c>
      <c r="AB1735" s="15" t="s">
        <v>143</v>
      </c>
    </row>
    <row r="1736" customFormat="false" ht="15" hidden="false" customHeight="true" outlineLevel="0" collapsed="false">
      <c r="A1736" s="15" t="s">
        <v>3258</v>
      </c>
      <c r="B1736" s="15" t="s">
        <v>3259</v>
      </c>
      <c r="C1736" s="15" t="s">
        <v>134</v>
      </c>
      <c r="D1736" s="15" t="s">
        <v>541</v>
      </c>
      <c r="E1736" s="15" t="s">
        <v>136</v>
      </c>
      <c r="F1736" s="15" t="s">
        <v>137</v>
      </c>
      <c r="G1736" s="15" t="s">
        <v>236</v>
      </c>
      <c r="H1736" s="15" t="s">
        <v>136</v>
      </c>
      <c r="I1736" s="15" t="s">
        <v>243</v>
      </c>
      <c r="J1736" s="15" t="s">
        <v>158</v>
      </c>
      <c r="K1736" s="15" t="s">
        <v>3264</v>
      </c>
      <c r="L1736" s="15" t="n">
        <v>83</v>
      </c>
      <c r="M1736" s="15" t="n">
        <v>19</v>
      </c>
      <c r="N1736" s="15" t="n">
        <v>16</v>
      </c>
      <c r="P1736" s="15" t="n">
        <v>118</v>
      </c>
      <c r="Y1736" s="15" t="s">
        <v>142</v>
      </c>
      <c r="AB1736" s="15" t="s">
        <v>143</v>
      </c>
    </row>
    <row r="1737" customFormat="false" ht="15" hidden="false" customHeight="true" outlineLevel="0" collapsed="false">
      <c r="A1737" s="15" t="s">
        <v>3258</v>
      </c>
      <c r="B1737" s="15" t="s">
        <v>3259</v>
      </c>
      <c r="C1737" s="15" t="s">
        <v>134</v>
      </c>
      <c r="D1737" s="15" t="s">
        <v>541</v>
      </c>
      <c r="E1737" s="15" t="s">
        <v>136</v>
      </c>
      <c r="F1737" s="15" t="s">
        <v>137</v>
      </c>
      <c r="G1737" s="15" t="s">
        <v>236</v>
      </c>
      <c r="H1737" s="15" t="s">
        <v>136</v>
      </c>
      <c r="I1737" s="15" t="s">
        <v>243</v>
      </c>
      <c r="J1737" s="15" t="s">
        <v>169</v>
      </c>
      <c r="K1737" s="15" t="s">
        <v>3265</v>
      </c>
      <c r="M1737" s="15" t="n">
        <v>0</v>
      </c>
      <c r="P1737" s="15" t="n">
        <v>0</v>
      </c>
      <c r="Y1737" s="15" t="s">
        <v>142</v>
      </c>
      <c r="AB1737" s="15" t="s">
        <v>143</v>
      </c>
    </row>
    <row r="1738" customFormat="false" ht="15" hidden="false" customHeight="true" outlineLevel="0" collapsed="false">
      <c r="A1738" s="15" t="s">
        <v>3266</v>
      </c>
      <c r="B1738" s="15" t="s">
        <v>3267</v>
      </c>
      <c r="C1738" s="15" t="s">
        <v>217</v>
      </c>
      <c r="D1738" s="15" t="s">
        <v>235</v>
      </c>
      <c r="E1738" s="15" t="s">
        <v>136</v>
      </c>
      <c r="F1738" s="15" t="s">
        <v>137</v>
      </c>
      <c r="G1738" s="15" t="s">
        <v>308</v>
      </c>
      <c r="H1738" s="15" t="s">
        <v>136</v>
      </c>
      <c r="I1738" s="15" t="s">
        <v>139</v>
      </c>
      <c r="J1738" s="15" t="s">
        <v>140</v>
      </c>
      <c r="K1738" s="15" t="s">
        <v>3268</v>
      </c>
      <c r="O1738" s="15" t="n">
        <v>6</v>
      </c>
      <c r="P1738" s="15" t="n">
        <v>6</v>
      </c>
      <c r="Y1738" s="15" t="s">
        <v>142</v>
      </c>
      <c r="AB1738" s="15" t="s">
        <v>143</v>
      </c>
    </row>
    <row r="1739" customFormat="false" ht="15" hidden="false" customHeight="true" outlineLevel="0" collapsed="false">
      <c r="A1739" s="15" t="s">
        <v>3266</v>
      </c>
      <c r="B1739" s="15" t="s">
        <v>3267</v>
      </c>
      <c r="C1739" s="15" t="s">
        <v>217</v>
      </c>
      <c r="D1739" s="15" t="s">
        <v>235</v>
      </c>
      <c r="E1739" s="15" t="s">
        <v>136</v>
      </c>
      <c r="F1739" s="15" t="s">
        <v>137</v>
      </c>
      <c r="G1739" s="15" t="s">
        <v>308</v>
      </c>
      <c r="H1739" s="15" t="s">
        <v>136</v>
      </c>
      <c r="I1739" s="15" t="s">
        <v>139</v>
      </c>
      <c r="J1739" s="15" t="s">
        <v>150</v>
      </c>
      <c r="K1739" s="15" t="s">
        <v>3269</v>
      </c>
      <c r="L1739" s="15" t="n">
        <v>147</v>
      </c>
      <c r="M1739" s="15" t="n">
        <v>62</v>
      </c>
      <c r="N1739" s="15" t="n">
        <v>61</v>
      </c>
      <c r="O1739" s="15" t="n">
        <v>21</v>
      </c>
      <c r="P1739" s="15" t="n">
        <v>291</v>
      </c>
      <c r="Y1739" s="15" t="s">
        <v>142</v>
      </c>
      <c r="AB1739" s="15" t="s">
        <v>143</v>
      </c>
    </row>
    <row r="1740" customFormat="false" ht="15" hidden="false" customHeight="true" outlineLevel="0" collapsed="false">
      <c r="A1740" s="15" t="s">
        <v>3266</v>
      </c>
      <c r="B1740" s="15" t="s">
        <v>3267</v>
      </c>
      <c r="C1740" s="15" t="s">
        <v>217</v>
      </c>
      <c r="D1740" s="15" t="s">
        <v>235</v>
      </c>
      <c r="E1740" s="15" t="s">
        <v>136</v>
      </c>
      <c r="F1740" s="15" t="s">
        <v>137</v>
      </c>
      <c r="G1740" s="15" t="s">
        <v>308</v>
      </c>
      <c r="H1740" s="15" t="s">
        <v>136</v>
      </c>
      <c r="I1740" s="15" t="s">
        <v>139</v>
      </c>
      <c r="J1740" s="15" t="s">
        <v>158</v>
      </c>
      <c r="K1740" s="15" t="s">
        <v>3270</v>
      </c>
      <c r="L1740" s="15" t="n">
        <v>19</v>
      </c>
      <c r="P1740" s="15" t="n">
        <v>19</v>
      </c>
      <c r="Y1740" s="15" t="s">
        <v>142</v>
      </c>
      <c r="AB1740" s="15" t="s">
        <v>143</v>
      </c>
    </row>
    <row r="1741" customFormat="false" ht="15" hidden="false" customHeight="true" outlineLevel="0" collapsed="false">
      <c r="A1741" s="15" t="s">
        <v>3266</v>
      </c>
      <c r="B1741" s="15" t="s">
        <v>3267</v>
      </c>
      <c r="C1741" s="15" t="s">
        <v>217</v>
      </c>
      <c r="D1741" s="15" t="s">
        <v>235</v>
      </c>
      <c r="E1741" s="15" t="s">
        <v>136</v>
      </c>
      <c r="F1741" s="15" t="s">
        <v>137</v>
      </c>
      <c r="G1741" s="15" t="s">
        <v>308</v>
      </c>
      <c r="H1741" s="15" t="s">
        <v>136</v>
      </c>
      <c r="I1741" s="15" t="s">
        <v>139</v>
      </c>
      <c r="J1741" s="15" t="s">
        <v>169</v>
      </c>
      <c r="K1741" s="15" t="s">
        <v>3271</v>
      </c>
      <c r="O1741" s="15" t="n">
        <v>2</v>
      </c>
      <c r="P1741" s="15" t="n">
        <v>2</v>
      </c>
      <c r="Y1741" s="15" t="s">
        <v>142</v>
      </c>
      <c r="AB1741" s="15" t="s">
        <v>143</v>
      </c>
    </row>
    <row r="1742" customFormat="false" ht="15" hidden="false" customHeight="true" outlineLevel="0" collapsed="false">
      <c r="A1742" s="15" t="s">
        <v>3272</v>
      </c>
      <c r="B1742" s="15" t="s">
        <v>3273</v>
      </c>
      <c r="C1742" s="15" t="s">
        <v>148</v>
      </c>
      <c r="E1742" s="15" t="s">
        <v>136</v>
      </c>
      <c r="F1742" s="15" t="s">
        <v>137</v>
      </c>
      <c r="G1742" s="15" t="s">
        <v>1577</v>
      </c>
      <c r="H1742" s="15" t="s">
        <v>136</v>
      </c>
      <c r="I1742" s="15" t="s">
        <v>139</v>
      </c>
      <c r="J1742" s="15" t="s">
        <v>140</v>
      </c>
      <c r="K1742" s="15" t="s">
        <v>3274</v>
      </c>
      <c r="M1742" s="15" t="n">
        <v>1</v>
      </c>
      <c r="P1742" s="15" t="n">
        <v>1</v>
      </c>
      <c r="Y1742" s="15" t="s">
        <v>156</v>
      </c>
      <c r="AB1742" s="15" t="s">
        <v>143</v>
      </c>
    </row>
    <row r="1743" customFormat="false" ht="15" hidden="false" customHeight="true" outlineLevel="0" collapsed="false">
      <c r="A1743" s="15" t="s">
        <v>3275</v>
      </c>
      <c r="B1743" s="15" t="s">
        <v>3276</v>
      </c>
      <c r="C1743" s="15" t="s">
        <v>217</v>
      </c>
      <c r="D1743" s="15" t="s">
        <v>235</v>
      </c>
      <c r="E1743" s="15" t="s">
        <v>136</v>
      </c>
      <c r="F1743" s="15" t="s">
        <v>137</v>
      </c>
      <c r="G1743" s="15" t="s">
        <v>2218</v>
      </c>
      <c r="H1743" s="15" t="s">
        <v>136</v>
      </c>
      <c r="I1743" s="15" t="s">
        <v>243</v>
      </c>
      <c r="J1743" s="15" t="s">
        <v>140</v>
      </c>
      <c r="K1743" s="15" t="s">
        <v>3277</v>
      </c>
      <c r="L1743" s="15" t="n">
        <v>19</v>
      </c>
      <c r="M1743" s="15" t="n">
        <v>64</v>
      </c>
      <c r="N1743" s="15" t="n">
        <v>24</v>
      </c>
      <c r="O1743" s="15" t="n">
        <v>1</v>
      </c>
      <c r="P1743" s="15" t="n">
        <v>108</v>
      </c>
      <c r="Y1743" s="15" t="s">
        <v>142</v>
      </c>
      <c r="AB1743" s="15" t="s">
        <v>143</v>
      </c>
    </row>
    <row r="1744" customFormat="false" ht="15" hidden="false" customHeight="true" outlineLevel="0" collapsed="false">
      <c r="A1744" s="15" t="s">
        <v>3275</v>
      </c>
      <c r="B1744" s="15" t="s">
        <v>3276</v>
      </c>
      <c r="C1744" s="15" t="s">
        <v>217</v>
      </c>
      <c r="D1744" s="15" t="s">
        <v>235</v>
      </c>
      <c r="E1744" s="15" t="s">
        <v>136</v>
      </c>
      <c r="F1744" s="15" t="s">
        <v>137</v>
      </c>
      <c r="G1744" s="15" t="s">
        <v>2218</v>
      </c>
      <c r="H1744" s="15" t="s">
        <v>136</v>
      </c>
      <c r="I1744" s="15" t="s">
        <v>243</v>
      </c>
      <c r="J1744" s="15" t="s">
        <v>144</v>
      </c>
      <c r="K1744" s="15" t="s">
        <v>3278</v>
      </c>
      <c r="L1744" s="15" t="n">
        <v>5</v>
      </c>
      <c r="M1744" s="15" t="n">
        <v>24</v>
      </c>
      <c r="N1744" s="15" t="n">
        <v>14</v>
      </c>
      <c r="O1744" s="15" t="n">
        <v>1</v>
      </c>
      <c r="P1744" s="15" t="n">
        <v>44</v>
      </c>
      <c r="Y1744" s="15" t="s">
        <v>142</v>
      </c>
      <c r="AB1744" s="15" t="s">
        <v>143</v>
      </c>
    </row>
    <row r="1745" customFormat="false" ht="15" hidden="false" customHeight="true" outlineLevel="0" collapsed="false">
      <c r="A1745" s="15" t="s">
        <v>3275</v>
      </c>
      <c r="B1745" s="15" t="s">
        <v>3276</v>
      </c>
      <c r="C1745" s="15" t="s">
        <v>217</v>
      </c>
      <c r="D1745" s="15" t="s">
        <v>235</v>
      </c>
      <c r="E1745" s="15" t="s">
        <v>136</v>
      </c>
      <c r="F1745" s="15" t="s">
        <v>137</v>
      </c>
      <c r="G1745" s="15" t="s">
        <v>2218</v>
      </c>
      <c r="H1745" s="15" t="s">
        <v>136</v>
      </c>
      <c r="I1745" s="15" t="s">
        <v>243</v>
      </c>
      <c r="J1745" s="15" t="s">
        <v>150</v>
      </c>
      <c r="K1745" s="15" t="s">
        <v>3279</v>
      </c>
      <c r="L1745" s="15" t="n">
        <v>124</v>
      </c>
      <c r="M1745" s="15" t="n">
        <v>108</v>
      </c>
      <c r="N1745" s="15" t="n">
        <v>210</v>
      </c>
      <c r="O1745" s="15" t="n">
        <v>36</v>
      </c>
      <c r="P1745" s="15" t="n">
        <v>478</v>
      </c>
      <c r="Y1745" s="15" t="s">
        <v>142</v>
      </c>
      <c r="AB1745" s="15" t="s">
        <v>143</v>
      </c>
    </row>
    <row r="1746" customFormat="false" ht="15" hidden="false" customHeight="true" outlineLevel="0" collapsed="false">
      <c r="A1746" s="15" t="s">
        <v>3275</v>
      </c>
      <c r="B1746" s="15" t="s">
        <v>3276</v>
      </c>
      <c r="C1746" s="15" t="s">
        <v>217</v>
      </c>
      <c r="D1746" s="15" t="s">
        <v>235</v>
      </c>
      <c r="E1746" s="15" t="s">
        <v>136</v>
      </c>
      <c r="F1746" s="15" t="s">
        <v>137</v>
      </c>
      <c r="G1746" s="15" t="s">
        <v>2218</v>
      </c>
      <c r="H1746" s="15" t="s">
        <v>136</v>
      </c>
      <c r="I1746" s="15" t="s">
        <v>243</v>
      </c>
      <c r="J1746" s="15" t="s">
        <v>158</v>
      </c>
      <c r="K1746" s="15" t="s">
        <v>3280</v>
      </c>
      <c r="L1746" s="15" t="n">
        <v>18</v>
      </c>
      <c r="M1746" s="15" t="n">
        <v>63</v>
      </c>
      <c r="N1746" s="15" t="n">
        <v>84</v>
      </c>
      <c r="O1746" s="15" t="n">
        <v>33</v>
      </c>
      <c r="P1746" s="15" t="n">
        <v>198</v>
      </c>
      <c r="Y1746" s="15" t="s">
        <v>142</v>
      </c>
      <c r="AB1746" s="15" t="s">
        <v>143</v>
      </c>
    </row>
    <row r="1747" customFormat="false" ht="15" hidden="false" customHeight="true" outlineLevel="0" collapsed="false">
      <c r="A1747" s="15" t="s">
        <v>3275</v>
      </c>
      <c r="B1747" s="15" t="s">
        <v>3276</v>
      </c>
      <c r="C1747" s="15" t="s">
        <v>217</v>
      </c>
      <c r="D1747" s="15" t="s">
        <v>235</v>
      </c>
      <c r="E1747" s="15" t="s">
        <v>136</v>
      </c>
      <c r="F1747" s="15" t="s">
        <v>137</v>
      </c>
      <c r="G1747" s="15" t="s">
        <v>2218</v>
      </c>
      <c r="H1747" s="15" t="s">
        <v>136</v>
      </c>
      <c r="I1747" s="15" t="s">
        <v>243</v>
      </c>
      <c r="J1747" s="15" t="s">
        <v>169</v>
      </c>
      <c r="K1747" s="15" t="s">
        <v>3281</v>
      </c>
      <c r="N1747" s="15" t="n">
        <v>0</v>
      </c>
      <c r="P1747" s="15" t="n">
        <v>0</v>
      </c>
      <c r="Y1747" s="15" t="s">
        <v>142</v>
      </c>
      <c r="AB1747" s="15" t="s">
        <v>143</v>
      </c>
    </row>
    <row r="1748" customFormat="false" ht="15" hidden="false" customHeight="true" outlineLevel="0" collapsed="false">
      <c r="A1748" s="15" t="s">
        <v>3282</v>
      </c>
      <c r="B1748" s="15" t="s">
        <v>3283</v>
      </c>
      <c r="C1748" s="15" t="s">
        <v>217</v>
      </c>
      <c r="D1748" s="15" t="s">
        <v>235</v>
      </c>
      <c r="E1748" s="15" t="s">
        <v>136</v>
      </c>
      <c r="F1748" s="15" t="s">
        <v>137</v>
      </c>
      <c r="G1748" s="15" t="s">
        <v>990</v>
      </c>
      <c r="H1748" s="15" t="s">
        <v>136</v>
      </c>
      <c r="I1748" s="15" t="s">
        <v>243</v>
      </c>
      <c r="J1748" s="15" t="s">
        <v>140</v>
      </c>
      <c r="K1748" s="15" t="s">
        <v>3284</v>
      </c>
      <c r="L1748" s="15" t="n">
        <v>10</v>
      </c>
      <c r="M1748" s="15" t="n">
        <v>177</v>
      </c>
      <c r="N1748" s="15" t="n">
        <v>42</v>
      </c>
      <c r="O1748" s="15" t="n">
        <v>5</v>
      </c>
      <c r="P1748" s="15" t="n">
        <v>234</v>
      </c>
      <c r="Y1748" s="15" t="s">
        <v>142</v>
      </c>
      <c r="AB1748" s="15" t="s">
        <v>143</v>
      </c>
    </row>
    <row r="1749" customFormat="false" ht="15" hidden="false" customHeight="true" outlineLevel="0" collapsed="false">
      <c r="A1749" s="15" t="s">
        <v>3282</v>
      </c>
      <c r="B1749" s="15" t="s">
        <v>3283</v>
      </c>
      <c r="C1749" s="15" t="s">
        <v>217</v>
      </c>
      <c r="D1749" s="15" t="s">
        <v>235</v>
      </c>
      <c r="E1749" s="15" t="s">
        <v>136</v>
      </c>
      <c r="F1749" s="15" t="s">
        <v>137</v>
      </c>
      <c r="G1749" s="15" t="s">
        <v>990</v>
      </c>
      <c r="H1749" s="15" t="s">
        <v>136</v>
      </c>
      <c r="I1749" s="15" t="s">
        <v>243</v>
      </c>
      <c r="J1749" s="15" t="s">
        <v>150</v>
      </c>
      <c r="K1749" s="15" t="s">
        <v>3285</v>
      </c>
      <c r="L1749" s="15" t="n">
        <v>374</v>
      </c>
      <c r="M1749" s="15" t="n">
        <v>488</v>
      </c>
      <c r="N1749" s="15" t="n">
        <v>601</v>
      </c>
      <c r="O1749" s="15" t="n">
        <v>172</v>
      </c>
      <c r="P1749" s="15" t="n">
        <v>1635</v>
      </c>
      <c r="Y1749" s="15" t="s">
        <v>142</v>
      </c>
      <c r="AB1749" s="15" t="s">
        <v>143</v>
      </c>
    </row>
    <row r="1750" customFormat="false" ht="15" hidden="false" customHeight="true" outlineLevel="0" collapsed="false">
      <c r="A1750" s="15" t="s">
        <v>3282</v>
      </c>
      <c r="B1750" s="15" t="s">
        <v>3283</v>
      </c>
      <c r="C1750" s="15" t="s">
        <v>217</v>
      </c>
      <c r="D1750" s="15" t="s">
        <v>235</v>
      </c>
      <c r="E1750" s="15" t="s">
        <v>136</v>
      </c>
      <c r="F1750" s="15" t="s">
        <v>137</v>
      </c>
      <c r="G1750" s="15" t="s">
        <v>990</v>
      </c>
      <c r="H1750" s="15" t="s">
        <v>136</v>
      </c>
      <c r="I1750" s="15" t="s">
        <v>243</v>
      </c>
      <c r="J1750" s="15" t="s">
        <v>166</v>
      </c>
      <c r="K1750" s="15" t="s">
        <v>3286</v>
      </c>
      <c r="N1750" s="15" t="n">
        <v>1</v>
      </c>
      <c r="P1750" s="15" t="n">
        <v>1</v>
      </c>
      <c r="Y1750" s="15" t="s">
        <v>142</v>
      </c>
      <c r="AB1750" s="15" t="s">
        <v>143</v>
      </c>
    </row>
    <row r="1751" customFormat="false" ht="15" hidden="false" customHeight="true" outlineLevel="0" collapsed="false">
      <c r="A1751" s="15" t="s">
        <v>3282</v>
      </c>
      <c r="B1751" s="15" t="s">
        <v>3283</v>
      </c>
      <c r="C1751" s="15" t="s">
        <v>217</v>
      </c>
      <c r="D1751" s="15" t="s">
        <v>235</v>
      </c>
      <c r="E1751" s="15" t="s">
        <v>136</v>
      </c>
      <c r="F1751" s="15" t="s">
        <v>137</v>
      </c>
      <c r="G1751" s="15" t="s">
        <v>990</v>
      </c>
      <c r="H1751" s="15" t="s">
        <v>136</v>
      </c>
      <c r="I1751" s="15" t="s">
        <v>243</v>
      </c>
      <c r="J1751" s="15" t="s">
        <v>158</v>
      </c>
      <c r="K1751" s="15" t="s">
        <v>3287</v>
      </c>
      <c r="L1751" s="15" t="n">
        <v>50</v>
      </c>
      <c r="M1751" s="15" t="n">
        <v>59</v>
      </c>
      <c r="N1751" s="15" t="n">
        <v>80</v>
      </c>
      <c r="O1751" s="15" t="n">
        <v>26</v>
      </c>
      <c r="P1751" s="15" t="n">
        <v>215</v>
      </c>
      <c r="Y1751" s="15" t="s">
        <v>142</v>
      </c>
      <c r="AB1751" s="15" t="s">
        <v>143</v>
      </c>
    </row>
    <row r="1752" customFormat="false" ht="15" hidden="false" customHeight="true" outlineLevel="0" collapsed="false">
      <c r="A1752" s="15" t="s">
        <v>3282</v>
      </c>
      <c r="B1752" s="15" t="s">
        <v>3283</v>
      </c>
      <c r="C1752" s="15" t="s">
        <v>217</v>
      </c>
      <c r="D1752" s="15" t="s">
        <v>235</v>
      </c>
      <c r="E1752" s="15" t="s">
        <v>136</v>
      </c>
      <c r="F1752" s="15" t="s">
        <v>137</v>
      </c>
      <c r="G1752" s="15" t="s">
        <v>990</v>
      </c>
      <c r="H1752" s="15" t="s">
        <v>136</v>
      </c>
      <c r="I1752" s="15" t="s">
        <v>243</v>
      </c>
      <c r="J1752" s="15" t="s">
        <v>169</v>
      </c>
      <c r="K1752" s="15" t="s">
        <v>3288</v>
      </c>
      <c r="L1752" s="15" t="n">
        <v>22</v>
      </c>
      <c r="N1752" s="15" t="n">
        <v>19</v>
      </c>
      <c r="O1752" s="15" t="n">
        <v>4</v>
      </c>
      <c r="P1752" s="15" t="n">
        <v>45</v>
      </c>
      <c r="Y1752" s="15" t="s">
        <v>142</v>
      </c>
      <c r="AB1752" s="15" t="s">
        <v>143</v>
      </c>
    </row>
    <row r="1753" customFormat="false" ht="15" hidden="false" customHeight="true" outlineLevel="0" collapsed="false">
      <c r="A1753" s="15" t="s">
        <v>3289</v>
      </c>
      <c r="B1753" s="15" t="s">
        <v>3290</v>
      </c>
      <c r="C1753" s="15" t="s">
        <v>148</v>
      </c>
      <c r="E1753" s="15" t="s">
        <v>136</v>
      </c>
      <c r="F1753" s="15" t="s">
        <v>137</v>
      </c>
      <c r="G1753" s="15" t="s">
        <v>510</v>
      </c>
      <c r="H1753" s="15" t="s">
        <v>136</v>
      </c>
      <c r="I1753" s="15" t="s">
        <v>139</v>
      </c>
      <c r="J1753" s="15" t="s">
        <v>150</v>
      </c>
      <c r="K1753" s="15" t="s">
        <v>3291</v>
      </c>
      <c r="L1753" s="15" t="n">
        <v>79</v>
      </c>
      <c r="P1753" s="15" t="n">
        <v>79</v>
      </c>
      <c r="Y1753" s="15" t="s">
        <v>142</v>
      </c>
      <c r="AB1753" s="15" t="s">
        <v>143</v>
      </c>
    </row>
    <row r="1754" customFormat="false" ht="15" hidden="false" customHeight="true" outlineLevel="0" collapsed="false">
      <c r="A1754" s="15" t="s">
        <v>3292</v>
      </c>
      <c r="B1754" s="15" t="s">
        <v>3293</v>
      </c>
      <c r="C1754" s="15" t="s">
        <v>217</v>
      </c>
      <c r="D1754" s="15" t="s">
        <v>235</v>
      </c>
      <c r="E1754" s="15" t="s">
        <v>136</v>
      </c>
      <c r="F1754" s="15" t="s">
        <v>137</v>
      </c>
      <c r="G1754" s="15" t="s">
        <v>219</v>
      </c>
      <c r="H1754" s="15" t="s">
        <v>136</v>
      </c>
      <c r="I1754" s="15" t="s">
        <v>139</v>
      </c>
      <c r="J1754" s="15" t="s">
        <v>140</v>
      </c>
      <c r="K1754" s="15" t="s">
        <v>3294</v>
      </c>
      <c r="M1754" s="15" t="n">
        <v>1</v>
      </c>
      <c r="P1754" s="15" t="n">
        <v>1</v>
      </c>
      <c r="Y1754" s="15" t="s">
        <v>142</v>
      </c>
      <c r="AB1754" s="15" t="s">
        <v>143</v>
      </c>
    </row>
    <row r="1755" customFormat="false" ht="15" hidden="false" customHeight="true" outlineLevel="0" collapsed="false">
      <c r="A1755" s="15" t="s">
        <v>3292</v>
      </c>
      <c r="B1755" s="15" t="s">
        <v>3293</v>
      </c>
      <c r="C1755" s="15" t="s">
        <v>217</v>
      </c>
      <c r="D1755" s="15" t="s">
        <v>235</v>
      </c>
      <c r="E1755" s="15" t="s">
        <v>136</v>
      </c>
      <c r="F1755" s="15" t="s">
        <v>137</v>
      </c>
      <c r="G1755" s="15" t="s">
        <v>219</v>
      </c>
      <c r="H1755" s="15" t="s">
        <v>136</v>
      </c>
      <c r="I1755" s="15" t="s">
        <v>139</v>
      </c>
      <c r="J1755" s="15" t="s">
        <v>150</v>
      </c>
      <c r="K1755" s="15" t="s">
        <v>3295</v>
      </c>
      <c r="L1755" s="15" t="n">
        <v>4</v>
      </c>
      <c r="M1755" s="15" t="n">
        <v>104</v>
      </c>
      <c r="N1755" s="15" t="n">
        <v>141</v>
      </c>
      <c r="P1755" s="15" t="n">
        <v>249</v>
      </c>
      <c r="Y1755" s="15" t="s">
        <v>142</v>
      </c>
      <c r="AB1755" s="15" t="s">
        <v>143</v>
      </c>
    </row>
    <row r="1756" customFormat="false" ht="15" hidden="false" customHeight="true" outlineLevel="0" collapsed="false">
      <c r="A1756" s="15" t="s">
        <v>3292</v>
      </c>
      <c r="B1756" s="15" t="s">
        <v>3293</v>
      </c>
      <c r="C1756" s="15" t="s">
        <v>217</v>
      </c>
      <c r="D1756" s="15" t="s">
        <v>235</v>
      </c>
      <c r="E1756" s="15" t="s">
        <v>136</v>
      </c>
      <c r="F1756" s="15" t="s">
        <v>137</v>
      </c>
      <c r="G1756" s="15" t="s">
        <v>219</v>
      </c>
      <c r="H1756" s="15" t="s">
        <v>136</v>
      </c>
      <c r="I1756" s="15" t="s">
        <v>139</v>
      </c>
      <c r="J1756" s="15" t="s">
        <v>158</v>
      </c>
      <c r="K1756" s="15" t="s">
        <v>3296</v>
      </c>
      <c r="O1756" s="15" t="n">
        <v>1</v>
      </c>
      <c r="P1756" s="15" t="n">
        <v>1</v>
      </c>
      <c r="Y1756" s="15" t="s">
        <v>142</v>
      </c>
      <c r="AB1756" s="15" t="s">
        <v>143</v>
      </c>
    </row>
    <row r="1757" customFormat="false" ht="15" hidden="false" customHeight="true" outlineLevel="0" collapsed="false">
      <c r="A1757" s="15" t="s">
        <v>3292</v>
      </c>
      <c r="B1757" s="15" t="s">
        <v>3293</v>
      </c>
      <c r="C1757" s="15" t="s">
        <v>217</v>
      </c>
      <c r="D1757" s="15" t="s">
        <v>235</v>
      </c>
      <c r="E1757" s="15" t="s">
        <v>136</v>
      </c>
      <c r="F1757" s="15" t="s">
        <v>137</v>
      </c>
      <c r="G1757" s="15" t="s">
        <v>219</v>
      </c>
      <c r="H1757" s="15" t="s">
        <v>136</v>
      </c>
      <c r="I1757" s="15" t="s">
        <v>139</v>
      </c>
      <c r="J1757" s="15" t="s">
        <v>169</v>
      </c>
      <c r="K1757" s="15" t="s">
        <v>3297</v>
      </c>
      <c r="N1757" s="15" t="n">
        <v>0</v>
      </c>
      <c r="P1757" s="15" t="n">
        <v>0</v>
      </c>
      <c r="Y1757" s="15" t="s">
        <v>142</v>
      </c>
      <c r="AB1757" s="15" t="s">
        <v>143</v>
      </c>
    </row>
    <row r="1758" customFormat="false" ht="15" hidden="false" customHeight="true" outlineLevel="0" collapsed="false">
      <c r="A1758" s="15" t="s">
        <v>3298</v>
      </c>
      <c r="B1758" s="15" t="s">
        <v>3299</v>
      </c>
      <c r="C1758" s="15" t="s">
        <v>148</v>
      </c>
      <c r="E1758" s="15" t="s">
        <v>136</v>
      </c>
      <c r="F1758" s="15" t="s">
        <v>137</v>
      </c>
      <c r="G1758" s="15" t="s">
        <v>1140</v>
      </c>
      <c r="H1758" s="15" t="s">
        <v>136</v>
      </c>
      <c r="I1758" s="15" t="s">
        <v>139</v>
      </c>
      <c r="J1758" s="15" t="s">
        <v>140</v>
      </c>
      <c r="K1758" s="15" t="s">
        <v>3300</v>
      </c>
      <c r="L1758" s="15" t="n">
        <v>80</v>
      </c>
      <c r="P1758" s="15" t="n">
        <v>80</v>
      </c>
      <c r="Y1758" s="15" t="s">
        <v>156</v>
      </c>
      <c r="AB1758" s="15" t="s">
        <v>143</v>
      </c>
    </row>
    <row r="1759" customFormat="false" ht="15" hidden="false" customHeight="true" outlineLevel="0" collapsed="false">
      <c r="A1759" s="15" t="s">
        <v>3301</v>
      </c>
      <c r="B1759" s="15" t="s">
        <v>3302</v>
      </c>
      <c r="C1759" s="15" t="s">
        <v>217</v>
      </c>
      <c r="D1759" s="15" t="s">
        <v>218</v>
      </c>
      <c r="E1759" s="15" t="s">
        <v>136</v>
      </c>
      <c r="F1759" s="15" t="s">
        <v>137</v>
      </c>
      <c r="G1759" s="15" t="s">
        <v>308</v>
      </c>
      <c r="H1759" s="15" t="s">
        <v>136</v>
      </c>
      <c r="I1759" s="15" t="s">
        <v>243</v>
      </c>
      <c r="J1759" s="15" t="s">
        <v>140</v>
      </c>
      <c r="K1759" s="15" t="s">
        <v>3303</v>
      </c>
      <c r="L1759" s="15" t="n">
        <v>16</v>
      </c>
      <c r="P1759" s="15" t="n">
        <v>16</v>
      </c>
      <c r="Y1759" s="15" t="s">
        <v>142</v>
      </c>
      <c r="Z1759" s="15" t="n">
        <v>1</v>
      </c>
      <c r="AA1759" s="15" t="s">
        <v>277</v>
      </c>
      <c r="AB1759" s="15" t="s">
        <v>143</v>
      </c>
    </row>
    <row r="1760" customFormat="false" ht="15" hidden="false" customHeight="true" outlineLevel="0" collapsed="false">
      <c r="A1760" s="15" t="s">
        <v>3301</v>
      </c>
      <c r="B1760" s="15" t="s">
        <v>3302</v>
      </c>
      <c r="C1760" s="15" t="s">
        <v>217</v>
      </c>
      <c r="D1760" s="15" t="s">
        <v>218</v>
      </c>
      <c r="E1760" s="15" t="s">
        <v>136</v>
      </c>
      <c r="F1760" s="15" t="s">
        <v>137</v>
      </c>
      <c r="G1760" s="15" t="s">
        <v>308</v>
      </c>
      <c r="H1760" s="15" t="s">
        <v>136</v>
      </c>
      <c r="I1760" s="15" t="s">
        <v>243</v>
      </c>
      <c r="J1760" s="15" t="s">
        <v>150</v>
      </c>
      <c r="K1760" s="15" t="s">
        <v>3304</v>
      </c>
      <c r="L1760" s="15" t="n">
        <v>96</v>
      </c>
      <c r="M1760" s="15" t="n">
        <v>43</v>
      </c>
      <c r="N1760" s="15" t="n">
        <v>107</v>
      </c>
      <c r="O1760" s="15" t="n">
        <v>53</v>
      </c>
      <c r="P1760" s="15" t="n">
        <v>299</v>
      </c>
      <c r="Y1760" s="15" t="s">
        <v>142</v>
      </c>
      <c r="Z1760" s="15" t="n">
        <v>1</v>
      </c>
      <c r="AA1760" s="15" t="s">
        <v>277</v>
      </c>
      <c r="AB1760" s="15" t="s">
        <v>143</v>
      </c>
    </row>
    <row r="1761" customFormat="false" ht="15" hidden="false" customHeight="true" outlineLevel="0" collapsed="false">
      <c r="A1761" s="15" t="s">
        <v>3301</v>
      </c>
      <c r="B1761" s="15" t="s">
        <v>3302</v>
      </c>
      <c r="C1761" s="15" t="s">
        <v>217</v>
      </c>
      <c r="D1761" s="15" t="s">
        <v>218</v>
      </c>
      <c r="E1761" s="15" t="s">
        <v>136</v>
      </c>
      <c r="F1761" s="15" t="s">
        <v>137</v>
      </c>
      <c r="G1761" s="15" t="s">
        <v>308</v>
      </c>
      <c r="H1761" s="15" t="s">
        <v>136</v>
      </c>
      <c r="I1761" s="15" t="s">
        <v>243</v>
      </c>
      <c r="J1761" s="15" t="s">
        <v>158</v>
      </c>
      <c r="K1761" s="15" t="s">
        <v>3305</v>
      </c>
      <c r="L1761" s="15" t="n">
        <v>50</v>
      </c>
      <c r="M1761" s="15" t="n">
        <v>32</v>
      </c>
      <c r="N1761" s="15" t="n">
        <v>96</v>
      </c>
      <c r="P1761" s="15" t="n">
        <v>178</v>
      </c>
      <c r="Y1761" s="15" t="s">
        <v>142</v>
      </c>
      <c r="Z1761" s="15" t="n">
        <v>1</v>
      </c>
      <c r="AA1761" s="15" t="s">
        <v>277</v>
      </c>
      <c r="AB1761" s="15" t="s">
        <v>143</v>
      </c>
    </row>
    <row r="1762" customFormat="false" ht="15" hidden="false" customHeight="true" outlineLevel="0" collapsed="false">
      <c r="A1762" s="15" t="s">
        <v>3306</v>
      </c>
      <c r="B1762" s="15" t="s">
        <v>3307</v>
      </c>
      <c r="C1762" s="15" t="s">
        <v>217</v>
      </c>
      <c r="D1762" s="15" t="s">
        <v>874</v>
      </c>
      <c r="E1762" s="15" t="s">
        <v>136</v>
      </c>
      <c r="F1762" s="15" t="s">
        <v>137</v>
      </c>
      <c r="G1762" s="15" t="s">
        <v>231</v>
      </c>
      <c r="H1762" s="15" t="s">
        <v>136</v>
      </c>
      <c r="I1762" s="15" t="s">
        <v>139</v>
      </c>
      <c r="J1762" s="15" t="s">
        <v>150</v>
      </c>
      <c r="K1762" s="15" t="s">
        <v>3308</v>
      </c>
      <c r="M1762" s="15" t="n">
        <v>5</v>
      </c>
      <c r="N1762" s="15" t="n">
        <v>-5</v>
      </c>
      <c r="P1762" s="15" t="n">
        <v>0</v>
      </c>
      <c r="Y1762" s="15" t="s">
        <v>156</v>
      </c>
      <c r="AB1762" s="15" t="s">
        <v>143</v>
      </c>
    </row>
    <row r="1763" customFormat="false" ht="15" hidden="false" customHeight="true" outlineLevel="0" collapsed="false">
      <c r="A1763" s="15" t="s">
        <v>3309</v>
      </c>
      <c r="B1763" s="15" t="s">
        <v>3310</v>
      </c>
      <c r="C1763" s="15" t="s">
        <v>217</v>
      </c>
      <c r="D1763" s="15" t="s">
        <v>218</v>
      </c>
      <c r="E1763" s="15" t="s">
        <v>136</v>
      </c>
      <c r="F1763" s="15" t="s">
        <v>137</v>
      </c>
      <c r="G1763" s="15" t="s">
        <v>1237</v>
      </c>
      <c r="H1763" s="15" t="s">
        <v>136</v>
      </c>
      <c r="I1763" s="15" t="s">
        <v>139</v>
      </c>
      <c r="J1763" s="15" t="s">
        <v>150</v>
      </c>
      <c r="K1763" s="15" t="s">
        <v>3311</v>
      </c>
      <c r="L1763" s="15" t="n">
        <v>21</v>
      </c>
      <c r="P1763" s="15" t="n">
        <v>21</v>
      </c>
      <c r="Y1763" s="15" t="s">
        <v>142</v>
      </c>
      <c r="AB1763" s="15" t="s">
        <v>143</v>
      </c>
    </row>
    <row r="1764" customFormat="false" ht="15" hidden="false" customHeight="true" outlineLevel="0" collapsed="false">
      <c r="A1764" s="15" t="s">
        <v>3309</v>
      </c>
      <c r="B1764" s="15" t="s">
        <v>3310</v>
      </c>
      <c r="C1764" s="15" t="s">
        <v>217</v>
      </c>
      <c r="D1764" s="15" t="s">
        <v>218</v>
      </c>
      <c r="E1764" s="15" t="s">
        <v>136</v>
      </c>
      <c r="F1764" s="15" t="s">
        <v>137</v>
      </c>
      <c r="G1764" s="15" t="s">
        <v>1237</v>
      </c>
      <c r="H1764" s="15" t="s">
        <v>136</v>
      </c>
      <c r="I1764" s="15" t="s">
        <v>139</v>
      </c>
      <c r="J1764" s="15" t="s">
        <v>158</v>
      </c>
      <c r="K1764" s="15" t="s">
        <v>3312</v>
      </c>
      <c r="L1764" s="15" t="n">
        <v>4</v>
      </c>
      <c r="P1764" s="15" t="n">
        <v>4</v>
      </c>
      <c r="Y1764" s="15" t="s">
        <v>142</v>
      </c>
      <c r="AB1764" s="15" t="s">
        <v>143</v>
      </c>
    </row>
    <row r="1765" customFormat="false" ht="15" hidden="false" customHeight="true" outlineLevel="0" collapsed="false">
      <c r="A1765" s="15" t="s">
        <v>3313</v>
      </c>
      <c r="B1765" s="15" t="s">
        <v>3314</v>
      </c>
      <c r="C1765" s="15" t="s">
        <v>217</v>
      </c>
      <c r="D1765" s="15" t="s">
        <v>235</v>
      </c>
      <c r="E1765" s="15" t="s">
        <v>136</v>
      </c>
      <c r="F1765" s="15" t="s">
        <v>137</v>
      </c>
      <c r="G1765" s="15" t="s">
        <v>1626</v>
      </c>
      <c r="H1765" s="15" t="s">
        <v>136</v>
      </c>
      <c r="I1765" s="15" t="s">
        <v>139</v>
      </c>
      <c r="J1765" s="15" t="s">
        <v>140</v>
      </c>
      <c r="K1765" s="15" t="s">
        <v>3315</v>
      </c>
      <c r="N1765" s="15" t="n">
        <v>54</v>
      </c>
      <c r="P1765" s="15" t="n">
        <v>54</v>
      </c>
      <c r="Y1765" s="15" t="s">
        <v>142</v>
      </c>
      <c r="AB1765" s="15" t="s">
        <v>143</v>
      </c>
    </row>
    <row r="1766" customFormat="false" ht="15" hidden="false" customHeight="true" outlineLevel="0" collapsed="false">
      <c r="A1766" s="15" t="s">
        <v>3316</v>
      </c>
      <c r="B1766" s="15" t="s">
        <v>3317</v>
      </c>
      <c r="C1766" s="15" t="s">
        <v>217</v>
      </c>
      <c r="D1766" s="15" t="s">
        <v>274</v>
      </c>
      <c r="E1766" s="15" t="s">
        <v>136</v>
      </c>
      <c r="F1766" s="15" t="s">
        <v>137</v>
      </c>
      <c r="G1766" s="15" t="s">
        <v>1626</v>
      </c>
      <c r="H1766" s="15" t="s">
        <v>136</v>
      </c>
      <c r="I1766" s="15" t="s">
        <v>139</v>
      </c>
      <c r="J1766" s="15" t="s">
        <v>150</v>
      </c>
      <c r="K1766" s="15" t="s">
        <v>3318</v>
      </c>
      <c r="L1766" s="15" t="n">
        <v>12</v>
      </c>
      <c r="P1766" s="15" t="n">
        <v>12</v>
      </c>
      <c r="Y1766" s="15" t="s">
        <v>142</v>
      </c>
      <c r="AB1766" s="15" t="s">
        <v>143</v>
      </c>
    </row>
    <row r="1767" customFormat="false" ht="15" hidden="false" customHeight="true" outlineLevel="0" collapsed="false">
      <c r="A1767" s="15" t="s">
        <v>3319</v>
      </c>
      <c r="B1767" s="15" t="s">
        <v>3320</v>
      </c>
      <c r="C1767" s="15" t="s">
        <v>148</v>
      </c>
      <c r="E1767" s="15" t="s">
        <v>136</v>
      </c>
      <c r="F1767" s="15" t="s">
        <v>137</v>
      </c>
      <c r="G1767" s="15" t="s">
        <v>2218</v>
      </c>
      <c r="H1767" s="15" t="s">
        <v>136</v>
      </c>
      <c r="I1767" s="15" t="s">
        <v>139</v>
      </c>
      <c r="J1767" s="15" t="s">
        <v>140</v>
      </c>
      <c r="K1767" s="15" t="s">
        <v>3321</v>
      </c>
      <c r="N1767" s="15" t="n">
        <v>505</v>
      </c>
      <c r="P1767" s="15" t="n">
        <v>505</v>
      </c>
      <c r="Y1767" s="15" t="s">
        <v>142</v>
      </c>
      <c r="AB1767" s="15" t="s">
        <v>143</v>
      </c>
    </row>
    <row r="1768" customFormat="false" ht="15" hidden="false" customHeight="true" outlineLevel="0" collapsed="false">
      <c r="A1768" s="15" t="s">
        <v>3319</v>
      </c>
      <c r="B1768" s="15" t="s">
        <v>3320</v>
      </c>
      <c r="C1768" s="15" t="s">
        <v>148</v>
      </c>
      <c r="E1768" s="15" t="s">
        <v>136</v>
      </c>
      <c r="F1768" s="15" t="s">
        <v>137</v>
      </c>
      <c r="G1768" s="15" t="s">
        <v>2218</v>
      </c>
      <c r="H1768" s="15" t="s">
        <v>136</v>
      </c>
      <c r="I1768" s="15" t="s">
        <v>139</v>
      </c>
      <c r="J1768" s="15" t="s">
        <v>150</v>
      </c>
      <c r="K1768" s="15" t="s">
        <v>3322</v>
      </c>
      <c r="N1768" s="15" t="n">
        <v>20</v>
      </c>
      <c r="P1768" s="15" t="n">
        <v>20</v>
      </c>
      <c r="Y1768" s="15" t="s">
        <v>142</v>
      </c>
      <c r="AB1768" s="15" t="s">
        <v>143</v>
      </c>
    </row>
    <row r="1769" customFormat="false" ht="15" hidden="false" customHeight="true" outlineLevel="0" collapsed="false">
      <c r="A1769" s="15" t="s">
        <v>3319</v>
      </c>
      <c r="B1769" s="15" t="s">
        <v>3320</v>
      </c>
      <c r="C1769" s="15" t="s">
        <v>148</v>
      </c>
      <c r="E1769" s="15" t="s">
        <v>136</v>
      </c>
      <c r="F1769" s="15" t="s">
        <v>137</v>
      </c>
      <c r="G1769" s="15" t="s">
        <v>2218</v>
      </c>
      <c r="H1769" s="15" t="s">
        <v>136</v>
      </c>
      <c r="I1769" s="15" t="s">
        <v>139</v>
      </c>
      <c r="J1769" s="15" t="s">
        <v>166</v>
      </c>
      <c r="K1769" s="15" t="s">
        <v>3323</v>
      </c>
      <c r="N1769" s="15" t="n">
        <v>69</v>
      </c>
      <c r="P1769" s="15" t="n">
        <v>69</v>
      </c>
      <c r="Y1769" s="15" t="s">
        <v>142</v>
      </c>
      <c r="AB1769" s="15" t="s">
        <v>143</v>
      </c>
    </row>
    <row r="1770" customFormat="false" ht="15" hidden="false" customHeight="true" outlineLevel="0" collapsed="false">
      <c r="A1770" s="15" t="s">
        <v>3319</v>
      </c>
      <c r="B1770" s="15" t="s">
        <v>3320</v>
      </c>
      <c r="C1770" s="15" t="s">
        <v>148</v>
      </c>
      <c r="E1770" s="15" t="s">
        <v>136</v>
      </c>
      <c r="F1770" s="15" t="s">
        <v>137</v>
      </c>
      <c r="G1770" s="15" t="s">
        <v>2218</v>
      </c>
      <c r="H1770" s="15" t="s">
        <v>136</v>
      </c>
      <c r="I1770" s="15" t="s">
        <v>139</v>
      </c>
      <c r="J1770" s="15" t="s">
        <v>158</v>
      </c>
      <c r="K1770" s="15" t="s">
        <v>3324</v>
      </c>
      <c r="N1770" s="15" t="n">
        <v>9</v>
      </c>
      <c r="P1770" s="15" t="n">
        <v>9</v>
      </c>
      <c r="Y1770" s="15" t="s">
        <v>142</v>
      </c>
      <c r="AB1770" s="15" t="s">
        <v>143</v>
      </c>
    </row>
    <row r="1771" customFormat="false" ht="15" hidden="false" customHeight="true" outlineLevel="0" collapsed="false">
      <c r="A1771" s="15" t="s">
        <v>3325</v>
      </c>
      <c r="B1771" s="15" t="s">
        <v>3326</v>
      </c>
      <c r="C1771" s="15" t="s">
        <v>148</v>
      </c>
      <c r="E1771" s="15" t="s">
        <v>136</v>
      </c>
      <c r="F1771" s="15" t="s">
        <v>137</v>
      </c>
      <c r="G1771" s="15" t="s">
        <v>299</v>
      </c>
      <c r="H1771" s="15" t="s">
        <v>136</v>
      </c>
      <c r="I1771" s="15" t="s">
        <v>139</v>
      </c>
      <c r="J1771" s="15" t="s">
        <v>150</v>
      </c>
      <c r="K1771" s="15" t="s">
        <v>3327</v>
      </c>
      <c r="L1771" s="15" t="n">
        <v>2</v>
      </c>
      <c r="P1771" s="15" t="n">
        <v>2</v>
      </c>
      <c r="Y1771" s="15" t="s">
        <v>156</v>
      </c>
      <c r="AB1771" s="15" t="s">
        <v>143</v>
      </c>
    </row>
    <row r="1772" customFormat="false" ht="15" hidden="false" customHeight="true" outlineLevel="0" collapsed="false">
      <c r="A1772" s="15" t="s">
        <v>3325</v>
      </c>
      <c r="B1772" s="15" t="s">
        <v>3326</v>
      </c>
      <c r="C1772" s="15" t="s">
        <v>148</v>
      </c>
      <c r="E1772" s="15" t="s">
        <v>136</v>
      </c>
      <c r="F1772" s="15" t="s">
        <v>137</v>
      </c>
      <c r="G1772" s="15" t="s">
        <v>299</v>
      </c>
      <c r="H1772" s="15" t="s">
        <v>136</v>
      </c>
      <c r="I1772" s="15" t="s">
        <v>139</v>
      </c>
      <c r="J1772" s="15" t="s">
        <v>169</v>
      </c>
      <c r="K1772" s="15" t="s">
        <v>3328</v>
      </c>
      <c r="L1772" s="15" t="n">
        <v>4</v>
      </c>
      <c r="P1772" s="15" t="n">
        <v>4</v>
      </c>
      <c r="Y1772" s="15" t="s">
        <v>156</v>
      </c>
      <c r="AB1772" s="15" t="s">
        <v>143</v>
      </c>
    </row>
    <row r="1773" customFormat="false" ht="15" hidden="false" customHeight="true" outlineLevel="0" collapsed="false">
      <c r="A1773" s="15" t="s">
        <v>3329</v>
      </c>
      <c r="B1773" s="15" t="s">
        <v>3330</v>
      </c>
      <c r="C1773" s="15" t="s">
        <v>148</v>
      </c>
      <c r="E1773" s="15" t="s">
        <v>136</v>
      </c>
      <c r="F1773" s="15" t="s">
        <v>137</v>
      </c>
      <c r="G1773" s="15" t="s">
        <v>1068</v>
      </c>
      <c r="H1773" s="15" t="s">
        <v>136</v>
      </c>
      <c r="I1773" s="15" t="s">
        <v>139</v>
      </c>
      <c r="J1773" s="15" t="s">
        <v>140</v>
      </c>
      <c r="K1773" s="15" t="s">
        <v>3331</v>
      </c>
      <c r="L1773" s="15" t="n">
        <v>33</v>
      </c>
      <c r="P1773" s="15" t="n">
        <v>33</v>
      </c>
      <c r="Y1773" s="15" t="s">
        <v>1070</v>
      </c>
      <c r="AB1773" s="15" t="s">
        <v>143</v>
      </c>
    </row>
    <row r="1774" customFormat="false" ht="15" hidden="false" customHeight="true" outlineLevel="0" collapsed="false">
      <c r="A1774" s="15" t="s">
        <v>3332</v>
      </c>
      <c r="B1774" s="15" t="s">
        <v>3333</v>
      </c>
      <c r="C1774" s="15" t="s">
        <v>134</v>
      </c>
      <c r="D1774" s="15" t="s">
        <v>460</v>
      </c>
      <c r="E1774" s="15" t="s">
        <v>136</v>
      </c>
      <c r="F1774" s="15" t="s">
        <v>137</v>
      </c>
      <c r="G1774" s="15" t="s">
        <v>236</v>
      </c>
      <c r="H1774" s="15" t="s">
        <v>136</v>
      </c>
      <c r="I1774" s="15" t="s">
        <v>139</v>
      </c>
      <c r="J1774" s="15" t="s">
        <v>140</v>
      </c>
      <c r="K1774" s="15" t="s">
        <v>3334</v>
      </c>
      <c r="N1774" s="15" t="n">
        <v>380</v>
      </c>
      <c r="O1774" s="15" t="n">
        <v>4</v>
      </c>
      <c r="P1774" s="15" t="n">
        <v>384</v>
      </c>
      <c r="Y1774" s="15" t="s">
        <v>142</v>
      </c>
      <c r="AB1774" s="15" t="s">
        <v>143</v>
      </c>
    </row>
    <row r="1775" customFormat="false" ht="15" hidden="false" customHeight="true" outlineLevel="0" collapsed="false">
      <c r="A1775" s="15" t="s">
        <v>3332</v>
      </c>
      <c r="B1775" s="15" t="s">
        <v>3333</v>
      </c>
      <c r="C1775" s="15" t="s">
        <v>134</v>
      </c>
      <c r="D1775" s="15" t="s">
        <v>460</v>
      </c>
      <c r="E1775" s="15" t="s">
        <v>136</v>
      </c>
      <c r="F1775" s="15" t="s">
        <v>137</v>
      </c>
      <c r="G1775" s="15" t="s">
        <v>236</v>
      </c>
      <c r="H1775" s="15" t="s">
        <v>136</v>
      </c>
      <c r="I1775" s="15" t="s">
        <v>139</v>
      </c>
      <c r="J1775" s="15" t="s">
        <v>144</v>
      </c>
      <c r="K1775" s="15" t="s">
        <v>3335</v>
      </c>
      <c r="M1775" s="15" t="n">
        <v>134</v>
      </c>
      <c r="N1775" s="15" t="n">
        <v>114</v>
      </c>
      <c r="O1775" s="15" t="n">
        <v>351</v>
      </c>
      <c r="P1775" s="15" t="n">
        <v>599</v>
      </c>
      <c r="Y1775" s="15" t="s">
        <v>142</v>
      </c>
      <c r="AB1775" s="15" t="s">
        <v>143</v>
      </c>
    </row>
    <row r="1776" customFormat="false" ht="15" hidden="false" customHeight="true" outlineLevel="0" collapsed="false">
      <c r="A1776" s="15" t="s">
        <v>3332</v>
      </c>
      <c r="B1776" s="15" t="s">
        <v>3333</v>
      </c>
      <c r="C1776" s="15" t="s">
        <v>134</v>
      </c>
      <c r="D1776" s="15" t="s">
        <v>460</v>
      </c>
      <c r="E1776" s="15" t="s">
        <v>136</v>
      </c>
      <c r="F1776" s="15" t="s">
        <v>137</v>
      </c>
      <c r="G1776" s="15" t="s">
        <v>236</v>
      </c>
      <c r="H1776" s="15" t="s">
        <v>136</v>
      </c>
      <c r="I1776" s="15" t="s">
        <v>139</v>
      </c>
      <c r="J1776" s="15" t="s">
        <v>150</v>
      </c>
      <c r="K1776" s="15" t="s">
        <v>3336</v>
      </c>
      <c r="M1776" s="15" t="n">
        <v>8</v>
      </c>
      <c r="N1776" s="15" t="n">
        <v>32</v>
      </c>
      <c r="O1776" s="15" t="n">
        <v>6</v>
      </c>
      <c r="P1776" s="15" t="n">
        <v>46</v>
      </c>
      <c r="Y1776" s="15" t="s">
        <v>142</v>
      </c>
      <c r="AB1776" s="15" t="s">
        <v>143</v>
      </c>
    </row>
    <row r="1777" customFormat="false" ht="15" hidden="false" customHeight="true" outlineLevel="0" collapsed="false">
      <c r="A1777" s="15" t="s">
        <v>3332</v>
      </c>
      <c r="B1777" s="15" t="s">
        <v>3333</v>
      </c>
      <c r="C1777" s="15" t="s">
        <v>134</v>
      </c>
      <c r="D1777" s="15" t="s">
        <v>460</v>
      </c>
      <c r="E1777" s="15" t="s">
        <v>136</v>
      </c>
      <c r="F1777" s="15" t="s">
        <v>137</v>
      </c>
      <c r="G1777" s="15" t="s">
        <v>236</v>
      </c>
      <c r="H1777" s="15" t="s">
        <v>136</v>
      </c>
      <c r="I1777" s="15" t="s">
        <v>139</v>
      </c>
      <c r="J1777" s="15" t="s">
        <v>166</v>
      </c>
      <c r="K1777" s="15" t="s">
        <v>3337</v>
      </c>
      <c r="N1777" s="15" t="n">
        <v>1</v>
      </c>
      <c r="P1777" s="15" t="n">
        <v>1</v>
      </c>
      <c r="Y1777" s="15" t="s">
        <v>142</v>
      </c>
      <c r="AB1777" s="15" t="s">
        <v>143</v>
      </c>
    </row>
    <row r="1778" customFormat="false" ht="15" hidden="false" customHeight="true" outlineLevel="0" collapsed="false">
      <c r="A1778" s="15" t="s">
        <v>3338</v>
      </c>
      <c r="B1778" s="15" t="s">
        <v>3339</v>
      </c>
      <c r="C1778" s="15" t="s">
        <v>217</v>
      </c>
      <c r="D1778" s="15" t="s">
        <v>235</v>
      </c>
      <c r="E1778" s="15" t="s">
        <v>136</v>
      </c>
      <c r="F1778" s="15" t="s">
        <v>137</v>
      </c>
      <c r="G1778" s="15" t="s">
        <v>608</v>
      </c>
      <c r="H1778" s="15" t="s">
        <v>136</v>
      </c>
      <c r="I1778" s="15" t="s">
        <v>139</v>
      </c>
      <c r="J1778" s="15" t="s">
        <v>150</v>
      </c>
      <c r="K1778" s="15" t="s">
        <v>3340</v>
      </c>
      <c r="N1778" s="15" t="n">
        <v>6</v>
      </c>
      <c r="P1778" s="15" t="n">
        <v>6</v>
      </c>
      <c r="Y1778" s="15" t="s">
        <v>156</v>
      </c>
      <c r="AB1778" s="15" t="s">
        <v>143</v>
      </c>
    </row>
    <row r="1779" customFormat="false" ht="15" hidden="false" customHeight="true" outlineLevel="0" collapsed="false">
      <c r="A1779" s="15" t="s">
        <v>3341</v>
      </c>
      <c r="B1779" s="15" t="s">
        <v>3342</v>
      </c>
      <c r="C1779" s="15" t="s">
        <v>134</v>
      </c>
      <c r="D1779" s="15" t="s">
        <v>541</v>
      </c>
      <c r="E1779" s="15" t="s">
        <v>136</v>
      </c>
      <c r="F1779" s="15" t="s">
        <v>137</v>
      </c>
      <c r="G1779" s="15" t="s">
        <v>3343</v>
      </c>
      <c r="H1779" s="15" t="s">
        <v>136</v>
      </c>
      <c r="I1779" s="15" t="s">
        <v>139</v>
      </c>
      <c r="J1779" s="15" t="s">
        <v>140</v>
      </c>
      <c r="K1779" s="15" t="s">
        <v>3344</v>
      </c>
      <c r="N1779" s="15" t="n">
        <v>40</v>
      </c>
      <c r="O1779" s="15" t="n">
        <v>3</v>
      </c>
      <c r="P1779" s="15" t="n">
        <v>43</v>
      </c>
      <c r="Y1779" s="15" t="s">
        <v>142</v>
      </c>
      <c r="AB1779" s="15" t="s">
        <v>143</v>
      </c>
    </row>
    <row r="1780" customFormat="false" ht="15" hidden="false" customHeight="true" outlineLevel="0" collapsed="false">
      <c r="A1780" s="15" t="s">
        <v>3341</v>
      </c>
      <c r="B1780" s="15" t="s">
        <v>3342</v>
      </c>
      <c r="C1780" s="15" t="s">
        <v>134</v>
      </c>
      <c r="D1780" s="15" t="s">
        <v>541</v>
      </c>
      <c r="E1780" s="15" t="s">
        <v>136</v>
      </c>
      <c r="F1780" s="15" t="s">
        <v>137</v>
      </c>
      <c r="G1780" s="15" t="s">
        <v>3343</v>
      </c>
      <c r="H1780" s="15" t="s">
        <v>136</v>
      </c>
      <c r="I1780" s="15" t="s">
        <v>139</v>
      </c>
      <c r="J1780" s="15" t="s">
        <v>144</v>
      </c>
      <c r="K1780" s="15" t="s">
        <v>3345</v>
      </c>
      <c r="M1780" s="15" t="n">
        <v>7</v>
      </c>
      <c r="N1780" s="15" t="n">
        <v>25</v>
      </c>
      <c r="O1780" s="15" t="n">
        <v>20</v>
      </c>
      <c r="P1780" s="15" t="n">
        <v>52</v>
      </c>
      <c r="Y1780" s="15" t="s">
        <v>142</v>
      </c>
      <c r="AB1780" s="15" t="s">
        <v>143</v>
      </c>
    </row>
    <row r="1781" customFormat="false" ht="15" hidden="false" customHeight="true" outlineLevel="0" collapsed="false">
      <c r="A1781" s="15" t="s">
        <v>3341</v>
      </c>
      <c r="B1781" s="15" t="s">
        <v>3342</v>
      </c>
      <c r="C1781" s="15" t="s">
        <v>134</v>
      </c>
      <c r="D1781" s="15" t="s">
        <v>541</v>
      </c>
      <c r="E1781" s="15" t="s">
        <v>136</v>
      </c>
      <c r="F1781" s="15" t="s">
        <v>137</v>
      </c>
      <c r="G1781" s="15" t="s">
        <v>3343</v>
      </c>
      <c r="H1781" s="15" t="s">
        <v>136</v>
      </c>
      <c r="I1781" s="15" t="s">
        <v>139</v>
      </c>
      <c r="J1781" s="15" t="s">
        <v>150</v>
      </c>
      <c r="K1781" s="15" t="s">
        <v>3346</v>
      </c>
      <c r="M1781" s="15" t="n">
        <v>3</v>
      </c>
      <c r="N1781" s="15" t="n">
        <v>374</v>
      </c>
      <c r="O1781" s="15" t="n">
        <v>151</v>
      </c>
      <c r="P1781" s="15" t="n">
        <v>528</v>
      </c>
      <c r="Y1781" s="15" t="s">
        <v>142</v>
      </c>
      <c r="AB1781" s="15" t="s">
        <v>143</v>
      </c>
    </row>
    <row r="1782" customFormat="false" ht="15" hidden="false" customHeight="true" outlineLevel="0" collapsed="false">
      <c r="A1782" s="15" t="s">
        <v>3341</v>
      </c>
      <c r="B1782" s="15" t="s">
        <v>3342</v>
      </c>
      <c r="C1782" s="15" t="s">
        <v>134</v>
      </c>
      <c r="D1782" s="15" t="s">
        <v>541</v>
      </c>
      <c r="E1782" s="15" t="s">
        <v>136</v>
      </c>
      <c r="F1782" s="15" t="s">
        <v>137</v>
      </c>
      <c r="G1782" s="15" t="s">
        <v>3343</v>
      </c>
      <c r="H1782" s="15" t="s">
        <v>136</v>
      </c>
      <c r="I1782" s="15" t="s">
        <v>139</v>
      </c>
      <c r="J1782" s="15" t="s">
        <v>166</v>
      </c>
      <c r="K1782" s="15" t="s">
        <v>3347</v>
      </c>
      <c r="M1782" s="15" t="n">
        <v>8</v>
      </c>
      <c r="N1782" s="15" t="n">
        <v>38</v>
      </c>
      <c r="O1782" s="15" t="n">
        <v>15</v>
      </c>
      <c r="P1782" s="15" t="n">
        <v>61</v>
      </c>
      <c r="Y1782" s="15" t="s">
        <v>142</v>
      </c>
      <c r="AB1782" s="15" t="s">
        <v>143</v>
      </c>
    </row>
    <row r="1783" customFormat="false" ht="15" hidden="false" customHeight="true" outlineLevel="0" collapsed="false">
      <c r="A1783" s="15" t="s">
        <v>3341</v>
      </c>
      <c r="B1783" s="15" t="s">
        <v>3342</v>
      </c>
      <c r="C1783" s="15" t="s">
        <v>134</v>
      </c>
      <c r="D1783" s="15" t="s">
        <v>541</v>
      </c>
      <c r="E1783" s="15" t="s">
        <v>136</v>
      </c>
      <c r="F1783" s="15" t="s">
        <v>137</v>
      </c>
      <c r="G1783" s="15" t="s">
        <v>3343</v>
      </c>
      <c r="H1783" s="15" t="s">
        <v>136</v>
      </c>
      <c r="I1783" s="15" t="s">
        <v>139</v>
      </c>
      <c r="J1783" s="15" t="s">
        <v>158</v>
      </c>
      <c r="K1783" s="15" t="s">
        <v>3348</v>
      </c>
      <c r="N1783" s="15" t="n">
        <v>63</v>
      </c>
      <c r="O1783" s="15" t="n">
        <v>22</v>
      </c>
      <c r="P1783" s="15" t="n">
        <v>85</v>
      </c>
      <c r="Y1783" s="15" t="s">
        <v>142</v>
      </c>
      <c r="AB1783" s="15" t="s">
        <v>143</v>
      </c>
    </row>
    <row r="1784" customFormat="false" ht="15" hidden="false" customHeight="true" outlineLevel="0" collapsed="false">
      <c r="A1784" s="15" t="s">
        <v>3341</v>
      </c>
      <c r="B1784" s="15" t="s">
        <v>3342</v>
      </c>
      <c r="C1784" s="15" t="s">
        <v>134</v>
      </c>
      <c r="D1784" s="15" t="s">
        <v>541</v>
      </c>
      <c r="E1784" s="15" t="s">
        <v>136</v>
      </c>
      <c r="F1784" s="15" t="s">
        <v>137</v>
      </c>
      <c r="G1784" s="15" t="s">
        <v>3343</v>
      </c>
      <c r="H1784" s="15" t="s">
        <v>136</v>
      </c>
      <c r="I1784" s="15" t="s">
        <v>139</v>
      </c>
      <c r="J1784" s="15" t="s">
        <v>169</v>
      </c>
      <c r="K1784" s="15" t="s">
        <v>3349</v>
      </c>
      <c r="O1784" s="15" t="n">
        <v>1</v>
      </c>
      <c r="P1784" s="15" t="n">
        <v>1</v>
      </c>
      <c r="Y1784" s="15" t="s">
        <v>142</v>
      </c>
      <c r="AB1784" s="15" t="s">
        <v>143</v>
      </c>
    </row>
    <row r="1785" customFormat="false" ht="15" hidden="false" customHeight="true" outlineLevel="0" collapsed="false">
      <c r="A1785" s="15" t="s">
        <v>3350</v>
      </c>
      <c r="B1785" s="15" t="s">
        <v>3351</v>
      </c>
      <c r="C1785" s="15" t="s">
        <v>134</v>
      </c>
      <c r="D1785" s="15" t="s">
        <v>135</v>
      </c>
      <c r="E1785" s="15" t="s">
        <v>136</v>
      </c>
      <c r="F1785" s="15" t="s">
        <v>137</v>
      </c>
      <c r="G1785" s="15" t="s">
        <v>336</v>
      </c>
      <c r="H1785" s="15" t="s">
        <v>136</v>
      </c>
      <c r="I1785" s="15" t="s">
        <v>243</v>
      </c>
      <c r="J1785" s="15" t="s">
        <v>140</v>
      </c>
      <c r="K1785" s="15" t="s">
        <v>3352</v>
      </c>
      <c r="L1785" s="15" t="n">
        <v>6</v>
      </c>
      <c r="M1785" s="15" t="n">
        <v>16</v>
      </c>
      <c r="N1785" s="15" t="n">
        <v>1</v>
      </c>
      <c r="O1785" s="15" t="n">
        <v>6</v>
      </c>
      <c r="P1785" s="15" t="n">
        <v>29</v>
      </c>
      <c r="Y1785" s="15" t="s">
        <v>142</v>
      </c>
      <c r="AB1785" s="15" t="s">
        <v>143</v>
      </c>
    </row>
    <row r="1786" customFormat="false" ht="15" hidden="false" customHeight="true" outlineLevel="0" collapsed="false">
      <c r="A1786" s="15" t="s">
        <v>3350</v>
      </c>
      <c r="B1786" s="15" t="s">
        <v>3351</v>
      </c>
      <c r="C1786" s="15" t="s">
        <v>134</v>
      </c>
      <c r="D1786" s="15" t="s">
        <v>135</v>
      </c>
      <c r="E1786" s="15" t="s">
        <v>136</v>
      </c>
      <c r="F1786" s="15" t="s">
        <v>137</v>
      </c>
      <c r="G1786" s="15" t="s">
        <v>336</v>
      </c>
      <c r="H1786" s="15" t="s">
        <v>136</v>
      </c>
      <c r="I1786" s="15" t="s">
        <v>243</v>
      </c>
      <c r="J1786" s="15" t="s">
        <v>150</v>
      </c>
      <c r="K1786" s="15" t="s">
        <v>3353</v>
      </c>
      <c r="L1786" s="15" t="n">
        <v>104</v>
      </c>
      <c r="M1786" s="15" t="n">
        <v>345</v>
      </c>
      <c r="N1786" s="15" t="n">
        <v>56</v>
      </c>
      <c r="P1786" s="15" t="n">
        <v>505</v>
      </c>
      <c r="Y1786" s="15" t="s">
        <v>142</v>
      </c>
      <c r="AB1786" s="15" t="s">
        <v>143</v>
      </c>
    </row>
    <row r="1787" customFormat="false" ht="15" hidden="false" customHeight="true" outlineLevel="0" collapsed="false">
      <c r="A1787" s="15" t="s">
        <v>3350</v>
      </c>
      <c r="B1787" s="15" t="s">
        <v>3351</v>
      </c>
      <c r="C1787" s="15" t="s">
        <v>134</v>
      </c>
      <c r="D1787" s="15" t="s">
        <v>135</v>
      </c>
      <c r="E1787" s="15" t="s">
        <v>136</v>
      </c>
      <c r="F1787" s="15" t="s">
        <v>137</v>
      </c>
      <c r="G1787" s="15" t="s">
        <v>336</v>
      </c>
      <c r="H1787" s="15" t="s">
        <v>136</v>
      </c>
      <c r="I1787" s="15" t="s">
        <v>243</v>
      </c>
      <c r="J1787" s="15" t="s">
        <v>158</v>
      </c>
      <c r="K1787" s="15" t="s">
        <v>3354</v>
      </c>
      <c r="L1787" s="15" t="n">
        <v>30</v>
      </c>
      <c r="M1787" s="15" t="n">
        <v>58</v>
      </c>
      <c r="N1787" s="15" t="n">
        <v>36</v>
      </c>
      <c r="P1787" s="15" t="n">
        <v>124</v>
      </c>
      <c r="Y1787" s="15" t="s">
        <v>142</v>
      </c>
      <c r="AB1787" s="15" t="s">
        <v>143</v>
      </c>
    </row>
    <row r="1788" customFormat="false" ht="15" hidden="false" customHeight="true" outlineLevel="0" collapsed="false">
      <c r="A1788" s="15" t="s">
        <v>3350</v>
      </c>
      <c r="B1788" s="15" t="s">
        <v>3351</v>
      </c>
      <c r="C1788" s="15" t="s">
        <v>134</v>
      </c>
      <c r="D1788" s="15" t="s">
        <v>135</v>
      </c>
      <c r="E1788" s="15" t="s">
        <v>136</v>
      </c>
      <c r="F1788" s="15" t="s">
        <v>137</v>
      </c>
      <c r="G1788" s="15" t="s">
        <v>336</v>
      </c>
      <c r="H1788" s="15" t="s">
        <v>136</v>
      </c>
      <c r="I1788" s="15" t="s">
        <v>243</v>
      </c>
      <c r="J1788" s="15" t="s">
        <v>169</v>
      </c>
      <c r="K1788" s="15" t="s">
        <v>3355</v>
      </c>
      <c r="M1788" s="15" t="n">
        <v>1</v>
      </c>
      <c r="N1788" s="15" t="n">
        <v>1</v>
      </c>
      <c r="P1788" s="15" t="n">
        <v>2</v>
      </c>
      <c r="Y1788" s="15" t="s">
        <v>142</v>
      </c>
      <c r="AB1788" s="15" t="s">
        <v>143</v>
      </c>
    </row>
    <row r="1789" customFormat="false" ht="15" hidden="false" customHeight="true" outlineLevel="0" collapsed="false">
      <c r="A1789" s="15" t="s">
        <v>3356</v>
      </c>
      <c r="B1789" s="15" t="s">
        <v>3357</v>
      </c>
      <c r="C1789" s="15" t="s">
        <v>217</v>
      </c>
      <c r="D1789" s="15" t="s">
        <v>218</v>
      </c>
      <c r="E1789" s="15" t="s">
        <v>136</v>
      </c>
      <c r="F1789" s="15" t="s">
        <v>137</v>
      </c>
      <c r="G1789" s="15" t="s">
        <v>219</v>
      </c>
      <c r="H1789" s="15" t="s">
        <v>136</v>
      </c>
      <c r="I1789" s="15" t="s">
        <v>243</v>
      </c>
      <c r="J1789" s="15" t="s">
        <v>140</v>
      </c>
      <c r="K1789" s="15" t="s">
        <v>3358</v>
      </c>
      <c r="L1789" s="15" t="n">
        <v>0</v>
      </c>
      <c r="M1789" s="15" t="n">
        <v>20</v>
      </c>
      <c r="N1789" s="15" t="n">
        <v>13</v>
      </c>
      <c r="P1789" s="15" t="n">
        <v>33</v>
      </c>
      <c r="Y1789" s="15" t="s">
        <v>142</v>
      </c>
      <c r="AB1789" s="15" t="s">
        <v>143</v>
      </c>
    </row>
    <row r="1790" customFormat="false" ht="15" hidden="false" customHeight="true" outlineLevel="0" collapsed="false">
      <c r="A1790" s="15" t="s">
        <v>3356</v>
      </c>
      <c r="B1790" s="15" t="s">
        <v>3357</v>
      </c>
      <c r="C1790" s="15" t="s">
        <v>217</v>
      </c>
      <c r="D1790" s="15" t="s">
        <v>218</v>
      </c>
      <c r="E1790" s="15" t="s">
        <v>136</v>
      </c>
      <c r="F1790" s="15" t="s">
        <v>137</v>
      </c>
      <c r="G1790" s="15" t="s">
        <v>219</v>
      </c>
      <c r="H1790" s="15" t="s">
        <v>136</v>
      </c>
      <c r="I1790" s="15" t="s">
        <v>243</v>
      </c>
      <c r="J1790" s="15" t="s">
        <v>150</v>
      </c>
      <c r="K1790" s="15" t="s">
        <v>3359</v>
      </c>
      <c r="L1790" s="15" t="n">
        <v>112</v>
      </c>
      <c r="M1790" s="15" t="n">
        <v>173</v>
      </c>
      <c r="N1790" s="15" t="n">
        <v>29</v>
      </c>
      <c r="O1790" s="15" t="n">
        <v>23</v>
      </c>
      <c r="P1790" s="15" t="n">
        <v>337</v>
      </c>
      <c r="Y1790" s="15" t="s">
        <v>142</v>
      </c>
      <c r="AB1790" s="15" t="s">
        <v>143</v>
      </c>
    </row>
    <row r="1791" customFormat="false" ht="15" hidden="false" customHeight="true" outlineLevel="0" collapsed="false">
      <c r="A1791" s="15" t="s">
        <v>3356</v>
      </c>
      <c r="B1791" s="15" t="s">
        <v>3357</v>
      </c>
      <c r="C1791" s="15" t="s">
        <v>217</v>
      </c>
      <c r="D1791" s="15" t="s">
        <v>218</v>
      </c>
      <c r="E1791" s="15" t="s">
        <v>136</v>
      </c>
      <c r="F1791" s="15" t="s">
        <v>137</v>
      </c>
      <c r="G1791" s="15" t="s">
        <v>219</v>
      </c>
      <c r="H1791" s="15" t="s">
        <v>136</v>
      </c>
      <c r="I1791" s="15" t="s">
        <v>243</v>
      </c>
      <c r="J1791" s="15" t="s">
        <v>166</v>
      </c>
      <c r="K1791" s="15" t="s">
        <v>3360</v>
      </c>
      <c r="M1791" s="15" t="n">
        <v>40</v>
      </c>
      <c r="N1791" s="15" t="n">
        <v>44</v>
      </c>
      <c r="O1791" s="15" t="n">
        <v>16</v>
      </c>
      <c r="P1791" s="15" t="n">
        <v>100</v>
      </c>
      <c r="Y1791" s="15" t="s">
        <v>142</v>
      </c>
      <c r="AB1791" s="15" t="s">
        <v>143</v>
      </c>
    </row>
    <row r="1792" customFormat="false" ht="15" hidden="false" customHeight="true" outlineLevel="0" collapsed="false">
      <c r="A1792" s="15" t="s">
        <v>3356</v>
      </c>
      <c r="B1792" s="15" t="s">
        <v>3357</v>
      </c>
      <c r="C1792" s="15" t="s">
        <v>217</v>
      </c>
      <c r="D1792" s="15" t="s">
        <v>218</v>
      </c>
      <c r="E1792" s="15" t="s">
        <v>136</v>
      </c>
      <c r="F1792" s="15" t="s">
        <v>137</v>
      </c>
      <c r="G1792" s="15" t="s">
        <v>219</v>
      </c>
      <c r="H1792" s="15" t="s">
        <v>136</v>
      </c>
      <c r="I1792" s="15" t="s">
        <v>243</v>
      </c>
      <c r="J1792" s="15" t="s">
        <v>158</v>
      </c>
      <c r="K1792" s="15" t="s">
        <v>3361</v>
      </c>
      <c r="L1792" s="15" t="n">
        <v>13</v>
      </c>
      <c r="P1792" s="15" t="n">
        <v>13</v>
      </c>
      <c r="Y1792" s="15" t="s">
        <v>142</v>
      </c>
      <c r="AB1792" s="15" t="s">
        <v>143</v>
      </c>
    </row>
    <row r="1793" customFormat="false" ht="15" hidden="false" customHeight="true" outlineLevel="0" collapsed="false">
      <c r="A1793" s="15" t="s">
        <v>3362</v>
      </c>
      <c r="B1793" s="15" t="s">
        <v>3363</v>
      </c>
      <c r="C1793" s="15" t="s">
        <v>217</v>
      </c>
      <c r="D1793" s="15" t="s">
        <v>235</v>
      </c>
      <c r="E1793" s="15" t="s">
        <v>136</v>
      </c>
      <c r="F1793" s="15" t="s">
        <v>137</v>
      </c>
      <c r="G1793" s="15" t="s">
        <v>608</v>
      </c>
      <c r="H1793" s="15" t="s">
        <v>136</v>
      </c>
      <c r="I1793" s="15" t="s">
        <v>139</v>
      </c>
      <c r="J1793" s="15" t="s">
        <v>150</v>
      </c>
      <c r="K1793" s="15" t="s">
        <v>3364</v>
      </c>
      <c r="L1793" s="15" t="n">
        <v>9</v>
      </c>
      <c r="M1793" s="15" t="n">
        <v>16</v>
      </c>
      <c r="P1793" s="15" t="n">
        <v>25</v>
      </c>
      <c r="Y1793" s="15" t="s">
        <v>156</v>
      </c>
      <c r="AB1793" s="15" t="s">
        <v>143</v>
      </c>
    </row>
    <row r="1794" customFormat="false" ht="15" hidden="false" customHeight="true" outlineLevel="0" collapsed="false">
      <c r="A1794" s="15" t="s">
        <v>3362</v>
      </c>
      <c r="B1794" s="15" t="s">
        <v>3363</v>
      </c>
      <c r="C1794" s="15" t="s">
        <v>217</v>
      </c>
      <c r="D1794" s="15" t="s">
        <v>235</v>
      </c>
      <c r="E1794" s="15" t="s">
        <v>136</v>
      </c>
      <c r="F1794" s="15" t="s">
        <v>137</v>
      </c>
      <c r="G1794" s="15" t="s">
        <v>608</v>
      </c>
      <c r="H1794" s="15" t="s">
        <v>136</v>
      </c>
      <c r="I1794" s="15" t="s">
        <v>139</v>
      </c>
      <c r="J1794" s="15" t="s">
        <v>158</v>
      </c>
      <c r="K1794" s="15" t="s">
        <v>3365</v>
      </c>
      <c r="L1794" s="15" t="n">
        <v>4</v>
      </c>
      <c r="M1794" s="15" t="n">
        <v>35</v>
      </c>
      <c r="P1794" s="15" t="n">
        <v>39</v>
      </c>
      <c r="Y1794" s="15" t="s">
        <v>156</v>
      </c>
      <c r="AB1794" s="15" t="s">
        <v>143</v>
      </c>
    </row>
    <row r="1795" customFormat="false" ht="15" hidden="false" customHeight="true" outlineLevel="0" collapsed="false">
      <c r="A1795" s="15" t="s">
        <v>3366</v>
      </c>
      <c r="B1795" s="15" t="s">
        <v>3367</v>
      </c>
      <c r="C1795" s="15" t="s">
        <v>217</v>
      </c>
      <c r="D1795" s="15" t="s">
        <v>274</v>
      </c>
      <c r="E1795" s="15" t="s">
        <v>136</v>
      </c>
      <c r="F1795" s="15" t="s">
        <v>137</v>
      </c>
      <c r="G1795" s="15" t="s">
        <v>308</v>
      </c>
      <c r="H1795" s="15" t="s">
        <v>136</v>
      </c>
      <c r="I1795" s="15" t="s">
        <v>139</v>
      </c>
      <c r="J1795" s="15" t="s">
        <v>140</v>
      </c>
      <c r="K1795" s="15" t="s">
        <v>3368</v>
      </c>
      <c r="L1795" s="15" t="n">
        <v>4</v>
      </c>
      <c r="M1795" s="15" t="n">
        <v>15</v>
      </c>
      <c r="N1795" s="15" t="n">
        <v>7</v>
      </c>
      <c r="O1795" s="15" t="n">
        <v>1</v>
      </c>
      <c r="P1795" s="15" t="n">
        <v>27</v>
      </c>
      <c r="Y1795" s="15" t="s">
        <v>142</v>
      </c>
      <c r="AB1795" s="15" t="s">
        <v>143</v>
      </c>
    </row>
    <row r="1796" customFormat="false" ht="15" hidden="false" customHeight="true" outlineLevel="0" collapsed="false">
      <c r="A1796" s="15" t="s">
        <v>3366</v>
      </c>
      <c r="B1796" s="15" t="s">
        <v>3367</v>
      </c>
      <c r="C1796" s="15" t="s">
        <v>217</v>
      </c>
      <c r="D1796" s="15" t="s">
        <v>274</v>
      </c>
      <c r="E1796" s="15" t="s">
        <v>136</v>
      </c>
      <c r="F1796" s="15" t="s">
        <v>137</v>
      </c>
      <c r="G1796" s="15" t="s">
        <v>308</v>
      </c>
      <c r="H1796" s="15" t="s">
        <v>136</v>
      </c>
      <c r="I1796" s="15" t="s">
        <v>139</v>
      </c>
      <c r="J1796" s="15" t="s">
        <v>150</v>
      </c>
      <c r="K1796" s="15" t="s">
        <v>3369</v>
      </c>
      <c r="L1796" s="15" t="n">
        <v>3</v>
      </c>
      <c r="M1796" s="15" t="n">
        <v>156</v>
      </c>
      <c r="N1796" s="15" t="n">
        <v>51</v>
      </c>
      <c r="O1796" s="15" t="n">
        <v>4</v>
      </c>
      <c r="P1796" s="15" t="n">
        <v>214</v>
      </c>
      <c r="Y1796" s="15" t="s">
        <v>142</v>
      </c>
      <c r="AB1796" s="15" t="s">
        <v>143</v>
      </c>
    </row>
    <row r="1797" customFormat="false" ht="15" hidden="false" customHeight="true" outlineLevel="0" collapsed="false">
      <c r="A1797" s="15" t="s">
        <v>3366</v>
      </c>
      <c r="B1797" s="15" t="s">
        <v>3367</v>
      </c>
      <c r="C1797" s="15" t="s">
        <v>217</v>
      </c>
      <c r="D1797" s="15" t="s">
        <v>274</v>
      </c>
      <c r="E1797" s="15" t="s">
        <v>136</v>
      </c>
      <c r="F1797" s="15" t="s">
        <v>137</v>
      </c>
      <c r="G1797" s="15" t="s">
        <v>308</v>
      </c>
      <c r="H1797" s="15" t="s">
        <v>136</v>
      </c>
      <c r="I1797" s="15" t="s">
        <v>139</v>
      </c>
      <c r="J1797" s="15" t="s">
        <v>158</v>
      </c>
      <c r="K1797" s="15" t="s">
        <v>3370</v>
      </c>
      <c r="M1797" s="15" t="n">
        <v>33</v>
      </c>
      <c r="P1797" s="15" t="n">
        <v>33</v>
      </c>
      <c r="Y1797" s="15" t="s">
        <v>142</v>
      </c>
      <c r="AB1797" s="15" t="s">
        <v>143</v>
      </c>
    </row>
    <row r="1798" customFormat="false" ht="15" hidden="false" customHeight="true" outlineLevel="0" collapsed="false">
      <c r="A1798" s="15" t="s">
        <v>3366</v>
      </c>
      <c r="B1798" s="15" t="s">
        <v>3367</v>
      </c>
      <c r="C1798" s="15" t="s">
        <v>217</v>
      </c>
      <c r="D1798" s="15" t="s">
        <v>274</v>
      </c>
      <c r="E1798" s="15" t="s">
        <v>136</v>
      </c>
      <c r="F1798" s="15" t="s">
        <v>137</v>
      </c>
      <c r="G1798" s="15" t="s">
        <v>308</v>
      </c>
      <c r="H1798" s="15" t="s">
        <v>136</v>
      </c>
      <c r="I1798" s="15" t="s">
        <v>139</v>
      </c>
      <c r="J1798" s="15" t="s">
        <v>169</v>
      </c>
      <c r="K1798" s="15" t="s">
        <v>3371</v>
      </c>
      <c r="L1798" s="15" t="n">
        <v>1</v>
      </c>
      <c r="P1798" s="15" t="n">
        <v>1</v>
      </c>
      <c r="Y1798" s="15" t="s">
        <v>142</v>
      </c>
      <c r="AB1798" s="15" t="s">
        <v>143</v>
      </c>
    </row>
    <row r="1799" customFormat="false" ht="15" hidden="false" customHeight="true" outlineLevel="0" collapsed="false">
      <c r="A1799" s="15" t="s">
        <v>3372</v>
      </c>
      <c r="B1799" s="15" t="s">
        <v>3373</v>
      </c>
      <c r="C1799" s="15" t="s">
        <v>134</v>
      </c>
      <c r="D1799" s="15" t="s">
        <v>135</v>
      </c>
      <c r="E1799" s="15" t="s">
        <v>136</v>
      </c>
      <c r="F1799" s="15" t="s">
        <v>137</v>
      </c>
      <c r="G1799" s="15" t="s">
        <v>2299</v>
      </c>
      <c r="H1799" s="15" t="s">
        <v>136</v>
      </c>
      <c r="I1799" s="15" t="s">
        <v>139</v>
      </c>
      <c r="J1799" s="15" t="s">
        <v>140</v>
      </c>
      <c r="K1799" s="15" t="s">
        <v>3374</v>
      </c>
      <c r="M1799" s="15" t="n">
        <v>2</v>
      </c>
      <c r="P1799" s="15" t="n">
        <v>2</v>
      </c>
      <c r="Y1799" s="15" t="s">
        <v>142</v>
      </c>
      <c r="AB1799" s="15" t="s">
        <v>143</v>
      </c>
    </row>
    <row r="1800" customFormat="false" ht="15" hidden="false" customHeight="true" outlineLevel="0" collapsed="false">
      <c r="A1800" s="15" t="s">
        <v>3372</v>
      </c>
      <c r="B1800" s="15" t="s">
        <v>3373</v>
      </c>
      <c r="C1800" s="15" t="s">
        <v>134</v>
      </c>
      <c r="D1800" s="15" t="s">
        <v>135</v>
      </c>
      <c r="E1800" s="15" t="s">
        <v>136</v>
      </c>
      <c r="F1800" s="15" t="s">
        <v>137</v>
      </c>
      <c r="G1800" s="15" t="s">
        <v>2299</v>
      </c>
      <c r="H1800" s="15" t="s">
        <v>136</v>
      </c>
      <c r="I1800" s="15" t="s">
        <v>139</v>
      </c>
      <c r="J1800" s="15" t="s">
        <v>150</v>
      </c>
      <c r="K1800" s="15" t="s">
        <v>3375</v>
      </c>
      <c r="L1800" s="15" t="n">
        <v>26</v>
      </c>
      <c r="M1800" s="15" t="n">
        <v>3</v>
      </c>
      <c r="N1800" s="15" t="n">
        <v>62</v>
      </c>
      <c r="O1800" s="15" t="n">
        <v>40</v>
      </c>
      <c r="P1800" s="15" t="n">
        <v>131</v>
      </c>
      <c r="Y1800" s="15" t="s">
        <v>142</v>
      </c>
      <c r="AB1800" s="15" t="s">
        <v>143</v>
      </c>
    </row>
    <row r="1801" customFormat="false" ht="15" hidden="false" customHeight="true" outlineLevel="0" collapsed="false">
      <c r="A1801" s="15" t="s">
        <v>3372</v>
      </c>
      <c r="B1801" s="15" t="s">
        <v>3373</v>
      </c>
      <c r="C1801" s="15" t="s">
        <v>134</v>
      </c>
      <c r="D1801" s="15" t="s">
        <v>135</v>
      </c>
      <c r="E1801" s="15" t="s">
        <v>136</v>
      </c>
      <c r="F1801" s="15" t="s">
        <v>137</v>
      </c>
      <c r="G1801" s="15" t="s">
        <v>2299</v>
      </c>
      <c r="H1801" s="15" t="s">
        <v>136</v>
      </c>
      <c r="I1801" s="15" t="s">
        <v>139</v>
      </c>
      <c r="J1801" s="15" t="s">
        <v>158</v>
      </c>
      <c r="K1801" s="15" t="s">
        <v>3376</v>
      </c>
      <c r="L1801" s="15" t="n">
        <v>3</v>
      </c>
      <c r="M1801" s="15" t="n">
        <v>12</v>
      </c>
      <c r="N1801" s="15" t="n">
        <v>10</v>
      </c>
      <c r="O1801" s="15" t="n">
        <v>39</v>
      </c>
      <c r="P1801" s="15" t="n">
        <v>64</v>
      </c>
      <c r="Y1801" s="15" t="s">
        <v>142</v>
      </c>
      <c r="AB1801" s="15" t="s">
        <v>143</v>
      </c>
    </row>
    <row r="1802" customFormat="false" ht="15" hidden="false" customHeight="true" outlineLevel="0" collapsed="false">
      <c r="A1802" s="15" t="s">
        <v>3377</v>
      </c>
      <c r="B1802" s="15" t="s">
        <v>3378</v>
      </c>
      <c r="C1802" s="15" t="s">
        <v>217</v>
      </c>
      <c r="D1802" s="15" t="s">
        <v>218</v>
      </c>
      <c r="E1802" s="15" t="s">
        <v>136</v>
      </c>
      <c r="F1802" s="15" t="s">
        <v>137</v>
      </c>
      <c r="G1802" s="15" t="s">
        <v>219</v>
      </c>
      <c r="H1802" s="15" t="s">
        <v>136</v>
      </c>
      <c r="I1802" s="15" t="s">
        <v>243</v>
      </c>
      <c r="J1802" s="15" t="s">
        <v>140</v>
      </c>
      <c r="K1802" s="15" t="s">
        <v>3379</v>
      </c>
      <c r="L1802" s="15" t="n">
        <v>2</v>
      </c>
      <c r="P1802" s="15" t="n">
        <v>2</v>
      </c>
      <c r="Y1802" s="15" t="s">
        <v>142</v>
      </c>
      <c r="AB1802" s="15" t="s">
        <v>143</v>
      </c>
    </row>
    <row r="1803" customFormat="false" ht="15" hidden="false" customHeight="true" outlineLevel="0" collapsed="false">
      <c r="A1803" s="15" t="s">
        <v>3377</v>
      </c>
      <c r="B1803" s="15" t="s">
        <v>3378</v>
      </c>
      <c r="C1803" s="15" t="s">
        <v>217</v>
      </c>
      <c r="D1803" s="15" t="s">
        <v>218</v>
      </c>
      <c r="E1803" s="15" t="s">
        <v>136</v>
      </c>
      <c r="F1803" s="15" t="s">
        <v>137</v>
      </c>
      <c r="G1803" s="15" t="s">
        <v>219</v>
      </c>
      <c r="H1803" s="15" t="s">
        <v>136</v>
      </c>
      <c r="I1803" s="15" t="s">
        <v>243</v>
      </c>
      <c r="J1803" s="15" t="s">
        <v>150</v>
      </c>
      <c r="K1803" s="15" t="s">
        <v>3380</v>
      </c>
      <c r="L1803" s="15" t="n">
        <v>94</v>
      </c>
      <c r="M1803" s="15" t="n">
        <v>162</v>
      </c>
      <c r="N1803" s="15" t="n">
        <v>226</v>
      </c>
      <c r="O1803" s="15" t="n">
        <v>105</v>
      </c>
      <c r="P1803" s="15" t="n">
        <v>587</v>
      </c>
      <c r="Y1803" s="15" t="s">
        <v>142</v>
      </c>
      <c r="AB1803" s="15" t="s">
        <v>143</v>
      </c>
    </row>
    <row r="1804" customFormat="false" ht="15" hidden="false" customHeight="true" outlineLevel="0" collapsed="false">
      <c r="A1804" s="15" t="s">
        <v>3377</v>
      </c>
      <c r="B1804" s="15" t="s">
        <v>3378</v>
      </c>
      <c r="C1804" s="15" t="s">
        <v>217</v>
      </c>
      <c r="D1804" s="15" t="s">
        <v>218</v>
      </c>
      <c r="E1804" s="15" t="s">
        <v>136</v>
      </c>
      <c r="F1804" s="15" t="s">
        <v>137</v>
      </c>
      <c r="G1804" s="15" t="s">
        <v>219</v>
      </c>
      <c r="H1804" s="15" t="s">
        <v>136</v>
      </c>
      <c r="I1804" s="15" t="s">
        <v>243</v>
      </c>
      <c r="J1804" s="15" t="s">
        <v>166</v>
      </c>
      <c r="K1804" s="15" t="s">
        <v>3381</v>
      </c>
      <c r="L1804" s="15" t="n">
        <v>1</v>
      </c>
      <c r="P1804" s="15" t="n">
        <v>1</v>
      </c>
      <c r="Y1804" s="15" t="s">
        <v>142</v>
      </c>
      <c r="AB1804" s="15" t="s">
        <v>143</v>
      </c>
    </row>
    <row r="1805" customFormat="false" ht="15" hidden="false" customHeight="true" outlineLevel="0" collapsed="false">
      <c r="A1805" s="15" t="s">
        <v>3382</v>
      </c>
      <c r="B1805" s="15" t="s">
        <v>3383</v>
      </c>
      <c r="C1805" s="15" t="s">
        <v>148</v>
      </c>
      <c r="E1805" s="15" t="s">
        <v>136</v>
      </c>
      <c r="F1805" s="15" t="s">
        <v>137</v>
      </c>
      <c r="G1805" s="15" t="s">
        <v>308</v>
      </c>
      <c r="H1805" s="15" t="s">
        <v>136</v>
      </c>
      <c r="I1805" s="15" t="s">
        <v>139</v>
      </c>
      <c r="J1805" s="15" t="s">
        <v>169</v>
      </c>
      <c r="K1805" s="15" t="s">
        <v>3384</v>
      </c>
      <c r="L1805" s="15" t="n">
        <v>9</v>
      </c>
      <c r="P1805" s="15" t="n">
        <v>9</v>
      </c>
      <c r="Y1805" s="15" t="s">
        <v>142</v>
      </c>
      <c r="AB1805" s="15" t="s">
        <v>143</v>
      </c>
    </row>
    <row r="1806" customFormat="false" ht="15" hidden="false" customHeight="true" outlineLevel="0" collapsed="false">
      <c r="A1806" s="15" t="s">
        <v>3385</v>
      </c>
      <c r="B1806" s="15" t="s">
        <v>3386</v>
      </c>
      <c r="C1806" s="15" t="s">
        <v>148</v>
      </c>
      <c r="E1806" s="15" t="s">
        <v>136</v>
      </c>
      <c r="F1806" s="15" t="s">
        <v>137</v>
      </c>
      <c r="G1806" s="15" t="s">
        <v>531</v>
      </c>
      <c r="H1806" s="15" t="s">
        <v>136</v>
      </c>
      <c r="I1806" s="15" t="s">
        <v>139</v>
      </c>
      <c r="J1806" s="15" t="s">
        <v>158</v>
      </c>
      <c r="K1806" s="15" t="s">
        <v>3387</v>
      </c>
      <c r="M1806" s="15" t="n">
        <v>7</v>
      </c>
      <c r="P1806" s="15" t="n">
        <v>7</v>
      </c>
      <c r="Y1806" s="15" t="s">
        <v>142</v>
      </c>
      <c r="AB1806" s="15" t="s">
        <v>143</v>
      </c>
    </row>
    <row r="1807" customFormat="false" ht="15" hidden="false" customHeight="true" outlineLevel="0" collapsed="false">
      <c r="A1807" s="15" t="s">
        <v>3388</v>
      </c>
      <c r="B1807" s="15" t="s">
        <v>3389</v>
      </c>
      <c r="C1807" s="15" t="s">
        <v>217</v>
      </c>
      <c r="D1807" s="15" t="s">
        <v>235</v>
      </c>
      <c r="E1807" s="15" t="s">
        <v>136</v>
      </c>
      <c r="F1807" s="15" t="s">
        <v>137</v>
      </c>
      <c r="G1807" s="15" t="s">
        <v>299</v>
      </c>
      <c r="H1807" s="15" t="s">
        <v>136</v>
      </c>
      <c r="I1807" s="15" t="s">
        <v>243</v>
      </c>
      <c r="J1807" s="15" t="s">
        <v>140</v>
      </c>
      <c r="K1807" s="15" t="s">
        <v>3390</v>
      </c>
      <c r="L1807" s="15" t="n">
        <v>63</v>
      </c>
      <c r="M1807" s="15" t="n">
        <v>90</v>
      </c>
      <c r="N1807" s="15" t="n">
        <v>18</v>
      </c>
      <c r="O1807" s="15" t="n">
        <v>37</v>
      </c>
      <c r="P1807" s="15" t="n">
        <v>208</v>
      </c>
      <c r="Y1807" s="15" t="s">
        <v>156</v>
      </c>
      <c r="AB1807" s="15" t="s">
        <v>143</v>
      </c>
    </row>
    <row r="1808" customFormat="false" ht="15" hidden="false" customHeight="true" outlineLevel="0" collapsed="false">
      <c r="A1808" s="15" t="s">
        <v>3388</v>
      </c>
      <c r="B1808" s="15" t="s">
        <v>3389</v>
      </c>
      <c r="C1808" s="15" t="s">
        <v>217</v>
      </c>
      <c r="D1808" s="15" t="s">
        <v>235</v>
      </c>
      <c r="E1808" s="15" t="s">
        <v>136</v>
      </c>
      <c r="F1808" s="15" t="s">
        <v>137</v>
      </c>
      <c r="G1808" s="15" t="s">
        <v>299</v>
      </c>
      <c r="H1808" s="15" t="s">
        <v>136</v>
      </c>
      <c r="I1808" s="15" t="s">
        <v>243</v>
      </c>
      <c r="J1808" s="15" t="s">
        <v>144</v>
      </c>
      <c r="K1808" s="15" t="s">
        <v>3391</v>
      </c>
      <c r="M1808" s="15" t="n">
        <v>2</v>
      </c>
      <c r="N1808" s="15" t="n">
        <v>6</v>
      </c>
      <c r="P1808" s="15" t="n">
        <v>8</v>
      </c>
      <c r="Y1808" s="15" t="s">
        <v>156</v>
      </c>
      <c r="AB1808" s="15" t="s">
        <v>143</v>
      </c>
    </row>
    <row r="1809" customFormat="false" ht="15" hidden="false" customHeight="true" outlineLevel="0" collapsed="false">
      <c r="A1809" s="15" t="s">
        <v>3388</v>
      </c>
      <c r="B1809" s="15" t="s">
        <v>3389</v>
      </c>
      <c r="C1809" s="15" t="s">
        <v>217</v>
      </c>
      <c r="D1809" s="15" t="s">
        <v>235</v>
      </c>
      <c r="E1809" s="15" t="s">
        <v>136</v>
      </c>
      <c r="F1809" s="15" t="s">
        <v>137</v>
      </c>
      <c r="G1809" s="15" t="s">
        <v>299</v>
      </c>
      <c r="H1809" s="15" t="s">
        <v>136</v>
      </c>
      <c r="I1809" s="15" t="s">
        <v>243</v>
      </c>
      <c r="J1809" s="15" t="s">
        <v>150</v>
      </c>
      <c r="K1809" s="15" t="s">
        <v>3392</v>
      </c>
      <c r="L1809" s="15" t="n">
        <v>107</v>
      </c>
      <c r="M1809" s="15" t="n">
        <v>101</v>
      </c>
      <c r="N1809" s="15" t="n">
        <v>173</v>
      </c>
      <c r="O1809" s="15" t="n">
        <v>27</v>
      </c>
      <c r="P1809" s="15" t="n">
        <v>408</v>
      </c>
      <c r="Y1809" s="15" t="s">
        <v>156</v>
      </c>
      <c r="AB1809" s="15" t="s">
        <v>143</v>
      </c>
    </row>
    <row r="1810" customFormat="false" ht="15" hidden="false" customHeight="true" outlineLevel="0" collapsed="false">
      <c r="A1810" s="15" t="s">
        <v>3388</v>
      </c>
      <c r="B1810" s="15" t="s">
        <v>3389</v>
      </c>
      <c r="C1810" s="15" t="s">
        <v>217</v>
      </c>
      <c r="D1810" s="15" t="s">
        <v>235</v>
      </c>
      <c r="E1810" s="15" t="s">
        <v>136</v>
      </c>
      <c r="F1810" s="15" t="s">
        <v>137</v>
      </c>
      <c r="G1810" s="15" t="s">
        <v>299</v>
      </c>
      <c r="H1810" s="15" t="s">
        <v>136</v>
      </c>
      <c r="I1810" s="15" t="s">
        <v>243</v>
      </c>
      <c r="J1810" s="15" t="s">
        <v>158</v>
      </c>
      <c r="K1810" s="15" t="s">
        <v>3393</v>
      </c>
      <c r="L1810" s="15" t="n">
        <v>76</v>
      </c>
      <c r="M1810" s="15" t="n">
        <v>94</v>
      </c>
      <c r="N1810" s="15" t="n">
        <v>91</v>
      </c>
      <c r="O1810" s="15" t="n">
        <v>43</v>
      </c>
      <c r="P1810" s="15" t="n">
        <v>304</v>
      </c>
      <c r="Y1810" s="15" t="s">
        <v>156</v>
      </c>
      <c r="AB1810" s="15" t="s">
        <v>143</v>
      </c>
    </row>
    <row r="1811" customFormat="false" ht="15" hidden="false" customHeight="true" outlineLevel="0" collapsed="false">
      <c r="A1811" s="15" t="s">
        <v>3388</v>
      </c>
      <c r="B1811" s="15" t="s">
        <v>3389</v>
      </c>
      <c r="C1811" s="15" t="s">
        <v>217</v>
      </c>
      <c r="D1811" s="15" t="s">
        <v>235</v>
      </c>
      <c r="E1811" s="15" t="s">
        <v>136</v>
      </c>
      <c r="F1811" s="15" t="s">
        <v>137</v>
      </c>
      <c r="G1811" s="15" t="s">
        <v>299</v>
      </c>
      <c r="H1811" s="15" t="s">
        <v>136</v>
      </c>
      <c r="I1811" s="15" t="s">
        <v>243</v>
      </c>
      <c r="J1811" s="15" t="s">
        <v>169</v>
      </c>
      <c r="K1811" s="15" t="s">
        <v>3394</v>
      </c>
      <c r="O1811" s="15" t="n">
        <v>7</v>
      </c>
      <c r="P1811" s="15" t="n">
        <v>7</v>
      </c>
      <c r="Y1811" s="15" t="s">
        <v>156</v>
      </c>
      <c r="AB1811" s="15" t="s">
        <v>143</v>
      </c>
    </row>
    <row r="1812" customFormat="false" ht="15" hidden="false" customHeight="true" outlineLevel="0" collapsed="false">
      <c r="A1812" s="15" t="s">
        <v>3395</v>
      </c>
      <c r="B1812" s="15" t="s">
        <v>3396</v>
      </c>
      <c r="C1812" s="15" t="s">
        <v>217</v>
      </c>
      <c r="D1812" s="15" t="s">
        <v>235</v>
      </c>
      <c r="E1812" s="15" t="s">
        <v>136</v>
      </c>
      <c r="F1812" s="15" t="s">
        <v>137</v>
      </c>
      <c r="G1812" s="15" t="s">
        <v>3397</v>
      </c>
      <c r="H1812" s="15" t="s">
        <v>136</v>
      </c>
      <c r="I1812" s="15" t="s">
        <v>243</v>
      </c>
      <c r="J1812" s="15" t="s">
        <v>150</v>
      </c>
      <c r="K1812" s="15" t="s">
        <v>3398</v>
      </c>
      <c r="L1812" s="15" t="n">
        <v>390</v>
      </c>
      <c r="M1812" s="15" t="n">
        <v>43</v>
      </c>
      <c r="N1812" s="15" t="n">
        <v>99</v>
      </c>
      <c r="O1812" s="15" t="n">
        <v>3</v>
      </c>
      <c r="P1812" s="15" t="n">
        <v>535</v>
      </c>
      <c r="Y1812" s="15" t="s">
        <v>142</v>
      </c>
      <c r="AB1812" s="15" t="s">
        <v>143</v>
      </c>
    </row>
    <row r="1813" customFormat="false" ht="15" hidden="false" customHeight="true" outlineLevel="0" collapsed="false">
      <c r="A1813" s="15" t="s">
        <v>3395</v>
      </c>
      <c r="B1813" s="15" t="s">
        <v>3396</v>
      </c>
      <c r="C1813" s="15" t="s">
        <v>217</v>
      </c>
      <c r="D1813" s="15" t="s">
        <v>235</v>
      </c>
      <c r="E1813" s="15" t="s">
        <v>136</v>
      </c>
      <c r="F1813" s="15" t="s">
        <v>137</v>
      </c>
      <c r="G1813" s="15" t="s">
        <v>3397</v>
      </c>
      <c r="H1813" s="15" t="s">
        <v>136</v>
      </c>
      <c r="I1813" s="15" t="s">
        <v>243</v>
      </c>
      <c r="J1813" s="15" t="s">
        <v>158</v>
      </c>
      <c r="K1813" s="15" t="s">
        <v>3399</v>
      </c>
      <c r="L1813" s="15" t="n">
        <v>12</v>
      </c>
      <c r="M1813" s="15" t="n">
        <v>7</v>
      </c>
      <c r="N1813" s="15" t="n">
        <v>176</v>
      </c>
      <c r="P1813" s="15" t="n">
        <v>195</v>
      </c>
      <c r="Y1813" s="15" t="s">
        <v>142</v>
      </c>
      <c r="AB1813" s="15" t="s">
        <v>143</v>
      </c>
    </row>
    <row r="1814" customFormat="false" ht="15" hidden="false" customHeight="true" outlineLevel="0" collapsed="false">
      <c r="A1814" s="15" t="s">
        <v>3395</v>
      </c>
      <c r="B1814" s="15" t="s">
        <v>3396</v>
      </c>
      <c r="C1814" s="15" t="s">
        <v>217</v>
      </c>
      <c r="D1814" s="15" t="s">
        <v>235</v>
      </c>
      <c r="E1814" s="15" t="s">
        <v>136</v>
      </c>
      <c r="F1814" s="15" t="s">
        <v>137</v>
      </c>
      <c r="G1814" s="15" t="s">
        <v>3397</v>
      </c>
      <c r="H1814" s="15" t="s">
        <v>136</v>
      </c>
      <c r="I1814" s="15" t="s">
        <v>243</v>
      </c>
      <c r="J1814" s="15" t="s">
        <v>169</v>
      </c>
      <c r="K1814" s="15" t="s">
        <v>3400</v>
      </c>
      <c r="O1814" s="15" t="n">
        <v>3</v>
      </c>
      <c r="P1814" s="15" t="n">
        <v>3</v>
      </c>
      <c r="Y1814" s="15" t="s">
        <v>142</v>
      </c>
      <c r="AB1814" s="15" t="s">
        <v>143</v>
      </c>
    </row>
    <row r="1815" customFormat="false" ht="15" hidden="false" customHeight="true" outlineLevel="0" collapsed="false">
      <c r="A1815" s="15" t="s">
        <v>3401</v>
      </c>
      <c r="B1815" s="15" t="s">
        <v>3402</v>
      </c>
      <c r="C1815" s="15" t="s">
        <v>148</v>
      </c>
      <c r="E1815" s="15" t="s">
        <v>136</v>
      </c>
      <c r="F1815" s="15" t="s">
        <v>137</v>
      </c>
      <c r="G1815" s="15" t="s">
        <v>1696</v>
      </c>
      <c r="H1815" s="15" t="s">
        <v>136</v>
      </c>
      <c r="I1815" s="15" t="s">
        <v>139</v>
      </c>
      <c r="J1815" s="15" t="s">
        <v>158</v>
      </c>
      <c r="K1815" s="15" t="s">
        <v>3403</v>
      </c>
      <c r="N1815" s="15" t="n">
        <v>1</v>
      </c>
      <c r="P1815" s="15" t="n">
        <v>1</v>
      </c>
      <c r="Y1815" s="15" t="s">
        <v>142</v>
      </c>
      <c r="AB1815" s="15" t="s">
        <v>143</v>
      </c>
    </row>
    <row r="1816" customFormat="false" ht="15" hidden="false" customHeight="true" outlineLevel="0" collapsed="false">
      <c r="A1816" s="15" t="s">
        <v>3404</v>
      </c>
      <c r="B1816" s="15" t="s">
        <v>3405</v>
      </c>
      <c r="C1816" s="15" t="s">
        <v>217</v>
      </c>
      <c r="D1816" s="15" t="s">
        <v>218</v>
      </c>
      <c r="E1816" s="15" t="s">
        <v>136</v>
      </c>
      <c r="F1816" s="15" t="s">
        <v>137</v>
      </c>
      <c r="G1816" s="15" t="s">
        <v>3406</v>
      </c>
      <c r="H1816" s="15" t="s">
        <v>136</v>
      </c>
      <c r="I1816" s="15" t="s">
        <v>243</v>
      </c>
      <c r="J1816" s="15" t="s">
        <v>140</v>
      </c>
      <c r="K1816" s="15" t="s">
        <v>3407</v>
      </c>
      <c r="M1816" s="15" t="n">
        <v>10</v>
      </c>
      <c r="P1816" s="15" t="n">
        <v>10</v>
      </c>
      <c r="Y1816" s="15" t="s">
        <v>142</v>
      </c>
      <c r="Z1816" s="15" t="n">
        <v>1</v>
      </c>
      <c r="AA1816" s="15" t="s">
        <v>277</v>
      </c>
      <c r="AB1816" s="15" t="s">
        <v>143</v>
      </c>
    </row>
    <row r="1817" customFormat="false" ht="15" hidden="false" customHeight="true" outlineLevel="0" collapsed="false">
      <c r="A1817" s="15" t="s">
        <v>3404</v>
      </c>
      <c r="B1817" s="15" t="s">
        <v>3405</v>
      </c>
      <c r="C1817" s="15" t="s">
        <v>217</v>
      </c>
      <c r="D1817" s="15" t="s">
        <v>218</v>
      </c>
      <c r="E1817" s="15" t="s">
        <v>136</v>
      </c>
      <c r="F1817" s="15" t="s">
        <v>137</v>
      </c>
      <c r="G1817" s="15" t="s">
        <v>3406</v>
      </c>
      <c r="H1817" s="15" t="s">
        <v>136</v>
      </c>
      <c r="I1817" s="15" t="s">
        <v>243</v>
      </c>
      <c r="J1817" s="15" t="s">
        <v>150</v>
      </c>
      <c r="K1817" s="15" t="s">
        <v>3408</v>
      </c>
      <c r="L1817" s="15" t="n">
        <v>246</v>
      </c>
      <c r="M1817" s="15" t="n">
        <v>101</v>
      </c>
      <c r="N1817" s="15" t="n">
        <v>146</v>
      </c>
      <c r="O1817" s="15" t="n">
        <v>20</v>
      </c>
      <c r="P1817" s="15" t="n">
        <v>513</v>
      </c>
      <c r="Y1817" s="15" t="s">
        <v>142</v>
      </c>
      <c r="Z1817" s="15" t="n">
        <v>1</v>
      </c>
      <c r="AA1817" s="15" t="s">
        <v>277</v>
      </c>
      <c r="AB1817" s="15" t="s">
        <v>143</v>
      </c>
    </row>
    <row r="1818" customFormat="false" ht="15" hidden="false" customHeight="true" outlineLevel="0" collapsed="false">
      <c r="A1818" s="15" t="s">
        <v>3404</v>
      </c>
      <c r="B1818" s="15" t="s">
        <v>3405</v>
      </c>
      <c r="C1818" s="15" t="s">
        <v>217</v>
      </c>
      <c r="D1818" s="15" t="s">
        <v>218</v>
      </c>
      <c r="E1818" s="15" t="s">
        <v>136</v>
      </c>
      <c r="F1818" s="15" t="s">
        <v>137</v>
      </c>
      <c r="G1818" s="15" t="s">
        <v>3406</v>
      </c>
      <c r="H1818" s="15" t="s">
        <v>136</v>
      </c>
      <c r="I1818" s="15" t="s">
        <v>243</v>
      </c>
      <c r="J1818" s="15" t="s">
        <v>158</v>
      </c>
      <c r="K1818" s="15" t="s">
        <v>3409</v>
      </c>
      <c r="L1818" s="15" t="n">
        <v>33</v>
      </c>
      <c r="M1818" s="15" t="n">
        <v>11</v>
      </c>
      <c r="N1818" s="15" t="n">
        <v>8</v>
      </c>
      <c r="P1818" s="15" t="n">
        <v>52</v>
      </c>
      <c r="Y1818" s="15" t="s">
        <v>142</v>
      </c>
      <c r="Z1818" s="15" t="n">
        <v>1</v>
      </c>
      <c r="AA1818" s="15" t="s">
        <v>277</v>
      </c>
      <c r="AB1818" s="15" t="s">
        <v>143</v>
      </c>
    </row>
    <row r="1819" customFormat="false" ht="15" hidden="false" customHeight="true" outlineLevel="0" collapsed="false">
      <c r="A1819" s="15" t="s">
        <v>3404</v>
      </c>
      <c r="B1819" s="15" t="s">
        <v>3405</v>
      </c>
      <c r="C1819" s="15" t="s">
        <v>217</v>
      </c>
      <c r="D1819" s="15" t="s">
        <v>218</v>
      </c>
      <c r="E1819" s="15" t="s">
        <v>136</v>
      </c>
      <c r="F1819" s="15" t="s">
        <v>137</v>
      </c>
      <c r="G1819" s="15" t="s">
        <v>3406</v>
      </c>
      <c r="H1819" s="15" t="s">
        <v>136</v>
      </c>
      <c r="I1819" s="15" t="s">
        <v>243</v>
      </c>
      <c r="J1819" s="15" t="s">
        <v>169</v>
      </c>
      <c r="K1819" s="15" t="s">
        <v>3410</v>
      </c>
      <c r="L1819" s="15" t="n">
        <v>2</v>
      </c>
      <c r="M1819" s="15" t="n">
        <v>1</v>
      </c>
      <c r="P1819" s="15" t="n">
        <v>3</v>
      </c>
      <c r="Y1819" s="15" t="s">
        <v>142</v>
      </c>
      <c r="Z1819" s="15" t="n">
        <v>1</v>
      </c>
      <c r="AA1819" s="15" t="s">
        <v>277</v>
      </c>
      <c r="AB1819" s="15" t="s">
        <v>143</v>
      </c>
    </row>
    <row r="1820" customFormat="false" ht="15" hidden="false" customHeight="true" outlineLevel="0" collapsed="false">
      <c r="A1820" s="15" t="s">
        <v>3411</v>
      </c>
      <c r="B1820" s="15" t="s">
        <v>3412</v>
      </c>
      <c r="C1820" s="15" t="s">
        <v>217</v>
      </c>
      <c r="D1820" s="15" t="s">
        <v>235</v>
      </c>
      <c r="E1820" s="15" t="s">
        <v>136</v>
      </c>
      <c r="F1820" s="15" t="s">
        <v>137</v>
      </c>
      <c r="G1820" s="15" t="s">
        <v>231</v>
      </c>
      <c r="H1820" s="15" t="s">
        <v>136</v>
      </c>
      <c r="I1820" s="15" t="s">
        <v>243</v>
      </c>
      <c r="J1820" s="15" t="s">
        <v>140</v>
      </c>
      <c r="K1820" s="15" t="s">
        <v>3413</v>
      </c>
      <c r="L1820" s="15" t="n">
        <v>80</v>
      </c>
      <c r="M1820" s="15" t="n">
        <v>28</v>
      </c>
      <c r="N1820" s="15" t="n">
        <v>7</v>
      </c>
      <c r="P1820" s="15" t="n">
        <v>115</v>
      </c>
      <c r="Y1820" s="15" t="s">
        <v>156</v>
      </c>
      <c r="AB1820" s="15" t="s">
        <v>143</v>
      </c>
    </row>
    <row r="1821" customFormat="false" ht="15" hidden="false" customHeight="true" outlineLevel="0" collapsed="false">
      <c r="A1821" s="15" t="s">
        <v>3411</v>
      </c>
      <c r="B1821" s="15" t="s">
        <v>3412</v>
      </c>
      <c r="C1821" s="15" t="s">
        <v>217</v>
      </c>
      <c r="D1821" s="15" t="s">
        <v>235</v>
      </c>
      <c r="E1821" s="15" t="s">
        <v>136</v>
      </c>
      <c r="F1821" s="15" t="s">
        <v>137</v>
      </c>
      <c r="G1821" s="15" t="s">
        <v>231</v>
      </c>
      <c r="H1821" s="15" t="s">
        <v>136</v>
      </c>
      <c r="I1821" s="15" t="s">
        <v>243</v>
      </c>
      <c r="J1821" s="15" t="s">
        <v>144</v>
      </c>
      <c r="K1821" s="15" t="s">
        <v>3414</v>
      </c>
      <c r="L1821" s="15" t="n">
        <v>8</v>
      </c>
      <c r="P1821" s="15" t="n">
        <v>8</v>
      </c>
      <c r="Y1821" s="15" t="s">
        <v>156</v>
      </c>
      <c r="AB1821" s="15" t="s">
        <v>143</v>
      </c>
    </row>
    <row r="1822" customFormat="false" ht="15" hidden="false" customHeight="true" outlineLevel="0" collapsed="false">
      <c r="A1822" s="15" t="s">
        <v>3411</v>
      </c>
      <c r="B1822" s="15" t="s">
        <v>3412</v>
      </c>
      <c r="C1822" s="15" t="s">
        <v>217</v>
      </c>
      <c r="D1822" s="15" t="s">
        <v>235</v>
      </c>
      <c r="E1822" s="15" t="s">
        <v>136</v>
      </c>
      <c r="F1822" s="15" t="s">
        <v>137</v>
      </c>
      <c r="G1822" s="15" t="s">
        <v>231</v>
      </c>
      <c r="H1822" s="15" t="s">
        <v>136</v>
      </c>
      <c r="I1822" s="15" t="s">
        <v>243</v>
      </c>
      <c r="J1822" s="15" t="s">
        <v>150</v>
      </c>
      <c r="K1822" s="15" t="s">
        <v>3415</v>
      </c>
      <c r="L1822" s="15" t="n">
        <v>127</v>
      </c>
      <c r="M1822" s="15" t="n">
        <v>169</v>
      </c>
      <c r="N1822" s="15" t="n">
        <v>42</v>
      </c>
      <c r="O1822" s="15" t="n">
        <v>8</v>
      </c>
      <c r="P1822" s="15" t="n">
        <v>346</v>
      </c>
      <c r="Y1822" s="15" t="s">
        <v>156</v>
      </c>
      <c r="AB1822" s="15" t="s">
        <v>143</v>
      </c>
    </row>
    <row r="1823" customFormat="false" ht="15" hidden="false" customHeight="true" outlineLevel="0" collapsed="false">
      <c r="A1823" s="15" t="s">
        <v>3411</v>
      </c>
      <c r="B1823" s="15" t="s">
        <v>3412</v>
      </c>
      <c r="C1823" s="15" t="s">
        <v>217</v>
      </c>
      <c r="D1823" s="15" t="s">
        <v>235</v>
      </c>
      <c r="E1823" s="15" t="s">
        <v>136</v>
      </c>
      <c r="F1823" s="15" t="s">
        <v>137</v>
      </c>
      <c r="G1823" s="15" t="s">
        <v>231</v>
      </c>
      <c r="H1823" s="15" t="s">
        <v>136</v>
      </c>
      <c r="I1823" s="15" t="s">
        <v>243</v>
      </c>
      <c r="J1823" s="15" t="s">
        <v>166</v>
      </c>
      <c r="K1823" s="15" t="s">
        <v>3416</v>
      </c>
      <c r="L1823" s="15" t="n">
        <v>1</v>
      </c>
      <c r="P1823" s="15" t="n">
        <v>1</v>
      </c>
      <c r="Y1823" s="15" t="s">
        <v>156</v>
      </c>
      <c r="AB1823" s="15" t="s">
        <v>143</v>
      </c>
    </row>
    <row r="1824" customFormat="false" ht="15" hidden="false" customHeight="true" outlineLevel="0" collapsed="false">
      <c r="A1824" s="15" t="s">
        <v>3411</v>
      </c>
      <c r="B1824" s="15" t="s">
        <v>3412</v>
      </c>
      <c r="C1824" s="15" t="s">
        <v>217</v>
      </c>
      <c r="D1824" s="15" t="s">
        <v>235</v>
      </c>
      <c r="E1824" s="15" t="s">
        <v>136</v>
      </c>
      <c r="F1824" s="15" t="s">
        <v>137</v>
      </c>
      <c r="G1824" s="15" t="s">
        <v>231</v>
      </c>
      <c r="H1824" s="15" t="s">
        <v>136</v>
      </c>
      <c r="I1824" s="15" t="s">
        <v>243</v>
      </c>
      <c r="J1824" s="15" t="s">
        <v>158</v>
      </c>
      <c r="K1824" s="15" t="s">
        <v>3417</v>
      </c>
      <c r="L1824" s="15" t="n">
        <v>9</v>
      </c>
      <c r="M1824" s="15" t="n">
        <v>5</v>
      </c>
      <c r="N1824" s="15" t="n">
        <v>8</v>
      </c>
      <c r="P1824" s="15" t="n">
        <v>22</v>
      </c>
      <c r="Y1824" s="15" t="s">
        <v>156</v>
      </c>
      <c r="AB1824" s="15" t="s">
        <v>143</v>
      </c>
    </row>
    <row r="1825" customFormat="false" ht="15" hidden="false" customHeight="true" outlineLevel="0" collapsed="false">
      <c r="A1825" s="15" t="s">
        <v>3418</v>
      </c>
      <c r="B1825" s="15" t="s">
        <v>3419</v>
      </c>
      <c r="C1825" s="15" t="s">
        <v>217</v>
      </c>
      <c r="D1825" s="15" t="s">
        <v>235</v>
      </c>
      <c r="E1825" s="15" t="s">
        <v>136</v>
      </c>
      <c r="F1825" s="15" t="s">
        <v>137</v>
      </c>
      <c r="G1825" s="15" t="s">
        <v>136</v>
      </c>
      <c r="H1825" s="15" t="s">
        <v>136</v>
      </c>
      <c r="I1825" s="15" t="s">
        <v>139</v>
      </c>
      <c r="J1825" s="15" t="s">
        <v>150</v>
      </c>
      <c r="K1825" s="15" t="s">
        <v>3420</v>
      </c>
      <c r="N1825" s="15" t="n">
        <v>7</v>
      </c>
      <c r="O1825" s="15" t="n">
        <v>2</v>
      </c>
      <c r="P1825" s="15" t="n">
        <v>9</v>
      </c>
      <c r="Y1825" s="15" t="s">
        <v>142</v>
      </c>
      <c r="AB1825" s="15" t="s">
        <v>143</v>
      </c>
    </row>
    <row r="1826" customFormat="false" ht="15" hidden="false" customHeight="true" outlineLevel="0" collapsed="false">
      <c r="A1826" s="15" t="s">
        <v>3421</v>
      </c>
      <c r="B1826" s="15" t="s">
        <v>3422</v>
      </c>
      <c r="C1826" s="15" t="s">
        <v>217</v>
      </c>
      <c r="D1826" s="15" t="s">
        <v>235</v>
      </c>
      <c r="E1826" s="15" t="s">
        <v>136</v>
      </c>
      <c r="F1826" s="15" t="s">
        <v>137</v>
      </c>
      <c r="G1826" s="15" t="s">
        <v>219</v>
      </c>
      <c r="H1826" s="15" t="s">
        <v>136</v>
      </c>
      <c r="I1826" s="15" t="s">
        <v>243</v>
      </c>
      <c r="J1826" s="15" t="s">
        <v>140</v>
      </c>
      <c r="K1826" s="15" t="s">
        <v>3423</v>
      </c>
      <c r="L1826" s="15" t="n">
        <v>64</v>
      </c>
      <c r="M1826" s="15" t="n">
        <v>33</v>
      </c>
      <c r="N1826" s="15" t="n">
        <v>18</v>
      </c>
      <c r="O1826" s="15" t="n">
        <v>2</v>
      </c>
      <c r="P1826" s="15" t="n">
        <v>117</v>
      </c>
      <c r="Y1826" s="15" t="s">
        <v>142</v>
      </c>
      <c r="AB1826" s="15" t="s">
        <v>143</v>
      </c>
    </row>
    <row r="1827" customFormat="false" ht="15" hidden="false" customHeight="true" outlineLevel="0" collapsed="false">
      <c r="A1827" s="15" t="s">
        <v>3421</v>
      </c>
      <c r="B1827" s="15" t="s">
        <v>3422</v>
      </c>
      <c r="C1827" s="15" t="s">
        <v>217</v>
      </c>
      <c r="D1827" s="15" t="s">
        <v>235</v>
      </c>
      <c r="E1827" s="15" t="s">
        <v>136</v>
      </c>
      <c r="F1827" s="15" t="s">
        <v>137</v>
      </c>
      <c r="G1827" s="15" t="s">
        <v>219</v>
      </c>
      <c r="H1827" s="15" t="s">
        <v>136</v>
      </c>
      <c r="I1827" s="15" t="s">
        <v>243</v>
      </c>
      <c r="J1827" s="15" t="s">
        <v>144</v>
      </c>
      <c r="K1827" s="15" t="s">
        <v>3424</v>
      </c>
      <c r="M1827" s="15" t="n">
        <v>22</v>
      </c>
      <c r="P1827" s="15" t="n">
        <v>22</v>
      </c>
      <c r="Y1827" s="15" t="s">
        <v>142</v>
      </c>
      <c r="AB1827" s="15" t="s">
        <v>143</v>
      </c>
    </row>
    <row r="1828" customFormat="false" ht="15" hidden="false" customHeight="true" outlineLevel="0" collapsed="false">
      <c r="A1828" s="15" t="s">
        <v>3421</v>
      </c>
      <c r="B1828" s="15" t="s">
        <v>3422</v>
      </c>
      <c r="C1828" s="15" t="s">
        <v>217</v>
      </c>
      <c r="D1828" s="15" t="s">
        <v>235</v>
      </c>
      <c r="E1828" s="15" t="s">
        <v>136</v>
      </c>
      <c r="F1828" s="15" t="s">
        <v>137</v>
      </c>
      <c r="G1828" s="15" t="s">
        <v>219</v>
      </c>
      <c r="H1828" s="15" t="s">
        <v>136</v>
      </c>
      <c r="I1828" s="15" t="s">
        <v>243</v>
      </c>
      <c r="J1828" s="15" t="s">
        <v>150</v>
      </c>
      <c r="K1828" s="15" t="s">
        <v>3425</v>
      </c>
      <c r="L1828" s="15" t="n">
        <v>181</v>
      </c>
      <c r="M1828" s="15" t="n">
        <v>1384</v>
      </c>
      <c r="N1828" s="15" t="n">
        <v>1350</v>
      </c>
      <c r="O1828" s="15" t="n">
        <v>158</v>
      </c>
      <c r="P1828" s="15" t="n">
        <v>3073</v>
      </c>
      <c r="Y1828" s="15" t="s">
        <v>142</v>
      </c>
      <c r="AB1828" s="15" t="s">
        <v>143</v>
      </c>
    </row>
    <row r="1829" customFormat="false" ht="15" hidden="false" customHeight="true" outlineLevel="0" collapsed="false">
      <c r="A1829" s="15" t="s">
        <v>3421</v>
      </c>
      <c r="B1829" s="15" t="s">
        <v>3422</v>
      </c>
      <c r="C1829" s="15" t="s">
        <v>217</v>
      </c>
      <c r="D1829" s="15" t="s">
        <v>235</v>
      </c>
      <c r="E1829" s="15" t="s">
        <v>136</v>
      </c>
      <c r="F1829" s="15" t="s">
        <v>137</v>
      </c>
      <c r="G1829" s="15" t="s">
        <v>219</v>
      </c>
      <c r="H1829" s="15" t="s">
        <v>136</v>
      </c>
      <c r="I1829" s="15" t="s">
        <v>243</v>
      </c>
      <c r="J1829" s="15" t="s">
        <v>166</v>
      </c>
      <c r="K1829" s="15" t="s">
        <v>3426</v>
      </c>
      <c r="M1829" s="15" t="n">
        <v>85</v>
      </c>
      <c r="N1829" s="15" t="n">
        <v>166</v>
      </c>
      <c r="P1829" s="15" t="n">
        <v>251</v>
      </c>
      <c r="Y1829" s="15" t="s">
        <v>142</v>
      </c>
      <c r="AB1829" s="15" t="s">
        <v>143</v>
      </c>
    </row>
    <row r="1830" customFormat="false" ht="15" hidden="false" customHeight="true" outlineLevel="0" collapsed="false">
      <c r="A1830" s="15" t="s">
        <v>3421</v>
      </c>
      <c r="B1830" s="15" t="s">
        <v>3422</v>
      </c>
      <c r="C1830" s="15" t="s">
        <v>217</v>
      </c>
      <c r="D1830" s="15" t="s">
        <v>235</v>
      </c>
      <c r="E1830" s="15" t="s">
        <v>136</v>
      </c>
      <c r="F1830" s="15" t="s">
        <v>137</v>
      </c>
      <c r="G1830" s="15" t="s">
        <v>219</v>
      </c>
      <c r="H1830" s="15" t="s">
        <v>136</v>
      </c>
      <c r="I1830" s="15" t="s">
        <v>243</v>
      </c>
      <c r="J1830" s="15" t="s">
        <v>158</v>
      </c>
      <c r="K1830" s="15" t="s">
        <v>3427</v>
      </c>
      <c r="L1830" s="15" t="n">
        <v>5</v>
      </c>
      <c r="M1830" s="15" t="n">
        <v>18</v>
      </c>
      <c r="N1830" s="15" t="n">
        <v>31</v>
      </c>
      <c r="O1830" s="15" t="n">
        <v>13</v>
      </c>
      <c r="P1830" s="15" t="n">
        <v>67</v>
      </c>
      <c r="Y1830" s="15" t="s">
        <v>142</v>
      </c>
      <c r="AB1830" s="15" t="s">
        <v>143</v>
      </c>
    </row>
    <row r="1831" customFormat="false" ht="15" hidden="false" customHeight="true" outlineLevel="0" collapsed="false">
      <c r="A1831" s="15" t="s">
        <v>3421</v>
      </c>
      <c r="B1831" s="15" t="s">
        <v>3422</v>
      </c>
      <c r="C1831" s="15" t="s">
        <v>217</v>
      </c>
      <c r="D1831" s="15" t="s">
        <v>235</v>
      </c>
      <c r="E1831" s="15" t="s">
        <v>136</v>
      </c>
      <c r="F1831" s="15" t="s">
        <v>137</v>
      </c>
      <c r="G1831" s="15" t="s">
        <v>219</v>
      </c>
      <c r="H1831" s="15" t="s">
        <v>136</v>
      </c>
      <c r="I1831" s="15" t="s">
        <v>243</v>
      </c>
      <c r="J1831" s="15" t="s">
        <v>169</v>
      </c>
      <c r="K1831" s="15" t="s">
        <v>3428</v>
      </c>
      <c r="N1831" s="15" t="n">
        <v>17</v>
      </c>
      <c r="P1831" s="15" t="n">
        <v>17</v>
      </c>
      <c r="Y1831" s="15" t="s">
        <v>142</v>
      </c>
      <c r="AB1831" s="15" t="s">
        <v>143</v>
      </c>
    </row>
    <row r="1832" customFormat="false" ht="15" hidden="false" customHeight="true" outlineLevel="0" collapsed="false">
      <c r="A1832" s="15" t="s">
        <v>3429</v>
      </c>
      <c r="B1832" s="15" t="s">
        <v>3430</v>
      </c>
      <c r="C1832" s="15" t="s">
        <v>134</v>
      </c>
      <c r="D1832" s="15" t="s">
        <v>135</v>
      </c>
      <c r="E1832" s="15" t="s">
        <v>136</v>
      </c>
      <c r="F1832" s="15" t="s">
        <v>137</v>
      </c>
      <c r="G1832" s="15" t="s">
        <v>2067</v>
      </c>
      <c r="H1832" s="15" t="s">
        <v>136</v>
      </c>
      <c r="I1832" s="15" t="s">
        <v>139</v>
      </c>
      <c r="J1832" s="15" t="s">
        <v>140</v>
      </c>
      <c r="K1832" s="15" t="s">
        <v>3431</v>
      </c>
      <c r="O1832" s="15" t="n">
        <v>6</v>
      </c>
      <c r="P1832" s="15" t="n">
        <v>6</v>
      </c>
      <c r="Y1832" s="15" t="s">
        <v>156</v>
      </c>
      <c r="AB1832" s="15" t="s">
        <v>143</v>
      </c>
    </row>
    <row r="1833" customFormat="false" ht="15" hidden="false" customHeight="true" outlineLevel="0" collapsed="false">
      <c r="A1833" s="15" t="s">
        <v>3429</v>
      </c>
      <c r="B1833" s="15" t="s">
        <v>3430</v>
      </c>
      <c r="C1833" s="15" t="s">
        <v>134</v>
      </c>
      <c r="D1833" s="15" t="s">
        <v>135</v>
      </c>
      <c r="E1833" s="15" t="s">
        <v>136</v>
      </c>
      <c r="F1833" s="15" t="s">
        <v>137</v>
      </c>
      <c r="G1833" s="15" t="s">
        <v>2067</v>
      </c>
      <c r="H1833" s="15" t="s">
        <v>136</v>
      </c>
      <c r="I1833" s="15" t="s">
        <v>139</v>
      </c>
      <c r="J1833" s="15" t="s">
        <v>150</v>
      </c>
      <c r="K1833" s="15" t="s">
        <v>3432</v>
      </c>
      <c r="N1833" s="15" t="n">
        <v>13</v>
      </c>
      <c r="O1833" s="15" t="n">
        <v>5</v>
      </c>
      <c r="P1833" s="15" t="n">
        <v>18</v>
      </c>
      <c r="Y1833" s="15" t="s">
        <v>156</v>
      </c>
      <c r="AB1833" s="15" t="s">
        <v>143</v>
      </c>
    </row>
    <row r="1834" customFormat="false" ht="15" hidden="false" customHeight="true" outlineLevel="0" collapsed="false">
      <c r="A1834" s="15" t="s">
        <v>3433</v>
      </c>
      <c r="B1834" s="15" t="s">
        <v>3434</v>
      </c>
      <c r="C1834" s="15" t="s">
        <v>148</v>
      </c>
      <c r="E1834" s="15" t="s">
        <v>136</v>
      </c>
      <c r="F1834" s="15" t="s">
        <v>137</v>
      </c>
      <c r="G1834" s="15" t="s">
        <v>3435</v>
      </c>
      <c r="H1834" s="15" t="s">
        <v>136</v>
      </c>
      <c r="I1834" s="15" t="s">
        <v>139</v>
      </c>
      <c r="J1834" s="15" t="s">
        <v>150</v>
      </c>
      <c r="K1834" s="15" t="s">
        <v>3436</v>
      </c>
      <c r="L1834" s="15" t="n">
        <v>2</v>
      </c>
      <c r="M1834" s="15" t="n">
        <v>24</v>
      </c>
      <c r="P1834" s="15" t="n">
        <v>26</v>
      </c>
      <c r="Y1834" s="15" t="s">
        <v>142</v>
      </c>
      <c r="AB1834" s="15" t="s">
        <v>143</v>
      </c>
    </row>
    <row r="1835" customFormat="false" ht="15" hidden="false" customHeight="true" outlineLevel="0" collapsed="false">
      <c r="A1835" s="15" t="s">
        <v>3437</v>
      </c>
      <c r="B1835" s="15" t="s">
        <v>3438</v>
      </c>
      <c r="C1835" s="15" t="s">
        <v>148</v>
      </c>
      <c r="E1835" s="15" t="s">
        <v>136</v>
      </c>
      <c r="F1835" s="15" t="s">
        <v>137</v>
      </c>
      <c r="G1835" s="15" t="s">
        <v>154</v>
      </c>
      <c r="H1835" s="15" t="s">
        <v>136</v>
      </c>
      <c r="I1835" s="15" t="s">
        <v>139</v>
      </c>
      <c r="J1835" s="15" t="s">
        <v>169</v>
      </c>
      <c r="K1835" s="15" t="s">
        <v>3439</v>
      </c>
      <c r="O1835" s="15" t="n">
        <v>22</v>
      </c>
      <c r="P1835" s="15" t="n">
        <v>22</v>
      </c>
      <c r="Y1835" s="15" t="s">
        <v>156</v>
      </c>
      <c r="AB1835" s="15" t="s">
        <v>143</v>
      </c>
    </row>
    <row r="1836" customFormat="false" ht="15" hidden="false" customHeight="true" outlineLevel="0" collapsed="false">
      <c r="A1836" s="15" t="s">
        <v>3440</v>
      </c>
      <c r="B1836" s="15" t="s">
        <v>3441</v>
      </c>
      <c r="C1836" s="15" t="s">
        <v>217</v>
      </c>
      <c r="D1836" s="15" t="s">
        <v>274</v>
      </c>
      <c r="E1836" s="15" t="s">
        <v>136</v>
      </c>
      <c r="F1836" s="15" t="s">
        <v>137</v>
      </c>
      <c r="G1836" s="15" t="s">
        <v>1626</v>
      </c>
      <c r="H1836" s="15" t="s">
        <v>136</v>
      </c>
      <c r="I1836" s="15" t="s">
        <v>243</v>
      </c>
      <c r="J1836" s="15" t="s">
        <v>150</v>
      </c>
      <c r="K1836" s="15" t="s">
        <v>3442</v>
      </c>
      <c r="M1836" s="15" t="n">
        <v>112</v>
      </c>
      <c r="N1836" s="15" t="n">
        <v>256</v>
      </c>
      <c r="O1836" s="15" t="n">
        <v>15</v>
      </c>
      <c r="P1836" s="15" t="n">
        <v>383</v>
      </c>
      <c r="Y1836" s="15" t="s">
        <v>142</v>
      </c>
      <c r="AB1836" s="15" t="s">
        <v>143</v>
      </c>
    </row>
    <row r="1837" customFormat="false" ht="15" hidden="false" customHeight="true" outlineLevel="0" collapsed="false">
      <c r="A1837" s="15" t="s">
        <v>3440</v>
      </c>
      <c r="B1837" s="15" t="s">
        <v>3441</v>
      </c>
      <c r="C1837" s="15" t="s">
        <v>217</v>
      </c>
      <c r="D1837" s="15" t="s">
        <v>274</v>
      </c>
      <c r="E1837" s="15" t="s">
        <v>136</v>
      </c>
      <c r="F1837" s="15" t="s">
        <v>137</v>
      </c>
      <c r="G1837" s="15" t="s">
        <v>1626</v>
      </c>
      <c r="H1837" s="15" t="s">
        <v>136</v>
      </c>
      <c r="I1837" s="15" t="s">
        <v>243</v>
      </c>
      <c r="J1837" s="15" t="s">
        <v>158</v>
      </c>
      <c r="K1837" s="15" t="s">
        <v>3443</v>
      </c>
      <c r="M1837" s="15" t="n">
        <v>1</v>
      </c>
      <c r="N1837" s="15" t="n">
        <v>30</v>
      </c>
      <c r="P1837" s="15" t="n">
        <v>31</v>
      </c>
      <c r="Y1837" s="15" t="s">
        <v>142</v>
      </c>
      <c r="AB1837" s="15" t="s">
        <v>143</v>
      </c>
    </row>
    <row r="1838" customFormat="false" ht="15" hidden="false" customHeight="true" outlineLevel="0" collapsed="false">
      <c r="A1838" s="15" t="s">
        <v>3444</v>
      </c>
      <c r="B1838" s="15" t="s">
        <v>3445</v>
      </c>
      <c r="C1838" s="15" t="s">
        <v>134</v>
      </c>
      <c r="D1838" s="15" t="s">
        <v>135</v>
      </c>
      <c r="E1838" s="15" t="s">
        <v>136</v>
      </c>
      <c r="F1838" s="15" t="s">
        <v>137</v>
      </c>
      <c r="G1838" s="15" t="s">
        <v>473</v>
      </c>
      <c r="H1838" s="15" t="s">
        <v>136</v>
      </c>
      <c r="I1838" s="15" t="s">
        <v>139</v>
      </c>
      <c r="J1838" s="15" t="s">
        <v>166</v>
      </c>
      <c r="K1838" s="15" t="s">
        <v>3446</v>
      </c>
      <c r="O1838" s="15" t="n">
        <v>38</v>
      </c>
      <c r="P1838" s="15" t="n">
        <v>38</v>
      </c>
      <c r="Y1838" s="15" t="s">
        <v>142</v>
      </c>
      <c r="AB1838" s="15" t="s">
        <v>143</v>
      </c>
    </row>
    <row r="1839" customFormat="false" ht="15" hidden="false" customHeight="true" outlineLevel="0" collapsed="false">
      <c r="A1839" s="15" t="s">
        <v>3447</v>
      </c>
      <c r="B1839" s="15" t="s">
        <v>3448</v>
      </c>
      <c r="C1839" s="15" t="s">
        <v>148</v>
      </c>
      <c r="E1839" s="15" t="s">
        <v>136</v>
      </c>
      <c r="F1839" s="15" t="s">
        <v>137</v>
      </c>
      <c r="G1839" s="15" t="s">
        <v>3449</v>
      </c>
      <c r="H1839" s="15" t="s">
        <v>136</v>
      </c>
      <c r="I1839" s="15" t="s">
        <v>139</v>
      </c>
      <c r="J1839" s="15" t="s">
        <v>140</v>
      </c>
      <c r="K1839" s="15" t="s">
        <v>3450</v>
      </c>
      <c r="L1839" s="15" t="n">
        <v>3</v>
      </c>
      <c r="P1839" s="15" t="n">
        <v>3</v>
      </c>
      <c r="Y1839" s="15" t="s">
        <v>142</v>
      </c>
      <c r="AB1839" s="15" t="s">
        <v>143</v>
      </c>
    </row>
    <row r="1840" customFormat="false" ht="15" hidden="false" customHeight="true" outlineLevel="0" collapsed="false">
      <c r="A1840" s="15" t="s">
        <v>3447</v>
      </c>
      <c r="B1840" s="15" t="s">
        <v>3448</v>
      </c>
      <c r="C1840" s="15" t="s">
        <v>148</v>
      </c>
      <c r="E1840" s="15" t="s">
        <v>136</v>
      </c>
      <c r="F1840" s="15" t="s">
        <v>137</v>
      </c>
      <c r="G1840" s="15" t="s">
        <v>3449</v>
      </c>
      <c r="H1840" s="15" t="s">
        <v>136</v>
      </c>
      <c r="I1840" s="15" t="s">
        <v>139</v>
      </c>
      <c r="J1840" s="15" t="s">
        <v>150</v>
      </c>
      <c r="K1840" s="15" t="s">
        <v>3451</v>
      </c>
      <c r="L1840" s="15" t="n">
        <v>1</v>
      </c>
      <c r="P1840" s="15" t="n">
        <v>1</v>
      </c>
      <c r="Y1840" s="15" t="s">
        <v>142</v>
      </c>
      <c r="AB1840" s="15" t="s">
        <v>143</v>
      </c>
    </row>
    <row r="1841" customFormat="false" ht="15" hidden="false" customHeight="true" outlineLevel="0" collapsed="false">
      <c r="A1841" s="15" t="s">
        <v>3447</v>
      </c>
      <c r="B1841" s="15" t="s">
        <v>3448</v>
      </c>
      <c r="C1841" s="15" t="s">
        <v>148</v>
      </c>
      <c r="E1841" s="15" t="s">
        <v>136</v>
      </c>
      <c r="F1841" s="15" t="s">
        <v>137</v>
      </c>
      <c r="G1841" s="15" t="s">
        <v>3449</v>
      </c>
      <c r="H1841" s="15" t="s">
        <v>136</v>
      </c>
      <c r="I1841" s="15" t="s">
        <v>139</v>
      </c>
      <c r="J1841" s="15" t="s">
        <v>158</v>
      </c>
      <c r="K1841" s="15" t="s">
        <v>3452</v>
      </c>
      <c r="L1841" s="15" t="n">
        <v>4</v>
      </c>
      <c r="P1841" s="15" t="n">
        <v>4</v>
      </c>
      <c r="Y1841" s="15" t="s">
        <v>142</v>
      </c>
      <c r="AB1841" s="15" t="s">
        <v>143</v>
      </c>
    </row>
    <row r="1842" customFormat="false" ht="15" hidden="false" customHeight="true" outlineLevel="0" collapsed="false">
      <c r="A1842" s="15" t="s">
        <v>3453</v>
      </c>
      <c r="B1842" s="15" t="s">
        <v>3454</v>
      </c>
      <c r="C1842" s="15" t="s">
        <v>217</v>
      </c>
      <c r="D1842" s="15" t="s">
        <v>235</v>
      </c>
      <c r="E1842" s="15" t="s">
        <v>136</v>
      </c>
      <c r="F1842" s="15" t="s">
        <v>137</v>
      </c>
      <c r="G1842" s="15" t="s">
        <v>308</v>
      </c>
      <c r="H1842" s="15" t="s">
        <v>136</v>
      </c>
      <c r="I1842" s="15" t="s">
        <v>243</v>
      </c>
      <c r="J1842" s="15" t="s">
        <v>150</v>
      </c>
      <c r="K1842" s="15" t="s">
        <v>3455</v>
      </c>
      <c r="L1842" s="15" t="n">
        <v>103</v>
      </c>
      <c r="M1842" s="15" t="n">
        <v>239</v>
      </c>
      <c r="N1842" s="15" t="n">
        <v>604</v>
      </c>
      <c r="O1842" s="15" t="n">
        <v>19</v>
      </c>
      <c r="P1842" s="15" t="n">
        <v>965</v>
      </c>
      <c r="Y1842" s="15" t="s">
        <v>142</v>
      </c>
      <c r="AB1842" s="15" t="s">
        <v>143</v>
      </c>
    </row>
    <row r="1843" customFormat="false" ht="15" hidden="false" customHeight="true" outlineLevel="0" collapsed="false">
      <c r="A1843" s="15" t="s">
        <v>3453</v>
      </c>
      <c r="B1843" s="15" t="s">
        <v>3454</v>
      </c>
      <c r="C1843" s="15" t="s">
        <v>217</v>
      </c>
      <c r="D1843" s="15" t="s">
        <v>235</v>
      </c>
      <c r="E1843" s="15" t="s">
        <v>136</v>
      </c>
      <c r="F1843" s="15" t="s">
        <v>137</v>
      </c>
      <c r="G1843" s="15" t="s">
        <v>308</v>
      </c>
      <c r="H1843" s="15" t="s">
        <v>136</v>
      </c>
      <c r="I1843" s="15" t="s">
        <v>243</v>
      </c>
      <c r="J1843" s="15" t="s">
        <v>158</v>
      </c>
      <c r="K1843" s="15" t="s">
        <v>3456</v>
      </c>
      <c r="L1843" s="15" t="n">
        <v>2</v>
      </c>
      <c r="M1843" s="15" t="n">
        <v>18</v>
      </c>
      <c r="N1843" s="15" t="n">
        <v>559</v>
      </c>
      <c r="O1843" s="15" t="n">
        <v>1</v>
      </c>
      <c r="P1843" s="15" t="n">
        <v>580</v>
      </c>
      <c r="Y1843" s="15" t="s">
        <v>142</v>
      </c>
      <c r="AB1843" s="15" t="s">
        <v>143</v>
      </c>
    </row>
    <row r="1844" customFormat="false" ht="15" hidden="false" customHeight="true" outlineLevel="0" collapsed="false">
      <c r="A1844" s="15" t="s">
        <v>3453</v>
      </c>
      <c r="B1844" s="15" t="s">
        <v>3454</v>
      </c>
      <c r="C1844" s="15" t="s">
        <v>217</v>
      </c>
      <c r="D1844" s="15" t="s">
        <v>235</v>
      </c>
      <c r="E1844" s="15" t="s">
        <v>136</v>
      </c>
      <c r="F1844" s="15" t="s">
        <v>137</v>
      </c>
      <c r="G1844" s="15" t="s">
        <v>308</v>
      </c>
      <c r="H1844" s="15" t="s">
        <v>136</v>
      </c>
      <c r="I1844" s="15" t="s">
        <v>243</v>
      </c>
      <c r="J1844" s="15" t="s">
        <v>169</v>
      </c>
      <c r="K1844" s="15" t="s">
        <v>3457</v>
      </c>
      <c r="L1844" s="15" t="n">
        <v>1</v>
      </c>
      <c r="P1844" s="15" t="n">
        <v>1</v>
      </c>
      <c r="Y1844" s="15" t="s">
        <v>142</v>
      </c>
      <c r="AB1844" s="15" t="s">
        <v>143</v>
      </c>
    </row>
    <row r="1845" customFormat="false" ht="15" hidden="false" customHeight="true" outlineLevel="0" collapsed="false">
      <c r="A1845" s="15" t="s">
        <v>3458</v>
      </c>
      <c r="B1845" s="15" t="s">
        <v>3459</v>
      </c>
      <c r="C1845" s="15" t="s">
        <v>134</v>
      </c>
      <c r="D1845" s="15" t="s">
        <v>135</v>
      </c>
      <c r="E1845" s="15" t="s">
        <v>136</v>
      </c>
      <c r="F1845" s="15" t="s">
        <v>137</v>
      </c>
      <c r="G1845" s="15" t="s">
        <v>3460</v>
      </c>
      <c r="H1845" s="15" t="s">
        <v>136</v>
      </c>
      <c r="I1845" s="15" t="s">
        <v>139</v>
      </c>
      <c r="J1845" s="15" t="s">
        <v>150</v>
      </c>
      <c r="K1845" s="15" t="s">
        <v>3461</v>
      </c>
      <c r="L1845" s="15" t="n">
        <v>3</v>
      </c>
      <c r="N1845" s="15" t="n">
        <v>3</v>
      </c>
      <c r="P1845" s="15" t="n">
        <v>6</v>
      </c>
      <c r="Y1845" s="15" t="s">
        <v>142</v>
      </c>
      <c r="AB1845" s="15" t="s">
        <v>143</v>
      </c>
    </row>
    <row r="1846" customFormat="false" ht="15" hidden="false" customHeight="true" outlineLevel="0" collapsed="false">
      <c r="A1846" s="15" t="s">
        <v>3462</v>
      </c>
      <c r="B1846" s="15" t="s">
        <v>3463</v>
      </c>
      <c r="C1846" s="15" t="s">
        <v>217</v>
      </c>
      <c r="D1846" s="15" t="s">
        <v>235</v>
      </c>
      <c r="E1846" s="15" t="s">
        <v>136</v>
      </c>
      <c r="F1846" s="15" t="s">
        <v>137</v>
      </c>
      <c r="G1846" s="15" t="s">
        <v>219</v>
      </c>
      <c r="H1846" s="15" t="s">
        <v>136</v>
      </c>
      <c r="I1846" s="15" t="s">
        <v>139</v>
      </c>
      <c r="J1846" s="15" t="s">
        <v>158</v>
      </c>
      <c r="K1846" s="15" t="s">
        <v>3464</v>
      </c>
      <c r="N1846" s="15" t="n">
        <v>2</v>
      </c>
      <c r="P1846" s="15" t="n">
        <v>2</v>
      </c>
      <c r="Y1846" s="15" t="s">
        <v>142</v>
      </c>
      <c r="AB1846" s="15" t="s">
        <v>143</v>
      </c>
    </row>
    <row r="1847" customFormat="false" ht="15" hidden="false" customHeight="true" outlineLevel="0" collapsed="false">
      <c r="A1847" s="15" t="s">
        <v>3465</v>
      </c>
      <c r="B1847" s="15" t="s">
        <v>3466</v>
      </c>
      <c r="C1847" s="15" t="s">
        <v>134</v>
      </c>
      <c r="D1847" s="15" t="s">
        <v>460</v>
      </c>
      <c r="E1847" s="15" t="s">
        <v>136</v>
      </c>
      <c r="F1847" s="15" t="s">
        <v>137</v>
      </c>
      <c r="G1847" s="15" t="s">
        <v>3467</v>
      </c>
      <c r="H1847" s="15" t="s">
        <v>136</v>
      </c>
      <c r="I1847" s="15" t="s">
        <v>139</v>
      </c>
      <c r="J1847" s="15" t="s">
        <v>144</v>
      </c>
      <c r="K1847" s="15" t="s">
        <v>3468</v>
      </c>
      <c r="N1847" s="15" t="n">
        <v>2</v>
      </c>
      <c r="O1847" s="15" t="n">
        <v>-2</v>
      </c>
      <c r="P1847" s="15" t="n">
        <v>0</v>
      </c>
      <c r="Y1847" s="15" t="s">
        <v>142</v>
      </c>
      <c r="AB1847" s="15" t="s">
        <v>143</v>
      </c>
    </row>
    <row r="1848" customFormat="false" ht="15" hidden="false" customHeight="true" outlineLevel="0" collapsed="false">
      <c r="A1848" s="15" t="s">
        <v>3465</v>
      </c>
      <c r="B1848" s="15" t="s">
        <v>3466</v>
      </c>
      <c r="C1848" s="15" t="s">
        <v>134</v>
      </c>
      <c r="D1848" s="15" t="s">
        <v>460</v>
      </c>
      <c r="E1848" s="15" t="s">
        <v>136</v>
      </c>
      <c r="F1848" s="15" t="s">
        <v>137</v>
      </c>
      <c r="G1848" s="15" t="s">
        <v>3467</v>
      </c>
      <c r="H1848" s="15" t="s">
        <v>136</v>
      </c>
      <c r="I1848" s="15" t="s">
        <v>139</v>
      </c>
      <c r="J1848" s="15" t="s">
        <v>150</v>
      </c>
      <c r="K1848" s="15" t="s">
        <v>3469</v>
      </c>
      <c r="M1848" s="15" t="n">
        <v>44</v>
      </c>
      <c r="N1848" s="15" t="n">
        <v>15</v>
      </c>
      <c r="O1848" s="15" t="n">
        <v>13</v>
      </c>
      <c r="P1848" s="15" t="n">
        <v>72</v>
      </c>
      <c r="Y1848" s="15" t="s">
        <v>142</v>
      </c>
      <c r="AB1848" s="15" t="s">
        <v>143</v>
      </c>
    </row>
    <row r="1849" customFormat="false" ht="15" hidden="false" customHeight="true" outlineLevel="0" collapsed="false">
      <c r="A1849" s="15" t="s">
        <v>3465</v>
      </c>
      <c r="B1849" s="15" t="s">
        <v>3466</v>
      </c>
      <c r="C1849" s="15" t="s">
        <v>134</v>
      </c>
      <c r="D1849" s="15" t="s">
        <v>460</v>
      </c>
      <c r="E1849" s="15" t="s">
        <v>136</v>
      </c>
      <c r="F1849" s="15" t="s">
        <v>137</v>
      </c>
      <c r="G1849" s="15" t="s">
        <v>3467</v>
      </c>
      <c r="H1849" s="15" t="s">
        <v>136</v>
      </c>
      <c r="I1849" s="15" t="s">
        <v>139</v>
      </c>
      <c r="J1849" s="15" t="s">
        <v>158</v>
      </c>
      <c r="K1849" s="15" t="s">
        <v>3470</v>
      </c>
      <c r="N1849" s="15" t="n">
        <v>12</v>
      </c>
      <c r="O1849" s="15" t="n">
        <v>3</v>
      </c>
      <c r="P1849" s="15" t="n">
        <v>15</v>
      </c>
      <c r="Y1849" s="15" t="s">
        <v>142</v>
      </c>
      <c r="AB1849" s="15" t="s">
        <v>143</v>
      </c>
    </row>
    <row r="1850" customFormat="false" ht="15" hidden="false" customHeight="true" outlineLevel="0" collapsed="false">
      <c r="A1850" s="15" t="s">
        <v>3465</v>
      </c>
      <c r="B1850" s="15" t="s">
        <v>3466</v>
      </c>
      <c r="C1850" s="15" t="s">
        <v>134</v>
      </c>
      <c r="D1850" s="15" t="s">
        <v>460</v>
      </c>
      <c r="E1850" s="15" t="s">
        <v>136</v>
      </c>
      <c r="F1850" s="15" t="s">
        <v>137</v>
      </c>
      <c r="G1850" s="15" t="s">
        <v>3467</v>
      </c>
      <c r="H1850" s="15" t="s">
        <v>136</v>
      </c>
      <c r="I1850" s="15" t="s">
        <v>139</v>
      </c>
      <c r="J1850" s="15" t="s">
        <v>169</v>
      </c>
      <c r="K1850" s="15" t="s">
        <v>3471</v>
      </c>
      <c r="M1850" s="15" t="n">
        <v>9</v>
      </c>
      <c r="P1850" s="15" t="n">
        <v>9</v>
      </c>
      <c r="Y1850" s="15" t="s">
        <v>142</v>
      </c>
      <c r="AB1850" s="15" t="s">
        <v>143</v>
      </c>
    </row>
    <row r="1851" customFormat="false" ht="15" hidden="false" customHeight="true" outlineLevel="0" collapsed="false">
      <c r="A1851" s="15" t="s">
        <v>3472</v>
      </c>
      <c r="B1851" s="15" t="s">
        <v>3473</v>
      </c>
      <c r="C1851" s="15" t="s">
        <v>217</v>
      </c>
      <c r="D1851" s="15" t="s">
        <v>235</v>
      </c>
      <c r="E1851" s="15" t="s">
        <v>136</v>
      </c>
      <c r="F1851" s="15" t="s">
        <v>137</v>
      </c>
      <c r="G1851" s="15" t="s">
        <v>756</v>
      </c>
      <c r="H1851" s="15" t="s">
        <v>136</v>
      </c>
      <c r="I1851" s="15" t="s">
        <v>139</v>
      </c>
      <c r="J1851" s="15" t="s">
        <v>150</v>
      </c>
      <c r="K1851" s="15" t="s">
        <v>3474</v>
      </c>
      <c r="N1851" s="15" t="n">
        <v>4</v>
      </c>
      <c r="P1851" s="15" t="n">
        <v>4</v>
      </c>
      <c r="Y1851" s="15" t="s">
        <v>142</v>
      </c>
      <c r="AB1851" s="15" t="s">
        <v>143</v>
      </c>
    </row>
    <row r="1852" customFormat="false" ht="15" hidden="false" customHeight="true" outlineLevel="0" collapsed="false">
      <c r="A1852" s="15" t="s">
        <v>3475</v>
      </c>
      <c r="B1852" s="15" t="s">
        <v>3476</v>
      </c>
      <c r="C1852" s="15" t="s">
        <v>148</v>
      </c>
      <c r="E1852" s="15" t="s">
        <v>136</v>
      </c>
      <c r="F1852" s="15" t="s">
        <v>137</v>
      </c>
      <c r="G1852" s="15" t="s">
        <v>231</v>
      </c>
      <c r="H1852" s="15" t="s">
        <v>136</v>
      </c>
      <c r="I1852" s="15" t="s">
        <v>139</v>
      </c>
      <c r="J1852" s="15" t="s">
        <v>150</v>
      </c>
      <c r="K1852" s="15" t="s">
        <v>3477</v>
      </c>
      <c r="M1852" s="15" t="n">
        <v>2</v>
      </c>
      <c r="P1852" s="15" t="n">
        <v>2</v>
      </c>
      <c r="Y1852" s="15" t="s">
        <v>156</v>
      </c>
      <c r="AB1852" s="15" t="s">
        <v>143</v>
      </c>
    </row>
    <row r="1853" customFormat="false" ht="15" hidden="false" customHeight="true" outlineLevel="0" collapsed="false">
      <c r="A1853" s="15" t="s">
        <v>3478</v>
      </c>
      <c r="B1853" s="15" t="s">
        <v>3479</v>
      </c>
      <c r="C1853" s="15" t="s">
        <v>134</v>
      </c>
      <c r="D1853" s="15" t="s">
        <v>135</v>
      </c>
      <c r="E1853" s="15" t="s">
        <v>136</v>
      </c>
      <c r="F1853" s="15" t="s">
        <v>137</v>
      </c>
      <c r="G1853" s="15" t="s">
        <v>1685</v>
      </c>
      <c r="H1853" s="15" t="s">
        <v>136</v>
      </c>
      <c r="I1853" s="15" t="s">
        <v>243</v>
      </c>
      <c r="J1853" s="15" t="s">
        <v>140</v>
      </c>
      <c r="K1853" s="15" t="s">
        <v>3480</v>
      </c>
      <c r="L1853" s="15" t="n">
        <v>21</v>
      </c>
      <c r="P1853" s="15" t="n">
        <v>21</v>
      </c>
      <c r="Y1853" s="15" t="s">
        <v>142</v>
      </c>
      <c r="AB1853" s="15" t="s">
        <v>143</v>
      </c>
    </row>
    <row r="1854" customFormat="false" ht="15" hidden="false" customHeight="true" outlineLevel="0" collapsed="false">
      <c r="A1854" s="15" t="s">
        <v>3478</v>
      </c>
      <c r="B1854" s="15" t="s">
        <v>3479</v>
      </c>
      <c r="C1854" s="15" t="s">
        <v>134</v>
      </c>
      <c r="D1854" s="15" t="s">
        <v>135</v>
      </c>
      <c r="E1854" s="15" t="s">
        <v>136</v>
      </c>
      <c r="F1854" s="15" t="s">
        <v>137</v>
      </c>
      <c r="G1854" s="15" t="s">
        <v>1685</v>
      </c>
      <c r="H1854" s="15" t="s">
        <v>136</v>
      </c>
      <c r="I1854" s="15" t="s">
        <v>243</v>
      </c>
      <c r="J1854" s="15" t="s">
        <v>144</v>
      </c>
      <c r="K1854" s="15" t="s">
        <v>3481</v>
      </c>
      <c r="L1854" s="15" t="n">
        <v>1</v>
      </c>
      <c r="P1854" s="15" t="n">
        <v>1</v>
      </c>
      <c r="Y1854" s="15" t="s">
        <v>142</v>
      </c>
      <c r="AB1854" s="15" t="s">
        <v>143</v>
      </c>
    </row>
    <row r="1855" customFormat="false" ht="15" hidden="false" customHeight="true" outlineLevel="0" collapsed="false">
      <c r="A1855" s="15" t="s">
        <v>3478</v>
      </c>
      <c r="B1855" s="15" t="s">
        <v>3479</v>
      </c>
      <c r="C1855" s="15" t="s">
        <v>134</v>
      </c>
      <c r="D1855" s="15" t="s">
        <v>135</v>
      </c>
      <c r="E1855" s="15" t="s">
        <v>136</v>
      </c>
      <c r="F1855" s="15" t="s">
        <v>137</v>
      </c>
      <c r="G1855" s="15" t="s">
        <v>1685</v>
      </c>
      <c r="H1855" s="15" t="s">
        <v>136</v>
      </c>
      <c r="I1855" s="15" t="s">
        <v>243</v>
      </c>
      <c r="J1855" s="15" t="s">
        <v>150</v>
      </c>
      <c r="K1855" s="15" t="s">
        <v>3482</v>
      </c>
      <c r="L1855" s="15" t="n">
        <v>69</v>
      </c>
      <c r="M1855" s="15" t="n">
        <v>298</v>
      </c>
      <c r="N1855" s="15" t="n">
        <v>213</v>
      </c>
      <c r="O1855" s="15" t="n">
        <v>22</v>
      </c>
      <c r="P1855" s="15" t="n">
        <v>602</v>
      </c>
      <c r="Y1855" s="15" t="s">
        <v>142</v>
      </c>
      <c r="AB1855" s="15" t="s">
        <v>143</v>
      </c>
    </row>
    <row r="1856" customFormat="false" ht="15" hidden="false" customHeight="true" outlineLevel="0" collapsed="false">
      <c r="A1856" s="15" t="s">
        <v>3478</v>
      </c>
      <c r="B1856" s="15" t="s">
        <v>3479</v>
      </c>
      <c r="C1856" s="15" t="s">
        <v>134</v>
      </c>
      <c r="D1856" s="15" t="s">
        <v>135</v>
      </c>
      <c r="E1856" s="15" t="s">
        <v>136</v>
      </c>
      <c r="F1856" s="15" t="s">
        <v>137</v>
      </c>
      <c r="G1856" s="15" t="s">
        <v>1685</v>
      </c>
      <c r="H1856" s="15" t="s">
        <v>136</v>
      </c>
      <c r="I1856" s="15" t="s">
        <v>243</v>
      </c>
      <c r="J1856" s="15" t="s">
        <v>166</v>
      </c>
      <c r="K1856" s="15" t="s">
        <v>3483</v>
      </c>
      <c r="M1856" s="15" t="n">
        <v>1</v>
      </c>
      <c r="N1856" s="15" t="n">
        <v>170</v>
      </c>
      <c r="O1856" s="15" t="n">
        <v>150</v>
      </c>
      <c r="P1856" s="15" t="n">
        <v>321</v>
      </c>
      <c r="Y1856" s="15" t="s">
        <v>142</v>
      </c>
      <c r="AB1856" s="15" t="s">
        <v>143</v>
      </c>
    </row>
    <row r="1857" customFormat="false" ht="15" hidden="false" customHeight="true" outlineLevel="0" collapsed="false">
      <c r="A1857" s="15" t="s">
        <v>3478</v>
      </c>
      <c r="B1857" s="15" t="s">
        <v>3479</v>
      </c>
      <c r="C1857" s="15" t="s">
        <v>134</v>
      </c>
      <c r="D1857" s="15" t="s">
        <v>135</v>
      </c>
      <c r="E1857" s="15" t="s">
        <v>136</v>
      </c>
      <c r="F1857" s="15" t="s">
        <v>137</v>
      </c>
      <c r="G1857" s="15" t="s">
        <v>1685</v>
      </c>
      <c r="H1857" s="15" t="s">
        <v>136</v>
      </c>
      <c r="I1857" s="15" t="s">
        <v>243</v>
      </c>
      <c r="J1857" s="15" t="s">
        <v>158</v>
      </c>
      <c r="K1857" s="15" t="s">
        <v>3484</v>
      </c>
      <c r="L1857" s="15" t="n">
        <v>3</v>
      </c>
      <c r="M1857" s="15" t="n">
        <v>84</v>
      </c>
      <c r="N1857" s="15" t="n">
        <v>69</v>
      </c>
      <c r="O1857" s="15" t="n">
        <v>25</v>
      </c>
      <c r="P1857" s="15" t="n">
        <v>181</v>
      </c>
      <c r="Y1857" s="15" t="s">
        <v>142</v>
      </c>
      <c r="AB1857" s="15" t="s">
        <v>143</v>
      </c>
    </row>
    <row r="1858" customFormat="false" ht="15" hidden="false" customHeight="true" outlineLevel="0" collapsed="false">
      <c r="A1858" s="15" t="s">
        <v>3478</v>
      </c>
      <c r="B1858" s="15" t="s">
        <v>3479</v>
      </c>
      <c r="C1858" s="15" t="s">
        <v>134</v>
      </c>
      <c r="D1858" s="15" t="s">
        <v>135</v>
      </c>
      <c r="E1858" s="15" t="s">
        <v>136</v>
      </c>
      <c r="F1858" s="15" t="s">
        <v>137</v>
      </c>
      <c r="G1858" s="15" t="s">
        <v>1685</v>
      </c>
      <c r="H1858" s="15" t="s">
        <v>136</v>
      </c>
      <c r="I1858" s="15" t="s">
        <v>243</v>
      </c>
      <c r="J1858" s="15" t="s">
        <v>169</v>
      </c>
      <c r="K1858" s="15" t="s">
        <v>3485</v>
      </c>
      <c r="L1858" s="15" t="n">
        <v>5</v>
      </c>
      <c r="M1858" s="15" t="n">
        <v>6</v>
      </c>
      <c r="N1858" s="15" t="n">
        <v>8</v>
      </c>
      <c r="O1858" s="15" t="n">
        <v>18</v>
      </c>
      <c r="P1858" s="15" t="n">
        <v>37</v>
      </c>
      <c r="Y1858" s="15" t="s">
        <v>142</v>
      </c>
      <c r="AB1858" s="15" t="s">
        <v>143</v>
      </c>
    </row>
    <row r="1859" customFormat="false" ht="15" hidden="false" customHeight="true" outlineLevel="0" collapsed="false">
      <c r="A1859" s="15" t="s">
        <v>3486</v>
      </c>
      <c r="B1859" s="15" t="s">
        <v>3487</v>
      </c>
      <c r="C1859" s="15" t="s">
        <v>217</v>
      </c>
      <c r="D1859" s="15" t="s">
        <v>218</v>
      </c>
      <c r="E1859" s="15" t="s">
        <v>136</v>
      </c>
      <c r="F1859" s="15" t="s">
        <v>137</v>
      </c>
      <c r="G1859" s="15" t="s">
        <v>299</v>
      </c>
      <c r="H1859" s="15" t="s">
        <v>136</v>
      </c>
      <c r="I1859" s="15" t="s">
        <v>139</v>
      </c>
      <c r="J1859" s="15" t="s">
        <v>150</v>
      </c>
      <c r="K1859" s="15" t="s">
        <v>3488</v>
      </c>
      <c r="N1859" s="15" t="n">
        <v>1419</v>
      </c>
      <c r="O1859" s="15" t="n">
        <v>820</v>
      </c>
      <c r="P1859" s="15" t="n">
        <v>2239</v>
      </c>
      <c r="Y1859" s="15" t="s">
        <v>156</v>
      </c>
      <c r="AB1859" s="15" t="s">
        <v>143</v>
      </c>
    </row>
    <row r="1860" customFormat="false" ht="15" hidden="false" customHeight="true" outlineLevel="0" collapsed="false">
      <c r="A1860" s="15" t="s">
        <v>3486</v>
      </c>
      <c r="B1860" s="15" t="s">
        <v>3487</v>
      </c>
      <c r="C1860" s="15" t="s">
        <v>217</v>
      </c>
      <c r="D1860" s="15" t="s">
        <v>218</v>
      </c>
      <c r="E1860" s="15" t="s">
        <v>136</v>
      </c>
      <c r="F1860" s="15" t="s">
        <v>137</v>
      </c>
      <c r="G1860" s="15" t="s">
        <v>299</v>
      </c>
      <c r="H1860" s="15" t="s">
        <v>136</v>
      </c>
      <c r="I1860" s="15" t="s">
        <v>139</v>
      </c>
      <c r="J1860" s="15" t="s">
        <v>169</v>
      </c>
      <c r="K1860" s="15" t="s">
        <v>3489</v>
      </c>
      <c r="N1860" s="15" t="n">
        <v>17</v>
      </c>
      <c r="P1860" s="15" t="n">
        <v>17</v>
      </c>
      <c r="Y1860" s="15" t="s">
        <v>156</v>
      </c>
      <c r="AB1860" s="15" t="s">
        <v>143</v>
      </c>
    </row>
    <row r="1861" customFormat="false" ht="15" hidden="false" customHeight="true" outlineLevel="0" collapsed="false">
      <c r="A1861" s="15" t="s">
        <v>3490</v>
      </c>
      <c r="B1861" s="15" t="s">
        <v>3491</v>
      </c>
      <c r="C1861" s="15" t="s">
        <v>217</v>
      </c>
      <c r="D1861" s="15" t="s">
        <v>235</v>
      </c>
      <c r="E1861" s="15" t="s">
        <v>136</v>
      </c>
      <c r="F1861" s="15" t="s">
        <v>137</v>
      </c>
      <c r="G1861" s="15" t="s">
        <v>583</v>
      </c>
      <c r="H1861" s="15" t="s">
        <v>136</v>
      </c>
      <c r="I1861" s="15" t="s">
        <v>139</v>
      </c>
      <c r="J1861" s="15" t="s">
        <v>140</v>
      </c>
      <c r="K1861" s="15" t="s">
        <v>3492</v>
      </c>
      <c r="M1861" s="15" t="n">
        <v>2</v>
      </c>
      <c r="P1861" s="15" t="n">
        <v>2</v>
      </c>
      <c r="Y1861" s="15" t="s">
        <v>142</v>
      </c>
      <c r="AB1861" s="15" t="s">
        <v>143</v>
      </c>
    </row>
    <row r="1862" customFormat="false" ht="15" hidden="false" customHeight="true" outlineLevel="0" collapsed="false">
      <c r="A1862" s="15" t="s">
        <v>3490</v>
      </c>
      <c r="B1862" s="15" t="s">
        <v>3491</v>
      </c>
      <c r="C1862" s="15" t="s">
        <v>217</v>
      </c>
      <c r="D1862" s="15" t="s">
        <v>235</v>
      </c>
      <c r="E1862" s="15" t="s">
        <v>136</v>
      </c>
      <c r="F1862" s="15" t="s">
        <v>137</v>
      </c>
      <c r="G1862" s="15" t="s">
        <v>583</v>
      </c>
      <c r="H1862" s="15" t="s">
        <v>136</v>
      </c>
      <c r="I1862" s="15" t="s">
        <v>139</v>
      </c>
      <c r="J1862" s="15" t="s">
        <v>150</v>
      </c>
      <c r="K1862" s="15" t="s">
        <v>3493</v>
      </c>
      <c r="L1862" s="15" t="n">
        <v>9</v>
      </c>
      <c r="M1862" s="15" t="n">
        <v>9</v>
      </c>
      <c r="P1862" s="15" t="n">
        <v>18</v>
      </c>
      <c r="Y1862" s="15" t="s">
        <v>142</v>
      </c>
      <c r="AB1862" s="15" t="s">
        <v>143</v>
      </c>
    </row>
    <row r="1863" customFormat="false" ht="15" hidden="false" customHeight="true" outlineLevel="0" collapsed="false">
      <c r="A1863" s="15" t="s">
        <v>3490</v>
      </c>
      <c r="B1863" s="15" t="s">
        <v>3491</v>
      </c>
      <c r="C1863" s="15" t="s">
        <v>217</v>
      </c>
      <c r="D1863" s="15" t="s">
        <v>235</v>
      </c>
      <c r="E1863" s="15" t="s">
        <v>136</v>
      </c>
      <c r="F1863" s="15" t="s">
        <v>137</v>
      </c>
      <c r="G1863" s="15" t="s">
        <v>583</v>
      </c>
      <c r="H1863" s="15" t="s">
        <v>136</v>
      </c>
      <c r="I1863" s="15" t="s">
        <v>139</v>
      </c>
      <c r="J1863" s="15" t="s">
        <v>166</v>
      </c>
      <c r="K1863" s="15" t="s">
        <v>3494</v>
      </c>
      <c r="L1863" s="15" t="n">
        <v>43</v>
      </c>
      <c r="M1863" s="15" t="n">
        <v>2</v>
      </c>
      <c r="P1863" s="15" t="n">
        <v>45</v>
      </c>
      <c r="Y1863" s="15" t="s">
        <v>142</v>
      </c>
      <c r="AB1863" s="15" t="s">
        <v>143</v>
      </c>
    </row>
    <row r="1864" customFormat="false" ht="15" hidden="false" customHeight="true" outlineLevel="0" collapsed="false">
      <c r="A1864" s="15" t="s">
        <v>3495</v>
      </c>
      <c r="B1864" s="15" t="s">
        <v>3496</v>
      </c>
      <c r="C1864" s="15" t="s">
        <v>217</v>
      </c>
      <c r="D1864" s="15" t="s">
        <v>218</v>
      </c>
      <c r="E1864" s="15" t="s">
        <v>136</v>
      </c>
      <c r="F1864" s="15" t="s">
        <v>137</v>
      </c>
      <c r="G1864" s="15" t="s">
        <v>308</v>
      </c>
      <c r="H1864" s="15" t="s">
        <v>136</v>
      </c>
      <c r="I1864" s="15" t="s">
        <v>243</v>
      </c>
      <c r="J1864" s="15" t="s">
        <v>140</v>
      </c>
      <c r="K1864" s="15" t="s">
        <v>3497</v>
      </c>
      <c r="L1864" s="15" t="n">
        <v>30</v>
      </c>
      <c r="M1864" s="15" t="n">
        <v>10</v>
      </c>
      <c r="N1864" s="15" t="n">
        <v>7</v>
      </c>
      <c r="P1864" s="15" t="n">
        <v>47</v>
      </c>
      <c r="Y1864" s="15" t="s">
        <v>142</v>
      </c>
      <c r="AB1864" s="15" t="s">
        <v>143</v>
      </c>
    </row>
    <row r="1865" customFormat="false" ht="15" hidden="false" customHeight="true" outlineLevel="0" collapsed="false">
      <c r="A1865" s="15" t="s">
        <v>3495</v>
      </c>
      <c r="B1865" s="15" t="s">
        <v>3496</v>
      </c>
      <c r="C1865" s="15" t="s">
        <v>217</v>
      </c>
      <c r="D1865" s="15" t="s">
        <v>218</v>
      </c>
      <c r="E1865" s="15" t="s">
        <v>136</v>
      </c>
      <c r="F1865" s="15" t="s">
        <v>137</v>
      </c>
      <c r="G1865" s="15" t="s">
        <v>308</v>
      </c>
      <c r="H1865" s="15" t="s">
        <v>136</v>
      </c>
      <c r="I1865" s="15" t="s">
        <v>243</v>
      </c>
      <c r="J1865" s="15" t="s">
        <v>144</v>
      </c>
      <c r="K1865" s="15" t="s">
        <v>3498</v>
      </c>
      <c r="L1865" s="15" t="n">
        <v>1</v>
      </c>
      <c r="P1865" s="15" t="n">
        <v>1</v>
      </c>
      <c r="Y1865" s="15" t="s">
        <v>142</v>
      </c>
      <c r="AB1865" s="15" t="s">
        <v>143</v>
      </c>
    </row>
    <row r="1866" customFormat="false" ht="15" hidden="false" customHeight="true" outlineLevel="0" collapsed="false">
      <c r="A1866" s="15" t="s">
        <v>3495</v>
      </c>
      <c r="B1866" s="15" t="s">
        <v>3496</v>
      </c>
      <c r="C1866" s="15" t="s">
        <v>217</v>
      </c>
      <c r="D1866" s="15" t="s">
        <v>218</v>
      </c>
      <c r="E1866" s="15" t="s">
        <v>136</v>
      </c>
      <c r="F1866" s="15" t="s">
        <v>137</v>
      </c>
      <c r="G1866" s="15" t="s">
        <v>308</v>
      </c>
      <c r="H1866" s="15" t="s">
        <v>136</v>
      </c>
      <c r="I1866" s="15" t="s">
        <v>243</v>
      </c>
      <c r="J1866" s="15" t="s">
        <v>150</v>
      </c>
      <c r="K1866" s="15" t="s">
        <v>3499</v>
      </c>
      <c r="L1866" s="15" t="n">
        <v>448</v>
      </c>
      <c r="M1866" s="15" t="n">
        <v>297</v>
      </c>
      <c r="N1866" s="15" t="n">
        <v>415</v>
      </c>
      <c r="O1866" s="15" t="n">
        <v>90</v>
      </c>
      <c r="P1866" s="15" t="n">
        <v>1250</v>
      </c>
      <c r="Y1866" s="15" t="s">
        <v>142</v>
      </c>
      <c r="AB1866" s="15" t="s">
        <v>143</v>
      </c>
    </row>
    <row r="1867" customFormat="false" ht="15" hidden="false" customHeight="true" outlineLevel="0" collapsed="false">
      <c r="A1867" s="15" t="s">
        <v>3495</v>
      </c>
      <c r="B1867" s="15" t="s">
        <v>3496</v>
      </c>
      <c r="C1867" s="15" t="s">
        <v>217</v>
      </c>
      <c r="D1867" s="15" t="s">
        <v>218</v>
      </c>
      <c r="E1867" s="15" t="s">
        <v>136</v>
      </c>
      <c r="F1867" s="15" t="s">
        <v>137</v>
      </c>
      <c r="G1867" s="15" t="s">
        <v>308</v>
      </c>
      <c r="H1867" s="15" t="s">
        <v>136</v>
      </c>
      <c r="I1867" s="15" t="s">
        <v>243</v>
      </c>
      <c r="J1867" s="15" t="s">
        <v>158</v>
      </c>
      <c r="K1867" s="15" t="s">
        <v>3500</v>
      </c>
      <c r="L1867" s="15" t="n">
        <v>58</v>
      </c>
      <c r="M1867" s="15" t="n">
        <v>13</v>
      </c>
      <c r="N1867" s="15" t="n">
        <v>22</v>
      </c>
      <c r="P1867" s="15" t="n">
        <v>93</v>
      </c>
      <c r="Y1867" s="15" t="s">
        <v>142</v>
      </c>
      <c r="AB1867" s="15" t="s">
        <v>143</v>
      </c>
    </row>
    <row r="1868" customFormat="false" ht="15" hidden="false" customHeight="true" outlineLevel="0" collapsed="false">
      <c r="A1868" s="15" t="s">
        <v>3495</v>
      </c>
      <c r="B1868" s="15" t="s">
        <v>3496</v>
      </c>
      <c r="C1868" s="15" t="s">
        <v>217</v>
      </c>
      <c r="D1868" s="15" t="s">
        <v>218</v>
      </c>
      <c r="E1868" s="15" t="s">
        <v>136</v>
      </c>
      <c r="F1868" s="15" t="s">
        <v>137</v>
      </c>
      <c r="G1868" s="15" t="s">
        <v>308</v>
      </c>
      <c r="H1868" s="15" t="s">
        <v>136</v>
      </c>
      <c r="I1868" s="15" t="s">
        <v>243</v>
      </c>
      <c r="J1868" s="15" t="s">
        <v>169</v>
      </c>
      <c r="K1868" s="15" t="s">
        <v>3501</v>
      </c>
      <c r="M1868" s="15" t="n">
        <v>2</v>
      </c>
      <c r="N1868" s="15" t="n">
        <v>3</v>
      </c>
      <c r="P1868" s="15" t="n">
        <v>5</v>
      </c>
      <c r="Y1868" s="15" t="s">
        <v>142</v>
      </c>
      <c r="AB1868" s="15" t="s">
        <v>143</v>
      </c>
    </row>
    <row r="1869" customFormat="false" ht="15" hidden="false" customHeight="true" outlineLevel="0" collapsed="false">
      <c r="A1869" s="15" t="s">
        <v>3502</v>
      </c>
      <c r="B1869" s="15" t="s">
        <v>3503</v>
      </c>
      <c r="C1869" s="15" t="s">
        <v>217</v>
      </c>
      <c r="D1869" s="15" t="s">
        <v>235</v>
      </c>
      <c r="E1869" s="15" t="s">
        <v>136</v>
      </c>
      <c r="F1869" s="15" t="s">
        <v>137</v>
      </c>
      <c r="G1869" s="15" t="s">
        <v>136</v>
      </c>
      <c r="H1869" s="15" t="s">
        <v>136</v>
      </c>
      <c r="I1869" s="15" t="s">
        <v>243</v>
      </c>
      <c r="J1869" s="15" t="s">
        <v>140</v>
      </c>
      <c r="K1869" s="15" t="s">
        <v>3504</v>
      </c>
      <c r="L1869" s="15" t="n">
        <v>19</v>
      </c>
      <c r="P1869" s="15" t="n">
        <v>19</v>
      </c>
      <c r="Y1869" s="15" t="s">
        <v>142</v>
      </c>
      <c r="AB1869" s="15" t="s">
        <v>143</v>
      </c>
    </row>
    <row r="1870" customFormat="false" ht="15" hidden="false" customHeight="true" outlineLevel="0" collapsed="false">
      <c r="A1870" s="15" t="s">
        <v>3502</v>
      </c>
      <c r="B1870" s="15" t="s">
        <v>3503</v>
      </c>
      <c r="C1870" s="15" t="s">
        <v>217</v>
      </c>
      <c r="D1870" s="15" t="s">
        <v>235</v>
      </c>
      <c r="E1870" s="15" t="s">
        <v>136</v>
      </c>
      <c r="F1870" s="15" t="s">
        <v>137</v>
      </c>
      <c r="G1870" s="15" t="s">
        <v>136</v>
      </c>
      <c r="H1870" s="15" t="s">
        <v>136</v>
      </c>
      <c r="I1870" s="15" t="s">
        <v>243</v>
      </c>
      <c r="J1870" s="15" t="s">
        <v>144</v>
      </c>
      <c r="K1870" s="15" t="s">
        <v>3505</v>
      </c>
      <c r="L1870" s="15" t="n">
        <v>1</v>
      </c>
      <c r="P1870" s="15" t="n">
        <v>1</v>
      </c>
      <c r="Y1870" s="15" t="s">
        <v>142</v>
      </c>
      <c r="AB1870" s="15" t="s">
        <v>143</v>
      </c>
    </row>
    <row r="1871" customFormat="false" ht="15" hidden="false" customHeight="true" outlineLevel="0" collapsed="false">
      <c r="A1871" s="15" t="s">
        <v>3502</v>
      </c>
      <c r="B1871" s="15" t="s">
        <v>3503</v>
      </c>
      <c r="C1871" s="15" t="s">
        <v>217</v>
      </c>
      <c r="D1871" s="15" t="s">
        <v>235</v>
      </c>
      <c r="E1871" s="15" t="s">
        <v>136</v>
      </c>
      <c r="F1871" s="15" t="s">
        <v>137</v>
      </c>
      <c r="G1871" s="15" t="s">
        <v>136</v>
      </c>
      <c r="H1871" s="15" t="s">
        <v>136</v>
      </c>
      <c r="I1871" s="15" t="s">
        <v>243</v>
      </c>
      <c r="J1871" s="15" t="s">
        <v>150</v>
      </c>
      <c r="K1871" s="15" t="s">
        <v>3506</v>
      </c>
      <c r="L1871" s="15" t="n">
        <v>14</v>
      </c>
      <c r="M1871" s="15" t="n">
        <v>53</v>
      </c>
      <c r="N1871" s="15" t="n">
        <v>28</v>
      </c>
      <c r="O1871" s="15" t="n">
        <v>6</v>
      </c>
      <c r="P1871" s="15" t="n">
        <v>101</v>
      </c>
      <c r="Y1871" s="15" t="s">
        <v>142</v>
      </c>
      <c r="AB1871" s="15" t="s">
        <v>143</v>
      </c>
    </row>
    <row r="1872" customFormat="false" ht="15" hidden="false" customHeight="true" outlineLevel="0" collapsed="false">
      <c r="A1872" s="15" t="s">
        <v>3502</v>
      </c>
      <c r="B1872" s="15" t="s">
        <v>3503</v>
      </c>
      <c r="C1872" s="15" t="s">
        <v>217</v>
      </c>
      <c r="D1872" s="15" t="s">
        <v>235</v>
      </c>
      <c r="E1872" s="15" t="s">
        <v>136</v>
      </c>
      <c r="F1872" s="15" t="s">
        <v>137</v>
      </c>
      <c r="G1872" s="15" t="s">
        <v>136</v>
      </c>
      <c r="H1872" s="15" t="s">
        <v>136</v>
      </c>
      <c r="I1872" s="15" t="s">
        <v>243</v>
      </c>
      <c r="J1872" s="15" t="s">
        <v>158</v>
      </c>
      <c r="K1872" s="15" t="s">
        <v>3507</v>
      </c>
      <c r="L1872" s="15" t="n">
        <v>12</v>
      </c>
      <c r="M1872" s="15" t="n">
        <v>5</v>
      </c>
      <c r="N1872" s="15" t="n">
        <v>8</v>
      </c>
      <c r="P1872" s="15" t="n">
        <v>25</v>
      </c>
      <c r="Y1872" s="15" t="s">
        <v>142</v>
      </c>
      <c r="AB1872" s="15" t="s">
        <v>143</v>
      </c>
    </row>
    <row r="1873" customFormat="false" ht="15" hidden="false" customHeight="true" outlineLevel="0" collapsed="false">
      <c r="A1873" s="15" t="s">
        <v>3502</v>
      </c>
      <c r="B1873" s="15" t="s">
        <v>3503</v>
      </c>
      <c r="C1873" s="15" t="s">
        <v>217</v>
      </c>
      <c r="D1873" s="15" t="s">
        <v>235</v>
      </c>
      <c r="E1873" s="15" t="s">
        <v>136</v>
      </c>
      <c r="F1873" s="15" t="s">
        <v>137</v>
      </c>
      <c r="G1873" s="15" t="s">
        <v>136</v>
      </c>
      <c r="H1873" s="15" t="s">
        <v>136</v>
      </c>
      <c r="I1873" s="15" t="s">
        <v>243</v>
      </c>
      <c r="J1873" s="15" t="s">
        <v>169</v>
      </c>
      <c r="K1873" s="15" t="s">
        <v>3508</v>
      </c>
      <c r="N1873" s="15" t="n">
        <v>2</v>
      </c>
      <c r="P1873" s="15" t="n">
        <v>2</v>
      </c>
      <c r="Y1873" s="15" t="s">
        <v>142</v>
      </c>
      <c r="AB1873" s="15" t="s">
        <v>143</v>
      </c>
    </row>
    <row r="1874" customFormat="false" ht="15" hidden="false" customHeight="true" outlineLevel="0" collapsed="false">
      <c r="A1874" s="15" t="s">
        <v>3509</v>
      </c>
      <c r="B1874" s="15" t="s">
        <v>3510</v>
      </c>
      <c r="C1874" s="15" t="s">
        <v>134</v>
      </c>
      <c r="D1874" s="15" t="s">
        <v>541</v>
      </c>
      <c r="E1874" s="15" t="s">
        <v>136</v>
      </c>
      <c r="F1874" s="15" t="s">
        <v>137</v>
      </c>
      <c r="G1874" s="15" t="s">
        <v>1696</v>
      </c>
      <c r="H1874" s="15" t="s">
        <v>136</v>
      </c>
      <c r="I1874" s="15" t="s">
        <v>243</v>
      </c>
      <c r="J1874" s="15" t="s">
        <v>140</v>
      </c>
      <c r="K1874" s="15" t="s">
        <v>3511</v>
      </c>
      <c r="M1874" s="15" t="n">
        <v>68</v>
      </c>
      <c r="N1874" s="15" t="n">
        <v>72</v>
      </c>
      <c r="P1874" s="15" t="n">
        <v>140</v>
      </c>
      <c r="Y1874" s="15" t="s">
        <v>142</v>
      </c>
      <c r="AB1874" s="15" t="s">
        <v>143</v>
      </c>
    </row>
    <row r="1875" customFormat="false" ht="15" hidden="false" customHeight="true" outlineLevel="0" collapsed="false">
      <c r="A1875" s="15" t="s">
        <v>3509</v>
      </c>
      <c r="B1875" s="15" t="s">
        <v>3510</v>
      </c>
      <c r="C1875" s="15" t="s">
        <v>134</v>
      </c>
      <c r="D1875" s="15" t="s">
        <v>541</v>
      </c>
      <c r="E1875" s="15" t="s">
        <v>136</v>
      </c>
      <c r="F1875" s="15" t="s">
        <v>137</v>
      </c>
      <c r="G1875" s="15" t="s">
        <v>1696</v>
      </c>
      <c r="H1875" s="15" t="s">
        <v>136</v>
      </c>
      <c r="I1875" s="15" t="s">
        <v>243</v>
      </c>
      <c r="J1875" s="15" t="s">
        <v>150</v>
      </c>
      <c r="K1875" s="15" t="s">
        <v>3512</v>
      </c>
      <c r="L1875" s="15" t="n">
        <v>16</v>
      </c>
      <c r="M1875" s="15" t="n">
        <v>132</v>
      </c>
      <c r="N1875" s="15" t="n">
        <v>249</v>
      </c>
      <c r="P1875" s="15" t="n">
        <v>397</v>
      </c>
      <c r="Y1875" s="15" t="s">
        <v>142</v>
      </c>
      <c r="AB1875" s="15" t="s">
        <v>143</v>
      </c>
    </row>
    <row r="1876" customFormat="false" ht="15" hidden="false" customHeight="true" outlineLevel="0" collapsed="false">
      <c r="A1876" s="15" t="s">
        <v>3509</v>
      </c>
      <c r="B1876" s="15" t="s">
        <v>3510</v>
      </c>
      <c r="C1876" s="15" t="s">
        <v>134</v>
      </c>
      <c r="D1876" s="15" t="s">
        <v>541</v>
      </c>
      <c r="E1876" s="15" t="s">
        <v>136</v>
      </c>
      <c r="F1876" s="15" t="s">
        <v>137</v>
      </c>
      <c r="G1876" s="15" t="s">
        <v>1696</v>
      </c>
      <c r="H1876" s="15" t="s">
        <v>136</v>
      </c>
      <c r="I1876" s="15" t="s">
        <v>243</v>
      </c>
      <c r="J1876" s="15" t="s">
        <v>166</v>
      </c>
      <c r="K1876" s="15" t="s">
        <v>3513</v>
      </c>
      <c r="N1876" s="15" t="n">
        <v>365</v>
      </c>
      <c r="P1876" s="15" t="n">
        <v>365</v>
      </c>
      <c r="Y1876" s="15" t="s">
        <v>142</v>
      </c>
      <c r="AB1876" s="15" t="s">
        <v>143</v>
      </c>
    </row>
    <row r="1877" customFormat="false" ht="15" hidden="false" customHeight="true" outlineLevel="0" collapsed="false">
      <c r="A1877" s="15" t="s">
        <v>3509</v>
      </c>
      <c r="B1877" s="15" t="s">
        <v>3510</v>
      </c>
      <c r="C1877" s="15" t="s">
        <v>134</v>
      </c>
      <c r="D1877" s="15" t="s">
        <v>541</v>
      </c>
      <c r="E1877" s="15" t="s">
        <v>136</v>
      </c>
      <c r="F1877" s="15" t="s">
        <v>137</v>
      </c>
      <c r="G1877" s="15" t="s">
        <v>1696</v>
      </c>
      <c r="H1877" s="15" t="s">
        <v>136</v>
      </c>
      <c r="I1877" s="15" t="s">
        <v>243</v>
      </c>
      <c r="J1877" s="15" t="s">
        <v>158</v>
      </c>
      <c r="K1877" s="15" t="s">
        <v>3514</v>
      </c>
      <c r="L1877" s="15" t="n">
        <v>29</v>
      </c>
      <c r="M1877" s="15" t="n">
        <v>39</v>
      </c>
      <c r="N1877" s="15" t="n">
        <v>9</v>
      </c>
      <c r="P1877" s="15" t="n">
        <v>77</v>
      </c>
      <c r="Y1877" s="15" t="s">
        <v>142</v>
      </c>
      <c r="AB1877" s="15" t="s">
        <v>143</v>
      </c>
    </row>
    <row r="1878" customFormat="false" ht="15" hidden="false" customHeight="true" outlineLevel="0" collapsed="false">
      <c r="A1878" s="15" t="s">
        <v>3509</v>
      </c>
      <c r="B1878" s="15" t="s">
        <v>3510</v>
      </c>
      <c r="C1878" s="15" t="s">
        <v>134</v>
      </c>
      <c r="D1878" s="15" t="s">
        <v>541</v>
      </c>
      <c r="E1878" s="15" t="s">
        <v>136</v>
      </c>
      <c r="F1878" s="15" t="s">
        <v>137</v>
      </c>
      <c r="G1878" s="15" t="s">
        <v>1696</v>
      </c>
      <c r="H1878" s="15" t="s">
        <v>136</v>
      </c>
      <c r="I1878" s="15" t="s">
        <v>243</v>
      </c>
      <c r="J1878" s="15" t="s">
        <v>169</v>
      </c>
      <c r="K1878" s="15" t="s">
        <v>3515</v>
      </c>
      <c r="L1878" s="15" t="n">
        <v>2</v>
      </c>
      <c r="M1878" s="15" t="n">
        <v>6</v>
      </c>
      <c r="N1878" s="15" t="n">
        <v>5</v>
      </c>
      <c r="P1878" s="15" t="n">
        <v>13</v>
      </c>
      <c r="Y1878" s="15" t="s">
        <v>142</v>
      </c>
      <c r="AB1878" s="15" t="s">
        <v>143</v>
      </c>
    </row>
    <row r="1879" customFormat="false" ht="15" hidden="false" customHeight="true" outlineLevel="0" collapsed="false">
      <c r="A1879" s="15" t="s">
        <v>3516</v>
      </c>
      <c r="B1879" s="15" t="s">
        <v>3517</v>
      </c>
      <c r="C1879" s="15" t="s">
        <v>148</v>
      </c>
      <c r="E1879" s="15" t="s">
        <v>136</v>
      </c>
      <c r="F1879" s="15" t="s">
        <v>137</v>
      </c>
      <c r="G1879" s="15" t="s">
        <v>443</v>
      </c>
      <c r="H1879" s="15" t="s">
        <v>136</v>
      </c>
      <c r="I1879" s="15" t="s">
        <v>139</v>
      </c>
      <c r="J1879" s="15" t="s">
        <v>150</v>
      </c>
      <c r="K1879" s="15" t="s">
        <v>3518</v>
      </c>
      <c r="L1879" s="15" t="n">
        <v>18</v>
      </c>
      <c r="P1879" s="15" t="n">
        <v>18</v>
      </c>
      <c r="Y1879" s="15" t="s">
        <v>142</v>
      </c>
      <c r="AB1879" s="15" t="s">
        <v>143</v>
      </c>
    </row>
    <row r="1880" customFormat="false" ht="15" hidden="false" customHeight="true" outlineLevel="0" collapsed="false">
      <c r="A1880" s="15" t="s">
        <v>3516</v>
      </c>
      <c r="B1880" s="15" t="s">
        <v>3517</v>
      </c>
      <c r="C1880" s="15" t="s">
        <v>148</v>
      </c>
      <c r="E1880" s="15" t="s">
        <v>136</v>
      </c>
      <c r="F1880" s="15" t="s">
        <v>137</v>
      </c>
      <c r="G1880" s="15" t="s">
        <v>443</v>
      </c>
      <c r="H1880" s="15" t="s">
        <v>136</v>
      </c>
      <c r="I1880" s="15" t="s">
        <v>139</v>
      </c>
      <c r="J1880" s="15" t="s">
        <v>158</v>
      </c>
      <c r="K1880" s="15" t="s">
        <v>3519</v>
      </c>
      <c r="L1880" s="15" t="n">
        <v>2</v>
      </c>
      <c r="P1880" s="15" t="n">
        <v>2</v>
      </c>
      <c r="Y1880" s="15" t="s">
        <v>142</v>
      </c>
      <c r="AB1880" s="15" t="s">
        <v>143</v>
      </c>
    </row>
    <row r="1881" customFormat="false" ht="15" hidden="false" customHeight="true" outlineLevel="0" collapsed="false">
      <c r="A1881" s="15" t="s">
        <v>3520</v>
      </c>
      <c r="B1881" s="15" t="s">
        <v>3521</v>
      </c>
      <c r="C1881" s="15" t="s">
        <v>217</v>
      </c>
      <c r="D1881" s="15" t="s">
        <v>218</v>
      </c>
      <c r="E1881" s="15" t="s">
        <v>136</v>
      </c>
      <c r="F1881" s="15" t="s">
        <v>137</v>
      </c>
      <c r="G1881" s="15" t="s">
        <v>308</v>
      </c>
      <c r="H1881" s="15" t="s">
        <v>136</v>
      </c>
      <c r="I1881" s="15" t="s">
        <v>243</v>
      </c>
      <c r="J1881" s="15" t="s">
        <v>140</v>
      </c>
      <c r="K1881" s="15" t="s">
        <v>3522</v>
      </c>
      <c r="M1881" s="15" t="n">
        <v>2</v>
      </c>
      <c r="N1881" s="15" t="n">
        <v>41</v>
      </c>
      <c r="O1881" s="15" t="n">
        <v>8</v>
      </c>
      <c r="P1881" s="15" t="n">
        <v>51</v>
      </c>
      <c r="Y1881" s="15" t="s">
        <v>142</v>
      </c>
      <c r="AB1881" s="15" t="s">
        <v>143</v>
      </c>
    </row>
    <row r="1882" customFormat="false" ht="15" hidden="false" customHeight="true" outlineLevel="0" collapsed="false">
      <c r="A1882" s="15" t="s">
        <v>3520</v>
      </c>
      <c r="B1882" s="15" t="s">
        <v>3521</v>
      </c>
      <c r="C1882" s="15" t="s">
        <v>217</v>
      </c>
      <c r="D1882" s="15" t="s">
        <v>218</v>
      </c>
      <c r="E1882" s="15" t="s">
        <v>136</v>
      </c>
      <c r="F1882" s="15" t="s">
        <v>137</v>
      </c>
      <c r="G1882" s="15" t="s">
        <v>308</v>
      </c>
      <c r="H1882" s="15" t="s">
        <v>136</v>
      </c>
      <c r="I1882" s="15" t="s">
        <v>243</v>
      </c>
      <c r="J1882" s="15" t="s">
        <v>144</v>
      </c>
      <c r="K1882" s="15" t="s">
        <v>3523</v>
      </c>
      <c r="N1882" s="15" t="n">
        <v>4</v>
      </c>
      <c r="P1882" s="15" t="n">
        <v>4</v>
      </c>
      <c r="Y1882" s="15" t="s">
        <v>142</v>
      </c>
      <c r="AB1882" s="15" t="s">
        <v>143</v>
      </c>
    </row>
    <row r="1883" customFormat="false" ht="15" hidden="false" customHeight="true" outlineLevel="0" collapsed="false">
      <c r="A1883" s="15" t="s">
        <v>3520</v>
      </c>
      <c r="B1883" s="15" t="s">
        <v>3521</v>
      </c>
      <c r="C1883" s="15" t="s">
        <v>217</v>
      </c>
      <c r="D1883" s="15" t="s">
        <v>218</v>
      </c>
      <c r="E1883" s="15" t="s">
        <v>136</v>
      </c>
      <c r="F1883" s="15" t="s">
        <v>137</v>
      </c>
      <c r="G1883" s="15" t="s">
        <v>308</v>
      </c>
      <c r="H1883" s="15" t="s">
        <v>136</v>
      </c>
      <c r="I1883" s="15" t="s">
        <v>243</v>
      </c>
      <c r="J1883" s="15" t="s">
        <v>150</v>
      </c>
      <c r="K1883" s="15" t="s">
        <v>3524</v>
      </c>
      <c r="L1883" s="15" t="n">
        <v>65</v>
      </c>
      <c r="M1883" s="15" t="n">
        <v>429</v>
      </c>
      <c r="N1883" s="15" t="n">
        <v>302</v>
      </c>
      <c r="O1883" s="15" t="n">
        <v>33</v>
      </c>
      <c r="P1883" s="15" t="n">
        <v>829</v>
      </c>
      <c r="Y1883" s="15" t="s">
        <v>142</v>
      </c>
      <c r="AB1883" s="15" t="s">
        <v>143</v>
      </c>
    </row>
    <row r="1884" customFormat="false" ht="15" hidden="false" customHeight="true" outlineLevel="0" collapsed="false">
      <c r="A1884" s="15" t="s">
        <v>3520</v>
      </c>
      <c r="B1884" s="15" t="s">
        <v>3521</v>
      </c>
      <c r="C1884" s="15" t="s">
        <v>217</v>
      </c>
      <c r="D1884" s="15" t="s">
        <v>218</v>
      </c>
      <c r="E1884" s="15" t="s">
        <v>136</v>
      </c>
      <c r="F1884" s="15" t="s">
        <v>137</v>
      </c>
      <c r="G1884" s="15" t="s">
        <v>308</v>
      </c>
      <c r="H1884" s="15" t="s">
        <v>136</v>
      </c>
      <c r="I1884" s="15" t="s">
        <v>243</v>
      </c>
      <c r="J1884" s="15" t="s">
        <v>158</v>
      </c>
      <c r="K1884" s="15" t="s">
        <v>3525</v>
      </c>
      <c r="L1884" s="15" t="n">
        <v>20</v>
      </c>
      <c r="M1884" s="15" t="n">
        <v>100</v>
      </c>
      <c r="N1884" s="15" t="n">
        <v>30</v>
      </c>
      <c r="O1884" s="15" t="n">
        <v>16</v>
      </c>
      <c r="P1884" s="15" t="n">
        <v>166</v>
      </c>
      <c r="Y1884" s="15" t="s">
        <v>142</v>
      </c>
      <c r="AB1884" s="15" t="s">
        <v>143</v>
      </c>
    </row>
    <row r="1885" customFormat="false" ht="15" hidden="false" customHeight="true" outlineLevel="0" collapsed="false">
      <c r="A1885" s="15" t="s">
        <v>3520</v>
      </c>
      <c r="B1885" s="15" t="s">
        <v>3521</v>
      </c>
      <c r="C1885" s="15" t="s">
        <v>217</v>
      </c>
      <c r="D1885" s="15" t="s">
        <v>218</v>
      </c>
      <c r="E1885" s="15" t="s">
        <v>136</v>
      </c>
      <c r="F1885" s="15" t="s">
        <v>137</v>
      </c>
      <c r="G1885" s="15" t="s">
        <v>308</v>
      </c>
      <c r="H1885" s="15" t="s">
        <v>136</v>
      </c>
      <c r="I1885" s="15" t="s">
        <v>243</v>
      </c>
      <c r="J1885" s="15" t="s">
        <v>169</v>
      </c>
      <c r="K1885" s="15" t="s">
        <v>3526</v>
      </c>
      <c r="L1885" s="15" t="n">
        <v>8</v>
      </c>
      <c r="M1885" s="15" t="n">
        <v>3</v>
      </c>
      <c r="N1885" s="15" t="n">
        <v>8</v>
      </c>
      <c r="P1885" s="15" t="n">
        <v>19</v>
      </c>
      <c r="Y1885" s="15" t="s">
        <v>142</v>
      </c>
      <c r="AB1885" s="15" t="s">
        <v>143</v>
      </c>
    </row>
    <row r="1886" customFormat="false" ht="15" hidden="false" customHeight="true" outlineLevel="0" collapsed="false">
      <c r="A1886" s="15" t="s">
        <v>3527</v>
      </c>
      <c r="B1886" s="15" t="s">
        <v>3528</v>
      </c>
      <c r="C1886" s="15" t="s">
        <v>217</v>
      </c>
      <c r="D1886" s="15" t="s">
        <v>235</v>
      </c>
      <c r="E1886" s="15" t="s">
        <v>136</v>
      </c>
      <c r="F1886" s="15" t="s">
        <v>137</v>
      </c>
      <c r="G1886" s="15" t="s">
        <v>379</v>
      </c>
      <c r="H1886" s="15" t="s">
        <v>136</v>
      </c>
      <c r="I1886" s="15" t="s">
        <v>139</v>
      </c>
      <c r="J1886" s="15" t="s">
        <v>150</v>
      </c>
      <c r="K1886" s="15" t="s">
        <v>3529</v>
      </c>
      <c r="N1886" s="15" t="n">
        <v>4</v>
      </c>
      <c r="P1886" s="15" t="n">
        <v>4</v>
      </c>
      <c r="Y1886" s="15" t="s">
        <v>142</v>
      </c>
      <c r="AB1886" s="15" t="s">
        <v>143</v>
      </c>
    </row>
    <row r="1887" customFormat="false" ht="15" hidden="false" customHeight="true" outlineLevel="0" collapsed="false">
      <c r="A1887" s="15" t="s">
        <v>3530</v>
      </c>
      <c r="B1887" s="15" t="s">
        <v>3531</v>
      </c>
      <c r="C1887" s="15" t="s">
        <v>148</v>
      </c>
      <c r="E1887" s="15" t="s">
        <v>136</v>
      </c>
      <c r="F1887" s="15" t="s">
        <v>137</v>
      </c>
      <c r="G1887" s="15" t="s">
        <v>308</v>
      </c>
      <c r="H1887" s="15" t="s">
        <v>136</v>
      </c>
      <c r="I1887" s="15" t="s">
        <v>139</v>
      </c>
      <c r="J1887" s="15" t="s">
        <v>140</v>
      </c>
      <c r="K1887" s="15" t="s">
        <v>3532</v>
      </c>
      <c r="L1887" s="15" t="n">
        <v>5</v>
      </c>
      <c r="P1887" s="15" t="n">
        <v>5</v>
      </c>
      <c r="Y1887" s="15" t="s">
        <v>142</v>
      </c>
      <c r="AB1887" s="15" t="s">
        <v>143</v>
      </c>
    </row>
    <row r="1888" customFormat="false" ht="15" hidden="false" customHeight="true" outlineLevel="0" collapsed="false">
      <c r="A1888" s="15" t="s">
        <v>3533</v>
      </c>
      <c r="B1888" s="15" t="s">
        <v>3534</v>
      </c>
      <c r="C1888" s="15" t="s">
        <v>217</v>
      </c>
      <c r="D1888" s="15" t="s">
        <v>274</v>
      </c>
      <c r="E1888" s="15" t="s">
        <v>136</v>
      </c>
      <c r="F1888" s="15" t="s">
        <v>137</v>
      </c>
      <c r="G1888" s="15" t="s">
        <v>1005</v>
      </c>
      <c r="H1888" s="15" t="s">
        <v>136</v>
      </c>
      <c r="I1888" s="15" t="s">
        <v>243</v>
      </c>
      <c r="J1888" s="15" t="s">
        <v>140</v>
      </c>
      <c r="K1888" s="15" t="s">
        <v>3535</v>
      </c>
      <c r="L1888" s="15" t="n">
        <v>48</v>
      </c>
      <c r="M1888" s="15" t="n">
        <v>184</v>
      </c>
      <c r="N1888" s="15" t="n">
        <v>2454</v>
      </c>
      <c r="O1888" s="15" t="n">
        <v>31</v>
      </c>
      <c r="P1888" s="15" t="n">
        <v>2717</v>
      </c>
      <c r="Y1888" s="15" t="s">
        <v>142</v>
      </c>
      <c r="Z1888" s="15" t="n">
        <v>2</v>
      </c>
      <c r="AA1888" s="15" t="s">
        <v>277</v>
      </c>
      <c r="AB1888" s="15" t="s">
        <v>143</v>
      </c>
    </row>
    <row r="1889" customFormat="false" ht="15" hidden="false" customHeight="true" outlineLevel="0" collapsed="false">
      <c r="A1889" s="15" t="s">
        <v>3533</v>
      </c>
      <c r="B1889" s="15" t="s">
        <v>3534</v>
      </c>
      <c r="C1889" s="15" t="s">
        <v>217</v>
      </c>
      <c r="D1889" s="15" t="s">
        <v>274</v>
      </c>
      <c r="E1889" s="15" t="s">
        <v>136</v>
      </c>
      <c r="F1889" s="15" t="s">
        <v>137</v>
      </c>
      <c r="G1889" s="15" t="s">
        <v>1005</v>
      </c>
      <c r="H1889" s="15" t="s">
        <v>136</v>
      </c>
      <c r="I1889" s="15" t="s">
        <v>243</v>
      </c>
      <c r="J1889" s="15" t="s">
        <v>144</v>
      </c>
      <c r="K1889" s="15" t="s">
        <v>3536</v>
      </c>
      <c r="L1889" s="15" t="n">
        <v>1</v>
      </c>
      <c r="M1889" s="15" t="n">
        <v>24</v>
      </c>
      <c r="N1889" s="15" t="n">
        <v>15</v>
      </c>
      <c r="P1889" s="15" t="n">
        <v>40</v>
      </c>
      <c r="Y1889" s="15" t="s">
        <v>142</v>
      </c>
      <c r="Z1889" s="15" t="n">
        <v>2</v>
      </c>
      <c r="AA1889" s="15" t="s">
        <v>277</v>
      </c>
      <c r="AB1889" s="15" t="s">
        <v>143</v>
      </c>
    </row>
    <row r="1890" customFormat="false" ht="15" hidden="false" customHeight="true" outlineLevel="0" collapsed="false">
      <c r="A1890" s="15" t="s">
        <v>3533</v>
      </c>
      <c r="B1890" s="15" t="s">
        <v>3534</v>
      </c>
      <c r="C1890" s="15" t="s">
        <v>217</v>
      </c>
      <c r="D1890" s="15" t="s">
        <v>274</v>
      </c>
      <c r="E1890" s="15" t="s">
        <v>136</v>
      </c>
      <c r="F1890" s="15" t="s">
        <v>137</v>
      </c>
      <c r="G1890" s="15" t="s">
        <v>1005</v>
      </c>
      <c r="H1890" s="15" t="s">
        <v>136</v>
      </c>
      <c r="I1890" s="15" t="s">
        <v>243</v>
      </c>
      <c r="J1890" s="15" t="s">
        <v>150</v>
      </c>
      <c r="K1890" s="15" t="s">
        <v>3537</v>
      </c>
      <c r="L1890" s="15" t="n">
        <v>2155</v>
      </c>
      <c r="M1890" s="15" t="n">
        <v>4408</v>
      </c>
      <c r="N1890" s="15" t="n">
        <v>3166</v>
      </c>
      <c r="O1890" s="15" t="n">
        <v>388</v>
      </c>
      <c r="P1890" s="15" t="n">
        <v>10117</v>
      </c>
      <c r="Y1890" s="15" t="s">
        <v>142</v>
      </c>
      <c r="Z1890" s="15" t="n">
        <v>2</v>
      </c>
      <c r="AA1890" s="15" t="s">
        <v>277</v>
      </c>
      <c r="AB1890" s="15" t="s">
        <v>143</v>
      </c>
    </row>
    <row r="1891" customFormat="false" ht="15" hidden="false" customHeight="true" outlineLevel="0" collapsed="false">
      <c r="A1891" s="15" t="s">
        <v>3533</v>
      </c>
      <c r="B1891" s="15" t="s">
        <v>3534</v>
      </c>
      <c r="C1891" s="15" t="s">
        <v>217</v>
      </c>
      <c r="D1891" s="15" t="s">
        <v>274</v>
      </c>
      <c r="E1891" s="15" t="s">
        <v>136</v>
      </c>
      <c r="F1891" s="15" t="s">
        <v>137</v>
      </c>
      <c r="G1891" s="15" t="s">
        <v>1005</v>
      </c>
      <c r="H1891" s="15" t="s">
        <v>136</v>
      </c>
      <c r="I1891" s="15" t="s">
        <v>243</v>
      </c>
      <c r="J1891" s="15" t="s">
        <v>166</v>
      </c>
      <c r="K1891" s="15" t="s">
        <v>3538</v>
      </c>
      <c r="L1891" s="15" t="n">
        <v>4</v>
      </c>
      <c r="N1891" s="15" t="n">
        <v>3</v>
      </c>
      <c r="P1891" s="15" t="n">
        <v>7</v>
      </c>
      <c r="Y1891" s="15" t="s">
        <v>142</v>
      </c>
      <c r="Z1891" s="15" t="n">
        <v>2</v>
      </c>
      <c r="AA1891" s="15" t="s">
        <v>277</v>
      </c>
      <c r="AB1891" s="15" t="s">
        <v>143</v>
      </c>
    </row>
    <row r="1892" customFormat="false" ht="15" hidden="false" customHeight="true" outlineLevel="0" collapsed="false">
      <c r="A1892" s="15" t="s">
        <v>3533</v>
      </c>
      <c r="B1892" s="15" t="s">
        <v>3534</v>
      </c>
      <c r="C1892" s="15" t="s">
        <v>217</v>
      </c>
      <c r="D1892" s="15" t="s">
        <v>274</v>
      </c>
      <c r="E1892" s="15" t="s">
        <v>136</v>
      </c>
      <c r="F1892" s="15" t="s">
        <v>137</v>
      </c>
      <c r="G1892" s="15" t="s">
        <v>1005</v>
      </c>
      <c r="H1892" s="15" t="s">
        <v>136</v>
      </c>
      <c r="I1892" s="15" t="s">
        <v>243</v>
      </c>
      <c r="J1892" s="15" t="s">
        <v>158</v>
      </c>
      <c r="K1892" s="15" t="s">
        <v>3539</v>
      </c>
      <c r="L1892" s="15" t="n">
        <v>179</v>
      </c>
      <c r="M1892" s="15" t="n">
        <v>449</v>
      </c>
      <c r="N1892" s="15" t="n">
        <v>538</v>
      </c>
      <c r="O1892" s="15" t="n">
        <v>14</v>
      </c>
      <c r="P1892" s="15" t="n">
        <v>1180</v>
      </c>
      <c r="Y1892" s="15" t="s">
        <v>142</v>
      </c>
      <c r="Z1892" s="15" t="n">
        <v>2</v>
      </c>
      <c r="AA1892" s="15" t="s">
        <v>277</v>
      </c>
      <c r="AB1892" s="15" t="s">
        <v>143</v>
      </c>
    </row>
    <row r="1893" customFormat="false" ht="15" hidden="false" customHeight="true" outlineLevel="0" collapsed="false">
      <c r="A1893" s="15" t="s">
        <v>3533</v>
      </c>
      <c r="B1893" s="15" t="s">
        <v>3534</v>
      </c>
      <c r="C1893" s="15" t="s">
        <v>217</v>
      </c>
      <c r="D1893" s="15" t="s">
        <v>274</v>
      </c>
      <c r="E1893" s="15" t="s">
        <v>136</v>
      </c>
      <c r="F1893" s="15" t="s">
        <v>137</v>
      </c>
      <c r="G1893" s="15" t="s">
        <v>1005</v>
      </c>
      <c r="H1893" s="15" t="s">
        <v>136</v>
      </c>
      <c r="I1893" s="15" t="s">
        <v>243</v>
      </c>
      <c r="J1893" s="15" t="s">
        <v>169</v>
      </c>
      <c r="K1893" s="15" t="s">
        <v>3540</v>
      </c>
      <c r="L1893" s="15" t="n">
        <v>15</v>
      </c>
      <c r="M1893" s="15" t="n">
        <v>21</v>
      </c>
      <c r="N1893" s="15" t="n">
        <v>107</v>
      </c>
      <c r="P1893" s="15" t="n">
        <v>143</v>
      </c>
      <c r="Y1893" s="15" t="s">
        <v>142</v>
      </c>
      <c r="Z1893" s="15" t="n">
        <v>2</v>
      </c>
      <c r="AA1893" s="15" t="s">
        <v>277</v>
      </c>
      <c r="AB1893" s="15" t="s">
        <v>143</v>
      </c>
    </row>
    <row r="1894" customFormat="false" ht="15" hidden="false" customHeight="true" outlineLevel="0" collapsed="false">
      <c r="A1894" s="15" t="s">
        <v>3541</v>
      </c>
      <c r="B1894" s="15" t="s">
        <v>3542</v>
      </c>
      <c r="C1894" s="15" t="s">
        <v>148</v>
      </c>
      <c r="E1894" s="15" t="s">
        <v>136</v>
      </c>
      <c r="F1894" s="15" t="s">
        <v>137</v>
      </c>
      <c r="G1894" s="15" t="s">
        <v>573</v>
      </c>
      <c r="H1894" s="15" t="s">
        <v>136</v>
      </c>
      <c r="I1894" s="15" t="s">
        <v>139</v>
      </c>
      <c r="J1894" s="15" t="s">
        <v>150</v>
      </c>
      <c r="K1894" s="15" t="s">
        <v>3543</v>
      </c>
      <c r="L1894" s="15" t="n">
        <v>6</v>
      </c>
      <c r="P1894" s="15" t="n">
        <v>6</v>
      </c>
      <c r="Y1894" s="15" t="s">
        <v>142</v>
      </c>
      <c r="AB1894" s="15" t="s">
        <v>143</v>
      </c>
    </row>
    <row r="1895" customFormat="false" ht="15" hidden="false" customHeight="true" outlineLevel="0" collapsed="false">
      <c r="A1895" s="15" t="s">
        <v>3544</v>
      </c>
      <c r="B1895" s="15" t="s">
        <v>3545</v>
      </c>
      <c r="C1895" s="15" t="s">
        <v>217</v>
      </c>
      <c r="D1895" s="15" t="s">
        <v>874</v>
      </c>
      <c r="E1895" s="15" t="s">
        <v>136</v>
      </c>
      <c r="F1895" s="15" t="s">
        <v>137</v>
      </c>
      <c r="G1895" s="15" t="s">
        <v>756</v>
      </c>
      <c r="H1895" s="15" t="s">
        <v>136</v>
      </c>
      <c r="I1895" s="15" t="s">
        <v>243</v>
      </c>
      <c r="J1895" s="15" t="s">
        <v>140</v>
      </c>
      <c r="K1895" s="15" t="s">
        <v>3546</v>
      </c>
      <c r="N1895" s="15" t="n">
        <v>59</v>
      </c>
      <c r="O1895" s="15" t="n">
        <v>31</v>
      </c>
      <c r="P1895" s="15" t="n">
        <v>90</v>
      </c>
      <c r="Y1895" s="15" t="s">
        <v>142</v>
      </c>
      <c r="AB1895" s="15" t="s">
        <v>143</v>
      </c>
    </row>
    <row r="1896" customFormat="false" ht="15" hidden="false" customHeight="true" outlineLevel="0" collapsed="false">
      <c r="A1896" s="15" t="s">
        <v>3544</v>
      </c>
      <c r="B1896" s="15" t="s">
        <v>3545</v>
      </c>
      <c r="C1896" s="15" t="s">
        <v>217</v>
      </c>
      <c r="D1896" s="15" t="s">
        <v>874</v>
      </c>
      <c r="E1896" s="15" t="s">
        <v>136</v>
      </c>
      <c r="F1896" s="15" t="s">
        <v>137</v>
      </c>
      <c r="G1896" s="15" t="s">
        <v>756</v>
      </c>
      <c r="H1896" s="15" t="s">
        <v>136</v>
      </c>
      <c r="I1896" s="15" t="s">
        <v>243</v>
      </c>
      <c r="J1896" s="15" t="s">
        <v>150</v>
      </c>
      <c r="K1896" s="15" t="s">
        <v>3547</v>
      </c>
      <c r="L1896" s="15" t="n">
        <v>393</v>
      </c>
      <c r="M1896" s="15" t="n">
        <v>37</v>
      </c>
      <c r="N1896" s="15" t="n">
        <v>138</v>
      </c>
      <c r="O1896" s="15" t="n">
        <v>54</v>
      </c>
      <c r="P1896" s="15" t="n">
        <v>622</v>
      </c>
      <c r="Y1896" s="15" t="s">
        <v>142</v>
      </c>
      <c r="AB1896" s="15" t="s">
        <v>143</v>
      </c>
    </row>
    <row r="1897" customFormat="false" ht="15" hidden="false" customHeight="true" outlineLevel="0" collapsed="false">
      <c r="A1897" s="15" t="s">
        <v>3544</v>
      </c>
      <c r="B1897" s="15" t="s">
        <v>3545</v>
      </c>
      <c r="C1897" s="15" t="s">
        <v>217</v>
      </c>
      <c r="D1897" s="15" t="s">
        <v>874</v>
      </c>
      <c r="E1897" s="15" t="s">
        <v>136</v>
      </c>
      <c r="F1897" s="15" t="s">
        <v>137</v>
      </c>
      <c r="G1897" s="15" t="s">
        <v>756</v>
      </c>
      <c r="H1897" s="15" t="s">
        <v>136</v>
      </c>
      <c r="I1897" s="15" t="s">
        <v>243</v>
      </c>
      <c r="J1897" s="15" t="s">
        <v>158</v>
      </c>
      <c r="K1897" s="15" t="s">
        <v>3548</v>
      </c>
      <c r="L1897" s="15" t="n">
        <v>2</v>
      </c>
      <c r="M1897" s="15" t="n">
        <v>29</v>
      </c>
      <c r="N1897" s="15" t="n">
        <v>67</v>
      </c>
      <c r="O1897" s="15" t="n">
        <v>15</v>
      </c>
      <c r="P1897" s="15" t="n">
        <v>113</v>
      </c>
      <c r="Y1897" s="15" t="s">
        <v>142</v>
      </c>
      <c r="AB1897" s="15" t="s">
        <v>143</v>
      </c>
    </row>
    <row r="1898" customFormat="false" ht="15" hidden="false" customHeight="true" outlineLevel="0" collapsed="false">
      <c r="A1898" s="15" t="s">
        <v>3544</v>
      </c>
      <c r="B1898" s="15" t="s">
        <v>3545</v>
      </c>
      <c r="C1898" s="15" t="s">
        <v>217</v>
      </c>
      <c r="D1898" s="15" t="s">
        <v>874</v>
      </c>
      <c r="E1898" s="15" t="s">
        <v>136</v>
      </c>
      <c r="F1898" s="15" t="s">
        <v>137</v>
      </c>
      <c r="G1898" s="15" t="s">
        <v>756</v>
      </c>
      <c r="H1898" s="15" t="s">
        <v>136</v>
      </c>
      <c r="I1898" s="15" t="s">
        <v>243</v>
      </c>
      <c r="J1898" s="15" t="s">
        <v>169</v>
      </c>
      <c r="K1898" s="15" t="s">
        <v>3549</v>
      </c>
      <c r="N1898" s="15" t="n">
        <v>4</v>
      </c>
      <c r="P1898" s="15" t="n">
        <v>4</v>
      </c>
      <c r="Y1898" s="15" t="s">
        <v>142</v>
      </c>
      <c r="AB1898" s="15" t="s">
        <v>143</v>
      </c>
    </row>
    <row r="1899" customFormat="false" ht="15" hidden="false" customHeight="true" outlineLevel="0" collapsed="false">
      <c r="A1899" s="15" t="s">
        <v>3550</v>
      </c>
      <c r="B1899" s="15" t="s">
        <v>3551</v>
      </c>
      <c r="C1899" s="15" t="s">
        <v>148</v>
      </c>
      <c r="E1899" s="15" t="s">
        <v>136</v>
      </c>
      <c r="F1899" s="15" t="s">
        <v>137</v>
      </c>
      <c r="G1899" s="15" t="s">
        <v>469</v>
      </c>
      <c r="H1899" s="15" t="s">
        <v>136</v>
      </c>
      <c r="I1899" s="15" t="s">
        <v>139</v>
      </c>
      <c r="J1899" s="15" t="s">
        <v>144</v>
      </c>
      <c r="K1899" s="15" t="s">
        <v>3552</v>
      </c>
      <c r="M1899" s="15" t="n">
        <v>65</v>
      </c>
      <c r="P1899" s="15" t="n">
        <v>65</v>
      </c>
      <c r="Y1899" s="15" t="s">
        <v>142</v>
      </c>
      <c r="AB1899" s="15" t="s">
        <v>143</v>
      </c>
    </row>
    <row r="1900" customFormat="false" ht="15" hidden="false" customHeight="true" outlineLevel="0" collapsed="false">
      <c r="A1900" s="15" t="s">
        <v>3553</v>
      </c>
      <c r="B1900" s="15" t="s">
        <v>3554</v>
      </c>
      <c r="C1900" s="15" t="s">
        <v>217</v>
      </c>
      <c r="D1900" s="15" t="s">
        <v>235</v>
      </c>
      <c r="E1900" s="15" t="s">
        <v>136</v>
      </c>
      <c r="F1900" s="15" t="s">
        <v>137</v>
      </c>
      <c r="G1900" s="15" t="s">
        <v>138</v>
      </c>
      <c r="H1900" s="15" t="s">
        <v>136</v>
      </c>
      <c r="I1900" s="15" t="s">
        <v>139</v>
      </c>
      <c r="J1900" s="15" t="s">
        <v>150</v>
      </c>
      <c r="K1900" s="15" t="s">
        <v>3555</v>
      </c>
      <c r="M1900" s="15" t="n">
        <v>5</v>
      </c>
      <c r="P1900" s="15" t="n">
        <v>5</v>
      </c>
      <c r="Y1900" s="15" t="s">
        <v>142</v>
      </c>
      <c r="AB1900" s="15" t="s">
        <v>143</v>
      </c>
    </row>
    <row r="1901" customFormat="false" ht="15" hidden="false" customHeight="true" outlineLevel="0" collapsed="false">
      <c r="A1901" s="15" t="s">
        <v>3556</v>
      </c>
      <c r="B1901" s="15" t="s">
        <v>3557</v>
      </c>
      <c r="C1901" s="15" t="s">
        <v>217</v>
      </c>
      <c r="D1901" s="15" t="s">
        <v>235</v>
      </c>
      <c r="E1901" s="15" t="s">
        <v>136</v>
      </c>
      <c r="F1901" s="15" t="s">
        <v>137</v>
      </c>
      <c r="G1901" s="15" t="s">
        <v>756</v>
      </c>
      <c r="H1901" s="15" t="s">
        <v>136</v>
      </c>
      <c r="I1901" s="15" t="s">
        <v>139</v>
      </c>
      <c r="J1901" s="15" t="s">
        <v>140</v>
      </c>
      <c r="K1901" s="15" t="s">
        <v>3558</v>
      </c>
      <c r="L1901" s="15" t="n">
        <v>98</v>
      </c>
      <c r="N1901" s="15" t="n">
        <v>10</v>
      </c>
      <c r="P1901" s="15" t="n">
        <v>108</v>
      </c>
      <c r="Y1901" s="15" t="s">
        <v>142</v>
      </c>
      <c r="AB1901" s="15" t="s">
        <v>143</v>
      </c>
    </row>
    <row r="1902" customFormat="false" ht="15" hidden="false" customHeight="true" outlineLevel="0" collapsed="false">
      <c r="A1902" s="15" t="s">
        <v>3556</v>
      </c>
      <c r="B1902" s="15" t="s">
        <v>3557</v>
      </c>
      <c r="C1902" s="15" t="s">
        <v>217</v>
      </c>
      <c r="D1902" s="15" t="s">
        <v>235</v>
      </c>
      <c r="E1902" s="15" t="s">
        <v>136</v>
      </c>
      <c r="F1902" s="15" t="s">
        <v>137</v>
      </c>
      <c r="G1902" s="15" t="s">
        <v>756</v>
      </c>
      <c r="H1902" s="15" t="s">
        <v>136</v>
      </c>
      <c r="I1902" s="15" t="s">
        <v>139</v>
      </c>
      <c r="J1902" s="15" t="s">
        <v>150</v>
      </c>
      <c r="K1902" s="15" t="s">
        <v>3559</v>
      </c>
      <c r="L1902" s="15" t="n">
        <v>22</v>
      </c>
      <c r="M1902" s="15" t="n">
        <v>16</v>
      </c>
      <c r="N1902" s="15" t="n">
        <v>32</v>
      </c>
      <c r="P1902" s="15" t="n">
        <v>70</v>
      </c>
      <c r="Y1902" s="15" t="s">
        <v>142</v>
      </c>
      <c r="AB1902" s="15" t="s">
        <v>143</v>
      </c>
    </row>
    <row r="1903" customFormat="false" ht="15" hidden="false" customHeight="true" outlineLevel="0" collapsed="false">
      <c r="A1903" s="15" t="s">
        <v>3556</v>
      </c>
      <c r="B1903" s="15" t="s">
        <v>3557</v>
      </c>
      <c r="C1903" s="15" t="s">
        <v>217</v>
      </c>
      <c r="D1903" s="15" t="s">
        <v>235</v>
      </c>
      <c r="E1903" s="15" t="s">
        <v>136</v>
      </c>
      <c r="F1903" s="15" t="s">
        <v>137</v>
      </c>
      <c r="G1903" s="15" t="s">
        <v>756</v>
      </c>
      <c r="H1903" s="15" t="s">
        <v>136</v>
      </c>
      <c r="I1903" s="15" t="s">
        <v>139</v>
      </c>
      <c r="J1903" s="15" t="s">
        <v>158</v>
      </c>
      <c r="K1903" s="15" t="s">
        <v>3560</v>
      </c>
      <c r="L1903" s="15" t="n">
        <v>7</v>
      </c>
      <c r="M1903" s="15" t="n">
        <v>10</v>
      </c>
      <c r="P1903" s="15" t="n">
        <v>17</v>
      </c>
      <c r="Y1903" s="15" t="s">
        <v>142</v>
      </c>
      <c r="AB1903" s="15" t="s">
        <v>143</v>
      </c>
    </row>
    <row r="1904" customFormat="false" ht="15" hidden="false" customHeight="true" outlineLevel="0" collapsed="false">
      <c r="A1904" s="15" t="s">
        <v>3556</v>
      </c>
      <c r="B1904" s="15" t="s">
        <v>3557</v>
      </c>
      <c r="C1904" s="15" t="s">
        <v>217</v>
      </c>
      <c r="D1904" s="15" t="s">
        <v>235</v>
      </c>
      <c r="E1904" s="15" t="s">
        <v>136</v>
      </c>
      <c r="F1904" s="15" t="s">
        <v>137</v>
      </c>
      <c r="G1904" s="15" t="s">
        <v>756</v>
      </c>
      <c r="H1904" s="15" t="s">
        <v>136</v>
      </c>
      <c r="I1904" s="15" t="s">
        <v>139</v>
      </c>
      <c r="J1904" s="15" t="s">
        <v>169</v>
      </c>
      <c r="K1904" s="15" t="s">
        <v>3561</v>
      </c>
      <c r="L1904" s="15" t="n">
        <v>6</v>
      </c>
      <c r="P1904" s="15" t="n">
        <v>6</v>
      </c>
      <c r="Y1904" s="15" t="s">
        <v>142</v>
      </c>
      <c r="AB1904" s="15" t="s">
        <v>143</v>
      </c>
    </row>
    <row r="1905" customFormat="false" ht="15" hidden="false" customHeight="true" outlineLevel="0" collapsed="false">
      <c r="A1905" s="15" t="s">
        <v>3562</v>
      </c>
      <c r="B1905" s="15" t="s">
        <v>3563</v>
      </c>
      <c r="C1905" s="15" t="s">
        <v>217</v>
      </c>
      <c r="D1905" s="15" t="s">
        <v>235</v>
      </c>
      <c r="E1905" s="15" t="s">
        <v>136</v>
      </c>
      <c r="F1905" s="15" t="s">
        <v>137</v>
      </c>
      <c r="G1905" s="15" t="s">
        <v>3564</v>
      </c>
      <c r="H1905" s="15" t="s">
        <v>136</v>
      </c>
      <c r="I1905" s="15" t="s">
        <v>139</v>
      </c>
      <c r="J1905" s="15" t="s">
        <v>140</v>
      </c>
      <c r="K1905" s="15" t="s">
        <v>3565</v>
      </c>
      <c r="N1905" s="15" t="n">
        <v>27</v>
      </c>
      <c r="P1905" s="15" t="n">
        <v>27</v>
      </c>
      <c r="Y1905" s="15" t="s">
        <v>142</v>
      </c>
      <c r="AB1905" s="15" t="s">
        <v>143</v>
      </c>
    </row>
    <row r="1906" customFormat="false" ht="15" hidden="false" customHeight="true" outlineLevel="0" collapsed="false">
      <c r="A1906" s="15" t="s">
        <v>3562</v>
      </c>
      <c r="B1906" s="15" t="s">
        <v>3563</v>
      </c>
      <c r="C1906" s="15" t="s">
        <v>217</v>
      </c>
      <c r="D1906" s="15" t="s">
        <v>235</v>
      </c>
      <c r="E1906" s="15" t="s">
        <v>136</v>
      </c>
      <c r="F1906" s="15" t="s">
        <v>137</v>
      </c>
      <c r="G1906" s="15" t="s">
        <v>3564</v>
      </c>
      <c r="H1906" s="15" t="s">
        <v>136</v>
      </c>
      <c r="I1906" s="15" t="s">
        <v>139</v>
      </c>
      <c r="J1906" s="15" t="s">
        <v>150</v>
      </c>
      <c r="K1906" s="15" t="s">
        <v>3566</v>
      </c>
      <c r="L1906" s="15" t="n">
        <v>78</v>
      </c>
      <c r="M1906" s="15" t="n">
        <v>27</v>
      </c>
      <c r="N1906" s="15" t="n">
        <v>35</v>
      </c>
      <c r="O1906" s="15" t="n">
        <v>32</v>
      </c>
      <c r="P1906" s="15" t="n">
        <v>172</v>
      </c>
      <c r="Y1906" s="15" t="s">
        <v>142</v>
      </c>
      <c r="AB1906" s="15" t="s">
        <v>143</v>
      </c>
    </row>
    <row r="1907" customFormat="false" ht="15" hidden="false" customHeight="true" outlineLevel="0" collapsed="false">
      <c r="A1907" s="15" t="s">
        <v>3562</v>
      </c>
      <c r="B1907" s="15" t="s">
        <v>3563</v>
      </c>
      <c r="C1907" s="15" t="s">
        <v>217</v>
      </c>
      <c r="D1907" s="15" t="s">
        <v>235</v>
      </c>
      <c r="E1907" s="15" t="s">
        <v>136</v>
      </c>
      <c r="F1907" s="15" t="s">
        <v>137</v>
      </c>
      <c r="G1907" s="15" t="s">
        <v>3564</v>
      </c>
      <c r="H1907" s="15" t="s">
        <v>136</v>
      </c>
      <c r="I1907" s="15" t="s">
        <v>139</v>
      </c>
      <c r="J1907" s="15" t="s">
        <v>166</v>
      </c>
      <c r="K1907" s="15" t="s">
        <v>3567</v>
      </c>
      <c r="L1907" s="15" t="n">
        <v>200</v>
      </c>
      <c r="P1907" s="15" t="n">
        <v>200</v>
      </c>
      <c r="Y1907" s="15" t="s">
        <v>142</v>
      </c>
      <c r="AB1907" s="15" t="s">
        <v>143</v>
      </c>
    </row>
    <row r="1908" customFormat="false" ht="15" hidden="false" customHeight="true" outlineLevel="0" collapsed="false">
      <c r="A1908" s="15" t="s">
        <v>3562</v>
      </c>
      <c r="B1908" s="15" t="s">
        <v>3563</v>
      </c>
      <c r="C1908" s="15" t="s">
        <v>217</v>
      </c>
      <c r="D1908" s="15" t="s">
        <v>235</v>
      </c>
      <c r="E1908" s="15" t="s">
        <v>136</v>
      </c>
      <c r="F1908" s="15" t="s">
        <v>137</v>
      </c>
      <c r="G1908" s="15" t="s">
        <v>3564</v>
      </c>
      <c r="H1908" s="15" t="s">
        <v>136</v>
      </c>
      <c r="I1908" s="15" t="s">
        <v>139</v>
      </c>
      <c r="J1908" s="15" t="s">
        <v>158</v>
      </c>
      <c r="K1908" s="15" t="s">
        <v>3568</v>
      </c>
      <c r="L1908" s="15" t="n">
        <v>22</v>
      </c>
      <c r="N1908" s="15" t="n">
        <v>6</v>
      </c>
      <c r="P1908" s="15" t="n">
        <v>28</v>
      </c>
      <c r="Y1908" s="15" t="s">
        <v>142</v>
      </c>
      <c r="AB1908" s="15" t="s">
        <v>143</v>
      </c>
    </row>
    <row r="1909" customFormat="false" ht="15" hidden="false" customHeight="true" outlineLevel="0" collapsed="false">
      <c r="A1909" s="15" t="s">
        <v>3569</v>
      </c>
      <c r="B1909" s="15" t="s">
        <v>3570</v>
      </c>
      <c r="C1909" s="15" t="s">
        <v>148</v>
      </c>
      <c r="E1909" s="15" t="s">
        <v>136</v>
      </c>
      <c r="F1909" s="15" t="s">
        <v>137</v>
      </c>
      <c r="G1909" s="15" t="s">
        <v>1140</v>
      </c>
      <c r="H1909" s="15" t="s">
        <v>136</v>
      </c>
      <c r="I1909" s="15" t="s">
        <v>139</v>
      </c>
      <c r="J1909" s="15" t="s">
        <v>150</v>
      </c>
      <c r="K1909" s="15" t="s">
        <v>3571</v>
      </c>
      <c r="L1909" s="15" t="n">
        <v>2</v>
      </c>
      <c r="P1909" s="15" t="n">
        <v>2</v>
      </c>
      <c r="Y1909" s="15" t="s">
        <v>156</v>
      </c>
      <c r="AB1909" s="15" t="s">
        <v>143</v>
      </c>
    </row>
    <row r="1910" customFormat="false" ht="15" hidden="false" customHeight="true" outlineLevel="0" collapsed="false">
      <c r="A1910" s="15" t="s">
        <v>3572</v>
      </c>
      <c r="B1910" s="15" t="s">
        <v>3573</v>
      </c>
      <c r="C1910" s="15" t="s">
        <v>134</v>
      </c>
      <c r="D1910" s="15" t="s">
        <v>135</v>
      </c>
      <c r="E1910" s="15" t="s">
        <v>136</v>
      </c>
      <c r="F1910" s="15" t="s">
        <v>137</v>
      </c>
      <c r="G1910" s="15" t="s">
        <v>236</v>
      </c>
      <c r="H1910" s="15" t="s">
        <v>136</v>
      </c>
      <c r="I1910" s="15" t="s">
        <v>139</v>
      </c>
      <c r="J1910" s="15" t="s">
        <v>150</v>
      </c>
      <c r="K1910" s="15" t="s">
        <v>3574</v>
      </c>
      <c r="O1910" s="15" t="n">
        <v>11</v>
      </c>
      <c r="P1910" s="15" t="n">
        <v>11</v>
      </c>
      <c r="Y1910" s="15" t="s">
        <v>142</v>
      </c>
      <c r="AB1910" s="15" t="s">
        <v>143</v>
      </c>
    </row>
    <row r="1911" customFormat="false" ht="15" hidden="false" customHeight="true" outlineLevel="0" collapsed="false">
      <c r="A1911" s="15" t="s">
        <v>3575</v>
      </c>
      <c r="B1911" s="15" t="s">
        <v>3576</v>
      </c>
      <c r="C1911" s="15" t="s">
        <v>217</v>
      </c>
      <c r="D1911" s="15" t="s">
        <v>235</v>
      </c>
      <c r="E1911" s="15" t="s">
        <v>136</v>
      </c>
      <c r="F1911" s="15" t="s">
        <v>137</v>
      </c>
      <c r="G1911" s="15" t="s">
        <v>308</v>
      </c>
      <c r="H1911" s="15" t="s">
        <v>136</v>
      </c>
      <c r="I1911" s="15" t="s">
        <v>243</v>
      </c>
      <c r="J1911" s="15" t="s">
        <v>140</v>
      </c>
      <c r="K1911" s="15" t="s">
        <v>3577</v>
      </c>
      <c r="L1911" s="15" t="n">
        <v>2</v>
      </c>
      <c r="M1911" s="15" t="n">
        <v>12</v>
      </c>
      <c r="N1911" s="15" t="n">
        <v>8</v>
      </c>
      <c r="P1911" s="15" t="n">
        <v>22</v>
      </c>
      <c r="Y1911" s="15" t="s">
        <v>142</v>
      </c>
      <c r="AB1911" s="15" t="s">
        <v>143</v>
      </c>
    </row>
    <row r="1912" customFormat="false" ht="15" hidden="false" customHeight="true" outlineLevel="0" collapsed="false">
      <c r="A1912" s="15" t="s">
        <v>3575</v>
      </c>
      <c r="B1912" s="15" t="s">
        <v>3576</v>
      </c>
      <c r="C1912" s="15" t="s">
        <v>217</v>
      </c>
      <c r="D1912" s="15" t="s">
        <v>235</v>
      </c>
      <c r="E1912" s="15" t="s">
        <v>136</v>
      </c>
      <c r="F1912" s="15" t="s">
        <v>137</v>
      </c>
      <c r="G1912" s="15" t="s">
        <v>308</v>
      </c>
      <c r="H1912" s="15" t="s">
        <v>136</v>
      </c>
      <c r="I1912" s="15" t="s">
        <v>243</v>
      </c>
      <c r="J1912" s="15" t="s">
        <v>144</v>
      </c>
      <c r="K1912" s="15" t="s">
        <v>3578</v>
      </c>
      <c r="M1912" s="15" t="n">
        <v>2</v>
      </c>
      <c r="P1912" s="15" t="n">
        <v>2</v>
      </c>
      <c r="Y1912" s="15" t="s">
        <v>142</v>
      </c>
      <c r="AB1912" s="15" t="s">
        <v>143</v>
      </c>
    </row>
    <row r="1913" customFormat="false" ht="15" hidden="false" customHeight="true" outlineLevel="0" collapsed="false">
      <c r="A1913" s="15" t="s">
        <v>3575</v>
      </c>
      <c r="B1913" s="15" t="s">
        <v>3576</v>
      </c>
      <c r="C1913" s="15" t="s">
        <v>217</v>
      </c>
      <c r="D1913" s="15" t="s">
        <v>235</v>
      </c>
      <c r="E1913" s="15" t="s">
        <v>136</v>
      </c>
      <c r="F1913" s="15" t="s">
        <v>137</v>
      </c>
      <c r="G1913" s="15" t="s">
        <v>308</v>
      </c>
      <c r="H1913" s="15" t="s">
        <v>136</v>
      </c>
      <c r="I1913" s="15" t="s">
        <v>243</v>
      </c>
      <c r="J1913" s="15" t="s">
        <v>150</v>
      </c>
      <c r="K1913" s="15" t="s">
        <v>3579</v>
      </c>
      <c r="L1913" s="15" t="n">
        <v>58</v>
      </c>
      <c r="M1913" s="15" t="n">
        <v>13</v>
      </c>
      <c r="N1913" s="15" t="n">
        <v>114</v>
      </c>
      <c r="O1913" s="15" t="n">
        <v>9</v>
      </c>
      <c r="P1913" s="15" t="n">
        <v>194</v>
      </c>
      <c r="Y1913" s="15" t="s">
        <v>142</v>
      </c>
      <c r="AB1913" s="15" t="s">
        <v>143</v>
      </c>
    </row>
    <row r="1914" customFormat="false" ht="15" hidden="false" customHeight="true" outlineLevel="0" collapsed="false">
      <c r="A1914" s="15" t="s">
        <v>3575</v>
      </c>
      <c r="B1914" s="15" t="s">
        <v>3576</v>
      </c>
      <c r="C1914" s="15" t="s">
        <v>217</v>
      </c>
      <c r="D1914" s="15" t="s">
        <v>235</v>
      </c>
      <c r="E1914" s="15" t="s">
        <v>136</v>
      </c>
      <c r="F1914" s="15" t="s">
        <v>137</v>
      </c>
      <c r="G1914" s="15" t="s">
        <v>308</v>
      </c>
      <c r="H1914" s="15" t="s">
        <v>136</v>
      </c>
      <c r="I1914" s="15" t="s">
        <v>243</v>
      </c>
      <c r="J1914" s="15" t="s">
        <v>158</v>
      </c>
      <c r="K1914" s="15" t="s">
        <v>3580</v>
      </c>
      <c r="L1914" s="15" t="n">
        <v>23</v>
      </c>
      <c r="M1914" s="15" t="n">
        <v>9</v>
      </c>
      <c r="O1914" s="15" t="n">
        <v>2</v>
      </c>
      <c r="P1914" s="15" t="n">
        <v>34</v>
      </c>
      <c r="Y1914" s="15" t="s">
        <v>142</v>
      </c>
      <c r="AB1914" s="15" t="s">
        <v>143</v>
      </c>
    </row>
    <row r="1915" customFormat="false" ht="15" hidden="false" customHeight="true" outlineLevel="0" collapsed="false">
      <c r="A1915" s="15" t="s">
        <v>3575</v>
      </c>
      <c r="B1915" s="15" t="s">
        <v>3576</v>
      </c>
      <c r="C1915" s="15" t="s">
        <v>217</v>
      </c>
      <c r="D1915" s="15" t="s">
        <v>235</v>
      </c>
      <c r="E1915" s="15" t="s">
        <v>136</v>
      </c>
      <c r="F1915" s="15" t="s">
        <v>137</v>
      </c>
      <c r="G1915" s="15" t="s">
        <v>308</v>
      </c>
      <c r="H1915" s="15" t="s">
        <v>136</v>
      </c>
      <c r="I1915" s="15" t="s">
        <v>243</v>
      </c>
      <c r="J1915" s="15" t="s">
        <v>169</v>
      </c>
      <c r="K1915" s="15" t="s">
        <v>3581</v>
      </c>
      <c r="L1915" s="15" t="n">
        <v>1</v>
      </c>
      <c r="P1915" s="15" t="n">
        <v>1</v>
      </c>
      <c r="Y1915" s="15" t="s">
        <v>142</v>
      </c>
      <c r="AB1915" s="15" t="s">
        <v>143</v>
      </c>
    </row>
    <row r="1916" customFormat="false" ht="15" hidden="false" customHeight="true" outlineLevel="0" collapsed="false">
      <c r="A1916" s="15" t="s">
        <v>3582</v>
      </c>
      <c r="B1916" s="15" t="s">
        <v>3583</v>
      </c>
      <c r="C1916" s="15" t="s">
        <v>217</v>
      </c>
      <c r="D1916" s="15" t="s">
        <v>874</v>
      </c>
      <c r="E1916" s="15" t="s">
        <v>136</v>
      </c>
      <c r="F1916" s="15" t="s">
        <v>137</v>
      </c>
      <c r="G1916" s="15" t="s">
        <v>136</v>
      </c>
      <c r="H1916" s="15" t="s">
        <v>136</v>
      </c>
      <c r="I1916" s="15" t="s">
        <v>243</v>
      </c>
      <c r="J1916" s="15" t="s">
        <v>140</v>
      </c>
      <c r="K1916" s="15" t="s">
        <v>3584</v>
      </c>
      <c r="M1916" s="15" t="n">
        <v>28</v>
      </c>
      <c r="P1916" s="15" t="n">
        <v>28</v>
      </c>
      <c r="Y1916" s="15" t="s">
        <v>142</v>
      </c>
      <c r="AB1916" s="15" t="s">
        <v>143</v>
      </c>
    </row>
    <row r="1917" customFormat="false" ht="15" hidden="false" customHeight="true" outlineLevel="0" collapsed="false">
      <c r="A1917" s="15" t="s">
        <v>3582</v>
      </c>
      <c r="B1917" s="15" t="s">
        <v>3583</v>
      </c>
      <c r="C1917" s="15" t="s">
        <v>217</v>
      </c>
      <c r="D1917" s="15" t="s">
        <v>874</v>
      </c>
      <c r="E1917" s="15" t="s">
        <v>136</v>
      </c>
      <c r="F1917" s="15" t="s">
        <v>137</v>
      </c>
      <c r="G1917" s="15" t="s">
        <v>136</v>
      </c>
      <c r="H1917" s="15" t="s">
        <v>136</v>
      </c>
      <c r="I1917" s="15" t="s">
        <v>243</v>
      </c>
      <c r="J1917" s="15" t="s">
        <v>150</v>
      </c>
      <c r="K1917" s="15" t="s">
        <v>3585</v>
      </c>
      <c r="L1917" s="15" t="n">
        <v>50</v>
      </c>
      <c r="M1917" s="15" t="n">
        <v>17</v>
      </c>
      <c r="N1917" s="15" t="n">
        <v>28</v>
      </c>
      <c r="O1917" s="15" t="n">
        <v>62</v>
      </c>
      <c r="P1917" s="15" t="n">
        <v>157</v>
      </c>
      <c r="Y1917" s="15" t="s">
        <v>142</v>
      </c>
      <c r="AB1917" s="15" t="s">
        <v>143</v>
      </c>
    </row>
    <row r="1918" customFormat="false" ht="15" hidden="false" customHeight="true" outlineLevel="0" collapsed="false">
      <c r="A1918" s="15" t="s">
        <v>3582</v>
      </c>
      <c r="B1918" s="15" t="s">
        <v>3583</v>
      </c>
      <c r="C1918" s="15" t="s">
        <v>217</v>
      </c>
      <c r="D1918" s="15" t="s">
        <v>874</v>
      </c>
      <c r="E1918" s="15" t="s">
        <v>136</v>
      </c>
      <c r="F1918" s="15" t="s">
        <v>137</v>
      </c>
      <c r="G1918" s="15" t="s">
        <v>136</v>
      </c>
      <c r="H1918" s="15" t="s">
        <v>136</v>
      </c>
      <c r="I1918" s="15" t="s">
        <v>243</v>
      </c>
      <c r="J1918" s="15" t="s">
        <v>158</v>
      </c>
      <c r="K1918" s="15" t="s">
        <v>3586</v>
      </c>
      <c r="L1918" s="15" t="n">
        <v>11</v>
      </c>
      <c r="M1918" s="15" t="n">
        <v>7</v>
      </c>
      <c r="N1918" s="15" t="n">
        <v>7</v>
      </c>
      <c r="O1918" s="15" t="n">
        <v>11</v>
      </c>
      <c r="P1918" s="15" t="n">
        <v>36</v>
      </c>
      <c r="Y1918" s="15" t="s">
        <v>142</v>
      </c>
      <c r="AB1918" s="15" t="s">
        <v>143</v>
      </c>
    </row>
    <row r="1919" customFormat="false" ht="15" hidden="false" customHeight="true" outlineLevel="0" collapsed="false">
      <c r="A1919" s="15" t="s">
        <v>3582</v>
      </c>
      <c r="B1919" s="15" t="s">
        <v>3583</v>
      </c>
      <c r="C1919" s="15" t="s">
        <v>217</v>
      </c>
      <c r="D1919" s="15" t="s">
        <v>874</v>
      </c>
      <c r="E1919" s="15" t="s">
        <v>136</v>
      </c>
      <c r="F1919" s="15" t="s">
        <v>137</v>
      </c>
      <c r="G1919" s="15" t="s">
        <v>136</v>
      </c>
      <c r="H1919" s="15" t="s">
        <v>136</v>
      </c>
      <c r="I1919" s="15" t="s">
        <v>243</v>
      </c>
      <c r="J1919" s="15" t="s">
        <v>169</v>
      </c>
      <c r="K1919" s="15" t="s">
        <v>3587</v>
      </c>
      <c r="L1919" s="15" t="n">
        <v>3</v>
      </c>
      <c r="M1919" s="15" t="n">
        <v>12</v>
      </c>
      <c r="N1919" s="15" t="n">
        <v>9</v>
      </c>
      <c r="P1919" s="15" t="n">
        <v>24</v>
      </c>
      <c r="Y1919" s="15" t="s">
        <v>142</v>
      </c>
      <c r="AB1919" s="15" t="s">
        <v>143</v>
      </c>
    </row>
    <row r="1920" customFormat="false" ht="15" hidden="false" customHeight="true" outlineLevel="0" collapsed="false">
      <c r="A1920" s="15" t="s">
        <v>3588</v>
      </c>
      <c r="B1920" s="15" t="s">
        <v>3589</v>
      </c>
      <c r="C1920" s="15" t="s">
        <v>134</v>
      </c>
      <c r="D1920" s="15" t="s">
        <v>541</v>
      </c>
      <c r="E1920" s="15" t="s">
        <v>136</v>
      </c>
      <c r="F1920" s="15" t="s">
        <v>137</v>
      </c>
      <c r="G1920" s="15" t="s">
        <v>2218</v>
      </c>
      <c r="H1920" s="15" t="s">
        <v>136</v>
      </c>
      <c r="I1920" s="15" t="s">
        <v>243</v>
      </c>
      <c r="J1920" s="15" t="s">
        <v>140</v>
      </c>
      <c r="K1920" s="15" t="s">
        <v>3590</v>
      </c>
      <c r="M1920" s="15" t="n">
        <v>5</v>
      </c>
      <c r="N1920" s="15" t="n">
        <v>11</v>
      </c>
      <c r="P1920" s="15" t="n">
        <v>16</v>
      </c>
      <c r="Y1920" s="15" t="s">
        <v>142</v>
      </c>
      <c r="AB1920" s="15" t="s">
        <v>143</v>
      </c>
    </row>
    <row r="1921" customFormat="false" ht="15" hidden="false" customHeight="true" outlineLevel="0" collapsed="false">
      <c r="A1921" s="15" t="s">
        <v>3588</v>
      </c>
      <c r="B1921" s="15" t="s">
        <v>3589</v>
      </c>
      <c r="C1921" s="15" t="s">
        <v>134</v>
      </c>
      <c r="D1921" s="15" t="s">
        <v>541</v>
      </c>
      <c r="E1921" s="15" t="s">
        <v>136</v>
      </c>
      <c r="F1921" s="15" t="s">
        <v>137</v>
      </c>
      <c r="G1921" s="15" t="s">
        <v>2218</v>
      </c>
      <c r="H1921" s="15" t="s">
        <v>136</v>
      </c>
      <c r="I1921" s="15" t="s">
        <v>243</v>
      </c>
      <c r="J1921" s="15" t="s">
        <v>144</v>
      </c>
      <c r="K1921" s="15" t="s">
        <v>3591</v>
      </c>
      <c r="L1921" s="15" t="n">
        <v>19</v>
      </c>
      <c r="M1921" s="15" t="n">
        <v>1</v>
      </c>
      <c r="N1921" s="15" t="n">
        <v>1</v>
      </c>
      <c r="O1921" s="15" t="n">
        <v>2</v>
      </c>
      <c r="P1921" s="15" t="n">
        <v>23</v>
      </c>
      <c r="Y1921" s="15" t="s">
        <v>142</v>
      </c>
      <c r="AB1921" s="15" t="s">
        <v>143</v>
      </c>
    </row>
    <row r="1922" customFormat="false" ht="15" hidden="false" customHeight="true" outlineLevel="0" collapsed="false">
      <c r="A1922" s="15" t="s">
        <v>3588</v>
      </c>
      <c r="B1922" s="15" t="s">
        <v>3589</v>
      </c>
      <c r="C1922" s="15" t="s">
        <v>134</v>
      </c>
      <c r="D1922" s="15" t="s">
        <v>541</v>
      </c>
      <c r="E1922" s="15" t="s">
        <v>136</v>
      </c>
      <c r="F1922" s="15" t="s">
        <v>137</v>
      </c>
      <c r="G1922" s="15" t="s">
        <v>2218</v>
      </c>
      <c r="H1922" s="15" t="s">
        <v>136</v>
      </c>
      <c r="I1922" s="15" t="s">
        <v>243</v>
      </c>
      <c r="J1922" s="15" t="s">
        <v>150</v>
      </c>
      <c r="K1922" s="15" t="s">
        <v>3592</v>
      </c>
      <c r="L1922" s="15" t="n">
        <v>438</v>
      </c>
      <c r="M1922" s="15" t="n">
        <v>470</v>
      </c>
      <c r="N1922" s="15" t="n">
        <v>405</v>
      </c>
      <c r="O1922" s="15" t="n">
        <v>186</v>
      </c>
      <c r="P1922" s="15" t="n">
        <v>1499</v>
      </c>
      <c r="Y1922" s="15" t="s">
        <v>142</v>
      </c>
      <c r="AB1922" s="15" t="s">
        <v>143</v>
      </c>
    </row>
    <row r="1923" customFormat="false" ht="15" hidden="false" customHeight="true" outlineLevel="0" collapsed="false">
      <c r="A1923" s="15" t="s">
        <v>3588</v>
      </c>
      <c r="B1923" s="15" t="s">
        <v>3589</v>
      </c>
      <c r="C1923" s="15" t="s">
        <v>134</v>
      </c>
      <c r="D1923" s="15" t="s">
        <v>541</v>
      </c>
      <c r="E1923" s="15" t="s">
        <v>136</v>
      </c>
      <c r="F1923" s="15" t="s">
        <v>137</v>
      </c>
      <c r="G1923" s="15" t="s">
        <v>2218</v>
      </c>
      <c r="H1923" s="15" t="s">
        <v>136</v>
      </c>
      <c r="I1923" s="15" t="s">
        <v>243</v>
      </c>
      <c r="J1923" s="15" t="s">
        <v>158</v>
      </c>
      <c r="K1923" s="15" t="s">
        <v>3593</v>
      </c>
      <c r="L1923" s="15" t="n">
        <v>33</v>
      </c>
      <c r="M1923" s="15" t="n">
        <v>32</v>
      </c>
      <c r="N1923" s="15" t="n">
        <v>194</v>
      </c>
      <c r="O1923" s="15" t="n">
        <v>33</v>
      </c>
      <c r="P1923" s="15" t="n">
        <v>292</v>
      </c>
      <c r="Y1923" s="15" t="s">
        <v>142</v>
      </c>
      <c r="AB1923" s="15" t="s">
        <v>143</v>
      </c>
    </row>
    <row r="1924" customFormat="false" ht="15" hidden="false" customHeight="true" outlineLevel="0" collapsed="false">
      <c r="A1924" s="15" t="s">
        <v>3588</v>
      </c>
      <c r="B1924" s="15" t="s">
        <v>3589</v>
      </c>
      <c r="C1924" s="15" t="s">
        <v>134</v>
      </c>
      <c r="D1924" s="15" t="s">
        <v>541</v>
      </c>
      <c r="E1924" s="15" t="s">
        <v>136</v>
      </c>
      <c r="F1924" s="15" t="s">
        <v>137</v>
      </c>
      <c r="G1924" s="15" t="s">
        <v>2218</v>
      </c>
      <c r="H1924" s="15" t="s">
        <v>136</v>
      </c>
      <c r="I1924" s="15" t="s">
        <v>243</v>
      </c>
      <c r="J1924" s="15" t="s">
        <v>169</v>
      </c>
      <c r="K1924" s="15" t="s">
        <v>3594</v>
      </c>
      <c r="M1924" s="15" t="n">
        <v>6</v>
      </c>
      <c r="N1924" s="15" t="n">
        <v>19</v>
      </c>
      <c r="P1924" s="15" t="n">
        <v>25</v>
      </c>
      <c r="Y1924" s="15" t="s">
        <v>142</v>
      </c>
      <c r="AB1924" s="15" t="s">
        <v>143</v>
      </c>
    </row>
    <row r="1925" customFormat="false" ht="15" hidden="false" customHeight="true" outlineLevel="0" collapsed="false">
      <c r="A1925" s="15" t="s">
        <v>3595</v>
      </c>
      <c r="B1925" s="15" t="s">
        <v>3596</v>
      </c>
      <c r="C1925" s="15" t="s">
        <v>217</v>
      </c>
      <c r="D1925" s="15" t="s">
        <v>235</v>
      </c>
      <c r="E1925" s="15" t="s">
        <v>136</v>
      </c>
      <c r="F1925" s="15" t="s">
        <v>137</v>
      </c>
      <c r="G1925" s="15" t="s">
        <v>219</v>
      </c>
      <c r="H1925" s="15" t="s">
        <v>136</v>
      </c>
      <c r="I1925" s="15" t="s">
        <v>139</v>
      </c>
      <c r="J1925" s="15" t="s">
        <v>150</v>
      </c>
      <c r="K1925" s="15" t="s">
        <v>3597</v>
      </c>
      <c r="L1925" s="15" t="n">
        <v>6</v>
      </c>
      <c r="P1925" s="15" t="n">
        <v>6</v>
      </c>
      <c r="Y1925" s="15" t="s">
        <v>142</v>
      </c>
      <c r="AB1925" s="15" t="s">
        <v>143</v>
      </c>
    </row>
    <row r="1926" customFormat="false" ht="15" hidden="false" customHeight="true" outlineLevel="0" collapsed="false">
      <c r="A1926" s="15" t="s">
        <v>3595</v>
      </c>
      <c r="B1926" s="15" t="s">
        <v>3596</v>
      </c>
      <c r="C1926" s="15" t="s">
        <v>217</v>
      </c>
      <c r="D1926" s="15" t="s">
        <v>235</v>
      </c>
      <c r="E1926" s="15" t="s">
        <v>136</v>
      </c>
      <c r="F1926" s="15" t="s">
        <v>137</v>
      </c>
      <c r="G1926" s="15" t="s">
        <v>219</v>
      </c>
      <c r="H1926" s="15" t="s">
        <v>136</v>
      </c>
      <c r="I1926" s="15" t="s">
        <v>139</v>
      </c>
      <c r="J1926" s="15" t="s">
        <v>158</v>
      </c>
      <c r="K1926" s="15" t="s">
        <v>3598</v>
      </c>
      <c r="M1926" s="15" t="n">
        <v>4</v>
      </c>
      <c r="P1926" s="15" t="n">
        <v>4</v>
      </c>
      <c r="Y1926" s="15" t="s">
        <v>142</v>
      </c>
      <c r="AB1926" s="15" t="s">
        <v>143</v>
      </c>
    </row>
    <row r="1927" customFormat="false" ht="15" hidden="false" customHeight="true" outlineLevel="0" collapsed="false">
      <c r="A1927" s="15" t="s">
        <v>3599</v>
      </c>
      <c r="B1927" s="15" t="s">
        <v>3600</v>
      </c>
      <c r="C1927" s="15" t="s">
        <v>134</v>
      </c>
      <c r="D1927" s="15" t="s">
        <v>135</v>
      </c>
      <c r="E1927" s="15" t="s">
        <v>136</v>
      </c>
      <c r="F1927" s="15" t="s">
        <v>137</v>
      </c>
      <c r="G1927" s="15" t="s">
        <v>928</v>
      </c>
      <c r="H1927" s="15" t="s">
        <v>136</v>
      </c>
      <c r="I1927" s="15" t="s">
        <v>139</v>
      </c>
      <c r="J1927" s="15" t="s">
        <v>140</v>
      </c>
      <c r="K1927" s="15" t="s">
        <v>3601</v>
      </c>
      <c r="L1927" s="15" t="n">
        <v>4325</v>
      </c>
      <c r="P1927" s="15" t="n">
        <v>4325</v>
      </c>
      <c r="Y1927" s="15" t="s">
        <v>142</v>
      </c>
      <c r="AB1927" s="15" t="s">
        <v>143</v>
      </c>
    </row>
    <row r="1928" customFormat="false" ht="15" hidden="false" customHeight="true" outlineLevel="0" collapsed="false">
      <c r="A1928" s="15" t="s">
        <v>3599</v>
      </c>
      <c r="B1928" s="15" t="s">
        <v>3600</v>
      </c>
      <c r="C1928" s="15" t="s">
        <v>134</v>
      </c>
      <c r="D1928" s="15" t="s">
        <v>135</v>
      </c>
      <c r="E1928" s="15" t="s">
        <v>136</v>
      </c>
      <c r="F1928" s="15" t="s">
        <v>137</v>
      </c>
      <c r="G1928" s="15" t="s">
        <v>928</v>
      </c>
      <c r="H1928" s="15" t="s">
        <v>136</v>
      </c>
      <c r="I1928" s="15" t="s">
        <v>139</v>
      </c>
      <c r="J1928" s="15" t="s">
        <v>144</v>
      </c>
      <c r="K1928" s="15" t="s">
        <v>3602</v>
      </c>
      <c r="L1928" s="15" t="n">
        <v>10439</v>
      </c>
      <c r="P1928" s="15" t="n">
        <v>10439</v>
      </c>
      <c r="Y1928" s="15" t="s">
        <v>142</v>
      </c>
      <c r="AB1928" s="15" t="s">
        <v>143</v>
      </c>
    </row>
    <row r="1929" customFormat="false" ht="15" hidden="false" customHeight="true" outlineLevel="0" collapsed="false">
      <c r="A1929" s="15" t="s">
        <v>3599</v>
      </c>
      <c r="B1929" s="15" t="s">
        <v>3600</v>
      </c>
      <c r="C1929" s="15" t="s">
        <v>134</v>
      </c>
      <c r="D1929" s="15" t="s">
        <v>135</v>
      </c>
      <c r="E1929" s="15" t="s">
        <v>136</v>
      </c>
      <c r="F1929" s="15" t="s">
        <v>137</v>
      </c>
      <c r="G1929" s="15" t="s">
        <v>928</v>
      </c>
      <c r="H1929" s="15" t="s">
        <v>136</v>
      </c>
      <c r="I1929" s="15" t="s">
        <v>139</v>
      </c>
      <c r="J1929" s="15" t="s">
        <v>150</v>
      </c>
      <c r="K1929" s="15" t="s">
        <v>3603</v>
      </c>
      <c r="L1929" s="15" t="n">
        <v>169</v>
      </c>
      <c r="P1929" s="15" t="n">
        <v>169</v>
      </c>
      <c r="Y1929" s="15" t="s">
        <v>142</v>
      </c>
      <c r="AB1929" s="15" t="s">
        <v>143</v>
      </c>
    </row>
    <row r="1930" customFormat="false" ht="15" hidden="false" customHeight="true" outlineLevel="0" collapsed="false">
      <c r="A1930" s="15" t="s">
        <v>3604</v>
      </c>
      <c r="B1930" s="15" t="s">
        <v>3605</v>
      </c>
      <c r="C1930" s="15" t="s">
        <v>217</v>
      </c>
      <c r="D1930" s="15" t="s">
        <v>235</v>
      </c>
      <c r="E1930" s="15" t="s">
        <v>136</v>
      </c>
      <c r="F1930" s="15" t="s">
        <v>137</v>
      </c>
      <c r="G1930" s="15" t="s">
        <v>3606</v>
      </c>
      <c r="H1930" s="15" t="s">
        <v>136</v>
      </c>
      <c r="I1930" s="15" t="s">
        <v>139</v>
      </c>
      <c r="J1930" s="15" t="s">
        <v>150</v>
      </c>
      <c r="K1930" s="15" t="s">
        <v>3607</v>
      </c>
      <c r="L1930" s="15" t="n">
        <v>48</v>
      </c>
      <c r="N1930" s="15" t="n">
        <v>3</v>
      </c>
      <c r="O1930" s="15" t="n">
        <v>3</v>
      </c>
      <c r="P1930" s="15" t="n">
        <v>54</v>
      </c>
      <c r="Y1930" s="15" t="s">
        <v>142</v>
      </c>
      <c r="AB1930" s="15" t="s">
        <v>143</v>
      </c>
    </row>
    <row r="1931" customFormat="false" ht="15" hidden="false" customHeight="true" outlineLevel="0" collapsed="false">
      <c r="A1931" s="15" t="s">
        <v>3604</v>
      </c>
      <c r="B1931" s="15" t="s">
        <v>3605</v>
      </c>
      <c r="C1931" s="15" t="s">
        <v>217</v>
      </c>
      <c r="D1931" s="15" t="s">
        <v>235</v>
      </c>
      <c r="E1931" s="15" t="s">
        <v>136</v>
      </c>
      <c r="F1931" s="15" t="s">
        <v>137</v>
      </c>
      <c r="G1931" s="15" t="s">
        <v>3606</v>
      </c>
      <c r="H1931" s="15" t="s">
        <v>136</v>
      </c>
      <c r="I1931" s="15" t="s">
        <v>139</v>
      </c>
      <c r="J1931" s="15" t="s">
        <v>158</v>
      </c>
      <c r="K1931" s="15" t="s">
        <v>3608</v>
      </c>
      <c r="L1931" s="15" t="n">
        <v>45</v>
      </c>
      <c r="M1931" s="15" t="n">
        <v>14</v>
      </c>
      <c r="N1931" s="15" t="n">
        <v>11</v>
      </c>
      <c r="O1931" s="15" t="n">
        <v>3</v>
      </c>
      <c r="P1931" s="15" t="n">
        <v>73</v>
      </c>
      <c r="Y1931" s="15" t="s">
        <v>142</v>
      </c>
      <c r="AB1931" s="15" t="s">
        <v>143</v>
      </c>
    </row>
    <row r="1932" customFormat="false" ht="15" hidden="false" customHeight="true" outlineLevel="0" collapsed="false">
      <c r="A1932" s="15" t="s">
        <v>3609</v>
      </c>
      <c r="B1932" s="15" t="s">
        <v>3610</v>
      </c>
      <c r="C1932" s="15" t="s">
        <v>217</v>
      </c>
      <c r="D1932" s="15" t="s">
        <v>218</v>
      </c>
      <c r="E1932" s="15" t="s">
        <v>136</v>
      </c>
      <c r="F1932" s="15" t="s">
        <v>137</v>
      </c>
      <c r="G1932" s="15" t="s">
        <v>219</v>
      </c>
      <c r="H1932" s="15" t="s">
        <v>136</v>
      </c>
      <c r="I1932" s="15" t="s">
        <v>139</v>
      </c>
      <c r="J1932" s="15" t="s">
        <v>150</v>
      </c>
      <c r="K1932" s="15" t="s">
        <v>3611</v>
      </c>
      <c r="L1932" s="15" t="n">
        <v>413</v>
      </c>
      <c r="M1932" s="15" t="n">
        <v>887</v>
      </c>
      <c r="O1932" s="15" t="n">
        <v>4</v>
      </c>
      <c r="P1932" s="15" t="n">
        <v>1304</v>
      </c>
      <c r="Y1932" s="15" t="s">
        <v>142</v>
      </c>
      <c r="AB1932" s="15" t="s">
        <v>143</v>
      </c>
    </row>
    <row r="1933" customFormat="false" ht="15" hidden="false" customHeight="true" outlineLevel="0" collapsed="false">
      <c r="A1933" s="15" t="s">
        <v>3612</v>
      </c>
      <c r="B1933" s="15" t="s">
        <v>3613</v>
      </c>
      <c r="C1933" s="15" t="s">
        <v>217</v>
      </c>
      <c r="D1933" s="15" t="s">
        <v>235</v>
      </c>
      <c r="E1933" s="15" t="s">
        <v>136</v>
      </c>
      <c r="F1933" s="15" t="s">
        <v>137</v>
      </c>
      <c r="G1933" s="15" t="s">
        <v>1255</v>
      </c>
      <c r="H1933" s="15" t="s">
        <v>136</v>
      </c>
      <c r="I1933" s="15" t="s">
        <v>139</v>
      </c>
      <c r="J1933" s="15" t="s">
        <v>150</v>
      </c>
      <c r="K1933" s="15" t="s">
        <v>3614</v>
      </c>
      <c r="M1933" s="15" t="n">
        <v>4</v>
      </c>
      <c r="P1933" s="15" t="n">
        <v>4</v>
      </c>
      <c r="Y1933" s="15" t="s">
        <v>156</v>
      </c>
      <c r="AB1933" s="15" t="s">
        <v>143</v>
      </c>
    </row>
    <row r="1934" customFormat="false" ht="15" hidden="false" customHeight="true" outlineLevel="0" collapsed="false">
      <c r="A1934" s="15" t="s">
        <v>3615</v>
      </c>
      <c r="B1934" s="15" t="s">
        <v>3616</v>
      </c>
      <c r="C1934" s="15" t="s">
        <v>217</v>
      </c>
      <c r="D1934" s="15" t="s">
        <v>218</v>
      </c>
      <c r="E1934" s="15" t="s">
        <v>136</v>
      </c>
      <c r="F1934" s="15" t="s">
        <v>137</v>
      </c>
      <c r="G1934" s="15" t="s">
        <v>308</v>
      </c>
      <c r="H1934" s="15" t="s">
        <v>136</v>
      </c>
      <c r="I1934" s="15" t="s">
        <v>139</v>
      </c>
      <c r="J1934" s="15" t="s">
        <v>150</v>
      </c>
      <c r="K1934" s="15" t="s">
        <v>3617</v>
      </c>
      <c r="N1934" s="15" t="n">
        <v>124</v>
      </c>
      <c r="O1934" s="15" t="n">
        <v>52</v>
      </c>
      <c r="P1934" s="15" t="n">
        <v>176</v>
      </c>
      <c r="Y1934" s="15" t="s">
        <v>142</v>
      </c>
      <c r="AB1934" s="15" t="s">
        <v>143</v>
      </c>
    </row>
    <row r="1935" customFormat="false" ht="15" hidden="false" customHeight="true" outlineLevel="0" collapsed="false">
      <c r="A1935" s="15" t="s">
        <v>3615</v>
      </c>
      <c r="B1935" s="15" t="s">
        <v>3616</v>
      </c>
      <c r="C1935" s="15" t="s">
        <v>217</v>
      </c>
      <c r="D1935" s="15" t="s">
        <v>218</v>
      </c>
      <c r="E1935" s="15" t="s">
        <v>136</v>
      </c>
      <c r="F1935" s="15" t="s">
        <v>137</v>
      </c>
      <c r="G1935" s="15" t="s">
        <v>308</v>
      </c>
      <c r="H1935" s="15" t="s">
        <v>136</v>
      </c>
      <c r="I1935" s="15" t="s">
        <v>139</v>
      </c>
      <c r="J1935" s="15" t="s">
        <v>158</v>
      </c>
      <c r="K1935" s="15" t="s">
        <v>3618</v>
      </c>
      <c r="N1935" s="15" t="n">
        <v>58</v>
      </c>
      <c r="O1935" s="15" t="n">
        <v>10</v>
      </c>
      <c r="P1935" s="15" t="n">
        <v>68</v>
      </c>
      <c r="Y1935" s="15" t="s">
        <v>142</v>
      </c>
      <c r="AB1935" s="15" t="s">
        <v>143</v>
      </c>
    </row>
    <row r="1936" customFormat="false" ht="15" hidden="false" customHeight="true" outlineLevel="0" collapsed="false">
      <c r="A1936" s="15" t="s">
        <v>3619</v>
      </c>
      <c r="B1936" s="15" t="s">
        <v>3620</v>
      </c>
      <c r="C1936" s="15" t="s">
        <v>134</v>
      </c>
      <c r="D1936" s="15" t="s">
        <v>135</v>
      </c>
      <c r="E1936" s="15" t="s">
        <v>136</v>
      </c>
      <c r="F1936" s="15" t="s">
        <v>137</v>
      </c>
      <c r="G1936" s="15" t="s">
        <v>1353</v>
      </c>
      <c r="H1936" s="15" t="s">
        <v>136</v>
      </c>
      <c r="I1936" s="15" t="s">
        <v>139</v>
      </c>
      <c r="J1936" s="15" t="s">
        <v>150</v>
      </c>
      <c r="K1936" s="15" t="s">
        <v>3621</v>
      </c>
      <c r="N1936" s="15" t="n">
        <v>37</v>
      </c>
      <c r="O1936" s="15" t="n">
        <v>43</v>
      </c>
      <c r="P1936" s="15" t="n">
        <v>80</v>
      </c>
      <c r="Y1936" s="15" t="s">
        <v>156</v>
      </c>
      <c r="AB1936" s="15" t="s">
        <v>143</v>
      </c>
    </row>
    <row r="1937" customFormat="false" ht="15" hidden="false" customHeight="true" outlineLevel="0" collapsed="false">
      <c r="A1937" s="15" t="s">
        <v>3619</v>
      </c>
      <c r="B1937" s="15" t="s">
        <v>3620</v>
      </c>
      <c r="C1937" s="15" t="s">
        <v>134</v>
      </c>
      <c r="D1937" s="15" t="s">
        <v>135</v>
      </c>
      <c r="E1937" s="15" t="s">
        <v>136</v>
      </c>
      <c r="F1937" s="15" t="s">
        <v>137</v>
      </c>
      <c r="G1937" s="15" t="s">
        <v>1353</v>
      </c>
      <c r="H1937" s="15" t="s">
        <v>136</v>
      </c>
      <c r="I1937" s="15" t="s">
        <v>139</v>
      </c>
      <c r="J1937" s="15" t="s">
        <v>158</v>
      </c>
      <c r="K1937" s="15" t="s">
        <v>3622</v>
      </c>
      <c r="N1937" s="15" t="n">
        <v>20</v>
      </c>
      <c r="O1937" s="15" t="n">
        <v>81</v>
      </c>
      <c r="P1937" s="15" t="n">
        <v>101</v>
      </c>
      <c r="Y1937" s="15" t="s">
        <v>156</v>
      </c>
      <c r="AB1937" s="15" t="s">
        <v>143</v>
      </c>
    </row>
    <row r="1938" customFormat="false" ht="15" hidden="false" customHeight="true" outlineLevel="0" collapsed="false">
      <c r="A1938" s="15" t="s">
        <v>3619</v>
      </c>
      <c r="B1938" s="15" t="s">
        <v>3620</v>
      </c>
      <c r="C1938" s="15" t="s">
        <v>134</v>
      </c>
      <c r="D1938" s="15" t="s">
        <v>135</v>
      </c>
      <c r="E1938" s="15" t="s">
        <v>136</v>
      </c>
      <c r="F1938" s="15" t="s">
        <v>137</v>
      </c>
      <c r="G1938" s="15" t="s">
        <v>1353</v>
      </c>
      <c r="H1938" s="15" t="s">
        <v>136</v>
      </c>
      <c r="I1938" s="15" t="s">
        <v>139</v>
      </c>
      <c r="J1938" s="15" t="s">
        <v>169</v>
      </c>
      <c r="K1938" s="15" t="s">
        <v>3623</v>
      </c>
      <c r="O1938" s="15" t="n">
        <v>3</v>
      </c>
      <c r="P1938" s="15" t="n">
        <v>3</v>
      </c>
      <c r="Y1938" s="15" t="s">
        <v>156</v>
      </c>
      <c r="AB1938" s="15" t="s">
        <v>143</v>
      </c>
    </row>
    <row r="1939" customFormat="false" ht="15" hidden="false" customHeight="true" outlineLevel="0" collapsed="false">
      <c r="A1939" s="15" t="s">
        <v>3624</v>
      </c>
      <c r="B1939" s="15" t="s">
        <v>3625</v>
      </c>
      <c r="C1939" s="15" t="s">
        <v>148</v>
      </c>
      <c r="E1939" s="15" t="s">
        <v>136</v>
      </c>
      <c r="F1939" s="15" t="s">
        <v>137</v>
      </c>
      <c r="G1939" s="15" t="s">
        <v>756</v>
      </c>
      <c r="H1939" s="15" t="s">
        <v>136</v>
      </c>
      <c r="I1939" s="15" t="s">
        <v>139</v>
      </c>
      <c r="J1939" s="15" t="s">
        <v>140</v>
      </c>
      <c r="K1939" s="15" t="s">
        <v>3626</v>
      </c>
      <c r="L1939" s="15" t="n">
        <v>4</v>
      </c>
      <c r="P1939" s="15" t="n">
        <v>4</v>
      </c>
      <c r="Y1939" s="15" t="s">
        <v>142</v>
      </c>
      <c r="AB1939" s="15" t="s">
        <v>143</v>
      </c>
    </row>
    <row r="1940" customFormat="false" ht="15" hidden="false" customHeight="true" outlineLevel="0" collapsed="false">
      <c r="A1940" s="15" t="s">
        <v>3624</v>
      </c>
      <c r="B1940" s="15" t="s">
        <v>3625</v>
      </c>
      <c r="C1940" s="15" t="s">
        <v>148</v>
      </c>
      <c r="E1940" s="15" t="s">
        <v>136</v>
      </c>
      <c r="F1940" s="15" t="s">
        <v>137</v>
      </c>
      <c r="G1940" s="15" t="s">
        <v>756</v>
      </c>
      <c r="H1940" s="15" t="s">
        <v>136</v>
      </c>
      <c r="I1940" s="15" t="s">
        <v>139</v>
      </c>
      <c r="J1940" s="15" t="s">
        <v>150</v>
      </c>
      <c r="K1940" s="15" t="s">
        <v>3627</v>
      </c>
      <c r="L1940" s="15" t="n">
        <v>7</v>
      </c>
      <c r="N1940" s="15" t="n">
        <v>1</v>
      </c>
      <c r="P1940" s="15" t="n">
        <v>8</v>
      </c>
      <c r="Y1940" s="15" t="s">
        <v>142</v>
      </c>
      <c r="AB1940" s="15" t="s">
        <v>143</v>
      </c>
    </row>
    <row r="1941" customFormat="false" ht="15" hidden="false" customHeight="true" outlineLevel="0" collapsed="false">
      <c r="A1941" s="15" t="s">
        <v>3624</v>
      </c>
      <c r="B1941" s="15" t="s">
        <v>3625</v>
      </c>
      <c r="C1941" s="15" t="s">
        <v>148</v>
      </c>
      <c r="E1941" s="15" t="s">
        <v>136</v>
      </c>
      <c r="F1941" s="15" t="s">
        <v>137</v>
      </c>
      <c r="G1941" s="15" t="s">
        <v>756</v>
      </c>
      <c r="H1941" s="15" t="s">
        <v>136</v>
      </c>
      <c r="I1941" s="15" t="s">
        <v>139</v>
      </c>
      <c r="J1941" s="15" t="s">
        <v>158</v>
      </c>
      <c r="K1941" s="15" t="s">
        <v>3628</v>
      </c>
      <c r="L1941" s="15" t="n">
        <v>1</v>
      </c>
      <c r="P1941" s="15" t="n">
        <v>1</v>
      </c>
      <c r="Y1941" s="15" t="s">
        <v>142</v>
      </c>
      <c r="AB1941" s="15" t="s">
        <v>143</v>
      </c>
    </row>
    <row r="1942" customFormat="false" ht="15" hidden="false" customHeight="true" outlineLevel="0" collapsed="false">
      <c r="A1942" s="15" t="s">
        <v>3629</v>
      </c>
      <c r="B1942" s="15" t="s">
        <v>3630</v>
      </c>
      <c r="C1942" s="15" t="s">
        <v>217</v>
      </c>
      <c r="D1942" s="15" t="s">
        <v>218</v>
      </c>
      <c r="E1942" s="15" t="s">
        <v>136</v>
      </c>
      <c r="F1942" s="15" t="s">
        <v>137</v>
      </c>
      <c r="G1942" s="15" t="s">
        <v>219</v>
      </c>
      <c r="H1942" s="15" t="s">
        <v>136</v>
      </c>
      <c r="I1942" s="15" t="s">
        <v>139</v>
      </c>
      <c r="J1942" s="15" t="s">
        <v>140</v>
      </c>
      <c r="K1942" s="15" t="s">
        <v>3631</v>
      </c>
      <c r="M1942" s="15" t="n">
        <v>11</v>
      </c>
      <c r="P1942" s="15" t="n">
        <v>11</v>
      </c>
      <c r="Y1942" s="15" t="s">
        <v>142</v>
      </c>
      <c r="AB1942" s="15" t="s">
        <v>143</v>
      </c>
    </row>
    <row r="1943" customFormat="false" ht="15" hidden="false" customHeight="true" outlineLevel="0" collapsed="false">
      <c r="A1943" s="15" t="s">
        <v>3629</v>
      </c>
      <c r="B1943" s="15" t="s">
        <v>3630</v>
      </c>
      <c r="C1943" s="15" t="s">
        <v>217</v>
      </c>
      <c r="D1943" s="15" t="s">
        <v>218</v>
      </c>
      <c r="E1943" s="15" t="s">
        <v>136</v>
      </c>
      <c r="F1943" s="15" t="s">
        <v>137</v>
      </c>
      <c r="G1943" s="15" t="s">
        <v>219</v>
      </c>
      <c r="H1943" s="15" t="s">
        <v>136</v>
      </c>
      <c r="I1943" s="15" t="s">
        <v>139</v>
      </c>
      <c r="J1943" s="15" t="s">
        <v>150</v>
      </c>
      <c r="K1943" s="15" t="s">
        <v>3632</v>
      </c>
      <c r="L1943" s="15" t="n">
        <v>31</v>
      </c>
      <c r="M1943" s="15" t="n">
        <v>36</v>
      </c>
      <c r="N1943" s="15" t="n">
        <v>61</v>
      </c>
      <c r="P1943" s="15" t="n">
        <v>128</v>
      </c>
      <c r="Y1943" s="15" t="s">
        <v>142</v>
      </c>
      <c r="AB1943" s="15" t="s">
        <v>143</v>
      </c>
    </row>
    <row r="1944" customFormat="false" ht="15" hidden="false" customHeight="true" outlineLevel="0" collapsed="false">
      <c r="A1944" s="15" t="s">
        <v>3629</v>
      </c>
      <c r="B1944" s="15" t="s">
        <v>3630</v>
      </c>
      <c r="C1944" s="15" t="s">
        <v>217</v>
      </c>
      <c r="D1944" s="15" t="s">
        <v>218</v>
      </c>
      <c r="E1944" s="15" t="s">
        <v>136</v>
      </c>
      <c r="F1944" s="15" t="s">
        <v>137</v>
      </c>
      <c r="G1944" s="15" t="s">
        <v>219</v>
      </c>
      <c r="H1944" s="15" t="s">
        <v>136</v>
      </c>
      <c r="I1944" s="15" t="s">
        <v>139</v>
      </c>
      <c r="J1944" s="15" t="s">
        <v>166</v>
      </c>
      <c r="K1944" s="15" t="s">
        <v>3633</v>
      </c>
      <c r="N1944" s="15" t="n">
        <v>2</v>
      </c>
      <c r="P1944" s="15" t="n">
        <v>2</v>
      </c>
      <c r="Y1944" s="15" t="s">
        <v>142</v>
      </c>
      <c r="AB1944" s="15" t="s">
        <v>143</v>
      </c>
    </row>
    <row r="1945" customFormat="false" ht="15" hidden="false" customHeight="true" outlineLevel="0" collapsed="false">
      <c r="A1945" s="15" t="s">
        <v>3629</v>
      </c>
      <c r="B1945" s="15" t="s">
        <v>3630</v>
      </c>
      <c r="C1945" s="15" t="s">
        <v>217</v>
      </c>
      <c r="D1945" s="15" t="s">
        <v>218</v>
      </c>
      <c r="E1945" s="15" t="s">
        <v>136</v>
      </c>
      <c r="F1945" s="15" t="s">
        <v>137</v>
      </c>
      <c r="G1945" s="15" t="s">
        <v>219</v>
      </c>
      <c r="H1945" s="15" t="s">
        <v>136</v>
      </c>
      <c r="I1945" s="15" t="s">
        <v>139</v>
      </c>
      <c r="J1945" s="15" t="s">
        <v>158</v>
      </c>
      <c r="K1945" s="15" t="s">
        <v>3634</v>
      </c>
      <c r="L1945" s="15" t="n">
        <v>18</v>
      </c>
      <c r="P1945" s="15" t="n">
        <v>18</v>
      </c>
      <c r="Y1945" s="15" t="s">
        <v>142</v>
      </c>
      <c r="AB1945" s="15" t="s">
        <v>143</v>
      </c>
    </row>
    <row r="1946" customFormat="false" ht="15" hidden="false" customHeight="true" outlineLevel="0" collapsed="false">
      <c r="A1946" s="15" t="s">
        <v>3629</v>
      </c>
      <c r="B1946" s="15" t="s">
        <v>3630</v>
      </c>
      <c r="C1946" s="15" t="s">
        <v>217</v>
      </c>
      <c r="D1946" s="15" t="s">
        <v>218</v>
      </c>
      <c r="E1946" s="15" t="s">
        <v>136</v>
      </c>
      <c r="F1946" s="15" t="s">
        <v>137</v>
      </c>
      <c r="G1946" s="15" t="s">
        <v>219</v>
      </c>
      <c r="H1946" s="15" t="s">
        <v>136</v>
      </c>
      <c r="I1946" s="15" t="s">
        <v>139</v>
      </c>
      <c r="J1946" s="15" t="s">
        <v>169</v>
      </c>
      <c r="K1946" s="15" t="s">
        <v>3635</v>
      </c>
      <c r="N1946" s="15" t="n">
        <v>5</v>
      </c>
      <c r="P1946" s="15" t="n">
        <v>5</v>
      </c>
      <c r="Y1946" s="15" t="s">
        <v>142</v>
      </c>
      <c r="AB1946" s="15" t="s">
        <v>143</v>
      </c>
    </row>
    <row r="1947" customFormat="false" ht="15" hidden="false" customHeight="true" outlineLevel="0" collapsed="false">
      <c r="A1947" s="15" t="s">
        <v>3636</v>
      </c>
      <c r="B1947" s="15" t="s">
        <v>3637</v>
      </c>
      <c r="C1947" s="15" t="s">
        <v>217</v>
      </c>
      <c r="D1947" s="15" t="s">
        <v>218</v>
      </c>
      <c r="E1947" s="15" t="s">
        <v>136</v>
      </c>
      <c r="F1947" s="15" t="s">
        <v>137</v>
      </c>
      <c r="G1947" s="15" t="s">
        <v>219</v>
      </c>
      <c r="H1947" s="15" t="s">
        <v>136</v>
      </c>
      <c r="I1947" s="15" t="s">
        <v>139</v>
      </c>
      <c r="J1947" s="15" t="s">
        <v>140</v>
      </c>
      <c r="K1947" s="15" t="s">
        <v>3638</v>
      </c>
      <c r="O1947" s="15" t="n">
        <v>10</v>
      </c>
      <c r="P1947" s="15" t="n">
        <v>10</v>
      </c>
      <c r="Y1947" s="15" t="s">
        <v>142</v>
      </c>
      <c r="AB1947" s="15" t="s">
        <v>143</v>
      </c>
    </row>
    <row r="1948" customFormat="false" ht="15" hidden="false" customHeight="true" outlineLevel="0" collapsed="false">
      <c r="A1948" s="15" t="s">
        <v>3636</v>
      </c>
      <c r="B1948" s="15" t="s">
        <v>3637</v>
      </c>
      <c r="C1948" s="15" t="s">
        <v>217</v>
      </c>
      <c r="D1948" s="15" t="s">
        <v>218</v>
      </c>
      <c r="E1948" s="15" t="s">
        <v>136</v>
      </c>
      <c r="F1948" s="15" t="s">
        <v>137</v>
      </c>
      <c r="G1948" s="15" t="s">
        <v>219</v>
      </c>
      <c r="H1948" s="15" t="s">
        <v>136</v>
      </c>
      <c r="I1948" s="15" t="s">
        <v>139</v>
      </c>
      <c r="J1948" s="15" t="s">
        <v>150</v>
      </c>
      <c r="K1948" s="15" t="s">
        <v>3639</v>
      </c>
      <c r="M1948" s="15" t="n">
        <v>69</v>
      </c>
      <c r="N1948" s="15" t="n">
        <v>693</v>
      </c>
      <c r="O1948" s="15" t="n">
        <v>59</v>
      </c>
      <c r="P1948" s="15" t="n">
        <v>821</v>
      </c>
      <c r="Y1948" s="15" t="s">
        <v>142</v>
      </c>
      <c r="AB1948" s="15" t="s">
        <v>143</v>
      </c>
    </row>
    <row r="1949" customFormat="false" ht="15" hidden="false" customHeight="true" outlineLevel="0" collapsed="false">
      <c r="A1949" s="15" t="s">
        <v>3636</v>
      </c>
      <c r="B1949" s="15" t="s">
        <v>3637</v>
      </c>
      <c r="C1949" s="15" t="s">
        <v>217</v>
      </c>
      <c r="D1949" s="15" t="s">
        <v>218</v>
      </c>
      <c r="E1949" s="15" t="s">
        <v>136</v>
      </c>
      <c r="F1949" s="15" t="s">
        <v>137</v>
      </c>
      <c r="G1949" s="15" t="s">
        <v>219</v>
      </c>
      <c r="H1949" s="15" t="s">
        <v>136</v>
      </c>
      <c r="I1949" s="15" t="s">
        <v>139</v>
      </c>
      <c r="J1949" s="15" t="s">
        <v>158</v>
      </c>
      <c r="K1949" s="15" t="s">
        <v>3640</v>
      </c>
      <c r="M1949" s="15" t="n">
        <v>10</v>
      </c>
      <c r="N1949" s="15" t="n">
        <v>12</v>
      </c>
      <c r="P1949" s="15" t="n">
        <v>22</v>
      </c>
      <c r="Y1949" s="15" t="s">
        <v>142</v>
      </c>
      <c r="AB1949" s="15" t="s">
        <v>143</v>
      </c>
    </row>
    <row r="1950" customFormat="false" ht="15" hidden="false" customHeight="true" outlineLevel="0" collapsed="false">
      <c r="A1950" s="15" t="s">
        <v>3636</v>
      </c>
      <c r="B1950" s="15" t="s">
        <v>3637</v>
      </c>
      <c r="C1950" s="15" t="s">
        <v>217</v>
      </c>
      <c r="D1950" s="15" t="s">
        <v>218</v>
      </c>
      <c r="E1950" s="15" t="s">
        <v>136</v>
      </c>
      <c r="F1950" s="15" t="s">
        <v>137</v>
      </c>
      <c r="G1950" s="15" t="s">
        <v>219</v>
      </c>
      <c r="H1950" s="15" t="s">
        <v>136</v>
      </c>
      <c r="I1950" s="15" t="s">
        <v>139</v>
      </c>
      <c r="J1950" s="15" t="s">
        <v>169</v>
      </c>
      <c r="K1950" s="15" t="s">
        <v>3641</v>
      </c>
      <c r="N1950" s="15" t="n">
        <v>10</v>
      </c>
      <c r="P1950" s="15" t="n">
        <v>10</v>
      </c>
      <c r="Y1950" s="15" t="s">
        <v>142</v>
      </c>
      <c r="AB1950" s="15" t="s">
        <v>143</v>
      </c>
    </row>
    <row r="1951" customFormat="false" ht="15" hidden="false" customHeight="true" outlineLevel="0" collapsed="false">
      <c r="A1951" s="15" t="s">
        <v>3642</v>
      </c>
      <c r="B1951" s="15" t="s">
        <v>3643</v>
      </c>
      <c r="C1951" s="15" t="s">
        <v>148</v>
      </c>
      <c r="E1951" s="15" t="s">
        <v>136</v>
      </c>
      <c r="F1951" s="15" t="s">
        <v>137</v>
      </c>
      <c r="G1951" s="15" t="s">
        <v>231</v>
      </c>
      <c r="H1951" s="15" t="s">
        <v>136</v>
      </c>
      <c r="I1951" s="15" t="s">
        <v>139</v>
      </c>
      <c r="J1951" s="15" t="s">
        <v>150</v>
      </c>
      <c r="K1951" s="15" t="s">
        <v>3644</v>
      </c>
      <c r="O1951" s="15" t="n">
        <v>21</v>
      </c>
      <c r="P1951" s="15" t="n">
        <v>21</v>
      </c>
      <c r="Y1951" s="15" t="s">
        <v>156</v>
      </c>
      <c r="AB1951" s="15" t="s">
        <v>143</v>
      </c>
    </row>
    <row r="1952" customFormat="false" ht="15" hidden="false" customHeight="true" outlineLevel="0" collapsed="false">
      <c r="A1952" s="15" t="s">
        <v>3645</v>
      </c>
      <c r="B1952" s="15" t="s">
        <v>3646</v>
      </c>
      <c r="C1952" s="15" t="s">
        <v>217</v>
      </c>
      <c r="D1952" s="15" t="s">
        <v>218</v>
      </c>
      <c r="E1952" s="15" t="s">
        <v>136</v>
      </c>
      <c r="F1952" s="15" t="s">
        <v>137</v>
      </c>
      <c r="G1952" s="15" t="s">
        <v>308</v>
      </c>
      <c r="H1952" s="15" t="s">
        <v>136</v>
      </c>
      <c r="I1952" s="15" t="s">
        <v>139</v>
      </c>
      <c r="J1952" s="15" t="s">
        <v>150</v>
      </c>
      <c r="K1952" s="15" t="s">
        <v>3647</v>
      </c>
      <c r="N1952" s="15" t="n">
        <v>11</v>
      </c>
      <c r="O1952" s="15" t="n">
        <v>5</v>
      </c>
      <c r="P1952" s="15" t="n">
        <v>16</v>
      </c>
      <c r="Y1952" s="15" t="s">
        <v>142</v>
      </c>
      <c r="AB1952" s="15" t="s">
        <v>143</v>
      </c>
    </row>
    <row r="1953" customFormat="false" ht="15" hidden="false" customHeight="true" outlineLevel="0" collapsed="false">
      <c r="A1953" s="15" t="s">
        <v>3648</v>
      </c>
      <c r="B1953" s="15" t="s">
        <v>3649</v>
      </c>
      <c r="C1953" s="15" t="s">
        <v>148</v>
      </c>
      <c r="E1953" s="15" t="s">
        <v>136</v>
      </c>
      <c r="F1953" s="15" t="s">
        <v>137</v>
      </c>
      <c r="G1953" s="15" t="s">
        <v>469</v>
      </c>
      <c r="H1953" s="15" t="s">
        <v>136</v>
      </c>
      <c r="I1953" s="15" t="s">
        <v>139</v>
      </c>
      <c r="J1953" s="15" t="s">
        <v>150</v>
      </c>
      <c r="K1953" s="15" t="s">
        <v>3650</v>
      </c>
      <c r="N1953" s="15" t="n">
        <v>14</v>
      </c>
      <c r="P1953" s="15" t="n">
        <v>14</v>
      </c>
      <c r="Y1953" s="15" t="s">
        <v>142</v>
      </c>
      <c r="AB1953" s="15" t="s">
        <v>143</v>
      </c>
    </row>
    <row r="1954" customFormat="false" ht="15" hidden="false" customHeight="true" outlineLevel="0" collapsed="false">
      <c r="A1954" s="15" t="s">
        <v>3651</v>
      </c>
      <c r="B1954" s="15" t="s">
        <v>3652</v>
      </c>
      <c r="C1954" s="15" t="s">
        <v>217</v>
      </c>
      <c r="D1954" s="15" t="s">
        <v>218</v>
      </c>
      <c r="E1954" s="15" t="s">
        <v>136</v>
      </c>
      <c r="F1954" s="15" t="s">
        <v>137</v>
      </c>
      <c r="G1954" s="15" t="s">
        <v>308</v>
      </c>
      <c r="H1954" s="15" t="s">
        <v>136</v>
      </c>
      <c r="I1954" s="15" t="s">
        <v>243</v>
      </c>
      <c r="J1954" s="15" t="s">
        <v>140</v>
      </c>
      <c r="K1954" s="15" t="s">
        <v>3653</v>
      </c>
      <c r="L1954" s="15" t="n">
        <v>12</v>
      </c>
      <c r="N1954" s="15" t="n">
        <v>1</v>
      </c>
      <c r="O1954" s="15" t="n">
        <v>2</v>
      </c>
      <c r="P1954" s="15" t="n">
        <v>15</v>
      </c>
      <c r="Y1954" s="15" t="s">
        <v>142</v>
      </c>
      <c r="AB1954" s="15" t="s">
        <v>143</v>
      </c>
    </row>
    <row r="1955" customFormat="false" ht="15" hidden="false" customHeight="true" outlineLevel="0" collapsed="false">
      <c r="A1955" s="15" t="s">
        <v>3651</v>
      </c>
      <c r="B1955" s="15" t="s">
        <v>3652</v>
      </c>
      <c r="C1955" s="15" t="s">
        <v>217</v>
      </c>
      <c r="D1955" s="15" t="s">
        <v>218</v>
      </c>
      <c r="E1955" s="15" t="s">
        <v>136</v>
      </c>
      <c r="F1955" s="15" t="s">
        <v>137</v>
      </c>
      <c r="G1955" s="15" t="s">
        <v>308</v>
      </c>
      <c r="H1955" s="15" t="s">
        <v>136</v>
      </c>
      <c r="I1955" s="15" t="s">
        <v>243</v>
      </c>
      <c r="J1955" s="15" t="s">
        <v>150</v>
      </c>
      <c r="K1955" s="15" t="s">
        <v>3654</v>
      </c>
      <c r="L1955" s="15" t="n">
        <v>701</v>
      </c>
      <c r="M1955" s="15" t="n">
        <v>748</v>
      </c>
      <c r="N1955" s="15" t="n">
        <v>795</v>
      </c>
      <c r="O1955" s="15" t="n">
        <v>299</v>
      </c>
      <c r="P1955" s="15" t="n">
        <v>2543</v>
      </c>
      <c r="Y1955" s="15" t="s">
        <v>142</v>
      </c>
      <c r="AB1955" s="15" t="s">
        <v>143</v>
      </c>
    </row>
    <row r="1956" customFormat="false" ht="15" hidden="false" customHeight="true" outlineLevel="0" collapsed="false">
      <c r="A1956" s="15" t="s">
        <v>3651</v>
      </c>
      <c r="B1956" s="15" t="s">
        <v>3652</v>
      </c>
      <c r="C1956" s="15" t="s">
        <v>217</v>
      </c>
      <c r="D1956" s="15" t="s">
        <v>218</v>
      </c>
      <c r="E1956" s="15" t="s">
        <v>136</v>
      </c>
      <c r="F1956" s="15" t="s">
        <v>137</v>
      </c>
      <c r="G1956" s="15" t="s">
        <v>308</v>
      </c>
      <c r="H1956" s="15" t="s">
        <v>136</v>
      </c>
      <c r="I1956" s="15" t="s">
        <v>243</v>
      </c>
      <c r="J1956" s="15" t="s">
        <v>166</v>
      </c>
      <c r="K1956" s="15" t="s">
        <v>3655</v>
      </c>
      <c r="N1956" s="15" t="n">
        <v>10</v>
      </c>
      <c r="P1956" s="15" t="n">
        <v>10</v>
      </c>
      <c r="Y1956" s="15" t="s">
        <v>142</v>
      </c>
      <c r="AB1956" s="15" t="s">
        <v>143</v>
      </c>
    </row>
    <row r="1957" customFormat="false" ht="15" hidden="false" customHeight="true" outlineLevel="0" collapsed="false">
      <c r="A1957" s="15" t="s">
        <v>3651</v>
      </c>
      <c r="B1957" s="15" t="s">
        <v>3652</v>
      </c>
      <c r="C1957" s="15" t="s">
        <v>217</v>
      </c>
      <c r="D1957" s="15" t="s">
        <v>218</v>
      </c>
      <c r="E1957" s="15" t="s">
        <v>136</v>
      </c>
      <c r="F1957" s="15" t="s">
        <v>137</v>
      </c>
      <c r="G1957" s="15" t="s">
        <v>308</v>
      </c>
      <c r="H1957" s="15" t="s">
        <v>136</v>
      </c>
      <c r="I1957" s="15" t="s">
        <v>243</v>
      </c>
      <c r="J1957" s="15" t="s">
        <v>158</v>
      </c>
      <c r="K1957" s="15" t="s">
        <v>3656</v>
      </c>
      <c r="L1957" s="15" t="n">
        <v>89</v>
      </c>
      <c r="M1957" s="15" t="n">
        <v>159</v>
      </c>
      <c r="N1957" s="15" t="n">
        <v>101</v>
      </c>
      <c r="O1957" s="15" t="n">
        <v>15</v>
      </c>
      <c r="P1957" s="15" t="n">
        <v>364</v>
      </c>
      <c r="Y1957" s="15" t="s">
        <v>142</v>
      </c>
      <c r="AB1957" s="15" t="s">
        <v>143</v>
      </c>
    </row>
    <row r="1958" customFormat="false" ht="15" hidden="false" customHeight="true" outlineLevel="0" collapsed="false">
      <c r="A1958" s="15" t="s">
        <v>3651</v>
      </c>
      <c r="B1958" s="15" t="s">
        <v>3652</v>
      </c>
      <c r="C1958" s="15" t="s">
        <v>217</v>
      </c>
      <c r="D1958" s="15" t="s">
        <v>218</v>
      </c>
      <c r="E1958" s="15" t="s">
        <v>136</v>
      </c>
      <c r="F1958" s="15" t="s">
        <v>137</v>
      </c>
      <c r="G1958" s="15" t="s">
        <v>308</v>
      </c>
      <c r="H1958" s="15" t="s">
        <v>136</v>
      </c>
      <c r="I1958" s="15" t="s">
        <v>243</v>
      </c>
      <c r="J1958" s="15" t="s">
        <v>169</v>
      </c>
      <c r="K1958" s="15" t="s">
        <v>3657</v>
      </c>
      <c r="L1958" s="15" t="n">
        <v>8</v>
      </c>
      <c r="M1958" s="15" t="n">
        <v>9</v>
      </c>
      <c r="N1958" s="15" t="n">
        <v>5</v>
      </c>
      <c r="O1958" s="15" t="n">
        <v>3</v>
      </c>
      <c r="P1958" s="15" t="n">
        <v>25</v>
      </c>
      <c r="Y1958" s="15" t="s">
        <v>142</v>
      </c>
      <c r="AB1958" s="15" t="s">
        <v>143</v>
      </c>
    </row>
    <row r="1959" customFormat="false" ht="15" hidden="false" customHeight="true" outlineLevel="0" collapsed="false">
      <c r="A1959" s="15" t="s">
        <v>3658</v>
      </c>
      <c r="B1959" s="15" t="s">
        <v>3659</v>
      </c>
      <c r="C1959" s="15" t="s">
        <v>217</v>
      </c>
      <c r="D1959" s="15" t="s">
        <v>235</v>
      </c>
      <c r="E1959" s="15" t="s">
        <v>136</v>
      </c>
      <c r="F1959" s="15" t="s">
        <v>137</v>
      </c>
      <c r="G1959" s="15" t="s">
        <v>3660</v>
      </c>
      <c r="H1959" s="15" t="s">
        <v>136</v>
      </c>
      <c r="I1959" s="15" t="s">
        <v>139</v>
      </c>
      <c r="J1959" s="15" t="s">
        <v>158</v>
      </c>
      <c r="K1959" s="15" t="s">
        <v>3661</v>
      </c>
      <c r="N1959" s="15" t="n">
        <v>1</v>
      </c>
      <c r="P1959" s="15" t="n">
        <v>1</v>
      </c>
      <c r="Y1959" s="15" t="s">
        <v>142</v>
      </c>
      <c r="AB1959" s="15" t="s">
        <v>143</v>
      </c>
    </row>
    <row r="1960" customFormat="false" ht="15" hidden="false" customHeight="true" outlineLevel="0" collapsed="false">
      <c r="A1960" s="15" t="s">
        <v>3662</v>
      </c>
      <c r="B1960" s="15" t="s">
        <v>3663</v>
      </c>
      <c r="C1960" s="15" t="s">
        <v>217</v>
      </c>
      <c r="D1960" s="15" t="s">
        <v>218</v>
      </c>
      <c r="E1960" s="15" t="s">
        <v>136</v>
      </c>
      <c r="F1960" s="15" t="s">
        <v>137</v>
      </c>
      <c r="G1960" s="15" t="s">
        <v>299</v>
      </c>
      <c r="H1960" s="15" t="s">
        <v>136</v>
      </c>
      <c r="I1960" s="15" t="s">
        <v>139</v>
      </c>
      <c r="J1960" s="15" t="s">
        <v>140</v>
      </c>
      <c r="K1960" s="15" t="s">
        <v>3664</v>
      </c>
      <c r="L1960" s="15" t="n">
        <v>1</v>
      </c>
      <c r="P1960" s="15" t="n">
        <v>1</v>
      </c>
      <c r="Y1960" s="15" t="s">
        <v>156</v>
      </c>
      <c r="AB1960" s="15" t="s">
        <v>143</v>
      </c>
    </row>
    <row r="1961" customFormat="false" ht="15" hidden="false" customHeight="true" outlineLevel="0" collapsed="false">
      <c r="A1961" s="15" t="s">
        <v>3662</v>
      </c>
      <c r="B1961" s="15" t="s">
        <v>3663</v>
      </c>
      <c r="C1961" s="15" t="s">
        <v>217</v>
      </c>
      <c r="D1961" s="15" t="s">
        <v>218</v>
      </c>
      <c r="E1961" s="15" t="s">
        <v>136</v>
      </c>
      <c r="F1961" s="15" t="s">
        <v>137</v>
      </c>
      <c r="G1961" s="15" t="s">
        <v>299</v>
      </c>
      <c r="H1961" s="15" t="s">
        <v>136</v>
      </c>
      <c r="I1961" s="15" t="s">
        <v>139</v>
      </c>
      <c r="J1961" s="15" t="s">
        <v>144</v>
      </c>
      <c r="K1961" s="15" t="s">
        <v>3665</v>
      </c>
      <c r="L1961" s="15" t="n">
        <v>1</v>
      </c>
      <c r="P1961" s="15" t="n">
        <v>1</v>
      </c>
      <c r="Y1961" s="15" t="s">
        <v>156</v>
      </c>
      <c r="AB1961" s="15" t="s">
        <v>143</v>
      </c>
    </row>
    <row r="1962" customFormat="false" ht="15" hidden="false" customHeight="true" outlineLevel="0" collapsed="false">
      <c r="A1962" s="15" t="s">
        <v>3662</v>
      </c>
      <c r="B1962" s="15" t="s">
        <v>3663</v>
      </c>
      <c r="C1962" s="15" t="s">
        <v>217</v>
      </c>
      <c r="D1962" s="15" t="s">
        <v>218</v>
      </c>
      <c r="E1962" s="15" t="s">
        <v>136</v>
      </c>
      <c r="F1962" s="15" t="s">
        <v>137</v>
      </c>
      <c r="G1962" s="15" t="s">
        <v>299</v>
      </c>
      <c r="H1962" s="15" t="s">
        <v>136</v>
      </c>
      <c r="I1962" s="15" t="s">
        <v>139</v>
      </c>
      <c r="J1962" s="15" t="s">
        <v>150</v>
      </c>
      <c r="K1962" s="15" t="s">
        <v>3666</v>
      </c>
      <c r="L1962" s="15" t="n">
        <v>2</v>
      </c>
      <c r="M1962" s="15" t="n">
        <v>6</v>
      </c>
      <c r="N1962" s="15" t="n">
        <v>40</v>
      </c>
      <c r="O1962" s="15" t="n">
        <v>11</v>
      </c>
      <c r="P1962" s="15" t="n">
        <v>59</v>
      </c>
      <c r="Y1962" s="15" t="s">
        <v>156</v>
      </c>
      <c r="AB1962" s="15" t="s">
        <v>143</v>
      </c>
    </row>
    <row r="1963" customFormat="false" ht="15" hidden="false" customHeight="true" outlineLevel="0" collapsed="false">
      <c r="A1963" s="15" t="s">
        <v>3662</v>
      </c>
      <c r="B1963" s="15" t="s">
        <v>3663</v>
      </c>
      <c r="C1963" s="15" t="s">
        <v>217</v>
      </c>
      <c r="D1963" s="15" t="s">
        <v>218</v>
      </c>
      <c r="E1963" s="15" t="s">
        <v>136</v>
      </c>
      <c r="F1963" s="15" t="s">
        <v>137</v>
      </c>
      <c r="G1963" s="15" t="s">
        <v>299</v>
      </c>
      <c r="H1963" s="15" t="s">
        <v>136</v>
      </c>
      <c r="I1963" s="15" t="s">
        <v>139</v>
      </c>
      <c r="J1963" s="15" t="s">
        <v>158</v>
      </c>
      <c r="K1963" s="15" t="s">
        <v>3667</v>
      </c>
      <c r="L1963" s="15" t="n">
        <v>2</v>
      </c>
      <c r="M1963" s="15" t="n">
        <v>1</v>
      </c>
      <c r="P1963" s="15" t="n">
        <v>3</v>
      </c>
      <c r="Y1963" s="15" t="s">
        <v>156</v>
      </c>
      <c r="AB1963" s="15" t="s">
        <v>143</v>
      </c>
    </row>
    <row r="1964" customFormat="false" ht="15" hidden="false" customHeight="true" outlineLevel="0" collapsed="false">
      <c r="A1964" s="15" t="s">
        <v>3668</v>
      </c>
      <c r="B1964" s="15" t="s">
        <v>3669</v>
      </c>
      <c r="C1964" s="15" t="s">
        <v>134</v>
      </c>
      <c r="D1964" s="15" t="s">
        <v>135</v>
      </c>
      <c r="E1964" s="15" t="s">
        <v>136</v>
      </c>
      <c r="F1964" s="15" t="s">
        <v>137</v>
      </c>
      <c r="G1964" s="15" t="s">
        <v>231</v>
      </c>
      <c r="H1964" s="15" t="s">
        <v>136</v>
      </c>
      <c r="I1964" s="15" t="s">
        <v>139</v>
      </c>
      <c r="J1964" s="15" t="s">
        <v>140</v>
      </c>
      <c r="K1964" s="15" t="s">
        <v>3670</v>
      </c>
      <c r="N1964" s="15" t="n">
        <v>17</v>
      </c>
      <c r="O1964" s="15" t="n">
        <v>125</v>
      </c>
      <c r="P1964" s="15" t="n">
        <v>142</v>
      </c>
      <c r="Y1964" s="15" t="s">
        <v>156</v>
      </c>
      <c r="AB1964" s="15" t="s">
        <v>143</v>
      </c>
    </row>
    <row r="1965" customFormat="false" ht="15" hidden="false" customHeight="true" outlineLevel="0" collapsed="false">
      <c r="A1965" s="15" t="s">
        <v>3668</v>
      </c>
      <c r="B1965" s="15" t="s">
        <v>3669</v>
      </c>
      <c r="C1965" s="15" t="s">
        <v>134</v>
      </c>
      <c r="D1965" s="15" t="s">
        <v>135</v>
      </c>
      <c r="E1965" s="15" t="s">
        <v>136</v>
      </c>
      <c r="F1965" s="15" t="s">
        <v>137</v>
      </c>
      <c r="G1965" s="15" t="s">
        <v>231</v>
      </c>
      <c r="H1965" s="15" t="s">
        <v>136</v>
      </c>
      <c r="I1965" s="15" t="s">
        <v>139</v>
      </c>
      <c r="J1965" s="15" t="s">
        <v>150</v>
      </c>
      <c r="K1965" s="15" t="s">
        <v>3671</v>
      </c>
      <c r="N1965" s="15" t="n">
        <v>8</v>
      </c>
      <c r="O1965" s="15" t="n">
        <v>46</v>
      </c>
      <c r="P1965" s="15" t="n">
        <v>54</v>
      </c>
      <c r="Y1965" s="15" t="s">
        <v>156</v>
      </c>
      <c r="AB1965" s="15" t="s">
        <v>143</v>
      </c>
    </row>
    <row r="1966" customFormat="false" ht="15" hidden="false" customHeight="true" outlineLevel="0" collapsed="false">
      <c r="A1966" s="15" t="s">
        <v>3668</v>
      </c>
      <c r="B1966" s="15" t="s">
        <v>3669</v>
      </c>
      <c r="C1966" s="15" t="s">
        <v>134</v>
      </c>
      <c r="D1966" s="15" t="s">
        <v>135</v>
      </c>
      <c r="E1966" s="15" t="s">
        <v>136</v>
      </c>
      <c r="F1966" s="15" t="s">
        <v>137</v>
      </c>
      <c r="G1966" s="15" t="s">
        <v>231</v>
      </c>
      <c r="H1966" s="15" t="s">
        <v>136</v>
      </c>
      <c r="I1966" s="15" t="s">
        <v>139</v>
      </c>
      <c r="J1966" s="15" t="s">
        <v>158</v>
      </c>
      <c r="K1966" s="15" t="s">
        <v>3672</v>
      </c>
      <c r="N1966" s="15" t="n">
        <v>6</v>
      </c>
      <c r="O1966" s="15" t="n">
        <v>1</v>
      </c>
      <c r="P1966" s="15" t="n">
        <v>7</v>
      </c>
      <c r="Y1966" s="15" t="s">
        <v>156</v>
      </c>
      <c r="AB1966" s="15" t="s">
        <v>143</v>
      </c>
    </row>
    <row r="1967" customFormat="false" ht="15" hidden="false" customHeight="true" outlineLevel="0" collapsed="false">
      <c r="A1967" s="15" t="s">
        <v>3673</v>
      </c>
      <c r="B1967" s="15" t="s">
        <v>3674</v>
      </c>
      <c r="C1967" s="15" t="s">
        <v>148</v>
      </c>
      <c r="E1967" s="15" t="s">
        <v>136</v>
      </c>
      <c r="F1967" s="15" t="s">
        <v>137</v>
      </c>
      <c r="G1967" s="15" t="s">
        <v>299</v>
      </c>
      <c r="H1967" s="15" t="s">
        <v>136</v>
      </c>
      <c r="I1967" s="15" t="s">
        <v>139</v>
      </c>
      <c r="J1967" s="15" t="s">
        <v>150</v>
      </c>
      <c r="K1967" s="15" t="s">
        <v>3675</v>
      </c>
      <c r="M1967" s="15" t="n">
        <v>11</v>
      </c>
      <c r="N1967" s="15" t="n">
        <v>-1</v>
      </c>
      <c r="P1967" s="15" t="n">
        <v>10</v>
      </c>
      <c r="Y1967" s="15" t="s">
        <v>156</v>
      </c>
      <c r="AB1967" s="15" t="s">
        <v>143</v>
      </c>
    </row>
    <row r="1968" customFormat="false" ht="15" hidden="false" customHeight="true" outlineLevel="0" collapsed="false">
      <c r="A1968" s="15" t="s">
        <v>3676</v>
      </c>
      <c r="B1968" s="15" t="s">
        <v>3677</v>
      </c>
      <c r="C1968" s="15" t="s">
        <v>148</v>
      </c>
      <c r="E1968" s="15" t="s">
        <v>136</v>
      </c>
      <c r="F1968" s="15" t="s">
        <v>137</v>
      </c>
      <c r="G1968" s="15" t="s">
        <v>1005</v>
      </c>
      <c r="H1968" s="15" t="s">
        <v>136</v>
      </c>
      <c r="I1968" s="15" t="s">
        <v>139</v>
      </c>
      <c r="J1968" s="15" t="s">
        <v>158</v>
      </c>
      <c r="K1968" s="15" t="s">
        <v>3678</v>
      </c>
      <c r="N1968" s="15" t="n">
        <v>6</v>
      </c>
      <c r="P1968" s="15" t="n">
        <v>6</v>
      </c>
      <c r="Y1968" s="15" t="s">
        <v>142</v>
      </c>
      <c r="AB1968" s="15" t="s">
        <v>143</v>
      </c>
    </row>
    <row r="1969" customFormat="false" ht="15" hidden="false" customHeight="true" outlineLevel="0" collapsed="false">
      <c r="A1969" s="15" t="s">
        <v>3679</v>
      </c>
      <c r="B1969" s="15" t="s">
        <v>3680</v>
      </c>
      <c r="C1969" s="15" t="s">
        <v>217</v>
      </c>
      <c r="D1969" s="15" t="s">
        <v>235</v>
      </c>
      <c r="E1969" s="15" t="s">
        <v>136</v>
      </c>
      <c r="F1969" s="15" t="s">
        <v>137</v>
      </c>
      <c r="G1969" s="15" t="s">
        <v>3681</v>
      </c>
      <c r="H1969" s="15" t="s">
        <v>136</v>
      </c>
      <c r="I1969" s="15" t="s">
        <v>139</v>
      </c>
      <c r="J1969" s="15" t="s">
        <v>144</v>
      </c>
      <c r="K1969" s="15" t="s">
        <v>3682</v>
      </c>
      <c r="L1969" s="15" t="n">
        <v>130</v>
      </c>
      <c r="P1969" s="15" t="n">
        <v>130</v>
      </c>
      <c r="Y1969" s="15" t="s">
        <v>142</v>
      </c>
      <c r="AB1969" s="15" t="s">
        <v>143</v>
      </c>
    </row>
    <row r="1970" customFormat="false" ht="15" hidden="false" customHeight="true" outlineLevel="0" collapsed="false">
      <c r="A1970" s="15" t="s">
        <v>3679</v>
      </c>
      <c r="B1970" s="15" t="s">
        <v>3680</v>
      </c>
      <c r="C1970" s="15" t="s">
        <v>217</v>
      </c>
      <c r="D1970" s="15" t="s">
        <v>235</v>
      </c>
      <c r="E1970" s="15" t="s">
        <v>136</v>
      </c>
      <c r="F1970" s="15" t="s">
        <v>137</v>
      </c>
      <c r="G1970" s="15" t="s">
        <v>3681</v>
      </c>
      <c r="H1970" s="15" t="s">
        <v>136</v>
      </c>
      <c r="I1970" s="15" t="s">
        <v>139</v>
      </c>
      <c r="J1970" s="15" t="s">
        <v>166</v>
      </c>
      <c r="K1970" s="15" t="s">
        <v>3683</v>
      </c>
      <c r="L1970" s="15" t="n">
        <v>193</v>
      </c>
      <c r="P1970" s="15" t="n">
        <v>193</v>
      </c>
      <c r="Y1970" s="15" t="s">
        <v>142</v>
      </c>
      <c r="AB1970" s="15" t="s">
        <v>143</v>
      </c>
    </row>
    <row r="1971" customFormat="false" ht="15" hidden="false" customHeight="true" outlineLevel="0" collapsed="false">
      <c r="A1971" s="15" t="s">
        <v>3684</v>
      </c>
      <c r="B1971" s="15" t="s">
        <v>3685</v>
      </c>
      <c r="C1971" s="15" t="s">
        <v>134</v>
      </c>
      <c r="D1971" s="15" t="s">
        <v>135</v>
      </c>
      <c r="E1971" s="15" t="s">
        <v>136</v>
      </c>
      <c r="F1971" s="15" t="s">
        <v>137</v>
      </c>
      <c r="G1971" s="15" t="s">
        <v>299</v>
      </c>
      <c r="H1971" s="15" t="s">
        <v>136</v>
      </c>
      <c r="I1971" s="15" t="s">
        <v>243</v>
      </c>
      <c r="J1971" s="15" t="s">
        <v>140</v>
      </c>
      <c r="K1971" s="15" t="s">
        <v>3686</v>
      </c>
      <c r="L1971" s="15" t="n">
        <v>75</v>
      </c>
      <c r="M1971" s="15" t="n">
        <v>59</v>
      </c>
      <c r="N1971" s="15" t="n">
        <v>66</v>
      </c>
      <c r="P1971" s="15" t="n">
        <v>200</v>
      </c>
      <c r="Y1971" s="15" t="s">
        <v>156</v>
      </c>
      <c r="AB1971" s="15" t="s">
        <v>143</v>
      </c>
    </row>
    <row r="1972" customFormat="false" ht="15" hidden="false" customHeight="true" outlineLevel="0" collapsed="false">
      <c r="A1972" s="15" t="s">
        <v>3684</v>
      </c>
      <c r="B1972" s="15" t="s">
        <v>3685</v>
      </c>
      <c r="C1972" s="15" t="s">
        <v>134</v>
      </c>
      <c r="D1972" s="15" t="s">
        <v>135</v>
      </c>
      <c r="E1972" s="15" t="s">
        <v>136</v>
      </c>
      <c r="F1972" s="15" t="s">
        <v>137</v>
      </c>
      <c r="G1972" s="15" t="s">
        <v>299</v>
      </c>
      <c r="H1972" s="15" t="s">
        <v>136</v>
      </c>
      <c r="I1972" s="15" t="s">
        <v>243</v>
      </c>
      <c r="J1972" s="15" t="s">
        <v>144</v>
      </c>
      <c r="K1972" s="15" t="s">
        <v>3687</v>
      </c>
      <c r="L1972" s="15" t="n">
        <v>1866</v>
      </c>
      <c r="M1972" s="15" t="n">
        <v>1028</v>
      </c>
      <c r="N1972" s="15" t="n">
        <v>421</v>
      </c>
      <c r="P1972" s="15" t="n">
        <v>3315</v>
      </c>
      <c r="Y1972" s="15" t="s">
        <v>156</v>
      </c>
      <c r="AB1972" s="15" t="s">
        <v>143</v>
      </c>
    </row>
    <row r="1973" customFormat="false" ht="15" hidden="false" customHeight="true" outlineLevel="0" collapsed="false">
      <c r="A1973" s="15" t="s">
        <v>3684</v>
      </c>
      <c r="B1973" s="15" t="s">
        <v>3685</v>
      </c>
      <c r="C1973" s="15" t="s">
        <v>134</v>
      </c>
      <c r="D1973" s="15" t="s">
        <v>135</v>
      </c>
      <c r="E1973" s="15" t="s">
        <v>136</v>
      </c>
      <c r="F1973" s="15" t="s">
        <v>137</v>
      </c>
      <c r="G1973" s="15" t="s">
        <v>299</v>
      </c>
      <c r="H1973" s="15" t="s">
        <v>136</v>
      </c>
      <c r="I1973" s="15" t="s">
        <v>243</v>
      </c>
      <c r="J1973" s="15" t="s">
        <v>150</v>
      </c>
      <c r="K1973" s="15" t="s">
        <v>3688</v>
      </c>
      <c r="L1973" s="15" t="n">
        <v>255</v>
      </c>
      <c r="M1973" s="15" t="n">
        <v>190</v>
      </c>
      <c r="N1973" s="15" t="n">
        <v>163</v>
      </c>
      <c r="P1973" s="15" t="n">
        <v>608</v>
      </c>
      <c r="Y1973" s="15" t="s">
        <v>156</v>
      </c>
      <c r="AB1973" s="15" t="s">
        <v>143</v>
      </c>
    </row>
    <row r="1974" customFormat="false" ht="15" hidden="false" customHeight="true" outlineLevel="0" collapsed="false">
      <c r="A1974" s="15" t="s">
        <v>3684</v>
      </c>
      <c r="B1974" s="15" t="s">
        <v>3685</v>
      </c>
      <c r="C1974" s="15" t="s">
        <v>134</v>
      </c>
      <c r="D1974" s="15" t="s">
        <v>135</v>
      </c>
      <c r="E1974" s="15" t="s">
        <v>136</v>
      </c>
      <c r="F1974" s="15" t="s">
        <v>137</v>
      </c>
      <c r="G1974" s="15" t="s">
        <v>299</v>
      </c>
      <c r="H1974" s="15" t="s">
        <v>136</v>
      </c>
      <c r="I1974" s="15" t="s">
        <v>243</v>
      </c>
      <c r="J1974" s="15" t="s">
        <v>158</v>
      </c>
      <c r="K1974" s="15" t="s">
        <v>3689</v>
      </c>
      <c r="L1974" s="15" t="n">
        <v>317</v>
      </c>
      <c r="M1974" s="15" t="n">
        <v>400</v>
      </c>
      <c r="N1974" s="15" t="n">
        <v>376</v>
      </c>
      <c r="P1974" s="15" t="n">
        <v>1093</v>
      </c>
      <c r="Y1974" s="15" t="s">
        <v>156</v>
      </c>
      <c r="AB1974" s="15" t="s">
        <v>143</v>
      </c>
    </row>
    <row r="1975" customFormat="false" ht="15" hidden="false" customHeight="true" outlineLevel="0" collapsed="false">
      <c r="A1975" s="15" t="s">
        <v>3684</v>
      </c>
      <c r="B1975" s="15" t="s">
        <v>3685</v>
      </c>
      <c r="C1975" s="15" t="s">
        <v>134</v>
      </c>
      <c r="D1975" s="15" t="s">
        <v>135</v>
      </c>
      <c r="E1975" s="15" t="s">
        <v>136</v>
      </c>
      <c r="F1975" s="15" t="s">
        <v>137</v>
      </c>
      <c r="G1975" s="15" t="s">
        <v>299</v>
      </c>
      <c r="H1975" s="15" t="s">
        <v>136</v>
      </c>
      <c r="I1975" s="15" t="s">
        <v>243</v>
      </c>
      <c r="J1975" s="15" t="s">
        <v>169</v>
      </c>
      <c r="K1975" s="15" t="s">
        <v>3690</v>
      </c>
      <c r="L1975" s="15" t="n">
        <v>6</v>
      </c>
      <c r="M1975" s="15" t="n">
        <v>2</v>
      </c>
      <c r="P1975" s="15" t="n">
        <v>8</v>
      </c>
      <c r="Y1975" s="15" t="s">
        <v>156</v>
      </c>
      <c r="AB1975" s="15" t="s">
        <v>143</v>
      </c>
    </row>
    <row r="1976" customFormat="false" ht="15" hidden="false" customHeight="true" outlineLevel="0" collapsed="false">
      <c r="A1976" s="15" t="s">
        <v>3691</v>
      </c>
      <c r="B1976" s="15" t="s">
        <v>3692</v>
      </c>
      <c r="C1976" s="15" t="s">
        <v>134</v>
      </c>
      <c r="D1976" s="15" t="s">
        <v>135</v>
      </c>
      <c r="E1976" s="15" t="s">
        <v>136</v>
      </c>
      <c r="F1976" s="15" t="s">
        <v>137</v>
      </c>
      <c r="G1976" s="15" t="s">
        <v>227</v>
      </c>
      <c r="H1976" s="15" t="s">
        <v>136</v>
      </c>
      <c r="I1976" s="15" t="s">
        <v>139</v>
      </c>
      <c r="J1976" s="15" t="s">
        <v>144</v>
      </c>
      <c r="K1976" s="15" t="s">
        <v>3693</v>
      </c>
      <c r="M1976" s="15" t="n">
        <v>8</v>
      </c>
      <c r="P1976" s="15" t="n">
        <v>8</v>
      </c>
      <c r="Y1976" s="15" t="s">
        <v>142</v>
      </c>
      <c r="AB1976" s="15" t="s">
        <v>143</v>
      </c>
    </row>
    <row r="1977" customFormat="false" ht="15" hidden="false" customHeight="true" outlineLevel="0" collapsed="false">
      <c r="A1977" s="15" t="s">
        <v>3691</v>
      </c>
      <c r="B1977" s="15" t="s">
        <v>3692</v>
      </c>
      <c r="C1977" s="15" t="s">
        <v>134</v>
      </c>
      <c r="D1977" s="15" t="s">
        <v>135</v>
      </c>
      <c r="E1977" s="15" t="s">
        <v>136</v>
      </c>
      <c r="F1977" s="15" t="s">
        <v>137</v>
      </c>
      <c r="G1977" s="15" t="s">
        <v>227</v>
      </c>
      <c r="H1977" s="15" t="s">
        <v>136</v>
      </c>
      <c r="I1977" s="15" t="s">
        <v>139</v>
      </c>
      <c r="J1977" s="15" t="s">
        <v>150</v>
      </c>
      <c r="K1977" s="15" t="s">
        <v>3694</v>
      </c>
      <c r="N1977" s="15" t="n">
        <v>3</v>
      </c>
      <c r="P1977" s="15" t="n">
        <v>3</v>
      </c>
      <c r="Y1977" s="15" t="s">
        <v>142</v>
      </c>
      <c r="AB1977" s="15" t="s">
        <v>143</v>
      </c>
    </row>
    <row r="1978" customFormat="false" ht="15" hidden="false" customHeight="true" outlineLevel="0" collapsed="false">
      <c r="A1978" s="15" t="s">
        <v>3691</v>
      </c>
      <c r="B1978" s="15" t="s">
        <v>3692</v>
      </c>
      <c r="C1978" s="15" t="s">
        <v>134</v>
      </c>
      <c r="D1978" s="15" t="s">
        <v>135</v>
      </c>
      <c r="E1978" s="15" t="s">
        <v>136</v>
      </c>
      <c r="F1978" s="15" t="s">
        <v>137</v>
      </c>
      <c r="G1978" s="15" t="s">
        <v>227</v>
      </c>
      <c r="H1978" s="15" t="s">
        <v>136</v>
      </c>
      <c r="I1978" s="15" t="s">
        <v>139</v>
      </c>
      <c r="J1978" s="15" t="s">
        <v>158</v>
      </c>
      <c r="K1978" s="15" t="s">
        <v>3695</v>
      </c>
      <c r="N1978" s="15" t="n">
        <v>5</v>
      </c>
      <c r="P1978" s="15" t="n">
        <v>5</v>
      </c>
      <c r="Y1978" s="15" t="s">
        <v>142</v>
      </c>
      <c r="AB1978" s="15" t="s">
        <v>143</v>
      </c>
    </row>
    <row r="1979" customFormat="false" ht="15" hidden="false" customHeight="true" outlineLevel="0" collapsed="false">
      <c r="A1979" s="15" t="s">
        <v>3691</v>
      </c>
      <c r="B1979" s="15" t="s">
        <v>3692</v>
      </c>
      <c r="C1979" s="15" t="s">
        <v>134</v>
      </c>
      <c r="D1979" s="15" t="s">
        <v>135</v>
      </c>
      <c r="E1979" s="15" t="s">
        <v>136</v>
      </c>
      <c r="F1979" s="15" t="s">
        <v>137</v>
      </c>
      <c r="G1979" s="15" t="s">
        <v>227</v>
      </c>
      <c r="H1979" s="15" t="s">
        <v>136</v>
      </c>
      <c r="I1979" s="15" t="s">
        <v>139</v>
      </c>
      <c r="J1979" s="15" t="s">
        <v>169</v>
      </c>
      <c r="K1979" s="15" t="s">
        <v>3696</v>
      </c>
      <c r="L1979" s="15" t="n">
        <v>2</v>
      </c>
      <c r="N1979" s="15" t="n">
        <v>5</v>
      </c>
      <c r="P1979" s="15" t="n">
        <v>7</v>
      </c>
      <c r="Y1979" s="15" t="s">
        <v>142</v>
      </c>
      <c r="AB1979" s="15" t="s">
        <v>143</v>
      </c>
    </row>
    <row r="1980" customFormat="false" ht="15" hidden="false" customHeight="true" outlineLevel="0" collapsed="false">
      <c r="A1980" s="15" t="s">
        <v>3697</v>
      </c>
      <c r="B1980" s="15" t="s">
        <v>3698</v>
      </c>
      <c r="C1980" s="15" t="s">
        <v>217</v>
      </c>
      <c r="D1980" s="15" t="s">
        <v>235</v>
      </c>
      <c r="E1980" s="15" t="s">
        <v>136</v>
      </c>
      <c r="F1980" s="15" t="s">
        <v>137</v>
      </c>
      <c r="G1980" s="15" t="s">
        <v>308</v>
      </c>
      <c r="H1980" s="15" t="s">
        <v>136</v>
      </c>
      <c r="I1980" s="15" t="s">
        <v>139</v>
      </c>
      <c r="J1980" s="15" t="s">
        <v>150</v>
      </c>
      <c r="K1980" s="15" t="s">
        <v>3699</v>
      </c>
      <c r="O1980" s="15" t="n">
        <v>2</v>
      </c>
      <c r="P1980" s="15" t="n">
        <v>2</v>
      </c>
      <c r="Y1980" s="15" t="s">
        <v>142</v>
      </c>
      <c r="AB1980" s="15" t="s">
        <v>143</v>
      </c>
    </row>
    <row r="1981" customFormat="false" ht="15" hidden="false" customHeight="true" outlineLevel="0" collapsed="false">
      <c r="A1981" s="15" t="s">
        <v>3700</v>
      </c>
      <c r="B1981" s="15" t="s">
        <v>3701</v>
      </c>
      <c r="C1981" s="15" t="s">
        <v>134</v>
      </c>
      <c r="D1981" s="15" t="s">
        <v>135</v>
      </c>
      <c r="E1981" s="15" t="s">
        <v>136</v>
      </c>
      <c r="F1981" s="15" t="s">
        <v>137</v>
      </c>
      <c r="G1981" s="15" t="s">
        <v>149</v>
      </c>
      <c r="H1981" s="15" t="s">
        <v>136</v>
      </c>
      <c r="I1981" s="15" t="s">
        <v>139</v>
      </c>
      <c r="J1981" s="15" t="s">
        <v>150</v>
      </c>
      <c r="K1981" s="15" t="s">
        <v>3702</v>
      </c>
      <c r="O1981" s="15" t="n">
        <v>24</v>
      </c>
      <c r="P1981" s="15" t="n">
        <v>24</v>
      </c>
      <c r="Y1981" s="15" t="s">
        <v>142</v>
      </c>
      <c r="AB1981" s="15" t="s">
        <v>143</v>
      </c>
    </row>
    <row r="1982" customFormat="false" ht="15" hidden="false" customHeight="true" outlineLevel="0" collapsed="false">
      <c r="A1982" s="15" t="s">
        <v>3703</v>
      </c>
      <c r="B1982" s="15" t="s">
        <v>3704</v>
      </c>
      <c r="C1982" s="15" t="s">
        <v>134</v>
      </c>
      <c r="D1982" s="15" t="s">
        <v>135</v>
      </c>
      <c r="E1982" s="15" t="s">
        <v>136</v>
      </c>
      <c r="F1982" s="15" t="s">
        <v>137</v>
      </c>
      <c r="G1982" s="15" t="s">
        <v>2299</v>
      </c>
      <c r="H1982" s="15" t="s">
        <v>136</v>
      </c>
      <c r="I1982" s="15" t="s">
        <v>139</v>
      </c>
      <c r="J1982" s="15" t="s">
        <v>166</v>
      </c>
      <c r="K1982" s="15" t="s">
        <v>3705</v>
      </c>
      <c r="M1982" s="15" t="n">
        <v>266</v>
      </c>
      <c r="P1982" s="15" t="n">
        <v>266</v>
      </c>
      <c r="Y1982" s="15" t="s">
        <v>142</v>
      </c>
      <c r="AB1982" s="15" t="s">
        <v>143</v>
      </c>
    </row>
    <row r="1983" customFormat="false" ht="15" hidden="false" customHeight="true" outlineLevel="0" collapsed="false">
      <c r="A1983" s="15" t="s">
        <v>3706</v>
      </c>
      <c r="B1983" s="15" t="s">
        <v>3707</v>
      </c>
      <c r="C1983" s="15" t="s">
        <v>217</v>
      </c>
      <c r="D1983" s="15" t="s">
        <v>235</v>
      </c>
      <c r="E1983" s="15" t="s">
        <v>136</v>
      </c>
      <c r="F1983" s="15" t="s">
        <v>137</v>
      </c>
      <c r="G1983" s="15" t="s">
        <v>526</v>
      </c>
      <c r="H1983" s="15" t="s">
        <v>136</v>
      </c>
      <c r="I1983" s="15" t="s">
        <v>243</v>
      </c>
      <c r="J1983" s="15" t="s">
        <v>140</v>
      </c>
      <c r="K1983" s="15" t="s">
        <v>3708</v>
      </c>
      <c r="L1983" s="15" t="n">
        <v>20</v>
      </c>
      <c r="M1983" s="15" t="n">
        <v>20</v>
      </c>
      <c r="N1983" s="15" t="n">
        <v>10</v>
      </c>
      <c r="P1983" s="15" t="n">
        <v>50</v>
      </c>
      <c r="Y1983" s="15" t="s">
        <v>142</v>
      </c>
      <c r="AB1983" s="15" t="s">
        <v>143</v>
      </c>
    </row>
    <row r="1984" customFormat="false" ht="15" hidden="false" customHeight="true" outlineLevel="0" collapsed="false">
      <c r="A1984" s="15" t="s">
        <v>3706</v>
      </c>
      <c r="B1984" s="15" t="s">
        <v>3707</v>
      </c>
      <c r="C1984" s="15" t="s">
        <v>217</v>
      </c>
      <c r="D1984" s="15" t="s">
        <v>235</v>
      </c>
      <c r="E1984" s="15" t="s">
        <v>136</v>
      </c>
      <c r="F1984" s="15" t="s">
        <v>137</v>
      </c>
      <c r="G1984" s="15" t="s">
        <v>526</v>
      </c>
      <c r="H1984" s="15" t="s">
        <v>136</v>
      </c>
      <c r="I1984" s="15" t="s">
        <v>243</v>
      </c>
      <c r="J1984" s="15" t="s">
        <v>144</v>
      </c>
      <c r="K1984" s="15" t="s">
        <v>3709</v>
      </c>
      <c r="M1984" s="15" t="n">
        <v>3</v>
      </c>
      <c r="P1984" s="15" t="n">
        <v>3</v>
      </c>
      <c r="Y1984" s="15" t="s">
        <v>142</v>
      </c>
      <c r="AB1984" s="15" t="s">
        <v>143</v>
      </c>
    </row>
    <row r="1985" customFormat="false" ht="15" hidden="false" customHeight="true" outlineLevel="0" collapsed="false">
      <c r="A1985" s="15" t="s">
        <v>3706</v>
      </c>
      <c r="B1985" s="15" t="s">
        <v>3707</v>
      </c>
      <c r="C1985" s="15" t="s">
        <v>217</v>
      </c>
      <c r="D1985" s="15" t="s">
        <v>235</v>
      </c>
      <c r="E1985" s="15" t="s">
        <v>136</v>
      </c>
      <c r="F1985" s="15" t="s">
        <v>137</v>
      </c>
      <c r="G1985" s="15" t="s">
        <v>526</v>
      </c>
      <c r="H1985" s="15" t="s">
        <v>136</v>
      </c>
      <c r="I1985" s="15" t="s">
        <v>243</v>
      </c>
      <c r="J1985" s="15" t="s">
        <v>150</v>
      </c>
      <c r="K1985" s="15" t="s">
        <v>3710</v>
      </c>
      <c r="L1985" s="15" t="n">
        <v>35</v>
      </c>
      <c r="M1985" s="15" t="n">
        <v>43</v>
      </c>
      <c r="N1985" s="15" t="n">
        <v>11</v>
      </c>
      <c r="O1985" s="15" t="n">
        <v>11</v>
      </c>
      <c r="P1985" s="15" t="n">
        <v>100</v>
      </c>
      <c r="Y1985" s="15" t="s">
        <v>142</v>
      </c>
      <c r="AB1985" s="15" t="s">
        <v>143</v>
      </c>
    </row>
    <row r="1986" customFormat="false" ht="15" hidden="false" customHeight="true" outlineLevel="0" collapsed="false">
      <c r="A1986" s="15" t="s">
        <v>3706</v>
      </c>
      <c r="B1986" s="15" t="s">
        <v>3707</v>
      </c>
      <c r="C1986" s="15" t="s">
        <v>217</v>
      </c>
      <c r="D1986" s="15" t="s">
        <v>235</v>
      </c>
      <c r="E1986" s="15" t="s">
        <v>136</v>
      </c>
      <c r="F1986" s="15" t="s">
        <v>137</v>
      </c>
      <c r="G1986" s="15" t="s">
        <v>526</v>
      </c>
      <c r="H1986" s="15" t="s">
        <v>136</v>
      </c>
      <c r="I1986" s="15" t="s">
        <v>243</v>
      </c>
      <c r="J1986" s="15" t="s">
        <v>158</v>
      </c>
      <c r="K1986" s="15" t="s">
        <v>3711</v>
      </c>
      <c r="L1986" s="15" t="n">
        <v>17</v>
      </c>
      <c r="M1986" s="15" t="n">
        <v>13</v>
      </c>
      <c r="N1986" s="15" t="n">
        <v>15</v>
      </c>
      <c r="P1986" s="15" t="n">
        <v>45</v>
      </c>
      <c r="Y1986" s="15" t="s">
        <v>142</v>
      </c>
      <c r="AB1986" s="15" t="s">
        <v>143</v>
      </c>
    </row>
    <row r="1987" customFormat="false" ht="15" hidden="false" customHeight="true" outlineLevel="0" collapsed="false">
      <c r="A1987" s="15" t="s">
        <v>3712</v>
      </c>
      <c r="B1987" s="15" t="s">
        <v>3713</v>
      </c>
      <c r="C1987" s="15" t="s">
        <v>217</v>
      </c>
      <c r="D1987" s="15" t="s">
        <v>274</v>
      </c>
      <c r="E1987" s="15" t="s">
        <v>136</v>
      </c>
      <c r="F1987" s="15" t="s">
        <v>137</v>
      </c>
      <c r="G1987" s="15" t="s">
        <v>3714</v>
      </c>
      <c r="H1987" s="15" t="s">
        <v>136</v>
      </c>
      <c r="I1987" s="15" t="s">
        <v>139</v>
      </c>
      <c r="J1987" s="15" t="s">
        <v>150</v>
      </c>
      <c r="K1987" s="15" t="s">
        <v>3715</v>
      </c>
      <c r="M1987" s="15" t="n">
        <v>42</v>
      </c>
      <c r="N1987" s="15" t="n">
        <v>8</v>
      </c>
      <c r="P1987" s="15" t="n">
        <v>50</v>
      </c>
      <c r="Y1987" s="15" t="s">
        <v>142</v>
      </c>
      <c r="AB1987" s="15" t="s">
        <v>143</v>
      </c>
    </row>
    <row r="1988" customFormat="false" ht="15" hidden="false" customHeight="true" outlineLevel="0" collapsed="false">
      <c r="A1988" s="15" t="s">
        <v>3712</v>
      </c>
      <c r="B1988" s="15" t="s">
        <v>3713</v>
      </c>
      <c r="C1988" s="15" t="s">
        <v>217</v>
      </c>
      <c r="D1988" s="15" t="s">
        <v>274</v>
      </c>
      <c r="E1988" s="15" t="s">
        <v>136</v>
      </c>
      <c r="F1988" s="15" t="s">
        <v>137</v>
      </c>
      <c r="G1988" s="15" t="s">
        <v>3714</v>
      </c>
      <c r="H1988" s="15" t="s">
        <v>136</v>
      </c>
      <c r="I1988" s="15" t="s">
        <v>139</v>
      </c>
      <c r="J1988" s="15" t="s">
        <v>158</v>
      </c>
      <c r="K1988" s="15" t="s">
        <v>3716</v>
      </c>
      <c r="M1988" s="15" t="n">
        <v>19</v>
      </c>
      <c r="N1988" s="15" t="n">
        <v>1</v>
      </c>
      <c r="P1988" s="15" t="n">
        <v>20</v>
      </c>
      <c r="Y1988" s="15" t="s">
        <v>142</v>
      </c>
      <c r="AB1988" s="15" t="s">
        <v>143</v>
      </c>
    </row>
    <row r="1989" customFormat="false" ht="15" hidden="false" customHeight="true" outlineLevel="0" collapsed="false">
      <c r="A1989" s="15" t="s">
        <v>3717</v>
      </c>
      <c r="B1989" s="15" t="s">
        <v>3718</v>
      </c>
      <c r="C1989" s="15" t="s">
        <v>217</v>
      </c>
      <c r="D1989" s="15" t="s">
        <v>235</v>
      </c>
      <c r="E1989" s="15" t="s">
        <v>136</v>
      </c>
      <c r="F1989" s="15" t="s">
        <v>137</v>
      </c>
      <c r="G1989" s="15" t="s">
        <v>308</v>
      </c>
      <c r="H1989" s="15" t="s">
        <v>136</v>
      </c>
      <c r="I1989" s="15" t="s">
        <v>139</v>
      </c>
      <c r="J1989" s="15" t="s">
        <v>150</v>
      </c>
      <c r="K1989" s="15" t="s">
        <v>3719</v>
      </c>
      <c r="L1989" s="15" t="n">
        <v>5</v>
      </c>
      <c r="P1989" s="15" t="n">
        <v>5</v>
      </c>
      <c r="Y1989" s="15" t="s">
        <v>142</v>
      </c>
      <c r="AB1989" s="15" t="s">
        <v>143</v>
      </c>
    </row>
    <row r="1990" customFormat="false" ht="15" hidden="false" customHeight="true" outlineLevel="0" collapsed="false">
      <c r="A1990" s="15" t="s">
        <v>3720</v>
      </c>
      <c r="B1990" s="15" t="s">
        <v>3721</v>
      </c>
      <c r="C1990" s="15" t="s">
        <v>217</v>
      </c>
      <c r="D1990" s="15" t="s">
        <v>235</v>
      </c>
      <c r="E1990" s="15" t="s">
        <v>136</v>
      </c>
      <c r="F1990" s="15" t="s">
        <v>137</v>
      </c>
      <c r="G1990" s="15" t="s">
        <v>219</v>
      </c>
      <c r="H1990" s="15" t="s">
        <v>136</v>
      </c>
      <c r="I1990" s="15" t="s">
        <v>139</v>
      </c>
      <c r="J1990" s="15" t="s">
        <v>150</v>
      </c>
      <c r="K1990" s="15" t="s">
        <v>3722</v>
      </c>
      <c r="L1990" s="15" t="n">
        <v>4</v>
      </c>
      <c r="P1990" s="15" t="n">
        <v>4</v>
      </c>
      <c r="Y1990" s="15" t="s">
        <v>142</v>
      </c>
      <c r="AB1990" s="15" t="s">
        <v>143</v>
      </c>
    </row>
    <row r="1991" customFormat="false" ht="15" hidden="false" customHeight="true" outlineLevel="0" collapsed="false">
      <c r="A1991" s="15" t="s">
        <v>3723</v>
      </c>
      <c r="B1991" s="15" t="s">
        <v>3724</v>
      </c>
      <c r="C1991" s="15" t="s">
        <v>217</v>
      </c>
      <c r="D1991" s="15" t="s">
        <v>235</v>
      </c>
      <c r="E1991" s="15" t="s">
        <v>136</v>
      </c>
      <c r="F1991" s="15" t="s">
        <v>137</v>
      </c>
      <c r="G1991" s="15" t="s">
        <v>219</v>
      </c>
      <c r="H1991" s="15" t="s">
        <v>136</v>
      </c>
      <c r="I1991" s="15" t="s">
        <v>243</v>
      </c>
      <c r="J1991" s="15" t="s">
        <v>140</v>
      </c>
      <c r="K1991" s="15" t="s">
        <v>3725</v>
      </c>
      <c r="L1991" s="15" t="n">
        <v>135</v>
      </c>
      <c r="M1991" s="15" t="n">
        <v>388</v>
      </c>
      <c r="N1991" s="15" t="n">
        <v>340</v>
      </c>
      <c r="O1991" s="15" t="n">
        <v>233</v>
      </c>
      <c r="P1991" s="15" t="n">
        <v>1096</v>
      </c>
      <c r="Y1991" s="15" t="s">
        <v>142</v>
      </c>
      <c r="AB1991" s="15" t="s">
        <v>143</v>
      </c>
    </row>
    <row r="1992" customFormat="false" ht="15" hidden="false" customHeight="true" outlineLevel="0" collapsed="false">
      <c r="A1992" s="15" t="s">
        <v>3723</v>
      </c>
      <c r="B1992" s="15" t="s">
        <v>3724</v>
      </c>
      <c r="C1992" s="15" t="s">
        <v>217</v>
      </c>
      <c r="D1992" s="15" t="s">
        <v>235</v>
      </c>
      <c r="E1992" s="15" t="s">
        <v>136</v>
      </c>
      <c r="F1992" s="15" t="s">
        <v>137</v>
      </c>
      <c r="G1992" s="15" t="s">
        <v>219</v>
      </c>
      <c r="H1992" s="15" t="s">
        <v>136</v>
      </c>
      <c r="I1992" s="15" t="s">
        <v>243</v>
      </c>
      <c r="J1992" s="15" t="s">
        <v>150</v>
      </c>
      <c r="K1992" s="15" t="s">
        <v>3726</v>
      </c>
      <c r="L1992" s="15" t="n">
        <v>524</v>
      </c>
      <c r="M1992" s="15" t="n">
        <v>1991</v>
      </c>
      <c r="N1992" s="15" t="n">
        <v>1316</v>
      </c>
      <c r="O1992" s="15" t="n">
        <v>451</v>
      </c>
      <c r="P1992" s="15" t="n">
        <v>4282</v>
      </c>
      <c r="Y1992" s="15" t="s">
        <v>142</v>
      </c>
      <c r="AB1992" s="15" t="s">
        <v>143</v>
      </c>
    </row>
    <row r="1993" customFormat="false" ht="15" hidden="false" customHeight="true" outlineLevel="0" collapsed="false">
      <c r="A1993" s="15" t="s">
        <v>3723</v>
      </c>
      <c r="B1993" s="15" t="s">
        <v>3724</v>
      </c>
      <c r="C1993" s="15" t="s">
        <v>217</v>
      </c>
      <c r="D1993" s="15" t="s">
        <v>235</v>
      </c>
      <c r="E1993" s="15" t="s">
        <v>136</v>
      </c>
      <c r="F1993" s="15" t="s">
        <v>137</v>
      </c>
      <c r="G1993" s="15" t="s">
        <v>219</v>
      </c>
      <c r="H1993" s="15" t="s">
        <v>136</v>
      </c>
      <c r="I1993" s="15" t="s">
        <v>243</v>
      </c>
      <c r="J1993" s="15" t="s">
        <v>166</v>
      </c>
      <c r="K1993" s="15" t="s">
        <v>3727</v>
      </c>
      <c r="O1993" s="15" t="n">
        <v>1</v>
      </c>
      <c r="P1993" s="15" t="n">
        <v>1</v>
      </c>
      <c r="Y1993" s="15" t="s">
        <v>142</v>
      </c>
      <c r="AB1993" s="15" t="s">
        <v>143</v>
      </c>
    </row>
    <row r="1994" customFormat="false" ht="15" hidden="false" customHeight="true" outlineLevel="0" collapsed="false">
      <c r="A1994" s="15" t="s">
        <v>3723</v>
      </c>
      <c r="B1994" s="15" t="s">
        <v>3724</v>
      </c>
      <c r="C1994" s="15" t="s">
        <v>217</v>
      </c>
      <c r="D1994" s="15" t="s">
        <v>235</v>
      </c>
      <c r="E1994" s="15" t="s">
        <v>136</v>
      </c>
      <c r="F1994" s="15" t="s">
        <v>137</v>
      </c>
      <c r="G1994" s="15" t="s">
        <v>219</v>
      </c>
      <c r="H1994" s="15" t="s">
        <v>136</v>
      </c>
      <c r="I1994" s="15" t="s">
        <v>243</v>
      </c>
      <c r="J1994" s="15" t="s">
        <v>158</v>
      </c>
      <c r="K1994" s="15" t="s">
        <v>3728</v>
      </c>
      <c r="L1994" s="15" t="n">
        <v>395</v>
      </c>
      <c r="M1994" s="15" t="n">
        <v>503</v>
      </c>
      <c r="N1994" s="15" t="n">
        <v>341</v>
      </c>
      <c r="O1994" s="15" t="n">
        <v>114</v>
      </c>
      <c r="P1994" s="15" t="n">
        <v>1353</v>
      </c>
      <c r="Y1994" s="15" t="s">
        <v>142</v>
      </c>
      <c r="AB1994" s="15" t="s">
        <v>143</v>
      </c>
    </row>
    <row r="1995" customFormat="false" ht="15" hidden="false" customHeight="true" outlineLevel="0" collapsed="false">
      <c r="A1995" s="15" t="s">
        <v>3723</v>
      </c>
      <c r="B1995" s="15" t="s">
        <v>3724</v>
      </c>
      <c r="C1995" s="15" t="s">
        <v>217</v>
      </c>
      <c r="D1995" s="15" t="s">
        <v>235</v>
      </c>
      <c r="E1995" s="15" t="s">
        <v>136</v>
      </c>
      <c r="F1995" s="15" t="s">
        <v>137</v>
      </c>
      <c r="G1995" s="15" t="s">
        <v>219</v>
      </c>
      <c r="H1995" s="15" t="s">
        <v>136</v>
      </c>
      <c r="I1995" s="15" t="s">
        <v>243</v>
      </c>
      <c r="J1995" s="15" t="s">
        <v>169</v>
      </c>
      <c r="K1995" s="15" t="s">
        <v>3729</v>
      </c>
      <c r="M1995" s="15" t="n">
        <v>9</v>
      </c>
      <c r="N1995" s="15" t="n">
        <v>2</v>
      </c>
      <c r="O1995" s="15" t="n">
        <v>4</v>
      </c>
      <c r="P1995" s="15" t="n">
        <v>15</v>
      </c>
      <c r="Y1995" s="15" t="s">
        <v>142</v>
      </c>
      <c r="AB1995" s="15" t="s">
        <v>143</v>
      </c>
    </row>
    <row r="1996" customFormat="false" ht="15" hidden="false" customHeight="true" outlineLevel="0" collapsed="false">
      <c r="A1996" s="15" t="s">
        <v>3730</v>
      </c>
      <c r="B1996" s="15" t="s">
        <v>3731</v>
      </c>
      <c r="C1996" s="15" t="s">
        <v>217</v>
      </c>
      <c r="D1996" s="15" t="s">
        <v>235</v>
      </c>
      <c r="E1996" s="15" t="s">
        <v>136</v>
      </c>
      <c r="F1996" s="15" t="s">
        <v>137</v>
      </c>
      <c r="G1996" s="15" t="s">
        <v>308</v>
      </c>
      <c r="H1996" s="15" t="s">
        <v>136</v>
      </c>
      <c r="I1996" s="15" t="s">
        <v>139</v>
      </c>
      <c r="J1996" s="15" t="s">
        <v>150</v>
      </c>
      <c r="K1996" s="15" t="s">
        <v>3732</v>
      </c>
      <c r="L1996" s="15" t="n">
        <v>9</v>
      </c>
      <c r="P1996" s="15" t="n">
        <v>9</v>
      </c>
      <c r="Y1996" s="15" t="s">
        <v>142</v>
      </c>
      <c r="AB1996" s="15" t="s">
        <v>143</v>
      </c>
    </row>
    <row r="1997" customFormat="false" ht="15" hidden="false" customHeight="true" outlineLevel="0" collapsed="false">
      <c r="A1997" s="15" t="s">
        <v>3730</v>
      </c>
      <c r="B1997" s="15" t="s">
        <v>3731</v>
      </c>
      <c r="C1997" s="15" t="s">
        <v>217</v>
      </c>
      <c r="D1997" s="15" t="s">
        <v>235</v>
      </c>
      <c r="E1997" s="15" t="s">
        <v>136</v>
      </c>
      <c r="F1997" s="15" t="s">
        <v>137</v>
      </c>
      <c r="G1997" s="15" t="s">
        <v>308</v>
      </c>
      <c r="H1997" s="15" t="s">
        <v>136</v>
      </c>
      <c r="I1997" s="15" t="s">
        <v>139</v>
      </c>
      <c r="J1997" s="15" t="s">
        <v>158</v>
      </c>
      <c r="K1997" s="15" t="s">
        <v>3733</v>
      </c>
      <c r="L1997" s="15" t="n">
        <v>2</v>
      </c>
      <c r="P1997" s="15" t="n">
        <v>2</v>
      </c>
      <c r="Y1997" s="15" t="s">
        <v>142</v>
      </c>
      <c r="AB1997" s="15" t="s">
        <v>143</v>
      </c>
    </row>
    <row r="1998" customFormat="false" ht="15" hidden="false" customHeight="true" outlineLevel="0" collapsed="false">
      <c r="A1998" s="15" t="s">
        <v>3734</v>
      </c>
      <c r="B1998" s="15" t="s">
        <v>3735</v>
      </c>
      <c r="C1998" s="15" t="s">
        <v>217</v>
      </c>
      <c r="D1998" s="15" t="s">
        <v>218</v>
      </c>
      <c r="E1998" s="15" t="s">
        <v>136</v>
      </c>
      <c r="F1998" s="15" t="s">
        <v>137</v>
      </c>
      <c r="G1998" s="15" t="s">
        <v>308</v>
      </c>
      <c r="H1998" s="15" t="s">
        <v>136</v>
      </c>
      <c r="I1998" s="15" t="s">
        <v>139</v>
      </c>
      <c r="J1998" s="15" t="s">
        <v>140</v>
      </c>
      <c r="K1998" s="15" t="s">
        <v>3736</v>
      </c>
      <c r="L1998" s="15" t="n">
        <v>3</v>
      </c>
      <c r="P1998" s="15" t="n">
        <v>3</v>
      </c>
      <c r="Y1998" s="15" t="s">
        <v>142</v>
      </c>
      <c r="AB1998" s="15" t="s">
        <v>143</v>
      </c>
    </row>
    <row r="1999" customFormat="false" ht="15" hidden="false" customHeight="true" outlineLevel="0" collapsed="false">
      <c r="A1999" s="15" t="s">
        <v>3734</v>
      </c>
      <c r="B1999" s="15" t="s">
        <v>3735</v>
      </c>
      <c r="C1999" s="15" t="s">
        <v>217</v>
      </c>
      <c r="D1999" s="15" t="s">
        <v>218</v>
      </c>
      <c r="E1999" s="15" t="s">
        <v>136</v>
      </c>
      <c r="F1999" s="15" t="s">
        <v>137</v>
      </c>
      <c r="G1999" s="15" t="s">
        <v>308</v>
      </c>
      <c r="H1999" s="15" t="s">
        <v>136</v>
      </c>
      <c r="I1999" s="15" t="s">
        <v>139</v>
      </c>
      <c r="J1999" s="15" t="s">
        <v>150</v>
      </c>
      <c r="K1999" s="15" t="s">
        <v>3737</v>
      </c>
      <c r="L1999" s="15" t="n">
        <v>15</v>
      </c>
      <c r="M1999" s="15" t="n">
        <v>65</v>
      </c>
      <c r="N1999" s="15" t="n">
        <v>26</v>
      </c>
      <c r="O1999" s="15" t="n">
        <v>3</v>
      </c>
      <c r="P1999" s="15" t="n">
        <v>109</v>
      </c>
      <c r="Y1999" s="15" t="s">
        <v>142</v>
      </c>
      <c r="AB1999" s="15" t="s">
        <v>143</v>
      </c>
    </row>
    <row r="2000" customFormat="false" ht="15" hidden="false" customHeight="true" outlineLevel="0" collapsed="false">
      <c r="A2000" s="15" t="s">
        <v>3734</v>
      </c>
      <c r="B2000" s="15" t="s">
        <v>3735</v>
      </c>
      <c r="C2000" s="15" t="s">
        <v>217</v>
      </c>
      <c r="D2000" s="15" t="s">
        <v>218</v>
      </c>
      <c r="E2000" s="15" t="s">
        <v>136</v>
      </c>
      <c r="F2000" s="15" t="s">
        <v>137</v>
      </c>
      <c r="G2000" s="15" t="s">
        <v>308</v>
      </c>
      <c r="H2000" s="15" t="s">
        <v>136</v>
      </c>
      <c r="I2000" s="15" t="s">
        <v>139</v>
      </c>
      <c r="J2000" s="15" t="s">
        <v>158</v>
      </c>
      <c r="K2000" s="15" t="s">
        <v>3738</v>
      </c>
      <c r="L2000" s="15" t="n">
        <v>5</v>
      </c>
      <c r="M2000" s="15" t="n">
        <v>10</v>
      </c>
      <c r="N2000" s="15" t="n">
        <v>3</v>
      </c>
      <c r="O2000" s="15" t="n">
        <v>2</v>
      </c>
      <c r="P2000" s="15" t="n">
        <v>20</v>
      </c>
      <c r="Y2000" s="15" t="s">
        <v>142</v>
      </c>
      <c r="AB2000" s="15" t="s">
        <v>143</v>
      </c>
    </row>
    <row r="2001" customFormat="false" ht="15" hidden="false" customHeight="true" outlineLevel="0" collapsed="false">
      <c r="A2001" s="15" t="s">
        <v>3739</v>
      </c>
      <c r="B2001" s="15" t="s">
        <v>3740</v>
      </c>
      <c r="C2001" s="15" t="s">
        <v>217</v>
      </c>
      <c r="D2001" s="15" t="s">
        <v>235</v>
      </c>
      <c r="E2001" s="15" t="s">
        <v>136</v>
      </c>
      <c r="F2001" s="15" t="s">
        <v>137</v>
      </c>
      <c r="G2001" s="15" t="s">
        <v>219</v>
      </c>
      <c r="H2001" s="15" t="s">
        <v>136</v>
      </c>
      <c r="I2001" s="15" t="s">
        <v>139</v>
      </c>
      <c r="J2001" s="15" t="s">
        <v>150</v>
      </c>
      <c r="K2001" s="15" t="s">
        <v>3741</v>
      </c>
      <c r="O2001" s="15" t="n">
        <v>2</v>
      </c>
      <c r="P2001" s="15" t="n">
        <v>2</v>
      </c>
      <c r="Y2001" s="15" t="s">
        <v>142</v>
      </c>
      <c r="AB2001" s="15" t="s">
        <v>143</v>
      </c>
    </row>
    <row r="2002" customFormat="false" ht="15" hidden="false" customHeight="true" outlineLevel="0" collapsed="false">
      <c r="A2002" s="15" t="s">
        <v>3742</v>
      </c>
      <c r="B2002" s="15" t="s">
        <v>3743</v>
      </c>
      <c r="C2002" s="15" t="s">
        <v>217</v>
      </c>
      <c r="D2002" s="15" t="s">
        <v>235</v>
      </c>
      <c r="E2002" s="15" t="s">
        <v>136</v>
      </c>
      <c r="F2002" s="15" t="s">
        <v>137</v>
      </c>
      <c r="G2002" s="15" t="s">
        <v>219</v>
      </c>
      <c r="H2002" s="15" t="s">
        <v>136</v>
      </c>
      <c r="I2002" s="15" t="s">
        <v>139</v>
      </c>
      <c r="J2002" s="15" t="s">
        <v>140</v>
      </c>
      <c r="K2002" s="15" t="s">
        <v>3744</v>
      </c>
      <c r="L2002" s="15" t="n">
        <v>3</v>
      </c>
      <c r="P2002" s="15" t="n">
        <v>3</v>
      </c>
      <c r="Y2002" s="15" t="s">
        <v>142</v>
      </c>
      <c r="AB2002" s="15" t="s">
        <v>143</v>
      </c>
    </row>
    <row r="2003" customFormat="false" ht="15" hidden="false" customHeight="true" outlineLevel="0" collapsed="false">
      <c r="A2003" s="15" t="s">
        <v>3742</v>
      </c>
      <c r="B2003" s="15" t="s">
        <v>3743</v>
      </c>
      <c r="C2003" s="15" t="s">
        <v>217</v>
      </c>
      <c r="D2003" s="15" t="s">
        <v>235</v>
      </c>
      <c r="E2003" s="15" t="s">
        <v>136</v>
      </c>
      <c r="F2003" s="15" t="s">
        <v>137</v>
      </c>
      <c r="G2003" s="15" t="s">
        <v>219</v>
      </c>
      <c r="H2003" s="15" t="s">
        <v>136</v>
      </c>
      <c r="I2003" s="15" t="s">
        <v>139</v>
      </c>
      <c r="J2003" s="15" t="s">
        <v>150</v>
      </c>
      <c r="K2003" s="15" t="s">
        <v>3745</v>
      </c>
      <c r="L2003" s="15" t="n">
        <v>57</v>
      </c>
      <c r="M2003" s="15" t="n">
        <v>84</v>
      </c>
      <c r="N2003" s="15" t="n">
        <v>23</v>
      </c>
      <c r="P2003" s="15" t="n">
        <v>164</v>
      </c>
      <c r="Y2003" s="15" t="s">
        <v>142</v>
      </c>
      <c r="AB2003" s="15" t="s">
        <v>143</v>
      </c>
    </row>
    <row r="2004" customFormat="false" ht="15" hidden="false" customHeight="true" outlineLevel="0" collapsed="false">
      <c r="A2004" s="15" t="s">
        <v>3742</v>
      </c>
      <c r="B2004" s="15" t="s">
        <v>3743</v>
      </c>
      <c r="C2004" s="15" t="s">
        <v>217</v>
      </c>
      <c r="D2004" s="15" t="s">
        <v>235</v>
      </c>
      <c r="E2004" s="15" t="s">
        <v>136</v>
      </c>
      <c r="F2004" s="15" t="s">
        <v>137</v>
      </c>
      <c r="G2004" s="15" t="s">
        <v>219</v>
      </c>
      <c r="H2004" s="15" t="s">
        <v>136</v>
      </c>
      <c r="I2004" s="15" t="s">
        <v>139</v>
      </c>
      <c r="J2004" s="15" t="s">
        <v>158</v>
      </c>
      <c r="K2004" s="15" t="s">
        <v>3746</v>
      </c>
      <c r="L2004" s="15" t="n">
        <v>5</v>
      </c>
      <c r="N2004" s="15" t="n">
        <v>2</v>
      </c>
      <c r="P2004" s="15" t="n">
        <v>7</v>
      </c>
      <c r="Y2004" s="15" t="s">
        <v>142</v>
      </c>
      <c r="AB2004" s="15" t="s">
        <v>143</v>
      </c>
    </row>
    <row r="2005" customFormat="false" ht="15" hidden="false" customHeight="true" outlineLevel="0" collapsed="false">
      <c r="A2005" s="15" t="s">
        <v>3742</v>
      </c>
      <c r="B2005" s="15" t="s">
        <v>3743</v>
      </c>
      <c r="C2005" s="15" t="s">
        <v>217</v>
      </c>
      <c r="D2005" s="15" t="s">
        <v>235</v>
      </c>
      <c r="E2005" s="15" t="s">
        <v>136</v>
      </c>
      <c r="F2005" s="15" t="s">
        <v>137</v>
      </c>
      <c r="G2005" s="15" t="s">
        <v>219</v>
      </c>
      <c r="H2005" s="15" t="s">
        <v>136</v>
      </c>
      <c r="I2005" s="15" t="s">
        <v>139</v>
      </c>
      <c r="J2005" s="15" t="s">
        <v>169</v>
      </c>
      <c r="K2005" s="15" t="s">
        <v>3747</v>
      </c>
      <c r="M2005" s="15" t="n">
        <v>1</v>
      </c>
      <c r="P2005" s="15" t="n">
        <v>1</v>
      </c>
      <c r="Y2005" s="15" t="s">
        <v>142</v>
      </c>
      <c r="AB2005" s="15" t="s">
        <v>143</v>
      </c>
    </row>
    <row r="2006" customFormat="false" ht="15" hidden="false" customHeight="true" outlineLevel="0" collapsed="false">
      <c r="A2006" s="15" t="s">
        <v>3748</v>
      </c>
      <c r="B2006" s="15" t="s">
        <v>3749</v>
      </c>
      <c r="C2006" s="15" t="s">
        <v>217</v>
      </c>
      <c r="D2006" s="15" t="s">
        <v>235</v>
      </c>
      <c r="E2006" s="15" t="s">
        <v>136</v>
      </c>
      <c r="F2006" s="15" t="s">
        <v>137</v>
      </c>
      <c r="G2006" s="15" t="s">
        <v>308</v>
      </c>
      <c r="H2006" s="15" t="s">
        <v>136</v>
      </c>
      <c r="I2006" s="15" t="s">
        <v>243</v>
      </c>
      <c r="J2006" s="15" t="s">
        <v>140</v>
      </c>
      <c r="K2006" s="15" t="s">
        <v>3750</v>
      </c>
      <c r="L2006" s="15" t="n">
        <v>5</v>
      </c>
      <c r="N2006" s="15" t="n">
        <v>3</v>
      </c>
      <c r="P2006" s="15" t="n">
        <v>8</v>
      </c>
      <c r="Y2006" s="15" t="s">
        <v>142</v>
      </c>
      <c r="AB2006" s="15" t="s">
        <v>143</v>
      </c>
    </row>
    <row r="2007" customFormat="false" ht="15" hidden="false" customHeight="true" outlineLevel="0" collapsed="false">
      <c r="A2007" s="15" t="s">
        <v>3748</v>
      </c>
      <c r="B2007" s="15" t="s">
        <v>3749</v>
      </c>
      <c r="C2007" s="15" t="s">
        <v>217</v>
      </c>
      <c r="D2007" s="15" t="s">
        <v>235</v>
      </c>
      <c r="E2007" s="15" t="s">
        <v>136</v>
      </c>
      <c r="F2007" s="15" t="s">
        <v>137</v>
      </c>
      <c r="G2007" s="15" t="s">
        <v>308</v>
      </c>
      <c r="H2007" s="15" t="s">
        <v>136</v>
      </c>
      <c r="I2007" s="15" t="s">
        <v>243</v>
      </c>
      <c r="J2007" s="15" t="s">
        <v>150</v>
      </c>
      <c r="K2007" s="15" t="s">
        <v>3751</v>
      </c>
      <c r="L2007" s="15" t="n">
        <v>35</v>
      </c>
      <c r="M2007" s="15" t="n">
        <v>12</v>
      </c>
      <c r="N2007" s="15" t="n">
        <v>27</v>
      </c>
      <c r="P2007" s="15" t="n">
        <v>74</v>
      </c>
      <c r="Y2007" s="15" t="s">
        <v>142</v>
      </c>
      <c r="AB2007" s="15" t="s">
        <v>143</v>
      </c>
    </row>
    <row r="2008" customFormat="false" ht="15" hidden="false" customHeight="true" outlineLevel="0" collapsed="false">
      <c r="A2008" s="15" t="s">
        <v>3748</v>
      </c>
      <c r="B2008" s="15" t="s">
        <v>3749</v>
      </c>
      <c r="C2008" s="15" t="s">
        <v>217</v>
      </c>
      <c r="D2008" s="15" t="s">
        <v>235</v>
      </c>
      <c r="E2008" s="15" t="s">
        <v>136</v>
      </c>
      <c r="F2008" s="15" t="s">
        <v>137</v>
      </c>
      <c r="G2008" s="15" t="s">
        <v>308</v>
      </c>
      <c r="H2008" s="15" t="s">
        <v>136</v>
      </c>
      <c r="I2008" s="15" t="s">
        <v>243</v>
      </c>
      <c r="J2008" s="15" t="s">
        <v>158</v>
      </c>
      <c r="K2008" s="15" t="s">
        <v>3752</v>
      </c>
      <c r="L2008" s="15" t="n">
        <v>11</v>
      </c>
      <c r="M2008" s="15" t="n">
        <v>4</v>
      </c>
      <c r="N2008" s="15" t="n">
        <v>11</v>
      </c>
      <c r="O2008" s="15" t="n">
        <v>1</v>
      </c>
      <c r="P2008" s="15" t="n">
        <v>27</v>
      </c>
      <c r="Y2008" s="15" t="s">
        <v>142</v>
      </c>
      <c r="AB2008" s="15" t="s">
        <v>143</v>
      </c>
    </row>
    <row r="2009" customFormat="false" ht="15" hidden="false" customHeight="true" outlineLevel="0" collapsed="false">
      <c r="A2009" s="15" t="s">
        <v>3748</v>
      </c>
      <c r="B2009" s="15" t="s">
        <v>3749</v>
      </c>
      <c r="C2009" s="15" t="s">
        <v>217</v>
      </c>
      <c r="D2009" s="15" t="s">
        <v>235</v>
      </c>
      <c r="E2009" s="15" t="s">
        <v>136</v>
      </c>
      <c r="F2009" s="15" t="s">
        <v>137</v>
      </c>
      <c r="G2009" s="15" t="s">
        <v>308</v>
      </c>
      <c r="H2009" s="15" t="s">
        <v>136</v>
      </c>
      <c r="I2009" s="15" t="s">
        <v>243</v>
      </c>
      <c r="J2009" s="15" t="s">
        <v>169</v>
      </c>
      <c r="K2009" s="15" t="s">
        <v>3753</v>
      </c>
      <c r="L2009" s="15" t="n">
        <v>38</v>
      </c>
      <c r="P2009" s="15" t="n">
        <v>38</v>
      </c>
      <c r="Y2009" s="15" t="s">
        <v>142</v>
      </c>
      <c r="AB2009" s="15" t="s">
        <v>143</v>
      </c>
    </row>
    <row r="2010" customFormat="false" ht="15" hidden="false" customHeight="true" outlineLevel="0" collapsed="false">
      <c r="A2010" s="15" t="s">
        <v>3754</v>
      </c>
      <c r="B2010" s="15" t="s">
        <v>3755</v>
      </c>
      <c r="C2010" s="15" t="s">
        <v>217</v>
      </c>
      <c r="D2010" s="15" t="s">
        <v>235</v>
      </c>
      <c r="E2010" s="15" t="s">
        <v>136</v>
      </c>
      <c r="F2010" s="15" t="s">
        <v>137</v>
      </c>
      <c r="G2010" s="15" t="s">
        <v>510</v>
      </c>
      <c r="H2010" s="15" t="s">
        <v>136</v>
      </c>
      <c r="I2010" s="15" t="s">
        <v>243</v>
      </c>
      <c r="J2010" s="15" t="s">
        <v>140</v>
      </c>
      <c r="K2010" s="15" t="s">
        <v>3756</v>
      </c>
      <c r="L2010" s="15" t="n">
        <v>6</v>
      </c>
      <c r="M2010" s="15" t="n">
        <v>15</v>
      </c>
      <c r="N2010" s="15" t="n">
        <v>37</v>
      </c>
      <c r="O2010" s="15" t="n">
        <v>11</v>
      </c>
      <c r="P2010" s="15" t="n">
        <v>69</v>
      </c>
      <c r="Y2010" s="15" t="s">
        <v>142</v>
      </c>
      <c r="AB2010" s="15" t="s">
        <v>143</v>
      </c>
    </row>
    <row r="2011" customFormat="false" ht="15" hidden="false" customHeight="true" outlineLevel="0" collapsed="false">
      <c r="A2011" s="15" t="s">
        <v>3754</v>
      </c>
      <c r="B2011" s="15" t="s">
        <v>3755</v>
      </c>
      <c r="C2011" s="15" t="s">
        <v>217</v>
      </c>
      <c r="D2011" s="15" t="s">
        <v>235</v>
      </c>
      <c r="E2011" s="15" t="s">
        <v>136</v>
      </c>
      <c r="F2011" s="15" t="s">
        <v>137</v>
      </c>
      <c r="G2011" s="15" t="s">
        <v>510</v>
      </c>
      <c r="H2011" s="15" t="s">
        <v>136</v>
      </c>
      <c r="I2011" s="15" t="s">
        <v>243</v>
      </c>
      <c r="J2011" s="15" t="s">
        <v>150</v>
      </c>
      <c r="K2011" s="15" t="s">
        <v>3757</v>
      </c>
      <c r="L2011" s="15" t="n">
        <v>86</v>
      </c>
      <c r="M2011" s="15" t="n">
        <v>285</v>
      </c>
      <c r="N2011" s="15" t="n">
        <v>212</v>
      </c>
      <c r="O2011" s="15" t="n">
        <v>87</v>
      </c>
      <c r="P2011" s="15" t="n">
        <v>670</v>
      </c>
      <c r="Y2011" s="15" t="s">
        <v>142</v>
      </c>
      <c r="AB2011" s="15" t="s">
        <v>143</v>
      </c>
    </row>
    <row r="2012" customFormat="false" ht="15" hidden="false" customHeight="true" outlineLevel="0" collapsed="false">
      <c r="A2012" s="15" t="s">
        <v>3754</v>
      </c>
      <c r="B2012" s="15" t="s">
        <v>3755</v>
      </c>
      <c r="C2012" s="15" t="s">
        <v>217</v>
      </c>
      <c r="D2012" s="15" t="s">
        <v>235</v>
      </c>
      <c r="E2012" s="15" t="s">
        <v>136</v>
      </c>
      <c r="F2012" s="15" t="s">
        <v>137</v>
      </c>
      <c r="G2012" s="15" t="s">
        <v>510</v>
      </c>
      <c r="H2012" s="15" t="s">
        <v>136</v>
      </c>
      <c r="I2012" s="15" t="s">
        <v>243</v>
      </c>
      <c r="J2012" s="15" t="s">
        <v>158</v>
      </c>
      <c r="K2012" s="15" t="s">
        <v>3758</v>
      </c>
      <c r="L2012" s="15" t="n">
        <v>29</v>
      </c>
      <c r="M2012" s="15" t="n">
        <v>56</v>
      </c>
      <c r="N2012" s="15" t="n">
        <v>78</v>
      </c>
      <c r="O2012" s="15" t="n">
        <v>29</v>
      </c>
      <c r="P2012" s="15" t="n">
        <v>192</v>
      </c>
      <c r="Y2012" s="15" t="s">
        <v>142</v>
      </c>
      <c r="AB2012" s="15" t="s">
        <v>143</v>
      </c>
    </row>
    <row r="2013" customFormat="false" ht="15" hidden="false" customHeight="true" outlineLevel="0" collapsed="false">
      <c r="A2013" s="15" t="s">
        <v>3754</v>
      </c>
      <c r="B2013" s="15" t="s">
        <v>3755</v>
      </c>
      <c r="C2013" s="15" t="s">
        <v>217</v>
      </c>
      <c r="D2013" s="15" t="s">
        <v>235</v>
      </c>
      <c r="E2013" s="15" t="s">
        <v>136</v>
      </c>
      <c r="F2013" s="15" t="s">
        <v>137</v>
      </c>
      <c r="G2013" s="15" t="s">
        <v>510</v>
      </c>
      <c r="H2013" s="15" t="s">
        <v>136</v>
      </c>
      <c r="I2013" s="15" t="s">
        <v>243</v>
      </c>
      <c r="J2013" s="15" t="s">
        <v>169</v>
      </c>
      <c r="K2013" s="15" t="s">
        <v>3759</v>
      </c>
      <c r="N2013" s="15" t="n">
        <v>6</v>
      </c>
      <c r="O2013" s="15" t="n">
        <v>1</v>
      </c>
      <c r="P2013" s="15" t="n">
        <v>7</v>
      </c>
      <c r="Y2013" s="15" t="s">
        <v>142</v>
      </c>
      <c r="AB2013" s="15" t="s">
        <v>143</v>
      </c>
    </row>
    <row r="2014" customFormat="false" ht="15" hidden="false" customHeight="true" outlineLevel="0" collapsed="false">
      <c r="A2014" s="15" t="s">
        <v>3760</v>
      </c>
      <c r="B2014" s="15" t="s">
        <v>3761</v>
      </c>
      <c r="C2014" s="15" t="s">
        <v>134</v>
      </c>
      <c r="D2014" s="15" t="s">
        <v>1843</v>
      </c>
      <c r="E2014" s="15" t="s">
        <v>136</v>
      </c>
      <c r="F2014" s="15" t="s">
        <v>137</v>
      </c>
      <c r="G2014" s="15" t="s">
        <v>756</v>
      </c>
      <c r="H2014" s="15" t="s">
        <v>136</v>
      </c>
      <c r="I2014" s="15" t="s">
        <v>243</v>
      </c>
      <c r="J2014" s="15" t="s">
        <v>140</v>
      </c>
      <c r="K2014" s="15" t="s">
        <v>3762</v>
      </c>
      <c r="L2014" s="15" t="n">
        <v>116</v>
      </c>
      <c r="M2014" s="15" t="n">
        <v>10</v>
      </c>
      <c r="N2014" s="15" t="n">
        <v>83</v>
      </c>
      <c r="O2014" s="15" t="n">
        <v>4</v>
      </c>
      <c r="P2014" s="15" t="n">
        <v>213</v>
      </c>
      <c r="Y2014" s="15" t="s">
        <v>142</v>
      </c>
      <c r="AB2014" s="15" t="s">
        <v>143</v>
      </c>
    </row>
    <row r="2015" customFormat="false" ht="15" hidden="false" customHeight="true" outlineLevel="0" collapsed="false">
      <c r="A2015" s="15" t="s">
        <v>3760</v>
      </c>
      <c r="B2015" s="15" t="s">
        <v>3761</v>
      </c>
      <c r="C2015" s="15" t="s">
        <v>134</v>
      </c>
      <c r="D2015" s="15" t="s">
        <v>1843</v>
      </c>
      <c r="E2015" s="15" t="s">
        <v>136</v>
      </c>
      <c r="F2015" s="15" t="s">
        <v>137</v>
      </c>
      <c r="G2015" s="15" t="s">
        <v>756</v>
      </c>
      <c r="H2015" s="15" t="s">
        <v>136</v>
      </c>
      <c r="I2015" s="15" t="s">
        <v>243</v>
      </c>
      <c r="J2015" s="15" t="s">
        <v>144</v>
      </c>
      <c r="K2015" s="15" t="s">
        <v>3763</v>
      </c>
      <c r="L2015" s="15" t="n">
        <v>78</v>
      </c>
      <c r="M2015" s="15" t="n">
        <v>32</v>
      </c>
      <c r="N2015" s="15" t="n">
        <v>52</v>
      </c>
      <c r="O2015" s="15" t="n">
        <v>23</v>
      </c>
      <c r="P2015" s="15" t="n">
        <v>185</v>
      </c>
      <c r="Y2015" s="15" t="s">
        <v>142</v>
      </c>
      <c r="AB2015" s="15" t="s">
        <v>143</v>
      </c>
    </row>
    <row r="2016" customFormat="false" ht="15" hidden="false" customHeight="true" outlineLevel="0" collapsed="false">
      <c r="A2016" s="15" t="s">
        <v>3760</v>
      </c>
      <c r="B2016" s="15" t="s">
        <v>3761</v>
      </c>
      <c r="C2016" s="15" t="s">
        <v>134</v>
      </c>
      <c r="D2016" s="15" t="s">
        <v>1843</v>
      </c>
      <c r="E2016" s="15" t="s">
        <v>136</v>
      </c>
      <c r="F2016" s="15" t="s">
        <v>137</v>
      </c>
      <c r="G2016" s="15" t="s">
        <v>756</v>
      </c>
      <c r="H2016" s="15" t="s">
        <v>136</v>
      </c>
      <c r="I2016" s="15" t="s">
        <v>243</v>
      </c>
      <c r="J2016" s="15" t="s">
        <v>150</v>
      </c>
      <c r="K2016" s="15" t="s">
        <v>3764</v>
      </c>
      <c r="L2016" s="15" t="n">
        <v>439</v>
      </c>
      <c r="M2016" s="15" t="n">
        <v>296</v>
      </c>
      <c r="N2016" s="15" t="n">
        <v>136</v>
      </c>
      <c r="O2016" s="15" t="n">
        <v>70</v>
      </c>
      <c r="P2016" s="15" t="n">
        <v>941</v>
      </c>
      <c r="Y2016" s="15" t="s">
        <v>142</v>
      </c>
      <c r="AB2016" s="15" t="s">
        <v>143</v>
      </c>
    </row>
    <row r="2017" customFormat="false" ht="15" hidden="false" customHeight="true" outlineLevel="0" collapsed="false">
      <c r="A2017" s="15" t="s">
        <v>3760</v>
      </c>
      <c r="B2017" s="15" t="s">
        <v>3761</v>
      </c>
      <c r="C2017" s="15" t="s">
        <v>134</v>
      </c>
      <c r="D2017" s="15" t="s">
        <v>1843</v>
      </c>
      <c r="E2017" s="15" t="s">
        <v>136</v>
      </c>
      <c r="F2017" s="15" t="s">
        <v>137</v>
      </c>
      <c r="G2017" s="15" t="s">
        <v>756</v>
      </c>
      <c r="H2017" s="15" t="s">
        <v>136</v>
      </c>
      <c r="I2017" s="15" t="s">
        <v>243</v>
      </c>
      <c r="J2017" s="15" t="s">
        <v>158</v>
      </c>
      <c r="K2017" s="15" t="s">
        <v>3765</v>
      </c>
      <c r="L2017" s="15" t="n">
        <v>126</v>
      </c>
      <c r="M2017" s="15" t="n">
        <v>89</v>
      </c>
      <c r="N2017" s="15" t="n">
        <v>136</v>
      </c>
      <c r="O2017" s="15" t="n">
        <v>16</v>
      </c>
      <c r="P2017" s="15" t="n">
        <v>367</v>
      </c>
      <c r="Y2017" s="15" t="s">
        <v>142</v>
      </c>
      <c r="AB2017" s="15" t="s">
        <v>143</v>
      </c>
    </row>
    <row r="2018" customFormat="false" ht="15" hidden="false" customHeight="true" outlineLevel="0" collapsed="false">
      <c r="A2018" s="15" t="s">
        <v>3760</v>
      </c>
      <c r="B2018" s="15" t="s">
        <v>3761</v>
      </c>
      <c r="C2018" s="15" t="s">
        <v>134</v>
      </c>
      <c r="D2018" s="15" t="s">
        <v>1843</v>
      </c>
      <c r="E2018" s="15" t="s">
        <v>136</v>
      </c>
      <c r="F2018" s="15" t="s">
        <v>137</v>
      </c>
      <c r="G2018" s="15" t="s">
        <v>756</v>
      </c>
      <c r="H2018" s="15" t="s">
        <v>136</v>
      </c>
      <c r="I2018" s="15" t="s">
        <v>243</v>
      </c>
      <c r="J2018" s="15" t="s">
        <v>169</v>
      </c>
      <c r="K2018" s="15" t="s">
        <v>3766</v>
      </c>
      <c r="M2018" s="15" t="n">
        <v>6</v>
      </c>
      <c r="P2018" s="15" t="n">
        <v>6</v>
      </c>
      <c r="Y2018" s="15" t="s">
        <v>142</v>
      </c>
      <c r="AB2018" s="15" t="s">
        <v>143</v>
      </c>
    </row>
    <row r="2019" customFormat="false" ht="15" hidden="false" customHeight="true" outlineLevel="0" collapsed="false">
      <c r="A2019" s="15" t="s">
        <v>3767</v>
      </c>
      <c r="B2019" s="15" t="s">
        <v>3768</v>
      </c>
      <c r="C2019" s="15" t="s">
        <v>217</v>
      </c>
      <c r="D2019" s="15" t="s">
        <v>874</v>
      </c>
      <c r="E2019" s="15" t="s">
        <v>136</v>
      </c>
      <c r="F2019" s="15" t="s">
        <v>137</v>
      </c>
      <c r="G2019" s="15" t="s">
        <v>231</v>
      </c>
      <c r="H2019" s="15" t="s">
        <v>136</v>
      </c>
      <c r="I2019" s="15" t="s">
        <v>243</v>
      </c>
      <c r="J2019" s="15" t="s">
        <v>140</v>
      </c>
      <c r="K2019" s="15" t="s">
        <v>3769</v>
      </c>
      <c r="M2019" s="15" t="n">
        <v>1</v>
      </c>
      <c r="N2019" s="15" t="n">
        <v>2</v>
      </c>
      <c r="P2019" s="15" t="n">
        <v>3</v>
      </c>
      <c r="Y2019" s="15" t="s">
        <v>156</v>
      </c>
      <c r="AB2019" s="15" t="s">
        <v>143</v>
      </c>
    </row>
    <row r="2020" customFormat="false" ht="15" hidden="false" customHeight="true" outlineLevel="0" collapsed="false">
      <c r="A2020" s="15" t="s">
        <v>3767</v>
      </c>
      <c r="B2020" s="15" t="s">
        <v>3768</v>
      </c>
      <c r="C2020" s="15" t="s">
        <v>217</v>
      </c>
      <c r="D2020" s="15" t="s">
        <v>874</v>
      </c>
      <c r="E2020" s="15" t="s">
        <v>136</v>
      </c>
      <c r="F2020" s="15" t="s">
        <v>137</v>
      </c>
      <c r="G2020" s="15" t="s">
        <v>231</v>
      </c>
      <c r="H2020" s="15" t="s">
        <v>136</v>
      </c>
      <c r="I2020" s="15" t="s">
        <v>243</v>
      </c>
      <c r="J2020" s="15" t="s">
        <v>150</v>
      </c>
      <c r="K2020" s="15" t="s">
        <v>3770</v>
      </c>
      <c r="L2020" s="15" t="n">
        <v>262</v>
      </c>
      <c r="M2020" s="15" t="n">
        <v>64</v>
      </c>
      <c r="N2020" s="15" t="n">
        <v>120</v>
      </c>
      <c r="O2020" s="15" t="n">
        <v>5</v>
      </c>
      <c r="P2020" s="15" t="n">
        <v>451</v>
      </c>
      <c r="Y2020" s="15" t="s">
        <v>156</v>
      </c>
      <c r="AB2020" s="15" t="s">
        <v>143</v>
      </c>
    </row>
    <row r="2021" customFormat="false" ht="15" hidden="false" customHeight="true" outlineLevel="0" collapsed="false">
      <c r="A2021" s="15" t="s">
        <v>3767</v>
      </c>
      <c r="B2021" s="15" t="s">
        <v>3768</v>
      </c>
      <c r="C2021" s="15" t="s">
        <v>217</v>
      </c>
      <c r="D2021" s="15" t="s">
        <v>874</v>
      </c>
      <c r="E2021" s="15" t="s">
        <v>136</v>
      </c>
      <c r="F2021" s="15" t="s">
        <v>137</v>
      </c>
      <c r="G2021" s="15" t="s">
        <v>231</v>
      </c>
      <c r="H2021" s="15" t="s">
        <v>136</v>
      </c>
      <c r="I2021" s="15" t="s">
        <v>243</v>
      </c>
      <c r="J2021" s="15" t="s">
        <v>158</v>
      </c>
      <c r="K2021" s="15" t="s">
        <v>3771</v>
      </c>
      <c r="L2021" s="15" t="n">
        <v>8</v>
      </c>
      <c r="M2021" s="15" t="n">
        <v>12</v>
      </c>
      <c r="N2021" s="15" t="n">
        <v>8</v>
      </c>
      <c r="P2021" s="15" t="n">
        <v>28</v>
      </c>
      <c r="Y2021" s="15" t="s">
        <v>156</v>
      </c>
      <c r="AB2021" s="15" t="s">
        <v>143</v>
      </c>
    </row>
    <row r="2022" customFormat="false" ht="15" hidden="false" customHeight="true" outlineLevel="0" collapsed="false">
      <c r="A2022" s="15" t="s">
        <v>3767</v>
      </c>
      <c r="B2022" s="15" t="s">
        <v>3768</v>
      </c>
      <c r="C2022" s="15" t="s">
        <v>217</v>
      </c>
      <c r="D2022" s="15" t="s">
        <v>874</v>
      </c>
      <c r="E2022" s="15" t="s">
        <v>136</v>
      </c>
      <c r="F2022" s="15" t="s">
        <v>137</v>
      </c>
      <c r="G2022" s="15" t="s">
        <v>231</v>
      </c>
      <c r="H2022" s="15" t="s">
        <v>136</v>
      </c>
      <c r="I2022" s="15" t="s">
        <v>243</v>
      </c>
      <c r="J2022" s="15" t="s">
        <v>169</v>
      </c>
      <c r="K2022" s="15" t="s">
        <v>3772</v>
      </c>
      <c r="L2022" s="15" t="n">
        <v>17</v>
      </c>
      <c r="P2022" s="15" t="n">
        <v>17</v>
      </c>
      <c r="Y2022" s="15" t="s">
        <v>156</v>
      </c>
      <c r="AB2022" s="15" t="s">
        <v>143</v>
      </c>
    </row>
    <row r="2023" customFormat="false" ht="15" hidden="false" customHeight="true" outlineLevel="0" collapsed="false">
      <c r="A2023" s="15" t="s">
        <v>3773</v>
      </c>
      <c r="B2023" s="15" t="s">
        <v>3774</v>
      </c>
      <c r="C2023" s="15" t="s">
        <v>148</v>
      </c>
      <c r="E2023" s="15" t="s">
        <v>136</v>
      </c>
      <c r="F2023" s="15" t="s">
        <v>137</v>
      </c>
      <c r="G2023" s="15" t="s">
        <v>510</v>
      </c>
      <c r="H2023" s="15" t="s">
        <v>136</v>
      </c>
      <c r="I2023" s="15" t="s">
        <v>139</v>
      </c>
      <c r="J2023" s="15" t="s">
        <v>150</v>
      </c>
      <c r="K2023" s="15" t="s">
        <v>3775</v>
      </c>
      <c r="O2023" s="15" t="n">
        <v>68</v>
      </c>
      <c r="P2023" s="15" t="n">
        <v>68</v>
      </c>
      <c r="Y2023" s="15" t="s">
        <v>142</v>
      </c>
      <c r="AB2023" s="15" t="s">
        <v>143</v>
      </c>
    </row>
    <row r="2024" customFormat="false" ht="15" hidden="false" customHeight="true" outlineLevel="0" collapsed="false">
      <c r="A2024" s="15" t="s">
        <v>3776</v>
      </c>
      <c r="B2024" s="15" t="s">
        <v>3777</v>
      </c>
      <c r="C2024" s="15" t="s">
        <v>148</v>
      </c>
      <c r="E2024" s="15" t="s">
        <v>136</v>
      </c>
      <c r="F2024" s="15" t="s">
        <v>137</v>
      </c>
      <c r="G2024" s="15" t="s">
        <v>3778</v>
      </c>
      <c r="H2024" s="15" t="s">
        <v>136</v>
      </c>
      <c r="I2024" s="15" t="s">
        <v>139</v>
      </c>
      <c r="J2024" s="15" t="s">
        <v>140</v>
      </c>
      <c r="K2024" s="15" t="s">
        <v>3779</v>
      </c>
      <c r="M2024" s="15" t="n">
        <v>1</v>
      </c>
      <c r="P2024" s="15" t="n">
        <v>1</v>
      </c>
      <c r="Y2024" s="15" t="s">
        <v>142</v>
      </c>
      <c r="AB2024" s="15" t="s">
        <v>143</v>
      </c>
    </row>
    <row r="2025" customFormat="false" ht="15" hidden="false" customHeight="true" outlineLevel="0" collapsed="false">
      <c r="A2025" s="15" t="s">
        <v>3776</v>
      </c>
      <c r="B2025" s="15" t="s">
        <v>3777</v>
      </c>
      <c r="C2025" s="15" t="s">
        <v>148</v>
      </c>
      <c r="E2025" s="15" t="s">
        <v>136</v>
      </c>
      <c r="F2025" s="15" t="s">
        <v>137</v>
      </c>
      <c r="G2025" s="15" t="s">
        <v>3778</v>
      </c>
      <c r="H2025" s="15" t="s">
        <v>136</v>
      </c>
      <c r="I2025" s="15" t="s">
        <v>139</v>
      </c>
      <c r="J2025" s="15" t="s">
        <v>150</v>
      </c>
      <c r="K2025" s="15" t="s">
        <v>3780</v>
      </c>
      <c r="N2025" s="15" t="n">
        <v>1</v>
      </c>
      <c r="O2025" s="15" t="n">
        <v>1</v>
      </c>
      <c r="P2025" s="15" t="n">
        <v>2</v>
      </c>
      <c r="Y2025" s="15" t="s">
        <v>142</v>
      </c>
      <c r="AB2025" s="15" t="s">
        <v>143</v>
      </c>
    </row>
    <row r="2026" customFormat="false" ht="15" hidden="false" customHeight="true" outlineLevel="0" collapsed="false">
      <c r="A2026" s="15" t="s">
        <v>3776</v>
      </c>
      <c r="B2026" s="15" t="s">
        <v>3777</v>
      </c>
      <c r="C2026" s="15" t="s">
        <v>148</v>
      </c>
      <c r="E2026" s="15" t="s">
        <v>136</v>
      </c>
      <c r="F2026" s="15" t="s">
        <v>137</v>
      </c>
      <c r="G2026" s="15" t="s">
        <v>3778</v>
      </c>
      <c r="H2026" s="15" t="s">
        <v>136</v>
      </c>
      <c r="I2026" s="15" t="s">
        <v>139</v>
      </c>
      <c r="J2026" s="15" t="s">
        <v>158</v>
      </c>
      <c r="K2026" s="15" t="s">
        <v>3781</v>
      </c>
      <c r="M2026" s="15" t="n">
        <v>2</v>
      </c>
      <c r="N2026" s="15" t="n">
        <v>2</v>
      </c>
      <c r="O2026" s="15" t="n">
        <v>1</v>
      </c>
      <c r="P2026" s="15" t="n">
        <v>5</v>
      </c>
      <c r="Y2026" s="15" t="s">
        <v>142</v>
      </c>
      <c r="AB2026" s="15" t="s">
        <v>143</v>
      </c>
    </row>
    <row r="2027" customFormat="false" ht="15" hidden="false" customHeight="true" outlineLevel="0" collapsed="false">
      <c r="A2027" s="15" t="s">
        <v>3782</v>
      </c>
      <c r="B2027" s="15" t="s">
        <v>3783</v>
      </c>
      <c r="C2027" s="15" t="s">
        <v>148</v>
      </c>
      <c r="E2027" s="15" t="s">
        <v>136</v>
      </c>
      <c r="F2027" s="15" t="s">
        <v>137</v>
      </c>
      <c r="G2027" s="15" t="s">
        <v>3784</v>
      </c>
      <c r="H2027" s="15" t="s">
        <v>136</v>
      </c>
      <c r="I2027" s="15" t="s">
        <v>139</v>
      </c>
      <c r="J2027" s="15" t="s">
        <v>150</v>
      </c>
      <c r="K2027" s="15" t="s">
        <v>3785</v>
      </c>
      <c r="L2027" s="15" t="n">
        <v>10</v>
      </c>
      <c r="M2027" s="15" t="n">
        <v>49</v>
      </c>
      <c r="P2027" s="15" t="n">
        <v>59</v>
      </c>
      <c r="Y2027" s="15" t="s">
        <v>142</v>
      </c>
      <c r="AB2027" s="15" t="s">
        <v>143</v>
      </c>
    </row>
    <row r="2028" customFormat="false" ht="15" hidden="false" customHeight="true" outlineLevel="0" collapsed="false">
      <c r="A2028" s="15" t="s">
        <v>3782</v>
      </c>
      <c r="B2028" s="15" t="s">
        <v>3783</v>
      </c>
      <c r="C2028" s="15" t="s">
        <v>148</v>
      </c>
      <c r="E2028" s="15" t="s">
        <v>136</v>
      </c>
      <c r="F2028" s="15" t="s">
        <v>137</v>
      </c>
      <c r="G2028" s="15" t="s">
        <v>3784</v>
      </c>
      <c r="H2028" s="15" t="s">
        <v>136</v>
      </c>
      <c r="I2028" s="15" t="s">
        <v>139</v>
      </c>
      <c r="J2028" s="15" t="s">
        <v>158</v>
      </c>
      <c r="K2028" s="15" t="s">
        <v>3786</v>
      </c>
      <c r="L2028" s="15" t="n">
        <v>4</v>
      </c>
      <c r="N2028" s="15" t="n">
        <v>4</v>
      </c>
      <c r="P2028" s="15" t="n">
        <v>8</v>
      </c>
      <c r="Y2028" s="15" t="s">
        <v>142</v>
      </c>
      <c r="AB2028" s="15" t="s">
        <v>143</v>
      </c>
    </row>
    <row r="2029" customFormat="false" ht="15" hidden="false" customHeight="true" outlineLevel="0" collapsed="false">
      <c r="A2029" s="15" t="s">
        <v>3787</v>
      </c>
      <c r="B2029" s="15" t="s">
        <v>3788</v>
      </c>
      <c r="C2029" s="15" t="s">
        <v>217</v>
      </c>
      <c r="D2029" s="15" t="s">
        <v>218</v>
      </c>
      <c r="E2029" s="15" t="s">
        <v>136</v>
      </c>
      <c r="F2029" s="15" t="s">
        <v>137</v>
      </c>
      <c r="G2029" s="15" t="s">
        <v>974</v>
      </c>
      <c r="H2029" s="15" t="s">
        <v>136</v>
      </c>
      <c r="I2029" s="15" t="s">
        <v>243</v>
      </c>
      <c r="J2029" s="15" t="s">
        <v>140</v>
      </c>
      <c r="K2029" s="15" t="s">
        <v>3789</v>
      </c>
      <c r="L2029" s="15" t="n">
        <v>28</v>
      </c>
      <c r="N2029" s="15" t="n">
        <v>2</v>
      </c>
      <c r="P2029" s="15" t="n">
        <v>30</v>
      </c>
      <c r="Y2029" s="15" t="s">
        <v>142</v>
      </c>
      <c r="AB2029" s="15" t="s">
        <v>143</v>
      </c>
    </row>
    <row r="2030" customFormat="false" ht="15" hidden="false" customHeight="true" outlineLevel="0" collapsed="false">
      <c r="A2030" s="15" t="s">
        <v>3787</v>
      </c>
      <c r="B2030" s="15" t="s">
        <v>3788</v>
      </c>
      <c r="C2030" s="15" t="s">
        <v>217</v>
      </c>
      <c r="D2030" s="15" t="s">
        <v>218</v>
      </c>
      <c r="E2030" s="15" t="s">
        <v>136</v>
      </c>
      <c r="F2030" s="15" t="s">
        <v>137</v>
      </c>
      <c r="G2030" s="15" t="s">
        <v>974</v>
      </c>
      <c r="H2030" s="15" t="s">
        <v>136</v>
      </c>
      <c r="I2030" s="15" t="s">
        <v>243</v>
      </c>
      <c r="J2030" s="15" t="s">
        <v>150</v>
      </c>
      <c r="K2030" s="15" t="s">
        <v>3790</v>
      </c>
      <c r="L2030" s="15" t="n">
        <v>83</v>
      </c>
      <c r="M2030" s="15" t="n">
        <v>69</v>
      </c>
      <c r="N2030" s="15" t="n">
        <v>6</v>
      </c>
      <c r="O2030" s="15" t="n">
        <v>4</v>
      </c>
      <c r="P2030" s="15" t="n">
        <v>162</v>
      </c>
      <c r="Y2030" s="15" t="s">
        <v>142</v>
      </c>
      <c r="AB2030" s="15" t="s">
        <v>143</v>
      </c>
    </row>
    <row r="2031" customFormat="false" ht="15" hidden="false" customHeight="true" outlineLevel="0" collapsed="false">
      <c r="A2031" s="15" t="s">
        <v>3787</v>
      </c>
      <c r="B2031" s="15" t="s">
        <v>3788</v>
      </c>
      <c r="C2031" s="15" t="s">
        <v>217</v>
      </c>
      <c r="D2031" s="15" t="s">
        <v>218</v>
      </c>
      <c r="E2031" s="15" t="s">
        <v>136</v>
      </c>
      <c r="F2031" s="15" t="s">
        <v>137</v>
      </c>
      <c r="G2031" s="15" t="s">
        <v>974</v>
      </c>
      <c r="H2031" s="15" t="s">
        <v>136</v>
      </c>
      <c r="I2031" s="15" t="s">
        <v>243</v>
      </c>
      <c r="J2031" s="15" t="s">
        <v>158</v>
      </c>
      <c r="K2031" s="15" t="s">
        <v>3791</v>
      </c>
      <c r="L2031" s="15" t="n">
        <v>39</v>
      </c>
      <c r="M2031" s="15" t="n">
        <v>9</v>
      </c>
      <c r="N2031" s="15" t="n">
        <v>11</v>
      </c>
      <c r="P2031" s="15" t="n">
        <v>59</v>
      </c>
      <c r="Y2031" s="15" t="s">
        <v>142</v>
      </c>
      <c r="AB2031" s="15" t="s">
        <v>143</v>
      </c>
    </row>
    <row r="2032" customFormat="false" ht="15" hidden="false" customHeight="true" outlineLevel="0" collapsed="false">
      <c r="A2032" s="15" t="s">
        <v>3792</v>
      </c>
      <c r="B2032" s="15" t="s">
        <v>3793</v>
      </c>
      <c r="C2032" s="15" t="s">
        <v>217</v>
      </c>
      <c r="D2032" s="15" t="s">
        <v>235</v>
      </c>
      <c r="E2032" s="15" t="s">
        <v>136</v>
      </c>
      <c r="F2032" s="15" t="s">
        <v>137</v>
      </c>
      <c r="G2032" s="15" t="s">
        <v>219</v>
      </c>
      <c r="H2032" s="15" t="s">
        <v>136</v>
      </c>
      <c r="I2032" s="15" t="s">
        <v>139</v>
      </c>
      <c r="J2032" s="15" t="s">
        <v>150</v>
      </c>
      <c r="K2032" s="15" t="s">
        <v>3794</v>
      </c>
      <c r="M2032" s="15" t="n">
        <v>0</v>
      </c>
      <c r="P2032" s="15" t="n">
        <v>0</v>
      </c>
      <c r="Y2032" s="15" t="s">
        <v>142</v>
      </c>
      <c r="AB2032" s="15" t="s">
        <v>143</v>
      </c>
    </row>
    <row r="2033" customFormat="false" ht="15" hidden="false" customHeight="true" outlineLevel="0" collapsed="false">
      <c r="A2033" s="15" t="s">
        <v>3795</v>
      </c>
      <c r="B2033" s="15" t="s">
        <v>3796</v>
      </c>
      <c r="C2033" s="15" t="s">
        <v>217</v>
      </c>
      <c r="D2033" s="15" t="s">
        <v>218</v>
      </c>
      <c r="E2033" s="15" t="s">
        <v>136</v>
      </c>
      <c r="F2033" s="15" t="s">
        <v>137</v>
      </c>
      <c r="G2033" s="15" t="s">
        <v>308</v>
      </c>
      <c r="H2033" s="15" t="s">
        <v>136</v>
      </c>
      <c r="I2033" s="15" t="s">
        <v>139</v>
      </c>
      <c r="J2033" s="15" t="s">
        <v>140</v>
      </c>
      <c r="K2033" s="15" t="s">
        <v>3797</v>
      </c>
      <c r="L2033" s="15" t="n">
        <v>7</v>
      </c>
      <c r="M2033" s="15" t="n">
        <v>6</v>
      </c>
      <c r="N2033" s="15" t="n">
        <v>23</v>
      </c>
      <c r="P2033" s="15" t="n">
        <v>36</v>
      </c>
      <c r="Y2033" s="15" t="s">
        <v>142</v>
      </c>
      <c r="AB2033" s="15" t="s">
        <v>143</v>
      </c>
    </row>
    <row r="2034" customFormat="false" ht="15" hidden="false" customHeight="true" outlineLevel="0" collapsed="false">
      <c r="A2034" s="15" t="s">
        <v>3795</v>
      </c>
      <c r="B2034" s="15" t="s">
        <v>3796</v>
      </c>
      <c r="C2034" s="15" t="s">
        <v>217</v>
      </c>
      <c r="D2034" s="15" t="s">
        <v>218</v>
      </c>
      <c r="E2034" s="15" t="s">
        <v>136</v>
      </c>
      <c r="F2034" s="15" t="s">
        <v>137</v>
      </c>
      <c r="G2034" s="15" t="s">
        <v>308</v>
      </c>
      <c r="H2034" s="15" t="s">
        <v>136</v>
      </c>
      <c r="I2034" s="15" t="s">
        <v>139</v>
      </c>
      <c r="J2034" s="15" t="s">
        <v>150</v>
      </c>
      <c r="K2034" s="15" t="s">
        <v>3798</v>
      </c>
      <c r="L2034" s="15" t="n">
        <v>40</v>
      </c>
      <c r="M2034" s="15" t="n">
        <v>1</v>
      </c>
      <c r="N2034" s="15" t="n">
        <v>6</v>
      </c>
      <c r="O2034" s="15" t="n">
        <v>8</v>
      </c>
      <c r="P2034" s="15" t="n">
        <v>55</v>
      </c>
      <c r="Y2034" s="15" t="s">
        <v>142</v>
      </c>
      <c r="AB2034" s="15" t="s">
        <v>143</v>
      </c>
    </row>
    <row r="2035" customFormat="false" ht="15" hidden="false" customHeight="true" outlineLevel="0" collapsed="false">
      <c r="A2035" s="15" t="s">
        <v>3795</v>
      </c>
      <c r="B2035" s="15" t="s">
        <v>3796</v>
      </c>
      <c r="C2035" s="15" t="s">
        <v>217</v>
      </c>
      <c r="D2035" s="15" t="s">
        <v>218</v>
      </c>
      <c r="E2035" s="15" t="s">
        <v>136</v>
      </c>
      <c r="F2035" s="15" t="s">
        <v>137</v>
      </c>
      <c r="G2035" s="15" t="s">
        <v>308</v>
      </c>
      <c r="H2035" s="15" t="s">
        <v>136</v>
      </c>
      <c r="I2035" s="15" t="s">
        <v>139</v>
      </c>
      <c r="J2035" s="15" t="s">
        <v>158</v>
      </c>
      <c r="K2035" s="15" t="s">
        <v>3799</v>
      </c>
      <c r="L2035" s="15" t="n">
        <v>2</v>
      </c>
      <c r="M2035" s="15" t="n">
        <v>1</v>
      </c>
      <c r="N2035" s="15" t="n">
        <v>1</v>
      </c>
      <c r="O2035" s="15" t="n">
        <v>4</v>
      </c>
      <c r="P2035" s="15" t="n">
        <v>8</v>
      </c>
      <c r="Y2035" s="15" t="s">
        <v>142</v>
      </c>
      <c r="AB2035" s="15" t="s">
        <v>143</v>
      </c>
    </row>
    <row r="2036" customFormat="false" ht="15" hidden="false" customHeight="true" outlineLevel="0" collapsed="false">
      <c r="A2036" s="15" t="s">
        <v>3800</v>
      </c>
      <c r="B2036" s="15" t="s">
        <v>3801</v>
      </c>
      <c r="C2036" s="15" t="s">
        <v>217</v>
      </c>
      <c r="D2036" s="15" t="s">
        <v>874</v>
      </c>
      <c r="E2036" s="15" t="s">
        <v>136</v>
      </c>
      <c r="F2036" s="15" t="s">
        <v>137</v>
      </c>
      <c r="G2036" s="15" t="s">
        <v>138</v>
      </c>
      <c r="H2036" s="15" t="s">
        <v>136</v>
      </c>
      <c r="I2036" s="15" t="s">
        <v>243</v>
      </c>
      <c r="J2036" s="15" t="s">
        <v>140</v>
      </c>
      <c r="K2036" s="15" t="s">
        <v>3802</v>
      </c>
      <c r="L2036" s="15" t="n">
        <v>12</v>
      </c>
      <c r="M2036" s="15" t="n">
        <v>15</v>
      </c>
      <c r="O2036" s="15" t="n">
        <v>11</v>
      </c>
      <c r="P2036" s="15" t="n">
        <v>38</v>
      </c>
      <c r="Y2036" s="15" t="s">
        <v>142</v>
      </c>
      <c r="AB2036" s="15" t="s">
        <v>143</v>
      </c>
    </row>
    <row r="2037" customFormat="false" ht="15" hidden="false" customHeight="true" outlineLevel="0" collapsed="false">
      <c r="A2037" s="15" t="s">
        <v>3800</v>
      </c>
      <c r="B2037" s="15" t="s">
        <v>3801</v>
      </c>
      <c r="C2037" s="15" t="s">
        <v>217</v>
      </c>
      <c r="D2037" s="15" t="s">
        <v>874</v>
      </c>
      <c r="E2037" s="15" t="s">
        <v>136</v>
      </c>
      <c r="F2037" s="15" t="s">
        <v>137</v>
      </c>
      <c r="G2037" s="15" t="s">
        <v>138</v>
      </c>
      <c r="H2037" s="15" t="s">
        <v>136</v>
      </c>
      <c r="I2037" s="15" t="s">
        <v>243</v>
      </c>
      <c r="J2037" s="15" t="s">
        <v>144</v>
      </c>
      <c r="K2037" s="15" t="s">
        <v>3803</v>
      </c>
      <c r="L2037" s="15" t="n">
        <v>20</v>
      </c>
      <c r="M2037" s="15" t="n">
        <v>41</v>
      </c>
      <c r="N2037" s="15" t="n">
        <v>2</v>
      </c>
      <c r="O2037" s="15" t="n">
        <v>1</v>
      </c>
      <c r="P2037" s="15" t="n">
        <v>64</v>
      </c>
      <c r="Y2037" s="15" t="s">
        <v>142</v>
      </c>
      <c r="AB2037" s="15" t="s">
        <v>143</v>
      </c>
    </row>
    <row r="2038" customFormat="false" ht="15" hidden="false" customHeight="true" outlineLevel="0" collapsed="false">
      <c r="A2038" s="15" t="s">
        <v>3800</v>
      </c>
      <c r="B2038" s="15" t="s">
        <v>3801</v>
      </c>
      <c r="C2038" s="15" t="s">
        <v>217</v>
      </c>
      <c r="D2038" s="15" t="s">
        <v>874</v>
      </c>
      <c r="E2038" s="15" t="s">
        <v>136</v>
      </c>
      <c r="F2038" s="15" t="s">
        <v>137</v>
      </c>
      <c r="G2038" s="15" t="s">
        <v>138</v>
      </c>
      <c r="H2038" s="15" t="s">
        <v>136</v>
      </c>
      <c r="I2038" s="15" t="s">
        <v>243</v>
      </c>
      <c r="J2038" s="15" t="s">
        <v>150</v>
      </c>
      <c r="K2038" s="15" t="s">
        <v>3804</v>
      </c>
      <c r="L2038" s="15" t="n">
        <v>250</v>
      </c>
      <c r="M2038" s="15" t="n">
        <v>365</v>
      </c>
      <c r="N2038" s="15" t="n">
        <v>791</v>
      </c>
      <c r="O2038" s="15" t="n">
        <v>170</v>
      </c>
      <c r="P2038" s="15" t="n">
        <v>1576</v>
      </c>
      <c r="Y2038" s="15" t="s">
        <v>142</v>
      </c>
      <c r="AB2038" s="15" t="s">
        <v>143</v>
      </c>
    </row>
    <row r="2039" customFormat="false" ht="15" hidden="false" customHeight="true" outlineLevel="0" collapsed="false">
      <c r="A2039" s="15" t="s">
        <v>3800</v>
      </c>
      <c r="B2039" s="15" t="s">
        <v>3801</v>
      </c>
      <c r="C2039" s="15" t="s">
        <v>217</v>
      </c>
      <c r="D2039" s="15" t="s">
        <v>874</v>
      </c>
      <c r="E2039" s="15" t="s">
        <v>136</v>
      </c>
      <c r="F2039" s="15" t="s">
        <v>137</v>
      </c>
      <c r="G2039" s="15" t="s">
        <v>138</v>
      </c>
      <c r="H2039" s="15" t="s">
        <v>136</v>
      </c>
      <c r="I2039" s="15" t="s">
        <v>243</v>
      </c>
      <c r="J2039" s="15" t="s">
        <v>166</v>
      </c>
      <c r="K2039" s="15" t="s">
        <v>3805</v>
      </c>
      <c r="M2039" s="15" t="n">
        <v>9</v>
      </c>
      <c r="N2039" s="15" t="n">
        <v>10</v>
      </c>
      <c r="O2039" s="15" t="n">
        <v>-2</v>
      </c>
      <c r="P2039" s="15" t="n">
        <v>17</v>
      </c>
      <c r="Y2039" s="15" t="s">
        <v>142</v>
      </c>
      <c r="AB2039" s="15" t="s">
        <v>143</v>
      </c>
    </row>
    <row r="2040" customFormat="false" ht="15" hidden="false" customHeight="true" outlineLevel="0" collapsed="false">
      <c r="A2040" s="15" t="s">
        <v>3800</v>
      </c>
      <c r="B2040" s="15" t="s">
        <v>3801</v>
      </c>
      <c r="C2040" s="15" t="s">
        <v>217</v>
      </c>
      <c r="D2040" s="15" t="s">
        <v>874</v>
      </c>
      <c r="E2040" s="15" t="s">
        <v>136</v>
      </c>
      <c r="F2040" s="15" t="s">
        <v>137</v>
      </c>
      <c r="G2040" s="15" t="s">
        <v>138</v>
      </c>
      <c r="H2040" s="15" t="s">
        <v>136</v>
      </c>
      <c r="I2040" s="15" t="s">
        <v>243</v>
      </c>
      <c r="J2040" s="15" t="s">
        <v>158</v>
      </c>
      <c r="K2040" s="15" t="s">
        <v>3806</v>
      </c>
      <c r="L2040" s="15" t="n">
        <v>67</v>
      </c>
      <c r="M2040" s="15" t="n">
        <v>99</v>
      </c>
      <c r="N2040" s="15" t="n">
        <v>211</v>
      </c>
      <c r="O2040" s="15" t="n">
        <v>89</v>
      </c>
      <c r="P2040" s="15" t="n">
        <v>466</v>
      </c>
      <c r="Y2040" s="15" t="s">
        <v>142</v>
      </c>
      <c r="AB2040" s="15" t="s">
        <v>143</v>
      </c>
    </row>
    <row r="2041" customFormat="false" ht="15" hidden="false" customHeight="true" outlineLevel="0" collapsed="false">
      <c r="A2041" s="15" t="s">
        <v>3800</v>
      </c>
      <c r="B2041" s="15" t="s">
        <v>3801</v>
      </c>
      <c r="C2041" s="15" t="s">
        <v>217</v>
      </c>
      <c r="D2041" s="15" t="s">
        <v>874</v>
      </c>
      <c r="E2041" s="15" t="s">
        <v>136</v>
      </c>
      <c r="F2041" s="15" t="s">
        <v>137</v>
      </c>
      <c r="G2041" s="15" t="s">
        <v>138</v>
      </c>
      <c r="H2041" s="15" t="s">
        <v>136</v>
      </c>
      <c r="I2041" s="15" t="s">
        <v>243</v>
      </c>
      <c r="J2041" s="15" t="s">
        <v>169</v>
      </c>
      <c r="K2041" s="15" t="s">
        <v>3807</v>
      </c>
      <c r="L2041" s="15" t="n">
        <v>4</v>
      </c>
      <c r="M2041" s="15" t="n">
        <v>3</v>
      </c>
      <c r="N2041" s="15" t="n">
        <v>41</v>
      </c>
      <c r="O2041" s="15" t="n">
        <v>6</v>
      </c>
      <c r="P2041" s="15" t="n">
        <v>54</v>
      </c>
      <c r="Y2041" s="15" t="s">
        <v>142</v>
      </c>
      <c r="AB2041" s="15" t="s">
        <v>143</v>
      </c>
    </row>
    <row r="2042" customFormat="false" ht="15" hidden="false" customHeight="true" outlineLevel="0" collapsed="false">
      <c r="A2042" s="15" t="s">
        <v>3808</v>
      </c>
      <c r="B2042" s="15" t="s">
        <v>3809</v>
      </c>
      <c r="C2042" s="15" t="s">
        <v>148</v>
      </c>
      <c r="E2042" s="15" t="s">
        <v>136</v>
      </c>
      <c r="F2042" s="15" t="s">
        <v>137</v>
      </c>
      <c r="G2042" s="15" t="s">
        <v>847</v>
      </c>
      <c r="H2042" s="15" t="s">
        <v>136</v>
      </c>
      <c r="I2042" s="15" t="s">
        <v>139</v>
      </c>
      <c r="J2042" s="15" t="s">
        <v>150</v>
      </c>
      <c r="K2042" s="15" t="s">
        <v>3810</v>
      </c>
      <c r="N2042" s="15" t="n">
        <v>1</v>
      </c>
      <c r="P2042" s="15" t="n">
        <v>1</v>
      </c>
      <c r="Y2042" s="15" t="s">
        <v>142</v>
      </c>
      <c r="AB2042" s="15" t="s">
        <v>143</v>
      </c>
    </row>
    <row r="2043" customFormat="false" ht="15" hidden="false" customHeight="true" outlineLevel="0" collapsed="false">
      <c r="A2043" s="15" t="s">
        <v>3808</v>
      </c>
      <c r="B2043" s="15" t="s">
        <v>3809</v>
      </c>
      <c r="C2043" s="15" t="s">
        <v>148</v>
      </c>
      <c r="E2043" s="15" t="s">
        <v>136</v>
      </c>
      <c r="F2043" s="15" t="s">
        <v>137</v>
      </c>
      <c r="G2043" s="15" t="s">
        <v>847</v>
      </c>
      <c r="H2043" s="15" t="s">
        <v>136</v>
      </c>
      <c r="I2043" s="15" t="s">
        <v>139</v>
      </c>
      <c r="J2043" s="15" t="s">
        <v>158</v>
      </c>
      <c r="K2043" s="15" t="s">
        <v>3811</v>
      </c>
      <c r="N2043" s="15" t="n">
        <v>12</v>
      </c>
      <c r="P2043" s="15" t="n">
        <v>12</v>
      </c>
      <c r="Y2043" s="15" t="s">
        <v>142</v>
      </c>
      <c r="AB2043" s="15" t="s">
        <v>143</v>
      </c>
    </row>
    <row r="2044" customFormat="false" ht="15" hidden="false" customHeight="true" outlineLevel="0" collapsed="false">
      <c r="A2044" s="15" t="s">
        <v>3812</v>
      </c>
      <c r="B2044" s="15" t="s">
        <v>3813</v>
      </c>
      <c r="C2044" s="15" t="s">
        <v>134</v>
      </c>
      <c r="D2044" s="15" t="s">
        <v>135</v>
      </c>
      <c r="E2044" s="15" t="s">
        <v>136</v>
      </c>
      <c r="F2044" s="15" t="s">
        <v>137</v>
      </c>
      <c r="G2044" s="15" t="s">
        <v>299</v>
      </c>
      <c r="H2044" s="15" t="s">
        <v>136</v>
      </c>
      <c r="I2044" s="15" t="s">
        <v>139</v>
      </c>
      <c r="J2044" s="15" t="s">
        <v>140</v>
      </c>
      <c r="K2044" s="15" t="s">
        <v>3814</v>
      </c>
      <c r="N2044" s="15" t="n">
        <v>394</v>
      </c>
      <c r="O2044" s="15" t="n">
        <v>381</v>
      </c>
      <c r="P2044" s="15" t="n">
        <v>775</v>
      </c>
      <c r="Y2044" s="15" t="s">
        <v>156</v>
      </c>
      <c r="AB2044" s="15" t="s">
        <v>143</v>
      </c>
    </row>
    <row r="2045" customFormat="false" ht="15" hidden="false" customHeight="true" outlineLevel="0" collapsed="false">
      <c r="A2045" s="15" t="s">
        <v>3812</v>
      </c>
      <c r="B2045" s="15" t="s">
        <v>3813</v>
      </c>
      <c r="C2045" s="15" t="s">
        <v>134</v>
      </c>
      <c r="D2045" s="15" t="s">
        <v>135</v>
      </c>
      <c r="E2045" s="15" t="s">
        <v>136</v>
      </c>
      <c r="F2045" s="15" t="s">
        <v>137</v>
      </c>
      <c r="G2045" s="15" t="s">
        <v>299</v>
      </c>
      <c r="H2045" s="15" t="s">
        <v>136</v>
      </c>
      <c r="I2045" s="15" t="s">
        <v>139</v>
      </c>
      <c r="J2045" s="15" t="s">
        <v>144</v>
      </c>
      <c r="K2045" s="15" t="s">
        <v>3815</v>
      </c>
      <c r="N2045" s="15" t="n">
        <v>346</v>
      </c>
      <c r="O2045" s="15" t="n">
        <v>517</v>
      </c>
      <c r="P2045" s="15" t="n">
        <v>863</v>
      </c>
      <c r="Y2045" s="15" t="s">
        <v>156</v>
      </c>
      <c r="AB2045" s="15" t="s">
        <v>143</v>
      </c>
    </row>
    <row r="2046" customFormat="false" ht="15" hidden="false" customHeight="true" outlineLevel="0" collapsed="false">
      <c r="A2046" s="15" t="s">
        <v>3812</v>
      </c>
      <c r="B2046" s="15" t="s">
        <v>3813</v>
      </c>
      <c r="C2046" s="15" t="s">
        <v>134</v>
      </c>
      <c r="D2046" s="15" t="s">
        <v>135</v>
      </c>
      <c r="E2046" s="15" t="s">
        <v>136</v>
      </c>
      <c r="F2046" s="15" t="s">
        <v>137</v>
      </c>
      <c r="G2046" s="15" t="s">
        <v>299</v>
      </c>
      <c r="H2046" s="15" t="s">
        <v>136</v>
      </c>
      <c r="I2046" s="15" t="s">
        <v>139</v>
      </c>
      <c r="J2046" s="15" t="s">
        <v>150</v>
      </c>
      <c r="K2046" s="15" t="s">
        <v>3816</v>
      </c>
      <c r="N2046" s="15" t="n">
        <v>18</v>
      </c>
      <c r="O2046" s="15" t="n">
        <v>2</v>
      </c>
      <c r="P2046" s="15" t="n">
        <v>20</v>
      </c>
      <c r="Y2046" s="15" t="s">
        <v>156</v>
      </c>
      <c r="AB2046" s="15" t="s">
        <v>143</v>
      </c>
    </row>
    <row r="2047" customFormat="false" ht="15" hidden="false" customHeight="true" outlineLevel="0" collapsed="false">
      <c r="A2047" s="15" t="s">
        <v>3817</v>
      </c>
      <c r="B2047" s="15" t="s">
        <v>3818</v>
      </c>
      <c r="C2047" s="15" t="s">
        <v>217</v>
      </c>
      <c r="D2047" s="15" t="s">
        <v>235</v>
      </c>
      <c r="E2047" s="15" t="s">
        <v>136</v>
      </c>
      <c r="F2047" s="15" t="s">
        <v>137</v>
      </c>
      <c r="G2047" s="15" t="s">
        <v>219</v>
      </c>
      <c r="H2047" s="15" t="s">
        <v>136</v>
      </c>
      <c r="I2047" s="15" t="s">
        <v>139</v>
      </c>
      <c r="J2047" s="15" t="s">
        <v>140</v>
      </c>
      <c r="K2047" s="15" t="s">
        <v>3819</v>
      </c>
      <c r="O2047" s="15" t="n">
        <v>2</v>
      </c>
      <c r="P2047" s="15" t="n">
        <v>2</v>
      </c>
      <c r="Y2047" s="15" t="s">
        <v>142</v>
      </c>
      <c r="AB2047" s="15" t="s">
        <v>143</v>
      </c>
    </row>
    <row r="2048" customFormat="false" ht="15" hidden="false" customHeight="true" outlineLevel="0" collapsed="false">
      <c r="A2048" s="15" t="s">
        <v>3817</v>
      </c>
      <c r="B2048" s="15" t="s">
        <v>3818</v>
      </c>
      <c r="C2048" s="15" t="s">
        <v>217</v>
      </c>
      <c r="D2048" s="15" t="s">
        <v>235</v>
      </c>
      <c r="E2048" s="15" t="s">
        <v>136</v>
      </c>
      <c r="F2048" s="15" t="s">
        <v>137</v>
      </c>
      <c r="G2048" s="15" t="s">
        <v>219</v>
      </c>
      <c r="H2048" s="15" t="s">
        <v>136</v>
      </c>
      <c r="I2048" s="15" t="s">
        <v>139</v>
      </c>
      <c r="J2048" s="15" t="s">
        <v>150</v>
      </c>
      <c r="K2048" s="15" t="s">
        <v>3820</v>
      </c>
      <c r="M2048" s="15" t="n">
        <v>2</v>
      </c>
      <c r="O2048" s="15" t="n">
        <v>54</v>
      </c>
      <c r="P2048" s="15" t="n">
        <v>56</v>
      </c>
      <c r="Y2048" s="15" t="s">
        <v>142</v>
      </c>
      <c r="AB2048" s="15" t="s">
        <v>143</v>
      </c>
    </row>
    <row r="2049" customFormat="false" ht="15" hidden="false" customHeight="true" outlineLevel="0" collapsed="false">
      <c r="A2049" s="15" t="s">
        <v>3817</v>
      </c>
      <c r="B2049" s="15" t="s">
        <v>3818</v>
      </c>
      <c r="C2049" s="15" t="s">
        <v>217</v>
      </c>
      <c r="D2049" s="15" t="s">
        <v>235</v>
      </c>
      <c r="E2049" s="15" t="s">
        <v>136</v>
      </c>
      <c r="F2049" s="15" t="s">
        <v>137</v>
      </c>
      <c r="G2049" s="15" t="s">
        <v>219</v>
      </c>
      <c r="H2049" s="15" t="s">
        <v>136</v>
      </c>
      <c r="I2049" s="15" t="s">
        <v>139</v>
      </c>
      <c r="J2049" s="15" t="s">
        <v>158</v>
      </c>
      <c r="K2049" s="15" t="s">
        <v>3821</v>
      </c>
      <c r="O2049" s="15" t="n">
        <v>11</v>
      </c>
      <c r="P2049" s="15" t="n">
        <v>11</v>
      </c>
      <c r="Y2049" s="15" t="s">
        <v>142</v>
      </c>
      <c r="AB2049" s="15" t="s">
        <v>143</v>
      </c>
    </row>
    <row r="2050" customFormat="false" ht="15" hidden="false" customHeight="true" outlineLevel="0" collapsed="false">
      <c r="A2050" s="15" t="s">
        <v>3822</v>
      </c>
      <c r="B2050" s="15" t="s">
        <v>3823</v>
      </c>
      <c r="C2050" s="15" t="s">
        <v>134</v>
      </c>
      <c r="D2050" s="15" t="s">
        <v>541</v>
      </c>
      <c r="E2050" s="15" t="s">
        <v>136</v>
      </c>
      <c r="F2050" s="15" t="s">
        <v>137</v>
      </c>
      <c r="G2050" s="15" t="s">
        <v>2299</v>
      </c>
      <c r="H2050" s="15" t="s">
        <v>136</v>
      </c>
      <c r="I2050" s="15" t="s">
        <v>243</v>
      </c>
      <c r="J2050" s="15" t="s">
        <v>140</v>
      </c>
      <c r="K2050" s="15" t="s">
        <v>3824</v>
      </c>
      <c r="L2050" s="15" t="n">
        <v>60</v>
      </c>
      <c r="M2050" s="15" t="n">
        <v>936</v>
      </c>
      <c r="N2050" s="15" t="n">
        <v>15</v>
      </c>
      <c r="P2050" s="15" t="n">
        <v>1011</v>
      </c>
      <c r="Y2050" s="15" t="s">
        <v>142</v>
      </c>
      <c r="AB2050" s="15" t="s">
        <v>143</v>
      </c>
    </row>
    <row r="2051" customFormat="false" ht="15" hidden="false" customHeight="true" outlineLevel="0" collapsed="false">
      <c r="A2051" s="15" t="s">
        <v>3822</v>
      </c>
      <c r="B2051" s="15" t="s">
        <v>3823</v>
      </c>
      <c r="C2051" s="15" t="s">
        <v>134</v>
      </c>
      <c r="D2051" s="15" t="s">
        <v>541</v>
      </c>
      <c r="E2051" s="15" t="s">
        <v>136</v>
      </c>
      <c r="F2051" s="15" t="s">
        <v>137</v>
      </c>
      <c r="G2051" s="15" t="s">
        <v>2299</v>
      </c>
      <c r="H2051" s="15" t="s">
        <v>136</v>
      </c>
      <c r="I2051" s="15" t="s">
        <v>243</v>
      </c>
      <c r="J2051" s="15" t="s">
        <v>144</v>
      </c>
      <c r="K2051" s="15" t="s">
        <v>3825</v>
      </c>
      <c r="L2051" s="15" t="n">
        <v>214</v>
      </c>
      <c r="M2051" s="15" t="n">
        <v>516</v>
      </c>
      <c r="N2051" s="15" t="n">
        <v>310</v>
      </c>
      <c r="O2051" s="15" t="n">
        <v>86</v>
      </c>
      <c r="P2051" s="15" t="n">
        <v>1126</v>
      </c>
      <c r="Y2051" s="15" t="s">
        <v>142</v>
      </c>
      <c r="AB2051" s="15" t="s">
        <v>143</v>
      </c>
    </row>
    <row r="2052" customFormat="false" ht="15" hidden="false" customHeight="true" outlineLevel="0" collapsed="false">
      <c r="A2052" s="15" t="s">
        <v>3822</v>
      </c>
      <c r="B2052" s="15" t="s">
        <v>3823</v>
      </c>
      <c r="C2052" s="15" t="s">
        <v>134</v>
      </c>
      <c r="D2052" s="15" t="s">
        <v>541</v>
      </c>
      <c r="E2052" s="15" t="s">
        <v>136</v>
      </c>
      <c r="F2052" s="15" t="s">
        <v>137</v>
      </c>
      <c r="G2052" s="15" t="s">
        <v>2299</v>
      </c>
      <c r="H2052" s="15" t="s">
        <v>136</v>
      </c>
      <c r="I2052" s="15" t="s">
        <v>243</v>
      </c>
      <c r="J2052" s="15" t="s">
        <v>150</v>
      </c>
      <c r="K2052" s="15" t="s">
        <v>3826</v>
      </c>
      <c r="L2052" s="15" t="n">
        <v>295</v>
      </c>
      <c r="M2052" s="15" t="n">
        <v>257</v>
      </c>
      <c r="N2052" s="15" t="n">
        <v>644</v>
      </c>
      <c r="O2052" s="15" t="n">
        <v>190</v>
      </c>
      <c r="P2052" s="15" t="n">
        <v>1386</v>
      </c>
      <c r="Y2052" s="15" t="s">
        <v>142</v>
      </c>
      <c r="AB2052" s="15" t="s">
        <v>143</v>
      </c>
    </row>
    <row r="2053" customFormat="false" ht="15" hidden="false" customHeight="true" outlineLevel="0" collapsed="false">
      <c r="A2053" s="15" t="s">
        <v>3822</v>
      </c>
      <c r="B2053" s="15" t="s">
        <v>3823</v>
      </c>
      <c r="C2053" s="15" t="s">
        <v>134</v>
      </c>
      <c r="D2053" s="15" t="s">
        <v>541</v>
      </c>
      <c r="E2053" s="15" t="s">
        <v>136</v>
      </c>
      <c r="F2053" s="15" t="s">
        <v>137</v>
      </c>
      <c r="G2053" s="15" t="s">
        <v>2299</v>
      </c>
      <c r="H2053" s="15" t="s">
        <v>136</v>
      </c>
      <c r="I2053" s="15" t="s">
        <v>243</v>
      </c>
      <c r="J2053" s="15" t="s">
        <v>166</v>
      </c>
      <c r="K2053" s="15" t="s">
        <v>3827</v>
      </c>
      <c r="M2053" s="15" t="n">
        <v>272</v>
      </c>
      <c r="P2053" s="15" t="n">
        <v>272</v>
      </c>
      <c r="Y2053" s="15" t="s">
        <v>142</v>
      </c>
      <c r="AB2053" s="15" t="s">
        <v>143</v>
      </c>
    </row>
    <row r="2054" customFormat="false" ht="15" hidden="false" customHeight="true" outlineLevel="0" collapsed="false">
      <c r="A2054" s="15" t="s">
        <v>3822</v>
      </c>
      <c r="B2054" s="15" t="s">
        <v>3823</v>
      </c>
      <c r="C2054" s="15" t="s">
        <v>134</v>
      </c>
      <c r="D2054" s="15" t="s">
        <v>541</v>
      </c>
      <c r="E2054" s="15" t="s">
        <v>136</v>
      </c>
      <c r="F2054" s="15" t="s">
        <v>137</v>
      </c>
      <c r="G2054" s="15" t="s">
        <v>2299</v>
      </c>
      <c r="H2054" s="15" t="s">
        <v>136</v>
      </c>
      <c r="I2054" s="15" t="s">
        <v>243</v>
      </c>
      <c r="J2054" s="15" t="s">
        <v>158</v>
      </c>
      <c r="K2054" s="15" t="s">
        <v>3828</v>
      </c>
      <c r="L2054" s="15" t="n">
        <v>27</v>
      </c>
      <c r="M2054" s="15" t="n">
        <v>4</v>
      </c>
      <c r="N2054" s="15" t="n">
        <v>17</v>
      </c>
      <c r="O2054" s="15" t="n">
        <v>11</v>
      </c>
      <c r="P2054" s="15" t="n">
        <v>59</v>
      </c>
      <c r="Y2054" s="15" t="s">
        <v>142</v>
      </c>
      <c r="AB2054" s="15" t="s">
        <v>143</v>
      </c>
    </row>
    <row r="2055" customFormat="false" ht="15" hidden="false" customHeight="true" outlineLevel="0" collapsed="false">
      <c r="A2055" s="15" t="s">
        <v>3822</v>
      </c>
      <c r="B2055" s="15" t="s">
        <v>3823</v>
      </c>
      <c r="C2055" s="15" t="s">
        <v>134</v>
      </c>
      <c r="D2055" s="15" t="s">
        <v>541</v>
      </c>
      <c r="E2055" s="15" t="s">
        <v>136</v>
      </c>
      <c r="F2055" s="15" t="s">
        <v>137</v>
      </c>
      <c r="G2055" s="15" t="s">
        <v>2299</v>
      </c>
      <c r="H2055" s="15" t="s">
        <v>136</v>
      </c>
      <c r="I2055" s="15" t="s">
        <v>243</v>
      </c>
      <c r="J2055" s="15" t="s">
        <v>169</v>
      </c>
      <c r="K2055" s="15" t="s">
        <v>3829</v>
      </c>
      <c r="L2055" s="15" t="n">
        <v>42</v>
      </c>
      <c r="M2055" s="15" t="n">
        <v>68</v>
      </c>
      <c r="N2055" s="15" t="n">
        <v>43</v>
      </c>
      <c r="O2055" s="15" t="n">
        <v>3</v>
      </c>
      <c r="P2055" s="15" t="n">
        <v>156</v>
      </c>
      <c r="Y2055" s="15" t="s">
        <v>142</v>
      </c>
      <c r="AB2055" s="15" t="s">
        <v>143</v>
      </c>
    </row>
    <row r="2056" customFormat="false" ht="15" hidden="false" customHeight="true" outlineLevel="0" collapsed="false">
      <c r="A2056" s="15" t="s">
        <v>3830</v>
      </c>
      <c r="B2056" s="15" t="s">
        <v>3831</v>
      </c>
      <c r="C2056" s="15" t="s">
        <v>217</v>
      </c>
      <c r="D2056" s="15" t="s">
        <v>235</v>
      </c>
      <c r="E2056" s="15" t="s">
        <v>788</v>
      </c>
      <c r="F2056" s="15" t="s">
        <v>137</v>
      </c>
      <c r="G2056" s="15" t="s">
        <v>788</v>
      </c>
      <c r="H2056" s="15" t="s">
        <v>136</v>
      </c>
      <c r="I2056" s="15" t="s">
        <v>139</v>
      </c>
      <c r="J2056" s="15" t="s">
        <v>150</v>
      </c>
      <c r="K2056" s="15" t="s">
        <v>3832</v>
      </c>
      <c r="L2056" s="15" t="n">
        <v>2</v>
      </c>
      <c r="M2056" s="15" t="n">
        <v>4</v>
      </c>
      <c r="N2056" s="15" t="n">
        <v>22</v>
      </c>
      <c r="P2056" s="15" t="n">
        <v>28</v>
      </c>
      <c r="Y2056" s="15" t="s">
        <v>142</v>
      </c>
      <c r="AB2056" s="15" t="s">
        <v>143</v>
      </c>
    </row>
    <row r="2057" customFormat="false" ht="15" hidden="false" customHeight="true" outlineLevel="0" collapsed="false">
      <c r="A2057" s="15" t="s">
        <v>3830</v>
      </c>
      <c r="B2057" s="15" t="s">
        <v>3831</v>
      </c>
      <c r="C2057" s="15" t="s">
        <v>217</v>
      </c>
      <c r="D2057" s="15" t="s">
        <v>235</v>
      </c>
      <c r="E2057" s="15" t="s">
        <v>788</v>
      </c>
      <c r="F2057" s="15" t="s">
        <v>137</v>
      </c>
      <c r="G2057" s="15" t="s">
        <v>788</v>
      </c>
      <c r="H2057" s="15" t="s">
        <v>136</v>
      </c>
      <c r="I2057" s="15" t="s">
        <v>139</v>
      </c>
      <c r="J2057" s="15" t="s">
        <v>166</v>
      </c>
      <c r="K2057" s="15" t="s">
        <v>3833</v>
      </c>
      <c r="N2057" s="15" t="n">
        <v>15</v>
      </c>
      <c r="P2057" s="15" t="n">
        <v>15</v>
      </c>
      <c r="Y2057" s="15" t="s">
        <v>142</v>
      </c>
      <c r="AB2057" s="15" t="s">
        <v>143</v>
      </c>
    </row>
    <row r="2058" customFormat="false" ht="15" hidden="false" customHeight="true" outlineLevel="0" collapsed="false">
      <c r="A2058" s="15" t="s">
        <v>3830</v>
      </c>
      <c r="B2058" s="15" t="s">
        <v>3831</v>
      </c>
      <c r="C2058" s="15" t="s">
        <v>217</v>
      </c>
      <c r="D2058" s="15" t="s">
        <v>235</v>
      </c>
      <c r="E2058" s="15" t="s">
        <v>788</v>
      </c>
      <c r="F2058" s="15" t="s">
        <v>137</v>
      </c>
      <c r="G2058" s="15" t="s">
        <v>788</v>
      </c>
      <c r="H2058" s="15" t="s">
        <v>136</v>
      </c>
      <c r="I2058" s="15" t="s">
        <v>139</v>
      </c>
      <c r="J2058" s="15" t="s">
        <v>158</v>
      </c>
      <c r="K2058" s="15" t="s">
        <v>3834</v>
      </c>
      <c r="N2058" s="15" t="n">
        <v>1</v>
      </c>
      <c r="P2058" s="15" t="n">
        <v>1</v>
      </c>
      <c r="Y2058" s="15" t="s">
        <v>142</v>
      </c>
      <c r="AB2058" s="15" t="s">
        <v>143</v>
      </c>
    </row>
    <row r="2059" customFormat="false" ht="15" hidden="false" customHeight="true" outlineLevel="0" collapsed="false">
      <c r="A2059" s="15" t="s">
        <v>3835</v>
      </c>
      <c r="B2059" s="15" t="s">
        <v>3836</v>
      </c>
      <c r="C2059" s="15" t="s">
        <v>148</v>
      </c>
      <c r="E2059" s="15" t="s">
        <v>136</v>
      </c>
      <c r="F2059" s="15" t="s">
        <v>137</v>
      </c>
      <c r="G2059" s="15" t="s">
        <v>510</v>
      </c>
      <c r="H2059" s="15" t="s">
        <v>136</v>
      </c>
      <c r="I2059" s="15" t="s">
        <v>139</v>
      </c>
      <c r="J2059" s="15" t="s">
        <v>169</v>
      </c>
      <c r="K2059" s="15" t="s">
        <v>3837</v>
      </c>
      <c r="M2059" s="15" t="n">
        <v>1</v>
      </c>
      <c r="P2059" s="15" t="n">
        <v>1</v>
      </c>
      <c r="Y2059" s="15" t="s">
        <v>142</v>
      </c>
      <c r="AB2059" s="15" t="s">
        <v>143</v>
      </c>
    </row>
    <row r="2060" customFormat="false" ht="15" hidden="false" customHeight="true" outlineLevel="0" collapsed="false">
      <c r="A2060" s="15" t="s">
        <v>3838</v>
      </c>
      <c r="B2060" s="15" t="s">
        <v>3839</v>
      </c>
      <c r="C2060" s="15" t="s">
        <v>148</v>
      </c>
      <c r="E2060" s="15" t="s">
        <v>136</v>
      </c>
      <c r="F2060" s="15" t="s">
        <v>137</v>
      </c>
      <c r="G2060" s="15" t="s">
        <v>299</v>
      </c>
      <c r="H2060" s="15" t="s">
        <v>136</v>
      </c>
      <c r="I2060" s="15" t="s">
        <v>139</v>
      </c>
      <c r="J2060" s="15" t="s">
        <v>140</v>
      </c>
      <c r="K2060" s="15" t="s">
        <v>3840</v>
      </c>
      <c r="L2060" s="15" t="n">
        <v>275</v>
      </c>
      <c r="P2060" s="15" t="n">
        <v>275</v>
      </c>
      <c r="Y2060" s="15" t="s">
        <v>156</v>
      </c>
      <c r="AB2060" s="15" t="s">
        <v>143</v>
      </c>
    </row>
    <row r="2061" customFormat="false" ht="15" hidden="false" customHeight="true" outlineLevel="0" collapsed="false">
      <c r="A2061" s="15" t="s">
        <v>3838</v>
      </c>
      <c r="B2061" s="15" t="s">
        <v>3839</v>
      </c>
      <c r="C2061" s="15" t="s">
        <v>148</v>
      </c>
      <c r="E2061" s="15" t="s">
        <v>136</v>
      </c>
      <c r="F2061" s="15" t="s">
        <v>137</v>
      </c>
      <c r="G2061" s="15" t="s">
        <v>299</v>
      </c>
      <c r="H2061" s="15" t="s">
        <v>136</v>
      </c>
      <c r="I2061" s="15" t="s">
        <v>139</v>
      </c>
      <c r="J2061" s="15" t="s">
        <v>166</v>
      </c>
      <c r="K2061" s="15" t="s">
        <v>3841</v>
      </c>
      <c r="L2061" s="15" t="n">
        <v>20</v>
      </c>
      <c r="P2061" s="15" t="n">
        <v>20</v>
      </c>
      <c r="Y2061" s="15" t="s">
        <v>156</v>
      </c>
      <c r="AB2061" s="15" t="s">
        <v>143</v>
      </c>
    </row>
    <row r="2062" customFormat="false" ht="15" hidden="false" customHeight="true" outlineLevel="0" collapsed="false">
      <c r="A2062" s="15" t="s">
        <v>3842</v>
      </c>
      <c r="B2062" s="15" t="s">
        <v>3843</v>
      </c>
      <c r="C2062" s="15" t="s">
        <v>217</v>
      </c>
      <c r="D2062" s="15" t="s">
        <v>235</v>
      </c>
      <c r="E2062" s="15" t="s">
        <v>136</v>
      </c>
      <c r="F2062" s="15" t="s">
        <v>137</v>
      </c>
      <c r="G2062" s="15" t="s">
        <v>1489</v>
      </c>
      <c r="H2062" s="15" t="s">
        <v>136</v>
      </c>
      <c r="I2062" s="15" t="s">
        <v>139</v>
      </c>
      <c r="J2062" s="15" t="s">
        <v>150</v>
      </c>
      <c r="K2062" s="15" t="s">
        <v>3844</v>
      </c>
      <c r="L2062" s="15" t="n">
        <v>17</v>
      </c>
      <c r="M2062" s="15" t="n">
        <v>8</v>
      </c>
      <c r="N2062" s="15" t="n">
        <v>26</v>
      </c>
      <c r="P2062" s="15" t="n">
        <v>51</v>
      </c>
      <c r="Y2062" s="15" t="s">
        <v>156</v>
      </c>
      <c r="AB2062" s="15" t="s">
        <v>143</v>
      </c>
    </row>
    <row r="2063" customFormat="false" ht="15" hidden="false" customHeight="true" outlineLevel="0" collapsed="false">
      <c r="A2063" s="15" t="s">
        <v>3842</v>
      </c>
      <c r="B2063" s="15" t="s">
        <v>3843</v>
      </c>
      <c r="C2063" s="15" t="s">
        <v>217</v>
      </c>
      <c r="D2063" s="15" t="s">
        <v>235</v>
      </c>
      <c r="E2063" s="15" t="s">
        <v>136</v>
      </c>
      <c r="F2063" s="15" t="s">
        <v>137</v>
      </c>
      <c r="G2063" s="15" t="s">
        <v>1489</v>
      </c>
      <c r="H2063" s="15" t="s">
        <v>136</v>
      </c>
      <c r="I2063" s="15" t="s">
        <v>139</v>
      </c>
      <c r="J2063" s="15" t="s">
        <v>158</v>
      </c>
      <c r="K2063" s="15" t="s">
        <v>3845</v>
      </c>
      <c r="N2063" s="15" t="n">
        <v>23</v>
      </c>
      <c r="P2063" s="15" t="n">
        <v>23</v>
      </c>
      <c r="Y2063" s="15" t="s">
        <v>156</v>
      </c>
      <c r="AB2063" s="15" t="s">
        <v>143</v>
      </c>
    </row>
    <row r="2064" customFormat="false" ht="15" hidden="false" customHeight="true" outlineLevel="0" collapsed="false">
      <c r="A2064" s="15" t="s">
        <v>3846</v>
      </c>
      <c r="B2064" s="15" t="s">
        <v>3847</v>
      </c>
      <c r="C2064" s="15" t="s">
        <v>217</v>
      </c>
      <c r="D2064" s="15" t="s">
        <v>218</v>
      </c>
      <c r="E2064" s="15" t="s">
        <v>136</v>
      </c>
      <c r="F2064" s="15" t="s">
        <v>137</v>
      </c>
      <c r="G2064" s="15" t="s">
        <v>308</v>
      </c>
      <c r="H2064" s="15" t="s">
        <v>136</v>
      </c>
      <c r="I2064" s="15" t="s">
        <v>243</v>
      </c>
      <c r="J2064" s="15" t="s">
        <v>140</v>
      </c>
      <c r="K2064" s="15" t="s">
        <v>3848</v>
      </c>
      <c r="L2064" s="15" t="n">
        <v>3</v>
      </c>
      <c r="M2064" s="15" t="n">
        <v>16</v>
      </c>
      <c r="N2064" s="15" t="n">
        <v>2</v>
      </c>
      <c r="O2064" s="15" t="n">
        <v>4</v>
      </c>
      <c r="P2064" s="15" t="n">
        <v>25</v>
      </c>
      <c r="Y2064" s="15" t="s">
        <v>142</v>
      </c>
      <c r="AB2064" s="15" t="s">
        <v>143</v>
      </c>
    </row>
    <row r="2065" customFormat="false" ht="15" hidden="false" customHeight="true" outlineLevel="0" collapsed="false">
      <c r="A2065" s="15" t="s">
        <v>3846</v>
      </c>
      <c r="B2065" s="15" t="s">
        <v>3847</v>
      </c>
      <c r="C2065" s="15" t="s">
        <v>217</v>
      </c>
      <c r="D2065" s="15" t="s">
        <v>218</v>
      </c>
      <c r="E2065" s="15" t="s">
        <v>136</v>
      </c>
      <c r="F2065" s="15" t="s">
        <v>137</v>
      </c>
      <c r="G2065" s="15" t="s">
        <v>308</v>
      </c>
      <c r="H2065" s="15" t="s">
        <v>136</v>
      </c>
      <c r="I2065" s="15" t="s">
        <v>243</v>
      </c>
      <c r="J2065" s="15" t="s">
        <v>144</v>
      </c>
      <c r="K2065" s="15" t="s">
        <v>3849</v>
      </c>
      <c r="L2065" s="15" t="n">
        <v>1</v>
      </c>
      <c r="M2065" s="15" t="n">
        <v>3</v>
      </c>
      <c r="P2065" s="15" t="n">
        <v>4</v>
      </c>
      <c r="Y2065" s="15" t="s">
        <v>142</v>
      </c>
      <c r="AB2065" s="15" t="s">
        <v>143</v>
      </c>
    </row>
    <row r="2066" customFormat="false" ht="15" hidden="false" customHeight="true" outlineLevel="0" collapsed="false">
      <c r="A2066" s="15" t="s">
        <v>3846</v>
      </c>
      <c r="B2066" s="15" t="s">
        <v>3847</v>
      </c>
      <c r="C2066" s="15" t="s">
        <v>217</v>
      </c>
      <c r="D2066" s="15" t="s">
        <v>218</v>
      </c>
      <c r="E2066" s="15" t="s">
        <v>136</v>
      </c>
      <c r="F2066" s="15" t="s">
        <v>137</v>
      </c>
      <c r="G2066" s="15" t="s">
        <v>308</v>
      </c>
      <c r="H2066" s="15" t="s">
        <v>136</v>
      </c>
      <c r="I2066" s="15" t="s">
        <v>243</v>
      </c>
      <c r="J2066" s="15" t="s">
        <v>150</v>
      </c>
      <c r="K2066" s="15" t="s">
        <v>3850</v>
      </c>
      <c r="L2066" s="15" t="n">
        <v>292</v>
      </c>
      <c r="M2066" s="15" t="n">
        <v>261</v>
      </c>
      <c r="N2066" s="15" t="n">
        <v>122</v>
      </c>
      <c r="O2066" s="15" t="n">
        <v>15</v>
      </c>
      <c r="P2066" s="15" t="n">
        <v>690</v>
      </c>
      <c r="Y2066" s="15" t="s">
        <v>142</v>
      </c>
      <c r="AB2066" s="15" t="s">
        <v>143</v>
      </c>
    </row>
    <row r="2067" customFormat="false" ht="15" hidden="false" customHeight="true" outlineLevel="0" collapsed="false">
      <c r="A2067" s="15" t="s">
        <v>3846</v>
      </c>
      <c r="B2067" s="15" t="s">
        <v>3847</v>
      </c>
      <c r="C2067" s="15" t="s">
        <v>217</v>
      </c>
      <c r="D2067" s="15" t="s">
        <v>218</v>
      </c>
      <c r="E2067" s="15" t="s">
        <v>136</v>
      </c>
      <c r="F2067" s="15" t="s">
        <v>137</v>
      </c>
      <c r="G2067" s="15" t="s">
        <v>308</v>
      </c>
      <c r="H2067" s="15" t="s">
        <v>136</v>
      </c>
      <c r="I2067" s="15" t="s">
        <v>243</v>
      </c>
      <c r="J2067" s="15" t="s">
        <v>166</v>
      </c>
      <c r="K2067" s="15" t="s">
        <v>3851</v>
      </c>
      <c r="N2067" s="15" t="n">
        <v>60</v>
      </c>
      <c r="P2067" s="15" t="n">
        <v>60</v>
      </c>
      <c r="Y2067" s="15" t="s">
        <v>142</v>
      </c>
      <c r="AB2067" s="15" t="s">
        <v>143</v>
      </c>
    </row>
    <row r="2068" customFormat="false" ht="15" hidden="false" customHeight="true" outlineLevel="0" collapsed="false">
      <c r="A2068" s="15" t="s">
        <v>3846</v>
      </c>
      <c r="B2068" s="15" t="s">
        <v>3847</v>
      </c>
      <c r="C2068" s="15" t="s">
        <v>217</v>
      </c>
      <c r="D2068" s="15" t="s">
        <v>218</v>
      </c>
      <c r="E2068" s="15" t="s">
        <v>136</v>
      </c>
      <c r="F2068" s="15" t="s">
        <v>137</v>
      </c>
      <c r="G2068" s="15" t="s">
        <v>308</v>
      </c>
      <c r="H2068" s="15" t="s">
        <v>136</v>
      </c>
      <c r="I2068" s="15" t="s">
        <v>243</v>
      </c>
      <c r="J2068" s="15" t="s">
        <v>158</v>
      </c>
      <c r="K2068" s="15" t="s">
        <v>3852</v>
      </c>
      <c r="L2068" s="15" t="n">
        <v>29</v>
      </c>
      <c r="M2068" s="15" t="n">
        <v>31</v>
      </c>
      <c r="N2068" s="15" t="n">
        <v>21</v>
      </c>
      <c r="O2068" s="15" t="n">
        <v>1</v>
      </c>
      <c r="P2068" s="15" t="n">
        <v>82</v>
      </c>
      <c r="Y2068" s="15" t="s">
        <v>142</v>
      </c>
      <c r="AB2068" s="15" t="s">
        <v>143</v>
      </c>
    </row>
    <row r="2069" customFormat="false" ht="15" hidden="false" customHeight="true" outlineLevel="0" collapsed="false">
      <c r="A2069" s="15" t="s">
        <v>3846</v>
      </c>
      <c r="B2069" s="15" t="s">
        <v>3847</v>
      </c>
      <c r="C2069" s="15" t="s">
        <v>217</v>
      </c>
      <c r="D2069" s="15" t="s">
        <v>218</v>
      </c>
      <c r="E2069" s="15" t="s">
        <v>136</v>
      </c>
      <c r="F2069" s="15" t="s">
        <v>137</v>
      </c>
      <c r="G2069" s="15" t="s">
        <v>308</v>
      </c>
      <c r="H2069" s="15" t="s">
        <v>136</v>
      </c>
      <c r="I2069" s="15" t="s">
        <v>243</v>
      </c>
      <c r="J2069" s="15" t="s">
        <v>169</v>
      </c>
      <c r="K2069" s="15" t="s">
        <v>3853</v>
      </c>
      <c r="L2069" s="15" t="n">
        <v>9</v>
      </c>
      <c r="P2069" s="15" t="n">
        <v>9</v>
      </c>
      <c r="Y2069" s="15" t="s">
        <v>142</v>
      </c>
      <c r="AB2069" s="15" t="s">
        <v>143</v>
      </c>
    </row>
    <row r="2070" customFormat="false" ht="15" hidden="false" customHeight="true" outlineLevel="0" collapsed="false">
      <c r="A2070" s="15" t="s">
        <v>3854</v>
      </c>
      <c r="B2070" s="15" t="s">
        <v>3855</v>
      </c>
      <c r="C2070" s="15" t="s">
        <v>217</v>
      </c>
      <c r="D2070" s="15" t="s">
        <v>235</v>
      </c>
      <c r="E2070" s="15" t="s">
        <v>136</v>
      </c>
      <c r="F2070" s="15" t="s">
        <v>137</v>
      </c>
      <c r="G2070" s="15" t="s">
        <v>149</v>
      </c>
      <c r="H2070" s="15" t="s">
        <v>136</v>
      </c>
      <c r="I2070" s="15" t="s">
        <v>139</v>
      </c>
      <c r="J2070" s="15" t="s">
        <v>140</v>
      </c>
      <c r="K2070" s="15" t="s">
        <v>3856</v>
      </c>
      <c r="N2070" s="15" t="n">
        <v>2</v>
      </c>
      <c r="P2070" s="15" t="n">
        <v>2</v>
      </c>
      <c r="Y2070" s="15" t="s">
        <v>142</v>
      </c>
      <c r="AB2070" s="15" t="s">
        <v>143</v>
      </c>
    </row>
    <row r="2071" customFormat="false" ht="15" hidden="false" customHeight="true" outlineLevel="0" collapsed="false">
      <c r="A2071" s="15" t="s">
        <v>3857</v>
      </c>
      <c r="B2071" s="15" t="s">
        <v>3858</v>
      </c>
      <c r="C2071" s="15" t="s">
        <v>134</v>
      </c>
      <c r="D2071" s="15" t="s">
        <v>460</v>
      </c>
      <c r="E2071" s="15" t="s">
        <v>136</v>
      </c>
      <c r="F2071" s="15" t="s">
        <v>137</v>
      </c>
      <c r="G2071" s="15" t="s">
        <v>231</v>
      </c>
      <c r="H2071" s="15" t="s">
        <v>136</v>
      </c>
      <c r="I2071" s="15" t="s">
        <v>139</v>
      </c>
      <c r="J2071" s="15" t="s">
        <v>140</v>
      </c>
      <c r="K2071" s="15" t="s">
        <v>3859</v>
      </c>
      <c r="L2071" s="15" t="n">
        <v>151</v>
      </c>
      <c r="M2071" s="15" t="n">
        <v>7</v>
      </c>
      <c r="P2071" s="15" t="n">
        <v>158</v>
      </c>
      <c r="Y2071" s="15" t="s">
        <v>156</v>
      </c>
      <c r="AB2071" s="15" t="s">
        <v>143</v>
      </c>
    </row>
    <row r="2072" customFormat="false" ht="15" hidden="false" customHeight="true" outlineLevel="0" collapsed="false">
      <c r="A2072" s="15" t="s">
        <v>3857</v>
      </c>
      <c r="B2072" s="15" t="s">
        <v>3858</v>
      </c>
      <c r="C2072" s="15" t="s">
        <v>134</v>
      </c>
      <c r="D2072" s="15" t="s">
        <v>460</v>
      </c>
      <c r="E2072" s="15" t="s">
        <v>136</v>
      </c>
      <c r="F2072" s="15" t="s">
        <v>137</v>
      </c>
      <c r="G2072" s="15" t="s">
        <v>231</v>
      </c>
      <c r="H2072" s="15" t="s">
        <v>136</v>
      </c>
      <c r="I2072" s="15" t="s">
        <v>139</v>
      </c>
      <c r="J2072" s="15" t="s">
        <v>144</v>
      </c>
      <c r="K2072" s="15" t="s">
        <v>3860</v>
      </c>
      <c r="L2072" s="15" t="n">
        <v>9</v>
      </c>
      <c r="N2072" s="15" t="n">
        <v>300</v>
      </c>
      <c r="P2072" s="15" t="n">
        <v>309</v>
      </c>
      <c r="Y2072" s="15" t="s">
        <v>156</v>
      </c>
      <c r="AB2072" s="15" t="s">
        <v>143</v>
      </c>
    </row>
    <row r="2073" customFormat="false" ht="15" hidden="false" customHeight="true" outlineLevel="0" collapsed="false">
      <c r="A2073" s="15" t="s">
        <v>3861</v>
      </c>
      <c r="B2073" s="15" t="s">
        <v>3713</v>
      </c>
      <c r="C2073" s="15" t="s">
        <v>217</v>
      </c>
      <c r="D2073" s="15" t="s">
        <v>218</v>
      </c>
      <c r="E2073" s="15" t="s">
        <v>136</v>
      </c>
      <c r="F2073" s="15" t="s">
        <v>137</v>
      </c>
      <c r="G2073" s="15" t="s">
        <v>3862</v>
      </c>
      <c r="H2073" s="15" t="s">
        <v>136</v>
      </c>
      <c r="I2073" s="15" t="s">
        <v>243</v>
      </c>
      <c r="J2073" s="15" t="s">
        <v>150</v>
      </c>
      <c r="K2073" s="15" t="s">
        <v>3863</v>
      </c>
      <c r="L2073" s="15" t="n">
        <v>206</v>
      </c>
      <c r="M2073" s="15" t="n">
        <v>56</v>
      </c>
      <c r="N2073" s="15" t="n">
        <v>9</v>
      </c>
      <c r="P2073" s="15" t="n">
        <v>271</v>
      </c>
      <c r="Y2073" s="15" t="s">
        <v>142</v>
      </c>
      <c r="AB2073" s="15" t="s">
        <v>163</v>
      </c>
      <c r="AC2073" s="15" t="n">
        <v>17</v>
      </c>
      <c r="AD2073" s="15" t="n">
        <v>0.2642064</v>
      </c>
      <c r="AE2073" s="15" t="n">
        <v>50</v>
      </c>
      <c r="AF2073" s="15" t="s">
        <v>95</v>
      </c>
    </row>
    <row r="2074" customFormat="false" ht="15" hidden="false" customHeight="true" outlineLevel="0" collapsed="false">
      <c r="A2074" s="15" t="s">
        <v>3861</v>
      </c>
      <c r="B2074" s="15" t="s">
        <v>3713</v>
      </c>
      <c r="C2074" s="15" t="s">
        <v>217</v>
      </c>
      <c r="D2074" s="15" t="s">
        <v>218</v>
      </c>
      <c r="E2074" s="15" t="s">
        <v>136</v>
      </c>
      <c r="F2074" s="15" t="s">
        <v>137</v>
      </c>
      <c r="G2074" s="15" t="s">
        <v>3862</v>
      </c>
      <c r="H2074" s="15" t="s">
        <v>136</v>
      </c>
      <c r="I2074" s="15" t="s">
        <v>243</v>
      </c>
      <c r="J2074" s="15" t="s">
        <v>166</v>
      </c>
      <c r="K2074" s="15" t="s">
        <v>3864</v>
      </c>
      <c r="L2074" s="15" t="n">
        <v>5</v>
      </c>
      <c r="P2074" s="15" t="n">
        <v>5</v>
      </c>
      <c r="Y2074" s="15" t="s">
        <v>142</v>
      </c>
      <c r="AB2074" s="15" t="s">
        <v>163</v>
      </c>
      <c r="AC2074" s="15" t="n">
        <v>17</v>
      </c>
      <c r="AD2074" s="15" t="n">
        <v>0.2642064</v>
      </c>
      <c r="AE2074" s="15" t="n">
        <v>50</v>
      </c>
      <c r="AF2074" s="15" t="s">
        <v>95</v>
      </c>
    </row>
    <row r="2075" customFormat="false" ht="15" hidden="false" customHeight="true" outlineLevel="0" collapsed="false">
      <c r="A2075" s="15" t="s">
        <v>3861</v>
      </c>
      <c r="B2075" s="15" t="s">
        <v>3713</v>
      </c>
      <c r="C2075" s="15" t="s">
        <v>217</v>
      </c>
      <c r="D2075" s="15" t="s">
        <v>218</v>
      </c>
      <c r="E2075" s="15" t="s">
        <v>136</v>
      </c>
      <c r="F2075" s="15" t="s">
        <v>137</v>
      </c>
      <c r="G2075" s="15" t="s">
        <v>3862</v>
      </c>
      <c r="H2075" s="15" t="s">
        <v>136</v>
      </c>
      <c r="I2075" s="15" t="s">
        <v>243</v>
      </c>
      <c r="J2075" s="15" t="s">
        <v>158</v>
      </c>
      <c r="K2075" s="15" t="s">
        <v>3865</v>
      </c>
      <c r="L2075" s="15" t="n">
        <v>39</v>
      </c>
      <c r="M2075" s="15" t="n">
        <v>64</v>
      </c>
      <c r="N2075" s="15" t="n">
        <v>8</v>
      </c>
      <c r="P2075" s="15" t="n">
        <v>111</v>
      </c>
      <c r="Y2075" s="15" t="s">
        <v>142</v>
      </c>
      <c r="AB2075" s="15" t="s">
        <v>163</v>
      </c>
      <c r="AC2075" s="15" t="n">
        <v>17</v>
      </c>
      <c r="AD2075" s="15" t="n">
        <v>0.2642064</v>
      </c>
      <c r="AE2075" s="15" t="n">
        <v>50</v>
      </c>
      <c r="AF2075" s="15" t="s">
        <v>95</v>
      </c>
    </row>
    <row r="2076" customFormat="false" ht="15" hidden="false" customHeight="true" outlineLevel="0" collapsed="false">
      <c r="A2076" s="15" t="s">
        <v>3861</v>
      </c>
      <c r="B2076" s="15" t="s">
        <v>3713</v>
      </c>
      <c r="C2076" s="15" t="s">
        <v>217</v>
      </c>
      <c r="D2076" s="15" t="s">
        <v>218</v>
      </c>
      <c r="E2076" s="15" t="s">
        <v>136</v>
      </c>
      <c r="F2076" s="15" t="s">
        <v>137</v>
      </c>
      <c r="G2076" s="15" t="s">
        <v>3862</v>
      </c>
      <c r="H2076" s="15" t="s">
        <v>136</v>
      </c>
      <c r="I2076" s="15" t="s">
        <v>243</v>
      </c>
      <c r="J2076" s="15" t="s">
        <v>169</v>
      </c>
      <c r="K2076" s="15" t="s">
        <v>3866</v>
      </c>
      <c r="M2076" s="15" t="n">
        <v>7</v>
      </c>
      <c r="P2076" s="15" t="n">
        <v>7</v>
      </c>
      <c r="Y2076" s="15" t="s">
        <v>142</v>
      </c>
      <c r="AB2076" s="15" t="s">
        <v>163</v>
      </c>
      <c r="AC2076" s="15" t="n">
        <v>17</v>
      </c>
      <c r="AD2076" s="15" t="n">
        <v>0.2642064</v>
      </c>
      <c r="AE2076" s="15" t="n">
        <v>50</v>
      </c>
      <c r="AF2076" s="15" t="s">
        <v>95</v>
      </c>
    </row>
    <row r="2077" customFormat="false" ht="15" hidden="false" customHeight="true" outlineLevel="0" collapsed="false">
      <c r="A2077" s="15" t="s">
        <v>3867</v>
      </c>
      <c r="B2077" s="15" t="s">
        <v>3868</v>
      </c>
      <c r="C2077" s="15" t="s">
        <v>148</v>
      </c>
      <c r="E2077" s="15" t="s">
        <v>136</v>
      </c>
      <c r="F2077" s="15" t="s">
        <v>137</v>
      </c>
      <c r="G2077" s="15" t="s">
        <v>1140</v>
      </c>
      <c r="H2077" s="15" t="s">
        <v>136</v>
      </c>
      <c r="I2077" s="15" t="s">
        <v>139</v>
      </c>
      <c r="J2077" s="15" t="s">
        <v>150</v>
      </c>
      <c r="K2077" s="15" t="s">
        <v>3869</v>
      </c>
      <c r="N2077" s="15" t="n">
        <v>7</v>
      </c>
      <c r="O2077" s="15" t="n">
        <v>2</v>
      </c>
      <c r="P2077" s="15" t="n">
        <v>9</v>
      </c>
      <c r="Y2077" s="15" t="s">
        <v>156</v>
      </c>
      <c r="AB2077" s="15" t="s">
        <v>143</v>
      </c>
    </row>
    <row r="2078" customFormat="false" ht="15" hidden="false" customHeight="true" outlineLevel="0" collapsed="false">
      <c r="A2078" s="15" t="s">
        <v>3870</v>
      </c>
      <c r="B2078" s="15" t="s">
        <v>3871</v>
      </c>
      <c r="C2078" s="15" t="s">
        <v>148</v>
      </c>
      <c r="E2078" s="15" t="s">
        <v>136</v>
      </c>
      <c r="F2078" s="15" t="s">
        <v>137</v>
      </c>
      <c r="G2078" s="15" t="s">
        <v>3872</v>
      </c>
      <c r="H2078" s="15" t="s">
        <v>136</v>
      </c>
      <c r="I2078" s="15" t="s">
        <v>139</v>
      </c>
      <c r="J2078" s="15" t="s">
        <v>140</v>
      </c>
      <c r="K2078" s="15" t="s">
        <v>3873</v>
      </c>
      <c r="O2078" s="15" t="n">
        <v>2</v>
      </c>
      <c r="P2078" s="15" t="n">
        <v>2</v>
      </c>
      <c r="Y2078" s="15" t="s">
        <v>142</v>
      </c>
      <c r="AB2078" s="15" t="s">
        <v>143</v>
      </c>
    </row>
    <row r="2079" customFormat="false" ht="15" hidden="false" customHeight="true" outlineLevel="0" collapsed="false">
      <c r="A2079" s="15" t="s">
        <v>3870</v>
      </c>
      <c r="B2079" s="15" t="s">
        <v>3871</v>
      </c>
      <c r="C2079" s="15" t="s">
        <v>148</v>
      </c>
      <c r="E2079" s="15" t="s">
        <v>136</v>
      </c>
      <c r="F2079" s="15" t="s">
        <v>137</v>
      </c>
      <c r="G2079" s="15" t="s">
        <v>3872</v>
      </c>
      <c r="H2079" s="15" t="s">
        <v>136</v>
      </c>
      <c r="I2079" s="15" t="s">
        <v>139</v>
      </c>
      <c r="J2079" s="15" t="s">
        <v>150</v>
      </c>
      <c r="K2079" s="15" t="s">
        <v>3874</v>
      </c>
      <c r="O2079" s="15" t="n">
        <v>1</v>
      </c>
      <c r="P2079" s="15" t="n">
        <v>1</v>
      </c>
      <c r="Y2079" s="15" t="s">
        <v>142</v>
      </c>
      <c r="AB2079" s="15" t="s">
        <v>143</v>
      </c>
    </row>
    <row r="2080" customFormat="false" ht="15" hidden="false" customHeight="true" outlineLevel="0" collapsed="false">
      <c r="A2080" s="15" t="s">
        <v>3875</v>
      </c>
      <c r="B2080" s="15" t="s">
        <v>3876</v>
      </c>
      <c r="C2080" s="15" t="s">
        <v>148</v>
      </c>
      <c r="E2080" s="15" t="s">
        <v>136</v>
      </c>
      <c r="F2080" s="15" t="s">
        <v>137</v>
      </c>
      <c r="G2080" s="15" t="s">
        <v>275</v>
      </c>
      <c r="H2080" s="15" t="s">
        <v>136</v>
      </c>
      <c r="I2080" s="15" t="s">
        <v>139</v>
      </c>
      <c r="J2080" s="15" t="s">
        <v>150</v>
      </c>
      <c r="K2080" s="15" t="s">
        <v>3877</v>
      </c>
      <c r="L2080" s="15" t="n">
        <v>14</v>
      </c>
      <c r="P2080" s="15" t="n">
        <v>14</v>
      </c>
      <c r="Y2080" s="15" t="s">
        <v>142</v>
      </c>
      <c r="AB2080" s="15" t="s">
        <v>143</v>
      </c>
    </row>
    <row r="2081" customFormat="false" ht="15" hidden="false" customHeight="true" outlineLevel="0" collapsed="false">
      <c r="A2081" s="15" t="s">
        <v>3878</v>
      </c>
      <c r="B2081" s="15" t="s">
        <v>3879</v>
      </c>
      <c r="C2081" s="15" t="s">
        <v>148</v>
      </c>
      <c r="E2081" s="15" t="s">
        <v>136</v>
      </c>
      <c r="F2081" s="15" t="s">
        <v>137</v>
      </c>
      <c r="G2081" s="15" t="s">
        <v>231</v>
      </c>
      <c r="H2081" s="15" t="s">
        <v>136</v>
      </c>
      <c r="I2081" s="15" t="s">
        <v>139</v>
      </c>
      <c r="J2081" s="15" t="s">
        <v>150</v>
      </c>
      <c r="K2081" s="15" t="s">
        <v>3880</v>
      </c>
      <c r="N2081" s="15" t="n">
        <v>1</v>
      </c>
      <c r="P2081" s="15" t="n">
        <v>1</v>
      </c>
      <c r="Y2081" s="15" t="s">
        <v>156</v>
      </c>
      <c r="AB2081" s="15" t="s">
        <v>143</v>
      </c>
    </row>
    <row r="2082" customFormat="false" ht="15" hidden="false" customHeight="true" outlineLevel="0" collapsed="false">
      <c r="A2082" s="15" t="s">
        <v>3881</v>
      </c>
      <c r="B2082" s="15" t="s">
        <v>3882</v>
      </c>
      <c r="C2082" s="15" t="s">
        <v>217</v>
      </c>
      <c r="D2082" s="15" t="s">
        <v>218</v>
      </c>
      <c r="E2082" s="15" t="s">
        <v>136</v>
      </c>
      <c r="F2082" s="15" t="s">
        <v>137</v>
      </c>
      <c r="G2082" s="15" t="s">
        <v>231</v>
      </c>
      <c r="H2082" s="15" t="s">
        <v>136</v>
      </c>
      <c r="I2082" s="15" t="s">
        <v>243</v>
      </c>
      <c r="J2082" s="15" t="s">
        <v>140</v>
      </c>
      <c r="K2082" s="15" t="s">
        <v>3883</v>
      </c>
      <c r="L2082" s="15" t="n">
        <v>74</v>
      </c>
      <c r="M2082" s="15" t="n">
        <v>62</v>
      </c>
      <c r="N2082" s="15" t="n">
        <v>22</v>
      </c>
      <c r="O2082" s="15" t="n">
        <v>31</v>
      </c>
      <c r="P2082" s="15" t="n">
        <v>189</v>
      </c>
      <c r="Y2082" s="15" t="s">
        <v>156</v>
      </c>
      <c r="Z2082" s="15" t="n">
        <v>1</v>
      </c>
      <c r="AA2082" s="15" t="s">
        <v>277</v>
      </c>
      <c r="AB2082" s="15" t="s">
        <v>143</v>
      </c>
    </row>
    <row r="2083" customFormat="false" ht="15" hidden="false" customHeight="true" outlineLevel="0" collapsed="false">
      <c r="A2083" s="15" t="s">
        <v>3881</v>
      </c>
      <c r="B2083" s="15" t="s">
        <v>3882</v>
      </c>
      <c r="C2083" s="15" t="s">
        <v>217</v>
      </c>
      <c r="D2083" s="15" t="s">
        <v>218</v>
      </c>
      <c r="E2083" s="15" t="s">
        <v>136</v>
      </c>
      <c r="F2083" s="15" t="s">
        <v>137</v>
      </c>
      <c r="G2083" s="15" t="s">
        <v>231</v>
      </c>
      <c r="H2083" s="15" t="s">
        <v>136</v>
      </c>
      <c r="I2083" s="15" t="s">
        <v>243</v>
      </c>
      <c r="J2083" s="15" t="s">
        <v>144</v>
      </c>
      <c r="K2083" s="15" t="s">
        <v>3884</v>
      </c>
      <c r="L2083" s="15" t="n">
        <v>8</v>
      </c>
      <c r="M2083" s="15" t="n">
        <v>6</v>
      </c>
      <c r="N2083" s="15" t="n">
        <v>5</v>
      </c>
      <c r="P2083" s="15" t="n">
        <v>19</v>
      </c>
      <c r="Y2083" s="15" t="s">
        <v>156</v>
      </c>
      <c r="Z2083" s="15" t="n">
        <v>1</v>
      </c>
      <c r="AA2083" s="15" t="s">
        <v>277</v>
      </c>
      <c r="AB2083" s="15" t="s">
        <v>143</v>
      </c>
    </row>
    <row r="2084" customFormat="false" ht="15" hidden="false" customHeight="true" outlineLevel="0" collapsed="false">
      <c r="A2084" s="15" t="s">
        <v>3881</v>
      </c>
      <c r="B2084" s="15" t="s">
        <v>3882</v>
      </c>
      <c r="C2084" s="15" t="s">
        <v>217</v>
      </c>
      <c r="D2084" s="15" t="s">
        <v>218</v>
      </c>
      <c r="E2084" s="15" t="s">
        <v>136</v>
      </c>
      <c r="F2084" s="15" t="s">
        <v>137</v>
      </c>
      <c r="G2084" s="15" t="s">
        <v>231</v>
      </c>
      <c r="H2084" s="15" t="s">
        <v>136</v>
      </c>
      <c r="I2084" s="15" t="s">
        <v>243</v>
      </c>
      <c r="J2084" s="15" t="s">
        <v>150</v>
      </c>
      <c r="K2084" s="15" t="s">
        <v>3885</v>
      </c>
      <c r="L2084" s="15" t="n">
        <v>249</v>
      </c>
      <c r="M2084" s="15" t="n">
        <v>109</v>
      </c>
      <c r="N2084" s="15" t="n">
        <v>63</v>
      </c>
      <c r="O2084" s="15" t="n">
        <v>56</v>
      </c>
      <c r="P2084" s="15" t="n">
        <v>477</v>
      </c>
      <c r="Y2084" s="15" t="s">
        <v>156</v>
      </c>
      <c r="Z2084" s="15" t="n">
        <v>1</v>
      </c>
      <c r="AA2084" s="15" t="s">
        <v>277</v>
      </c>
      <c r="AB2084" s="15" t="s">
        <v>143</v>
      </c>
    </row>
    <row r="2085" customFormat="false" ht="15" hidden="false" customHeight="true" outlineLevel="0" collapsed="false">
      <c r="A2085" s="15" t="s">
        <v>3881</v>
      </c>
      <c r="B2085" s="15" t="s">
        <v>3882</v>
      </c>
      <c r="C2085" s="15" t="s">
        <v>217</v>
      </c>
      <c r="D2085" s="15" t="s">
        <v>218</v>
      </c>
      <c r="E2085" s="15" t="s">
        <v>136</v>
      </c>
      <c r="F2085" s="15" t="s">
        <v>137</v>
      </c>
      <c r="G2085" s="15" t="s">
        <v>231</v>
      </c>
      <c r="H2085" s="15" t="s">
        <v>136</v>
      </c>
      <c r="I2085" s="15" t="s">
        <v>243</v>
      </c>
      <c r="J2085" s="15" t="s">
        <v>158</v>
      </c>
      <c r="K2085" s="15" t="s">
        <v>3886</v>
      </c>
      <c r="L2085" s="15" t="n">
        <v>56</v>
      </c>
      <c r="M2085" s="15" t="n">
        <v>38</v>
      </c>
      <c r="N2085" s="15" t="n">
        <v>48</v>
      </c>
      <c r="O2085" s="15" t="n">
        <v>3</v>
      </c>
      <c r="P2085" s="15" t="n">
        <v>145</v>
      </c>
      <c r="Y2085" s="15" t="s">
        <v>156</v>
      </c>
      <c r="Z2085" s="15" t="n">
        <v>1</v>
      </c>
      <c r="AA2085" s="15" t="s">
        <v>277</v>
      </c>
      <c r="AB2085" s="15" t="s">
        <v>143</v>
      </c>
    </row>
    <row r="2086" customFormat="false" ht="15" hidden="false" customHeight="true" outlineLevel="0" collapsed="false">
      <c r="A2086" s="15" t="s">
        <v>3881</v>
      </c>
      <c r="B2086" s="15" t="s">
        <v>3882</v>
      </c>
      <c r="C2086" s="15" t="s">
        <v>217</v>
      </c>
      <c r="D2086" s="15" t="s">
        <v>218</v>
      </c>
      <c r="E2086" s="15" t="s">
        <v>136</v>
      </c>
      <c r="F2086" s="15" t="s">
        <v>137</v>
      </c>
      <c r="G2086" s="15" t="s">
        <v>231</v>
      </c>
      <c r="H2086" s="15" t="s">
        <v>136</v>
      </c>
      <c r="I2086" s="15" t="s">
        <v>243</v>
      </c>
      <c r="J2086" s="15" t="s">
        <v>169</v>
      </c>
      <c r="K2086" s="15" t="s">
        <v>3887</v>
      </c>
      <c r="L2086" s="15" t="n">
        <v>1</v>
      </c>
      <c r="M2086" s="15" t="n">
        <v>5</v>
      </c>
      <c r="N2086" s="15" t="n">
        <v>2</v>
      </c>
      <c r="P2086" s="15" t="n">
        <v>8</v>
      </c>
      <c r="Y2086" s="15" t="s">
        <v>156</v>
      </c>
      <c r="Z2086" s="15" t="n">
        <v>1</v>
      </c>
      <c r="AA2086" s="15" t="s">
        <v>277</v>
      </c>
      <c r="AB2086" s="15" t="s">
        <v>143</v>
      </c>
    </row>
    <row r="2087" customFormat="false" ht="15" hidden="false" customHeight="true" outlineLevel="0" collapsed="false">
      <c r="A2087" s="15" t="s">
        <v>3888</v>
      </c>
      <c r="B2087" s="15" t="s">
        <v>3889</v>
      </c>
      <c r="C2087" s="15" t="s">
        <v>148</v>
      </c>
      <c r="E2087" s="15" t="s">
        <v>136</v>
      </c>
      <c r="F2087" s="15" t="s">
        <v>137</v>
      </c>
      <c r="G2087" s="15" t="s">
        <v>275</v>
      </c>
      <c r="H2087" s="15" t="s">
        <v>136</v>
      </c>
      <c r="I2087" s="15" t="s">
        <v>139</v>
      </c>
      <c r="J2087" s="15" t="s">
        <v>150</v>
      </c>
      <c r="K2087" s="15" t="s">
        <v>3890</v>
      </c>
      <c r="M2087" s="15" t="n">
        <v>1</v>
      </c>
      <c r="P2087" s="15" t="n">
        <v>1</v>
      </c>
      <c r="Y2087" s="15" t="s">
        <v>142</v>
      </c>
      <c r="AB2087" s="15" t="s">
        <v>143</v>
      </c>
    </row>
    <row r="2088" customFormat="false" ht="15" hidden="false" customHeight="true" outlineLevel="0" collapsed="false">
      <c r="A2088" s="15" t="s">
        <v>3891</v>
      </c>
      <c r="B2088" s="15" t="s">
        <v>3892</v>
      </c>
      <c r="C2088" s="15" t="s">
        <v>217</v>
      </c>
      <c r="D2088" s="15" t="s">
        <v>235</v>
      </c>
      <c r="E2088" s="15" t="s">
        <v>136</v>
      </c>
      <c r="F2088" s="15" t="s">
        <v>137</v>
      </c>
      <c r="G2088" s="15" t="s">
        <v>219</v>
      </c>
      <c r="H2088" s="15" t="s">
        <v>136</v>
      </c>
      <c r="I2088" s="15" t="s">
        <v>139</v>
      </c>
      <c r="J2088" s="15" t="s">
        <v>150</v>
      </c>
      <c r="K2088" s="15" t="s">
        <v>3893</v>
      </c>
      <c r="L2088" s="15" t="n">
        <v>52</v>
      </c>
      <c r="M2088" s="15" t="n">
        <v>9</v>
      </c>
      <c r="N2088" s="15" t="n">
        <v>23</v>
      </c>
      <c r="P2088" s="15" t="n">
        <v>84</v>
      </c>
      <c r="Y2088" s="15" t="s">
        <v>142</v>
      </c>
      <c r="AB2088" s="15" t="s">
        <v>143</v>
      </c>
    </row>
    <row r="2089" customFormat="false" ht="15" hidden="false" customHeight="true" outlineLevel="0" collapsed="false">
      <c r="A2089" s="15" t="s">
        <v>3891</v>
      </c>
      <c r="B2089" s="15" t="s">
        <v>3892</v>
      </c>
      <c r="C2089" s="15" t="s">
        <v>217</v>
      </c>
      <c r="D2089" s="15" t="s">
        <v>235</v>
      </c>
      <c r="E2089" s="15" t="s">
        <v>136</v>
      </c>
      <c r="F2089" s="15" t="s">
        <v>137</v>
      </c>
      <c r="G2089" s="15" t="s">
        <v>219</v>
      </c>
      <c r="H2089" s="15" t="s">
        <v>136</v>
      </c>
      <c r="I2089" s="15" t="s">
        <v>139</v>
      </c>
      <c r="J2089" s="15" t="s">
        <v>158</v>
      </c>
      <c r="K2089" s="15" t="s">
        <v>3894</v>
      </c>
      <c r="L2089" s="15" t="n">
        <v>2</v>
      </c>
      <c r="O2089" s="15" t="n">
        <v>1</v>
      </c>
      <c r="P2089" s="15" t="n">
        <v>3</v>
      </c>
      <c r="Y2089" s="15" t="s">
        <v>142</v>
      </c>
      <c r="AB2089" s="15" t="s">
        <v>143</v>
      </c>
    </row>
    <row r="2090" customFormat="false" ht="15" hidden="false" customHeight="true" outlineLevel="0" collapsed="false">
      <c r="A2090" s="15" t="s">
        <v>3895</v>
      </c>
      <c r="B2090" s="15" t="s">
        <v>3896</v>
      </c>
      <c r="C2090" s="15" t="s">
        <v>217</v>
      </c>
      <c r="D2090" s="15" t="s">
        <v>235</v>
      </c>
      <c r="E2090" s="15" t="s">
        <v>136</v>
      </c>
      <c r="F2090" s="15" t="s">
        <v>137</v>
      </c>
      <c r="G2090" s="15" t="s">
        <v>219</v>
      </c>
      <c r="H2090" s="15" t="s">
        <v>136</v>
      </c>
      <c r="I2090" s="15" t="s">
        <v>139</v>
      </c>
      <c r="J2090" s="15" t="s">
        <v>150</v>
      </c>
      <c r="K2090" s="15" t="s">
        <v>3897</v>
      </c>
      <c r="L2090" s="15" t="n">
        <v>7</v>
      </c>
      <c r="M2090" s="15" t="n">
        <v>4</v>
      </c>
      <c r="P2090" s="15" t="n">
        <v>11</v>
      </c>
      <c r="Y2090" s="15" t="s">
        <v>142</v>
      </c>
      <c r="AB2090" s="15" t="s">
        <v>143</v>
      </c>
    </row>
    <row r="2091" customFormat="false" ht="15" hidden="false" customHeight="true" outlineLevel="0" collapsed="false">
      <c r="A2091" s="15" t="s">
        <v>3895</v>
      </c>
      <c r="B2091" s="15" t="s">
        <v>3896</v>
      </c>
      <c r="C2091" s="15" t="s">
        <v>217</v>
      </c>
      <c r="D2091" s="15" t="s">
        <v>235</v>
      </c>
      <c r="E2091" s="15" t="s">
        <v>136</v>
      </c>
      <c r="F2091" s="15" t="s">
        <v>137</v>
      </c>
      <c r="G2091" s="15" t="s">
        <v>219</v>
      </c>
      <c r="H2091" s="15" t="s">
        <v>136</v>
      </c>
      <c r="I2091" s="15" t="s">
        <v>139</v>
      </c>
      <c r="J2091" s="15" t="s">
        <v>158</v>
      </c>
      <c r="K2091" s="15" t="s">
        <v>3898</v>
      </c>
      <c r="L2091" s="15" t="n">
        <v>13</v>
      </c>
      <c r="M2091" s="15" t="n">
        <v>20</v>
      </c>
      <c r="N2091" s="15" t="n">
        <v>2</v>
      </c>
      <c r="P2091" s="15" t="n">
        <v>35</v>
      </c>
      <c r="Y2091" s="15" t="s">
        <v>142</v>
      </c>
      <c r="AB2091" s="15" t="s">
        <v>143</v>
      </c>
    </row>
    <row r="2092" customFormat="false" ht="15" hidden="false" customHeight="true" outlineLevel="0" collapsed="false">
      <c r="A2092" s="15" t="s">
        <v>3899</v>
      </c>
      <c r="B2092" s="15" t="s">
        <v>3900</v>
      </c>
      <c r="C2092" s="15" t="s">
        <v>217</v>
      </c>
      <c r="D2092" s="15" t="s">
        <v>218</v>
      </c>
      <c r="E2092" s="15" t="s">
        <v>136</v>
      </c>
      <c r="F2092" s="15" t="s">
        <v>137</v>
      </c>
      <c r="G2092" s="15" t="s">
        <v>219</v>
      </c>
      <c r="H2092" s="15" t="s">
        <v>136</v>
      </c>
      <c r="I2092" s="15" t="s">
        <v>243</v>
      </c>
      <c r="J2092" s="15" t="s">
        <v>140</v>
      </c>
      <c r="K2092" s="15" t="s">
        <v>3901</v>
      </c>
      <c r="L2092" s="15" t="n">
        <v>48</v>
      </c>
      <c r="M2092" s="15" t="n">
        <v>10</v>
      </c>
      <c r="N2092" s="15" t="n">
        <v>5</v>
      </c>
      <c r="O2092" s="15" t="n">
        <v>12</v>
      </c>
      <c r="P2092" s="15" t="n">
        <v>75</v>
      </c>
      <c r="Y2092" s="15" t="s">
        <v>142</v>
      </c>
      <c r="AB2092" s="15" t="s">
        <v>143</v>
      </c>
    </row>
    <row r="2093" customFormat="false" ht="15" hidden="false" customHeight="true" outlineLevel="0" collapsed="false">
      <c r="A2093" s="15" t="s">
        <v>3899</v>
      </c>
      <c r="B2093" s="15" t="s">
        <v>3900</v>
      </c>
      <c r="C2093" s="15" t="s">
        <v>217</v>
      </c>
      <c r="D2093" s="15" t="s">
        <v>218</v>
      </c>
      <c r="E2093" s="15" t="s">
        <v>136</v>
      </c>
      <c r="F2093" s="15" t="s">
        <v>137</v>
      </c>
      <c r="G2093" s="15" t="s">
        <v>219</v>
      </c>
      <c r="H2093" s="15" t="s">
        <v>136</v>
      </c>
      <c r="I2093" s="15" t="s">
        <v>243</v>
      </c>
      <c r="J2093" s="15" t="s">
        <v>150</v>
      </c>
      <c r="K2093" s="15" t="s">
        <v>3902</v>
      </c>
      <c r="L2093" s="15" t="n">
        <v>86</v>
      </c>
      <c r="M2093" s="15" t="n">
        <v>25</v>
      </c>
      <c r="N2093" s="15" t="n">
        <v>30</v>
      </c>
      <c r="O2093" s="15" t="n">
        <v>28</v>
      </c>
      <c r="P2093" s="15" t="n">
        <v>169</v>
      </c>
      <c r="Y2093" s="15" t="s">
        <v>142</v>
      </c>
      <c r="AB2093" s="15" t="s">
        <v>143</v>
      </c>
    </row>
    <row r="2094" customFormat="false" ht="15" hidden="false" customHeight="true" outlineLevel="0" collapsed="false">
      <c r="A2094" s="15" t="s">
        <v>3899</v>
      </c>
      <c r="B2094" s="15" t="s">
        <v>3900</v>
      </c>
      <c r="C2094" s="15" t="s">
        <v>217</v>
      </c>
      <c r="D2094" s="15" t="s">
        <v>218</v>
      </c>
      <c r="E2094" s="15" t="s">
        <v>136</v>
      </c>
      <c r="F2094" s="15" t="s">
        <v>137</v>
      </c>
      <c r="G2094" s="15" t="s">
        <v>219</v>
      </c>
      <c r="H2094" s="15" t="s">
        <v>136</v>
      </c>
      <c r="I2094" s="15" t="s">
        <v>243</v>
      </c>
      <c r="J2094" s="15" t="s">
        <v>166</v>
      </c>
      <c r="K2094" s="15" t="s">
        <v>3903</v>
      </c>
      <c r="L2094" s="15" t="n">
        <v>1</v>
      </c>
      <c r="P2094" s="15" t="n">
        <v>1</v>
      </c>
      <c r="Y2094" s="15" t="s">
        <v>142</v>
      </c>
      <c r="AB2094" s="15" t="s">
        <v>143</v>
      </c>
    </row>
    <row r="2095" customFormat="false" ht="15" hidden="false" customHeight="true" outlineLevel="0" collapsed="false">
      <c r="A2095" s="15" t="s">
        <v>3899</v>
      </c>
      <c r="B2095" s="15" t="s">
        <v>3900</v>
      </c>
      <c r="C2095" s="15" t="s">
        <v>217</v>
      </c>
      <c r="D2095" s="15" t="s">
        <v>218</v>
      </c>
      <c r="E2095" s="15" t="s">
        <v>136</v>
      </c>
      <c r="F2095" s="15" t="s">
        <v>137</v>
      </c>
      <c r="G2095" s="15" t="s">
        <v>219</v>
      </c>
      <c r="H2095" s="15" t="s">
        <v>136</v>
      </c>
      <c r="I2095" s="15" t="s">
        <v>243</v>
      </c>
      <c r="J2095" s="15" t="s">
        <v>158</v>
      </c>
      <c r="K2095" s="15" t="s">
        <v>3904</v>
      </c>
      <c r="L2095" s="15" t="n">
        <v>27</v>
      </c>
      <c r="M2095" s="15" t="n">
        <v>63</v>
      </c>
      <c r="N2095" s="15" t="n">
        <v>9</v>
      </c>
      <c r="O2095" s="15" t="n">
        <v>6</v>
      </c>
      <c r="P2095" s="15" t="n">
        <v>105</v>
      </c>
      <c r="Y2095" s="15" t="s">
        <v>142</v>
      </c>
      <c r="AB2095" s="15" t="s">
        <v>143</v>
      </c>
    </row>
    <row r="2096" customFormat="false" ht="15" hidden="false" customHeight="true" outlineLevel="0" collapsed="false">
      <c r="A2096" s="15" t="s">
        <v>3905</v>
      </c>
      <c r="B2096" s="15" t="s">
        <v>3906</v>
      </c>
      <c r="C2096" s="15" t="s">
        <v>217</v>
      </c>
      <c r="D2096" s="15" t="s">
        <v>218</v>
      </c>
      <c r="E2096" s="15" t="s">
        <v>136</v>
      </c>
      <c r="F2096" s="15" t="s">
        <v>137</v>
      </c>
      <c r="G2096" s="15" t="s">
        <v>219</v>
      </c>
      <c r="H2096" s="15" t="s">
        <v>136</v>
      </c>
      <c r="I2096" s="15" t="s">
        <v>243</v>
      </c>
      <c r="J2096" s="15" t="s">
        <v>140</v>
      </c>
      <c r="K2096" s="15" t="s">
        <v>3907</v>
      </c>
      <c r="N2096" s="15" t="n">
        <v>4</v>
      </c>
      <c r="P2096" s="15" t="n">
        <v>4</v>
      </c>
      <c r="Y2096" s="15" t="s">
        <v>142</v>
      </c>
      <c r="AB2096" s="15" t="s">
        <v>143</v>
      </c>
    </row>
    <row r="2097" customFormat="false" ht="15" hidden="false" customHeight="true" outlineLevel="0" collapsed="false">
      <c r="A2097" s="15" t="s">
        <v>3905</v>
      </c>
      <c r="B2097" s="15" t="s">
        <v>3906</v>
      </c>
      <c r="C2097" s="15" t="s">
        <v>217</v>
      </c>
      <c r="D2097" s="15" t="s">
        <v>218</v>
      </c>
      <c r="E2097" s="15" t="s">
        <v>136</v>
      </c>
      <c r="F2097" s="15" t="s">
        <v>137</v>
      </c>
      <c r="G2097" s="15" t="s">
        <v>219</v>
      </c>
      <c r="H2097" s="15" t="s">
        <v>136</v>
      </c>
      <c r="I2097" s="15" t="s">
        <v>243</v>
      </c>
      <c r="J2097" s="15" t="s">
        <v>150</v>
      </c>
      <c r="K2097" s="15" t="s">
        <v>3908</v>
      </c>
      <c r="L2097" s="15" t="n">
        <v>39</v>
      </c>
      <c r="M2097" s="15" t="n">
        <v>49</v>
      </c>
      <c r="N2097" s="15" t="n">
        <v>36</v>
      </c>
      <c r="O2097" s="15" t="n">
        <v>48</v>
      </c>
      <c r="P2097" s="15" t="n">
        <v>172</v>
      </c>
      <c r="Y2097" s="15" t="s">
        <v>142</v>
      </c>
      <c r="AB2097" s="15" t="s">
        <v>143</v>
      </c>
    </row>
    <row r="2098" customFormat="false" ht="15" hidden="false" customHeight="true" outlineLevel="0" collapsed="false">
      <c r="A2098" s="15" t="s">
        <v>3905</v>
      </c>
      <c r="B2098" s="15" t="s">
        <v>3906</v>
      </c>
      <c r="C2098" s="15" t="s">
        <v>217</v>
      </c>
      <c r="D2098" s="15" t="s">
        <v>218</v>
      </c>
      <c r="E2098" s="15" t="s">
        <v>136</v>
      </c>
      <c r="F2098" s="15" t="s">
        <v>137</v>
      </c>
      <c r="G2098" s="15" t="s">
        <v>219</v>
      </c>
      <c r="H2098" s="15" t="s">
        <v>136</v>
      </c>
      <c r="I2098" s="15" t="s">
        <v>243</v>
      </c>
      <c r="J2098" s="15" t="s">
        <v>166</v>
      </c>
      <c r="K2098" s="15" t="s">
        <v>3909</v>
      </c>
      <c r="N2098" s="15" t="n">
        <v>1</v>
      </c>
      <c r="P2098" s="15" t="n">
        <v>1</v>
      </c>
      <c r="Y2098" s="15" t="s">
        <v>142</v>
      </c>
      <c r="AB2098" s="15" t="s">
        <v>143</v>
      </c>
    </row>
    <row r="2099" customFormat="false" ht="15" hidden="false" customHeight="true" outlineLevel="0" collapsed="false">
      <c r="A2099" s="15" t="s">
        <v>3905</v>
      </c>
      <c r="B2099" s="15" t="s">
        <v>3906</v>
      </c>
      <c r="C2099" s="15" t="s">
        <v>217</v>
      </c>
      <c r="D2099" s="15" t="s">
        <v>218</v>
      </c>
      <c r="E2099" s="15" t="s">
        <v>136</v>
      </c>
      <c r="F2099" s="15" t="s">
        <v>137</v>
      </c>
      <c r="G2099" s="15" t="s">
        <v>219</v>
      </c>
      <c r="H2099" s="15" t="s">
        <v>136</v>
      </c>
      <c r="I2099" s="15" t="s">
        <v>243</v>
      </c>
      <c r="J2099" s="15" t="s">
        <v>158</v>
      </c>
      <c r="K2099" s="15" t="s">
        <v>3910</v>
      </c>
      <c r="L2099" s="15" t="n">
        <v>4</v>
      </c>
      <c r="M2099" s="15" t="n">
        <v>13</v>
      </c>
      <c r="N2099" s="15" t="n">
        <v>9</v>
      </c>
      <c r="P2099" s="15" t="n">
        <v>26</v>
      </c>
      <c r="Y2099" s="15" t="s">
        <v>142</v>
      </c>
      <c r="AB2099" s="15" t="s">
        <v>143</v>
      </c>
    </row>
    <row r="2100" customFormat="false" ht="15" hidden="false" customHeight="true" outlineLevel="0" collapsed="false">
      <c r="A2100" s="15" t="s">
        <v>3911</v>
      </c>
      <c r="B2100" s="15" t="s">
        <v>3912</v>
      </c>
      <c r="C2100" s="15" t="s">
        <v>217</v>
      </c>
      <c r="D2100" s="15" t="s">
        <v>235</v>
      </c>
      <c r="E2100" s="15" t="s">
        <v>136</v>
      </c>
      <c r="F2100" s="15" t="s">
        <v>137</v>
      </c>
      <c r="G2100" s="15" t="s">
        <v>219</v>
      </c>
      <c r="H2100" s="15" t="s">
        <v>136</v>
      </c>
      <c r="I2100" s="15" t="s">
        <v>139</v>
      </c>
      <c r="J2100" s="15" t="s">
        <v>140</v>
      </c>
      <c r="K2100" s="15" t="s">
        <v>3913</v>
      </c>
      <c r="M2100" s="15" t="n">
        <v>21</v>
      </c>
      <c r="P2100" s="15" t="n">
        <v>21</v>
      </c>
      <c r="Y2100" s="15" t="s">
        <v>142</v>
      </c>
      <c r="AB2100" s="15" t="s">
        <v>143</v>
      </c>
    </row>
    <row r="2101" customFormat="false" ht="15" hidden="false" customHeight="true" outlineLevel="0" collapsed="false">
      <c r="A2101" s="15" t="s">
        <v>3911</v>
      </c>
      <c r="B2101" s="15" t="s">
        <v>3912</v>
      </c>
      <c r="C2101" s="15" t="s">
        <v>217</v>
      </c>
      <c r="D2101" s="15" t="s">
        <v>235</v>
      </c>
      <c r="E2101" s="15" t="s">
        <v>136</v>
      </c>
      <c r="F2101" s="15" t="s">
        <v>137</v>
      </c>
      <c r="G2101" s="15" t="s">
        <v>219</v>
      </c>
      <c r="H2101" s="15" t="s">
        <v>136</v>
      </c>
      <c r="I2101" s="15" t="s">
        <v>139</v>
      </c>
      <c r="J2101" s="15" t="s">
        <v>150</v>
      </c>
      <c r="K2101" s="15" t="s">
        <v>3914</v>
      </c>
      <c r="M2101" s="15" t="n">
        <v>82</v>
      </c>
      <c r="N2101" s="15" t="n">
        <v>2</v>
      </c>
      <c r="O2101" s="15" t="n">
        <v>20</v>
      </c>
      <c r="P2101" s="15" t="n">
        <v>104</v>
      </c>
      <c r="Y2101" s="15" t="s">
        <v>142</v>
      </c>
      <c r="AB2101" s="15" t="s">
        <v>143</v>
      </c>
    </row>
    <row r="2102" customFormat="false" ht="15" hidden="false" customHeight="true" outlineLevel="0" collapsed="false">
      <c r="A2102" s="15" t="s">
        <v>3911</v>
      </c>
      <c r="B2102" s="15" t="s">
        <v>3912</v>
      </c>
      <c r="C2102" s="15" t="s">
        <v>217</v>
      </c>
      <c r="D2102" s="15" t="s">
        <v>235</v>
      </c>
      <c r="E2102" s="15" t="s">
        <v>136</v>
      </c>
      <c r="F2102" s="15" t="s">
        <v>137</v>
      </c>
      <c r="G2102" s="15" t="s">
        <v>219</v>
      </c>
      <c r="H2102" s="15" t="s">
        <v>136</v>
      </c>
      <c r="I2102" s="15" t="s">
        <v>139</v>
      </c>
      <c r="J2102" s="15" t="s">
        <v>166</v>
      </c>
      <c r="K2102" s="15" t="s">
        <v>3915</v>
      </c>
      <c r="M2102" s="15" t="n">
        <v>6</v>
      </c>
      <c r="P2102" s="15" t="n">
        <v>6</v>
      </c>
      <c r="Y2102" s="15" t="s">
        <v>142</v>
      </c>
      <c r="AB2102" s="15" t="s">
        <v>143</v>
      </c>
    </row>
    <row r="2103" customFormat="false" ht="15" hidden="false" customHeight="true" outlineLevel="0" collapsed="false">
      <c r="A2103" s="15" t="s">
        <v>3911</v>
      </c>
      <c r="B2103" s="15" t="s">
        <v>3912</v>
      </c>
      <c r="C2103" s="15" t="s">
        <v>217</v>
      </c>
      <c r="D2103" s="15" t="s">
        <v>235</v>
      </c>
      <c r="E2103" s="15" t="s">
        <v>136</v>
      </c>
      <c r="F2103" s="15" t="s">
        <v>137</v>
      </c>
      <c r="G2103" s="15" t="s">
        <v>219</v>
      </c>
      <c r="H2103" s="15" t="s">
        <v>136</v>
      </c>
      <c r="I2103" s="15" t="s">
        <v>139</v>
      </c>
      <c r="J2103" s="15" t="s">
        <v>169</v>
      </c>
      <c r="K2103" s="15" t="s">
        <v>3916</v>
      </c>
      <c r="M2103" s="15" t="n">
        <v>1</v>
      </c>
      <c r="O2103" s="15" t="n">
        <v>1</v>
      </c>
      <c r="P2103" s="15" t="n">
        <v>2</v>
      </c>
      <c r="Y2103" s="15" t="s">
        <v>142</v>
      </c>
      <c r="AB2103" s="15" t="s">
        <v>143</v>
      </c>
    </row>
    <row r="2104" customFormat="false" ht="15" hidden="false" customHeight="true" outlineLevel="0" collapsed="false">
      <c r="A2104" s="15" t="s">
        <v>3917</v>
      </c>
      <c r="B2104" s="15" t="s">
        <v>3918</v>
      </c>
      <c r="C2104" s="15" t="s">
        <v>217</v>
      </c>
      <c r="D2104" s="15" t="s">
        <v>235</v>
      </c>
      <c r="E2104" s="15" t="s">
        <v>136</v>
      </c>
      <c r="F2104" s="15" t="s">
        <v>137</v>
      </c>
      <c r="G2104" s="15" t="s">
        <v>308</v>
      </c>
      <c r="H2104" s="15" t="s">
        <v>136</v>
      </c>
      <c r="I2104" s="15" t="s">
        <v>139</v>
      </c>
      <c r="J2104" s="15" t="s">
        <v>150</v>
      </c>
      <c r="K2104" s="15" t="s">
        <v>3919</v>
      </c>
      <c r="L2104" s="15" t="n">
        <v>113</v>
      </c>
      <c r="P2104" s="15" t="n">
        <v>113</v>
      </c>
      <c r="Y2104" s="15" t="s">
        <v>142</v>
      </c>
      <c r="AB2104" s="15" t="s">
        <v>143</v>
      </c>
    </row>
    <row r="2105" customFormat="false" ht="15" hidden="false" customHeight="true" outlineLevel="0" collapsed="false">
      <c r="A2105" s="15" t="s">
        <v>3917</v>
      </c>
      <c r="B2105" s="15" t="s">
        <v>3918</v>
      </c>
      <c r="C2105" s="15" t="s">
        <v>217</v>
      </c>
      <c r="D2105" s="15" t="s">
        <v>235</v>
      </c>
      <c r="E2105" s="15" t="s">
        <v>136</v>
      </c>
      <c r="F2105" s="15" t="s">
        <v>137</v>
      </c>
      <c r="G2105" s="15" t="s">
        <v>308</v>
      </c>
      <c r="H2105" s="15" t="s">
        <v>136</v>
      </c>
      <c r="I2105" s="15" t="s">
        <v>139</v>
      </c>
      <c r="J2105" s="15" t="s">
        <v>166</v>
      </c>
      <c r="K2105" s="15" t="s">
        <v>3920</v>
      </c>
      <c r="O2105" s="15" t="n">
        <v>70</v>
      </c>
      <c r="P2105" s="15" t="n">
        <v>70</v>
      </c>
      <c r="Y2105" s="15" t="s">
        <v>142</v>
      </c>
      <c r="AB2105" s="15" t="s">
        <v>143</v>
      </c>
    </row>
    <row r="2106" customFormat="false" ht="15" hidden="false" customHeight="true" outlineLevel="0" collapsed="false">
      <c r="A2106" s="15" t="s">
        <v>3917</v>
      </c>
      <c r="B2106" s="15" t="s">
        <v>3918</v>
      </c>
      <c r="C2106" s="15" t="s">
        <v>217</v>
      </c>
      <c r="D2106" s="15" t="s">
        <v>235</v>
      </c>
      <c r="E2106" s="15" t="s">
        <v>136</v>
      </c>
      <c r="F2106" s="15" t="s">
        <v>137</v>
      </c>
      <c r="G2106" s="15" t="s">
        <v>308</v>
      </c>
      <c r="H2106" s="15" t="s">
        <v>136</v>
      </c>
      <c r="I2106" s="15" t="s">
        <v>139</v>
      </c>
      <c r="J2106" s="15" t="s">
        <v>158</v>
      </c>
      <c r="K2106" s="15" t="s">
        <v>3921</v>
      </c>
      <c r="L2106" s="15" t="n">
        <v>13</v>
      </c>
      <c r="M2106" s="15" t="n">
        <v>7</v>
      </c>
      <c r="P2106" s="15" t="n">
        <v>20</v>
      </c>
      <c r="Y2106" s="15" t="s">
        <v>142</v>
      </c>
      <c r="AB2106" s="15" t="s">
        <v>143</v>
      </c>
    </row>
    <row r="2107" customFormat="false" ht="15" hidden="false" customHeight="true" outlineLevel="0" collapsed="false">
      <c r="A2107" s="15" t="s">
        <v>3922</v>
      </c>
      <c r="B2107" s="15" t="s">
        <v>3923</v>
      </c>
      <c r="C2107" s="15" t="s">
        <v>217</v>
      </c>
      <c r="D2107" s="15" t="s">
        <v>218</v>
      </c>
      <c r="E2107" s="15" t="s">
        <v>136</v>
      </c>
      <c r="F2107" s="15" t="s">
        <v>137</v>
      </c>
      <c r="G2107" s="15" t="s">
        <v>219</v>
      </c>
      <c r="H2107" s="15" t="s">
        <v>136</v>
      </c>
      <c r="I2107" s="15" t="s">
        <v>243</v>
      </c>
      <c r="J2107" s="15" t="s">
        <v>140</v>
      </c>
      <c r="K2107" s="15" t="s">
        <v>3924</v>
      </c>
      <c r="L2107" s="15" t="n">
        <v>56</v>
      </c>
      <c r="M2107" s="15" t="n">
        <v>10</v>
      </c>
      <c r="N2107" s="15" t="n">
        <v>8</v>
      </c>
      <c r="P2107" s="15" t="n">
        <v>74</v>
      </c>
      <c r="Y2107" s="15" t="s">
        <v>142</v>
      </c>
      <c r="AB2107" s="15" t="s">
        <v>143</v>
      </c>
    </row>
    <row r="2108" customFormat="false" ht="15" hidden="false" customHeight="true" outlineLevel="0" collapsed="false">
      <c r="A2108" s="15" t="s">
        <v>3922</v>
      </c>
      <c r="B2108" s="15" t="s">
        <v>3923</v>
      </c>
      <c r="C2108" s="15" t="s">
        <v>217</v>
      </c>
      <c r="D2108" s="15" t="s">
        <v>218</v>
      </c>
      <c r="E2108" s="15" t="s">
        <v>136</v>
      </c>
      <c r="F2108" s="15" t="s">
        <v>137</v>
      </c>
      <c r="G2108" s="15" t="s">
        <v>219</v>
      </c>
      <c r="H2108" s="15" t="s">
        <v>136</v>
      </c>
      <c r="I2108" s="15" t="s">
        <v>243</v>
      </c>
      <c r="J2108" s="15" t="s">
        <v>144</v>
      </c>
      <c r="K2108" s="15" t="s">
        <v>3925</v>
      </c>
      <c r="M2108" s="15" t="n">
        <v>0</v>
      </c>
      <c r="P2108" s="15" t="n">
        <v>0</v>
      </c>
      <c r="Y2108" s="15" t="s">
        <v>142</v>
      </c>
      <c r="AB2108" s="15" t="s">
        <v>143</v>
      </c>
    </row>
    <row r="2109" customFormat="false" ht="15" hidden="false" customHeight="true" outlineLevel="0" collapsed="false">
      <c r="A2109" s="15" t="s">
        <v>3922</v>
      </c>
      <c r="B2109" s="15" t="s">
        <v>3923</v>
      </c>
      <c r="C2109" s="15" t="s">
        <v>217</v>
      </c>
      <c r="D2109" s="15" t="s">
        <v>218</v>
      </c>
      <c r="E2109" s="15" t="s">
        <v>136</v>
      </c>
      <c r="F2109" s="15" t="s">
        <v>137</v>
      </c>
      <c r="G2109" s="15" t="s">
        <v>219</v>
      </c>
      <c r="H2109" s="15" t="s">
        <v>136</v>
      </c>
      <c r="I2109" s="15" t="s">
        <v>243</v>
      </c>
      <c r="J2109" s="15" t="s">
        <v>150</v>
      </c>
      <c r="K2109" s="15" t="s">
        <v>3926</v>
      </c>
      <c r="L2109" s="15" t="n">
        <v>484</v>
      </c>
      <c r="M2109" s="15" t="n">
        <v>461</v>
      </c>
      <c r="N2109" s="15" t="n">
        <v>433</v>
      </c>
      <c r="O2109" s="15" t="n">
        <v>127</v>
      </c>
      <c r="P2109" s="15" t="n">
        <v>1505</v>
      </c>
      <c r="Y2109" s="15" t="s">
        <v>142</v>
      </c>
      <c r="AB2109" s="15" t="s">
        <v>143</v>
      </c>
    </row>
    <row r="2110" customFormat="false" ht="15" hidden="false" customHeight="true" outlineLevel="0" collapsed="false">
      <c r="A2110" s="15" t="s">
        <v>3922</v>
      </c>
      <c r="B2110" s="15" t="s">
        <v>3923</v>
      </c>
      <c r="C2110" s="15" t="s">
        <v>217</v>
      </c>
      <c r="D2110" s="15" t="s">
        <v>218</v>
      </c>
      <c r="E2110" s="15" t="s">
        <v>136</v>
      </c>
      <c r="F2110" s="15" t="s">
        <v>137</v>
      </c>
      <c r="G2110" s="15" t="s">
        <v>219</v>
      </c>
      <c r="H2110" s="15" t="s">
        <v>136</v>
      </c>
      <c r="I2110" s="15" t="s">
        <v>243</v>
      </c>
      <c r="J2110" s="15" t="s">
        <v>166</v>
      </c>
      <c r="K2110" s="15" t="s">
        <v>3927</v>
      </c>
      <c r="N2110" s="15" t="n">
        <v>45</v>
      </c>
      <c r="O2110" s="15" t="n">
        <v>52</v>
      </c>
      <c r="P2110" s="15" t="n">
        <v>97</v>
      </c>
      <c r="Y2110" s="15" t="s">
        <v>142</v>
      </c>
      <c r="AB2110" s="15" t="s">
        <v>143</v>
      </c>
    </row>
    <row r="2111" customFormat="false" ht="15" hidden="false" customHeight="true" outlineLevel="0" collapsed="false">
      <c r="A2111" s="15" t="s">
        <v>3922</v>
      </c>
      <c r="B2111" s="15" t="s">
        <v>3923</v>
      </c>
      <c r="C2111" s="15" t="s">
        <v>217</v>
      </c>
      <c r="D2111" s="15" t="s">
        <v>218</v>
      </c>
      <c r="E2111" s="15" t="s">
        <v>136</v>
      </c>
      <c r="F2111" s="15" t="s">
        <v>137</v>
      </c>
      <c r="G2111" s="15" t="s">
        <v>219</v>
      </c>
      <c r="H2111" s="15" t="s">
        <v>136</v>
      </c>
      <c r="I2111" s="15" t="s">
        <v>243</v>
      </c>
      <c r="J2111" s="15" t="s">
        <v>158</v>
      </c>
      <c r="K2111" s="15" t="s">
        <v>3928</v>
      </c>
      <c r="L2111" s="15" t="n">
        <v>24</v>
      </c>
      <c r="M2111" s="15" t="n">
        <v>56</v>
      </c>
      <c r="N2111" s="15" t="n">
        <v>24</v>
      </c>
      <c r="O2111" s="15" t="n">
        <v>11</v>
      </c>
      <c r="P2111" s="15" t="n">
        <v>115</v>
      </c>
      <c r="Y2111" s="15" t="s">
        <v>142</v>
      </c>
      <c r="AB2111" s="15" t="s">
        <v>143</v>
      </c>
    </row>
    <row r="2112" customFormat="false" ht="15" hidden="false" customHeight="true" outlineLevel="0" collapsed="false">
      <c r="A2112" s="15" t="s">
        <v>3922</v>
      </c>
      <c r="B2112" s="15" t="s">
        <v>3923</v>
      </c>
      <c r="C2112" s="15" t="s">
        <v>217</v>
      </c>
      <c r="D2112" s="15" t="s">
        <v>218</v>
      </c>
      <c r="E2112" s="15" t="s">
        <v>136</v>
      </c>
      <c r="F2112" s="15" t="s">
        <v>137</v>
      </c>
      <c r="G2112" s="15" t="s">
        <v>219</v>
      </c>
      <c r="H2112" s="15" t="s">
        <v>136</v>
      </c>
      <c r="I2112" s="15" t="s">
        <v>243</v>
      </c>
      <c r="J2112" s="15" t="s">
        <v>169</v>
      </c>
      <c r="K2112" s="15" t="s">
        <v>3929</v>
      </c>
      <c r="L2112" s="15" t="n">
        <v>1</v>
      </c>
      <c r="M2112" s="15" t="n">
        <v>3</v>
      </c>
      <c r="N2112" s="15" t="n">
        <v>8</v>
      </c>
      <c r="P2112" s="15" t="n">
        <v>12</v>
      </c>
      <c r="Y2112" s="15" t="s">
        <v>142</v>
      </c>
      <c r="AB2112" s="15" t="s">
        <v>143</v>
      </c>
    </row>
    <row r="2113" customFormat="false" ht="15" hidden="false" customHeight="true" outlineLevel="0" collapsed="false">
      <c r="A2113" s="15" t="s">
        <v>3930</v>
      </c>
      <c r="B2113" s="15" t="s">
        <v>3931</v>
      </c>
      <c r="C2113" s="15" t="s">
        <v>217</v>
      </c>
      <c r="D2113" s="15" t="s">
        <v>235</v>
      </c>
      <c r="E2113" s="15" t="s">
        <v>136</v>
      </c>
      <c r="F2113" s="15" t="s">
        <v>137</v>
      </c>
      <c r="G2113" s="15" t="s">
        <v>219</v>
      </c>
      <c r="H2113" s="15" t="s">
        <v>136</v>
      </c>
      <c r="I2113" s="15" t="s">
        <v>243</v>
      </c>
      <c r="J2113" s="15" t="s">
        <v>140</v>
      </c>
      <c r="K2113" s="15" t="s">
        <v>3932</v>
      </c>
      <c r="L2113" s="15" t="n">
        <v>11</v>
      </c>
      <c r="M2113" s="15" t="n">
        <v>47</v>
      </c>
      <c r="N2113" s="15" t="n">
        <v>20</v>
      </c>
      <c r="O2113" s="15" t="n">
        <v>8</v>
      </c>
      <c r="P2113" s="15" t="n">
        <v>86</v>
      </c>
      <c r="Y2113" s="15" t="s">
        <v>142</v>
      </c>
      <c r="AB2113" s="15" t="s">
        <v>143</v>
      </c>
    </row>
    <row r="2114" customFormat="false" ht="15" hidden="false" customHeight="true" outlineLevel="0" collapsed="false">
      <c r="A2114" s="15" t="s">
        <v>3930</v>
      </c>
      <c r="B2114" s="15" t="s">
        <v>3931</v>
      </c>
      <c r="C2114" s="15" t="s">
        <v>217</v>
      </c>
      <c r="D2114" s="15" t="s">
        <v>235</v>
      </c>
      <c r="E2114" s="15" t="s">
        <v>136</v>
      </c>
      <c r="F2114" s="15" t="s">
        <v>137</v>
      </c>
      <c r="G2114" s="15" t="s">
        <v>219</v>
      </c>
      <c r="H2114" s="15" t="s">
        <v>136</v>
      </c>
      <c r="I2114" s="15" t="s">
        <v>243</v>
      </c>
      <c r="J2114" s="15" t="s">
        <v>150</v>
      </c>
      <c r="K2114" s="15" t="s">
        <v>3933</v>
      </c>
      <c r="L2114" s="15" t="n">
        <v>19</v>
      </c>
      <c r="M2114" s="15" t="n">
        <v>21</v>
      </c>
      <c r="N2114" s="15" t="n">
        <v>59</v>
      </c>
      <c r="P2114" s="15" t="n">
        <v>99</v>
      </c>
      <c r="Y2114" s="15" t="s">
        <v>142</v>
      </c>
      <c r="AB2114" s="15" t="s">
        <v>143</v>
      </c>
    </row>
    <row r="2115" customFormat="false" ht="15" hidden="false" customHeight="true" outlineLevel="0" collapsed="false">
      <c r="A2115" s="15" t="s">
        <v>3930</v>
      </c>
      <c r="B2115" s="15" t="s">
        <v>3931</v>
      </c>
      <c r="C2115" s="15" t="s">
        <v>217</v>
      </c>
      <c r="D2115" s="15" t="s">
        <v>235</v>
      </c>
      <c r="E2115" s="15" t="s">
        <v>136</v>
      </c>
      <c r="F2115" s="15" t="s">
        <v>137</v>
      </c>
      <c r="G2115" s="15" t="s">
        <v>219</v>
      </c>
      <c r="H2115" s="15" t="s">
        <v>136</v>
      </c>
      <c r="I2115" s="15" t="s">
        <v>243</v>
      </c>
      <c r="J2115" s="15" t="s">
        <v>158</v>
      </c>
      <c r="K2115" s="15" t="s">
        <v>3934</v>
      </c>
      <c r="L2115" s="15" t="n">
        <v>4</v>
      </c>
      <c r="M2115" s="15" t="n">
        <v>2</v>
      </c>
      <c r="N2115" s="15" t="n">
        <v>19</v>
      </c>
      <c r="P2115" s="15" t="n">
        <v>25</v>
      </c>
      <c r="Y2115" s="15" t="s">
        <v>142</v>
      </c>
      <c r="AB2115" s="15" t="s">
        <v>143</v>
      </c>
    </row>
    <row r="2116" customFormat="false" ht="15" hidden="false" customHeight="true" outlineLevel="0" collapsed="false">
      <c r="A2116" s="15" t="s">
        <v>3935</v>
      </c>
      <c r="B2116" s="15" t="s">
        <v>3936</v>
      </c>
      <c r="C2116" s="15" t="s">
        <v>217</v>
      </c>
      <c r="D2116" s="15" t="s">
        <v>218</v>
      </c>
      <c r="E2116" s="15" t="s">
        <v>136</v>
      </c>
      <c r="F2116" s="15" t="s">
        <v>137</v>
      </c>
      <c r="G2116" s="15" t="s">
        <v>3937</v>
      </c>
      <c r="H2116" s="15" t="s">
        <v>136</v>
      </c>
      <c r="I2116" s="15" t="s">
        <v>139</v>
      </c>
      <c r="J2116" s="15" t="s">
        <v>144</v>
      </c>
      <c r="K2116" s="15" t="s">
        <v>3938</v>
      </c>
      <c r="N2116" s="15" t="n">
        <v>2</v>
      </c>
      <c r="P2116" s="15" t="n">
        <v>2</v>
      </c>
      <c r="Y2116" s="15" t="s">
        <v>156</v>
      </c>
      <c r="AB2116" s="15" t="s">
        <v>143</v>
      </c>
    </row>
    <row r="2117" customFormat="false" ht="15" hidden="false" customHeight="true" outlineLevel="0" collapsed="false">
      <c r="A2117" s="15" t="s">
        <v>3935</v>
      </c>
      <c r="B2117" s="15" t="s">
        <v>3936</v>
      </c>
      <c r="C2117" s="15" t="s">
        <v>217</v>
      </c>
      <c r="D2117" s="15" t="s">
        <v>218</v>
      </c>
      <c r="E2117" s="15" t="s">
        <v>136</v>
      </c>
      <c r="F2117" s="15" t="s">
        <v>137</v>
      </c>
      <c r="G2117" s="15" t="s">
        <v>3937</v>
      </c>
      <c r="H2117" s="15" t="s">
        <v>136</v>
      </c>
      <c r="I2117" s="15" t="s">
        <v>139</v>
      </c>
      <c r="J2117" s="15" t="s">
        <v>150</v>
      </c>
      <c r="K2117" s="15" t="s">
        <v>3939</v>
      </c>
      <c r="N2117" s="15" t="n">
        <v>4</v>
      </c>
      <c r="P2117" s="15" t="n">
        <v>4</v>
      </c>
      <c r="Y2117" s="15" t="s">
        <v>156</v>
      </c>
      <c r="AB2117" s="15" t="s">
        <v>143</v>
      </c>
    </row>
    <row r="2118" customFormat="false" ht="15" hidden="false" customHeight="true" outlineLevel="0" collapsed="false">
      <c r="A2118" s="15" t="s">
        <v>3940</v>
      </c>
      <c r="B2118" s="15" t="s">
        <v>3941</v>
      </c>
      <c r="C2118" s="15" t="s">
        <v>148</v>
      </c>
      <c r="E2118" s="15" t="s">
        <v>1889</v>
      </c>
      <c r="F2118" s="15" t="s">
        <v>137</v>
      </c>
      <c r="G2118" s="15" t="s">
        <v>1889</v>
      </c>
      <c r="H2118" s="15" t="s">
        <v>1889</v>
      </c>
      <c r="I2118" s="15" t="s">
        <v>139</v>
      </c>
      <c r="J2118" s="15" t="s">
        <v>150</v>
      </c>
      <c r="K2118" s="15" t="s">
        <v>3942</v>
      </c>
      <c r="M2118" s="15" t="n">
        <v>8</v>
      </c>
      <c r="P2118" s="15" t="n">
        <v>8</v>
      </c>
      <c r="Y2118" s="15" t="s">
        <v>142</v>
      </c>
      <c r="AB2118" s="15" t="s">
        <v>143</v>
      </c>
    </row>
    <row r="2119" customFormat="false" ht="15" hidden="false" customHeight="true" outlineLevel="0" collapsed="false">
      <c r="A2119" s="15" t="s">
        <v>3943</v>
      </c>
      <c r="B2119" s="15" t="s">
        <v>3944</v>
      </c>
      <c r="C2119" s="15" t="s">
        <v>148</v>
      </c>
      <c r="E2119" s="15" t="s">
        <v>136</v>
      </c>
      <c r="F2119" s="15" t="s">
        <v>137</v>
      </c>
      <c r="G2119" s="15" t="s">
        <v>3945</v>
      </c>
      <c r="H2119" s="15" t="s">
        <v>136</v>
      </c>
      <c r="I2119" s="15" t="s">
        <v>139</v>
      </c>
      <c r="J2119" s="15" t="s">
        <v>150</v>
      </c>
      <c r="K2119" s="15" t="s">
        <v>3946</v>
      </c>
      <c r="M2119" s="15" t="n">
        <v>10</v>
      </c>
      <c r="N2119" s="15" t="n">
        <v>6</v>
      </c>
      <c r="P2119" s="15" t="n">
        <v>16</v>
      </c>
      <c r="Y2119" s="15" t="s">
        <v>142</v>
      </c>
      <c r="AB2119" s="15" t="s">
        <v>143</v>
      </c>
    </row>
    <row r="2120" customFormat="false" ht="15" hidden="false" customHeight="true" outlineLevel="0" collapsed="false">
      <c r="A2120" s="15" t="s">
        <v>3943</v>
      </c>
      <c r="B2120" s="15" t="s">
        <v>3944</v>
      </c>
      <c r="C2120" s="15" t="s">
        <v>148</v>
      </c>
      <c r="E2120" s="15" t="s">
        <v>136</v>
      </c>
      <c r="F2120" s="15" t="s">
        <v>137</v>
      </c>
      <c r="G2120" s="15" t="s">
        <v>3945</v>
      </c>
      <c r="H2120" s="15" t="s">
        <v>136</v>
      </c>
      <c r="I2120" s="15" t="s">
        <v>139</v>
      </c>
      <c r="J2120" s="15" t="s">
        <v>158</v>
      </c>
      <c r="K2120" s="15" t="s">
        <v>3947</v>
      </c>
      <c r="M2120" s="15" t="n">
        <v>16</v>
      </c>
      <c r="N2120" s="15" t="n">
        <v>12</v>
      </c>
      <c r="P2120" s="15" t="n">
        <v>28</v>
      </c>
      <c r="Y2120" s="15" t="s">
        <v>142</v>
      </c>
      <c r="AB2120" s="15" t="s">
        <v>143</v>
      </c>
    </row>
    <row r="2121" customFormat="false" ht="15" hidden="false" customHeight="true" outlineLevel="0" collapsed="false">
      <c r="A2121" s="15" t="s">
        <v>3943</v>
      </c>
      <c r="B2121" s="15" t="s">
        <v>3944</v>
      </c>
      <c r="C2121" s="15" t="s">
        <v>148</v>
      </c>
      <c r="E2121" s="15" t="s">
        <v>136</v>
      </c>
      <c r="F2121" s="15" t="s">
        <v>137</v>
      </c>
      <c r="G2121" s="15" t="s">
        <v>3945</v>
      </c>
      <c r="H2121" s="15" t="s">
        <v>136</v>
      </c>
      <c r="I2121" s="15" t="s">
        <v>139</v>
      </c>
      <c r="J2121" s="15" t="s">
        <v>169</v>
      </c>
      <c r="K2121" s="15" t="s">
        <v>3948</v>
      </c>
      <c r="N2121" s="15" t="n">
        <v>1</v>
      </c>
      <c r="P2121" s="15" t="n">
        <v>1</v>
      </c>
      <c r="Y2121" s="15" t="s">
        <v>142</v>
      </c>
      <c r="AB2121" s="15" t="s">
        <v>143</v>
      </c>
    </row>
    <row r="2122" customFormat="false" ht="15" hidden="false" customHeight="true" outlineLevel="0" collapsed="false">
      <c r="A2122" s="15" t="s">
        <v>3949</v>
      </c>
      <c r="B2122" s="15" t="s">
        <v>3950</v>
      </c>
      <c r="C2122" s="15" t="s">
        <v>134</v>
      </c>
      <c r="D2122" s="15" t="s">
        <v>541</v>
      </c>
      <c r="E2122" s="15" t="s">
        <v>136</v>
      </c>
      <c r="F2122" s="15" t="s">
        <v>137</v>
      </c>
      <c r="G2122" s="15" t="s">
        <v>1068</v>
      </c>
      <c r="H2122" s="15" t="s">
        <v>136</v>
      </c>
      <c r="I2122" s="15" t="s">
        <v>243</v>
      </c>
      <c r="J2122" s="15" t="s">
        <v>140</v>
      </c>
      <c r="K2122" s="15" t="s">
        <v>3951</v>
      </c>
      <c r="L2122" s="15" t="n">
        <v>30</v>
      </c>
      <c r="N2122" s="15" t="n">
        <v>108</v>
      </c>
      <c r="P2122" s="15" t="n">
        <v>138</v>
      </c>
      <c r="Y2122" s="15" t="s">
        <v>1070</v>
      </c>
      <c r="AB2122" s="15" t="s">
        <v>143</v>
      </c>
    </row>
    <row r="2123" customFormat="false" ht="15" hidden="false" customHeight="true" outlineLevel="0" collapsed="false">
      <c r="A2123" s="15" t="s">
        <v>3949</v>
      </c>
      <c r="B2123" s="15" t="s">
        <v>3950</v>
      </c>
      <c r="C2123" s="15" t="s">
        <v>134</v>
      </c>
      <c r="D2123" s="15" t="s">
        <v>541</v>
      </c>
      <c r="E2123" s="15" t="s">
        <v>136</v>
      </c>
      <c r="F2123" s="15" t="s">
        <v>137</v>
      </c>
      <c r="G2123" s="15" t="s">
        <v>1068</v>
      </c>
      <c r="H2123" s="15" t="s">
        <v>136</v>
      </c>
      <c r="I2123" s="15" t="s">
        <v>243</v>
      </c>
      <c r="J2123" s="15" t="s">
        <v>144</v>
      </c>
      <c r="K2123" s="15" t="s">
        <v>3952</v>
      </c>
      <c r="L2123" s="15" t="n">
        <v>464</v>
      </c>
      <c r="M2123" s="15" t="n">
        <v>129</v>
      </c>
      <c r="N2123" s="15" t="n">
        <v>179</v>
      </c>
      <c r="O2123" s="15" t="n">
        <v>27</v>
      </c>
      <c r="P2123" s="15" t="n">
        <v>799</v>
      </c>
      <c r="Y2123" s="15" t="s">
        <v>1070</v>
      </c>
      <c r="AB2123" s="15" t="s">
        <v>143</v>
      </c>
    </row>
    <row r="2124" customFormat="false" ht="15" hidden="false" customHeight="true" outlineLevel="0" collapsed="false">
      <c r="A2124" s="15" t="s">
        <v>3949</v>
      </c>
      <c r="B2124" s="15" t="s">
        <v>3950</v>
      </c>
      <c r="C2124" s="15" t="s">
        <v>134</v>
      </c>
      <c r="D2124" s="15" t="s">
        <v>541</v>
      </c>
      <c r="E2124" s="15" t="s">
        <v>136</v>
      </c>
      <c r="F2124" s="15" t="s">
        <v>137</v>
      </c>
      <c r="G2124" s="15" t="s">
        <v>1068</v>
      </c>
      <c r="H2124" s="15" t="s">
        <v>136</v>
      </c>
      <c r="I2124" s="15" t="s">
        <v>243</v>
      </c>
      <c r="J2124" s="15" t="s">
        <v>150</v>
      </c>
      <c r="K2124" s="15" t="s">
        <v>3953</v>
      </c>
      <c r="L2124" s="15" t="n">
        <v>623</v>
      </c>
      <c r="M2124" s="15" t="n">
        <v>160</v>
      </c>
      <c r="N2124" s="15" t="n">
        <v>259</v>
      </c>
      <c r="O2124" s="15" t="n">
        <v>62</v>
      </c>
      <c r="P2124" s="15" t="n">
        <v>1104</v>
      </c>
      <c r="Y2124" s="15" t="s">
        <v>1070</v>
      </c>
      <c r="AB2124" s="15" t="s">
        <v>143</v>
      </c>
    </row>
    <row r="2125" customFormat="false" ht="15" hidden="false" customHeight="true" outlineLevel="0" collapsed="false">
      <c r="A2125" s="15" t="s">
        <v>3949</v>
      </c>
      <c r="B2125" s="15" t="s">
        <v>3950</v>
      </c>
      <c r="C2125" s="15" t="s">
        <v>134</v>
      </c>
      <c r="D2125" s="15" t="s">
        <v>541</v>
      </c>
      <c r="E2125" s="15" t="s">
        <v>136</v>
      </c>
      <c r="F2125" s="15" t="s">
        <v>137</v>
      </c>
      <c r="G2125" s="15" t="s">
        <v>1068</v>
      </c>
      <c r="H2125" s="15" t="s">
        <v>136</v>
      </c>
      <c r="I2125" s="15" t="s">
        <v>243</v>
      </c>
      <c r="J2125" s="15" t="s">
        <v>166</v>
      </c>
      <c r="K2125" s="15" t="s">
        <v>3954</v>
      </c>
      <c r="M2125" s="15" t="n">
        <v>19</v>
      </c>
      <c r="N2125" s="15" t="n">
        <v>5</v>
      </c>
      <c r="P2125" s="15" t="n">
        <v>24</v>
      </c>
      <c r="Y2125" s="15" t="s">
        <v>1070</v>
      </c>
      <c r="AB2125" s="15" t="s">
        <v>143</v>
      </c>
    </row>
    <row r="2126" customFormat="false" ht="15" hidden="false" customHeight="true" outlineLevel="0" collapsed="false">
      <c r="A2126" s="15" t="s">
        <v>3949</v>
      </c>
      <c r="B2126" s="15" t="s">
        <v>3950</v>
      </c>
      <c r="C2126" s="15" t="s">
        <v>134</v>
      </c>
      <c r="D2126" s="15" t="s">
        <v>541</v>
      </c>
      <c r="E2126" s="15" t="s">
        <v>136</v>
      </c>
      <c r="F2126" s="15" t="s">
        <v>137</v>
      </c>
      <c r="G2126" s="15" t="s">
        <v>1068</v>
      </c>
      <c r="H2126" s="15" t="s">
        <v>136</v>
      </c>
      <c r="I2126" s="15" t="s">
        <v>243</v>
      </c>
      <c r="J2126" s="15" t="s">
        <v>158</v>
      </c>
      <c r="K2126" s="15" t="s">
        <v>3955</v>
      </c>
      <c r="L2126" s="15" t="n">
        <v>20</v>
      </c>
      <c r="M2126" s="15" t="n">
        <v>59</v>
      </c>
      <c r="N2126" s="15" t="n">
        <v>17</v>
      </c>
      <c r="O2126" s="15" t="n">
        <v>9</v>
      </c>
      <c r="P2126" s="15" t="n">
        <v>105</v>
      </c>
      <c r="Y2126" s="15" t="s">
        <v>1070</v>
      </c>
      <c r="AB2126" s="15" t="s">
        <v>143</v>
      </c>
    </row>
    <row r="2127" customFormat="false" ht="15" hidden="false" customHeight="true" outlineLevel="0" collapsed="false">
      <c r="A2127" s="15" t="s">
        <v>3949</v>
      </c>
      <c r="B2127" s="15" t="s">
        <v>3950</v>
      </c>
      <c r="C2127" s="15" t="s">
        <v>134</v>
      </c>
      <c r="D2127" s="15" t="s">
        <v>541</v>
      </c>
      <c r="E2127" s="15" t="s">
        <v>136</v>
      </c>
      <c r="F2127" s="15" t="s">
        <v>137</v>
      </c>
      <c r="G2127" s="15" t="s">
        <v>1068</v>
      </c>
      <c r="H2127" s="15" t="s">
        <v>136</v>
      </c>
      <c r="I2127" s="15" t="s">
        <v>243</v>
      </c>
      <c r="J2127" s="15" t="s">
        <v>169</v>
      </c>
      <c r="K2127" s="15" t="s">
        <v>3956</v>
      </c>
      <c r="L2127" s="15" t="n">
        <v>151</v>
      </c>
      <c r="M2127" s="15" t="n">
        <v>36</v>
      </c>
      <c r="N2127" s="15" t="n">
        <v>10</v>
      </c>
      <c r="P2127" s="15" t="n">
        <v>197</v>
      </c>
      <c r="Y2127" s="15" t="s">
        <v>1070</v>
      </c>
      <c r="AB2127" s="15" t="s">
        <v>143</v>
      </c>
    </row>
    <row r="2128" customFormat="false" ht="15" hidden="false" customHeight="true" outlineLevel="0" collapsed="false">
      <c r="A2128" s="15" t="s">
        <v>3957</v>
      </c>
      <c r="B2128" s="15" t="s">
        <v>3958</v>
      </c>
      <c r="C2128" s="15" t="s">
        <v>217</v>
      </c>
      <c r="D2128" s="15" t="s">
        <v>218</v>
      </c>
      <c r="E2128" s="15" t="s">
        <v>136</v>
      </c>
      <c r="F2128" s="15" t="s">
        <v>137</v>
      </c>
      <c r="G2128" s="15" t="s">
        <v>219</v>
      </c>
      <c r="H2128" s="15" t="s">
        <v>136</v>
      </c>
      <c r="I2128" s="15" t="s">
        <v>139</v>
      </c>
      <c r="J2128" s="15" t="s">
        <v>150</v>
      </c>
      <c r="K2128" s="15" t="s">
        <v>3959</v>
      </c>
      <c r="L2128" s="15" t="n">
        <v>37</v>
      </c>
      <c r="P2128" s="15" t="n">
        <v>37</v>
      </c>
      <c r="Y2128" s="15" t="s">
        <v>142</v>
      </c>
      <c r="AB2128" s="15" t="s">
        <v>143</v>
      </c>
    </row>
    <row r="2129" customFormat="false" ht="15" hidden="false" customHeight="true" outlineLevel="0" collapsed="false">
      <c r="A2129" s="15" t="s">
        <v>3957</v>
      </c>
      <c r="B2129" s="15" t="s">
        <v>3958</v>
      </c>
      <c r="C2129" s="15" t="s">
        <v>217</v>
      </c>
      <c r="D2129" s="15" t="s">
        <v>218</v>
      </c>
      <c r="E2129" s="15" t="s">
        <v>136</v>
      </c>
      <c r="F2129" s="15" t="s">
        <v>137</v>
      </c>
      <c r="G2129" s="15" t="s">
        <v>219</v>
      </c>
      <c r="H2129" s="15" t="s">
        <v>136</v>
      </c>
      <c r="I2129" s="15" t="s">
        <v>139</v>
      </c>
      <c r="J2129" s="15" t="s">
        <v>158</v>
      </c>
      <c r="K2129" s="15" t="s">
        <v>3960</v>
      </c>
      <c r="L2129" s="15" t="n">
        <v>2</v>
      </c>
      <c r="P2129" s="15" t="n">
        <v>2</v>
      </c>
      <c r="Y2129" s="15" t="s">
        <v>142</v>
      </c>
      <c r="AB2129" s="15" t="s">
        <v>143</v>
      </c>
    </row>
    <row r="2130" customFormat="false" ht="15" hidden="false" customHeight="true" outlineLevel="0" collapsed="false">
      <c r="A2130" s="15" t="s">
        <v>3961</v>
      </c>
      <c r="B2130" s="15" t="s">
        <v>3962</v>
      </c>
      <c r="C2130" s="15" t="s">
        <v>134</v>
      </c>
      <c r="D2130" s="15" t="s">
        <v>135</v>
      </c>
      <c r="E2130" s="15" t="s">
        <v>136</v>
      </c>
      <c r="F2130" s="15" t="s">
        <v>137</v>
      </c>
      <c r="G2130" s="15" t="s">
        <v>379</v>
      </c>
      <c r="H2130" s="15" t="s">
        <v>136</v>
      </c>
      <c r="I2130" s="15" t="s">
        <v>139</v>
      </c>
      <c r="J2130" s="15" t="s">
        <v>144</v>
      </c>
      <c r="K2130" s="15" t="s">
        <v>3963</v>
      </c>
      <c r="M2130" s="15" t="n">
        <v>8</v>
      </c>
      <c r="P2130" s="15" t="n">
        <v>8</v>
      </c>
      <c r="Y2130" s="15" t="s">
        <v>142</v>
      </c>
      <c r="AB2130" s="15" t="s">
        <v>143</v>
      </c>
    </row>
    <row r="2131" customFormat="false" ht="15" hidden="false" customHeight="true" outlineLevel="0" collapsed="false">
      <c r="A2131" s="15" t="s">
        <v>3961</v>
      </c>
      <c r="B2131" s="15" t="s">
        <v>3962</v>
      </c>
      <c r="C2131" s="15" t="s">
        <v>134</v>
      </c>
      <c r="D2131" s="15" t="s">
        <v>135</v>
      </c>
      <c r="E2131" s="15" t="s">
        <v>136</v>
      </c>
      <c r="F2131" s="15" t="s">
        <v>137</v>
      </c>
      <c r="G2131" s="15" t="s">
        <v>379</v>
      </c>
      <c r="H2131" s="15" t="s">
        <v>136</v>
      </c>
      <c r="I2131" s="15" t="s">
        <v>139</v>
      </c>
      <c r="J2131" s="15" t="s">
        <v>150</v>
      </c>
      <c r="K2131" s="15" t="s">
        <v>3964</v>
      </c>
      <c r="L2131" s="15" t="n">
        <v>6</v>
      </c>
      <c r="M2131" s="15" t="n">
        <v>9</v>
      </c>
      <c r="P2131" s="15" t="n">
        <v>15</v>
      </c>
      <c r="Y2131" s="15" t="s">
        <v>142</v>
      </c>
      <c r="AB2131" s="15" t="s">
        <v>143</v>
      </c>
    </row>
    <row r="2132" customFormat="false" ht="15" hidden="false" customHeight="true" outlineLevel="0" collapsed="false">
      <c r="A2132" s="15" t="s">
        <v>3961</v>
      </c>
      <c r="B2132" s="15" t="s">
        <v>3962</v>
      </c>
      <c r="C2132" s="15" t="s">
        <v>134</v>
      </c>
      <c r="D2132" s="15" t="s">
        <v>135</v>
      </c>
      <c r="E2132" s="15" t="s">
        <v>136</v>
      </c>
      <c r="F2132" s="15" t="s">
        <v>137</v>
      </c>
      <c r="G2132" s="15" t="s">
        <v>379</v>
      </c>
      <c r="H2132" s="15" t="s">
        <v>136</v>
      </c>
      <c r="I2132" s="15" t="s">
        <v>139</v>
      </c>
      <c r="J2132" s="15" t="s">
        <v>158</v>
      </c>
      <c r="K2132" s="15" t="s">
        <v>3965</v>
      </c>
      <c r="M2132" s="15" t="n">
        <v>5</v>
      </c>
      <c r="P2132" s="15" t="n">
        <v>5</v>
      </c>
      <c r="Y2132" s="15" t="s">
        <v>142</v>
      </c>
      <c r="AB2132" s="15" t="s">
        <v>143</v>
      </c>
    </row>
    <row r="2133" customFormat="false" ht="15" hidden="false" customHeight="true" outlineLevel="0" collapsed="false">
      <c r="A2133" s="15" t="s">
        <v>3966</v>
      </c>
      <c r="B2133" s="15" t="s">
        <v>3967</v>
      </c>
      <c r="C2133" s="15" t="s">
        <v>217</v>
      </c>
      <c r="D2133" s="15" t="s">
        <v>235</v>
      </c>
      <c r="E2133" s="15" t="s">
        <v>136</v>
      </c>
      <c r="F2133" s="15" t="s">
        <v>137</v>
      </c>
      <c r="G2133" s="15" t="s">
        <v>308</v>
      </c>
      <c r="H2133" s="15" t="s">
        <v>136</v>
      </c>
      <c r="I2133" s="15" t="s">
        <v>139</v>
      </c>
      <c r="J2133" s="15" t="s">
        <v>140</v>
      </c>
      <c r="K2133" s="15" t="s">
        <v>3968</v>
      </c>
      <c r="M2133" s="15" t="n">
        <v>2</v>
      </c>
      <c r="P2133" s="15" t="n">
        <v>2</v>
      </c>
      <c r="Y2133" s="15" t="s">
        <v>142</v>
      </c>
      <c r="AB2133" s="15" t="s">
        <v>143</v>
      </c>
    </row>
    <row r="2134" customFormat="false" ht="15" hidden="false" customHeight="true" outlineLevel="0" collapsed="false">
      <c r="A2134" s="15" t="s">
        <v>3966</v>
      </c>
      <c r="B2134" s="15" t="s">
        <v>3967</v>
      </c>
      <c r="C2134" s="15" t="s">
        <v>217</v>
      </c>
      <c r="D2134" s="15" t="s">
        <v>235</v>
      </c>
      <c r="E2134" s="15" t="s">
        <v>136</v>
      </c>
      <c r="F2134" s="15" t="s">
        <v>137</v>
      </c>
      <c r="G2134" s="15" t="s">
        <v>308</v>
      </c>
      <c r="H2134" s="15" t="s">
        <v>136</v>
      </c>
      <c r="I2134" s="15" t="s">
        <v>139</v>
      </c>
      <c r="J2134" s="15" t="s">
        <v>150</v>
      </c>
      <c r="K2134" s="15" t="s">
        <v>3969</v>
      </c>
      <c r="M2134" s="15" t="n">
        <v>8</v>
      </c>
      <c r="P2134" s="15" t="n">
        <v>8</v>
      </c>
      <c r="Y2134" s="15" t="s">
        <v>142</v>
      </c>
      <c r="AB2134" s="15" t="s">
        <v>143</v>
      </c>
    </row>
    <row r="2135" customFormat="false" ht="15" hidden="false" customHeight="true" outlineLevel="0" collapsed="false">
      <c r="A2135" s="15" t="s">
        <v>3970</v>
      </c>
      <c r="B2135" s="15" t="s">
        <v>3971</v>
      </c>
      <c r="C2135" s="15" t="s">
        <v>217</v>
      </c>
      <c r="D2135" s="15" t="s">
        <v>218</v>
      </c>
      <c r="E2135" s="15" t="s">
        <v>136</v>
      </c>
      <c r="F2135" s="15" t="s">
        <v>137</v>
      </c>
      <c r="G2135" s="15" t="s">
        <v>219</v>
      </c>
      <c r="H2135" s="15" t="s">
        <v>136</v>
      </c>
      <c r="I2135" s="15" t="s">
        <v>139</v>
      </c>
      <c r="J2135" s="15" t="s">
        <v>140</v>
      </c>
      <c r="K2135" s="15" t="s">
        <v>3972</v>
      </c>
      <c r="N2135" s="15" t="n">
        <v>49</v>
      </c>
      <c r="O2135" s="15" t="n">
        <v>16</v>
      </c>
      <c r="P2135" s="15" t="n">
        <v>65</v>
      </c>
      <c r="Y2135" s="15" t="s">
        <v>142</v>
      </c>
      <c r="AB2135" s="15" t="s">
        <v>143</v>
      </c>
    </row>
    <row r="2136" customFormat="false" ht="15" hidden="false" customHeight="true" outlineLevel="0" collapsed="false">
      <c r="A2136" s="15" t="s">
        <v>3970</v>
      </c>
      <c r="B2136" s="15" t="s">
        <v>3971</v>
      </c>
      <c r="C2136" s="15" t="s">
        <v>217</v>
      </c>
      <c r="D2136" s="15" t="s">
        <v>218</v>
      </c>
      <c r="E2136" s="15" t="s">
        <v>136</v>
      </c>
      <c r="F2136" s="15" t="s">
        <v>137</v>
      </c>
      <c r="G2136" s="15" t="s">
        <v>219</v>
      </c>
      <c r="H2136" s="15" t="s">
        <v>136</v>
      </c>
      <c r="I2136" s="15" t="s">
        <v>139</v>
      </c>
      <c r="J2136" s="15" t="s">
        <v>150</v>
      </c>
      <c r="K2136" s="15" t="s">
        <v>3973</v>
      </c>
      <c r="N2136" s="15" t="n">
        <v>1809</v>
      </c>
      <c r="O2136" s="15" t="n">
        <v>1105</v>
      </c>
      <c r="P2136" s="15" t="n">
        <v>2914</v>
      </c>
      <c r="Y2136" s="15" t="s">
        <v>142</v>
      </c>
      <c r="AB2136" s="15" t="s">
        <v>143</v>
      </c>
    </row>
    <row r="2137" customFormat="false" ht="15" hidden="false" customHeight="true" outlineLevel="0" collapsed="false">
      <c r="A2137" s="15" t="s">
        <v>3970</v>
      </c>
      <c r="B2137" s="15" t="s">
        <v>3971</v>
      </c>
      <c r="C2137" s="15" t="s">
        <v>217</v>
      </c>
      <c r="D2137" s="15" t="s">
        <v>218</v>
      </c>
      <c r="E2137" s="15" t="s">
        <v>136</v>
      </c>
      <c r="F2137" s="15" t="s">
        <v>137</v>
      </c>
      <c r="G2137" s="15" t="s">
        <v>219</v>
      </c>
      <c r="H2137" s="15" t="s">
        <v>136</v>
      </c>
      <c r="I2137" s="15" t="s">
        <v>139</v>
      </c>
      <c r="J2137" s="15" t="s">
        <v>166</v>
      </c>
      <c r="K2137" s="15" t="s">
        <v>3974</v>
      </c>
      <c r="N2137" s="15" t="n">
        <v>16</v>
      </c>
      <c r="P2137" s="15" t="n">
        <v>16</v>
      </c>
      <c r="Y2137" s="15" t="s">
        <v>142</v>
      </c>
      <c r="AB2137" s="15" t="s">
        <v>143</v>
      </c>
    </row>
    <row r="2138" customFormat="false" ht="15" hidden="false" customHeight="true" outlineLevel="0" collapsed="false">
      <c r="A2138" s="15" t="s">
        <v>3970</v>
      </c>
      <c r="B2138" s="15" t="s">
        <v>3971</v>
      </c>
      <c r="C2138" s="15" t="s">
        <v>217</v>
      </c>
      <c r="D2138" s="15" t="s">
        <v>218</v>
      </c>
      <c r="E2138" s="15" t="s">
        <v>136</v>
      </c>
      <c r="F2138" s="15" t="s">
        <v>137</v>
      </c>
      <c r="G2138" s="15" t="s">
        <v>219</v>
      </c>
      <c r="H2138" s="15" t="s">
        <v>136</v>
      </c>
      <c r="I2138" s="15" t="s">
        <v>139</v>
      </c>
      <c r="J2138" s="15" t="s">
        <v>158</v>
      </c>
      <c r="K2138" s="15" t="s">
        <v>3975</v>
      </c>
      <c r="N2138" s="15" t="n">
        <v>170</v>
      </c>
      <c r="O2138" s="15" t="n">
        <v>143</v>
      </c>
      <c r="P2138" s="15" t="n">
        <v>313</v>
      </c>
      <c r="Y2138" s="15" t="s">
        <v>142</v>
      </c>
      <c r="AB2138" s="15" t="s">
        <v>143</v>
      </c>
    </row>
    <row r="2139" customFormat="false" ht="15" hidden="false" customHeight="true" outlineLevel="0" collapsed="false">
      <c r="A2139" s="15" t="s">
        <v>3970</v>
      </c>
      <c r="B2139" s="15" t="s">
        <v>3971</v>
      </c>
      <c r="C2139" s="15" t="s">
        <v>217</v>
      </c>
      <c r="D2139" s="15" t="s">
        <v>218</v>
      </c>
      <c r="E2139" s="15" t="s">
        <v>136</v>
      </c>
      <c r="F2139" s="15" t="s">
        <v>137</v>
      </c>
      <c r="G2139" s="15" t="s">
        <v>219</v>
      </c>
      <c r="H2139" s="15" t="s">
        <v>136</v>
      </c>
      <c r="I2139" s="15" t="s">
        <v>139</v>
      </c>
      <c r="J2139" s="15" t="s">
        <v>169</v>
      </c>
      <c r="K2139" s="15" t="s">
        <v>3976</v>
      </c>
      <c r="N2139" s="15" t="n">
        <v>17</v>
      </c>
      <c r="O2139" s="15" t="n">
        <v>15</v>
      </c>
      <c r="P2139" s="15" t="n">
        <v>32</v>
      </c>
      <c r="Y2139" s="15" t="s">
        <v>142</v>
      </c>
      <c r="AB2139" s="15" t="s">
        <v>143</v>
      </c>
    </row>
    <row r="2140" customFormat="false" ht="15" hidden="false" customHeight="true" outlineLevel="0" collapsed="false">
      <c r="A2140" s="15" t="s">
        <v>3977</v>
      </c>
      <c r="B2140" s="15" t="s">
        <v>3978</v>
      </c>
      <c r="C2140" s="15" t="s">
        <v>148</v>
      </c>
      <c r="E2140" s="15" t="s">
        <v>136</v>
      </c>
      <c r="F2140" s="15" t="s">
        <v>137</v>
      </c>
      <c r="G2140" s="15" t="s">
        <v>138</v>
      </c>
      <c r="H2140" s="15" t="s">
        <v>136</v>
      </c>
      <c r="I2140" s="15" t="s">
        <v>139</v>
      </c>
      <c r="J2140" s="15" t="s">
        <v>150</v>
      </c>
      <c r="K2140" s="15" t="s">
        <v>3979</v>
      </c>
      <c r="N2140" s="15" t="n">
        <v>2</v>
      </c>
      <c r="P2140" s="15" t="n">
        <v>2</v>
      </c>
      <c r="Y2140" s="15" t="s">
        <v>142</v>
      </c>
      <c r="AB2140" s="15" t="s">
        <v>143</v>
      </c>
    </row>
    <row r="2141" customFormat="false" ht="15" hidden="false" customHeight="true" outlineLevel="0" collapsed="false">
      <c r="A2141" s="15" t="s">
        <v>3980</v>
      </c>
      <c r="B2141" s="15" t="s">
        <v>3981</v>
      </c>
      <c r="C2141" s="15" t="s">
        <v>134</v>
      </c>
      <c r="D2141" s="15" t="s">
        <v>135</v>
      </c>
      <c r="E2141" s="15" t="s">
        <v>136</v>
      </c>
      <c r="F2141" s="15" t="s">
        <v>137</v>
      </c>
      <c r="G2141" s="15" t="s">
        <v>451</v>
      </c>
      <c r="H2141" s="15" t="s">
        <v>136</v>
      </c>
      <c r="I2141" s="15" t="s">
        <v>139</v>
      </c>
      <c r="J2141" s="15" t="s">
        <v>150</v>
      </c>
      <c r="K2141" s="15" t="s">
        <v>3982</v>
      </c>
      <c r="N2141" s="15" t="n">
        <v>3</v>
      </c>
      <c r="O2141" s="15" t="n">
        <v>21</v>
      </c>
      <c r="P2141" s="15" t="n">
        <v>24</v>
      </c>
      <c r="Y2141" s="15" t="s">
        <v>142</v>
      </c>
      <c r="AB2141" s="15" t="s">
        <v>143</v>
      </c>
    </row>
    <row r="2142" customFormat="false" ht="15" hidden="false" customHeight="true" outlineLevel="0" collapsed="false">
      <c r="A2142" s="15" t="s">
        <v>3980</v>
      </c>
      <c r="B2142" s="15" t="s">
        <v>3981</v>
      </c>
      <c r="C2142" s="15" t="s">
        <v>134</v>
      </c>
      <c r="D2142" s="15" t="s">
        <v>135</v>
      </c>
      <c r="E2142" s="15" t="s">
        <v>136</v>
      </c>
      <c r="F2142" s="15" t="s">
        <v>137</v>
      </c>
      <c r="G2142" s="15" t="s">
        <v>451</v>
      </c>
      <c r="H2142" s="15" t="s">
        <v>136</v>
      </c>
      <c r="I2142" s="15" t="s">
        <v>139</v>
      </c>
      <c r="J2142" s="15" t="s">
        <v>158</v>
      </c>
      <c r="K2142" s="15" t="s">
        <v>3983</v>
      </c>
      <c r="N2142" s="15" t="n">
        <v>7</v>
      </c>
      <c r="P2142" s="15" t="n">
        <v>7</v>
      </c>
      <c r="Y2142" s="15" t="s">
        <v>142</v>
      </c>
      <c r="AB2142" s="15" t="s">
        <v>143</v>
      </c>
    </row>
    <row r="2143" customFormat="false" ht="15" hidden="false" customHeight="true" outlineLevel="0" collapsed="false">
      <c r="A2143" s="15" t="s">
        <v>3984</v>
      </c>
      <c r="B2143" s="15" t="s">
        <v>3985</v>
      </c>
      <c r="C2143" s="15" t="s">
        <v>134</v>
      </c>
      <c r="D2143" s="15" t="s">
        <v>541</v>
      </c>
      <c r="E2143" s="15" t="s">
        <v>136</v>
      </c>
      <c r="F2143" s="15" t="s">
        <v>137</v>
      </c>
      <c r="G2143" s="15" t="s">
        <v>451</v>
      </c>
      <c r="H2143" s="15" t="s">
        <v>136</v>
      </c>
      <c r="I2143" s="15" t="s">
        <v>243</v>
      </c>
      <c r="J2143" s="15" t="s">
        <v>140</v>
      </c>
      <c r="K2143" s="15" t="s">
        <v>3986</v>
      </c>
      <c r="N2143" s="15" t="n">
        <v>20</v>
      </c>
      <c r="P2143" s="15" t="n">
        <v>20</v>
      </c>
      <c r="Y2143" s="15" t="s">
        <v>142</v>
      </c>
      <c r="AB2143" s="15" t="s">
        <v>143</v>
      </c>
    </row>
    <row r="2144" customFormat="false" ht="15" hidden="false" customHeight="true" outlineLevel="0" collapsed="false">
      <c r="A2144" s="15" t="s">
        <v>3984</v>
      </c>
      <c r="B2144" s="15" t="s">
        <v>3985</v>
      </c>
      <c r="C2144" s="15" t="s">
        <v>134</v>
      </c>
      <c r="D2144" s="15" t="s">
        <v>541</v>
      </c>
      <c r="E2144" s="15" t="s">
        <v>136</v>
      </c>
      <c r="F2144" s="15" t="s">
        <v>137</v>
      </c>
      <c r="G2144" s="15" t="s">
        <v>451</v>
      </c>
      <c r="H2144" s="15" t="s">
        <v>136</v>
      </c>
      <c r="I2144" s="15" t="s">
        <v>243</v>
      </c>
      <c r="J2144" s="15" t="s">
        <v>144</v>
      </c>
      <c r="K2144" s="15" t="s">
        <v>3987</v>
      </c>
      <c r="L2144" s="15" t="n">
        <v>743</v>
      </c>
      <c r="M2144" s="15" t="n">
        <v>969</v>
      </c>
      <c r="N2144" s="15" t="n">
        <v>1376</v>
      </c>
      <c r="O2144" s="15" t="n">
        <v>218</v>
      </c>
      <c r="P2144" s="15" t="n">
        <v>3306</v>
      </c>
      <c r="Y2144" s="15" t="s">
        <v>142</v>
      </c>
      <c r="AB2144" s="15" t="s">
        <v>143</v>
      </c>
    </row>
    <row r="2145" customFormat="false" ht="15" hidden="false" customHeight="true" outlineLevel="0" collapsed="false">
      <c r="A2145" s="15" t="s">
        <v>3984</v>
      </c>
      <c r="B2145" s="15" t="s">
        <v>3985</v>
      </c>
      <c r="C2145" s="15" t="s">
        <v>134</v>
      </c>
      <c r="D2145" s="15" t="s">
        <v>541</v>
      </c>
      <c r="E2145" s="15" t="s">
        <v>136</v>
      </c>
      <c r="F2145" s="15" t="s">
        <v>137</v>
      </c>
      <c r="G2145" s="15" t="s">
        <v>451</v>
      </c>
      <c r="H2145" s="15" t="s">
        <v>136</v>
      </c>
      <c r="I2145" s="15" t="s">
        <v>243</v>
      </c>
      <c r="J2145" s="15" t="s">
        <v>150</v>
      </c>
      <c r="K2145" s="15" t="s">
        <v>3988</v>
      </c>
      <c r="N2145" s="15" t="n">
        <v>81</v>
      </c>
      <c r="O2145" s="15" t="n">
        <v>45</v>
      </c>
      <c r="P2145" s="15" t="n">
        <v>126</v>
      </c>
      <c r="Y2145" s="15" t="s">
        <v>142</v>
      </c>
      <c r="AB2145" s="15" t="s">
        <v>143</v>
      </c>
    </row>
    <row r="2146" customFormat="false" ht="15" hidden="false" customHeight="true" outlineLevel="0" collapsed="false">
      <c r="A2146" s="15" t="s">
        <v>3984</v>
      </c>
      <c r="B2146" s="15" t="s">
        <v>3985</v>
      </c>
      <c r="C2146" s="15" t="s">
        <v>134</v>
      </c>
      <c r="D2146" s="15" t="s">
        <v>541</v>
      </c>
      <c r="E2146" s="15" t="s">
        <v>136</v>
      </c>
      <c r="F2146" s="15" t="s">
        <v>137</v>
      </c>
      <c r="G2146" s="15" t="s">
        <v>451</v>
      </c>
      <c r="H2146" s="15" t="s">
        <v>136</v>
      </c>
      <c r="I2146" s="15" t="s">
        <v>243</v>
      </c>
      <c r="J2146" s="15" t="s">
        <v>158</v>
      </c>
      <c r="K2146" s="15" t="s">
        <v>3989</v>
      </c>
      <c r="N2146" s="15" t="n">
        <v>23</v>
      </c>
      <c r="P2146" s="15" t="n">
        <v>23</v>
      </c>
      <c r="Y2146" s="15" t="s">
        <v>142</v>
      </c>
      <c r="AB2146" s="15" t="s">
        <v>143</v>
      </c>
    </row>
    <row r="2147" customFormat="false" ht="15" hidden="false" customHeight="true" outlineLevel="0" collapsed="false">
      <c r="A2147" s="15" t="s">
        <v>3990</v>
      </c>
      <c r="B2147" s="15" t="s">
        <v>3991</v>
      </c>
      <c r="C2147" s="15" t="s">
        <v>217</v>
      </c>
      <c r="D2147" s="15" t="s">
        <v>218</v>
      </c>
      <c r="E2147" s="15" t="s">
        <v>136</v>
      </c>
      <c r="F2147" s="15" t="s">
        <v>137</v>
      </c>
      <c r="G2147" s="15" t="s">
        <v>219</v>
      </c>
      <c r="H2147" s="15" t="s">
        <v>136</v>
      </c>
      <c r="I2147" s="15" t="s">
        <v>243</v>
      </c>
      <c r="J2147" s="15" t="s">
        <v>140</v>
      </c>
      <c r="K2147" s="15" t="s">
        <v>3992</v>
      </c>
      <c r="M2147" s="15" t="n">
        <v>41</v>
      </c>
      <c r="N2147" s="15" t="n">
        <v>30</v>
      </c>
      <c r="P2147" s="15" t="n">
        <v>71</v>
      </c>
      <c r="Y2147" s="15" t="s">
        <v>142</v>
      </c>
      <c r="AB2147" s="15" t="s">
        <v>143</v>
      </c>
    </row>
    <row r="2148" customFormat="false" ht="15" hidden="false" customHeight="true" outlineLevel="0" collapsed="false">
      <c r="A2148" s="15" t="s">
        <v>3990</v>
      </c>
      <c r="B2148" s="15" t="s">
        <v>3991</v>
      </c>
      <c r="C2148" s="15" t="s">
        <v>217</v>
      </c>
      <c r="D2148" s="15" t="s">
        <v>218</v>
      </c>
      <c r="E2148" s="15" t="s">
        <v>136</v>
      </c>
      <c r="F2148" s="15" t="s">
        <v>137</v>
      </c>
      <c r="G2148" s="15" t="s">
        <v>219</v>
      </c>
      <c r="H2148" s="15" t="s">
        <v>136</v>
      </c>
      <c r="I2148" s="15" t="s">
        <v>243</v>
      </c>
      <c r="J2148" s="15" t="s">
        <v>150</v>
      </c>
      <c r="K2148" s="15" t="s">
        <v>3993</v>
      </c>
      <c r="L2148" s="15" t="n">
        <v>226</v>
      </c>
      <c r="M2148" s="15" t="n">
        <v>191</v>
      </c>
      <c r="N2148" s="15" t="n">
        <v>350</v>
      </c>
      <c r="O2148" s="15" t="n">
        <v>92</v>
      </c>
      <c r="P2148" s="15" t="n">
        <v>859</v>
      </c>
      <c r="Y2148" s="15" t="s">
        <v>142</v>
      </c>
      <c r="AB2148" s="15" t="s">
        <v>143</v>
      </c>
    </row>
    <row r="2149" customFormat="false" ht="15" hidden="false" customHeight="true" outlineLevel="0" collapsed="false">
      <c r="A2149" s="15" t="s">
        <v>3990</v>
      </c>
      <c r="B2149" s="15" t="s">
        <v>3991</v>
      </c>
      <c r="C2149" s="15" t="s">
        <v>217</v>
      </c>
      <c r="D2149" s="15" t="s">
        <v>218</v>
      </c>
      <c r="E2149" s="15" t="s">
        <v>136</v>
      </c>
      <c r="F2149" s="15" t="s">
        <v>137</v>
      </c>
      <c r="G2149" s="15" t="s">
        <v>219</v>
      </c>
      <c r="H2149" s="15" t="s">
        <v>136</v>
      </c>
      <c r="I2149" s="15" t="s">
        <v>243</v>
      </c>
      <c r="J2149" s="15" t="s">
        <v>158</v>
      </c>
      <c r="K2149" s="15" t="s">
        <v>3994</v>
      </c>
      <c r="L2149" s="15" t="n">
        <v>32</v>
      </c>
      <c r="M2149" s="15" t="n">
        <v>56</v>
      </c>
      <c r="N2149" s="15" t="n">
        <v>39</v>
      </c>
      <c r="O2149" s="15" t="n">
        <v>4</v>
      </c>
      <c r="P2149" s="15" t="n">
        <v>131</v>
      </c>
      <c r="Y2149" s="15" t="s">
        <v>142</v>
      </c>
      <c r="AB2149" s="15" t="s">
        <v>143</v>
      </c>
    </row>
    <row r="2150" customFormat="false" ht="15" hidden="false" customHeight="true" outlineLevel="0" collapsed="false">
      <c r="A2150" s="15" t="s">
        <v>3990</v>
      </c>
      <c r="B2150" s="15" t="s">
        <v>3991</v>
      </c>
      <c r="C2150" s="15" t="s">
        <v>217</v>
      </c>
      <c r="D2150" s="15" t="s">
        <v>218</v>
      </c>
      <c r="E2150" s="15" t="s">
        <v>136</v>
      </c>
      <c r="F2150" s="15" t="s">
        <v>137</v>
      </c>
      <c r="G2150" s="15" t="s">
        <v>219</v>
      </c>
      <c r="H2150" s="15" t="s">
        <v>136</v>
      </c>
      <c r="I2150" s="15" t="s">
        <v>243</v>
      </c>
      <c r="J2150" s="15" t="s">
        <v>169</v>
      </c>
      <c r="K2150" s="15" t="s">
        <v>3995</v>
      </c>
      <c r="M2150" s="15" t="n">
        <v>1</v>
      </c>
      <c r="N2150" s="15" t="n">
        <v>0</v>
      </c>
      <c r="O2150" s="15" t="n">
        <v>10</v>
      </c>
      <c r="P2150" s="15" t="n">
        <v>11</v>
      </c>
      <c r="Y2150" s="15" t="s">
        <v>142</v>
      </c>
      <c r="AB2150" s="15" t="s">
        <v>143</v>
      </c>
    </row>
    <row r="2151" customFormat="false" ht="15" hidden="false" customHeight="true" outlineLevel="0" collapsed="false">
      <c r="A2151" s="15" t="s">
        <v>3996</v>
      </c>
      <c r="B2151" s="15" t="s">
        <v>3997</v>
      </c>
      <c r="C2151" s="15" t="s">
        <v>148</v>
      </c>
      <c r="E2151" s="15" t="s">
        <v>136</v>
      </c>
      <c r="F2151" s="15" t="s">
        <v>137</v>
      </c>
      <c r="G2151" s="15" t="s">
        <v>432</v>
      </c>
      <c r="H2151" s="15" t="s">
        <v>136</v>
      </c>
      <c r="I2151" s="15" t="s">
        <v>139</v>
      </c>
      <c r="J2151" s="15" t="s">
        <v>150</v>
      </c>
      <c r="K2151" s="15" t="s">
        <v>3998</v>
      </c>
      <c r="N2151" s="15" t="n">
        <v>2</v>
      </c>
      <c r="P2151" s="15" t="n">
        <v>2</v>
      </c>
      <c r="Y2151" s="15" t="s">
        <v>142</v>
      </c>
      <c r="AB2151" s="15" t="s">
        <v>143</v>
      </c>
    </row>
    <row r="2152" customFormat="false" ht="15" hidden="false" customHeight="true" outlineLevel="0" collapsed="false">
      <c r="A2152" s="15" t="s">
        <v>3999</v>
      </c>
      <c r="B2152" s="15" t="s">
        <v>4000</v>
      </c>
      <c r="C2152" s="15" t="s">
        <v>217</v>
      </c>
      <c r="D2152" s="15" t="s">
        <v>235</v>
      </c>
      <c r="E2152" s="15" t="s">
        <v>136</v>
      </c>
      <c r="F2152" s="15" t="s">
        <v>137</v>
      </c>
      <c r="G2152" s="15" t="s">
        <v>299</v>
      </c>
      <c r="H2152" s="15" t="s">
        <v>136</v>
      </c>
      <c r="I2152" s="15" t="s">
        <v>139</v>
      </c>
      <c r="J2152" s="15" t="s">
        <v>150</v>
      </c>
      <c r="K2152" s="15" t="s">
        <v>4001</v>
      </c>
      <c r="M2152" s="15" t="n">
        <v>1</v>
      </c>
      <c r="O2152" s="15" t="n">
        <v>10</v>
      </c>
      <c r="P2152" s="15" t="n">
        <v>11</v>
      </c>
      <c r="Y2152" s="15" t="s">
        <v>156</v>
      </c>
      <c r="AB2152" s="15" t="s">
        <v>143</v>
      </c>
    </row>
    <row r="2153" customFormat="false" ht="15" hidden="false" customHeight="true" outlineLevel="0" collapsed="false">
      <c r="A2153" s="15" t="s">
        <v>4002</v>
      </c>
      <c r="B2153" s="15" t="s">
        <v>4003</v>
      </c>
      <c r="C2153" s="15" t="s">
        <v>217</v>
      </c>
      <c r="D2153" s="15" t="s">
        <v>218</v>
      </c>
      <c r="E2153" s="15" t="s">
        <v>136</v>
      </c>
      <c r="F2153" s="15" t="s">
        <v>137</v>
      </c>
      <c r="G2153" s="15" t="s">
        <v>219</v>
      </c>
      <c r="H2153" s="15" t="s">
        <v>136</v>
      </c>
      <c r="I2153" s="15" t="s">
        <v>139</v>
      </c>
      <c r="J2153" s="15" t="s">
        <v>144</v>
      </c>
      <c r="K2153" s="15" t="s">
        <v>4004</v>
      </c>
      <c r="L2153" s="15" t="n">
        <v>2</v>
      </c>
      <c r="P2153" s="15" t="n">
        <v>2</v>
      </c>
      <c r="Y2153" s="15" t="s">
        <v>142</v>
      </c>
      <c r="AB2153" s="15" t="s">
        <v>143</v>
      </c>
    </row>
    <row r="2154" customFormat="false" ht="15" hidden="false" customHeight="true" outlineLevel="0" collapsed="false">
      <c r="A2154" s="15" t="s">
        <v>4002</v>
      </c>
      <c r="B2154" s="15" t="s">
        <v>4003</v>
      </c>
      <c r="C2154" s="15" t="s">
        <v>217</v>
      </c>
      <c r="D2154" s="15" t="s">
        <v>218</v>
      </c>
      <c r="E2154" s="15" t="s">
        <v>136</v>
      </c>
      <c r="F2154" s="15" t="s">
        <v>137</v>
      </c>
      <c r="G2154" s="15" t="s">
        <v>219</v>
      </c>
      <c r="H2154" s="15" t="s">
        <v>136</v>
      </c>
      <c r="I2154" s="15" t="s">
        <v>139</v>
      </c>
      <c r="J2154" s="15" t="s">
        <v>150</v>
      </c>
      <c r="K2154" s="15" t="s">
        <v>4005</v>
      </c>
      <c r="L2154" s="15" t="n">
        <v>111</v>
      </c>
      <c r="M2154" s="15" t="n">
        <v>38</v>
      </c>
      <c r="P2154" s="15" t="n">
        <v>149</v>
      </c>
      <c r="Y2154" s="15" t="s">
        <v>142</v>
      </c>
      <c r="AB2154" s="15" t="s">
        <v>143</v>
      </c>
    </row>
    <row r="2155" customFormat="false" ht="15" hidden="false" customHeight="true" outlineLevel="0" collapsed="false">
      <c r="A2155" s="15" t="s">
        <v>4002</v>
      </c>
      <c r="B2155" s="15" t="s">
        <v>4003</v>
      </c>
      <c r="C2155" s="15" t="s">
        <v>217</v>
      </c>
      <c r="D2155" s="15" t="s">
        <v>218</v>
      </c>
      <c r="E2155" s="15" t="s">
        <v>136</v>
      </c>
      <c r="F2155" s="15" t="s">
        <v>137</v>
      </c>
      <c r="G2155" s="15" t="s">
        <v>219</v>
      </c>
      <c r="H2155" s="15" t="s">
        <v>136</v>
      </c>
      <c r="I2155" s="15" t="s">
        <v>139</v>
      </c>
      <c r="J2155" s="15" t="s">
        <v>166</v>
      </c>
      <c r="K2155" s="15" t="s">
        <v>4006</v>
      </c>
      <c r="M2155" s="15" t="n">
        <v>2</v>
      </c>
      <c r="P2155" s="15" t="n">
        <v>2</v>
      </c>
      <c r="Y2155" s="15" t="s">
        <v>142</v>
      </c>
      <c r="AB2155" s="15" t="s">
        <v>143</v>
      </c>
    </row>
    <row r="2156" customFormat="false" ht="15" hidden="false" customHeight="true" outlineLevel="0" collapsed="false">
      <c r="A2156" s="15" t="s">
        <v>4002</v>
      </c>
      <c r="B2156" s="15" t="s">
        <v>4003</v>
      </c>
      <c r="C2156" s="15" t="s">
        <v>217</v>
      </c>
      <c r="D2156" s="15" t="s">
        <v>218</v>
      </c>
      <c r="E2156" s="15" t="s">
        <v>136</v>
      </c>
      <c r="F2156" s="15" t="s">
        <v>137</v>
      </c>
      <c r="G2156" s="15" t="s">
        <v>219</v>
      </c>
      <c r="H2156" s="15" t="s">
        <v>136</v>
      </c>
      <c r="I2156" s="15" t="s">
        <v>139</v>
      </c>
      <c r="J2156" s="15" t="s">
        <v>158</v>
      </c>
      <c r="K2156" s="15" t="s">
        <v>4007</v>
      </c>
      <c r="L2156" s="15" t="n">
        <v>30</v>
      </c>
      <c r="M2156" s="15" t="n">
        <v>18</v>
      </c>
      <c r="P2156" s="15" t="n">
        <v>48</v>
      </c>
      <c r="Y2156" s="15" t="s">
        <v>142</v>
      </c>
      <c r="AB2156" s="15" t="s">
        <v>143</v>
      </c>
    </row>
    <row r="2157" customFormat="false" ht="15" hidden="false" customHeight="true" outlineLevel="0" collapsed="false">
      <c r="A2157" s="15" t="s">
        <v>4002</v>
      </c>
      <c r="B2157" s="15" t="s">
        <v>4003</v>
      </c>
      <c r="C2157" s="15" t="s">
        <v>217</v>
      </c>
      <c r="D2157" s="15" t="s">
        <v>218</v>
      </c>
      <c r="E2157" s="15" t="s">
        <v>136</v>
      </c>
      <c r="F2157" s="15" t="s">
        <v>137</v>
      </c>
      <c r="G2157" s="15" t="s">
        <v>219</v>
      </c>
      <c r="H2157" s="15" t="s">
        <v>136</v>
      </c>
      <c r="I2157" s="15" t="s">
        <v>139</v>
      </c>
      <c r="J2157" s="15" t="s">
        <v>169</v>
      </c>
      <c r="K2157" s="15" t="s">
        <v>4008</v>
      </c>
      <c r="L2157" s="15" t="n">
        <v>1</v>
      </c>
      <c r="P2157" s="15" t="n">
        <v>1</v>
      </c>
      <c r="Y2157" s="15" t="s">
        <v>142</v>
      </c>
      <c r="AB2157" s="15" t="s">
        <v>143</v>
      </c>
    </row>
    <row r="2158" customFormat="false" ht="15" hidden="false" customHeight="true" outlineLevel="0" collapsed="false">
      <c r="A2158" s="15" t="s">
        <v>4009</v>
      </c>
      <c r="B2158" s="15" t="s">
        <v>4010</v>
      </c>
      <c r="C2158" s="15" t="s">
        <v>148</v>
      </c>
      <c r="E2158" s="15" t="s">
        <v>788</v>
      </c>
      <c r="F2158" s="15" t="s">
        <v>137</v>
      </c>
      <c r="G2158" s="15" t="s">
        <v>788</v>
      </c>
      <c r="H2158" s="15" t="s">
        <v>136</v>
      </c>
      <c r="I2158" s="15" t="s">
        <v>139</v>
      </c>
      <c r="J2158" s="15" t="s">
        <v>166</v>
      </c>
      <c r="K2158" s="15" t="s">
        <v>4011</v>
      </c>
      <c r="M2158" s="15" t="n">
        <v>12</v>
      </c>
      <c r="P2158" s="15" t="n">
        <v>12</v>
      </c>
      <c r="Y2158" s="15" t="s">
        <v>142</v>
      </c>
      <c r="AB2158" s="15" t="s">
        <v>143</v>
      </c>
    </row>
    <row r="2159" customFormat="false" ht="15" hidden="false" customHeight="true" outlineLevel="0" collapsed="false">
      <c r="A2159" s="15" t="s">
        <v>4012</v>
      </c>
      <c r="B2159" s="15" t="s">
        <v>4013</v>
      </c>
      <c r="C2159" s="15" t="s">
        <v>134</v>
      </c>
      <c r="D2159" s="15" t="s">
        <v>460</v>
      </c>
      <c r="E2159" s="15" t="s">
        <v>136</v>
      </c>
      <c r="F2159" s="15" t="s">
        <v>137</v>
      </c>
      <c r="G2159" s="15" t="s">
        <v>2957</v>
      </c>
      <c r="H2159" s="15" t="s">
        <v>136</v>
      </c>
      <c r="I2159" s="15" t="s">
        <v>139</v>
      </c>
      <c r="J2159" s="15" t="s">
        <v>140</v>
      </c>
      <c r="K2159" s="15" t="s">
        <v>4014</v>
      </c>
      <c r="N2159" s="15" t="n">
        <v>1462</v>
      </c>
      <c r="O2159" s="15" t="n">
        <v>224</v>
      </c>
      <c r="P2159" s="15" t="n">
        <v>1686</v>
      </c>
      <c r="Y2159" s="15" t="s">
        <v>142</v>
      </c>
      <c r="AB2159" s="15" t="s">
        <v>143</v>
      </c>
    </row>
    <row r="2160" customFormat="false" ht="15" hidden="false" customHeight="true" outlineLevel="0" collapsed="false">
      <c r="A2160" s="15" t="s">
        <v>4012</v>
      </c>
      <c r="B2160" s="15" t="s">
        <v>4013</v>
      </c>
      <c r="C2160" s="15" t="s">
        <v>134</v>
      </c>
      <c r="D2160" s="15" t="s">
        <v>460</v>
      </c>
      <c r="E2160" s="15" t="s">
        <v>136</v>
      </c>
      <c r="F2160" s="15" t="s">
        <v>137</v>
      </c>
      <c r="G2160" s="15" t="s">
        <v>2957</v>
      </c>
      <c r="H2160" s="15" t="s">
        <v>136</v>
      </c>
      <c r="I2160" s="15" t="s">
        <v>139</v>
      </c>
      <c r="J2160" s="15" t="s">
        <v>144</v>
      </c>
      <c r="K2160" s="15" t="s">
        <v>4015</v>
      </c>
      <c r="N2160" s="15" t="n">
        <v>1446</v>
      </c>
      <c r="O2160" s="15" t="n">
        <v>1040</v>
      </c>
      <c r="P2160" s="15" t="n">
        <v>2486</v>
      </c>
      <c r="Y2160" s="15" t="s">
        <v>142</v>
      </c>
      <c r="AB2160" s="15" t="s">
        <v>143</v>
      </c>
    </row>
    <row r="2161" customFormat="false" ht="15" hidden="false" customHeight="true" outlineLevel="0" collapsed="false">
      <c r="A2161" s="15" t="s">
        <v>4012</v>
      </c>
      <c r="B2161" s="15" t="s">
        <v>4013</v>
      </c>
      <c r="C2161" s="15" t="s">
        <v>134</v>
      </c>
      <c r="D2161" s="15" t="s">
        <v>460</v>
      </c>
      <c r="E2161" s="15" t="s">
        <v>136</v>
      </c>
      <c r="F2161" s="15" t="s">
        <v>137</v>
      </c>
      <c r="G2161" s="15" t="s">
        <v>2957</v>
      </c>
      <c r="H2161" s="15" t="s">
        <v>136</v>
      </c>
      <c r="I2161" s="15" t="s">
        <v>139</v>
      </c>
      <c r="J2161" s="15" t="s">
        <v>150</v>
      </c>
      <c r="K2161" s="15" t="s">
        <v>4016</v>
      </c>
      <c r="O2161" s="15" t="n">
        <v>10</v>
      </c>
      <c r="P2161" s="15" t="n">
        <v>10</v>
      </c>
      <c r="Y2161" s="15" t="s">
        <v>142</v>
      </c>
      <c r="AB2161" s="15" t="s">
        <v>143</v>
      </c>
    </row>
    <row r="2162" customFormat="false" ht="15" hidden="false" customHeight="true" outlineLevel="0" collapsed="false">
      <c r="A2162" s="15" t="s">
        <v>4017</v>
      </c>
      <c r="B2162" s="15" t="s">
        <v>4018</v>
      </c>
      <c r="C2162" s="15" t="s">
        <v>217</v>
      </c>
      <c r="D2162" s="15" t="s">
        <v>218</v>
      </c>
      <c r="E2162" s="15" t="s">
        <v>136</v>
      </c>
      <c r="F2162" s="15" t="s">
        <v>137</v>
      </c>
      <c r="G2162" s="15" t="s">
        <v>299</v>
      </c>
      <c r="H2162" s="15" t="s">
        <v>136</v>
      </c>
      <c r="I2162" s="15" t="s">
        <v>139</v>
      </c>
      <c r="J2162" s="15" t="s">
        <v>158</v>
      </c>
      <c r="K2162" s="15" t="s">
        <v>4019</v>
      </c>
      <c r="N2162" s="15" t="n">
        <v>10</v>
      </c>
      <c r="P2162" s="15" t="n">
        <v>10</v>
      </c>
      <c r="Y2162" s="15" t="s">
        <v>156</v>
      </c>
      <c r="AB2162" s="15" t="s">
        <v>143</v>
      </c>
    </row>
    <row r="2163" customFormat="false" ht="15" hidden="false" customHeight="true" outlineLevel="0" collapsed="false">
      <c r="A2163" s="15" t="s">
        <v>4020</v>
      </c>
      <c r="B2163" s="15" t="s">
        <v>4021</v>
      </c>
      <c r="C2163" s="15" t="s">
        <v>148</v>
      </c>
      <c r="E2163" s="15" t="s">
        <v>136</v>
      </c>
      <c r="F2163" s="15" t="s">
        <v>137</v>
      </c>
      <c r="G2163" s="15" t="s">
        <v>299</v>
      </c>
      <c r="H2163" s="15" t="s">
        <v>136</v>
      </c>
      <c r="I2163" s="15" t="s">
        <v>139</v>
      </c>
      <c r="J2163" s="15" t="s">
        <v>150</v>
      </c>
      <c r="K2163" s="15" t="s">
        <v>4022</v>
      </c>
      <c r="O2163" s="15" t="n">
        <v>2</v>
      </c>
      <c r="P2163" s="15" t="n">
        <v>2</v>
      </c>
      <c r="Y2163" s="15" t="s">
        <v>156</v>
      </c>
      <c r="AB2163" s="15" t="s">
        <v>143</v>
      </c>
    </row>
    <row r="2164" customFormat="false" ht="15" hidden="false" customHeight="true" outlineLevel="0" collapsed="false">
      <c r="A2164" s="15" t="s">
        <v>4023</v>
      </c>
      <c r="B2164" s="15" t="s">
        <v>4024</v>
      </c>
      <c r="C2164" s="15" t="s">
        <v>217</v>
      </c>
      <c r="D2164" s="15" t="s">
        <v>274</v>
      </c>
      <c r="E2164" s="15" t="s">
        <v>136</v>
      </c>
      <c r="F2164" s="15" t="s">
        <v>137</v>
      </c>
      <c r="G2164" s="15" t="s">
        <v>792</v>
      </c>
      <c r="H2164" s="15" t="s">
        <v>136</v>
      </c>
      <c r="I2164" s="15" t="s">
        <v>243</v>
      </c>
      <c r="J2164" s="15" t="s">
        <v>140</v>
      </c>
      <c r="K2164" s="15" t="s">
        <v>4025</v>
      </c>
      <c r="L2164" s="15" t="n">
        <v>8</v>
      </c>
      <c r="N2164" s="15" t="n">
        <v>5</v>
      </c>
      <c r="P2164" s="15" t="n">
        <v>13</v>
      </c>
      <c r="Y2164" s="15" t="s">
        <v>156</v>
      </c>
      <c r="AB2164" s="15" t="s">
        <v>143</v>
      </c>
    </row>
    <row r="2165" customFormat="false" ht="15" hidden="false" customHeight="true" outlineLevel="0" collapsed="false">
      <c r="A2165" s="15" t="s">
        <v>4023</v>
      </c>
      <c r="B2165" s="15" t="s">
        <v>4024</v>
      </c>
      <c r="C2165" s="15" t="s">
        <v>217</v>
      </c>
      <c r="D2165" s="15" t="s">
        <v>274</v>
      </c>
      <c r="E2165" s="15" t="s">
        <v>136</v>
      </c>
      <c r="F2165" s="15" t="s">
        <v>137</v>
      </c>
      <c r="G2165" s="15" t="s">
        <v>792</v>
      </c>
      <c r="H2165" s="15" t="s">
        <v>136</v>
      </c>
      <c r="I2165" s="15" t="s">
        <v>243</v>
      </c>
      <c r="J2165" s="15" t="s">
        <v>150</v>
      </c>
      <c r="K2165" s="15" t="s">
        <v>4026</v>
      </c>
      <c r="L2165" s="15" t="n">
        <v>350</v>
      </c>
      <c r="M2165" s="15" t="n">
        <v>505</v>
      </c>
      <c r="N2165" s="15" t="n">
        <v>448</v>
      </c>
      <c r="O2165" s="15" t="n">
        <v>36</v>
      </c>
      <c r="P2165" s="15" t="n">
        <v>1339</v>
      </c>
      <c r="Y2165" s="15" t="s">
        <v>156</v>
      </c>
      <c r="AB2165" s="15" t="s">
        <v>143</v>
      </c>
    </row>
    <row r="2166" customFormat="false" ht="15" hidden="false" customHeight="true" outlineLevel="0" collapsed="false">
      <c r="A2166" s="15" t="s">
        <v>4023</v>
      </c>
      <c r="B2166" s="15" t="s">
        <v>4024</v>
      </c>
      <c r="C2166" s="15" t="s">
        <v>217</v>
      </c>
      <c r="D2166" s="15" t="s">
        <v>274</v>
      </c>
      <c r="E2166" s="15" t="s">
        <v>136</v>
      </c>
      <c r="F2166" s="15" t="s">
        <v>137</v>
      </c>
      <c r="G2166" s="15" t="s">
        <v>792</v>
      </c>
      <c r="H2166" s="15" t="s">
        <v>136</v>
      </c>
      <c r="I2166" s="15" t="s">
        <v>243</v>
      </c>
      <c r="J2166" s="15" t="s">
        <v>158</v>
      </c>
      <c r="K2166" s="15" t="s">
        <v>4027</v>
      </c>
      <c r="L2166" s="15" t="n">
        <v>5</v>
      </c>
      <c r="M2166" s="15" t="n">
        <v>19</v>
      </c>
      <c r="N2166" s="15" t="n">
        <v>28</v>
      </c>
      <c r="P2166" s="15" t="n">
        <v>52</v>
      </c>
      <c r="Y2166" s="15" t="s">
        <v>156</v>
      </c>
      <c r="AB2166" s="15" t="s">
        <v>143</v>
      </c>
    </row>
    <row r="2167" customFormat="false" ht="15" hidden="false" customHeight="true" outlineLevel="0" collapsed="false">
      <c r="A2167" s="15" t="s">
        <v>4023</v>
      </c>
      <c r="B2167" s="15" t="s">
        <v>4024</v>
      </c>
      <c r="C2167" s="15" t="s">
        <v>217</v>
      </c>
      <c r="D2167" s="15" t="s">
        <v>274</v>
      </c>
      <c r="E2167" s="15" t="s">
        <v>136</v>
      </c>
      <c r="F2167" s="15" t="s">
        <v>137</v>
      </c>
      <c r="G2167" s="15" t="s">
        <v>792</v>
      </c>
      <c r="H2167" s="15" t="s">
        <v>136</v>
      </c>
      <c r="I2167" s="15" t="s">
        <v>243</v>
      </c>
      <c r="J2167" s="15" t="s">
        <v>169</v>
      </c>
      <c r="K2167" s="15" t="s">
        <v>4028</v>
      </c>
      <c r="N2167" s="15" t="n">
        <v>9</v>
      </c>
      <c r="P2167" s="15" t="n">
        <v>9</v>
      </c>
      <c r="Y2167" s="15" t="s">
        <v>156</v>
      </c>
      <c r="AB2167" s="15" t="s">
        <v>143</v>
      </c>
    </row>
    <row r="2168" customFormat="false" ht="15" hidden="false" customHeight="true" outlineLevel="0" collapsed="false">
      <c r="A2168" s="15" t="s">
        <v>4029</v>
      </c>
      <c r="B2168" s="15" t="s">
        <v>4030</v>
      </c>
      <c r="C2168" s="15" t="s">
        <v>134</v>
      </c>
      <c r="D2168" s="15" t="s">
        <v>135</v>
      </c>
      <c r="E2168" s="15" t="s">
        <v>136</v>
      </c>
      <c r="F2168" s="15" t="s">
        <v>137</v>
      </c>
      <c r="G2168" s="15" t="s">
        <v>469</v>
      </c>
      <c r="H2168" s="15" t="s">
        <v>136</v>
      </c>
      <c r="I2168" s="15" t="s">
        <v>243</v>
      </c>
      <c r="J2168" s="15" t="s">
        <v>140</v>
      </c>
      <c r="K2168" s="15" t="s">
        <v>4031</v>
      </c>
      <c r="M2168" s="15" t="n">
        <v>1</v>
      </c>
      <c r="N2168" s="15" t="n">
        <v>18</v>
      </c>
      <c r="O2168" s="15" t="n">
        <v>1</v>
      </c>
      <c r="P2168" s="15" t="n">
        <v>20</v>
      </c>
      <c r="Y2168" s="15" t="s">
        <v>142</v>
      </c>
      <c r="AB2168" s="15" t="s">
        <v>143</v>
      </c>
    </row>
    <row r="2169" customFormat="false" ht="15" hidden="false" customHeight="true" outlineLevel="0" collapsed="false">
      <c r="A2169" s="15" t="s">
        <v>4029</v>
      </c>
      <c r="B2169" s="15" t="s">
        <v>4030</v>
      </c>
      <c r="C2169" s="15" t="s">
        <v>134</v>
      </c>
      <c r="D2169" s="15" t="s">
        <v>135</v>
      </c>
      <c r="E2169" s="15" t="s">
        <v>136</v>
      </c>
      <c r="F2169" s="15" t="s">
        <v>137</v>
      </c>
      <c r="G2169" s="15" t="s">
        <v>469</v>
      </c>
      <c r="H2169" s="15" t="s">
        <v>136</v>
      </c>
      <c r="I2169" s="15" t="s">
        <v>243</v>
      </c>
      <c r="J2169" s="15" t="s">
        <v>144</v>
      </c>
      <c r="K2169" s="15" t="s">
        <v>4032</v>
      </c>
      <c r="L2169" s="15" t="n">
        <v>9</v>
      </c>
      <c r="M2169" s="15" t="n">
        <v>5</v>
      </c>
      <c r="N2169" s="15" t="n">
        <v>6</v>
      </c>
      <c r="O2169" s="15" t="n">
        <v>1</v>
      </c>
      <c r="P2169" s="15" t="n">
        <v>21</v>
      </c>
      <c r="Y2169" s="15" t="s">
        <v>142</v>
      </c>
      <c r="AB2169" s="15" t="s">
        <v>143</v>
      </c>
    </row>
    <row r="2170" customFormat="false" ht="15" hidden="false" customHeight="true" outlineLevel="0" collapsed="false">
      <c r="A2170" s="15" t="s">
        <v>4029</v>
      </c>
      <c r="B2170" s="15" t="s">
        <v>4030</v>
      </c>
      <c r="C2170" s="15" t="s">
        <v>134</v>
      </c>
      <c r="D2170" s="15" t="s">
        <v>135</v>
      </c>
      <c r="E2170" s="15" t="s">
        <v>136</v>
      </c>
      <c r="F2170" s="15" t="s">
        <v>137</v>
      </c>
      <c r="G2170" s="15" t="s">
        <v>469</v>
      </c>
      <c r="H2170" s="15" t="s">
        <v>136</v>
      </c>
      <c r="I2170" s="15" t="s">
        <v>243</v>
      </c>
      <c r="J2170" s="15" t="s">
        <v>150</v>
      </c>
      <c r="K2170" s="15" t="s">
        <v>4033</v>
      </c>
      <c r="L2170" s="15" t="n">
        <v>43</v>
      </c>
      <c r="M2170" s="15" t="n">
        <v>288</v>
      </c>
      <c r="N2170" s="15" t="n">
        <v>150</v>
      </c>
      <c r="O2170" s="15" t="n">
        <v>34</v>
      </c>
      <c r="P2170" s="15" t="n">
        <v>515</v>
      </c>
      <c r="Y2170" s="15" t="s">
        <v>142</v>
      </c>
      <c r="AB2170" s="15" t="s">
        <v>143</v>
      </c>
    </row>
    <row r="2171" customFormat="false" ht="15" hidden="false" customHeight="true" outlineLevel="0" collapsed="false">
      <c r="A2171" s="15" t="s">
        <v>4029</v>
      </c>
      <c r="B2171" s="15" t="s">
        <v>4030</v>
      </c>
      <c r="C2171" s="15" t="s">
        <v>134</v>
      </c>
      <c r="D2171" s="15" t="s">
        <v>135</v>
      </c>
      <c r="E2171" s="15" t="s">
        <v>136</v>
      </c>
      <c r="F2171" s="15" t="s">
        <v>137</v>
      </c>
      <c r="G2171" s="15" t="s">
        <v>469</v>
      </c>
      <c r="H2171" s="15" t="s">
        <v>136</v>
      </c>
      <c r="I2171" s="15" t="s">
        <v>243</v>
      </c>
      <c r="J2171" s="15" t="s">
        <v>158</v>
      </c>
      <c r="K2171" s="15" t="s">
        <v>4034</v>
      </c>
      <c r="L2171" s="15" t="n">
        <v>37</v>
      </c>
      <c r="M2171" s="15" t="n">
        <v>112</v>
      </c>
      <c r="N2171" s="15" t="n">
        <v>107</v>
      </c>
      <c r="O2171" s="15" t="n">
        <v>21</v>
      </c>
      <c r="P2171" s="15" t="n">
        <v>277</v>
      </c>
      <c r="Y2171" s="15" t="s">
        <v>142</v>
      </c>
      <c r="AB2171" s="15" t="s">
        <v>143</v>
      </c>
    </row>
    <row r="2172" customFormat="false" ht="15" hidden="false" customHeight="true" outlineLevel="0" collapsed="false">
      <c r="A2172" s="15" t="s">
        <v>4029</v>
      </c>
      <c r="B2172" s="15" t="s">
        <v>4030</v>
      </c>
      <c r="C2172" s="15" t="s">
        <v>134</v>
      </c>
      <c r="D2172" s="15" t="s">
        <v>135</v>
      </c>
      <c r="E2172" s="15" t="s">
        <v>136</v>
      </c>
      <c r="F2172" s="15" t="s">
        <v>137</v>
      </c>
      <c r="G2172" s="15" t="s">
        <v>469</v>
      </c>
      <c r="H2172" s="15" t="s">
        <v>136</v>
      </c>
      <c r="I2172" s="15" t="s">
        <v>243</v>
      </c>
      <c r="J2172" s="15" t="s">
        <v>169</v>
      </c>
      <c r="K2172" s="15" t="s">
        <v>4035</v>
      </c>
      <c r="M2172" s="15" t="n">
        <v>1</v>
      </c>
      <c r="P2172" s="15" t="n">
        <v>1</v>
      </c>
      <c r="Y2172" s="15" t="s">
        <v>142</v>
      </c>
      <c r="AB2172" s="15" t="s">
        <v>143</v>
      </c>
    </row>
    <row r="2173" customFormat="false" ht="15" hidden="false" customHeight="true" outlineLevel="0" collapsed="false">
      <c r="A2173" s="15" t="s">
        <v>4036</v>
      </c>
      <c r="B2173" s="15" t="s">
        <v>4037</v>
      </c>
      <c r="C2173" s="15" t="s">
        <v>217</v>
      </c>
      <c r="D2173" s="15" t="s">
        <v>235</v>
      </c>
      <c r="E2173" s="15" t="s">
        <v>136</v>
      </c>
      <c r="F2173" s="15" t="s">
        <v>137</v>
      </c>
      <c r="G2173" s="15" t="s">
        <v>219</v>
      </c>
      <c r="H2173" s="15" t="s">
        <v>136</v>
      </c>
      <c r="I2173" s="15" t="s">
        <v>243</v>
      </c>
      <c r="J2173" s="15" t="s">
        <v>140</v>
      </c>
      <c r="K2173" s="15" t="s">
        <v>4038</v>
      </c>
      <c r="L2173" s="15" t="n">
        <v>13</v>
      </c>
      <c r="M2173" s="15" t="n">
        <v>25</v>
      </c>
      <c r="N2173" s="15" t="n">
        <v>7</v>
      </c>
      <c r="O2173" s="15" t="n">
        <v>5</v>
      </c>
      <c r="P2173" s="15" t="n">
        <v>50</v>
      </c>
      <c r="Y2173" s="15" t="s">
        <v>142</v>
      </c>
      <c r="AB2173" s="15" t="s">
        <v>143</v>
      </c>
    </row>
    <row r="2174" customFormat="false" ht="15" hidden="false" customHeight="true" outlineLevel="0" collapsed="false">
      <c r="A2174" s="15" t="s">
        <v>4036</v>
      </c>
      <c r="B2174" s="15" t="s">
        <v>4037</v>
      </c>
      <c r="C2174" s="15" t="s">
        <v>217</v>
      </c>
      <c r="D2174" s="15" t="s">
        <v>235</v>
      </c>
      <c r="E2174" s="15" t="s">
        <v>136</v>
      </c>
      <c r="F2174" s="15" t="s">
        <v>137</v>
      </c>
      <c r="G2174" s="15" t="s">
        <v>219</v>
      </c>
      <c r="H2174" s="15" t="s">
        <v>136</v>
      </c>
      <c r="I2174" s="15" t="s">
        <v>243</v>
      </c>
      <c r="J2174" s="15" t="s">
        <v>150</v>
      </c>
      <c r="K2174" s="15" t="s">
        <v>4039</v>
      </c>
      <c r="L2174" s="15" t="n">
        <v>543</v>
      </c>
      <c r="M2174" s="15" t="n">
        <v>341</v>
      </c>
      <c r="N2174" s="15" t="n">
        <v>285</v>
      </c>
      <c r="O2174" s="15" t="n">
        <v>40</v>
      </c>
      <c r="P2174" s="15" t="n">
        <v>1209</v>
      </c>
      <c r="Y2174" s="15" t="s">
        <v>142</v>
      </c>
      <c r="AB2174" s="15" t="s">
        <v>143</v>
      </c>
    </row>
    <row r="2175" customFormat="false" ht="15" hidden="false" customHeight="true" outlineLevel="0" collapsed="false">
      <c r="A2175" s="15" t="s">
        <v>4036</v>
      </c>
      <c r="B2175" s="15" t="s">
        <v>4037</v>
      </c>
      <c r="C2175" s="15" t="s">
        <v>217</v>
      </c>
      <c r="D2175" s="15" t="s">
        <v>235</v>
      </c>
      <c r="E2175" s="15" t="s">
        <v>136</v>
      </c>
      <c r="F2175" s="15" t="s">
        <v>137</v>
      </c>
      <c r="G2175" s="15" t="s">
        <v>219</v>
      </c>
      <c r="H2175" s="15" t="s">
        <v>136</v>
      </c>
      <c r="I2175" s="15" t="s">
        <v>243</v>
      </c>
      <c r="J2175" s="15" t="s">
        <v>158</v>
      </c>
      <c r="K2175" s="15" t="s">
        <v>4040</v>
      </c>
      <c r="L2175" s="15" t="n">
        <v>53</v>
      </c>
      <c r="M2175" s="15" t="n">
        <v>55</v>
      </c>
      <c r="N2175" s="15" t="n">
        <v>63</v>
      </c>
      <c r="O2175" s="15" t="n">
        <v>25</v>
      </c>
      <c r="P2175" s="15" t="n">
        <v>196</v>
      </c>
      <c r="Y2175" s="15" t="s">
        <v>142</v>
      </c>
      <c r="AB2175" s="15" t="s">
        <v>143</v>
      </c>
    </row>
    <row r="2176" customFormat="false" ht="15" hidden="false" customHeight="true" outlineLevel="0" collapsed="false">
      <c r="A2176" s="15" t="s">
        <v>4036</v>
      </c>
      <c r="B2176" s="15" t="s">
        <v>4037</v>
      </c>
      <c r="C2176" s="15" t="s">
        <v>217</v>
      </c>
      <c r="D2176" s="15" t="s">
        <v>235</v>
      </c>
      <c r="E2176" s="15" t="s">
        <v>136</v>
      </c>
      <c r="F2176" s="15" t="s">
        <v>137</v>
      </c>
      <c r="G2176" s="15" t="s">
        <v>219</v>
      </c>
      <c r="H2176" s="15" t="s">
        <v>136</v>
      </c>
      <c r="I2176" s="15" t="s">
        <v>243</v>
      </c>
      <c r="J2176" s="15" t="s">
        <v>169</v>
      </c>
      <c r="K2176" s="15" t="s">
        <v>4041</v>
      </c>
      <c r="L2176" s="15" t="n">
        <v>4</v>
      </c>
      <c r="N2176" s="15" t="n">
        <v>1</v>
      </c>
      <c r="O2176" s="15" t="n">
        <v>3</v>
      </c>
      <c r="P2176" s="15" t="n">
        <v>8</v>
      </c>
      <c r="Y2176" s="15" t="s">
        <v>142</v>
      </c>
      <c r="AB2176" s="15" t="s">
        <v>143</v>
      </c>
    </row>
    <row r="2177" customFormat="false" ht="15" hidden="false" customHeight="true" outlineLevel="0" collapsed="false">
      <c r="A2177" s="15" t="s">
        <v>4042</v>
      </c>
      <c r="B2177" s="15" t="s">
        <v>4043</v>
      </c>
      <c r="C2177" s="15" t="s">
        <v>217</v>
      </c>
      <c r="D2177" s="15" t="s">
        <v>235</v>
      </c>
      <c r="E2177" s="15" t="s">
        <v>136</v>
      </c>
      <c r="F2177" s="15" t="s">
        <v>137</v>
      </c>
      <c r="G2177" s="15" t="s">
        <v>510</v>
      </c>
      <c r="H2177" s="15" t="s">
        <v>136</v>
      </c>
      <c r="I2177" s="15" t="s">
        <v>243</v>
      </c>
      <c r="J2177" s="15" t="s">
        <v>140</v>
      </c>
      <c r="K2177" s="15" t="s">
        <v>4044</v>
      </c>
      <c r="N2177" s="15" t="n">
        <v>6</v>
      </c>
      <c r="P2177" s="15" t="n">
        <v>6</v>
      </c>
      <c r="Y2177" s="15" t="s">
        <v>142</v>
      </c>
      <c r="Z2177" s="15" t="n">
        <v>2</v>
      </c>
      <c r="AA2177" s="15" t="s">
        <v>277</v>
      </c>
      <c r="AB2177" s="15" t="s">
        <v>143</v>
      </c>
    </row>
    <row r="2178" customFormat="false" ht="15" hidden="false" customHeight="true" outlineLevel="0" collapsed="false">
      <c r="A2178" s="15" t="s">
        <v>4042</v>
      </c>
      <c r="B2178" s="15" t="s">
        <v>4043</v>
      </c>
      <c r="C2178" s="15" t="s">
        <v>217</v>
      </c>
      <c r="D2178" s="15" t="s">
        <v>235</v>
      </c>
      <c r="E2178" s="15" t="s">
        <v>136</v>
      </c>
      <c r="F2178" s="15" t="s">
        <v>137</v>
      </c>
      <c r="G2178" s="15" t="s">
        <v>510</v>
      </c>
      <c r="H2178" s="15" t="s">
        <v>136</v>
      </c>
      <c r="I2178" s="15" t="s">
        <v>243</v>
      </c>
      <c r="J2178" s="15" t="s">
        <v>144</v>
      </c>
      <c r="K2178" s="15" t="s">
        <v>4045</v>
      </c>
      <c r="O2178" s="15" t="n">
        <v>2</v>
      </c>
      <c r="P2178" s="15" t="n">
        <v>2</v>
      </c>
      <c r="Y2178" s="15" t="s">
        <v>142</v>
      </c>
      <c r="Z2178" s="15" t="n">
        <v>2</v>
      </c>
      <c r="AA2178" s="15" t="s">
        <v>277</v>
      </c>
      <c r="AB2178" s="15" t="s">
        <v>143</v>
      </c>
    </row>
    <row r="2179" customFormat="false" ht="15" hidden="false" customHeight="true" outlineLevel="0" collapsed="false">
      <c r="A2179" s="15" t="s">
        <v>4042</v>
      </c>
      <c r="B2179" s="15" t="s">
        <v>4043</v>
      </c>
      <c r="C2179" s="15" t="s">
        <v>217</v>
      </c>
      <c r="D2179" s="15" t="s">
        <v>235</v>
      </c>
      <c r="E2179" s="15" t="s">
        <v>136</v>
      </c>
      <c r="F2179" s="15" t="s">
        <v>137</v>
      </c>
      <c r="G2179" s="15" t="s">
        <v>510</v>
      </c>
      <c r="H2179" s="15" t="s">
        <v>136</v>
      </c>
      <c r="I2179" s="15" t="s">
        <v>243</v>
      </c>
      <c r="J2179" s="15" t="s">
        <v>150</v>
      </c>
      <c r="K2179" s="15" t="s">
        <v>4046</v>
      </c>
      <c r="L2179" s="15" t="n">
        <v>170</v>
      </c>
      <c r="M2179" s="15" t="n">
        <v>115</v>
      </c>
      <c r="N2179" s="15" t="n">
        <v>86</v>
      </c>
      <c r="O2179" s="15" t="n">
        <v>69</v>
      </c>
      <c r="P2179" s="15" t="n">
        <v>440</v>
      </c>
      <c r="Y2179" s="15" t="s">
        <v>142</v>
      </c>
      <c r="Z2179" s="15" t="n">
        <v>2</v>
      </c>
      <c r="AA2179" s="15" t="s">
        <v>277</v>
      </c>
      <c r="AB2179" s="15" t="s">
        <v>143</v>
      </c>
    </row>
    <row r="2180" customFormat="false" ht="15" hidden="false" customHeight="true" outlineLevel="0" collapsed="false">
      <c r="A2180" s="15" t="s">
        <v>4042</v>
      </c>
      <c r="B2180" s="15" t="s">
        <v>4043</v>
      </c>
      <c r="C2180" s="15" t="s">
        <v>217</v>
      </c>
      <c r="D2180" s="15" t="s">
        <v>235</v>
      </c>
      <c r="E2180" s="15" t="s">
        <v>136</v>
      </c>
      <c r="F2180" s="15" t="s">
        <v>137</v>
      </c>
      <c r="G2180" s="15" t="s">
        <v>510</v>
      </c>
      <c r="H2180" s="15" t="s">
        <v>136</v>
      </c>
      <c r="I2180" s="15" t="s">
        <v>243</v>
      </c>
      <c r="J2180" s="15" t="s">
        <v>158</v>
      </c>
      <c r="K2180" s="15" t="s">
        <v>4047</v>
      </c>
      <c r="M2180" s="15" t="n">
        <v>4</v>
      </c>
      <c r="N2180" s="15" t="n">
        <v>3</v>
      </c>
      <c r="P2180" s="15" t="n">
        <v>7</v>
      </c>
      <c r="Y2180" s="15" t="s">
        <v>142</v>
      </c>
      <c r="Z2180" s="15" t="n">
        <v>2</v>
      </c>
      <c r="AA2180" s="15" t="s">
        <v>277</v>
      </c>
      <c r="AB2180" s="15" t="s">
        <v>143</v>
      </c>
    </row>
    <row r="2181" customFormat="false" ht="15" hidden="false" customHeight="true" outlineLevel="0" collapsed="false">
      <c r="A2181" s="15" t="s">
        <v>4042</v>
      </c>
      <c r="B2181" s="15" t="s">
        <v>4043</v>
      </c>
      <c r="C2181" s="15" t="s">
        <v>217</v>
      </c>
      <c r="D2181" s="15" t="s">
        <v>235</v>
      </c>
      <c r="E2181" s="15" t="s">
        <v>136</v>
      </c>
      <c r="F2181" s="15" t="s">
        <v>137</v>
      </c>
      <c r="G2181" s="15" t="s">
        <v>510</v>
      </c>
      <c r="H2181" s="15" t="s">
        <v>136</v>
      </c>
      <c r="I2181" s="15" t="s">
        <v>243</v>
      </c>
      <c r="J2181" s="15" t="s">
        <v>169</v>
      </c>
      <c r="K2181" s="15" t="s">
        <v>4048</v>
      </c>
      <c r="L2181" s="15" t="n">
        <v>2</v>
      </c>
      <c r="N2181" s="15" t="n">
        <v>3</v>
      </c>
      <c r="O2181" s="15" t="n">
        <v>2</v>
      </c>
      <c r="P2181" s="15" t="n">
        <v>7</v>
      </c>
      <c r="Y2181" s="15" t="s">
        <v>142</v>
      </c>
      <c r="Z2181" s="15" t="n">
        <v>2</v>
      </c>
      <c r="AA2181" s="15" t="s">
        <v>277</v>
      </c>
      <c r="AB2181" s="15" t="s">
        <v>143</v>
      </c>
    </row>
    <row r="2182" customFormat="false" ht="15" hidden="false" customHeight="true" outlineLevel="0" collapsed="false">
      <c r="A2182" s="15" t="s">
        <v>4049</v>
      </c>
      <c r="B2182" s="15" t="s">
        <v>4050</v>
      </c>
      <c r="C2182" s="15" t="s">
        <v>217</v>
      </c>
      <c r="D2182" s="15" t="s">
        <v>218</v>
      </c>
      <c r="E2182" s="15" t="s">
        <v>136</v>
      </c>
      <c r="F2182" s="15" t="s">
        <v>137</v>
      </c>
      <c r="G2182" s="15" t="s">
        <v>219</v>
      </c>
      <c r="H2182" s="15" t="s">
        <v>136</v>
      </c>
      <c r="I2182" s="15" t="s">
        <v>243</v>
      </c>
      <c r="J2182" s="15" t="s">
        <v>140</v>
      </c>
      <c r="K2182" s="15" t="s">
        <v>4051</v>
      </c>
      <c r="L2182" s="15" t="n">
        <v>74</v>
      </c>
      <c r="M2182" s="15" t="n">
        <v>37</v>
      </c>
      <c r="N2182" s="15" t="n">
        <v>134</v>
      </c>
      <c r="O2182" s="15" t="n">
        <v>11</v>
      </c>
      <c r="P2182" s="15" t="n">
        <v>256</v>
      </c>
      <c r="Y2182" s="15" t="s">
        <v>142</v>
      </c>
      <c r="AB2182" s="15" t="s">
        <v>143</v>
      </c>
    </row>
    <row r="2183" customFormat="false" ht="15" hidden="false" customHeight="true" outlineLevel="0" collapsed="false">
      <c r="A2183" s="15" t="s">
        <v>4049</v>
      </c>
      <c r="B2183" s="15" t="s">
        <v>4050</v>
      </c>
      <c r="C2183" s="15" t="s">
        <v>217</v>
      </c>
      <c r="D2183" s="15" t="s">
        <v>218</v>
      </c>
      <c r="E2183" s="15" t="s">
        <v>136</v>
      </c>
      <c r="F2183" s="15" t="s">
        <v>137</v>
      </c>
      <c r="G2183" s="15" t="s">
        <v>219</v>
      </c>
      <c r="H2183" s="15" t="s">
        <v>136</v>
      </c>
      <c r="I2183" s="15" t="s">
        <v>243</v>
      </c>
      <c r="J2183" s="15" t="s">
        <v>150</v>
      </c>
      <c r="K2183" s="15" t="s">
        <v>4052</v>
      </c>
      <c r="L2183" s="15" t="n">
        <v>261</v>
      </c>
      <c r="M2183" s="15" t="n">
        <v>425</v>
      </c>
      <c r="N2183" s="15" t="n">
        <v>502</v>
      </c>
      <c r="O2183" s="15" t="n">
        <v>207</v>
      </c>
      <c r="P2183" s="15" t="n">
        <v>1395</v>
      </c>
      <c r="Y2183" s="15" t="s">
        <v>142</v>
      </c>
      <c r="AB2183" s="15" t="s">
        <v>143</v>
      </c>
    </row>
    <row r="2184" customFormat="false" ht="15" hidden="false" customHeight="true" outlineLevel="0" collapsed="false">
      <c r="A2184" s="15" t="s">
        <v>4049</v>
      </c>
      <c r="B2184" s="15" t="s">
        <v>4050</v>
      </c>
      <c r="C2184" s="15" t="s">
        <v>217</v>
      </c>
      <c r="D2184" s="15" t="s">
        <v>218</v>
      </c>
      <c r="E2184" s="15" t="s">
        <v>136</v>
      </c>
      <c r="F2184" s="15" t="s">
        <v>137</v>
      </c>
      <c r="G2184" s="15" t="s">
        <v>219</v>
      </c>
      <c r="H2184" s="15" t="s">
        <v>136</v>
      </c>
      <c r="I2184" s="15" t="s">
        <v>243</v>
      </c>
      <c r="J2184" s="15" t="s">
        <v>166</v>
      </c>
      <c r="K2184" s="15" t="s">
        <v>4053</v>
      </c>
      <c r="L2184" s="15" t="n">
        <v>1</v>
      </c>
      <c r="M2184" s="15" t="n">
        <v>1</v>
      </c>
      <c r="P2184" s="15" t="n">
        <v>2</v>
      </c>
      <c r="Y2184" s="15" t="s">
        <v>142</v>
      </c>
      <c r="AB2184" s="15" t="s">
        <v>143</v>
      </c>
    </row>
    <row r="2185" customFormat="false" ht="15" hidden="false" customHeight="true" outlineLevel="0" collapsed="false">
      <c r="A2185" s="15" t="s">
        <v>4049</v>
      </c>
      <c r="B2185" s="15" t="s">
        <v>4050</v>
      </c>
      <c r="C2185" s="15" t="s">
        <v>217</v>
      </c>
      <c r="D2185" s="15" t="s">
        <v>218</v>
      </c>
      <c r="E2185" s="15" t="s">
        <v>136</v>
      </c>
      <c r="F2185" s="15" t="s">
        <v>137</v>
      </c>
      <c r="G2185" s="15" t="s">
        <v>219</v>
      </c>
      <c r="H2185" s="15" t="s">
        <v>136</v>
      </c>
      <c r="I2185" s="15" t="s">
        <v>243</v>
      </c>
      <c r="J2185" s="15" t="s">
        <v>158</v>
      </c>
      <c r="K2185" s="15" t="s">
        <v>4054</v>
      </c>
      <c r="L2185" s="15" t="n">
        <v>47</v>
      </c>
      <c r="M2185" s="15" t="n">
        <v>68</v>
      </c>
      <c r="N2185" s="15" t="n">
        <v>139</v>
      </c>
      <c r="O2185" s="15" t="n">
        <v>34</v>
      </c>
      <c r="P2185" s="15" t="n">
        <v>288</v>
      </c>
      <c r="Y2185" s="15" t="s">
        <v>142</v>
      </c>
      <c r="AB2185" s="15" t="s">
        <v>143</v>
      </c>
    </row>
    <row r="2186" customFormat="false" ht="15" hidden="false" customHeight="true" outlineLevel="0" collapsed="false">
      <c r="A2186" s="15" t="s">
        <v>4049</v>
      </c>
      <c r="B2186" s="15" t="s">
        <v>4050</v>
      </c>
      <c r="C2186" s="15" t="s">
        <v>217</v>
      </c>
      <c r="D2186" s="15" t="s">
        <v>218</v>
      </c>
      <c r="E2186" s="15" t="s">
        <v>136</v>
      </c>
      <c r="F2186" s="15" t="s">
        <v>137</v>
      </c>
      <c r="G2186" s="15" t="s">
        <v>219</v>
      </c>
      <c r="H2186" s="15" t="s">
        <v>136</v>
      </c>
      <c r="I2186" s="15" t="s">
        <v>243</v>
      </c>
      <c r="J2186" s="15" t="s">
        <v>169</v>
      </c>
      <c r="K2186" s="15" t="s">
        <v>4055</v>
      </c>
      <c r="L2186" s="15" t="n">
        <v>3</v>
      </c>
      <c r="M2186" s="15" t="n">
        <v>9</v>
      </c>
      <c r="N2186" s="15" t="n">
        <v>3</v>
      </c>
      <c r="P2186" s="15" t="n">
        <v>15</v>
      </c>
      <c r="Y2186" s="15" t="s">
        <v>142</v>
      </c>
      <c r="AB2186" s="15" t="s">
        <v>143</v>
      </c>
    </row>
    <row r="2187" customFormat="false" ht="15" hidden="false" customHeight="true" outlineLevel="0" collapsed="false">
      <c r="A2187" s="15" t="s">
        <v>4056</v>
      </c>
      <c r="B2187" s="15" t="s">
        <v>4057</v>
      </c>
      <c r="C2187" s="15" t="s">
        <v>148</v>
      </c>
      <c r="E2187" s="15" t="s">
        <v>136</v>
      </c>
      <c r="F2187" s="15" t="s">
        <v>137</v>
      </c>
      <c r="G2187" s="15" t="s">
        <v>4058</v>
      </c>
      <c r="H2187" s="15" t="s">
        <v>136</v>
      </c>
      <c r="I2187" s="15" t="s">
        <v>139</v>
      </c>
      <c r="J2187" s="15" t="s">
        <v>158</v>
      </c>
      <c r="K2187" s="15" t="s">
        <v>4059</v>
      </c>
      <c r="N2187" s="15" t="n">
        <v>4</v>
      </c>
      <c r="P2187" s="15" t="n">
        <v>4</v>
      </c>
      <c r="Y2187" s="15" t="s">
        <v>142</v>
      </c>
      <c r="AB2187" s="15" t="s">
        <v>143</v>
      </c>
    </row>
    <row r="2188" customFormat="false" ht="15" hidden="false" customHeight="true" outlineLevel="0" collapsed="false">
      <c r="A2188" s="15" t="s">
        <v>4060</v>
      </c>
      <c r="B2188" s="15" t="s">
        <v>4061</v>
      </c>
      <c r="C2188" s="15" t="s">
        <v>134</v>
      </c>
      <c r="D2188" s="15" t="s">
        <v>135</v>
      </c>
      <c r="E2188" s="15" t="s">
        <v>136</v>
      </c>
      <c r="F2188" s="15" t="s">
        <v>137</v>
      </c>
      <c r="G2188" s="15" t="s">
        <v>4062</v>
      </c>
      <c r="H2188" s="15" t="s">
        <v>136</v>
      </c>
      <c r="I2188" s="15" t="s">
        <v>139</v>
      </c>
      <c r="J2188" s="15" t="s">
        <v>140</v>
      </c>
      <c r="K2188" s="15" t="s">
        <v>4063</v>
      </c>
      <c r="O2188" s="15" t="n">
        <v>1</v>
      </c>
      <c r="P2188" s="15" t="n">
        <v>1</v>
      </c>
      <c r="Y2188" s="15" t="s">
        <v>142</v>
      </c>
      <c r="AB2188" s="15" t="s">
        <v>143</v>
      </c>
    </row>
    <row r="2189" customFormat="false" ht="15" hidden="false" customHeight="true" outlineLevel="0" collapsed="false">
      <c r="A2189" s="15" t="s">
        <v>4060</v>
      </c>
      <c r="B2189" s="15" t="s">
        <v>4061</v>
      </c>
      <c r="C2189" s="15" t="s">
        <v>134</v>
      </c>
      <c r="D2189" s="15" t="s">
        <v>135</v>
      </c>
      <c r="E2189" s="15" t="s">
        <v>136</v>
      </c>
      <c r="F2189" s="15" t="s">
        <v>137</v>
      </c>
      <c r="G2189" s="15" t="s">
        <v>4062</v>
      </c>
      <c r="H2189" s="15" t="s">
        <v>136</v>
      </c>
      <c r="I2189" s="15" t="s">
        <v>139</v>
      </c>
      <c r="J2189" s="15" t="s">
        <v>150</v>
      </c>
      <c r="K2189" s="15" t="s">
        <v>4064</v>
      </c>
      <c r="O2189" s="15" t="n">
        <v>5</v>
      </c>
      <c r="P2189" s="15" t="n">
        <v>5</v>
      </c>
      <c r="Y2189" s="15" t="s">
        <v>142</v>
      </c>
      <c r="AB2189" s="15" t="s">
        <v>143</v>
      </c>
    </row>
    <row r="2190" customFormat="false" ht="15" hidden="false" customHeight="true" outlineLevel="0" collapsed="false">
      <c r="A2190" s="15" t="s">
        <v>4065</v>
      </c>
      <c r="B2190" s="15" t="s">
        <v>4066</v>
      </c>
      <c r="C2190" s="15" t="s">
        <v>134</v>
      </c>
      <c r="D2190" s="15" t="s">
        <v>135</v>
      </c>
      <c r="E2190" s="15" t="s">
        <v>136</v>
      </c>
      <c r="F2190" s="15" t="s">
        <v>137</v>
      </c>
      <c r="G2190" s="15" t="s">
        <v>847</v>
      </c>
      <c r="H2190" s="15" t="s">
        <v>136</v>
      </c>
      <c r="I2190" s="15" t="s">
        <v>139</v>
      </c>
      <c r="J2190" s="15" t="s">
        <v>140</v>
      </c>
      <c r="K2190" s="15" t="s">
        <v>4067</v>
      </c>
      <c r="O2190" s="15" t="n">
        <v>5</v>
      </c>
      <c r="P2190" s="15" t="n">
        <v>5</v>
      </c>
      <c r="Y2190" s="15" t="s">
        <v>142</v>
      </c>
      <c r="AB2190" s="15" t="s">
        <v>143</v>
      </c>
    </row>
    <row r="2191" customFormat="false" ht="15" hidden="false" customHeight="true" outlineLevel="0" collapsed="false">
      <c r="A2191" s="15" t="s">
        <v>4065</v>
      </c>
      <c r="B2191" s="15" t="s">
        <v>4066</v>
      </c>
      <c r="C2191" s="15" t="s">
        <v>134</v>
      </c>
      <c r="D2191" s="15" t="s">
        <v>135</v>
      </c>
      <c r="E2191" s="15" t="s">
        <v>136</v>
      </c>
      <c r="F2191" s="15" t="s">
        <v>137</v>
      </c>
      <c r="G2191" s="15" t="s">
        <v>847</v>
      </c>
      <c r="H2191" s="15" t="s">
        <v>136</v>
      </c>
      <c r="I2191" s="15" t="s">
        <v>139</v>
      </c>
      <c r="J2191" s="15" t="s">
        <v>150</v>
      </c>
      <c r="K2191" s="15" t="s">
        <v>4068</v>
      </c>
      <c r="O2191" s="15" t="n">
        <v>1217</v>
      </c>
      <c r="P2191" s="15" t="n">
        <v>1217</v>
      </c>
      <c r="Y2191" s="15" t="s">
        <v>142</v>
      </c>
      <c r="AB2191" s="15" t="s">
        <v>143</v>
      </c>
    </row>
    <row r="2192" customFormat="false" ht="15" hidden="false" customHeight="true" outlineLevel="0" collapsed="false">
      <c r="A2192" s="15" t="s">
        <v>4065</v>
      </c>
      <c r="B2192" s="15" t="s">
        <v>4066</v>
      </c>
      <c r="C2192" s="15" t="s">
        <v>134</v>
      </c>
      <c r="D2192" s="15" t="s">
        <v>135</v>
      </c>
      <c r="E2192" s="15" t="s">
        <v>136</v>
      </c>
      <c r="F2192" s="15" t="s">
        <v>137</v>
      </c>
      <c r="G2192" s="15" t="s">
        <v>847</v>
      </c>
      <c r="H2192" s="15" t="s">
        <v>136</v>
      </c>
      <c r="I2192" s="15" t="s">
        <v>139</v>
      </c>
      <c r="J2192" s="15" t="s">
        <v>166</v>
      </c>
      <c r="K2192" s="15" t="s">
        <v>4069</v>
      </c>
      <c r="O2192" s="15" t="n">
        <v>5</v>
      </c>
      <c r="P2192" s="15" t="n">
        <v>5</v>
      </c>
      <c r="Y2192" s="15" t="s">
        <v>142</v>
      </c>
      <c r="AB2192" s="15" t="s">
        <v>143</v>
      </c>
    </row>
    <row r="2193" customFormat="false" ht="15" hidden="false" customHeight="true" outlineLevel="0" collapsed="false">
      <c r="A2193" s="15" t="s">
        <v>4065</v>
      </c>
      <c r="B2193" s="15" t="s">
        <v>4066</v>
      </c>
      <c r="C2193" s="15" t="s">
        <v>134</v>
      </c>
      <c r="D2193" s="15" t="s">
        <v>135</v>
      </c>
      <c r="E2193" s="15" t="s">
        <v>136</v>
      </c>
      <c r="F2193" s="15" t="s">
        <v>137</v>
      </c>
      <c r="G2193" s="15" t="s">
        <v>847</v>
      </c>
      <c r="H2193" s="15" t="s">
        <v>136</v>
      </c>
      <c r="I2193" s="15" t="s">
        <v>139</v>
      </c>
      <c r="J2193" s="15" t="s">
        <v>158</v>
      </c>
      <c r="K2193" s="15" t="s">
        <v>4070</v>
      </c>
      <c r="O2193" s="15" t="n">
        <v>2</v>
      </c>
      <c r="P2193" s="15" t="n">
        <v>2</v>
      </c>
      <c r="Y2193" s="15" t="s">
        <v>142</v>
      </c>
      <c r="AB2193" s="15" t="s">
        <v>143</v>
      </c>
    </row>
    <row r="2194" customFormat="false" ht="15" hidden="false" customHeight="true" outlineLevel="0" collapsed="false">
      <c r="A2194" s="15" t="s">
        <v>4071</v>
      </c>
      <c r="B2194" s="15" t="s">
        <v>4072</v>
      </c>
      <c r="C2194" s="15" t="s">
        <v>217</v>
      </c>
      <c r="D2194" s="15" t="s">
        <v>274</v>
      </c>
      <c r="E2194" s="15" t="s">
        <v>136</v>
      </c>
      <c r="F2194" s="15" t="s">
        <v>137</v>
      </c>
      <c r="G2194" s="15" t="s">
        <v>219</v>
      </c>
      <c r="H2194" s="15" t="s">
        <v>136</v>
      </c>
      <c r="I2194" s="15" t="s">
        <v>139</v>
      </c>
      <c r="J2194" s="15" t="s">
        <v>150</v>
      </c>
      <c r="K2194" s="15" t="s">
        <v>4073</v>
      </c>
      <c r="N2194" s="15" t="n">
        <v>51</v>
      </c>
      <c r="O2194" s="15" t="n">
        <v>5</v>
      </c>
      <c r="P2194" s="15" t="n">
        <v>56</v>
      </c>
      <c r="Y2194" s="15" t="s">
        <v>142</v>
      </c>
      <c r="AB2194" s="15" t="s">
        <v>143</v>
      </c>
    </row>
    <row r="2195" customFormat="false" ht="15" hidden="false" customHeight="true" outlineLevel="0" collapsed="false">
      <c r="A2195" s="15" t="s">
        <v>4071</v>
      </c>
      <c r="B2195" s="15" t="s">
        <v>4072</v>
      </c>
      <c r="C2195" s="15" t="s">
        <v>217</v>
      </c>
      <c r="D2195" s="15" t="s">
        <v>274</v>
      </c>
      <c r="E2195" s="15" t="s">
        <v>136</v>
      </c>
      <c r="F2195" s="15" t="s">
        <v>137</v>
      </c>
      <c r="G2195" s="15" t="s">
        <v>219</v>
      </c>
      <c r="H2195" s="15" t="s">
        <v>136</v>
      </c>
      <c r="I2195" s="15" t="s">
        <v>139</v>
      </c>
      <c r="J2195" s="15" t="s">
        <v>158</v>
      </c>
      <c r="K2195" s="15" t="s">
        <v>4074</v>
      </c>
      <c r="N2195" s="15" t="n">
        <v>12</v>
      </c>
      <c r="O2195" s="15" t="n">
        <v>2</v>
      </c>
      <c r="P2195" s="15" t="n">
        <v>14</v>
      </c>
      <c r="Y2195" s="15" t="s">
        <v>142</v>
      </c>
      <c r="AB2195" s="15" t="s">
        <v>143</v>
      </c>
    </row>
    <row r="2196" customFormat="false" ht="15" hidden="false" customHeight="true" outlineLevel="0" collapsed="false">
      <c r="A2196" s="15" t="s">
        <v>4075</v>
      </c>
      <c r="B2196" s="15" t="s">
        <v>4076</v>
      </c>
      <c r="C2196" s="15" t="s">
        <v>217</v>
      </c>
      <c r="D2196" s="15" t="s">
        <v>218</v>
      </c>
      <c r="E2196" s="15" t="s">
        <v>136</v>
      </c>
      <c r="F2196" s="15" t="s">
        <v>137</v>
      </c>
      <c r="G2196" s="15" t="s">
        <v>219</v>
      </c>
      <c r="H2196" s="15" t="s">
        <v>136</v>
      </c>
      <c r="I2196" s="15" t="s">
        <v>139</v>
      </c>
      <c r="J2196" s="15" t="s">
        <v>150</v>
      </c>
      <c r="K2196" s="15" t="s">
        <v>4077</v>
      </c>
      <c r="N2196" s="15" t="n">
        <v>43</v>
      </c>
      <c r="O2196" s="15" t="n">
        <v>8</v>
      </c>
      <c r="P2196" s="15" t="n">
        <v>51</v>
      </c>
      <c r="Y2196" s="15" t="s">
        <v>142</v>
      </c>
      <c r="AB2196" s="15" t="s">
        <v>143</v>
      </c>
    </row>
    <row r="2197" customFormat="false" ht="15" hidden="false" customHeight="true" outlineLevel="0" collapsed="false">
      <c r="A2197" s="15" t="s">
        <v>4075</v>
      </c>
      <c r="B2197" s="15" t="s">
        <v>4076</v>
      </c>
      <c r="C2197" s="15" t="s">
        <v>217</v>
      </c>
      <c r="D2197" s="15" t="s">
        <v>218</v>
      </c>
      <c r="E2197" s="15" t="s">
        <v>136</v>
      </c>
      <c r="F2197" s="15" t="s">
        <v>137</v>
      </c>
      <c r="G2197" s="15" t="s">
        <v>219</v>
      </c>
      <c r="H2197" s="15" t="s">
        <v>136</v>
      </c>
      <c r="I2197" s="15" t="s">
        <v>139</v>
      </c>
      <c r="J2197" s="15" t="s">
        <v>158</v>
      </c>
      <c r="K2197" s="15" t="s">
        <v>4078</v>
      </c>
      <c r="N2197" s="15" t="n">
        <v>18</v>
      </c>
      <c r="O2197" s="15" t="n">
        <v>6</v>
      </c>
      <c r="P2197" s="15" t="n">
        <v>24</v>
      </c>
      <c r="Y2197" s="15" t="s">
        <v>142</v>
      </c>
      <c r="AB2197" s="15" t="s">
        <v>143</v>
      </c>
    </row>
    <row r="2198" customFormat="false" ht="15" hidden="false" customHeight="true" outlineLevel="0" collapsed="false">
      <c r="A2198" s="15" t="s">
        <v>4079</v>
      </c>
      <c r="B2198" s="15" t="s">
        <v>4080</v>
      </c>
      <c r="C2198" s="15" t="s">
        <v>134</v>
      </c>
      <c r="D2198" s="15" t="s">
        <v>135</v>
      </c>
      <c r="E2198" s="15" t="s">
        <v>136</v>
      </c>
      <c r="F2198" s="15" t="s">
        <v>137</v>
      </c>
      <c r="G2198" s="15" t="s">
        <v>236</v>
      </c>
      <c r="H2198" s="15" t="s">
        <v>136</v>
      </c>
      <c r="I2198" s="15" t="s">
        <v>139</v>
      </c>
      <c r="J2198" s="15" t="s">
        <v>144</v>
      </c>
      <c r="K2198" s="15" t="s">
        <v>4081</v>
      </c>
      <c r="N2198" s="15" t="n">
        <v>9</v>
      </c>
      <c r="P2198" s="15" t="n">
        <v>9</v>
      </c>
      <c r="Y2198" s="15" t="s">
        <v>142</v>
      </c>
      <c r="AB2198" s="15" t="s">
        <v>143</v>
      </c>
    </row>
    <row r="2199" customFormat="false" ht="15" hidden="false" customHeight="true" outlineLevel="0" collapsed="false">
      <c r="A2199" s="15" t="s">
        <v>4079</v>
      </c>
      <c r="B2199" s="15" t="s">
        <v>4080</v>
      </c>
      <c r="C2199" s="15" t="s">
        <v>134</v>
      </c>
      <c r="D2199" s="15" t="s">
        <v>135</v>
      </c>
      <c r="E2199" s="15" t="s">
        <v>136</v>
      </c>
      <c r="F2199" s="15" t="s">
        <v>137</v>
      </c>
      <c r="G2199" s="15" t="s">
        <v>236</v>
      </c>
      <c r="H2199" s="15" t="s">
        <v>136</v>
      </c>
      <c r="I2199" s="15" t="s">
        <v>139</v>
      </c>
      <c r="J2199" s="15" t="s">
        <v>150</v>
      </c>
      <c r="K2199" s="15" t="s">
        <v>4082</v>
      </c>
      <c r="N2199" s="15" t="n">
        <v>4</v>
      </c>
      <c r="P2199" s="15" t="n">
        <v>4</v>
      </c>
      <c r="Y2199" s="15" t="s">
        <v>142</v>
      </c>
      <c r="AB2199" s="15" t="s">
        <v>143</v>
      </c>
    </row>
    <row r="2200" customFormat="false" ht="15" hidden="false" customHeight="true" outlineLevel="0" collapsed="false">
      <c r="A2200" s="15" t="s">
        <v>4083</v>
      </c>
      <c r="B2200" s="15" t="s">
        <v>4084</v>
      </c>
      <c r="C2200" s="15" t="s">
        <v>148</v>
      </c>
      <c r="E2200" s="15" t="s">
        <v>136</v>
      </c>
      <c r="F2200" s="15" t="s">
        <v>137</v>
      </c>
      <c r="G2200" s="15" t="s">
        <v>4085</v>
      </c>
      <c r="H2200" s="15" t="s">
        <v>136</v>
      </c>
      <c r="I2200" s="15" t="s">
        <v>139</v>
      </c>
      <c r="J2200" s="15" t="s">
        <v>169</v>
      </c>
      <c r="K2200" s="15" t="s">
        <v>4086</v>
      </c>
      <c r="O2200" s="15" t="n">
        <v>15</v>
      </c>
      <c r="P2200" s="15" t="n">
        <v>15</v>
      </c>
      <c r="Y2200" s="15" t="s">
        <v>142</v>
      </c>
      <c r="AB2200" s="15" t="s">
        <v>143</v>
      </c>
    </row>
    <row r="2201" customFormat="false" ht="15" hidden="false" customHeight="true" outlineLevel="0" collapsed="false">
      <c r="A2201" s="15" t="s">
        <v>4087</v>
      </c>
      <c r="B2201" s="15" t="s">
        <v>4088</v>
      </c>
      <c r="C2201" s="15" t="s">
        <v>134</v>
      </c>
      <c r="D2201" s="15" t="s">
        <v>460</v>
      </c>
      <c r="E2201" s="15" t="s">
        <v>136</v>
      </c>
      <c r="F2201" s="15" t="s">
        <v>137</v>
      </c>
      <c r="G2201" s="15" t="s">
        <v>4089</v>
      </c>
      <c r="H2201" s="15" t="s">
        <v>136</v>
      </c>
      <c r="I2201" s="15" t="s">
        <v>139</v>
      </c>
      <c r="J2201" s="15" t="s">
        <v>140</v>
      </c>
      <c r="K2201" s="15" t="s">
        <v>4090</v>
      </c>
      <c r="N2201" s="15" t="n">
        <v>16</v>
      </c>
      <c r="P2201" s="15" t="n">
        <v>16</v>
      </c>
      <c r="Y2201" s="15" t="s">
        <v>142</v>
      </c>
      <c r="AB2201" s="15" t="s">
        <v>143</v>
      </c>
    </row>
    <row r="2202" customFormat="false" ht="15" hidden="false" customHeight="true" outlineLevel="0" collapsed="false">
      <c r="A2202" s="15" t="s">
        <v>4087</v>
      </c>
      <c r="B2202" s="15" t="s">
        <v>4088</v>
      </c>
      <c r="C2202" s="15" t="s">
        <v>134</v>
      </c>
      <c r="D2202" s="15" t="s">
        <v>460</v>
      </c>
      <c r="E2202" s="15" t="s">
        <v>136</v>
      </c>
      <c r="F2202" s="15" t="s">
        <v>137</v>
      </c>
      <c r="G2202" s="15" t="s">
        <v>4089</v>
      </c>
      <c r="H2202" s="15" t="s">
        <v>136</v>
      </c>
      <c r="I2202" s="15" t="s">
        <v>139</v>
      </c>
      <c r="J2202" s="15" t="s">
        <v>144</v>
      </c>
      <c r="K2202" s="15" t="s">
        <v>4091</v>
      </c>
      <c r="N2202" s="15" t="n">
        <v>6</v>
      </c>
      <c r="O2202" s="15" t="n">
        <v>9</v>
      </c>
      <c r="P2202" s="15" t="n">
        <v>15</v>
      </c>
      <c r="Y2202" s="15" t="s">
        <v>142</v>
      </c>
      <c r="AB2202" s="15" t="s">
        <v>143</v>
      </c>
    </row>
    <row r="2203" customFormat="false" ht="15" hidden="false" customHeight="true" outlineLevel="0" collapsed="false">
      <c r="A2203" s="15" t="s">
        <v>4092</v>
      </c>
      <c r="B2203" s="15" t="s">
        <v>4093</v>
      </c>
      <c r="C2203" s="15" t="s">
        <v>217</v>
      </c>
      <c r="D2203" s="15" t="s">
        <v>235</v>
      </c>
      <c r="E2203" s="15" t="s">
        <v>136</v>
      </c>
      <c r="F2203" s="15" t="s">
        <v>137</v>
      </c>
      <c r="G2203" s="15" t="s">
        <v>1166</v>
      </c>
      <c r="H2203" s="15" t="s">
        <v>136</v>
      </c>
      <c r="I2203" s="15" t="s">
        <v>139</v>
      </c>
      <c r="J2203" s="15" t="s">
        <v>150</v>
      </c>
      <c r="K2203" s="15" t="s">
        <v>4094</v>
      </c>
      <c r="N2203" s="15" t="n">
        <v>7</v>
      </c>
      <c r="O2203" s="15" t="n">
        <v>-4</v>
      </c>
      <c r="P2203" s="15" t="n">
        <v>3</v>
      </c>
      <c r="Y2203" s="15" t="s">
        <v>142</v>
      </c>
      <c r="AB2203" s="15" t="s">
        <v>143</v>
      </c>
    </row>
    <row r="2204" customFormat="false" ht="15" hidden="false" customHeight="true" outlineLevel="0" collapsed="false">
      <c r="A2204" s="15" t="s">
        <v>4092</v>
      </c>
      <c r="B2204" s="15" t="s">
        <v>4093</v>
      </c>
      <c r="C2204" s="15" t="s">
        <v>217</v>
      </c>
      <c r="D2204" s="15" t="s">
        <v>235</v>
      </c>
      <c r="E2204" s="15" t="s">
        <v>136</v>
      </c>
      <c r="F2204" s="15" t="s">
        <v>137</v>
      </c>
      <c r="G2204" s="15" t="s">
        <v>1166</v>
      </c>
      <c r="H2204" s="15" t="s">
        <v>136</v>
      </c>
      <c r="I2204" s="15" t="s">
        <v>139</v>
      </c>
      <c r="J2204" s="15" t="s">
        <v>158</v>
      </c>
      <c r="K2204" s="15" t="s">
        <v>4095</v>
      </c>
      <c r="M2204" s="15" t="n">
        <v>6</v>
      </c>
      <c r="N2204" s="15" t="n">
        <v>7</v>
      </c>
      <c r="O2204" s="15" t="n">
        <v>-1</v>
      </c>
      <c r="P2204" s="15" t="n">
        <v>12</v>
      </c>
      <c r="Y2204" s="15" t="s">
        <v>142</v>
      </c>
      <c r="AB2204" s="15" t="s">
        <v>143</v>
      </c>
    </row>
    <row r="2205" customFormat="false" ht="15" hidden="false" customHeight="true" outlineLevel="0" collapsed="false">
      <c r="A2205" s="15" t="s">
        <v>4096</v>
      </c>
      <c r="B2205" s="15" t="s">
        <v>4097</v>
      </c>
      <c r="C2205" s="15" t="s">
        <v>134</v>
      </c>
      <c r="D2205" s="15" t="s">
        <v>135</v>
      </c>
      <c r="E2205" s="15" t="s">
        <v>136</v>
      </c>
      <c r="F2205" s="15" t="s">
        <v>137</v>
      </c>
      <c r="G2205" s="15" t="s">
        <v>2449</v>
      </c>
      <c r="H2205" s="15" t="s">
        <v>136</v>
      </c>
      <c r="I2205" s="15" t="s">
        <v>139</v>
      </c>
      <c r="J2205" s="15" t="s">
        <v>140</v>
      </c>
      <c r="K2205" s="15" t="s">
        <v>4098</v>
      </c>
      <c r="N2205" s="15" t="n">
        <v>22</v>
      </c>
      <c r="P2205" s="15" t="n">
        <v>22</v>
      </c>
      <c r="Y2205" s="15" t="s">
        <v>142</v>
      </c>
      <c r="AB2205" s="15" t="s">
        <v>143</v>
      </c>
    </row>
    <row r="2206" customFormat="false" ht="15" hidden="false" customHeight="true" outlineLevel="0" collapsed="false">
      <c r="A2206" s="15" t="s">
        <v>4096</v>
      </c>
      <c r="B2206" s="15" t="s">
        <v>4097</v>
      </c>
      <c r="C2206" s="15" t="s">
        <v>134</v>
      </c>
      <c r="D2206" s="15" t="s">
        <v>135</v>
      </c>
      <c r="E2206" s="15" t="s">
        <v>136</v>
      </c>
      <c r="F2206" s="15" t="s">
        <v>137</v>
      </c>
      <c r="G2206" s="15" t="s">
        <v>2449</v>
      </c>
      <c r="H2206" s="15" t="s">
        <v>136</v>
      </c>
      <c r="I2206" s="15" t="s">
        <v>139</v>
      </c>
      <c r="J2206" s="15" t="s">
        <v>144</v>
      </c>
      <c r="K2206" s="15" t="s">
        <v>4099</v>
      </c>
      <c r="N2206" s="15" t="n">
        <v>206</v>
      </c>
      <c r="P2206" s="15" t="n">
        <v>206</v>
      </c>
      <c r="Y2206" s="15" t="s">
        <v>142</v>
      </c>
      <c r="AB2206" s="15" t="s">
        <v>143</v>
      </c>
    </row>
    <row r="2207" customFormat="false" ht="15" hidden="false" customHeight="true" outlineLevel="0" collapsed="false">
      <c r="A2207" s="15" t="s">
        <v>4096</v>
      </c>
      <c r="B2207" s="15" t="s">
        <v>4097</v>
      </c>
      <c r="C2207" s="15" t="s">
        <v>134</v>
      </c>
      <c r="D2207" s="15" t="s">
        <v>135</v>
      </c>
      <c r="E2207" s="15" t="s">
        <v>136</v>
      </c>
      <c r="F2207" s="15" t="s">
        <v>137</v>
      </c>
      <c r="G2207" s="15" t="s">
        <v>2449</v>
      </c>
      <c r="H2207" s="15" t="s">
        <v>136</v>
      </c>
      <c r="I2207" s="15" t="s">
        <v>139</v>
      </c>
      <c r="J2207" s="15" t="s">
        <v>150</v>
      </c>
      <c r="K2207" s="15" t="s">
        <v>4100</v>
      </c>
      <c r="N2207" s="15" t="n">
        <v>2</v>
      </c>
      <c r="P2207" s="15" t="n">
        <v>2</v>
      </c>
      <c r="Y2207" s="15" t="s">
        <v>142</v>
      </c>
      <c r="AB2207" s="15" t="s">
        <v>143</v>
      </c>
    </row>
    <row r="2208" customFormat="false" ht="15" hidden="false" customHeight="true" outlineLevel="0" collapsed="false">
      <c r="A2208" s="15" t="s">
        <v>4101</v>
      </c>
      <c r="B2208" s="15" t="s">
        <v>4102</v>
      </c>
      <c r="C2208" s="15" t="s">
        <v>217</v>
      </c>
      <c r="D2208" s="15" t="s">
        <v>218</v>
      </c>
      <c r="E2208" s="15" t="s">
        <v>136</v>
      </c>
      <c r="F2208" s="15" t="s">
        <v>137</v>
      </c>
      <c r="G2208" s="15" t="s">
        <v>219</v>
      </c>
      <c r="H2208" s="15" t="s">
        <v>136</v>
      </c>
      <c r="I2208" s="15" t="s">
        <v>139</v>
      </c>
      <c r="J2208" s="15" t="s">
        <v>150</v>
      </c>
      <c r="K2208" s="15" t="s">
        <v>4103</v>
      </c>
      <c r="L2208" s="15" t="n">
        <v>8</v>
      </c>
      <c r="N2208" s="15" t="n">
        <v>5</v>
      </c>
      <c r="P2208" s="15" t="n">
        <v>13</v>
      </c>
      <c r="Y2208" s="15" t="s">
        <v>142</v>
      </c>
      <c r="AB2208" s="15" t="s">
        <v>143</v>
      </c>
    </row>
    <row r="2209" customFormat="false" ht="15" hidden="false" customHeight="true" outlineLevel="0" collapsed="false">
      <c r="A2209" s="15" t="s">
        <v>4101</v>
      </c>
      <c r="B2209" s="15" t="s">
        <v>4102</v>
      </c>
      <c r="C2209" s="15" t="s">
        <v>217</v>
      </c>
      <c r="D2209" s="15" t="s">
        <v>218</v>
      </c>
      <c r="E2209" s="15" t="s">
        <v>136</v>
      </c>
      <c r="F2209" s="15" t="s">
        <v>137</v>
      </c>
      <c r="G2209" s="15" t="s">
        <v>219</v>
      </c>
      <c r="H2209" s="15" t="s">
        <v>136</v>
      </c>
      <c r="I2209" s="15" t="s">
        <v>139</v>
      </c>
      <c r="J2209" s="15" t="s">
        <v>158</v>
      </c>
      <c r="K2209" s="15" t="s">
        <v>4104</v>
      </c>
      <c r="L2209" s="15" t="n">
        <v>3</v>
      </c>
      <c r="N2209" s="15" t="n">
        <v>2</v>
      </c>
      <c r="P2209" s="15" t="n">
        <v>5</v>
      </c>
      <c r="Y2209" s="15" t="s">
        <v>142</v>
      </c>
      <c r="AB2209" s="15" t="s">
        <v>143</v>
      </c>
    </row>
    <row r="2210" customFormat="false" ht="15" hidden="false" customHeight="true" outlineLevel="0" collapsed="false">
      <c r="A2210" s="15" t="s">
        <v>4105</v>
      </c>
      <c r="B2210" s="15" t="s">
        <v>4106</v>
      </c>
      <c r="C2210" s="15" t="s">
        <v>148</v>
      </c>
      <c r="E2210" s="15" t="s">
        <v>136</v>
      </c>
      <c r="F2210" s="15" t="s">
        <v>137</v>
      </c>
      <c r="G2210" s="15" t="s">
        <v>847</v>
      </c>
      <c r="H2210" s="15" t="s">
        <v>136</v>
      </c>
      <c r="I2210" s="15" t="s">
        <v>139</v>
      </c>
      <c r="J2210" s="15" t="s">
        <v>150</v>
      </c>
      <c r="K2210" s="15" t="s">
        <v>4107</v>
      </c>
      <c r="L2210" s="15" t="n">
        <v>2</v>
      </c>
      <c r="P2210" s="15" t="n">
        <v>2</v>
      </c>
      <c r="Y2210" s="15" t="s">
        <v>142</v>
      </c>
      <c r="AB2210" s="15" t="s">
        <v>143</v>
      </c>
    </row>
    <row r="2211" customFormat="false" ht="15" hidden="false" customHeight="true" outlineLevel="0" collapsed="false">
      <c r="A2211" s="15" t="s">
        <v>4108</v>
      </c>
      <c r="B2211" s="15" t="s">
        <v>4109</v>
      </c>
      <c r="C2211" s="15" t="s">
        <v>134</v>
      </c>
      <c r="D2211" s="15" t="s">
        <v>460</v>
      </c>
      <c r="E2211" s="15" t="s">
        <v>136</v>
      </c>
      <c r="F2211" s="15" t="s">
        <v>137</v>
      </c>
      <c r="G2211" s="15" t="s">
        <v>138</v>
      </c>
      <c r="H2211" s="15" t="s">
        <v>136</v>
      </c>
      <c r="I2211" s="15" t="s">
        <v>139</v>
      </c>
      <c r="J2211" s="15" t="s">
        <v>144</v>
      </c>
      <c r="K2211" s="15" t="s">
        <v>4110</v>
      </c>
      <c r="L2211" s="15" t="n">
        <v>7</v>
      </c>
      <c r="M2211" s="15" t="n">
        <v>8</v>
      </c>
      <c r="N2211" s="15" t="n">
        <v>109</v>
      </c>
      <c r="O2211" s="15" t="n">
        <v>25</v>
      </c>
      <c r="P2211" s="15" t="n">
        <v>149</v>
      </c>
      <c r="Y2211" s="15" t="s">
        <v>142</v>
      </c>
      <c r="AB2211" s="15" t="s">
        <v>143</v>
      </c>
    </row>
    <row r="2212" customFormat="false" ht="15" hidden="false" customHeight="true" outlineLevel="0" collapsed="false">
      <c r="A2212" s="15" t="s">
        <v>4108</v>
      </c>
      <c r="B2212" s="15" t="s">
        <v>4109</v>
      </c>
      <c r="C2212" s="15" t="s">
        <v>134</v>
      </c>
      <c r="D2212" s="15" t="s">
        <v>460</v>
      </c>
      <c r="E2212" s="15" t="s">
        <v>136</v>
      </c>
      <c r="F2212" s="15" t="s">
        <v>137</v>
      </c>
      <c r="G2212" s="15" t="s">
        <v>138</v>
      </c>
      <c r="H2212" s="15" t="s">
        <v>136</v>
      </c>
      <c r="I2212" s="15" t="s">
        <v>139</v>
      </c>
      <c r="J2212" s="15" t="s">
        <v>150</v>
      </c>
      <c r="K2212" s="15" t="s">
        <v>4111</v>
      </c>
      <c r="L2212" s="15" t="n">
        <v>2</v>
      </c>
      <c r="M2212" s="15" t="n">
        <v>23</v>
      </c>
      <c r="N2212" s="15" t="n">
        <v>26</v>
      </c>
      <c r="O2212" s="15" t="n">
        <v>15</v>
      </c>
      <c r="P2212" s="15" t="n">
        <v>66</v>
      </c>
      <c r="Y2212" s="15" t="s">
        <v>142</v>
      </c>
      <c r="AB2212" s="15" t="s">
        <v>143</v>
      </c>
    </row>
    <row r="2213" customFormat="false" ht="15" hidden="false" customHeight="true" outlineLevel="0" collapsed="false">
      <c r="A2213" s="15" t="s">
        <v>4108</v>
      </c>
      <c r="B2213" s="15" t="s">
        <v>4109</v>
      </c>
      <c r="C2213" s="15" t="s">
        <v>134</v>
      </c>
      <c r="D2213" s="15" t="s">
        <v>460</v>
      </c>
      <c r="E2213" s="15" t="s">
        <v>136</v>
      </c>
      <c r="F2213" s="15" t="s">
        <v>137</v>
      </c>
      <c r="G2213" s="15" t="s">
        <v>138</v>
      </c>
      <c r="H2213" s="15" t="s">
        <v>136</v>
      </c>
      <c r="I2213" s="15" t="s">
        <v>139</v>
      </c>
      <c r="J2213" s="15" t="s">
        <v>158</v>
      </c>
      <c r="K2213" s="15" t="s">
        <v>4112</v>
      </c>
      <c r="M2213" s="15" t="n">
        <v>5</v>
      </c>
      <c r="N2213" s="15" t="n">
        <v>20</v>
      </c>
      <c r="O2213" s="15" t="n">
        <v>2</v>
      </c>
      <c r="P2213" s="15" t="n">
        <v>27</v>
      </c>
      <c r="Y2213" s="15" t="s">
        <v>142</v>
      </c>
      <c r="AB2213" s="15" t="s">
        <v>143</v>
      </c>
    </row>
    <row r="2214" customFormat="false" ht="15" hidden="false" customHeight="true" outlineLevel="0" collapsed="false">
      <c r="A2214" s="15" t="s">
        <v>4108</v>
      </c>
      <c r="B2214" s="15" t="s">
        <v>4109</v>
      </c>
      <c r="C2214" s="15" t="s">
        <v>134</v>
      </c>
      <c r="D2214" s="15" t="s">
        <v>460</v>
      </c>
      <c r="E2214" s="15" t="s">
        <v>136</v>
      </c>
      <c r="F2214" s="15" t="s">
        <v>137</v>
      </c>
      <c r="G2214" s="15" t="s">
        <v>138</v>
      </c>
      <c r="H2214" s="15" t="s">
        <v>136</v>
      </c>
      <c r="I2214" s="15" t="s">
        <v>139</v>
      </c>
      <c r="J2214" s="15" t="s">
        <v>169</v>
      </c>
      <c r="K2214" s="15" t="s">
        <v>4113</v>
      </c>
      <c r="N2214" s="15" t="n">
        <v>1</v>
      </c>
      <c r="P2214" s="15" t="n">
        <v>1</v>
      </c>
      <c r="Y2214" s="15" t="s">
        <v>142</v>
      </c>
      <c r="AB2214" s="15" t="s">
        <v>143</v>
      </c>
    </row>
    <row r="2215" customFormat="false" ht="15" hidden="false" customHeight="true" outlineLevel="0" collapsed="false">
      <c r="A2215" s="15" t="s">
        <v>4114</v>
      </c>
      <c r="B2215" s="15" t="s">
        <v>4115</v>
      </c>
      <c r="C2215" s="15" t="s">
        <v>148</v>
      </c>
      <c r="E2215" s="15" t="s">
        <v>136</v>
      </c>
      <c r="F2215" s="15" t="s">
        <v>137</v>
      </c>
      <c r="G2215" s="15" t="s">
        <v>299</v>
      </c>
      <c r="H2215" s="15" t="s">
        <v>136</v>
      </c>
      <c r="I2215" s="15" t="s">
        <v>139</v>
      </c>
      <c r="J2215" s="15" t="s">
        <v>150</v>
      </c>
      <c r="K2215" s="15" t="s">
        <v>4116</v>
      </c>
      <c r="M2215" s="15" t="n">
        <v>116</v>
      </c>
      <c r="P2215" s="15" t="n">
        <v>116</v>
      </c>
      <c r="Y2215" s="15" t="s">
        <v>156</v>
      </c>
      <c r="AB2215" s="15" t="s">
        <v>143</v>
      </c>
    </row>
    <row r="2216" customFormat="false" ht="15" hidden="false" customHeight="true" outlineLevel="0" collapsed="false">
      <c r="A2216" s="15" t="s">
        <v>4117</v>
      </c>
      <c r="B2216" s="15" t="s">
        <v>4118</v>
      </c>
      <c r="C2216" s="15" t="s">
        <v>134</v>
      </c>
      <c r="D2216" s="15" t="s">
        <v>135</v>
      </c>
      <c r="E2216" s="15" t="s">
        <v>788</v>
      </c>
      <c r="F2216" s="15" t="s">
        <v>137</v>
      </c>
      <c r="G2216" s="15" t="s">
        <v>788</v>
      </c>
      <c r="H2216" s="15" t="s">
        <v>136</v>
      </c>
      <c r="I2216" s="15" t="s">
        <v>139</v>
      </c>
      <c r="J2216" s="15" t="s">
        <v>140</v>
      </c>
      <c r="K2216" s="15" t="s">
        <v>4119</v>
      </c>
      <c r="N2216" s="15" t="n">
        <v>110</v>
      </c>
      <c r="P2216" s="15" t="n">
        <v>110</v>
      </c>
      <c r="Y2216" s="15" t="s">
        <v>142</v>
      </c>
      <c r="AB2216" s="15" t="s">
        <v>143</v>
      </c>
    </row>
    <row r="2217" customFormat="false" ht="15" hidden="false" customHeight="true" outlineLevel="0" collapsed="false">
      <c r="A2217" s="15" t="s">
        <v>4117</v>
      </c>
      <c r="B2217" s="15" t="s">
        <v>4118</v>
      </c>
      <c r="C2217" s="15" t="s">
        <v>134</v>
      </c>
      <c r="D2217" s="15" t="s">
        <v>135</v>
      </c>
      <c r="E2217" s="15" t="s">
        <v>788</v>
      </c>
      <c r="F2217" s="15" t="s">
        <v>137</v>
      </c>
      <c r="G2217" s="15" t="s">
        <v>788</v>
      </c>
      <c r="H2217" s="15" t="s">
        <v>136</v>
      </c>
      <c r="I2217" s="15" t="s">
        <v>139</v>
      </c>
      <c r="J2217" s="15" t="s">
        <v>144</v>
      </c>
      <c r="K2217" s="15" t="s">
        <v>4120</v>
      </c>
      <c r="N2217" s="15" t="n">
        <v>80</v>
      </c>
      <c r="O2217" s="15" t="n">
        <v>17</v>
      </c>
      <c r="P2217" s="15" t="n">
        <v>97</v>
      </c>
      <c r="Y2217" s="15" t="s">
        <v>142</v>
      </c>
      <c r="AB2217" s="15" t="s">
        <v>143</v>
      </c>
    </row>
    <row r="2218" customFormat="false" ht="15" hidden="false" customHeight="true" outlineLevel="0" collapsed="false">
      <c r="A2218" s="15" t="s">
        <v>4121</v>
      </c>
      <c r="B2218" s="15" t="s">
        <v>4122</v>
      </c>
      <c r="C2218" s="15" t="s">
        <v>148</v>
      </c>
      <c r="E2218" s="15" t="s">
        <v>136</v>
      </c>
      <c r="F2218" s="15" t="s">
        <v>137</v>
      </c>
      <c r="G2218" s="15" t="s">
        <v>1577</v>
      </c>
      <c r="H2218" s="15" t="s">
        <v>136</v>
      </c>
      <c r="I2218" s="15" t="s">
        <v>139</v>
      </c>
      <c r="J2218" s="15" t="s">
        <v>158</v>
      </c>
      <c r="K2218" s="15" t="s">
        <v>4123</v>
      </c>
      <c r="N2218" s="15" t="n">
        <v>4</v>
      </c>
      <c r="P2218" s="15" t="n">
        <v>4</v>
      </c>
      <c r="Y2218" s="15" t="s">
        <v>156</v>
      </c>
      <c r="AB2218" s="15" t="s">
        <v>143</v>
      </c>
    </row>
    <row r="2219" customFormat="false" ht="15" hidden="false" customHeight="true" outlineLevel="0" collapsed="false">
      <c r="A2219" s="15" t="s">
        <v>4124</v>
      </c>
      <c r="B2219" s="15" t="s">
        <v>4125</v>
      </c>
      <c r="C2219" s="15" t="s">
        <v>148</v>
      </c>
      <c r="E2219" s="15" t="s">
        <v>136</v>
      </c>
      <c r="F2219" s="15" t="s">
        <v>137</v>
      </c>
      <c r="G2219" s="15" t="s">
        <v>299</v>
      </c>
      <c r="H2219" s="15" t="s">
        <v>136</v>
      </c>
      <c r="I2219" s="15" t="s">
        <v>139</v>
      </c>
      <c r="J2219" s="15" t="s">
        <v>150</v>
      </c>
      <c r="K2219" s="15" t="s">
        <v>4126</v>
      </c>
      <c r="O2219" s="15" t="n">
        <v>9</v>
      </c>
      <c r="P2219" s="15" t="n">
        <v>9</v>
      </c>
      <c r="Y2219" s="15" t="s">
        <v>156</v>
      </c>
      <c r="AB2219" s="15" t="s">
        <v>143</v>
      </c>
    </row>
    <row r="2220" customFormat="false" ht="15" hidden="false" customHeight="true" outlineLevel="0" collapsed="false">
      <c r="A2220" s="15" t="s">
        <v>4124</v>
      </c>
      <c r="B2220" s="15" t="s">
        <v>4125</v>
      </c>
      <c r="C2220" s="15" t="s">
        <v>148</v>
      </c>
      <c r="E2220" s="15" t="s">
        <v>136</v>
      </c>
      <c r="F2220" s="15" t="s">
        <v>137</v>
      </c>
      <c r="G2220" s="15" t="s">
        <v>299</v>
      </c>
      <c r="H2220" s="15" t="s">
        <v>136</v>
      </c>
      <c r="I2220" s="15" t="s">
        <v>139</v>
      </c>
      <c r="J2220" s="15" t="s">
        <v>158</v>
      </c>
      <c r="K2220" s="15" t="s">
        <v>4127</v>
      </c>
      <c r="O2220" s="15" t="n">
        <v>1</v>
      </c>
      <c r="P2220" s="15" t="n">
        <v>1</v>
      </c>
      <c r="Y2220" s="15" t="s">
        <v>156</v>
      </c>
      <c r="AB2220" s="15" t="s">
        <v>143</v>
      </c>
    </row>
    <row r="2221" customFormat="false" ht="15" hidden="false" customHeight="true" outlineLevel="0" collapsed="false">
      <c r="A2221" s="15" t="s">
        <v>4128</v>
      </c>
      <c r="B2221" s="15" t="s">
        <v>4129</v>
      </c>
      <c r="C2221" s="15" t="s">
        <v>148</v>
      </c>
      <c r="E2221" s="15" t="s">
        <v>136</v>
      </c>
      <c r="F2221" s="15" t="s">
        <v>137</v>
      </c>
      <c r="G2221" s="15" t="s">
        <v>299</v>
      </c>
      <c r="H2221" s="15" t="s">
        <v>136</v>
      </c>
      <c r="I2221" s="15" t="s">
        <v>139</v>
      </c>
      <c r="J2221" s="15" t="s">
        <v>150</v>
      </c>
      <c r="K2221" s="15" t="s">
        <v>4130</v>
      </c>
      <c r="L2221" s="15" t="n">
        <v>68</v>
      </c>
      <c r="P2221" s="15" t="n">
        <v>68</v>
      </c>
      <c r="Y2221" s="15" t="s">
        <v>156</v>
      </c>
      <c r="AB2221" s="15" t="s">
        <v>143</v>
      </c>
    </row>
    <row r="2222" customFormat="false" ht="15" hidden="false" customHeight="true" outlineLevel="0" collapsed="false">
      <c r="A2222" s="15" t="s">
        <v>4131</v>
      </c>
      <c r="B2222" s="15" t="s">
        <v>4132</v>
      </c>
      <c r="C2222" s="15" t="s">
        <v>217</v>
      </c>
      <c r="D2222" s="15" t="s">
        <v>235</v>
      </c>
      <c r="E2222" s="15" t="s">
        <v>136</v>
      </c>
      <c r="F2222" s="15" t="s">
        <v>137</v>
      </c>
      <c r="G2222" s="15" t="s">
        <v>1125</v>
      </c>
      <c r="H2222" s="15" t="s">
        <v>136</v>
      </c>
      <c r="I2222" s="15" t="s">
        <v>139</v>
      </c>
      <c r="J2222" s="15" t="s">
        <v>144</v>
      </c>
      <c r="K2222" s="15" t="s">
        <v>4133</v>
      </c>
      <c r="L2222" s="15" t="n">
        <v>2</v>
      </c>
      <c r="P2222" s="15" t="n">
        <v>2</v>
      </c>
      <c r="Y2222" s="15" t="s">
        <v>156</v>
      </c>
      <c r="AB2222" s="15" t="s">
        <v>143</v>
      </c>
    </row>
    <row r="2223" customFormat="false" ht="15" hidden="false" customHeight="true" outlineLevel="0" collapsed="false">
      <c r="A2223" s="15" t="s">
        <v>4131</v>
      </c>
      <c r="B2223" s="15" t="s">
        <v>4132</v>
      </c>
      <c r="C2223" s="15" t="s">
        <v>217</v>
      </c>
      <c r="D2223" s="15" t="s">
        <v>235</v>
      </c>
      <c r="E2223" s="15" t="s">
        <v>136</v>
      </c>
      <c r="F2223" s="15" t="s">
        <v>137</v>
      </c>
      <c r="G2223" s="15" t="s">
        <v>1125</v>
      </c>
      <c r="H2223" s="15" t="s">
        <v>136</v>
      </c>
      <c r="I2223" s="15" t="s">
        <v>139</v>
      </c>
      <c r="J2223" s="15" t="s">
        <v>150</v>
      </c>
      <c r="K2223" s="15" t="s">
        <v>4134</v>
      </c>
      <c r="L2223" s="15" t="n">
        <v>23</v>
      </c>
      <c r="M2223" s="15" t="n">
        <v>14</v>
      </c>
      <c r="N2223" s="15" t="n">
        <v>1</v>
      </c>
      <c r="P2223" s="15" t="n">
        <v>38</v>
      </c>
      <c r="Y2223" s="15" t="s">
        <v>156</v>
      </c>
      <c r="AB2223" s="15" t="s">
        <v>143</v>
      </c>
    </row>
    <row r="2224" customFormat="false" ht="15" hidden="false" customHeight="true" outlineLevel="0" collapsed="false">
      <c r="A2224" s="15" t="s">
        <v>4131</v>
      </c>
      <c r="B2224" s="15" t="s">
        <v>4132</v>
      </c>
      <c r="C2224" s="15" t="s">
        <v>217</v>
      </c>
      <c r="D2224" s="15" t="s">
        <v>235</v>
      </c>
      <c r="E2224" s="15" t="s">
        <v>136</v>
      </c>
      <c r="F2224" s="15" t="s">
        <v>137</v>
      </c>
      <c r="G2224" s="15" t="s">
        <v>1125</v>
      </c>
      <c r="H2224" s="15" t="s">
        <v>136</v>
      </c>
      <c r="I2224" s="15" t="s">
        <v>139</v>
      </c>
      <c r="J2224" s="15" t="s">
        <v>158</v>
      </c>
      <c r="K2224" s="15" t="s">
        <v>4135</v>
      </c>
      <c r="L2224" s="15" t="n">
        <v>6</v>
      </c>
      <c r="P2224" s="15" t="n">
        <v>6</v>
      </c>
      <c r="Y2224" s="15" t="s">
        <v>156</v>
      </c>
      <c r="AB2224" s="15" t="s">
        <v>143</v>
      </c>
    </row>
    <row r="2225" customFormat="false" ht="15" hidden="false" customHeight="true" outlineLevel="0" collapsed="false">
      <c r="A2225" s="15" t="s">
        <v>4136</v>
      </c>
      <c r="B2225" s="15" t="s">
        <v>4137</v>
      </c>
      <c r="C2225" s="15" t="s">
        <v>148</v>
      </c>
      <c r="E2225" s="15" t="s">
        <v>136</v>
      </c>
      <c r="F2225" s="15" t="s">
        <v>137</v>
      </c>
      <c r="G2225" s="15" t="s">
        <v>299</v>
      </c>
      <c r="H2225" s="15" t="s">
        <v>136</v>
      </c>
      <c r="I2225" s="15" t="s">
        <v>139</v>
      </c>
      <c r="J2225" s="15" t="s">
        <v>150</v>
      </c>
      <c r="K2225" s="15" t="s">
        <v>4138</v>
      </c>
      <c r="M2225" s="15" t="n">
        <v>5</v>
      </c>
      <c r="P2225" s="15" t="n">
        <v>5</v>
      </c>
      <c r="Y2225" s="15" t="s">
        <v>156</v>
      </c>
      <c r="AB2225" s="15" t="s">
        <v>143</v>
      </c>
    </row>
    <row r="2226" customFormat="false" ht="15" hidden="false" customHeight="true" outlineLevel="0" collapsed="false">
      <c r="A2226" s="15" t="s">
        <v>4136</v>
      </c>
      <c r="B2226" s="15" t="s">
        <v>4137</v>
      </c>
      <c r="C2226" s="15" t="s">
        <v>148</v>
      </c>
      <c r="E2226" s="15" t="s">
        <v>136</v>
      </c>
      <c r="F2226" s="15" t="s">
        <v>137</v>
      </c>
      <c r="G2226" s="15" t="s">
        <v>299</v>
      </c>
      <c r="H2226" s="15" t="s">
        <v>136</v>
      </c>
      <c r="I2226" s="15" t="s">
        <v>139</v>
      </c>
      <c r="J2226" s="15" t="s">
        <v>158</v>
      </c>
      <c r="K2226" s="15" t="s">
        <v>4139</v>
      </c>
      <c r="O2226" s="15" t="n">
        <v>3</v>
      </c>
      <c r="P2226" s="15" t="n">
        <v>3</v>
      </c>
      <c r="Y2226" s="15" t="s">
        <v>156</v>
      </c>
      <c r="AB2226" s="15" t="s">
        <v>143</v>
      </c>
    </row>
    <row r="2227" customFormat="false" ht="15" hidden="false" customHeight="true" outlineLevel="0" collapsed="false">
      <c r="A2227" s="15" t="s">
        <v>4140</v>
      </c>
      <c r="B2227" s="15" t="s">
        <v>4141</v>
      </c>
      <c r="C2227" s="15" t="s">
        <v>217</v>
      </c>
      <c r="D2227" s="15" t="s">
        <v>218</v>
      </c>
      <c r="E2227" s="15" t="s">
        <v>136</v>
      </c>
      <c r="F2227" s="15" t="s">
        <v>137</v>
      </c>
      <c r="G2227" s="15" t="s">
        <v>308</v>
      </c>
      <c r="H2227" s="15" t="s">
        <v>136</v>
      </c>
      <c r="I2227" s="15" t="s">
        <v>139</v>
      </c>
      <c r="J2227" s="15" t="s">
        <v>140</v>
      </c>
      <c r="K2227" s="15" t="s">
        <v>4142</v>
      </c>
      <c r="N2227" s="15" t="n">
        <v>1</v>
      </c>
      <c r="P2227" s="15" t="n">
        <v>1</v>
      </c>
      <c r="Y2227" s="15" t="s">
        <v>142</v>
      </c>
      <c r="AB2227" s="15" t="s">
        <v>143</v>
      </c>
    </row>
    <row r="2228" customFormat="false" ht="15" hidden="false" customHeight="true" outlineLevel="0" collapsed="false">
      <c r="A2228" s="15" t="s">
        <v>4140</v>
      </c>
      <c r="B2228" s="15" t="s">
        <v>4141</v>
      </c>
      <c r="C2228" s="15" t="s">
        <v>217</v>
      </c>
      <c r="D2228" s="15" t="s">
        <v>218</v>
      </c>
      <c r="E2228" s="15" t="s">
        <v>136</v>
      </c>
      <c r="F2228" s="15" t="s">
        <v>137</v>
      </c>
      <c r="G2228" s="15" t="s">
        <v>308</v>
      </c>
      <c r="H2228" s="15" t="s">
        <v>136</v>
      </c>
      <c r="I2228" s="15" t="s">
        <v>139</v>
      </c>
      <c r="J2228" s="15" t="s">
        <v>150</v>
      </c>
      <c r="K2228" s="15" t="s">
        <v>4143</v>
      </c>
      <c r="L2228" s="15" t="n">
        <v>15</v>
      </c>
      <c r="O2228" s="15" t="n">
        <v>31</v>
      </c>
      <c r="P2228" s="15" t="n">
        <v>46</v>
      </c>
      <c r="Y2228" s="15" t="s">
        <v>142</v>
      </c>
      <c r="AB2228" s="15" t="s">
        <v>143</v>
      </c>
    </row>
    <row r="2229" customFormat="false" ht="15" hidden="false" customHeight="true" outlineLevel="0" collapsed="false">
      <c r="A2229" s="15" t="s">
        <v>4140</v>
      </c>
      <c r="B2229" s="15" t="s">
        <v>4141</v>
      </c>
      <c r="C2229" s="15" t="s">
        <v>217</v>
      </c>
      <c r="D2229" s="15" t="s">
        <v>218</v>
      </c>
      <c r="E2229" s="15" t="s">
        <v>136</v>
      </c>
      <c r="F2229" s="15" t="s">
        <v>137</v>
      </c>
      <c r="G2229" s="15" t="s">
        <v>308</v>
      </c>
      <c r="H2229" s="15" t="s">
        <v>136</v>
      </c>
      <c r="I2229" s="15" t="s">
        <v>139</v>
      </c>
      <c r="J2229" s="15" t="s">
        <v>158</v>
      </c>
      <c r="K2229" s="15" t="s">
        <v>4144</v>
      </c>
      <c r="L2229" s="15" t="n">
        <v>6</v>
      </c>
      <c r="P2229" s="15" t="n">
        <v>6</v>
      </c>
      <c r="Y2229" s="15" t="s">
        <v>142</v>
      </c>
      <c r="AB2229" s="15" t="s">
        <v>143</v>
      </c>
    </row>
    <row r="2230" customFormat="false" ht="15" hidden="false" customHeight="true" outlineLevel="0" collapsed="false">
      <c r="A2230" s="15" t="s">
        <v>4140</v>
      </c>
      <c r="B2230" s="15" t="s">
        <v>4141</v>
      </c>
      <c r="C2230" s="15" t="s">
        <v>217</v>
      </c>
      <c r="D2230" s="15" t="s">
        <v>218</v>
      </c>
      <c r="E2230" s="15" t="s">
        <v>136</v>
      </c>
      <c r="F2230" s="15" t="s">
        <v>137</v>
      </c>
      <c r="G2230" s="15" t="s">
        <v>308</v>
      </c>
      <c r="H2230" s="15" t="s">
        <v>136</v>
      </c>
      <c r="I2230" s="15" t="s">
        <v>139</v>
      </c>
      <c r="J2230" s="15" t="s">
        <v>169</v>
      </c>
      <c r="K2230" s="15" t="s">
        <v>4145</v>
      </c>
      <c r="L2230" s="15" t="n">
        <v>20</v>
      </c>
      <c r="P2230" s="15" t="n">
        <v>20</v>
      </c>
      <c r="Y2230" s="15" t="s">
        <v>142</v>
      </c>
      <c r="AB2230" s="15" t="s">
        <v>143</v>
      </c>
    </row>
    <row r="2231" customFormat="false" ht="15" hidden="false" customHeight="true" outlineLevel="0" collapsed="false">
      <c r="A2231" s="15" t="s">
        <v>4146</v>
      </c>
      <c r="B2231" s="15" t="s">
        <v>4147</v>
      </c>
      <c r="C2231" s="15" t="s">
        <v>217</v>
      </c>
      <c r="D2231" s="15" t="s">
        <v>235</v>
      </c>
      <c r="E2231" s="15" t="s">
        <v>136</v>
      </c>
      <c r="F2231" s="15" t="s">
        <v>137</v>
      </c>
      <c r="G2231" s="15" t="s">
        <v>202</v>
      </c>
      <c r="H2231" s="15" t="s">
        <v>136</v>
      </c>
      <c r="I2231" s="15" t="s">
        <v>139</v>
      </c>
      <c r="J2231" s="15" t="s">
        <v>140</v>
      </c>
      <c r="K2231" s="15" t="s">
        <v>4148</v>
      </c>
      <c r="L2231" s="15" t="n">
        <v>1</v>
      </c>
      <c r="P2231" s="15" t="n">
        <v>1</v>
      </c>
      <c r="Y2231" s="15" t="s">
        <v>142</v>
      </c>
      <c r="AB2231" s="15" t="s">
        <v>143</v>
      </c>
    </row>
    <row r="2232" customFormat="false" ht="15" hidden="false" customHeight="true" outlineLevel="0" collapsed="false">
      <c r="A2232" s="15" t="s">
        <v>4146</v>
      </c>
      <c r="B2232" s="15" t="s">
        <v>4147</v>
      </c>
      <c r="C2232" s="15" t="s">
        <v>217</v>
      </c>
      <c r="D2232" s="15" t="s">
        <v>235</v>
      </c>
      <c r="E2232" s="15" t="s">
        <v>136</v>
      </c>
      <c r="F2232" s="15" t="s">
        <v>137</v>
      </c>
      <c r="G2232" s="15" t="s">
        <v>202</v>
      </c>
      <c r="H2232" s="15" t="s">
        <v>136</v>
      </c>
      <c r="I2232" s="15" t="s">
        <v>139</v>
      </c>
      <c r="J2232" s="15" t="s">
        <v>150</v>
      </c>
      <c r="K2232" s="15" t="s">
        <v>4149</v>
      </c>
      <c r="L2232" s="15" t="n">
        <v>3</v>
      </c>
      <c r="M2232" s="15" t="n">
        <v>64</v>
      </c>
      <c r="N2232" s="15" t="n">
        <v>31</v>
      </c>
      <c r="O2232" s="15" t="n">
        <v>48</v>
      </c>
      <c r="P2232" s="15" t="n">
        <v>146</v>
      </c>
      <c r="Y2232" s="15" t="s">
        <v>142</v>
      </c>
      <c r="AB2232" s="15" t="s">
        <v>143</v>
      </c>
    </row>
    <row r="2233" customFormat="false" ht="15" hidden="false" customHeight="true" outlineLevel="0" collapsed="false">
      <c r="A2233" s="15" t="s">
        <v>4146</v>
      </c>
      <c r="B2233" s="15" t="s">
        <v>4147</v>
      </c>
      <c r="C2233" s="15" t="s">
        <v>217</v>
      </c>
      <c r="D2233" s="15" t="s">
        <v>235</v>
      </c>
      <c r="E2233" s="15" t="s">
        <v>136</v>
      </c>
      <c r="F2233" s="15" t="s">
        <v>137</v>
      </c>
      <c r="G2233" s="15" t="s">
        <v>202</v>
      </c>
      <c r="H2233" s="15" t="s">
        <v>136</v>
      </c>
      <c r="I2233" s="15" t="s">
        <v>139</v>
      </c>
      <c r="J2233" s="15" t="s">
        <v>158</v>
      </c>
      <c r="K2233" s="15" t="s">
        <v>4150</v>
      </c>
      <c r="L2233" s="15" t="n">
        <v>8</v>
      </c>
      <c r="M2233" s="15" t="n">
        <v>3</v>
      </c>
      <c r="N2233" s="15" t="n">
        <v>11</v>
      </c>
      <c r="O2233" s="15" t="n">
        <v>18</v>
      </c>
      <c r="P2233" s="15" t="n">
        <v>40</v>
      </c>
      <c r="Y2233" s="15" t="s">
        <v>142</v>
      </c>
      <c r="AB2233" s="15" t="s">
        <v>143</v>
      </c>
    </row>
    <row r="2234" customFormat="false" ht="15" hidden="false" customHeight="true" outlineLevel="0" collapsed="false">
      <c r="A2234" s="15" t="s">
        <v>4151</v>
      </c>
      <c r="B2234" s="15" t="s">
        <v>4152</v>
      </c>
      <c r="C2234" s="15" t="s">
        <v>217</v>
      </c>
      <c r="D2234" s="15" t="s">
        <v>218</v>
      </c>
      <c r="E2234" s="15" t="s">
        <v>136</v>
      </c>
      <c r="F2234" s="15" t="s">
        <v>137</v>
      </c>
      <c r="G2234" s="15" t="s">
        <v>2957</v>
      </c>
      <c r="H2234" s="15" t="s">
        <v>136</v>
      </c>
      <c r="I2234" s="15" t="s">
        <v>139</v>
      </c>
      <c r="J2234" s="15" t="s">
        <v>150</v>
      </c>
      <c r="K2234" s="15" t="s">
        <v>4153</v>
      </c>
      <c r="L2234" s="15" t="n">
        <v>115</v>
      </c>
      <c r="M2234" s="15" t="n">
        <v>172</v>
      </c>
      <c r="P2234" s="15" t="n">
        <v>287</v>
      </c>
      <c r="Y2234" s="15" t="s">
        <v>142</v>
      </c>
      <c r="AB2234" s="15" t="s">
        <v>143</v>
      </c>
    </row>
    <row r="2235" customFormat="false" ht="15" hidden="false" customHeight="true" outlineLevel="0" collapsed="false">
      <c r="A2235" s="15" t="s">
        <v>4151</v>
      </c>
      <c r="B2235" s="15" t="s">
        <v>4152</v>
      </c>
      <c r="C2235" s="15" t="s">
        <v>217</v>
      </c>
      <c r="D2235" s="15" t="s">
        <v>218</v>
      </c>
      <c r="E2235" s="15" t="s">
        <v>136</v>
      </c>
      <c r="F2235" s="15" t="s">
        <v>137</v>
      </c>
      <c r="G2235" s="15" t="s">
        <v>2957</v>
      </c>
      <c r="H2235" s="15" t="s">
        <v>136</v>
      </c>
      <c r="I2235" s="15" t="s">
        <v>139</v>
      </c>
      <c r="J2235" s="15" t="s">
        <v>158</v>
      </c>
      <c r="K2235" s="15" t="s">
        <v>4154</v>
      </c>
      <c r="N2235" s="15" t="n">
        <v>9</v>
      </c>
      <c r="P2235" s="15" t="n">
        <v>9</v>
      </c>
      <c r="Y2235" s="15" t="s">
        <v>142</v>
      </c>
      <c r="AB2235" s="15" t="s">
        <v>143</v>
      </c>
    </row>
    <row r="2236" customFormat="false" ht="15" hidden="false" customHeight="true" outlineLevel="0" collapsed="false">
      <c r="A2236" s="15" t="s">
        <v>4155</v>
      </c>
      <c r="B2236" s="15" t="s">
        <v>4156</v>
      </c>
      <c r="C2236" s="15" t="s">
        <v>217</v>
      </c>
      <c r="D2236" s="15" t="s">
        <v>218</v>
      </c>
      <c r="E2236" s="15" t="s">
        <v>136</v>
      </c>
      <c r="F2236" s="15" t="s">
        <v>137</v>
      </c>
      <c r="G2236" s="15" t="s">
        <v>219</v>
      </c>
      <c r="H2236" s="15" t="s">
        <v>136</v>
      </c>
      <c r="I2236" s="15" t="s">
        <v>243</v>
      </c>
      <c r="J2236" s="15" t="s">
        <v>140</v>
      </c>
      <c r="K2236" s="15" t="s">
        <v>4157</v>
      </c>
      <c r="M2236" s="15" t="n">
        <v>41</v>
      </c>
      <c r="N2236" s="15" t="n">
        <v>39</v>
      </c>
      <c r="O2236" s="15" t="n">
        <v>5</v>
      </c>
      <c r="P2236" s="15" t="n">
        <v>85</v>
      </c>
      <c r="Y2236" s="15" t="s">
        <v>142</v>
      </c>
      <c r="AB2236" s="15" t="s">
        <v>143</v>
      </c>
    </row>
    <row r="2237" customFormat="false" ht="15" hidden="false" customHeight="true" outlineLevel="0" collapsed="false">
      <c r="A2237" s="15" t="s">
        <v>4155</v>
      </c>
      <c r="B2237" s="15" t="s">
        <v>4156</v>
      </c>
      <c r="C2237" s="15" t="s">
        <v>217</v>
      </c>
      <c r="D2237" s="15" t="s">
        <v>218</v>
      </c>
      <c r="E2237" s="15" t="s">
        <v>136</v>
      </c>
      <c r="F2237" s="15" t="s">
        <v>137</v>
      </c>
      <c r="G2237" s="15" t="s">
        <v>219</v>
      </c>
      <c r="H2237" s="15" t="s">
        <v>136</v>
      </c>
      <c r="I2237" s="15" t="s">
        <v>243</v>
      </c>
      <c r="J2237" s="15" t="s">
        <v>144</v>
      </c>
      <c r="K2237" s="15" t="s">
        <v>4158</v>
      </c>
      <c r="M2237" s="15" t="n">
        <v>8</v>
      </c>
      <c r="N2237" s="15" t="n">
        <v>10</v>
      </c>
      <c r="O2237" s="15" t="n">
        <v>1</v>
      </c>
      <c r="P2237" s="15" t="n">
        <v>19</v>
      </c>
      <c r="Y2237" s="15" t="s">
        <v>142</v>
      </c>
      <c r="AB2237" s="15" t="s">
        <v>143</v>
      </c>
    </row>
    <row r="2238" customFormat="false" ht="15" hidden="false" customHeight="true" outlineLevel="0" collapsed="false">
      <c r="A2238" s="15" t="s">
        <v>4155</v>
      </c>
      <c r="B2238" s="15" t="s">
        <v>4156</v>
      </c>
      <c r="C2238" s="15" t="s">
        <v>217</v>
      </c>
      <c r="D2238" s="15" t="s">
        <v>218</v>
      </c>
      <c r="E2238" s="15" t="s">
        <v>136</v>
      </c>
      <c r="F2238" s="15" t="s">
        <v>137</v>
      </c>
      <c r="G2238" s="15" t="s">
        <v>219</v>
      </c>
      <c r="H2238" s="15" t="s">
        <v>136</v>
      </c>
      <c r="I2238" s="15" t="s">
        <v>243</v>
      </c>
      <c r="J2238" s="15" t="s">
        <v>150</v>
      </c>
      <c r="K2238" s="15" t="s">
        <v>4159</v>
      </c>
      <c r="L2238" s="15" t="n">
        <v>1</v>
      </c>
      <c r="M2238" s="15" t="n">
        <v>290</v>
      </c>
      <c r="N2238" s="15" t="n">
        <v>370</v>
      </c>
      <c r="O2238" s="15" t="n">
        <v>121</v>
      </c>
      <c r="P2238" s="15" t="n">
        <v>782</v>
      </c>
      <c r="Y2238" s="15" t="s">
        <v>142</v>
      </c>
      <c r="AB2238" s="15" t="s">
        <v>143</v>
      </c>
    </row>
    <row r="2239" customFormat="false" ht="15" hidden="false" customHeight="true" outlineLevel="0" collapsed="false">
      <c r="A2239" s="15" t="s">
        <v>4155</v>
      </c>
      <c r="B2239" s="15" t="s">
        <v>4156</v>
      </c>
      <c r="C2239" s="15" t="s">
        <v>217</v>
      </c>
      <c r="D2239" s="15" t="s">
        <v>218</v>
      </c>
      <c r="E2239" s="15" t="s">
        <v>136</v>
      </c>
      <c r="F2239" s="15" t="s">
        <v>137</v>
      </c>
      <c r="G2239" s="15" t="s">
        <v>219</v>
      </c>
      <c r="H2239" s="15" t="s">
        <v>136</v>
      </c>
      <c r="I2239" s="15" t="s">
        <v>243</v>
      </c>
      <c r="J2239" s="15" t="s">
        <v>158</v>
      </c>
      <c r="K2239" s="15" t="s">
        <v>4160</v>
      </c>
      <c r="M2239" s="15" t="n">
        <v>47</v>
      </c>
      <c r="N2239" s="15" t="n">
        <v>87</v>
      </c>
      <c r="O2239" s="15" t="n">
        <v>28</v>
      </c>
      <c r="P2239" s="15" t="n">
        <v>162</v>
      </c>
      <c r="Y2239" s="15" t="s">
        <v>142</v>
      </c>
      <c r="AB2239" s="15" t="s">
        <v>143</v>
      </c>
    </row>
    <row r="2240" customFormat="false" ht="15" hidden="false" customHeight="true" outlineLevel="0" collapsed="false">
      <c r="A2240" s="15" t="s">
        <v>4161</v>
      </c>
      <c r="B2240" s="15" t="s">
        <v>4162</v>
      </c>
      <c r="C2240" s="15" t="s">
        <v>134</v>
      </c>
      <c r="D2240" s="15" t="s">
        <v>135</v>
      </c>
      <c r="E2240" s="15" t="s">
        <v>136</v>
      </c>
      <c r="F2240" s="15" t="s">
        <v>137</v>
      </c>
      <c r="G2240" s="15" t="s">
        <v>4163</v>
      </c>
      <c r="H2240" s="15" t="s">
        <v>136</v>
      </c>
      <c r="I2240" s="15" t="s">
        <v>139</v>
      </c>
      <c r="J2240" s="15" t="s">
        <v>150</v>
      </c>
      <c r="K2240" s="15" t="s">
        <v>4164</v>
      </c>
      <c r="L2240" s="15" t="n">
        <v>7</v>
      </c>
      <c r="M2240" s="15" t="n">
        <v>2</v>
      </c>
      <c r="P2240" s="15" t="n">
        <v>9</v>
      </c>
      <c r="Y2240" s="15" t="s">
        <v>156</v>
      </c>
      <c r="AB2240" s="15" t="s">
        <v>143</v>
      </c>
    </row>
    <row r="2241" customFormat="false" ht="15" hidden="false" customHeight="true" outlineLevel="0" collapsed="false">
      <c r="A2241" s="15" t="s">
        <v>4165</v>
      </c>
      <c r="B2241" s="15" t="s">
        <v>4166</v>
      </c>
      <c r="C2241" s="15" t="s">
        <v>134</v>
      </c>
      <c r="D2241" s="15" t="s">
        <v>135</v>
      </c>
      <c r="E2241" s="15" t="s">
        <v>136</v>
      </c>
      <c r="F2241" s="15" t="s">
        <v>137</v>
      </c>
      <c r="G2241" s="15" t="s">
        <v>443</v>
      </c>
      <c r="H2241" s="15" t="s">
        <v>136</v>
      </c>
      <c r="I2241" s="15" t="s">
        <v>139</v>
      </c>
      <c r="J2241" s="15" t="s">
        <v>169</v>
      </c>
      <c r="K2241" s="15" t="s">
        <v>4167</v>
      </c>
      <c r="O2241" s="15" t="n">
        <v>1</v>
      </c>
      <c r="P2241" s="15" t="n">
        <v>1</v>
      </c>
      <c r="Y2241" s="15" t="s">
        <v>142</v>
      </c>
      <c r="AB2241" s="15" t="s">
        <v>143</v>
      </c>
    </row>
    <row r="2242" customFormat="false" ht="15" hidden="false" customHeight="true" outlineLevel="0" collapsed="false">
      <c r="A2242" s="15" t="s">
        <v>4168</v>
      </c>
      <c r="B2242" s="15" t="s">
        <v>4169</v>
      </c>
      <c r="C2242" s="15" t="s">
        <v>148</v>
      </c>
      <c r="E2242" s="15" t="s">
        <v>136</v>
      </c>
      <c r="F2242" s="15" t="s">
        <v>137</v>
      </c>
      <c r="G2242" s="15" t="s">
        <v>4170</v>
      </c>
      <c r="H2242" s="15" t="s">
        <v>136</v>
      </c>
      <c r="I2242" s="15" t="s">
        <v>139</v>
      </c>
      <c r="J2242" s="15" t="s">
        <v>158</v>
      </c>
      <c r="K2242" s="15" t="s">
        <v>4171</v>
      </c>
      <c r="M2242" s="15" t="n">
        <v>4</v>
      </c>
      <c r="P2242" s="15" t="n">
        <v>4</v>
      </c>
      <c r="Y2242" s="15" t="s">
        <v>142</v>
      </c>
      <c r="AB2242" s="15" t="s">
        <v>143</v>
      </c>
    </row>
    <row r="2243" customFormat="false" ht="15" hidden="false" customHeight="true" outlineLevel="0" collapsed="false">
      <c r="A2243" s="15" t="s">
        <v>4172</v>
      </c>
      <c r="B2243" s="15" t="s">
        <v>4173</v>
      </c>
      <c r="C2243" s="15" t="s">
        <v>134</v>
      </c>
      <c r="D2243" s="15" t="s">
        <v>135</v>
      </c>
      <c r="E2243" s="15" t="s">
        <v>136</v>
      </c>
      <c r="F2243" s="15" t="s">
        <v>137</v>
      </c>
      <c r="G2243" s="15" t="s">
        <v>2299</v>
      </c>
      <c r="H2243" s="15" t="s">
        <v>136</v>
      </c>
      <c r="I2243" s="15" t="s">
        <v>139</v>
      </c>
      <c r="J2243" s="15" t="s">
        <v>140</v>
      </c>
      <c r="K2243" s="15" t="s">
        <v>4174</v>
      </c>
      <c r="O2243" s="15" t="n">
        <v>120</v>
      </c>
      <c r="P2243" s="15" t="n">
        <v>120</v>
      </c>
      <c r="Y2243" s="15" t="s">
        <v>142</v>
      </c>
      <c r="AB2243" s="15" t="s">
        <v>143</v>
      </c>
    </row>
    <row r="2244" customFormat="false" ht="15" hidden="false" customHeight="true" outlineLevel="0" collapsed="false">
      <c r="A2244" s="15" t="s">
        <v>4172</v>
      </c>
      <c r="B2244" s="15" t="s">
        <v>4173</v>
      </c>
      <c r="C2244" s="15" t="s">
        <v>134</v>
      </c>
      <c r="D2244" s="15" t="s">
        <v>135</v>
      </c>
      <c r="E2244" s="15" t="s">
        <v>136</v>
      </c>
      <c r="F2244" s="15" t="s">
        <v>137</v>
      </c>
      <c r="G2244" s="15" t="s">
        <v>2299</v>
      </c>
      <c r="H2244" s="15" t="s">
        <v>136</v>
      </c>
      <c r="I2244" s="15" t="s">
        <v>139</v>
      </c>
      <c r="J2244" s="15" t="s">
        <v>150</v>
      </c>
      <c r="K2244" s="15" t="s">
        <v>4175</v>
      </c>
      <c r="N2244" s="15" t="n">
        <v>132</v>
      </c>
      <c r="O2244" s="15" t="n">
        <v>55</v>
      </c>
      <c r="P2244" s="15" t="n">
        <v>187</v>
      </c>
      <c r="Y2244" s="15" t="s">
        <v>142</v>
      </c>
      <c r="AB2244" s="15" t="s">
        <v>143</v>
      </c>
    </row>
    <row r="2245" customFormat="false" ht="15" hidden="false" customHeight="true" outlineLevel="0" collapsed="false">
      <c r="A2245" s="15" t="s">
        <v>4172</v>
      </c>
      <c r="B2245" s="15" t="s">
        <v>4173</v>
      </c>
      <c r="C2245" s="15" t="s">
        <v>134</v>
      </c>
      <c r="D2245" s="15" t="s">
        <v>135</v>
      </c>
      <c r="E2245" s="15" t="s">
        <v>136</v>
      </c>
      <c r="F2245" s="15" t="s">
        <v>137</v>
      </c>
      <c r="G2245" s="15" t="s">
        <v>2299</v>
      </c>
      <c r="H2245" s="15" t="s">
        <v>136</v>
      </c>
      <c r="I2245" s="15" t="s">
        <v>139</v>
      </c>
      <c r="J2245" s="15" t="s">
        <v>166</v>
      </c>
      <c r="K2245" s="15" t="s">
        <v>4176</v>
      </c>
      <c r="N2245" s="15" t="n">
        <v>525</v>
      </c>
      <c r="P2245" s="15" t="n">
        <v>525</v>
      </c>
      <c r="Y2245" s="15" t="s">
        <v>142</v>
      </c>
      <c r="AB2245" s="15" t="s">
        <v>143</v>
      </c>
    </row>
    <row r="2246" customFormat="false" ht="15" hidden="false" customHeight="true" outlineLevel="0" collapsed="false">
      <c r="A2246" s="15" t="s">
        <v>4172</v>
      </c>
      <c r="B2246" s="15" t="s">
        <v>4173</v>
      </c>
      <c r="C2246" s="15" t="s">
        <v>134</v>
      </c>
      <c r="D2246" s="15" t="s">
        <v>135</v>
      </c>
      <c r="E2246" s="15" t="s">
        <v>136</v>
      </c>
      <c r="F2246" s="15" t="s">
        <v>137</v>
      </c>
      <c r="G2246" s="15" t="s">
        <v>2299</v>
      </c>
      <c r="H2246" s="15" t="s">
        <v>136</v>
      </c>
      <c r="I2246" s="15" t="s">
        <v>139</v>
      </c>
      <c r="J2246" s="15" t="s">
        <v>158</v>
      </c>
      <c r="K2246" s="15" t="s">
        <v>4177</v>
      </c>
      <c r="N2246" s="15" t="n">
        <v>87</v>
      </c>
      <c r="O2246" s="15" t="n">
        <v>59</v>
      </c>
      <c r="P2246" s="15" t="n">
        <v>146</v>
      </c>
      <c r="Y2246" s="15" t="s">
        <v>142</v>
      </c>
      <c r="AB2246" s="15" t="s">
        <v>143</v>
      </c>
    </row>
    <row r="2247" customFormat="false" ht="15" hidden="false" customHeight="true" outlineLevel="0" collapsed="false">
      <c r="A2247" s="15" t="s">
        <v>4178</v>
      </c>
      <c r="B2247" s="15" t="s">
        <v>4179</v>
      </c>
      <c r="C2247" s="15" t="s">
        <v>217</v>
      </c>
      <c r="D2247" s="15" t="s">
        <v>874</v>
      </c>
      <c r="E2247" s="15" t="s">
        <v>136</v>
      </c>
      <c r="F2247" s="15" t="s">
        <v>137</v>
      </c>
      <c r="G2247" s="15" t="s">
        <v>308</v>
      </c>
      <c r="H2247" s="15" t="s">
        <v>136</v>
      </c>
      <c r="I2247" s="15" t="s">
        <v>139</v>
      </c>
      <c r="J2247" s="15" t="s">
        <v>140</v>
      </c>
      <c r="K2247" s="15" t="s">
        <v>4180</v>
      </c>
      <c r="N2247" s="15" t="n">
        <v>21</v>
      </c>
      <c r="O2247" s="15" t="n">
        <v>41</v>
      </c>
      <c r="P2247" s="15" t="n">
        <v>62</v>
      </c>
      <c r="Y2247" s="15" t="s">
        <v>142</v>
      </c>
      <c r="Z2247" s="15" t="n">
        <v>1</v>
      </c>
      <c r="AA2247" s="15" t="s">
        <v>277</v>
      </c>
      <c r="AB2247" s="15" t="s">
        <v>143</v>
      </c>
    </row>
    <row r="2248" customFormat="false" ht="15" hidden="false" customHeight="true" outlineLevel="0" collapsed="false">
      <c r="A2248" s="15" t="s">
        <v>4178</v>
      </c>
      <c r="B2248" s="15" t="s">
        <v>4179</v>
      </c>
      <c r="C2248" s="15" t="s">
        <v>217</v>
      </c>
      <c r="D2248" s="15" t="s">
        <v>874</v>
      </c>
      <c r="E2248" s="15" t="s">
        <v>136</v>
      </c>
      <c r="F2248" s="15" t="s">
        <v>137</v>
      </c>
      <c r="G2248" s="15" t="s">
        <v>308</v>
      </c>
      <c r="H2248" s="15" t="s">
        <v>136</v>
      </c>
      <c r="I2248" s="15" t="s">
        <v>139</v>
      </c>
      <c r="J2248" s="15" t="s">
        <v>144</v>
      </c>
      <c r="K2248" s="15" t="s">
        <v>4181</v>
      </c>
      <c r="O2248" s="15" t="n">
        <v>35</v>
      </c>
      <c r="P2248" s="15" t="n">
        <v>35</v>
      </c>
      <c r="Y2248" s="15" t="s">
        <v>142</v>
      </c>
      <c r="Z2248" s="15" t="n">
        <v>1</v>
      </c>
      <c r="AA2248" s="15" t="s">
        <v>277</v>
      </c>
      <c r="AB2248" s="15" t="s">
        <v>143</v>
      </c>
    </row>
    <row r="2249" customFormat="false" ht="15" hidden="false" customHeight="true" outlineLevel="0" collapsed="false">
      <c r="A2249" s="15" t="s">
        <v>4178</v>
      </c>
      <c r="B2249" s="15" t="s">
        <v>4179</v>
      </c>
      <c r="C2249" s="15" t="s">
        <v>217</v>
      </c>
      <c r="D2249" s="15" t="s">
        <v>874</v>
      </c>
      <c r="E2249" s="15" t="s">
        <v>136</v>
      </c>
      <c r="F2249" s="15" t="s">
        <v>137</v>
      </c>
      <c r="G2249" s="15" t="s">
        <v>308</v>
      </c>
      <c r="H2249" s="15" t="s">
        <v>136</v>
      </c>
      <c r="I2249" s="15" t="s">
        <v>139</v>
      </c>
      <c r="J2249" s="15" t="s">
        <v>150</v>
      </c>
      <c r="K2249" s="15" t="s">
        <v>4182</v>
      </c>
      <c r="N2249" s="15" t="n">
        <v>1152</v>
      </c>
      <c r="O2249" s="15" t="n">
        <v>436</v>
      </c>
      <c r="P2249" s="15" t="n">
        <v>1588</v>
      </c>
      <c r="Y2249" s="15" t="s">
        <v>142</v>
      </c>
      <c r="Z2249" s="15" t="n">
        <v>1</v>
      </c>
      <c r="AA2249" s="15" t="s">
        <v>277</v>
      </c>
      <c r="AB2249" s="15" t="s">
        <v>143</v>
      </c>
    </row>
    <row r="2250" customFormat="false" ht="15" hidden="false" customHeight="true" outlineLevel="0" collapsed="false">
      <c r="A2250" s="15" t="s">
        <v>4178</v>
      </c>
      <c r="B2250" s="15" t="s">
        <v>4179</v>
      </c>
      <c r="C2250" s="15" t="s">
        <v>217</v>
      </c>
      <c r="D2250" s="15" t="s">
        <v>874</v>
      </c>
      <c r="E2250" s="15" t="s">
        <v>136</v>
      </c>
      <c r="F2250" s="15" t="s">
        <v>137</v>
      </c>
      <c r="G2250" s="15" t="s">
        <v>308</v>
      </c>
      <c r="H2250" s="15" t="s">
        <v>136</v>
      </c>
      <c r="I2250" s="15" t="s">
        <v>139</v>
      </c>
      <c r="J2250" s="15" t="s">
        <v>158</v>
      </c>
      <c r="K2250" s="15" t="s">
        <v>4183</v>
      </c>
      <c r="N2250" s="15" t="n">
        <v>254</v>
      </c>
      <c r="O2250" s="15" t="n">
        <v>98</v>
      </c>
      <c r="P2250" s="15" t="n">
        <v>352</v>
      </c>
      <c r="Y2250" s="15" t="s">
        <v>142</v>
      </c>
      <c r="Z2250" s="15" t="n">
        <v>1</v>
      </c>
      <c r="AA2250" s="15" t="s">
        <v>277</v>
      </c>
      <c r="AB2250" s="15" t="s">
        <v>143</v>
      </c>
    </row>
    <row r="2251" customFormat="false" ht="15" hidden="false" customHeight="true" outlineLevel="0" collapsed="false">
      <c r="A2251" s="15" t="s">
        <v>4178</v>
      </c>
      <c r="B2251" s="15" t="s">
        <v>4179</v>
      </c>
      <c r="C2251" s="15" t="s">
        <v>217</v>
      </c>
      <c r="D2251" s="15" t="s">
        <v>874</v>
      </c>
      <c r="E2251" s="15" t="s">
        <v>136</v>
      </c>
      <c r="F2251" s="15" t="s">
        <v>137</v>
      </c>
      <c r="G2251" s="15" t="s">
        <v>308</v>
      </c>
      <c r="H2251" s="15" t="s">
        <v>136</v>
      </c>
      <c r="I2251" s="15" t="s">
        <v>139</v>
      </c>
      <c r="J2251" s="15" t="s">
        <v>169</v>
      </c>
      <c r="K2251" s="15" t="s">
        <v>4184</v>
      </c>
      <c r="N2251" s="15" t="n">
        <v>24</v>
      </c>
      <c r="O2251" s="15" t="n">
        <v>15</v>
      </c>
      <c r="P2251" s="15" t="n">
        <v>39</v>
      </c>
      <c r="Y2251" s="15" t="s">
        <v>142</v>
      </c>
      <c r="Z2251" s="15" t="n">
        <v>1</v>
      </c>
      <c r="AA2251" s="15" t="s">
        <v>277</v>
      </c>
      <c r="AB2251" s="15" t="s">
        <v>143</v>
      </c>
    </row>
    <row r="2252" customFormat="false" ht="15" hidden="false" customHeight="true" outlineLevel="0" collapsed="false">
      <c r="A2252" s="15" t="s">
        <v>4185</v>
      </c>
      <c r="B2252" s="15" t="s">
        <v>4186</v>
      </c>
      <c r="C2252" s="15" t="s">
        <v>217</v>
      </c>
      <c r="D2252" s="15" t="s">
        <v>235</v>
      </c>
      <c r="E2252" s="15" t="s">
        <v>136</v>
      </c>
      <c r="F2252" s="15" t="s">
        <v>137</v>
      </c>
      <c r="G2252" s="15" t="s">
        <v>219</v>
      </c>
      <c r="H2252" s="15" t="s">
        <v>136</v>
      </c>
      <c r="I2252" s="15" t="s">
        <v>139</v>
      </c>
      <c r="J2252" s="15" t="s">
        <v>150</v>
      </c>
      <c r="K2252" s="15" t="s">
        <v>4187</v>
      </c>
      <c r="M2252" s="15" t="n">
        <v>0</v>
      </c>
      <c r="P2252" s="15" t="n">
        <v>0</v>
      </c>
      <c r="Y2252" s="15" t="s">
        <v>142</v>
      </c>
      <c r="AB2252" s="15" t="s">
        <v>143</v>
      </c>
    </row>
    <row r="2253" customFormat="false" ht="15" hidden="false" customHeight="true" outlineLevel="0" collapsed="false">
      <c r="A2253" s="15" t="s">
        <v>4188</v>
      </c>
      <c r="B2253" s="15" t="s">
        <v>4189</v>
      </c>
      <c r="C2253" s="15" t="s">
        <v>134</v>
      </c>
      <c r="D2253" s="15" t="s">
        <v>135</v>
      </c>
      <c r="E2253" s="15" t="s">
        <v>136</v>
      </c>
      <c r="F2253" s="15" t="s">
        <v>137</v>
      </c>
      <c r="G2253" s="15" t="s">
        <v>1489</v>
      </c>
      <c r="H2253" s="15" t="s">
        <v>136</v>
      </c>
      <c r="I2253" s="15" t="s">
        <v>243</v>
      </c>
      <c r="J2253" s="15" t="s">
        <v>140</v>
      </c>
      <c r="K2253" s="15" t="s">
        <v>4190</v>
      </c>
      <c r="M2253" s="15" t="n">
        <v>97</v>
      </c>
      <c r="N2253" s="15" t="n">
        <v>7</v>
      </c>
      <c r="O2253" s="15" t="n">
        <v>1</v>
      </c>
      <c r="P2253" s="15" t="n">
        <v>105</v>
      </c>
      <c r="Y2253" s="15" t="s">
        <v>156</v>
      </c>
      <c r="AB2253" s="15" t="s">
        <v>143</v>
      </c>
    </row>
    <row r="2254" customFormat="false" ht="15" hidden="false" customHeight="true" outlineLevel="0" collapsed="false">
      <c r="A2254" s="15" t="s">
        <v>4188</v>
      </c>
      <c r="B2254" s="15" t="s">
        <v>4189</v>
      </c>
      <c r="C2254" s="15" t="s">
        <v>134</v>
      </c>
      <c r="D2254" s="15" t="s">
        <v>135</v>
      </c>
      <c r="E2254" s="15" t="s">
        <v>136</v>
      </c>
      <c r="F2254" s="15" t="s">
        <v>137</v>
      </c>
      <c r="G2254" s="15" t="s">
        <v>1489</v>
      </c>
      <c r="H2254" s="15" t="s">
        <v>136</v>
      </c>
      <c r="I2254" s="15" t="s">
        <v>243</v>
      </c>
      <c r="J2254" s="15" t="s">
        <v>144</v>
      </c>
      <c r="K2254" s="15" t="s">
        <v>4191</v>
      </c>
      <c r="L2254" s="15" t="n">
        <v>17</v>
      </c>
      <c r="M2254" s="15" t="n">
        <v>5</v>
      </c>
      <c r="N2254" s="15" t="n">
        <v>2</v>
      </c>
      <c r="P2254" s="15" t="n">
        <v>24</v>
      </c>
      <c r="Y2254" s="15" t="s">
        <v>156</v>
      </c>
      <c r="AB2254" s="15" t="s">
        <v>143</v>
      </c>
    </row>
    <row r="2255" customFormat="false" ht="15" hidden="false" customHeight="true" outlineLevel="0" collapsed="false">
      <c r="A2255" s="15" t="s">
        <v>4188</v>
      </c>
      <c r="B2255" s="15" t="s">
        <v>4189</v>
      </c>
      <c r="C2255" s="15" t="s">
        <v>134</v>
      </c>
      <c r="D2255" s="15" t="s">
        <v>135</v>
      </c>
      <c r="E2255" s="15" t="s">
        <v>136</v>
      </c>
      <c r="F2255" s="15" t="s">
        <v>137</v>
      </c>
      <c r="G2255" s="15" t="s">
        <v>1489</v>
      </c>
      <c r="H2255" s="15" t="s">
        <v>136</v>
      </c>
      <c r="I2255" s="15" t="s">
        <v>243</v>
      </c>
      <c r="J2255" s="15" t="s">
        <v>150</v>
      </c>
      <c r="K2255" s="15" t="s">
        <v>4192</v>
      </c>
      <c r="L2255" s="15" t="n">
        <v>147</v>
      </c>
      <c r="M2255" s="15" t="n">
        <v>118</v>
      </c>
      <c r="N2255" s="15" t="n">
        <v>120</v>
      </c>
      <c r="O2255" s="15" t="n">
        <v>74</v>
      </c>
      <c r="P2255" s="15" t="n">
        <v>459</v>
      </c>
      <c r="Y2255" s="15" t="s">
        <v>156</v>
      </c>
      <c r="AB2255" s="15" t="s">
        <v>143</v>
      </c>
    </row>
    <row r="2256" customFormat="false" ht="15" hidden="false" customHeight="true" outlineLevel="0" collapsed="false">
      <c r="A2256" s="15" t="s">
        <v>4188</v>
      </c>
      <c r="B2256" s="15" t="s">
        <v>4189</v>
      </c>
      <c r="C2256" s="15" t="s">
        <v>134</v>
      </c>
      <c r="D2256" s="15" t="s">
        <v>135</v>
      </c>
      <c r="E2256" s="15" t="s">
        <v>136</v>
      </c>
      <c r="F2256" s="15" t="s">
        <v>137</v>
      </c>
      <c r="G2256" s="15" t="s">
        <v>1489</v>
      </c>
      <c r="H2256" s="15" t="s">
        <v>136</v>
      </c>
      <c r="I2256" s="15" t="s">
        <v>243</v>
      </c>
      <c r="J2256" s="15" t="s">
        <v>158</v>
      </c>
      <c r="K2256" s="15" t="s">
        <v>4193</v>
      </c>
      <c r="L2256" s="15" t="n">
        <v>35</v>
      </c>
      <c r="M2256" s="15" t="n">
        <v>67</v>
      </c>
      <c r="N2256" s="15" t="n">
        <v>125</v>
      </c>
      <c r="O2256" s="15" t="n">
        <v>39</v>
      </c>
      <c r="P2256" s="15" t="n">
        <v>266</v>
      </c>
      <c r="Y2256" s="15" t="s">
        <v>156</v>
      </c>
      <c r="AB2256" s="15" t="s">
        <v>143</v>
      </c>
    </row>
    <row r="2257" customFormat="false" ht="15" hidden="false" customHeight="true" outlineLevel="0" collapsed="false">
      <c r="A2257" s="15" t="s">
        <v>4188</v>
      </c>
      <c r="B2257" s="15" t="s">
        <v>4189</v>
      </c>
      <c r="C2257" s="15" t="s">
        <v>134</v>
      </c>
      <c r="D2257" s="15" t="s">
        <v>135</v>
      </c>
      <c r="E2257" s="15" t="s">
        <v>136</v>
      </c>
      <c r="F2257" s="15" t="s">
        <v>137</v>
      </c>
      <c r="G2257" s="15" t="s">
        <v>1489</v>
      </c>
      <c r="H2257" s="15" t="s">
        <v>136</v>
      </c>
      <c r="I2257" s="15" t="s">
        <v>243</v>
      </c>
      <c r="J2257" s="15" t="s">
        <v>169</v>
      </c>
      <c r="K2257" s="15" t="s">
        <v>4194</v>
      </c>
      <c r="M2257" s="15" t="n">
        <v>4</v>
      </c>
      <c r="P2257" s="15" t="n">
        <v>4</v>
      </c>
      <c r="Y2257" s="15" t="s">
        <v>156</v>
      </c>
      <c r="AB2257" s="15" t="s">
        <v>143</v>
      </c>
    </row>
    <row r="2258" customFormat="false" ht="15" hidden="false" customHeight="true" outlineLevel="0" collapsed="false">
      <c r="A2258" s="15" t="s">
        <v>4195</v>
      </c>
      <c r="B2258" s="15" t="s">
        <v>4196</v>
      </c>
      <c r="C2258" s="15" t="s">
        <v>217</v>
      </c>
      <c r="D2258" s="15" t="s">
        <v>235</v>
      </c>
      <c r="E2258" s="15" t="s">
        <v>136</v>
      </c>
      <c r="F2258" s="15" t="s">
        <v>137</v>
      </c>
      <c r="G2258" s="15" t="s">
        <v>219</v>
      </c>
      <c r="H2258" s="15" t="s">
        <v>136</v>
      </c>
      <c r="I2258" s="15" t="s">
        <v>243</v>
      </c>
      <c r="J2258" s="15" t="s">
        <v>140</v>
      </c>
      <c r="K2258" s="15" t="s">
        <v>4197</v>
      </c>
      <c r="L2258" s="15" t="n">
        <v>11</v>
      </c>
      <c r="M2258" s="15" t="n">
        <v>6</v>
      </c>
      <c r="P2258" s="15" t="n">
        <v>17</v>
      </c>
      <c r="Y2258" s="15" t="s">
        <v>142</v>
      </c>
      <c r="AB2258" s="15" t="s">
        <v>143</v>
      </c>
    </row>
    <row r="2259" customFormat="false" ht="15" hidden="false" customHeight="true" outlineLevel="0" collapsed="false">
      <c r="A2259" s="15" t="s">
        <v>4195</v>
      </c>
      <c r="B2259" s="15" t="s">
        <v>4196</v>
      </c>
      <c r="C2259" s="15" t="s">
        <v>217</v>
      </c>
      <c r="D2259" s="15" t="s">
        <v>235</v>
      </c>
      <c r="E2259" s="15" t="s">
        <v>136</v>
      </c>
      <c r="F2259" s="15" t="s">
        <v>137</v>
      </c>
      <c r="G2259" s="15" t="s">
        <v>219</v>
      </c>
      <c r="H2259" s="15" t="s">
        <v>136</v>
      </c>
      <c r="I2259" s="15" t="s">
        <v>243</v>
      </c>
      <c r="J2259" s="15" t="s">
        <v>144</v>
      </c>
      <c r="K2259" s="15" t="s">
        <v>4198</v>
      </c>
      <c r="M2259" s="15" t="n">
        <v>3</v>
      </c>
      <c r="P2259" s="15" t="n">
        <v>3</v>
      </c>
      <c r="Y2259" s="15" t="s">
        <v>142</v>
      </c>
      <c r="AB2259" s="15" t="s">
        <v>143</v>
      </c>
    </row>
    <row r="2260" customFormat="false" ht="15" hidden="false" customHeight="true" outlineLevel="0" collapsed="false">
      <c r="A2260" s="15" t="s">
        <v>4195</v>
      </c>
      <c r="B2260" s="15" t="s">
        <v>4196</v>
      </c>
      <c r="C2260" s="15" t="s">
        <v>217</v>
      </c>
      <c r="D2260" s="15" t="s">
        <v>235</v>
      </c>
      <c r="E2260" s="15" t="s">
        <v>136</v>
      </c>
      <c r="F2260" s="15" t="s">
        <v>137</v>
      </c>
      <c r="G2260" s="15" t="s">
        <v>219</v>
      </c>
      <c r="H2260" s="15" t="s">
        <v>136</v>
      </c>
      <c r="I2260" s="15" t="s">
        <v>243</v>
      </c>
      <c r="J2260" s="15" t="s">
        <v>150</v>
      </c>
      <c r="K2260" s="15" t="s">
        <v>4199</v>
      </c>
      <c r="L2260" s="15" t="n">
        <v>232</v>
      </c>
      <c r="M2260" s="15" t="n">
        <v>200</v>
      </c>
      <c r="N2260" s="15" t="n">
        <v>71</v>
      </c>
      <c r="O2260" s="15" t="n">
        <v>24</v>
      </c>
      <c r="P2260" s="15" t="n">
        <v>527</v>
      </c>
      <c r="Y2260" s="15" t="s">
        <v>142</v>
      </c>
      <c r="AB2260" s="15" t="s">
        <v>143</v>
      </c>
    </row>
    <row r="2261" customFormat="false" ht="15" hidden="false" customHeight="true" outlineLevel="0" collapsed="false">
      <c r="A2261" s="15" t="s">
        <v>4195</v>
      </c>
      <c r="B2261" s="15" t="s">
        <v>4196</v>
      </c>
      <c r="C2261" s="15" t="s">
        <v>217</v>
      </c>
      <c r="D2261" s="15" t="s">
        <v>235</v>
      </c>
      <c r="E2261" s="15" t="s">
        <v>136</v>
      </c>
      <c r="F2261" s="15" t="s">
        <v>137</v>
      </c>
      <c r="G2261" s="15" t="s">
        <v>219</v>
      </c>
      <c r="H2261" s="15" t="s">
        <v>136</v>
      </c>
      <c r="I2261" s="15" t="s">
        <v>243</v>
      </c>
      <c r="J2261" s="15" t="s">
        <v>158</v>
      </c>
      <c r="K2261" s="15" t="s">
        <v>4200</v>
      </c>
      <c r="L2261" s="15" t="n">
        <v>29</v>
      </c>
      <c r="M2261" s="15" t="n">
        <v>16</v>
      </c>
      <c r="N2261" s="15" t="n">
        <v>17</v>
      </c>
      <c r="O2261" s="15" t="n">
        <v>11</v>
      </c>
      <c r="P2261" s="15" t="n">
        <v>73</v>
      </c>
      <c r="Y2261" s="15" t="s">
        <v>142</v>
      </c>
      <c r="AB2261" s="15" t="s">
        <v>143</v>
      </c>
    </row>
    <row r="2262" customFormat="false" ht="15" hidden="false" customHeight="true" outlineLevel="0" collapsed="false">
      <c r="A2262" s="15" t="s">
        <v>4195</v>
      </c>
      <c r="B2262" s="15" t="s">
        <v>4196</v>
      </c>
      <c r="C2262" s="15" t="s">
        <v>217</v>
      </c>
      <c r="D2262" s="15" t="s">
        <v>235</v>
      </c>
      <c r="E2262" s="15" t="s">
        <v>136</v>
      </c>
      <c r="F2262" s="15" t="s">
        <v>137</v>
      </c>
      <c r="G2262" s="15" t="s">
        <v>219</v>
      </c>
      <c r="H2262" s="15" t="s">
        <v>136</v>
      </c>
      <c r="I2262" s="15" t="s">
        <v>243</v>
      </c>
      <c r="J2262" s="15" t="s">
        <v>169</v>
      </c>
      <c r="K2262" s="15" t="s">
        <v>4201</v>
      </c>
      <c r="L2262" s="15" t="n">
        <v>1</v>
      </c>
      <c r="M2262" s="15" t="n">
        <v>1</v>
      </c>
      <c r="N2262" s="15" t="n">
        <v>1</v>
      </c>
      <c r="P2262" s="15" t="n">
        <v>3</v>
      </c>
      <c r="Y2262" s="15" t="s">
        <v>142</v>
      </c>
      <c r="AB2262" s="15" t="s">
        <v>143</v>
      </c>
    </row>
    <row r="2263" customFormat="false" ht="15" hidden="false" customHeight="true" outlineLevel="0" collapsed="false">
      <c r="A2263" s="15" t="s">
        <v>4202</v>
      </c>
      <c r="B2263" s="15" t="s">
        <v>4203</v>
      </c>
      <c r="C2263" s="15" t="s">
        <v>217</v>
      </c>
      <c r="D2263" s="15" t="s">
        <v>218</v>
      </c>
      <c r="E2263" s="15" t="s">
        <v>136</v>
      </c>
      <c r="F2263" s="15" t="s">
        <v>137</v>
      </c>
      <c r="G2263" s="15" t="s">
        <v>308</v>
      </c>
      <c r="H2263" s="15" t="s">
        <v>136</v>
      </c>
      <c r="I2263" s="15" t="s">
        <v>243</v>
      </c>
      <c r="J2263" s="15" t="s">
        <v>140</v>
      </c>
      <c r="K2263" s="15" t="s">
        <v>4204</v>
      </c>
      <c r="L2263" s="15" t="n">
        <v>2</v>
      </c>
      <c r="M2263" s="15" t="n">
        <v>17</v>
      </c>
      <c r="N2263" s="15" t="n">
        <v>134</v>
      </c>
      <c r="O2263" s="15" t="n">
        <v>104</v>
      </c>
      <c r="P2263" s="15" t="n">
        <v>257</v>
      </c>
      <c r="Y2263" s="15" t="s">
        <v>142</v>
      </c>
      <c r="AB2263" s="15" t="s">
        <v>143</v>
      </c>
    </row>
    <row r="2264" customFormat="false" ht="15" hidden="false" customHeight="true" outlineLevel="0" collapsed="false">
      <c r="A2264" s="15" t="s">
        <v>4202</v>
      </c>
      <c r="B2264" s="15" t="s">
        <v>4203</v>
      </c>
      <c r="C2264" s="15" t="s">
        <v>217</v>
      </c>
      <c r="D2264" s="15" t="s">
        <v>218</v>
      </c>
      <c r="E2264" s="15" t="s">
        <v>136</v>
      </c>
      <c r="F2264" s="15" t="s">
        <v>137</v>
      </c>
      <c r="G2264" s="15" t="s">
        <v>308</v>
      </c>
      <c r="H2264" s="15" t="s">
        <v>136</v>
      </c>
      <c r="I2264" s="15" t="s">
        <v>243</v>
      </c>
      <c r="J2264" s="15" t="s">
        <v>144</v>
      </c>
      <c r="K2264" s="15" t="s">
        <v>4205</v>
      </c>
      <c r="M2264" s="15" t="n">
        <v>520</v>
      </c>
      <c r="N2264" s="15" t="n">
        <v>97</v>
      </c>
      <c r="O2264" s="15" t="n">
        <v>38</v>
      </c>
      <c r="P2264" s="15" t="n">
        <v>655</v>
      </c>
      <c r="Y2264" s="15" t="s">
        <v>142</v>
      </c>
      <c r="AB2264" s="15" t="s">
        <v>143</v>
      </c>
    </row>
    <row r="2265" customFormat="false" ht="15" hidden="false" customHeight="true" outlineLevel="0" collapsed="false">
      <c r="A2265" s="15" t="s">
        <v>4202</v>
      </c>
      <c r="B2265" s="15" t="s">
        <v>4203</v>
      </c>
      <c r="C2265" s="15" t="s">
        <v>217</v>
      </c>
      <c r="D2265" s="15" t="s">
        <v>218</v>
      </c>
      <c r="E2265" s="15" t="s">
        <v>136</v>
      </c>
      <c r="F2265" s="15" t="s">
        <v>137</v>
      </c>
      <c r="G2265" s="15" t="s">
        <v>308</v>
      </c>
      <c r="H2265" s="15" t="s">
        <v>136</v>
      </c>
      <c r="I2265" s="15" t="s">
        <v>243</v>
      </c>
      <c r="J2265" s="15" t="s">
        <v>150</v>
      </c>
      <c r="K2265" s="15" t="s">
        <v>4206</v>
      </c>
      <c r="L2265" s="15" t="n">
        <v>325</v>
      </c>
      <c r="M2265" s="15" t="n">
        <v>1470</v>
      </c>
      <c r="N2265" s="15" t="n">
        <v>1596</v>
      </c>
      <c r="O2265" s="15" t="n">
        <v>1673</v>
      </c>
      <c r="P2265" s="15" t="n">
        <v>5064</v>
      </c>
      <c r="Y2265" s="15" t="s">
        <v>142</v>
      </c>
      <c r="AB2265" s="15" t="s">
        <v>143</v>
      </c>
    </row>
    <row r="2266" customFormat="false" ht="15" hidden="false" customHeight="true" outlineLevel="0" collapsed="false">
      <c r="A2266" s="15" t="s">
        <v>4202</v>
      </c>
      <c r="B2266" s="15" t="s">
        <v>4203</v>
      </c>
      <c r="C2266" s="15" t="s">
        <v>217</v>
      </c>
      <c r="D2266" s="15" t="s">
        <v>218</v>
      </c>
      <c r="E2266" s="15" t="s">
        <v>136</v>
      </c>
      <c r="F2266" s="15" t="s">
        <v>137</v>
      </c>
      <c r="G2266" s="15" t="s">
        <v>308</v>
      </c>
      <c r="H2266" s="15" t="s">
        <v>136</v>
      </c>
      <c r="I2266" s="15" t="s">
        <v>243</v>
      </c>
      <c r="J2266" s="15" t="s">
        <v>158</v>
      </c>
      <c r="K2266" s="15" t="s">
        <v>4207</v>
      </c>
      <c r="L2266" s="15" t="n">
        <v>51</v>
      </c>
      <c r="M2266" s="15" t="n">
        <v>820</v>
      </c>
      <c r="N2266" s="15" t="n">
        <v>373</v>
      </c>
      <c r="O2266" s="15" t="n">
        <v>199</v>
      </c>
      <c r="P2266" s="15" t="n">
        <v>1443</v>
      </c>
      <c r="Y2266" s="15" t="s">
        <v>142</v>
      </c>
      <c r="AB2266" s="15" t="s">
        <v>143</v>
      </c>
    </row>
    <row r="2267" customFormat="false" ht="15" hidden="false" customHeight="true" outlineLevel="0" collapsed="false">
      <c r="A2267" s="15" t="s">
        <v>4202</v>
      </c>
      <c r="B2267" s="15" t="s">
        <v>4203</v>
      </c>
      <c r="C2267" s="15" t="s">
        <v>217</v>
      </c>
      <c r="D2267" s="15" t="s">
        <v>218</v>
      </c>
      <c r="E2267" s="15" t="s">
        <v>136</v>
      </c>
      <c r="F2267" s="15" t="s">
        <v>137</v>
      </c>
      <c r="G2267" s="15" t="s">
        <v>308</v>
      </c>
      <c r="H2267" s="15" t="s">
        <v>136</v>
      </c>
      <c r="I2267" s="15" t="s">
        <v>243</v>
      </c>
      <c r="J2267" s="15" t="s">
        <v>169</v>
      </c>
      <c r="K2267" s="15" t="s">
        <v>4208</v>
      </c>
      <c r="L2267" s="15" t="n">
        <v>5</v>
      </c>
      <c r="M2267" s="15" t="n">
        <v>53</v>
      </c>
      <c r="N2267" s="15" t="n">
        <v>25</v>
      </c>
      <c r="O2267" s="15" t="n">
        <v>59</v>
      </c>
      <c r="P2267" s="15" t="n">
        <v>142</v>
      </c>
      <c r="Y2267" s="15" t="s">
        <v>142</v>
      </c>
      <c r="AB2267" s="15" t="s">
        <v>143</v>
      </c>
    </row>
    <row r="2268" customFormat="false" ht="15" hidden="false" customHeight="true" outlineLevel="0" collapsed="false">
      <c r="A2268" s="15" t="s">
        <v>4209</v>
      </c>
      <c r="B2268" s="15" t="s">
        <v>4210</v>
      </c>
      <c r="C2268" s="15" t="s">
        <v>217</v>
      </c>
      <c r="D2268" s="15" t="s">
        <v>235</v>
      </c>
      <c r="E2268" s="15" t="s">
        <v>136</v>
      </c>
      <c r="F2268" s="15" t="s">
        <v>137</v>
      </c>
      <c r="G2268" s="15" t="s">
        <v>308</v>
      </c>
      <c r="H2268" s="15" t="s">
        <v>136</v>
      </c>
      <c r="I2268" s="15" t="s">
        <v>139</v>
      </c>
      <c r="J2268" s="15" t="s">
        <v>150</v>
      </c>
      <c r="K2268" s="15" t="s">
        <v>4211</v>
      </c>
      <c r="L2268" s="15" t="n">
        <v>3</v>
      </c>
      <c r="P2268" s="15" t="n">
        <v>3</v>
      </c>
      <c r="Y2268" s="15" t="s">
        <v>142</v>
      </c>
      <c r="Z2268" s="15" t="n">
        <v>1</v>
      </c>
      <c r="AA2268" s="15" t="s">
        <v>277</v>
      </c>
      <c r="AB2268" s="15" t="s">
        <v>143</v>
      </c>
    </row>
    <row r="2269" customFormat="false" ht="15" hidden="false" customHeight="true" outlineLevel="0" collapsed="false">
      <c r="A2269" s="15" t="s">
        <v>4212</v>
      </c>
      <c r="B2269" s="15" t="s">
        <v>4213</v>
      </c>
      <c r="C2269" s="15" t="s">
        <v>217</v>
      </c>
      <c r="D2269" s="15" t="s">
        <v>274</v>
      </c>
      <c r="E2269" s="15" t="s">
        <v>136</v>
      </c>
      <c r="F2269" s="15" t="s">
        <v>137</v>
      </c>
      <c r="G2269" s="15" t="s">
        <v>1685</v>
      </c>
      <c r="H2269" s="15" t="s">
        <v>136</v>
      </c>
      <c r="I2269" s="15" t="s">
        <v>243</v>
      </c>
      <c r="J2269" s="15" t="s">
        <v>140</v>
      </c>
      <c r="K2269" s="15" t="s">
        <v>4214</v>
      </c>
      <c r="L2269" s="15" t="n">
        <v>45</v>
      </c>
      <c r="M2269" s="15" t="n">
        <v>24</v>
      </c>
      <c r="N2269" s="15" t="n">
        <v>19</v>
      </c>
      <c r="P2269" s="15" t="n">
        <v>88</v>
      </c>
      <c r="Y2269" s="15" t="s">
        <v>142</v>
      </c>
      <c r="Z2269" s="15" t="n">
        <v>1</v>
      </c>
      <c r="AA2269" s="15" t="s">
        <v>277</v>
      </c>
      <c r="AB2269" s="15" t="s">
        <v>143</v>
      </c>
    </row>
    <row r="2270" customFormat="false" ht="15" hidden="false" customHeight="true" outlineLevel="0" collapsed="false">
      <c r="A2270" s="15" t="s">
        <v>4212</v>
      </c>
      <c r="B2270" s="15" t="s">
        <v>4213</v>
      </c>
      <c r="C2270" s="15" t="s">
        <v>217</v>
      </c>
      <c r="D2270" s="15" t="s">
        <v>274</v>
      </c>
      <c r="E2270" s="15" t="s">
        <v>136</v>
      </c>
      <c r="F2270" s="15" t="s">
        <v>137</v>
      </c>
      <c r="G2270" s="15" t="s">
        <v>1685</v>
      </c>
      <c r="H2270" s="15" t="s">
        <v>136</v>
      </c>
      <c r="I2270" s="15" t="s">
        <v>243</v>
      </c>
      <c r="J2270" s="15" t="s">
        <v>150</v>
      </c>
      <c r="K2270" s="15" t="s">
        <v>4215</v>
      </c>
      <c r="L2270" s="15" t="n">
        <v>444</v>
      </c>
      <c r="M2270" s="15" t="n">
        <v>550</v>
      </c>
      <c r="N2270" s="15" t="n">
        <v>1127</v>
      </c>
      <c r="O2270" s="15" t="n">
        <v>107</v>
      </c>
      <c r="P2270" s="15" t="n">
        <v>2228</v>
      </c>
      <c r="Y2270" s="15" t="s">
        <v>142</v>
      </c>
      <c r="Z2270" s="15" t="n">
        <v>1</v>
      </c>
      <c r="AA2270" s="15" t="s">
        <v>277</v>
      </c>
      <c r="AB2270" s="15" t="s">
        <v>143</v>
      </c>
    </row>
    <row r="2271" customFormat="false" ht="15" hidden="false" customHeight="true" outlineLevel="0" collapsed="false">
      <c r="A2271" s="15" t="s">
        <v>4212</v>
      </c>
      <c r="B2271" s="15" t="s">
        <v>4213</v>
      </c>
      <c r="C2271" s="15" t="s">
        <v>217</v>
      </c>
      <c r="D2271" s="15" t="s">
        <v>274</v>
      </c>
      <c r="E2271" s="15" t="s">
        <v>136</v>
      </c>
      <c r="F2271" s="15" t="s">
        <v>137</v>
      </c>
      <c r="G2271" s="15" t="s">
        <v>1685</v>
      </c>
      <c r="H2271" s="15" t="s">
        <v>136</v>
      </c>
      <c r="I2271" s="15" t="s">
        <v>243</v>
      </c>
      <c r="J2271" s="15" t="s">
        <v>166</v>
      </c>
      <c r="K2271" s="15" t="s">
        <v>4216</v>
      </c>
      <c r="O2271" s="15" t="n">
        <v>1</v>
      </c>
      <c r="P2271" s="15" t="n">
        <v>1</v>
      </c>
      <c r="Y2271" s="15" t="s">
        <v>142</v>
      </c>
      <c r="Z2271" s="15" t="n">
        <v>1</v>
      </c>
      <c r="AA2271" s="15" t="s">
        <v>277</v>
      </c>
      <c r="AB2271" s="15" t="s">
        <v>143</v>
      </c>
    </row>
    <row r="2272" customFormat="false" ht="15" hidden="false" customHeight="true" outlineLevel="0" collapsed="false">
      <c r="A2272" s="15" t="s">
        <v>4212</v>
      </c>
      <c r="B2272" s="15" t="s">
        <v>4213</v>
      </c>
      <c r="C2272" s="15" t="s">
        <v>217</v>
      </c>
      <c r="D2272" s="15" t="s">
        <v>274</v>
      </c>
      <c r="E2272" s="15" t="s">
        <v>136</v>
      </c>
      <c r="F2272" s="15" t="s">
        <v>137</v>
      </c>
      <c r="G2272" s="15" t="s">
        <v>1685</v>
      </c>
      <c r="H2272" s="15" t="s">
        <v>136</v>
      </c>
      <c r="I2272" s="15" t="s">
        <v>243</v>
      </c>
      <c r="J2272" s="15" t="s">
        <v>158</v>
      </c>
      <c r="K2272" s="15" t="s">
        <v>4217</v>
      </c>
      <c r="L2272" s="15" t="n">
        <v>37</v>
      </c>
      <c r="M2272" s="15" t="n">
        <v>6</v>
      </c>
      <c r="N2272" s="15" t="n">
        <v>131</v>
      </c>
      <c r="O2272" s="15" t="n">
        <v>22</v>
      </c>
      <c r="P2272" s="15" t="n">
        <v>196</v>
      </c>
      <c r="Y2272" s="15" t="s">
        <v>142</v>
      </c>
      <c r="Z2272" s="15" t="n">
        <v>1</v>
      </c>
      <c r="AA2272" s="15" t="s">
        <v>277</v>
      </c>
      <c r="AB2272" s="15" t="s">
        <v>143</v>
      </c>
    </row>
    <row r="2273" customFormat="false" ht="15" hidden="false" customHeight="true" outlineLevel="0" collapsed="false">
      <c r="A2273" s="15" t="s">
        <v>4212</v>
      </c>
      <c r="B2273" s="15" t="s">
        <v>4213</v>
      </c>
      <c r="C2273" s="15" t="s">
        <v>217</v>
      </c>
      <c r="D2273" s="15" t="s">
        <v>274</v>
      </c>
      <c r="E2273" s="15" t="s">
        <v>136</v>
      </c>
      <c r="F2273" s="15" t="s">
        <v>137</v>
      </c>
      <c r="G2273" s="15" t="s">
        <v>1685</v>
      </c>
      <c r="H2273" s="15" t="s">
        <v>136</v>
      </c>
      <c r="I2273" s="15" t="s">
        <v>243</v>
      </c>
      <c r="J2273" s="15" t="s">
        <v>169</v>
      </c>
      <c r="K2273" s="15" t="s">
        <v>4218</v>
      </c>
      <c r="N2273" s="15" t="n">
        <v>50</v>
      </c>
      <c r="O2273" s="15" t="n">
        <v>11</v>
      </c>
      <c r="P2273" s="15" t="n">
        <v>61</v>
      </c>
      <c r="Y2273" s="15" t="s">
        <v>142</v>
      </c>
      <c r="Z2273" s="15" t="n">
        <v>1</v>
      </c>
      <c r="AA2273" s="15" t="s">
        <v>277</v>
      </c>
      <c r="AB2273" s="15" t="s">
        <v>143</v>
      </c>
    </row>
    <row r="2274" customFormat="false" ht="15" hidden="false" customHeight="true" outlineLevel="0" collapsed="false">
      <c r="A2274" s="15" t="s">
        <v>4219</v>
      </c>
      <c r="B2274" s="15" t="s">
        <v>4220</v>
      </c>
      <c r="C2274" s="15" t="s">
        <v>217</v>
      </c>
      <c r="D2274" s="15" t="s">
        <v>235</v>
      </c>
      <c r="E2274" s="15" t="s">
        <v>136</v>
      </c>
      <c r="F2274" s="15" t="s">
        <v>137</v>
      </c>
      <c r="G2274" s="15" t="s">
        <v>1489</v>
      </c>
      <c r="H2274" s="15" t="s">
        <v>136</v>
      </c>
      <c r="I2274" s="15" t="s">
        <v>243</v>
      </c>
      <c r="J2274" s="15" t="s">
        <v>140</v>
      </c>
      <c r="K2274" s="15" t="s">
        <v>4221</v>
      </c>
      <c r="L2274" s="15" t="n">
        <v>1</v>
      </c>
      <c r="P2274" s="15" t="n">
        <v>1</v>
      </c>
      <c r="Y2274" s="15" t="s">
        <v>156</v>
      </c>
      <c r="AB2274" s="15" t="s">
        <v>143</v>
      </c>
    </row>
    <row r="2275" customFormat="false" ht="15" hidden="false" customHeight="true" outlineLevel="0" collapsed="false">
      <c r="A2275" s="15" t="s">
        <v>4219</v>
      </c>
      <c r="B2275" s="15" t="s">
        <v>4220</v>
      </c>
      <c r="C2275" s="15" t="s">
        <v>217</v>
      </c>
      <c r="D2275" s="15" t="s">
        <v>235</v>
      </c>
      <c r="E2275" s="15" t="s">
        <v>136</v>
      </c>
      <c r="F2275" s="15" t="s">
        <v>137</v>
      </c>
      <c r="G2275" s="15" t="s">
        <v>1489</v>
      </c>
      <c r="H2275" s="15" t="s">
        <v>136</v>
      </c>
      <c r="I2275" s="15" t="s">
        <v>243</v>
      </c>
      <c r="J2275" s="15" t="s">
        <v>144</v>
      </c>
      <c r="K2275" s="15" t="s">
        <v>4222</v>
      </c>
      <c r="L2275" s="15" t="n">
        <v>1</v>
      </c>
      <c r="P2275" s="15" t="n">
        <v>1</v>
      </c>
      <c r="Y2275" s="15" t="s">
        <v>156</v>
      </c>
      <c r="AB2275" s="15" t="s">
        <v>143</v>
      </c>
    </row>
    <row r="2276" customFormat="false" ht="15" hidden="false" customHeight="true" outlineLevel="0" collapsed="false">
      <c r="A2276" s="15" t="s">
        <v>4219</v>
      </c>
      <c r="B2276" s="15" t="s">
        <v>4220</v>
      </c>
      <c r="C2276" s="15" t="s">
        <v>217</v>
      </c>
      <c r="D2276" s="15" t="s">
        <v>235</v>
      </c>
      <c r="E2276" s="15" t="s">
        <v>136</v>
      </c>
      <c r="F2276" s="15" t="s">
        <v>137</v>
      </c>
      <c r="G2276" s="15" t="s">
        <v>1489</v>
      </c>
      <c r="H2276" s="15" t="s">
        <v>136</v>
      </c>
      <c r="I2276" s="15" t="s">
        <v>243</v>
      </c>
      <c r="J2276" s="15" t="s">
        <v>150</v>
      </c>
      <c r="K2276" s="15" t="s">
        <v>4223</v>
      </c>
      <c r="L2276" s="15" t="n">
        <v>39</v>
      </c>
      <c r="M2276" s="15" t="n">
        <v>79</v>
      </c>
      <c r="N2276" s="15" t="n">
        <v>72</v>
      </c>
      <c r="O2276" s="15" t="n">
        <v>57</v>
      </c>
      <c r="P2276" s="15" t="n">
        <v>247</v>
      </c>
      <c r="Y2276" s="15" t="s">
        <v>156</v>
      </c>
      <c r="AB2276" s="15" t="s">
        <v>143</v>
      </c>
    </row>
    <row r="2277" customFormat="false" ht="15" hidden="false" customHeight="true" outlineLevel="0" collapsed="false">
      <c r="A2277" s="15" t="s">
        <v>4219</v>
      </c>
      <c r="B2277" s="15" t="s">
        <v>4220</v>
      </c>
      <c r="C2277" s="15" t="s">
        <v>217</v>
      </c>
      <c r="D2277" s="15" t="s">
        <v>235</v>
      </c>
      <c r="E2277" s="15" t="s">
        <v>136</v>
      </c>
      <c r="F2277" s="15" t="s">
        <v>137</v>
      </c>
      <c r="G2277" s="15" t="s">
        <v>1489</v>
      </c>
      <c r="H2277" s="15" t="s">
        <v>136</v>
      </c>
      <c r="I2277" s="15" t="s">
        <v>243</v>
      </c>
      <c r="J2277" s="15" t="s">
        <v>158</v>
      </c>
      <c r="K2277" s="15" t="s">
        <v>4224</v>
      </c>
      <c r="L2277" s="15" t="n">
        <v>1</v>
      </c>
      <c r="M2277" s="15" t="n">
        <v>6</v>
      </c>
      <c r="N2277" s="15" t="n">
        <v>8</v>
      </c>
      <c r="O2277" s="15" t="n">
        <v>5</v>
      </c>
      <c r="P2277" s="15" t="n">
        <v>20</v>
      </c>
      <c r="Y2277" s="15" t="s">
        <v>156</v>
      </c>
      <c r="AB2277" s="15" t="s">
        <v>143</v>
      </c>
    </row>
    <row r="2278" customFormat="false" ht="15" hidden="false" customHeight="true" outlineLevel="0" collapsed="false">
      <c r="A2278" s="15" t="s">
        <v>4219</v>
      </c>
      <c r="B2278" s="15" t="s">
        <v>4220</v>
      </c>
      <c r="C2278" s="15" t="s">
        <v>217</v>
      </c>
      <c r="D2278" s="15" t="s">
        <v>235</v>
      </c>
      <c r="E2278" s="15" t="s">
        <v>136</v>
      </c>
      <c r="F2278" s="15" t="s">
        <v>137</v>
      </c>
      <c r="G2278" s="15" t="s">
        <v>1489</v>
      </c>
      <c r="H2278" s="15" t="s">
        <v>136</v>
      </c>
      <c r="I2278" s="15" t="s">
        <v>243</v>
      </c>
      <c r="J2278" s="15" t="s">
        <v>169</v>
      </c>
      <c r="K2278" s="15" t="s">
        <v>4225</v>
      </c>
      <c r="N2278" s="15" t="n">
        <v>1</v>
      </c>
      <c r="O2278" s="15" t="n">
        <v>11</v>
      </c>
      <c r="P2278" s="15" t="n">
        <v>12</v>
      </c>
      <c r="Y2278" s="15" t="s">
        <v>156</v>
      </c>
      <c r="AB2278" s="15" t="s">
        <v>143</v>
      </c>
    </row>
    <row r="2279" customFormat="false" ht="15" hidden="false" customHeight="true" outlineLevel="0" collapsed="false">
      <c r="A2279" s="15" t="s">
        <v>4226</v>
      </c>
      <c r="B2279" s="15" t="s">
        <v>4227</v>
      </c>
      <c r="C2279" s="15" t="s">
        <v>217</v>
      </c>
      <c r="D2279" s="15" t="s">
        <v>218</v>
      </c>
      <c r="E2279" s="15" t="s">
        <v>136</v>
      </c>
      <c r="F2279" s="15" t="s">
        <v>137</v>
      </c>
      <c r="G2279" s="15" t="s">
        <v>219</v>
      </c>
      <c r="H2279" s="15" t="s">
        <v>136</v>
      </c>
      <c r="I2279" s="15" t="s">
        <v>139</v>
      </c>
      <c r="J2279" s="15" t="s">
        <v>150</v>
      </c>
      <c r="K2279" s="15" t="s">
        <v>4228</v>
      </c>
      <c r="M2279" s="15" t="n">
        <v>9</v>
      </c>
      <c r="P2279" s="15" t="n">
        <v>9</v>
      </c>
      <c r="Y2279" s="15" t="s">
        <v>142</v>
      </c>
      <c r="AB2279" s="15" t="s">
        <v>143</v>
      </c>
    </row>
    <row r="2280" customFormat="false" ht="15" hidden="false" customHeight="true" outlineLevel="0" collapsed="false">
      <c r="A2280" s="15" t="s">
        <v>4226</v>
      </c>
      <c r="B2280" s="15" t="s">
        <v>4227</v>
      </c>
      <c r="C2280" s="15" t="s">
        <v>217</v>
      </c>
      <c r="D2280" s="15" t="s">
        <v>218</v>
      </c>
      <c r="E2280" s="15" t="s">
        <v>136</v>
      </c>
      <c r="F2280" s="15" t="s">
        <v>137</v>
      </c>
      <c r="G2280" s="15" t="s">
        <v>219</v>
      </c>
      <c r="H2280" s="15" t="s">
        <v>136</v>
      </c>
      <c r="I2280" s="15" t="s">
        <v>139</v>
      </c>
      <c r="J2280" s="15" t="s">
        <v>166</v>
      </c>
      <c r="K2280" s="15" t="s">
        <v>4229</v>
      </c>
      <c r="L2280" s="15" t="n">
        <v>120</v>
      </c>
      <c r="N2280" s="15" t="n">
        <v>80</v>
      </c>
      <c r="P2280" s="15" t="n">
        <v>200</v>
      </c>
      <c r="Y2280" s="15" t="s">
        <v>142</v>
      </c>
      <c r="AB2280" s="15" t="s">
        <v>143</v>
      </c>
    </row>
    <row r="2281" customFormat="false" ht="15" hidden="false" customHeight="true" outlineLevel="0" collapsed="false">
      <c r="A2281" s="15" t="s">
        <v>4226</v>
      </c>
      <c r="B2281" s="15" t="s">
        <v>4227</v>
      </c>
      <c r="C2281" s="15" t="s">
        <v>217</v>
      </c>
      <c r="D2281" s="15" t="s">
        <v>218</v>
      </c>
      <c r="E2281" s="15" t="s">
        <v>136</v>
      </c>
      <c r="F2281" s="15" t="s">
        <v>137</v>
      </c>
      <c r="G2281" s="15" t="s">
        <v>219</v>
      </c>
      <c r="H2281" s="15" t="s">
        <v>136</v>
      </c>
      <c r="I2281" s="15" t="s">
        <v>139</v>
      </c>
      <c r="J2281" s="15" t="s">
        <v>169</v>
      </c>
      <c r="K2281" s="15" t="s">
        <v>4230</v>
      </c>
      <c r="M2281" s="15" t="n">
        <v>6</v>
      </c>
      <c r="P2281" s="15" t="n">
        <v>6</v>
      </c>
      <c r="Y2281" s="15" t="s">
        <v>142</v>
      </c>
      <c r="AB2281" s="15" t="s">
        <v>143</v>
      </c>
    </row>
    <row r="2282" customFormat="false" ht="15" hidden="false" customHeight="true" outlineLevel="0" collapsed="false">
      <c r="A2282" s="15" t="s">
        <v>4231</v>
      </c>
      <c r="B2282" s="15" t="s">
        <v>4232</v>
      </c>
      <c r="C2282" s="15" t="s">
        <v>217</v>
      </c>
      <c r="D2282" s="15" t="s">
        <v>218</v>
      </c>
      <c r="E2282" s="15" t="s">
        <v>136</v>
      </c>
      <c r="F2282" s="15" t="s">
        <v>137</v>
      </c>
      <c r="G2282" s="15" t="s">
        <v>219</v>
      </c>
      <c r="H2282" s="15" t="s">
        <v>136</v>
      </c>
      <c r="I2282" s="15" t="s">
        <v>243</v>
      </c>
      <c r="J2282" s="15" t="s">
        <v>140</v>
      </c>
      <c r="K2282" s="15" t="s">
        <v>4233</v>
      </c>
      <c r="L2282" s="15" t="n">
        <v>36</v>
      </c>
      <c r="M2282" s="15" t="n">
        <v>17</v>
      </c>
      <c r="P2282" s="15" t="n">
        <v>53</v>
      </c>
      <c r="Y2282" s="15" t="s">
        <v>142</v>
      </c>
      <c r="AB2282" s="15" t="s">
        <v>143</v>
      </c>
    </row>
    <row r="2283" customFormat="false" ht="15" hidden="false" customHeight="true" outlineLevel="0" collapsed="false">
      <c r="A2283" s="15" t="s">
        <v>4231</v>
      </c>
      <c r="B2283" s="15" t="s">
        <v>4232</v>
      </c>
      <c r="C2283" s="15" t="s">
        <v>217</v>
      </c>
      <c r="D2283" s="15" t="s">
        <v>218</v>
      </c>
      <c r="E2283" s="15" t="s">
        <v>136</v>
      </c>
      <c r="F2283" s="15" t="s">
        <v>137</v>
      </c>
      <c r="G2283" s="15" t="s">
        <v>219</v>
      </c>
      <c r="H2283" s="15" t="s">
        <v>136</v>
      </c>
      <c r="I2283" s="15" t="s">
        <v>243</v>
      </c>
      <c r="J2283" s="15" t="s">
        <v>144</v>
      </c>
      <c r="K2283" s="15" t="s">
        <v>4234</v>
      </c>
      <c r="N2283" s="15" t="n">
        <v>1</v>
      </c>
      <c r="O2283" s="15" t="n">
        <v>1</v>
      </c>
      <c r="P2283" s="15" t="n">
        <v>2</v>
      </c>
      <c r="Y2283" s="15" t="s">
        <v>142</v>
      </c>
      <c r="AB2283" s="15" t="s">
        <v>143</v>
      </c>
    </row>
    <row r="2284" customFormat="false" ht="15" hidden="false" customHeight="true" outlineLevel="0" collapsed="false">
      <c r="A2284" s="15" t="s">
        <v>4231</v>
      </c>
      <c r="B2284" s="15" t="s">
        <v>4232</v>
      </c>
      <c r="C2284" s="15" t="s">
        <v>217</v>
      </c>
      <c r="D2284" s="15" t="s">
        <v>218</v>
      </c>
      <c r="E2284" s="15" t="s">
        <v>136</v>
      </c>
      <c r="F2284" s="15" t="s">
        <v>137</v>
      </c>
      <c r="G2284" s="15" t="s">
        <v>219</v>
      </c>
      <c r="H2284" s="15" t="s">
        <v>136</v>
      </c>
      <c r="I2284" s="15" t="s">
        <v>243</v>
      </c>
      <c r="J2284" s="15" t="s">
        <v>150</v>
      </c>
      <c r="K2284" s="15" t="s">
        <v>4235</v>
      </c>
      <c r="L2284" s="15" t="n">
        <v>727</v>
      </c>
      <c r="M2284" s="15" t="n">
        <v>205</v>
      </c>
      <c r="N2284" s="15" t="n">
        <v>153</v>
      </c>
      <c r="O2284" s="15" t="n">
        <v>167</v>
      </c>
      <c r="P2284" s="15" t="n">
        <v>1252</v>
      </c>
      <c r="Y2284" s="15" t="s">
        <v>142</v>
      </c>
      <c r="AB2284" s="15" t="s">
        <v>143</v>
      </c>
    </row>
    <row r="2285" customFormat="false" ht="15" hidden="false" customHeight="true" outlineLevel="0" collapsed="false">
      <c r="A2285" s="15" t="s">
        <v>4231</v>
      </c>
      <c r="B2285" s="15" t="s">
        <v>4232</v>
      </c>
      <c r="C2285" s="15" t="s">
        <v>217</v>
      </c>
      <c r="D2285" s="15" t="s">
        <v>218</v>
      </c>
      <c r="E2285" s="15" t="s">
        <v>136</v>
      </c>
      <c r="F2285" s="15" t="s">
        <v>137</v>
      </c>
      <c r="G2285" s="15" t="s">
        <v>219</v>
      </c>
      <c r="H2285" s="15" t="s">
        <v>136</v>
      </c>
      <c r="I2285" s="15" t="s">
        <v>243</v>
      </c>
      <c r="J2285" s="15" t="s">
        <v>166</v>
      </c>
      <c r="K2285" s="15" t="s">
        <v>4236</v>
      </c>
      <c r="O2285" s="15" t="n">
        <v>4</v>
      </c>
      <c r="P2285" s="15" t="n">
        <v>4</v>
      </c>
      <c r="Y2285" s="15" t="s">
        <v>142</v>
      </c>
      <c r="AB2285" s="15" t="s">
        <v>143</v>
      </c>
    </row>
    <row r="2286" customFormat="false" ht="15" hidden="false" customHeight="true" outlineLevel="0" collapsed="false">
      <c r="A2286" s="15" t="s">
        <v>4231</v>
      </c>
      <c r="B2286" s="15" t="s">
        <v>4232</v>
      </c>
      <c r="C2286" s="15" t="s">
        <v>217</v>
      </c>
      <c r="D2286" s="15" t="s">
        <v>218</v>
      </c>
      <c r="E2286" s="15" t="s">
        <v>136</v>
      </c>
      <c r="F2286" s="15" t="s">
        <v>137</v>
      </c>
      <c r="G2286" s="15" t="s">
        <v>219</v>
      </c>
      <c r="H2286" s="15" t="s">
        <v>136</v>
      </c>
      <c r="I2286" s="15" t="s">
        <v>243</v>
      </c>
      <c r="J2286" s="15" t="s">
        <v>158</v>
      </c>
      <c r="K2286" s="15" t="s">
        <v>4237</v>
      </c>
      <c r="L2286" s="15" t="n">
        <v>13</v>
      </c>
      <c r="M2286" s="15" t="n">
        <v>9</v>
      </c>
      <c r="N2286" s="15" t="n">
        <v>5</v>
      </c>
      <c r="P2286" s="15" t="n">
        <v>27</v>
      </c>
      <c r="Y2286" s="15" t="s">
        <v>142</v>
      </c>
      <c r="AB2286" s="15" t="s">
        <v>143</v>
      </c>
    </row>
    <row r="2287" customFormat="false" ht="15" hidden="false" customHeight="true" outlineLevel="0" collapsed="false">
      <c r="A2287" s="15" t="s">
        <v>4231</v>
      </c>
      <c r="B2287" s="15" t="s">
        <v>4232</v>
      </c>
      <c r="C2287" s="15" t="s">
        <v>217</v>
      </c>
      <c r="D2287" s="15" t="s">
        <v>218</v>
      </c>
      <c r="E2287" s="15" t="s">
        <v>136</v>
      </c>
      <c r="F2287" s="15" t="s">
        <v>137</v>
      </c>
      <c r="G2287" s="15" t="s">
        <v>219</v>
      </c>
      <c r="H2287" s="15" t="s">
        <v>136</v>
      </c>
      <c r="I2287" s="15" t="s">
        <v>243</v>
      </c>
      <c r="J2287" s="15" t="s">
        <v>169</v>
      </c>
      <c r="K2287" s="15" t="s">
        <v>4238</v>
      </c>
      <c r="M2287" s="15" t="n">
        <v>0</v>
      </c>
      <c r="O2287" s="15" t="n">
        <v>26</v>
      </c>
      <c r="P2287" s="15" t="n">
        <v>26</v>
      </c>
      <c r="Y2287" s="15" t="s">
        <v>142</v>
      </c>
      <c r="AB2287" s="15" t="s">
        <v>143</v>
      </c>
    </row>
    <row r="2288" customFormat="false" ht="15" hidden="false" customHeight="true" outlineLevel="0" collapsed="false">
      <c r="A2288" s="15" t="s">
        <v>4239</v>
      </c>
      <c r="B2288" s="15" t="s">
        <v>4240</v>
      </c>
      <c r="C2288" s="15" t="s">
        <v>217</v>
      </c>
      <c r="D2288" s="15" t="s">
        <v>235</v>
      </c>
      <c r="E2288" s="15" t="s">
        <v>136</v>
      </c>
      <c r="F2288" s="15" t="s">
        <v>137</v>
      </c>
      <c r="G2288" s="15" t="s">
        <v>583</v>
      </c>
      <c r="H2288" s="15" t="s">
        <v>136</v>
      </c>
      <c r="I2288" s="15" t="s">
        <v>243</v>
      </c>
      <c r="J2288" s="15" t="s">
        <v>140</v>
      </c>
      <c r="K2288" s="15" t="s">
        <v>4241</v>
      </c>
      <c r="L2288" s="15" t="n">
        <v>18</v>
      </c>
      <c r="M2288" s="15" t="n">
        <v>19</v>
      </c>
      <c r="P2288" s="15" t="n">
        <v>37</v>
      </c>
      <c r="Y2288" s="15" t="s">
        <v>142</v>
      </c>
      <c r="AB2288" s="15" t="s">
        <v>143</v>
      </c>
    </row>
    <row r="2289" customFormat="false" ht="15" hidden="false" customHeight="true" outlineLevel="0" collapsed="false">
      <c r="A2289" s="15" t="s">
        <v>4239</v>
      </c>
      <c r="B2289" s="15" t="s">
        <v>4240</v>
      </c>
      <c r="C2289" s="15" t="s">
        <v>217</v>
      </c>
      <c r="D2289" s="15" t="s">
        <v>235</v>
      </c>
      <c r="E2289" s="15" t="s">
        <v>136</v>
      </c>
      <c r="F2289" s="15" t="s">
        <v>137</v>
      </c>
      <c r="G2289" s="15" t="s">
        <v>583</v>
      </c>
      <c r="H2289" s="15" t="s">
        <v>136</v>
      </c>
      <c r="I2289" s="15" t="s">
        <v>243</v>
      </c>
      <c r="J2289" s="15" t="s">
        <v>150</v>
      </c>
      <c r="K2289" s="15" t="s">
        <v>4242</v>
      </c>
      <c r="L2289" s="15" t="n">
        <v>182</v>
      </c>
      <c r="M2289" s="15" t="n">
        <v>238</v>
      </c>
      <c r="N2289" s="15" t="n">
        <v>60</v>
      </c>
      <c r="O2289" s="15" t="n">
        <v>53</v>
      </c>
      <c r="P2289" s="15" t="n">
        <v>533</v>
      </c>
      <c r="Y2289" s="15" t="s">
        <v>142</v>
      </c>
      <c r="AB2289" s="15" t="s">
        <v>143</v>
      </c>
    </row>
    <row r="2290" customFormat="false" ht="15" hidden="false" customHeight="true" outlineLevel="0" collapsed="false">
      <c r="A2290" s="15" t="s">
        <v>4239</v>
      </c>
      <c r="B2290" s="15" t="s">
        <v>4240</v>
      </c>
      <c r="C2290" s="15" t="s">
        <v>217</v>
      </c>
      <c r="D2290" s="15" t="s">
        <v>235</v>
      </c>
      <c r="E2290" s="15" t="s">
        <v>136</v>
      </c>
      <c r="F2290" s="15" t="s">
        <v>137</v>
      </c>
      <c r="G2290" s="15" t="s">
        <v>583</v>
      </c>
      <c r="H2290" s="15" t="s">
        <v>136</v>
      </c>
      <c r="I2290" s="15" t="s">
        <v>243</v>
      </c>
      <c r="J2290" s="15" t="s">
        <v>158</v>
      </c>
      <c r="K2290" s="15" t="s">
        <v>4243</v>
      </c>
      <c r="L2290" s="15" t="n">
        <v>89</v>
      </c>
      <c r="M2290" s="15" t="n">
        <v>38</v>
      </c>
      <c r="N2290" s="15" t="n">
        <v>22</v>
      </c>
      <c r="O2290" s="15" t="n">
        <v>5</v>
      </c>
      <c r="P2290" s="15" t="n">
        <v>154</v>
      </c>
      <c r="Y2290" s="15" t="s">
        <v>142</v>
      </c>
      <c r="AB2290" s="15" t="s">
        <v>143</v>
      </c>
    </row>
    <row r="2291" customFormat="false" ht="15" hidden="false" customHeight="true" outlineLevel="0" collapsed="false">
      <c r="A2291" s="15" t="s">
        <v>4239</v>
      </c>
      <c r="B2291" s="15" t="s">
        <v>4240</v>
      </c>
      <c r="C2291" s="15" t="s">
        <v>217</v>
      </c>
      <c r="D2291" s="15" t="s">
        <v>235</v>
      </c>
      <c r="E2291" s="15" t="s">
        <v>136</v>
      </c>
      <c r="F2291" s="15" t="s">
        <v>137</v>
      </c>
      <c r="G2291" s="15" t="s">
        <v>583</v>
      </c>
      <c r="H2291" s="15" t="s">
        <v>136</v>
      </c>
      <c r="I2291" s="15" t="s">
        <v>243</v>
      </c>
      <c r="J2291" s="15" t="s">
        <v>169</v>
      </c>
      <c r="K2291" s="15" t="s">
        <v>4244</v>
      </c>
      <c r="O2291" s="15" t="n">
        <v>5</v>
      </c>
      <c r="P2291" s="15" t="n">
        <v>5</v>
      </c>
      <c r="Y2291" s="15" t="s">
        <v>142</v>
      </c>
      <c r="AB2291" s="15" t="s">
        <v>143</v>
      </c>
    </row>
    <row r="2292" customFormat="false" ht="15" hidden="false" customHeight="true" outlineLevel="0" collapsed="false">
      <c r="A2292" s="15" t="s">
        <v>4245</v>
      </c>
      <c r="B2292" s="15" t="s">
        <v>4246</v>
      </c>
      <c r="C2292" s="15" t="s">
        <v>217</v>
      </c>
      <c r="D2292" s="15" t="s">
        <v>235</v>
      </c>
      <c r="E2292" s="15" t="s">
        <v>136</v>
      </c>
      <c r="F2292" s="15" t="s">
        <v>137</v>
      </c>
      <c r="G2292" s="15" t="s">
        <v>1125</v>
      </c>
      <c r="H2292" s="15" t="s">
        <v>136</v>
      </c>
      <c r="I2292" s="15" t="s">
        <v>139</v>
      </c>
      <c r="J2292" s="15" t="s">
        <v>158</v>
      </c>
      <c r="K2292" s="15" t="s">
        <v>4247</v>
      </c>
      <c r="L2292" s="15" t="n">
        <v>3</v>
      </c>
      <c r="P2292" s="15" t="n">
        <v>3</v>
      </c>
      <c r="Y2292" s="15" t="s">
        <v>156</v>
      </c>
      <c r="AB2292" s="15" t="s">
        <v>143</v>
      </c>
    </row>
    <row r="2293" customFormat="false" ht="15" hidden="false" customHeight="true" outlineLevel="0" collapsed="false">
      <c r="A2293" s="15" t="s">
        <v>4248</v>
      </c>
      <c r="B2293" s="15" t="s">
        <v>4249</v>
      </c>
      <c r="C2293" s="15" t="s">
        <v>134</v>
      </c>
      <c r="D2293" s="15" t="s">
        <v>460</v>
      </c>
      <c r="E2293" s="15" t="s">
        <v>136</v>
      </c>
      <c r="F2293" s="15" t="s">
        <v>137</v>
      </c>
      <c r="G2293" s="15" t="s">
        <v>136</v>
      </c>
      <c r="H2293" s="15" t="s">
        <v>136</v>
      </c>
      <c r="I2293" s="15" t="s">
        <v>243</v>
      </c>
      <c r="J2293" s="15" t="s">
        <v>140</v>
      </c>
      <c r="K2293" s="15" t="s">
        <v>4250</v>
      </c>
      <c r="N2293" s="15" t="n">
        <v>7</v>
      </c>
      <c r="O2293" s="15" t="n">
        <v>1</v>
      </c>
      <c r="P2293" s="15" t="n">
        <v>8</v>
      </c>
      <c r="Y2293" s="15" t="s">
        <v>142</v>
      </c>
      <c r="AB2293" s="15" t="s">
        <v>143</v>
      </c>
    </row>
    <row r="2294" customFormat="false" ht="15" hidden="false" customHeight="true" outlineLevel="0" collapsed="false">
      <c r="A2294" s="15" t="s">
        <v>4248</v>
      </c>
      <c r="B2294" s="15" t="s">
        <v>4249</v>
      </c>
      <c r="C2294" s="15" t="s">
        <v>134</v>
      </c>
      <c r="D2294" s="15" t="s">
        <v>460</v>
      </c>
      <c r="E2294" s="15" t="s">
        <v>136</v>
      </c>
      <c r="F2294" s="15" t="s">
        <v>137</v>
      </c>
      <c r="G2294" s="15" t="s">
        <v>136</v>
      </c>
      <c r="H2294" s="15" t="s">
        <v>136</v>
      </c>
      <c r="I2294" s="15" t="s">
        <v>243</v>
      </c>
      <c r="J2294" s="15" t="s">
        <v>144</v>
      </c>
      <c r="K2294" s="15" t="s">
        <v>4251</v>
      </c>
      <c r="L2294" s="15" t="n">
        <v>410</v>
      </c>
      <c r="M2294" s="15" t="n">
        <v>25</v>
      </c>
      <c r="N2294" s="15" t="n">
        <v>387</v>
      </c>
      <c r="O2294" s="15" t="n">
        <v>1251</v>
      </c>
      <c r="P2294" s="15" t="n">
        <v>2073</v>
      </c>
      <c r="Y2294" s="15" t="s">
        <v>142</v>
      </c>
      <c r="AB2294" s="15" t="s">
        <v>143</v>
      </c>
    </row>
    <row r="2295" customFormat="false" ht="15" hidden="false" customHeight="true" outlineLevel="0" collapsed="false">
      <c r="A2295" s="15" t="s">
        <v>4248</v>
      </c>
      <c r="B2295" s="15" t="s">
        <v>4249</v>
      </c>
      <c r="C2295" s="15" t="s">
        <v>134</v>
      </c>
      <c r="D2295" s="15" t="s">
        <v>460</v>
      </c>
      <c r="E2295" s="15" t="s">
        <v>136</v>
      </c>
      <c r="F2295" s="15" t="s">
        <v>137</v>
      </c>
      <c r="G2295" s="15" t="s">
        <v>136</v>
      </c>
      <c r="H2295" s="15" t="s">
        <v>136</v>
      </c>
      <c r="I2295" s="15" t="s">
        <v>243</v>
      </c>
      <c r="J2295" s="15" t="s">
        <v>150</v>
      </c>
      <c r="K2295" s="15" t="s">
        <v>4252</v>
      </c>
      <c r="L2295" s="15" t="n">
        <v>80</v>
      </c>
      <c r="M2295" s="15" t="n">
        <v>28</v>
      </c>
      <c r="N2295" s="15" t="n">
        <v>178</v>
      </c>
      <c r="O2295" s="15" t="n">
        <v>31</v>
      </c>
      <c r="P2295" s="15" t="n">
        <v>317</v>
      </c>
      <c r="Y2295" s="15" t="s">
        <v>142</v>
      </c>
      <c r="AB2295" s="15" t="s">
        <v>143</v>
      </c>
    </row>
    <row r="2296" customFormat="false" ht="15" hidden="false" customHeight="true" outlineLevel="0" collapsed="false">
      <c r="A2296" s="15" t="s">
        <v>4248</v>
      </c>
      <c r="B2296" s="15" t="s">
        <v>4249</v>
      </c>
      <c r="C2296" s="15" t="s">
        <v>134</v>
      </c>
      <c r="D2296" s="15" t="s">
        <v>460</v>
      </c>
      <c r="E2296" s="15" t="s">
        <v>136</v>
      </c>
      <c r="F2296" s="15" t="s">
        <v>137</v>
      </c>
      <c r="G2296" s="15" t="s">
        <v>136</v>
      </c>
      <c r="H2296" s="15" t="s">
        <v>136</v>
      </c>
      <c r="I2296" s="15" t="s">
        <v>243</v>
      </c>
      <c r="J2296" s="15" t="s">
        <v>158</v>
      </c>
      <c r="K2296" s="15" t="s">
        <v>4253</v>
      </c>
      <c r="L2296" s="15" t="n">
        <v>13</v>
      </c>
      <c r="M2296" s="15" t="n">
        <v>14</v>
      </c>
      <c r="N2296" s="15" t="n">
        <v>1</v>
      </c>
      <c r="P2296" s="15" t="n">
        <v>28</v>
      </c>
      <c r="Y2296" s="15" t="s">
        <v>142</v>
      </c>
      <c r="AB2296" s="15" t="s">
        <v>143</v>
      </c>
    </row>
    <row r="2297" customFormat="false" ht="15" hidden="false" customHeight="true" outlineLevel="0" collapsed="false">
      <c r="A2297" s="15" t="s">
        <v>4248</v>
      </c>
      <c r="B2297" s="15" t="s">
        <v>4249</v>
      </c>
      <c r="C2297" s="15" t="s">
        <v>134</v>
      </c>
      <c r="D2297" s="15" t="s">
        <v>460</v>
      </c>
      <c r="E2297" s="15" t="s">
        <v>136</v>
      </c>
      <c r="F2297" s="15" t="s">
        <v>137</v>
      </c>
      <c r="G2297" s="15" t="s">
        <v>136</v>
      </c>
      <c r="H2297" s="15" t="s">
        <v>136</v>
      </c>
      <c r="I2297" s="15" t="s">
        <v>243</v>
      </c>
      <c r="J2297" s="15" t="s">
        <v>169</v>
      </c>
      <c r="K2297" s="15" t="s">
        <v>4254</v>
      </c>
      <c r="M2297" s="15" t="n">
        <v>5</v>
      </c>
      <c r="N2297" s="15" t="n">
        <v>12</v>
      </c>
      <c r="O2297" s="15" t="n">
        <v>6</v>
      </c>
      <c r="P2297" s="15" t="n">
        <v>23</v>
      </c>
      <c r="Y2297" s="15" t="s">
        <v>142</v>
      </c>
      <c r="AB2297" s="15" t="s">
        <v>143</v>
      </c>
    </row>
    <row r="2298" customFormat="false" ht="15" hidden="false" customHeight="true" outlineLevel="0" collapsed="false">
      <c r="A2298" s="15" t="s">
        <v>4255</v>
      </c>
      <c r="B2298" s="15" t="s">
        <v>2154</v>
      </c>
      <c r="C2298" s="15" t="s">
        <v>217</v>
      </c>
      <c r="D2298" s="15" t="s">
        <v>235</v>
      </c>
      <c r="E2298" s="15" t="s">
        <v>136</v>
      </c>
      <c r="F2298" s="15" t="s">
        <v>137</v>
      </c>
      <c r="G2298" s="15" t="s">
        <v>219</v>
      </c>
      <c r="H2298" s="15" t="s">
        <v>136</v>
      </c>
      <c r="I2298" s="15" t="s">
        <v>139</v>
      </c>
      <c r="J2298" s="15" t="s">
        <v>150</v>
      </c>
      <c r="K2298" s="15" t="s">
        <v>4256</v>
      </c>
      <c r="L2298" s="15" t="n">
        <v>44</v>
      </c>
      <c r="M2298" s="15" t="n">
        <v>0</v>
      </c>
      <c r="O2298" s="15" t="n">
        <v>17</v>
      </c>
      <c r="P2298" s="15" t="n">
        <v>61</v>
      </c>
      <c r="Y2298" s="15" t="s">
        <v>142</v>
      </c>
      <c r="AB2298" s="15" t="s">
        <v>143</v>
      </c>
    </row>
    <row r="2299" customFormat="false" ht="15" hidden="false" customHeight="true" outlineLevel="0" collapsed="false">
      <c r="A2299" s="15" t="s">
        <v>4255</v>
      </c>
      <c r="B2299" s="15" t="s">
        <v>2154</v>
      </c>
      <c r="C2299" s="15" t="s">
        <v>217</v>
      </c>
      <c r="D2299" s="15" t="s">
        <v>235</v>
      </c>
      <c r="E2299" s="15" t="s">
        <v>136</v>
      </c>
      <c r="F2299" s="15" t="s">
        <v>137</v>
      </c>
      <c r="G2299" s="15" t="s">
        <v>219</v>
      </c>
      <c r="H2299" s="15" t="s">
        <v>136</v>
      </c>
      <c r="I2299" s="15" t="s">
        <v>139</v>
      </c>
      <c r="J2299" s="15" t="s">
        <v>158</v>
      </c>
      <c r="K2299" s="15" t="s">
        <v>4257</v>
      </c>
      <c r="L2299" s="15" t="n">
        <v>3</v>
      </c>
      <c r="P2299" s="15" t="n">
        <v>3</v>
      </c>
      <c r="Y2299" s="15" t="s">
        <v>142</v>
      </c>
      <c r="AB2299" s="15" t="s">
        <v>143</v>
      </c>
    </row>
    <row r="2300" customFormat="false" ht="15" hidden="false" customHeight="true" outlineLevel="0" collapsed="false">
      <c r="A2300" s="15" t="s">
        <v>4258</v>
      </c>
      <c r="B2300" s="15" t="s">
        <v>4259</v>
      </c>
      <c r="C2300" s="15" t="s">
        <v>134</v>
      </c>
      <c r="D2300" s="15" t="s">
        <v>177</v>
      </c>
      <c r="E2300" s="15" t="s">
        <v>136</v>
      </c>
      <c r="F2300" s="15" t="s">
        <v>137</v>
      </c>
      <c r="G2300" s="15" t="s">
        <v>138</v>
      </c>
      <c r="H2300" s="15" t="s">
        <v>136</v>
      </c>
      <c r="I2300" s="15" t="s">
        <v>243</v>
      </c>
      <c r="J2300" s="15" t="s">
        <v>140</v>
      </c>
      <c r="K2300" s="15" t="s">
        <v>4260</v>
      </c>
      <c r="L2300" s="15" t="n">
        <v>5</v>
      </c>
      <c r="M2300" s="15" t="n">
        <v>8</v>
      </c>
      <c r="N2300" s="15" t="n">
        <v>25</v>
      </c>
      <c r="P2300" s="15" t="n">
        <v>38</v>
      </c>
      <c r="Y2300" s="15" t="s">
        <v>142</v>
      </c>
      <c r="AB2300" s="15" t="s">
        <v>143</v>
      </c>
    </row>
    <row r="2301" customFormat="false" ht="15" hidden="false" customHeight="true" outlineLevel="0" collapsed="false">
      <c r="A2301" s="15" t="s">
        <v>4258</v>
      </c>
      <c r="B2301" s="15" t="s">
        <v>4259</v>
      </c>
      <c r="C2301" s="15" t="s">
        <v>134</v>
      </c>
      <c r="D2301" s="15" t="s">
        <v>177</v>
      </c>
      <c r="E2301" s="15" t="s">
        <v>136</v>
      </c>
      <c r="F2301" s="15" t="s">
        <v>137</v>
      </c>
      <c r="G2301" s="15" t="s">
        <v>138</v>
      </c>
      <c r="H2301" s="15" t="s">
        <v>136</v>
      </c>
      <c r="I2301" s="15" t="s">
        <v>243</v>
      </c>
      <c r="J2301" s="15" t="s">
        <v>150</v>
      </c>
      <c r="K2301" s="15" t="s">
        <v>4261</v>
      </c>
      <c r="L2301" s="15" t="n">
        <v>74</v>
      </c>
      <c r="M2301" s="15" t="n">
        <v>53</v>
      </c>
      <c r="N2301" s="15" t="n">
        <v>125</v>
      </c>
      <c r="O2301" s="15" t="n">
        <v>31</v>
      </c>
      <c r="P2301" s="15" t="n">
        <v>283</v>
      </c>
      <c r="Y2301" s="15" t="s">
        <v>142</v>
      </c>
      <c r="AB2301" s="15" t="s">
        <v>143</v>
      </c>
    </row>
    <row r="2302" customFormat="false" ht="15" hidden="false" customHeight="true" outlineLevel="0" collapsed="false">
      <c r="A2302" s="15" t="s">
        <v>4258</v>
      </c>
      <c r="B2302" s="15" t="s">
        <v>4259</v>
      </c>
      <c r="C2302" s="15" t="s">
        <v>134</v>
      </c>
      <c r="D2302" s="15" t="s">
        <v>177</v>
      </c>
      <c r="E2302" s="15" t="s">
        <v>136</v>
      </c>
      <c r="F2302" s="15" t="s">
        <v>137</v>
      </c>
      <c r="G2302" s="15" t="s">
        <v>138</v>
      </c>
      <c r="H2302" s="15" t="s">
        <v>136</v>
      </c>
      <c r="I2302" s="15" t="s">
        <v>243</v>
      </c>
      <c r="J2302" s="15" t="s">
        <v>158</v>
      </c>
      <c r="K2302" s="15" t="s">
        <v>4262</v>
      </c>
      <c r="L2302" s="15" t="n">
        <v>10</v>
      </c>
      <c r="M2302" s="15" t="n">
        <v>6</v>
      </c>
      <c r="N2302" s="15" t="n">
        <v>11</v>
      </c>
      <c r="O2302" s="15" t="n">
        <v>2</v>
      </c>
      <c r="P2302" s="15" t="n">
        <v>29</v>
      </c>
      <c r="Y2302" s="15" t="s">
        <v>142</v>
      </c>
      <c r="AB2302" s="15" t="s">
        <v>143</v>
      </c>
    </row>
    <row r="2303" customFormat="false" ht="15" hidden="false" customHeight="true" outlineLevel="0" collapsed="false">
      <c r="A2303" s="15" t="s">
        <v>4263</v>
      </c>
      <c r="B2303" s="15" t="s">
        <v>4264</v>
      </c>
      <c r="C2303" s="15" t="s">
        <v>217</v>
      </c>
      <c r="D2303" s="15" t="s">
        <v>235</v>
      </c>
      <c r="E2303" s="15" t="s">
        <v>136</v>
      </c>
      <c r="F2303" s="15" t="s">
        <v>137</v>
      </c>
      <c r="G2303" s="15" t="s">
        <v>4265</v>
      </c>
      <c r="H2303" s="15" t="s">
        <v>136</v>
      </c>
      <c r="I2303" s="15" t="s">
        <v>139</v>
      </c>
      <c r="J2303" s="15" t="s">
        <v>169</v>
      </c>
      <c r="K2303" s="15" t="s">
        <v>4266</v>
      </c>
      <c r="L2303" s="15" t="n">
        <v>151</v>
      </c>
      <c r="P2303" s="15" t="n">
        <v>151</v>
      </c>
      <c r="Y2303" s="15" t="s">
        <v>142</v>
      </c>
      <c r="AB2303" s="15" t="s">
        <v>143</v>
      </c>
    </row>
    <row r="2304" customFormat="false" ht="15" hidden="false" customHeight="true" outlineLevel="0" collapsed="false">
      <c r="A2304" s="15" t="s">
        <v>4267</v>
      </c>
      <c r="B2304" s="15" t="s">
        <v>4268</v>
      </c>
      <c r="C2304" s="15" t="s">
        <v>217</v>
      </c>
      <c r="D2304" s="15" t="s">
        <v>235</v>
      </c>
      <c r="E2304" s="15" t="s">
        <v>136</v>
      </c>
      <c r="F2304" s="15" t="s">
        <v>137</v>
      </c>
      <c r="G2304" s="15" t="s">
        <v>4269</v>
      </c>
      <c r="H2304" s="15" t="s">
        <v>136</v>
      </c>
      <c r="I2304" s="15" t="s">
        <v>139</v>
      </c>
      <c r="J2304" s="15" t="s">
        <v>150</v>
      </c>
      <c r="K2304" s="15" t="s">
        <v>4270</v>
      </c>
      <c r="N2304" s="15" t="n">
        <v>21</v>
      </c>
      <c r="O2304" s="15" t="n">
        <v>39</v>
      </c>
      <c r="P2304" s="15" t="n">
        <v>60</v>
      </c>
      <c r="Y2304" s="15" t="s">
        <v>142</v>
      </c>
      <c r="AB2304" s="15" t="s">
        <v>143</v>
      </c>
    </row>
    <row r="2305" customFormat="false" ht="15" hidden="false" customHeight="true" outlineLevel="0" collapsed="false">
      <c r="A2305" s="15" t="s">
        <v>4267</v>
      </c>
      <c r="B2305" s="15" t="s">
        <v>4268</v>
      </c>
      <c r="C2305" s="15" t="s">
        <v>217</v>
      </c>
      <c r="D2305" s="15" t="s">
        <v>235</v>
      </c>
      <c r="E2305" s="15" t="s">
        <v>136</v>
      </c>
      <c r="F2305" s="15" t="s">
        <v>137</v>
      </c>
      <c r="G2305" s="15" t="s">
        <v>4269</v>
      </c>
      <c r="H2305" s="15" t="s">
        <v>136</v>
      </c>
      <c r="I2305" s="15" t="s">
        <v>139</v>
      </c>
      <c r="J2305" s="15" t="s">
        <v>158</v>
      </c>
      <c r="K2305" s="15" t="s">
        <v>4271</v>
      </c>
      <c r="O2305" s="15" t="n">
        <v>61</v>
      </c>
      <c r="P2305" s="15" t="n">
        <v>61</v>
      </c>
      <c r="Y2305" s="15" t="s">
        <v>142</v>
      </c>
      <c r="AB2305" s="15" t="s">
        <v>143</v>
      </c>
    </row>
    <row r="2306" customFormat="false" ht="15" hidden="false" customHeight="true" outlineLevel="0" collapsed="false">
      <c r="A2306" s="15" t="s">
        <v>4267</v>
      </c>
      <c r="B2306" s="15" t="s">
        <v>4268</v>
      </c>
      <c r="C2306" s="15" t="s">
        <v>217</v>
      </c>
      <c r="D2306" s="15" t="s">
        <v>235</v>
      </c>
      <c r="E2306" s="15" t="s">
        <v>136</v>
      </c>
      <c r="F2306" s="15" t="s">
        <v>137</v>
      </c>
      <c r="G2306" s="15" t="s">
        <v>4269</v>
      </c>
      <c r="H2306" s="15" t="s">
        <v>136</v>
      </c>
      <c r="I2306" s="15" t="s">
        <v>139</v>
      </c>
      <c r="J2306" s="15" t="s">
        <v>169</v>
      </c>
      <c r="K2306" s="15" t="s">
        <v>4272</v>
      </c>
      <c r="N2306" s="15" t="n">
        <v>11</v>
      </c>
      <c r="O2306" s="15" t="n">
        <v>23</v>
      </c>
      <c r="P2306" s="15" t="n">
        <v>34</v>
      </c>
      <c r="Y2306" s="15" t="s">
        <v>142</v>
      </c>
      <c r="AB2306" s="15" t="s">
        <v>143</v>
      </c>
    </row>
    <row r="2307" customFormat="false" ht="15" hidden="false" customHeight="true" outlineLevel="0" collapsed="false">
      <c r="A2307" s="15" t="s">
        <v>4273</v>
      </c>
      <c r="B2307" s="15" t="s">
        <v>4274</v>
      </c>
      <c r="C2307" s="15" t="s">
        <v>148</v>
      </c>
      <c r="E2307" s="15" t="s">
        <v>136</v>
      </c>
      <c r="F2307" s="15" t="s">
        <v>137</v>
      </c>
      <c r="G2307" s="15" t="s">
        <v>149</v>
      </c>
      <c r="H2307" s="15" t="s">
        <v>136</v>
      </c>
      <c r="I2307" s="15" t="s">
        <v>139</v>
      </c>
      <c r="J2307" s="15" t="s">
        <v>158</v>
      </c>
      <c r="K2307" s="15" t="s">
        <v>4275</v>
      </c>
      <c r="N2307" s="15" t="n">
        <v>5</v>
      </c>
      <c r="P2307" s="15" t="n">
        <v>5</v>
      </c>
      <c r="Y2307" s="15" t="s">
        <v>142</v>
      </c>
      <c r="AB2307" s="15" t="s">
        <v>143</v>
      </c>
    </row>
    <row r="2308" customFormat="false" ht="15" hidden="false" customHeight="true" outlineLevel="0" collapsed="false">
      <c r="A2308" s="15" t="s">
        <v>4276</v>
      </c>
      <c r="B2308" s="15" t="s">
        <v>4277</v>
      </c>
      <c r="C2308" s="15" t="s">
        <v>217</v>
      </c>
      <c r="D2308" s="15" t="s">
        <v>274</v>
      </c>
      <c r="E2308" s="15" t="s">
        <v>136</v>
      </c>
      <c r="F2308" s="15" t="s">
        <v>137</v>
      </c>
      <c r="G2308" s="15" t="s">
        <v>308</v>
      </c>
      <c r="H2308" s="15" t="s">
        <v>136</v>
      </c>
      <c r="I2308" s="15" t="s">
        <v>139</v>
      </c>
      <c r="J2308" s="15" t="s">
        <v>144</v>
      </c>
      <c r="K2308" s="15" t="s">
        <v>4278</v>
      </c>
      <c r="M2308" s="15" t="n">
        <v>3</v>
      </c>
      <c r="N2308" s="15" t="n">
        <v>2</v>
      </c>
      <c r="P2308" s="15" t="n">
        <v>5</v>
      </c>
      <c r="Y2308" s="15" t="s">
        <v>142</v>
      </c>
      <c r="Z2308" s="15" t="n">
        <v>1</v>
      </c>
      <c r="AA2308" s="15" t="s">
        <v>277</v>
      </c>
      <c r="AB2308" s="15" t="s">
        <v>143</v>
      </c>
    </row>
    <row r="2309" customFormat="false" ht="15" hidden="false" customHeight="true" outlineLevel="0" collapsed="false">
      <c r="A2309" s="15" t="s">
        <v>4276</v>
      </c>
      <c r="B2309" s="15" t="s">
        <v>4277</v>
      </c>
      <c r="C2309" s="15" t="s">
        <v>217</v>
      </c>
      <c r="D2309" s="15" t="s">
        <v>274</v>
      </c>
      <c r="E2309" s="15" t="s">
        <v>136</v>
      </c>
      <c r="F2309" s="15" t="s">
        <v>137</v>
      </c>
      <c r="G2309" s="15" t="s">
        <v>308</v>
      </c>
      <c r="H2309" s="15" t="s">
        <v>136</v>
      </c>
      <c r="I2309" s="15" t="s">
        <v>139</v>
      </c>
      <c r="J2309" s="15" t="s">
        <v>150</v>
      </c>
      <c r="K2309" s="15" t="s">
        <v>4279</v>
      </c>
      <c r="M2309" s="15" t="n">
        <v>1</v>
      </c>
      <c r="P2309" s="15" t="n">
        <v>1</v>
      </c>
      <c r="Y2309" s="15" t="s">
        <v>142</v>
      </c>
      <c r="Z2309" s="15" t="n">
        <v>1</v>
      </c>
      <c r="AA2309" s="15" t="s">
        <v>277</v>
      </c>
      <c r="AB2309" s="15" t="s">
        <v>143</v>
      </c>
    </row>
    <row r="2310" customFormat="false" ht="15" hidden="false" customHeight="true" outlineLevel="0" collapsed="false">
      <c r="A2310" s="15" t="s">
        <v>4276</v>
      </c>
      <c r="B2310" s="15" t="s">
        <v>4277</v>
      </c>
      <c r="C2310" s="15" t="s">
        <v>217</v>
      </c>
      <c r="D2310" s="15" t="s">
        <v>274</v>
      </c>
      <c r="E2310" s="15" t="s">
        <v>136</v>
      </c>
      <c r="F2310" s="15" t="s">
        <v>137</v>
      </c>
      <c r="G2310" s="15" t="s">
        <v>308</v>
      </c>
      <c r="H2310" s="15" t="s">
        <v>136</v>
      </c>
      <c r="I2310" s="15" t="s">
        <v>139</v>
      </c>
      <c r="J2310" s="15" t="s">
        <v>158</v>
      </c>
      <c r="K2310" s="15" t="s">
        <v>4280</v>
      </c>
      <c r="M2310" s="15" t="n">
        <v>2</v>
      </c>
      <c r="P2310" s="15" t="n">
        <v>2</v>
      </c>
      <c r="Y2310" s="15" t="s">
        <v>142</v>
      </c>
      <c r="Z2310" s="15" t="n">
        <v>1</v>
      </c>
      <c r="AA2310" s="15" t="s">
        <v>277</v>
      </c>
      <c r="AB2310" s="15" t="s">
        <v>143</v>
      </c>
    </row>
    <row r="2311" customFormat="false" ht="15" hidden="false" customHeight="true" outlineLevel="0" collapsed="false">
      <c r="A2311" s="15" t="s">
        <v>4281</v>
      </c>
      <c r="B2311" s="15" t="s">
        <v>4282</v>
      </c>
      <c r="C2311" s="15" t="s">
        <v>217</v>
      </c>
      <c r="D2311" s="15" t="s">
        <v>235</v>
      </c>
      <c r="E2311" s="15" t="s">
        <v>136</v>
      </c>
      <c r="F2311" s="15" t="s">
        <v>137</v>
      </c>
      <c r="G2311" s="15" t="s">
        <v>219</v>
      </c>
      <c r="H2311" s="15" t="s">
        <v>136</v>
      </c>
      <c r="I2311" s="15" t="s">
        <v>139</v>
      </c>
      <c r="J2311" s="15" t="s">
        <v>140</v>
      </c>
      <c r="K2311" s="15" t="s">
        <v>4283</v>
      </c>
      <c r="N2311" s="15" t="n">
        <v>2</v>
      </c>
      <c r="P2311" s="15" t="n">
        <v>2</v>
      </c>
      <c r="Y2311" s="15" t="s">
        <v>142</v>
      </c>
      <c r="AB2311" s="15" t="s">
        <v>143</v>
      </c>
    </row>
    <row r="2312" customFormat="false" ht="15" hidden="false" customHeight="true" outlineLevel="0" collapsed="false">
      <c r="A2312" s="15" t="s">
        <v>4281</v>
      </c>
      <c r="B2312" s="15" t="s">
        <v>4282</v>
      </c>
      <c r="C2312" s="15" t="s">
        <v>217</v>
      </c>
      <c r="D2312" s="15" t="s">
        <v>235</v>
      </c>
      <c r="E2312" s="15" t="s">
        <v>136</v>
      </c>
      <c r="F2312" s="15" t="s">
        <v>137</v>
      </c>
      <c r="G2312" s="15" t="s">
        <v>219</v>
      </c>
      <c r="H2312" s="15" t="s">
        <v>136</v>
      </c>
      <c r="I2312" s="15" t="s">
        <v>139</v>
      </c>
      <c r="J2312" s="15" t="s">
        <v>150</v>
      </c>
      <c r="K2312" s="15" t="s">
        <v>4284</v>
      </c>
      <c r="L2312" s="15" t="n">
        <v>31</v>
      </c>
      <c r="M2312" s="15" t="n">
        <v>1</v>
      </c>
      <c r="N2312" s="15" t="n">
        <v>10</v>
      </c>
      <c r="P2312" s="15" t="n">
        <v>42</v>
      </c>
      <c r="Y2312" s="15" t="s">
        <v>142</v>
      </c>
      <c r="AB2312" s="15" t="s">
        <v>143</v>
      </c>
    </row>
    <row r="2313" customFormat="false" ht="15" hidden="false" customHeight="true" outlineLevel="0" collapsed="false">
      <c r="A2313" s="15" t="s">
        <v>4281</v>
      </c>
      <c r="B2313" s="15" t="s">
        <v>4282</v>
      </c>
      <c r="C2313" s="15" t="s">
        <v>217</v>
      </c>
      <c r="D2313" s="15" t="s">
        <v>235</v>
      </c>
      <c r="E2313" s="15" t="s">
        <v>136</v>
      </c>
      <c r="F2313" s="15" t="s">
        <v>137</v>
      </c>
      <c r="G2313" s="15" t="s">
        <v>219</v>
      </c>
      <c r="H2313" s="15" t="s">
        <v>136</v>
      </c>
      <c r="I2313" s="15" t="s">
        <v>139</v>
      </c>
      <c r="J2313" s="15" t="s">
        <v>158</v>
      </c>
      <c r="K2313" s="15" t="s">
        <v>4285</v>
      </c>
      <c r="L2313" s="15" t="n">
        <v>3</v>
      </c>
      <c r="N2313" s="15" t="n">
        <v>2</v>
      </c>
      <c r="P2313" s="15" t="n">
        <v>5</v>
      </c>
      <c r="Y2313" s="15" t="s">
        <v>142</v>
      </c>
      <c r="AB2313" s="15" t="s">
        <v>143</v>
      </c>
    </row>
    <row r="2314" customFormat="false" ht="15" hidden="false" customHeight="true" outlineLevel="0" collapsed="false">
      <c r="A2314" s="15" t="s">
        <v>4286</v>
      </c>
      <c r="B2314" s="15" t="s">
        <v>4287</v>
      </c>
      <c r="C2314" s="15" t="s">
        <v>148</v>
      </c>
      <c r="E2314" s="15" t="s">
        <v>136</v>
      </c>
      <c r="F2314" s="15" t="s">
        <v>137</v>
      </c>
      <c r="G2314" s="15" t="s">
        <v>136</v>
      </c>
      <c r="H2314" s="15" t="s">
        <v>136</v>
      </c>
      <c r="I2314" s="15" t="s">
        <v>139</v>
      </c>
      <c r="J2314" s="15" t="s">
        <v>150</v>
      </c>
      <c r="K2314" s="15" t="s">
        <v>4288</v>
      </c>
      <c r="O2314" s="15" t="n">
        <v>13</v>
      </c>
      <c r="P2314" s="15" t="n">
        <v>13</v>
      </c>
      <c r="Y2314" s="15" t="s">
        <v>142</v>
      </c>
      <c r="AB2314" s="15" t="s">
        <v>143</v>
      </c>
    </row>
    <row r="2315" customFormat="false" ht="15" hidden="false" customHeight="true" outlineLevel="0" collapsed="false">
      <c r="A2315" s="15" t="s">
        <v>4289</v>
      </c>
      <c r="B2315" s="15" t="s">
        <v>4290</v>
      </c>
      <c r="C2315" s="15" t="s">
        <v>217</v>
      </c>
      <c r="D2315" s="15" t="s">
        <v>218</v>
      </c>
      <c r="E2315" s="15" t="s">
        <v>136</v>
      </c>
      <c r="F2315" s="15" t="s">
        <v>137</v>
      </c>
      <c r="G2315" s="15" t="s">
        <v>1685</v>
      </c>
      <c r="H2315" s="15" t="s">
        <v>136</v>
      </c>
      <c r="I2315" s="15" t="s">
        <v>243</v>
      </c>
      <c r="J2315" s="15" t="s">
        <v>140</v>
      </c>
      <c r="K2315" s="15" t="s">
        <v>4291</v>
      </c>
      <c r="L2315" s="15" t="n">
        <v>4</v>
      </c>
      <c r="M2315" s="15" t="n">
        <v>37</v>
      </c>
      <c r="N2315" s="15" t="n">
        <v>23</v>
      </c>
      <c r="O2315" s="15" t="n">
        <v>30</v>
      </c>
      <c r="P2315" s="15" t="n">
        <v>94</v>
      </c>
      <c r="Y2315" s="15" t="s">
        <v>142</v>
      </c>
      <c r="AB2315" s="15" t="s">
        <v>143</v>
      </c>
    </row>
    <row r="2316" customFormat="false" ht="15" hidden="false" customHeight="true" outlineLevel="0" collapsed="false">
      <c r="A2316" s="15" t="s">
        <v>4289</v>
      </c>
      <c r="B2316" s="15" t="s">
        <v>4290</v>
      </c>
      <c r="C2316" s="15" t="s">
        <v>217</v>
      </c>
      <c r="D2316" s="15" t="s">
        <v>218</v>
      </c>
      <c r="E2316" s="15" t="s">
        <v>136</v>
      </c>
      <c r="F2316" s="15" t="s">
        <v>137</v>
      </c>
      <c r="G2316" s="15" t="s">
        <v>1685</v>
      </c>
      <c r="H2316" s="15" t="s">
        <v>136</v>
      </c>
      <c r="I2316" s="15" t="s">
        <v>243</v>
      </c>
      <c r="J2316" s="15" t="s">
        <v>150</v>
      </c>
      <c r="K2316" s="15" t="s">
        <v>4292</v>
      </c>
      <c r="L2316" s="15" t="n">
        <v>1392</v>
      </c>
      <c r="M2316" s="15" t="n">
        <v>1659</v>
      </c>
      <c r="N2316" s="15" t="n">
        <v>1112</v>
      </c>
      <c r="O2316" s="15" t="n">
        <v>111</v>
      </c>
      <c r="P2316" s="15" t="n">
        <v>4274</v>
      </c>
      <c r="Y2316" s="15" t="s">
        <v>142</v>
      </c>
      <c r="AB2316" s="15" t="s">
        <v>143</v>
      </c>
    </row>
    <row r="2317" customFormat="false" ht="15" hidden="false" customHeight="true" outlineLevel="0" collapsed="false">
      <c r="A2317" s="15" t="s">
        <v>4289</v>
      </c>
      <c r="B2317" s="15" t="s">
        <v>4290</v>
      </c>
      <c r="C2317" s="15" t="s">
        <v>217</v>
      </c>
      <c r="D2317" s="15" t="s">
        <v>218</v>
      </c>
      <c r="E2317" s="15" t="s">
        <v>136</v>
      </c>
      <c r="F2317" s="15" t="s">
        <v>137</v>
      </c>
      <c r="G2317" s="15" t="s">
        <v>1685</v>
      </c>
      <c r="H2317" s="15" t="s">
        <v>136</v>
      </c>
      <c r="I2317" s="15" t="s">
        <v>243</v>
      </c>
      <c r="J2317" s="15" t="s">
        <v>166</v>
      </c>
      <c r="K2317" s="15" t="s">
        <v>4293</v>
      </c>
      <c r="L2317" s="15" t="n">
        <v>5</v>
      </c>
      <c r="M2317" s="15" t="n">
        <v>126</v>
      </c>
      <c r="N2317" s="15" t="n">
        <v>60</v>
      </c>
      <c r="P2317" s="15" t="n">
        <v>191</v>
      </c>
      <c r="Y2317" s="15" t="s">
        <v>142</v>
      </c>
      <c r="AB2317" s="15" t="s">
        <v>143</v>
      </c>
    </row>
    <row r="2318" customFormat="false" ht="15" hidden="false" customHeight="true" outlineLevel="0" collapsed="false">
      <c r="A2318" s="15" t="s">
        <v>4289</v>
      </c>
      <c r="B2318" s="15" t="s">
        <v>4290</v>
      </c>
      <c r="C2318" s="15" t="s">
        <v>217</v>
      </c>
      <c r="D2318" s="15" t="s">
        <v>218</v>
      </c>
      <c r="E2318" s="15" t="s">
        <v>136</v>
      </c>
      <c r="F2318" s="15" t="s">
        <v>137</v>
      </c>
      <c r="G2318" s="15" t="s">
        <v>1685</v>
      </c>
      <c r="H2318" s="15" t="s">
        <v>136</v>
      </c>
      <c r="I2318" s="15" t="s">
        <v>243</v>
      </c>
      <c r="J2318" s="15" t="s">
        <v>158</v>
      </c>
      <c r="K2318" s="15" t="s">
        <v>4294</v>
      </c>
      <c r="L2318" s="15" t="n">
        <v>101</v>
      </c>
      <c r="M2318" s="15" t="n">
        <v>45</v>
      </c>
      <c r="N2318" s="15" t="n">
        <v>62</v>
      </c>
      <c r="O2318" s="15" t="n">
        <v>53</v>
      </c>
      <c r="P2318" s="15" t="n">
        <v>261</v>
      </c>
      <c r="Y2318" s="15" t="s">
        <v>142</v>
      </c>
      <c r="AB2318" s="15" t="s">
        <v>143</v>
      </c>
    </row>
    <row r="2319" customFormat="false" ht="15" hidden="false" customHeight="true" outlineLevel="0" collapsed="false">
      <c r="A2319" s="15" t="s">
        <v>4289</v>
      </c>
      <c r="B2319" s="15" t="s">
        <v>4290</v>
      </c>
      <c r="C2319" s="15" t="s">
        <v>217</v>
      </c>
      <c r="D2319" s="15" t="s">
        <v>218</v>
      </c>
      <c r="E2319" s="15" t="s">
        <v>136</v>
      </c>
      <c r="F2319" s="15" t="s">
        <v>137</v>
      </c>
      <c r="G2319" s="15" t="s">
        <v>1685</v>
      </c>
      <c r="H2319" s="15" t="s">
        <v>136</v>
      </c>
      <c r="I2319" s="15" t="s">
        <v>243</v>
      </c>
      <c r="J2319" s="15" t="s">
        <v>169</v>
      </c>
      <c r="K2319" s="15" t="s">
        <v>4295</v>
      </c>
      <c r="L2319" s="15" t="n">
        <v>28</v>
      </c>
      <c r="M2319" s="15" t="n">
        <v>19</v>
      </c>
      <c r="N2319" s="15" t="n">
        <v>18</v>
      </c>
      <c r="O2319" s="15" t="n">
        <v>2</v>
      </c>
      <c r="P2319" s="15" t="n">
        <v>67</v>
      </c>
      <c r="Y2319" s="15" t="s">
        <v>142</v>
      </c>
      <c r="AB2319" s="15" t="s">
        <v>143</v>
      </c>
    </row>
    <row r="2320" customFormat="false" ht="15" hidden="false" customHeight="true" outlineLevel="0" collapsed="false">
      <c r="A2320" s="15" t="s">
        <v>4296</v>
      </c>
      <c r="B2320" s="15" t="s">
        <v>4297</v>
      </c>
      <c r="C2320" s="15" t="s">
        <v>134</v>
      </c>
      <c r="D2320" s="15" t="s">
        <v>135</v>
      </c>
      <c r="E2320" s="15" t="s">
        <v>136</v>
      </c>
      <c r="F2320" s="15" t="s">
        <v>137</v>
      </c>
      <c r="G2320" s="15" t="s">
        <v>299</v>
      </c>
      <c r="H2320" s="15" t="s">
        <v>136</v>
      </c>
      <c r="I2320" s="15" t="s">
        <v>139</v>
      </c>
      <c r="J2320" s="15" t="s">
        <v>150</v>
      </c>
      <c r="K2320" s="15" t="s">
        <v>4298</v>
      </c>
      <c r="N2320" s="15" t="n">
        <v>1</v>
      </c>
      <c r="O2320" s="15" t="n">
        <v>49</v>
      </c>
      <c r="P2320" s="15" t="n">
        <v>50</v>
      </c>
      <c r="Y2320" s="15" t="s">
        <v>156</v>
      </c>
      <c r="AB2320" s="15" t="s">
        <v>143</v>
      </c>
    </row>
    <row r="2321" customFormat="false" ht="15" hidden="false" customHeight="true" outlineLevel="0" collapsed="false">
      <c r="A2321" s="15" t="s">
        <v>4296</v>
      </c>
      <c r="B2321" s="15" t="s">
        <v>4297</v>
      </c>
      <c r="C2321" s="15" t="s">
        <v>134</v>
      </c>
      <c r="D2321" s="15" t="s">
        <v>135</v>
      </c>
      <c r="E2321" s="15" t="s">
        <v>136</v>
      </c>
      <c r="F2321" s="15" t="s">
        <v>137</v>
      </c>
      <c r="G2321" s="15" t="s">
        <v>299</v>
      </c>
      <c r="H2321" s="15" t="s">
        <v>136</v>
      </c>
      <c r="I2321" s="15" t="s">
        <v>139</v>
      </c>
      <c r="J2321" s="15" t="s">
        <v>158</v>
      </c>
      <c r="K2321" s="15" t="s">
        <v>4299</v>
      </c>
      <c r="N2321" s="15" t="n">
        <v>7</v>
      </c>
      <c r="O2321" s="15" t="n">
        <v>6</v>
      </c>
      <c r="P2321" s="15" t="n">
        <v>13</v>
      </c>
      <c r="Y2321" s="15" t="s">
        <v>156</v>
      </c>
      <c r="AB2321" s="15" t="s">
        <v>143</v>
      </c>
    </row>
    <row r="2322" customFormat="false" ht="15" hidden="false" customHeight="true" outlineLevel="0" collapsed="false">
      <c r="A2322" s="15" t="s">
        <v>4300</v>
      </c>
      <c r="B2322" s="15" t="s">
        <v>4301</v>
      </c>
      <c r="C2322" s="15" t="s">
        <v>148</v>
      </c>
      <c r="E2322" s="15" t="s">
        <v>136</v>
      </c>
      <c r="F2322" s="15" t="s">
        <v>137</v>
      </c>
      <c r="G2322" s="15" t="s">
        <v>227</v>
      </c>
      <c r="H2322" s="15" t="s">
        <v>136</v>
      </c>
      <c r="I2322" s="15" t="s">
        <v>139</v>
      </c>
      <c r="J2322" s="15" t="s">
        <v>150</v>
      </c>
      <c r="K2322" s="15" t="s">
        <v>4302</v>
      </c>
      <c r="N2322" s="15" t="n">
        <v>4</v>
      </c>
      <c r="P2322" s="15" t="n">
        <v>4</v>
      </c>
      <c r="Y2322" s="15" t="s">
        <v>142</v>
      </c>
      <c r="AB2322" s="15" t="s">
        <v>143</v>
      </c>
    </row>
    <row r="2323" customFormat="false" ht="15" hidden="false" customHeight="true" outlineLevel="0" collapsed="false">
      <c r="A2323" s="15" t="s">
        <v>4303</v>
      </c>
      <c r="B2323" s="15" t="s">
        <v>4304</v>
      </c>
      <c r="C2323" s="15" t="s">
        <v>217</v>
      </c>
      <c r="D2323" s="15" t="s">
        <v>218</v>
      </c>
      <c r="E2323" s="15" t="s">
        <v>136</v>
      </c>
      <c r="F2323" s="15" t="s">
        <v>137</v>
      </c>
      <c r="G2323" s="15" t="s">
        <v>219</v>
      </c>
      <c r="H2323" s="15" t="s">
        <v>136</v>
      </c>
      <c r="I2323" s="15" t="s">
        <v>243</v>
      </c>
      <c r="J2323" s="15" t="s">
        <v>140</v>
      </c>
      <c r="K2323" s="15" t="s">
        <v>4305</v>
      </c>
      <c r="L2323" s="15" t="n">
        <v>4</v>
      </c>
      <c r="M2323" s="15" t="n">
        <v>20</v>
      </c>
      <c r="N2323" s="15" t="n">
        <v>6</v>
      </c>
      <c r="P2323" s="15" t="n">
        <v>30</v>
      </c>
      <c r="Y2323" s="15" t="s">
        <v>142</v>
      </c>
      <c r="Z2323" s="15" t="n">
        <v>1</v>
      </c>
      <c r="AA2323" s="15" t="s">
        <v>277</v>
      </c>
      <c r="AB2323" s="15" t="s">
        <v>143</v>
      </c>
    </row>
    <row r="2324" customFormat="false" ht="15" hidden="false" customHeight="true" outlineLevel="0" collapsed="false">
      <c r="A2324" s="15" t="s">
        <v>4303</v>
      </c>
      <c r="B2324" s="15" t="s">
        <v>4304</v>
      </c>
      <c r="C2324" s="15" t="s">
        <v>217</v>
      </c>
      <c r="D2324" s="15" t="s">
        <v>218</v>
      </c>
      <c r="E2324" s="15" t="s">
        <v>136</v>
      </c>
      <c r="F2324" s="15" t="s">
        <v>137</v>
      </c>
      <c r="G2324" s="15" t="s">
        <v>219</v>
      </c>
      <c r="H2324" s="15" t="s">
        <v>136</v>
      </c>
      <c r="I2324" s="15" t="s">
        <v>243</v>
      </c>
      <c r="J2324" s="15" t="s">
        <v>150</v>
      </c>
      <c r="K2324" s="15" t="s">
        <v>4306</v>
      </c>
      <c r="L2324" s="15" t="n">
        <v>141</v>
      </c>
      <c r="M2324" s="15" t="n">
        <v>119</v>
      </c>
      <c r="N2324" s="15" t="n">
        <v>191</v>
      </c>
      <c r="O2324" s="15" t="n">
        <v>68</v>
      </c>
      <c r="P2324" s="15" t="n">
        <v>519</v>
      </c>
      <c r="Y2324" s="15" t="s">
        <v>142</v>
      </c>
      <c r="Z2324" s="15" t="n">
        <v>1</v>
      </c>
      <c r="AA2324" s="15" t="s">
        <v>277</v>
      </c>
      <c r="AB2324" s="15" t="s">
        <v>143</v>
      </c>
    </row>
    <row r="2325" customFormat="false" ht="15" hidden="false" customHeight="true" outlineLevel="0" collapsed="false">
      <c r="A2325" s="15" t="s">
        <v>4303</v>
      </c>
      <c r="B2325" s="15" t="s">
        <v>4304</v>
      </c>
      <c r="C2325" s="15" t="s">
        <v>217</v>
      </c>
      <c r="D2325" s="15" t="s">
        <v>218</v>
      </c>
      <c r="E2325" s="15" t="s">
        <v>136</v>
      </c>
      <c r="F2325" s="15" t="s">
        <v>137</v>
      </c>
      <c r="G2325" s="15" t="s">
        <v>219</v>
      </c>
      <c r="H2325" s="15" t="s">
        <v>136</v>
      </c>
      <c r="I2325" s="15" t="s">
        <v>243</v>
      </c>
      <c r="J2325" s="15" t="s">
        <v>158</v>
      </c>
      <c r="K2325" s="15" t="s">
        <v>4307</v>
      </c>
      <c r="L2325" s="15" t="n">
        <v>9</v>
      </c>
      <c r="M2325" s="15" t="n">
        <v>34</v>
      </c>
      <c r="N2325" s="15" t="n">
        <v>13</v>
      </c>
      <c r="P2325" s="15" t="n">
        <v>56</v>
      </c>
      <c r="Y2325" s="15" t="s">
        <v>142</v>
      </c>
      <c r="Z2325" s="15" t="n">
        <v>1</v>
      </c>
      <c r="AA2325" s="15" t="s">
        <v>277</v>
      </c>
      <c r="AB2325" s="15" t="s">
        <v>143</v>
      </c>
    </row>
    <row r="2326" customFormat="false" ht="15" hidden="false" customHeight="true" outlineLevel="0" collapsed="false">
      <c r="A2326" s="15" t="s">
        <v>4308</v>
      </c>
      <c r="B2326" s="15" t="s">
        <v>4309</v>
      </c>
      <c r="C2326" s="15" t="s">
        <v>217</v>
      </c>
      <c r="D2326" s="15" t="s">
        <v>218</v>
      </c>
      <c r="E2326" s="15" t="s">
        <v>136</v>
      </c>
      <c r="F2326" s="15" t="s">
        <v>137</v>
      </c>
      <c r="G2326" s="15" t="s">
        <v>573</v>
      </c>
      <c r="H2326" s="15" t="s">
        <v>136</v>
      </c>
      <c r="I2326" s="15" t="s">
        <v>243</v>
      </c>
      <c r="J2326" s="15" t="s">
        <v>150</v>
      </c>
      <c r="K2326" s="15" t="s">
        <v>4310</v>
      </c>
      <c r="L2326" s="15" t="n">
        <v>110</v>
      </c>
      <c r="M2326" s="15" t="n">
        <v>70</v>
      </c>
      <c r="N2326" s="15" t="n">
        <v>2</v>
      </c>
      <c r="O2326" s="15" t="n">
        <v>40</v>
      </c>
      <c r="P2326" s="15" t="n">
        <v>222</v>
      </c>
      <c r="Y2326" s="15" t="s">
        <v>142</v>
      </c>
      <c r="AB2326" s="15" t="s">
        <v>143</v>
      </c>
    </row>
    <row r="2327" customFormat="false" ht="15" hidden="false" customHeight="true" outlineLevel="0" collapsed="false">
      <c r="A2327" s="15" t="s">
        <v>4308</v>
      </c>
      <c r="B2327" s="15" t="s">
        <v>4309</v>
      </c>
      <c r="C2327" s="15" t="s">
        <v>217</v>
      </c>
      <c r="D2327" s="15" t="s">
        <v>218</v>
      </c>
      <c r="E2327" s="15" t="s">
        <v>136</v>
      </c>
      <c r="F2327" s="15" t="s">
        <v>137</v>
      </c>
      <c r="G2327" s="15" t="s">
        <v>573</v>
      </c>
      <c r="H2327" s="15" t="s">
        <v>136</v>
      </c>
      <c r="I2327" s="15" t="s">
        <v>243</v>
      </c>
      <c r="J2327" s="15" t="s">
        <v>158</v>
      </c>
      <c r="K2327" s="15" t="s">
        <v>4311</v>
      </c>
      <c r="L2327" s="15" t="n">
        <v>9</v>
      </c>
      <c r="M2327" s="15" t="n">
        <v>74</v>
      </c>
      <c r="O2327" s="15" t="n">
        <v>51</v>
      </c>
      <c r="P2327" s="15" t="n">
        <v>134</v>
      </c>
      <c r="Y2327" s="15" t="s">
        <v>142</v>
      </c>
      <c r="AB2327" s="15" t="s">
        <v>143</v>
      </c>
    </row>
    <row r="2328" customFormat="false" ht="15" hidden="false" customHeight="true" outlineLevel="0" collapsed="false">
      <c r="A2328" s="15" t="s">
        <v>4308</v>
      </c>
      <c r="B2328" s="15" t="s">
        <v>4309</v>
      </c>
      <c r="C2328" s="15" t="s">
        <v>217</v>
      </c>
      <c r="D2328" s="15" t="s">
        <v>218</v>
      </c>
      <c r="E2328" s="15" t="s">
        <v>136</v>
      </c>
      <c r="F2328" s="15" t="s">
        <v>137</v>
      </c>
      <c r="G2328" s="15" t="s">
        <v>573</v>
      </c>
      <c r="H2328" s="15" t="s">
        <v>136</v>
      </c>
      <c r="I2328" s="15" t="s">
        <v>243</v>
      </c>
      <c r="J2328" s="15" t="s">
        <v>169</v>
      </c>
      <c r="K2328" s="15" t="s">
        <v>4312</v>
      </c>
      <c r="O2328" s="15" t="n">
        <v>15</v>
      </c>
      <c r="P2328" s="15" t="n">
        <v>15</v>
      </c>
      <c r="Y2328" s="15" t="s">
        <v>142</v>
      </c>
      <c r="AB2328" s="15" t="s">
        <v>143</v>
      </c>
    </row>
    <row r="2329" customFormat="false" ht="15" hidden="false" customHeight="true" outlineLevel="0" collapsed="false">
      <c r="A2329" s="15" t="s">
        <v>4313</v>
      </c>
      <c r="B2329" s="15" t="s">
        <v>4314</v>
      </c>
      <c r="C2329" s="15" t="s">
        <v>217</v>
      </c>
      <c r="D2329" s="15" t="s">
        <v>218</v>
      </c>
      <c r="E2329" s="15" t="s">
        <v>136</v>
      </c>
      <c r="F2329" s="15" t="s">
        <v>137</v>
      </c>
      <c r="G2329" s="15" t="s">
        <v>308</v>
      </c>
      <c r="H2329" s="15" t="s">
        <v>136</v>
      </c>
      <c r="I2329" s="15" t="s">
        <v>243</v>
      </c>
      <c r="J2329" s="15" t="s">
        <v>140</v>
      </c>
      <c r="K2329" s="15" t="s">
        <v>4315</v>
      </c>
      <c r="L2329" s="15" t="n">
        <v>5</v>
      </c>
      <c r="M2329" s="15" t="n">
        <v>2</v>
      </c>
      <c r="N2329" s="15" t="n">
        <v>3</v>
      </c>
      <c r="O2329" s="15" t="n">
        <v>8</v>
      </c>
      <c r="P2329" s="15" t="n">
        <v>18</v>
      </c>
      <c r="Y2329" s="15" t="s">
        <v>142</v>
      </c>
      <c r="AB2329" s="15" t="s">
        <v>143</v>
      </c>
    </row>
    <row r="2330" customFormat="false" ht="15" hidden="false" customHeight="true" outlineLevel="0" collapsed="false">
      <c r="A2330" s="15" t="s">
        <v>4313</v>
      </c>
      <c r="B2330" s="15" t="s">
        <v>4314</v>
      </c>
      <c r="C2330" s="15" t="s">
        <v>217</v>
      </c>
      <c r="D2330" s="15" t="s">
        <v>218</v>
      </c>
      <c r="E2330" s="15" t="s">
        <v>136</v>
      </c>
      <c r="F2330" s="15" t="s">
        <v>137</v>
      </c>
      <c r="G2330" s="15" t="s">
        <v>308</v>
      </c>
      <c r="H2330" s="15" t="s">
        <v>136</v>
      </c>
      <c r="I2330" s="15" t="s">
        <v>243</v>
      </c>
      <c r="J2330" s="15" t="s">
        <v>144</v>
      </c>
      <c r="K2330" s="15" t="s">
        <v>4316</v>
      </c>
      <c r="L2330" s="15" t="n">
        <v>1</v>
      </c>
      <c r="P2330" s="15" t="n">
        <v>1</v>
      </c>
      <c r="Y2330" s="15" t="s">
        <v>142</v>
      </c>
      <c r="AB2330" s="15" t="s">
        <v>143</v>
      </c>
    </row>
    <row r="2331" customFormat="false" ht="15" hidden="false" customHeight="true" outlineLevel="0" collapsed="false">
      <c r="A2331" s="15" t="s">
        <v>4313</v>
      </c>
      <c r="B2331" s="15" t="s">
        <v>4314</v>
      </c>
      <c r="C2331" s="15" t="s">
        <v>217</v>
      </c>
      <c r="D2331" s="15" t="s">
        <v>218</v>
      </c>
      <c r="E2331" s="15" t="s">
        <v>136</v>
      </c>
      <c r="F2331" s="15" t="s">
        <v>137</v>
      </c>
      <c r="G2331" s="15" t="s">
        <v>308</v>
      </c>
      <c r="H2331" s="15" t="s">
        <v>136</v>
      </c>
      <c r="I2331" s="15" t="s">
        <v>243</v>
      </c>
      <c r="J2331" s="15" t="s">
        <v>150</v>
      </c>
      <c r="K2331" s="15" t="s">
        <v>4317</v>
      </c>
      <c r="L2331" s="15" t="n">
        <v>264</v>
      </c>
      <c r="M2331" s="15" t="n">
        <v>285</v>
      </c>
      <c r="N2331" s="15" t="n">
        <v>421</v>
      </c>
      <c r="O2331" s="15" t="n">
        <v>77</v>
      </c>
      <c r="P2331" s="15" t="n">
        <v>1047</v>
      </c>
      <c r="Y2331" s="15" t="s">
        <v>142</v>
      </c>
      <c r="AB2331" s="15" t="s">
        <v>143</v>
      </c>
    </row>
    <row r="2332" customFormat="false" ht="15" hidden="false" customHeight="true" outlineLevel="0" collapsed="false">
      <c r="A2332" s="15" t="s">
        <v>4313</v>
      </c>
      <c r="B2332" s="15" t="s">
        <v>4314</v>
      </c>
      <c r="C2332" s="15" t="s">
        <v>217</v>
      </c>
      <c r="D2332" s="15" t="s">
        <v>218</v>
      </c>
      <c r="E2332" s="15" t="s">
        <v>136</v>
      </c>
      <c r="F2332" s="15" t="s">
        <v>137</v>
      </c>
      <c r="G2332" s="15" t="s">
        <v>308</v>
      </c>
      <c r="H2332" s="15" t="s">
        <v>136</v>
      </c>
      <c r="I2332" s="15" t="s">
        <v>243</v>
      </c>
      <c r="J2332" s="15" t="s">
        <v>166</v>
      </c>
      <c r="K2332" s="15" t="s">
        <v>4318</v>
      </c>
      <c r="N2332" s="15" t="n">
        <v>5</v>
      </c>
      <c r="P2332" s="15" t="n">
        <v>5</v>
      </c>
      <c r="Y2332" s="15" t="s">
        <v>142</v>
      </c>
      <c r="AB2332" s="15" t="s">
        <v>143</v>
      </c>
    </row>
    <row r="2333" customFormat="false" ht="15" hidden="false" customHeight="true" outlineLevel="0" collapsed="false">
      <c r="A2333" s="15" t="s">
        <v>4313</v>
      </c>
      <c r="B2333" s="15" t="s">
        <v>4314</v>
      </c>
      <c r="C2333" s="15" t="s">
        <v>217</v>
      </c>
      <c r="D2333" s="15" t="s">
        <v>218</v>
      </c>
      <c r="E2333" s="15" t="s">
        <v>136</v>
      </c>
      <c r="F2333" s="15" t="s">
        <v>137</v>
      </c>
      <c r="G2333" s="15" t="s">
        <v>308</v>
      </c>
      <c r="H2333" s="15" t="s">
        <v>136</v>
      </c>
      <c r="I2333" s="15" t="s">
        <v>243</v>
      </c>
      <c r="J2333" s="15" t="s">
        <v>158</v>
      </c>
      <c r="K2333" s="15" t="s">
        <v>4319</v>
      </c>
      <c r="L2333" s="15" t="n">
        <v>107</v>
      </c>
      <c r="M2333" s="15" t="n">
        <v>54</v>
      </c>
      <c r="N2333" s="15" t="n">
        <v>90</v>
      </c>
      <c r="O2333" s="15" t="n">
        <v>16</v>
      </c>
      <c r="P2333" s="15" t="n">
        <v>267</v>
      </c>
      <c r="Y2333" s="15" t="s">
        <v>142</v>
      </c>
      <c r="AB2333" s="15" t="s">
        <v>143</v>
      </c>
    </row>
    <row r="2334" customFormat="false" ht="15" hidden="false" customHeight="true" outlineLevel="0" collapsed="false">
      <c r="A2334" s="15" t="s">
        <v>4313</v>
      </c>
      <c r="B2334" s="15" t="s">
        <v>4314</v>
      </c>
      <c r="C2334" s="15" t="s">
        <v>217</v>
      </c>
      <c r="D2334" s="15" t="s">
        <v>218</v>
      </c>
      <c r="E2334" s="15" t="s">
        <v>136</v>
      </c>
      <c r="F2334" s="15" t="s">
        <v>137</v>
      </c>
      <c r="G2334" s="15" t="s">
        <v>308</v>
      </c>
      <c r="H2334" s="15" t="s">
        <v>136</v>
      </c>
      <c r="I2334" s="15" t="s">
        <v>243</v>
      </c>
      <c r="J2334" s="15" t="s">
        <v>169</v>
      </c>
      <c r="K2334" s="15" t="s">
        <v>4320</v>
      </c>
      <c r="L2334" s="15" t="n">
        <v>7</v>
      </c>
      <c r="M2334" s="15" t="n">
        <v>3</v>
      </c>
      <c r="N2334" s="15" t="n">
        <v>6</v>
      </c>
      <c r="O2334" s="15" t="n">
        <v>2</v>
      </c>
      <c r="P2334" s="15" t="n">
        <v>18</v>
      </c>
      <c r="Y2334" s="15" t="s">
        <v>142</v>
      </c>
      <c r="AB2334" s="15" t="s">
        <v>143</v>
      </c>
    </row>
    <row r="2335" customFormat="false" ht="15" hidden="false" customHeight="true" outlineLevel="0" collapsed="false">
      <c r="A2335" s="15" t="s">
        <v>4321</v>
      </c>
      <c r="B2335" s="15" t="s">
        <v>4322</v>
      </c>
      <c r="C2335" s="15" t="s">
        <v>217</v>
      </c>
      <c r="D2335" s="15" t="s">
        <v>235</v>
      </c>
      <c r="E2335" s="15" t="s">
        <v>136</v>
      </c>
      <c r="F2335" s="15" t="s">
        <v>137</v>
      </c>
      <c r="G2335" s="15" t="s">
        <v>227</v>
      </c>
      <c r="H2335" s="15" t="s">
        <v>136</v>
      </c>
      <c r="I2335" s="15" t="s">
        <v>139</v>
      </c>
      <c r="J2335" s="15" t="s">
        <v>140</v>
      </c>
      <c r="K2335" s="15" t="s">
        <v>4323</v>
      </c>
      <c r="L2335" s="15" t="n">
        <v>8</v>
      </c>
      <c r="P2335" s="15" t="n">
        <v>8</v>
      </c>
      <c r="Y2335" s="15" t="s">
        <v>142</v>
      </c>
      <c r="AB2335" s="15" t="s">
        <v>143</v>
      </c>
    </row>
    <row r="2336" customFormat="false" ht="15" hidden="false" customHeight="true" outlineLevel="0" collapsed="false">
      <c r="A2336" s="15" t="s">
        <v>4321</v>
      </c>
      <c r="B2336" s="15" t="s">
        <v>4322</v>
      </c>
      <c r="C2336" s="15" t="s">
        <v>217</v>
      </c>
      <c r="D2336" s="15" t="s">
        <v>235</v>
      </c>
      <c r="E2336" s="15" t="s">
        <v>136</v>
      </c>
      <c r="F2336" s="15" t="s">
        <v>137</v>
      </c>
      <c r="G2336" s="15" t="s">
        <v>227</v>
      </c>
      <c r="H2336" s="15" t="s">
        <v>136</v>
      </c>
      <c r="I2336" s="15" t="s">
        <v>139</v>
      </c>
      <c r="J2336" s="15" t="s">
        <v>150</v>
      </c>
      <c r="K2336" s="15" t="s">
        <v>4324</v>
      </c>
      <c r="L2336" s="15" t="n">
        <v>24</v>
      </c>
      <c r="P2336" s="15" t="n">
        <v>24</v>
      </c>
      <c r="Y2336" s="15" t="s">
        <v>142</v>
      </c>
      <c r="AB2336" s="15" t="s">
        <v>143</v>
      </c>
    </row>
    <row r="2337" customFormat="false" ht="15" hidden="false" customHeight="true" outlineLevel="0" collapsed="false">
      <c r="A2337" s="15" t="s">
        <v>4325</v>
      </c>
      <c r="B2337" s="15" t="s">
        <v>4326</v>
      </c>
      <c r="C2337" s="15" t="s">
        <v>148</v>
      </c>
      <c r="E2337" s="15" t="s">
        <v>136</v>
      </c>
      <c r="F2337" s="15" t="s">
        <v>137</v>
      </c>
      <c r="G2337" s="15" t="s">
        <v>136</v>
      </c>
      <c r="H2337" s="15" t="s">
        <v>136</v>
      </c>
      <c r="I2337" s="15" t="s">
        <v>139</v>
      </c>
      <c r="J2337" s="15" t="s">
        <v>140</v>
      </c>
      <c r="K2337" s="15" t="s">
        <v>4327</v>
      </c>
      <c r="M2337" s="15" t="n">
        <v>7</v>
      </c>
      <c r="P2337" s="15" t="n">
        <v>7</v>
      </c>
      <c r="Y2337" s="15" t="s">
        <v>142</v>
      </c>
      <c r="AB2337" s="15" t="s">
        <v>143</v>
      </c>
    </row>
    <row r="2338" customFormat="false" ht="15" hidden="false" customHeight="true" outlineLevel="0" collapsed="false">
      <c r="A2338" s="15" t="s">
        <v>4325</v>
      </c>
      <c r="B2338" s="15" t="s">
        <v>4326</v>
      </c>
      <c r="C2338" s="15" t="s">
        <v>148</v>
      </c>
      <c r="E2338" s="15" t="s">
        <v>136</v>
      </c>
      <c r="F2338" s="15" t="s">
        <v>137</v>
      </c>
      <c r="G2338" s="15" t="s">
        <v>136</v>
      </c>
      <c r="H2338" s="15" t="s">
        <v>136</v>
      </c>
      <c r="I2338" s="15" t="s">
        <v>139</v>
      </c>
      <c r="J2338" s="15" t="s">
        <v>166</v>
      </c>
      <c r="K2338" s="15" t="s">
        <v>4328</v>
      </c>
      <c r="M2338" s="15" t="n">
        <v>1</v>
      </c>
      <c r="P2338" s="15" t="n">
        <v>1</v>
      </c>
      <c r="Y2338" s="15" t="s">
        <v>142</v>
      </c>
      <c r="AB2338" s="15" t="s">
        <v>143</v>
      </c>
    </row>
    <row r="2339" customFormat="false" ht="15" hidden="false" customHeight="true" outlineLevel="0" collapsed="false">
      <c r="A2339" s="15" t="s">
        <v>4329</v>
      </c>
      <c r="B2339" s="15" t="s">
        <v>4330</v>
      </c>
      <c r="C2339" s="15" t="s">
        <v>134</v>
      </c>
      <c r="D2339" s="15" t="s">
        <v>460</v>
      </c>
      <c r="E2339" s="15" t="s">
        <v>136</v>
      </c>
      <c r="F2339" s="15" t="s">
        <v>137</v>
      </c>
      <c r="G2339" s="15" t="s">
        <v>1166</v>
      </c>
      <c r="H2339" s="15" t="s">
        <v>136</v>
      </c>
      <c r="I2339" s="15" t="s">
        <v>243</v>
      </c>
      <c r="J2339" s="15" t="s">
        <v>140</v>
      </c>
      <c r="K2339" s="15" t="s">
        <v>4331</v>
      </c>
      <c r="L2339" s="15" t="n">
        <v>13</v>
      </c>
      <c r="M2339" s="15" t="n">
        <v>884</v>
      </c>
      <c r="N2339" s="15" t="n">
        <v>70</v>
      </c>
      <c r="O2339" s="15" t="n">
        <v>283</v>
      </c>
      <c r="P2339" s="15" t="n">
        <v>1250</v>
      </c>
      <c r="Y2339" s="15" t="s">
        <v>142</v>
      </c>
      <c r="AB2339" s="15" t="s">
        <v>143</v>
      </c>
    </row>
    <row r="2340" customFormat="false" ht="15" hidden="false" customHeight="true" outlineLevel="0" collapsed="false">
      <c r="A2340" s="15" t="s">
        <v>4329</v>
      </c>
      <c r="B2340" s="15" t="s">
        <v>4330</v>
      </c>
      <c r="C2340" s="15" t="s">
        <v>134</v>
      </c>
      <c r="D2340" s="15" t="s">
        <v>460</v>
      </c>
      <c r="E2340" s="15" t="s">
        <v>136</v>
      </c>
      <c r="F2340" s="15" t="s">
        <v>137</v>
      </c>
      <c r="G2340" s="15" t="s">
        <v>1166</v>
      </c>
      <c r="H2340" s="15" t="s">
        <v>136</v>
      </c>
      <c r="I2340" s="15" t="s">
        <v>243</v>
      </c>
      <c r="J2340" s="15" t="s">
        <v>144</v>
      </c>
      <c r="K2340" s="15" t="s">
        <v>4332</v>
      </c>
      <c r="L2340" s="15" t="n">
        <v>56</v>
      </c>
      <c r="M2340" s="15" t="n">
        <v>1914</v>
      </c>
      <c r="N2340" s="15" t="n">
        <v>329</v>
      </c>
      <c r="O2340" s="15" t="n">
        <v>707</v>
      </c>
      <c r="P2340" s="15" t="n">
        <v>3006</v>
      </c>
      <c r="Y2340" s="15" t="s">
        <v>142</v>
      </c>
      <c r="AB2340" s="15" t="s">
        <v>143</v>
      </c>
    </row>
    <row r="2341" customFormat="false" ht="15" hidden="false" customHeight="true" outlineLevel="0" collapsed="false">
      <c r="A2341" s="15" t="s">
        <v>4329</v>
      </c>
      <c r="B2341" s="15" t="s">
        <v>4330</v>
      </c>
      <c r="C2341" s="15" t="s">
        <v>134</v>
      </c>
      <c r="D2341" s="15" t="s">
        <v>460</v>
      </c>
      <c r="E2341" s="15" t="s">
        <v>136</v>
      </c>
      <c r="F2341" s="15" t="s">
        <v>137</v>
      </c>
      <c r="G2341" s="15" t="s">
        <v>1166</v>
      </c>
      <c r="H2341" s="15" t="s">
        <v>136</v>
      </c>
      <c r="I2341" s="15" t="s">
        <v>243</v>
      </c>
      <c r="J2341" s="15" t="s">
        <v>158</v>
      </c>
      <c r="K2341" s="15" t="s">
        <v>4333</v>
      </c>
      <c r="M2341" s="15" t="n">
        <v>0</v>
      </c>
      <c r="P2341" s="15" t="n">
        <v>0</v>
      </c>
      <c r="Y2341" s="15" t="s">
        <v>142</v>
      </c>
      <c r="AB2341" s="15" t="s">
        <v>143</v>
      </c>
    </row>
    <row r="2342" customFormat="false" ht="15" hidden="false" customHeight="true" outlineLevel="0" collapsed="false">
      <c r="A2342" s="15" t="s">
        <v>4334</v>
      </c>
      <c r="B2342" s="15" t="s">
        <v>4335</v>
      </c>
      <c r="C2342" s="15" t="s">
        <v>217</v>
      </c>
      <c r="D2342" s="15" t="s">
        <v>218</v>
      </c>
      <c r="E2342" s="15" t="s">
        <v>136</v>
      </c>
      <c r="F2342" s="15" t="s">
        <v>137</v>
      </c>
      <c r="G2342" s="15" t="s">
        <v>1056</v>
      </c>
      <c r="H2342" s="15" t="s">
        <v>136</v>
      </c>
      <c r="I2342" s="15" t="s">
        <v>139</v>
      </c>
      <c r="J2342" s="15" t="s">
        <v>140</v>
      </c>
      <c r="K2342" s="15" t="s">
        <v>4336</v>
      </c>
      <c r="M2342" s="15" t="n">
        <v>13</v>
      </c>
      <c r="N2342" s="15" t="n">
        <v>1</v>
      </c>
      <c r="P2342" s="15" t="n">
        <v>14</v>
      </c>
      <c r="Y2342" s="15" t="s">
        <v>142</v>
      </c>
      <c r="AB2342" s="15" t="s">
        <v>143</v>
      </c>
    </row>
    <row r="2343" customFormat="false" ht="15" hidden="false" customHeight="true" outlineLevel="0" collapsed="false">
      <c r="A2343" s="15" t="s">
        <v>4334</v>
      </c>
      <c r="B2343" s="15" t="s">
        <v>4335</v>
      </c>
      <c r="C2343" s="15" t="s">
        <v>217</v>
      </c>
      <c r="D2343" s="15" t="s">
        <v>218</v>
      </c>
      <c r="E2343" s="15" t="s">
        <v>136</v>
      </c>
      <c r="F2343" s="15" t="s">
        <v>137</v>
      </c>
      <c r="G2343" s="15" t="s">
        <v>1056</v>
      </c>
      <c r="H2343" s="15" t="s">
        <v>136</v>
      </c>
      <c r="I2343" s="15" t="s">
        <v>139</v>
      </c>
      <c r="J2343" s="15" t="s">
        <v>150</v>
      </c>
      <c r="K2343" s="15" t="s">
        <v>4337</v>
      </c>
      <c r="L2343" s="15" t="n">
        <v>232</v>
      </c>
      <c r="M2343" s="15" t="n">
        <v>87</v>
      </c>
      <c r="N2343" s="15" t="n">
        <v>1</v>
      </c>
      <c r="P2343" s="15" t="n">
        <v>320</v>
      </c>
      <c r="Y2343" s="15" t="s">
        <v>142</v>
      </c>
      <c r="AB2343" s="15" t="s">
        <v>143</v>
      </c>
    </row>
    <row r="2344" customFormat="false" ht="15" hidden="false" customHeight="true" outlineLevel="0" collapsed="false">
      <c r="A2344" s="15" t="s">
        <v>4334</v>
      </c>
      <c r="B2344" s="15" t="s">
        <v>4335</v>
      </c>
      <c r="C2344" s="15" t="s">
        <v>217</v>
      </c>
      <c r="D2344" s="15" t="s">
        <v>218</v>
      </c>
      <c r="E2344" s="15" t="s">
        <v>136</v>
      </c>
      <c r="F2344" s="15" t="s">
        <v>137</v>
      </c>
      <c r="G2344" s="15" t="s">
        <v>1056</v>
      </c>
      <c r="H2344" s="15" t="s">
        <v>136</v>
      </c>
      <c r="I2344" s="15" t="s">
        <v>139</v>
      </c>
      <c r="J2344" s="15" t="s">
        <v>158</v>
      </c>
      <c r="K2344" s="15" t="s">
        <v>4338</v>
      </c>
      <c r="L2344" s="15" t="n">
        <v>8</v>
      </c>
      <c r="P2344" s="15" t="n">
        <v>8</v>
      </c>
      <c r="Y2344" s="15" t="s">
        <v>142</v>
      </c>
      <c r="AB2344" s="15" t="s">
        <v>143</v>
      </c>
    </row>
    <row r="2345" customFormat="false" ht="15" hidden="false" customHeight="true" outlineLevel="0" collapsed="false">
      <c r="A2345" s="15" t="s">
        <v>4339</v>
      </c>
      <c r="B2345" s="15" t="s">
        <v>4340</v>
      </c>
      <c r="C2345" s="15" t="s">
        <v>217</v>
      </c>
      <c r="D2345" s="15" t="s">
        <v>235</v>
      </c>
      <c r="E2345" s="15" t="s">
        <v>136</v>
      </c>
      <c r="F2345" s="15" t="s">
        <v>137</v>
      </c>
      <c r="G2345" s="15" t="s">
        <v>219</v>
      </c>
      <c r="H2345" s="15" t="s">
        <v>136</v>
      </c>
      <c r="I2345" s="15" t="s">
        <v>139</v>
      </c>
      <c r="J2345" s="15" t="s">
        <v>150</v>
      </c>
      <c r="K2345" s="15" t="s">
        <v>4341</v>
      </c>
      <c r="O2345" s="15" t="n">
        <v>2</v>
      </c>
      <c r="P2345" s="15" t="n">
        <v>2</v>
      </c>
      <c r="Y2345" s="15" t="s">
        <v>142</v>
      </c>
      <c r="AB2345" s="15" t="s">
        <v>143</v>
      </c>
    </row>
    <row r="2346" customFormat="false" ht="15" hidden="false" customHeight="true" outlineLevel="0" collapsed="false">
      <c r="A2346" s="15" t="s">
        <v>4342</v>
      </c>
      <c r="B2346" s="15" t="s">
        <v>4343</v>
      </c>
      <c r="C2346" s="15" t="s">
        <v>217</v>
      </c>
      <c r="D2346" s="15" t="s">
        <v>218</v>
      </c>
      <c r="E2346" s="15" t="s">
        <v>136</v>
      </c>
      <c r="F2346" s="15" t="s">
        <v>137</v>
      </c>
      <c r="G2346" s="15" t="s">
        <v>219</v>
      </c>
      <c r="H2346" s="15" t="s">
        <v>136</v>
      </c>
      <c r="I2346" s="15" t="s">
        <v>139</v>
      </c>
      <c r="J2346" s="15" t="s">
        <v>140</v>
      </c>
      <c r="K2346" s="15" t="s">
        <v>4344</v>
      </c>
      <c r="M2346" s="15" t="n">
        <v>10</v>
      </c>
      <c r="P2346" s="15" t="n">
        <v>10</v>
      </c>
      <c r="Y2346" s="15" t="s">
        <v>142</v>
      </c>
      <c r="AB2346" s="15" t="s">
        <v>143</v>
      </c>
    </row>
    <row r="2347" customFormat="false" ht="15" hidden="false" customHeight="true" outlineLevel="0" collapsed="false">
      <c r="A2347" s="15" t="s">
        <v>4342</v>
      </c>
      <c r="B2347" s="15" t="s">
        <v>4343</v>
      </c>
      <c r="C2347" s="15" t="s">
        <v>217</v>
      </c>
      <c r="D2347" s="15" t="s">
        <v>218</v>
      </c>
      <c r="E2347" s="15" t="s">
        <v>136</v>
      </c>
      <c r="F2347" s="15" t="s">
        <v>137</v>
      </c>
      <c r="G2347" s="15" t="s">
        <v>219</v>
      </c>
      <c r="H2347" s="15" t="s">
        <v>136</v>
      </c>
      <c r="I2347" s="15" t="s">
        <v>139</v>
      </c>
      <c r="J2347" s="15" t="s">
        <v>150</v>
      </c>
      <c r="K2347" s="15" t="s">
        <v>4345</v>
      </c>
      <c r="M2347" s="15" t="n">
        <v>31</v>
      </c>
      <c r="N2347" s="15" t="n">
        <v>12</v>
      </c>
      <c r="P2347" s="15" t="n">
        <v>43</v>
      </c>
      <c r="Y2347" s="15" t="s">
        <v>142</v>
      </c>
      <c r="AB2347" s="15" t="s">
        <v>143</v>
      </c>
    </row>
    <row r="2348" customFormat="false" ht="15" hidden="false" customHeight="true" outlineLevel="0" collapsed="false">
      <c r="A2348" s="15" t="s">
        <v>4346</v>
      </c>
      <c r="B2348" s="15" t="s">
        <v>4347</v>
      </c>
      <c r="C2348" s="15" t="s">
        <v>217</v>
      </c>
      <c r="D2348" s="15" t="s">
        <v>218</v>
      </c>
      <c r="E2348" s="15" t="s">
        <v>136</v>
      </c>
      <c r="F2348" s="15" t="s">
        <v>137</v>
      </c>
      <c r="G2348" s="15" t="s">
        <v>219</v>
      </c>
      <c r="H2348" s="15" t="s">
        <v>136</v>
      </c>
      <c r="I2348" s="15" t="s">
        <v>243</v>
      </c>
      <c r="J2348" s="15" t="s">
        <v>140</v>
      </c>
      <c r="K2348" s="15" t="s">
        <v>4348</v>
      </c>
      <c r="L2348" s="15" t="n">
        <v>63</v>
      </c>
      <c r="M2348" s="15" t="n">
        <v>5</v>
      </c>
      <c r="P2348" s="15" t="n">
        <v>68</v>
      </c>
      <c r="Y2348" s="15" t="s">
        <v>142</v>
      </c>
      <c r="AB2348" s="15" t="s">
        <v>143</v>
      </c>
    </row>
    <row r="2349" customFormat="false" ht="15" hidden="false" customHeight="true" outlineLevel="0" collapsed="false">
      <c r="A2349" s="15" t="s">
        <v>4346</v>
      </c>
      <c r="B2349" s="15" t="s">
        <v>4347</v>
      </c>
      <c r="C2349" s="15" t="s">
        <v>217</v>
      </c>
      <c r="D2349" s="15" t="s">
        <v>218</v>
      </c>
      <c r="E2349" s="15" t="s">
        <v>136</v>
      </c>
      <c r="F2349" s="15" t="s">
        <v>137</v>
      </c>
      <c r="G2349" s="15" t="s">
        <v>219</v>
      </c>
      <c r="H2349" s="15" t="s">
        <v>136</v>
      </c>
      <c r="I2349" s="15" t="s">
        <v>243</v>
      </c>
      <c r="J2349" s="15" t="s">
        <v>144</v>
      </c>
      <c r="K2349" s="15" t="s">
        <v>4349</v>
      </c>
      <c r="L2349" s="15" t="n">
        <v>4</v>
      </c>
      <c r="P2349" s="15" t="n">
        <v>4</v>
      </c>
      <c r="Y2349" s="15" t="s">
        <v>142</v>
      </c>
      <c r="AB2349" s="15" t="s">
        <v>143</v>
      </c>
    </row>
    <row r="2350" customFormat="false" ht="15" hidden="false" customHeight="true" outlineLevel="0" collapsed="false">
      <c r="A2350" s="15" t="s">
        <v>4346</v>
      </c>
      <c r="B2350" s="15" t="s">
        <v>4347</v>
      </c>
      <c r="C2350" s="15" t="s">
        <v>217</v>
      </c>
      <c r="D2350" s="15" t="s">
        <v>218</v>
      </c>
      <c r="E2350" s="15" t="s">
        <v>136</v>
      </c>
      <c r="F2350" s="15" t="s">
        <v>137</v>
      </c>
      <c r="G2350" s="15" t="s">
        <v>219</v>
      </c>
      <c r="H2350" s="15" t="s">
        <v>136</v>
      </c>
      <c r="I2350" s="15" t="s">
        <v>243</v>
      </c>
      <c r="J2350" s="15" t="s">
        <v>150</v>
      </c>
      <c r="K2350" s="15" t="s">
        <v>4350</v>
      </c>
      <c r="L2350" s="15" t="n">
        <v>630</v>
      </c>
      <c r="M2350" s="15" t="n">
        <v>128</v>
      </c>
      <c r="N2350" s="15" t="n">
        <v>35</v>
      </c>
      <c r="O2350" s="15" t="n">
        <v>66</v>
      </c>
      <c r="P2350" s="15" t="n">
        <v>859</v>
      </c>
      <c r="Y2350" s="15" t="s">
        <v>142</v>
      </c>
      <c r="AB2350" s="15" t="s">
        <v>143</v>
      </c>
    </row>
    <row r="2351" customFormat="false" ht="15" hidden="false" customHeight="true" outlineLevel="0" collapsed="false">
      <c r="A2351" s="15" t="s">
        <v>4346</v>
      </c>
      <c r="B2351" s="15" t="s">
        <v>4347</v>
      </c>
      <c r="C2351" s="15" t="s">
        <v>217</v>
      </c>
      <c r="D2351" s="15" t="s">
        <v>218</v>
      </c>
      <c r="E2351" s="15" t="s">
        <v>136</v>
      </c>
      <c r="F2351" s="15" t="s">
        <v>137</v>
      </c>
      <c r="G2351" s="15" t="s">
        <v>219</v>
      </c>
      <c r="H2351" s="15" t="s">
        <v>136</v>
      </c>
      <c r="I2351" s="15" t="s">
        <v>243</v>
      </c>
      <c r="J2351" s="15" t="s">
        <v>158</v>
      </c>
      <c r="K2351" s="15" t="s">
        <v>4351</v>
      </c>
      <c r="L2351" s="15" t="n">
        <v>49</v>
      </c>
      <c r="M2351" s="15" t="n">
        <v>25</v>
      </c>
      <c r="N2351" s="15" t="n">
        <v>11</v>
      </c>
      <c r="P2351" s="15" t="n">
        <v>85</v>
      </c>
      <c r="Y2351" s="15" t="s">
        <v>142</v>
      </c>
      <c r="AB2351" s="15" t="s">
        <v>143</v>
      </c>
    </row>
    <row r="2352" customFormat="false" ht="15" hidden="false" customHeight="true" outlineLevel="0" collapsed="false">
      <c r="A2352" s="15" t="s">
        <v>4346</v>
      </c>
      <c r="B2352" s="15" t="s">
        <v>4347</v>
      </c>
      <c r="C2352" s="15" t="s">
        <v>217</v>
      </c>
      <c r="D2352" s="15" t="s">
        <v>218</v>
      </c>
      <c r="E2352" s="15" t="s">
        <v>136</v>
      </c>
      <c r="F2352" s="15" t="s">
        <v>137</v>
      </c>
      <c r="G2352" s="15" t="s">
        <v>219</v>
      </c>
      <c r="H2352" s="15" t="s">
        <v>136</v>
      </c>
      <c r="I2352" s="15" t="s">
        <v>243</v>
      </c>
      <c r="J2352" s="15" t="s">
        <v>169</v>
      </c>
      <c r="K2352" s="15" t="s">
        <v>4352</v>
      </c>
      <c r="L2352" s="15" t="n">
        <v>7</v>
      </c>
      <c r="N2352" s="15" t="n">
        <v>7</v>
      </c>
      <c r="P2352" s="15" t="n">
        <v>14</v>
      </c>
      <c r="Y2352" s="15" t="s">
        <v>142</v>
      </c>
      <c r="AB2352" s="15" t="s">
        <v>143</v>
      </c>
    </row>
    <row r="2353" customFormat="false" ht="15" hidden="false" customHeight="true" outlineLevel="0" collapsed="false">
      <c r="A2353" s="15" t="s">
        <v>4353</v>
      </c>
      <c r="B2353" s="15" t="s">
        <v>4354</v>
      </c>
      <c r="C2353" s="15" t="s">
        <v>217</v>
      </c>
      <c r="D2353" s="15" t="s">
        <v>235</v>
      </c>
      <c r="E2353" s="15" t="s">
        <v>788</v>
      </c>
      <c r="F2353" s="15" t="s">
        <v>137</v>
      </c>
      <c r="G2353" s="15" t="s">
        <v>4355</v>
      </c>
      <c r="H2353" s="15" t="s">
        <v>136</v>
      </c>
      <c r="I2353" s="15" t="s">
        <v>243</v>
      </c>
      <c r="J2353" s="15" t="s">
        <v>140</v>
      </c>
      <c r="K2353" s="15" t="s">
        <v>4356</v>
      </c>
      <c r="L2353" s="15" t="n">
        <v>693</v>
      </c>
      <c r="P2353" s="15" t="n">
        <v>693</v>
      </c>
      <c r="Y2353" s="15" t="s">
        <v>142</v>
      </c>
      <c r="AB2353" s="15" t="s">
        <v>163</v>
      </c>
      <c r="AC2353" s="15" t="n">
        <v>82</v>
      </c>
      <c r="AD2353" s="15" t="n">
        <v>1.0681</v>
      </c>
      <c r="AE2353" s="15" t="n">
        <v>182</v>
      </c>
      <c r="AF2353" s="15" t="s">
        <v>95</v>
      </c>
    </row>
    <row r="2354" customFormat="false" ht="15" hidden="false" customHeight="true" outlineLevel="0" collapsed="false">
      <c r="A2354" s="15" t="s">
        <v>4353</v>
      </c>
      <c r="B2354" s="15" t="s">
        <v>4354</v>
      </c>
      <c r="C2354" s="15" t="s">
        <v>217</v>
      </c>
      <c r="D2354" s="15" t="s">
        <v>235</v>
      </c>
      <c r="E2354" s="15" t="s">
        <v>788</v>
      </c>
      <c r="F2354" s="15" t="s">
        <v>137</v>
      </c>
      <c r="G2354" s="15" t="s">
        <v>4355</v>
      </c>
      <c r="H2354" s="15" t="s">
        <v>136</v>
      </c>
      <c r="I2354" s="15" t="s">
        <v>243</v>
      </c>
      <c r="J2354" s="15" t="s">
        <v>144</v>
      </c>
      <c r="K2354" s="15" t="s">
        <v>4357</v>
      </c>
      <c r="L2354" s="15" t="n">
        <v>17</v>
      </c>
      <c r="P2354" s="15" t="n">
        <v>17</v>
      </c>
      <c r="Y2354" s="15" t="s">
        <v>142</v>
      </c>
      <c r="AB2354" s="15" t="s">
        <v>163</v>
      </c>
      <c r="AC2354" s="15" t="n">
        <v>82</v>
      </c>
      <c r="AD2354" s="15" t="n">
        <v>1.0681</v>
      </c>
      <c r="AE2354" s="15" t="n">
        <v>182</v>
      </c>
      <c r="AF2354" s="15" t="s">
        <v>95</v>
      </c>
    </row>
    <row r="2355" customFormat="false" ht="15" hidden="false" customHeight="true" outlineLevel="0" collapsed="false">
      <c r="A2355" s="15" t="s">
        <v>4353</v>
      </c>
      <c r="B2355" s="15" t="s">
        <v>4354</v>
      </c>
      <c r="C2355" s="15" t="s">
        <v>217</v>
      </c>
      <c r="D2355" s="15" t="s">
        <v>235</v>
      </c>
      <c r="E2355" s="15" t="s">
        <v>788</v>
      </c>
      <c r="F2355" s="15" t="s">
        <v>137</v>
      </c>
      <c r="G2355" s="15" t="s">
        <v>4355</v>
      </c>
      <c r="H2355" s="15" t="s">
        <v>136</v>
      </c>
      <c r="I2355" s="15" t="s">
        <v>243</v>
      </c>
      <c r="J2355" s="15" t="s">
        <v>150</v>
      </c>
      <c r="K2355" s="15" t="s">
        <v>4358</v>
      </c>
      <c r="L2355" s="15" t="n">
        <v>192</v>
      </c>
      <c r="M2355" s="15" t="n">
        <v>20</v>
      </c>
      <c r="N2355" s="15" t="n">
        <v>277</v>
      </c>
      <c r="O2355" s="15" t="n">
        <v>126</v>
      </c>
      <c r="P2355" s="15" t="n">
        <v>615</v>
      </c>
      <c r="Y2355" s="15" t="s">
        <v>142</v>
      </c>
      <c r="AB2355" s="15" t="s">
        <v>163</v>
      </c>
      <c r="AC2355" s="15" t="n">
        <v>82</v>
      </c>
      <c r="AD2355" s="15" t="n">
        <v>1.0681</v>
      </c>
      <c r="AE2355" s="15" t="n">
        <v>182</v>
      </c>
      <c r="AF2355" s="15" t="s">
        <v>95</v>
      </c>
    </row>
    <row r="2356" customFormat="false" ht="15" hidden="false" customHeight="true" outlineLevel="0" collapsed="false">
      <c r="A2356" s="15" t="s">
        <v>4353</v>
      </c>
      <c r="B2356" s="15" t="s">
        <v>4354</v>
      </c>
      <c r="C2356" s="15" t="s">
        <v>217</v>
      </c>
      <c r="D2356" s="15" t="s">
        <v>235</v>
      </c>
      <c r="E2356" s="15" t="s">
        <v>788</v>
      </c>
      <c r="F2356" s="15" t="s">
        <v>137</v>
      </c>
      <c r="G2356" s="15" t="s">
        <v>4355</v>
      </c>
      <c r="H2356" s="15" t="s">
        <v>136</v>
      </c>
      <c r="I2356" s="15" t="s">
        <v>243</v>
      </c>
      <c r="J2356" s="15" t="s">
        <v>158</v>
      </c>
      <c r="K2356" s="15" t="s">
        <v>4359</v>
      </c>
      <c r="L2356" s="15" t="n">
        <v>69</v>
      </c>
      <c r="M2356" s="15" t="n">
        <v>70</v>
      </c>
      <c r="N2356" s="15" t="n">
        <v>41</v>
      </c>
      <c r="P2356" s="15" t="n">
        <v>180</v>
      </c>
      <c r="Y2356" s="15" t="s">
        <v>142</v>
      </c>
      <c r="AB2356" s="15" t="s">
        <v>163</v>
      </c>
      <c r="AC2356" s="15" t="n">
        <v>82</v>
      </c>
      <c r="AD2356" s="15" t="n">
        <v>1.0681</v>
      </c>
      <c r="AE2356" s="15" t="n">
        <v>182</v>
      </c>
      <c r="AF2356" s="15" t="s">
        <v>95</v>
      </c>
    </row>
    <row r="2357" customFormat="false" ht="15" hidden="false" customHeight="true" outlineLevel="0" collapsed="false">
      <c r="A2357" s="15" t="s">
        <v>4353</v>
      </c>
      <c r="B2357" s="15" t="s">
        <v>4354</v>
      </c>
      <c r="C2357" s="15" t="s">
        <v>217</v>
      </c>
      <c r="D2357" s="15" t="s">
        <v>235</v>
      </c>
      <c r="E2357" s="15" t="s">
        <v>788</v>
      </c>
      <c r="F2357" s="15" t="s">
        <v>137</v>
      </c>
      <c r="G2357" s="15" t="s">
        <v>4355</v>
      </c>
      <c r="H2357" s="15" t="s">
        <v>136</v>
      </c>
      <c r="I2357" s="15" t="s">
        <v>243</v>
      </c>
      <c r="J2357" s="15" t="s">
        <v>169</v>
      </c>
      <c r="K2357" s="15" t="s">
        <v>4360</v>
      </c>
      <c r="L2357" s="15" t="n">
        <v>1</v>
      </c>
      <c r="M2357" s="15" t="n">
        <v>1</v>
      </c>
      <c r="P2357" s="15" t="n">
        <v>2</v>
      </c>
      <c r="Y2357" s="15" t="s">
        <v>142</v>
      </c>
      <c r="AB2357" s="15" t="s">
        <v>163</v>
      </c>
      <c r="AC2357" s="15" t="n">
        <v>82</v>
      </c>
      <c r="AD2357" s="15" t="n">
        <v>1.0681</v>
      </c>
      <c r="AE2357" s="15" t="n">
        <v>182</v>
      </c>
      <c r="AF2357" s="15" t="s">
        <v>95</v>
      </c>
    </row>
    <row r="2358" customFormat="false" ht="15" hidden="false" customHeight="true" outlineLevel="0" collapsed="false">
      <c r="A2358" s="15" t="s">
        <v>4361</v>
      </c>
      <c r="B2358" s="15" t="s">
        <v>4362</v>
      </c>
      <c r="C2358" s="15" t="s">
        <v>217</v>
      </c>
      <c r="D2358" s="15" t="s">
        <v>218</v>
      </c>
      <c r="E2358" s="15" t="s">
        <v>136</v>
      </c>
      <c r="F2358" s="15" t="s">
        <v>137</v>
      </c>
      <c r="G2358" s="15" t="s">
        <v>219</v>
      </c>
      <c r="H2358" s="15" t="s">
        <v>136</v>
      </c>
      <c r="I2358" s="15" t="s">
        <v>139</v>
      </c>
      <c r="J2358" s="15" t="s">
        <v>140</v>
      </c>
      <c r="K2358" s="15" t="s">
        <v>4363</v>
      </c>
      <c r="O2358" s="15" t="n">
        <v>2</v>
      </c>
      <c r="P2358" s="15" t="n">
        <v>2</v>
      </c>
      <c r="Y2358" s="15" t="s">
        <v>142</v>
      </c>
      <c r="AB2358" s="15" t="s">
        <v>143</v>
      </c>
    </row>
    <row r="2359" customFormat="false" ht="15" hidden="false" customHeight="true" outlineLevel="0" collapsed="false">
      <c r="A2359" s="15" t="s">
        <v>4361</v>
      </c>
      <c r="B2359" s="15" t="s">
        <v>4362</v>
      </c>
      <c r="C2359" s="15" t="s">
        <v>217</v>
      </c>
      <c r="D2359" s="15" t="s">
        <v>218</v>
      </c>
      <c r="E2359" s="15" t="s">
        <v>136</v>
      </c>
      <c r="F2359" s="15" t="s">
        <v>137</v>
      </c>
      <c r="G2359" s="15" t="s">
        <v>219</v>
      </c>
      <c r="H2359" s="15" t="s">
        <v>136</v>
      </c>
      <c r="I2359" s="15" t="s">
        <v>139</v>
      </c>
      <c r="J2359" s="15" t="s">
        <v>144</v>
      </c>
      <c r="K2359" s="15" t="s">
        <v>4364</v>
      </c>
      <c r="L2359" s="15" t="n">
        <v>1</v>
      </c>
      <c r="P2359" s="15" t="n">
        <v>1</v>
      </c>
      <c r="Y2359" s="15" t="s">
        <v>142</v>
      </c>
      <c r="AB2359" s="15" t="s">
        <v>143</v>
      </c>
    </row>
    <row r="2360" customFormat="false" ht="15" hidden="false" customHeight="true" outlineLevel="0" collapsed="false">
      <c r="A2360" s="15" t="s">
        <v>4361</v>
      </c>
      <c r="B2360" s="15" t="s">
        <v>4362</v>
      </c>
      <c r="C2360" s="15" t="s">
        <v>217</v>
      </c>
      <c r="D2360" s="15" t="s">
        <v>218</v>
      </c>
      <c r="E2360" s="15" t="s">
        <v>136</v>
      </c>
      <c r="F2360" s="15" t="s">
        <v>137</v>
      </c>
      <c r="G2360" s="15" t="s">
        <v>219</v>
      </c>
      <c r="H2360" s="15" t="s">
        <v>136</v>
      </c>
      <c r="I2360" s="15" t="s">
        <v>139</v>
      </c>
      <c r="J2360" s="15" t="s">
        <v>150</v>
      </c>
      <c r="K2360" s="15" t="s">
        <v>4365</v>
      </c>
      <c r="L2360" s="15" t="n">
        <v>8</v>
      </c>
      <c r="M2360" s="15" t="n">
        <v>5</v>
      </c>
      <c r="N2360" s="15" t="n">
        <v>30</v>
      </c>
      <c r="P2360" s="15" t="n">
        <v>43</v>
      </c>
      <c r="Y2360" s="15" t="s">
        <v>142</v>
      </c>
      <c r="AB2360" s="15" t="s">
        <v>143</v>
      </c>
    </row>
    <row r="2361" customFormat="false" ht="15" hidden="false" customHeight="true" outlineLevel="0" collapsed="false">
      <c r="A2361" s="15" t="s">
        <v>4361</v>
      </c>
      <c r="B2361" s="15" t="s">
        <v>4362</v>
      </c>
      <c r="C2361" s="15" t="s">
        <v>217</v>
      </c>
      <c r="D2361" s="15" t="s">
        <v>218</v>
      </c>
      <c r="E2361" s="15" t="s">
        <v>136</v>
      </c>
      <c r="F2361" s="15" t="s">
        <v>137</v>
      </c>
      <c r="G2361" s="15" t="s">
        <v>219</v>
      </c>
      <c r="H2361" s="15" t="s">
        <v>136</v>
      </c>
      <c r="I2361" s="15" t="s">
        <v>139</v>
      </c>
      <c r="J2361" s="15" t="s">
        <v>158</v>
      </c>
      <c r="K2361" s="15" t="s">
        <v>4366</v>
      </c>
      <c r="L2361" s="15" t="n">
        <v>1</v>
      </c>
      <c r="N2361" s="15" t="n">
        <v>3</v>
      </c>
      <c r="P2361" s="15" t="n">
        <v>4</v>
      </c>
      <c r="Y2361" s="15" t="s">
        <v>142</v>
      </c>
      <c r="AB2361" s="15" t="s">
        <v>143</v>
      </c>
    </row>
    <row r="2362" customFormat="false" ht="15" hidden="false" customHeight="true" outlineLevel="0" collapsed="false">
      <c r="A2362" s="15" t="s">
        <v>4361</v>
      </c>
      <c r="B2362" s="15" t="s">
        <v>4362</v>
      </c>
      <c r="C2362" s="15" t="s">
        <v>217</v>
      </c>
      <c r="D2362" s="15" t="s">
        <v>218</v>
      </c>
      <c r="E2362" s="15" t="s">
        <v>136</v>
      </c>
      <c r="F2362" s="15" t="s">
        <v>137</v>
      </c>
      <c r="G2362" s="15" t="s">
        <v>219</v>
      </c>
      <c r="H2362" s="15" t="s">
        <v>136</v>
      </c>
      <c r="I2362" s="15" t="s">
        <v>139</v>
      </c>
      <c r="J2362" s="15" t="s">
        <v>169</v>
      </c>
      <c r="K2362" s="15" t="s">
        <v>4367</v>
      </c>
      <c r="N2362" s="15" t="n">
        <v>2</v>
      </c>
      <c r="P2362" s="15" t="n">
        <v>2</v>
      </c>
      <c r="Y2362" s="15" t="s">
        <v>142</v>
      </c>
      <c r="AB2362" s="15" t="s">
        <v>143</v>
      </c>
    </row>
    <row r="2363" customFormat="false" ht="15" hidden="false" customHeight="true" outlineLevel="0" collapsed="false">
      <c r="A2363" s="15" t="s">
        <v>4368</v>
      </c>
      <c r="B2363" s="15" t="s">
        <v>4369</v>
      </c>
      <c r="C2363" s="15" t="s">
        <v>217</v>
      </c>
      <c r="D2363" s="15" t="s">
        <v>235</v>
      </c>
      <c r="E2363" s="15" t="s">
        <v>136</v>
      </c>
      <c r="F2363" s="15" t="s">
        <v>137</v>
      </c>
      <c r="G2363" s="15" t="s">
        <v>219</v>
      </c>
      <c r="H2363" s="15" t="s">
        <v>136</v>
      </c>
      <c r="I2363" s="15" t="s">
        <v>139</v>
      </c>
      <c r="J2363" s="15" t="s">
        <v>150</v>
      </c>
      <c r="K2363" s="15" t="s">
        <v>4370</v>
      </c>
      <c r="L2363" s="15" t="n">
        <v>57</v>
      </c>
      <c r="N2363" s="15" t="n">
        <v>25</v>
      </c>
      <c r="P2363" s="15" t="n">
        <v>82</v>
      </c>
      <c r="Y2363" s="15" t="s">
        <v>142</v>
      </c>
      <c r="AB2363" s="15" t="s">
        <v>143</v>
      </c>
    </row>
    <row r="2364" customFormat="false" ht="15" hidden="false" customHeight="true" outlineLevel="0" collapsed="false">
      <c r="A2364" s="15" t="s">
        <v>4368</v>
      </c>
      <c r="B2364" s="15" t="s">
        <v>4369</v>
      </c>
      <c r="C2364" s="15" t="s">
        <v>217</v>
      </c>
      <c r="D2364" s="15" t="s">
        <v>235</v>
      </c>
      <c r="E2364" s="15" t="s">
        <v>136</v>
      </c>
      <c r="F2364" s="15" t="s">
        <v>137</v>
      </c>
      <c r="G2364" s="15" t="s">
        <v>219</v>
      </c>
      <c r="H2364" s="15" t="s">
        <v>136</v>
      </c>
      <c r="I2364" s="15" t="s">
        <v>139</v>
      </c>
      <c r="J2364" s="15" t="s">
        <v>166</v>
      </c>
      <c r="K2364" s="15" t="s">
        <v>4371</v>
      </c>
      <c r="M2364" s="15" t="n">
        <v>5</v>
      </c>
      <c r="P2364" s="15" t="n">
        <v>5</v>
      </c>
      <c r="Y2364" s="15" t="s">
        <v>142</v>
      </c>
      <c r="AB2364" s="15" t="s">
        <v>143</v>
      </c>
    </row>
    <row r="2365" customFormat="false" ht="15" hidden="false" customHeight="true" outlineLevel="0" collapsed="false">
      <c r="A2365" s="15" t="s">
        <v>4368</v>
      </c>
      <c r="B2365" s="15" t="s">
        <v>4369</v>
      </c>
      <c r="C2365" s="15" t="s">
        <v>217</v>
      </c>
      <c r="D2365" s="15" t="s">
        <v>235</v>
      </c>
      <c r="E2365" s="15" t="s">
        <v>136</v>
      </c>
      <c r="F2365" s="15" t="s">
        <v>137</v>
      </c>
      <c r="G2365" s="15" t="s">
        <v>219</v>
      </c>
      <c r="H2365" s="15" t="s">
        <v>136</v>
      </c>
      <c r="I2365" s="15" t="s">
        <v>139</v>
      </c>
      <c r="J2365" s="15" t="s">
        <v>158</v>
      </c>
      <c r="K2365" s="15" t="s">
        <v>4372</v>
      </c>
      <c r="L2365" s="15" t="n">
        <v>2</v>
      </c>
      <c r="N2365" s="15" t="n">
        <v>19</v>
      </c>
      <c r="P2365" s="15" t="n">
        <v>21</v>
      </c>
      <c r="Y2365" s="15" t="s">
        <v>142</v>
      </c>
      <c r="AB2365" s="15" t="s">
        <v>143</v>
      </c>
    </row>
    <row r="2366" customFormat="false" ht="15" hidden="false" customHeight="true" outlineLevel="0" collapsed="false">
      <c r="A2366" s="15" t="s">
        <v>4368</v>
      </c>
      <c r="B2366" s="15" t="s">
        <v>4369</v>
      </c>
      <c r="C2366" s="15" t="s">
        <v>217</v>
      </c>
      <c r="D2366" s="15" t="s">
        <v>235</v>
      </c>
      <c r="E2366" s="15" t="s">
        <v>136</v>
      </c>
      <c r="F2366" s="15" t="s">
        <v>137</v>
      </c>
      <c r="G2366" s="15" t="s">
        <v>219</v>
      </c>
      <c r="H2366" s="15" t="s">
        <v>136</v>
      </c>
      <c r="I2366" s="15" t="s">
        <v>139</v>
      </c>
      <c r="J2366" s="15" t="s">
        <v>169</v>
      </c>
      <c r="K2366" s="15" t="s">
        <v>4373</v>
      </c>
      <c r="N2366" s="15" t="n">
        <v>11</v>
      </c>
      <c r="P2366" s="15" t="n">
        <v>11</v>
      </c>
      <c r="Y2366" s="15" t="s">
        <v>142</v>
      </c>
      <c r="AB2366" s="15" t="s">
        <v>143</v>
      </c>
    </row>
    <row r="2367" customFormat="false" ht="15" hidden="false" customHeight="true" outlineLevel="0" collapsed="false">
      <c r="A2367" s="15" t="s">
        <v>4374</v>
      </c>
      <c r="B2367" s="15" t="s">
        <v>4375</v>
      </c>
      <c r="C2367" s="15" t="s">
        <v>217</v>
      </c>
      <c r="D2367" s="15" t="s">
        <v>218</v>
      </c>
      <c r="E2367" s="15" t="s">
        <v>136</v>
      </c>
      <c r="F2367" s="15" t="s">
        <v>137</v>
      </c>
      <c r="G2367" s="15" t="s">
        <v>583</v>
      </c>
      <c r="H2367" s="15" t="s">
        <v>136</v>
      </c>
      <c r="I2367" s="15" t="s">
        <v>139</v>
      </c>
      <c r="J2367" s="15" t="s">
        <v>144</v>
      </c>
      <c r="K2367" s="15" t="s">
        <v>4376</v>
      </c>
      <c r="M2367" s="15" t="n">
        <v>2</v>
      </c>
      <c r="P2367" s="15" t="n">
        <v>2</v>
      </c>
      <c r="Y2367" s="15" t="s">
        <v>142</v>
      </c>
      <c r="AB2367" s="15" t="s">
        <v>143</v>
      </c>
    </row>
    <row r="2368" customFormat="false" ht="15" hidden="false" customHeight="true" outlineLevel="0" collapsed="false">
      <c r="A2368" s="15" t="s">
        <v>4374</v>
      </c>
      <c r="B2368" s="15" t="s">
        <v>4375</v>
      </c>
      <c r="C2368" s="15" t="s">
        <v>217</v>
      </c>
      <c r="D2368" s="15" t="s">
        <v>218</v>
      </c>
      <c r="E2368" s="15" t="s">
        <v>136</v>
      </c>
      <c r="F2368" s="15" t="s">
        <v>137</v>
      </c>
      <c r="G2368" s="15" t="s">
        <v>583</v>
      </c>
      <c r="H2368" s="15" t="s">
        <v>136</v>
      </c>
      <c r="I2368" s="15" t="s">
        <v>139</v>
      </c>
      <c r="J2368" s="15" t="s">
        <v>150</v>
      </c>
      <c r="K2368" s="15" t="s">
        <v>4377</v>
      </c>
      <c r="L2368" s="15" t="n">
        <v>15</v>
      </c>
      <c r="M2368" s="15" t="n">
        <v>35</v>
      </c>
      <c r="N2368" s="15" t="n">
        <v>8</v>
      </c>
      <c r="O2368" s="15" t="n">
        <v>17</v>
      </c>
      <c r="P2368" s="15" t="n">
        <v>75</v>
      </c>
      <c r="Y2368" s="15" t="s">
        <v>142</v>
      </c>
      <c r="AB2368" s="15" t="s">
        <v>143</v>
      </c>
    </row>
    <row r="2369" customFormat="false" ht="15" hidden="false" customHeight="true" outlineLevel="0" collapsed="false">
      <c r="A2369" s="15" t="s">
        <v>4374</v>
      </c>
      <c r="B2369" s="15" t="s">
        <v>4375</v>
      </c>
      <c r="C2369" s="15" t="s">
        <v>217</v>
      </c>
      <c r="D2369" s="15" t="s">
        <v>218</v>
      </c>
      <c r="E2369" s="15" t="s">
        <v>136</v>
      </c>
      <c r="F2369" s="15" t="s">
        <v>137</v>
      </c>
      <c r="G2369" s="15" t="s">
        <v>583</v>
      </c>
      <c r="H2369" s="15" t="s">
        <v>136</v>
      </c>
      <c r="I2369" s="15" t="s">
        <v>139</v>
      </c>
      <c r="J2369" s="15" t="s">
        <v>158</v>
      </c>
      <c r="K2369" s="15" t="s">
        <v>4378</v>
      </c>
      <c r="L2369" s="15" t="n">
        <v>30</v>
      </c>
      <c r="N2369" s="15" t="n">
        <v>10</v>
      </c>
      <c r="O2369" s="15" t="n">
        <v>4</v>
      </c>
      <c r="P2369" s="15" t="n">
        <v>44</v>
      </c>
      <c r="Y2369" s="15" t="s">
        <v>142</v>
      </c>
      <c r="AB2369" s="15" t="s">
        <v>143</v>
      </c>
    </row>
    <row r="2370" customFormat="false" ht="15" hidden="false" customHeight="true" outlineLevel="0" collapsed="false">
      <c r="A2370" s="15" t="s">
        <v>4379</v>
      </c>
      <c r="B2370" s="15" t="s">
        <v>4380</v>
      </c>
      <c r="C2370" s="15" t="s">
        <v>217</v>
      </c>
      <c r="D2370" s="15" t="s">
        <v>235</v>
      </c>
      <c r="E2370" s="15" t="s">
        <v>136</v>
      </c>
      <c r="F2370" s="15" t="s">
        <v>137</v>
      </c>
      <c r="G2370" s="15" t="s">
        <v>308</v>
      </c>
      <c r="H2370" s="15" t="s">
        <v>136</v>
      </c>
      <c r="I2370" s="15" t="s">
        <v>139</v>
      </c>
      <c r="J2370" s="15" t="s">
        <v>150</v>
      </c>
      <c r="K2370" s="15" t="s">
        <v>4381</v>
      </c>
      <c r="L2370" s="15" t="n">
        <v>11</v>
      </c>
      <c r="P2370" s="15" t="n">
        <v>11</v>
      </c>
      <c r="Y2370" s="15" t="s">
        <v>142</v>
      </c>
      <c r="AB2370" s="15" t="s">
        <v>143</v>
      </c>
    </row>
    <row r="2371" customFormat="false" ht="15" hidden="false" customHeight="true" outlineLevel="0" collapsed="false">
      <c r="A2371" s="15" t="s">
        <v>4379</v>
      </c>
      <c r="B2371" s="15" t="s">
        <v>4380</v>
      </c>
      <c r="C2371" s="15" t="s">
        <v>217</v>
      </c>
      <c r="D2371" s="15" t="s">
        <v>235</v>
      </c>
      <c r="E2371" s="15" t="s">
        <v>136</v>
      </c>
      <c r="F2371" s="15" t="s">
        <v>137</v>
      </c>
      <c r="G2371" s="15" t="s">
        <v>308</v>
      </c>
      <c r="H2371" s="15" t="s">
        <v>136</v>
      </c>
      <c r="I2371" s="15" t="s">
        <v>139</v>
      </c>
      <c r="J2371" s="15" t="s">
        <v>169</v>
      </c>
      <c r="K2371" s="15" t="s">
        <v>4382</v>
      </c>
      <c r="L2371" s="15" t="n">
        <v>3</v>
      </c>
      <c r="P2371" s="15" t="n">
        <v>3</v>
      </c>
      <c r="Y2371" s="15" t="s">
        <v>142</v>
      </c>
      <c r="AB2371" s="15" t="s">
        <v>143</v>
      </c>
    </row>
    <row r="2372" customFormat="false" ht="15" hidden="false" customHeight="true" outlineLevel="0" collapsed="false">
      <c r="A2372" s="15" t="s">
        <v>4383</v>
      </c>
      <c r="B2372" s="15" t="s">
        <v>4384</v>
      </c>
      <c r="C2372" s="15" t="s">
        <v>217</v>
      </c>
      <c r="D2372" s="15" t="s">
        <v>218</v>
      </c>
      <c r="E2372" s="15" t="s">
        <v>136</v>
      </c>
      <c r="F2372" s="15" t="s">
        <v>137</v>
      </c>
      <c r="G2372" s="15" t="s">
        <v>583</v>
      </c>
      <c r="H2372" s="15" t="s">
        <v>136</v>
      </c>
      <c r="I2372" s="15" t="s">
        <v>139</v>
      </c>
      <c r="J2372" s="15" t="s">
        <v>140</v>
      </c>
      <c r="K2372" s="15" t="s">
        <v>4385</v>
      </c>
      <c r="L2372" s="15" t="n">
        <v>4</v>
      </c>
      <c r="M2372" s="15" t="n">
        <v>179</v>
      </c>
      <c r="N2372" s="15" t="n">
        <v>1</v>
      </c>
      <c r="P2372" s="15" t="n">
        <v>184</v>
      </c>
      <c r="Y2372" s="15" t="s">
        <v>142</v>
      </c>
      <c r="AB2372" s="15" t="s">
        <v>143</v>
      </c>
    </row>
    <row r="2373" customFormat="false" ht="15" hidden="false" customHeight="true" outlineLevel="0" collapsed="false">
      <c r="A2373" s="15" t="s">
        <v>4386</v>
      </c>
      <c r="B2373" s="15" t="s">
        <v>4387</v>
      </c>
      <c r="C2373" s="15" t="s">
        <v>217</v>
      </c>
      <c r="D2373" s="15" t="s">
        <v>218</v>
      </c>
      <c r="E2373" s="15" t="s">
        <v>136</v>
      </c>
      <c r="F2373" s="15" t="s">
        <v>137</v>
      </c>
      <c r="G2373" s="15" t="s">
        <v>504</v>
      </c>
      <c r="H2373" s="15" t="s">
        <v>136</v>
      </c>
      <c r="I2373" s="15" t="s">
        <v>139</v>
      </c>
      <c r="J2373" s="15" t="s">
        <v>140</v>
      </c>
      <c r="K2373" s="15" t="s">
        <v>4388</v>
      </c>
      <c r="L2373" s="15" t="n">
        <v>27</v>
      </c>
      <c r="M2373" s="15" t="n">
        <v>9</v>
      </c>
      <c r="N2373" s="15" t="n">
        <v>1</v>
      </c>
      <c r="O2373" s="15" t="n">
        <v>1</v>
      </c>
      <c r="P2373" s="15" t="n">
        <v>38</v>
      </c>
      <c r="Y2373" s="15" t="s">
        <v>142</v>
      </c>
      <c r="AB2373" s="15" t="s">
        <v>143</v>
      </c>
    </row>
    <row r="2374" customFormat="false" ht="15" hidden="false" customHeight="true" outlineLevel="0" collapsed="false">
      <c r="A2374" s="15" t="s">
        <v>4386</v>
      </c>
      <c r="B2374" s="15" t="s">
        <v>4387</v>
      </c>
      <c r="C2374" s="15" t="s">
        <v>217</v>
      </c>
      <c r="D2374" s="15" t="s">
        <v>218</v>
      </c>
      <c r="E2374" s="15" t="s">
        <v>136</v>
      </c>
      <c r="F2374" s="15" t="s">
        <v>137</v>
      </c>
      <c r="G2374" s="15" t="s">
        <v>504</v>
      </c>
      <c r="H2374" s="15" t="s">
        <v>136</v>
      </c>
      <c r="I2374" s="15" t="s">
        <v>139</v>
      </c>
      <c r="J2374" s="15" t="s">
        <v>150</v>
      </c>
      <c r="K2374" s="15" t="s">
        <v>4389</v>
      </c>
      <c r="L2374" s="15" t="n">
        <v>33</v>
      </c>
      <c r="N2374" s="15" t="n">
        <v>14</v>
      </c>
      <c r="P2374" s="15" t="n">
        <v>47</v>
      </c>
      <c r="Y2374" s="15" t="s">
        <v>142</v>
      </c>
      <c r="AB2374" s="15" t="s">
        <v>143</v>
      </c>
    </row>
    <row r="2375" customFormat="false" ht="15" hidden="false" customHeight="true" outlineLevel="0" collapsed="false">
      <c r="A2375" s="15" t="s">
        <v>4390</v>
      </c>
      <c r="B2375" s="15" t="s">
        <v>4391</v>
      </c>
      <c r="C2375" s="15" t="s">
        <v>148</v>
      </c>
      <c r="E2375" s="15" t="s">
        <v>136</v>
      </c>
      <c r="F2375" s="15" t="s">
        <v>137</v>
      </c>
      <c r="G2375" s="15" t="s">
        <v>974</v>
      </c>
      <c r="H2375" s="15" t="s">
        <v>136</v>
      </c>
      <c r="I2375" s="15" t="s">
        <v>139</v>
      </c>
      <c r="J2375" s="15" t="s">
        <v>150</v>
      </c>
      <c r="K2375" s="15" t="s">
        <v>4392</v>
      </c>
      <c r="L2375" s="15" t="n">
        <v>7</v>
      </c>
      <c r="P2375" s="15" t="n">
        <v>7</v>
      </c>
      <c r="Y2375" s="15" t="s">
        <v>142</v>
      </c>
      <c r="AB2375" s="15" t="s">
        <v>143</v>
      </c>
    </row>
    <row r="2376" customFormat="false" ht="15" hidden="false" customHeight="true" outlineLevel="0" collapsed="false">
      <c r="A2376" s="15" t="s">
        <v>4393</v>
      </c>
      <c r="B2376" s="15" t="s">
        <v>4394</v>
      </c>
      <c r="C2376" s="15" t="s">
        <v>217</v>
      </c>
      <c r="D2376" s="15" t="s">
        <v>235</v>
      </c>
      <c r="E2376" s="15" t="s">
        <v>136</v>
      </c>
      <c r="F2376" s="15" t="s">
        <v>137</v>
      </c>
      <c r="G2376" s="15" t="s">
        <v>1125</v>
      </c>
      <c r="H2376" s="15" t="s">
        <v>136</v>
      </c>
      <c r="I2376" s="15" t="s">
        <v>139</v>
      </c>
      <c r="J2376" s="15" t="s">
        <v>166</v>
      </c>
      <c r="K2376" s="15" t="s">
        <v>4395</v>
      </c>
      <c r="M2376" s="15" t="n">
        <v>74</v>
      </c>
      <c r="P2376" s="15" t="n">
        <v>74</v>
      </c>
      <c r="Y2376" s="15" t="s">
        <v>156</v>
      </c>
      <c r="AB2376" s="15" t="s">
        <v>143</v>
      </c>
    </row>
    <row r="2377" customFormat="false" ht="15" hidden="false" customHeight="true" outlineLevel="0" collapsed="false">
      <c r="A2377" s="15" t="s">
        <v>4396</v>
      </c>
      <c r="B2377" s="15" t="s">
        <v>4397</v>
      </c>
      <c r="C2377" s="15" t="s">
        <v>217</v>
      </c>
      <c r="D2377" s="15" t="s">
        <v>218</v>
      </c>
      <c r="E2377" s="15" t="s">
        <v>136</v>
      </c>
      <c r="F2377" s="15" t="s">
        <v>137</v>
      </c>
      <c r="G2377" s="15" t="s">
        <v>4398</v>
      </c>
      <c r="H2377" s="15" t="s">
        <v>136</v>
      </c>
      <c r="I2377" s="15" t="s">
        <v>139</v>
      </c>
      <c r="J2377" s="15" t="s">
        <v>140</v>
      </c>
      <c r="K2377" s="15" t="s">
        <v>4399</v>
      </c>
      <c r="N2377" s="15" t="n">
        <v>5</v>
      </c>
      <c r="P2377" s="15" t="n">
        <v>5</v>
      </c>
      <c r="Y2377" s="15" t="s">
        <v>142</v>
      </c>
      <c r="AB2377" s="15" t="s">
        <v>143</v>
      </c>
    </row>
    <row r="2378" customFormat="false" ht="15" hidden="false" customHeight="true" outlineLevel="0" collapsed="false">
      <c r="A2378" s="15" t="s">
        <v>4396</v>
      </c>
      <c r="B2378" s="15" t="s">
        <v>4397</v>
      </c>
      <c r="C2378" s="15" t="s">
        <v>217</v>
      </c>
      <c r="D2378" s="15" t="s">
        <v>218</v>
      </c>
      <c r="E2378" s="15" t="s">
        <v>136</v>
      </c>
      <c r="F2378" s="15" t="s">
        <v>137</v>
      </c>
      <c r="G2378" s="15" t="s">
        <v>4398</v>
      </c>
      <c r="H2378" s="15" t="s">
        <v>136</v>
      </c>
      <c r="I2378" s="15" t="s">
        <v>139</v>
      </c>
      <c r="J2378" s="15" t="s">
        <v>150</v>
      </c>
      <c r="K2378" s="15" t="s">
        <v>4400</v>
      </c>
      <c r="L2378" s="15" t="n">
        <v>182</v>
      </c>
      <c r="M2378" s="15" t="n">
        <v>84</v>
      </c>
      <c r="N2378" s="15" t="n">
        <v>15</v>
      </c>
      <c r="P2378" s="15" t="n">
        <v>281</v>
      </c>
      <c r="Y2378" s="15" t="s">
        <v>142</v>
      </c>
      <c r="AB2378" s="15" t="s">
        <v>143</v>
      </c>
    </row>
    <row r="2379" customFormat="false" ht="15" hidden="false" customHeight="true" outlineLevel="0" collapsed="false">
      <c r="A2379" s="15" t="s">
        <v>4396</v>
      </c>
      <c r="B2379" s="15" t="s">
        <v>4397</v>
      </c>
      <c r="C2379" s="15" t="s">
        <v>217</v>
      </c>
      <c r="D2379" s="15" t="s">
        <v>218</v>
      </c>
      <c r="E2379" s="15" t="s">
        <v>136</v>
      </c>
      <c r="F2379" s="15" t="s">
        <v>137</v>
      </c>
      <c r="G2379" s="15" t="s">
        <v>4398</v>
      </c>
      <c r="H2379" s="15" t="s">
        <v>136</v>
      </c>
      <c r="I2379" s="15" t="s">
        <v>139</v>
      </c>
      <c r="J2379" s="15" t="s">
        <v>158</v>
      </c>
      <c r="K2379" s="15" t="s">
        <v>4401</v>
      </c>
      <c r="L2379" s="15" t="n">
        <v>73</v>
      </c>
      <c r="M2379" s="15" t="n">
        <v>16</v>
      </c>
      <c r="N2379" s="15" t="n">
        <v>15</v>
      </c>
      <c r="P2379" s="15" t="n">
        <v>104</v>
      </c>
      <c r="Y2379" s="15" t="s">
        <v>142</v>
      </c>
      <c r="AB2379" s="15" t="s">
        <v>143</v>
      </c>
    </row>
    <row r="2380" customFormat="false" ht="15" hidden="false" customHeight="true" outlineLevel="0" collapsed="false">
      <c r="A2380" s="15" t="s">
        <v>4402</v>
      </c>
      <c r="B2380" s="15" t="s">
        <v>4403</v>
      </c>
      <c r="C2380" s="15" t="s">
        <v>134</v>
      </c>
      <c r="D2380" s="15" t="s">
        <v>135</v>
      </c>
      <c r="E2380" s="15" t="s">
        <v>136</v>
      </c>
      <c r="F2380" s="15" t="s">
        <v>137</v>
      </c>
      <c r="G2380" s="15" t="s">
        <v>206</v>
      </c>
      <c r="H2380" s="15" t="s">
        <v>136</v>
      </c>
      <c r="I2380" s="15" t="s">
        <v>243</v>
      </c>
      <c r="J2380" s="15" t="s">
        <v>144</v>
      </c>
      <c r="K2380" s="15" t="s">
        <v>4404</v>
      </c>
      <c r="L2380" s="15" t="n">
        <v>61</v>
      </c>
      <c r="M2380" s="15" t="n">
        <v>12</v>
      </c>
      <c r="N2380" s="15" t="n">
        <v>10</v>
      </c>
      <c r="P2380" s="15" t="n">
        <v>83</v>
      </c>
      <c r="Y2380" s="15" t="s">
        <v>142</v>
      </c>
      <c r="AB2380" s="15" t="s">
        <v>143</v>
      </c>
    </row>
    <row r="2381" customFormat="false" ht="15" hidden="false" customHeight="true" outlineLevel="0" collapsed="false">
      <c r="A2381" s="15" t="s">
        <v>4402</v>
      </c>
      <c r="B2381" s="15" t="s">
        <v>4403</v>
      </c>
      <c r="C2381" s="15" t="s">
        <v>134</v>
      </c>
      <c r="D2381" s="15" t="s">
        <v>135</v>
      </c>
      <c r="E2381" s="15" t="s">
        <v>136</v>
      </c>
      <c r="F2381" s="15" t="s">
        <v>137</v>
      </c>
      <c r="G2381" s="15" t="s">
        <v>206</v>
      </c>
      <c r="H2381" s="15" t="s">
        <v>136</v>
      </c>
      <c r="I2381" s="15" t="s">
        <v>243</v>
      </c>
      <c r="J2381" s="15" t="s">
        <v>150</v>
      </c>
      <c r="K2381" s="15" t="s">
        <v>4405</v>
      </c>
      <c r="L2381" s="15" t="n">
        <v>61</v>
      </c>
      <c r="M2381" s="15" t="n">
        <v>72</v>
      </c>
      <c r="N2381" s="15" t="n">
        <v>64</v>
      </c>
      <c r="O2381" s="15" t="n">
        <v>41</v>
      </c>
      <c r="P2381" s="15" t="n">
        <v>238</v>
      </c>
      <c r="Y2381" s="15" t="s">
        <v>142</v>
      </c>
      <c r="AB2381" s="15" t="s">
        <v>143</v>
      </c>
    </row>
    <row r="2382" customFormat="false" ht="15" hidden="false" customHeight="true" outlineLevel="0" collapsed="false">
      <c r="A2382" s="15" t="s">
        <v>4402</v>
      </c>
      <c r="B2382" s="15" t="s">
        <v>4403</v>
      </c>
      <c r="C2382" s="15" t="s">
        <v>134</v>
      </c>
      <c r="D2382" s="15" t="s">
        <v>135</v>
      </c>
      <c r="E2382" s="15" t="s">
        <v>136</v>
      </c>
      <c r="F2382" s="15" t="s">
        <v>137</v>
      </c>
      <c r="G2382" s="15" t="s">
        <v>206</v>
      </c>
      <c r="H2382" s="15" t="s">
        <v>136</v>
      </c>
      <c r="I2382" s="15" t="s">
        <v>243</v>
      </c>
      <c r="J2382" s="15" t="s">
        <v>158</v>
      </c>
      <c r="K2382" s="15" t="s">
        <v>4406</v>
      </c>
      <c r="L2382" s="15" t="n">
        <v>196</v>
      </c>
      <c r="M2382" s="15" t="n">
        <v>278</v>
      </c>
      <c r="N2382" s="15" t="n">
        <v>137</v>
      </c>
      <c r="O2382" s="15" t="n">
        <v>15</v>
      </c>
      <c r="P2382" s="15" t="n">
        <v>626</v>
      </c>
      <c r="Y2382" s="15" t="s">
        <v>142</v>
      </c>
      <c r="AB2382" s="15" t="s">
        <v>143</v>
      </c>
    </row>
    <row r="2383" customFormat="false" ht="15" hidden="false" customHeight="true" outlineLevel="0" collapsed="false">
      <c r="A2383" s="15" t="s">
        <v>4402</v>
      </c>
      <c r="B2383" s="15" t="s">
        <v>4403</v>
      </c>
      <c r="C2383" s="15" t="s">
        <v>134</v>
      </c>
      <c r="D2383" s="15" t="s">
        <v>135</v>
      </c>
      <c r="E2383" s="15" t="s">
        <v>136</v>
      </c>
      <c r="F2383" s="15" t="s">
        <v>137</v>
      </c>
      <c r="G2383" s="15" t="s">
        <v>206</v>
      </c>
      <c r="H2383" s="15" t="s">
        <v>136</v>
      </c>
      <c r="I2383" s="15" t="s">
        <v>243</v>
      </c>
      <c r="J2383" s="15" t="s">
        <v>169</v>
      </c>
      <c r="K2383" s="15" t="s">
        <v>4407</v>
      </c>
      <c r="L2383" s="15" t="n">
        <v>6</v>
      </c>
      <c r="P2383" s="15" t="n">
        <v>6</v>
      </c>
      <c r="Y2383" s="15" t="s">
        <v>142</v>
      </c>
      <c r="AB2383" s="15" t="s">
        <v>143</v>
      </c>
    </row>
    <row r="2384" customFormat="false" ht="15" hidden="false" customHeight="true" outlineLevel="0" collapsed="false">
      <c r="A2384" s="15" t="s">
        <v>4408</v>
      </c>
      <c r="B2384" s="15" t="s">
        <v>4409</v>
      </c>
      <c r="C2384" s="15" t="s">
        <v>217</v>
      </c>
      <c r="D2384" s="15" t="s">
        <v>274</v>
      </c>
      <c r="E2384" s="15" t="s">
        <v>136</v>
      </c>
      <c r="F2384" s="15" t="s">
        <v>137</v>
      </c>
      <c r="G2384" s="15" t="s">
        <v>219</v>
      </c>
      <c r="H2384" s="15" t="s">
        <v>136</v>
      </c>
      <c r="I2384" s="15" t="s">
        <v>243</v>
      </c>
      <c r="J2384" s="15" t="s">
        <v>140</v>
      </c>
      <c r="K2384" s="15" t="s">
        <v>4410</v>
      </c>
      <c r="M2384" s="15" t="n">
        <v>1</v>
      </c>
      <c r="P2384" s="15" t="n">
        <v>1</v>
      </c>
      <c r="Y2384" s="15" t="s">
        <v>142</v>
      </c>
      <c r="AB2384" s="15" t="s">
        <v>143</v>
      </c>
    </row>
    <row r="2385" customFormat="false" ht="15" hidden="false" customHeight="true" outlineLevel="0" collapsed="false">
      <c r="A2385" s="15" t="s">
        <v>4408</v>
      </c>
      <c r="B2385" s="15" t="s">
        <v>4409</v>
      </c>
      <c r="C2385" s="15" t="s">
        <v>217</v>
      </c>
      <c r="D2385" s="15" t="s">
        <v>274</v>
      </c>
      <c r="E2385" s="15" t="s">
        <v>136</v>
      </c>
      <c r="F2385" s="15" t="s">
        <v>137</v>
      </c>
      <c r="G2385" s="15" t="s">
        <v>219</v>
      </c>
      <c r="H2385" s="15" t="s">
        <v>136</v>
      </c>
      <c r="I2385" s="15" t="s">
        <v>243</v>
      </c>
      <c r="J2385" s="15" t="s">
        <v>150</v>
      </c>
      <c r="K2385" s="15" t="s">
        <v>4411</v>
      </c>
      <c r="L2385" s="15" t="n">
        <v>37</v>
      </c>
      <c r="M2385" s="15" t="n">
        <v>106</v>
      </c>
      <c r="N2385" s="15" t="n">
        <v>186</v>
      </c>
      <c r="O2385" s="15" t="n">
        <v>120</v>
      </c>
      <c r="P2385" s="15" t="n">
        <v>449</v>
      </c>
      <c r="Y2385" s="15" t="s">
        <v>142</v>
      </c>
      <c r="AB2385" s="15" t="s">
        <v>143</v>
      </c>
    </row>
    <row r="2386" customFormat="false" ht="15" hidden="false" customHeight="true" outlineLevel="0" collapsed="false">
      <c r="A2386" s="15" t="s">
        <v>4408</v>
      </c>
      <c r="B2386" s="15" t="s">
        <v>4409</v>
      </c>
      <c r="C2386" s="15" t="s">
        <v>217</v>
      </c>
      <c r="D2386" s="15" t="s">
        <v>274</v>
      </c>
      <c r="E2386" s="15" t="s">
        <v>136</v>
      </c>
      <c r="F2386" s="15" t="s">
        <v>137</v>
      </c>
      <c r="G2386" s="15" t="s">
        <v>219</v>
      </c>
      <c r="H2386" s="15" t="s">
        <v>136</v>
      </c>
      <c r="I2386" s="15" t="s">
        <v>243</v>
      </c>
      <c r="J2386" s="15" t="s">
        <v>158</v>
      </c>
      <c r="K2386" s="15" t="s">
        <v>4412</v>
      </c>
      <c r="L2386" s="15" t="n">
        <v>18</v>
      </c>
      <c r="M2386" s="15" t="n">
        <v>17</v>
      </c>
      <c r="N2386" s="15" t="n">
        <v>18</v>
      </c>
      <c r="P2386" s="15" t="n">
        <v>53</v>
      </c>
      <c r="Y2386" s="15" t="s">
        <v>142</v>
      </c>
      <c r="AB2386" s="15" t="s">
        <v>143</v>
      </c>
    </row>
    <row r="2387" customFormat="false" ht="15" hidden="false" customHeight="true" outlineLevel="0" collapsed="false">
      <c r="A2387" s="15" t="s">
        <v>4408</v>
      </c>
      <c r="B2387" s="15" t="s">
        <v>4409</v>
      </c>
      <c r="C2387" s="15" t="s">
        <v>217</v>
      </c>
      <c r="D2387" s="15" t="s">
        <v>274</v>
      </c>
      <c r="E2387" s="15" t="s">
        <v>136</v>
      </c>
      <c r="F2387" s="15" t="s">
        <v>137</v>
      </c>
      <c r="G2387" s="15" t="s">
        <v>219</v>
      </c>
      <c r="H2387" s="15" t="s">
        <v>136</v>
      </c>
      <c r="I2387" s="15" t="s">
        <v>243</v>
      </c>
      <c r="J2387" s="15" t="s">
        <v>169</v>
      </c>
      <c r="K2387" s="15" t="s">
        <v>4413</v>
      </c>
      <c r="N2387" s="15" t="n">
        <v>1</v>
      </c>
      <c r="O2387" s="15" t="n">
        <v>1</v>
      </c>
      <c r="P2387" s="15" t="n">
        <v>2</v>
      </c>
      <c r="Y2387" s="15" t="s">
        <v>142</v>
      </c>
      <c r="AB2387" s="15" t="s">
        <v>143</v>
      </c>
    </row>
    <row r="2388" customFormat="false" ht="15" hidden="false" customHeight="true" outlineLevel="0" collapsed="false">
      <c r="A2388" s="15" t="s">
        <v>4414</v>
      </c>
      <c r="B2388" s="15" t="s">
        <v>4415</v>
      </c>
      <c r="C2388" s="15" t="s">
        <v>217</v>
      </c>
      <c r="D2388" s="15" t="s">
        <v>218</v>
      </c>
      <c r="E2388" s="15" t="s">
        <v>136</v>
      </c>
      <c r="F2388" s="15" t="s">
        <v>137</v>
      </c>
      <c r="G2388" s="15" t="s">
        <v>299</v>
      </c>
      <c r="H2388" s="15" t="s">
        <v>136</v>
      </c>
      <c r="I2388" s="15" t="s">
        <v>139</v>
      </c>
      <c r="J2388" s="15" t="s">
        <v>140</v>
      </c>
      <c r="K2388" s="15" t="s">
        <v>4416</v>
      </c>
      <c r="M2388" s="15" t="n">
        <v>300</v>
      </c>
      <c r="N2388" s="15" t="n">
        <v>2393</v>
      </c>
      <c r="P2388" s="15" t="n">
        <v>2693</v>
      </c>
      <c r="Y2388" s="15" t="s">
        <v>156</v>
      </c>
      <c r="AB2388" s="15" t="s">
        <v>143</v>
      </c>
    </row>
    <row r="2389" customFormat="false" ht="15" hidden="false" customHeight="true" outlineLevel="0" collapsed="false">
      <c r="A2389" s="15" t="s">
        <v>4414</v>
      </c>
      <c r="B2389" s="15" t="s">
        <v>4415</v>
      </c>
      <c r="C2389" s="15" t="s">
        <v>217</v>
      </c>
      <c r="D2389" s="15" t="s">
        <v>218</v>
      </c>
      <c r="E2389" s="15" t="s">
        <v>136</v>
      </c>
      <c r="F2389" s="15" t="s">
        <v>137</v>
      </c>
      <c r="G2389" s="15" t="s">
        <v>299</v>
      </c>
      <c r="H2389" s="15" t="s">
        <v>136</v>
      </c>
      <c r="I2389" s="15" t="s">
        <v>139</v>
      </c>
      <c r="J2389" s="15" t="s">
        <v>144</v>
      </c>
      <c r="K2389" s="15" t="s">
        <v>4417</v>
      </c>
      <c r="M2389" s="15" t="n">
        <v>300</v>
      </c>
      <c r="N2389" s="15" t="n">
        <v>2156</v>
      </c>
      <c r="P2389" s="15" t="n">
        <v>2456</v>
      </c>
      <c r="Y2389" s="15" t="s">
        <v>156</v>
      </c>
      <c r="AB2389" s="15" t="s">
        <v>143</v>
      </c>
    </row>
    <row r="2390" customFormat="false" ht="15" hidden="false" customHeight="true" outlineLevel="0" collapsed="false">
      <c r="A2390" s="15" t="s">
        <v>4418</v>
      </c>
      <c r="B2390" s="15" t="s">
        <v>4419</v>
      </c>
      <c r="C2390" s="15" t="s">
        <v>217</v>
      </c>
      <c r="D2390" s="15" t="s">
        <v>235</v>
      </c>
      <c r="E2390" s="15" t="s">
        <v>136</v>
      </c>
      <c r="F2390" s="15" t="s">
        <v>137</v>
      </c>
      <c r="G2390" s="15" t="s">
        <v>3937</v>
      </c>
      <c r="H2390" s="15" t="s">
        <v>136</v>
      </c>
      <c r="I2390" s="15" t="s">
        <v>139</v>
      </c>
      <c r="J2390" s="15" t="s">
        <v>150</v>
      </c>
      <c r="K2390" s="15" t="s">
        <v>4420</v>
      </c>
      <c r="L2390" s="15" t="n">
        <v>33</v>
      </c>
      <c r="M2390" s="15" t="n">
        <v>10</v>
      </c>
      <c r="N2390" s="15" t="n">
        <v>15</v>
      </c>
      <c r="P2390" s="15" t="n">
        <v>58</v>
      </c>
      <c r="Y2390" s="15" t="s">
        <v>156</v>
      </c>
      <c r="AB2390" s="15" t="s">
        <v>143</v>
      </c>
    </row>
    <row r="2391" customFormat="false" ht="15" hidden="false" customHeight="true" outlineLevel="0" collapsed="false">
      <c r="A2391" s="15" t="s">
        <v>4418</v>
      </c>
      <c r="B2391" s="15" t="s">
        <v>4419</v>
      </c>
      <c r="C2391" s="15" t="s">
        <v>217</v>
      </c>
      <c r="D2391" s="15" t="s">
        <v>235</v>
      </c>
      <c r="E2391" s="15" t="s">
        <v>136</v>
      </c>
      <c r="F2391" s="15" t="s">
        <v>137</v>
      </c>
      <c r="G2391" s="15" t="s">
        <v>3937</v>
      </c>
      <c r="H2391" s="15" t="s">
        <v>136</v>
      </c>
      <c r="I2391" s="15" t="s">
        <v>139</v>
      </c>
      <c r="J2391" s="15" t="s">
        <v>158</v>
      </c>
      <c r="K2391" s="15" t="s">
        <v>4421</v>
      </c>
      <c r="L2391" s="15" t="n">
        <v>1</v>
      </c>
      <c r="M2391" s="15" t="n">
        <v>1</v>
      </c>
      <c r="P2391" s="15" t="n">
        <v>2</v>
      </c>
      <c r="Y2391" s="15" t="s">
        <v>156</v>
      </c>
      <c r="AB2391" s="15" t="s">
        <v>143</v>
      </c>
    </row>
    <row r="2392" customFormat="false" ht="15" hidden="false" customHeight="true" outlineLevel="0" collapsed="false">
      <c r="A2392" s="15" t="s">
        <v>4422</v>
      </c>
      <c r="B2392" s="15" t="s">
        <v>4423</v>
      </c>
      <c r="C2392" s="15" t="s">
        <v>217</v>
      </c>
      <c r="D2392" s="15" t="s">
        <v>235</v>
      </c>
      <c r="E2392" s="15" t="s">
        <v>136</v>
      </c>
      <c r="F2392" s="15" t="s">
        <v>137</v>
      </c>
      <c r="G2392" s="15" t="s">
        <v>4424</v>
      </c>
      <c r="H2392" s="15" t="s">
        <v>136</v>
      </c>
      <c r="I2392" s="15" t="s">
        <v>139</v>
      </c>
      <c r="J2392" s="15" t="s">
        <v>140</v>
      </c>
      <c r="K2392" s="15" t="s">
        <v>4425</v>
      </c>
      <c r="L2392" s="15" t="n">
        <v>4</v>
      </c>
      <c r="P2392" s="15" t="n">
        <v>4</v>
      </c>
      <c r="Y2392" s="15" t="s">
        <v>142</v>
      </c>
      <c r="AB2392" s="15" t="s">
        <v>143</v>
      </c>
    </row>
    <row r="2393" customFormat="false" ht="15" hidden="false" customHeight="true" outlineLevel="0" collapsed="false">
      <c r="A2393" s="15" t="s">
        <v>4422</v>
      </c>
      <c r="B2393" s="15" t="s">
        <v>4423</v>
      </c>
      <c r="C2393" s="15" t="s">
        <v>217</v>
      </c>
      <c r="D2393" s="15" t="s">
        <v>235</v>
      </c>
      <c r="E2393" s="15" t="s">
        <v>136</v>
      </c>
      <c r="F2393" s="15" t="s">
        <v>137</v>
      </c>
      <c r="G2393" s="15" t="s">
        <v>4424</v>
      </c>
      <c r="H2393" s="15" t="s">
        <v>136</v>
      </c>
      <c r="I2393" s="15" t="s">
        <v>139</v>
      </c>
      <c r="J2393" s="15" t="s">
        <v>144</v>
      </c>
      <c r="K2393" s="15" t="s">
        <v>4426</v>
      </c>
      <c r="N2393" s="15" t="n">
        <v>3</v>
      </c>
      <c r="P2393" s="15" t="n">
        <v>3</v>
      </c>
      <c r="Y2393" s="15" t="s">
        <v>142</v>
      </c>
      <c r="AB2393" s="15" t="s">
        <v>143</v>
      </c>
    </row>
    <row r="2394" customFormat="false" ht="15" hidden="false" customHeight="true" outlineLevel="0" collapsed="false">
      <c r="A2394" s="15" t="s">
        <v>4422</v>
      </c>
      <c r="B2394" s="15" t="s">
        <v>4423</v>
      </c>
      <c r="C2394" s="15" t="s">
        <v>217</v>
      </c>
      <c r="D2394" s="15" t="s">
        <v>235</v>
      </c>
      <c r="E2394" s="15" t="s">
        <v>136</v>
      </c>
      <c r="F2394" s="15" t="s">
        <v>137</v>
      </c>
      <c r="G2394" s="15" t="s">
        <v>4424</v>
      </c>
      <c r="H2394" s="15" t="s">
        <v>136</v>
      </c>
      <c r="I2394" s="15" t="s">
        <v>139</v>
      </c>
      <c r="J2394" s="15" t="s">
        <v>150</v>
      </c>
      <c r="K2394" s="15" t="s">
        <v>4427</v>
      </c>
      <c r="L2394" s="15" t="n">
        <v>8</v>
      </c>
      <c r="N2394" s="15" t="n">
        <v>31</v>
      </c>
      <c r="P2394" s="15" t="n">
        <v>39</v>
      </c>
      <c r="Y2394" s="15" t="s">
        <v>142</v>
      </c>
      <c r="AB2394" s="15" t="s">
        <v>143</v>
      </c>
    </row>
    <row r="2395" customFormat="false" ht="15" hidden="false" customHeight="true" outlineLevel="0" collapsed="false">
      <c r="A2395" s="15" t="s">
        <v>4422</v>
      </c>
      <c r="B2395" s="15" t="s">
        <v>4423</v>
      </c>
      <c r="C2395" s="15" t="s">
        <v>217</v>
      </c>
      <c r="D2395" s="15" t="s">
        <v>235</v>
      </c>
      <c r="E2395" s="15" t="s">
        <v>136</v>
      </c>
      <c r="F2395" s="15" t="s">
        <v>137</v>
      </c>
      <c r="G2395" s="15" t="s">
        <v>4424</v>
      </c>
      <c r="H2395" s="15" t="s">
        <v>136</v>
      </c>
      <c r="I2395" s="15" t="s">
        <v>139</v>
      </c>
      <c r="J2395" s="15" t="s">
        <v>158</v>
      </c>
      <c r="K2395" s="15" t="s">
        <v>4428</v>
      </c>
      <c r="M2395" s="15" t="n">
        <v>3</v>
      </c>
      <c r="P2395" s="15" t="n">
        <v>3</v>
      </c>
      <c r="Y2395" s="15" t="s">
        <v>142</v>
      </c>
      <c r="AB2395" s="15" t="s">
        <v>143</v>
      </c>
    </row>
    <row r="2396" customFormat="false" ht="15" hidden="false" customHeight="true" outlineLevel="0" collapsed="false">
      <c r="A2396" s="15" t="s">
        <v>4429</v>
      </c>
      <c r="B2396" s="15" t="s">
        <v>4430</v>
      </c>
      <c r="C2396" s="15" t="s">
        <v>148</v>
      </c>
      <c r="E2396" s="15" t="s">
        <v>136</v>
      </c>
      <c r="F2396" s="15" t="s">
        <v>137</v>
      </c>
      <c r="G2396" s="15" t="s">
        <v>473</v>
      </c>
      <c r="H2396" s="15" t="s">
        <v>136</v>
      </c>
      <c r="I2396" s="15" t="s">
        <v>139</v>
      </c>
      <c r="J2396" s="15" t="s">
        <v>140</v>
      </c>
      <c r="K2396" s="15" t="s">
        <v>4431</v>
      </c>
      <c r="L2396" s="15" t="n">
        <v>122</v>
      </c>
      <c r="P2396" s="15" t="n">
        <v>122</v>
      </c>
      <c r="Y2396" s="15" t="s">
        <v>142</v>
      </c>
      <c r="AB2396" s="15" t="s">
        <v>143</v>
      </c>
    </row>
    <row r="2397" customFormat="false" ht="15" hidden="false" customHeight="true" outlineLevel="0" collapsed="false">
      <c r="A2397" s="15" t="s">
        <v>4432</v>
      </c>
      <c r="B2397" s="15" t="s">
        <v>4433</v>
      </c>
      <c r="C2397" s="15" t="s">
        <v>217</v>
      </c>
      <c r="D2397" s="15" t="s">
        <v>235</v>
      </c>
      <c r="E2397" s="15" t="s">
        <v>136</v>
      </c>
      <c r="F2397" s="15" t="s">
        <v>137</v>
      </c>
      <c r="G2397" s="15" t="s">
        <v>1140</v>
      </c>
      <c r="H2397" s="15" t="s">
        <v>136</v>
      </c>
      <c r="I2397" s="15" t="s">
        <v>243</v>
      </c>
      <c r="J2397" s="15" t="s">
        <v>140</v>
      </c>
      <c r="K2397" s="15" t="s">
        <v>4434</v>
      </c>
      <c r="L2397" s="15" t="n">
        <v>2</v>
      </c>
      <c r="M2397" s="15" t="n">
        <v>27</v>
      </c>
      <c r="N2397" s="15" t="n">
        <v>25</v>
      </c>
      <c r="O2397" s="15" t="n">
        <v>10</v>
      </c>
      <c r="P2397" s="15" t="n">
        <v>64</v>
      </c>
      <c r="Y2397" s="15" t="s">
        <v>156</v>
      </c>
      <c r="AB2397" s="15" t="s">
        <v>143</v>
      </c>
    </row>
    <row r="2398" customFormat="false" ht="15" hidden="false" customHeight="true" outlineLevel="0" collapsed="false">
      <c r="A2398" s="15" t="s">
        <v>4432</v>
      </c>
      <c r="B2398" s="15" t="s">
        <v>4433</v>
      </c>
      <c r="C2398" s="15" t="s">
        <v>217</v>
      </c>
      <c r="D2398" s="15" t="s">
        <v>235</v>
      </c>
      <c r="E2398" s="15" t="s">
        <v>136</v>
      </c>
      <c r="F2398" s="15" t="s">
        <v>137</v>
      </c>
      <c r="G2398" s="15" t="s">
        <v>1140</v>
      </c>
      <c r="H2398" s="15" t="s">
        <v>136</v>
      </c>
      <c r="I2398" s="15" t="s">
        <v>243</v>
      </c>
      <c r="J2398" s="15" t="s">
        <v>144</v>
      </c>
      <c r="K2398" s="15" t="s">
        <v>4435</v>
      </c>
      <c r="L2398" s="15" t="n">
        <v>18</v>
      </c>
      <c r="M2398" s="15" t="n">
        <v>37</v>
      </c>
      <c r="P2398" s="15" t="n">
        <v>55</v>
      </c>
      <c r="Y2398" s="15" t="s">
        <v>156</v>
      </c>
      <c r="AB2398" s="15" t="s">
        <v>143</v>
      </c>
    </row>
    <row r="2399" customFormat="false" ht="15" hidden="false" customHeight="true" outlineLevel="0" collapsed="false">
      <c r="A2399" s="15" t="s">
        <v>4432</v>
      </c>
      <c r="B2399" s="15" t="s">
        <v>4433</v>
      </c>
      <c r="C2399" s="15" t="s">
        <v>217</v>
      </c>
      <c r="D2399" s="15" t="s">
        <v>235</v>
      </c>
      <c r="E2399" s="15" t="s">
        <v>136</v>
      </c>
      <c r="F2399" s="15" t="s">
        <v>137</v>
      </c>
      <c r="G2399" s="15" t="s">
        <v>1140</v>
      </c>
      <c r="H2399" s="15" t="s">
        <v>136</v>
      </c>
      <c r="I2399" s="15" t="s">
        <v>243</v>
      </c>
      <c r="J2399" s="15" t="s">
        <v>150</v>
      </c>
      <c r="K2399" s="15" t="s">
        <v>4436</v>
      </c>
      <c r="L2399" s="15" t="n">
        <v>6</v>
      </c>
      <c r="M2399" s="15" t="n">
        <v>5</v>
      </c>
      <c r="N2399" s="15" t="n">
        <v>17</v>
      </c>
      <c r="P2399" s="15" t="n">
        <v>28</v>
      </c>
      <c r="Y2399" s="15" t="s">
        <v>156</v>
      </c>
      <c r="AB2399" s="15" t="s">
        <v>143</v>
      </c>
    </row>
    <row r="2400" customFormat="false" ht="15" hidden="false" customHeight="true" outlineLevel="0" collapsed="false">
      <c r="A2400" s="15" t="s">
        <v>4432</v>
      </c>
      <c r="B2400" s="15" t="s">
        <v>4433</v>
      </c>
      <c r="C2400" s="15" t="s">
        <v>217</v>
      </c>
      <c r="D2400" s="15" t="s">
        <v>235</v>
      </c>
      <c r="E2400" s="15" t="s">
        <v>136</v>
      </c>
      <c r="F2400" s="15" t="s">
        <v>137</v>
      </c>
      <c r="G2400" s="15" t="s">
        <v>1140</v>
      </c>
      <c r="H2400" s="15" t="s">
        <v>136</v>
      </c>
      <c r="I2400" s="15" t="s">
        <v>243</v>
      </c>
      <c r="J2400" s="15" t="s">
        <v>158</v>
      </c>
      <c r="K2400" s="15" t="s">
        <v>4437</v>
      </c>
      <c r="L2400" s="15" t="n">
        <v>9</v>
      </c>
      <c r="M2400" s="15" t="n">
        <v>4</v>
      </c>
      <c r="N2400" s="15" t="n">
        <v>6</v>
      </c>
      <c r="O2400" s="15" t="n">
        <v>1</v>
      </c>
      <c r="P2400" s="15" t="n">
        <v>20</v>
      </c>
      <c r="Y2400" s="15" t="s">
        <v>156</v>
      </c>
      <c r="AB2400" s="15" t="s">
        <v>143</v>
      </c>
    </row>
    <row r="2401" customFormat="false" ht="15" hidden="false" customHeight="true" outlineLevel="0" collapsed="false">
      <c r="A2401" s="15" t="s">
        <v>4438</v>
      </c>
      <c r="B2401" s="15" t="s">
        <v>4439</v>
      </c>
      <c r="C2401" s="15" t="s">
        <v>134</v>
      </c>
      <c r="D2401" s="15" t="s">
        <v>135</v>
      </c>
      <c r="E2401" s="15" t="s">
        <v>788</v>
      </c>
      <c r="F2401" s="15" t="s">
        <v>137</v>
      </c>
      <c r="G2401" s="15" t="s">
        <v>788</v>
      </c>
      <c r="H2401" s="15" t="s">
        <v>136</v>
      </c>
      <c r="I2401" s="15" t="s">
        <v>139</v>
      </c>
      <c r="J2401" s="15" t="s">
        <v>140</v>
      </c>
      <c r="K2401" s="15" t="s">
        <v>4440</v>
      </c>
      <c r="O2401" s="15" t="n">
        <v>20</v>
      </c>
      <c r="P2401" s="15" t="n">
        <v>20</v>
      </c>
      <c r="Y2401" s="15" t="s">
        <v>142</v>
      </c>
      <c r="AB2401" s="15" t="s">
        <v>143</v>
      </c>
    </row>
    <row r="2402" customFormat="false" ht="15" hidden="false" customHeight="true" outlineLevel="0" collapsed="false">
      <c r="A2402" s="15" t="s">
        <v>4438</v>
      </c>
      <c r="B2402" s="15" t="s">
        <v>4439</v>
      </c>
      <c r="C2402" s="15" t="s">
        <v>134</v>
      </c>
      <c r="D2402" s="15" t="s">
        <v>135</v>
      </c>
      <c r="E2402" s="15" t="s">
        <v>788</v>
      </c>
      <c r="F2402" s="15" t="s">
        <v>137</v>
      </c>
      <c r="G2402" s="15" t="s">
        <v>788</v>
      </c>
      <c r="H2402" s="15" t="s">
        <v>136</v>
      </c>
      <c r="I2402" s="15" t="s">
        <v>139</v>
      </c>
      <c r="J2402" s="15" t="s">
        <v>144</v>
      </c>
      <c r="K2402" s="15" t="s">
        <v>4441</v>
      </c>
      <c r="O2402" s="15" t="n">
        <v>11</v>
      </c>
      <c r="P2402" s="15" t="n">
        <v>11</v>
      </c>
      <c r="Y2402" s="15" t="s">
        <v>142</v>
      </c>
      <c r="AB2402" s="15" t="s">
        <v>143</v>
      </c>
    </row>
    <row r="2403" customFormat="false" ht="15" hidden="false" customHeight="true" outlineLevel="0" collapsed="false">
      <c r="A2403" s="15" t="s">
        <v>4438</v>
      </c>
      <c r="B2403" s="15" t="s">
        <v>4439</v>
      </c>
      <c r="C2403" s="15" t="s">
        <v>134</v>
      </c>
      <c r="D2403" s="15" t="s">
        <v>135</v>
      </c>
      <c r="E2403" s="15" t="s">
        <v>788</v>
      </c>
      <c r="F2403" s="15" t="s">
        <v>137</v>
      </c>
      <c r="G2403" s="15" t="s">
        <v>788</v>
      </c>
      <c r="H2403" s="15" t="s">
        <v>136</v>
      </c>
      <c r="I2403" s="15" t="s">
        <v>139</v>
      </c>
      <c r="J2403" s="15" t="s">
        <v>150</v>
      </c>
      <c r="K2403" s="15" t="s">
        <v>4442</v>
      </c>
      <c r="O2403" s="15" t="n">
        <v>30</v>
      </c>
      <c r="P2403" s="15" t="n">
        <v>30</v>
      </c>
      <c r="Y2403" s="15" t="s">
        <v>142</v>
      </c>
      <c r="AB2403" s="15" t="s">
        <v>143</v>
      </c>
    </row>
    <row r="2404" customFormat="false" ht="15" hidden="false" customHeight="true" outlineLevel="0" collapsed="false">
      <c r="A2404" s="15" t="s">
        <v>4443</v>
      </c>
      <c r="B2404" s="15" t="s">
        <v>4444</v>
      </c>
      <c r="C2404" s="15" t="s">
        <v>217</v>
      </c>
      <c r="D2404" s="15" t="s">
        <v>235</v>
      </c>
      <c r="E2404" s="15" t="s">
        <v>136</v>
      </c>
      <c r="F2404" s="15" t="s">
        <v>137</v>
      </c>
      <c r="G2404" s="15" t="s">
        <v>4445</v>
      </c>
      <c r="H2404" s="15" t="s">
        <v>136</v>
      </c>
      <c r="I2404" s="15" t="s">
        <v>243</v>
      </c>
      <c r="J2404" s="15" t="s">
        <v>140</v>
      </c>
      <c r="K2404" s="15" t="s">
        <v>4446</v>
      </c>
      <c r="M2404" s="15" t="n">
        <v>1</v>
      </c>
      <c r="N2404" s="15" t="n">
        <v>1</v>
      </c>
      <c r="P2404" s="15" t="n">
        <v>2</v>
      </c>
      <c r="Y2404" s="15" t="s">
        <v>142</v>
      </c>
      <c r="AB2404" s="15" t="s">
        <v>143</v>
      </c>
    </row>
    <row r="2405" customFormat="false" ht="15" hidden="false" customHeight="true" outlineLevel="0" collapsed="false">
      <c r="A2405" s="15" t="s">
        <v>4443</v>
      </c>
      <c r="B2405" s="15" t="s">
        <v>4444</v>
      </c>
      <c r="C2405" s="15" t="s">
        <v>217</v>
      </c>
      <c r="D2405" s="15" t="s">
        <v>235</v>
      </c>
      <c r="E2405" s="15" t="s">
        <v>136</v>
      </c>
      <c r="F2405" s="15" t="s">
        <v>137</v>
      </c>
      <c r="G2405" s="15" t="s">
        <v>4445</v>
      </c>
      <c r="H2405" s="15" t="s">
        <v>136</v>
      </c>
      <c r="I2405" s="15" t="s">
        <v>243</v>
      </c>
      <c r="J2405" s="15" t="s">
        <v>144</v>
      </c>
      <c r="K2405" s="15" t="s">
        <v>4447</v>
      </c>
      <c r="O2405" s="15" t="n">
        <v>1</v>
      </c>
      <c r="P2405" s="15" t="n">
        <v>1</v>
      </c>
      <c r="Y2405" s="15" t="s">
        <v>142</v>
      </c>
      <c r="AB2405" s="15" t="s">
        <v>143</v>
      </c>
    </row>
    <row r="2406" customFormat="false" ht="15" hidden="false" customHeight="true" outlineLevel="0" collapsed="false">
      <c r="A2406" s="15" t="s">
        <v>4443</v>
      </c>
      <c r="B2406" s="15" t="s">
        <v>4444</v>
      </c>
      <c r="C2406" s="15" t="s">
        <v>217</v>
      </c>
      <c r="D2406" s="15" t="s">
        <v>235</v>
      </c>
      <c r="E2406" s="15" t="s">
        <v>136</v>
      </c>
      <c r="F2406" s="15" t="s">
        <v>137</v>
      </c>
      <c r="G2406" s="15" t="s">
        <v>4445</v>
      </c>
      <c r="H2406" s="15" t="s">
        <v>136</v>
      </c>
      <c r="I2406" s="15" t="s">
        <v>243</v>
      </c>
      <c r="J2406" s="15" t="s">
        <v>150</v>
      </c>
      <c r="K2406" s="15" t="s">
        <v>4448</v>
      </c>
      <c r="L2406" s="15" t="n">
        <v>60</v>
      </c>
      <c r="M2406" s="15" t="n">
        <v>135</v>
      </c>
      <c r="N2406" s="15" t="n">
        <v>81</v>
      </c>
      <c r="O2406" s="15" t="n">
        <v>3</v>
      </c>
      <c r="P2406" s="15" t="n">
        <v>279</v>
      </c>
      <c r="Y2406" s="15" t="s">
        <v>142</v>
      </c>
      <c r="AB2406" s="15" t="s">
        <v>143</v>
      </c>
    </row>
    <row r="2407" customFormat="false" ht="15" hidden="false" customHeight="true" outlineLevel="0" collapsed="false">
      <c r="A2407" s="15" t="s">
        <v>4443</v>
      </c>
      <c r="B2407" s="15" t="s">
        <v>4444</v>
      </c>
      <c r="C2407" s="15" t="s">
        <v>217</v>
      </c>
      <c r="D2407" s="15" t="s">
        <v>235</v>
      </c>
      <c r="E2407" s="15" t="s">
        <v>136</v>
      </c>
      <c r="F2407" s="15" t="s">
        <v>137</v>
      </c>
      <c r="G2407" s="15" t="s">
        <v>4445</v>
      </c>
      <c r="H2407" s="15" t="s">
        <v>136</v>
      </c>
      <c r="I2407" s="15" t="s">
        <v>243</v>
      </c>
      <c r="J2407" s="15" t="s">
        <v>166</v>
      </c>
      <c r="K2407" s="15" t="s">
        <v>4449</v>
      </c>
      <c r="M2407" s="15" t="n">
        <v>48</v>
      </c>
      <c r="P2407" s="15" t="n">
        <v>48</v>
      </c>
      <c r="Y2407" s="15" t="s">
        <v>142</v>
      </c>
      <c r="AB2407" s="15" t="s">
        <v>143</v>
      </c>
    </row>
    <row r="2408" customFormat="false" ht="15" hidden="false" customHeight="true" outlineLevel="0" collapsed="false">
      <c r="A2408" s="15" t="s">
        <v>4443</v>
      </c>
      <c r="B2408" s="15" t="s">
        <v>4444</v>
      </c>
      <c r="C2408" s="15" t="s">
        <v>217</v>
      </c>
      <c r="D2408" s="15" t="s">
        <v>235</v>
      </c>
      <c r="E2408" s="15" t="s">
        <v>136</v>
      </c>
      <c r="F2408" s="15" t="s">
        <v>137</v>
      </c>
      <c r="G2408" s="15" t="s">
        <v>4445</v>
      </c>
      <c r="H2408" s="15" t="s">
        <v>136</v>
      </c>
      <c r="I2408" s="15" t="s">
        <v>243</v>
      </c>
      <c r="J2408" s="15" t="s">
        <v>158</v>
      </c>
      <c r="K2408" s="15" t="s">
        <v>4450</v>
      </c>
      <c r="M2408" s="15" t="n">
        <v>4</v>
      </c>
      <c r="N2408" s="15" t="n">
        <v>8</v>
      </c>
      <c r="P2408" s="15" t="n">
        <v>12</v>
      </c>
      <c r="Y2408" s="15" t="s">
        <v>142</v>
      </c>
      <c r="AB2408" s="15" t="s">
        <v>143</v>
      </c>
    </row>
    <row r="2409" customFormat="false" ht="15" hidden="false" customHeight="true" outlineLevel="0" collapsed="false">
      <c r="A2409" s="15" t="s">
        <v>4451</v>
      </c>
      <c r="B2409" s="15" t="s">
        <v>4452</v>
      </c>
      <c r="C2409" s="15" t="s">
        <v>134</v>
      </c>
      <c r="D2409" s="15" t="s">
        <v>541</v>
      </c>
      <c r="E2409" s="15" t="s">
        <v>136</v>
      </c>
      <c r="F2409" s="15" t="s">
        <v>137</v>
      </c>
      <c r="G2409" s="15" t="s">
        <v>236</v>
      </c>
      <c r="H2409" s="15" t="s">
        <v>136</v>
      </c>
      <c r="I2409" s="15" t="s">
        <v>243</v>
      </c>
      <c r="J2409" s="15" t="s">
        <v>140</v>
      </c>
      <c r="K2409" s="15" t="s">
        <v>4453</v>
      </c>
      <c r="L2409" s="15" t="n">
        <v>62</v>
      </c>
      <c r="M2409" s="15" t="n">
        <v>109</v>
      </c>
      <c r="N2409" s="15" t="n">
        <v>29</v>
      </c>
      <c r="O2409" s="15" t="n">
        <v>14</v>
      </c>
      <c r="P2409" s="15" t="n">
        <v>214</v>
      </c>
      <c r="Y2409" s="15" t="s">
        <v>142</v>
      </c>
      <c r="AB2409" s="15" t="s">
        <v>143</v>
      </c>
    </row>
    <row r="2410" customFormat="false" ht="15" hidden="false" customHeight="true" outlineLevel="0" collapsed="false">
      <c r="A2410" s="15" t="s">
        <v>4451</v>
      </c>
      <c r="B2410" s="15" t="s">
        <v>4452</v>
      </c>
      <c r="C2410" s="15" t="s">
        <v>134</v>
      </c>
      <c r="D2410" s="15" t="s">
        <v>541</v>
      </c>
      <c r="E2410" s="15" t="s">
        <v>136</v>
      </c>
      <c r="F2410" s="15" t="s">
        <v>137</v>
      </c>
      <c r="G2410" s="15" t="s">
        <v>236</v>
      </c>
      <c r="H2410" s="15" t="s">
        <v>136</v>
      </c>
      <c r="I2410" s="15" t="s">
        <v>243</v>
      </c>
      <c r="J2410" s="15" t="s">
        <v>150</v>
      </c>
      <c r="K2410" s="15" t="s">
        <v>4454</v>
      </c>
      <c r="L2410" s="15" t="n">
        <v>295</v>
      </c>
      <c r="M2410" s="15" t="n">
        <v>563</v>
      </c>
      <c r="N2410" s="15" t="n">
        <v>151</v>
      </c>
      <c r="O2410" s="15" t="n">
        <v>137</v>
      </c>
      <c r="P2410" s="15" t="n">
        <v>1146</v>
      </c>
      <c r="Y2410" s="15" t="s">
        <v>142</v>
      </c>
      <c r="AB2410" s="15" t="s">
        <v>143</v>
      </c>
    </row>
    <row r="2411" customFormat="false" ht="15" hidden="false" customHeight="true" outlineLevel="0" collapsed="false">
      <c r="A2411" s="15" t="s">
        <v>4451</v>
      </c>
      <c r="B2411" s="15" t="s">
        <v>4452</v>
      </c>
      <c r="C2411" s="15" t="s">
        <v>134</v>
      </c>
      <c r="D2411" s="15" t="s">
        <v>541</v>
      </c>
      <c r="E2411" s="15" t="s">
        <v>136</v>
      </c>
      <c r="F2411" s="15" t="s">
        <v>137</v>
      </c>
      <c r="G2411" s="15" t="s">
        <v>236</v>
      </c>
      <c r="H2411" s="15" t="s">
        <v>136</v>
      </c>
      <c r="I2411" s="15" t="s">
        <v>243</v>
      </c>
      <c r="J2411" s="15" t="s">
        <v>166</v>
      </c>
      <c r="K2411" s="15" t="s">
        <v>4455</v>
      </c>
      <c r="M2411" s="15" t="n">
        <v>5</v>
      </c>
      <c r="P2411" s="15" t="n">
        <v>5</v>
      </c>
      <c r="Y2411" s="15" t="s">
        <v>142</v>
      </c>
      <c r="AB2411" s="15" t="s">
        <v>143</v>
      </c>
    </row>
    <row r="2412" customFormat="false" ht="15" hidden="false" customHeight="true" outlineLevel="0" collapsed="false">
      <c r="A2412" s="15" t="s">
        <v>4451</v>
      </c>
      <c r="B2412" s="15" t="s">
        <v>4452</v>
      </c>
      <c r="C2412" s="15" t="s">
        <v>134</v>
      </c>
      <c r="D2412" s="15" t="s">
        <v>541</v>
      </c>
      <c r="E2412" s="15" t="s">
        <v>136</v>
      </c>
      <c r="F2412" s="15" t="s">
        <v>137</v>
      </c>
      <c r="G2412" s="15" t="s">
        <v>236</v>
      </c>
      <c r="H2412" s="15" t="s">
        <v>136</v>
      </c>
      <c r="I2412" s="15" t="s">
        <v>243</v>
      </c>
      <c r="J2412" s="15" t="s">
        <v>158</v>
      </c>
      <c r="K2412" s="15" t="s">
        <v>4456</v>
      </c>
      <c r="L2412" s="15" t="n">
        <v>39</v>
      </c>
      <c r="M2412" s="15" t="n">
        <v>8</v>
      </c>
      <c r="N2412" s="15" t="n">
        <v>38</v>
      </c>
      <c r="O2412" s="15" t="n">
        <v>15</v>
      </c>
      <c r="P2412" s="15" t="n">
        <v>100</v>
      </c>
      <c r="Y2412" s="15" t="s">
        <v>142</v>
      </c>
      <c r="AB2412" s="15" t="s">
        <v>143</v>
      </c>
    </row>
    <row r="2413" customFormat="false" ht="15" hidden="false" customHeight="true" outlineLevel="0" collapsed="false">
      <c r="A2413" s="15" t="s">
        <v>4451</v>
      </c>
      <c r="B2413" s="15" t="s">
        <v>4452</v>
      </c>
      <c r="C2413" s="15" t="s">
        <v>134</v>
      </c>
      <c r="D2413" s="15" t="s">
        <v>541</v>
      </c>
      <c r="E2413" s="15" t="s">
        <v>136</v>
      </c>
      <c r="F2413" s="15" t="s">
        <v>137</v>
      </c>
      <c r="G2413" s="15" t="s">
        <v>236</v>
      </c>
      <c r="H2413" s="15" t="s">
        <v>136</v>
      </c>
      <c r="I2413" s="15" t="s">
        <v>243</v>
      </c>
      <c r="J2413" s="15" t="s">
        <v>169</v>
      </c>
      <c r="K2413" s="15" t="s">
        <v>4457</v>
      </c>
      <c r="L2413" s="15" t="n">
        <v>3</v>
      </c>
      <c r="N2413" s="15" t="n">
        <v>1</v>
      </c>
      <c r="P2413" s="15" t="n">
        <v>4</v>
      </c>
      <c r="Y2413" s="15" t="s">
        <v>142</v>
      </c>
      <c r="AB2413" s="15" t="s">
        <v>143</v>
      </c>
    </row>
    <row r="2414" customFormat="false" ht="15" hidden="false" customHeight="true" outlineLevel="0" collapsed="false">
      <c r="A2414" s="15" t="s">
        <v>4458</v>
      </c>
      <c r="B2414" s="15" t="s">
        <v>4459</v>
      </c>
      <c r="C2414" s="15" t="s">
        <v>217</v>
      </c>
      <c r="D2414" s="15" t="s">
        <v>235</v>
      </c>
      <c r="E2414" s="15" t="s">
        <v>136</v>
      </c>
      <c r="F2414" s="15" t="s">
        <v>137</v>
      </c>
      <c r="G2414" s="15" t="s">
        <v>219</v>
      </c>
      <c r="H2414" s="15" t="s">
        <v>136</v>
      </c>
      <c r="I2414" s="15" t="s">
        <v>139</v>
      </c>
      <c r="J2414" s="15" t="s">
        <v>150</v>
      </c>
      <c r="K2414" s="15" t="s">
        <v>4460</v>
      </c>
      <c r="N2414" s="15" t="n">
        <v>90</v>
      </c>
      <c r="P2414" s="15" t="n">
        <v>90</v>
      </c>
      <c r="Y2414" s="15" t="s">
        <v>142</v>
      </c>
      <c r="AB2414" s="15" t="s">
        <v>143</v>
      </c>
    </row>
    <row r="2415" customFormat="false" ht="15" hidden="false" customHeight="true" outlineLevel="0" collapsed="false">
      <c r="A2415" s="15" t="s">
        <v>4461</v>
      </c>
      <c r="B2415" s="15" t="s">
        <v>4462</v>
      </c>
      <c r="C2415" s="15" t="s">
        <v>134</v>
      </c>
      <c r="D2415" s="15" t="s">
        <v>541</v>
      </c>
      <c r="E2415" s="15" t="s">
        <v>136</v>
      </c>
      <c r="F2415" s="15" t="s">
        <v>137</v>
      </c>
      <c r="G2415" s="15" t="s">
        <v>1696</v>
      </c>
      <c r="H2415" s="15" t="s">
        <v>136</v>
      </c>
      <c r="I2415" s="15" t="s">
        <v>139</v>
      </c>
      <c r="J2415" s="15" t="s">
        <v>150</v>
      </c>
      <c r="K2415" s="15" t="s">
        <v>4463</v>
      </c>
      <c r="O2415" s="15" t="n">
        <v>177</v>
      </c>
      <c r="P2415" s="15" t="n">
        <v>177</v>
      </c>
      <c r="Y2415" s="15" t="s">
        <v>142</v>
      </c>
      <c r="AB2415" s="15" t="s">
        <v>143</v>
      </c>
    </row>
    <row r="2416" customFormat="false" ht="15" hidden="false" customHeight="true" outlineLevel="0" collapsed="false">
      <c r="A2416" s="15" t="s">
        <v>4464</v>
      </c>
      <c r="B2416" s="15" t="s">
        <v>4465</v>
      </c>
      <c r="C2416" s="15" t="s">
        <v>217</v>
      </c>
      <c r="D2416" s="15" t="s">
        <v>235</v>
      </c>
      <c r="E2416" s="15" t="s">
        <v>136</v>
      </c>
      <c r="F2416" s="15" t="s">
        <v>137</v>
      </c>
      <c r="G2416" s="15" t="s">
        <v>202</v>
      </c>
      <c r="H2416" s="15" t="s">
        <v>136</v>
      </c>
      <c r="I2416" s="15" t="s">
        <v>139</v>
      </c>
      <c r="J2416" s="15" t="s">
        <v>150</v>
      </c>
      <c r="K2416" s="15" t="s">
        <v>4466</v>
      </c>
      <c r="L2416" s="15" t="n">
        <v>8</v>
      </c>
      <c r="M2416" s="15" t="n">
        <v>6</v>
      </c>
      <c r="P2416" s="15" t="n">
        <v>14</v>
      </c>
      <c r="Y2416" s="15" t="s">
        <v>142</v>
      </c>
      <c r="AB2416" s="15" t="s">
        <v>143</v>
      </c>
    </row>
    <row r="2417" customFormat="false" ht="15" hidden="false" customHeight="true" outlineLevel="0" collapsed="false">
      <c r="A2417" s="15" t="s">
        <v>4464</v>
      </c>
      <c r="B2417" s="15" t="s">
        <v>4465</v>
      </c>
      <c r="C2417" s="15" t="s">
        <v>217</v>
      </c>
      <c r="D2417" s="15" t="s">
        <v>235</v>
      </c>
      <c r="E2417" s="15" t="s">
        <v>136</v>
      </c>
      <c r="F2417" s="15" t="s">
        <v>137</v>
      </c>
      <c r="G2417" s="15" t="s">
        <v>202</v>
      </c>
      <c r="H2417" s="15" t="s">
        <v>136</v>
      </c>
      <c r="I2417" s="15" t="s">
        <v>139</v>
      </c>
      <c r="J2417" s="15" t="s">
        <v>158</v>
      </c>
      <c r="K2417" s="15" t="s">
        <v>4467</v>
      </c>
      <c r="L2417" s="15" t="n">
        <v>4</v>
      </c>
      <c r="M2417" s="15" t="n">
        <v>5</v>
      </c>
      <c r="P2417" s="15" t="n">
        <v>9</v>
      </c>
      <c r="Y2417" s="15" t="s">
        <v>142</v>
      </c>
      <c r="AB2417" s="15" t="s">
        <v>143</v>
      </c>
    </row>
    <row r="2418" customFormat="false" ht="15" hidden="false" customHeight="true" outlineLevel="0" collapsed="false">
      <c r="A2418" s="15" t="s">
        <v>4468</v>
      </c>
      <c r="B2418" s="15" t="s">
        <v>4469</v>
      </c>
      <c r="C2418" s="15" t="s">
        <v>217</v>
      </c>
      <c r="D2418" s="15" t="s">
        <v>235</v>
      </c>
      <c r="E2418" s="15" t="s">
        <v>136</v>
      </c>
      <c r="F2418" s="15" t="s">
        <v>137</v>
      </c>
      <c r="G2418" s="15" t="s">
        <v>219</v>
      </c>
      <c r="H2418" s="15" t="s">
        <v>136</v>
      </c>
      <c r="I2418" s="15" t="s">
        <v>139</v>
      </c>
      <c r="J2418" s="15" t="s">
        <v>150</v>
      </c>
      <c r="K2418" s="15" t="s">
        <v>4470</v>
      </c>
      <c r="O2418" s="15" t="n">
        <v>75</v>
      </c>
      <c r="P2418" s="15" t="n">
        <v>75</v>
      </c>
      <c r="Y2418" s="15" t="s">
        <v>142</v>
      </c>
      <c r="AB2418" s="15" t="s">
        <v>143</v>
      </c>
    </row>
    <row r="2419" customFormat="false" ht="15" hidden="false" customHeight="true" outlineLevel="0" collapsed="false">
      <c r="A2419" s="15" t="s">
        <v>4468</v>
      </c>
      <c r="B2419" s="15" t="s">
        <v>4469</v>
      </c>
      <c r="C2419" s="15" t="s">
        <v>217</v>
      </c>
      <c r="D2419" s="15" t="s">
        <v>235</v>
      </c>
      <c r="E2419" s="15" t="s">
        <v>136</v>
      </c>
      <c r="F2419" s="15" t="s">
        <v>137</v>
      </c>
      <c r="G2419" s="15" t="s">
        <v>219</v>
      </c>
      <c r="H2419" s="15" t="s">
        <v>136</v>
      </c>
      <c r="I2419" s="15" t="s">
        <v>139</v>
      </c>
      <c r="J2419" s="15" t="s">
        <v>158</v>
      </c>
      <c r="K2419" s="15" t="s">
        <v>4471</v>
      </c>
      <c r="O2419" s="15" t="n">
        <v>1</v>
      </c>
      <c r="P2419" s="15" t="n">
        <v>1</v>
      </c>
      <c r="Y2419" s="15" t="s">
        <v>142</v>
      </c>
      <c r="AB2419" s="15" t="s">
        <v>143</v>
      </c>
    </row>
    <row r="2420" customFormat="false" ht="15" hidden="false" customHeight="true" outlineLevel="0" collapsed="false">
      <c r="A2420" s="15" t="s">
        <v>4468</v>
      </c>
      <c r="B2420" s="15" t="s">
        <v>4469</v>
      </c>
      <c r="C2420" s="15" t="s">
        <v>217</v>
      </c>
      <c r="D2420" s="15" t="s">
        <v>235</v>
      </c>
      <c r="E2420" s="15" t="s">
        <v>136</v>
      </c>
      <c r="F2420" s="15" t="s">
        <v>137</v>
      </c>
      <c r="G2420" s="15" t="s">
        <v>219</v>
      </c>
      <c r="H2420" s="15" t="s">
        <v>136</v>
      </c>
      <c r="I2420" s="15" t="s">
        <v>139</v>
      </c>
      <c r="J2420" s="15" t="s">
        <v>169</v>
      </c>
      <c r="K2420" s="15" t="s">
        <v>4472</v>
      </c>
      <c r="O2420" s="15" t="n">
        <v>2</v>
      </c>
      <c r="P2420" s="15" t="n">
        <v>2</v>
      </c>
      <c r="Y2420" s="15" t="s">
        <v>142</v>
      </c>
      <c r="AB2420" s="15" t="s">
        <v>143</v>
      </c>
    </row>
    <row r="2421" customFormat="false" ht="15" hidden="false" customHeight="true" outlineLevel="0" collapsed="false">
      <c r="A2421" s="15" t="s">
        <v>4473</v>
      </c>
      <c r="B2421" s="15" t="s">
        <v>4474</v>
      </c>
      <c r="C2421" s="15" t="s">
        <v>148</v>
      </c>
      <c r="E2421" s="15" t="s">
        <v>136</v>
      </c>
      <c r="F2421" s="15" t="s">
        <v>137</v>
      </c>
      <c r="G2421" s="15" t="s">
        <v>149</v>
      </c>
      <c r="H2421" s="15" t="s">
        <v>136</v>
      </c>
      <c r="I2421" s="15" t="s">
        <v>139</v>
      </c>
      <c r="J2421" s="15" t="s">
        <v>150</v>
      </c>
      <c r="K2421" s="15" t="s">
        <v>4475</v>
      </c>
      <c r="L2421" s="15" t="n">
        <v>44</v>
      </c>
      <c r="P2421" s="15" t="n">
        <v>44</v>
      </c>
      <c r="Y2421" s="15" t="s">
        <v>142</v>
      </c>
      <c r="AB2421" s="15" t="s">
        <v>143</v>
      </c>
    </row>
    <row r="2422" customFormat="false" ht="15" hidden="false" customHeight="true" outlineLevel="0" collapsed="false">
      <c r="A2422" s="15" t="s">
        <v>4476</v>
      </c>
      <c r="B2422" s="15" t="s">
        <v>4477</v>
      </c>
      <c r="C2422" s="15" t="s">
        <v>148</v>
      </c>
      <c r="E2422" s="15" t="s">
        <v>136</v>
      </c>
      <c r="F2422" s="15" t="s">
        <v>137</v>
      </c>
      <c r="G2422" s="15" t="s">
        <v>4478</v>
      </c>
      <c r="H2422" s="15" t="s">
        <v>136</v>
      </c>
      <c r="I2422" s="15" t="s">
        <v>139</v>
      </c>
      <c r="J2422" s="15" t="s">
        <v>150</v>
      </c>
      <c r="K2422" s="15" t="s">
        <v>4479</v>
      </c>
      <c r="M2422" s="15" t="n">
        <v>7</v>
      </c>
      <c r="P2422" s="15" t="n">
        <v>7</v>
      </c>
      <c r="Y2422" s="15" t="s">
        <v>142</v>
      </c>
      <c r="AB2422" s="15" t="s">
        <v>143</v>
      </c>
    </row>
    <row r="2423" customFormat="false" ht="15" hidden="false" customHeight="true" outlineLevel="0" collapsed="false">
      <c r="A2423" s="15" t="s">
        <v>4476</v>
      </c>
      <c r="B2423" s="15" t="s">
        <v>4477</v>
      </c>
      <c r="C2423" s="15" t="s">
        <v>148</v>
      </c>
      <c r="E2423" s="15" t="s">
        <v>136</v>
      </c>
      <c r="F2423" s="15" t="s">
        <v>137</v>
      </c>
      <c r="G2423" s="15" t="s">
        <v>4478</v>
      </c>
      <c r="H2423" s="15" t="s">
        <v>136</v>
      </c>
      <c r="I2423" s="15" t="s">
        <v>139</v>
      </c>
      <c r="J2423" s="15" t="s">
        <v>158</v>
      </c>
      <c r="K2423" s="15" t="s">
        <v>4480</v>
      </c>
      <c r="M2423" s="15" t="n">
        <v>2</v>
      </c>
      <c r="P2423" s="15" t="n">
        <v>2</v>
      </c>
      <c r="Y2423" s="15" t="s">
        <v>142</v>
      </c>
      <c r="AB2423" s="15" t="s">
        <v>143</v>
      </c>
    </row>
    <row r="2424" customFormat="false" ht="15" hidden="false" customHeight="true" outlineLevel="0" collapsed="false">
      <c r="A2424" s="15" t="s">
        <v>4481</v>
      </c>
      <c r="B2424" s="15" t="s">
        <v>4482</v>
      </c>
      <c r="C2424" s="15" t="s">
        <v>217</v>
      </c>
      <c r="D2424" s="15" t="s">
        <v>235</v>
      </c>
      <c r="E2424" s="15" t="s">
        <v>136</v>
      </c>
      <c r="F2424" s="15" t="s">
        <v>137</v>
      </c>
      <c r="G2424" s="15" t="s">
        <v>308</v>
      </c>
      <c r="H2424" s="15" t="s">
        <v>136</v>
      </c>
      <c r="I2424" s="15" t="s">
        <v>243</v>
      </c>
      <c r="J2424" s="15" t="s">
        <v>140</v>
      </c>
      <c r="K2424" s="15" t="s">
        <v>4483</v>
      </c>
      <c r="L2424" s="15" t="n">
        <v>3</v>
      </c>
      <c r="M2424" s="15" t="n">
        <v>1</v>
      </c>
      <c r="N2424" s="15" t="n">
        <v>14</v>
      </c>
      <c r="P2424" s="15" t="n">
        <v>18</v>
      </c>
      <c r="Y2424" s="15" t="s">
        <v>142</v>
      </c>
      <c r="Z2424" s="15" t="n">
        <v>1</v>
      </c>
      <c r="AA2424" s="15" t="s">
        <v>277</v>
      </c>
      <c r="AB2424" s="15" t="s">
        <v>143</v>
      </c>
    </row>
    <row r="2425" customFormat="false" ht="15" hidden="false" customHeight="true" outlineLevel="0" collapsed="false">
      <c r="A2425" s="15" t="s">
        <v>4481</v>
      </c>
      <c r="B2425" s="15" t="s">
        <v>4482</v>
      </c>
      <c r="C2425" s="15" t="s">
        <v>217</v>
      </c>
      <c r="D2425" s="15" t="s">
        <v>235</v>
      </c>
      <c r="E2425" s="15" t="s">
        <v>136</v>
      </c>
      <c r="F2425" s="15" t="s">
        <v>137</v>
      </c>
      <c r="G2425" s="15" t="s">
        <v>308</v>
      </c>
      <c r="H2425" s="15" t="s">
        <v>136</v>
      </c>
      <c r="I2425" s="15" t="s">
        <v>243</v>
      </c>
      <c r="J2425" s="15" t="s">
        <v>150</v>
      </c>
      <c r="K2425" s="15" t="s">
        <v>4484</v>
      </c>
      <c r="L2425" s="15" t="n">
        <v>110</v>
      </c>
      <c r="M2425" s="15" t="n">
        <v>234</v>
      </c>
      <c r="N2425" s="15" t="n">
        <v>336</v>
      </c>
      <c r="O2425" s="15" t="n">
        <v>298</v>
      </c>
      <c r="P2425" s="15" t="n">
        <v>978</v>
      </c>
      <c r="Y2425" s="15" t="s">
        <v>142</v>
      </c>
      <c r="Z2425" s="15" t="n">
        <v>1</v>
      </c>
      <c r="AA2425" s="15" t="s">
        <v>277</v>
      </c>
      <c r="AB2425" s="15" t="s">
        <v>143</v>
      </c>
    </row>
    <row r="2426" customFormat="false" ht="15" hidden="false" customHeight="true" outlineLevel="0" collapsed="false">
      <c r="A2426" s="15" t="s">
        <v>4481</v>
      </c>
      <c r="B2426" s="15" t="s">
        <v>4482</v>
      </c>
      <c r="C2426" s="15" t="s">
        <v>217</v>
      </c>
      <c r="D2426" s="15" t="s">
        <v>235</v>
      </c>
      <c r="E2426" s="15" t="s">
        <v>136</v>
      </c>
      <c r="F2426" s="15" t="s">
        <v>137</v>
      </c>
      <c r="G2426" s="15" t="s">
        <v>308</v>
      </c>
      <c r="H2426" s="15" t="s">
        <v>136</v>
      </c>
      <c r="I2426" s="15" t="s">
        <v>243</v>
      </c>
      <c r="J2426" s="15" t="s">
        <v>166</v>
      </c>
      <c r="K2426" s="15" t="s">
        <v>4485</v>
      </c>
      <c r="N2426" s="15" t="n">
        <v>19</v>
      </c>
      <c r="P2426" s="15" t="n">
        <v>19</v>
      </c>
      <c r="Y2426" s="15" t="s">
        <v>142</v>
      </c>
      <c r="Z2426" s="15" t="n">
        <v>1</v>
      </c>
      <c r="AA2426" s="15" t="s">
        <v>277</v>
      </c>
      <c r="AB2426" s="15" t="s">
        <v>143</v>
      </c>
    </row>
    <row r="2427" customFormat="false" ht="15" hidden="false" customHeight="true" outlineLevel="0" collapsed="false">
      <c r="A2427" s="15" t="s">
        <v>4481</v>
      </c>
      <c r="B2427" s="15" t="s">
        <v>4482</v>
      </c>
      <c r="C2427" s="15" t="s">
        <v>217</v>
      </c>
      <c r="D2427" s="15" t="s">
        <v>235</v>
      </c>
      <c r="E2427" s="15" t="s">
        <v>136</v>
      </c>
      <c r="F2427" s="15" t="s">
        <v>137</v>
      </c>
      <c r="G2427" s="15" t="s">
        <v>308</v>
      </c>
      <c r="H2427" s="15" t="s">
        <v>136</v>
      </c>
      <c r="I2427" s="15" t="s">
        <v>243</v>
      </c>
      <c r="J2427" s="15" t="s">
        <v>158</v>
      </c>
      <c r="K2427" s="15" t="s">
        <v>4486</v>
      </c>
      <c r="L2427" s="15" t="n">
        <v>16</v>
      </c>
      <c r="M2427" s="15" t="n">
        <v>13</v>
      </c>
      <c r="N2427" s="15" t="n">
        <v>21</v>
      </c>
      <c r="O2427" s="15" t="n">
        <v>18</v>
      </c>
      <c r="P2427" s="15" t="n">
        <v>68</v>
      </c>
      <c r="Y2427" s="15" t="s">
        <v>142</v>
      </c>
      <c r="Z2427" s="15" t="n">
        <v>1</v>
      </c>
      <c r="AA2427" s="15" t="s">
        <v>277</v>
      </c>
      <c r="AB2427" s="15" t="s">
        <v>143</v>
      </c>
    </row>
    <row r="2428" customFormat="false" ht="15" hidden="false" customHeight="true" outlineLevel="0" collapsed="false">
      <c r="A2428" s="15" t="s">
        <v>4481</v>
      </c>
      <c r="B2428" s="15" t="s">
        <v>4482</v>
      </c>
      <c r="C2428" s="15" t="s">
        <v>217</v>
      </c>
      <c r="D2428" s="15" t="s">
        <v>235</v>
      </c>
      <c r="E2428" s="15" t="s">
        <v>136</v>
      </c>
      <c r="F2428" s="15" t="s">
        <v>137</v>
      </c>
      <c r="G2428" s="15" t="s">
        <v>308</v>
      </c>
      <c r="H2428" s="15" t="s">
        <v>136</v>
      </c>
      <c r="I2428" s="15" t="s">
        <v>243</v>
      </c>
      <c r="J2428" s="15" t="s">
        <v>169</v>
      </c>
      <c r="K2428" s="15" t="s">
        <v>4487</v>
      </c>
      <c r="L2428" s="15" t="n">
        <v>19</v>
      </c>
      <c r="M2428" s="15" t="n">
        <v>1</v>
      </c>
      <c r="P2428" s="15" t="n">
        <v>20</v>
      </c>
      <c r="Y2428" s="15" t="s">
        <v>142</v>
      </c>
      <c r="Z2428" s="15" t="n">
        <v>1</v>
      </c>
      <c r="AA2428" s="15" t="s">
        <v>277</v>
      </c>
      <c r="AB2428" s="15" t="s">
        <v>143</v>
      </c>
    </row>
    <row r="2429" customFormat="false" ht="15" hidden="false" customHeight="true" outlineLevel="0" collapsed="false">
      <c r="A2429" s="15" t="s">
        <v>4488</v>
      </c>
      <c r="B2429" s="15" t="s">
        <v>4489</v>
      </c>
      <c r="C2429" s="15" t="s">
        <v>148</v>
      </c>
      <c r="E2429" s="15" t="s">
        <v>136</v>
      </c>
      <c r="F2429" s="15" t="s">
        <v>137</v>
      </c>
      <c r="G2429" s="15" t="s">
        <v>299</v>
      </c>
      <c r="H2429" s="15" t="s">
        <v>136</v>
      </c>
      <c r="I2429" s="15" t="s">
        <v>139</v>
      </c>
      <c r="J2429" s="15" t="s">
        <v>150</v>
      </c>
      <c r="K2429" s="15" t="s">
        <v>4490</v>
      </c>
      <c r="L2429" s="15" t="n">
        <v>20</v>
      </c>
      <c r="M2429" s="15" t="n">
        <v>14</v>
      </c>
      <c r="N2429" s="15" t="n">
        <v>3</v>
      </c>
      <c r="P2429" s="15" t="n">
        <v>37</v>
      </c>
      <c r="Y2429" s="15" t="s">
        <v>156</v>
      </c>
      <c r="AB2429" s="15" t="s">
        <v>143</v>
      </c>
    </row>
    <row r="2430" customFormat="false" ht="15" hidden="false" customHeight="true" outlineLevel="0" collapsed="false">
      <c r="A2430" s="15" t="s">
        <v>4491</v>
      </c>
      <c r="B2430" s="15" t="s">
        <v>4492</v>
      </c>
      <c r="C2430" s="15" t="s">
        <v>217</v>
      </c>
      <c r="D2430" s="15" t="s">
        <v>218</v>
      </c>
      <c r="E2430" s="15" t="s">
        <v>136</v>
      </c>
      <c r="F2430" s="15" t="s">
        <v>137</v>
      </c>
      <c r="G2430" s="15" t="s">
        <v>308</v>
      </c>
      <c r="H2430" s="15" t="s">
        <v>136</v>
      </c>
      <c r="I2430" s="15" t="s">
        <v>139</v>
      </c>
      <c r="J2430" s="15" t="s">
        <v>158</v>
      </c>
      <c r="K2430" s="15" t="s">
        <v>4493</v>
      </c>
      <c r="N2430" s="15" t="n">
        <v>3</v>
      </c>
      <c r="P2430" s="15" t="n">
        <v>3</v>
      </c>
      <c r="Y2430" s="15" t="s">
        <v>142</v>
      </c>
      <c r="AB2430" s="15" t="s">
        <v>143</v>
      </c>
    </row>
    <row r="2431" customFormat="false" ht="15" hidden="false" customHeight="true" outlineLevel="0" collapsed="false">
      <c r="A2431" s="15" t="s">
        <v>4494</v>
      </c>
      <c r="B2431" s="15" t="s">
        <v>4495</v>
      </c>
      <c r="C2431" s="15" t="s">
        <v>217</v>
      </c>
      <c r="D2431" s="15" t="s">
        <v>235</v>
      </c>
      <c r="E2431" s="15" t="s">
        <v>136</v>
      </c>
      <c r="F2431" s="15" t="s">
        <v>137</v>
      </c>
      <c r="G2431" s="15" t="s">
        <v>847</v>
      </c>
      <c r="H2431" s="15" t="s">
        <v>136</v>
      </c>
      <c r="I2431" s="15" t="s">
        <v>139</v>
      </c>
      <c r="J2431" s="15" t="s">
        <v>150</v>
      </c>
      <c r="K2431" s="15" t="s">
        <v>4496</v>
      </c>
      <c r="L2431" s="15" t="n">
        <v>2</v>
      </c>
      <c r="P2431" s="15" t="n">
        <v>2</v>
      </c>
      <c r="Y2431" s="15" t="s">
        <v>142</v>
      </c>
      <c r="AB2431" s="15" t="s">
        <v>143</v>
      </c>
    </row>
    <row r="2432" customFormat="false" ht="15" hidden="false" customHeight="true" outlineLevel="0" collapsed="false">
      <c r="A2432" s="15" t="s">
        <v>4497</v>
      </c>
      <c r="B2432" s="15" t="s">
        <v>4498</v>
      </c>
      <c r="C2432" s="15" t="s">
        <v>217</v>
      </c>
      <c r="D2432" s="15" t="s">
        <v>218</v>
      </c>
      <c r="E2432" s="15" t="s">
        <v>136</v>
      </c>
      <c r="F2432" s="15" t="s">
        <v>137</v>
      </c>
      <c r="G2432" s="15" t="s">
        <v>308</v>
      </c>
      <c r="H2432" s="15" t="s">
        <v>136</v>
      </c>
      <c r="I2432" s="15" t="s">
        <v>243</v>
      </c>
      <c r="J2432" s="15" t="s">
        <v>140</v>
      </c>
      <c r="K2432" s="15" t="s">
        <v>4499</v>
      </c>
      <c r="L2432" s="15" t="n">
        <v>528</v>
      </c>
      <c r="M2432" s="15" t="n">
        <v>422</v>
      </c>
      <c r="N2432" s="15" t="n">
        <v>409</v>
      </c>
      <c r="O2432" s="15" t="n">
        <v>382</v>
      </c>
      <c r="P2432" s="15" t="n">
        <v>1741</v>
      </c>
      <c r="Y2432" s="15" t="s">
        <v>142</v>
      </c>
      <c r="AB2432" s="15" t="s">
        <v>143</v>
      </c>
    </row>
    <row r="2433" customFormat="false" ht="15" hidden="false" customHeight="true" outlineLevel="0" collapsed="false">
      <c r="A2433" s="15" t="s">
        <v>4497</v>
      </c>
      <c r="B2433" s="15" t="s">
        <v>4498</v>
      </c>
      <c r="C2433" s="15" t="s">
        <v>217</v>
      </c>
      <c r="D2433" s="15" t="s">
        <v>218</v>
      </c>
      <c r="E2433" s="15" t="s">
        <v>136</v>
      </c>
      <c r="F2433" s="15" t="s">
        <v>137</v>
      </c>
      <c r="G2433" s="15" t="s">
        <v>308</v>
      </c>
      <c r="H2433" s="15" t="s">
        <v>136</v>
      </c>
      <c r="I2433" s="15" t="s">
        <v>243</v>
      </c>
      <c r="J2433" s="15" t="s">
        <v>144</v>
      </c>
      <c r="K2433" s="15" t="s">
        <v>4500</v>
      </c>
      <c r="L2433" s="15" t="n">
        <v>43</v>
      </c>
      <c r="M2433" s="15" t="n">
        <v>25</v>
      </c>
      <c r="N2433" s="15" t="n">
        <v>9</v>
      </c>
      <c r="O2433" s="15" t="n">
        <v>1</v>
      </c>
      <c r="P2433" s="15" t="n">
        <v>78</v>
      </c>
      <c r="Y2433" s="15" t="s">
        <v>142</v>
      </c>
      <c r="AB2433" s="15" t="s">
        <v>143</v>
      </c>
    </row>
    <row r="2434" customFormat="false" ht="15" hidden="false" customHeight="true" outlineLevel="0" collapsed="false">
      <c r="A2434" s="15" t="s">
        <v>4497</v>
      </c>
      <c r="B2434" s="15" t="s">
        <v>4498</v>
      </c>
      <c r="C2434" s="15" t="s">
        <v>217</v>
      </c>
      <c r="D2434" s="15" t="s">
        <v>218</v>
      </c>
      <c r="E2434" s="15" t="s">
        <v>136</v>
      </c>
      <c r="F2434" s="15" t="s">
        <v>137</v>
      </c>
      <c r="G2434" s="15" t="s">
        <v>308</v>
      </c>
      <c r="H2434" s="15" t="s">
        <v>136</v>
      </c>
      <c r="I2434" s="15" t="s">
        <v>243</v>
      </c>
      <c r="J2434" s="15" t="s">
        <v>150</v>
      </c>
      <c r="K2434" s="15" t="s">
        <v>4501</v>
      </c>
      <c r="L2434" s="15" t="n">
        <v>2488</v>
      </c>
      <c r="M2434" s="15" t="n">
        <v>2745</v>
      </c>
      <c r="N2434" s="15" t="n">
        <v>2618</v>
      </c>
      <c r="O2434" s="15" t="n">
        <v>793</v>
      </c>
      <c r="P2434" s="15" t="n">
        <v>8644</v>
      </c>
      <c r="Y2434" s="15" t="s">
        <v>142</v>
      </c>
      <c r="AB2434" s="15" t="s">
        <v>143</v>
      </c>
    </row>
    <row r="2435" customFormat="false" ht="15" hidden="false" customHeight="true" outlineLevel="0" collapsed="false">
      <c r="A2435" s="15" t="s">
        <v>4497</v>
      </c>
      <c r="B2435" s="15" t="s">
        <v>4498</v>
      </c>
      <c r="C2435" s="15" t="s">
        <v>217</v>
      </c>
      <c r="D2435" s="15" t="s">
        <v>218</v>
      </c>
      <c r="E2435" s="15" t="s">
        <v>136</v>
      </c>
      <c r="F2435" s="15" t="s">
        <v>137</v>
      </c>
      <c r="G2435" s="15" t="s">
        <v>308</v>
      </c>
      <c r="H2435" s="15" t="s">
        <v>136</v>
      </c>
      <c r="I2435" s="15" t="s">
        <v>243</v>
      </c>
      <c r="J2435" s="15" t="s">
        <v>166</v>
      </c>
      <c r="K2435" s="15" t="s">
        <v>4502</v>
      </c>
      <c r="L2435" s="15" t="n">
        <v>187</v>
      </c>
      <c r="M2435" s="15" t="n">
        <v>62</v>
      </c>
      <c r="N2435" s="15" t="n">
        <v>66</v>
      </c>
      <c r="O2435" s="15" t="n">
        <v>14</v>
      </c>
      <c r="P2435" s="15" t="n">
        <v>329</v>
      </c>
      <c r="Y2435" s="15" t="s">
        <v>142</v>
      </c>
      <c r="AB2435" s="15" t="s">
        <v>143</v>
      </c>
    </row>
    <row r="2436" customFormat="false" ht="15" hidden="false" customHeight="true" outlineLevel="0" collapsed="false">
      <c r="A2436" s="15" t="s">
        <v>4497</v>
      </c>
      <c r="B2436" s="15" t="s">
        <v>4498</v>
      </c>
      <c r="C2436" s="15" t="s">
        <v>217</v>
      </c>
      <c r="D2436" s="15" t="s">
        <v>218</v>
      </c>
      <c r="E2436" s="15" t="s">
        <v>136</v>
      </c>
      <c r="F2436" s="15" t="s">
        <v>137</v>
      </c>
      <c r="G2436" s="15" t="s">
        <v>308</v>
      </c>
      <c r="H2436" s="15" t="s">
        <v>136</v>
      </c>
      <c r="I2436" s="15" t="s">
        <v>243</v>
      </c>
      <c r="J2436" s="15" t="s">
        <v>158</v>
      </c>
      <c r="K2436" s="15" t="s">
        <v>4503</v>
      </c>
      <c r="L2436" s="15" t="n">
        <v>683</v>
      </c>
      <c r="M2436" s="15" t="n">
        <v>1010</v>
      </c>
      <c r="N2436" s="15" t="n">
        <v>933</v>
      </c>
      <c r="O2436" s="15" t="n">
        <v>155</v>
      </c>
      <c r="P2436" s="15" t="n">
        <v>2781</v>
      </c>
      <c r="Y2436" s="15" t="s">
        <v>142</v>
      </c>
      <c r="AB2436" s="15" t="s">
        <v>143</v>
      </c>
    </row>
    <row r="2437" customFormat="false" ht="15" hidden="false" customHeight="true" outlineLevel="0" collapsed="false">
      <c r="A2437" s="15" t="s">
        <v>4497</v>
      </c>
      <c r="B2437" s="15" t="s">
        <v>4498</v>
      </c>
      <c r="C2437" s="15" t="s">
        <v>217</v>
      </c>
      <c r="D2437" s="15" t="s">
        <v>218</v>
      </c>
      <c r="E2437" s="15" t="s">
        <v>136</v>
      </c>
      <c r="F2437" s="15" t="s">
        <v>137</v>
      </c>
      <c r="G2437" s="15" t="s">
        <v>308</v>
      </c>
      <c r="H2437" s="15" t="s">
        <v>136</v>
      </c>
      <c r="I2437" s="15" t="s">
        <v>243</v>
      </c>
      <c r="J2437" s="15" t="s">
        <v>169</v>
      </c>
      <c r="K2437" s="15" t="s">
        <v>4504</v>
      </c>
      <c r="L2437" s="15" t="n">
        <v>20</v>
      </c>
      <c r="M2437" s="15" t="n">
        <v>37</v>
      </c>
      <c r="N2437" s="15" t="n">
        <v>12</v>
      </c>
      <c r="O2437" s="15" t="n">
        <v>15</v>
      </c>
      <c r="P2437" s="15" t="n">
        <v>84</v>
      </c>
      <c r="Y2437" s="15" t="s">
        <v>142</v>
      </c>
      <c r="AB2437" s="15" t="s">
        <v>143</v>
      </c>
    </row>
    <row r="2438" customFormat="false" ht="15" hidden="false" customHeight="true" outlineLevel="0" collapsed="false">
      <c r="A2438" s="15" t="s">
        <v>4505</v>
      </c>
      <c r="B2438" s="15" t="s">
        <v>4506</v>
      </c>
      <c r="C2438" s="15" t="s">
        <v>217</v>
      </c>
      <c r="D2438" s="15" t="s">
        <v>235</v>
      </c>
      <c r="E2438" s="15" t="s">
        <v>788</v>
      </c>
      <c r="F2438" s="15" t="s">
        <v>137</v>
      </c>
      <c r="G2438" s="15" t="s">
        <v>788</v>
      </c>
      <c r="H2438" s="15" t="s">
        <v>136</v>
      </c>
      <c r="I2438" s="15" t="s">
        <v>243</v>
      </c>
      <c r="J2438" s="15" t="s">
        <v>150</v>
      </c>
      <c r="K2438" s="15" t="s">
        <v>4507</v>
      </c>
      <c r="L2438" s="15" t="n">
        <v>59</v>
      </c>
      <c r="M2438" s="15" t="n">
        <v>18</v>
      </c>
      <c r="N2438" s="15" t="n">
        <v>57</v>
      </c>
      <c r="O2438" s="15" t="n">
        <v>18</v>
      </c>
      <c r="P2438" s="15" t="n">
        <v>152</v>
      </c>
      <c r="Y2438" s="15" t="s">
        <v>142</v>
      </c>
      <c r="AB2438" s="15" t="s">
        <v>143</v>
      </c>
    </row>
    <row r="2439" customFormat="false" ht="15" hidden="false" customHeight="true" outlineLevel="0" collapsed="false">
      <c r="A2439" s="15" t="s">
        <v>4505</v>
      </c>
      <c r="B2439" s="15" t="s">
        <v>4506</v>
      </c>
      <c r="C2439" s="15" t="s">
        <v>217</v>
      </c>
      <c r="D2439" s="15" t="s">
        <v>235</v>
      </c>
      <c r="E2439" s="15" t="s">
        <v>788</v>
      </c>
      <c r="F2439" s="15" t="s">
        <v>137</v>
      </c>
      <c r="G2439" s="15" t="s">
        <v>788</v>
      </c>
      <c r="H2439" s="15" t="s">
        <v>136</v>
      </c>
      <c r="I2439" s="15" t="s">
        <v>243</v>
      </c>
      <c r="J2439" s="15" t="s">
        <v>158</v>
      </c>
      <c r="K2439" s="15" t="s">
        <v>4508</v>
      </c>
      <c r="L2439" s="15" t="n">
        <v>22</v>
      </c>
      <c r="M2439" s="15" t="n">
        <v>9</v>
      </c>
      <c r="N2439" s="15" t="n">
        <v>24</v>
      </c>
      <c r="O2439" s="15" t="n">
        <v>8</v>
      </c>
      <c r="P2439" s="15" t="n">
        <v>63</v>
      </c>
      <c r="Y2439" s="15" t="s">
        <v>142</v>
      </c>
      <c r="AB2439" s="15" t="s">
        <v>143</v>
      </c>
    </row>
    <row r="2440" customFormat="false" ht="15" hidden="false" customHeight="true" outlineLevel="0" collapsed="false">
      <c r="A2440" s="15" t="s">
        <v>4509</v>
      </c>
      <c r="B2440" s="15" t="s">
        <v>4510</v>
      </c>
      <c r="C2440" s="15" t="s">
        <v>217</v>
      </c>
      <c r="D2440" s="15" t="s">
        <v>218</v>
      </c>
      <c r="E2440" s="15" t="s">
        <v>136</v>
      </c>
      <c r="F2440" s="15" t="s">
        <v>137</v>
      </c>
      <c r="G2440" s="15" t="s">
        <v>219</v>
      </c>
      <c r="H2440" s="15" t="s">
        <v>136</v>
      </c>
      <c r="I2440" s="15" t="s">
        <v>139</v>
      </c>
      <c r="J2440" s="15" t="s">
        <v>144</v>
      </c>
      <c r="K2440" s="15" t="s">
        <v>4511</v>
      </c>
      <c r="M2440" s="15" t="n">
        <v>3</v>
      </c>
      <c r="P2440" s="15" t="n">
        <v>3</v>
      </c>
      <c r="Y2440" s="15" t="s">
        <v>142</v>
      </c>
      <c r="AB2440" s="15" t="s">
        <v>143</v>
      </c>
    </row>
    <row r="2441" customFormat="false" ht="15" hidden="false" customHeight="true" outlineLevel="0" collapsed="false">
      <c r="A2441" s="15" t="s">
        <v>4509</v>
      </c>
      <c r="B2441" s="15" t="s">
        <v>4510</v>
      </c>
      <c r="C2441" s="15" t="s">
        <v>217</v>
      </c>
      <c r="D2441" s="15" t="s">
        <v>218</v>
      </c>
      <c r="E2441" s="15" t="s">
        <v>136</v>
      </c>
      <c r="F2441" s="15" t="s">
        <v>137</v>
      </c>
      <c r="G2441" s="15" t="s">
        <v>219</v>
      </c>
      <c r="H2441" s="15" t="s">
        <v>136</v>
      </c>
      <c r="I2441" s="15" t="s">
        <v>139</v>
      </c>
      <c r="J2441" s="15" t="s">
        <v>150</v>
      </c>
      <c r="K2441" s="15" t="s">
        <v>4512</v>
      </c>
      <c r="O2441" s="15" t="n">
        <v>6</v>
      </c>
      <c r="P2441" s="15" t="n">
        <v>6</v>
      </c>
      <c r="Y2441" s="15" t="s">
        <v>142</v>
      </c>
      <c r="AB2441" s="15" t="s">
        <v>143</v>
      </c>
    </row>
    <row r="2442" customFormat="false" ht="15" hidden="false" customHeight="true" outlineLevel="0" collapsed="false">
      <c r="A2442" s="15" t="s">
        <v>4513</v>
      </c>
      <c r="B2442" s="15" t="s">
        <v>4514</v>
      </c>
      <c r="C2442" s="15" t="s">
        <v>217</v>
      </c>
      <c r="D2442" s="15" t="s">
        <v>235</v>
      </c>
      <c r="E2442" s="15" t="s">
        <v>136</v>
      </c>
      <c r="F2442" s="15" t="s">
        <v>137</v>
      </c>
      <c r="G2442" s="15" t="s">
        <v>219</v>
      </c>
      <c r="H2442" s="15" t="s">
        <v>136</v>
      </c>
      <c r="I2442" s="15" t="s">
        <v>243</v>
      </c>
      <c r="J2442" s="15" t="s">
        <v>140</v>
      </c>
      <c r="K2442" s="15" t="s">
        <v>4515</v>
      </c>
      <c r="L2442" s="15" t="n">
        <v>36</v>
      </c>
      <c r="P2442" s="15" t="n">
        <v>36</v>
      </c>
      <c r="Y2442" s="15" t="s">
        <v>142</v>
      </c>
      <c r="AB2442" s="15" t="s">
        <v>143</v>
      </c>
    </row>
    <row r="2443" customFormat="false" ht="15" hidden="false" customHeight="true" outlineLevel="0" collapsed="false">
      <c r="A2443" s="15" t="s">
        <v>4513</v>
      </c>
      <c r="B2443" s="15" t="s">
        <v>4514</v>
      </c>
      <c r="C2443" s="15" t="s">
        <v>217</v>
      </c>
      <c r="D2443" s="15" t="s">
        <v>235</v>
      </c>
      <c r="E2443" s="15" t="s">
        <v>136</v>
      </c>
      <c r="F2443" s="15" t="s">
        <v>137</v>
      </c>
      <c r="G2443" s="15" t="s">
        <v>219</v>
      </c>
      <c r="H2443" s="15" t="s">
        <v>136</v>
      </c>
      <c r="I2443" s="15" t="s">
        <v>243</v>
      </c>
      <c r="J2443" s="15" t="s">
        <v>150</v>
      </c>
      <c r="K2443" s="15" t="s">
        <v>4516</v>
      </c>
      <c r="L2443" s="15" t="n">
        <v>598</v>
      </c>
      <c r="M2443" s="15" t="n">
        <v>328</v>
      </c>
      <c r="N2443" s="15" t="n">
        <v>55</v>
      </c>
      <c r="P2443" s="15" t="n">
        <v>981</v>
      </c>
      <c r="Y2443" s="15" t="s">
        <v>142</v>
      </c>
      <c r="AB2443" s="15" t="s">
        <v>143</v>
      </c>
    </row>
    <row r="2444" customFormat="false" ht="15" hidden="false" customHeight="true" outlineLevel="0" collapsed="false">
      <c r="A2444" s="15" t="s">
        <v>4513</v>
      </c>
      <c r="B2444" s="15" t="s">
        <v>4514</v>
      </c>
      <c r="C2444" s="15" t="s">
        <v>217</v>
      </c>
      <c r="D2444" s="15" t="s">
        <v>235</v>
      </c>
      <c r="E2444" s="15" t="s">
        <v>136</v>
      </c>
      <c r="F2444" s="15" t="s">
        <v>137</v>
      </c>
      <c r="G2444" s="15" t="s">
        <v>219</v>
      </c>
      <c r="H2444" s="15" t="s">
        <v>136</v>
      </c>
      <c r="I2444" s="15" t="s">
        <v>243</v>
      </c>
      <c r="J2444" s="15" t="s">
        <v>158</v>
      </c>
      <c r="K2444" s="15" t="s">
        <v>4517</v>
      </c>
      <c r="M2444" s="15" t="n">
        <v>84</v>
      </c>
      <c r="N2444" s="15" t="n">
        <v>13</v>
      </c>
      <c r="P2444" s="15" t="n">
        <v>97</v>
      </c>
      <c r="Y2444" s="15" t="s">
        <v>142</v>
      </c>
      <c r="AB2444" s="15" t="s">
        <v>143</v>
      </c>
    </row>
    <row r="2445" customFormat="false" ht="15" hidden="false" customHeight="true" outlineLevel="0" collapsed="false">
      <c r="A2445" s="15" t="s">
        <v>4513</v>
      </c>
      <c r="B2445" s="15" t="s">
        <v>4514</v>
      </c>
      <c r="C2445" s="15" t="s">
        <v>217</v>
      </c>
      <c r="D2445" s="15" t="s">
        <v>235</v>
      </c>
      <c r="E2445" s="15" t="s">
        <v>136</v>
      </c>
      <c r="F2445" s="15" t="s">
        <v>137</v>
      </c>
      <c r="G2445" s="15" t="s">
        <v>219</v>
      </c>
      <c r="H2445" s="15" t="s">
        <v>136</v>
      </c>
      <c r="I2445" s="15" t="s">
        <v>243</v>
      </c>
      <c r="J2445" s="15" t="s">
        <v>169</v>
      </c>
      <c r="K2445" s="15" t="s">
        <v>4518</v>
      </c>
      <c r="L2445" s="15" t="n">
        <v>0</v>
      </c>
      <c r="M2445" s="15" t="n">
        <v>3</v>
      </c>
      <c r="P2445" s="15" t="n">
        <v>3</v>
      </c>
      <c r="Y2445" s="15" t="s">
        <v>142</v>
      </c>
      <c r="AB2445" s="15" t="s">
        <v>143</v>
      </c>
    </row>
    <row r="2446" customFormat="false" ht="15" hidden="false" customHeight="true" outlineLevel="0" collapsed="false">
      <c r="A2446" s="15" t="s">
        <v>4519</v>
      </c>
      <c r="B2446" s="15" t="s">
        <v>4520</v>
      </c>
      <c r="C2446" s="15" t="s">
        <v>217</v>
      </c>
      <c r="D2446" s="15" t="s">
        <v>235</v>
      </c>
      <c r="E2446" s="15" t="s">
        <v>136</v>
      </c>
      <c r="F2446" s="15" t="s">
        <v>137</v>
      </c>
      <c r="G2446" s="15" t="s">
        <v>219</v>
      </c>
      <c r="H2446" s="15" t="s">
        <v>136</v>
      </c>
      <c r="I2446" s="15" t="s">
        <v>139</v>
      </c>
      <c r="J2446" s="15" t="s">
        <v>140</v>
      </c>
      <c r="K2446" s="15" t="s">
        <v>4521</v>
      </c>
      <c r="N2446" s="15" t="n">
        <v>27</v>
      </c>
      <c r="P2446" s="15" t="n">
        <v>27</v>
      </c>
      <c r="Y2446" s="15" t="s">
        <v>142</v>
      </c>
      <c r="AB2446" s="15" t="s">
        <v>143</v>
      </c>
    </row>
    <row r="2447" customFormat="false" ht="15" hidden="false" customHeight="true" outlineLevel="0" collapsed="false">
      <c r="A2447" s="15" t="s">
        <v>4519</v>
      </c>
      <c r="B2447" s="15" t="s">
        <v>4520</v>
      </c>
      <c r="C2447" s="15" t="s">
        <v>217</v>
      </c>
      <c r="D2447" s="15" t="s">
        <v>235</v>
      </c>
      <c r="E2447" s="15" t="s">
        <v>136</v>
      </c>
      <c r="F2447" s="15" t="s">
        <v>137</v>
      </c>
      <c r="G2447" s="15" t="s">
        <v>219</v>
      </c>
      <c r="H2447" s="15" t="s">
        <v>136</v>
      </c>
      <c r="I2447" s="15" t="s">
        <v>139</v>
      </c>
      <c r="J2447" s="15" t="s">
        <v>150</v>
      </c>
      <c r="K2447" s="15" t="s">
        <v>4522</v>
      </c>
      <c r="M2447" s="15" t="n">
        <v>3</v>
      </c>
      <c r="N2447" s="15" t="n">
        <v>2603</v>
      </c>
      <c r="O2447" s="15" t="n">
        <v>113</v>
      </c>
      <c r="P2447" s="15" t="n">
        <v>2719</v>
      </c>
      <c r="Y2447" s="15" t="s">
        <v>142</v>
      </c>
      <c r="AB2447" s="15" t="s">
        <v>143</v>
      </c>
    </row>
    <row r="2448" customFormat="false" ht="15" hidden="false" customHeight="true" outlineLevel="0" collapsed="false">
      <c r="A2448" s="15" t="s">
        <v>4519</v>
      </c>
      <c r="B2448" s="15" t="s">
        <v>4520</v>
      </c>
      <c r="C2448" s="15" t="s">
        <v>217</v>
      </c>
      <c r="D2448" s="15" t="s">
        <v>235</v>
      </c>
      <c r="E2448" s="15" t="s">
        <v>136</v>
      </c>
      <c r="F2448" s="15" t="s">
        <v>137</v>
      </c>
      <c r="G2448" s="15" t="s">
        <v>219</v>
      </c>
      <c r="H2448" s="15" t="s">
        <v>136</v>
      </c>
      <c r="I2448" s="15" t="s">
        <v>139</v>
      </c>
      <c r="J2448" s="15" t="s">
        <v>158</v>
      </c>
      <c r="K2448" s="15" t="s">
        <v>4523</v>
      </c>
      <c r="N2448" s="15" t="n">
        <v>3</v>
      </c>
      <c r="P2448" s="15" t="n">
        <v>3</v>
      </c>
      <c r="Y2448" s="15" t="s">
        <v>142</v>
      </c>
      <c r="AB2448" s="15" t="s">
        <v>143</v>
      </c>
    </row>
    <row r="2449" customFormat="false" ht="15" hidden="false" customHeight="true" outlineLevel="0" collapsed="false">
      <c r="A2449" s="15" t="s">
        <v>4524</v>
      </c>
      <c r="B2449" s="15" t="s">
        <v>4525</v>
      </c>
      <c r="C2449" s="15" t="s">
        <v>217</v>
      </c>
      <c r="D2449" s="15" t="s">
        <v>235</v>
      </c>
      <c r="E2449" s="15" t="s">
        <v>136</v>
      </c>
      <c r="F2449" s="15" t="s">
        <v>137</v>
      </c>
      <c r="G2449" s="15" t="s">
        <v>308</v>
      </c>
      <c r="H2449" s="15" t="s">
        <v>136</v>
      </c>
      <c r="I2449" s="15" t="s">
        <v>139</v>
      </c>
      <c r="J2449" s="15" t="s">
        <v>158</v>
      </c>
      <c r="K2449" s="15" t="s">
        <v>4526</v>
      </c>
      <c r="L2449" s="15" t="n">
        <v>3</v>
      </c>
      <c r="P2449" s="15" t="n">
        <v>3</v>
      </c>
      <c r="Y2449" s="15" t="s">
        <v>142</v>
      </c>
      <c r="AB2449" s="15" t="s">
        <v>143</v>
      </c>
    </row>
    <row r="2450" customFormat="false" ht="15" hidden="false" customHeight="true" outlineLevel="0" collapsed="false">
      <c r="A2450" s="15" t="s">
        <v>4527</v>
      </c>
      <c r="B2450" s="15" t="s">
        <v>4528</v>
      </c>
      <c r="C2450" s="15" t="s">
        <v>217</v>
      </c>
      <c r="D2450" s="15" t="s">
        <v>235</v>
      </c>
      <c r="E2450" s="15" t="s">
        <v>136</v>
      </c>
      <c r="F2450" s="15" t="s">
        <v>137</v>
      </c>
      <c r="G2450" s="15" t="s">
        <v>219</v>
      </c>
      <c r="H2450" s="15" t="s">
        <v>136</v>
      </c>
      <c r="I2450" s="15" t="s">
        <v>139</v>
      </c>
      <c r="J2450" s="15" t="s">
        <v>144</v>
      </c>
      <c r="K2450" s="15" t="s">
        <v>4529</v>
      </c>
      <c r="M2450" s="15" t="n">
        <v>968</v>
      </c>
      <c r="N2450" s="15" t="n">
        <v>1640</v>
      </c>
      <c r="P2450" s="15" t="n">
        <v>2608</v>
      </c>
      <c r="Y2450" s="15" t="s">
        <v>142</v>
      </c>
      <c r="AB2450" s="15" t="s">
        <v>143</v>
      </c>
    </row>
    <row r="2451" customFormat="false" ht="15" hidden="false" customHeight="true" outlineLevel="0" collapsed="false">
      <c r="A2451" s="15" t="s">
        <v>4527</v>
      </c>
      <c r="B2451" s="15" t="s">
        <v>4528</v>
      </c>
      <c r="C2451" s="15" t="s">
        <v>217</v>
      </c>
      <c r="D2451" s="15" t="s">
        <v>235</v>
      </c>
      <c r="E2451" s="15" t="s">
        <v>136</v>
      </c>
      <c r="F2451" s="15" t="s">
        <v>137</v>
      </c>
      <c r="G2451" s="15" t="s">
        <v>219</v>
      </c>
      <c r="H2451" s="15" t="s">
        <v>136</v>
      </c>
      <c r="I2451" s="15" t="s">
        <v>139</v>
      </c>
      <c r="J2451" s="15" t="s">
        <v>150</v>
      </c>
      <c r="K2451" s="15" t="s">
        <v>4530</v>
      </c>
      <c r="L2451" s="15" t="n">
        <v>50</v>
      </c>
      <c r="N2451" s="15" t="n">
        <v>7</v>
      </c>
      <c r="P2451" s="15" t="n">
        <v>57</v>
      </c>
      <c r="Y2451" s="15" t="s">
        <v>142</v>
      </c>
      <c r="AB2451" s="15" t="s">
        <v>143</v>
      </c>
    </row>
    <row r="2452" customFormat="false" ht="15" hidden="false" customHeight="true" outlineLevel="0" collapsed="false">
      <c r="A2452" s="15" t="s">
        <v>4527</v>
      </c>
      <c r="B2452" s="15" t="s">
        <v>4528</v>
      </c>
      <c r="C2452" s="15" t="s">
        <v>217</v>
      </c>
      <c r="D2452" s="15" t="s">
        <v>235</v>
      </c>
      <c r="E2452" s="15" t="s">
        <v>136</v>
      </c>
      <c r="F2452" s="15" t="s">
        <v>137</v>
      </c>
      <c r="G2452" s="15" t="s">
        <v>219</v>
      </c>
      <c r="H2452" s="15" t="s">
        <v>136</v>
      </c>
      <c r="I2452" s="15" t="s">
        <v>139</v>
      </c>
      <c r="J2452" s="15" t="s">
        <v>158</v>
      </c>
      <c r="K2452" s="15" t="s">
        <v>4531</v>
      </c>
      <c r="L2452" s="15" t="n">
        <v>17</v>
      </c>
      <c r="P2452" s="15" t="n">
        <v>17</v>
      </c>
      <c r="Y2452" s="15" t="s">
        <v>142</v>
      </c>
      <c r="AB2452" s="15" t="s">
        <v>143</v>
      </c>
    </row>
    <row r="2453" customFormat="false" ht="15" hidden="false" customHeight="true" outlineLevel="0" collapsed="false">
      <c r="A2453" s="15" t="s">
        <v>4532</v>
      </c>
      <c r="B2453" s="15" t="s">
        <v>4533</v>
      </c>
      <c r="C2453" s="15" t="s">
        <v>217</v>
      </c>
      <c r="D2453" s="15" t="s">
        <v>218</v>
      </c>
      <c r="E2453" s="15" t="s">
        <v>136</v>
      </c>
      <c r="F2453" s="15" t="s">
        <v>137</v>
      </c>
      <c r="G2453" s="15" t="s">
        <v>4534</v>
      </c>
      <c r="H2453" s="15" t="s">
        <v>136</v>
      </c>
      <c r="I2453" s="15" t="s">
        <v>139</v>
      </c>
      <c r="J2453" s="15" t="s">
        <v>140</v>
      </c>
      <c r="K2453" s="15" t="s">
        <v>4535</v>
      </c>
      <c r="N2453" s="15" t="n">
        <v>10</v>
      </c>
      <c r="P2453" s="15" t="n">
        <v>10</v>
      </c>
      <c r="Y2453" s="15" t="s">
        <v>142</v>
      </c>
      <c r="AB2453" s="15" t="s">
        <v>143</v>
      </c>
    </row>
    <row r="2454" customFormat="false" ht="15" hidden="false" customHeight="true" outlineLevel="0" collapsed="false">
      <c r="A2454" s="15" t="s">
        <v>4532</v>
      </c>
      <c r="B2454" s="15" t="s">
        <v>4533</v>
      </c>
      <c r="C2454" s="15" t="s">
        <v>217</v>
      </c>
      <c r="D2454" s="15" t="s">
        <v>218</v>
      </c>
      <c r="E2454" s="15" t="s">
        <v>136</v>
      </c>
      <c r="F2454" s="15" t="s">
        <v>137</v>
      </c>
      <c r="G2454" s="15" t="s">
        <v>4534</v>
      </c>
      <c r="H2454" s="15" t="s">
        <v>136</v>
      </c>
      <c r="I2454" s="15" t="s">
        <v>139</v>
      </c>
      <c r="J2454" s="15" t="s">
        <v>150</v>
      </c>
      <c r="K2454" s="15" t="s">
        <v>4536</v>
      </c>
      <c r="O2454" s="15" t="n">
        <v>2</v>
      </c>
      <c r="P2454" s="15" t="n">
        <v>2</v>
      </c>
      <c r="Y2454" s="15" t="s">
        <v>142</v>
      </c>
      <c r="AB2454" s="15" t="s">
        <v>143</v>
      </c>
    </row>
    <row r="2455" customFormat="false" ht="15" hidden="false" customHeight="true" outlineLevel="0" collapsed="false">
      <c r="A2455" s="15" t="s">
        <v>4532</v>
      </c>
      <c r="B2455" s="15" t="s">
        <v>4533</v>
      </c>
      <c r="C2455" s="15" t="s">
        <v>217</v>
      </c>
      <c r="D2455" s="15" t="s">
        <v>218</v>
      </c>
      <c r="E2455" s="15" t="s">
        <v>136</v>
      </c>
      <c r="F2455" s="15" t="s">
        <v>137</v>
      </c>
      <c r="G2455" s="15" t="s">
        <v>4534</v>
      </c>
      <c r="H2455" s="15" t="s">
        <v>136</v>
      </c>
      <c r="I2455" s="15" t="s">
        <v>139</v>
      </c>
      <c r="J2455" s="15" t="s">
        <v>166</v>
      </c>
      <c r="K2455" s="15" t="s">
        <v>4537</v>
      </c>
      <c r="N2455" s="15" t="n">
        <v>90</v>
      </c>
      <c r="P2455" s="15" t="n">
        <v>90</v>
      </c>
      <c r="Y2455" s="15" t="s">
        <v>142</v>
      </c>
      <c r="AB2455" s="15" t="s">
        <v>143</v>
      </c>
    </row>
    <row r="2456" customFormat="false" ht="15" hidden="false" customHeight="true" outlineLevel="0" collapsed="false">
      <c r="A2456" s="15" t="s">
        <v>4532</v>
      </c>
      <c r="B2456" s="15" t="s">
        <v>4533</v>
      </c>
      <c r="C2456" s="15" t="s">
        <v>217</v>
      </c>
      <c r="D2456" s="15" t="s">
        <v>218</v>
      </c>
      <c r="E2456" s="15" t="s">
        <v>136</v>
      </c>
      <c r="F2456" s="15" t="s">
        <v>137</v>
      </c>
      <c r="G2456" s="15" t="s">
        <v>4534</v>
      </c>
      <c r="H2456" s="15" t="s">
        <v>136</v>
      </c>
      <c r="I2456" s="15" t="s">
        <v>139</v>
      </c>
      <c r="J2456" s="15" t="s">
        <v>158</v>
      </c>
      <c r="K2456" s="15" t="s">
        <v>4538</v>
      </c>
      <c r="O2456" s="15" t="n">
        <v>3</v>
      </c>
      <c r="P2456" s="15" t="n">
        <v>3</v>
      </c>
      <c r="Y2456" s="15" t="s">
        <v>142</v>
      </c>
      <c r="AB2456" s="15" t="s">
        <v>143</v>
      </c>
    </row>
    <row r="2457" customFormat="false" ht="15" hidden="false" customHeight="true" outlineLevel="0" collapsed="false">
      <c r="A2457" s="15" t="s">
        <v>4539</v>
      </c>
      <c r="B2457" s="15" t="s">
        <v>4540</v>
      </c>
      <c r="C2457" s="15" t="s">
        <v>217</v>
      </c>
      <c r="D2457" s="15" t="s">
        <v>235</v>
      </c>
      <c r="E2457" s="15" t="s">
        <v>136</v>
      </c>
      <c r="F2457" s="15" t="s">
        <v>137</v>
      </c>
      <c r="G2457" s="15" t="s">
        <v>219</v>
      </c>
      <c r="H2457" s="15" t="s">
        <v>136</v>
      </c>
      <c r="I2457" s="15" t="s">
        <v>243</v>
      </c>
      <c r="J2457" s="15" t="s">
        <v>140</v>
      </c>
      <c r="K2457" s="15" t="s">
        <v>4541</v>
      </c>
      <c r="L2457" s="15" t="n">
        <v>14</v>
      </c>
      <c r="M2457" s="15" t="n">
        <v>27</v>
      </c>
      <c r="N2457" s="15" t="n">
        <v>7</v>
      </c>
      <c r="P2457" s="15" t="n">
        <v>48</v>
      </c>
      <c r="Y2457" s="15" t="s">
        <v>142</v>
      </c>
      <c r="Z2457" s="15" t="n">
        <v>1</v>
      </c>
      <c r="AA2457" s="15" t="s">
        <v>277</v>
      </c>
      <c r="AB2457" s="15" t="s">
        <v>143</v>
      </c>
    </row>
    <row r="2458" customFormat="false" ht="15" hidden="false" customHeight="true" outlineLevel="0" collapsed="false">
      <c r="A2458" s="15" t="s">
        <v>4539</v>
      </c>
      <c r="B2458" s="15" t="s">
        <v>4540</v>
      </c>
      <c r="C2458" s="15" t="s">
        <v>217</v>
      </c>
      <c r="D2458" s="15" t="s">
        <v>235</v>
      </c>
      <c r="E2458" s="15" t="s">
        <v>136</v>
      </c>
      <c r="F2458" s="15" t="s">
        <v>137</v>
      </c>
      <c r="G2458" s="15" t="s">
        <v>219</v>
      </c>
      <c r="H2458" s="15" t="s">
        <v>136</v>
      </c>
      <c r="I2458" s="15" t="s">
        <v>243</v>
      </c>
      <c r="J2458" s="15" t="s">
        <v>150</v>
      </c>
      <c r="K2458" s="15" t="s">
        <v>4542</v>
      </c>
      <c r="L2458" s="15" t="n">
        <v>697</v>
      </c>
      <c r="M2458" s="15" t="n">
        <v>490</v>
      </c>
      <c r="N2458" s="15" t="n">
        <v>530</v>
      </c>
      <c r="O2458" s="15" t="n">
        <v>93</v>
      </c>
      <c r="P2458" s="15" t="n">
        <v>1810</v>
      </c>
      <c r="Y2458" s="15" t="s">
        <v>142</v>
      </c>
      <c r="Z2458" s="15" t="n">
        <v>1</v>
      </c>
      <c r="AA2458" s="15" t="s">
        <v>277</v>
      </c>
      <c r="AB2458" s="15" t="s">
        <v>143</v>
      </c>
    </row>
    <row r="2459" customFormat="false" ht="15" hidden="false" customHeight="true" outlineLevel="0" collapsed="false">
      <c r="A2459" s="15" t="s">
        <v>4539</v>
      </c>
      <c r="B2459" s="15" t="s">
        <v>4540</v>
      </c>
      <c r="C2459" s="15" t="s">
        <v>217</v>
      </c>
      <c r="D2459" s="15" t="s">
        <v>235</v>
      </c>
      <c r="E2459" s="15" t="s">
        <v>136</v>
      </c>
      <c r="F2459" s="15" t="s">
        <v>137</v>
      </c>
      <c r="G2459" s="15" t="s">
        <v>219</v>
      </c>
      <c r="H2459" s="15" t="s">
        <v>136</v>
      </c>
      <c r="I2459" s="15" t="s">
        <v>243</v>
      </c>
      <c r="J2459" s="15" t="s">
        <v>166</v>
      </c>
      <c r="K2459" s="15" t="s">
        <v>4543</v>
      </c>
      <c r="L2459" s="15" t="n">
        <v>84</v>
      </c>
      <c r="O2459" s="15" t="n">
        <v>8</v>
      </c>
      <c r="P2459" s="15" t="n">
        <v>92</v>
      </c>
      <c r="Y2459" s="15" t="s">
        <v>142</v>
      </c>
      <c r="Z2459" s="15" t="n">
        <v>1</v>
      </c>
      <c r="AA2459" s="15" t="s">
        <v>277</v>
      </c>
      <c r="AB2459" s="15" t="s">
        <v>143</v>
      </c>
    </row>
    <row r="2460" customFormat="false" ht="15" hidden="false" customHeight="true" outlineLevel="0" collapsed="false">
      <c r="A2460" s="15" t="s">
        <v>4539</v>
      </c>
      <c r="B2460" s="15" t="s">
        <v>4540</v>
      </c>
      <c r="C2460" s="15" t="s">
        <v>217</v>
      </c>
      <c r="D2460" s="15" t="s">
        <v>235</v>
      </c>
      <c r="E2460" s="15" t="s">
        <v>136</v>
      </c>
      <c r="F2460" s="15" t="s">
        <v>137</v>
      </c>
      <c r="G2460" s="15" t="s">
        <v>219</v>
      </c>
      <c r="H2460" s="15" t="s">
        <v>136</v>
      </c>
      <c r="I2460" s="15" t="s">
        <v>243</v>
      </c>
      <c r="J2460" s="15" t="s">
        <v>158</v>
      </c>
      <c r="K2460" s="15" t="s">
        <v>4544</v>
      </c>
      <c r="L2460" s="15" t="n">
        <v>84</v>
      </c>
      <c r="M2460" s="15" t="n">
        <v>73</v>
      </c>
      <c r="N2460" s="15" t="n">
        <v>63</v>
      </c>
      <c r="O2460" s="15" t="n">
        <v>6</v>
      </c>
      <c r="P2460" s="15" t="n">
        <v>226</v>
      </c>
      <c r="Y2460" s="15" t="s">
        <v>142</v>
      </c>
      <c r="Z2460" s="15" t="n">
        <v>1</v>
      </c>
      <c r="AA2460" s="15" t="s">
        <v>277</v>
      </c>
      <c r="AB2460" s="15" t="s">
        <v>143</v>
      </c>
    </row>
    <row r="2461" customFormat="false" ht="15" hidden="false" customHeight="true" outlineLevel="0" collapsed="false">
      <c r="A2461" s="15" t="s">
        <v>4539</v>
      </c>
      <c r="B2461" s="15" t="s">
        <v>4540</v>
      </c>
      <c r="C2461" s="15" t="s">
        <v>217</v>
      </c>
      <c r="D2461" s="15" t="s">
        <v>235</v>
      </c>
      <c r="E2461" s="15" t="s">
        <v>136</v>
      </c>
      <c r="F2461" s="15" t="s">
        <v>137</v>
      </c>
      <c r="G2461" s="15" t="s">
        <v>219</v>
      </c>
      <c r="H2461" s="15" t="s">
        <v>136</v>
      </c>
      <c r="I2461" s="15" t="s">
        <v>243</v>
      </c>
      <c r="J2461" s="15" t="s">
        <v>169</v>
      </c>
      <c r="K2461" s="15" t="s">
        <v>4545</v>
      </c>
      <c r="L2461" s="15" t="n">
        <v>18</v>
      </c>
      <c r="M2461" s="15" t="n">
        <v>3</v>
      </c>
      <c r="N2461" s="15" t="n">
        <v>12</v>
      </c>
      <c r="P2461" s="15" t="n">
        <v>33</v>
      </c>
      <c r="Y2461" s="15" t="s">
        <v>142</v>
      </c>
      <c r="Z2461" s="15" t="n">
        <v>1</v>
      </c>
      <c r="AA2461" s="15" t="s">
        <v>277</v>
      </c>
      <c r="AB2461" s="15" t="s">
        <v>143</v>
      </c>
    </row>
    <row r="2462" customFormat="false" ht="15" hidden="false" customHeight="true" outlineLevel="0" collapsed="false">
      <c r="A2462" s="15" t="s">
        <v>4546</v>
      </c>
      <c r="B2462" s="15" t="s">
        <v>4547</v>
      </c>
      <c r="C2462" s="15" t="s">
        <v>217</v>
      </c>
      <c r="D2462" s="15" t="s">
        <v>218</v>
      </c>
      <c r="E2462" s="15" t="s">
        <v>136</v>
      </c>
      <c r="F2462" s="15" t="s">
        <v>137</v>
      </c>
      <c r="G2462" s="15" t="s">
        <v>308</v>
      </c>
      <c r="H2462" s="15" t="s">
        <v>136</v>
      </c>
      <c r="I2462" s="15" t="s">
        <v>139</v>
      </c>
      <c r="J2462" s="15" t="s">
        <v>150</v>
      </c>
      <c r="K2462" s="15" t="s">
        <v>4548</v>
      </c>
      <c r="O2462" s="15" t="n">
        <v>10</v>
      </c>
      <c r="P2462" s="15" t="n">
        <v>10</v>
      </c>
      <c r="Y2462" s="15" t="s">
        <v>142</v>
      </c>
      <c r="AB2462" s="15" t="s">
        <v>143</v>
      </c>
    </row>
    <row r="2463" customFormat="false" ht="15" hidden="false" customHeight="true" outlineLevel="0" collapsed="false">
      <c r="A2463" s="15" t="s">
        <v>4549</v>
      </c>
      <c r="B2463" s="15" t="s">
        <v>4550</v>
      </c>
      <c r="C2463" s="15" t="s">
        <v>217</v>
      </c>
      <c r="D2463" s="15" t="s">
        <v>218</v>
      </c>
      <c r="E2463" s="15" t="s">
        <v>136</v>
      </c>
      <c r="F2463" s="15" t="s">
        <v>137</v>
      </c>
      <c r="G2463" s="15" t="s">
        <v>219</v>
      </c>
      <c r="H2463" s="15" t="s">
        <v>136</v>
      </c>
      <c r="I2463" s="15" t="s">
        <v>243</v>
      </c>
      <c r="J2463" s="15" t="s">
        <v>140</v>
      </c>
      <c r="K2463" s="15" t="s">
        <v>4551</v>
      </c>
      <c r="N2463" s="15" t="n">
        <v>3</v>
      </c>
      <c r="P2463" s="15" t="n">
        <v>3</v>
      </c>
      <c r="Y2463" s="15" t="s">
        <v>142</v>
      </c>
      <c r="AB2463" s="15" t="s">
        <v>143</v>
      </c>
    </row>
    <row r="2464" customFormat="false" ht="15" hidden="false" customHeight="true" outlineLevel="0" collapsed="false">
      <c r="A2464" s="15" t="s">
        <v>4549</v>
      </c>
      <c r="B2464" s="15" t="s">
        <v>4550</v>
      </c>
      <c r="C2464" s="15" t="s">
        <v>217</v>
      </c>
      <c r="D2464" s="15" t="s">
        <v>218</v>
      </c>
      <c r="E2464" s="15" t="s">
        <v>136</v>
      </c>
      <c r="F2464" s="15" t="s">
        <v>137</v>
      </c>
      <c r="G2464" s="15" t="s">
        <v>219</v>
      </c>
      <c r="H2464" s="15" t="s">
        <v>136</v>
      </c>
      <c r="I2464" s="15" t="s">
        <v>243</v>
      </c>
      <c r="J2464" s="15" t="s">
        <v>144</v>
      </c>
      <c r="K2464" s="15" t="s">
        <v>4552</v>
      </c>
      <c r="N2464" s="15" t="n">
        <v>1</v>
      </c>
      <c r="P2464" s="15" t="n">
        <v>1</v>
      </c>
      <c r="Y2464" s="15" t="s">
        <v>142</v>
      </c>
      <c r="AB2464" s="15" t="s">
        <v>143</v>
      </c>
    </row>
    <row r="2465" customFormat="false" ht="15" hidden="false" customHeight="true" outlineLevel="0" collapsed="false">
      <c r="A2465" s="15" t="s">
        <v>4549</v>
      </c>
      <c r="B2465" s="15" t="s">
        <v>4550</v>
      </c>
      <c r="C2465" s="15" t="s">
        <v>217</v>
      </c>
      <c r="D2465" s="15" t="s">
        <v>218</v>
      </c>
      <c r="E2465" s="15" t="s">
        <v>136</v>
      </c>
      <c r="F2465" s="15" t="s">
        <v>137</v>
      </c>
      <c r="G2465" s="15" t="s">
        <v>219</v>
      </c>
      <c r="H2465" s="15" t="s">
        <v>136</v>
      </c>
      <c r="I2465" s="15" t="s">
        <v>243</v>
      </c>
      <c r="J2465" s="15" t="s">
        <v>150</v>
      </c>
      <c r="K2465" s="15" t="s">
        <v>4553</v>
      </c>
      <c r="L2465" s="15" t="n">
        <v>21</v>
      </c>
      <c r="M2465" s="15" t="n">
        <v>161</v>
      </c>
      <c r="N2465" s="15" t="n">
        <v>117</v>
      </c>
      <c r="O2465" s="15" t="n">
        <v>8</v>
      </c>
      <c r="P2465" s="15" t="n">
        <v>307</v>
      </c>
      <c r="Y2465" s="15" t="s">
        <v>142</v>
      </c>
      <c r="AB2465" s="15" t="s">
        <v>143</v>
      </c>
    </row>
    <row r="2466" customFormat="false" ht="15" hidden="false" customHeight="true" outlineLevel="0" collapsed="false">
      <c r="A2466" s="15" t="s">
        <v>4549</v>
      </c>
      <c r="B2466" s="15" t="s">
        <v>4550</v>
      </c>
      <c r="C2466" s="15" t="s">
        <v>217</v>
      </c>
      <c r="D2466" s="15" t="s">
        <v>218</v>
      </c>
      <c r="E2466" s="15" t="s">
        <v>136</v>
      </c>
      <c r="F2466" s="15" t="s">
        <v>137</v>
      </c>
      <c r="G2466" s="15" t="s">
        <v>219</v>
      </c>
      <c r="H2466" s="15" t="s">
        <v>136</v>
      </c>
      <c r="I2466" s="15" t="s">
        <v>243</v>
      </c>
      <c r="J2466" s="15" t="s">
        <v>158</v>
      </c>
      <c r="K2466" s="15" t="s">
        <v>4554</v>
      </c>
      <c r="L2466" s="15" t="n">
        <v>1</v>
      </c>
      <c r="M2466" s="15" t="n">
        <v>354</v>
      </c>
      <c r="N2466" s="15" t="n">
        <v>71</v>
      </c>
      <c r="P2466" s="15" t="n">
        <v>426</v>
      </c>
      <c r="Y2466" s="15" t="s">
        <v>142</v>
      </c>
      <c r="AB2466" s="15" t="s">
        <v>143</v>
      </c>
    </row>
    <row r="2467" customFormat="false" ht="15" hidden="false" customHeight="true" outlineLevel="0" collapsed="false">
      <c r="A2467" s="15" t="s">
        <v>4549</v>
      </c>
      <c r="B2467" s="15" t="s">
        <v>4550</v>
      </c>
      <c r="C2467" s="15" t="s">
        <v>217</v>
      </c>
      <c r="D2467" s="15" t="s">
        <v>218</v>
      </c>
      <c r="E2467" s="15" t="s">
        <v>136</v>
      </c>
      <c r="F2467" s="15" t="s">
        <v>137</v>
      </c>
      <c r="G2467" s="15" t="s">
        <v>219</v>
      </c>
      <c r="H2467" s="15" t="s">
        <v>136</v>
      </c>
      <c r="I2467" s="15" t="s">
        <v>243</v>
      </c>
      <c r="J2467" s="15" t="s">
        <v>169</v>
      </c>
      <c r="K2467" s="15" t="s">
        <v>4555</v>
      </c>
      <c r="M2467" s="15" t="n">
        <v>2</v>
      </c>
      <c r="P2467" s="15" t="n">
        <v>2</v>
      </c>
      <c r="Y2467" s="15" t="s">
        <v>142</v>
      </c>
      <c r="AB2467" s="15" t="s">
        <v>143</v>
      </c>
    </row>
    <row r="2468" customFormat="false" ht="15" hidden="false" customHeight="true" outlineLevel="0" collapsed="false">
      <c r="A2468" s="15" t="s">
        <v>4556</v>
      </c>
      <c r="B2468" s="15" t="s">
        <v>4557</v>
      </c>
      <c r="C2468" s="15" t="s">
        <v>217</v>
      </c>
      <c r="D2468" s="15" t="s">
        <v>218</v>
      </c>
      <c r="E2468" s="15" t="s">
        <v>136</v>
      </c>
      <c r="F2468" s="15" t="s">
        <v>137</v>
      </c>
      <c r="G2468" s="15" t="s">
        <v>219</v>
      </c>
      <c r="H2468" s="15" t="s">
        <v>136</v>
      </c>
      <c r="I2468" s="15" t="s">
        <v>139</v>
      </c>
      <c r="J2468" s="15" t="s">
        <v>150</v>
      </c>
      <c r="K2468" s="15" t="s">
        <v>4558</v>
      </c>
      <c r="L2468" s="15" t="n">
        <v>42</v>
      </c>
      <c r="M2468" s="15" t="n">
        <v>41</v>
      </c>
      <c r="N2468" s="15" t="n">
        <v>103</v>
      </c>
      <c r="O2468" s="15" t="n">
        <v>51</v>
      </c>
      <c r="P2468" s="15" t="n">
        <v>237</v>
      </c>
      <c r="Y2468" s="15" t="s">
        <v>142</v>
      </c>
      <c r="AB2468" s="15" t="s">
        <v>143</v>
      </c>
    </row>
    <row r="2469" customFormat="false" ht="15" hidden="false" customHeight="true" outlineLevel="0" collapsed="false">
      <c r="A2469" s="15" t="s">
        <v>4556</v>
      </c>
      <c r="B2469" s="15" t="s">
        <v>4557</v>
      </c>
      <c r="C2469" s="15" t="s">
        <v>217</v>
      </c>
      <c r="D2469" s="15" t="s">
        <v>218</v>
      </c>
      <c r="E2469" s="15" t="s">
        <v>136</v>
      </c>
      <c r="F2469" s="15" t="s">
        <v>137</v>
      </c>
      <c r="G2469" s="15" t="s">
        <v>219</v>
      </c>
      <c r="H2469" s="15" t="s">
        <v>136</v>
      </c>
      <c r="I2469" s="15" t="s">
        <v>139</v>
      </c>
      <c r="J2469" s="15" t="s">
        <v>158</v>
      </c>
      <c r="K2469" s="15" t="s">
        <v>4559</v>
      </c>
      <c r="M2469" s="15" t="n">
        <v>3</v>
      </c>
      <c r="N2469" s="15" t="n">
        <v>0</v>
      </c>
      <c r="O2469" s="15" t="n">
        <v>6</v>
      </c>
      <c r="P2469" s="15" t="n">
        <v>9</v>
      </c>
      <c r="Y2469" s="15" t="s">
        <v>142</v>
      </c>
      <c r="AB2469" s="15" t="s">
        <v>143</v>
      </c>
    </row>
    <row r="2470" customFormat="false" ht="15" hidden="false" customHeight="true" outlineLevel="0" collapsed="false">
      <c r="A2470" s="15" t="s">
        <v>4560</v>
      </c>
      <c r="B2470" s="15" t="s">
        <v>4561</v>
      </c>
      <c r="C2470" s="15" t="s">
        <v>217</v>
      </c>
      <c r="D2470" s="15" t="s">
        <v>235</v>
      </c>
      <c r="E2470" s="15" t="s">
        <v>136</v>
      </c>
      <c r="F2470" s="15" t="s">
        <v>137</v>
      </c>
      <c r="G2470" s="15" t="s">
        <v>1125</v>
      </c>
      <c r="H2470" s="15" t="s">
        <v>136</v>
      </c>
      <c r="I2470" s="15" t="s">
        <v>243</v>
      </c>
      <c r="J2470" s="15" t="s">
        <v>140</v>
      </c>
      <c r="K2470" s="15" t="s">
        <v>4562</v>
      </c>
      <c r="L2470" s="15" t="n">
        <v>46</v>
      </c>
      <c r="M2470" s="15" t="n">
        <v>60</v>
      </c>
      <c r="N2470" s="15" t="n">
        <v>11</v>
      </c>
      <c r="O2470" s="15" t="n">
        <v>2</v>
      </c>
      <c r="P2470" s="15" t="n">
        <v>119</v>
      </c>
      <c r="Y2470" s="15" t="s">
        <v>156</v>
      </c>
      <c r="AB2470" s="15" t="s">
        <v>143</v>
      </c>
    </row>
    <row r="2471" customFormat="false" ht="15" hidden="false" customHeight="true" outlineLevel="0" collapsed="false">
      <c r="A2471" s="15" t="s">
        <v>4560</v>
      </c>
      <c r="B2471" s="15" t="s">
        <v>4561</v>
      </c>
      <c r="C2471" s="15" t="s">
        <v>217</v>
      </c>
      <c r="D2471" s="15" t="s">
        <v>235</v>
      </c>
      <c r="E2471" s="15" t="s">
        <v>136</v>
      </c>
      <c r="F2471" s="15" t="s">
        <v>137</v>
      </c>
      <c r="G2471" s="15" t="s">
        <v>1125</v>
      </c>
      <c r="H2471" s="15" t="s">
        <v>136</v>
      </c>
      <c r="I2471" s="15" t="s">
        <v>243</v>
      </c>
      <c r="J2471" s="15" t="s">
        <v>150</v>
      </c>
      <c r="K2471" s="15" t="s">
        <v>4563</v>
      </c>
      <c r="L2471" s="15" t="n">
        <v>33</v>
      </c>
      <c r="M2471" s="15" t="n">
        <v>20</v>
      </c>
      <c r="N2471" s="15" t="n">
        <v>11</v>
      </c>
      <c r="O2471" s="15" t="n">
        <v>4</v>
      </c>
      <c r="P2471" s="15" t="n">
        <v>68</v>
      </c>
      <c r="Y2471" s="15" t="s">
        <v>156</v>
      </c>
      <c r="AB2471" s="15" t="s">
        <v>143</v>
      </c>
    </row>
    <row r="2472" customFormat="false" ht="15" hidden="false" customHeight="true" outlineLevel="0" collapsed="false">
      <c r="A2472" s="15" t="s">
        <v>4560</v>
      </c>
      <c r="B2472" s="15" t="s">
        <v>4561</v>
      </c>
      <c r="C2472" s="15" t="s">
        <v>217</v>
      </c>
      <c r="D2472" s="15" t="s">
        <v>235</v>
      </c>
      <c r="E2472" s="15" t="s">
        <v>136</v>
      </c>
      <c r="F2472" s="15" t="s">
        <v>137</v>
      </c>
      <c r="G2472" s="15" t="s">
        <v>1125</v>
      </c>
      <c r="H2472" s="15" t="s">
        <v>136</v>
      </c>
      <c r="I2472" s="15" t="s">
        <v>243</v>
      </c>
      <c r="J2472" s="15" t="s">
        <v>158</v>
      </c>
      <c r="K2472" s="15" t="s">
        <v>4564</v>
      </c>
      <c r="L2472" s="15" t="n">
        <v>4</v>
      </c>
      <c r="M2472" s="15" t="n">
        <v>11</v>
      </c>
      <c r="P2472" s="15" t="n">
        <v>15</v>
      </c>
      <c r="Y2472" s="15" t="s">
        <v>156</v>
      </c>
      <c r="AB2472" s="15" t="s">
        <v>143</v>
      </c>
    </row>
    <row r="2473" customFormat="false" ht="15" hidden="false" customHeight="true" outlineLevel="0" collapsed="false">
      <c r="A2473" s="15" t="s">
        <v>4565</v>
      </c>
      <c r="B2473" s="15" t="s">
        <v>4566</v>
      </c>
      <c r="C2473" s="15" t="s">
        <v>148</v>
      </c>
      <c r="E2473" s="15" t="s">
        <v>136</v>
      </c>
      <c r="F2473" s="15" t="s">
        <v>137</v>
      </c>
      <c r="G2473" s="15" t="s">
        <v>4170</v>
      </c>
      <c r="H2473" s="15" t="s">
        <v>136</v>
      </c>
      <c r="I2473" s="15" t="s">
        <v>139</v>
      </c>
      <c r="J2473" s="15" t="s">
        <v>144</v>
      </c>
      <c r="K2473" s="15" t="s">
        <v>4567</v>
      </c>
      <c r="L2473" s="15" t="n">
        <v>5</v>
      </c>
      <c r="P2473" s="15" t="n">
        <v>5</v>
      </c>
      <c r="Y2473" s="15" t="s">
        <v>142</v>
      </c>
      <c r="AB2473" s="15" t="s">
        <v>143</v>
      </c>
    </row>
    <row r="2474" customFormat="false" ht="15" hidden="false" customHeight="true" outlineLevel="0" collapsed="false">
      <c r="A2474" s="15" t="s">
        <v>4565</v>
      </c>
      <c r="B2474" s="15" t="s">
        <v>4566</v>
      </c>
      <c r="C2474" s="15" t="s">
        <v>148</v>
      </c>
      <c r="E2474" s="15" t="s">
        <v>136</v>
      </c>
      <c r="F2474" s="15" t="s">
        <v>137</v>
      </c>
      <c r="G2474" s="15" t="s">
        <v>4170</v>
      </c>
      <c r="H2474" s="15" t="s">
        <v>136</v>
      </c>
      <c r="I2474" s="15" t="s">
        <v>139</v>
      </c>
      <c r="J2474" s="15" t="s">
        <v>150</v>
      </c>
      <c r="K2474" s="15" t="s">
        <v>4568</v>
      </c>
      <c r="M2474" s="15" t="n">
        <v>9</v>
      </c>
      <c r="P2474" s="15" t="n">
        <v>9</v>
      </c>
      <c r="Y2474" s="15" t="s">
        <v>142</v>
      </c>
      <c r="AB2474" s="15" t="s">
        <v>143</v>
      </c>
    </row>
    <row r="2475" customFormat="false" ht="15" hidden="false" customHeight="true" outlineLevel="0" collapsed="false">
      <c r="A2475" s="15" t="s">
        <v>4569</v>
      </c>
      <c r="B2475" s="15" t="s">
        <v>4570</v>
      </c>
      <c r="C2475" s="15" t="s">
        <v>217</v>
      </c>
      <c r="D2475" s="15" t="s">
        <v>274</v>
      </c>
      <c r="E2475" s="15" t="s">
        <v>136</v>
      </c>
      <c r="F2475" s="15" t="s">
        <v>137</v>
      </c>
      <c r="G2475" s="15" t="s">
        <v>231</v>
      </c>
      <c r="H2475" s="15" t="s">
        <v>136</v>
      </c>
      <c r="I2475" s="15" t="s">
        <v>243</v>
      </c>
      <c r="J2475" s="15" t="s">
        <v>140</v>
      </c>
      <c r="K2475" s="15" t="s">
        <v>4571</v>
      </c>
      <c r="O2475" s="15" t="n">
        <v>1</v>
      </c>
      <c r="P2475" s="15" t="n">
        <v>1</v>
      </c>
      <c r="Y2475" s="15" t="s">
        <v>156</v>
      </c>
      <c r="AB2475" s="15" t="s">
        <v>143</v>
      </c>
    </row>
    <row r="2476" customFormat="false" ht="15" hidden="false" customHeight="true" outlineLevel="0" collapsed="false">
      <c r="A2476" s="15" t="s">
        <v>4569</v>
      </c>
      <c r="B2476" s="15" t="s">
        <v>4570</v>
      </c>
      <c r="C2476" s="15" t="s">
        <v>217</v>
      </c>
      <c r="D2476" s="15" t="s">
        <v>274</v>
      </c>
      <c r="E2476" s="15" t="s">
        <v>136</v>
      </c>
      <c r="F2476" s="15" t="s">
        <v>137</v>
      </c>
      <c r="G2476" s="15" t="s">
        <v>231</v>
      </c>
      <c r="H2476" s="15" t="s">
        <v>136</v>
      </c>
      <c r="I2476" s="15" t="s">
        <v>243</v>
      </c>
      <c r="J2476" s="15" t="s">
        <v>150</v>
      </c>
      <c r="K2476" s="15" t="s">
        <v>4572</v>
      </c>
      <c r="L2476" s="15" t="n">
        <v>60</v>
      </c>
      <c r="M2476" s="15" t="n">
        <v>41</v>
      </c>
      <c r="N2476" s="15" t="n">
        <v>12</v>
      </c>
      <c r="O2476" s="15" t="n">
        <v>62</v>
      </c>
      <c r="P2476" s="15" t="n">
        <v>175</v>
      </c>
      <c r="Y2476" s="15" t="s">
        <v>156</v>
      </c>
      <c r="AB2476" s="15" t="s">
        <v>143</v>
      </c>
    </row>
    <row r="2477" customFormat="false" ht="15" hidden="false" customHeight="true" outlineLevel="0" collapsed="false">
      <c r="A2477" s="15" t="s">
        <v>4569</v>
      </c>
      <c r="B2477" s="15" t="s">
        <v>4570</v>
      </c>
      <c r="C2477" s="15" t="s">
        <v>217</v>
      </c>
      <c r="D2477" s="15" t="s">
        <v>274</v>
      </c>
      <c r="E2477" s="15" t="s">
        <v>136</v>
      </c>
      <c r="F2477" s="15" t="s">
        <v>137</v>
      </c>
      <c r="G2477" s="15" t="s">
        <v>231</v>
      </c>
      <c r="H2477" s="15" t="s">
        <v>136</v>
      </c>
      <c r="I2477" s="15" t="s">
        <v>243</v>
      </c>
      <c r="J2477" s="15" t="s">
        <v>158</v>
      </c>
      <c r="K2477" s="15" t="s">
        <v>4573</v>
      </c>
      <c r="L2477" s="15" t="n">
        <v>0</v>
      </c>
      <c r="M2477" s="15" t="n">
        <v>148</v>
      </c>
      <c r="N2477" s="15" t="n">
        <v>7</v>
      </c>
      <c r="O2477" s="15" t="n">
        <v>3</v>
      </c>
      <c r="P2477" s="15" t="n">
        <v>158</v>
      </c>
      <c r="Y2477" s="15" t="s">
        <v>156</v>
      </c>
      <c r="AB2477" s="15" t="s">
        <v>143</v>
      </c>
    </row>
    <row r="2478" customFormat="false" ht="15" hidden="false" customHeight="true" outlineLevel="0" collapsed="false">
      <c r="A2478" s="15" t="s">
        <v>4569</v>
      </c>
      <c r="B2478" s="15" t="s">
        <v>4570</v>
      </c>
      <c r="C2478" s="15" t="s">
        <v>217</v>
      </c>
      <c r="D2478" s="15" t="s">
        <v>274</v>
      </c>
      <c r="E2478" s="15" t="s">
        <v>136</v>
      </c>
      <c r="F2478" s="15" t="s">
        <v>137</v>
      </c>
      <c r="G2478" s="15" t="s">
        <v>231</v>
      </c>
      <c r="H2478" s="15" t="s">
        <v>136</v>
      </c>
      <c r="I2478" s="15" t="s">
        <v>243</v>
      </c>
      <c r="J2478" s="15" t="s">
        <v>169</v>
      </c>
      <c r="K2478" s="15" t="s">
        <v>4574</v>
      </c>
      <c r="M2478" s="15" t="n">
        <v>9</v>
      </c>
      <c r="P2478" s="15" t="n">
        <v>9</v>
      </c>
      <c r="Y2478" s="15" t="s">
        <v>156</v>
      </c>
      <c r="AB2478" s="15" t="s">
        <v>143</v>
      </c>
    </row>
    <row r="2479" customFormat="false" ht="15" hidden="false" customHeight="true" outlineLevel="0" collapsed="false">
      <c r="A2479" s="15" t="s">
        <v>4575</v>
      </c>
      <c r="B2479" s="15" t="s">
        <v>4576</v>
      </c>
      <c r="C2479" s="15" t="s">
        <v>217</v>
      </c>
      <c r="D2479" s="15" t="s">
        <v>218</v>
      </c>
      <c r="E2479" s="15" t="s">
        <v>136</v>
      </c>
      <c r="F2479" s="15" t="s">
        <v>137</v>
      </c>
      <c r="G2479" s="15" t="s">
        <v>403</v>
      </c>
      <c r="H2479" s="15" t="s">
        <v>136</v>
      </c>
      <c r="I2479" s="15" t="s">
        <v>139</v>
      </c>
      <c r="J2479" s="15" t="s">
        <v>158</v>
      </c>
      <c r="K2479" s="15" t="s">
        <v>4577</v>
      </c>
      <c r="N2479" s="15" t="n">
        <v>3</v>
      </c>
      <c r="P2479" s="15" t="n">
        <v>3</v>
      </c>
      <c r="Y2479" s="15" t="s">
        <v>142</v>
      </c>
      <c r="AB2479" s="15" t="s">
        <v>143</v>
      </c>
    </row>
    <row r="2480" customFormat="false" ht="15" hidden="false" customHeight="true" outlineLevel="0" collapsed="false">
      <c r="A2480" s="15" t="s">
        <v>4578</v>
      </c>
      <c r="B2480" s="15" t="s">
        <v>4579</v>
      </c>
      <c r="C2480" s="15" t="s">
        <v>217</v>
      </c>
      <c r="D2480" s="15" t="s">
        <v>218</v>
      </c>
      <c r="E2480" s="15" t="s">
        <v>136</v>
      </c>
      <c r="F2480" s="15" t="s">
        <v>137</v>
      </c>
      <c r="G2480" s="15" t="s">
        <v>219</v>
      </c>
      <c r="H2480" s="15" t="s">
        <v>136</v>
      </c>
      <c r="I2480" s="15" t="s">
        <v>243</v>
      </c>
      <c r="J2480" s="15" t="s">
        <v>140</v>
      </c>
      <c r="K2480" s="15" t="s">
        <v>4580</v>
      </c>
      <c r="L2480" s="15" t="n">
        <v>7</v>
      </c>
      <c r="M2480" s="15" t="n">
        <v>17</v>
      </c>
      <c r="O2480" s="15" t="n">
        <v>15</v>
      </c>
      <c r="P2480" s="15" t="n">
        <v>39</v>
      </c>
      <c r="Y2480" s="15" t="s">
        <v>142</v>
      </c>
      <c r="AB2480" s="15" t="s">
        <v>143</v>
      </c>
    </row>
    <row r="2481" customFormat="false" ht="15" hidden="false" customHeight="true" outlineLevel="0" collapsed="false">
      <c r="A2481" s="15" t="s">
        <v>4578</v>
      </c>
      <c r="B2481" s="15" t="s">
        <v>4579</v>
      </c>
      <c r="C2481" s="15" t="s">
        <v>217</v>
      </c>
      <c r="D2481" s="15" t="s">
        <v>218</v>
      </c>
      <c r="E2481" s="15" t="s">
        <v>136</v>
      </c>
      <c r="F2481" s="15" t="s">
        <v>137</v>
      </c>
      <c r="G2481" s="15" t="s">
        <v>219</v>
      </c>
      <c r="H2481" s="15" t="s">
        <v>136</v>
      </c>
      <c r="I2481" s="15" t="s">
        <v>243</v>
      </c>
      <c r="J2481" s="15" t="s">
        <v>144</v>
      </c>
      <c r="K2481" s="15" t="s">
        <v>4581</v>
      </c>
      <c r="M2481" s="15" t="n">
        <v>1</v>
      </c>
      <c r="P2481" s="15" t="n">
        <v>1</v>
      </c>
      <c r="Y2481" s="15" t="s">
        <v>142</v>
      </c>
      <c r="AB2481" s="15" t="s">
        <v>143</v>
      </c>
    </row>
    <row r="2482" customFormat="false" ht="15" hidden="false" customHeight="true" outlineLevel="0" collapsed="false">
      <c r="A2482" s="15" t="s">
        <v>4578</v>
      </c>
      <c r="B2482" s="15" t="s">
        <v>4579</v>
      </c>
      <c r="C2482" s="15" t="s">
        <v>217</v>
      </c>
      <c r="D2482" s="15" t="s">
        <v>218</v>
      </c>
      <c r="E2482" s="15" t="s">
        <v>136</v>
      </c>
      <c r="F2482" s="15" t="s">
        <v>137</v>
      </c>
      <c r="G2482" s="15" t="s">
        <v>219</v>
      </c>
      <c r="H2482" s="15" t="s">
        <v>136</v>
      </c>
      <c r="I2482" s="15" t="s">
        <v>243</v>
      </c>
      <c r="J2482" s="15" t="s">
        <v>150</v>
      </c>
      <c r="K2482" s="15" t="s">
        <v>4582</v>
      </c>
      <c r="L2482" s="15" t="n">
        <v>288</v>
      </c>
      <c r="M2482" s="15" t="n">
        <v>154</v>
      </c>
      <c r="N2482" s="15" t="n">
        <v>99</v>
      </c>
      <c r="O2482" s="15" t="n">
        <v>34</v>
      </c>
      <c r="P2482" s="15" t="n">
        <v>575</v>
      </c>
      <c r="Y2482" s="15" t="s">
        <v>142</v>
      </c>
      <c r="AB2482" s="15" t="s">
        <v>143</v>
      </c>
    </row>
    <row r="2483" customFormat="false" ht="15" hidden="false" customHeight="true" outlineLevel="0" collapsed="false">
      <c r="A2483" s="15" t="s">
        <v>4578</v>
      </c>
      <c r="B2483" s="15" t="s">
        <v>4579</v>
      </c>
      <c r="C2483" s="15" t="s">
        <v>217</v>
      </c>
      <c r="D2483" s="15" t="s">
        <v>218</v>
      </c>
      <c r="E2483" s="15" t="s">
        <v>136</v>
      </c>
      <c r="F2483" s="15" t="s">
        <v>137</v>
      </c>
      <c r="G2483" s="15" t="s">
        <v>219</v>
      </c>
      <c r="H2483" s="15" t="s">
        <v>136</v>
      </c>
      <c r="I2483" s="15" t="s">
        <v>243</v>
      </c>
      <c r="J2483" s="15" t="s">
        <v>158</v>
      </c>
      <c r="K2483" s="15" t="s">
        <v>4583</v>
      </c>
      <c r="L2483" s="15" t="n">
        <v>35</v>
      </c>
      <c r="M2483" s="15" t="n">
        <v>22</v>
      </c>
      <c r="N2483" s="15" t="n">
        <v>12</v>
      </c>
      <c r="O2483" s="15" t="n">
        <v>9</v>
      </c>
      <c r="P2483" s="15" t="n">
        <v>78</v>
      </c>
      <c r="Y2483" s="15" t="s">
        <v>142</v>
      </c>
      <c r="AB2483" s="15" t="s">
        <v>143</v>
      </c>
    </row>
    <row r="2484" customFormat="false" ht="15" hidden="false" customHeight="true" outlineLevel="0" collapsed="false">
      <c r="A2484" s="15" t="s">
        <v>4578</v>
      </c>
      <c r="B2484" s="15" t="s">
        <v>4579</v>
      </c>
      <c r="C2484" s="15" t="s">
        <v>217</v>
      </c>
      <c r="D2484" s="15" t="s">
        <v>218</v>
      </c>
      <c r="E2484" s="15" t="s">
        <v>136</v>
      </c>
      <c r="F2484" s="15" t="s">
        <v>137</v>
      </c>
      <c r="G2484" s="15" t="s">
        <v>219</v>
      </c>
      <c r="H2484" s="15" t="s">
        <v>136</v>
      </c>
      <c r="I2484" s="15" t="s">
        <v>243</v>
      </c>
      <c r="J2484" s="15" t="s">
        <v>169</v>
      </c>
      <c r="K2484" s="15" t="s">
        <v>4584</v>
      </c>
      <c r="L2484" s="15" t="n">
        <v>1</v>
      </c>
      <c r="O2484" s="15" t="n">
        <v>3</v>
      </c>
      <c r="P2484" s="15" t="n">
        <v>4</v>
      </c>
      <c r="Y2484" s="15" t="s">
        <v>142</v>
      </c>
      <c r="AB2484" s="15" t="s">
        <v>143</v>
      </c>
    </row>
    <row r="2485" customFormat="false" ht="15" hidden="false" customHeight="true" outlineLevel="0" collapsed="false">
      <c r="A2485" s="15" t="s">
        <v>4585</v>
      </c>
      <c r="B2485" s="15" t="s">
        <v>4586</v>
      </c>
      <c r="C2485" s="15" t="s">
        <v>134</v>
      </c>
      <c r="D2485" s="15" t="s">
        <v>541</v>
      </c>
      <c r="E2485" s="15" t="s">
        <v>136</v>
      </c>
      <c r="F2485" s="15" t="s">
        <v>137</v>
      </c>
      <c r="G2485" s="15" t="s">
        <v>236</v>
      </c>
      <c r="H2485" s="15" t="s">
        <v>136</v>
      </c>
      <c r="I2485" s="15" t="s">
        <v>243</v>
      </c>
      <c r="J2485" s="15" t="s">
        <v>140</v>
      </c>
      <c r="K2485" s="15" t="s">
        <v>4587</v>
      </c>
      <c r="N2485" s="15" t="n">
        <v>12</v>
      </c>
      <c r="P2485" s="15" t="n">
        <v>12</v>
      </c>
      <c r="Y2485" s="15" t="s">
        <v>142</v>
      </c>
      <c r="AB2485" s="15" t="s">
        <v>143</v>
      </c>
    </row>
    <row r="2486" customFormat="false" ht="15" hidden="false" customHeight="true" outlineLevel="0" collapsed="false">
      <c r="A2486" s="15" t="s">
        <v>4585</v>
      </c>
      <c r="B2486" s="15" t="s">
        <v>4586</v>
      </c>
      <c r="C2486" s="15" t="s">
        <v>134</v>
      </c>
      <c r="D2486" s="15" t="s">
        <v>541</v>
      </c>
      <c r="E2486" s="15" t="s">
        <v>136</v>
      </c>
      <c r="F2486" s="15" t="s">
        <v>137</v>
      </c>
      <c r="G2486" s="15" t="s">
        <v>236</v>
      </c>
      <c r="H2486" s="15" t="s">
        <v>136</v>
      </c>
      <c r="I2486" s="15" t="s">
        <v>243</v>
      </c>
      <c r="J2486" s="15" t="s">
        <v>150</v>
      </c>
      <c r="K2486" s="15" t="s">
        <v>4588</v>
      </c>
      <c r="L2486" s="15" t="n">
        <v>97</v>
      </c>
      <c r="M2486" s="15" t="n">
        <v>91</v>
      </c>
      <c r="N2486" s="15" t="n">
        <v>265</v>
      </c>
      <c r="O2486" s="15" t="n">
        <v>108</v>
      </c>
      <c r="P2486" s="15" t="n">
        <v>561</v>
      </c>
      <c r="Y2486" s="15" t="s">
        <v>142</v>
      </c>
      <c r="AB2486" s="15" t="s">
        <v>143</v>
      </c>
    </row>
    <row r="2487" customFormat="false" ht="15" hidden="false" customHeight="true" outlineLevel="0" collapsed="false">
      <c r="A2487" s="15" t="s">
        <v>4585</v>
      </c>
      <c r="B2487" s="15" t="s">
        <v>4586</v>
      </c>
      <c r="C2487" s="15" t="s">
        <v>134</v>
      </c>
      <c r="D2487" s="15" t="s">
        <v>541</v>
      </c>
      <c r="E2487" s="15" t="s">
        <v>136</v>
      </c>
      <c r="F2487" s="15" t="s">
        <v>137</v>
      </c>
      <c r="G2487" s="15" t="s">
        <v>236</v>
      </c>
      <c r="H2487" s="15" t="s">
        <v>136</v>
      </c>
      <c r="I2487" s="15" t="s">
        <v>243</v>
      </c>
      <c r="J2487" s="15" t="s">
        <v>166</v>
      </c>
      <c r="K2487" s="15" t="s">
        <v>4589</v>
      </c>
      <c r="M2487" s="15" t="n">
        <v>120</v>
      </c>
      <c r="N2487" s="15" t="n">
        <v>63</v>
      </c>
      <c r="O2487" s="15" t="n">
        <v>72</v>
      </c>
      <c r="P2487" s="15" t="n">
        <v>255</v>
      </c>
      <c r="Y2487" s="15" t="s">
        <v>142</v>
      </c>
      <c r="AB2487" s="15" t="s">
        <v>143</v>
      </c>
    </row>
    <row r="2488" customFormat="false" ht="15" hidden="false" customHeight="true" outlineLevel="0" collapsed="false">
      <c r="A2488" s="15" t="s">
        <v>4585</v>
      </c>
      <c r="B2488" s="15" t="s">
        <v>4586</v>
      </c>
      <c r="C2488" s="15" t="s">
        <v>134</v>
      </c>
      <c r="D2488" s="15" t="s">
        <v>541</v>
      </c>
      <c r="E2488" s="15" t="s">
        <v>136</v>
      </c>
      <c r="F2488" s="15" t="s">
        <v>137</v>
      </c>
      <c r="G2488" s="15" t="s">
        <v>236</v>
      </c>
      <c r="H2488" s="15" t="s">
        <v>136</v>
      </c>
      <c r="I2488" s="15" t="s">
        <v>243</v>
      </c>
      <c r="J2488" s="15" t="s">
        <v>158</v>
      </c>
      <c r="K2488" s="15" t="s">
        <v>4590</v>
      </c>
      <c r="L2488" s="15" t="n">
        <v>24</v>
      </c>
      <c r="M2488" s="15" t="n">
        <v>30</v>
      </c>
      <c r="N2488" s="15" t="n">
        <v>78</v>
      </c>
      <c r="O2488" s="15" t="n">
        <v>32</v>
      </c>
      <c r="P2488" s="15" t="n">
        <v>164</v>
      </c>
      <c r="Y2488" s="15" t="s">
        <v>142</v>
      </c>
      <c r="AB2488" s="15" t="s">
        <v>143</v>
      </c>
    </row>
    <row r="2489" customFormat="false" ht="15" hidden="false" customHeight="true" outlineLevel="0" collapsed="false">
      <c r="A2489" s="15" t="s">
        <v>4585</v>
      </c>
      <c r="B2489" s="15" t="s">
        <v>4586</v>
      </c>
      <c r="C2489" s="15" t="s">
        <v>134</v>
      </c>
      <c r="D2489" s="15" t="s">
        <v>541</v>
      </c>
      <c r="E2489" s="15" t="s">
        <v>136</v>
      </c>
      <c r="F2489" s="15" t="s">
        <v>137</v>
      </c>
      <c r="G2489" s="15" t="s">
        <v>236</v>
      </c>
      <c r="H2489" s="15" t="s">
        <v>136</v>
      </c>
      <c r="I2489" s="15" t="s">
        <v>243</v>
      </c>
      <c r="J2489" s="15" t="s">
        <v>169</v>
      </c>
      <c r="K2489" s="15" t="s">
        <v>4591</v>
      </c>
      <c r="M2489" s="15" t="n">
        <v>3</v>
      </c>
      <c r="N2489" s="15" t="n">
        <v>5</v>
      </c>
      <c r="P2489" s="15" t="n">
        <v>8</v>
      </c>
      <c r="Y2489" s="15" t="s">
        <v>142</v>
      </c>
      <c r="AB2489" s="15" t="s">
        <v>143</v>
      </c>
    </row>
    <row r="2490" customFormat="false" ht="15" hidden="false" customHeight="true" outlineLevel="0" collapsed="false">
      <c r="A2490" s="15" t="s">
        <v>4592</v>
      </c>
      <c r="B2490" s="15" t="s">
        <v>4593</v>
      </c>
      <c r="C2490" s="15" t="s">
        <v>134</v>
      </c>
      <c r="D2490" s="15" t="s">
        <v>135</v>
      </c>
      <c r="E2490" s="15" t="s">
        <v>136</v>
      </c>
      <c r="F2490" s="15" t="s">
        <v>137</v>
      </c>
      <c r="G2490" s="15" t="s">
        <v>1068</v>
      </c>
      <c r="H2490" s="15" t="s">
        <v>136</v>
      </c>
      <c r="I2490" s="15" t="s">
        <v>243</v>
      </c>
      <c r="J2490" s="15" t="s">
        <v>140</v>
      </c>
      <c r="K2490" s="15" t="s">
        <v>4594</v>
      </c>
      <c r="L2490" s="15" t="n">
        <v>1</v>
      </c>
      <c r="M2490" s="15" t="n">
        <v>4</v>
      </c>
      <c r="N2490" s="15" t="n">
        <v>14</v>
      </c>
      <c r="P2490" s="15" t="n">
        <v>19</v>
      </c>
      <c r="Y2490" s="15" t="s">
        <v>1070</v>
      </c>
      <c r="AB2490" s="15" t="s">
        <v>143</v>
      </c>
    </row>
    <row r="2491" customFormat="false" ht="15" hidden="false" customHeight="true" outlineLevel="0" collapsed="false">
      <c r="A2491" s="15" t="s">
        <v>4592</v>
      </c>
      <c r="B2491" s="15" t="s">
        <v>4593</v>
      </c>
      <c r="C2491" s="15" t="s">
        <v>134</v>
      </c>
      <c r="D2491" s="15" t="s">
        <v>135</v>
      </c>
      <c r="E2491" s="15" t="s">
        <v>136</v>
      </c>
      <c r="F2491" s="15" t="s">
        <v>137</v>
      </c>
      <c r="G2491" s="15" t="s">
        <v>1068</v>
      </c>
      <c r="H2491" s="15" t="s">
        <v>136</v>
      </c>
      <c r="I2491" s="15" t="s">
        <v>243</v>
      </c>
      <c r="J2491" s="15" t="s">
        <v>144</v>
      </c>
      <c r="K2491" s="15" t="s">
        <v>4595</v>
      </c>
      <c r="L2491" s="15" t="n">
        <v>82</v>
      </c>
      <c r="N2491" s="15" t="n">
        <v>2</v>
      </c>
      <c r="P2491" s="15" t="n">
        <v>84</v>
      </c>
      <c r="Y2491" s="15" t="s">
        <v>1070</v>
      </c>
      <c r="AB2491" s="15" t="s">
        <v>143</v>
      </c>
    </row>
    <row r="2492" customFormat="false" ht="15" hidden="false" customHeight="true" outlineLevel="0" collapsed="false">
      <c r="A2492" s="15" t="s">
        <v>4592</v>
      </c>
      <c r="B2492" s="15" t="s">
        <v>4593</v>
      </c>
      <c r="C2492" s="15" t="s">
        <v>134</v>
      </c>
      <c r="D2492" s="15" t="s">
        <v>135</v>
      </c>
      <c r="E2492" s="15" t="s">
        <v>136</v>
      </c>
      <c r="F2492" s="15" t="s">
        <v>137</v>
      </c>
      <c r="G2492" s="15" t="s">
        <v>1068</v>
      </c>
      <c r="H2492" s="15" t="s">
        <v>136</v>
      </c>
      <c r="I2492" s="15" t="s">
        <v>243</v>
      </c>
      <c r="J2492" s="15" t="s">
        <v>150</v>
      </c>
      <c r="K2492" s="15" t="s">
        <v>4596</v>
      </c>
      <c r="L2492" s="15" t="n">
        <v>144</v>
      </c>
      <c r="M2492" s="15" t="n">
        <v>192</v>
      </c>
      <c r="N2492" s="15" t="n">
        <v>211</v>
      </c>
      <c r="O2492" s="15" t="n">
        <v>39</v>
      </c>
      <c r="P2492" s="15" t="n">
        <v>586</v>
      </c>
      <c r="Y2492" s="15" t="s">
        <v>1070</v>
      </c>
      <c r="AB2492" s="15" t="s">
        <v>143</v>
      </c>
    </row>
    <row r="2493" customFormat="false" ht="15" hidden="false" customHeight="true" outlineLevel="0" collapsed="false">
      <c r="A2493" s="15" t="s">
        <v>4592</v>
      </c>
      <c r="B2493" s="15" t="s">
        <v>4593</v>
      </c>
      <c r="C2493" s="15" t="s">
        <v>134</v>
      </c>
      <c r="D2493" s="15" t="s">
        <v>135</v>
      </c>
      <c r="E2493" s="15" t="s">
        <v>136</v>
      </c>
      <c r="F2493" s="15" t="s">
        <v>137</v>
      </c>
      <c r="G2493" s="15" t="s">
        <v>1068</v>
      </c>
      <c r="H2493" s="15" t="s">
        <v>136</v>
      </c>
      <c r="I2493" s="15" t="s">
        <v>243</v>
      </c>
      <c r="J2493" s="15" t="s">
        <v>158</v>
      </c>
      <c r="K2493" s="15" t="s">
        <v>4597</v>
      </c>
      <c r="L2493" s="15" t="n">
        <v>89</v>
      </c>
      <c r="M2493" s="15" t="n">
        <v>226</v>
      </c>
      <c r="N2493" s="15" t="n">
        <v>206</v>
      </c>
      <c r="O2493" s="15" t="n">
        <v>27</v>
      </c>
      <c r="P2493" s="15" t="n">
        <v>548</v>
      </c>
      <c r="Y2493" s="15" t="s">
        <v>1070</v>
      </c>
      <c r="AB2493" s="15" t="s">
        <v>143</v>
      </c>
    </row>
    <row r="2494" customFormat="false" ht="15" hidden="false" customHeight="true" outlineLevel="0" collapsed="false">
      <c r="A2494" s="15" t="s">
        <v>4592</v>
      </c>
      <c r="B2494" s="15" t="s">
        <v>4593</v>
      </c>
      <c r="C2494" s="15" t="s">
        <v>134</v>
      </c>
      <c r="D2494" s="15" t="s">
        <v>135</v>
      </c>
      <c r="E2494" s="15" t="s">
        <v>136</v>
      </c>
      <c r="F2494" s="15" t="s">
        <v>137</v>
      </c>
      <c r="G2494" s="15" t="s">
        <v>1068</v>
      </c>
      <c r="H2494" s="15" t="s">
        <v>136</v>
      </c>
      <c r="I2494" s="15" t="s">
        <v>243</v>
      </c>
      <c r="J2494" s="15" t="s">
        <v>169</v>
      </c>
      <c r="K2494" s="15" t="s">
        <v>4598</v>
      </c>
      <c r="L2494" s="15" t="n">
        <v>12</v>
      </c>
      <c r="M2494" s="15" t="n">
        <v>7</v>
      </c>
      <c r="N2494" s="15" t="n">
        <v>3</v>
      </c>
      <c r="P2494" s="15" t="n">
        <v>22</v>
      </c>
      <c r="Y2494" s="15" t="s">
        <v>1070</v>
      </c>
      <c r="AB2494" s="15" t="s">
        <v>143</v>
      </c>
    </row>
    <row r="2495" customFormat="false" ht="15" hidden="false" customHeight="true" outlineLevel="0" collapsed="false">
      <c r="A2495" s="15" t="s">
        <v>4599</v>
      </c>
      <c r="B2495" s="15" t="s">
        <v>4600</v>
      </c>
      <c r="C2495" s="15" t="s">
        <v>134</v>
      </c>
      <c r="D2495" s="15" t="s">
        <v>135</v>
      </c>
      <c r="E2495" s="15" t="s">
        <v>136</v>
      </c>
      <c r="F2495" s="15" t="s">
        <v>137</v>
      </c>
      <c r="G2495" s="15" t="s">
        <v>336</v>
      </c>
      <c r="H2495" s="15" t="s">
        <v>136</v>
      </c>
      <c r="I2495" s="15" t="s">
        <v>139</v>
      </c>
      <c r="J2495" s="15" t="s">
        <v>140</v>
      </c>
      <c r="K2495" s="15" t="s">
        <v>4601</v>
      </c>
      <c r="M2495" s="15" t="n">
        <v>9</v>
      </c>
      <c r="N2495" s="15" t="n">
        <v>26</v>
      </c>
      <c r="P2495" s="15" t="n">
        <v>35</v>
      </c>
      <c r="Y2495" s="15" t="s">
        <v>142</v>
      </c>
      <c r="AB2495" s="15" t="s">
        <v>143</v>
      </c>
    </row>
    <row r="2496" customFormat="false" ht="15" hidden="false" customHeight="true" outlineLevel="0" collapsed="false">
      <c r="A2496" s="15" t="s">
        <v>4599</v>
      </c>
      <c r="B2496" s="15" t="s">
        <v>4600</v>
      </c>
      <c r="C2496" s="15" t="s">
        <v>134</v>
      </c>
      <c r="D2496" s="15" t="s">
        <v>135</v>
      </c>
      <c r="E2496" s="15" t="s">
        <v>136</v>
      </c>
      <c r="F2496" s="15" t="s">
        <v>137</v>
      </c>
      <c r="G2496" s="15" t="s">
        <v>336</v>
      </c>
      <c r="H2496" s="15" t="s">
        <v>136</v>
      </c>
      <c r="I2496" s="15" t="s">
        <v>139</v>
      </c>
      <c r="J2496" s="15" t="s">
        <v>144</v>
      </c>
      <c r="K2496" s="15" t="s">
        <v>4602</v>
      </c>
      <c r="N2496" s="15" t="n">
        <v>2</v>
      </c>
      <c r="P2496" s="15" t="n">
        <v>2</v>
      </c>
      <c r="Y2496" s="15" t="s">
        <v>142</v>
      </c>
      <c r="AB2496" s="15" t="s">
        <v>143</v>
      </c>
    </row>
    <row r="2497" customFormat="false" ht="15" hidden="false" customHeight="true" outlineLevel="0" collapsed="false">
      <c r="A2497" s="15" t="s">
        <v>4599</v>
      </c>
      <c r="B2497" s="15" t="s">
        <v>4600</v>
      </c>
      <c r="C2497" s="15" t="s">
        <v>134</v>
      </c>
      <c r="D2497" s="15" t="s">
        <v>135</v>
      </c>
      <c r="E2497" s="15" t="s">
        <v>136</v>
      </c>
      <c r="F2497" s="15" t="s">
        <v>137</v>
      </c>
      <c r="G2497" s="15" t="s">
        <v>336</v>
      </c>
      <c r="H2497" s="15" t="s">
        <v>136</v>
      </c>
      <c r="I2497" s="15" t="s">
        <v>139</v>
      </c>
      <c r="J2497" s="15" t="s">
        <v>150</v>
      </c>
      <c r="K2497" s="15" t="s">
        <v>4603</v>
      </c>
      <c r="M2497" s="15" t="n">
        <v>15</v>
      </c>
      <c r="P2497" s="15" t="n">
        <v>15</v>
      </c>
      <c r="Y2497" s="15" t="s">
        <v>142</v>
      </c>
      <c r="AB2497" s="15" t="s">
        <v>143</v>
      </c>
    </row>
    <row r="2498" customFormat="false" ht="15" hidden="false" customHeight="true" outlineLevel="0" collapsed="false">
      <c r="A2498" s="15" t="s">
        <v>4604</v>
      </c>
      <c r="B2498" s="15" t="s">
        <v>4605</v>
      </c>
      <c r="C2498" s="15" t="s">
        <v>134</v>
      </c>
      <c r="D2498" s="15" t="s">
        <v>135</v>
      </c>
      <c r="E2498" s="15" t="s">
        <v>136</v>
      </c>
      <c r="F2498" s="15" t="s">
        <v>137</v>
      </c>
      <c r="G2498" s="15" t="s">
        <v>756</v>
      </c>
      <c r="H2498" s="15" t="s">
        <v>136</v>
      </c>
      <c r="I2498" s="15" t="s">
        <v>139</v>
      </c>
      <c r="J2498" s="15" t="s">
        <v>144</v>
      </c>
      <c r="K2498" s="15" t="s">
        <v>4606</v>
      </c>
      <c r="L2498" s="15" t="n">
        <v>260</v>
      </c>
      <c r="P2498" s="15" t="n">
        <v>260</v>
      </c>
      <c r="Y2498" s="15" t="s">
        <v>142</v>
      </c>
      <c r="AB2498" s="15" t="s">
        <v>143</v>
      </c>
    </row>
    <row r="2499" customFormat="false" ht="15" hidden="false" customHeight="true" outlineLevel="0" collapsed="false">
      <c r="A2499" s="15" t="s">
        <v>4607</v>
      </c>
      <c r="B2499" s="15" t="s">
        <v>4608</v>
      </c>
      <c r="C2499" s="15" t="s">
        <v>217</v>
      </c>
      <c r="D2499" s="15" t="s">
        <v>274</v>
      </c>
      <c r="E2499" s="15" t="s">
        <v>136</v>
      </c>
      <c r="F2499" s="15" t="s">
        <v>137</v>
      </c>
      <c r="G2499" s="15" t="s">
        <v>4163</v>
      </c>
      <c r="H2499" s="15" t="s">
        <v>136</v>
      </c>
      <c r="I2499" s="15" t="s">
        <v>243</v>
      </c>
      <c r="J2499" s="15" t="s">
        <v>140</v>
      </c>
      <c r="K2499" s="15" t="s">
        <v>4609</v>
      </c>
      <c r="L2499" s="15" t="n">
        <v>13</v>
      </c>
      <c r="M2499" s="15" t="n">
        <v>2</v>
      </c>
      <c r="O2499" s="15" t="n">
        <v>5</v>
      </c>
      <c r="P2499" s="15" t="n">
        <v>20</v>
      </c>
      <c r="Y2499" s="15" t="s">
        <v>156</v>
      </c>
      <c r="AB2499" s="15" t="s">
        <v>143</v>
      </c>
    </row>
    <row r="2500" customFormat="false" ht="15" hidden="false" customHeight="true" outlineLevel="0" collapsed="false">
      <c r="A2500" s="15" t="s">
        <v>4607</v>
      </c>
      <c r="B2500" s="15" t="s">
        <v>4608</v>
      </c>
      <c r="C2500" s="15" t="s">
        <v>217</v>
      </c>
      <c r="D2500" s="15" t="s">
        <v>274</v>
      </c>
      <c r="E2500" s="15" t="s">
        <v>136</v>
      </c>
      <c r="F2500" s="15" t="s">
        <v>137</v>
      </c>
      <c r="G2500" s="15" t="s">
        <v>4163</v>
      </c>
      <c r="H2500" s="15" t="s">
        <v>136</v>
      </c>
      <c r="I2500" s="15" t="s">
        <v>243</v>
      </c>
      <c r="J2500" s="15" t="s">
        <v>144</v>
      </c>
      <c r="K2500" s="15" t="s">
        <v>4610</v>
      </c>
      <c r="M2500" s="15" t="n">
        <v>1</v>
      </c>
      <c r="N2500" s="15" t="n">
        <v>1</v>
      </c>
      <c r="P2500" s="15" t="n">
        <v>2</v>
      </c>
      <c r="Y2500" s="15" t="s">
        <v>156</v>
      </c>
      <c r="AB2500" s="15" t="s">
        <v>143</v>
      </c>
    </row>
    <row r="2501" customFormat="false" ht="15" hidden="false" customHeight="true" outlineLevel="0" collapsed="false">
      <c r="A2501" s="15" t="s">
        <v>4607</v>
      </c>
      <c r="B2501" s="15" t="s">
        <v>4608</v>
      </c>
      <c r="C2501" s="15" t="s">
        <v>217</v>
      </c>
      <c r="D2501" s="15" t="s">
        <v>274</v>
      </c>
      <c r="E2501" s="15" t="s">
        <v>136</v>
      </c>
      <c r="F2501" s="15" t="s">
        <v>137</v>
      </c>
      <c r="G2501" s="15" t="s">
        <v>4163</v>
      </c>
      <c r="H2501" s="15" t="s">
        <v>136</v>
      </c>
      <c r="I2501" s="15" t="s">
        <v>243</v>
      </c>
      <c r="J2501" s="15" t="s">
        <v>150</v>
      </c>
      <c r="K2501" s="15" t="s">
        <v>4611</v>
      </c>
      <c r="L2501" s="15" t="n">
        <v>87</v>
      </c>
      <c r="M2501" s="15" t="n">
        <v>51</v>
      </c>
      <c r="N2501" s="15" t="n">
        <v>95</v>
      </c>
      <c r="O2501" s="15" t="n">
        <v>41</v>
      </c>
      <c r="P2501" s="15" t="n">
        <v>274</v>
      </c>
      <c r="Y2501" s="15" t="s">
        <v>156</v>
      </c>
      <c r="AB2501" s="15" t="s">
        <v>143</v>
      </c>
    </row>
    <row r="2502" customFormat="false" ht="15" hidden="false" customHeight="true" outlineLevel="0" collapsed="false">
      <c r="A2502" s="15" t="s">
        <v>4607</v>
      </c>
      <c r="B2502" s="15" t="s">
        <v>4608</v>
      </c>
      <c r="C2502" s="15" t="s">
        <v>217</v>
      </c>
      <c r="D2502" s="15" t="s">
        <v>274</v>
      </c>
      <c r="E2502" s="15" t="s">
        <v>136</v>
      </c>
      <c r="F2502" s="15" t="s">
        <v>137</v>
      </c>
      <c r="G2502" s="15" t="s">
        <v>4163</v>
      </c>
      <c r="H2502" s="15" t="s">
        <v>136</v>
      </c>
      <c r="I2502" s="15" t="s">
        <v>243</v>
      </c>
      <c r="J2502" s="15" t="s">
        <v>158</v>
      </c>
      <c r="K2502" s="15" t="s">
        <v>4612</v>
      </c>
      <c r="L2502" s="15" t="n">
        <v>4</v>
      </c>
      <c r="M2502" s="15" t="n">
        <v>32</v>
      </c>
      <c r="N2502" s="15" t="n">
        <v>30</v>
      </c>
      <c r="O2502" s="15" t="n">
        <v>5</v>
      </c>
      <c r="P2502" s="15" t="n">
        <v>71</v>
      </c>
      <c r="Y2502" s="15" t="s">
        <v>156</v>
      </c>
      <c r="AB2502" s="15" t="s">
        <v>143</v>
      </c>
    </row>
    <row r="2503" customFormat="false" ht="15" hidden="false" customHeight="true" outlineLevel="0" collapsed="false">
      <c r="A2503" s="15" t="s">
        <v>4607</v>
      </c>
      <c r="B2503" s="15" t="s">
        <v>4608</v>
      </c>
      <c r="C2503" s="15" t="s">
        <v>217</v>
      </c>
      <c r="D2503" s="15" t="s">
        <v>274</v>
      </c>
      <c r="E2503" s="15" t="s">
        <v>136</v>
      </c>
      <c r="F2503" s="15" t="s">
        <v>137</v>
      </c>
      <c r="G2503" s="15" t="s">
        <v>4163</v>
      </c>
      <c r="H2503" s="15" t="s">
        <v>136</v>
      </c>
      <c r="I2503" s="15" t="s">
        <v>243</v>
      </c>
      <c r="J2503" s="15" t="s">
        <v>169</v>
      </c>
      <c r="K2503" s="15" t="s">
        <v>4613</v>
      </c>
      <c r="L2503" s="15" t="n">
        <v>1</v>
      </c>
      <c r="N2503" s="15" t="n">
        <v>1</v>
      </c>
      <c r="O2503" s="15" t="n">
        <v>5</v>
      </c>
      <c r="P2503" s="15" t="n">
        <v>7</v>
      </c>
      <c r="Y2503" s="15" t="s">
        <v>156</v>
      </c>
      <c r="AB2503" s="15" t="s">
        <v>143</v>
      </c>
    </row>
    <row r="2504" customFormat="false" ht="15" hidden="false" customHeight="true" outlineLevel="0" collapsed="false">
      <c r="A2504" s="15" t="s">
        <v>4614</v>
      </c>
      <c r="B2504" s="15" t="s">
        <v>4615</v>
      </c>
      <c r="C2504" s="15" t="s">
        <v>217</v>
      </c>
      <c r="D2504" s="15" t="s">
        <v>274</v>
      </c>
      <c r="E2504" s="15" t="s">
        <v>136</v>
      </c>
      <c r="F2504" s="15" t="s">
        <v>137</v>
      </c>
      <c r="G2504" s="15" t="s">
        <v>149</v>
      </c>
      <c r="H2504" s="15" t="s">
        <v>136</v>
      </c>
      <c r="I2504" s="15" t="s">
        <v>243</v>
      </c>
      <c r="J2504" s="15" t="s">
        <v>140</v>
      </c>
      <c r="K2504" s="15" t="s">
        <v>4616</v>
      </c>
      <c r="L2504" s="15" t="n">
        <v>1195</v>
      </c>
      <c r="M2504" s="15" t="n">
        <v>613</v>
      </c>
      <c r="N2504" s="15" t="n">
        <v>297</v>
      </c>
      <c r="P2504" s="15" t="n">
        <v>2105</v>
      </c>
      <c r="Y2504" s="15" t="s">
        <v>142</v>
      </c>
      <c r="AB2504" s="15" t="s">
        <v>143</v>
      </c>
    </row>
    <row r="2505" customFormat="false" ht="15" hidden="false" customHeight="true" outlineLevel="0" collapsed="false">
      <c r="A2505" s="15" t="s">
        <v>4614</v>
      </c>
      <c r="B2505" s="15" t="s">
        <v>4615</v>
      </c>
      <c r="C2505" s="15" t="s">
        <v>217</v>
      </c>
      <c r="D2505" s="15" t="s">
        <v>274</v>
      </c>
      <c r="E2505" s="15" t="s">
        <v>136</v>
      </c>
      <c r="F2505" s="15" t="s">
        <v>137</v>
      </c>
      <c r="G2505" s="15" t="s">
        <v>149</v>
      </c>
      <c r="H2505" s="15" t="s">
        <v>136</v>
      </c>
      <c r="I2505" s="15" t="s">
        <v>243</v>
      </c>
      <c r="J2505" s="15" t="s">
        <v>144</v>
      </c>
      <c r="K2505" s="15" t="s">
        <v>4617</v>
      </c>
      <c r="L2505" s="15" t="n">
        <v>779</v>
      </c>
      <c r="M2505" s="15" t="n">
        <v>130</v>
      </c>
      <c r="N2505" s="15" t="n">
        <v>132</v>
      </c>
      <c r="P2505" s="15" t="n">
        <v>1041</v>
      </c>
      <c r="Y2505" s="15" t="s">
        <v>142</v>
      </c>
      <c r="AB2505" s="15" t="s">
        <v>143</v>
      </c>
    </row>
    <row r="2506" customFormat="false" ht="15" hidden="false" customHeight="true" outlineLevel="0" collapsed="false">
      <c r="A2506" s="15" t="s">
        <v>4614</v>
      </c>
      <c r="B2506" s="15" t="s">
        <v>4615</v>
      </c>
      <c r="C2506" s="15" t="s">
        <v>217</v>
      </c>
      <c r="D2506" s="15" t="s">
        <v>274</v>
      </c>
      <c r="E2506" s="15" t="s">
        <v>136</v>
      </c>
      <c r="F2506" s="15" t="s">
        <v>137</v>
      </c>
      <c r="G2506" s="15" t="s">
        <v>149</v>
      </c>
      <c r="H2506" s="15" t="s">
        <v>136</v>
      </c>
      <c r="I2506" s="15" t="s">
        <v>243</v>
      </c>
      <c r="J2506" s="15" t="s">
        <v>150</v>
      </c>
      <c r="K2506" s="15" t="s">
        <v>4618</v>
      </c>
      <c r="L2506" s="15" t="n">
        <v>589</v>
      </c>
      <c r="M2506" s="15" t="n">
        <v>931</v>
      </c>
      <c r="N2506" s="15" t="n">
        <v>457</v>
      </c>
      <c r="P2506" s="15" t="n">
        <v>1977</v>
      </c>
      <c r="Y2506" s="15" t="s">
        <v>142</v>
      </c>
      <c r="AB2506" s="15" t="s">
        <v>143</v>
      </c>
    </row>
    <row r="2507" customFormat="false" ht="15" hidden="false" customHeight="true" outlineLevel="0" collapsed="false">
      <c r="A2507" s="15" t="s">
        <v>4614</v>
      </c>
      <c r="B2507" s="15" t="s">
        <v>4615</v>
      </c>
      <c r="C2507" s="15" t="s">
        <v>217</v>
      </c>
      <c r="D2507" s="15" t="s">
        <v>274</v>
      </c>
      <c r="E2507" s="15" t="s">
        <v>136</v>
      </c>
      <c r="F2507" s="15" t="s">
        <v>137</v>
      </c>
      <c r="G2507" s="15" t="s">
        <v>149</v>
      </c>
      <c r="H2507" s="15" t="s">
        <v>136</v>
      </c>
      <c r="I2507" s="15" t="s">
        <v>243</v>
      </c>
      <c r="J2507" s="15" t="s">
        <v>166</v>
      </c>
      <c r="K2507" s="15" t="s">
        <v>4619</v>
      </c>
      <c r="M2507" s="15" t="n">
        <v>8</v>
      </c>
      <c r="P2507" s="15" t="n">
        <v>8</v>
      </c>
      <c r="Y2507" s="15" t="s">
        <v>142</v>
      </c>
      <c r="AB2507" s="15" t="s">
        <v>143</v>
      </c>
    </row>
    <row r="2508" customFormat="false" ht="15" hidden="false" customHeight="true" outlineLevel="0" collapsed="false">
      <c r="A2508" s="15" t="s">
        <v>4614</v>
      </c>
      <c r="B2508" s="15" t="s">
        <v>4615</v>
      </c>
      <c r="C2508" s="15" t="s">
        <v>217</v>
      </c>
      <c r="D2508" s="15" t="s">
        <v>274</v>
      </c>
      <c r="E2508" s="15" t="s">
        <v>136</v>
      </c>
      <c r="F2508" s="15" t="s">
        <v>137</v>
      </c>
      <c r="G2508" s="15" t="s">
        <v>149</v>
      </c>
      <c r="H2508" s="15" t="s">
        <v>136</v>
      </c>
      <c r="I2508" s="15" t="s">
        <v>243</v>
      </c>
      <c r="J2508" s="15" t="s">
        <v>158</v>
      </c>
      <c r="K2508" s="15" t="s">
        <v>4620</v>
      </c>
      <c r="L2508" s="15" t="n">
        <v>286</v>
      </c>
      <c r="M2508" s="15" t="n">
        <v>291</v>
      </c>
      <c r="N2508" s="15" t="n">
        <v>109</v>
      </c>
      <c r="P2508" s="15" t="n">
        <v>686</v>
      </c>
      <c r="Y2508" s="15" t="s">
        <v>142</v>
      </c>
      <c r="AB2508" s="15" t="s">
        <v>143</v>
      </c>
    </row>
    <row r="2509" customFormat="false" ht="15" hidden="false" customHeight="true" outlineLevel="0" collapsed="false">
      <c r="A2509" s="15" t="s">
        <v>4614</v>
      </c>
      <c r="B2509" s="15" t="s">
        <v>4615</v>
      </c>
      <c r="C2509" s="15" t="s">
        <v>217</v>
      </c>
      <c r="D2509" s="15" t="s">
        <v>274</v>
      </c>
      <c r="E2509" s="15" t="s">
        <v>136</v>
      </c>
      <c r="F2509" s="15" t="s">
        <v>137</v>
      </c>
      <c r="G2509" s="15" t="s">
        <v>149</v>
      </c>
      <c r="H2509" s="15" t="s">
        <v>136</v>
      </c>
      <c r="I2509" s="15" t="s">
        <v>243</v>
      </c>
      <c r="J2509" s="15" t="s">
        <v>169</v>
      </c>
      <c r="K2509" s="15" t="s">
        <v>4621</v>
      </c>
      <c r="L2509" s="15" t="n">
        <v>12</v>
      </c>
      <c r="M2509" s="15" t="n">
        <v>19</v>
      </c>
      <c r="N2509" s="15" t="n">
        <v>8</v>
      </c>
      <c r="P2509" s="15" t="n">
        <v>39</v>
      </c>
      <c r="Y2509" s="15" t="s">
        <v>142</v>
      </c>
      <c r="AB2509" s="15" t="s">
        <v>143</v>
      </c>
    </row>
    <row r="2510" customFormat="false" ht="15" hidden="false" customHeight="true" outlineLevel="0" collapsed="false">
      <c r="A2510" s="15" t="s">
        <v>4622</v>
      </c>
      <c r="B2510" s="15" t="s">
        <v>4623</v>
      </c>
      <c r="C2510" s="15" t="s">
        <v>148</v>
      </c>
      <c r="E2510" s="15" t="s">
        <v>136</v>
      </c>
      <c r="F2510" s="15" t="s">
        <v>137</v>
      </c>
      <c r="G2510" s="15" t="s">
        <v>136</v>
      </c>
      <c r="H2510" s="15" t="s">
        <v>136</v>
      </c>
      <c r="I2510" s="15" t="s">
        <v>139</v>
      </c>
      <c r="J2510" s="15" t="s">
        <v>140</v>
      </c>
      <c r="K2510" s="15" t="s">
        <v>4624</v>
      </c>
      <c r="L2510" s="15" t="n">
        <v>4</v>
      </c>
      <c r="P2510" s="15" t="n">
        <v>4</v>
      </c>
      <c r="Y2510" s="15" t="s">
        <v>142</v>
      </c>
      <c r="AB2510" s="15" t="s">
        <v>143</v>
      </c>
    </row>
    <row r="2511" customFormat="false" ht="15" hidden="false" customHeight="true" outlineLevel="0" collapsed="false">
      <c r="A2511" s="15" t="s">
        <v>4622</v>
      </c>
      <c r="B2511" s="15" t="s">
        <v>4623</v>
      </c>
      <c r="C2511" s="15" t="s">
        <v>148</v>
      </c>
      <c r="E2511" s="15" t="s">
        <v>136</v>
      </c>
      <c r="F2511" s="15" t="s">
        <v>137</v>
      </c>
      <c r="G2511" s="15" t="s">
        <v>136</v>
      </c>
      <c r="H2511" s="15" t="s">
        <v>136</v>
      </c>
      <c r="I2511" s="15" t="s">
        <v>139</v>
      </c>
      <c r="J2511" s="15" t="s">
        <v>144</v>
      </c>
      <c r="K2511" s="15" t="s">
        <v>4625</v>
      </c>
      <c r="L2511" s="15" t="n">
        <v>169</v>
      </c>
      <c r="M2511" s="15" t="n">
        <v>36</v>
      </c>
      <c r="P2511" s="15" t="n">
        <v>205</v>
      </c>
      <c r="Y2511" s="15" t="s">
        <v>142</v>
      </c>
      <c r="AB2511" s="15" t="s">
        <v>143</v>
      </c>
    </row>
    <row r="2512" customFormat="false" ht="15" hidden="false" customHeight="true" outlineLevel="0" collapsed="false">
      <c r="A2512" s="15" t="s">
        <v>4622</v>
      </c>
      <c r="B2512" s="15" t="s">
        <v>4623</v>
      </c>
      <c r="C2512" s="15" t="s">
        <v>148</v>
      </c>
      <c r="E2512" s="15" t="s">
        <v>136</v>
      </c>
      <c r="F2512" s="15" t="s">
        <v>137</v>
      </c>
      <c r="G2512" s="15" t="s">
        <v>136</v>
      </c>
      <c r="H2512" s="15" t="s">
        <v>136</v>
      </c>
      <c r="I2512" s="15" t="s">
        <v>139</v>
      </c>
      <c r="J2512" s="15" t="s">
        <v>150</v>
      </c>
      <c r="K2512" s="15" t="s">
        <v>4626</v>
      </c>
      <c r="L2512" s="15" t="n">
        <v>1</v>
      </c>
      <c r="M2512" s="15" t="n">
        <v>15</v>
      </c>
      <c r="P2512" s="15" t="n">
        <v>16</v>
      </c>
      <c r="Y2512" s="15" t="s">
        <v>142</v>
      </c>
      <c r="AB2512" s="15" t="s">
        <v>143</v>
      </c>
    </row>
    <row r="2513" customFormat="false" ht="15" hidden="false" customHeight="true" outlineLevel="0" collapsed="false">
      <c r="A2513" s="15" t="s">
        <v>4622</v>
      </c>
      <c r="B2513" s="15" t="s">
        <v>4623</v>
      </c>
      <c r="C2513" s="15" t="s">
        <v>148</v>
      </c>
      <c r="E2513" s="15" t="s">
        <v>136</v>
      </c>
      <c r="F2513" s="15" t="s">
        <v>137</v>
      </c>
      <c r="G2513" s="15" t="s">
        <v>136</v>
      </c>
      <c r="H2513" s="15" t="s">
        <v>136</v>
      </c>
      <c r="I2513" s="15" t="s">
        <v>139</v>
      </c>
      <c r="J2513" s="15" t="s">
        <v>158</v>
      </c>
      <c r="K2513" s="15" t="s">
        <v>4627</v>
      </c>
      <c r="L2513" s="15" t="n">
        <v>2</v>
      </c>
      <c r="P2513" s="15" t="n">
        <v>2</v>
      </c>
      <c r="Y2513" s="15" t="s">
        <v>142</v>
      </c>
      <c r="AB2513" s="15" t="s">
        <v>143</v>
      </c>
    </row>
    <row r="2514" customFormat="false" ht="15" hidden="false" customHeight="true" outlineLevel="0" collapsed="false">
      <c r="A2514" s="15" t="s">
        <v>4622</v>
      </c>
      <c r="B2514" s="15" t="s">
        <v>4623</v>
      </c>
      <c r="C2514" s="15" t="s">
        <v>148</v>
      </c>
      <c r="E2514" s="15" t="s">
        <v>136</v>
      </c>
      <c r="F2514" s="15" t="s">
        <v>137</v>
      </c>
      <c r="G2514" s="15" t="s">
        <v>136</v>
      </c>
      <c r="H2514" s="15" t="s">
        <v>136</v>
      </c>
      <c r="I2514" s="15" t="s">
        <v>139</v>
      </c>
      <c r="J2514" s="15" t="s">
        <v>169</v>
      </c>
      <c r="K2514" s="15" t="s">
        <v>4628</v>
      </c>
      <c r="L2514" s="15" t="n">
        <v>1</v>
      </c>
      <c r="P2514" s="15" t="n">
        <v>1</v>
      </c>
      <c r="Y2514" s="15" t="s">
        <v>142</v>
      </c>
      <c r="AB2514" s="15" t="s">
        <v>143</v>
      </c>
    </row>
    <row r="2515" customFormat="false" ht="15" hidden="false" customHeight="true" outlineLevel="0" collapsed="false">
      <c r="A2515" s="15" t="s">
        <v>4629</v>
      </c>
      <c r="B2515" s="15" t="s">
        <v>4630</v>
      </c>
      <c r="C2515" s="15" t="s">
        <v>217</v>
      </c>
      <c r="D2515" s="15" t="s">
        <v>235</v>
      </c>
      <c r="E2515" s="15" t="s">
        <v>136</v>
      </c>
      <c r="F2515" s="15" t="s">
        <v>137</v>
      </c>
      <c r="G2515" s="15" t="s">
        <v>4085</v>
      </c>
      <c r="H2515" s="15" t="s">
        <v>136</v>
      </c>
      <c r="I2515" s="15" t="s">
        <v>243</v>
      </c>
      <c r="J2515" s="15" t="s">
        <v>140</v>
      </c>
      <c r="K2515" s="15" t="s">
        <v>4631</v>
      </c>
      <c r="L2515" s="15" t="n">
        <v>9</v>
      </c>
      <c r="M2515" s="15" t="n">
        <v>25</v>
      </c>
      <c r="N2515" s="15" t="n">
        <v>8</v>
      </c>
      <c r="P2515" s="15" t="n">
        <v>42</v>
      </c>
      <c r="Y2515" s="15" t="s">
        <v>142</v>
      </c>
      <c r="AB2515" s="15" t="s">
        <v>143</v>
      </c>
    </row>
    <row r="2516" customFormat="false" ht="15" hidden="false" customHeight="true" outlineLevel="0" collapsed="false">
      <c r="A2516" s="15" t="s">
        <v>4629</v>
      </c>
      <c r="B2516" s="15" t="s">
        <v>4630</v>
      </c>
      <c r="C2516" s="15" t="s">
        <v>217</v>
      </c>
      <c r="D2516" s="15" t="s">
        <v>235</v>
      </c>
      <c r="E2516" s="15" t="s">
        <v>136</v>
      </c>
      <c r="F2516" s="15" t="s">
        <v>137</v>
      </c>
      <c r="G2516" s="15" t="s">
        <v>4085</v>
      </c>
      <c r="H2516" s="15" t="s">
        <v>136</v>
      </c>
      <c r="I2516" s="15" t="s">
        <v>243</v>
      </c>
      <c r="J2516" s="15" t="s">
        <v>144</v>
      </c>
      <c r="K2516" s="15" t="s">
        <v>4632</v>
      </c>
      <c r="L2516" s="15" t="n">
        <v>24</v>
      </c>
      <c r="M2516" s="15" t="n">
        <v>1</v>
      </c>
      <c r="P2516" s="15" t="n">
        <v>25</v>
      </c>
      <c r="Y2516" s="15" t="s">
        <v>142</v>
      </c>
      <c r="AB2516" s="15" t="s">
        <v>143</v>
      </c>
    </row>
    <row r="2517" customFormat="false" ht="15" hidden="false" customHeight="true" outlineLevel="0" collapsed="false">
      <c r="A2517" s="15" t="s">
        <v>4629</v>
      </c>
      <c r="B2517" s="15" t="s">
        <v>4630</v>
      </c>
      <c r="C2517" s="15" t="s">
        <v>217</v>
      </c>
      <c r="D2517" s="15" t="s">
        <v>235</v>
      </c>
      <c r="E2517" s="15" t="s">
        <v>136</v>
      </c>
      <c r="F2517" s="15" t="s">
        <v>137</v>
      </c>
      <c r="G2517" s="15" t="s">
        <v>4085</v>
      </c>
      <c r="H2517" s="15" t="s">
        <v>136</v>
      </c>
      <c r="I2517" s="15" t="s">
        <v>243</v>
      </c>
      <c r="J2517" s="15" t="s">
        <v>150</v>
      </c>
      <c r="K2517" s="15" t="s">
        <v>4633</v>
      </c>
      <c r="L2517" s="15" t="n">
        <v>76</v>
      </c>
      <c r="M2517" s="15" t="n">
        <v>93</v>
      </c>
      <c r="N2517" s="15" t="n">
        <v>16</v>
      </c>
      <c r="P2517" s="15" t="n">
        <v>185</v>
      </c>
      <c r="Y2517" s="15" t="s">
        <v>142</v>
      </c>
      <c r="AB2517" s="15" t="s">
        <v>143</v>
      </c>
    </row>
    <row r="2518" customFormat="false" ht="15" hidden="false" customHeight="true" outlineLevel="0" collapsed="false">
      <c r="A2518" s="15" t="s">
        <v>4629</v>
      </c>
      <c r="B2518" s="15" t="s">
        <v>4630</v>
      </c>
      <c r="C2518" s="15" t="s">
        <v>217</v>
      </c>
      <c r="D2518" s="15" t="s">
        <v>235</v>
      </c>
      <c r="E2518" s="15" t="s">
        <v>136</v>
      </c>
      <c r="F2518" s="15" t="s">
        <v>137</v>
      </c>
      <c r="G2518" s="15" t="s">
        <v>4085</v>
      </c>
      <c r="H2518" s="15" t="s">
        <v>136</v>
      </c>
      <c r="I2518" s="15" t="s">
        <v>243</v>
      </c>
      <c r="J2518" s="15" t="s">
        <v>158</v>
      </c>
      <c r="K2518" s="15" t="s">
        <v>4634</v>
      </c>
      <c r="L2518" s="15" t="n">
        <v>21</v>
      </c>
      <c r="M2518" s="15" t="n">
        <v>11</v>
      </c>
      <c r="N2518" s="15" t="n">
        <v>1</v>
      </c>
      <c r="P2518" s="15" t="n">
        <v>33</v>
      </c>
      <c r="Y2518" s="15" t="s">
        <v>142</v>
      </c>
      <c r="AB2518" s="15" t="s">
        <v>143</v>
      </c>
    </row>
    <row r="2519" customFormat="false" ht="15" hidden="false" customHeight="true" outlineLevel="0" collapsed="false">
      <c r="A2519" s="15" t="s">
        <v>4629</v>
      </c>
      <c r="B2519" s="15" t="s">
        <v>4630</v>
      </c>
      <c r="C2519" s="15" t="s">
        <v>217</v>
      </c>
      <c r="D2519" s="15" t="s">
        <v>235</v>
      </c>
      <c r="E2519" s="15" t="s">
        <v>136</v>
      </c>
      <c r="F2519" s="15" t="s">
        <v>137</v>
      </c>
      <c r="G2519" s="15" t="s">
        <v>4085</v>
      </c>
      <c r="H2519" s="15" t="s">
        <v>136</v>
      </c>
      <c r="I2519" s="15" t="s">
        <v>243</v>
      </c>
      <c r="J2519" s="15" t="s">
        <v>169</v>
      </c>
      <c r="K2519" s="15" t="s">
        <v>4635</v>
      </c>
      <c r="M2519" s="15" t="n">
        <v>3</v>
      </c>
      <c r="P2519" s="15" t="n">
        <v>3</v>
      </c>
      <c r="Y2519" s="15" t="s">
        <v>142</v>
      </c>
      <c r="AB2519" s="15" t="s">
        <v>143</v>
      </c>
    </row>
    <row r="2520" customFormat="false" ht="15" hidden="false" customHeight="true" outlineLevel="0" collapsed="false">
      <c r="A2520" s="15" t="s">
        <v>4636</v>
      </c>
      <c r="B2520" s="15" t="s">
        <v>4637</v>
      </c>
      <c r="C2520" s="15" t="s">
        <v>217</v>
      </c>
      <c r="D2520" s="15" t="s">
        <v>218</v>
      </c>
      <c r="E2520" s="15" t="s">
        <v>136</v>
      </c>
      <c r="F2520" s="15" t="s">
        <v>137</v>
      </c>
      <c r="G2520" s="15" t="s">
        <v>451</v>
      </c>
      <c r="H2520" s="15" t="s">
        <v>136</v>
      </c>
      <c r="I2520" s="15" t="s">
        <v>139</v>
      </c>
      <c r="J2520" s="15" t="s">
        <v>140</v>
      </c>
      <c r="K2520" s="15" t="s">
        <v>4638</v>
      </c>
      <c r="L2520" s="15" t="n">
        <v>30</v>
      </c>
      <c r="P2520" s="15" t="n">
        <v>30</v>
      </c>
      <c r="Y2520" s="15" t="s">
        <v>142</v>
      </c>
      <c r="AB2520" s="15" t="s">
        <v>143</v>
      </c>
    </row>
    <row r="2521" customFormat="false" ht="15" hidden="false" customHeight="true" outlineLevel="0" collapsed="false">
      <c r="A2521" s="15" t="s">
        <v>4636</v>
      </c>
      <c r="B2521" s="15" t="s">
        <v>4637</v>
      </c>
      <c r="C2521" s="15" t="s">
        <v>217</v>
      </c>
      <c r="D2521" s="15" t="s">
        <v>218</v>
      </c>
      <c r="E2521" s="15" t="s">
        <v>136</v>
      </c>
      <c r="F2521" s="15" t="s">
        <v>137</v>
      </c>
      <c r="G2521" s="15" t="s">
        <v>451</v>
      </c>
      <c r="H2521" s="15" t="s">
        <v>136</v>
      </c>
      <c r="I2521" s="15" t="s">
        <v>139</v>
      </c>
      <c r="J2521" s="15" t="s">
        <v>150</v>
      </c>
      <c r="K2521" s="15" t="s">
        <v>4639</v>
      </c>
      <c r="L2521" s="15" t="n">
        <v>20</v>
      </c>
      <c r="M2521" s="15" t="n">
        <v>2</v>
      </c>
      <c r="P2521" s="15" t="n">
        <v>22</v>
      </c>
      <c r="Y2521" s="15" t="s">
        <v>142</v>
      </c>
      <c r="AB2521" s="15" t="s">
        <v>143</v>
      </c>
    </row>
    <row r="2522" customFormat="false" ht="15" hidden="false" customHeight="true" outlineLevel="0" collapsed="false">
      <c r="A2522" s="15" t="s">
        <v>4636</v>
      </c>
      <c r="B2522" s="15" t="s">
        <v>4637</v>
      </c>
      <c r="C2522" s="15" t="s">
        <v>217</v>
      </c>
      <c r="D2522" s="15" t="s">
        <v>218</v>
      </c>
      <c r="E2522" s="15" t="s">
        <v>136</v>
      </c>
      <c r="F2522" s="15" t="s">
        <v>137</v>
      </c>
      <c r="G2522" s="15" t="s">
        <v>451</v>
      </c>
      <c r="H2522" s="15" t="s">
        <v>136</v>
      </c>
      <c r="I2522" s="15" t="s">
        <v>139</v>
      </c>
      <c r="J2522" s="15" t="s">
        <v>158</v>
      </c>
      <c r="K2522" s="15" t="s">
        <v>4640</v>
      </c>
      <c r="L2522" s="15" t="n">
        <v>6</v>
      </c>
      <c r="P2522" s="15" t="n">
        <v>6</v>
      </c>
      <c r="Y2522" s="15" t="s">
        <v>142</v>
      </c>
      <c r="AB2522" s="15" t="s">
        <v>143</v>
      </c>
    </row>
    <row r="2523" customFormat="false" ht="15" hidden="false" customHeight="true" outlineLevel="0" collapsed="false">
      <c r="A2523" s="15" t="s">
        <v>4636</v>
      </c>
      <c r="B2523" s="15" t="s">
        <v>4637</v>
      </c>
      <c r="C2523" s="15" t="s">
        <v>217</v>
      </c>
      <c r="D2523" s="15" t="s">
        <v>218</v>
      </c>
      <c r="E2523" s="15" t="s">
        <v>136</v>
      </c>
      <c r="F2523" s="15" t="s">
        <v>137</v>
      </c>
      <c r="G2523" s="15" t="s">
        <v>451</v>
      </c>
      <c r="H2523" s="15" t="s">
        <v>136</v>
      </c>
      <c r="I2523" s="15" t="s">
        <v>139</v>
      </c>
      <c r="J2523" s="15" t="s">
        <v>169</v>
      </c>
      <c r="K2523" s="15" t="s">
        <v>4641</v>
      </c>
      <c r="O2523" s="15" t="n">
        <v>1</v>
      </c>
      <c r="P2523" s="15" t="n">
        <v>1</v>
      </c>
      <c r="Y2523" s="15" t="s">
        <v>142</v>
      </c>
      <c r="AB2523" s="15" t="s">
        <v>143</v>
      </c>
    </row>
    <row r="2524" customFormat="false" ht="15" hidden="false" customHeight="true" outlineLevel="0" collapsed="false">
      <c r="A2524" s="15" t="s">
        <v>4642</v>
      </c>
      <c r="B2524" s="15" t="s">
        <v>4643</v>
      </c>
      <c r="C2524" s="15" t="s">
        <v>217</v>
      </c>
      <c r="D2524" s="15" t="s">
        <v>218</v>
      </c>
      <c r="E2524" s="15" t="s">
        <v>136</v>
      </c>
      <c r="F2524" s="15" t="s">
        <v>137</v>
      </c>
      <c r="G2524" s="15" t="s">
        <v>219</v>
      </c>
      <c r="H2524" s="15" t="s">
        <v>136</v>
      </c>
      <c r="I2524" s="15" t="s">
        <v>243</v>
      </c>
      <c r="J2524" s="15" t="s">
        <v>140</v>
      </c>
      <c r="K2524" s="15" t="s">
        <v>4644</v>
      </c>
      <c r="L2524" s="15" t="n">
        <v>16</v>
      </c>
      <c r="M2524" s="15" t="n">
        <v>15</v>
      </c>
      <c r="N2524" s="15" t="n">
        <v>9</v>
      </c>
      <c r="O2524" s="15" t="n">
        <v>28</v>
      </c>
      <c r="P2524" s="15" t="n">
        <v>68</v>
      </c>
      <c r="Y2524" s="15" t="s">
        <v>142</v>
      </c>
      <c r="AB2524" s="15" t="s">
        <v>143</v>
      </c>
    </row>
    <row r="2525" customFormat="false" ht="15" hidden="false" customHeight="true" outlineLevel="0" collapsed="false">
      <c r="A2525" s="15" t="s">
        <v>4642</v>
      </c>
      <c r="B2525" s="15" t="s">
        <v>4643</v>
      </c>
      <c r="C2525" s="15" t="s">
        <v>217</v>
      </c>
      <c r="D2525" s="15" t="s">
        <v>218</v>
      </c>
      <c r="E2525" s="15" t="s">
        <v>136</v>
      </c>
      <c r="F2525" s="15" t="s">
        <v>137</v>
      </c>
      <c r="G2525" s="15" t="s">
        <v>219</v>
      </c>
      <c r="H2525" s="15" t="s">
        <v>136</v>
      </c>
      <c r="I2525" s="15" t="s">
        <v>243</v>
      </c>
      <c r="J2525" s="15" t="s">
        <v>150</v>
      </c>
      <c r="K2525" s="15" t="s">
        <v>4645</v>
      </c>
      <c r="L2525" s="15" t="n">
        <v>167</v>
      </c>
      <c r="M2525" s="15" t="n">
        <v>245</v>
      </c>
      <c r="N2525" s="15" t="n">
        <v>422</v>
      </c>
      <c r="O2525" s="15" t="n">
        <v>95</v>
      </c>
      <c r="P2525" s="15" t="n">
        <v>929</v>
      </c>
      <c r="Y2525" s="15" t="s">
        <v>142</v>
      </c>
      <c r="AB2525" s="15" t="s">
        <v>143</v>
      </c>
    </row>
    <row r="2526" customFormat="false" ht="15" hidden="false" customHeight="true" outlineLevel="0" collapsed="false">
      <c r="A2526" s="15" t="s">
        <v>4642</v>
      </c>
      <c r="B2526" s="15" t="s">
        <v>4643</v>
      </c>
      <c r="C2526" s="15" t="s">
        <v>217</v>
      </c>
      <c r="D2526" s="15" t="s">
        <v>218</v>
      </c>
      <c r="E2526" s="15" t="s">
        <v>136</v>
      </c>
      <c r="F2526" s="15" t="s">
        <v>137</v>
      </c>
      <c r="G2526" s="15" t="s">
        <v>219</v>
      </c>
      <c r="H2526" s="15" t="s">
        <v>136</v>
      </c>
      <c r="I2526" s="15" t="s">
        <v>243</v>
      </c>
      <c r="J2526" s="15" t="s">
        <v>166</v>
      </c>
      <c r="K2526" s="15" t="s">
        <v>4646</v>
      </c>
      <c r="L2526" s="15" t="n">
        <v>1</v>
      </c>
      <c r="M2526" s="15" t="n">
        <v>1</v>
      </c>
      <c r="P2526" s="15" t="n">
        <v>2</v>
      </c>
      <c r="Y2526" s="15" t="s">
        <v>142</v>
      </c>
      <c r="AB2526" s="15" t="s">
        <v>143</v>
      </c>
    </row>
    <row r="2527" customFormat="false" ht="15" hidden="false" customHeight="true" outlineLevel="0" collapsed="false">
      <c r="A2527" s="15" t="s">
        <v>4642</v>
      </c>
      <c r="B2527" s="15" t="s">
        <v>4643</v>
      </c>
      <c r="C2527" s="15" t="s">
        <v>217</v>
      </c>
      <c r="D2527" s="15" t="s">
        <v>218</v>
      </c>
      <c r="E2527" s="15" t="s">
        <v>136</v>
      </c>
      <c r="F2527" s="15" t="s">
        <v>137</v>
      </c>
      <c r="G2527" s="15" t="s">
        <v>219</v>
      </c>
      <c r="H2527" s="15" t="s">
        <v>136</v>
      </c>
      <c r="I2527" s="15" t="s">
        <v>243</v>
      </c>
      <c r="J2527" s="15" t="s">
        <v>158</v>
      </c>
      <c r="K2527" s="15" t="s">
        <v>4647</v>
      </c>
      <c r="L2527" s="15" t="n">
        <v>88</v>
      </c>
      <c r="M2527" s="15" t="n">
        <v>31</v>
      </c>
      <c r="N2527" s="15" t="n">
        <v>25</v>
      </c>
      <c r="O2527" s="15" t="n">
        <v>18</v>
      </c>
      <c r="P2527" s="15" t="n">
        <v>162</v>
      </c>
      <c r="Y2527" s="15" t="s">
        <v>142</v>
      </c>
      <c r="AB2527" s="15" t="s">
        <v>143</v>
      </c>
    </row>
    <row r="2528" customFormat="false" ht="15" hidden="false" customHeight="true" outlineLevel="0" collapsed="false">
      <c r="A2528" s="15" t="s">
        <v>4642</v>
      </c>
      <c r="B2528" s="15" t="s">
        <v>4643</v>
      </c>
      <c r="C2528" s="15" t="s">
        <v>217</v>
      </c>
      <c r="D2528" s="15" t="s">
        <v>218</v>
      </c>
      <c r="E2528" s="15" t="s">
        <v>136</v>
      </c>
      <c r="F2528" s="15" t="s">
        <v>137</v>
      </c>
      <c r="G2528" s="15" t="s">
        <v>219</v>
      </c>
      <c r="H2528" s="15" t="s">
        <v>136</v>
      </c>
      <c r="I2528" s="15" t="s">
        <v>243</v>
      </c>
      <c r="J2528" s="15" t="s">
        <v>169</v>
      </c>
      <c r="K2528" s="15" t="s">
        <v>4648</v>
      </c>
      <c r="L2528" s="15" t="n">
        <v>3</v>
      </c>
      <c r="N2528" s="15" t="n">
        <v>5</v>
      </c>
      <c r="O2528" s="15" t="n">
        <v>5</v>
      </c>
      <c r="P2528" s="15" t="n">
        <v>13</v>
      </c>
      <c r="Y2528" s="15" t="s">
        <v>142</v>
      </c>
      <c r="AB2528" s="15" t="s">
        <v>143</v>
      </c>
    </row>
    <row r="2529" customFormat="false" ht="15" hidden="false" customHeight="true" outlineLevel="0" collapsed="false">
      <c r="A2529" s="15" t="s">
        <v>4649</v>
      </c>
      <c r="B2529" s="15" t="s">
        <v>4650</v>
      </c>
      <c r="C2529" s="15" t="s">
        <v>217</v>
      </c>
      <c r="D2529" s="15" t="s">
        <v>235</v>
      </c>
      <c r="E2529" s="15" t="s">
        <v>136</v>
      </c>
      <c r="F2529" s="15" t="s">
        <v>137</v>
      </c>
      <c r="G2529" s="15" t="s">
        <v>336</v>
      </c>
      <c r="H2529" s="15" t="s">
        <v>136</v>
      </c>
      <c r="I2529" s="15" t="s">
        <v>243</v>
      </c>
      <c r="J2529" s="15" t="s">
        <v>140</v>
      </c>
      <c r="K2529" s="15" t="s">
        <v>4651</v>
      </c>
      <c r="L2529" s="15" t="n">
        <v>30</v>
      </c>
      <c r="M2529" s="15" t="n">
        <v>39</v>
      </c>
      <c r="N2529" s="15" t="n">
        <v>47</v>
      </c>
      <c r="O2529" s="15" t="n">
        <v>6</v>
      </c>
      <c r="P2529" s="15" t="n">
        <v>122</v>
      </c>
      <c r="Y2529" s="15" t="s">
        <v>142</v>
      </c>
      <c r="AB2529" s="15" t="s">
        <v>143</v>
      </c>
    </row>
    <row r="2530" customFormat="false" ht="15" hidden="false" customHeight="true" outlineLevel="0" collapsed="false">
      <c r="A2530" s="15" t="s">
        <v>4649</v>
      </c>
      <c r="B2530" s="15" t="s">
        <v>4650</v>
      </c>
      <c r="C2530" s="15" t="s">
        <v>217</v>
      </c>
      <c r="D2530" s="15" t="s">
        <v>235</v>
      </c>
      <c r="E2530" s="15" t="s">
        <v>136</v>
      </c>
      <c r="F2530" s="15" t="s">
        <v>137</v>
      </c>
      <c r="G2530" s="15" t="s">
        <v>336</v>
      </c>
      <c r="H2530" s="15" t="s">
        <v>136</v>
      </c>
      <c r="I2530" s="15" t="s">
        <v>243</v>
      </c>
      <c r="J2530" s="15" t="s">
        <v>144</v>
      </c>
      <c r="K2530" s="15" t="s">
        <v>4652</v>
      </c>
      <c r="L2530" s="15" t="n">
        <v>2</v>
      </c>
      <c r="M2530" s="15" t="n">
        <v>1</v>
      </c>
      <c r="P2530" s="15" t="n">
        <v>3</v>
      </c>
      <c r="Y2530" s="15" t="s">
        <v>142</v>
      </c>
      <c r="AB2530" s="15" t="s">
        <v>143</v>
      </c>
    </row>
    <row r="2531" customFormat="false" ht="15" hidden="false" customHeight="true" outlineLevel="0" collapsed="false">
      <c r="A2531" s="15" t="s">
        <v>4649</v>
      </c>
      <c r="B2531" s="15" t="s">
        <v>4650</v>
      </c>
      <c r="C2531" s="15" t="s">
        <v>217</v>
      </c>
      <c r="D2531" s="15" t="s">
        <v>235</v>
      </c>
      <c r="E2531" s="15" t="s">
        <v>136</v>
      </c>
      <c r="F2531" s="15" t="s">
        <v>137</v>
      </c>
      <c r="G2531" s="15" t="s">
        <v>336</v>
      </c>
      <c r="H2531" s="15" t="s">
        <v>136</v>
      </c>
      <c r="I2531" s="15" t="s">
        <v>243</v>
      </c>
      <c r="J2531" s="15" t="s">
        <v>150</v>
      </c>
      <c r="K2531" s="15" t="s">
        <v>4653</v>
      </c>
      <c r="L2531" s="15" t="n">
        <v>425</v>
      </c>
      <c r="M2531" s="15" t="n">
        <v>446</v>
      </c>
      <c r="N2531" s="15" t="n">
        <v>231</v>
      </c>
      <c r="O2531" s="15" t="n">
        <v>128</v>
      </c>
      <c r="P2531" s="15" t="n">
        <v>1230</v>
      </c>
      <c r="Y2531" s="15" t="s">
        <v>142</v>
      </c>
      <c r="AB2531" s="15" t="s">
        <v>143</v>
      </c>
    </row>
    <row r="2532" customFormat="false" ht="15" hidden="false" customHeight="true" outlineLevel="0" collapsed="false">
      <c r="A2532" s="15" t="s">
        <v>4649</v>
      </c>
      <c r="B2532" s="15" t="s">
        <v>4650</v>
      </c>
      <c r="C2532" s="15" t="s">
        <v>217</v>
      </c>
      <c r="D2532" s="15" t="s">
        <v>235</v>
      </c>
      <c r="E2532" s="15" t="s">
        <v>136</v>
      </c>
      <c r="F2532" s="15" t="s">
        <v>137</v>
      </c>
      <c r="G2532" s="15" t="s">
        <v>336</v>
      </c>
      <c r="H2532" s="15" t="s">
        <v>136</v>
      </c>
      <c r="I2532" s="15" t="s">
        <v>243</v>
      </c>
      <c r="J2532" s="15" t="s">
        <v>158</v>
      </c>
      <c r="K2532" s="15" t="s">
        <v>4654</v>
      </c>
      <c r="L2532" s="15" t="n">
        <v>63</v>
      </c>
      <c r="M2532" s="15" t="n">
        <v>82</v>
      </c>
      <c r="N2532" s="15" t="n">
        <v>86</v>
      </c>
      <c r="O2532" s="15" t="n">
        <v>15</v>
      </c>
      <c r="P2532" s="15" t="n">
        <v>246</v>
      </c>
      <c r="Y2532" s="15" t="s">
        <v>142</v>
      </c>
      <c r="AB2532" s="15" t="s">
        <v>143</v>
      </c>
    </row>
    <row r="2533" customFormat="false" ht="15" hidden="false" customHeight="true" outlineLevel="0" collapsed="false">
      <c r="A2533" s="15" t="s">
        <v>4649</v>
      </c>
      <c r="B2533" s="15" t="s">
        <v>4650</v>
      </c>
      <c r="C2533" s="15" t="s">
        <v>217</v>
      </c>
      <c r="D2533" s="15" t="s">
        <v>235</v>
      </c>
      <c r="E2533" s="15" t="s">
        <v>136</v>
      </c>
      <c r="F2533" s="15" t="s">
        <v>137</v>
      </c>
      <c r="G2533" s="15" t="s">
        <v>336</v>
      </c>
      <c r="H2533" s="15" t="s">
        <v>136</v>
      </c>
      <c r="I2533" s="15" t="s">
        <v>243</v>
      </c>
      <c r="J2533" s="15" t="s">
        <v>169</v>
      </c>
      <c r="K2533" s="15" t="s">
        <v>4655</v>
      </c>
      <c r="L2533" s="15" t="n">
        <v>21</v>
      </c>
      <c r="N2533" s="15" t="n">
        <v>1</v>
      </c>
      <c r="O2533" s="15" t="n">
        <v>1</v>
      </c>
      <c r="P2533" s="15" t="n">
        <v>23</v>
      </c>
      <c r="Y2533" s="15" t="s">
        <v>142</v>
      </c>
      <c r="AB2533" s="15" t="s">
        <v>143</v>
      </c>
    </row>
    <row r="2534" customFormat="false" ht="15" hidden="false" customHeight="true" outlineLevel="0" collapsed="false">
      <c r="A2534" s="15" t="s">
        <v>4656</v>
      </c>
      <c r="B2534" s="15" t="s">
        <v>4657</v>
      </c>
      <c r="C2534" s="15" t="s">
        <v>134</v>
      </c>
      <c r="D2534" s="15" t="s">
        <v>135</v>
      </c>
      <c r="E2534" s="15" t="s">
        <v>136</v>
      </c>
      <c r="F2534" s="15" t="s">
        <v>137</v>
      </c>
      <c r="G2534" s="15" t="s">
        <v>451</v>
      </c>
      <c r="H2534" s="15" t="s">
        <v>136</v>
      </c>
      <c r="I2534" s="15" t="s">
        <v>139</v>
      </c>
      <c r="J2534" s="15" t="s">
        <v>140</v>
      </c>
      <c r="K2534" s="15" t="s">
        <v>4658</v>
      </c>
      <c r="M2534" s="15" t="n">
        <v>1</v>
      </c>
      <c r="P2534" s="15" t="n">
        <v>1</v>
      </c>
      <c r="Y2534" s="15" t="s">
        <v>142</v>
      </c>
      <c r="AB2534" s="15" t="s">
        <v>143</v>
      </c>
    </row>
    <row r="2535" customFormat="false" ht="15" hidden="false" customHeight="true" outlineLevel="0" collapsed="false">
      <c r="A2535" s="15" t="s">
        <v>4656</v>
      </c>
      <c r="B2535" s="15" t="s">
        <v>4657</v>
      </c>
      <c r="C2535" s="15" t="s">
        <v>134</v>
      </c>
      <c r="D2535" s="15" t="s">
        <v>135</v>
      </c>
      <c r="E2535" s="15" t="s">
        <v>136</v>
      </c>
      <c r="F2535" s="15" t="s">
        <v>137</v>
      </c>
      <c r="G2535" s="15" t="s">
        <v>451</v>
      </c>
      <c r="H2535" s="15" t="s">
        <v>136</v>
      </c>
      <c r="I2535" s="15" t="s">
        <v>139</v>
      </c>
      <c r="J2535" s="15" t="s">
        <v>150</v>
      </c>
      <c r="K2535" s="15" t="s">
        <v>4659</v>
      </c>
      <c r="M2535" s="15" t="n">
        <v>54</v>
      </c>
      <c r="P2535" s="15" t="n">
        <v>54</v>
      </c>
      <c r="Y2535" s="15" t="s">
        <v>142</v>
      </c>
      <c r="AB2535" s="15" t="s">
        <v>143</v>
      </c>
    </row>
    <row r="2536" customFormat="false" ht="15" hidden="false" customHeight="true" outlineLevel="0" collapsed="false">
      <c r="A2536" s="15" t="s">
        <v>4656</v>
      </c>
      <c r="B2536" s="15" t="s">
        <v>4657</v>
      </c>
      <c r="C2536" s="15" t="s">
        <v>134</v>
      </c>
      <c r="D2536" s="15" t="s">
        <v>135</v>
      </c>
      <c r="E2536" s="15" t="s">
        <v>136</v>
      </c>
      <c r="F2536" s="15" t="s">
        <v>137</v>
      </c>
      <c r="G2536" s="15" t="s">
        <v>451</v>
      </c>
      <c r="H2536" s="15" t="s">
        <v>136</v>
      </c>
      <c r="I2536" s="15" t="s">
        <v>139</v>
      </c>
      <c r="J2536" s="15" t="s">
        <v>158</v>
      </c>
      <c r="K2536" s="15" t="s">
        <v>4660</v>
      </c>
      <c r="M2536" s="15" t="n">
        <v>13</v>
      </c>
      <c r="P2536" s="15" t="n">
        <v>13</v>
      </c>
      <c r="Y2536" s="15" t="s">
        <v>142</v>
      </c>
      <c r="AB2536" s="15" t="s">
        <v>143</v>
      </c>
    </row>
    <row r="2537" customFormat="false" ht="15" hidden="false" customHeight="true" outlineLevel="0" collapsed="false">
      <c r="A2537" s="15" t="s">
        <v>4656</v>
      </c>
      <c r="B2537" s="15" t="s">
        <v>4657</v>
      </c>
      <c r="C2537" s="15" t="s">
        <v>134</v>
      </c>
      <c r="D2537" s="15" t="s">
        <v>135</v>
      </c>
      <c r="E2537" s="15" t="s">
        <v>136</v>
      </c>
      <c r="F2537" s="15" t="s">
        <v>137</v>
      </c>
      <c r="G2537" s="15" t="s">
        <v>451</v>
      </c>
      <c r="H2537" s="15" t="s">
        <v>136</v>
      </c>
      <c r="I2537" s="15" t="s">
        <v>139</v>
      </c>
      <c r="J2537" s="15" t="s">
        <v>169</v>
      </c>
      <c r="K2537" s="15" t="s">
        <v>4661</v>
      </c>
      <c r="M2537" s="15" t="n">
        <v>1</v>
      </c>
      <c r="P2537" s="15" t="n">
        <v>1</v>
      </c>
      <c r="Y2537" s="15" t="s">
        <v>142</v>
      </c>
      <c r="AB2537" s="15" t="s">
        <v>143</v>
      </c>
    </row>
    <row r="2538" customFormat="false" ht="15" hidden="false" customHeight="true" outlineLevel="0" collapsed="false">
      <c r="A2538" s="15" t="s">
        <v>4662</v>
      </c>
      <c r="B2538" s="15" t="s">
        <v>4663</v>
      </c>
      <c r="C2538" s="15" t="s">
        <v>217</v>
      </c>
      <c r="D2538" s="15" t="s">
        <v>218</v>
      </c>
      <c r="E2538" s="15" t="s">
        <v>136</v>
      </c>
      <c r="F2538" s="15" t="s">
        <v>137</v>
      </c>
      <c r="G2538" s="15" t="s">
        <v>4664</v>
      </c>
      <c r="H2538" s="15" t="s">
        <v>136</v>
      </c>
      <c r="I2538" s="15" t="s">
        <v>139</v>
      </c>
      <c r="J2538" s="15" t="s">
        <v>140</v>
      </c>
      <c r="K2538" s="15" t="s">
        <v>4665</v>
      </c>
      <c r="M2538" s="15" t="n">
        <v>3</v>
      </c>
      <c r="P2538" s="15" t="n">
        <v>3</v>
      </c>
      <c r="Y2538" s="15" t="s">
        <v>142</v>
      </c>
      <c r="AB2538" s="15" t="s">
        <v>143</v>
      </c>
    </row>
    <row r="2539" customFormat="false" ht="15" hidden="false" customHeight="true" outlineLevel="0" collapsed="false">
      <c r="A2539" s="15" t="s">
        <v>4662</v>
      </c>
      <c r="B2539" s="15" t="s">
        <v>4663</v>
      </c>
      <c r="C2539" s="15" t="s">
        <v>217</v>
      </c>
      <c r="D2539" s="15" t="s">
        <v>218</v>
      </c>
      <c r="E2539" s="15" t="s">
        <v>136</v>
      </c>
      <c r="F2539" s="15" t="s">
        <v>137</v>
      </c>
      <c r="G2539" s="15" t="s">
        <v>4664</v>
      </c>
      <c r="H2539" s="15" t="s">
        <v>136</v>
      </c>
      <c r="I2539" s="15" t="s">
        <v>139</v>
      </c>
      <c r="J2539" s="15" t="s">
        <v>150</v>
      </c>
      <c r="K2539" s="15" t="s">
        <v>4666</v>
      </c>
      <c r="L2539" s="15" t="n">
        <v>35</v>
      </c>
      <c r="M2539" s="15" t="n">
        <v>72</v>
      </c>
      <c r="N2539" s="15" t="n">
        <v>3</v>
      </c>
      <c r="P2539" s="15" t="n">
        <v>110</v>
      </c>
      <c r="Y2539" s="15" t="s">
        <v>142</v>
      </c>
      <c r="AB2539" s="15" t="s">
        <v>143</v>
      </c>
    </row>
    <row r="2540" customFormat="false" ht="15" hidden="false" customHeight="true" outlineLevel="0" collapsed="false">
      <c r="A2540" s="15" t="s">
        <v>4662</v>
      </c>
      <c r="B2540" s="15" t="s">
        <v>4663</v>
      </c>
      <c r="C2540" s="15" t="s">
        <v>217</v>
      </c>
      <c r="D2540" s="15" t="s">
        <v>218</v>
      </c>
      <c r="E2540" s="15" t="s">
        <v>136</v>
      </c>
      <c r="F2540" s="15" t="s">
        <v>137</v>
      </c>
      <c r="G2540" s="15" t="s">
        <v>4664</v>
      </c>
      <c r="H2540" s="15" t="s">
        <v>136</v>
      </c>
      <c r="I2540" s="15" t="s">
        <v>139</v>
      </c>
      <c r="J2540" s="15" t="s">
        <v>158</v>
      </c>
      <c r="K2540" s="15" t="s">
        <v>4667</v>
      </c>
      <c r="M2540" s="15" t="n">
        <v>10</v>
      </c>
      <c r="N2540" s="15" t="n">
        <v>1</v>
      </c>
      <c r="P2540" s="15" t="n">
        <v>11</v>
      </c>
      <c r="Y2540" s="15" t="s">
        <v>142</v>
      </c>
      <c r="AB2540" s="15" t="s">
        <v>143</v>
      </c>
    </row>
    <row r="2541" customFormat="false" ht="15" hidden="false" customHeight="true" outlineLevel="0" collapsed="false">
      <c r="A2541" s="15" t="s">
        <v>4668</v>
      </c>
      <c r="B2541" s="15" t="s">
        <v>4669</v>
      </c>
      <c r="C2541" s="15" t="s">
        <v>217</v>
      </c>
      <c r="D2541" s="15" t="s">
        <v>235</v>
      </c>
      <c r="E2541" s="15" t="s">
        <v>788</v>
      </c>
      <c r="F2541" s="15" t="s">
        <v>137</v>
      </c>
      <c r="G2541" s="15" t="s">
        <v>788</v>
      </c>
      <c r="H2541" s="15" t="s">
        <v>136</v>
      </c>
      <c r="I2541" s="15" t="s">
        <v>139</v>
      </c>
      <c r="J2541" s="15" t="s">
        <v>144</v>
      </c>
      <c r="K2541" s="15" t="s">
        <v>4670</v>
      </c>
      <c r="M2541" s="15" t="n">
        <v>1</v>
      </c>
      <c r="P2541" s="15" t="n">
        <v>1</v>
      </c>
      <c r="Y2541" s="15" t="s">
        <v>142</v>
      </c>
      <c r="AB2541" s="15" t="s">
        <v>143</v>
      </c>
    </row>
    <row r="2542" customFormat="false" ht="15" hidden="false" customHeight="true" outlineLevel="0" collapsed="false">
      <c r="A2542" s="15" t="s">
        <v>4668</v>
      </c>
      <c r="B2542" s="15" t="s">
        <v>4669</v>
      </c>
      <c r="C2542" s="15" t="s">
        <v>217</v>
      </c>
      <c r="D2542" s="15" t="s">
        <v>235</v>
      </c>
      <c r="E2542" s="15" t="s">
        <v>788</v>
      </c>
      <c r="F2542" s="15" t="s">
        <v>137</v>
      </c>
      <c r="G2542" s="15" t="s">
        <v>788</v>
      </c>
      <c r="H2542" s="15" t="s">
        <v>136</v>
      </c>
      <c r="I2542" s="15" t="s">
        <v>139</v>
      </c>
      <c r="J2542" s="15" t="s">
        <v>150</v>
      </c>
      <c r="K2542" s="15" t="s">
        <v>4671</v>
      </c>
      <c r="L2542" s="15" t="n">
        <v>78</v>
      </c>
      <c r="M2542" s="15" t="n">
        <v>49</v>
      </c>
      <c r="N2542" s="15" t="n">
        <v>8</v>
      </c>
      <c r="P2542" s="15" t="n">
        <v>135</v>
      </c>
      <c r="Y2542" s="15" t="s">
        <v>142</v>
      </c>
      <c r="AB2542" s="15" t="s">
        <v>143</v>
      </c>
    </row>
    <row r="2543" customFormat="false" ht="15" hidden="false" customHeight="true" outlineLevel="0" collapsed="false">
      <c r="A2543" s="15" t="s">
        <v>4668</v>
      </c>
      <c r="B2543" s="15" t="s">
        <v>4669</v>
      </c>
      <c r="C2543" s="15" t="s">
        <v>217</v>
      </c>
      <c r="D2543" s="15" t="s">
        <v>235</v>
      </c>
      <c r="E2543" s="15" t="s">
        <v>788</v>
      </c>
      <c r="F2543" s="15" t="s">
        <v>137</v>
      </c>
      <c r="G2543" s="15" t="s">
        <v>788</v>
      </c>
      <c r="H2543" s="15" t="s">
        <v>136</v>
      </c>
      <c r="I2543" s="15" t="s">
        <v>139</v>
      </c>
      <c r="J2543" s="15" t="s">
        <v>158</v>
      </c>
      <c r="K2543" s="15" t="s">
        <v>4672</v>
      </c>
      <c r="L2543" s="15" t="n">
        <v>2</v>
      </c>
      <c r="M2543" s="15" t="n">
        <v>8</v>
      </c>
      <c r="P2543" s="15" t="n">
        <v>10</v>
      </c>
      <c r="Y2543" s="15" t="s">
        <v>142</v>
      </c>
      <c r="AB2543" s="15" t="s">
        <v>143</v>
      </c>
    </row>
    <row r="2544" customFormat="false" ht="15" hidden="false" customHeight="true" outlineLevel="0" collapsed="false">
      <c r="A2544" s="15" t="s">
        <v>4673</v>
      </c>
      <c r="B2544" s="15" t="s">
        <v>4674</v>
      </c>
      <c r="C2544" s="15" t="s">
        <v>217</v>
      </c>
      <c r="D2544" s="15" t="s">
        <v>235</v>
      </c>
      <c r="E2544" s="15" t="s">
        <v>136</v>
      </c>
      <c r="F2544" s="15" t="s">
        <v>137</v>
      </c>
      <c r="G2544" s="15" t="s">
        <v>4675</v>
      </c>
      <c r="H2544" s="15" t="s">
        <v>136</v>
      </c>
      <c r="I2544" s="15" t="s">
        <v>139</v>
      </c>
      <c r="J2544" s="15" t="s">
        <v>150</v>
      </c>
      <c r="K2544" s="15" t="s">
        <v>4676</v>
      </c>
      <c r="M2544" s="15" t="n">
        <v>138</v>
      </c>
      <c r="P2544" s="15" t="n">
        <v>138</v>
      </c>
      <c r="Y2544" s="15" t="s">
        <v>142</v>
      </c>
      <c r="AB2544" s="15" t="s">
        <v>143</v>
      </c>
    </row>
    <row r="2545" customFormat="false" ht="15" hidden="false" customHeight="true" outlineLevel="0" collapsed="false">
      <c r="A2545" s="15" t="s">
        <v>4677</v>
      </c>
      <c r="B2545" s="15" t="s">
        <v>4678</v>
      </c>
      <c r="C2545" s="15" t="s">
        <v>217</v>
      </c>
      <c r="D2545" s="15" t="s">
        <v>218</v>
      </c>
      <c r="E2545" s="15" t="s">
        <v>136</v>
      </c>
      <c r="F2545" s="15" t="s">
        <v>137</v>
      </c>
      <c r="G2545" s="15" t="s">
        <v>219</v>
      </c>
      <c r="H2545" s="15" t="s">
        <v>136</v>
      </c>
      <c r="I2545" s="15" t="s">
        <v>139</v>
      </c>
      <c r="J2545" s="15" t="s">
        <v>150</v>
      </c>
      <c r="K2545" s="15" t="s">
        <v>4679</v>
      </c>
      <c r="L2545" s="15" t="n">
        <v>1</v>
      </c>
      <c r="P2545" s="15" t="n">
        <v>1</v>
      </c>
      <c r="Y2545" s="15" t="s">
        <v>142</v>
      </c>
      <c r="AB2545" s="15" t="s">
        <v>143</v>
      </c>
    </row>
    <row r="2546" customFormat="false" ht="15" hidden="false" customHeight="true" outlineLevel="0" collapsed="false">
      <c r="A2546" s="15" t="s">
        <v>4680</v>
      </c>
      <c r="B2546" s="15" t="s">
        <v>4681</v>
      </c>
      <c r="C2546" s="15" t="s">
        <v>217</v>
      </c>
      <c r="D2546" s="15" t="s">
        <v>235</v>
      </c>
      <c r="E2546" s="15" t="s">
        <v>136</v>
      </c>
      <c r="F2546" s="15" t="s">
        <v>137</v>
      </c>
      <c r="G2546" s="15" t="s">
        <v>510</v>
      </c>
      <c r="H2546" s="15" t="s">
        <v>136</v>
      </c>
      <c r="I2546" s="15" t="s">
        <v>243</v>
      </c>
      <c r="J2546" s="15" t="s">
        <v>140</v>
      </c>
      <c r="K2546" s="15" t="s">
        <v>4682</v>
      </c>
      <c r="L2546" s="15" t="n">
        <v>34</v>
      </c>
      <c r="M2546" s="15" t="n">
        <v>120</v>
      </c>
      <c r="N2546" s="15" t="n">
        <v>86</v>
      </c>
      <c r="O2546" s="15" t="n">
        <v>89</v>
      </c>
      <c r="P2546" s="15" t="n">
        <v>329</v>
      </c>
      <c r="Y2546" s="15" t="s">
        <v>142</v>
      </c>
      <c r="AB2546" s="15" t="s">
        <v>143</v>
      </c>
    </row>
    <row r="2547" customFormat="false" ht="15" hidden="false" customHeight="true" outlineLevel="0" collapsed="false">
      <c r="A2547" s="15" t="s">
        <v>4680</v>
      </c>
      <c r="B2547" s="15" t="s">
        <v>4681</v>
      </c>
      <c r="C2547" s="15" t="s">
        <v>217</v>
      </c>
      <c r="D2547" s="15" t="s">
        <v>235</v>
      </c>
      <c r="E2547" s="15" t="s">
        <v>136</v>
      </c>
      <c r="F2547" s="15" t="s">
        <v>137</v>
      </c>
      <c r="G2547" s="15" t="s">
        <v>510</v>
      </c>
      <c r="H2547" s="15" t="s">
        <v>136</v>
      </c>
      <c r="I2547" s="15" t="s">
        <v>243</v>
      </c>
      <c r="J2547" s="15" t="s">
        <v>150</v>
      </c>
      <c r="K2547" s="15" t="s">
        <v>4683</v>
      </c>
      <c r="L2547" s="15" t="n">
        <v>89</v>
      </c>
      <c r="M2547" s="15" t="n">
        <v>169</v>
      </c>
      <c r="N2547" s="15" t="n">
        <v>97</v>
      </c>
      <c r="O2547" s="15" t="n">
        <v>2</v>
      </c>
      <c r="P2547" s="15" t="n">
        <v>357</v>
      </c>
      <c r="Y2547" s="15" t="s">
        <v>142</v>
      </c>
      <c r="AB2547" s="15" t="s">
        <v>143</v>
      </c>
    </row>
    <row r="2548" customFormat="false" ht="15" hidden="false" customHeight="true" outlineLevel="0" collapsed="false">
      <c r="A2548" s="15" t="s">
        <v>4680</v>
      </c>
      <c r="B2548" s="15" t="s">
        <v>4681</v>
      </c>
      <c r="C2548" s="15" t="s">
        <v>217</v>
      </c>
      <c r="D2548" s="15" t="s">
        <v>235</v>
      </c>
      <c r="E2548" s="15" t="s">
        <v>136</v>
      </c>
      <c r="F2548" s="15" t="s">
        <v>137</v>
      </c>
      <c r="G2548" s="15" t="s">
        <v>510</v>
      </c>
      <c r="H2548" s="15" t="s">
        <v>136</v>
      </c>
      <c r="I2548" s="15" t="s">
        <v>243</v>
      </c>
      <c r="J2548" s="15" t="s">
        <v>166</v>
      </c>
      <c r="K2548" s="15" t="s">
        <v>4684</v>
      </c>
      <c r="N2548" s="15" t="n">
        <v>1</v>
      </c>
      <c r="P2548" s="15" t="n">
        <v>1</v>
      </c>
      <c r="Y2548" s="15" t="s">
        <v>142</v>
      </c>
      <c r="AB2548" s="15" t="s">
        <v>143</v>
      </c>
    </row>
    <row r="2549" customFormat="false" ht="15" hidden="false" customHeight="true" outlineLevel="0" collapsed="false">
      <c r="A2549" s="15" t="s">
        <v>4680</v>
      </c>
      <c r="B2549" s="15" t="s">
        <v>4681</v>
      </c>
      <c r="C2549" s="15" t="s">
        <v>217</v>
      </c>
      <c r="D2549" s="15" t="s">
        <v>235</v>
      </c>
      <c r="E2549" s="15" t="s">
        <v>136</v>
      </c>
      <c r="F2549" s="15" t="s">
        <v>137</v>
      </c>
      <c r="G2549" s="15" t="s">
        <v>510</v>
      </c>
      <c r="H2549" s="15" t="s">
        <v>136</v>
      </c>
      <c r="I2549" s="15" t="s">
        <v>243</v>
      </c>
      <c r="J2549" s="15" t="s">
        <v>158</v>
      </c>
      <c r="K2549" s="15" t="s">
        <v>4685</v>
      </c>
      <c r="L2549" s="15" t="n">
        <v>10</v>
      </c>
      <c r="M2549" s="15" t="n">
        <v>27</v>
      </c>
      <c r="N2549" s="15" t="n">
        <v>6</v>
      </c>
      <c r="P2549" s="15" t="n">
        <v>43</v>
      </c>
      <c r="Y2549" s="15" t="s">
        <v>142</v>
      </c>
      <c r="AB2549" s="15" t="s">
        <v>143</v>
      </c>
    </row>
    <row r="2550" customFormat="false" ht="15" hidden="false" customHeight="true" outlineLevel="0" collapsed="false">
      <c r="A2550" s="15" t="s">
        <v>4680</v>
      </c>
      <c r="B2550" s="15" t="s">
        <v>4681</v>
      </c>
      <c r="C2550" s="15" t="s">
        <v>217</v>
      </c>
      <c r="D2550" s="15" t="s">
        <v>235</v>
      </c>
      <c r="E2550" s="15" t="s">
        <v>136</v>
      </c>
      <c r="F2550" s="15" t="s">
        <v>137</v>
      </c>
      <c r="G2550" s="15" t="s">
        <v>510</v>
      </c>
      <c r="H2550" s="15" t="s">
        <v>136</v>
      </c>
      <c r="I2550" s="15" t="s">
        <v>243</v>
      </c>
      <c r="J2550" s="15" t="s">
        <v>169</v>
      </c>
      <c r="K2550" s="15" t="s">
        <v>4686</v>
      </c>
      <c r="M2550" s="15" t="n">
        <v>8</v>
      </c>
      <c r="O2550" s="15" t="n">
        <v>22</v>
      </c>
      <c r="P2550" s="15" t="n">
        <v>30</v>
      </c>
      <c r="Y2550" s="15" t="s">
        <v>142</v>
      </c>
      <c r="AB2550" s="15" t="s">
        <v>143</v>
      </c>
    </row>
    <row r="2551" customFormat="false" ht="15" hidden="false" customHeight="true" outlineLevel="0" collapsed="false">
      <c r="A2551" s="15" t="s">
        <v>4687</v>
      </c>
      <c r="B2551" s="15" t="s">
        <v>4688</v>
      </c>
      <c r="C2551" s="15" t="s">
        <v>134</v>
      </c>
      <c r="D2551" s="15" t="s">
        <v>177</v>
      </c>
      <c r="E2551" s="15" t="s">
        <v>136</v>
      </c>
      <c r="F2551" s="15" t="s">
        <v>137</v>
      </c>
      <c r="G2551" s="15" t="s">
        <v>1068</v>
      </c>
      <c r="H2551" s="15" t="s">
        <v>136</v>
      </c>
      <c r="I2551" s="15" t="s">
        <v>243</v>
      </c>
      <c r="J2551" s="15" t="s">
        <v>140</v>
      </c>
      <c r="K2551" s="15" t="s">
        <v>4689</v>
      </c>
      <c r="M2551" s="15" t="n">
        <v>3</v>
      </c>
      <c r="N2551" s="15" t="n">
        <v>3</v>
      </c>
      <c r="O2551" s="15" t="n">
        <v>5</v>
      </c>
      <c r="P2551" s="15" t="n">
        <v>11</v>
      </c>
      <c r="Y2551" s="15" t="s">
        <v>1070</v>
      </c>
      <c r="AB2551" s="15" t="s">
        <v>143</v>
      </c>
    </row>
    <row r="2552" customFormat="false" ht="15" hidden="false" customHeight="true" outlineLevel="0" collapsed="false">
      <c r="A2552" s="15" t="s">
        <v>4687</v>
      </c>
      <c r="B2552" s="15" t="s">
        <v>4688</v>
      </c>
      <c r="C2552" s="15" t="s">
        <v>134</v>
      </c>
      <c r="D2552" s="15" t="s">
        <v>177</v>
      </c>
      <c r="E2552" s="15" t="s">
        <v>136</v>
      </c>
      <c r="F2552" s="15" t="s">
        <v>137</v>
      </c>
      <c r="G2552" s="15" t="s">
        <v>1068</v>
      </c>
      <c r="H2552" s="15" t="s">
        <v>136</v>
      </c>
      <c r="I2552" s="15" t="s">
        <v>243</v>
      </c>
      <c r="J2552" s="15" t="s">
        <v>144</v>
      </c>
      <c r="K2552" s="15" t="s">
        <v>4690</v>
      </c>
      <c r="L2552" s="15" t="n">
        <v>64</v>
      </c>
      <c r="N2552" s="15" t="n">
        <v>3</v>
      </c>
      <c r="O2552" s="15" t="n">
        <v>2</v>
      </c>
      <c r="P2552" s="15" t="n">
        <v>69</v>
      </c>
      <c r="Y2552" s="15" t="s">
        <v>1070</v>
      </c>
      <c r="AB2552" s="15" t="s">
        <v>143</v>
      </c>
    </row>
    <row r="2553" customFormat="false" ht="15" hidden="false" customHeight="true" outlineLevel="0" collapsed="false">
      <c r="A2553" s="15" t="s">
        <v>4687</v>
      </c>
      <c r="B2553" s="15" t="s">
        <v>4688</v>
      </c>
      <c r="C2553" s="15" t="s">
        <v>134</v>
      </c>
      <c r="D2553" s="15" t="s">
        <v>177</v>
      </c>
      <c r="E2553" s="15" t="s">
        <v>136</v>
      </c>
      <c r="F2553" s="15" t="s">
        <v>137</v>
      </c>
      <c r="G2553" s="15" t="s">
        <v>1068</v>
      </c>
      <c r="H2553" s="15" t="s">
        <v>136</v>
      </c>
      <c r="I2553" s="15" t="s">
        <v>243</v>
      </c>
      <c r="J2553" s="15" t="s">
        <v>150</v>
      </c>
      <c r="K2553" s="15" t="s">
        <v>4691</v>
      </c>
      <c r="L2553" s="15" t="n">
        <v>97</v>
      </c>
      <c r="M2553" s="15" t="n">
        <v>41</v>
      </c>
      <c r="N2553" s="15" t="n">
        <v>96</v>
      </c>
      <c r="O2553" s="15" t="n">
        <v>2</v>
      </c>
      <c r="P2553" s="15" t="n">
        <v>236</v>
      </c>
      <c r="Y2553" s="15" t="s">
        <v>1070</v>
      </c>
      <c r="AB2553" s="15" t="s">
        <v>143</v>
      </c>
    </row>
    <row r="2554" customFormat="false" ht="15" hidden="false" customHeight="true" outlineLevel="0" collapsed="false">
      <c r="A2554" s="15" t="s">
        <v>4687</v>
      </c>
      <c r="B2554" s="15" t="s">
        <v>4688</v>
      </c>
      <c r="C2554" s="15" t="s">
        <v>134</v>
      </c>
      <c r="D2554" s="15" t="s">
        <v>177</v>
      </c>
      <c r="E2554" s="15" t="s">
        <v>136</v>
      </c>
      <c r="F2554" s="15" t="s">
        <v>137</v>
      </c>
      <c r="G2554" s="15" t="s">
        <v>1068</v>
      </c>
      <c r="H2554" s="15" t="s">
        <v>136</v>
      </c>
      <c r="I2554" s="15" t="s">
        <v>243</v>
      </c>
      <c r="J2554" s="15" t="s">
        <v>166</v>
      </c>
      <c r="K2554" s="15" t="s">
        <v>4692</v>
      </c>
      <c r="M2554" s="15" t="n">
        <v>6</v>
      </c>
      <c r="P2554" s="15" t="n">
        <v>6</v>
      </c>
      <c r="Y2554" s="15" t="s">
        <v>1070</v>
      </c>
      <c r="AB2554" s="15" t="s">
        <v>143</v>
      </c>
    </row>
    <row r="2555" customFormat="false" ht="15" hidden="false" customHeight="true" outlineLevel="0" collapsed="false">
      <c r="A2555" s="15" t="s">
        <v>4687</v>
      </c>
      <c r="B2555" s="15" t="s">
        <v>4688</v>
      </c>
      <c r="C2555" s="15" t="s">
        <v>134</v>
      </c>
      <c r="D2555" s="15" t="s">
        <v>177</v>
      </c>
      <c r="E2555" s="15" t="s">
        <v>136</v>
      </c>
      <c r="F2555" s="15" t="s">
        <v>137</v>
      </c>
      <c r="G2555" s="15" t="s">
        <v>1068</v>
      </c>
      <c r="H2555" s="15" t="s">
        <v>136</v>
      </c>
      <c r="I2555" s="15" t="s">
        <v>243</v>
      </c>
      <c r="J2555" s="15" t="s">
        <v>158</v>
      </c>
      <c r="K2555" s="15" t="s">
        <v>4693</v>
      </c>
      <c r="L2555" s="15" t="n">
        <v>1</v>
      </c>
      <c r="M2555" s="15" t="n">
        <v>14</v>
      </c>
      <c r="N2555" s="15" t="n">
        <v>7</v>
      </c>
      <c r="P2555" s="15" t="n">
        <v>22</v>
      </c>
      <c r="Y2555" s="15" t="s">
        <v>1070</v>
      </c>
      <c r="AB2555" s="15" t="s">
        <v>143</v>
      </c>
    </row>
    <row r="2556" customFormat="false" ht="15" hidden="false" customHeight="true" outlineLevel="0" collapsed="false">
      <c r="A2556" s="15" t="s">
        <v>4694</v>
      </c>
      <c r="B2556" s="15" t="s">
        <v>4695</v>
      </c>
      <c r="C2556" s="15" t="s">
        <v>217</v>
      </c>
      <c r="D2556" s="15" t="s">
        <v>218</v>
      </c>
      <c r="E2556" s="15" t="s">
        <v>136</v>
      </c>
      <c r="F2556" s="15" t="s">
        <v>137</v>
      </c>
      <c r="G2556" s="15" t="s">
        <v>308</v>
      </c>
      <c r="H2556" s="15" t="s">
        <v>136</v>
      </c>
      <c r="I2556" s="15" t="s">
        <v>243</v>
      </c>
      <c r="J2556" s="15" t="s">
        <v>140</v>
      </c>
      <c r="K2556" s="15" t="s">
        <v>4696</v>
      </c>
      <c r="L2556" s="15" t="n">
        <v>1350</v>
      </c>
      <c r="M2556" s="15" t="n">
        <v>814</v>
      </c>
      <c r="N2556" s="15" t="n">
        <v>58</v>
      </c>
      <c r="O2556" s="15" t="n">
        <v>30</v>
      </c>
      <c r="P2556" s="15" t="n">
        <v>2252</v>
      </c>
      <c r="Y2556" s="15" t="s">
        <v>142</v>
      </c>
      <c r="AB2556" s="15" t="s">
        <v>143</v>
      </c>
    </row>
    <row r="2557" customFormat="false" ht="15" hidden="false" customHeight="true" outlineLevel="0" collapsed="false">
      <c r="A2557" s="15" t="s">
        <v>4694</v>
      </c>
      <c r="B2557" s="15" t="s">
        <v>4695</v>
      </c>
      <c r="C2557" s="15" t="s">
        <v>217</v>
      </c>
      <c r="D2557" s="15" t="s">
        <v>218</v>
      </c>
      <c r="E2557" s="15" t="s">
        <v>136</v>
      </c>
      <c r="F2557" s="15" t="s">
        <v>137</v>
      </c>
      <c r="G2557" s="15" t="s">
        <v>308</v>
      </c>
      <c r="H2557" s="15" t="s">
        <v>136</v>
      </c>
      <c r="I2557" s="15" t="s">
        <v>243</v>
      </c>
      <c r="J2557" s="15" t="s">
        <v>144</v>
      </c>
      <c r="K2557" s="15" t="s">
        <v>4697</v>
      </c>
      <c r="L2557" s="15" t="n">
        <v>31</v>
      </c>
      <c r="M2557" s="15" t="n">
        <v>12</v>
      </c>
      <c r="N2557" s="15" t="n">
        <v>3</v>
      </c>
      <c r="P2557" s="15" t="n">
        <v>46</v>
      </c>
      <c r="Y2557" s="15" t="s">
        <v>142</v>
      </c>
      <c r="AB2557" s="15" t="s">
        <v>143</v>
      </c>
    </row>
    <row r="2558" customFormat="false" ht="15" hidden="false" customHeight="true" outlineLevel="0" collapsed="false">
      <c r="A2558" s="15" t="s">
        <v>4694</v>
      </c>
      <c r="B2558" s="15" t="s">
        <v>4695</v>
      </c>
      <c r="C2558" s="15" t="s">
        <v>217</v>
      </c>
      <c r="D2558" s="15" t="s">
        <v>218</v>
      </c>
      <c r="E2558" s="15" t="s">
        <v>136</v>
      </c>
      <c r="F2558" s="15" t="s">
        <v>137</v>
      </c>
      <c r="G2558" s="15" t="s">
        <v>308</v>
      </c>
      <c r="H2558" s="15" t="s">
        <v>136</v>
      </c>
      <c r="I2558" s="15" t="s">
        <v>243</v>
      </c>
      <c r="J2558" s="15" t="s">
        <v>150</v>
      </c>
      <c r="K2558" s="15" t="s">
        <v>4698</v>
      </c>
      <c r="L2558" s="15" t="n">
        <v>83</v>
      </c>
      <c r="M2558" s="15" t="n">
        <v>115</v>
      </c>
      <c r="N2558" s="15" t="n">
        <v>208</v>
      </c>
      <c r="O2558" s="15" t="n">
        <v>14</v>
      </c>
      <c r="P2558" s="15" t="n">
        <v>420</v>
      </c>
      <c r="Y2558" s="15" t="s">
        <v>142</v>
      </c>
      <c r="AB2558" s="15" t="s">
        <v>143</v>
      </c>
    </row>
    <row r="2559" customFormat="false" ht="15" hidden="false" customHeight="true" outlineLevel="0" collapsed="false">
      <c r="A2559" s="15" t="s">
        <v>4694</v>
      </c>
      <c r="B2559" s="15" t="s">
        <v>4695</v>
      </c>
      <c r="C2559" s="15" t="s">
        <v>217</v>
      </c>
      <c r="D2559" s="15" t="s">
        <v>218</v>
      </c>
      <c r="E2559" s="15" t="s">
        <v>136</v>
      </c>
      <c r="F2559" s="15" t="s">
        <v>137</v>
      </c>
      <c r="G2559" s="15" t="s">
        <v>308</v>
      </c>
      <c r="H2559" s="15" t="s">
        <v>136</v>
      </c>
      <c r="I2559" s="15" t="s">
        <v>243</v>
      </c>
      <c r="J2559" s="15" t="s">
        <v>166</v>
      </c>
      <c r="K2559" s="15" t="s">
        <v>4699</v>
      </c>
      <c r="M2559" s="15" t="n">
        <v>10</v>
      </c>
      <c r="N2559" s="15" t="n">
        <v>2</v>
      </c>
      <c r="P2559" s="15" t="n">
        <v>12</v>
      </c>
      <c r="Y2559" s="15" t="s">
        <v>142</v>
      </c>
      <c r="AB2559" s="15" t="s">
        <v>143</v>
      </c>
    </row>
    <row r="2560" customFormat="false" ht="15" hidden="false" customHeight="true" outlineLevel="0" collapsed="false">
      <c r="A2560" s="15" t="s">
        <v>4694</v>
      </c>
      <c r="B2560" s="15" t="s">
        <v>4695</v>
      </c>
      <c r="C2560" s="15" t="s">
        <v>217</v>
      </c>
      <c r="D2560" s="15" t="s">
        <v>218</v>
      </c>
      <c r="E2560" s="15" t="s">
        <v>136</v>
      </c>
      <c r="F2560" s="15" t="s">
        <v>137</v>
      </c>
      <c r="G2560" s="15" t="s">
        <v>308</v>
      </c>
      <c r="H2560" s="15" t="s">
        <v>136</v>
      </c>
      <c r="I2560" s="15" t="s">
        <v>243</v>
      </c>
      <c r="J2560" s="15" t="s">
        <v>158</v>
      </c>
      <c r="K2560" s="15" t="s">
        <v>4700</v>
      </c>
      <c r="L2560" s="15" t="n">
        <v>43</v>
      </c>
      <c r="M2560" s="15" t="n">
        <v>26</v>
      </c>
      <c r="N2560" s="15" t="n">
        <v>24</v>
      </c>
      <c r="O2560" s="15" t="n">
        <v>41</v>
      </c>
      <c r="P2560" s="15" t="n">
        <v>134</v>
      </c>
      <c r="Y2560" s="15" t="s">
        <v>142</v>
      </c>
      <c r="AB2560" s="15" t="s">
        <v>143</v>
      </c>
    </row>
    <row r="2561" customFormat="false" ht="15" hidden="false" customHeight="true" outlineLevel="0" collapsed="false">
      <c r="A2561" s="15" t="s">
        <v>4694</v>
      </c>
      <c r="B2561" s="15" t="s">
        <v>4695</v>
      </c>
      <c r="C2561" s="15" t="s">
        <v>217</v>
      </c>
      <c r="D2561" s="15" t="s">
        <v>218</v>
      </c>
      <c r="E2561" s="15" t="s">
        <v>136</v>
      </c>
      <c r="F2561" s="15" t="s">
        <v>137</v>
      </c>
      <c r="G2561" s="15" t="s">
        <v>308</v>
      </c>
      <c r="H2561" s="15" t="s">
        <v>136</v>
      </c>
      <c r="I2561" s="15" t="s">
        <v>243</v>
      </c>
      <c r="J2561" s="15" t="s">
        <v>169</v>
      </c>
      <c r="K2561" s="15" t="s">
        <v>4701</v>
      </c>
      <c r="N2561" s="15" t="n">
        <v>7</v>
      </c>
      <c r="O2561" s="15" t="n">
        <v>1</v>
      </c>
      <c r="P2561" s="15" t="n">
        <v>8</v>
      </c>
      <c r="Y2561" s="15" t="s">
        <v>142</v>
      </c>
      <c r="AB2561" s="15" t="s">
        <v>143</v>
      </c>
    </row>
    <row r="2562" customFormat="false" ht="15" hidden="false" customHeight="true" outlineLevel="0" collapsed="false">
      <c r="A2562" s="15" t="s">
        <v>4702</v>
      </c>
      <c r="B2562" s="15" t="s">
        <v>4703</v>
      </c>
      <c r="C2562" s="15" t="s">
        <v>217</v>
      </c>
      <c r="D2562" s="15" t="s">
        <v>218</v>
      </c>
      <c r="E2562" s="15" t="s">
        <v>136</v>
      </c>
      <c r="F2562" s="15" t="s">
        <v>137</v>
      </c>
      <c r="G2562" s="15" t="s">
        <v>219</v>
      </c>
      <c r="H2562" s="15" t="s">
        <v>136</v>
      </c>
      <c r="I2562" s="15" t="s">
        <v>139</v>
      </c>
      <c r="J2562" s="15" t="s">
        <v>140</v>
      </c>
      <c r="K2562" s="15" t="s">
        <v>4704</v>
      </c>
      <c r="N2562" s="15" t="n">
        <v>1</v>
      </c>
      <c r="P2562" s="15" t="n">
        <v>1</v>
      </c>
      <c r="Y2562" s="15" t="s">
        <v>142</v>
      </c>
      <c r="AB2562" s="15" t="s">
        <v>143</v>
      </c>
    </row>
    <row r="2563" customFormat="false" ht="15" hidden="false" customHeight="true" outlineLevel="0" collapsed="false">
      <c r="A2563" s="15" t="s">
        <v>4702</v>
      </c>
      <c r="B2563" s="15" t="s">
        <v>4703</v>
      </c>
      <c r="C2563" s="15" t="s">
        <v>217</v>
      </c>
      <c r="D2563" s="15" t="s">
        <v>218</v>
      </c>
      <c r="E2563" s="15" t="s">
        <v>136</v>
      </c>
      <c r="F2563" s="15" t="s">
        <v>137</v>
      </c>
      <c r="G2563" s="15" t="s">
        <v>219</v>
      </c>
      <c r="H2563" s="15" t="s">
        <v>136</v>
      </c>
      <c r="I2563" s="15" t="s">
        <v>139</v>
      </c>
      <c r="J2563" s="15" t="s">
        <v>150</v>
      </c>
      <c r="K2563" s="15" t="s">
        <v>4705</v>
      </c>
      <c r="L2563" s="15" t="n">
        <v>7</v>
      </c>
      <c r="M2563" s="15" t="n">
        <v>19</v>
      </c>
      <c r="N2563" s="15" t="n">
        <v>24</v>
      </c>
      <c r="P2563" s="15" t="n">
        <v>50</v>
      </c>
      <c r="Y2563" s="15" t="s">
        <v>142</v>
      </c>
      <c r="AB2563" s="15" t="s">
        <v>143</v>
      </c>
    </row>
    <row r="2564" customFormat="false" ht="15" hidden="false" customHeight="true" outlineLevel="0" collapsed="false">
      <c r="A2564" s="15" t="s">
        <v>4702</v>
      </c>
      <c r="B2564" s="15" t="s">
        <v>4703</v>
      </c>
      <c r="C2564" s="15" t="s">
        <v>217</v>
      </c>
      <c r="D2564" s="15" t="s">
        <v>218</v>
      </c>
      <c r="E2564" s="15" t="s">
        <v>136</v>
      </c>
      <c r="F2564" s="15" t="s">
        <v>137</v>
      </c>
      <c r="G2564" s="15" t="s">
        <v>219</v>
      </c>
      <c r="H2564" s="15" t="s">
        <v>136</v>
      </c>
      <c r="I2564" s="15" t="s">
        <v>139</v>
      </c>
      <c r="J2564" s="15" t="s">
        <v>158</v>
      </c>
      <c r="K2564" s="15" t="s">
        <v>4706</v>
      </c>
      <c r="L2564" s="15" t="n">
        <v>1</v>
      </c>
      <c r="M2564" s="15" t="n">
        <v>7</v>
      </c>
      <c r="N2564" s="15" t="n">
        <v>16</v>
      </c>
      <c r="P2564" s="15" t="n">
        <v>24</v>
      </c>
      <c r="Y2564" s="15" t="s">
        <v>142</v>
      </c>
      <c r="AB2564" s="15" t="s">
        <v>143</v>
      </c>
    </row>
    <row r="2565" customFormat="false" ht="15" hidden="false" customHeight="true" outlineLevel="0" collapsed="false">
      <c r="A2565" s="15" t="s">
        <v>4707</v>
      </c>
      <c r="B2565" s="15" t="s">
        <v>4708</v>
      </c>
      <c r="C2565" s="15" t="s">
        <v>217</v>
      </c>
      <c r="D2565" s="15" t="s">
        <v>218</v>
      </c>
      <c r="E2565" s="15" t="s">
        <v>136</v>
      </c>
      <c r="F2565" s="15" t="s">
        <v>137</v>
      </c>
      <c r="G2565" s="15" t="s">
        <v>219</v>
      </c>
      <c r="H2565" s="15" t="s">
        <v>136</v>
      </c>
      <c r="I2565" s="15" t="s">
        <v>243</v>
      </c>
      <c r="J2565" s="15" t="s">
        <v>140</v>
      </c>
      <c r="K2565" s="15" t="s">
        <v>4709</v>
      </c>
      <c r="L2565" s="15" t="n">
        <v>2</v>
      </c>
      <c r="M2565" s="15" t="n">
        <v>111</v>
      </c>
      <c r="N2565" s="15" t="n">
        <v>553</v>
      </c>
      <c r="O2565" s="15" t="n">
        <v>116</v>
      </c>
      <c r="P2565" s="15" t="n">
        <v>782</v>
      </c>
      <c r="Y2565" s="15" t="s">
        <v>142</v>
      </c>
      <c r="Z2565" s="15" t="n">
        <v>1</v>
      </c>
      <c r="AA2565" s="15" t="s">
        <v>277</v>
      </c>
      <c r="AB2565" s="15" t="s">
        <v>143</v>
      </c>
    </row>
    <row r="2566" customFormat="false" ht="15" hidden="false" customHeight="true" outlineLevel="0" collapsed="false">
      <c r="A2566" s="15" t="s">
        <v>4707</v>
      </c>
      <c r="B2566" s="15" t="s">
        <v>4708</v>
      </c>
      <c r="C2566" s="15" t="s">
        <v>217</v>
      </c>
      <c r="D2566" s="15" t="s">
        <v>218</v>
      </c>
      <c r="E2566" s="15" t="s">
        <v>136</v>
      </c>
      <c r="F2566" s="15" t="s">
        <v>137</v>
      </c>
      <c r="G2566" s="15" t="s">
        <v>219</v>
      </c>
      <c r="H2566" s="15" t="s">
        <v>136</v>
      </c>
      <c r="I2566" s="15" t="s">
        <v>243</v>
      </c>
      <c r="J2566" s="15" t="s">
        <v>144</v>
      </c>
      <c r="K2566" s="15" t="s">
        <v>4710</v>
      </c>
      <c r="N2566" s="15" t="n">
        <v>12</v>
      </c>
      <c r="P2566" s="15" t="n">
        <v>12</v>
      </c>
      <c r="Y2566" s="15" t="s">
        <v>142</v>
      </c>
      <c r="Z2566" s="15" t="n">
        <v>1</v>
      </c>
      <c r="AA2566" s="15" t="s">
        <v>277</v>
      </c>
      <c r="AB2566" s="15" t="s">
        <v>143</v>
      </c>
    </row>
    <row r="2567" customFormat="false" ht="15" hidden="false" customHeight="true" outlineLevel="0" collapsed="false">
      <c r="A2567" s="15" t="s">
        <v>4707</v>
      </c>
      <c r="B2567" s="15" t="s">
        <v>4708</v>
      </c>
      <c r="C2567" s="15" t="s">
        <v>217</v>
      </c>
      <c r="D2567" s="15" t="s">
        <v>218</v>
      </c>
      <c r="E2567" s="15" t="s">
        <v>136</v>
      </c>
      <c r="F2567" s="15" t="s">
        <v>137</v>
      </c>
      <c r="G2567" s="15" t="s">
        <v>219</v>
      </c>
      <c r="H2567" s="15" t="s">
        <v>136</v>
      </c>
      <c r="I2567" s="15" t="s">
        <v>243</v>
      </c>
      <c r="J2567" s="15" t="s">
        <v>150</v>
      </c>
      <c r="K2567" s="15" t="s">
        <v>4711</v>
      </c>
      <c r="L2567" s="15" t="n">
        <v>1201</v>
      </c>
      <c r="M2567" s="15" t="n">
        <v>1747</v>
      </c>
      <c r="N2567" s="15" t="n">
        <v>2436</v>
      </c>
      <c r="O2567" s="15" t="n">
        <v>672</v>
      </c>
      <c r="P2567" s="15" t="n">
        <v>6056</v>
      </c>
      <c r="Y2567" s="15" t="s">
        <v>142</v>
      </c>
      <c r="Z2567" s="15" t="n">
        <v>1</v>
      </c>
      <c r="AA2567" s="15" t="s">
        <v>277</v>
      </c>
      <c r="AB2567" s="15" t="s">
        <v>143</v>
      </c>
    </row>
    <row r="2568" customFormat="false" ht="15" hidden="false" customHeight="true" outlineLevel="0" collapsed="false">
      <c r="A2568" s="15" t="s">
        <v>4707</v>
      </c>
      <c r="B2568" s="15" t="s">
        <v>4708</v>
      </c>
      <c r="C2568" s="15" t="s">
        <v>217</v>
      </c>
      <c r="D2568" s="15" t="s">
        <v>218</v>
      </c>
      <c r="E2568" s="15" t="s">
        <v>136</v>
      </c>
      <c r="F2568" s="15" t="s">
        <v>137</v>
      </c>
      <c r="G2568" s="15" t="s">
        <v>219</v>
      </c>
      <c r="H2568" s="15" t="s">
        <v>136</v>
      </c>
      <c r="I2568" s="15" t="s">
        <v>243</v>
      </c>
      <c r="J2568" s="15" t="s">
        <v>166</v>
      </c>
      <c r="K2568" s="15" t="s">
        <v>4712</v>
      </c>
      <c r="L2568" s="15" t="n">
        <v>145</v>
      </c>
      <c r="N2568" s="15" t="n">
        <v>335</v>
      </c>
      <c r="P2568" s="15" t="n">
        <v>480</v>
      </c>
      <c r="Y2568" s="15" t="s">
        <v>142</v>
      </c>
      <c r="Z2568" s="15" t="n">
        <v>1</v>
      </c>
      <c r="AA2568" s="15" t="s">
        <v>277</v>
      </c>
      <c r="AB2568" s="15" t="s">
        <v>143</v>
      </c>
    </row>
    <row r="2569" customFormat="false" ht="15" hidden="false" customHeight="true" outlineLevel="0" collapsed="false">
      <c r="A2569" s="15" t="s">
        <v>4707</v>
      </c>
      <c r="B2569" s="15" t="s">
        <v>4708</v>
      </c>
      <c r="C2569" s="15" t="s">
        <v>217</v>
      </c>
      <c r="D2569" s="15" t="s">
        <v>218</v>
      </c>
      <c r="E2569" s="15" t="s">
        <v>136</v>
      </c>
      <c r="F2569" s="15" t="s">
        <v>137</v>
      </c>
      <c r="G2569" s="15" t="s">
        <v>219</v>
      </c>
      <c r="H2569" s="15" t="s">
        <v>136</v>
      </c>
      <c r="I2569" s="15" t="s">
        <v>243</v>
      </c>
      <c r="J2569" s="15" t="s">
        <v>158</v>
      </c>
      <c r="K2569" s="15" t="s">
        <v>4713</v>
      </c>
      <c r="L2569" s="15" t="n">
        <v>81</v>
      </c>
      <c r="M2569" s="15" t="n">
        <v>69</v>
      </c>
      <c r="N2569" s="15" t="n">
        <v>78</v>
      </c>
      <c r="O2569" s="15" t="n">
        <v>6</v>
      </c>
      <c r="P2569" s="15" t="n">
        <v>234</v>
      </c>
      <c r="Y2569" s="15" t="s">
        <v>142</v>
      </c>
      <c r="Z2569" s="15" t="n">
        <v>1</v>
      </c>
      <c r="AA2569" s="15" t="s">
        <v>277</v>
      </c>
      <c r="AB2569" s="15" t="s">
        <v>143</v>
      </c>
    </row>
    <row r="2570" customFormat="false" ht="15" hidden="false" customHeight="true" outlineLevel="0" collapsed="false">
      <c r="A2570" s="15" t="s">
        <v>4707</v>
      </c>
      <c r="B2570" s="15" t="s">
        <v>4708</v>
      </c>
      <c r="C2570" s="15" t="s">
        <v>217</v>
      </c>
      <c r="D2570" s="15" t="s">
        <v>218</v>
      </c>
      <c r="E2570" s="15" t="s">
        <v>136</v>
      </c>
      <c r="F2570" s="15" t="s">
        <v>137</v>
      </c>
      <c r="G2570" s="15" t="s">
        <v>219</v>
      </c>
      <c r="H2570" s="15" t="s">
        <v>136</v>
      </c>
      <c r="I2570" s="15" t="s">
        <v>243</v>
      </c>
      <c r="J2570" s="15" t="s">
        <v>169</v>
      </c>
      <c r="K2570" s="15" t="s">
        <v>4714</v>
      </c>
      <c r="M2570" s="15" t="n">
        <v>8</v>
      </c>
      <c r="N2570" s="15" t="n">
        <v>293</v>
      </c>
      <c r="O2570" s="15" t="n">
        <v>27</v>
      </c>
      <c r="P2570" s="15" t="n">
        <v>328</v>
      </c>
      <c r="Y2570" s="15" t="s">
        <v>142</v>
      </c>
      <c r="Z2570" s="15" t="n">
        <v>1</v>
      </c>
      <c r="AA2570" s="15" t="s">
        <v>277</v>
      </c>
      <c r="AB2570" s="15" t="s">
        <v>143</v>
      </c>
    </row>
    <row r="2571" customFormat="false" ht="15" hidden="false" customHeight="true" outlineLevel="0" collapsed="false">
      <c r="A2571" s="15" t="s">
        <v>4715</v>
      </c>
      <c r="B2571" s="15" t="s">
        <v>4716</v>
      </c>
      <c r="C2571" s="15" t="s">
        <v>217</v>
      </c>
      <c r="D2571" s="15" t="s">
        <v>218</v>
      </c>
      <c r="E2571" s="15" t="s">
        <v>136</v>
      </c>
      <c r="F2571" s="15" t="s">
        <v>137</v>
      </c>
      <c r="G2571" s="15" t="s">
        <v>219</v>
      </c>
      <c r="H2571" s="15" t="s">
        <v>136</v>
      </c>
      <c r="I2571" s="15" t="s">
        <v>139</v>
      </c>
      <c r="J2571" s="15" t="s">
        <v>140</v>
      </c>
      <c r="K2571" s="15" t="s">
        <v>4717</v>
      </c>
      <c r="L2571" s="15" t="n">
        <v>28</v>
      </c>
      <c r="N2571" s="15" t="n">
        <v>6</v>
      </c>
      <c r="O2571" s="15" t="n">
        <v>4</v>
      </c>
      <c r="P2571" s="15" t="n">
        <v>38</v>
      </c>
      <c r="Y2571" s="15" t="s">
        <v>142</v>
      </c>
      <c r="AB2571" s="15" t="s">
        <v>143</v>
      </c>
    </row>
    <row r="2572" customFormat="false" ht="15" hidden="false" customHeight="true" outlineLevel="0" collapsed="false">
      <c r="A2572" s="15" t="s">
        <v>4715</v>
      </c>
      <c r="B2572" s="15" t="s">
        <v>4716</v>
      </c>
      <c r="C2572" s="15" t="s">
        <v>217</v>
      </c>
      <c r="D2572" s="15" t="s">
        <v>218</v>
      </c>
      <c r="E2572" s="15" t="s">
        <v>136</v>
      </c>
      <c r="F2572" s="15" t="s">
        <v>137</v>
      </c>
      <c r="G2572" s="15" t="s">
        <v>219</v>
      </c>
      <c r="H2572" s="15" t="s">
        <v>136</v>
      </c>
      <c r="I2572" s="15" t="s">
        <v>139</v>
      </c>
      <c r="J2572" s="15" t="s">
        <v>150</v>
      </c>
      <c r="K2572" s="15" t="s">
        <v>4718</v>
      </c>
      <c r="L2572" s="15" t="n">
        <v>20</v>
      </c>
      <c r="M2572" s="15" t="n">
        <v>77</v>
      </c>
      <c r="N2572" s="15" t="n">
        <v>17</v>
      </c>
      <c r="O2572" s="15" t="n">
        <v>44</v>
      </c>
      <c r="P2572" s="15" t="n">
        <v>158</v>
      </c>
      <c r="Y2572" s="15" t="s">
        <v>142</v>
      </c>
      <c r="AB2572" s="15" t="s">
        <v>143</v>
      </c>
    </row>
    <row r="2573" customFormat="false" ht="15" hidden="false" customHeight="true" outlineLevel="0" collapsed="false">
      <c r="A2573" s="15" t="s">
        <v>4715</v>
      </c>
      <c r="B2573" s="15" t="s">
        <v>4716</v>
      </c>
      <c r="C2573" s="15" t="s">
        <v>217</v>
      </c>
      <c r="D2573" s="15" t="s">
        <v>218</v>
      </c>
      <c r="E2573" s="15" t="s">
        <v>136</v>
      </c>
      <c r="F2573" s="15" t="s">
        <v>137</v>
      </c>
      <c r="G2573" s="15" t="s">
        <v>219</v>
      </c>
      <c r="H2573" s="15" t="s">
        <v>136</v>
      </c>
      <c r="I2573" s="15" t="s">
        <v>139</v>
      </c>
      <c r="J2573" s="15" t="s">
        <v>166</v>
      </c>
      <c r="K2573" s="15" t="s">
        <v>4719</v>
      </c>
      <c r="M2573" s="15" t="n">
        <v>7</v>
      </c>
      <c r="P2573" s="15" t="n">
        <v>7</v>
      </c>
      <c r="Y2573" s="15" t="s">
        <v>142</v>
      </c>
      <c r="AB2573" s="15" t="s">
        <v>143</v>
      </c>
    </row>
    <row r="2574" customFormat="false" ht="15" hidden="false" customHeight="true" outlineLevel="0" collapsed="false">
      <c r="A2574" s="15" t="s">
        <v>4715</v>
      </c>
      <c r="B2574" s="15" t="s">
        <v>4716</v>
      </c>
      <c r="C2574" s="15" t="s">
        <v>217</v>
      </c>
      <c r="D2574" s="15" t="s">
        <v>218</v>
      </c>
      <c r="E2574" s="15" t="s">
        <v>136</v>
      </c>
      <c r="F2574" s="15" t="s">
        <v>137</v>
      </c>
      <c r="G2574" s="15" t="s">
        <v>219</v>
      </c>
      <c r="H2574" s="15" t="s">
        <v>136</v>
      </c>
      <c r="I2574" s="15" t="s">
        <v>139</v>
      </c>
      <c r="J2574" s="15" t="s">
        <v>158</v>
      </c>
      <c r="K2574" s="15" t="s">
        <v>4720</v>
      </c>
      <c r="M2574" s="15" t="n">
        <v>6</v>
      </c>
      <c r="N2574" s="15" t="n">
        <v>16</v>
      </c>
      <c r="P2574" s="15" t="n">
        <v>22</v>
      </c>
      <c r="Y2574" s="15" t="s">
        <v>142</v>
      </c>
      <c r="AB2574" s="15" t="s">
        <v>143</v>
      </c>
    </row>
    <row r="2575" customFormat="false" ht="15" hidden="false" customHeight="true" outlineLevel="0" collapsed="false">
      <c r="A2575" s="15" t="s">
        <v>4715</v>
      </c>
      <c r="B2575" s="15" t="s">
        <v>4716</v>
      </c>
      <c r="C2575" s="15" t="s">
        <v>217</v>
      </c>
      <c r="D2575" s="15" t="s">
        <v>218</v>
      </c>
      <c r="E2575" s="15" t="s">
        <v>136</v>
      </c>
      <c r="F2575" s="15" t="s">
        <v>137</v>
      </c>
      <c r="G2575" s="15" t="s">
        <v>219</v>
      </c>
      <c r="H2575" s="15" t="s">
        <v>136</v>
      </c>
      <c r="I2575" s="15" t="s">
        <v>139</v>
      </c>
      <c r="J2575" s="15" t="s">
        <v>169</v>
      </c>
      <c r="K2575" s="15" t="s">
        <v>4721</v>
      </c>
      <c r="N2575" s="15" t="n">
        <v>6</v>
      </c>
      <c r="P2575" s="15" t="n">
        <v>6</v>
      </c>
      <c r="Y2575" s="15" t="s">
        <v>142</v>
      </c>
      <c r="AB2575" s="15" t="s">
        <v>143</v>
      </c>
    </row>
    <row r="2576" customFormat="false" ht="15" hidden="false" customHeight="true" outlineLevel="0" collapsed="false">
      <c r="A2576" s="15" t="s">
        <v>4722</v>
      </c>
      <c r="B2576" s="15" t="s">
        <v>4723</v>
      </c>
      <c r="C2576" s="15" t="s">
        <v>217</v>
      </c>
      <c r="D2576" s="15" t="s">
        <v>218</v>
      </c>
      <c r="E2576" s="15" t="s">
        <v>136</v>
      </c>
      <c r="F2576" s="15" t="s">
        <v>137</v>
      </c>
      <c r="G2576" s="15" t="s">
        <v>1489</v>
      </c>
      <c r="H2576" s="15" t="s">
        <v>136</v>
      </c>
      <c r="I2576" s="15" t="s">
        <v>243</v>
      </c>
      <c r="J2576" s="15" t="s">
        <v>140</v>
      </c>
      <c r="K2576" s="15" t="s">
        <v>4724</v>
      </c>
      <c r="L2576" s="15" t="n">
        <v>9</v>
      </c>
      <c r="M2576" s="15" t="n">
        <v>300</v>
      </c>
      <c r="N2576" s="15" t="n">
        <v>6</v>
      </c>
      <c r="O2576" s="15" t="n">
        <v>9</v>
      </c>
      <c r="P2576" s="15" t="n">
        <v>324</v>
      </c>
      <c r="Y2576" s="15" t="s">
        <v>156</v>
      </c>
      <c r="AB2576" s="15" t="s">
        <v>143</v>
      </c>
    </row>
    <row r="2577" customFormat="false" ht="15" hidden="false" customHeight="true" outlineLevel="0" collapsed="false">
      <c r="A2577" s="15" t="s">
        <v>4722</v>
      </c>
      <c r="B2577" s="15" t="s">
        <v>4723</v>
      </c>
      <c r="C2577" s="15" t="s">
        <v>217</v>
      </c>
      <c r="D2577" s="15" t="s">
        <v>218</v>
      </c>
      <c r="E2577" s="15" t="s">
        <v>136</v>
      </c>
      <c r="F2577" s="15" t="s">
        <v>137</v>
      </c>
      <c r="G2577" s="15" t="s">
        <v>1489</v>
      </c>
      <c r="H2577" s="15" t="s">
        <v>136</v>
      </c>
      <c r="I2577" s="15" t="s">
        <v>243</v>
      </c>
      <c r="J2577" s="15" t="s">
        <v>144</v>
      </c>
      <c r="K2577" s="15" t="s">
        <v>4725</v>
      </c>
      <c r="N2577" s="15" t="n">
        <v>2</v>
      </c>
      <c r="P2577" s="15" t="n">
        <v>2</v>
      </c>
      <c r="Y2577" s="15" t="s">
        <v>156</v>
      </c>
      <c r="AB2577" s="15" t="s">
        <v>143</v>
      </c>
    </row>
    <row r="2578" customFormat="false" ht="15" hidden="false" customHeight="true" outlineLevel="0" collapsed="false">
      <c r="A2578" s="15" t="s">
        <v>4722</v>
      </c>
      <c r="B2578" s="15" t="s">
        <v>4723</v>
      </c>
      <c r="C2578" s="15" t="s">
        <v>217</v>
      </c>
      <c r="D2578" s="15" t="s">
        <v>218</v>
      </c>
      <c r="E2578" s="15" t="s">
        <v>136</v>
      </c>
      <c r="F2578" s="15" t="s">
        <v>137</v>
      </c>
      <c r="G2578" s="15" t="s">
        <v>1489</v>
      </c>
      <c r="H2578" s="15" t="s">
        <v>136</v>
      </c>
      <c r="I2578" s="15" t="s">
        <v>243</v>
      </c>
      <c r="J2578" s="15" t="s">
        <v>150</v>
      </c>
      <c r="K2578" s="15" t="s">
        <v>4726</v>
      </c>
      <c r="L2578" s="15" t="n">
        <v>368</v>
      </c>
      <c r="M2578" s="15" t="n">
        <v>546</v>
      </c>
      <c r="N2578" s="15" t="n">
        <v>116</v>
      </c>
      <c r="O2578" s="15" t="n">
        <v>27</v>
      </c>
      <c r="P2578" s="15" t="n">
        <v>1057</v>
      </c>
      <c r="Y2578" s="15" t="s">
        <v>156</v>
      </c>
      <c r="AB2578" s="15" t="s">
        <v>143</v>
      </c>
    </row>
    <row r="2579" customFormat="false" ht="15" hidden="false" customHeight="true" outlineLevel="0" collapsed="false">
      <c r="A2579" s="15" t="s">
        <v>4722</v>
      </c>
      <c r="B2579" s="15" t="s">
        <v>4723</v>
      </c>
      <c r="C2579" s="15" t="s">
        <v>217</v>
      </c>
      <c r="D2579" s="15" t="s">
        <v>218</v>
      </c>
      <c r="E2579" s="15" t="s">
        <v>136</v>
      </c>
      <c r="F2579" s="15" t="s">
        <v>137</v>
      </c>
      <c r="G2579" s="15" t="s">
        <v>1489</v>
      </c>
      <c r="H2579" s="15" t="s">
        <v>136</v>
      </c>
      <c r="I2579" s="15" t="s">
        <v>243</v>
      </c>
      <c r="J2579" s="15" t="s">
        <v>158</v>
      </c>
      <c r="K2579" s="15" t="s">
        <v>4727</v>
      </c>
      <c r="L2579" s="15" t="n">
        <v>114</v>
      </c>
      <c r="M2579" s="15" t="n">
        <v>77</v>
      </c>
      <c r="N2579" s="15" t="n">
        <v>40</v>
      </c>
      <c r="O2579" s="15" t="n">
        <v>3</v>
      </c>
      <c r="P2579" s="15" t="n">
        <v>234</v>
      </c>
      <c r="Y2579" s="15" t="s">
        <v>156</v>
      </c>
      <c r="AB2579" s="15" t="s">
        <v>143</v>
      </c>
    </row>
    <row r="2580" customFormat="false" ht="15" hidden="false" customHeight="true" outlineLevel="0" collapsed="false">
      <c r="A2580" s="15" t="s">
        <v>4722</v>
      </c>
      <c r="B2580" s="15" t="s">
        <v>4723</v>
      </c>
      <c r="C2580" s="15" t="s">
        <v>217</v>
      </c>
      <c r="D2580" s="15" t="s">
        <v>218</v>
      </c>
      <c r="E2580" s="15" t="s">
        <v>136</v>
      </c>
      <c r="F2580" s="15" t="s">
        <v>137</v>
      </c>
      <c r="G2580" s="15" t="s">
        <v>1489</v>
      </c>
      <c r="H2580" s="15" t="s">
        <v>136</v>
      </c>
      <c r="I2580" s="15" t="s">
        <v>243</v>
      </c>
      <c r="J2580" s="15" t="s">
        <v>169</v>
      </c>
      <c r="K2580" s="15" t="s">
        <v>4728</v>
      </c>
      <c r="L2580" s="15" t="n">
        <v>7</v>
      </c>
      <c r="M2580" s="15" t="n">
        <v>6</v>
      </c>
      <c r="N2580" s="15" t="n">
        <v>6</v>
      </c>
      <c r="P2580" s="15" t="n">
        <v>19</v>
      </c>
      <c r="Y2580" s="15" t="s">
        <v>156</v>
      </c>
      <c r="AB2580" s="15" t="s">
        <v>143</v>
      </c>
    </row>
    <row r="2581" customFormat="false" ht="15" hidden="false" customHeight="true" outlineLevel="0" collapsed="false">
      <c r="A2581" s="15" t="s">
        <v>4729</v>
      </c>
      <c r="B2581" s="15" t="s">
        <v>4730</v>
      </c>
      <c r="C2581" s="15" t="s">
        <v>217</v>
      </c>
      <c r="D2581" s="15" t="s">
        <v>218</v>
      </c>
      <c r="E2581" s="15" t="s">
        <v>136</v>
      </c>
      <c r="F2581" s="15" t="s">
        <v>137</v>
      </c>
      <c r="G2581" s="15" t="s">
        <v>219</v>
      </c>
      <c r="H2581" s="15" t="s">
        <v>136</v>
      </c>
      <c r="I2581" s="15" t="s">
        <v>139</v>
      </c>
      <c r="J2581" s="15" t="s">
        <v>150</v>
      </c>
      <c r="K2581" s="15" t="s">
        <v>4731</v>
      </c>
      <c r="L2581" s="15" t="n">
        <v>7</v>
      </c>
      <c r="M2581" s="15" t="n">
        <v>11</v>
      </c>
      <c r="N2581" s="15" t="n">
        <v>4</v>
      </c>
      <c r="P2581" s="15" t="n">
        <v>22</v>
      </c>
      <c r="Y2581" s="15" t="s">
        <v>142</v>
      </c>
      <c r="AB2581" s="15" t="s">
        <v>143</v>
      </c>
    </row>
    <row r="2582" customFormat="false" ht="15" hidden="false" customHeight="true" outlineLevel="0" collapsed="false">
      <c r="A2582" s="15" t="s">
        <v>4732</v>
      </c>
      <c r="B2582" s="15" t="s">
        <v>4733</v>
      </c>
      <c r="C2582" s="15" t="s">
        <v>217</v>
      </c>
      <c r="D2582" s="15" t="s">
        <v>218</v>
      </c>
      <c r="E2582" s="15" t="s">
        <v>136</v>
      </c>
      <c r="F2582" s="15" t="s">
        <v>137</v>
      </c>
      <c r="G2582" s="15" t="s">
        <v>219</v>
      </c>
      <c r="H2582" s="15" t="s">
        <v>136</v>
      </c>
      <c r="I2582" s="15" t="s">
        <v>243</v>
      </c>
      <c r="J2582" s="15" t="s">
        <v>150</v>
      </c>
      <c r="K2582" s="15" t="s">
        <v>4734</v>
      </c>
      <c r="L2582" s="15" t="n">
        <v>318</v>
      </c>
      <c r="M2582" s="15" t="n">
        <v>720</v>
      </c>
      <c r="N2582" s="15" t="n">
        <v>125</v>
      </c>
      <c r="O2582" s="15" t="n">
        <v>130</v>
      </c>
      <c r="P2582" s="15" t="n">
        <v>1293</v>
      </c>
      <c r="Y2582" s="15" t="s">
        <v>142</v>
      </c>
      <c r="AB2582" s="15" t="s">
        <v>143</v>
      </c>
    </row>
    <row r="2583" customFormat="false" ht="15" hidden="false" customHeight="true" outlineLevel="0" collapsed="false">
      <c r="A2583" s="15" t="s">
        <v>4732</v>
      </c>
      <c r="B2583" s="15" t="s">
        <v>4733</v>
      </c>
      <c r="C2583" s="15" t="s">
        <v>217</v>
      </c>
      <c r="D2583" s="15" t="s">
        <v>218</v>
      </c>
      <c r="E2583" s="15" t="s">
        <v>136</v>
      </c>
      <c r="F2583" s="15" t="s">
        <v>137</v>
      </c>
      <c r="G2583" s="15" t="s">
        <v>219</v>
      </c>
      <c r="H2583" s="15" t="s">
        <v>136</v>
      </c>
      <c r="I2583" s="15" t="s">
        <v>243</v>
      </c>
      <c r="J2583" s="15" t="s">
        <v>166</v>
      </c>
      <c r="K2583" s="15" t="s">
        <v>4735</v>
      </c>
      <c r="O2583" s="15" t="n">
        <v>78</v>
      </c>
      <c r="P2583" s="15" t="n">
        <v>78</v>
      </c>
      <c r="Y2583" s="15" t="s">
        <v>142</v>
      </c>
      <c r="AB2583" s="15" t="s">
        <v>143</v>
      </c>
    </row>
    <row r="2584" customFormat="false" ht="15" hidden="false" customHeight="true" outlineLevel="0" collapsed="false">
      <c r="A2584" s="15" t="s">
        <v>4732</v>
      </c>
      <c r="B2584" s="15" t="s">
        <v>4733</v>
      </c>
      <c r="C2584" s="15" t="s">
        <v>217</v>
      </c>
      <c r="D2584" s="15" t="s">
        <v>218</v>
      </c>
      <c r="E2584" s="15" t="s">
        <v>136</v>
      </c>
      <c r="F2584" s="15" t="s">
        <v>137</v>
      </c>
      <c r="G2584" s="15" t="s">
        <v>219</v>
      </c>
      <c r="H2584" s="15" t="s">
        <v>136</v>
      </c>
      <c r="I2584" s="15" t="s">
        <v>243</v>
      </c>
      <c r="J2584" s="15" t="s">
        <v>158</v>
      </c>
      <c r="K2584" s="15" t="s">
        <v>4736</v>
      </c>
      <c r="L2584" s="15" t="n">
        <v>11</v>
      </c>
      <c r="M2584" s="15" t="n">
        <v>15</v>
      </c>
      <c r="N2584" s="15" t="n">
        <v>11</v>
      </c>
      <c r="P2584" s="15" t="n">
        <v>37</v>
      </c>
      <c r="Y2584" s="15" t="s">
        <v>142</v>
      </c>
      <c r="AB2584" s="15" t="s">
        <v>143</v>
      </c>
    </row>
    <row r="2585" customFormat="false" ht="15" hidden="false" customHeight="true" outlineLevel="0" collapsed="false">
      <c r="A2585" s="15" t="s">
        <v>4732</v>
      </c>
      <c r="B2585" s="15" t="s">
        <v>4733</v>
      </c>
      <c r="C2585" s="15" t="s">
        <v>217</v>
      </c>
      <c r="D2585" s="15" t="s">
        <v>218</v>
      </c>
      <c r="E2585" s="15" t="s">
        <v>136</v>
      </c>
      <c r="F2585" s="15" t="s">
        <v>137</v>
      </c>
      <c r="G2585" s="15" t="s">
        <v>219</v>
      </c>
      <c r="H2585" s="15" t="s">
        <v>136</v>
      </c>
      <c r="I2585" s="15" t="s">
        <v>243</v>
      </c>
      <c r="J2585" s="15" t="s">
        <v>169</v>
      </c>
      <c r="K2585" s="15" t="s">
        <v>4737</v>
      </c>
      <c r="M2585" s="15" t="n">
        <v>8</v>
      </c>
      <c r="O2585" s="15" t="n">
        <v>4</v>
      </c>
      <c r="P2585" s="15" t="n">
        <v>12</v>
      </c>
      <c r="Y2585" s="15" t="s">
        <v>142</v>
      </c>
      <c r="AB2585" s="15" t="s">
        <v>143</v>
      </c>
    </row>
    <row r="2586" customFormat="false" ht="15" hidden="false" customHeight="true" outlineLevel="0" collapsed="false">
      <c r="A2586" s="15" t="s">
        <v>4738</v>
      </c>
      <c r="B2586" s="15" t="s">
        <v>4739</v>
      </c>
      <c r="C2586" s="15" t="s">
        <v>217</v>
      </c>
      <c r="D2586" s="15" t="s">
        <v>218</v>
      </c>
      <c r="E2586" s="15" t="s">
        <v>136</v>
      </c>
      <c r="F2586" s="15" t="s">
        <v>137</v>
      </c>
      <c r="G2586" s="15" t="s">
        <v>583</v>
      </c>
      <c r="H2586" s="15" t="s">
        <v>136</v>
      </c>
      <c r="I2586" s="15" t="s">
        <v>139</v>
      </c>
      <c r="J2586" s="15" t="s">
        <v>150</v>
      </c>
      <c r="K2586" s="15" t="s">
        <v>4740</v>
      </c>
      <c r="L2586" s="15" t="n">
        <v>28</v>
      </c>
      <c r="P2586" s="15" t="n">
        <v>28</v>
      </c>
      <c r="Y2586" s="15" t="s">
        <v>142</v>
      </c>
      <c r="AB2586" s="15" t="s">
        <v>143</v>
      </c>
    </row>
    <row r="2587" customFormat="false" ht="15" hidden="false" customHeight="true" outlineLevel="0" collapsed="false">
      <c r="A2587" s="15" t="s">
        <v>4738</v>
      </c>
      <c r="B2587" s="15" t="s">
        <v>4739</v>
      </c>
      <c r="C2587" s="15" t="s">
        <v>217</v>
      </c>
      <c r="D2587" s="15" t="s">
        <v>218</v>
      </c>
      <c r="E2587" s="15" t="s">
        <v>136</v>
      </c>
      <c r="F2587" s="15" t="s">
        <v>137</v>
      </c>
      <c r="G2587" s="15" t="s">
        <v>583</v>
      </c>
      <c r="H2587" s="15" t="s">
        <v>136</v>
      </c>
      <c r="I2587" s="15" t="s">
        <v>139</v>
      </c>
      <c r="J2587" s="15" t="s">
        <v>158</v>
      </c>
      <c r="K2587" s="15" t="s">
        <v>4741</v>
      </c>
      <c r="O2587" s="15" t="n">
        <v>7</v>
      </c>
      <c r="P2587" s="15" t="n">
        <v>7</v>
      </c>
      <c r="Y2587" s="15" t="s">
        <v>142</v>
      </c>
      <c r="AB2587" s="15" t="s">
        <v>143</v>
      </c>
    </row>
    <row r="2588" customFormat="false" ht="15" hidden="false" customHeight="true" outlineLevel="0" collapsed="false">
      <c r="A2588" s="15" t="s">
        <v>4742</v>
      </c>
      <c r="B2588" s="15" t="s">
        <v>4743</v>
      </c>
      <c r="C2588" s="15" t="s">
        <v>217</v>
      </c>
      <c r="D2588" s="15" t="s">
        <v>218</v>
      </c>
      <c r="E2588" s="15" t="s">
        <v>136</v>
      </c>
      <c r="F2588" s="15" t="s">
        <v>137</v>
      </c>
      <c r="G2588" s="15" t="s">
        <v>219</v>
      </c>
      <c r="H2588" s="15" t="s">
        <v>136</v>
      </c>
      <c r="I2588" s="15" t="s">
        <v>139</v>
      </c>
      <c r="J2588" s="15" t="s">
        <v>140</v>
      </c>
      <c r="K2588" s="15" t="s">
        <v>4744</v>
      </c>
      <c r="L2588" s="15" t="n">
        <v>11</v>
      </c>
      <c r="P2588" s="15" t="n">
        <v>11</v>
      </c>
      <c r="Y2588" s="15" t="s">
        <v>142</v>
      </c>
      <c r="AB2588" s="15" t="s">
        <v>143</v>
      </c>
    </row>
    <row r="2589" customFormat="false" ht="15" hidden="false" customHeight="true" outlineLevel="0" collapsed="false">
      <c r="A2589" s="15" t="s">
        <v>4742</v>
      </c>
      <c r="B2589" s="15" t="s">
        <v>4743</v>
      </c>
      <c r="C2589" s="15" t="s">
        <v>217</v>
      </c>
      <c r="D2589" s="15" t="s">
        <v>218</v>
      </c>
      <c r="E2589" s="15" t="s">
        <v>136</v>
      </c>
      <c r="F2589" s="15" t="s">
        <v>137</v>
      </c>
      <c r="G2589" s="15" t="s">
        <v>219</v>
      </c>
      <c r="H2589" s="15" t="s">
        <v>136</v>
      </c>
      <c r="I2589" s="15" t="s">
        <v>139</v>
      </c>
      <c r="J2589" s="15" t="s">
        <v>150</v>
      </c>
      <c r="K2589" s="15" t="s">
        <v>4745</v>
      </c>
      <c r="L2589" s="15" t="n">
        <v>287</v>
      </c>
      <c r="P2589" s="15" t="n">
        <v>287</v>
      </c>
      <c r="Y2589" s="15" t="s">
        <v>142</v>
      </c>
      <c r="AB2589" s="15" t="s">
        <v>143</v>
      </c>
    </row>
    <row r="2590" customFormat="false" ht="15" hidden="false" customHeight="true" outlineLevel="0" collapsed="false">
      <c r="A2590" s="15" t="s">
        <v>4742</v>
      </c>
      <c r="B2590" s="15" t="s">
        <v>4743</v>
      </c>
      <c r="C2590" s="15" t="s">
        <v>217</v>
      </c>
      <c r="D2590" s="15" t="s">
        <v>218</v>
      </c>
      <c r="E2590" s="15" t="s">
        <v>136</v>
      </c>
      <c r="F2590" s="15" t="s">
        <v>137</v>
      </c>
      <c r="G2590" s="15" t="s">
        <v>219</v>
      </c>
      <c r="H2590" s="15" t="s">
        <v>136</v>
      </c>
      <c r="I2590" s="15" t="s">
        <v>139</v>
      </c>
      <c r="J2590" s="15" t="s">
        <v>158</v>
      </c>
      <c r="K2590" s="15" t="s">
        <v>4746</v>
      </c>
      <c r="L2590" s="15" t="n">
        <v>44</v>
      </c>
      <c r="P2590" s="15" t="n">
        <v>44</v>
      </c>
      <c r="Y2590" s="15" t="s">
        <v>142</v>
      </c>
      <c r="AB2590" s="15" t="s">
        <v>143</v>
      </c>
    </row>
    <row r="2591" customFormat="false" ht="15" hidden="false" customHeight="true" outlineLevel="0" collapsed="false">
      <c r="A2591" s="15" t="s">
        <v>4742</v>
      </c>
      <c r="B2591" s="15" t="s">
        <v>4743</v>
      </c>
      <c r="C2591" s="15" t="s">
        <v>217</v>
      </c>
      <c r="D2591" s="15" t="s">
        <v>218</v>
      </c>
      <c r="E2591" s="15" t="s">
        <v>136</v>
      </c>
      <c r="F2591" s="15" t="s">
        <v>137</v>
      </c>
      <c r="G2591" s="15" t="s">
        <v>219</v>
      </c>
      <c r="H2591" s="15" t="s">
        <v>136</v>
      </c>
      <c r="I2591" s="15" t="s">
        <v>139</v>
      </c>
      <c r="J2591" s="15" t="s">
        <v>169</v>
      </c>
      <c r="K2591" s="15" t="s">
        <v>4747</v>
      </c>
      <c r="L2591" s="15" t="n">
        <v>14</v>
      </c>
      <c r="P2591" s="15" t="n">
        <v>14</v>
      </c>
      <c r="Y2591" s="15" t="s">
        <v>142</v>
      </c>
      <c r="AB2591" s="15" t="s">
        <v>143</v>
      </c>
    </row>
    <row r="2592" customFormat="false" ht="15" hidden="false" customHeight="true" outlineLevel="0" collapsed="false">
      <c r="A2592" s="15" t="s">
        <v>4748</v>
      </c>
      <c r="B2592" s="15" t="s">
        <v>4749</v>
      </c>
      <c r="C2592" s="15" t="s">
        <v>134</v>
      </c>
      <c r="D2592" s="15" t="s">
        <v>135</v>
      </c>
      <c r="E2592" s="15" t="s">
        <v>136</v>
      </c>
      <c r="F2592" s="15" t="s">
        <v>137</v>
      </c>
      <c r="G2592" s="15" t="s">
        <v>275</v>
      </c>
      <c r="H2592" s="15" t="s">
        <v>136</v>
      </c>
      <c r="I2592" s="15" t="s">
        <v>139</v>
      </c>
      <c r="J2592" s="15" t="s">
        <v>150</v>
      </c>
      <c r="K2592" s="15" t="s">
        <v>4750</v>
      </c>
      <c r="M2592" s="15" t="n">
        <v>14</v>
      </c>
      <c r="P2592" s="15" t="n">
        <v>14</v>
      </c>
      <c r="Y2592" s="15" t="s">
        <v>142</v>
      </c>
      <c r="AB2592" s="15" t="s">
        <v>143</v>
      </c>
    </row>
    <row r="2593" customFormat="false" ht="15" hidden="false" customHeight="true" outlineLevel="0" collapsed="false">
      <c r="A2593" s="15" t="s">
        <v>4751</v>
      </c>
      <c r="B2593" s="15" t="s">
        <v>4752</v>
      </c>
      <c r="C2593" s="15" t="s">
        <v>134</v>
      </c>
      <c r="D2593" s="15" t="s">
        <v>541</v>
      </c>
      <c r="E2593" s="15" t="s">
        <v>136</v>
      </c>
      <c r="F2593" s="15" t="s">
        <v>137</v>
      </c>
      <c r="G2593" s="15" t="s">
        <v>473</v>
      </c>
      <c r="H2593" s="15" t="s">
        <v>136</v>
      </c>
      <c r="I2593" s="15" t="s">
        <v>139</v>
      </c>
      <c r="J2593" s="15" t="s">
        <v>144</v>
      </c>
      <c r="K2593" s="15" t="s">
        <v>4753</v>
      </c>
      <c r="M2593" s="15" t="n">
        <v>1</v>
      </c>
      <c r="N2593" s="15" t="n">
        <v>4</v>
      </c>
      <c r="P2593" s="15" t="n">
        <v>5</v>
      </c>
      <c r="Y2593" s="15" t="s">
        <v>142</v>
      </c>
      <c r="AB2593" s="15" t="s">
        <v>143</v>
      </c>
    </row>
    <row r="2594" customFormat="false" ht="15" hidden="false" customHeight="true" outlineLevel="0" collapsed="false">
      <c r="A2594" s="15" t="s">
        <v>4751</v>
      </c>
      <c r="B2594" s="15" t="s">
        <v>4752</v>
      </c>
      <c r="C2594" s="15" t="s">
        <v>134</v>
      </c>
      <c r="D2594" s="15" t="s">
        <v>541</v>
      </c>
      <c r="E2594" s="15" t="s">
        <v>136</v>
      </c>
      <c r="F2594" s="15" t="s">
        <v>137</v>
      </c>
      <c r="G2594" s="15" t="s">
        <v>473</v>
      </c>
      <c r="H2594" s="15" t="s">
        <v>136</v>
      </c>
      <c r="I2594" s="15" t="s">
        <v>139</v>
      </c>
      <c r="J2594" s="15" t="s">
        <v>150</v>
      </c>
      <c r="K2594" s="15" t="s">
        <v>4754</v>
      </c>
      <c r="N2594" s="15" t="n">
        <v>4</v>
      </c>
      <c r="P2594" s="15" t="n">
        <v>4</v>
      </c>
      <c r="Y2594" s="15" t="s">
        <v>142</v>
      </c>
      <c r="AB2594" s="15" t="s">
        <v>143</v>
      </c>
    </row>
    <row r="2595" customFormat="false" ht="15" hidden="false" customHeight="true" outlineLevel="0" collapsed="false">
      <c r="A2595" s="15" t="s">
        <v>4751</v>
      </c>
      <c r="B2595" s="15" t="s">
        <v>4752</v>
      </c>
      <c r="C2595" s="15" t="s">
        <v>134</v>
      </c>
      <c r="D2595" s="15" t="s">
        <v>541</v>
      </c>
      <c r="E2595" s="15" t="s">
        <v>136</v>
      </c>
      <c r="F2595" s="15" t="s">
        <v>137</v>
      </c>
      <c r="G2595" s="15" t="s">
        <v>473</v>
      </c>
      <c r="H2595" s="15" t="s">
        <v>136</v>
      </c>
      <c r="I2595" s="15" t="s">
        <v>139</v>
      </c>
      <c r="J2595" s="15" t="s">
        <v>169</v>
      </c>
      <c r="K2595" s="15" t="s">
        <v>4755</v>
      </c>
      <c r="L2595" s="15" t="n">
        <v>19</v>
      </c>
      <c r="M2595" s="15" t="n">
        <v>13</v>
      </c>
      <c r="N2595" s="15" t="n">
        <v>3</v>
      </c>
      <c r="O2595" s="15" t="n">
        <v>12</v>
      </c>
      <c r="P2595" s="15" t="n">
        <v>47</v>
      </c>
      <c r="Y2595" s="15" t="s">
        <v>142</v>
      </c>
      <c r="AB2595" s="15" t="s">
        <v>143</v>
      </c>
    </row>
    <row r="2596" customFormat="false" ht="15" hidden="false" customHeight="true" outlineLevel="0" collapsed="false">
      <c r="A2596" s="15" t="s">
        <v>4756</v>
      </c>
      <c r="B2596" s="15" t="s">
        <v>4757</v>
      </c>
      <c r="C2596" s="15" t="s">
        <v>148</v>
      </c>
      <c r="E2596" s="15" t="s">
        <v>136</v>
      </c>
      <c r="F2596" s="15" t="s">
        <v>137</v>
      </c>
      <c r="G2596" s="15" t="s">
        <v>1166</v>
      </c>
      <c r="H2596" s="15" t="s">
        <v>136</v>
      </c>
      <c r="I2596" s="15" t="s">
        <v>139</v>
      </c>
      <c r="J2596" s="15" t="s">
        <v>166</v>
      </c>
      <c r="K2596" s="15" t="s">
        <v>4758</v>
      </c>
      <c r="O2596" s="15" t="n">
        <v>2</v>
      </c>
      <c r="P2596" s="15" t="n">
        <v>2</v>
      </c>
      <c r="Y2596" s="15" t="s">
        <v>142</v>
      </c>
      <c r="AB2596" s="15" t="s">
        <v>143</v>
      </c>
    </row>
    <row r="2597" customFormat="false" ht="15" hidden="false" customHeight="true" outlineLevel="0" collapsed="false">
      <c r="A2597" s="15" t="s">
        <v>4759</v>
      </c>
      <c r="B2597" s="15" t="s">
        <v>4760</v>
      </c>
      <c r="C2597" s="15" t="s">
        <v>217</v>
      </c>
      <c r="D2597" s="15" t="s">
        <v>235</v>
      </c>
      <c r="E2597" s="15" t="s">
        <v>136</v>
      </c>
      <c r="F2597" s="15" t="s">
        <v>137</v>
      </c>
      <c r="G2597" s="15" t="s">
        <v>219</v>
      </c>
      <c r="H2597" s="15" t="s">
        <v>136</v>
      </c>
      <c r="I2597" s="15" t="s">
        <v>139</v>
      </c>
      <c r="J2597" s="15" t="s">
        <v>140</v>
      </c>
      <c r="K2597" s="15" t="s">
        <v>4761</v>
      </c>
      <c r="O2597" s="15" t="n">
        <v>4</v>
      </c>
      <c r="P2597" s="15" t="n">
        <v>4</v>
      </c>
      <c r="Y2597" s="15" t="s">
        <v>142</v>
      </c>
      <c r="AB2597" s="15" t="s">
        <v>143</v>
      </c>
    </row>
    <row r="2598" customFormat="false" ht="15" hidden="false" customHeight="true" outlineLevel="0" collapsed="false">
      <c r="A2598" s="15" t="s">
        <v>4759</v>
      </c>
      <c r="B2598" s="15" t="s">
        <v>4760</v>
      </c>
      <c r="C2598" s="15" t="s">
        <v>217</v>
      </c>
      <c r="D2598" s="15" t="s">
        <v>235</v>
      </c>
      <c r="E2598" s="15" t="s">
        <v>136</v>
      </c>
      <c r="F2598" s="15" t="s">
        <v>137</v>
      </c>
      <c r="G2598" s="15" t="s">
        <v>219</v>
      </c>
      <c r="H2598" s="15" t="s">
        <v>136</v>
      </c>
      <c r="I2598" s="15" t="s">
        <v>139</v>
      </c>
      <c r="J2598" s="15" t="s">
        <v>150</v>
      </c>
      <c r="K2598" s="15" t="s">
        <v>4762</v>
      </c>
      <c r="M2598" s="15" t="n">
        <v>40</v>
      </c>
      <c r="N2598" s="15" t="n">
        <v>7</v>
      </c>
      <c r="O2598" s="15" t="n">
        <v>4</v>
      </c>
      <c r="P2598" s="15" t="n">
        <v>51</v>
      </c>
      <c r="Y2598" s="15" t="s">
        <v>142</v>
      </c>
      <c r="AB2598" s="15" t="s">
        <v>143</v>
      </c>
    </row>
    <row r="2599" customFormat="false" ht="15" hidden="false" customHeight="true" outlineLevel="0" collapsed="false">
      <c r="A2599" s="15" t="s">
        <v>4759</v>
      </c>
      <c r="B2599" s="15" t="s">
        <v>4760</v>
      </c>
      <c r="C2599" s="15" t="s">
        <v>217</v>
      </c>
      <c r="D2599" s="15" t="s">
        <v>235</v>
      </c>
      <c r="E2599" s="15" t="s">
        <v>136</v>
      </c>
      <c r="F2599" s="15" t="s">
        <v>137</v>
      </c>
      <c r="G2599" s="15" t="s">
        <v>219</v>
      </c>
      <c r="H2599" s="15" t="s">
        <v>136</v>
      </c>
      <c r="I2599" s="15" t="s">
        <v>139</v>
      </c>
      <c r="J2599" s="15" t="s">
        <v>158</v>
      </c>
      <c r="K2599" s="15" t="s">
        <v>4763</v>
      </c>
      <c r="M2599" s="15" t="n">
        <v>1</v>
      </c>
      <c r="N2599" s="15" t="n">
        <v>4</v>
      </c>
      <c r="O2599" s="15" t="n">
        <v>6</v>
      </c>
      <c r="P2599" s="15" t="n">
        <v>11</v>
      </c>
      <c r="Y2599" s="15" t="s">
        <v>142</v>
      </c>
      <c r="AB2599" s="15" t="s">
        <v>143</v>
      </c>
    </row>
    <row r="2600" customFormat="false" ht="15" hidden="false" customHeight="true" outlineLevel="0" collapsed="false">
      <c r="A2600" s="15" t="s">
        <v>4764</v>
      </c>
      <c r="B2600" s="15" t="s">
        <v>4765</v>
      </c>
      <c r="C2600" s="15" t="s">
        <v>217</v>
      </c>
      <c r="D2600" s="15" t="s">
        <v>218</v>
      </c>
      <c r="E2600" s="15" t="s">
        <v>136</v>
      </c>
      <c r="F2600" s="15" t="s">
        <v>137</v>
      </c>
      <c r="G2600" s="15" t="s">
        <v>308</v>
      </c>
      <c r="H2600" s="15" t="s">
        <v>136</v>
      </c>
      <c r="I2600" s="15" t="s">
        <v>243</v>
      </c>
      <c r="J2600" s="15" t="s">
        <v>140</v>
      </c>
      <c r="K2600" s="15" t="s">
        <v>4766</v>
      </c>
      <c r="N2600" s="15" t="n">
        <v>39</v>
      </c>
      <c r="P2600" s="15" t="n">
        <v>39</v>
      </c>
      <c r="Y2600" s="15" t="s">
        <v>142</v>
      </c>
      <c r="AB2600" s="15" t="s">
        <v>143</v>
      </c>
    </row>
    <row r="2601" customFormat="false" ht="15" hidden="false" customHeight="true" outlineLevel="0" collapsed="false">
      <c r="A2601" s="15" t="s">
        <v>4764</v>
      </c>
      <c r="B2601" s="15" t="s">
        <v>4765</v>
      </c>
      <c r="C2601" s="15" t="s">
        <v>217</v>
      </c>
      <c r="D2601" s="15" t="s">
        <v>218</v>
      </c>
      <c r="E2601" s="15" t="s">
        <v>136</v>
      </c>
      <c r="F2601" s="15" t="s">
        <v>137</v>
      </c>
      <c r="G2601" s="15" t="s">
        <v>308</v>
      </c>
      <c r="H2601" s="15" t="s">
        <v>136</v>
      </c>
      <c r="I2601" s="15" t="s">
        <v>243</v>
      </c>
      <c r="J2601" s="15" t="s">
        <v>144</v>
      </c>
      <c r="K2601" s="15" t="s">
        <v>4767</v>
      </c>
      <c r="M2601" s="15" t="n">
        <v>3</v>
      </c>
      <c r="P2601" s="15" t="n">
        <v>3</v>
      </c>
      <c r="Y2601" s="15" t="s">
        <v>142</v>
      </c>
      <c r="AB2601" s="15" t="s">
        <v>143</v>
      </c>
    </row>
    <row r="2602" customFormat="false" ht="15" hidden="false" customHeight="true" outlineLevel="0" collapsed="false">
      <c r="A2602" s="15" t="s">
        <v>4764</v>
      </c>
      <c r="B2602" s="15" t="s">
        <v>4765</v>
      </c>
      <c r="C2602" s="15" t="s">
        <v>217</v>
      </c>
      <c r="D2602" s="15" t="s">
        <v>218</v>
      </c>
      <c r="E2602" s="15" t="s">
        <v>136</v>
      </c>
      <c r="F2602" s="15" t="s">
        <v>137</v>
      </c>
      <c r="G2602" s="15" t="s">
        <v>308</v>
      </c>
      <c r="H2602" s="15" t="s">
        <v>136</v>
      </c>
      <c r="I2602" s="15" t="s">
        <v>243</v>
      </c>
      <c r="J2602" s="15" t="s">
        <v>150</v>
      </c>
      <c r="K2602" s="15" t="s">
        <v>4768</v>
      </c>
      <c r="L2602" s="15" t="n">
        <v>1065</v>
      </c>
      <c r="M2602" s="15" t="n">
        <v>675</v>
      </c>
      <c r="N2602" s="15" t="n">
        <v>305</v>
      </c>
      <c r="O2602" s="15" t="n">
        <v>0</v>
      </c>
      <c r="P2602" s="15" t="n">
        <v>2045</v>
      </c>
      <c r="Y2602" s="15" t="s">
        <v>142</v>
      </c>
      <c r="AB2602" s="15" t="s">
        <v>143</v>
      </c>
    </row>
    <row r="2603" customFormat="false" ht="15" hidden="false" customHeight="true" outlineLevel="0" collapsed="false">
      <c r="A2603" s="15" t="s">
        <v>4764</v>
      </c>
      <c r="B2603" s="15" t="s">
        <v>4765</v>
      </c>
      <c r="C2603" s="15" t="s">
        <v>217</v>
      </c>
      <c r="D2603" s="15" t="s">
        <v>218</v>
      </c>
      <c r="E2603" s="15" t="s">
        <v>136</v>
      </c>
      <c r="F2603" s="15" t="s">
        <v>137</v>
      </c>
      <c r="G2603" s="15" t="s">
        <v>308</v>
      </c>
      <c r="H2603" s="15" t="s">
        <v>136</v>
      </c>
      <c r="I2603" s="15" t="s">
        <v>243</v>
      </c>
      <c r="J2603" s="15" t="s">
        <v>166</v>
      </c>
      <c r="K2603" s="15" t="s">
        <v>4769</v>
      </c>
      <c r="L2603" s="15" t="n">
        <v>210</v>
      </c>
      <c r="M2603" s="15" t="n">
        <v>74</v>
      </c>
      <c r="N2603" s="15" t="n">
        <v>135</v>
      </c>
      <c r="O2603" s="15" t="n">
        <v>100</v>
      </c>
      <c r="P2603" s="15" t="n">
        <v>519</v>
      </c>
      <c r="Y2603" s="15" t="s">
        <v>142</v>
      </c>
      <c r="AB2603" s="15" t="s">
        <v>143</v>
      </c>
    </row>
    <row r="2604" customFormat="false" ht="15" hidden="false" customHeight="true" outlineLevel="0" collapsed="false">
      <c r="A2604" s="15" t="s">
        <v>4764</v>
      </c>
      <c r="B2604" s="15" t="s">
        <v>4765</v>
      </c>
      <c r="C2604" s="15" t="s">
        <v>217</v>
      </c>
      <c r="D2604" s="15" t="s">
        <v>218</v>
      </c>
      <c r="E2604" s="15" t="s">
        <v>136</v>
      </c>
      <c r="F2604" s="15" t="s">
        <v>137</v>
      </c>
      <c r="G2604" s="15" t="s">
        <v>308</v>
      </c>
      <c r="H2604" s="15" t="s">
        <v>136</v>
      </c>
      <c r="I2604" s="15" t="s">
        <v>243</v>
      </c>
      <c r="J2604" s="15" t="s">
        <v>158</v>
      </c>
      <c r="K2604" s="15" t="s">
        <v>4770</v>
      </c>
      <c r="L2604" s="15" t="n">
        <v>84</v>
      </c>
      <c r="M2604" s="15" t="n">
        <v>10</v>
      </c>
      <c r="P2604" s="15" t="n">
        <v>94</v>
      </c>
      <c r="Y2604" s="15" t="s">
        <v>142</v>
      </c>
      <c r="AB2604" s="15" t="s">
        <v>143</v>
      </c>
    </row>
    <row r="2605" customFormat="false" ht="15" hidden="false" customHeight="true" outlineLevel="0" collapsed="false">
      <c r="A2605" s="15" t="s">
        <v>4764</v>
      </c>
      <c r="B2605" s="15" t="s">
        <v>4765</v>
      </c>
      <c r="C2605" s="15" t="s">
        <v>217</v>
      </c>
      <c r="D2605" s="15" t="s">
        <v>218</v>
      </c>
      <c r="E2605" s="15" t="s">
        <v>136</v>
      </c>
      <c r="F2605" s="15" t="s">
        <v>137</v>
      </c>
      <c r="G2605" s="15" t="s">
        <v>308</v>
      </c>
      <c r="H2605" s="15" t="s">
        <v>136</v>
      </c>
      <c r="I2605" s="15" t="s">
        <v>243</v>
      </c>
      <c r="J2605" s="15" t="s">
        <v>169</v>
      </c>
      <c r="K2605" s="15" t="s">
        <v>4771</v>
      </c>
      <c r="L2605" s="15" t="n">
        <v>400</v>
      </c>
      <c r="M2605" s="15" t="n">
        <v>202</v>
      </c>
      <c r="N2605" s="15" t="n">
        <v>18</v>
      </c>
      <c r="P2605" s="15" t="n">
        <v>620</v>
      </c>
      <c r="Y2605" s="15" t="s">
        <v>142</v>
      </c>
      <c r="AB2605" s="15" t="s">
        <v>143</v>
      </c>
    </row>
    <row r="2606" customFormat="false" ht="15" hidden="false" customHeight="true" outlineLevel="0" collapsed="false">
      <c r="A2606" s="15" t="s">
        <v>4772</v>
      </c>
      <c r="B2606" s="15" t="s">
        <v>4773</v>
      </c>
      <c r="C2606" s="15" t="s">
        <v>134</v>
      </c>
      <c r="D2606" s="15" t="s">
        <v>135</v>
      </c>
      <c r="E2606" s="15" t="s">
        <v>136</v>
      </c>
      <c r="F2606" s="15" t="s">
        <v>137</v>
      </c>
      <c r="G2606" s="15" t="s">
        <v>451</v>
      </c>
      <c r="H2606" s="15" t="s">
        <v>136</v>
      </c>
      <c r="I2606" s="15" t="s">
        <v>243</v>
      </c>
      <c r="J2606" s="15" t="s">
        <v>140</v>
      </c>
      <c r="K2606" s="15" t="s">
        <v>4774</v>
      </c>
      <c r="L2606" s="15" t="n">
        <v>1</v>
      </c>
      <c r="N2606" s="15" t="n">
        <v>2</v>
      </c>
      <c r="P2606" s="15" t="n">
        <v>3</v>
      </c>
      <c r="Y2606" s="15" t="s">
        <v>142</v>
      </c>
      <c r="AB2606" s="15" t="s">
        <v>143</v>
      </c>
    </row>
    <row r="2607" customFormat="false" ht="15" hidden="false" customHeight="true" outlineLevel="0" collapsed="false">
      <c r="A2607" s="15" t="s">
        <v>4772</v>
      </c>
      <c r="B2607" s="15" t="s">
        <v>4773</v>
      </c>
      <c r="C2607" s="15" t="s">
        <v>134</v>
      </c>
      <c r="D2607" s="15" t="s">
        <v>135</v>
      </c>
      <c r="E2607" s="15" t="s">
        <v>136</v>
      </c>
      <c r="F2607" s="15" t="s">
        <v>137</v>
      </c>
      <c r="G2607" s="15" t="s">
        <v>451</v>
      </c>
      <c r="H2607" s="15" t="s">
        <v>136</v>
      </c>
      <c r="I2607" s="15" t="s">
        <v>243</v>
      </c>
      <c r="J2607" s="15" t="s">
        <v>144</v>
      </c>
      <c r="K2607" s="15" t="s">
        <v>4775</v>
      </c>
      <c r="L2607" s="15" t="n">
        <v>3</v>
      </c>
      <c r="M2607" s="15" t="n">
        <v>2</v>
      </c>
      <c r="N2607" s="15" t="n">
        <v>2</v>
      </c>
      <c r="P2607" s="15" t="n">
        <v>7</v>
      </c>
      <c r="Y2607" s="15" t="s">
        <v>142</v>
      </c>
      <c r="AB2607" s="15" t="s">
        <v>143</v>
      </c>
    </row>
    <row r="2608" customFormat="false" ht="15" hidden="false" customHeight="true" outlineLevel="0" collapsed="false">
      <c r="A2608" s="15" t="s">
        <v>4772</v>
      </c>
      <c r="B2608" s="15" t="s">
        <v>4773</v>
      </c>
      <c r="C2608" s="15" t="s">
        <v>134</v>
      </c>
      <c r="D2608" s="15" t="s">
        <v>135</v>
      </c>
      <c r="E2608" s="15" t="s">
        <v>136</v>
      </c>
      <c r="F2608" s="15" t="s">
        <v>137</v>
      </c>
      <c r="G2608" s="15" t="s">
        <v>451</v>
      </c>
      <c r="H2608" s="15" t="s">
        <v>136</v>
      </c>
      <c r="I2608" s="15" t="s">
        <v>243</v>
      </c>
      <c r="J2608" s="15" t="s">
        <v>150</v>
      </c>
      <c r="K2608" s="15" t="s">
        <v>4776</v>
      </c>
      <c r="L2608" s="15" t="n">
        <v>29</v>
      </c>
      <c r="M2608" s="15" t="n">
        <v>40</v>
      </c>
      <c r="N2608" s="15" t="n">
        <v>48</v>
      </c>
      <c r="O2608" s="15" t="n">
        <v>47</v>
      </c>
      <c r="P2608" s="15" t="n">
        <v>164</v>
      </c>
      <c r="Y2608" s="15" t="s">
        <v>142</v>
      </c>
      <c r="AB2608" s="15" t="s">
        <v>143</v>
      </c>
    </row>
    <row r="2609" customFormat="false" ht="15" hidden="false" customHeight="true" outlineLevel="0" collapsed="false">
      <c r="A2609" s="15" t="s">
        <v>4772</v>
      </c>
      <c r="B2609" s="15" t="s">
        <v>4773</v>
      </c>
      <c r="C2609" s="15" t="s">
        <v>134</v>
      </c>
      <c r="D2609" s="15" t="s">
        <v>135</v>
      </c>
      <c r="E2609" s="15" t="s">
        <v>136</v>
      </c>
      <c r="F2609" s="15" t="s">
        <v>137</v>
      </c>
      <c r="G2609" s="15" t="s">
        <v>451</v>
      </c>
      <c r="H2609" s="15" t="s">
        <v>136</v>
      </c>
      <c r="I2609" s="15" t="s">
        <v>243</v>
      </c>
      <c r="J2609" s="15" t="s">
        <v>158</v>
      </c>
      <c r="K2609" s="15" t="s">
        <v>4777</v>
      </c>
      <c r="L2609" s="15" t="n">
        <v>7</v>
      </c>
      <c r="M2609" s="15" t="n">
        <v>23</v>
      </c>
      <c r="N2609" s="15" t="n">
        <v>53</v>
      </c>
      <c r="O2609" s="15" t="n">
        <v>11</v>
      </c>
      <c r="P2609" s="15" t="n">
        <v>94</v>
      </c>
      <c r="Y2609" s="15" t="s">
        <v>142</v>
      </c>
      <c r="AB2609" s="15" t="s">
        <v>143</v>
      </c>
    </row>
    <row r="2610" customFormat="false" ht="15" hidden="false" customHeight="true" outlineLevel="0" collapsed="false">
      <c r="A2610" s="15" t="s">
        <v>4772</v>
      </c>
      <c r="B2610" s="15" t="s">
        <v>4773</v>
      </c>
      <c r="C2610" s="15" t="s">
        <v>134</v>
      </c>
      <c r="D2610" s="15" t="s">
        <v>135</v>
      </c>
      <c r="E2610" s="15" t="s">
        <v>136</v>
      </c>
      <c r="F2610" s="15" t="s">
        <v>137</v>
      </c>
      <c r="G2610" s="15" t="s">
        <v>451</v>
      </c>
      <c r="H2610" s="15" t="s">
        <v>136</v>
      </c>
      <c r="I2610" s="15" t="s">
        <v>243</v>
      </c>
      <c r="J2610" s="15" t="s">
        <v>169</v>
      </c>
      <c r="K2610" s="15" t="s">
        <v>4778</v>
      </c>
      <c r="L2610" s="15" t="n">
        <v>6</v>
      </c>
      <c r="P2610" s="15" t="n">
        <v>6</v>
      </c>
      <c r="Y2610" s="15" t="s">
        <v>142</v>
      </c>
      <c r="AB2610" s="15" t="s">
        <v>143</v>
      </c>
    </row>
    <row r="2611" customFormat="false" ht="15" hidden="false" customHeight="true" outlineLevel="0" collapsed="false">
      <c r="A2611" s="15" t="s">
        <v>4779</v>
      </c>
      <c r="B2611" s="15" t="s">
        <v>4780</v>
      </c>
      <c r="C2611" s="15" t="s">
        <v>148</v>
      </c>
      <c r="E2611" s="15" t="s">
        <v>136</v>
      </c>
      <c r="F2611" s="15" t="s">
        <v>137</v>
      </c>
      <c r="G2611" s="15" t="s">
        <v>308</v>
      </c>
      <c r="H2611" s="15" t="s">
        <v>136</v>
      </c>
      <c r="I2611" s="15" t="s">
        <v>139</v>
      </c>
      <c r="J2611" s="15" t="s">
        <v>150</v>
      </c>
      <c r="K2611" s="15" t="s">
        <v>4781</v>
      </c>
      <c r="M2611" s="15" t="n">
        <v>4</v>
      </c>
      <c r="P2611" s="15" t="n">
        <v>4</v>
      </c>
      <c r="Y2611" s="15" t="s">
        <v>142</v>
      </c>
      <c r="AB2611" s="15" t="s">
        <v>143</v>
      </c>
    </row>
    <row r="2612" customFormat="false" ht="15" hidden="false" customHeight="true" outlineLevel="0" collapsed="false">
      <c r="A2612" s="15" t="s">
        <v>4782</v>
      </c>
      <c r="B2612" s="15" t="s">
        <v>4783</v>
      </c>
      <c r="C2612" s="15" t="s">
        <v>217</v>
      </c>
      <c r="D2612" s="15" t="s">
        <v>235</v>
      </c>
      <c r="E2612" s="15" t="s">
        <v>136</v>
      </c>
      <c r="F2612" s="15" t="s">
        <v>137</v>
      </c>
      <c r="G2612" s="15" t="s">
        <v>219</v>
      </c>
      <c r="H2612" s="15" t="s">
        <v>136</v>
      </c>
      <c r="I2612" s="15" t="s">
        <v>139</v>
      </c>
      <c r="J2612" s="15" t="s">
        <v>150</v>
      </c>
      <c r="K2612" s="15" t="s">
        <v>4784</v>
      </c>
      <c r="O2612" s="15" t="n">
        <v>28</v>
      </c>
      <c r="P2612" s="15" t="n">
        <v>28</v>
      </c>
      <c r="Y2612" s="15" t="s">
        <v>142</v>
      </c>
      <c r="AB2612" s="15" t="s">
        <v>143</v>
      </c>
    </row>
    <row r="2613" customFormat="false" ht="15" hidden="false" customHeight="true" outlineLevel="0" collapsed="false">
      <c r="A2613" s="15" t="s">
        <v>4782</v>
      </c>
      <c r="B2613" s="15" t="s">
        <v>4783</v>
      </c>
      <c r="C2613" s="15" t="s">
        <v>217</v>
      </c>
      <c r="D2613" s="15" t="s">
        <v>235</v>
      </c>
      <c r="E2613" s="15" t="s">
        <v>136</v>
      </c>
      <c r="F2613" s="15" t="s">
        <v>137</v>
      </c>
      <c r="G2613" s="15" t="s">
        <v>219</v>
      </c>
      <c r="H2613" s="15" t="s">
        <v>136</v>
      </c>
      <c r="I2613" s="15" t="s">
        <v>139</v>
      </c>
      <c r="J2613" s="15" t="s">
        <v>166</v>
      </c>
      <c r="K2613" s="15" t="s">
        <v>4785</v>
      </c>
      <c r="O2613" s="15" t="n">
        <v>5</v>
      </c>
      <c r="P2613" s="15" t="n">
        <v>5</v>
      </c>
      <c r="Y2613" s="15" t="s">
        <v>142</v>
      </c>
      <c r="AB2613" s="15" t="s">
        <v>143</v>
      </c>
    </row>
    <row r="2614" customFormat="false" ht="15" hidden="false" customHeight="true" outlineLevel="0" collapsed="false">
      <c r="A2614" s="15" t="s">
        <v>4782</v>
      </c>
      <c r="B2614" s="15" t="s">
        <v>4783</v>
      </c>
      <c r="C2614" s="15" t="s">
        <v>217</v>
      </c>
      <c r="D2614" s="15" t="s">
        <v>235</v>
      </c>
      <c r="E2614" s="15" t="s">
        <v>136</v>
      </c>
      <c r="F2614" s="15" t="s">
        <v>137</v>
      </c>
      <c r="G2614" s="15" t="s">
        <v>219</v>
      </c>
      <c r="H2614" s="15" t="s">
        <v>136</v>
      </c>
      <c r="I2614" s="15" t="s">
        <v>139</v>
      </c>
      <c r="J2614" s="15" t="s">
        <v>158</v>
      </c>
      <c r="K2614" s="15" t="s">
        <v>4786</v>
      </c>
      <c r="O2614" s="15" t="n">
        <v>5</v>
      </c>
      <c r="P2614" s="15" t="n">
        <v>5</v>
      </c>
      <c r="Y2614" s="15" t="s">
        <v>142</v>
      </c>
      <c r="AB2614" s="15" t="s">
        <v>143</v>
      </c>
    </row>
    <row r="2615" customFormat="false" ht="15" hidden="false" customHeight="true" outlineLevel="0" collapsed="false">
      <c r="A2615" s="15" t="s">
        <v>4787</v>
      </c>
      <c r="B2615" s="15" t="s">
        <v>4788</v>
      </c>
      <c r="C2615" s="15" t="s">
        <v>217</v>
      </c>
      <c r="D2615" s="15" t="s">
        <v>235</v>
      </c>
      <c r="E2615" s="15" t="s">
        <v>136</v>
      </c>
      <c r="F2615" s="15" t="s">
        <v>137</v>
      </c>
      <c r="G2615" s="15" t="s">
        <v>154</v>
      </c>
      <c r="H2615" s="15" t="s">
        <v>136</v>
      </c>
      <c r="I2615" s="15" t="s">
        <v>139</v>
      </c>
      <c r="J2615" s="15" t="s">
        <v>150</v>
      </c>
      <c r="K2615" s="15" t="s">
        <v>4789</v>
      </c>
      <c r="M2615" s="15" t="n">
        <v>2</v>
      </c>
      <c r="N2615" s="15" t="n">
        <v>18</v>
      </c>
      <c r="O2615" s="15" t="n">
        <v>1</v>
      </c>
      <c r="P2615" s="15" t="n">
        <v>21</v>
      </c>
      <c r="Y2615" s="15" t="s">
        <v>156</v>
      </c>
      <c r="AB2615" s="15" t="s">
        <v>143</v>
      </c>
    </row>
    <row r="2616" customFormat="false" ht="15" hidden="false" customHeight="true" outlineLevel="0" collapsed="false">
      <c r="A2616" s="15" t="s">
        <v>4790</v>
      </c>
      <c r="B2616" s="15" t="s">
        <v>4791</v>
      </c>
      <c r="C2616" s="15" t="s">
        <v>217</v>
      </c>
      <c r="D2616" s="15" t="s">
        <v>218</v>
      </c>
      <c r="E2616" s="15" t="s">
        <v>136</v>
      </c>
      <c r="F2616" s="15" t="s">
        <v>137</v>
      </c>
      <c r="G2616" s="15" t="s">
        <v>308</v>
      </c>
      <c r="H2616" s="15" t="s">
        <v>136</v>
      </c>
      <c r="I2616" s="15" t="s">
        <v>243</v>
      </c>
      <c r="J2616" s="15" t="s">
        <v>140</v>
      </c>
      <c r="K2616" s="15" t="s">
        <v>4792</v>
      </c>
      <c r="L2616" s="15" t="n">
        <v>8</v>
      </c>
      <c r="M2616" s="15" t="n">
        <v>14</v>
      </c>
      <c r="N2616" s="15" t="n">
        <v>22</v>
      </c>
      <c r="O2616" s="15" t="n">
        <v>7</v>
      </c>
      <c r="P2616" s="15" t="n">
        <v>51</v>
      </c>
      <c r="Y2616" s="15" t="s">
        <v>142</v>
      </c>
      <c r="AB2616" s="15" t="s">
        <v>143</v>
      </c>
    </row>
    <row r="2617" customFormat="false" ht="15" hidden="false" customHeight="true" outlineLevel="0" collapsed="false">
      <c r="A2617" s="15" t="s">
        <v>4790</v>
      </c>
      <c r="B2617" s="15" t="s">
        <v>4791</v>
      </c>
      <c r="C2617" s="15" t="s">
        <v>217</v>
      </c>
      <c r="D2617" s="15" t="s">
        <v>218</v>
      </c>
      <c r="E2617" s="15" t="s">
        <v>136</v>
      </c>
      <c r="F2617" s="15" t="s">
        <v>137</v>
      </c>
      <c r="G2617" s="15" t="s">
        <v>308</v>
      </c>
      <c r="H2617" s="15" t="s">
        <v>136</v>
      </c>
      <c r="I2617" s="15" t="s">
        <v>243</v>
      </c>
      <c r="J2617" s="15" t="s">
        <v>150</v>
      </c>
      <c r="K2617" s="15" t="s">
        <v>4793</v>
      </c>
      <c r="L2617" s="15" t="n">
        <v>90</v>
      </c>
      <c r="M2617" s="15" t="n">
        <v>134</v>
      </c>
      <c r="N2617" s="15" t="n">
        <v>68</v>
      </c>
      <c r="O2617" s="15" t="n">
        <v>88</v>
      </c>
      <c r="P2617" s="15" t="n">
        <v>380</v>
      </c>
      <c r="Y2617" s="15" t="s">
        <v>142</v>
      </c>
      <c r="AB2617" s="15" t="s">
        <v>143</v>
      </c>
    </row>
    <row r="2618" customFormat="false" ht="15" hidden="false" customHeight="true" outlineLevel="0" collapsed="false">
      <c r="A2618" s="15" t="s">
        <v>4790</v>
      </c>
      <c r="B2618" s="15" t="s">
        <v>4791</v>
      </c>
      <c r="C2618" s="15" t="s">
        <v>217</v>
      </c>
      <c r="D2618" s="15" t="s">
        <v>218</v>
      </c>
      <c r="E2618" s="15" t="s">
        <v>136</v>
      </c>
      <c r="F2618" s="15" t="s">
        <v>137</v>
      </c>
      <c r="G2618" s="15" t="s">
        <v>308</v>
      </c>
      <c r="H2618" s="15" t="s">
        <v>136</v>
      </c>
      <c r="I2618" s="15" t="s">
        <v>243</v>
      </c>
      <c r="J2618" s="15" t="s">
        <v>166</v>
      </c>
      <c r="K2618" s="15" t="s">
        <v>4794</v>
      </c>
      <c r="O2618" s="15" t="n">
        <v>30</v>
      </c>
      <c r="P2618" s="15" t="n">
        <v>30</v>
      </c>
      <c r="Y2618" s="15" t="s">
        <v>142</v>
      </c>
      <c r="AB2618" s="15" t="s">
        <v>143</v>
      </c>
    </row>
    <row r="2619" customFormat="false" ht="15" hidden="false" customHeight="true" outlineLevel="0" collapsed="false">
      <c r="A2619" s="15" t="s">
        <v>4790</v>
      </c>
      <c r="B2619" s="15" t="s">
        <v>4791</v>
      </c>
      <c r="C2619" s="15" t="s">
        <v>217</v>
      </c>
      <c r="D2619" s="15" t="s">
        <v>218</v>
      </c>
      <c r="E2619" s="15" t="s">
        <v>136</v>
      </c>
      <c r="F2619" s="15" t="s">
        <v>137</v>
      </c>
      <c r="G2619" s="15" t="s">
        <v>308</v>
      </c>
      <c r="H2619" s="15" t="s">
        <v>136</v>
      </c>
      <c r="I2619" s="15" t="s">
        <v>243</v>
      </c>
      <c r="J2619" s="15" t="s">
        <v>158</v>
      </c>
      <c r="K2619" s="15" t="s">
        <v>4795</v>
      </c>
      <c r="L2619" s="15" t="n">
        <v>2</v>
      </c>
      <c r="M2619" s="15" t="n">
        <v>57</v>
      </c>
      <c r="P2619" s="15" t="n">
        <v>59</v>
      </c>
      <c r="Y2619" s="15" t="s">
        <v>142</v>
      </c>
      <c r="AB2619" s="15" t="s">
        <v>143</v>
      </c>
    </row>
    <row r="2620" customFormat="false" ht="15" hidden="false" customHeight="true" outlineLevel="0" collapsed="false">
      <c r="A2620" s="15" t="s">
        <v>4790</v>
      </c>
      <c r="B2620" s="15" t="s">
        <v>4791</v>
      </c>
      <c r="C2620" s="15" t="s">
        <v>217</v>
      </c>
      <c r="D2620" s="15" t="s">
        <v>218</v>
      </c>
      <c r="E2620" s="15" t="s">
        <v>136</v>
      </c>
      <c r="F2620" s="15" t="s">
        <v>137</v>
      </c>
      <c r="G2620" s="15" t="s">
        <v>308</v>
      </c>
      <c r="H2620" s="15" t="s">
        <v>136</v>
      </c>
      <c r="I2620" s="15" t="s">
        <v>243</v>
      </c>
      <c r="J2620" s="15" t="s">
        <v>169</v>
      </c>
      <c r="K2620" s="15" t="s">
        <v>4796</v>
      </c>
      <c r="M2620" s="15" t="n">
        <v>2</v>
      </c>
      <c r="N2620" s="15" t="n">
        <v>6</v>
      </c>
      <c r="P2620" s="15" t="n">
        <v>8</v>
      </c>
      <c r="Y2620" s="15" t="s">
        <v>142</v>
      </c>
      <c r="AB2620" s="15" t="s">
        <v>143</v>
      </c>
    </row>
    <row r="2621" customFormat="false" ht="15" hidden="false" customHeight="true" outlineLevel="0" collapsed="false">
      <c r="A2621" s="15" t="s">
        <v>4797</v>
      </c>
      <c r="B2621" s="15" t="s">
        <v>4798</v>
      </c>
      <c r="C2621" s="15" t="s">
        <v>217</v>
      </c>
      <c r="D2621" s="15" t="s">
        <v>235</v>
      </c>
      <c r="E2621" s="15" t="s">
        <v>136</v>
      </c>
      <c r="F2621" s="15" t="s">
        <v>137</v>
      </c>
      <c r="G2621" s="15" t="s">
        <v>308</v>
      </c>
      <c r="H2621" s="15" t="s">
        <v>136</v>
      </c>
      <c r="I2621" s="15" t="s">
        <v>139</v>
      </c>
      <c r="J2621" s="15" t="s">
        <v>150</v>
      </c>
      <c r="K2621" s="15" t="s">
        <v>4799</v>
      </c>
      <c r="L2621" s="15" t="n">
        <v>94</v>
      </c>
      <c r="P2621" s="15" t="n">
        <v>94</v>
      </c>
      <c r="Y2621" s="15" t="s">
        <v>142</v>
      </c>
      <c r="AB2621" s="15" t="s">
        <v>143</v>
      </c>
    </row>
    <row r="2622" customFormat="false" ht="15" hidden="false" customHeight="true" outlineLevel="0" collapsed="false">
      <c r="A2622" s="15" t="s">
        <v>4800</v>
      </c>
      <c r="B2622" s="15" t="s">
        <v>4801</v>
      </c>
      <c r="C2622" s="15" t="s">
        <v>217</v>
      </c>
      <c r="D2622" s="15" t="s">
        <v>235</v>
      </c>
      <c r="E2622" s="15" t="s">
        <v>136</v>
      </c>
      <c r="F2622" s="15" t="s">
        <v>137</v>
      </c>
      <c r="G2622" s="15" t="s">
        <v>608</v>
      </c>
      <c r="H2622" s="15" t="s">
        <v>136</v>
      </c>
      <c r="I2622" s="15" t="s">
        <v>139</v>
      </c>
      <c r="J2622" s="15" t="s">
        <v>150</v>
      </c>
      <c r="K2622" s="15" t="s">
        <v>4802</v>
      </c>
      <c r="N2622" s="15" t="n">
        <v>14</v>
      </c>
      <c r="P2622" s="15" t="n">
        <v>14</v>
      </c>
      <c r="Y2622" s="15" t="s">
        <v>156</v>
      </c>
      <c r="AB2622" s="15" t="s">
        <v>143</v>
      </c>
    </row>
    <row r="2623" customFormat="false" ht="15" hidden="false" customHeight="true" outlineLevel="0" collapsed="false">
      <c r="A2623" s="15" t="s">
        <v>4803</v>
      </c>
      <c r="B2623" s="15" t="s">
        <v>4804</v>
      </c>
      <c r="C2623" s="15" t="s">
        <v>217</v>
      </c>
      <c r="D2623" s="15" t="s">
        <v>218</v>
      </c>
      <c r="E2623" s="15" t="s">
        <v>136</v>
      </c>
      <c r="F2623" s="15" t="s">
        <v>137</v>
      </c>
      <c r="G2623" s="15" t="s">
        <v>219</v>
      </c>
      <c r="H2623" s="15" t="s">
        <v>136</v>
      </c>
      <c r="I2623" s="15" t="s">
        <v>243</v>
      </c>
      <c r="J2623" s="15" t="s">
        <v>140</v>
      </c>
      <c r="K2623" s="15" t="s">
        <v>4805</v>
      </c>
      <c r="M2623" s="15" t="n">
        <v>17</v>
      </c>
      <c r="P2623" s="15" t="n">
        <v>17</v>
      </c>
      <c r="Y2623" s="15" t="s">
        <v>142</v>
      </c>
      <c r="AB2623" s="15" t="s">
        <v>143</v>
      </c>
    </row>
    <row r="2624" customFormat="false" ht="15" hidden="false" customHeight="true" outlineLevel="0" collapsed="false">
      <c r="A2624" s="15" t="s">
        <v>4803</v>
      </c>
      <c r="B2624" s="15" t="s">
        <v>4804</v>
      </c>
      <c r="C2624" s="15" t="s">
        <v>217</v>
      </c>
      <c r="D2624" s="15" t="s">
        <v>218</v>
      </c>
      <c r="E2624" s="15" t="s">
        <v>136</v>
      </c>
      <c r="F2624" s="15" t="s">
        <v>137</v>
      </c>
      <c r="G2624" s="15" t="s">
        <v>219</v>
      </c>
      <c r="H2624" s="15" t="s">
        <v>136</v>
      </c>
      <c r="I2624" s="15" t="s">
        <v>243</v>
      </c>
      <c r="J2624" s="15" t="s">
        <v>150</v>
      </c>
      <c r="K2624" s="15" t="s">
        <v>4806</v>
      </c>
      <c r="L2624" s="15" t="n">
        <v>181</v>
      </c>
      <c r="M2624" s="15" t="n">
        <v>251</v>
      </c>
      <c r="N2624" s="15" t="n">
        <v>228</v>
      </c>
      <c r="O2624" s="15" t="n">
        <v>26</v>
      </c>
      <c r="P2624" s="15" t="n">
        <v>686</v>
      </c>
      <c r="Y2624" s="15" t="s">
        <v>142</v>
      </c>
      <c r="AB2624" s="15" t="s">
        <v>143</v>
      </c>
    </row>
    <row r="2625" customFormat="false" ht="15" hidden="false" customHeight="true" outlineLevel="0" collapsed="false">
      <c r="A2625" s="15" t="s">
        <v>4803</v>
      </c>
      <c r="B2625" s="15" t="s">
        <v>4804</v>
      </c>
      <c r="C2625" s="15" t="s">
        <v>217</v>
      </c>
      <c r="D2625" s="15" t="s">
        <v>218</v>
      </c>
      <c r="E2625" s="15" t="s">
        <v>136</v>
      </c>
      <c r="F2625" s="15" t="s">
        <v>137</v>
      </c>
      <c r="G2625" s="15" t="s">
        <v>219</v>
      </c>
      <c r="H2625" s="15" t="s">
        <v>136</v>
      </c>
      <c r="I2625" s="15" t="s">
        <v>243</v>
      </c>
      <c r="J2625" s="15" t="s">
        <v>158</v>
      </c>
      <c r="K2625" s="15" t="s">
        <v>4807</v>
      </c>
      <c r="L2625" s="15" t="n">
        <v>34</v>
      </c>
      <c r="M2625" s="15" t="n">
        <v>83</v>
      </c>
      <c r="N2625" s="15" t="n">
        <v>62</v>
      </c>
      <c r="P2625" s="15" t="n">
        <v>179</v>
      </c>
      <c r="Y2625" s="15" t="s">
        <v>142</v>
      </c>
      <c r="AB2625" s="15" t="s">
        <v>143</v>
      </c>
    </row>
    <row r="2626" customFormat="false" ht="15" hidden="false" customHeight="true" outlineLevel="0" collapsed="false">
      <c r="A2626" s="15" t="s">
        <v>4803</v>
      </c>
      <c r="B2626" s="15" t="s">
        <v>4804</v>
      </c>
      <c r="C2626" s="15" t="s">
        <v>217</v>
      </c>
      <c r="D2626" s="15" t="s">
        <v>218</v>
      </c>
      <c r="E2626" s="15" t="s">
        <v>136</v>
      </c>
      <c r="F2626" s="15" t="s">
        <v>137</v>
      </c>
      <c r="G2626" s="15" t="s">
        <v>219</v>
      </c>
      <c r="H2626" s="15" t="s">
        <v>136</v>
      </c>
      <c r="I2626" s="15" t="s">
        <v>243</v>
      </c>
      <c r="J2626" s="15" t="s">
        <v>169</v>
      </c>
      <c r="K2626" s="15" t="s">
        <v>4808</v>
      </c>
      <c r="L2626" s="15" t="n">
        <v>63</v>
      </c>
      <c r="M2626" s="15" t="n">
        <v>8</v>
      </c>
      <c r="P2626" s="15" t="n">
        <v>71</v>
      </c>
      <c r="Y2626" s="15" t="s">
        <v>142</v>
      </c>
      <c r="AB2626" s="15" t="s">
        <v>143</v>
      </c>
    </row>
    <row r="2627" customFormat="false" ht="15" hidden="false" customHeight="true" outlineLevel="0" collapsed="false">
      <c r="A2627" s="15" t="s">
        <v>4809</v>
      </c>
      <c r="B2627" s="15" t="s">
        <v>4810</v>
      </c>
      <c r="C2627" s="15" t="s">
        <v>217</v>
      </c>
      <c r="D2627" s="15" t="s">
        <v>218</v>
      </c>
      <c r="E2627" s="15" t="s">
        <v>136</v>
      </c>
      <c r="F2627" s="15" t="s">
        <v>137</v>
      </c>
      <c r="G2627" s="15" t="s">
        <v>4811</v>
      </c>
      <c r="H2627" s="15" t="s">
        <v>136</v>
      </c>
      <c r="I2627" s="15" t="s">
        <v>139</v>
      </c>
      <c r="J2627" s="15" t="s">
        <v>150</v>
      </c>
      <c r="K2627" s="15" t="s">
        <v>4812</v>
      </c>
      <c r="L2627" s="15" t="n">
        <v>12</v>
      </c>
      <c r="M2627" s="15" t="n">
        <v>7</v>
      </c>
      <c r="P2627" s="15" t="n">
        <v>19</v>
      </c>
      <c r="Y2627" s="15" t="s">
        <v>142</v>
      </c>
      <c r="AB2627" s="15" t="s">
        <v>143</v>
      </c>
    </row>
    <row r="2628" customFormat="false" ht="15" hidden="false" customHeight="true" outlineLevel="0" collapsed="false">
      <c r="A2628" s="15" t="s">
        <v>4813</v>
      </c>
      <c r="B2628" s="15" t="s">
        <v>4814</v>
      </c>
      <c r="C2628" s="15" t="s">
        <v>217</v>
      </c>
      <c r="D2628" s="15" t="s">
        <v>218</v>
      </c>
      <c r="E2628" s="15" t="s">
        <v>136</v>
      </c>
      <c r="F2628" s="15" t="s">
        <v>137</v>
      </c>
      <c r="G2628" s="15" t="s">
        <v>1353</v>
      </c>
      <c r="H2628" s="15" t="s">
        <v>136</v>
      </c>
      <c r="I2628" s="15" t="s">
        <v>139</v>
      </c>
      <c r="J2628" s="15" t="s">
        <v>140</v>
      </c>
      <c r="K2628" s="15" t="s">
        <v>4815</v>
      </c>
      <c r="M2628" s="15" t="n">
        <v>172</v>
      </c>
      <c r="P2628" s="15" t="n">
        <v>172</v>
      </c>
      <c r="Y2628" s="15" t="s">
        <v>156</v>
      </c>
      <c r="AB2628" s="15" t="s">
        <v>143</v>
      </c>
    </row>
    <row r="2629" customFormat="false" ht="15" hidden="false" customHeight="true" outlineLevel="0" collapsed="false">
      <c r="A2629" s="15" t="s">
        <v>4813</v>
      </c>
      <c r="B2629" s="15" t="s">
        <v>4814</v>
      </c>
      <c r="C2629" s="15" t="s">
        <v>217</v>
      </c>
      <c r="D2629" s="15" t="s">
        <v>218</v>
      </c>
      <c r="E2629" s="15" t="s">
        <v>136</v>
      </c>
      <c r="F2629" s="15" t="s">
        <v>137</v>
      </c>
      <c r="G2629" s="15" t="s">
        <v>1353</v>
      </c>
      <c r="H2629" s="15" t="s">
        <v>136</v>
      </c>
      <c r="I2629" s="15" t="s">
        <v>139</v>
      </c>
      <c r="J2629" s="15" t="s">
        <v>150</v>
      </c>
      <c r="K2629" s="15" t="s">
        <v>4816</v>
      </c>
      <c r="M2629" s="15" t="n">
        <v>81</v>
      </c>
      <c r="N2629" s="15" t="n">
        <v>59</v>
      </c>
      <c r="O2629" s="15" t="n">
        <v>9</v>
      </c>
      <c r="P2629" s="15" t="n">
        <v>149</v>
      </c>
      <c r="Y2629" s="15" t="s">
        <v>156</v>
      </c>
      <c r="AB2629" s="15" t="s">
        <v>143</v>
      </c>
    </row>
    <row r="2630" customFormat="false" ht="15" hidden="false" customHeight="true" outlineLevel="0" collapsed="false">
      <c r="A2630" s="15" t="s">
        <v>4813</v>
      </c>
      <c r="B2630" s="15" t="s">
        <v>4814</v>
      </c>
      <c r="C2630" s="15" t="s">
        <v>217</v>
      </c>
      <c r="D2630" s="15" t="s">
        <v>218</v>
      </c>
      <c r="E2630" s="15" t="s">
        <v>136</v>
      </c>
      <c r="F2630" s="15" t="s">
        <v>137</v>
      </c>
      <c r="G2630" s="15" t="s">
        <v>1353</v>
      </c>
      <c r="H2630" s="15" t="s">
        <v>136</v>
      </c>
      <c r="I2630" s="15" t="s">
        <v>139</v>
      </c>
      <c r="J2630" s="15" t="s">
        <v>158</v>
      </c>
      <c r="K2630" s="15" t="s">
        <v>4817</v>
      </c>
      <c r="M2630" s="15" t="n">
        <v>16</v>
      </c>
      <c r="N2630" s="15" t="n">
        <v>22</v>
      </c>
      <c r="P2630" s="15" t="n">
        <v>38</v>
      </c>
      <c r="Y2630" s="15" t="s">
        <v>156</v>
      </c>
      <c r="AB2630" s="15" t="s">
        <v>143</v>
      </c>
    </row>
    <row r="2631" customFormat="false" ht="15" hidden="false" customHeight="true" outlineLevel="0" collapsed="false">
      <c r="A2631" s="15" t="s">
        <v>4818</v>
      </c>
      <c r="B2631" s="15" t="s">
        <v>4819</v>
      </c>
      <c r="C2631" s="15" t="s">
        <v>217</v>
      </c>
      <c r="D2631" s="15" t="s">
        <v>235</v>
      </c>
      <c r="E2631" s="15" t="s">
        <v>136</v>
      </c>
      <c r="F2631" s="15" t="s">
        <v>137</v>
      </c>
      <c r="G2631" s="15" t="s">
        <v>308</v>
      </c>
      <c r="H2631" s="15" t="s">
        <v>136</v>
      </c>
      <c r="I2631" s="15" t="s">
        <v>139</v>
      </c>
      <c r="J2631" s="15" t="s">
        <v>140</v>
      </c>
      <c r="K2631" s="15" t="s">
        <v>4820</v>
      </c>
      <c r="O2631" s="15" t="n">
        <v>2</v>
      </c>
      <c r="P2631" s="15" t="n">
        <v>2</v>
      </c>
      <c r="Y2631" s="15" t="s">
        <v>142</v>
      </c>
      <c r="AB2631" s="15" t="s">
        <v>143</v>
      </c>
    </row>
    <row r="2632" customFormat="false" ht="15" hidden="false" customHeight="true" outlineLevel="0" collapsed="false">
      <c r="A2632" s="15" t="s">
        <v>4818</v>
      </c>
      <c r="B2632" s="15" t="s">
        <v>4819</v>
      </c>
      <c r="C2632" s="15" t="s">
        <v>217</v>
      </c>
      <c r="D2632" s="15" t="s">
        <v>235</v>
      </c>
      <c r="E2632" s="15" t="s">
        <v>136</v>
      </c>
      <c r="F2632" s="15" t="s">
        <v>137</v>
      </c>
      <c r="G2632" s="15" t="s">
        <v>308</v>
      </c>
      <c r="H2632" s="15" t="s">
        <v>136</v>
      </c>
      <c r="I2632" s="15" t="s">
        <v>139</v>
      </c>
      <c r="J2632" s="15" t="s">
        <v>150</v>
      </c>
      <c r="K2632" s="15" t="s">
        <v>4821</v>
      </c>
      <c r="M2632" s="15" t="n">
        <v>8</v>
      </c>
      <c r="N2632" s="15" t="n">
        <v>6</v>
      </c>
      <c r="P2632" s="15" t="n">
        <v>14</v>
      </c>
      <c r="Y2632" s="15" t="s">
        <v>142</v>
      </c>
      <c r="AB2632" s="15" t="s">
        <v>143</v>
      </c>
    </row>
    <row r="2633" customFormat="false" ht="15" hidden="false" customHeight="true" outlineLevel="0" collapsed="false">
      <c r="A2633" s="15" t="s">
        <v>4818</v>
      </c>
      <c r="B2633" s="15" t="s">
        <v>4819</v>
      </c>
      <c r="C2633" s="15" t="s">
        <v>217</v>
      </c>
      <c r="D2633" s="15" t="s">
        <v>235</v>
      </c>
      <c r="E2633" s="15" t="s">
        <v>136</v>
      </c>
      <c r="F2633" s="15" t="s">
        <v>137</v>
      </c>
      <c r="G2633" s="15" t="s">
        <v>308</v>
      </c>
      <c r="H2633" s="15" t="s">
        <v>136</v>
      </c>
      <c r="I2633" s="15" t="s">
        <v>139</v>
      </c>
      <c r="J2633" s="15" t="s">
        <v>158</v>
      </c>
      <c r="K2633" s="15" t="s">
        <v>4822</v>
      </c>
      <c r="N2633" s="15" t="n">
        <v>5</v>
      </c>
      <c r="P2633" s="15" t="n">
        <v>5</v>
      </c>
      <c r="Y2633" s="15" t="s">
        <v>142</v>
      </c>
      <c r="AB2633" s="15" t="s">
        <v>143</v>
      </c>
    </row>
    <row r="2634" customFormat="false" ht="15" hidden="false" customHeight="true" outlineLevel="0" collapsed="false">
      <c r="A2634" s="15" t="s">
        <v>4823</v>
      </c>
      <c r="B2634" s="15" t="s">
        <v>4824</v>
      </c>
      <c r="C2634" s="15" t="s">
        <v>217</v>
      </c>
      <c r="D2634" s="15" t="s">
        <v>218</v>
      </c>
      <c r="E2634" s="15" t="s">
        <v>136</v>
      </c>
      <c r="F2634" s="15" t="s">
        <v>137</v>
      </c>
      <c r="G2634" s="15" t="s">
        <v>219</v>
      </c>
      <c r="H2634" s="15" t="s">
        <v>136</v>
      </c>
      <c r="I2634" s="15" t="s">
        <v>139</v>
      </c>
      <c r="J2634" s="15" t="s">
        <v>150</v>
      </c>
      <c r="K2634" s="15" t="s">
        <v>4825</v>
      </c>
      <c r="O2634" s="15" t="n">
        <v>35</v>
      </c>
      <c r="P2634" s="15" t="n">
        <v>35</v>
      </c>
      <c r="Y2634" s="15" t="s">
        <v>142</v>
      </c>
      <c r="AB2634" s="15" t="s">
        <v>143</v>
      </c>
    </row>
    <row r="2635" customFormat="false" ht="15" hidden="false" customHeight="true" outlineLevel="0" collapsed="false">
      <c r="A2635" s="15" t="s">
        <v>4826</v>
      </c>
      <c r="B2635" s="15" t="s">
        <v>4827</v>
      </c>
      <c r="C2635" s="15" t="s">
        <v>217</v>
      </c>
      <c r="D2635" s="15" t="s">
        <v>235</v>
      </c>
      <c r="E2635" s="15" t="s">
        <v>136</v>
      </c>
      <c r="F2635" s="15" t="s">
        <v>137</v>
      </c>
      <c r="G2635" s="15" t="s">
        <v>219</v>
      </c>
      <c r="H2635" s="15" t="s">
        <v>136</v>
      </c>
      <c r="I2635" s="15" t="s">
        <v>243</v>
      </c>
      <c r="J2635" s="15" t="s">
        <v>140</v>
      </c>
      <c r="K2635" s="15" t="s">
        <v>4828</v>
      </c>
      <c r="L2635" s="15" t="n">
        <v>22</v>
      </c>
      <c r="M2635" s="15" t="n">
        <v>5</v>
      </c>
      <c r="N2635" s="15" t="n">
        <v>3</v>
      </c>
      <c r="O2635" s="15" t="n">
        <v>15</v>
      </c>
      <c r="P2635" s="15" t="n">
        <v>45</v>
      </c>
      <c r="Y2635" s="15" t="s">
        <v>142</v>
      </c>
      <c r="AB2635" s="15" t="s">
        <v>143</v>
      </c>
    </row>
    <row r="2636" customFormat="false" ht="15" hidden="false" customHeight="true" outlineLevel="0" collapsed="false">
      <c r="A2636" s="15" t="s">
        <v>4826</v>
      </c>
      <c r="B2636" s="15" t="s">
        <v>4827</v>
      </c>
      <c r="C2636" s="15" t="s">
        <v>217</v>
      </c>
      <c r="D2636" s="15" t="s">
        <v>235</v>
      </c>
      <c r="E2636" s="15" t="s">
        <v>136</v>
      </c>
      <c r="F2636" s="15" t="s">
        <v>137</v>
      </c>
      <c r="G2636" s="15" t="s">
        <v>219</v>
      </c>
      <c r="H2636" s="15" t="s">
        <v>136</v>
      </c>
      <c r="I2636" s="15" t="s">
        <v>243</v>
      </c>
      <c r="J2636" s="15" t="s">
        <v>144</v>
      </c>
      <c r="K2636" s="15" t="s">
        <v>4829</v>
      </c>
      <c r="M2636" s="15" t="n">
        <v>1</v>
      </c>
      <c r="N2636" s="15" t="n">
        <v>2</v>
      </c>
      <c r="O2636" s="15" t="n">
        <v>5</v>
      </c>
      <c r="P2636" s="15" t="n">
        <v>8</v>
      </c>
      <c r="Y2636" s="15" t="s">
        <v>142</v>
      </c>
      <c r="AB2636" s="15" t="s">
        <v>143</v>
      </c>
    </row>
    <row r="2637" customFormat="false" ht="15" hidden="false" customHeight="true" outlineLevel="0" collapsed="false">
      <c r="A2637" s="15" t="s">
        <v>4826</v>
      </c>
      <c r="B2637" s="15" t="s">
        <v>4827</v>
      </c>
      <c r="C2637" s="15" t="s">
        <v>217</v>
      </c>
      <c r="D2637" s="15" t="s">
        <v>235</v>
      </c>
      <c r="E2637" s="15" t="s">
        <v>136</v>
      </c>
      <c r="F2637" s="15" t="s">
        <v>137</v>
      </c>
      <c r="G2637" s="15" t="s">
        <v>219</v>
      </c>
      <c r="H2637" s="15" t="s">
        <v>136</v>
      </c>
      <c r="I2637" s="15" t="s">
        <v>243</v>
      </c>
      <c r="J2637" s="15" t="s">
        <v>150</v>
      </c>
      <c r="K2637" s="15" t="s">
        <v>4830</v>
      </c>
      <c r="L2637" s="15" t="n">
        <v>159</v>
      </c>
      <c r="M2637" s="15" t="n">
        <v>333</v>
      </c>
      <c r="N2637" s="15" t="n">
        <v>186</v>
      </c>
      <c r="O2637" s="15" t="n">
        <v>51</v>
      </c>
      <c r="P2637" s="15" t="n">
        <v>729</v>
      </c>
      <c r="Y2637" s="15" t="s">
        <v>142</v>
      </c>
      <c r="AB2637" s="15" t="s">
        <v>143</v>
      </c>
    </row>
    <row r="2638" customFormat="false" ht="15" hidden="false" customHeight="true" outlineLevel="0" collapsed="false">
      <c r="A2638" s="15" t="s">
        <v>4826</v>
      </c>
      <c r="B2638" s="15" t="s">
        <v>4827</v>
      </c>
      <c r="C2638" s="15" t="s">
        <v>217</v>
      </c>
      <c r="D2638" s="15" t="s">
        <v>235</v>
      </c>
      <c r="E2638" s="15" t="s">
        <v>136</v>
      </c>
      <c r="F2638" s="15" t="s">
        <v>137</v>
      </c>
      <c r="G2638" s="15" t="s">
        <v>219</v>
      </c>
      <c r="H2638" s="15" t="s">
        <v>136</v>
      </c>
      <c r="I2638" s="15" t="s">
        <v>243</v>
      </c>
      <c r="J2638" s="15" t="s">
        <v>166</v>
      </c>
      <c r="K2638" s="15" t="s">
        <v>4831</v>
      </c>
      <c r="L2638" s="15" t="n">
        <v>10</v>
      </c>
      <c r="M2638" s="15" t="n">
        <v>9</v>
      </c>
      <c r="P2638" s="15" t="n">
        <v>19</v>
      </c>
      <c r="Y2638" s="15" t="s">
        <v>142</v>
      </c>
      <c r="AB2638" s="15" t="s">
        <v>143</v>
      </c>
    </row>
    <row r="2639" customFormat="false" ht="15" hidden="false" customHeight="true" outlineLevel="0" collapsed="false">
      <c r="A2639" s="15" t="s">
        <v>4826</v>
      </c>
      <c r="B2639" s="15" t="s">
        <v>4827</v>
      </c>
      <c r="C2639" s="15" t="s">
        <v>217</v>
      </c>
      <c r="D2639" s="15" t="s">
        <v>235</v>
      </c>
      <c r="E2639" s="15" t="s">
        <v>136</v>
      </c>
      <c r="F2639" s="15" t="s">
        <v>137</v>
      </c>
      <c r="G2639" s="15" t="s">
        <v>219</v>
      </c>
      <c r="H2639" s="15" t="s">
        <v>136</v>
      </c>
      <c r="I2639" s="15" t="s">
        <v>243</v>
      </c>
      <c r="J2639" s="15" t="s">
        <v>158</v>
      </c>
      <c r="K2639" s="15" t="s">
        <v>4832</v>
      </c>
      <c r="L2639" s="15" t="n">
        <v>41</v>
      </c>
      <c r="M2639" s="15" t="n">
        <v>30</v>
      </c>
      <c r="N2639" s="15" t="n">
        <v>42</v>
      </c>
      <c r="O2639" s="15" t="n">
        <v>8</v>
      </c>
      <c r="P2639" s="15" t="n">
        <v>121</v>
      </c>
      <c r="Y2639" s="15" t="s">
        <v>142</v>
      </c>
      <c r="AB2639" s="15" t="s">
        <v>143</v>
      </c>
    </row>
    <row r="2640" customFormat="false" ht="15" hidden="false" customHeight="true" outlineLevel="0" collapsed="false">
      <c r="A2640" s="15" t="s">
        <v>4826</v>
      </c>
      <c r="B2640" s="15" t="s">
        <v>4827</v>
      </c>
      <c r="C2640" s="15" t="s">
        <v>217</v>
      </c>
      <c r="D2640" s="15" t="s">
        <v>235</v>
      </c>
      <c r="E2640" s="15" t="s">
        <v>136</v>
      </c>
      <c r="F2640" s="15" t="s">
        <v>137</v>
      </c>
      <c r="G2640" s="15" t="s">
        <v>219</v>
      </c>
      <c r="H2640" s="15" t="s">
        <v>136</v>
      </c>
      <c r="I2640" s="15" t="s">
        <v>243</v>
      </c>
      <c r="J2640" s="15" t="s">
        <v>169</v>
      </c>
      <c r="K2640" s="15" t="s">
        <v>4833</v>
      </c>
      <c r="L2640" s="15" t="n">
        <v>2</v>
      </c>
      <c r="M2640" s="15" t="n">
        <v>5</v>
      </c>
      <c r="O2640" s="15" t="n">
        <v>0</v>
      </c>
      <c r="P2640" s="15" t="n">
        <v>7</v>
      </c>
      <c r="Y2640" s="15" t="s">
        <v>142</v>
      </c>
      <c r="AB2640" s="15" t="s">
        <v>143</v>
      </c>
    </row>
    <row r="2641" customFormat="false" ht="15" hidden="false" customHeight="true" outlineLevel="0" collapsed="false">
      <c r="A2641" s="15" t="s">
        <v>4834</v>
      </c>
      <c r="B2641" s="15" t="s">
        <v>4835</v>
      </c>
      <c r="C2641" s="15" t="s">
        <v>134</v>
      </c>
      <c r="D2641" s="15" t="s">
        <v>135</v>
      </c>
      <c r="E2641" s="15" t="s">
        <v>136</v>
      </c>
      <c r="F2641" s="15" t="s">
        <v>137</v>
      </c>
      <c r="G2641" s="15" t="s">
        <v>149</v>
      </c>
      <c r="H2641" s="15" t="s">
        <v>136</v>
      </c>
      <c r="I2641" s="15" t="s">
        <v>139</v>
      </c>
      <c r="J2641" s="15" t="s">
        <v>140</v>
      </c>
      <c r="K2641" s="15" t="s">
        <v>4836</v>
      </c>
      <c r="L2641" s="15" t="n">
        <v>62</v>
      </c>
      <c r="M2641" s="15" t="n">
        <v>80</v>
      </c>
      <c r="P2641" s="15" t="n">
        <v>142</v>
      </c>
      <c r="Y2641" s="15" t="s">
        <v>142</v>
      </c>
      <c r="AB2641" s="15" t="s">
        <v>143</v>
      </c>
    </row>
    <row r="2642" customFormat="false" ht="15" hidden="false" customHeight="true" outlineLevel="0" collapsed="false">
      <c r="A2642" s="15" t="s">
        <v>4834</v>
      </c>
      <c r="B2642" s="15" t="s">
        <v>4835</v>
      </c>
      <c r="C2642" s="15" t="s">
        <v>134</v>
      </c>
      <c r="D2642" s="15" t="s">
        <v>135</v>
      </c>
      <c r="E2642" s="15" t="s">
        <v>136</v>
      </c>
      <c r="F2642" s="15" t="s">
        <v>137</v>
      </c>
      <c r="G2642" s="15" t="s">
        <v>149</v>
      </c>
      <c r="H2642" s="15" t="s">
        <v>136</v>
      </c>
      <c r="I2642" s="15" t="s">
        <v>139</v>
      </c>
      <c r="J2642" s="15" t="s">
        <v>150</v>
      </c>
      <c r="K2642" s="15" t="s">
        <v>4837</v>
      </c>
      <c r="L2642" s="15" t="n">
        <v>32</v>
      </c>
      <c r="M2642" s="15" t="n">
        <v>43</v>
      </c>
      <c r="N2642" s="15" t="n">
        <v>5</v>
      </c>
      <c r="O2642" s="15" t="n">
        <v>70</v>
      </c>
      <c r="P2642" s="15" t="n">
        <v>150</v>
      </c>
      <c r="Y2642" s="15" t="s">
        <v>142</v>
      </c>
      <c r="AB2642" s="15" t="s">
        <v>143</v>
      </c>
    </row>
    <row r="2643" customFormat="false" ht="15" hidden="false" customHeight="true" outlineLevel="0" collapsed="false">
      <c r="A2643" s="15" t="s">
        <v>4834</v>
      </c>
      <c r="B2643" s="15" t="s">
        <v>4835</v>
      </c>
      <c r="C2643" s="15" t="s">
        <v>134</v>
      </c>
      <c r="D2643" s="15" t="s">
        <v>135</v>
      </c>
      <c r="E2643" s="15" t="s">
        <v>136</v>
      </c>
      <c r="F2643" s="15" t="s">
        <v>137</v>
      </c>
      <c r="G2643" s="15" t="s">
        <v>149</v>
      </c>
      <c r="H2643" s="15" t="s">
        <v>136</v>
      </c>
      <c r="I2643" s="15" t="s">
        <v>139</v>
      </c>
      <c r="J2643" s="15" t="s">
        <v>158</v>
      </c>
      <c r="K2643" s="15" t="s">
        <v>4838</v>
      </c>
      <c r="L2643" s="15" t="n">
        <v>12</v>
      </c>
      <c r="M2643" s="15" t="n">
        <v>5</v>
      </c>
      <c r="O2643" s="15" t="n">
        <v>10</v>
      </c>
      <c r="P2643" s="15" t="n">
        <v>27</v>
      </c>
      <c r="Y2643" s="15" t="s">
        <v>142</v>
      </c>
      <c r="AB2643" s="15" t="s">
        <v>143</v>
      </c>
    </row>
    <row r="2644" customFormat="false" ht="15" hidden="false" customHeight="true" outlineLevel="0" collapsed="false">
      <c r="A2644" s="15" t="s">
        <v>4834</v>
      </c>
      <c r="B2644" s="15" t="s">
        <v>4835</v>
      </c>
      <c r="C2644" s="15" t="s">
        <v>134</v>
      </c>
      <c r="D2644" s="15" t="s">
        <v>135</v>
      </c>
      <c r="E2644" s="15" t="s">
        <v>136</v>
      </c>
      <c r="F2644" s="15" t="s">
        <v>137</v>
      </c>
      <c r="G2644" s="15" t="s">
        <v>149</v>
      </c>
      <c r="H2644" s="15" t="s">
        <v>136</v>
      </c>
      <c r="I2644" s="15" t="s">
        <v>139</v>
      </c>
      <c r="J2644" s="15" t="s">
        <v>169</v>
      </c>
      <c r="K2644" s="15" t="s">
        <v>4839</v>
      </c>
      <c r="L2644" s="15" t="n">
        <v>3</v>
      </c>
      <c r="P2644" s="15" t="n">
        <v>3</v>
      </c>
      <c r="Y2644" s="15" t="s">
        <v>142</v>
      </c>
      <c r="AB2644" s="15" t="s">
        <v>143</v>
      </c>
    </row>
    <row r="2645" customFormat="false" ht="15" hidden="false" customHeight="true" outlineLevel="0" collapsed="false">
      <c r="A2645" s="15" t="s">
        <v>4840</v>
      </c>
      <c r="B2645" s="15" t="s">
        <v>4841</v>
      </c>
      <c r="C2645" s="15" t="s">
        <v>148</v>
      </c>
      <c r="E2645" s="15" t="s">
        <v>136</v>
      </c>
      <c r="F2645" s="15" t="s">
        <v>137</v>
      </c>
      <c r="G2645" s="15" t="s">
        <v>974</v>
      </c>
      <c r="H2645" s="15" t="s">
        <v>136</v>
      </c>
      <c r="I2645" s="15" t="s">
        <v>139</v>
      </c>
      <c r="J2645" s="15" t="s">
        <v>150</v>
      </c>
      <c r="K2645" s="15" t="s">
        <v>4842</v>
      </c>
      <c r="L2645" s="15" t="n">
        <v>5</v>
      </c>
      <c r="P2645" s="15" t="n">
        <v>5</v>
      </c>
      <c r="Y2645" s="15" t="s">
        <v>142</v>
      </c>
      <c r="AB2645" s="15" t="s">
        <v>143</v>
      </c>
    </row>
    <row r="2646" customFormat="false" ht="15" hidden="false" customHeight="true" outlineLevel="0" collapsed="false">
      <c r="A2646" s="15" t="s">
        <v>4843</v>
      </c>
      <c r="B2646" s="15" t="s">
        <v>4844</v>
      </c>
      <c r="C2646" s="15" t="s">
        <v>148</v>
      </c>
      <c r="E2646" s="15" t="s">
        <v>136</v>
      </c>
      <c r="F2646" s="15" t="s">
        <v>137</v>
      </c>
      <c r="G2646" s="15" t="s">
        <v>1068</v>
      </c>
      <c r="H2646" s="15" t="s">
        <v>136</v>
      </c>
      <c r="I2646" s="15" t="s">
        <v>139</v>
      </c>
      <c r="J2646" s="15" t="s">
        <v>140</v>
      </c>
      <c r="K2646" s="15" t="s">
        <v>4845</v>
      </c>
      <c r="L2646" s="15" t="n">
        <v>3</v>
      </c>
      <c r="M2646" s="15" t="n">
        <v>4</v>
      </c>
      <c r="N2646" s="15" t="n">
        <v>38</v>
      </c>
      <c r="O2646" s="15" t="n">
        <v>16</v>
      </c>
      <c r="P2646" s="15" t="n">
        <v>61</v>
      </c>
      <c r="Y2646" s="15" t="s">
        <v>1070</v>
      </c>
      <c r="AB2646" s="15" t="s">
        <v>143</v>
      </c>
    </row>
    <row r="2647" customFormat="false" ht="15" hidden="false" customHeight="true" outlineLevel="0" collapsed="false">
      <c r="A2647" s="15" t="s">
        <v>4846</v>
      </c>
      <c r="B2647" s="15" t="s">
        <v>4847</v>
      </c>
      <c r="C2647" s="15" t="s">
        <v>217</v>
      </c>
      <c r="D2647" s="15" t="s">
        <v>235</v>
      </c>
      <c r="E2647" s="15" t="s">
        <v>136</v>
      </c>
      <c r="F2647" s="15" t="s">
        <v>137</v>
      </c>
      <c r="G2647" s="15" t="s">
        <v>219</v>
      </c>
      <c r="H2647" s="15" t="s">
        <v>136</v>
      </c>
      <c r="I2647" s="15" t="s">
        <v>139</v>
      </c>
      <c r="J2647" s="15" t="s">
        <v>150</v>
      </c>
      <c r="K2647" s="15" t="s">
        <v>4848</v>
      </c>
      <c r="M2647" s="15" t="n">
        <v>42</v>
      </c>
      <c r="N2647" s="15" t="n">
        <v>1</v>
      </c>
      <c r="P2647" s="15" t="n">
        <v>43</v>
      </c>
      <c r="Y2647" s="15" t="s">
        <v>142</v>
      </c>
      <c r="AB2647" s="15" t="s">
        <v>143</v>
      </c>
    </row>
    <row r="2648" customFormat="false" ht="15" hidden="false" customHeight="true" outlineLevel="0" collapsed="false">
      <c r="A2648" s="15" t="s">
        <v>4849</v>
      </c>
      <c r="B2648" s="15" t="s">
        <v>4850</v>
      </c>
      <c r="C2648" s="15" t="s">
        <v>148</v>
      </c>
      <c r="E2648" s="15" t="s">
        <v>136</v>
      </c>
      <c r="F2648" s="15" t="s">
        <v>137</v>
      </c>
      <c r="G2648" s="15" t="s">
        <v>136</v>
      </c>
      <c r="H2648" s="15" t="s">
        <v>136</v>
      </c>
      <c r="I2648" s="15" t="s">
        <v>139</v>
      </c>
      <c r="J2648" s="15" t="s">
        <v>150</v>
      </c>
      <c r="K2648" s="15" t="s">
        <v>4851</v>
      </c>
      <c r="L2648" s="15" t="n">
        <v>4</v>
      </c>
      <c r="P2648" s="15" t="n">
        <v>4</v>
      </c>
      <c r="Y2648" s="15" t="s">
        <v>142</v>
      </c>
      <c r="AB2648" s="15" t="s">
        <v>143</v>
      </c>
    </row>
    <row r="2649" customFormat="false" ht="15" hidden="false" customHeight="true" outlineLevel="0" collapsed="false">
      <c r="A2649" s="15" t="s">
        <v>4849</v>
      </c>
      <c r="B2649" s="15" t="s">
        <v>4850</v>
      </c>
      <c r="C2649" s="15" t="s">
        <v>148</v>
      </c>
      <c r="E2649" s="15" t="s">
        <v>136</v>
      </c>
      <c r="F2649" s="15" t="s">
        <v>137</v>
      </c>
      <c r="G2649" s="15" t="s">
        <v>136</v>
      </c>
      <c r="H2649" s="15" t="s">
        <v>136</v>
      </c>
      <c r="I2649" s="15" t="s">
        <v>139</v>
      </c>
      <c r="J2649" s="15" t="s">
        <v>158</v>
      </c>
      <c r="K2649" s="15" t="s">
        <v>4852</v>
      </c>
      <c r="L2649" s="15" t="n">
        <v>5</v>
      </c>
      <c r="M2649" s="15" t="n">
        <v>11</v>
      </c>
      <c r="N2649" s="15" t="n">
        <v>1</v>
      </c>
      <c r="P2649" s="15" t="n">
        <v>17</v>
      </c>
      <c r="Y2649" s="15" t="s">
        <v>142</v>
      </c>
      <c r="AB2649" s="15" t="s">
        <v>143</v>
      </c>
    </row>
    <row r="2650" customFormat="false" ht="15" hidden="false" customHeight="true" outlineLevel="0" collapsed="false">
      <c r="A2650" s="15" t="s">
        <v>4849</v>
      </c>
      <c r="B2650" s="15" t="s">
        <v>4850</v>
      </c>
      <c r="C2650" s="15" t="s">
        <v>148</v>
      </c>
      <c r="E2650" s="15" t="s">
        <v>136</v>
      </c>
      <c r="F2650" s="15" t="s">
        <v>137</v>
      </c>
      <c r="G2650" s="15" t="s">
        <v>136</v>
      </c>
      <c r="H2650" s="15" t="s">
        <v>136</v>
      </c>
      <c r="I2650" s="15" t="s">
        <v>139</v>
      </c>
      <c r="J2650" s="15" t="s">
        <v>169</v>
      </c>
      <c r="K2650" s="15" t="s">
        <v>4853</v>
      </c>
      <c r="O2650" s="15" t="n">
        <v>2</v>
      </c>
      <c r="P2650" s="15" t="n">
        <v>2</v>
      </c>
      <c r="Y2650" s="15" t="s">
        <v>142</v>
      </c>
      <c r="AB2650" s="15" t="s">
        <v>143</v>
      </c>
    </row>
    <row r="2651" customFormat="false" ht="15" hidden="false" customHeight="true" outlineLevel="0" collapsed="false">
      <c r="A2651" s="15" t="s">
        <v>4854</v>
      </c>
      <c r="B2651" s="15" t="s">
        <v>4855</v>
      </c>
      <c r="C2651" s="15" t="s">
        <v>148</v>
      </c>
      <c r="E2651" s="15" t="s">
        <v>136</v>
      </c>
      <c r="F2651" s="15" t="s">
        <v>137</v>
      </c>
      <c r="G2651" s="15" t="s">
        <v>4856</v>
      </c>
      <c r="H2651" s="15" t="s">
        <v>136</v>
      </c>
      <c r="I2651" s="15" t="s">
        <v>139</v>
      </c>
      <c r="J2651" s="15" t="s">
        <v>150</v>
      </c>
      <c r="K2651" s="15" t="s">
        <v>4857</v>
      </c>
      <c r="N2651" s="15" t="n">
        <v>8</v>
      </c>
      <c r="P2651" s="15" t="n">
        <v>8</v>
      </c>
      <c r="Y2651" s="15" t="s">
        <v>142</v>
      </c>
      <c r="AB2651" s="15" t="s">
        <v>143</v>
      </c>
    </row>
    <row r="2652" customFormat="false" ht="15" hidden="false" customHeight="true" outlineLevel="0" collapsed="false">
      <c r="A2652" s="15" t="s">
        <v>4858</v>
      </c>
      <c r="B2652" s="15" t="s">
        <v>4859</v>
      </c>
      <c r="C2652" s="15" t="s">
        <v>134</v>
      </c>
      <c r="D2652" s="15" t="s">
        <v>135</v>
      </c>
      <c r="E2652" s="15" t="s">
        <v>136</v>
      </c>
      <c r="F2652" s="15" t="s">
        <v>137</v>
      </c>
      <c r="G2652" s="15" t="s">
        <v>3038</v>
      </c>
      <c r="H2652" s="15" t="s">
        <v>136</v>
      </c>
      <c r="I2652" s="15" t="s">
        <v>139</v>
      </c>
      <c r="J2652" s="15" t="s">
        <v>150</v>
      </c>
      <c r="K2652" s="15" t="s">
        <v>4860</v>
      </c>
      <c r="M2652" s="15" t="n">
        <v>6</v>
      </c>
      <c r="P2652" s="15" t="n">
        <v>6</v>
      </c>
      <c r="Y2652" s="15" t="s">
        <v>142</v>
      </c>
      <c r="AB2652" s="15" t="s">
        <v>143</v>
      </c>
    </row>
    <row r="2653" customFormat="false" ht="15" hidden="false" customHeight="true" outlineLevel="0" collapsed="false">
      <c r="A2653" s="15" t="s">
        <v>4861</v>
      </c>
      <c r="B2653" s="15" t="s">
        <v>4862</v>
      </c>
      <c r="C2653" s="15" t="s">
        <v>217</v>
      </c>
      <c r="D2653" s="15" t="s">
        <v>235</v>
      </c>
      <c r="E2653" s="15" t="s">
        <v>136</v>
      </c>
      <c r="F2653" s="15" t="s">
        <v>137</v>
      </c>
      <c r="G2653" s="15" t="s">
        <v>219</v>
      </c>
      <c r="H2653" s="15" t="s">
        <v>136</v>
      </c>
      <c r="I2653" s="15" t="s">
        <v>243</v>
      </c>
      <c r="J2653" s="15" t="s">
        <v>140</v>
      </c>
      <c r="K2653" s="15" t="s">
        <v>4863</v>
      </c>
      <c r="L2653" s="15" t="n">
        <v>106</v>
      </c>
      <c r="M2653" s="15" t="n">
        <v>107</v>
      </c>
      <c r="N2653" s="15" t="n">
        <v>89</v>
      </c>
      <c r="O2653" s="15" t="n">
        <v>17</v>
      </c>
      <c r="P2653" s="15" t="n">
        <v>319</v>
      </c>
      <c r="Y2653" s="15" t="s">
        <v>142</v>
      </c>
      <c r="AB2653" s="15" t="s">
        <v>143</v>
      </c>
    </row>
    <row r="2654" customFormat="false" ht="15" hidden="false" customHeight="true" outlineLevel="0" collapsed="false">
      <c r="A2654" s="15" t="s">
        <v>4861</v>
      </c>
      <c r="B2654" s="15" t="s">
        <v>4862</v>
      </c>
      <c r="C2654" s="15" t="s">
        <v>217</v>
      </c>
      <c r="D2654" s="15" t="s">
        <v>235</v>
      </c>
      <c r="E2654" s="15" t="s">
        <v>136</v>
      </c>
      <c r="F2654" s="15" t="s">
        <v>137</v>
      </c>
      <c r="G2654" s="15" t="s">
        <v>219</v>
      </c>
      <c r="H2654" s="15" t="s">
        <v>136</v>
      </c>
      <c r="I2654" s="15" t="s">
        <v>243</v>
      </c>
      <c r="J2654" s="15" t="s">
        <v>144</v>
      </c>
      <c r="K2654" s="15" t="s">
        <v>4864</v>
      </c>
      <c r="L2654" s="15" t="n">
        <v>162</v>
      </c>
      <c r="M2654" s="15" t="n">
        <v>135</v>
      </c>
      <c r="N2654" s="15" t="n">
        <v>8</v>
      </c>
      <c r="P2654" s="15" t="n">
        <v>305</v>
      </c>
      <c r="Y2654" s="15" t="s">
        <v>142</v>
      </c>
      <c r="AB2654" s="15" t="s">
        <v>143</v>
      </c>
    </row>
    <row r="2655" customFormat="false" ht="15" hidden="false" customHeight="true" outlineLevel="0" collapsed="false">
      <c r="A2655" s="15" t="s">
        <v>4861</v>
      </c>
      <c r="B2655" s="15" t="s">
        <v>4862</v>
      </c>
      <c r="C2655" s="15" t="s">
        <v>217</v>
      </c>
      <c r="D2655" s="15" t="s">
        <v>235</v>
      </c>
      <c r="E2655" s="15" t="s">
        <v>136</v>
      </c>
      <c r="F2655" s="15" t="s">
        <v>137</v>
      </c>
      <c r="G2655" s="15" t="s">
        <v>219</v>
      </c>
      <c r="H2655" s="15" t="s">
        <v>136</v>
      </c>
      <c r="I2655" s="15" t="s">
        <v>243</v>
      </c>
      <c r="J2655" s="15" t="s">
        <v>150</v>
      </c>
      <c r="K2655" s="15" t="s">
        <v>4865</v>
      </c>
      <c r="L2655" s="15" t="n">
        <v>719</v>
      </c>
      <c r="M2655" s="15" t="n">
        <v>763</v>
      </c>
      <c r="N2655" s="15" t="n">
        <v>508</v>
      </c>
      <c r="O2655" s="15" t="n">
        <v>52</v>
      </c>
      <c r="P2655" s="15" t="n">
        <v>2042</v>
      </c>
      <c r="Y2655" s="15" t="s">
        <v>142</v>
      </c>
      <c r="AB2655" s="15" t="s">
        <v>143</v>
      </c>
    </row>
    <row r="2656" customFormat="false" ht="15" hidden="false" customHeight="true" outlineLevel="0" collapsed="false">
      <c r="A2656" s="15" t="s">
        <v>4861</v>
      </c>
      <c r="B2656" s="15" t="s">
        <v>4862</v>
      </c>
      <c r="C2656" s="15" t="s">
        <v>217</v>
      </c>
      <c r="D2656" s="15" t="s">
        <v>235</v>
      </c>
      <c r="E2656" s="15" t="s">
        <v>136</v>
      </c>
      <c r="F2656" s="15" t="s">
        <v>137</v>
      </c>
      <c r="G2656" s="15" t="s">
        <v>219</v>
      </c>
      <c r="H2656" s="15" t="s">
        <v>136</v>
      </c>
      <c r="I2656" s="15" t="s">
        <v>243</v>
      </c>
      <c r="J2656" s="15" t="s">
        <v>166</v>
      </c>
      <c r="K2656" s="15" t="s">
        <v>4866</v>
      </c>
      <c r="M2656" s="15" t="n">
        <v>1</v>
      </c>
      <c r="P2656" s="15" t="n">
        <v>1</v>
      </c>
      <c r="Y2656" s="15" t="s">
        <v>142</v>
      </c>
      <c r="AB2656" s="15" t="s">
        <v>143</v>
      </c>
    </row>
    <row r="2657" customFormat="false" ht="15" hidden="false" customHeight="true" outlineLevel="0" collapsed="false">
      <c r="A2657" s="15" t="s">
        <v>4861</v>
      </c>
      <c r="B2657" s="15" t="s">
        <v>4862</v>
      </c>
      <c r="C2657" s="15" t="s">
        <v>217</v>
      </c>
      <c r="D2657" s="15" t="s">
        <v>235</v>
      </c>
      <c r="E2657" s="15" t="s">
        <v>136</v>
      </c>
      <c r="F2657" s="15" t="s">
        <v>137</v>
      </c>
      <c r="G2657" s="15" t="s">
        <v>219</v>
      </c>
      <c r="H2657" s="15" t="s">
        <v>136</v>
      </c>
      <c r="I2657" s="15" t="s">
        <v>243</v>
      </c>
      <c r="J2657" s="15" t="s">
        <v>158</v>
      </c>
      <c r="K2657" s="15" t="s">
        <v>4867</v>
      </c>
      <c r="L2657" s="15" t="n">
        <v>236</v>
      </c>
      <c r="M2657" s="15" t="n">
        <v>244</v>
      </c>
      <c r="N2657" s="15" t="n">
        <v>128</v>
      </c>
      <c r="O2657" s="15" t="n">
        <v>39</v>
      </c>
      <c r="P2657" s="15" t="n">
        <v>647</v>
      </c>
      <c r="Y2657" s="15" t="s">
        <v>142</v>
      </c>
      <c r="AB2657" s="15" t="s">
        <v>143</v>
      </c>
    </row>
    <row r="2658" customFormat="false" ht="15" hidden="false" customHeight="true" outlineLevel="0" collapsed="false">
      <c r="A2658" s="15" t="s">
        <v>4861</v>
      </c>
      <c r="B2658" s="15" t="s">
        <v>4862</v>
      </c>
      <c r="C2658" s="15" t="s">
        <v>217</v>
      </c>
      <c r="D2658" s="15" t="s">
        <v>235</v>
      </c>
      <c r="E2658" s="15" t="s">
        <v>136</v>
      </c>
      <c r="F2658" s="15" t="s">
        <v>137</v>
      </c>
      <c r="G2658" s="15" t="s">
        <v>219</v>
      </c>
      <c r="H2658" s="15" t="s">
        <v>136</v>
      </c>
      <c r="I2658" s="15" t="s">
        <v>243</v>
      </c>
      <c r="J2658" s="15" t="s">
        <v>169</v>
      </c>
      <c r="K2658" s="15" t="s">
        <v>4868</v>
      </c>
      <c r="L2658" s="15" t="n">
        <v>3</v>
      </c>
      <c r="N2658" s="15" t="n">
        <v>15</v>
      </c>
      <c r="P2658" s="15" t="n">
        <v>18</v>
      </c>
      <c r="Y2658" s="15" t="s">
        <v>142</v>
      </c>
      <c r="AB2658" s="15" t="s">
        <v>143</v>
      </c>
    </row>
    <row r="2659" customFormat="false" ht="15" hidden="false" customHeight="true" outlineLevel="0" collapsed="false">
      <c r="A2659" s="15" t="s">
        <v>4869</v>
      </c>
      <c r="B2659" s="15" t="s">
        <v>4870</v>
      </c>
      <c r="C2659" s="15" t="s">
        <v>148</v>
      </c>
      <c r="E2659" s="15" t="s">
        <v>136</v>
      </c>
      <c r="F2659" s="15" t="s">
        <v>137</v>
      </c>
      <c r="G2659" s="15" t="s">
        <v>149</v>
      </c>
      <c r="H2659" s="15" t="s">
        <v>136</v>
      </c>
      <c r="I2659" s="15" t="s">
        <v>139</v>
      </c>
      <c r="J2659" s="15" t="s">
        <v>150</v>
      </c>
      <c r="K2659" s="15" t="s">
        <v>4871</v>
      </c>
      <c r="L2659" s="15" t="n">
        <v>6</v>
      </c>
      <c r="P2659" s="15" t="n">
        <v>6</v>
      </c>
      <c r="Y2659" s="15" t="s">
        <v>142</v>
      </c>
      <c r="AB2659" s="15" t="s">
        <v>143</v>
      </c>
    </row>
    <row r="2660" customFormat="false" ht="15" hidden="false" customHeight="true" outlineLevel="0" collapsed="false">
      <c r="A2660" s="15" t="s">
        <v>4872</v>
      </c>
      <c r="B2660" s="15" t="s">
        <v>4873</v>
      </c>
      <c r="C2660" s="15" t="s">
        <v>217</v>
      </c>
      <c r="D2660" s="15" t="s">
        <v>235</v>
      </c>
      <c r="E2660" s="15" t="s">
        <v>136</v>
      </c>
      <c r="F2660" s="15" t="s">
        <v>137</v>
      </c>
      <c r="G2660" s="15" t="s">
        <v>231</v>
      </c>
      <c r="H2660" s="15" t="s">
        <v>136</v>
      </c>
      <c r="I2660" s="15" t="s">
        <v>243</v>
      </c>
      <c r="J2660" s="15" t="s">
        <v>140</v>
      </c>
      <c r="K2660" s="15" t="s">
        <v>4874</v>
      </c>
      <c r="L2660" s="15" t="n">
        <v>1</v>
      </c>
      <c r="M2660" s="15" t="n">
        <v>51</v>
      </c>
      <c r="N2660" s="15" t="n">
        <v>7</v>
      </c>
      <c r="P2660" s="15" t="n">
        <v>59</v>
      </c>
      <c r="Y2660" s="15" t="s">
        <v>156</v>
      </c>
      <c r="AB2660" s="15" t="s">
        <v>143</v>
      </c>
    </row>
    <row r="2661" customFormat="false" ht="15" hidden="false" customHeight="true" outlineLevel="0" collapsed="false">
      <c r="A2661" s="15" t="s">
        <v>4872</v>
      </c>
      <c r="B2661" s="15" t="s">
        <v>4873</v>
      </c>
      <c r="C2661" s="15" t="s">
        <v>217</v>
      </c>
      <c r="D2661" s="15" t="s">
        <v>235</v>
      </c>
      <c r="E2661" s="15" t="s">
        <v>136</v>
      </c>
      <c r="F2661" s="15" t="s">
        <v>137</v>
      </c>
      <c r="G2661" s="15" t="s">
        <v>231</v>
      </c>
      <c r="H2661" s="15" t="s">
        <v>136</v>
      </c>
      <c r="I2661" s="15" t="s">
        <v>243</v>
      </c>
      <c r="J2661" s="15" t="s">
        <v>144</v>
      </c>
      <c r="K2661" s="15" t="s">
        <v>4875</v>
      </c>
      <c r="M2661" s="15" t="n">
        <v>4</v>
      </c>
      <c r="N2661" s="15" t="n">
        <v>2</v>
      </c>
      <c r="P2661" s="15" t="n">
        <v>6</v>
      </c>
      <c r="Y2661" s="15" t="s">
        <v>156</v>
      </c>
      <c r="AB2661" s="15" t="s">
        <v>143</v>
      </c>
    </row>
    <row r="2662" customFormat="false" ht="15" hidden="false" customHeight="true" outlineLevel="0" collapsed="false">
      <c r="A2662" s="15" t="s">
        <v>4872</v>
      </c>
      <c r="B2662" s="15" t="s">
        <v>4873</v>
      </c>
      <c r="C2662" s="15" t="s">
        <v>217</v>
      </c>
      <c r="D2662" s="15" t="s">
        <v>235</v>
      </c>
      <c r="E2662" s="15" t="s">
        <v>136</v>
      </c>
      <c r="F2662" s="15" t="s">
        <v>137</v>
      </c>
      <c r="G2662" s="15" t="s">
        <v>231</v>
      </c>
      <c r="H2662" s="15" t="s">
        <v>136</v>
      </c>
      <c r="I2662" s="15" t="s">
        <v>243</v>
      </c>
      <c r="J2662" s="15" t="s">
        <v>150</v>
      </c>
      <c r="K2662" s="15" t="s">
        <v>4876</v>
      </c>
      <c r="L2662" s="15" t="n">
        <v>92</v>
      </c>
      <c r="M2662" s="15" t="n">
        <v>155</v>
      </c>
      <c r="N2662" s="15" t="n">
        <v>11</v>
      </c>
      <c r="O2662" s="15" t="n">
        <v>9</v>
      </c>
      <c r="P2662" s="15" t="n">
        <v>267</v>
      </c>
      <c r="Y2662" s="15" t="s">
        <v>156</v>
      </c>
      <c r="AB2662" s="15" t="s">
        <v>143</v>
      </c>
    </row>
    <row r="2663" customFormat="false" ht="15" hidden="false" customHeight="true" outlineLevel="0" collapsed="false">
      <c r="A2663" s="15" t="s">
        <v>4872</v>
      </c>
      <c r="B2663" s="15" t="s">
        <v>4873</v>
      </c>
      <c r="C2663" s="15" t="s">
        <v>217</v>
      </c>
      <c r="D2663" s="15" t="s">
        <v>235</v>
      </c>
      <c r="E2663" s="15" t="s">
        <v>136</v>
      </c>
      <c r="F2663" s="15" t="s">
        <v>137</v>
      </c>
      <c r="G2663" s="15" t="s">
        <v>231</v>
      </c>
      <c r="H2663" s="15" t="s">
        <v>136</v>
      </c>
      <c r="I2663" s="15" t="s">
        <v>243</v>
      </c>
      <c r="J2663" s="15" t="s">
        <v>166</v>
      </c>
      <c r="K2663" s="15" t="s">
        <v>4877</v>
      </c>
      <c r="M2663" s="15" t="n">
        <v>14</v>
      </c>
      <c r="P2663" s="15" t="n">
        <v>14</v>
      </c>
      <c r="Y2663" s="15" t="s">
        <v>156</v>
      </c>
      <c r="AB2663" s="15" t="s">
        <v>143</v>
      </c>
    </row>
    <row r="2664" customFormat="false" ht="15" hidden="false" customHeight="true" outlineLevel="0" collapsed="false">
      <c r="A2664" s="15" t="s">
        <v>4872</v>
      </c>
      <c r="B2664" s="15" t="s">
        <v>4873</v>
      </c>
      <c r="C2664" s="15" t="s">
        <v>217</v>
      </c>
      <c r="D2664" s="15" t="s">
        <v>235</v>
      </c>
      <c r="E2664" s="15" t="s">
        <v>136</v>
      </c>
      <c r="F2664" s="15" t="s">
        <v>137</v>
      </c>
      <c r="G2664" s="15" t="s">
        <v>231</v>
      </c>
      <c r="H2664" s="15" t="s">
        <v>136</v>
      </c>
      <c r="I2664" s="15" t="s">
        <v>243</v>
      </c>
      <c r="J2664" s="15" t="s">
        <v>158</v>
      </c>
      <c r="K2664" s="15" t="s">
        <v>4878</v>
      </c>
      <c r="L2664" s="15" t="n">
        <v>20</v>
      </c>
      <c r="M2664" s="15" t="n">
        <v>9</v>
      </c>
      <c r="N2664" s="15" t="n">
        <v>1</v>
      </c>
      <c r="O2664" s="15" t="n">
        <v>1</v>
      </c>
      <c r="P2664" s="15" t="n">
        <v>31</v>
      </c>
      <c r="Y2664" s="15" t="s">
        <v>156</v>
      </c>
      <c r="AB2664" s="15" t="s">
        <v>143</v>
      </c>
    </row>
    <row r="2665" customFormat="false" ht="15" hidden="false" customHeight="true" outlineLevel="0" collapsed="false">
      <c r="A2665" s="15" t="s">
        <v>4872</v>
      </c>
      <c r="B2665" s="15" t="s">
        <v>4873</v>
      </c>
      <c r="C2665" s="15" t="s">
        <v>217</v>
      </c>
      <c r="D2665" s="15" t="s">
        <v>235</v>
      </c>
      <c r="E2665" s="15" t="s">
        <v>136</v>
      </c>
      <c r="F2665" s="15" t="s">
        <v>137</v>
      </c>
      <c r="G2665" s="15" t="s">
        <v>231</v>
      </c>
      <c r="H2665" s="15" t="s">
        <v>136</v>
      </c>
      <c r="I2665" s="15" t="s">
        <v>243</v>
      </c>
      <c r="J2665" s="15" t="s">
        <v>169</v>
      </c>
      <c r="K2665" s="15" t="s">
        <v>4879</v>
      </c>
      <c r="L2665" s="15" t="n">
        <v>0</v>
      </c>
      <c r="P2665" s="15" t="n">
        <v>0</v>
      </c>
      <c r="Y2665" s="15" t="s">
        <v>156</v>
      </c>
      <c r="AB2665" s="15" t="s">
        <v>143</v>
      </c>
    </row>
    <row r="2666" customFormat="false" ht="15" hidden="false" customHeight="true" outlineLevel="0" collapsed="false">
      <c r="A2666" s="15" t="s">
        <v>4880</v>
      </c>
      <c r="B2666" s="15" t="s">
        <v>4881</v>
      </c>
      <c r="C2666" s="15" t="s">
        <v>134</v>
      </c>
      <c r="D2666" s="15" t="s">
        <v>541</v>
      </c>
      <c r="E2666" s="15" t="s">
        <v>136</v>
      </c>
      <c r="F2666" s="15" t="s">
        <v>137</v>
      </c>
      <c r="G2666" s="15" t="s">
        <v>4882</v>
      </c>
      <c r="H2666" s="15" t="s">
        <v>136</v>
      </c>
      <c r="I2666" s="15" t="s">
        <v>243</v>
      </c>
      <c r="J2666" s="15" t="s">
        <v>144</v>
      </c>
      <c r="K2666" s="15" t="s">
        <v>4883</v>
      </c>
      <c r="L2666" s="15" t="n">
        <v>93</v>
      </c>
      <c r="M2666" s="15" t="n">
        <v>100</v>
      </c>
      <c r="N2666" s="15" t="n">
        <v>73</v>
      </c>
      <c r="O2666" s="15" t="n">
        <v>6</v>
      </c>
      <c r="P2666" s="15" t="n">
        <v>272</v>
      </c>
      <c r="Y2666" s="15" t="s">
        <v>142</v>
      </c>
      <c r="AB2666" s="15" t="s">
        <v>143</v>
      </c>
    </row>
    <row r="2667" customFormat="false" ht="15" hidden="false" customHeight="true" outlineLevel="0" collapsed="false">
      <c r="A2667" s="15" t="s">
        <v>4880</v>
      </c>
      <c r="B2667" s="15" t="s">
        <v>4881</v>
      </c>
      <c r="C2667" s="15" t="s">
        <v>134</v>
      </c>
      <c r="D2667" s="15" t="s">
        <v>541</v>
      </c>
      <c r="E2667" s="15" t="s">
        <v>136</v>
      </c>
      <c r="F2667" s="15" t="s">
        <v>137</v>
      </c>
      <c r="G2667" s="15" t="s">
        <v>4882</v>
      </c>
      <c r="H2667" s="15" t="s">
        <v>136</v>
      </c>
      <c r="I2667" s="15" t="s">
        <v>243</v>
      </c>
      <c r="J2667" s="15" t="s">
        <v>150</v>
      </c>
      <c r="K2667" s="15" t="s">
        <v>4884</v>
      </c>
      <c r="L2667" s="15" t="n">
        <v>3</v>
      </c>
      <c r="M2667" s="15" t="n">
        <v>27</v>
      </c>
      <c r="P2667" s="15" t="n">
        <v>30</v>
      </c>
      <c r="Y2667" s="15" t="s">
        <v>142</v>
      </c>
      <c r="AB2667" s="15" t="s">
        <v>143</v>
      </c>
    </row>
    <row r="2668" customFormat="false" ht="15" hidden="false" customHeight="true" outlineLevel="0" collapsed="false">
      <c r="A2668" s="15" t="s">
        <v>4880</v>
      </c>
      <c r="B2668" s="15" t="s">
        <v>4881</v>
      </c>
      <c r="C2668" s="15" t="s">
        <v>134</v>
      </c>
      <c r="D2668" s="15" t="s">
        <v>541</v>
      </c>
      <c r="E2668" s="15" t="s">
        <v>136</v>
      </c>
      <c r="F2668" s="15" t="s">
        <v>137</v>
      </c>
      <c r="G2668" s="15" t="s">
        <v>4882</v>
      </c>
      <c r="H2668" s="15" t="s">
        <v>136</v>
      </c>
      <c r="I2668" s="15" t="s">
        <v>243</v>
      </c>
      <c r="J2668" s="15" t="s">
        <v>158</v>
      </c>
      <c r="K2668" s="15" t="s">
        <v>4885</v>
      </c>
      <c r="M2668" s="15" t="n">
        <v>13</v>
      </c>
      <c r="P2668" s="15" t="n">
        <v>13</v>
      </c>
      <c r="Y2668" s="15" t="s">
        <v>142</v>
      </c>
      <c r="AB2668" s="15" t="s">
        <v>143</v>
      </c>
    </row>
    <row r="2669" customFormat="false" ht="15" hidden="false" customHeight="true" outlineLevel="0" collapsed="false">
      <c r="A2669" s="15" t="s">
        <v>4886</v>
      </c>
      <c r="B2669" s="15" t="s">
        <v>4887</v>
      </c>
      <c r="C2669" s="15" t="s">
        <v>217</v>
      </c>
      <c r="D2669" s="15" t="s">
        <v>235</v>
      </c>
      <c r="E2669" s="15" t="s">
        <v>136</v>
      </c>
      <c r="F2669" s="15" t="s">
        <v>137</v>
      </c>
      <c r="G2669" s="15" t="s">
        <v>299</v>
      </c>
      <c r="H2669" s="15" t="s">
        <v>136</v>
      </c>
      <c r="I2669" s="15" t="s">
        <v>139</v>
      </c>
      <c r="J2669" s="15" t="s">
        <v>140</v>
      </c>
      <c r="K2669" s="15" t="s">
        <v>4888</v>
      </c>
      <c r="L2669" s="15" t="n">
        <v>9</v>
      </c>
      <c r="M2669" s="15" t="n">
        <v>2</v>
      </c>
      <c r="N2669" s="15" t="n">
        <v>20</v>
      </c>
      <c r="P2669" s="15" t="n">
        <v>31</v>
      </c>
      <c r="Y2669" s="15" t="s">
        <v>156</v>
      </c>
      <c r="AB2669" s="15" t="s">
        <v>143</v>
      </c>
    </row>
    <row r="2670" customFormat="false" ht="15" hidden="false" customHeight="true" outlineLevel="0" collapsed="false">
      <c r="A2670" s="15" t="s">
        <v>4886</v>
      </c>
      <c r="B2670" s="15" t="s">
        <v>4887</v>
      </c>
      <c r="C2670" s="15" t="s">
        <v>217</v>
      </c>
      <c r="D2670" s="15" t="s">
        <v>235</v>
      </c>
      <c r="E2670" s="15" t="s">
        <v>136</v>
      </c>
      <c r="F2670" s="15" t="s">
        <v>137</v>
      </c>
      <c r="G2670" s="15" t="s">
        <v>299</v>
      </c>
      <c r="H2670" s="15" t="s">
        <v>136</v>
      </c>
      <c r="I2670" s="15" t="s">
        <v>139</v>
      </c>
      <c r="J2670" s="15" t="s">
        <v>150</v>
      </c>
      <c r="K2670" s="15" t="s">
        <v>4889</v>
      </c>
      <c r="N2670" s="15" t="n">
        <v>8</v>
      </c>
      <c r="P2670" s="15" t="n">
        <v>8</v>
      </c>
      <c r="Y2670" s="15" t="s">
        <v>156</v>
      </c>
      <c r="AB2670" s="15" t="s">
        <v>143</v>
      </c>
    </row>
    <row r="2671" customFormat="false" ht="15" hidden="false" customHeight="true" outlineLevel="0" collapsed="false">
      <c r="A2671" s="15" t="s">
        <v>4886</v>
      </c>
      <c r="B2671" s="15" t="s">
        <v>4887</v>
      </c>
      <c r="C2671" s="15" t="s">
        <v>217</v>
      </c>
      <c r="D2671" s="15" t="s">
        <v>235</v>
      </c>
      <c r="E2671" s="15" t="s">
        <v>136</v>
      </c>
      <c r="F2671" s="15" t="s">
        <v>137</v>
      </c>
      <c r="G2671" s="15" t="s">
        <v>299</v>
      </c>
      <c r="H2671" s="15" t="s">
        <v>136</v>
      </c>
      <c r="I2671" s="15" t="s">
        <v>139</v>
      </c>
      <c r="J2671" s="15" t="s">
        <v>158</v>
      </c>
      <c r="K2671" s="15" t="s">
        <v>4890</v>
      </c>
      <c r="N2671" s="15" t="n">
        <v>2</v>
      </c>
      <c r="P2671" s="15" t="n">
        <v>2</v>
      </c>
      <c r="Y2671" s="15" t="s">
        <v>156</v>
      </c>
      <c r="AB2671" s="15" t="s">
        <v>143</v>
      </c>
    </row>
    <row r="2672" customFormat="false" ht="15" hidden="false" customHeight="true" outlineLevel="0" collapsed="false">
      <c r="A2672" s="15" t="s">
        <v>4891</v>
      </c>
      <c r="B2672" s="15" t="s">
        <v>4892</v>
      </c>
      <c r="C2672" s="15" t="s">
        <v>217</v>
      </c>
      <c r="D2672" s="15" t="s">
        <v>235</v>
      </c>
      <c r="E2672" s="15" t="s">
        <v>136</v>
      </c>
      <c r="F2672" s="15" t="s">
        <v>137</v>
      </c>
      <c r="G2672" s="15" t="s">
        <v>3784</v>
      </c>
      <c r="H2672" s="15" t="s">
        <v>136</v>
      </c>
      <c r="I2672" s="15" t="s">
        <v>139</v>
      </c>
      <c r="J2672" s="15" t="s">
        <v>150</v>
      </c>
      <c r="K2672" s="15" t="s">
        <v>4893</v>
      </c>
      <c r="O2672" s="15" t="n">
        <v>3</v>
      </c>
      <c r="P2672" s="15" t="n">
        <v>3</v>
      </c>
      <c r="Y2672" s="15" t="s">
        <v>142</v>
      </c>
      <c r="AB2672" s="15" t="s">
        <v>143</v>
      </c>
    </row>
    <row r="2673" customFormat="false" ht="15" hidden="false" customHeight="true" outlineLevel="0" collapsed="false">
      <c r="A2673" s="15" t="s">
        <v>4894</v>
      </c>
      <c r="B2673" s="15" t="s">
        <v>4895</v>
      </c>
      <c r="C2673" s="15" t="s">
        <v>217</v>
      </c>
      <c r="D2673" s="15" t="s">
        <v>235</v>
      </c>
      <c r="E2673" s="15" t="s">
        <v>136</v>
      </c>
      <c r="F2673" s="15" t="s">
        <v>137</v>
      </c>
      <c r="G2673" s="15" t="s">
        <v>2067</v>
      </c>
      <c r="H2673" s="15" t="s">
        <v>136</v>
      </c>
      <c r="I2673" s="15" t="s">
        <v>139</v>
      </c>
      <c r="J2673" s="15" t="s">
        <v>140</v>
      </c>
      <c r="K2673" s="15" t="s">
        <v>4896</v>
      </c>
      <c r="N2673" s="15" t="n">
        <v>60</v>
      </c>
      <c r="O2673" s="15" t="n">
        <v>21</v>
      </c>
      <c r="P2673" s="15" t="n">
        <v>81</v>
      </c>
      <c r="Y2673" s="15" t="s">
        <v>156</v>
      </c>
      <c r="AB2673" s="15" t="s">
        <v>143</v>
      </c>
    </row>
    <row r="2674" customFormat="false" ht="15" hidden="false" customHeight="true" outlineLevel="0" collapsed="false">
      <c r="A2674" s="15" t="s">
        <v>4894</v>
      </c>
      <c r="B2674" s="15" t="s">
        <v>4895</v>
      </c>
      <c r="C2674" s="15" t="s">
        <v>217</v>
      </c>
      <c r="D2674" s="15" t="s">
        <v>235</v>
      </c>
      <c r="E2674" s="15" t="s">
        <v>136</v>
      </c>
      <c r="F2674" s="15" t="s">
        <v>137</v>
      </c>
      <c r="G2674" s="15" t="s">
        <v>2067</v>
      </c>
      <c r="H2674" s="15" t="s">
        <v>136</v>
      </c>
      <c r="I2674" s="15" t="s">
        <v>139</v>
      </c>
      <c r="J2674" s="15" t="s">
        <v>150</v>
      </c>
      <c r="K2674" s="15" t="s">
        <v>4897</v>
      </c>
      <c r="L2674" s="15" t="n">
        <v>6</v>
      </c>
      <c r="M2674" s="15" t="n">
        <v>1</v>
      </c>
      <c r="N2674" s="15" t="n">
        <v>2</v>
      </c>
      <c r="O2674" s="15" t="n">
        <v>1</v>
      </c>
      <c r="P2674" s="15" t="n">
        <v>10</v>
      </c>
      <c r="Y2674" s="15" t="s">
        <v>156</v>
      </c>
      <c r="AB2674" s="15" t="s">
        <v>143</v>
      </c>
    </row>
    <row r="2675" customFormat="false" ht="15" hidden="false" customHeight="true" outlineLevel="0" collapsed="false">
      <c r="A2675" s="15" t="s">
        <v>4894</v>
      </c>
      <c r="B2675" s="15" t="s">
        <v>4895</v>
      </c>
      <c r="C2675" s="15" t="s">
        <v>217</v>
      </c>
      <c r="D2675" s="15" t="s">
        <v>235</v>
      </c>
      <c r="E2675" s="15" t="s">
        <v>136</v>
      </c>
      <c r="F2675" s="15" t="s">
        <v>137</v>
      </c>
      <c r="G2675" s="15" t="s">
        <v>2067</v>
      </c>
      <c r="H2675" s="15" t="s">
        <v>136</v>
      </c>
      <c r="I2675" s="15" t="s">
        <v>139</v>
      </c>
      <c r="J2675" s="15" t="s">
        <v>166</v>
      </c>
      <c r="K2675" s="15" t="s">
        <v>4898</v>
      </c>
      <c r="N2675" s="15" t="n">
        <v>1</v>
      </c>
      <c r="P2675" s="15" t="n">
        <v>1</v>
      </c>
      <c r="Y2675" s="15" t="s">
        <v>156</v>
      </c>
      <c r="AB2675" s="15" t="s">
        <v>143</v>
      </c>
    </row>
    <row r="2676" customFormat="false" ht="15" hidden="false" customHeight="true" outlineLevel="0" collapsed="false">
      <c r="A2676" s="15" t="s">
        <v>4899</v>
      </c>
      <c r="B2676" s="15" t="s">
        <v>4900</v>
      </c>
      <c r="C2676" s="15" t="s">
        <v>217</v>
      </c>
      <c r="D2676" s="15" t="s">
        <v>218</v>
      </c>
      <c r="E2676" s="15" t="s">
        <v>136</v>
      </c>
      <c r="F2676" s="15" t="s">
        <v>137</v>
      </c>
      <c r="G2676" s="15" t="s">
        <v>847</v>
      </c>
      <c r="H2676" s="15" t="s">
        <v>136</v>
      </c>
      <c r="I2676" s="15" t="s">
        <v>139</v>
      </c>
      <c r="J2676" s="15" t="s">
        <v>140</v>
      </c>
      <c r="K2676" s="15" t="s">
        <v>4901</v>
      </c>
      <c r="N2676" s="15" t="n">
        <v>1</v>
      </c>
      <c r="P2676" s="15" t="n">
        <v>1</v>
      </c>
      <c r="Y2676" s="15" t="s">
        <v>142</v>
      </c>
      <c r="AB2676" s="15" t="s">
        <v>143</v>
      </c>
    </row>
    <row r="2677" customFormat="false" ht="15" hidden="false" customHeight="true" outlineLevel="0" collapsed="false">
      <c r="A2677" s="15" t="s">
        <v>4899</v>
      </c>
      <c r="B2677" s="15" t="s">
        <v>4900</v>
      </c>
      <c r="C2677" s="15" t="s">
        <v>217</v>
      </c>
      <c r="D2677" s="15" t="s">
        <v>218</v>
      </c>
      <c r="E2677" s="15" t="s">
        <v>136</v>
      </c>
      <c r="F2677" s="15" t="s">
        <v>137</v>
      </c>
      <c r="G2677" s="15" t="s">
        <v>847</v>
      </c>
      <c r="H2677" s="15" t="s">
        <v>136</v>
      </c>
      <c r="I2677" s="15" t="s">
        <v>139</v>
      </c>
      <c r="J2677" s="15" t="s">
        <v>150</v>
      </c>
      <c r="K2677" s="15" t="s">
        <v>4902</v>
      </c>
      <c r="N2677" s="15" t="n">
        <v>85</v>
      </c>
      <c r="O2677" s="15" t="n">
        <v>13</v>
      </c>
      <c r="P2677" s="15" t="n">
        <v>98</v>
      </c>
      <c r="Y2677" s="15" t="s">
        <v>142</v>
      </c>
      <c r="AB2677" s="15" t="s">
        <v>143</v>
      </c>
    </row>
    <row r="2678" customFormat="false" ht="15" hidden="false" customHeight="true" outlineLevel="0" collapsed="false">
      <c r="A2678" s="15" t="s">
        <v>4899</v>
      </c>
      <c r="B2678" s="15" t="s">
        <v>4900</v>
      </c>
      <c r="C2678" s="15" t="s">
        <v>217</v>
      </c>
      <c r="D2678" s="15" t="s">
        <v>218</v>
      </c>
      <c r="E2678" s="15" t="s">
        <v>136</v>
      </c>
      <c r="F2678" s="15" t="s">
        <v>137</v>
      </c>
      <c r="G2678" s="15" t="s">
        <v>847</v>
      </c>
      <c r="H2678" s="15" t="s">
        <v>136</v>
      </c>
      <c r="I2678" s="15" t="s">
        <v>139</v>
      </c>
      <c r="J2678" s="15" t="s">
        <v>166</v>
      </c>
      <c r="K2678" s="15" t="s">
        <v>4903</v>
      </c>
      <c r="N2678" s="15" t="n">
        <v>3</v>
      </c>
      <c r="P2678" s="15" t="n">
        <v>3</v>
      </c>
      <c r="Y2678" s="15" t="s">
        <v>142</v>
      </c>
      <c r="AB2678" s="15" t="s">
        <v>143</v>
      </c>
    </row>
    <row r="2679" customFormat="false" ht="15" hidden="false" customHeight="true" outlineLevel="0" collapsed="false">
      <c r="A2679" s="15" t="s">
        <v>4899</v>
      </c>
      <c r="B2679" s="15" t="s">
        <v>4900</v>
      </c>
      <c r="C2679" s="15" t="s">
        <v>217</v>
      </c>
      <c r="D2679" s="15" t="s">
        <v>218</v>
      </c>
      <c r="E2679" s="15" t="s">
        <v>136</v>
      </c>
      <c r="F2679" s="15" t="s">
        <v>137</v>
      </c>
      <c r="G2679" s="15" t="s">
        <v>847</v>
      </c>
      <c r="H2679" s="15" t="s">
        <v>136</v>
      </c>
      <c r="I2679" s="15" t="s">
        <v>139</v>
      </c>
      <c r="J2679" s="15" t="s">
        <v>158</v>
      </c>
      <c r="K2679" s="15" t="s">
        <v>4904</v>
      </c>
      <c r="N2679" s="15" t="n">
        <v>3</v>
      </c>
      <c r="O2679" s="15" t="n">
        <v>5</v>
      </c>
      <c r="P2679" s="15" t="n">
        <v>8</v>
      </c>
      <c r="Y2679" s="15" t="s">
        <v>142</v>
      </c>
      <c r="AB2679" s="15" t="s">
        <v>143</v>
      </c>
    </row>
    <row r="2680" customFormat="false" ht="15" hidden="false" customHeight="true" outlineLevel="0" collapsed="false">
      <c r="A2680" s="15" t="s">
        <v>4905</v>
      </c>
      <c r="B2680" s="15" t="s">
        <v>4906</v>
      </c>
      <c r="C2680" s="15" t="s">
        <v>217</v>
      </c>
      <c r="D2680" s="15" t="s">
        <v>218</v>
      </c>
      <c r="E2680" s="15" t="s">
        <v>136</v>
      </c>
      <c r="F2680" s="15" t="s">
        <v>137</v>
      </c>
      <c r="G2680" s="15" t="s">
        <v>219</v>
      </c>
      <c r="H2680" s="15" t="s">
        <v>136</v>
      </c>
      <c r="I2680" s="15" t="s">
        <v>243</v>
      </c>
      <c r="J2680" s="15" t="s">
        <v>140</v>
      </c>
      <c r="K2680" s="15" t="s">
        <v>4907</v>
      </c>
      <c r="M2680" s="15" t="n">
        <v>7</v>
      </c>
      <c r="N2680" s="15" t="n">
        <v>26</v>
      </c>
      <c r="O2680" s="15" t="n">
        <v>42</v>
      </c>
      <c r="P2680" s="15" t="n">
        <v>75</v>
      </c>
      <c r="Y2680" s="15" t="s">
        <v>142</v>
      </c>
      <c r="AB2680" s="15" t="s">
        <v>143</v>
      </c>
    </row>
    <row r="2681" customFormat="false" ht="15" hidden="false" customHeight="true" outlineLevel="0" collapsed="false">
      <c r="A2681" s="15" t="s">
        <v>4905</v>
      </c>
      <c r="B2681" s="15" t="s">
        <v>4906</v>
      </c>
      <c r="C2681" s="15" t="s">
        <v>217</v>
      </c>
      <c r="D2681" s="15" t="s">
        <v>218</v>
      </c>
      <c r="E2681" s="15" t="s">
        <v>136</v>
      </c>
      <c r="F2681" s="15" t="s">
        <v>137</v>
      </c>
      <c r="G2681" s="15" t="s">
        <v>219</v>
      </c>
      <c r="H2681" s="15" t="s">
        <v>136</v>
      </c>
      <c r="I2681" s="15" t="s">
        <v>243</v>
      </c>
      <c r="J2681" s="15" t="s">
        <v>150</v>
      </c>
      <c r="K2681" s="15" t="s">
        <v>4908</v>
      </c>
      <c r="L2681" s="15" t="n">
        <v>468</v>
      </c>
      <c r="M2681" s="15" t="n">
        <v>345</v>
      </c>
      <c r="N2681" s="15" t="n">
        <v>413</v>
      </c>
      <c r="O2681" s="15" t="n">
        <v>70</v>
      </c>
      <c r="P2681" s="15" t="n">
        <v>1296</v>
      </c>
      <c r="Y2681" s="15" t="s">
        <v>142</v>
      </c>
      <c r="AB2681" s="15" t="s">
        <v>143</v>
      </c>
    </row>
    <row r="2682" customFormat="false" ht="15" hidden="false" customHeight="true" outlineLevel="0" collapsed="false">
      <c r="A2682" s="15" t="s">
        <v>4905</v>
      </c>
      <c r="B2682" s="15" t="s">
        <v>4906</v>
      </c>
      <c r="C2682" s="15" t="s">
        <v>217</v>
      </c>
      <c r="D2682" s="15" t="s">
        <v>218</v>
      </c>
      <c r="E2682" s="15" t="s">
        <v>136</v>
      </c>
      <c r="F2682" s="15" t="s">
        <v>137</v>
      </c>
      <c r="G2682" s="15" t="s">
        <v>219</v>
      </c>
      <c r="H2682" s="15" t="s">
        <v>136</v>
      </c>
      <c r="I2682" s="15" t="s">
        <v>243</v>
      </c>
      <c r="J2682" s="15" t="s">
        <v>158</v>
      </c>
      <c r="K2682" s="15" t="s">
        <v>4909</v>
      </c>
      <c r="L2682" s="15" t="n">
        <v>57</v>
      </c>
      <c r="M2682" s="15" t="n">
        <v>17</v>
      </c>
      <c r="O2682" s="15" t="n">
        <v>1</v>
      </c>
      <c r="P2682" s="15" t="n">
        <v>75</v>
      </c>
      <c r="Y2682" s="15" t="s">
        <v>142</v>
      </c>
      <c r="AB2682" s="15" t="s">
        <v>143</v>
      </c>
    </row>
    <row r="2683" customFormat="false" ht="15" hidden="false" customHeight="true" outlineLevel="0" collapsed="false">
      <c r="A2683" s="15" t="s">
        <v>4905</v>
      </c>
      <c r="B2683" s="15" t="s">
        <v>4906</v>
      </c>
      <c r="C2683" s="15" t="s">
        <v>217</v>
      </c>
      <c r="D2683" s="15" t="s">
        <v>218</v>
      </c>
      <c r="E2683" s="15" t="s">
        <v>136</v>
      </c>
      <c r="F2683" s="15" t="s">
        <v>137</v>
      </c>
      <c r="G2683" s="15" t="s">
        <v>219</v>
      </c>
      <c r="H2683" s="15" t="s">
        <v>136</v>
      </c>
      <c r="I2683" s="15" t="s">
        <v>243</v>
      </c>
      <c r="J2683" s="15" t="s">
        <v>169</v>
      </c>
      <c r="K2683" s="15" t="s">
        <v>4910</v>
      </c>
      <c r="L2683" s="15" t="n">
        <v>11</v>
      </c>
      <c r="M2683" s="15" t="n">
        <v>8</v>
      </c>
      <c r="N2683" s="15" t="n">
        <v>1</v>
      </c>
      <c r="O2683" s="15" t="n">
        <v>2</v>
      </c>
      <c r="P2683" s="15" t="n">
        <v>22</v>
      </c>
      <c r="Y2683" s="15" t="s">
        <v>142</v>
      </c>
      <c r="AB2683" s="15" t="s">
        <v>143</v>
      </c>
    </row>
    <row r="2684" customFormat="false" ht="15" hidden="false" customHeight="true" outlineLevel="0" collapsed="false">
      <c r="A2684" s="15" t="s">
        <v>4911</v>
      </c>
      <c r="B2684" s="15" t="s">
        <v>4912</v>
      </c>
      <c r="C2684" s="15" t="s">
        <v>134</v>
      </c>
      <c r="D2684" s="15" t="s">
        <v>135</v>
      </c>
      <c r="E2684" s="15" t="s">
        <v>136</v>
      </c>
      <c r="F2684" s="15" t="s">
        <v>137</v>
      </c>
      <c r="G2684" s="15" t="s">
        <v>1140</v>
      </c>
      <c r="H2684" s="15" t="s">
        <v>136</v>
      </c>
      <c r="I2684" s="15" t="s">
        <v>243</v>
      </c>
      <c r="J2684" s="15" t="s">
        <v>140</v>
      </c>
      <c r="K2684" s="15" t="s">
        <v>4913</v>
      </c>
      <c r="L2684" s="15" t="n">
        <v>11</v>
      </c>
      <c r="M2684" s="15" t="n">
        <v>2</v>
      </c>
      <c r="N2684" s="15" t="n">
        <v>6</v>
      </c>
      <c r="O2684" s="15" t="n">
        <v>10</v>
      </c>
      <c r="P2684" s="15" t="n">
        <v>29</v>
      </c>
      <c r="Y2684" s="15" t="s">
        <v>156</v>
      </c>
      <c r="AB2684" s="15" t="s">
        <v>163</v>
      </c>
      <c r="AC2684" s="15" t="n">
        <v>2</v>
      </c>
      <c r="AD2684" s="15" t="n">
        <v>0.0169501</v>
      </c>
      <c r="AE2684" s="15" t="n">
        <v>2</v>
      </c>
      <c r="AF2684" s="15" t="s">
        <v>95</v>
      </c>
    </row>
    <row r="2685" customFormat="false" ht="15" hidden="false" customHeight="true" outlineLevel="0" collapsed="false">
      <c r="A2685" s="15" t="s">
        <v>4911</v>
      </c>
      <c r="B2685" s="15" t="s">
        <v>4912</v>
      </c>
      <c r="C2685" s="15" t="s">
        <v>134</v>
      </c>
      <c r="D2685" s="15" t="s">
        <v>135</v>
      </c>
      <c r="E2685" s="15" t="s">
        <v>136</v>
      </c>
      <c r="F2685" s="15" t="s">
        <v>137</v>
      </c>
      <c r="G2685" s="15" t="s">
        <v>1140</v>
      </c>
      <c r="H2685" s="15" t="s">
        <v>136</v>
      </c>
      <c r="I2685" s="15" t="s">
        <v>243</v>
      </c>
      <c r="J2685" s="15" t="s">
        <v>144</v>
      </c>
      <c r="K2685" s="15" t="s">
        <v>4914</v>
      </c>
      <c r="L2685" s="15" t="n">
        <v>252</v>
      </c>
      <c r="M2685" s="15" t="n">
        <v>284</v>
      </c>
      <c r="N2685" s="15" t="n">
        <v>243</v>
      </c>
      <c r="O2685" s="15" t="n">
        <v>84</v>
      </c>
      <c r="P2685" s="15" t="n">
        <v>863</v>
      </c>
      <c r="Y2685" s="15" t="s">
        <v>156</v>
      </c>
      <c r="AB2685" s="15" t="s">
        <v>163</v>
      </c>
      <c r="AC2685" s="15" t="n">
        <v>2</v>
      </c>
      <c r="AD2685" s="15" t="n">
        <v>0.0169501</v>
      </c>
      <c r="AE2685" s="15" t="n">
        <v>2</v>
      </c>
      <c r="AF2685" s="15" t="s">
        <v>95</v>
      </c>
    </row>
    <row r="2686" customFormat="false" ht="15" hidden="false" customHeight="true" outlineLevel="0" collapsed="false">
      <c r="A2686" s="15" t="s">
        <v>4911</v>
      </c>
      <c r="B2686" s="15" t="s">
        <v>4912</v>
      </c>
      <c r="C2686" s="15" t="s">
        <v>134</v>
      </c>
      <c r="D2686" s="15" t="s">
        <v>135</v>
      </c>
      <c r="E2686" s="15" t="s">
        <v>136</v>
      </c>
      <c r="F2686" s="15" t="s">
        <v>137</v>
      </c>
      <c r="G2686" s="15" t="s">
        <v>1140</v>
      </c>
      <c r="H2686" s="15" t="s">
        <v>136</v>
      </c>
      <c r="I2686" s="15" t="s">
        <v>243</v>
      </c>
      <c r="J2686" s="15" t="s">
        <v>150</v>
      </c>
      <c r="K2686" s="15" t="s">
        <v>4915</v>
      </c>
      <c r="L2686" s="15" t="n">
        <v>31</v>
      </c>
      <c r="M2686" s="15" t="n">
        <v>31</v>
      </c>
      <c r="N2686" s="15" t="n">
        <v>88</v>
      </c>
      <c r="O2686" s="15" t="n">
        <v>13</v>
      </c>
      <c r="P2686" s="15" t="n">
        <v>163</v>
      </c>
      <c r="Y2686" s="15" t="s">
        <v>156</v>
      </c>
      <c r="AB2686" s="15" t="s">
        <v>163</v>
      </c>
      <c r="AC2686" s="15" t="n">
        <v>2</v>
      </c>
      <c r="AD2686" s="15" t="n">
        <v>0.0169501</v>
      </c>
      <c r="AE2686" s="15" t="n">
        <v>2</v>
      </c>
      <c r="AF2686" s="15" t="s">
        <v>95</v>
      </c>
    </row>
    <row r="2687" customFormat="false" ht="15" hidden="false" customHeight="true" outlineLevel="0" collapsed="false">
      <c r="A2687" s="15" t="s">
        <v>4911</v>
      </c>
      <c r="B2687" s="15" t="s">
        <v>4912</v>
      </c>
      <c r="C2687" s="15" t="s">
        <v>134</v>
      </c>
      <c r="D2687" s="15" t="s">
        <v>135</v>
      </c>
      <c r="E2687" s="15" t="s">
        <v>136</v>
      </c>
      <c r="F2687" s="15" t="s">
        <v>137</v>
      </c>
      <c r="G2687" s="15" t="s">
        <v>1140</v>
      </c>
      <c r="H2687" s="15" t="s">
        <v>136</v>
      </c>
      <c r="I2687" s="15" t="s">
        <v>243</v>
      </c>
      <c r="J2687" s="15" t="s">
        <v>158</v>
      </c>
      <c r="K2687" s="15" t="s">
        <v>4916</v>
      </c>
      <c r="M2687" s="15" t="n">
        <v>30</v>
      </c>
      <c r="N2687" s="15" t="n">
        <v>28</v>
      </c>
      <c r="P2687" s="15" t="n">
        <v>58</v>
      </c>
      <c r="Y2687" s="15" t="s">
        <v>156</v>
      </c>
      <c r="AB2687" s="15" t="s">
        <v>163</v>
      </c>
      <c r="AC2687" s="15" t="n">
        <v>2</v>
      </c>
      <c r="AD2687" s="15" t="n">
        <v>0.0169501</v>
      </c>
      <c r="AE2687" s="15" t="n">
        <v>2</v>
      </c>
      <c r="AF2687" s="15" t="s">
        <v>95</v>
      </c>
    </row>
    <row r="2688" customFormat="false" ht="15" hidden="false" customHeight="true" outlineLevel="0" collapsed="false">
      <c r="A2688" s="15" t="s">
        <v>4911</v>
      </c>
      <c r="B2688" s="15" t="s">
        <v>4912</v>
      </c>
      <c r="C2688" s="15" t="s">
        <v>134</v>
      </c>
      <c r="D2688" s="15" t="s">
        <v>135</v>
      </c>
      <c r="E2688" s="15" t="s">
        <v>136</v>
      </c>
      <c r="F2688" s="15" t="s">
        <v>137</v>
      </c>
      <c r="G2688" s="15" t="s">
        <v>1140</v>
      </c>
      <c r="H2688" s="15" t="s">
        <v>136</v>
      </c>
      <c r="I2688" s="15" t="s">
        <v>243</v>
      </c>
      <c r="J2688" s="15" t="s">
        <v>169</v>
      </c>
      <c r="K2688" s="15" t="s">
        <v>4917</v>
      </c>
      <c r="M2688" s="15" t="n">
        <v>1</v>
      </c>
      <c r="P2688" s="15" t="n">
        <v>1</v>
      </c>
      <c r="Y2688" s="15" t="s">
        <v>156</v>
      </c>
      <c r="AB2688" s="15" t="s">
        <v>163</v>
      </c>
      <c r="AC2688" s="15" t="n">
        <v>2</v>
      </c>
      <c r="AD2688" s="15" t="n">
        <v>0.0169501</v>
      </c>
      <c r="AE2688" s="15" t="n">
        <v>2</v>
      </c>
      <c r="AF2688" s="15" t="s">
        <v>95</v>
      </c>
    </row>
    <row r="2689" customFormat="false" ht="15" hidden="false" customHeight="true" outlineLevel="0" collapsed="false">
      <c r="A2689" s="15" t="s">
        <v>4918</v>
      </c>
      <c r="B2689" s="15" t="s">
        <v>4919</v>
      </c>
      <c r="C2689" s="15" t="s">
        <v>148</v>
      </c>
      <c r="E2689" s="15" t="s">
        <v>136</v>
      </c>
      <c r="F2689" s="15" t="s">
        <v>137</v>
      </c>
      <c r="G2689" s="15" t="s">
        <v>136</v>
      </c>
      <c r="H2689" s="15" t="s">
        <v>136</v>
      </c>
      <c r="I2689" s="15" t="s">
        <v>139</v>
      </c>
      <c r="J2689" s="15" t="s">
        <v>150</v>
      </c>
      <c r="K2689" s="15" t="s">
        <v>4920</v>
      </c>
      <c r="L2689" s="15" t="n">
        <v>2</v>
      </c>
      <c r="P2689" s="15" t="n">
        <v>2</v>
      </c>
      <c r="Y2689" s="15" t="s">
        <v>142</v>
      </c>
      <c r="AB2689" s="15" t="s">
        <v>143</v>
      </c>
    </row>
    <row r="2690" customFormat="false" ht="15" hidden="false" customHeight="true" outlineLevel="0" collapsed="false">
      <c r="A2690" s="15" t="s">
        <v>4921</v>
      </c>
      <c r="B2690" s="15" t="s">
        <v>4922</v>
      </c>
      <c r="C2690" s="15" t="s">
        <v>217</v>
      </c>
      <c r="D2690" s="15" t="s">
        <v>218</v>
      </c>
      <c r="E2690" s="15" t="s">
        <v>136</v>
      </c>
      <c r="F2690" s="15" t="s">
        <v>137</v>
      </c>
      <c r="G2690" s="15" t="s">
        <v>1255</v>
      </c>
      <c r="H2690" s="15" t="s">
        <v>136</v>
      </c>
      <c r="I2690" s="15" t="s">
        <v>139</v>
      </c>
      <c r="J2690" s="15" t="s">
        <v>144</v>
      </c>
      <c r="K2690" s="15" t="s">
        <v>4923</v>
      </c>
      <c r="M2690" s="15" t="n">
        <v>3</v>
      </c>
      <c r="P2690" s="15" t="n">
        <v>3</v>
      </c>
      <c r="Y2690" s="15" t="s">
        <v>156</v>
      </c>
      <c r="AB2690" s="15" t="s">
        <v>143</v>
      </c>
    </row>
    <row r="2691" customFormat="false" ht="15" hidden="false" customHeight="true" outlineLevel="0" collapsed="false">
      <c r="A2691" s="15" t="s">
        <v>4921</v>
      </c>
      <c r="B2691" s="15" t="s">
        <v>4922</v>
      </c>
      <c r="C2691" s="15" t="s">
        <v>217</v>
      </c>
      <c r="D2691" s="15" t="s">
        <v>218</v>
      </c>
      <c r="E2691" s="15" t="s">
        <v>136</v>
      </c>
      <c r="F2691" s="15" t="s">
        <v>137</v>
      </c>
      <c r="G2691" s="15" t="s">
        <v>1255</v>
      </c>
      <c r="H2691" s="15" t="s">
        <v>136</v>
      </c>
      <c r="I2691" s="15" t="s">
        <v>139</v>
      </c>
      <c r="J2691" s="15" t="s">
        <v>150</v>
      </c>
      <c r="K2691" s="15" t="s">
        <v>4924</v>
      </c>
      <c r="M2691" s="15" t="n">
        <v>36</v>
      </c>
      <c r="N2691" s="15" t="n">
        <v>7</v>
      </c>
      <c r="O2691" s="15" t="n">
        <v>5</v>
      </c>
      <c r="P2691" s="15" t="n">
        <v>48</v>
      </c>
      <c r="Y2691" s="15" t="s">
        <v>156</v>
      </c>
      <c r="AB2691" s="15" t="s">
        <v>143</v>
      </c>
    </row>
    <row r="2692" customFormat="false" ht="15" hidden="false" customHeight="true" outlineLevel="0" collapsed="false">
      <c r="A2692" s="15" t="s">
        <v>4921</v>
      </c>
      <c r="B2692" s="15" t="s">
        <v>4922</v>
      </c>
      <c r="C2692" s="15" t="s">
        <v>217</v>
      </c>
      <c r="D2692" s="15" t="s">
        <v>218</v>
      </c>
      <c r="E2692" s="15" t="s">
        <v>136</v>
      </c>
      <c r="F2692" s="15" t="s">
        <v>137</v>
      </c>
      <c r="G2692" s="15" t="s">
        <v>1255</v>
      </c>
      <c r="H2692" s="15" t="s">
        <v>136</v>
      </c>
      <c r="I2692" s="15" t="s">
        <v>139</v>
      </c>
      <c r="J2692" s="15" t="s">
        <v>158</v>
      </c>
      <c r="K2692" s="15" t="s">
        <v>4925</v>
      </c>
      <c r="M2692" s="15" t="n">
        <v>5</v>
      </c>
      <c r="N2692" s="15" t="n">
        <v>2</v>
      </c>
      <c r="P2692" s="15" t="n">
        <v>7</v>
      </c>
      <c r="Y2692" s="15" t="s">
        <v>156</v>
      </c>
      <c r="AB2692" s="15" t="s">
        <v>143</v>
      </c>
    </row>
    <row r="2693" customFormat="false" ht="15" hidden="false" customHeight="true" outlineLevel="0" collapsed="false">
      <c r="A2693" s="15" t="s">
        <v>4926</v>
      </c>
      <c r="B2693" s="15" t="s">
        <v>4927</v>
      </c>
      <c r="C2693" s="15" t="s">
        <v>217</v>
      </c>
      <c r="D2693" s="15" t="s">
        <v>235</v>
      </c>
      <c r="E2693" s="15" t="s">
        <v>136</v>
      </c>
      <c r="F2693" s="15" t="s">
        <v>137</v>
      </c>
      <c r="G2693" s="15" t="s">
        <v>227</v>
      </c>
      <c r="H2693" s="15" t="s">
        <v>136</v>
      </c>
      <c r="I2693" s="15" t="s">
        <v>139</v>
      </c>
      <c r="J2693" s="15" t="s">
        <v>140</v>
      </c>
      <c r="K2693" s="15" t="s">
        <v>4928</v>
      </c>
      <c r="L2693" s="15" t="n">
        <v>2</v>
      </c>
      <c r="P2693" s="15" t="n">
        <v>2</v>
      </c>
      <c r="Y2693" s="15" t="s">
        <v>142</v>
      </c>
      <c r="AB2693" s="15" t="s">
        <v>143</v>
      </c>
    </row>
    <row r="2694" customFormat="false" ht="15" hidden="false" customHeight="true" outlineLevel="0" collapsed="false">
      <c r="A2694" s="15" t="s">
        <v>4926</v>
      </c>
      <c r="B2694" s="15" t="s">
        <v>4927</v>
      </c>
      <c r="C2694" s="15" t="s">
        <v>217</v>
      </c>
      <c r="D2694" s="15" t="s">
        <v>235</v>
      </c>
      <c r="E2694" s="15" t="s">
        <v>136</v>
      </c>
      <c r="F2694" s="15" t="s">
        <v>137</v>
      </c>
      <c r="G2694" s="15" t="s">
        <v>227</v>
      </c>
      <c r="H2694" s="15" t="s">
        <v>136</v>
      </c>
      <c r="I2694" s="15" t="s">
        <v>139</v>
      </c>
      <c r="J2694" s="15" t="s">
        <v>150</v>
      </c>
      <c r="K2694" s="15" t="s">
        <v>4929</v>
      </c>
      <c r="L2694" s="15" t="n">
        <v>1</v>
      </c>
      <c r="M2694" s="15" t="n">
        <v>86</v>
      </c>
      <c r="N2694" s="15" t="n">
        <v>5</v>
      </c>
      <c r="P2694" s="15" t="n">
        <v>92</v>
      </c>
      <c r="Y2694" s="15" t="s">
        <v>142</v>
      </c>
      <c r="AB2694" s="15" t="s">
        <v>143</v>
      </c>
    </row>
    <row r="2695" customFormat="false" ht="15" hidden="false" customHeight="true" outlineLevel="0" collapsed="false">
      <c r="A2695" s="15" t="s">
        <v>4930</v>
      </c>
      <c r="B2695" s="15" t="s">
        <v>4931</v>
      </c>
      <c r="C2695" s="15" t="s">
        <v>217</v>
      </c>
      <c r="D2695" s="15" t="s">
        <v>218</v>
      </c>
      <c r="E2695" s="15" t="s">
        <v>136</v>
      </c>
      <c r="F2695" s="15" t="s">
        <v>137</v>
      </c>
      <c r="G2695" s="15" t="s">
        <v>219</v>
      </c>
      <c r="H2695" s="15" t="s">
        <v>136</v>
      </c>
      <c r="I2695" s="15" t="s">
        <v>243</v>
      </c>
      <c r="J2695" s="15" t="s">
        <v>140</v>
      </c>
      <c r="K2695" s="15" t="s">
        <v>4932</v>
      </c>
      <c r="L2695" s="15" t="n">
        <v>15</v>
      </c>
      <c r="M2695" s="15" t="n">
        <v>68</v>
      </c>
      <c r="N2695" s="15" t="n">
        <v>1</v>
      </c>
      <c r="P2695" s="15" t="n">
        <v>84</v>
      </c>
      <c r="Y2695" s="15" t="s">
        <v>142</v>
      </c>
      <c r="AB2695" s="15" t="s">
        <v>143</v>
      </c>
    </row>
    <row r="2696" customFormat="false" ht="15" hidden="false" customHeight="true" outlineLevel="0" collapsed="false">
      <c r="A2696" s="15" t="s">
        <v>4930</v>
      </c>
      <c r="B2696" s="15" t="s">
        <v>4931</v>
      </c>
      <c r="C2696" s="15" t="s">
        <v>217</v>
      </c>
      <c r="D2696" s="15" t="s">
        <v>218</v>
      </c>
      <c r="E2696" s="15" t="s">
        <v>136</v>
      </c>
      <c r="F2696" s="15" t="s">
        <v>137</v>
      </c>
      <c r="G2696" s="15" t="s">
        <v>219</v>
      </c>
      <c r="H2696" s="15" t="s">
        <v>136</v>
      </c>
      <c r="I2696" s="15" t="s">
        <v>243</v>
      </c>
      <c r="J2696" s="15" t="s">
        <v>144</v>
      </c>
      <c r="K2696" s="15" t="s">
        <v>4933</v>
      </c>
      <c r="L2696" s="15" t="n">
        <v>3</v>
      </c>
      <c r="P2696" s="15" t="n">
        <v>3</v>
      </c>
      <c r="Y2696" s="15" t="s">
        <v>142</v>
      </c>
      <c r="AB2696" s="15" t="s">
        <v>143</v>
      </c>
    </row>
    <row r="2697" customFormat="false" ht="15" hidden="false" customHeight="true" outlineLevel="0" collapsed="false">
      <c r="A2697" s="15" t="s">
        <v>4930</v>
      </c>
      <c r="B2697" s="15" t="s">
        <v>4931</v>
      </c>
      <c r="C2697" s="15" t="s">
        <v>217</v>
      </c>
      <c r="D2697" s="15" t="s">
        <v>218</v>
      </c>
      <c r="E2697" s="15" t="s">
        <v>136</v>
      </c>
      <c r="F2697" s="15" t="s">
        <v>137</v>
      </c>
      <c r="G2697" s="15" t="s">
        <v>219</v>
      </c>
      <c r="H2697" s="15" t="s">
        <v>136</v>
      </c>
      <c r="I2697" s="15" t="s">
        <v>243</v>
      </c>
      <c r="J2697" s="15" t="s">
        <v>150</v>
      </c>
      <c r="K2697" s="15" t="s">
        <v>4934</v>
      </c>
      <c r="L2697" s="15" t="n">
        <v>106</v>
      </c>
      <c r="M2697" s="15" t="n">
        <v>211</v>
      </c>
      <c r="N2697" s="15" t="n">
        <v>239</v>
      </c>
      <c r="O2697" s="15" t="n">
        <v>20</v>
      </c>
      <c r="P2697" s="15" t="n">
        <v>576</v>
      </c>
      <c r="Y2697" s="15" t="s">
        <v>142</v>
      </c>
      <c r="AB2697" s="15" t="s">
        <v>143</v>
      </c>
    </row>
    <row r="2698" customFormat="false" ht="15" hidden="false" customHeight="true" outlineLevel="0" collapsed="false">
      <c r="A2698" s="15" t="s">
        <v>4930</v>
      </c>
      <c r="B2698" s="15" t="s">
        <v>4931</v>
      </c>
      <c r="C2698" s="15" t="s">
        <v>217</v>
      </c>
      <c r="D2698" s="15" t="s">
        <v>218</v>
      </c>
      <c r="E2698" s="15" t="s">
        <v>136</v>
      </c>
      <c r="F2698" s="15" t="s">
        <v>137</v>
      </c>
      <c r="G2698" s="15" t="s">
        <v>219</v>
      </c>
      <c r="H2698" s="15" t="s">
        <v>136</v>
      </c>
      <c r="I2698" s="15" t="s">
        <v>243</v>
      </c>
      <c r="J2698" s="15" t="s">
        <v>158</v>
      </c>
      <c r="K2698" s="15" t="s">
        <v>4935</v>
      </c>
      <c r="L2698" s="15" t="n">
        <v>19</v>
      </c>
      <c r="M2698" s="15" t="n">
        <v>7</v>
      </c>
      <c r="N2698" s="15" t="n">
        <v>4</v>
      </c>
      <c r="O2698" s="15" t="n">
        <v>2</v>
      </c>
      <c r="P2698" s="15" t="n">
        <v>32</v>
      </c>
      <c r="Y2698" s="15" t="s">
        <v>142</v>
      </c>
      <c r="AB2698" s="15" t="s">
        <v>143</v>
      </c>
    </row>
    <row r="2699" customFormat="false" ht="15" hidden="false" customHeight="true" outlineLevel="0" collapsed="false">
      <c r="A2699" s="15" t="s">
        <v>4936</v>
      </c>
      <c r="B2699" s="15" t="s">
        <v>4937</v>
      </c>
      <c r="C2699" s="15" t="s">
        <v>217</v>
      </c>
      <c r="D2699" s="15" t="s">
        <v>235</v>
      </c>
      <c r="E2699" s="15" t="s">
        <v>136</v>
      </c>
      <c r="F2699" s="15" t="s">
        <v>137</v>
      </c>
      <c r="G2699" s="15" t="s">
        <v>451</v>
      </c>
      <c r="H2699" s="15" t="s">
        <v>136</v>
      </c>
      <c r="I2699" s="15" t="s">
        <v>243</v>
      </c>
      <c r="J2699" s="15" t="s">
        <v>150</v>
      </c>
      <c r="K2699" s="15" t="s">
        <v>4938</v>
      </c>
      <c r="L2699" s="15" t="n">
        <v>46</v>
      </c>
      <c r="M2699" s="15" t="n">
        <v>53</v>
      </c>
      <c r="N2699" s="15" t="n">
        <v>21</v>
      </c>
      <c r="O2699" s="15" t="n">
        <v>35</v>
      </c>
      <c r="P2699" s="15" t="n">
        <v>155</v>
      </c>
      <c r="Y2699" s="15" t="s">
        <v>142</v>
      </c>
      <c r="AB2699" s="15" t="s">
        <v>143</v>
      </c>
    </row>
    <row r="2700" customFormat="false" ht="15" hidden="false" customHeight="true" outlineLevel="0" collapsed="false">
      <c r="A2700" s="15" t="s">
        <v>4936</v>
      </c>
      <c r="B2700" s="15" t="s">
        <v>4937</v>
      </c>
      <c r="C2700" s="15" t="s">
        <v>217</v>
      </c>
      <c r="D2700" s="15" t="s">
        <v>235</v>
      </c>
      <c r="E2700" s="15" t="s">
        <v>136</v>
      </c>
      <c r="F2700" s="15" t="s">
        <v>137</v>
      </c>
      <c r="G2700" s="15" t="s">
        <v>451</v>
      </c>
      <c r="H2700" s="15" t="s">
        <v>136</v>
      </c>
      <c r="I2700" s="15" t="s">
        <v>243</v>
      </c>
      <c r="J2700" s="15" t="s">
        <v>158</v>
      </c>
      <c r="K2700" s="15" t="s">
        <v>4939</v>
      </c>
      <c r="L2700" s="15" t="n">
        <v>6</v>
      </c>
      <c r="M2700" s="15" t="n">
        <v>8</v>
      </c>
      <c r="P2700" s="15" t="n">
        <v>14</v>
      </c>
      <c r="Y2700" s="15" t="s">
        <v>142</v>
      </c>
      <c r="AB2700" s="15" t="s">
        <v>143</v>
      </c>
    </row>
    <row r="2701" customFormat="false" ht="15" hidden="false" customHeight="true" outlineLevel="0" collapsed="false">
      <c r="A2701" s="15" t="s">
        <v>4940</v>
      </c>
      <c r="B2701" s="15" t="s">
        <v>4941</v>
      </c>
      <c r="C2701" s="15" t="s">
        <v>148</v>
      </c>
      <c r="E2701" s="15" t="s">
        <v>136</v>
      </c>
      <c r="F2701" s="15" t="s">
        <v>137</v>
      </c>
      <c r="G2701" s="15" t="s">
        <v>149</v>
      </c>
      <c r="H2701" s="15" t="s">
        <v>136</v>
      </c>
      <c r="I2701" s="15" t="s">
        <v>139</v>
      </c>
      <c r="J2701" s="15" t="s">
        <v>150</v>
      </c>
      <c r="K2701" s="15" t="s">
        <v>4942</v>
      </c>
      <c r="M2701" s="15" t="n">
        <v>0</v>
      </c>
      <c r="P2701" s="15" t="n">
        <v>0</v>
      </c>
      <c r="Y2701" s="15" t="s">
        <v>142</v>
      </c>
      <c r="AB2701" s="15" t="s">
        <v>143</v>
      </c>
    </row>
    <row r="2702" customFormat="false" ht="15" hidden="false" customHeight="true" outlineLevel="0" collapsed="false">
      <c r="A2702" s="15" t="s">
        <v>4943</v>
      </c>
      <c r="B2702" s="15" t="s">
        <v>4944</v>
      </c>
      <c r="C2702" s="15" t="s">
        <v>217</v>
      </c>
      <c r="D2702" s="15" t="s">
        <v>235</v>
      </c>
      <c r="E2702" s="15" t="s">
        <v>136</v>
      </c>
      <c r="F2702" s="15" t="s">
        <v>137</v>
      </c>
      <c r="G2702" s="15" t="s">
        <v>231</v>
      </c>
      <c r="H2702" s="15" t="s">
        <v>136</v>
      </c>
      <c r="I2702" s="15" t="s">
        <v>139</v>
      </c>
      <c r="J2702" s="15" t="s">
        <v>150</v>
      </c>
      <c r="K2702" s="15" t="s">
        <v>4945</v>
      </c>
      <c r="L2702" s="15" t="n">
        <v>1</v>
      </c>
      <c r="M2702" s="15" t="n">
        <v>1</v>
      </c>
      <c r="P2702" s="15" t="n">
        <v>2</v>
      </c>
      <c r="Y2702" s="15" t="s">
        <v>156</v>
      </c>
      <c r="AB2702" s="15" t="s">
        <v>143</v>
      </c>
    </row>
    <row r="2703" customFormat="false" ht="15" hidden="false" customHeight="true" outlineLevel="0" collapsed="false">
      <c r="A2703" s="15" t="s">
        <v>4946</v>
      </c>
      <c r="B2703" s="15" t="s">
        <v>4947</v>
      </c>
      <c r="C2703" s="15" t="s">
        <v>134</v>
      </c>
      <c r="D2703" s="15" t="s">
        <v>541</v>
      </c>
      <c r="E2703" s="15" t="s">
        <v>136</v>
      </c>
      <c r="F2703" s="15" t="s">
        <v>137</v>
      </c>
      <c r="G2703" s="15" t="s">
        <v>1255</v>
      </c>
      <c r="H2703" s="15" t="s">
        <v>136</v>
      </c>
      <c r="I2703" s="15" t="s">
        <v>243</v>
      </c>
      <c r="J2703" s="15" t="s">
        <v>140</v>
      </c>
      <c r="K2703" s="15" t="s">
        <v>4948</v>
      </c>
      <c r="L2703" s="15" t="n">
        <v>3</v>
      </c>
      <c r="M2703" s="15" t="n">
        <v>8</v>
      </c>
      <c r="N2703" s="15" t="n">
        <v>1</v>
      </c>
      <c r="P2703" s="15" t="n">
        <v>12</v>
      </c>
      <c r="Y2703" s="15" t="s">
        <v>156</v>
      </c>
      <c r="AB2703" s="15" t="s">
        <v>143</v>
      </c>
    </row>
    <row r="2704" customFormat="false" ht="15" hidden="false" customHeight="true" outlineLevel="0" collapsed="false">
      <c r="A2704" s="15" t="s">
        <v>4946</v>
      </c>
      <c r="B2704" s="15" t="s">
        <v>4947</v>
      </c>
      <c r="C2704" s="15" t="s">
        <v>134</v>
      </c>
      <c r="D2704" s="15" t="s">
        <v>541</v>
      </c>
      <c r="E2704" s="15" t="s">
        <v>136</v>
      </c>
      <c r="F2704" s="15" t="s">
        <v>137</v>
      </c>
      <c r="G2704" s="15" t="s">
        <v>1255</v>
      </c>
      <c r="H2704" s="15" t="s">
        <v>136</v>
      </c>
      <c r="I2704" s="15" t="s">
        <v>243</v>
      </c>
      <c r="J2704" s="15" t="s">
        <v>150</v>
      </c>
      <c r="K2704" s="15" t="s">
        <v>4949</v>
      </c>
      <c r="L2704" s="15" t="n">
        <v>25</v>
      </c>
      <c r="M2704" s="15" t="n">
        <v>31</v>
      </c>
      <c r="N2704" s="15" t="n">
        <v>92</v>
      </c>
      <c r="O2704" s="15" t="n">
        <v>30</v>
      </c>
      <c r="P2704" s="15" t="n">
        <v>178</v>
      </c>
      <c r="Y2704" s="15" t="s">
        <v>156</v>
      </c>
      <c r="AB2704" s="15" t="s">
        <v>143</v>
      </c>
    </row>
    <row r="2705" customFormat="false" ht="15" hidden="false" customHeight="true" outlineLevel="0" collapsed="false">
      <c r="A2705" s="15" t="s">
        <v>4946</v>
      </c>
      <c r="B2705" s="15" t="s">
        <v>4947</v>
      </c>
      <c r="C2705" s="15" t="s">
        <v>134</v>
      </c>
      <c r="D2705" s="15" t="s">
        <v>541</v>
      </c>
      <c r="E2705" s="15" t="s">
        <v>136</v>
      </c>
      <c r="F2705" s="15" t="s">
        <v>137</v>
      </c>
      <c r="G2705" s="15" t="s">
        <v>1255</v>
      </c>
      <c r="H2705" s="15" t="s">
        <v>136</v>
      </c>
      <c r="I2705" s="15" t="s">
        <v>243</v>
      </c>
      <c r="J2705" s="15" t="s">
        <v>158</v>
      </c>
      <c r="K2705" s="15" t="s">
        <v>4950</v>
      </c>
      <c r="N2705" s="15" t="n">
        <v>41</v>
      </c>
      <c r="O2705" s="15" t="n">
        <v>4</v>
      </c>
      <c r="P2705" s="15" t="n">
        <v>45</v>
      </c>
      <c r="Y2705" s="15" t="s">
        <v>156</v>
      </c>
      <c r="AB2705" s="15" t="s">
        <v>143</v>
      </c>
    </row>
    <row r="2706" customFormat="false" ht="15" hidden="false" customHeight="true" outlineLevel="0" collapsed="false">
      <c r="A2706" s="15" t="s">
        <v>4946</v>
      </c>
      <c r="B2706" s="15" t="s">
        <v>4947</v>
      </c>
      <c r="C2706" s="15" t="s">
        <v>134</v>
      </c>
      <c r="D2706" s="15" t="s">
        <v>541</v>
      </c>
      <c r="E2706" s="15" t="s">
        <v>136</v>
      </c>
      <c r="F2706" s="15" t="s">
        <v>137</v>
      </c>
      <c r="G2706" s="15" t="s">
        <v>1255</v>
      </c>
      <c r="H2706" s="15" t="s">
        <v>136</v>
      </c>
      <c r="I2706" s="15" t="s">
        <v>243</v>
      </c>
      <c r="J2706" s="15" t="s">
        <v>169</v>
      </c>
      <c r="K2706" s="15" t="s">
        <v>4951</v>
      </c>
      <c r="L2706" s="15" t="n">
        <v>3</v>
      </c>
      <c r="P2706" s="15" t="n">
        <v>3</v>
      </c>
      <c r="Y2706" s="15" t="s">
        <v>156</v>
      </c>
      <c r="AB2706" s="15" t="s">
        <v>143</v>
      </c>
    </row>
    <row r="2707" customFormat="false" ht="15" hidden="false" customHeight="true" outlineLevel="0" collapsed="false">
      <c r="A2707" s="15" t="s">
        <v>4952</v>
      </c>
      <c r="B2707" s="15" t="s">
        <v>4953</v>
      </c>
      <c r="C2707" s="15" t="s">
        <v>148</v>
      </c>
      <c r="E2707" s="15" t="s">
        <v>136</v>
      </c>
      <c r="F2707" s="15" t="s">
        <v>137</v>
      </c>
      <c r="G2707" s="15" t="s">
        <v>231</v>
      </c>
      <c r="H2707" s="15" t="s">
        <v>136</v>
      </c>
      <c r="I2707" s="15" t="s">
        <v>139</v>
      </c>
      <c r="J2707" s="15" t="s">
        <v>140</v>
      </c>
      <c r="K2707" s="15" t="s">
        <v>4954</v>
      </c>
      <c r="L2707" s="15" t="n">
        <v>250</v>
      </c>
      <c r="M2707" s="15" t="n">
        <v>1</v>
      </c>
      <c r="P2707" s="15" t="n">
        <v>251</v>
      </c>
      <c r="Y2707" s="15" t="s">
        <v>156</v>
      </c>
      <c r="AB2707" s="15" t="s">
        <v>143</v>
      </c>
    </row>
    <row r="2708" customFormat="false" ht="15" hidden="false" customHeight="true" outlineLevel="0" collapsed="false">
      <c r="A2708" s="15" t="s">
        <v>4955</v>
      </c>
      <c r="B2708" s="15" t="s">
        <v>4956</v>
      </c>
      <c r="C2708" s="15" t="s">
        <v>134</v>
      </c>
      <c r="D2708" s="15" t="s">
        <v>460</v>
      </c>
      <c r="E2708" s="15" t="s">
        <v>136</v>
      </c>
      <c r="F2708" s="15" t="s">
        <v>137</v>
      </c>
      <c r="G2708" s="15" t="s">
        <v>928</v>
      </c>
      <c r="H2708" s="15" t="s">
        <v>136</v>
      </c>
      <c r="I2708" s="15" t="s">
        <v>243</v>
      </c>
      <c r="J2708" s="15" t="s">
        <v>140</v>
      </c>
      <c r="K2708" s="15" t="s">
        <v>4957</v>
      </c>
      <c r="L2708" s="15" t="n">
        <v>1610</v>
      </c>
      <c r="M2708" s="15" t="n">
        <v>520</v>
      </c>
      <c r="N2708" s="15" t="n">
        <v>2314</v>
      </c>
      <c r="O2708" s="15" t="n">
        <v>50</v>
      </c>
      <c r="P2708" s="15" t="n">
        <v>4494</v>
      </c>
      <c r="Y2708" s="15" t="s">
        <v>142</v>
      </c>
      <c r="AB2708" s="15" t="s">
        <v>143</v>
      </c>
    </row>
    <row r="2709" customFormat="false" ht="15" hidden="false" customHeight="true" outlineLevel="0" collapsed="false">
      <c r="A2709" s="15" t="s">
        <v>4955</v>
      </c>
      <c r="B2709" s="15" t="s">
        <v>4956</v>
      </c>
      <c r="C2709" s="15" t="s">
        <v>134</v>
      </c>
      <c r="D2709" s="15" t="s">
        <v>460</v>
      </c>
      <c r="E2709" s="15" t="s">
        <v>136</v>
      </c>
      <c r="F2709" s="15" t="s">
        <v>137</v>
      </c>
      <c r="G2709" s="15" t="s">
        <v>928</v>
      </c>
      <c r="H2709" s="15" t="s">
        <v>136</v>
      </c>
      <c r="I2709" s="15" t="s">
        <v>243</v>
      </c>
      <c r="J2709" s="15" t="s">
        <v>144</v>
      </c>
      <c r="K2709" s="15" t="s">
        <v>4958</v>
      </c>
      <c r="L2709" s="15" t="n">
        <v>553</v>
      </c>
      <c r="M2709" s="15" t="n">
        <v>582</v>
      </c>
      <c r="N2709" s="15" t="n">
        <v>796</v>
      </c>
      <c r="O2709" s="15" t="n">
        <v>200</v>
      </c>
      <c r="P2709" s="15" t="n">
        <v>2131</v>
      </c>
      <c r="Y2709" s="15" t="s">
        <v>142</v>
      </c>
      <c r="AB2709" s="15" t="s">
        <v>143</v>
      </c>
    </row>
    <row r="2710" customFormat="false" ht="15" hidden="false" customHeight="true" outlineLevel="0" collapsed="false">
      <c r="A2710" s="15" t="s">
        <v>4955</v>
      </c>
      <c r="B2710" s="15" t="s">
        <v>4956</v>
      </c>
      <c r="C2710" s="15" t="s">
        <v>134</v>
      </c>
      <c r="D2710" s="15" t="s">
        <v>460</v>
      </c>
      <c r="E2710" s="15" t="s">
        <v>136</v>
      </c>
      <c r="F2710" s="15" t="s">
        <v>137</v>
      </c>
      <c r="G2710" s="15" t="s">
        <v>928</v>
      </c>
      <c r="H2710" s="15" t="s">
        <v>136</v>
      </c>
      <c r="I2710" s="15" t="s">
        <v>243</v>
      </c>
      <c r="J2710" s="15" t="s">
        <v>150</v>
      </c>
      <c r="K2710" s="15" t="s">
        <v>4959</v>
      </c>
      <c r="L2710" s="15" t="n">
        <v>1</v>
      </c>
      <c r="N2710" s="15" t="n">
        <v>4</v>
      </c>
      <c r="P2710" s="15" t="n">
        <v>5</v>
      </c>
      <c r="Y2710" s="15" t="s">
        <v>142</v>
      </c>
      <c r="AB2710" s="15" t="s">
        <v>143</v>
      </c>
    </row>
    <row r="2711" customFormat="false" ht="15" hidden="false" customHeight="true" outlineLevel="0" collapsed="false">
      <c r="A2711" s="15" t="s">
        <v>4960</v>
      </c>
      <c r="B2711" s="15" t="s">
        <v>4961</v>
      </c>
      <c r="C2711" s="15" t="s">
        <v>217</v>
      </c>
      <c r="D2711" s="15" t="s">
        <v>235</v>
      </c>
      <c r="E2711" s="15" t="s">
        <v>136</v>
      </c>
      <c r="F2711" s="15" t="s">
        <v>137</v>
      </c>
      <c r="G2711" s="15" t="s">
        <v>219</v>
      </c>
      <c r="H2711" s="15" t="s">
        <v>136</v>
      </c>
      <c r="I2711" s="15" t="s">
        <v>139</v>
      </c>
      <c r="J2711" s="15" t="s">
        <v>140</v>
      </c>
      <c r="K2711" s="15" t="s">
        <v>4962</v>
      </c>
      <c r="L2711" s="15" t="n">
        <v>6</v>
      </c>
      <c r="P2711" s="15" t="n">
        <v>6</v>
      </c>
      <c r="Y2711" s="15" t="s">
        <v>142</v>
      </c>
      <c r="AB2711" s="15" t="s">
        <v>143</v>
      </c>
    </row>
    <row r="2712" customFormat="false" ht="15" hidden="false" customHeight="true" outlineLevel="0" collapsed="false">
      <c r="A2712" s="15" t="s">
        <v>4963</v>
      </c>
      <c r="B2712" s="15" t="s">
        <v>4964</v>
      </c>
      <c r="C2712" s="15" t="s">
        <v>217</v>
      </c>
      <c r="D2712" s="15" t="s">
        <v>235</v>
      </c>
      <c r="E2712" s="15" t="s">
        <v>136</v>
      </c>
      <c r="F2712" s="15" t="s">
        <v>137</v>
      </c>
      <c r="G2712" s="15" t="s">
        <v>219</v>
      </c>
      <c r="H2712" s="15" t="s">
        <v>136</v>
      </c>
      <c r="I2712" s="15" t="s">
        <v>243</v>
      </c>
      <c r="J2712" s="15" t="s">
        <v>140</v>
      </c>
      <c r="K2712" s="15" t="s">
        <v>4965</v>
      </c>
      <c r="L2712" s="15" t="n">
        <v>6</v>
      </c>
      <c r="N2712" s="15" t="n">
        <v>33</v>
      </c>
      <c r="O2712" s="15" t="n">
        <v>27</v>
      </c>
      <c r="P2712" s="15" t="n">
        <v>66</v>
      </c>
      <c r="Y2712" s="15" t="s">
        <v>142</v>
      </c>
      <c r="AB2712" s="15" t="s">
        <v>143</v>
      </c>
    </row>
    <row r="2713" customFormat="false" ht="15" hidden="false" customHeight="true" outlineLevel="0" collapsed="false">
      <c r="A2713" s="15" t="s">
        <v>4963</v>
      </c>
      <c r="B2713" s="15" t="s">
        <v>4964</v>
      </c>
      <c r="C2713" s="15" t="s">
        <v>217</v>
      </c>
      <c r="D2713" s="15" t="s">
        <v>235</v>
      </c>
      <c r="E2713" s="15" t="s">
        <v>136</v>
      </c>
      <c r="F2713" s="15" t="s">
        <v>137</v>
      </c>
      <c r="G2713" s="15" t="s">
        <v>219</v>
      </c>
      <c r="H2713" s="15" t="s">
        <v>136</v>
      </c>
      <c r="I2713" s="15" t="s">
        <v>243</v>
      </c>
      <c r="J2713" s="15" t="s">
        <v>144</v>
      </c>
      <c r="K2713" s="15" t="s">
        <v>4966</v>
      </c>
      <c r="L2713" s="15" t="n">
        <v>3</v>
      </c>
      <c r="M2713" s="15" t="n">
        <v>5</v>
      </c>
      <c r="N2713" s="15" t="n">
        <v>3</v>
      </c>
      <c r="P2713" s="15" t="n">
        <v>11</v>
      </c>
      <c r="Y2713" s="15" t="s">
        <v>142</v>
      </c>
      <c r="AB2713" s="15" t="s">
        <v>143</v>
      </c>
    </row>
    <row r="2714" customFormat="false" ht="15" hidden="false" customHeight="true" outlineLevel="0" collapsed="false">
      <c r="A2714" s="15" t="s">
        <v>4963</v>
      </c>
      <c r="B2714" s="15" t="s">
        <v>4964</v>
      </c>
      <c r="C2714" s="15" t="s">
        <v>217</v>
      </c>
      <c r="D2714" s="15" t="s">
        <v>235</v>
      </c>
      <c r="E2714" s="15" t="s">
        <v>136</v>
      </c>
      <c r="F2714" s="15" t="s">
        <v>137</v>
      </c>
      <c r="G2714" s="15" t="s">
        <v>219</v>
      </c>
      <c r="H2714" s="15" t="s">
        <v>136</v>
      </c>
      <c r="I2714" s="15" t="s">
        <v>243</v>
      </c>
      <c r="J2714" s="15" t="s">
        <v>150</v>
      </c>
      <c r="K2714" s="15" t="s">
        <v>4967</v>
      </c>
      <c r="L2714" s="15" t="n">
        <v>50</v>
      </c>
      <c r="M2714" s="15" t="n">
        <v>70</v>
      </c>
      <c r="N2714" s="15" t="n">
        <v>52</v>
      </c>
      <c r="O2714" s="15" t="n">
        <v>55</v>
      </c>
      <c r="P2714" s="15" t="n">
        <v>227</v>
      </c>
      <c r="Y2714" s="15" t="s">
        <v>142</v>
      </c>
      <c r="AB2714" s="15" t="s">
        <v>143</v>
      </c>
    </row>
    <row r="2715" customFormat="false" ht="15" hidden="false" customHeight="true" outlineLevel="0" collapsed="false">
      <c r="A2715" s="15" t="s">
        <v>4963</v>
      </c>
      <c r="B2715" s="15" t="s">
        <v>4964</v>
      </c>
      <c r="C2715" s="15" t="s">
        <v>217</v>
      </c>
      <c r="D2715" s="15" t="s">
        <v>235</v>
      </c>
      <c r="E2715" s="15" t="s">
        <v>136</v>
      </c>
      <c r="F2715" s="15" t="s">
        <v>137</v>
      </c>
      <c r="G2715" s="15" t="s">
        <v>219</v>
      </c>
      <c r="H2715" s="15" t="s">
        <v>136</v>
      </c>
      <c r="I2715" s="15" t="s">
        <v>243</v>
      </c>
      <c r="J2715" s="15" t="s">
        <v>166</v>
      </c>
      <c r="K2715" s="15" t="s">
        <v>4968</v>
      </c>
      <c r="M2715" s="15" t="n">
        <v>5</v>
      </c>
      <c r="P2715" s="15" t="n">
        <v>5</v>
      </c>
      <c r="Y2715" s="15" t="s">
        <v>142</v>
      </c>
      <c r="AB2715" s="15" t="s">
        <v>143</v>
      </c>
    </row>
    <row r="2716" customFormat="false" ht="15" hidden="false" customHeight="true" outlineLevel="0" collapsed="false">
      <c r="A2716" s="15" t="s">
        <v>4963</v>
      </c>
      <c r="B2716" s="15" t="s">
        <v>4964</v>
      </c>
      <c r="C2716" s="15" t="s">
        <v>217</v>
      </c>
      <c r="D2716" s="15" t="s">
        <v>235</v>
      </c>
      <c r="E2716" s="15" t="s">
        <v>136</v>
      </c>
      <c r="F2716" s="15" t="s">
        <v>137</v>
      </c>
      <c r="G2716" s="15" t="s">
        <v>219</v>
      </c>
      <c r="H2716" s="15" t="s">
        <v>136</v>
      </c>
      <c r="I2716" s="15" t="s">
        <v>243</v>
      </c>
      <c r="J2716" s="15" t="s">
        <v>158</v>
      </c>
      <c r="K2716" s="15" t="s">
        <v>4969</v>
      </c>
      <c r="L2716" s="15" t="n">
        <v>28</v>
      </c>
      <c r="M2716" s="15" t="n">
        <v>31</v>
      </c>
      <c r="N2716" s="15" t="n">
        <v>15</v>
      </c>
      <c r="O2716" s="15" t="n">
        <v>5</v>
      </c>
      <c r="P2716" s="15" t="n">
        <v>79</v>
      </c>
      <c r="Y2716" s="15" t="s">
        <v>142</v>
      </c>
      <c r="AB2716" s="15" t="s">
        <v>143</v>
      </c>
    </row>
    <row r="2717" customFormat="false" ht="15" hidden="false" customHeight="true" outlineLevel="0" collapsed="false">
      <c r="A2717" s="15" t="s">
        <v>4970</v>
      </c>
      <c r="B2717" s="15" t="s">
        <v>4971</v>
      </c>
      <c r="C2717" s="15" t="s">
        <v>217</v>
      </c>
      <c r="D2717" s="15" t="s">
        <v>235</v>
      </c>
      <c r="E2717" s="15" t="s">
        <v>136</v>
      </c>
      <c r="F2717" s="15" t="s">
        <v>137</v>
      </c>
      <c r="G2717" s="15" t="s">
        <v>308</v>
      </c>
      <c r="H2717" s="15" t="s">
        <v>136</v>
      </c>
      <c r="I2717" s="15" t="s">
        <v>243</v>
      </c>
      <c r="J2717" s="15" t="s">
        <v>140</v>
      </c>
      <c r="K2717" s="15" t="s">
        <v>4972</v>
      </c>
      <c r="L2717" s="15" t="n">
        <v>2</v>
      </c>
      <c r="M2717" s="15" t="n">
        <v>5</v>
      </c>
      <c r="N2717" s="15" t="n">
        <v>36</v>
      </c>
      <c r="O2717" s="15" t="n">
        <v>2</v>
      </c>
      <c r="P2717" s="15" t="n">
        <v>45</v>
      </c>
      <c r="Y2717" s="15" t="s">
        <v>142</v>
      </c>
      <c r="AB2717" s="15" t="s">
        <v>143</v>
      </c>
    </row>
    <row r="2718" customFormat="false" ht="15" hidden="false" customHeight="true" outlineLevel="0" collapsed="false">
      <c r="A2718" s="15" t="s">
        <v>4970</v>
      </c>
      <c r="B2718" s="15" t="s">
        <v>4971</v>
      </c>
      <c r="C2718" s="15" t="s">
        <v>217</v>
      </c>
      <c r="D2718" s="15" t="s">
        <v>235</v>
      </c>
      <c r="E2718" s="15" t="s">
        <v>136</v>
      </c>
      <c r="F2718" s="15" t="s">
        <v>137</v>
      </c>
      <c r="G2718" s="15" t="s">
        <v>308</v>
      </c>
      <c r="H2718" s="15" t="s">
        <v>136</v>
      </c>
      <c r="I2718" s="15" t="s">
        <v>243</v>
      </c>
      <c r="J2718" s="15" t="s">
        <v>150</v>
      </c>
      <c r="K2718" s="15" t="s">
        <v>4973</v>
      </c>
      <c r="L2718" s="15" t="n">
        <v>118</v>
      </c>
      <c r="M2718" s="15" t="n">
        <v>347</v>
      </c>
      <c r="N2718" s="15" t="n">
        <v>173</v>
      </c>
      <c r="O2718" s="15" t="n">
        <v>70</v>
      </c>
      <c r="P2718" s="15" t="n">
        <v>708</v>
      </c>
      <c r="Y2718" s="15" t="s">
        <v>142</v>
      </c>
      <c r="AB2718" s="15" t="s">
        <v>143</v>
      </c>
    </row>
    <row r="2719" customFormat="false" ht="15" hidden="false" customHeight="true" outlineLevel="0" collapsed="false">
      <c r="A2719" s="15" t="s">
        <v>4970</v>
      </c>
      <c r="B2719" s="15" t="s">
        <v>4971</v>
      </c>
      <c r="C2719" s="15" t="s">
        <v>217</v>
      </c>
      <c r="D2719" s="15" t="s">
        <v>235</v>
      </c>
      <c r="E2719" s="15" t="s">
        <v>136</v>
      </c>
      <c r="F2719" s="15" t="s">
        <v>137</v>
      </c>
      <c r="G2719" s="15" t="s">
        <v>308</v>
      </c>
      <c r="H2719" s="15" t="s">
        <v>136</v>
      </c>
      <c r="I2719" s="15" t="s">
        <v>243</v>
      </c>
      <c r="J2719" s="15" t="s">
        <v>158</v>
      </c>
      <c r="K2719" s="15" t="s">
        <v>4974</v>
      </c>
      <c r="L2719" s="15" t="n">
        <v>2</v>
      </c>
      <c r="M2719" s="15" t="n">
        <v>13</v>
      </c>
      <c r="N2719" s="15" t="n">
        <v>28</v>
      </c>
      <c r="O2719" s="15" t="n">
        <v>6</v>
      </c>
      <c r="P2719" s="15" t="n">
        <v>49</v>
      </c>
      <c r="Y2719" s="15" t="s">
        <v>142</v>
      </c>
      <c r="AB2719" s="15" t="s">
        <v>143</v>
      </c>
    </row>
    <row r="2720" customFormat="false" ht="15" hidden="false" customHeight="true" outlineLevel="0" collapsed="false">
      <c r="A2720" s="15" t="s">
        <v>4970</v>
      </c>
      <c r="B2720" s="15" t="s">
        <v>4971</v>
      </c>
      <c r="C2720" s="15" t="s">
        <v>217</v>
      </c>
      <c r="D2720" s="15" t="s">
        <v>235</v>
      </c>
      <c r="E2720" s="15" t="s">
        <v>136</v>
      </c>
      <c r="F2720" s="15" t="s">
        <v>137</v>
      </c>
      <c r="G2720" s="15" t="s">
        <v>308</v>
      </c>
      <c r="H2720" s="15" t="s">
        <v>136</v>
      </c>
      <c r="I2720" s="15" t="s">
        <v>243</v>
      </c>
      <c r="J2720" s="15" t="s">
        <v>169</v>
      </c>
      <c r="K2720" s="15" t="s">
        <v>4975</v>
      </c>
      <c r="N2720" s="15" t="n">
        <v>2</v>
      </c>
      <c r="P2720" s="15" t="n">
        <v>2</v>
      </c>
      <c r="Y2720" s="15" t="s">
        <v>142</v>
      </c>
      <c r="AB2720" s="15" t="s">
        <v>143</v>
      </c>
    </row>
    <row r="2721" customFormat="false" ht="15" hidden="false" customHeight="true" outlineLevel="0" collapsed="false">
      <c r="A2721" s="15" t="s">
        <v>4976</v>
      </c>
      <c r="B2721" s="15" t="s">
        <v>4977</v>
      </c>
      <c r="C2721" s="15" t="s">
        <v>217</v>
      </c>
      <c r="D2721" s="15" t="s">
        <v>235</v>
      </c>
      <c r="E2721" s="15" t="s">
        <v>136</v>
      </c>
      <c r="F2721" s="15" t="s">
        <v>137</v>
      </c>
      <c r="G2721" s="15" t="s">
        <v>1696</v>
      </c>
      <c r="H2721" s="15" t="s">
        <v>136</v>
      </c>
      <c r="I2721" s="15" t="s">
        <v>139</v>
      </c>
      <c r="J2721" s="15" t="s">
        <v>140</v>
      </c>
      <c r="K2721" s="15" t="s">
        <v>4978</v>
      </c>
      <c r="N2721" s="15" t="n">
        <v>3</v>
      </c>
      <c r="P2721" s="15" t="n">
        <v>3</v>
      </c>
      <c r="Y2721" s="15" t="s">
        <v>142</v>
      </c>
      <c r="AB2721" s="15" t="s">
        <v>143</v>
      </c>
    </row>
    <row r="2722" customFormat="false" ht="15" hidden="false" customHeight="true" outlineLevel="0" collapsed="false">
      <c r="A2722" s="15" t="s">
        <v>4979</v>
      </c>
      <c r="B2722" s="15" t="s">
        <v>4980</v>
      </c>
      <c r="C2722" s="15" t="s">
        <v>217</v>
      </c>
      <c r="D2722" s="15" t="s">
        <v>218</v>
      </c>
      <c r="E2722" s="15" t="s">
        <v>136</v>
      </c>
      <c r="F2722" s="15" t="s">
        <v>137</v>
      </c>
      <c r="G2722" s="15" t="s">
        <v>1353</v>
      </c>
      <c r="H2722" s="15" t="s">
        <v>136</v>
      </c>
      <c r="I2722" s="15" t="s">
        <v>243</v>
      </c>
      <c r="J2722" s="15" t="s">
        <v>140</v>
      </c>
      <c r="K2722" s="15" t="s">
        <v>4981</v>
      </c>
      <c r="L2722" s="15" t="n">
        <v>144</v>
      </c>
      <c r="M2722" s="15" t="n">
        <v>180</v>
      </c>
      <c r="N2722" s="15" t="n">
        <v>34</v>
      </c>
      <c r="O2722" s="15" t="n">
        <v>4</v>
      </c>
      <c r="P2722" s="15" t="n">
        <v>362</v>
      </c>
      <c r="Y2722" s="15" t="s">
        <v>156</v>
      </c>
      <c r="AB2722" s="15" t="s">
        <v>143</v>
      </c>
    </row>
    <row r="2723" customFormat="false" ht="15" hidden="false" customHeight="true" outlineLevel="0" collapsed="false">
      <c r="A2723" s="15" t="s">
        <v>4979</v>
      </c>
      <c r="B2723" s="15" t="s">
        <v>4980</v>
      </c>
      <c r="C2723" s="15" t="s">
        <v>217</v>
      </c>
      <c r="D2723" s="15" t="s">
        <v>218</v>
      </c>
      <c r="E2723" s="15" t="s">
        <v>136</v>
      </c>
      <c r="F2723" s="15" t="s">
        <v>137</v>
      </c>
      <c r="G2723" s="15" t="s">
        <v>1353</v>
      </c>
      <c r="H2723" s="15" t="s">
        <v>136</v>
      </c>
      <c r="I2723" s="15" t="s">
        <v>243</v>
      </c>
      <c r="J2723" s="15" t="s">
        <v>144</v>
      </c>
      <c r="K2723" s="15" t="s">
        <v>4982</v>
      </c>
      <c r="N2723" s="15" t="n">
        <v>2</v>
      </c>
      <c r="P2723" s="15" t="n">
        <v>2</v>
      </c>
      <c r="Y2723" s="15" t="s">
        <v>156</v>
      </c>
      <c r="AB2723" s="15" t="s">
        <v>143</v>
      </c>
    </row>
    <row r="2724" customFormat="false" ht="15" hidden="false" customHeight="true" outlineLevel="0" collapsed="false">
      <c r="A2724" s="15" t="s">
        <v>4979</v>
      </c>
      <c r="B2724" s="15" t="s">
        <v>4980</v>
      </c>
      <c r="C2724" s="15" t="s">
        <v>217</v>
      </c>
      <c r="D2724" s="15" t="s">
        <v>218</v>
      </c>
      <c r="E2724" s="15" t="s">
        <v>136</v>
      </c>
      <c r="F2724" s="15" t="s">
        <v>137</v>
      </c>
      <c r="G2724" s="15" t="s">
        <v>1353</v>
      </c>
      <c r="H2724" s="15" t="s">
        <v>136</v>
      </c>
      <c r="I2724" s="15" t="s">
        <v>243</v>
      </c>
      <c r="J2724" s="15" t="s">
        <v>150</v>
      </c>
      <c r="K2724" s="15" t="s">
        <v>4983</v>
      </c>
      <c r="L2724" s="15" t="n">
        <v>135</v>
      </c>
      <c r="M2724" s="15" t="n">
        <v>485</v>
      </c>
      <c r="N2724" s="15" t="n">
        <v>529</v>
      </c>
      <c r="O2724" s="15" t="n">
        <v>88</v>
      </c>
      <c r="P2724" s="15" t="n">
        <v>1237</v>
      </c>
      <c r="Y2724" s="15" t="s">
        <v>156</v>
      </c>
      <c r="AB2724" s="15" t="s">
        <v>143</v>
      </c>
    </row>
    <row r="2725" customFormat="false" ht="15" hidden="false" customHeight="true" outlineLevel="0" collapsed="false">
      <c r="A2725" s="15" t="s">
        <v>4979</v>
      </c>
      <c r="B2725" s="15" t="s">
        <v>4980</v>
      </c>
      <c r="C2725" s="15" t="s">
        <v>217</v>
      </c>
      <c r="D2725" s="15" t="s">
        <v>218</v>
      </c>
      <c r="E2725" s="15" t="s">
        <v>136</v>
      </c>
      <c r="F2725" s="15" t="s">
        <v>137</v>
      </c>
      <c r="G2725" s="15" t="s">
        <v>1353</v>
      </c>
      <c r="H2725" s="15" t="s">
        <v>136</v>
      </c>
      <c r="I2725" s="15" t="s">
        <v>243</v>
      </c>
      <c r="J2725" s="15" t="s">
        <v>166</v>
      </c>
      <c r="K2725" s="15" t="s">
        <v>4984</v>
      </c>
      <c r="M2725" s="15" t="n">
        <v>8</v>
      </c>
      <c r="P2725" s="15" t="n">
        <v>8</v>
      </c>
      <c r="Y2725" s="15" t="s">
        <v>156</v>
      </c>
      <c r="AB2725" s="15" t="s">
        <v>143</v>
      </c>
    </row>
    <row r="2726" customFormat="false" ht="15" hidden="false" customHeight="true" outlineLevel="0" collapsed="false">
      <c r="A2726" s="15" t="s">
        <v>4979</v>
      </c>
      <c r="B2726" s="15" t="s">
        <v>4980</v>
      </c>
      <c r="C2726" s="15" t="s">
        <v>217</v>
      </c>
      <c r="D2726" s="15" t="s">
        <v>218</v>
      </c>
      <c r="E2726" s="15" t="s">
        <v>136</v>
      </c>
      <c r="F2726" s="15" t="s">
        <v>137</v>
      </c>
      <c r="G2726" s="15" t="s">
        <v>1353</v>
      </c>
      <c r="H2726" s="15" t="s">
        <v>136</v>
      </c>
      <c r="I2726" s="15" t="s">
        <v>243</v>
      </c>
      <c r="J2726" s="15" t="s">
        <v>158</v>
      </c>
      <c r="K2726" s="15" t="s">
        <v>4985</v>
      </c>
      <c r="L2726" s="15" t="n">
        <v>107</v>
      </c>
      <c r="M2726" s="15" t="n">
        <v>128</v>
      </c>
      <c r="N2726" s="15" t="n">
        <v>88</v>
      </c>
      <c r="O2726" s="15" t="n">
        <v>32</v>
      </c>
      <c r="P2726" s="15" t="n">
        <v>355</v>
      </c>
      <c r="Y2726" s="15" t="s">
        <v>156</v>
      </c>
      <c r="AB2726" s="15" t="s">
        <v>143</v>
      </c>
    </row>
    <row r="2727" customFormat="false" ht="15" hidden="false" customHeight="true" outlineLevel="0" collapsed="false">
      <c r="A2727" s="15" t="s">
        <v>4979</v>
      </c>
      <c r="B2727" s="15" t="s">
        <v>4980</v>
      </c>
      <c r="C2727" s="15" t="s">
        <v>217</v>
      </c>
      <c r="D2727" s="15" t="s">
        <v>218</v>
      </c>
      <c r="E2727" s="15" t="s">
        <v>136</v>
      </c>
      <c r="F2727" s="15" t="s">
        <v>137</v>
      </c>
      <c r="G2727" s="15" t="s">
        <v>1353</v>
      </c>
      <c r="H2727" s="15" t="s">
        <v>136</v>
      </c>
      <c r="I2727" s="15" t="s">
        <v>243</v>
      </c>
      <c r="J2727" s="15" t="s">
        <v>169</v>
      </c>
      <c r="K2727" s="15" t="s">
        <v>4986</v>
      </c>
      <c r="L2727" s="15" t="n">
        <v>2</v>
      </c>
      <c r="N2727" s="15" t="n">
        <v>14</v>
      </c>
      <c r="P2727" s="15" t="n">
        <v>16</v>
      </c>
      <c r="Y2727" s="15" t="s">
        <v>156</v>
      </c>
      <c r="AB2727" s="15" t="s">
        <v>143</v>
      </c>
    </row>
    <row r="2728" customFormat="false" ht="15" hidden="false" customHeight="true" outlineLevel="0" collapsed="false">
      <c r="A2728" s="15" t="s">
        <v>4987</v>
      </c>
      <c r="B2728" s="15" t="s">
        <v>4988</v>
      </c>
      <c r="C2728" s="15" t="s">
        <v>134</v>
      </c>
      <c r="D2728" s="15" t="s">
        <v>135</v>
      </c>
      <c r="E2728" s="15" t="s">
        <v>136</v>
      </c>
      <c r="F2728" s="15" t="s">
        <v>137</v>
      </c>
      <c r="G2728" s="15" t="s">
        <v>136</v>
      </c>
      <c r="H2728" s="15" t="s">
        <v>136</v>
      </c>
      <c r="I2728" s="15" t="s">
        <v>139</v>
      </c>
      <c r="J2728" s="15" t="s">
        <v>144</v>
      </c>
      <c r="K2728" s="15" t="s">
        <v>4989</v>
      </c>
      <c r="L2728" s="15" t="n">
        <v>49</v>
      </c>
      <c r="M2728" s="15" t="n">
        <v>17</v>
      </c>
      <c r="P2728" s="15" t="n">
        <v>66</v>
      </c>
      <c r="Y2728" s="15" t="s">
        <v>142</v>
      </c>
      <c r="AB2728" s="15" t="s">
        <v>143</v>
      </c>
    </row>
    <row r="2729" customFormat="false" ht="15" hidden="false" customHeight="true" outlineLevel="0" collapsed="false">
      <c r="A2729" s="15" t="s">
        <v>4990</v>
      </c>
      <c r="B2729" s="15" t="s">
        <v>4991</v>
      </c>
      <c r="C2729" s="15" t="s">
        <v>217</v>
      </c>
      <c r="D2729" s="15" t="s">
        <v>235</v>
      </c>
      <c r="E2729" s="15" t="s">
        <v>136</v>
      </c>
      <c r="F2729" s="15" t="s">
        <v>137</v>
      </c>
      <c r="G2729" s="15" t="s">
        <v>4992</v>
      </c>
      <c r="H2729" s="15" t="s">
        <v>136</v>
      </c>
      <c r="I2729" s="15" t="s">
        <v>139</v>
      </c>
      <c r="J2729" s="15" t="s">
        <v>150</v>
      </c>
      <c r="K2729" s="15" t="s">
        <v>4993</v>
      </c>
      <c r="N2729" s="15" t="n">
        <v>10</v>
      </c>
      <c r="P2729" s="15" t="n">
        <v>10</v>
      </c>
      <c r="Y2729" s="15" t="s">
        <v>142</v>
      </c>
      <c r="AB2729" s="15" t="s">
        <v>143</v>
      </c>
    </row>
    <row r="2730" customFormat="false" ht="15" hidden="false" customHeight="true" outlineLevel="0" collapsed="false">
      <c r="A2730" s="15" t="s">
        <v>4990</v>
      </c>
      <c r="B2730" s="15" t="s">
        <v>4991</v>
      </c>
      <c r="C2730" s="15" t="s">
        <v>217</v>
      </c>
      <c r="D2730" s="15" t="s">
        <v>235</v>
      </c>
      <c r="E2730" s="15" t="s">
        <v>136</v>
      </c>
      <c r="F2730" s="15" t="s">
        <v>137</v>
      </c>
      <c r="G2730" s="15" t="s">
        <v>4992</v>
      </c>
      <c r="H2730" s="15" t="s">
        <v>136</v>
      </c>
      <c r="I2730" s="15" t="s">
        <v>139</v>
      </c>
      <c r="J2730" s="15" t="s">
        <v>166</v>
      </c>
      <c r="K2730" s="15" t="s">
        <v>4994</v>
      </c>
      <c r="N2730" s="15" t="n">
        <v>2</v>
      </c>
      <c r="P2730" s="15" t="n">
        <v>2</v>
      </c>
      <c r="Y2730" s="15" t="s">
        <v>142</v>
      </c>
      <c r="AB2730" s="15" t="s">
        <v>143</v>
      </c>
    </row>
    <row r="2731" customFormat="false" ht="15" hidden="false" customHeight="true" outlineLevel="0" collapsed="false">
      <c r="A2731" s="15" t="s">
        <v>4995</v>
      </c>
      <c r="B2731" s="15" t="s">
        <v>4996</v>
      </c>
      <c r="C2731" s="15" t="s">
        <v>217</v>
      </c>
      <c r="D2731" s="15" t="s">
        <v>235</v>
      </c>
      <c r="E2731" s="15" t="s">
        <v>136</v>
      </c>
      <c r="F2731" s="15" t="s">
        <v>137</v>
      </c>
      <c r="G2731" s="15" t="s">
        <v>1056</v>
      </c>
      <c r="H2731" s="15" t="s">
        <v>136</v>
      </c>
      <c r="I2731" s="15" t="s">
        <v>139</v>
      </c>
      <c r="J2731" s="15" t="s">
        <v>150</v>
      </c>
      <c r="K2731" s="15" t="s">
        <v>4997</v>
      </c>
      <c r="L2731" s="15" t="n">
        <v>24</v>
      </c>
      <c r="N2731" s="15" t="n">
        <v>0</v>
      </c>
      <c r="P2731" s="15" t="n">
        <v>24</v>
      </c>
      <c r="Y2731" s="15" t="s">
        <v>142</v>
      </c>
      <c r="AB2731" s="15" t="s">
        <v>143</v>
      </c>
    </row>
    <row r="2732" customFormat="false" ht="15" hidden="false" customHeight="true" outlineLevel="0" collapsed="false">
      <c r="A2732" s="15" t="s">
        <v>4998</v>
      </c>
      <c r="B2732" s="15" t="s">
        <v>4999</v>
      </c>
      <c r="C2732" s="15" t="s">
        <v>148</v>
      </c>
      <c r="E2732" s="15" t="s">
        <v>136</v>
      </c>
      <c r="F2732" s="15" t="s">
        <v>137</v>
      </c>
      <c r="G2732" s="15" t="s">
        <v>299</v>
      </c>
      <c r="H2732" s="15" t="s">
        <v>136</v>
      </c>
      <c r="I2732" s="15" t="s">
        <v>139</v>
      </c>
      <c r="J2732" s="15" t="s">
        <v>144</v>
      </c>
      <c r="K2732" s="15" t="s">
        <v>5000</v>
      </c>
      <c r="L2732" s="15" t="n">
        <v>170</v>
      </c>
      <c r="P2732" s="15" t="n">
        <v>170</v>
      </c>
      <c r="Y2732" s="15" t="s">
        <v>156</v>
      </c>
      <c r="AB2732" s="15" t="s">
        <v>143</v>
      </c>
    </row>
    <row r="2733" customFormat="false" ht="15" hidden="false" customHeight="true" outlineLevel="0" collapsed="false">
      <c r="A2733" s="15" t="s">
        <v>5001</v>
      </c>
      <c r="B2733" s="15" t="s">
        <v>5002</v>
      </c>
      <c r="C2733" s="15" t="s">
        <v>217</v>
      </c>
      <c r="D2733" s="15" t="s">
        <v>235</v>
      </c>
      <c r="E2733" s="15" t="s">
        <v>136</v>
      </c>
      <c r="F2733" s="15" t="s">
        <v>137</v>
      </c>
      <c r="G2733" s="15" t="s">
        <v>219</v>
      </c>
      <c r="H2733" s="15" t="s">
        <v>136</v>
      </c>
      <c r="I2733" s="15" t="s">
        <v>139</v>
      </c>
      <c r="J2733" s="15" t="s">
        <v>140</v>
      </c>
      <c r="K2733" s="15" t="s">
        <v>5003</v>
      </c>
      <c r="N2733" s="15" t="n">
        <v>2</v>
      </c>
      <c r="P2733" s="15" t="n">
        <v>2</v>
      </c>
      <c r="Y2733" s="15" t="s">
        <v>142</v>
      </c>
      <c r="AB2733" s="15" t="s">
        <v>143</v>
      </c>
    </row>
    <row r="2734" customFormat="false" ht="15" hidden="false" customHeight="true" outlineLevel="0" collapsed="false">
      <c r="A2734" s="15" t="s">
        <v>5001</v>
      </c>
      <c r="B2734" s="15" t="s">
        <v>5002</v>
      </c>
      <c r="C2734" s="15" t="s">
        <v>217</v>
      </c>
      <c r="D2734" s="15" t="s">
        <v>235</v>
      </c>
      <c r="E2734" s="15" t="s">
        <v>136</v>
      </c>
      <c r="F2734" s="15" t="s">
        <v>137</v>
      </c>
      <c r="G2734" s="15" t="s">
        <v>219</v>
      </c>
      <c r="H2734" s="15" t="s">
        <v>136</v>
      </c>
      <c r="I2734" s="15" t="s">
        <v>139</v>
      </c>
      <c r="J2734" s="15" t="s">
        <v>150</v>
      </c>
      <c r="K2734" s="15" t="s">
        <v>5004</v>
      </c>
      <c r="N2734" s="15" t="n">
        <v>12</v>
      </c>
      <c r="P2734" s="15" t="n">
        <v>12</v>
      </c>
      <c r="Y2734" s="15" t="s">
        <v>142</v>
      </c>
      <c r="AB2734" s="15" t="s">
        <v>143</v>
      </c>
    </row>
    <row r="2735" customFormat="false" ht="15" hidden="false" customHeight="true" outlineLevel="0" collapsed="false">
      <c r="A2735" s="15" t="s">
        <v>5001</v>
      </c>
      <c r="B2735" s="15" t="s">
        <v>5002</v>
      </c>
      <c r="C2735" s="15" t="s">
        <v>217</v>
      </c>
      <c r="D2735" s="15" t="s">
        <v>235</v>
      </c>
      <c r="E2735" s="15" t="s">
        <v>136</v>
      </c>
      <c r="F2735" s="15" t="s">
        <v>137</v>
      </c>
      <c r="G2735" s="15" t="s">
        <v>219</v>
      </c>
      <c r="H2735" s="15" t="s">
        <v>136</v>
      </c>
      <c r="I2735" s="15" t="s">
        <v>139</v>
      </c>
      <c r="J2735" s="15" t="s">
        <v>158</v>
      </c>
      <c r="K2735" s="15" t="s">
        <v>5005</v>
      </c>
      <c r="N2735" s="15" t="n">
        <v>2</v>
      </c>
      <c r="P2735" s="15" t="n">
        <v>2</v>
      </c>
      <c r="Y2735" s="15" t="s">
        <v>142</v>
      </c>
      <c r="AB2735" s="15" t="s">
        <v>143</v>
      </c>
    </row>
    <row r="2736" customFormat="false" ht="15" hidden="false" customHeight="true" outlineLevel="0" collapsed="false">
      <c r="A2736" s="15" t="s">
        <v>5006</v>
      </c>
      <c r="B2736" s="15" t="s">
        <v>5007</v>
      </c>
      <c r="C2736" s="15" t="s">
        <v>217</v>
      </c>
      <c r="D2736" s="15" t="s">
        <v>235</v>
      </c>
      <c r="E2736" s="15" t="s">
        <v>136</v>
      </c>
      <c r="F2736" s="15" t="s">
        <v>137</v>
      </c>
      <c r="G2736" s="15" t="s">
        <v>510</v>
      </c>
      <c r="H2736" s="15" t="s">
        <v>136</v>
      </c>
      <c r="I2736" s="15" t="s">
        <v>139</v>
      </c>
      <c r="J2736" s="15" t="s">
        <v>140</v>
      </c>
      <c r="K2736" s="15" t="s">
        <v>5008</v>
      </c>
      <c r="L2736" s="15" t="n">
        <v>1</v>
      </c>
      <c r="P2736" s="15" t="n">
        <v>1</v>
      </c>
      <c r="Y2736" s="15" t="s">
        <v>142</v>
      </c>
      <c r="AB2736" s="15" t="s">
        <v>143</v>
      </c>
    </row>
    <row r="2737" customFormat="false" ht="15" hidden="false" customHeight="true" outlineLevel="0" collapsed="false">
      <c r="A2737" s="15" t="s">
        <v>5006</v>
      </c>
      <c r="B2737" s="15" t="s">
        <v>5007</v>
      </c>
      <c r="C2737" s="15" t="s">
        <v>217</v>
      </c>
      <c r="D2737" s="15" t="s">
        <v>235</v>
      </c>
      <c r="E2737" s="15" t="s">
        <v>136</v>
      </c>
      <c r="F2737" s="15" t="s">
        <v>137</v>
      </c>
      <c r="G2737" s="15" t="s">
        <v>510</v>
      </c>
      <c r="H2737" s="15" t="s">
        <v>136</v>
      </c>
      <c r="I2737" s="15" t="s">
        <v>139</v>
      </c>
      <c r="J2737" s="15" t="s">
        <v>150</v>
      </c>
      <c r="K2737" s="15" t="s">
        <v>5009</v>
      </c>
      <c r="L2737" s="15" t="n">
        <v>9</v>
      </c>
      <c r="M2737" s="15" t="n">
        <v>16</v>
      </c>
      <c r="N2737" s="15" t="n">
        <v>5</v>
      </c>
      <c r="P2737" s="15" t="n">
        <v>30</v>
      </c>
      <c r="Y2737" s="15" t="s">
        <v>142</v>
      </c>
      <c r="AB2737" s="15" t="s">
        <v>143</v>
      </c>
    </row>
    <row r="2738" customFormat="false" ht="15" hidden="false" customHeight="true" outlineLevel="0" collapsed="false">
      <c r="A2738" s="15" t="s">
        <v>5006</v>
      </c>
      <c r="B2738" s="15" t="s">
        <v>5007</v>
      </c>
      <c r="C2738" s="15" t="s">
        <v>217</v>
      </c>
      <c r="D2738" s="15" t="s">
        <v>235</v>
      </c>
      <c r="E2738" s="15" t="s">
        <v>136</v>
      </c>
      <c r="F2738" s="15" t="s">
        <v>137</v>
      </c>
      <c r="G2738" s="15" t="s">
        <v>510</v>
      </c>
      <c r="H2738" s="15" t="s">
        <v>136</v>
      </c>
      <c r="I2738" s="15" t="s">
        <v>139</v>
      </c>
      <c r="J2738" s="15" t="s">
        <v>158</v>
      </c>
      <c r="K2738" s="15" t="s">
        <v>5010</v>
      </c>
      <c r="N2738" s="15" t="n">
        <v>5</v>
      </c>
      <c r="P2738" s="15" t="n">
        <v>5</v>
      </c>
      <c r="Y2738" s="15" t="s">
        <v>142</v>
      </c>
      <c r="AB2738" s="15" t="s">
        <v>143</v>
      </c>
    </row>
    <row r="2739" customFormat="false" ht="15" hidden="false" customHeight="true" outlineLevel="0" collapsed="false">
      <c r="A2739" s="15" t="s">
        <v>5011</v>
      </c>
      <c r="B2739" s="15" t="s">
        <v>5012</v>
      </c>
      <c r="C2739" s="15" t="s">
        <v>134</v>
      </c>
      <c r="D2739" s="15" t="s">
        <v>135</v>
      </c>
      <c r="E2739" s="15" t="s">
        <v>136</v>
      </c>
      <c r="F2739" s="15" t="s">
        <v>137</v>
      </c>
      <c r="G2739" s="15" t="s">
        <v>756</v>
      </c>
      <c r="H2739" s="15" t="s">
        <v>136</v>
      </c>
      <c r="I2739" s="15" t="s">
        <v>243</v>
      </c>
      <c r="J2739" s="15" t="s">
        <v>140</v>
      </c>
      <c r="K2739" s="15" t="s">
        <v>5013</v>
      </c>
      <c r="L2739" s="15" t="n">
        <v>66</v>
      </c>
      <c r="M2739" s="15" t="n">
        <v>54</v>
      </c>
      <c r="N2739" s="15" t="n">
        <v>220</v>
      </c>
      <c r="O2739" s="15" t="n">
        <v>6</v>
      </c>
      <c r="P2739" s="15" t="n">
        <v>346</v>
      </c>
      <c r="Y2739" s="15" t="s">
        <v>142</v>
      </c>
      <c r="AB2739" s="15" t="s">
        <v>143</v>
      </c>
    </row>
    <row r="2740" customFormat="false" ht="15" hidden="false" customHeight="true" outlineLevel="0" collapsed="false">
      <c r="A2740" s="15" t="s">
        <v>5011</v>
      </c>
      <c r="B2740" s="15" t="s">
        <v>5012</v>
      </c>
      <c r="C2740" s="15" t="s">
        <v>134</v>
      </c>
      <c r="D2740" s="15" t="s">
        <v>135</v>
      </c>
      <c r="E2740" s="15" t="s">
        <v>136</v>
      </c>
      <c r="F2740" s="15" t="s">
        <v>137</v>
      </c>
      <c r="G2740" s="15" t="s">
        <v>756</v>
      </c>
      <c r="H2740" s="15" t="s">
        <v>136</v>
      </c>
      <c r="I2740" s="15" t="s">
        <v>243</v>
      </c>
      <c r="J2740" s="15" t="s">
        <v>144</v>
      </c>
      <c r="K2740" s="15" t="s">
        <v>5014</v>
      </c>
      <c r="N2740" s="15" t="n">
        <v>4</v>
      </c>
      <c r="P2740" s="15" t="n">
        <v>4</v>
      </c>
      <c r="Y2740" s="15" t="s">
        <v>142</v>
      </c>
      <c r="AB2740" s="15" t="s">
        <v>143</v>
      </c>
    </row>
    <row r="2741" customFormat="false" ht="15" hidden="false" customHeight="true" outlineLevel="0" collapsed="false">
      <c r="A2741" s="15" t="s">
        <v>5011</v>
      </c>
      <c r="B2741" s="15" t="s">
        <v>5012</v>
      </c>
      <c r="C2741" s="15" t="s">
        <v>134</v>
      </c>
      <c r="D2741" s="15" t="s">
        <v>135</v>
      </c>
      <c r="E2741" s="15" t="s">
        <v>136</v>
      </c>
      <c r="F2741" s="15" t="s">
        <v>137</v>
      </c>
      <c r="G2741" s="15" t="s">
        <v>756</v>
      </c>
      <c r="H2741" s="15" t="s">
        <v>136</v>
      </c>
      <c r="I2741" s="15" t="s">
        <v>243</v>
      </c>
      <c r="J2741" s="15" t="s">
        <v>150</v>
      </c>
      <c r="K2741" s="15" t="s">
        <v>5015</v>
      </c>
      <c r="L2741" s="15" t="n">
        <v>176</v>
      </c>
      <c r="M2741" s="15" t="n">
        <v>177</v>
      </c>
      <c r="N2741" s="15" t="n">
        <v>50</v>
      </c>
      <c r="O2741" s="15" t="n">
        <v>33</v>
      </c>
      <c r="P2741" s="15" t="n">
        <v>436</v>
      </c>
      <c r="Y2741" s="15" t="s">
        <v>142</v>
      </c>
      <c r="AB2741" s="15" t="s">
        <v>143</v>
      </c>
    </row>
    <row r="2742" customFormat="false" ht="15" hidden="false" customHeight="true" outlineLevel="0" collapsed="false">
      <c r="A2742" s="15" t="s">
        <v>5011</v>
      </c>
      <c r="B2742" s="15" t="s">
        <v>5012</v>
      </c>
      <c r="C2742" s="15" t="s">
        <v>134</v>
      </c>
      <c r="D2742" s="15" t="s">
        <v>135</v>
      </c>
      <c r="E2742" s="15" t="s">
        <v>136</v>
      </c>
      <c r="F2742" s="15" t="s">
        <v>137</v>
      </c>
      <c r="G2742" s="15" t="s">
        <v>756</v>
      </c>
      <c r="H2742" s="15" t="s">
        <v>136</v>
      </c>
      <c r="I2742" s="15" t="s">
        <v>243</v>
      </c>
      <c r="J2742" s="15" t="s">
        <v>166</v>
      </c>
      <c r="K2742" s="15" t="s">
        <v>5016</v>
      </c>
      <c r="L2742" s="15" t="n">
        <v>1</v>
      </c>
      <c r="P2742" s="15" t="n">
        <v>1</v>
      </c>
      <c r="Y2742" s="15" t="s">
        <v>142</v>
      </c>
      <c r="AB2742" s="15" t="s">
        <v>143</v>
      </c>
    </row>
    <row r="2743" customFormat="false" ht="15" hidden="false" customHeight="true" outlineLevel="0" collapsed="false">
      <c r="A2743" s="15" t="s">
        <v>5011</v>
      </c>
      <c r="B2743" s="15" t="s">
        <v>5012</v>
      </c>
      <c r="C2743" s="15" t="s">
        <v>134</v>
      </c>
      <c r="D2743" s="15" t="s">
        <v>135</v>
      </c>
      <c r="E2743" s="15" t="s">
        <v>136</v>
      </c>
      <c r="F2743" s="15" t="s">
        <v>137</v>
      </c>
      <c r="G2743" s="15" t="s">
        <v>756</v>
      </c>
      <c r="H2743" s="15" t="s">
        <v>136</v>
      </c>
      <c r="I2743" s="15" t="s">
        <v>243</v>
      </c>
      <c r="J2743" s="15" t="s">
        <v>158</v>
      </c>
      <c r="K2743" s="15" t="s">
        <v>5017</v>
      </c>
      <c r="L2743" s="15" t="n">
        <v>93</v>
      </c>
      <c r="M2743" s="15" t="n">
        <v>107</v>
      </c>
      <c r="N2743" s="15" t="n">
        <v>37</v>
      </c>
      <c r="O2743" s="15" t="n">
        <v>8</v>
      </c>
      <c r="P2743" s="15" t="n">
        <v>245</v>
      </c>
      <c r="Y2743" s="15" t="s">
        <v>142</v>
      </c>
      <c r="AB2743" s="15" t="s">
        <v>143</v>
      </c>
    </row>
    <row r="2744" customFormat="false" ht="15" hidden="false" customHeight="true" outlineLevel="0" collapsed="false">
      <c r="A2744" s="15" t="s">
        <v>5011</v>
      </c>
      <c r="B2744" s="15" t="s">
        <v>5012</v>
      </c>
      <c r="C2744" s="15" t="s">
        <v>134</v>
      </c>
      <c r="D2744" s="15" t="s">
        <v>135</v>
      </c>
      <c r="E2744" s="15" t="s">
        <v>136</v>
      </c>
      <c r="F2744" s="15" t="s">
        <v>137</v>
      </c>
      <c r="G2744" s="15" t="s">
        <v>756</v>
      </c>
      <c r="H2744" s="15" t="s">
        <v>136</v>
      </c>
      <c r="I2744" s="15" t="s">
        <v>243</v>
      </c>
      <c r="J2744" s="15" t="s">
        <v>169</v>
      </c>
      <c r="K2744" s="15" t="s">
        <v>5018</v>
      </c>
      <c r="L2744" s="15" t="n">
        <v>1</v>
      </c>
      <c r="M2744" s="15" t="n">
        <v>9</v>
      </c>
      <c r="N2744" s="15" t="n">
        <v>35</v>
      </c>
      <c r="P2744" s="15" t="n">
        <v>45</v>
      </c>
      <c r="Y2744" s="15" t="s">
        <v>142</v>
      </c>
      <c r="AB2744" s="15" t="s">
        <v>143</v>
      </c>
    </row>
    <row r="2745" customFormat="false" ht="15" hidden="false" customHeight="true" outlineLevel="0" collapsed="false">
      <c r="A2745" s="15" t="s">
        <v>5019</v>
      </c>
      <c r="B2745" s="15" t="s">
        <v>5020</v>
      </c>
      <c r="C2745" s="15" t="s">
        <v>134</v>
      </c>
      <c r="D2745" s="15" t="s">
        <v>135</v>
      </c>
      <c r="E2745" s="15" t="s">
        <v>136</v>
      </c>
      <c r="F2745" s="15" t="s">
        <v>137</v>
      </c>
      <c r="G2745" s="15" t="s">
        <v>451</v>
      </c>
      <c r="H2745" s="15" t="s">
        <v>136</v>
      </c>
      <c r="I2745" s="15" t="s">
        <v>139</v>
      </c>
      <c r="J2745" s="15" t="s">
        <v>140</v>
      </c>
      <c r="K2745" s="15" t="s">
        <v>5021</v>
      </c>
      <c r="L2745" s="15" t="n">
        <v>169</v>
      </c>
      <c r="P2745" s="15" t="n">
        <v>169</v>
      </c>
      <c r="Y2745" s="15" t="s">
        <v>142</v>
      </c>
      <c r="AB2745" s="15" t="s">
        <v>143</v>
      </c>
    </row>
    <row r="2746" customFormat="false" ht="15" hidden="false" customHeight="true" outlineLevel="0" collapsed="false">
      <c r="A2746" s="15" t="s">
        <v>5022</v>
      </c>
      <c r="B2746" s="15" t="s">
        <v>5023</v>
      </c>
      <c r="C2746" s="15" t="s">
        <v>217</v>
      </c>
      <c r="D2746" s="15" t="s">
        <v>874</v>
      </c>
      <c r="E2746" s="15" t="s">
        <v>136</v>
      </c>
      <c r="F2746" s="15" t="s">
        <v>137</v>
      </c>
      <c r="G2746" s="15" t="s">
        <v>308</v>
      </c>
      <c r="H2746" s="15" t="s">
        <v>136</v>
      </c>
      <c r="I2746" s="15" t="s">
        <v>243</v>
      </c>
      <c r="J2746" s="15" t="s">
        <v>150</v>
      </c>
      <c r="K2746" s="15" t="s">
        <v>5024</v>
      </c>
      <c r="L2746" s="15" t="n">
        <v>97</v>
      </c>
      <c r="M2746" s="15" t="n">
        <v>80</v>
      </c>
      <c r="N2746" s="15" t="n">
        <v>118</v>
      </c>
      <c r="O2746" s="15" t="n">
        <v>2</v>
      </c>
      <c r="P2746" s="15" t="n">
        <v>297</v>
      </c>
      <c r="Y2746" s="15" t="s">
        <v>142</v>
      </c>
      <c r="AB2746" s="15" t="s">
        <v>143</v>
      </c>
    </row>
    <row r="2747" customFormat="false" ht="15" hidden="false" customHeight="true" outlineLevel="0" collapsed="false">
      <c r="A2747" s="15" t="s">
        <v>5022</v>
      </c>
      <c r="B2747" s="15" t="s">
        <v>5023</v>
      </c>
      <c r="C2747" s="15" t="s">
        <v>217</v>
      </c>
      <c r="D2747" s="15" t="s">
        <v>874</v>
      </c>
      <c r="E2747" s="15" t="s">
        <v>136</v>
      </c>
      <c r="F2747" s="15" t="s">
        <v>137</v>
      </c>
      <c r="G2747" s="15" t="s">
        <v>308</v>
      </c>
      <c r="H2747" s="15" t="s">
        <v>136</v>
      </c>
      <c r="I2747" s="15" t="s">
        <v>243</v>
      </c>
      <c r="J2747" s="15" t="s">
        <v>158</v>
      </c>
      <c r="K2747" s="15" t="s">
        <v>5025</v>
      </c>
      <c r="L2747" s="15" t="n">
        <v>36</v>
      </c>
      <c r="M2747" s="15" t="n">
        <v>30</v>
      </c>
      <c r="N2747" s="15" t="n">
        <v>37</v>
      </c>
      <c r="O2747" s="15" t="n">
        <v>3</v>
      </c>
      <c r="P2747" s="15" t="n">
        <v>106</v>
      </c>
      <c r="Y2747" s="15" t="s">
        <v>142</v>
      </c>
      <c r="AB2747" s="15" t="s">
        <v>143</v>
      </c>
    </row>
    <row r="2748" customFormat="false" ht="15" hidden="false" customHeight="true" outlineLevel="0" collapsed="false">
      <c r="A2748" s="15" t="s">
        <v>5026</v>
      </c>
      <c r="B2748" s="15" t="s">
        <v>5027</v>
      </c>
      <c r="C2748" s="15" t="s">
        <v>217</v>
      </c>
      <c r="D2748" s="15" t="s">
        <v>218</v>
      </c>
      <c r="E2748" s="15" t="s">
        <v>136</v>
      </c>
      <c r="F2748" s="15" t="s">
        <v>137</v>
      </c>
      <c r="G2748" s="15" t="s">
        <v>308</v>
      </c>
      <c r="H2748" s="15" t="s">
        <v>136</v>
      </c>
      <c r="I2748" s="15" t="s">
        <v>243</v>
      </c>
      <c r="J2748" s="15" t="s">
        <v>140</v>
      </c>
      <c r="K2748" s="15" t="s">
        <v>5028</v>
      </c>
      <c r="L2748" s="15" t="n">
        <v>3</v>
      </c>
      <c r="M2748" s="15" t="n">
        <v>23</v>
      </c>
      <c r="N2748" s="15" t="n">
        <v>864</v>
      </c>
      <c r="O2748" s="15" t="n">
        <v>2</v>
      </c>
      <c r="P2748" s="15" t="n">
        <v>892</v>
      </c>
      <c r="Y2748" s="15" t="s">
        <v>142</v>
      </c>
      <c r="AB2748" s="15" t="s">
        <v>143</v>
      </c>
    </row>
    <row r="2749" customFormat="false" ht="15" hidden="false" customHeight="true" outlineLevel="0" collapsed="false">
      <c r="A2749" s="15" t="s">
        <v>5026</v>
      </c>
      <c r="B2749" s="15" t="s">
        <v>5027</v>
      </c>
      <c r="C2749" s="15" t="s">
        <v>217</v>
      </c>
      <c r="D2749" s="15" t="s">
        <v>218</v>
      </c>
      <c r="E2749" s="15" t="s">
        <v>136</v>
      </c>
      <c r="F2749" s="15" t="s">
        <v>137</v>
      </c>
      <c r="G2749" s="15" t="s">
        <v>308</v>
      </c>
      <c r="H2749" s="15" t="s">
        <v>136</v>
      </c>
      <c r="I2749" s="15" t="s">
        <v>243</v>
      </c>
      <c r="J2749" s="15" t="s">
        <v>144</v>
      </c>
      <c r="K2749" s="15" t="s">
        <v>5029</v>
      </c>
      <c r="L2749" s="15" t="n">
        <v>24</v>
      </c>
      <c r="N2749" s="15" t="n">
        <v>774</v>
      </c>
      <c r="P2749" s="15" t="n">
        <v>798</v>
      </c>
      <c r="Y2749" s="15" t="s">
        <v>142</v>
      </c>
      <c r="AB2749" s="15" t="s">
        <v>143</v>
      </c>
    </row>
    <row r="2750" customFormat="false" ht="15" hidden="false" customHeight="true" outlineLevel="0" collapsed="false">
      <c r="A2750" s="15" t="s">
        <v>5026</v>
      </c>
      <c r="B2750" s="15" t="s">
        <v>5027</v>
      </c>
      <c r="C2750" s="15" t="s">
        <v>217</v>
      </c>
      <c r="D2750" s="15" t="s">
        <v>218</v>
      </c>
      <c r="E2750" s="15" t="s">
        <v>136</v>
      </c>
      <c r="F2750" s="15" t="s">
        <v>137</v>
      </c>
      <c r="G2750" s="15" t="s">
        <v>308</v>
      </c>
      <c r="H2750" s="15" t="s">
        <v>136</v>
      </c>
      <c r="I2750" s="15" t="s">
        <v>243</v>
      </c>
      <c r="J2750" s="15" t="s">
        <v>150</v>
      </c>
      <c r="K2750" s="15" t="s">
        <v>5030</v>
      </c>
      <c r="L2750" s="15" t="n">
        <v>311</v>
      </c>
      <c r="M2750" s="15" t="n">
        <v>204</v>
      </c>
      <c r="N2750" s="15" t="n">
        <v>483</v>
      </c>
      <c r="O2750" s="15" t="n">
        <v>93</v>
      </c>
      <c r="P2750" s="15" t="n">
        <v>1091</v>
      </c>
      <c r="Y2750" s="15" t="s">
        <v>142</v>
      </c>
      <c r="AB2750" s="15" t="s">
        <v>143</v>
      </c>
    </row>
    <row r="2751" customFormat="false" ht="15" hidden="false" customHeight="true" outlineLevel="0" collapsed="false">
      <c r="A2751" s="15" t="s">
        <v>5026</v>
      </c>
      <c r="B2751" s="15" t="s">
        <v>5027</v>
      </c>
      <c r="C2751" s="15" t="s">
        <v>217</v>
      </c>
      <c r="D2751" s="15" t="s">
        <v>218</v>
      </c>
      <c r="E2751" s="15" t="s">
        <v>136</v>
      </c>
      <c r="F2751" s="15" t="s">
        <v>137</v>
      </c>
      <c r="G2751" s="15" t="s">
        <v>308</v>
      </c>
      <c r="H2751" s="15" t="s">
        <v>136</v>
      </c>
      <c r="I2751" s="15" t="s">
        <v>243</v>
      </c>
      <c r="J2751" s="15" t="s">
        <v>158</v>
      </c>
      <c r="K2751" s="15" t="s">
        <v>5031</v>
      </c>
      <c r="L2751" s="15" t="n">
        <v>114</v>
      </c>
      <c r="M2751" s="15" t="n">
        <v>103</v>
      </c>
      <c r="N2751" s="15" t="n">
        <v>84</v>
      </c>
      <c r="O2751" s="15" t="n">
        <v>15</v>
      </c>
      <c r="P2751" s="15" t="n">
        <v>316</v>
      </c>
      <c r="Y2751" s="15" t="s">
        <v>142</v>
      </c>
      <c r="AB2751" s="15" t="s">
        <v>143</v>
      </c>
    </row>
    <row r="2752" customFormat="false" ht="15" hidden="false" customHeight="true" outlineLevel="0" collapsed="false">
      <c r="A2752" s="15" t="s">
        <v>5026</v>
      </c>
      <c r="B2752" s="15" t="s">
        <v>5027</v>
      </c>
      <c r="C2752" s="15" t="s">
        <v>217</v>
      </c>
      <c r="D2752" s="15" t="s">
        <v>218</v>
      </c>
      <c r="E2752" s="15" t="s">
        <v>136</v>
      </c>
      <c r="F2752" s="15" t="s">
        <v>137</v>
      </c>
      <c r="G2752" s="15" t="s">
        <v>308</v>
      </c>
      <c r="H2752" s="15" t="s">
        <v>136</v>
      </c>
      <c r="I2752" s="15" t="s">
        <v>243</v>
      </c>
      <c r="J2752" s="15" t="s">
        <v>169</v>
      </c>
      <c r="K2752" s="15" t="s">
        <v>5032</v>
      </c>
      <c r="L2752" s="15" t="n">
        <v>1</v>
      </c>
      <c r="M2752" s="15" t="n">
        <v>0</v>
      </c>
      <c r="P2752" s="15" t="n">
        <v>1</v>
      </c>
      <c r="Y2752" s="15" t="s">
        <v>142</v>
      </c>
      <c r="AB2752" s="15" t="s">
        <v>143</v>
      </c>
    </row>
    <row r="2753" customFormat="false" ht="15" hidden="false" customHeight="true" outlineLevel="0" collapsed="false">
      <c r="A2753" s="15" t="s">
        <v>5033</v>
      </c>
      <c r="B2753" s="15" t="s">
        <v>5034</v>
      </c>
      <c r="C2753" s="15" t="s">
        <v>134</v>
      </c>
      <c r="D2753" s="15" t="s">
        <v>460</v>
      </c>
      <c r="E2753" s="15" t="s">
        <v>136</v>
      </c>
      <c r="F2753" s="15" t="s">
        <v>137</v>
      </c>
      <c r="G2753" s="15" t="s">
        <v>299</v>
      </c>
      <c r="H2753" s="15" t="s">
        <v>136</v>
      </c>
      <c r="I2753" s="15" t="s">
        <v>139</v>
      </c>
      <c r="J2753" s="15" t="s">
        <v>140</v>
      </c>
      <c r="K2753" s="15" t="s">
        <v>5035</v>
      </c>
      <c r="M2753" s="15" t="n">
        <v>235</v>
      </c>
      <c r="N2753" s="15" t="n">
        <v>410</v>
      </c>
      <c r="O2753" s="15" t="n">
        <v>267</v>
      </c>
      <c r="P2753" s="15" t="n">
        <v>912</v>
      </c>
      <c r="Y2753" s="15" t="s">
        <v>156</v>
      </c>
      <c r="AB2753" s="15" t="s">
        <v>143</v>
      </c>
    </row>
    <row r="2754" customFormat="false" ht="15" hidden="false" customHeight="true" outlineLevel="0" collapsed="false">
      <c r="A2754" s="15" t="s">
        <v>5033</v>
      </c>
      <c r="B2754" s="15" t="s">
        <v>5034</v>
      </c>
      <c r="C2754" s="15" t="s">
        <v>134</v>
      </c>
      <c r="D2754" s="15" t="s">
        <v>460</v>
      </c>
      <c r="E2754" s="15" t="s">
        <v>136</v>
      </c>
      <c r="F2754" s="15" t="s">
        <v>137</v>
      </c>
      <c r="G2754" s="15" t="s">
        <v>299</v>
      </c>
      <c r="H2754" s="15" t="s">
        <v>136</v>
      </c>
      <c r="I2754" s="15" t="s">
        <v>139</v>
      </c>
      <c r="J2754" s="15" t="s">
        <v>144</v>
      </c>
      <c r="K2754" s="15" t="s">
        <v>5036</v>
      </c>
      <c r="M2754" s="15" t="n">
        <v>60</v>
      </c>
      <c r="N2754" s="15" t="n">
        <v>3776</v>
      </c>
      <c r="O2754" s="15" t="n">
        <v>665</v>
      </c>
      <c r="P2754" s="15" t="n">
        <v>4501</v>
      </c>
      <c r="Y2754" s="15" t="s">
        <v>156</v>
      </c>
      <c r="AB2754" s="15" t="s">
        <v>143</v>
      </c>
    </row>
    <row r="2755" customFormat="false" ht="15" hidden="false" customHeight="true" outlineLevel="0" collapsed="false">
      <c r="A2755" s="15" t="s">
        <v>5037</v>
      </c>
      <c r="B2755" s="15" t="s">
        <v>5038</v>
      </c>
      <c r="C2755" s="15" t="s">
        <v>148</v>
      </c>
      <c r="E2755" s="15" t="s">
        <v>136</v>
      </c>
      <c r="F2755" s="15" t="s">
        <v>137</v>
      </c>
      <c r="G2755" s="15" t="s">
        <v>136</v>
      </c>
      <c r="H2755" s="15" t="s">
        <v>136</v>
      </c>
      <c r="I2755" s="15" t="s">
        <v>139</v>
      </c>
      <c r="J2755" s="15" t="s">
        <v>150</v>
      </c>
      <c r="K2755" s="15" t="s">
        <v>5039</v>
      </c>
      <c r="L2755" s="15" t="n">
        <v>78</v>
      </c>
      <c r="P2755" s="15" t="n">
        <v>78</v>
      </c>
      <c r="Y2755" s="15" t="s">
        <v>142</v>
      </c>
      <c r="AB2755" s="15" t="s">
        <v>143</v>
      </c>
    </row>
    <row r="2756" customFormat="false" ht="15" hidden="false" customHeight="true" outlineLevel="0" collapsed="false">
      <c r="A2756" s="15" t="s">
        <v>5037</v>
      </c>
      <c r="B2756" s="15" t="s">
        <v>5038</v>
      </c>
      <c r="C2756" s="15" t="s">
        <v>148</v>
      </c>
      <c r="E2756" s="15" t="s">
        <v>136</v>
      </c>
      <c r="F2756" s="15" t="s">
        <v>137</v>
      </c>
      <c r="G2756" s="15" t="s">
        <v>136</v>
      </c>
      <c r="H2756" s="15" t="s">
        <v>136</v>
      </c>
      <c r="I2756" s="15" t="s">
        <v>139</v>
      </c>
      <c r="J2756" s="15" t="s">
        <v>158</v>
      </c>
      <c r="K2756" s="15" t="s">
        <v>5040</v>
      </c>
      <c r="L2756" s="15" t="n">
        <v>10</v>
      </c>
      <c r="P2756" s="15" t="n">
        <v>10</v>
      </c>
      <c r="Y2756" s="15" t="s">
        <v>142</v>
      </c>
      <c r="AB2756" s="15" t="s">
        <v>143</v>
      </c>
    </row>
    <row r="2757" customFormat="false" ht="15" hidden="false" customHeight="true" outlineLevel="0" collapsed="false">
      <c r="A2757" s="15" t="s">
        <v>5041</v>
      </c>
      <c r="B2757" s="15" t="s">
        <v>5042</v>
      </c>
      <c r="C2757" s="15" t="s">
        <v>148</v>
      </c>
      <c r="E2757" s="15" t="s">
        <v>136</v>
      </c>
      <c r="F2757" s="15" t="s">
        <v>137</v>
      </c>
      <c r="G2757" s="15" t="s">
        <v>256</v>
      </c>
      <c r="H2757" s="15" t="s">
        <v>136</v>
      </c>
      <c r="I2757" s="15" t="s">
        <v>139</v>
      </c>
      <c r="J2757" s="15" t="s">
        <v>140</v>
      </c>
      <c r="K2757" s="15" t="s">
        <v>5043</v>
      </c>
      <c r="M2757" s="15" t="n">
        <v>422</v>
      </c>
      <c r="P2757" s="15" t="n">
        <v>422</v>
      </c>
      <c r="Y2757" s="15" t="s">
        <v>258</v>
      </c>
      <c r="AB2757" s="15" t="s">
        <v>143</v>
      </c>
    </row>
    <row r="2758" customFormat="false" ht="15" hidden="false" customHeight="true" outlineLevel="0" collapsed="false">
      <c r="A2758" s="15" t="s">
        <v>5041</v>
      </c>
      <c r="B2758" s="15" t="s">
        <v>5042</v>
      </c>
      <c r="C2758" s="15" t="s">
        <v>148</v>
      </c>
      <c r="E2758" s="15" t="s">
        <v>136</v>
      </c>
      <c r="F2758" s="15" t="s">
        <v>137</v>
      </c>
      <c r="G2758" s="15" t="s">
        <v>256</v>
      </c>
      <c r="H2758" s="15" t="s">
        <v>136</v>
      </c>
      <c r="I2758" s="15" t="s">
        <v>139</v>
      </c>
      <c r="J2758" s="15" t="s">
        <v>144</v>
      </c>
      <c r="K2758" s="15" t="s">
        <v>5044</v>
      </c>
      <c r="L2758" s="15" t="n">
        <v>22</v>
      </c>
      <c r="P2758" s="15" t="n">
        <v>22</v>
      </c>
      <c r="Y2758" s="15" t="s">
        <v>258</v>
      </c>
      <c r="AB2758" s="15" t="s">
        <v>143</v>
      </c>
    </row>
    <row r="2759" customFormat="false" ht="15" hidden="false" customHeight="true" outlineLevel="0" collapsed="false">
      <c r="A2759" s="15" t="s">
        <v>5041</v>
      </c>
      <c r="B2759" s="15" t="s">
        <v>5042</v>
      </c>
      <c r="C2759" s="15" t="s">
        <v>148</v>
      </c>
      <c r="E2759" s="15" t="s">
        <v>136</v>
      </c>
      <c r="F2759" s="15" t="s">
        <v>137</v>
      </c>
      <c r="G2759" s="15" t="s">
        <v>256</v>
      </c>
      <c r="H2759" s="15" t="s">
        <v>136</v>
      </c>
      <c r="I2759" s="15" t="s">
        <v>139</v>
      </c>
      <c r="J2759" s="15" t="s">
        <v>150</v>
      </c>
      <c r="K2759" s="15" t="s">
        <v>5045</v>
      </c>
      <c r="L2759" s="15" t="n">
        <v>109</v>
      </c>
      <c r="M2759" s="15" t="n">
        <v>69</v>
      </c>
      <c r="P2759" s="15" t="n">
        <v>178</v>
      </c>
      <c r="Y2759" s="15" t="s">
        <v>258</v>
      </c>
      <c r="AB2759" s="15" t="s">
        <v>143</v>
      </c>
    </row>
    <row r="2760" customFormat="false" ht="15" hidden="false" customHeight="true" outlineLevel="0" collapsed="false">
      <c r="A2760" s="15" t="s">
        <v>5041</v>
      </c>
      <c r="B2760" s="15" t="s">
        <v>5042</v>
      </c>
      <c r="C2760" s="15" t="s">
        <v>148</v>
      </c>
      <c r="E2760" s="15" t="s">
        <v>136</v>
      </c>
      <c r="F2760" s="15" t="s">
        <v>137</v>
      </c>
      <c r="G2760" s="15" t="s">
        <v>256</v>
      </c>
      <c r="H2760" s="15" t="s">
        <v>136</v>
      </c>
      <c r="I2760" s="15" t="s">
        <v>139</v>
      </c>
      <c r="J2760" s="15" t="s">
        <v>158</v>
      </c>
      <c r="K2760" s="15" t="s">
        <v>5046</v>
      </c>
      <c r="L2760" s="15" t="n">
        <v>55</v>
      </c>
      <c r="M2760" s="15" t="n">
        <v>15</v>
      </c>
      <c r="P2760" s="15" t="n">
        <v>70</v>
      </c>
      <c r="Y2760" s="15" t="s">
        <v>258</v>
      </c>
      <c r="AB2760" s="15" t="s">
        <v>143</v>
      </c>
    </row>
    <row r="2761" customFormat="false" ht="15" hidden="false" customHeight="true" outlineLevel="0" collapsed="false">
      <c r="A2761" s="15" t="s">
        <v>5047</v>
      </c>
      <c r="B2761" s="15" t="s">
        <v>5048</v>
      </c>
      <c r="C2761" s="15" t="s">
        <v>217</v>
      </c>
      <c r="D2761" s="15" t="s">
        <v>218</v>
      </c>
      <c r="E2761" s="15" t="s">
        <v>136</v>
      </c>
      <c r="F2761" s="15" t="s">
        <v>137</v>
      </c>
      <c r="G2761" s="15" t="s">
        <v>308</v>
      </c>
      <c r="H2761" s="15" t="s">
        <v>136</v>
      </c>
      <c r="I2761" s="15" t="s">
        <v>139</v>
      </c>
      <c r="J2761" s="15" t="s">
        <v>140</v>
      </c>
      <c r="K2761" s="15" t="s">
        <v>5049</v>
      </c>
      <c r="L2761" s="15" t="n">
        <v>2</v>
      </c>
      <c r="P2761" s="15" t="n">
        <v>2</v>
      </c>
      <c r="Y2761" s="15" t="s">
        <v>142</v>
      </c>
      <c r="AB2761" s="15" t="s">
        <v>143</v>
      </c>
    </row>
    <row r="2762" customFormat="false" ht="15" hidden="false" customHeight="true" outlineLevel="0" collapsed="false">
      <c r="A2762" s="15" t="s">
        <v>5050</v>
      </c>
      <c r="B2762" s="15" t="s">
        <v>5051</v>
      </c>
      <c r="C2762" s="15" t="s">
        <v>217</v>
      </c>
      <c r="D2762" s="15" t="s">
        <v>235</v>
      </c>
      <c r="E2762" s="15" t="s">
        <v>136</v>
      </c>
      <c r="F2762" s="15" t="s">
        <v>137</v>
      </c>
      <c r="G2762" s="15" t="s">
        <v>583</v>
      </c>
      <c r="H2762" s="15" t="s">
        <v>136</v>
      </c>
      <c r="I2762" s="15" t="s">
        <v>243</v>
      </c>
      <c r="J2762" s="15" t="s">
        <v>140</v>
      </c>
      <c r="K2762" s="15" t="s">
        <v>5052</v>
      </c>
      <c r="L2762" s="15" t="n">
        <v>5</v>
      </c>
      <c r="M2762" s="15" t="n">
        <v>20</v>
      </c>
      <c r="N2762" s="15" t="n">
        <v>4</v>
      </c>
      <c r="O2762" s="15" t="n">
        <v>12</v>
      </c>
      <c r="P2762" s="15" t="n">
        <v>41</v>
      </c>
      <c r="Y2762" s="15" t="s">
        <v>142</v>
      </c>
      <c r="AB2762" s="15" t="s">
        <v>143</v>
      </c>
    </row>
    <row r="2763" customFormat="false" ht="15" hidden="false" customHeight="true" outlineLevel="0" collapsed="false">
      <c r="A2763" s="15" t="s">
        <v>5050</v>
      </c>
      <c r="B2763" s="15" t="s">
        <v>5051</v>
      </c>
      <c r="C2763" s="15" t="s">
        <v>217</v>
      </c>
      <c r="D2763" s="15" t="s">
        <v>235</v>
      </c>
      <c r="E2763" s="15" t="s">
        <v>136</v>
      </c>
      <c r="F2763" s="15" t="s">
        <v>137</v>
      </c>
      <c r="G2763" s="15" t="s">
        <v>583</v>
      </c>
      <c r="H2763" s="15" t="s">
        <v>136</v>
      </c>
      <c r="I2763" s="15" t="s">
        <v>243</v>
      </c>
      <c r="J2763" s="15" t="s">
        <v>144</v>
      </c>
      <c r="K2763" s="15" t="s">
        <v>5053</v>
      </c>
      <c r="N2763" s="15" t="n">
        <v>4</v>
      </c>
      <c r="P2763" s="15" t="n">
        <v>4</v>
      </c>
      <c r="Y2763" s="15" t="s">
        <v>142</v>
      </c>
      <c r="AB2763" s="15" t="s">
        <v>143</v>
      </c>
    </row>
    <row r="2764" customFormat="false" ht="15" hidden="false" customHeight="true" outlineLevel="0" collapsed="false">
      <c r="A2764" s="15" t="s">
        <v>5050</v>
      </c>
      <c r="B2764" s="15" t="s">
        <v>5051</v>
      </c>
      <c r="C2764" s="15" t="s">
        <v>217</v>
      </c>
      <c r="D2764" s="15" t="s">
        <v>235</v>
      </c>
      <c r="E2764" s="15" t="s">
        <v>136</v>
      </c>
      <c r="F2764" s="15" t="s">
        <v>137</v>
      </c>
      <c r="G2764" s="15" t="s">
        <v>583</v>
      </c>
      <c r="H2764" s="15" t="s">
        <v>136</v>
      </c>
      <c r="I2764" s="15" t="s">
        <v>243</v>
      </c>
      <c r="J2764" s="15" t="s">
        <v>150</v>
      </c>
      <c r="K2764" s="15" t="s">
        <v>5054</v>
      </c>
      <c r="L2764" s="15" t="n">
        <v>125</v>
      </c>
      <c r="M2764" s="15" t="n">
        <v>340</v>
      </c>
      <c r="N2764" s="15" t="n">
        <v>260</v>
      </c>
      <c r="O2764" s="15" t="n">
        <v>224</v>
      </c>
      <c r="P2764" s="15" t="n">
        <v>949</v>
      </c>
      <c r="Y2764" s="15" t="s">
        <v>142</v>
      </c>
      <c r="AB2764" s="15" t="s">
        <v>143</v>
      </c>
    </row>
    <row r="2765" customFormat="false" ht="15" hidden="false" customHeight="true" outlineLevel="0" collapsed="false">
      <c r="A2765" s="15" t="s">
        <v>5050</v>
      </c>
      <c r="B2765" s="15" t="s">
        <v>5051</v>
      </c>
      <c r="C2765" s="15" t="s">
        <v>217</v>
      </c>
      <c r="D2765" s="15" t="s">
        <v>235</v>
      </c>
      <c r="E2765" s="15" t="s">
        <v>136</v>
      </c>
      <c r="F2765" s="15" t="s">
        <v>137</v>
      </c>
      <c r="G2765" s="15" t="s">
        <v>583</v>
      </c>
      <c r="H2765" s="15" t="s">
        <v>136</v>
      </c>
      <c r="I2765" s="15" t="s">
        <v>243</v>
      </c>
      <c r="J2765" s="15" t="s">
        <v>166</v>
      </c>
      <c r="K2765" s="15" t="s">
        <v>5055</v>
      </c>
      <c r="M2765" s="15" t="n">
        <v>48</v>
      </c>
      <c r="P2765" s="15" t="n">
        <v>48</v>
      </c>
      <c r="Y2765" s="15" t="s">
        <v>142</v>
      </c>
      <c r="AB2765" s="15" t="s">
        <v>143</v>
      </c>
    </row>
    <row r="2766" customFormat="false" ht="15" hidden="false" customHeight="true" outlineLevel="0" collapsed="false">
      <c r="A2766" s="15" t="s">
        <v>5050</v>
      </c>
      <c r="B2766" s="15" t="s">
        <v>5051</v>
      </c>
      <c r="C2766" s="15" t="s">
        <v>217</v>
      </c>
      <c r="D2766" s="15" t="s">
        <v>235</v>
      </c>
      <c r="E2766" s="15" t="s">
        <v>136</v>
      </c>
      <c r="F2766" s="15" t="s">
        <v>137</v>
      </c>
      <c r="G2766" s="15" t="s">
        <v>583</v>
      </c>
      <c r="H2766" s="15" t="s">
        <v>136</v>
      </c>
      <c r="I2766" s="15" t="s">
        <v>243</v>
      </c>
      <c r="J2766" s="15" t="s">
        <v>158</v>
      </c>
      <c r="K2766" s="15" t="s">
        <v>5056</v>
      </c>
      <c r="L2766" s="15" t="n">
        <v>16</v>
      </c>
      <c r="M2766" s="15" t="n">
        <v>51</v>
      </c>
      <c r="N2766" s="15" t="n">
        <v>80</v>
      </c>
      <c r="O2766" s="15" t="n">
        <v>55</v>
      </c>
      <c r="P2766" s="15" t="n">
        <v>202</v>
      </c>
      <c r="Y2766" s="15" t="s">
        <v>142</v>
      </c>
      <c r="AB2766" s="15" t="s">
        <v>143</v>
      </c>
    </row>
    <row r="2767" customFormat="false" ht="15" hidden="false" customHeight="true" outlineLevel="0" collapsed="false">
      <c r="A2767" s="15" t="s">
        <v>5050</v>
      </c>
      <c r="B2767" s="15" t="s">
        <v>5051</v>
      </c>
      <c r="C2767" s="15" t="s">
        <v>217</v>
      </c>
      <c r="D2767" s="15" t="s">
        <v>235</v>
      </c>
      <c r="E2767" s="15" t="s">
        <v>136</v>
      </c>
      <c r="F2767" s="15" t="s">
        <v>137</v>
      </c>
      <c r="G2767" s="15" t="s">
        <v>583</v>
      </c>
      <c r="H2767" s="15" t="s">
        <v>136</v>
      </c>
      <c r="I2767" s="15" t="s">
        <v>243</v>
      </c>
      <c r="J2767" s="15" t="s">
        <v>169</v>
      </c>
      <c r="K2767" s="15" t="s">
        <v>5057</v>
      </c>
      <c r="N2767" s="15" t="n">
        <v>1</v>
      </c>
      <c r="P2767" s="15" t="n">
        <v>1</v>
      </c>
      <c r="Y2767" s="15" t="s">
        <v>142</v>
      </c>
      <c r="AB2767" s="15" t="s">
        <v>143</v>
      </c>
    </row>
    <row r="2768" customFormat="false" ht="15" hidden="false" customHeight="true" outlineLevel="0" collapsed="false">
      <c r="A2768" s="15" t="s">
        <v>5058</v>
      </c>
      <c r="B2768" s="15" t="s">
        <v>5059</v>
      </c>
      <c r="C2768" s="15" t="s">
        <v>217</v>
      </c>
      <c r="D2768" s="15" t="s">
        <v>235</v>
      </c>
      <c r="E2768" s="15" t="s">
        <v>136</v>
      </c>
      <c r="F2768" s="15" t="s">
        <v>137</v>
      </c>
      <c r="G2768" s="15" t="s">
        <v>2004</v>
      </c>
      <c r="H2768" s="15" t="s">
        <v>136</v>
      </c>
      <c r="I2768" s="15" t="s">
        <v>139</v>
      </c>
      <c r="J2768" s="15" t="s">
        <v>140</v>
      </c>
      <c r="K2768" s="15" t="s">
        <v>5060</v>
      </c>
      <c r="M2768" s="15" t="n">
        <v>6</v>
      </c>
      <c r="P2768" s="15" t="n">
        <v>6</v>
      </c>
      <c r="Y2768" s="15" t="s">
        <v>156</v>
      </c>
      <c r="AB2768" s="15" t="s">
        <v>143</v>
      </c>
    </row>
    <row r="2769" customFormat="false" ht="15" hidden="false" customHeight="true" outlineLevel="0" collapsed="false">
      <c r="A2769" s="15" t="s">
        <v>5058</v>
      </c>
      <c r="B2769" s="15" t="s">
        <v>5059</v>
      </c>
      <c r="C2769" s="15" t="s">
        <v>217</v>
      </c>
      <c r="D2769" s="15" t="s">
        <v>235</v>
      </c>
      <c r="E2769" s="15" t="s">
        <v>136</v>
      </c>
      <c r="F2769" s="15" t="s">
        <v>137</v>
      </c>
      <c r="G2769" s="15" t="s">
        <v>2004</v>
      </c>
      <c r="H2769" s="15" t="s">
        <v>136</v>
      </c>
      <c r="I2769" s="15" t="s">
        <v>139</v>
      </c>
      <c r="J2769" s="15" t="s">
        <v>150</v>
      </c>
      <c r="K2769" s="15" t="s">
        <v>5061</v>
      </c>
      <c r="L2769" s="15" t="n">
        <v>51</v>
      </c>
      <c r="M2769" s="15" t="n">
        <v>229</v>
      </c>
      <c r="N2769" s="15" t="n">
        <v>30</v>
      </c>
      <c r="P2769" s="15" t="n">
        <v>310</v>
      </c>
      <c r="Y2769" s="15" t="s">
        <v>156</v>
      </c>
      <c r="AB2769" s="15" t="s">
        <v>143</v>
      </c>
    </row>
    <row r="2770" customFormat="false" ht="15" hidden="false" customHeight="true" outlineLevel="0" collapsed="false">
      <c r="A2770" s="15" t="s">
        <v>5058</v>
      </c>
      <c r="B2770" s="15" t="s">
        <v>5059</v>
      </c>
      <c r="C2770" s="15" t="s">
        <v>217</v>
      </c>
      <c r="D2770" s="15" t="s">
        <v>235</v>
      </c>
      <c r="E2770" s="15" t="s">
        <v>136</v>
      </c>
      <c r="F2770" s="15" t="s">
        <v>137</v>
      </c>
      <c r="G2770" s="15" t="s">
        <v>2004</v>
      </c>
      <c r="H2770" s="15" t="s">
        <v>136</v>
      </c>
      <c r="I2770" s="15" t="s">
        <v>139</v>
      </c>
      <c r="J2770" s="15" t="s">
        <v>158</v>
      </c>
      <c r="K2770" s="15" t="s">
        <v>5062</v>
      </c>
      <c r="L2770" s="15" t="n">
        <v>3</v>
      </c>
      <c r="M2770" s="15" t="n">
        <v>7</v>
      </c>
      <c r="N2770" s="15" t="n">
        <v>3</v>
      </c>
      <c r="P2770" s="15" t="n">
        <v>13</v>
      </c>
      <c r="Y2770" s="15" t="s">
        <v>156</v>
      </c>
      <c r="AB2770" s="15" t="s">
        <v>143</v>
      </c>
    </row>
    <row r="2771" customFormat="false" ht="15" hidden="false" customHeight="true" outlineLevel="0" collapsed="false">
      <c r="A2771" s="15" t="s">
        <v>5063</v>
      </c>
      <c r="B2771" s="15" t="s">
        <v>5064</v>
      </c>
      <c r="C2771" s="15" t="s">
        <v>134</v>
      </c>
      <c r="D2771" s="15" t="s">
        <v>460</v>
      </c>
      <c r="E2771" s="15" t="s">
        <v>136</v>
      </c>
      <c r="F2771" s="15" t="s">
        <v>137</v>
      </c>
      <c r="G2771" s="15" t="s">
        <v>1353</v>
      </c>
      <c r="H2771" s="15" t="s">
        <v>136</v>
      </c>
      <c r="I2771" s="15" t="s">
        <v>139</v>
      </c>
      <c r="J2771" s="15" t="s">
        <v>140</v>
      </c>
      <c r="K2771" s="15" t="s">
        <v>5065</v>
      </c>
      <c r="N2771" s="15" t="n">
        <v>10</v>
      </c>
      <c r="O2771" s="15" t="n">
        <v>12</v>
      </c>
      <c r="P2771" s="15" t="n">
        <v>22</v>
      </c>
      <c r="Y2771" s="15" t="s">
        <v>156</v>
      </c>
      <c r="AB2771" s="15" t="s">
        <v>143</v>
      </c>
    </row>
    <row r="2772" customFormat="false" ht="15" hidden="false" customHeight="true" outlineLevel="0" collapsed="false">
      <c r="A2772" s="15" t="s">
        <v>5063</v>
      </c>
      <c r="B2772" s="15" t="s">
        <v>5064</v>
      </c>
      <c r="C2772" s="15" t="s">
        <v>134</v>
      </c>
      <c r="D2772" s="15" t="s">
        <v>460</v>
      </c>
      <c r="E2772" s="15" t="s">
        <v>136</v>
      </c>
      <c r="F2772" s="15" t="s">
        <v>137</v>
      </c>
      <c r="G2772" s="15" t="s">
        <v>1353</v>
      </c>
      <c r="H2772" s="15" t="s">
        <v>136</v>
      </c>
      <c r="I2772" s="15" t="s">
        <v>139</v>
      </c>
      <c r="J2772" s="15" t="s">
        <v>144</v>
      </c>
      <c r="K2772" s="15" t="s">
        <v>5066</v>
      </c>
      <c r="N2772" s="15" t="n">
        <v>3</v>
      </c>
      <c r="O2772" s="15" t="n">
        <v>11</v>
      </c>
      <c r="P2772" s="15" t="n">
        <v>14</v>
      </c>
      <c r="Y2772" s="15" t="s">
        <v>156</v>
      </c>
      <c r="AB2772" s="15" t="s">
        <v>143</v>
      </c>
    </row>
    <row r="2773" customFormat="false" ht="15" hidden="false" customHeight="true" outlineLevel="0" collapsed="false">
      <c r="A2773" s="15" t="s">
        <v>5063</v>
      </c>
      <c r="B2773" s="15" t="s">
        <v>5064</v>
      </c>
      <c r="C2773" s="15" t="s">
        <v>134</v>
      </c>
      <c r="D2773" s="15" t="s">
        <v>460</v>
      </c>
      <c r="E2773" s="15" t="s">
        <v>136</v>
      </c>
      <c r="F2773" s="15" t="s">
        <v>137</v>
      </c>
      <c r="G2773" s="15" t="s">
        <v>1353</v>
      </c>
      <c r="H2773" s="15" t="s">
        <v>136</v>
      </c>
      <c r="I2773" s="15" t="s">
        <v>139</v>
      </c>
      <c r="J2773" s="15" t="s">
        <v>150</v>
      </c>
      <c r="K2773" s="15" t="s">
        <v>5067</v>
      </c>
      <c r="N2773" s="15" t="n">
        <v>5</v>
      </c>
      <c r="O2773" s="15" t="n">
        <v>17</v>
      </c>
      <c r="P2773" s="15" t="n">
        <v>22</v>
      </c>
      <c r="Y2773" s="15" t="s">
        <v>156</v>
      </c>
      <c r="AB2773" s="15" t="s">
        <v>143</v>
      </c>
    </row>
    <row r="2774" customFormat="false" ht="15" hidden="false" customHeight="true" outlineLevel="0" collapsed="false">
      <c r="A2774" s="15" t="s">
        <v>5068</v>
      </c>
      <c r="B2774" s="15" t="s">
        <v>5069</v>
      </c>
      <c r="C2774" s="15" t="s">
        <v>134</v>
      </c>
      <c r="D2774" s="15" t="s">
        <v>135</v>
      </c>
      <c r="E2774" s="15" t="s">
        <v>136</v>
      </c>
      <c r="F2774" s="15" t="s">
        <v>137</v>
      </c>
      <c r="G2774" s="15" t="s">
        <v>5070</v>
      </c>
      <c r="H2774" s="15" t="s">
        <v>136</v>
      </c>
      <c r="I2774" s="15" t="s">
        <v>139</v>
      </c>
      <c r="J2774" s="15" t="s">
        <v>140</v>
      </c>
      <c r="K2774" s="15" t="s">
        <v>5071</v>
      </c>
      <c r="M2774" s="15" t="n">
        <v>8</v>
      </c>
      <c r="N2774" s="15" t="n">
        <v>0</v>
      </c>
      <c r="P2774" s="15" t="n">
        <v>8</v>
      </c>
      <c r="Y2774" s="15" t="s">
        <v>156</v>
      </c>
      <c r="AB2774" s="15" t="s">
        <v>143</v>
      </c>
    </row>
    <row r="2775" customFormat="false" ht="15" hidden="false" customHeight="true" outlineLevel="0" collapsed="false">
      <c r="A2775" s="15" t="s">
        <v>5068</v>
      </c>
      <c r="B2775" s="15" t="s">
        <v>5069</v>
      </c>
      <c r="C2775" s="15" t="s">
        <v>134</v>
      </c>
      <c r="D2775" s="15" t="s">
        <v>135</v>
      </c>
      <c r="E2775" s="15" t="s">
        <v>136</v>
      </c>
      <c r="F2775" s="15" t="s">
        <v>137</v>
      </c>
      <c r="G2775" s="15" t="s">
        <v>5070</v>
      </c>
      <c r="H2775" s="15" t="s">
        <v>136</v>
      </c>
      <c r="I2775" s="15" t="s">
        <v>139</v>
      </c>
      <c r="J2775" s="15" t="s">
        <v>144</v>
      </c>
      <c r="K2775" s="15" t="s">
        <v>5072</v>
      </c>
      <c r="M2775" s="15" t="n">
        <v>1</v>
      </c>
      <c r="P2775" s="15" t="n">
        <v>1</v>
      </c>
      <c r="Y2775" s="15" t="s">
        <v>156</v>
      </c>
      <c r="AB2775" s="15" t="s">
        <v>143</v>
      </c>
    </row>
    <row r="2776" customFormat="false" ht="15" hidden="false" customHeight="true" outlineLevel="0" collapsed="false">
      <c r="A2776" s="15" t="s">
        <v>5068</v>
      </c>
      <c r="B2776" s="15" t="s">
        <v>5069</v>
      </c>
      <c r="C2776" s="15" t="s">
        <v>134</v>
      </c>
      <c r="D2776" s="15" t="s">
        <v>135</v>
      </c>
      <c r="E2776" s="15" t="s">
        <v>136</v>
      </c>
      <c r="F2776" s="15" t="s">
        <v>137</v>
      </c>
      <c r="G2776" s="15" t="s">
        <v>5070</v>
      </c>
      <c r="H2776" s="15" t="s">
        <v>136</v>
      </c>
      <c r="I2776" s="15" t="s">
        <v>139</v>
      </c>
      <c r="J2776" s="15" t="s">
        <v>150</v>
      </c>
      <c r="K2776" s="15" t="s">
        <v>5073</v>
      </c>
      <c r="L2776" s="15" t="n">
        <v>54</v>
      </c>
      <c r="M2776" s="15" t="n">
        <v>600</v>
      </c>
      <c r="N2776" s="15" t="n">
        <v>203</v>
      </c>
      <c r="P2776" s="15" t="n">
        <v>857</v>
      </c>
      <c r="Y2776" s="15" t="s">
        <v>156</v>
      </c>
      <c r="AB2776" s="15" t="s">
        <v>143</v>
      </c>
    </row>
    <row r="2777" customFormat="false" ht="15" hidden="false" customHeight="true" outlineLevel="0" collapsed="false">
      <c r="A2777" s="15" t="s">
        <v>5068</v>
      </c>
      <c r="B2777" s="15" t="s">
        <v>5069</v>
      </c>
      <c r="C2777" s="15" t="s">
        <v>134</v>
      </c>
      <c r="D2777" s="15" t="s">
        <v>135</v>
      </c>
      <c r="E2777" s="15" t="s">
        <v>136</v>
      </c>
      <c r="F2777" s="15" t="s">
        <v>137</v>
      </c>
      <c r="G2777" s="15" t="s">
        <v>5070</v>
      </c>
      <c r="H2777" s="15" t="s">
        <v>136</v>
      </c>
      <c r="I2777" s="15" t="s">
        <v>139</v>
      </c>
      <c r="J2777" s="15" t="s">
        <v>158</v>
      </c>
      <c r="K2777" s="15" t="s">
        <v>5074</v>
      </c>
      <c r="L2777" s="15" t="n">
        <v>35</v>
      </c>
      <c r="M2777" s="15" t="n">
        <v>214</v>
      </c>
      <c r="N2777" s="15" t="n">
        <v>125</v>
      </c>
      <c r="P2777" s="15" t="n">
        <v>374</v>
      </c>
      <c r="Y2777" s="15" t="s">
        <v>156</v>
      </c>
      <c r="AB2777" s="15" t="s">
        <v>143</v>
      </c>
    </row>
    <row r="2778" customFormat="false" ht="15" hidden="false" customHeight="true" outlineLevel="0" collapsed="false">
      <c r="A2778" s="15" t="s">
        <v>5068</v>
      </c>
      <c r="B2778" s="15" t="s">
        <v>5069</v>
      </c>
      <c r="C2778" s="15" t="s">
        <v>134</v>
      </c>
      <c r="D2778" s="15" t="s">
        <v>135</v>
      </c>
      <c r="E2778" s="15" t="s">
        <v>136</v>
      </c>
      <c r="F2778" s="15" t="s">
        <v>137</v>
      </c>
      <c r="G2778" s="15" t="s">
        <v>5070</v>
      </c>
      <c r="H2778" s="15" t="s">
        <v>136</v>
      </c>
      <c r="I2778" s="15" t="s">
        <v>139</v>
      </c>
      <c r="J2778" s="15" t="s">
        <v>169</v>
      </c>
      <c r="K2778" s="15" t="s">
        <v>5075</v>
      </c>
      <c r="N2778" s="15" t="n">
        <v>1</v>
      </c>
      <c r="P2778" s="15" t="n">
        <v>1</v>
      </c>
      <c r="Y2778" s="15" t="s">
        <v>156</v>
      </c>
      <c r="AB2778" s="15" t="s">
        <v>143</v>
      </c>
    </row>
    <row r="2779" customFormat="false" ht="15" hidden="false" customHeight="true" outlineLevel="0" collapsed="false">
      <c r="A2779" s="15" t="s">
        <v>5076</v>
      </c>
      <c r="B2779" s="15" t="s">
        <v>5077</v>
      </c>
      <c r="C2779" s="15" t="s">
        <v>217</v>
      </c>
      <c r="D2779" s="15" t="s">
        <v>235</v>
      </c>
      <c r="E2779" s="15" t="s">
        <v>136</v>
      </c>
      <c r="F2779" s="15" t="s">
        <v>137</v>
      </c>
      <c r="G2779" s="15" t="s">
        <v>573</v>
      </c>
      <c r="H2779" s="15" t="s">
        <v>136</v>
      </c>
      <c r="I2779" s="15" t="s">
        <v>139</v>
      </c>
      <c r="J2779" s="15" t="s">
        <v>150</v>
      </c>
      <c r="K2779" s="15" t="s">
        <v>5078</v>
      </c>
      <c r="N2779" s="15" t="n">
        <v>37</v>
      </c>
      <c r="P2779" s="15" t="n">
        <v>37</v>
      </c>
      <c r="Y2779" s="15" t="s">
        <v>142</v>
      </c>
      <c r="AB2779" s="15" t="s">
        <v>143</v>
      </c>
    </row>
    <row r="2780" customFormat="false" ht="15" hidden="false" customHeight="true" outlineLevel="0" collapsed="false">
      <c r="A2780" s="15" t="s">
        <v>5079</v>
      </c>
      <c r="B2780" s="15" t="s">
        <v>5080</v>
      </c>
      <c r="C2780" s="15" t="s">
        <v>134</v>
      </c>
      <c r="D2780" s="15" t="s">
        <v>541</v>
      </c>
      <c r="E2780" s="15" t="s">
        <v>136</v>
      </c>
      <c r="F2780" s="15" t="s">
        <v>137</v>
      </c>
      <c r="G2780" s="15" t="s">
        <v>1995</v>
      </c>
      <c r="H2780" s="15" t="s">
        <v>136</v>
      </c>
      <c r="I2780" s="15" t="s">
        <v>139</v>
      </c>
      <c r="J2780" s="15" t="s">
        <v>144</v>
      </c>
      <c r="K2780" s="15" t="s">
        <v>5081</v>
      </c>
      <c r="M2780" s="15" t="n">
        <v>40</v>
      </c>
      <c r="N2780" s="15" t="n">
        <v>20</v>
      </c>
      <c r="P2780" s="15" t="n">
        <v>60</v>
      </c>
      <c r="Y2780" s="15" t="s">
        <v>142</v>
      </c>
      <c r="AB2780" s="15" t="s">
        <v>143</v>
      </c>
    </row>
    <row r="2781" customFormat="false" ht="15" hidden="false" customHeight="true" outlineLevel="0" collapsed="false">
      <c r="A2781" s="15" t="s">
        <v>5079</v>
      </c>
      <c r="B2781" s="15" t="s">
        <v>5080</v>
      </c>
      <c r="C2781" s="15" t="s">
        <v>134</v>
      </c>
      <c r="D2781" s="15" t="s">
        <v>541</v>
      </c>
      <c r="E2781" s="15" t="s">
        <v>136</v>
      </c>
      <c r="F2781" s="15" t="s">
        <v>137</v>
      </c>
      <c r="G2781" s="15" t="s">
        <v>1995</v>
      </c>
      <c r="H2781" s="15" t="s">
        <v>136</v>
      </c>
      <c r="I2781" s="15" t="s">
        <v>139</v>
      </c>
      <c r="J2781" s="15" t="s">
        <v>150</v>
      </c>
      <c r="K2781" s="15" t="s">
        <v>5082</v>
      </c>
      <c r="M2781" s="15" t="n">
        <v>45</v>
      </c>
      <c r="P2781" s="15" t="n">
        <v>45</v>
      </c>
      <c r="Y2781" s="15" t="s">
        <v>142</v>
      </c>
      <c r="AB2781" s="15" t="s">
        <v>143</v>
      </c>
    </row>
    <row r="2782" customFormat="false" ht="15" hidden="false" customHeight="true" outlineLevel="0" collapsed="false">
      <c r="A2782" s="15" t="s">
        <v>5079</v>
      </c>
      <c r="B2782" s="15" t="s">
        <v>5080</v>
      </c>
      <c r="C2782" s="15" t="s">
        <v>134</v>
      </c>
      <c r="D2782" s="15" t="s">
        <v>541</v>
      </c>
      <c r="E2782" s="15" t="s">
        <v>136</v>
      </c>
      <c r="F2782" s="15" t="s">
        <v>137</v>
      </c>
      <c r="G2782" s="15" t="s">
        <v>1995</v>
      </c>
      <c r="H2782" s="15" t="s">
        <v>136</v>
      </c>
      <c r="I2782" s="15" t="s">
        <v>139</v>
      </c>
      <c r="J2782" s="15" t="s">
        <v>166</v>
      </c>
      <c r="K2782" s="15" t="s">
        <v>5083</v>
      </c>
      <c r="M2782" s="15" t="n">
        <v>70</v>
      </c>
      <c r="N2782" s="15" t="n">
        <v>15</v>
      </c>
      <c r="P2782" s="15" t="n">
        <v>85</v>
      </c>
      <c r="Y2782" s="15" t="s">
        <v>142</v>
      </c>
      <c r="AB2782" s="15" t="s">
        <v>143</v>
      </c>
    </row>
    <row r="2783" customFormat="false" ht="15" hidden="false" customHeight="true" outlineLevel="0" collapsed="false">
      <c r="A2783" s="15" t="s">
        <v>5079</v>
      </c>
      <c r="B2783" s="15" t="s">
        <v>5080</v>
      </c>
      <c r="C2783" s="15" t="s">
        <v>134</v>
      </c>
      <c r="D2783" s="15" t="s">
        <v>541</v>
      </c>
      <c r="E2783" s="15" t="s">
        <v>136</v>
      </c>
      <c r="F2783" s="15" t="s">
        <v>137</v>
      </c>
      <c r="G2783" s="15" t="s">
        <v>1995</v>
      </c>
      <c r="H2783" s="15" t="s">
        <v>136</v>
      </c>
      <c r="I2783" s="15" t="s">
        <v>139</v>
      </c>
      <c r="J2783" s="15" t="s">
        <v>158</v>
      </c>
      <c r="K2783" s="15" t="s">
        <v>5084</v>
      </c>
      <c r="M2783" s="15" t="n">
        <v>10</v>
      </c>
      <c r="P2783" s="15" t="n">
        <v>10</v>
      </c>
      <c r="Y2783" s="15" t="s">
        <v>142</v>
      </c>
      <c r="AB2783" s="15" t="s">
        <v>143</v>
      </c>
    </row>
    <row r="2784" customFormat="false" ht="15" hidden="false" customHeight="true" outlineLevel="0" collapsed="false">
      <c r="A2784" s="15" t="s">
        <v>5085</v>
      </c>
      <c r="B2784" s="15" t="s">
        <v>5086</v>
      </c>
      <c r="C2784" s="15" t="s">
        <v>148</v>
      </c>
      <c r="E2784" s="15" t="s">
        <v>136</v>
      </c>
      <c r="F2784" s="15" t="s">
        <v>137</v>
      </c>
      <c r="G2784" s="15" t="s">
        <v>336</v>
      </c>
      <c r="H2784" s="15" t="s">
        <v>136</v>
      </c>
      <c r="I2784" s="15" t="s">
        <v>139</v>
      </c>
      <c r="J2784" s="15" t="s">
        <v>150</v>
      </c>
      <c r="K2784" s="15" t="s">
        <v>5087</v>
      </c>
      <c r="L2784" s="15" t="n">
        <v>7</v>
      </c>
      <c r="M2784" s="15" t="n">
        <v>23</v>
      </c>
      <c r="N2784" s="15" t="n">
        <v>12</v>
      </c>
      <c r="O2784" s="15" t="n">
        <v>1</v>
      </c>
      <c r="P2784" s="15" t="n">
        <v>43</v>
      </c>
      <c r="Y2784" s="15" t="s">
        <v>142</v>
      </c>
      <c r="AB2784" s="15" t="s">
        <v>143</v>
      </c>
    </row>
    <row r="2785" customFormat="false" ht="15" hidden="false" customHeight="true" outlineLevel="0" collapsed="false">
      <c r="A2785" s="15" t="s">
        <v>5085</v>
      </c>
      <c r="B2785" s="15" t="s">
        <v>5086</v>
      </c>
      <c r="C2785" s="15" t="s">
        <v>148</v>
      </c>
      <c r="E2785" s="15" t="s">
        <v>136</v>
      </c>
      <c r="F2785" s="15" t="s">
        <v>137</v>
      </c>
      <c r="G2785" s="15" t="s">
        <v>336</v>
      </c>
      <c r="H2785" s="15" t="s">
        <v>136</v>
      </c>
      <c r="I2785" s="15" t="s">
        <v>139</v>
      </c>
      <c r="J2785" s="15" t="s">
        <v>166</v>
      </c>
      <c r="K2785" s="15" t="s">
        <v>5088</v>
      </c>
      <c r="M2785" s="15" t="n">
        <v>91</v>
      </c>
      <c r="N2785" s="15" t="n">
        <v>30</v>
      </c>
      <c r="P2785" s="15" t="n">
        <v>121</v>
      </c>
      <c r="Y2785" s="15" t="s">
        <v>142</v>
      </c>
      <c r="AB2785" s="15" t="s">
        <v>143</v>
      </c>
    </row>
    <row r="2786" customFormat="false" ht="15" hidden="false" customHeight="true" outlineLevel="0" collapsed="false">
      <c r="A2786" s="15" t="s">
        <v>5089</v>
      </c>
      <c r="B2786" s="15" t="s">
        <v>5090</v>
      </c>
      <c r="C2786" s="15" t="s">
        <v>217</v>
      </c>
      <c r="D2786" s="15" t="s">
        <v>218</v>
      </c>
      <c r="E2786" s="15" t="s">
        <v>136</v>
      </c>
      <c r="F2786" s="15" t="s">
        <v>137</v>
      </c>
      <c r="G2786" s="15" t="s">
        <v>308</v>
      </c>
      <c r="H2786" s="15" t="s">
        <v>136</v>
      </c>
      <c r="I2786" s="15" t="s">
        <v>139</v>
      </c>
      <c r="J2786" s="15" t="s">
        <v>150</v>
      </c>
      <c r="K2786" s="15" t="s">
        <v>5091</v>
      </c>
      <c r="M2786" s="15" t="n">
        <v>1</v>
      </c>
      <c r="N2786" s="15" t="n">
        <v>286</v>
      </c>
      <c r="P2786" s="15" t="n">
        <v>287</v>
      </c>
      <c r="Y2786" s="15" t="s">
        <v>142</v>
      </c>
      <c r="AB2786" s="15" t="s">
        <v>143</v>
      </c>
    </row>
    <row r="2787" customFormat="false" ht="15" hidden="false" customHeight="true" outlineLevel="0" collapsed="false">
      <c r="A2787" s="15" t="s">
        <v>5092</v>
      </c>
      <c r="B2787" s="15" t="s">
        <v>5093</v>
      </c>
      <c r="C2787" s="15" t="s">
        <v>217</v>
      </c>
      <c r="D2787" s="15" t="s">
        <v>218</v>
      </c>
      <c r="E2787" s="15" t="s">
        <v>136</v>
      </c>
      <c r="F2787" s="15" t="s">
        <v>137</v>
      </c>
      <c r="G2787" s="15" t="s">
        <v>308</v>
      </c>
      <c r="H2787" s="15" t="s">
        <v>136</v>
      </c>
      <c r="I2787" s="15" t="s">
        <v>139</v>
      </c>
      <c r="J2787" s="15" t="s">
        <v>140</v>
      </c>
      <c r="K2787" s="15" t="s">
        <v>5094</v>
      </c>
      <c r="N2787" s="15" t="n">
        <v>230</v>
      </c>
      <c r="P2787" s="15" t="n">
        <v>230</v>
      </c>
      <c r="Y2787" s="15" t="s">
        <v>142</v>
      </c>
      <c r="AB2787" s="15" t="s">
        <v>143</v>
      </c>
    </row>
    <row r="2788" customFormat="false" ht="15" hidden="false" customHeight="true" outlineLevel="0" collapsed="false">
      <c r="A2788" s="15" t="s">
        <v>5092</v>
      </c>
      <c r="B2788" s="15" t="s">
        <v>5093</v>
      </c>
      <c r="C2788" s="15" t="s">
        <v>217</v>
      </c>
      <c r="D2788" s="15" t="s">
        <v>218</v>
      </c>
      <c r="E2788" s="15" t="s">
        <v>136</v>
      </c>
      <c r="F2788" s="15" t="s">
        <v>137</v>
      </c>
      <c r="G2788" s="15" t="s">
        <v>308</v>
      </c>
      <c r="H2788" s="15" t="s">
        <v>136</v>
      </c>
      <c r="I2788" s="15" t="s">
        <v>139</v>
      </c>
      <c r="J2788" s="15" t="s">
        <v>144</v>
      </c>
      <c r="K2788" s="15" t="s">
        <v>5095</v>
      </c>
      <c r="N2788" s="15" t="n">
        <v>1023</v>
      </c>
      <c r="O2788" s="15" t="n">
        <v>65</v>
      </c>
      <c r="P2788" s="15" t="n">
        <v>1088</v>
      </c>
      <c r="Y2788" s="15" t="s">
        <v>142</v>
      </c>
      <c r="AB2788" s="15" t="s">
        <v>143</v>
      </c>
    </row>
    <row r="2789" customFormat="false" ht="15" hidden="false" customHeight="true" outlineLevel="0" collapsed="false">
      <c r="A2789" s="15" t="s">
        <v>5092</v>
      </c>
      <c r="B2789" s="15" t="s">
        <v>5093</v>
      </c>
      <c r="C2789" s="15" t="s">
        <v>217</v>
      </c>
      <c r="D2789" s="15" t="s">
        <v>218</v>
      </c>
      <c r="E2789" s="15" t="s">
        <v>136</v>
      </c>
      <c r="F2789" s="15" t="s">
        <v>137</v>
      </c>
      <c r="G2789" s="15" t="s">
        <v>308</v>
      </c>
      <c r="H2789" s="15" t="s">
        <v>136</v>
      </c>
      <c r="I2789" s="15" t="s">
        <v>139</v>
      </c>
      <c r="J2789" s="15" t="s">
        <v>150</v>
      </c>
      <c r="K2789" s="15" t="s">
        <v>5096</v>
      </c>
      <c r="L2789" s="15" t="n">
        <v>4</v>
      </c>
      <c r="M2789" s="15" t="n">
        <v>27</v>
      </c>
      <c r="N2789" s="15" t="n">
        <v>293</v>
      </c>
      <c r="O2789" s="15" t="n">
        <v>5</v>
      </c>
      <c r="P2789" s="15" t="n">
        <v>329</v>
      </c>
      <c r="Y2789" s="15" t="s">
        <v>142</v>
      </c>
      <c r="AB2789" s="15" t="s">
        <v>143</v>
      </c>
    </row>
    <row r="2790" customFormat="false" ht="15" hidden="false" customHeight="true" outlineLevel="0" collapsed="false">
      <c r="A2790" s="15" t="s">
        <v>5092</v>
      </c>
      <c r="B2790" s="15" t="s">
        <v>5093</v>
      </c>
      <c r="C2790" s="15" t="s">
        <v>217</v>
      </c>
      <c r="D2790" s="15" t="s">
        <v>218</v>
      </c>
      <c r="E2790" s="15" t="s">
        <v>136</v>
      </c>
      <c r="F2790" s="15" t="s">
        <v>137</v>
      </c>
      <c r="G2790" s="15" t="s">
        <v>308</v>
      </c>
      <c r="H2790" s="15" t="s">
        <v>136</v>
      </c>
      <c r="I2790" s="15" t="s">
        <v>139</v>
      </c>
      <c r="J2790" s="15" t="s">
        <v>158</v>
      </c>
      <c r="K2790" s="15" t="s">
        <v>5097</v>
      </c>
      <c r="L2790" s="15" t="n">
        <v>1</v>
      </c>
      <c r="N2790" s="15" t="n">
        <v>391</v>
      </c>
      <c r="O2790" s="15" t="n">
        <v>23</v>
      </c>
      <c r="P2790" s="15" t="n">
        <v>415</v>
      </c>
      <c r="Y2790" s="15" t="s">
        <v>142</v>
      </c>
      <c r="AB2790" s="15" t="s">
        <v>143</v>
      </c>
    </row>
    <row r="2791" customFormat="false" ht="15" hidden="false" customHeight="true" outlineLevel="0" collapsed="false">
      <c r="A2791" s="15" t="s">
        <v>5098</v>
      </c>
      <c r="B2791" s="15" t="s">
        <v>5099</v>
      </c>
      <c r="C2791" s="15" t="s">
        <v>148</v>
      </c>
      <c r="E2791" s="15" t="s">
        <v>136</v>
      </c>
      <c r="F2791" s="15" t="s">
        <v>137</v>
      </c>
      <c r="G2791" s="15" t="s">
        <v>299</v>
      </c>
      <c r="H2791" s="15" t="s">
        <v>136</v>
      </c>
      <c r="I2791" s="15" t="s">
        <v>139</v>
      </c>
      <c r="J2791" s="15" t="s">
        <v>140</v>
      </c>
      <c r="K2791" s="15" t="s">
        <v>5100</v>
      </c>
      <c r="N2791" s="15" t="n">
        <v>22</v>
      </c>
      <c r="P2791" s="15" t="n">
        <v>22</v>
      </c>
      <c r="Y2791" s="15" t="s">
        <v>156</v>
      </c>
      <c r="AB2791" s="15" t="s">
        <v>143</v>
      </c>
    </row>
    <row r="2792" customFormat="false" ht="15" hidden="false" customHeight="true" outlineLevel="0" collapsed="false">
      <c r="A2792" s="15" t="s">
        <v>5101</v>
      </c>
      <c r="B2792" s="15" t="s">
        <v>5102</v>
      </c>
      <c r="C2792" s="15" t="s">
        <v>134</v>
      </c>
      <c r="D2792" s="15" t="s">
        <v>135</v>
      </c>
      <c r="E2792" s="15" t="s">
        <v>136</v>
      </c>
      <c r="F2792" s="15" t="s">
        <v>137</v>
      </c>
      <c r="G2792" s="15" t="s">
        <v>1068</v>
      </c>
      <c r="H2792" s="15" t="s">
        <v>136</v>
      </c>
      <c r="I2792" s="15" t="s">
        <v>139</v>
      </c>
      <c r="J2792" s="15" t="s">
        <v>150</v>
      </c>
      <c r="K2792" s="15" t="s">
        <v>5103</v>
      </c>
      <c r="O2792" s="15" t="n">
        <v>2</v>
      </c>
      <c r="P2792" s="15" t="n">
        <v>2</v>
      </c>
      <c r="Y2792" s="15" t="s">
        <v>1070</v>
      </c>
      <c r="AB2792" s="15" t="s">
        <v>143</v>
      </c>
    </row>
    <row r="2793" customFormat="false" ht="15" hidden="false" customHeight="true" outlineLevel="0" collapsed="false">
      <c r="A2793" s="15" t="s">
        <v>5101</v>
      </c>
      <c r="B2793" s="15" t="s">
        <v>5102</v>
      </c>
      <c r="C2793" s="15" t="s">
        <v>134</v>
      </c>
      <c r="D2793" s="15" t="s">
        <v>135</v>
      </c>
      <c r="E2793" s="15" t="s">
        <v>136</v>
      </c>
      <c r="F2793" s="15" t="s">
        <v>137</v>
      </c>
      <c r="G2793" s="15" t="s">
        <v>1068</v>
      </c>
      <c r="H2793" s="15" t="s">
        <v>136</v>
      </c>
      <c r="I2793" s="15" t="s">
        <v>139</v>
      </c>
      <c r="J2793" s="15" t="s">
        <v>166</v>
      </c>
      <c r="K2793" s="15" t="s">
        <v>5104</v>
      </c>
      <c r="O2793" s="15" t="n">
        <v>13</v>
      </c>
      <c r="P2793" s="15" t="n">
        <v>13</v>
      </c>
      <c r="Y2793" s="15" t="s">
        <v>1070</v>
      </c>
      <c r="AB2793" s="15" t="s">
        <v>143</v>
      </c>
    </row>
    <row r="2794" customFormat="false" ht="15" hidden="false" customHeight="true" outlineLevel="0" collapsed="false">
      <c r="A2794" s="15" t="s">
        <v>5105</v>
      </c>
      <c r="B2794" s="15" t="s">
        <v>5106</v>
      </c>
      <c r="C2794" s="15" t="s">
        <v>134</v>
      </c>
      <c r="D2794" s="15" t="s">
        <v>135</v>
      </c>
      <c r="E2794" s="15" t="s">
        <v>136</v>
      </c>
      <c r="F2794" s="15" t="s">
        <v>137</v>
      </c>
      <c r="G2794" s="15" t="s">
        <v>236</v>
      </c>
      <c r="H2794" s="15" t="s">
        <v>136</v>
      </c>
      <c r="I2794" s="15" t="s">
        <v>139</v>
      </c>
      <c r="J2794" s="15" t="s">
        <v>140</v>
      </c>
      <c r="K2794" s="15" t="s">
        <v>5107</v>
      </c>
      <c r="O2794" s="15" t="n">
        <v>17</v>
      </c>
      <c r="P2794" s="15" t="n">
        <v>17</v>
      </c>
      <c r="Y2794" s="15" t="s">
        <v>142</v>
      </c>
      <c r="AB2794" s="15" t="s">
        <v>143</v>
      </c>
    </row>
    <row r="2795" customFormat="false" ht="15" hidden="false" customHeight="true" outlineLevel="0" collapsed="false">
      <c r="A2795" s="15" t="s">
        <v>5105</v>
      </c>
      <c r="B2795" s="15" t="s">
        <v>5106</v>
      </c>
      <c r="C2795" s="15" t="s">
        <v>134</v>
      </c>
      <c r="D2795" s="15" t="s">
        <v>135</v>
      </c>
      <c r="E2795" s="15" t="s">
        <v>136</v>
      </c>
      <c r="F2795" s="15" t="s">
        <v>137</v>
      </c>
      <c r="G2795" s="15" t="s">
        <v>236</v>
      </c>
      <c r="H2795" s="15" t="s">
        <v>136</v>
      </c>
      <c r="I2795" s="15" t="s">
        <v>139</v>
      </c>
      <c r="J2795" s="15" t="s">
        <v>150</v>
      </c>
      <c r="K2795" s="15" t="s">
        <v>5108</v>
      </c>
      <c r="N2795" s="15" t="n">
        <v>51</v>
      </c>
      <c r="O2795" s="15" t="n">
        <v>42</v>
      </c>
      <c r="P2795" s="15" t="n">
        <v>93</v>
      </c>
      <c r="Y2795" s="15" t="s">
        <v>142</v>
      </c>
      <c r="AB2795" s="15" t="s">
        <v>143</v>
      </c>
    </row>
    <row r="2796" customFormat="false" ht="15" hidden="false" customHeight="true" outlineLevel="0" collapsed="false">
      <c r="A2796" s="15" t="s">
        <v>5105</v>
      </c>
      <c r="B2796" s="15" t="s">
        <v>5106</v>
      </c>
      <c r="C2796" s="15" t="s">
        <v>134</v>
      </c>
      <c r="D2796" s="15" t="s">
        <v>135</v>
      </c>
      <c r="E2796" s="15" t="s">
        <v>136</v>
      </c>
      <c r="F2796" s="15" t="s">
        <v>137</v>
      </c>
      <c r="G2796" s="15" t="s">
        <v>236</v>
      </c>
      <c r="H2796" s="15" t="s">
        <v>136</v>
      </c>
      <c r="I2796" s="15" t="s">
        <v>139</v>
      </c>
      <c r="J2796" s="15" t="s">
        <v>158</v>
      </c>
      <c r="K2796" s="15" t="s">
        <v>5109</v>
      </c>
      <c r="N2796" s="15" t="n">
        <v>14</v>
      </c>
      <c r="O2796" s="15" t="n">
        <v>17</v>
      </c>
      <c r="P2796" s="15" t="n">
        <v>31</v>
      </c>
      <c r="Y2796" s="15" t="s">
        <v>142</v>
      </c>
      <c r="AB2796" s="15" t="s">
        <v>143</v>
      </c>
    </row>
    <row r="2797" customFormat="false" ht="15" hidden="false" customHeight="true" outlineLevel="0" collapsed="false">
      <c r="A2797" s="15" t="s">
        <v>5110</v>
      </c>
      <c r="B2797" s="15" t="s">
        <v>5111</v>
      </c>
      <c r="C2797" s="15" t="s">
        <v>217</v>
      </c>
      <c r="D2797" s="15" t="s">
        <v>218</v>
      </c>
      <c r="E2797" s="15" t="s">
        <v>136</v>
      </c>
      <c r="F2797" s="15" t="s">
        <v>137</v>
      </c>
      <c r="G2797" s="15" t="s">
        <v>219</v>
      </c>
      <c r="H2797" s="15" t="s">
        <v>136</v>
      </c>
      <c r="I2797" s="15" t="s">
        <v>243</v>
      </c>
      <c r="J2797" s="15" t="s">
        <v>140</v>
      </c>
      <c r="K2797" s="15" t="s">
        <v>5112</v>
      </c>
      <c r="M2797" s="15" t="n">
        <v>7</v>
      </c>
      <c r="N2797" s="15" t="n">
        <v>2</v>
      </c>
      <c r="P2797" s="15" t="n">
        <v>9</v>
      </c>
      <c r="Y2797" s="15" t="s">
        <v>142</v>
      </c>
      <c r="Z2797" s="15" t="n">
        <v>1</v>
      </c>
      <c r="AA2797" s="15" t="s">
        <v>277</v>
      </c>
      <c r="AB2797" s="15" t="s">
        <v>143</v>
      </c>
    </row>
    <row r="2798" customFormat="false" ht="15" hidden="false" customHeight="true" outlineLevel="0" collapsed="false">
      <c r="A2798" s="15" t="s">
        <v>5110</v>
      </c>
      <c r="B2798" s="15" t="s">
        <v>5111</v>
      </c>
      <c r="C2798" s="15" t="s">
        <v>217</v>
      </c>
      <c r="D2798" s="15" t="s">
        <v>218</v>
      </c>
      <c r="E2798" s="15" t="s">
        <v>136</v>
      </c>
      <c r="F2798" s="15" t="s">
        <v>137</v>
      </c>
      <c r="G2798" s="15" t="s">
        <v>219</v>
      </c>
      <c r="H2798" s="15" t="s">
        <v>136</v>
      </c>
      <c r="I2798" s="15" t="s">
        <v>243</v>
      </c>
      <c r="J2798" s="15" t="s">
        <v>150</v>
      </c>
      <c r="K2798" s="15" t="s">
        <v>5113</v>
      </c>
      <c r="L2798" s="15" t="n">
        <v>711</v>
      </c>
      <c r="M2798" s="15" t="n">
        <v>845</v>
      </c>
      <c r="N2798" s="15" t="n">
        <v>1373</v>
      </c>
      <c r="O2798" s="15" t="n">
        <v>38</v>
      </c>
      <c r="P2798" s="15" t="n">
        <v>2967</v>
      </c>
      <c r="Y2798" s="15" t="s">
        <v>142</v>
      </c>
      <c r="Z2798" s="15" t="n">
        <v>1</v>
      </c>
      <c r="AA2798" s="15" t="s">
        <v>277</v>
      </c>
      <c r="AB2798" s="15" t="s">
        <v>143</v>
      </c>
    </row>
    <row r="2799" customFormat="false" ht="15" hidden="false" customHeight="true" outlineLevel="0" collapsed="false">
      <c r="A2799" s="15" t="s">
        <v>5110</v>
      </c>
      <c r="B2799" s="15" t="s">
        <v>5111</v>
      </c>
      <c r="C2799" s="15" t="s">
        <v>217</v>
      </c>
      <c r="D2799" s="15" t="s">
        <v>218</v>
      </c>
      <c r="E2799" s="15" t="s">
        <v>136</v>
      </c>
      <c r="F2799" s="15" t="s">
        <v>137</v>
      </c>
      <c r="G2799" s="15" t="s">
        <v>219</v>
      </c>
      <c r="H2799" s="15" t="s">
        <v>136</v>
      </c>
      <c r="I2799" s="15" t="s">
        <v>243</v>
      </c>
      <c r="J2799" s="15" t="s">
        <v>166</v>
      </c>
      <c r="K2799" s="15" t="s">
        <v>5114</v>
      </c>
      <c r="M2799" s="15" t="n">
        <v>6</v>
      </c>
      <c r="P2799" s="15" t="n">
        <v>6</v>
      </c>
      <c r="Y2799" s="15" t="s">
        <v>142</v>
      </c>
      <c r="Z2799" s="15" t="n">
        <v>1</v>
      </c>
      <c r="AA2799" s="15" t="s">
        <v>277</v>
      </c>
      <c r="AB2799" s="15" t="s">
        <v>143</v>
      </c>
    </row>
    <row r="2800" customFormat="false" ht="15" hidden="false" customHeight="true" outlineLevel="0" collapsed="false">
      <c r="A2800" s="15" t="s">
        <v>5110</v>
      </c>
      <c r="B2800" s="15" t="s">
        <v>5111</v>
      </c>
      <c r="C2800" s="15" t="s">
        <v>217</v>
      </c>
      <c r="D2800" s="15" t="s">
        <v>218</v>
      </c>
      <c r="E2800" s="15" t="s">
        <v>136</v>
      </c>
      <c r="F2800" s="15" t="s">
        <v>137</v>
      </c>
      <c r="G2800" s="15" t="s">
        <v>219</v>
      </c>
      <c r="H2800" s="15" t="s">
        <v>136</v>
      </c>
      <c r="I2800" s="15" t="s">
        <v>243</v>
      </c>
      <c r="J2800" s="15" t="s">
        <v>158</v>
      </c>
      <c r="K2800" s="15" t="s">
        <v>5115</v>
      </c>
      <c r="L2800" s="15" t="n">
        <v>58</v>
      </c>
      <c r="M2800" s="15" t="n">
        <v>117</v>
      </c>
      <c r="N2800" s="15" t="n">
        <v>66</v>
      </c>
      <c r="O2800" s="15" t="n">
        <v>7</v>
      </c>
      <c r="P2800" s="15" t="n">
        <v>248</v>
      </c>
      <c r="Y2800" s="15" t="s">
        <v>142</v>
      </c>
      <c r="Z2800" s="15" t="n">
        <v>1</v>
      </c>
      <c r="AA2800" s="15" t="s">
        <v>277</v>
      </c>
      <c r="AB2800" s="15" t="s">
        <v>143</v>
      </c>
    </row>
    <row r="2801" customFormat="false" ht="15" hidden="false" customHeight="true" outlineLevel="0" collapsed="false">
      <c r="A2801" s="15" t="s">
        <v>5110</v>
      </c>
      <c r="B2801" s="15" t="s">
        <v>5111</v>
      </c>
      <c r="C2801" s="15" t="s">
        <v>217</v>
      </c>
      <c r="D2801" s="15" t="s">
        <v>218</v>
      </c>
      <c r="E2801" s="15" t="s">
        <v>136</v>
      </c>
      <c r="F2801" s="15" t="s">
        <v>137</v>
      </c>
      <c r="G2801" s="15" t="s">
        <v>219</v>
      </c>
      <c r="H2801" s="15" t="s">
        <v>136</v>
      </c>
      <c r="I2801" s="15" t="s">
        <v>243</v>
      </c>
      <c r="J2801" s="15" t="s">
        <v>169</v>
      </c>
      <c r="K2801" s="15" t="s">
        <v>5116</v>
      </c>
      <c r="L2801" s="15" t="n">
        <v>39</v>
      </c>
      <c r="N2801" s="15" t="n">
        <v>3</v>
      </c>
      <c r="P2801" s="15" t="n">
        <v>42</v>
      </c>
      <c r="Y2801" s="15" t="s">
        <v>142</v>
      </c>
      <c r="Z2801" s="15" t="n">
        <v>1</v>
      </c>
      <c r="AA2801" s="15" t="s">
        <v>277</v>
      </c>
      <c r="AB2801" s="15" t="s">
        <v>143</v>
      </c>
    </row>
    <row r="2802" customFormat="false" ht="15" hidden="false" customHeight="true" outlineLevel="0" collapsed="false">
      <c r="A2802" s="15" t="s">
        <v>5117</v>
      </c>
      <c r="B2802" s="15" t="s">
        <v>5118</v>
      </c>
      <c r="C2802" s="15" t="s">
        <v>217</v>
      </c>
      <c r="D2802" s="15" t="s">
        <v>218</v>
      </c>
      <c r="E2802" s="15" t="s">
        <v>136</v>
      </c>
      <c r="F2802" s="15" t="s">
        <v>137</v>
      </c>
      <c r="G2802" s="15" t="s">
        <v>231</v>
      </c>
      <c r="H2802" s="15" t="s">
        <v>136</v>
      </c>
      <c r="I2802" s="15" t="s">
        <v>243</v>
      </c>
      <c r="J2802" s="15" t="s">
        <v>140</v>
      </c>
      <c r="K2802" s="15" t="s">
        <v>5119</v>
      </c>
      <c r="M2802" s="15" t="n">
        <v>11</v>
      </c>
      <c r="O2802" s="15" t="n">
        <v>5</v>
      </c>
      <c r="P2802" s="15" t="n">
        <v>16</v>
      </c>
      <c r="Y2802" s="15" t="s">
        <v>156</v>
      </c>
      <c r="AB2802" s="15" t="s">
        <v>143</v>
      </c>
    </row>
    <row r="2803" customFormat="false" ht="15" hidden="false" customHeight="true" outlineLevel="0" collapsed="false">
      <c r="A2803" s="15" t="s">
        <v>5117</v>
      </c>
      <c r="B2803" s="15" t="s">
        <v>5118</v>
      </c>
      <c r="C2803" s="15" t="s">
        <v>217</v>
      </c>
      <c r="D2803" s="15" t="s">
        <v>218</v>
      </c>
      <c r="E2803" s="15" t="s">
        <v>136</v>
      </c>
      <c r="F2803" s="15" t="s">
        <v>137</v>
      </c>
      <c r="G2803" s="15" t="s">
        <v>231</v>
      </c>
      <c r="H2803" s="15" t="s">
        <v>136</v>
      </c>
      <c r="I2803" s="15" t="s">
        <v>243</v>
      </c>
      <c r="J2803" s="15" t="s">
        <v>150</v>
      </c>
      <c r="K2803" s="15" t="s">
        <v>5120</v>
      </c>
      <c r="L2803" s="15" t="n">
        <v>5</v>
      </c>
      <c r="M2803" s="15" t="n">
        <v>49</v>
      </c>
      <c r="N2803" s="15" t="n">
        <v>28</v>
      </c>
      <c r="O2803" s="15" t="n">
        <v>16</v>
      </c>
      <c r="P2803" s="15" t="n">
        <v>98</v>
      </c>
      <c r="Y2803" s="15" t="s">
        <v>156</v>
      </c>
      <c r="AB2803" s="15" t="s">
        <v>143</v>
      </c>
    </row>
    <row r="2804" customFormat="false" ht="15" hidden="false" customHeight="true" outlineLevel="0" collapsed="false">
      <c r="A2804" s="15" t="s">
        <v>5117</v>
      </c>
      <c r="B2804" s="15" t="s">
        <v>5118</v>
      </c>
      <c r="C2804" s="15" t="s">
        <v>217</v>
      </c>
      <c r="D2804" s="15" t="s">
        <v>218</v>
      </c>
      <c r="E2804" s="15" t="s">
        <v>136</v>
      </c>
      <c r="F2804" s="15" t="s">
        <v>137</v>
      </c>
      <c r="G2804" s="15" t="s">
        <v>231</v>
      </c>
      <c r="H2804" s="15" t="s">
        <v>136</v>
      </c>
      <c r="I2804" s="15" t="s">
        <v>243</v>
      </c>
      <c r="J2804" s="15" t="s">
        <v>158</v>
      </c>
      <c r="K2804" s="15" t="s">
        <v>5121</v>
      </c>
      <c r="L2804" s="15" t="n">
        <v>6</v>
      </c>
      <c r="M2804" s="15" t="n">
        <v>14</v>
      </c>
      <c r="N2804" s="15" t="n">
        <v>12</v>
      </c>
      <c r="O2804" s="15" t="n">
        <v>8</v>
      </c>
      <c r="P2804" s="15" t="n">
        <v>40</v>
      </c>
      <c r="Y2804" s="15" t="s">
        <v>156</v>
      </c>
      <c r="AB2804" s="15" t="s">
        <v>143</v>
      </c>
    </row>
    <row r="2805" customFormat="false" ht="15" hidden="false" customHeight="true" outlineLevel="0" collapsed="false">
      <c r="A2805" s="15" t="s">
        <v>5122</v>
      </c>
      <c r="B2805" s="15" t="s">
        <v>5123</v>
      </c>
      <c r="C2805" s="15" t="s">
        <v>134</v>
      </c>
      <c r="D2805" s="15" t="s">
        <v>541</v>
      </c>
      <c r="E2805" s="15" t="s">
        <v>136</v>
      </c>
      <c r="F2805" s="15" t="s">
        <v>137</v>
      </c>
      <c r="G2805" s="15" t="s">
        <v>231</v>
      </c>
      <c r="H2805" s="15" t="s">
        <v>136</v>
      </c>
      <c r="I2805" s="15" t="s">
        <v>243</v>
      </c>
      <c r="J2805" s="15" t="s">
        <v>140</v>
      </c>
      <c r="K2805" s="15" t="s">
        <v>5124</v>
      </c>
      <c r="O2805" s="15" t="n">
        <v>2</v>
      </c>
      <c r="P2805" s="15" t="n">
        <v>2</v>
      </c>
      <c r="Y2805" s="15" t="s">
        <v>156</v>
      </c>
      <c r="AB2805" s="15" t="s">
        <v>143</v>
      </c>
    </row>
    <row r="2806" customFormat="false" ht="15" hidden="false" customHeight="true" outlineLevel="0" collapsed="false">
      <c r="A2806" s="15" t="s">
        <v>5122</v>
      </c>
      <c r="B2806" s="15" t="s">
        <v>5123</v>
      </c>
      <c r="C2806" s="15" t="s">
        <v>134</v>
      </c>
      <c r="D2806" s="15" t="s">
        <v>541</v>
      </c>
      <c r="E2806" s="15" t="s">
        <v>136</v>
      </c>
      <c r="F2806" s="15" t="s">
        <v>137</v>
      </c>
      <c r="G2806" s="15" t="s">
        <v>231</v>
      </c>
      <c r="H2806" s="15" t="s">
        <v>136</v>
      </c>
      <c r="I2806" s="15" t="s">
        <v>243</v>
      </c>
      <c r="J2806" s="15" t="s">
        <v>144</v>
      </c>
      <c r="K2806" s="15" t="s">
        <v>5125</v>
      </c>
      <c r="L2806" s="15" t="n">
        <v>162</v>
      </c>
      <c r="N2806" s="15" t="n">
        <v>16</v>
      </c>
      <c r="O2806" s="15" t="n">
        <v>34</v>
      </c>
      <c r="P2806" s="15" t="n">
        <v>212</v>
      </c>
      <c r="Y2806" s="15" t="s">
        <v>156</v>
      </c>
      <c r="AB2806" s="15" t="s">
        <v>143</v>
      </c>
    </row>
    <row r="2807" customFormat="false" ht="15" hidden="false" customHeight="true" outlineLevel="0" collapsed="false">
      <c r="A2807" s="15" t="s">
        <v>5122</v>
      </c>
      <c r="B2807" s="15" t="s">
        <v>5123</v>
      </c>
      <c r="C2807" s="15" t="s">
        <v>134</v>
      </c>
      <c r="D2807" s="15" t="s">
        <v>541</v>
      </c>
      <c r="E2807" s="15" t="s">
        <v>136</v>
      </c>
      <c r="F2807" s="15" t="s">
        <v>137</v>
      </c>
      <c r="G2807" s="15" t="s">
        <v>231</v>
      </c>
      <c r="H2807" s="15" t="s">
        <v>136</v>
      </c>
      <c r="I2807" s="15" t="s">
        <v>243</v>
      </c>
      <c r="J2807" s="15" t="s">
        <v>150</v>
      </c>
      <c r="K2807" s="15" t="s">
        <v>5126</v>
      </c>
      <c r="L2807" s="15" t="n">
        <v>57</v>
      </c>
      <c r="M2807" s="15" t="n">
        <v>15</v>
      </c>
      <c r="N2807" s="15" t="n">
        <v>57</v>
      </c>
      <c r="O2807" s="15" t="n">
        <v>51</v>
      </c>
      <c r="P2807" s="15" t="n">
        <v>180</v>
      </c>
      <c r="Y2807" s="15" t="s">
        <v>156</v>
      </c>
      <c r="AB2807" s="15" t="s">
        <v>143</v>
      </c>
    </row>
    <row r="2808" customFormat="false" ht="15" hidden="false" customHeight="true" outlineLevel="0" collapsed="false">
      <c r="A2808" s="15" t="s">
        <v>5122</v>
      </c>
      <c r="B2808" s="15" t="s">
        <v>5123</v>
      </c>
      <c r="C2808" s="15" t="s">
        <v>134</v>
      </c>
      <c r="D2808" s="15" t="s">
        <v>541</v>
      </c>
      <c r="E2808" s="15" t="s">
        <v>136</v>
      </c>
      <c r="F2808" s="15" t="s">
        <v>137</v>
      </c>
      <c r="G2808" s="15" t="s">
        <v>231</v>
      </c>
      <c r="H2808" s="15" t="s">
        <v>136</v>
      </c>
      <c r="I2808" s="15" t="s">
        <v>243</v>
      </c>
      <c r="J2808" s="15" t="s">
        <v>166</v>
      </c>
      <c r="K2808" s="15" t="s">
        <v>5127</v>
      </c>
      <c r="L2808" s="15" t="n">
        <v>30</v>
      </c>
      <c r="N2808" s="15" t="n">
        <v>129</v>
      </c>
      <c r="O2808" s="15" t="n">
        <v>51</v>
      </c>
      <c r="P2808" s="15" t="n">
        <v>210</v>
      </c>
      <c r="Y2808" s="15" t="s">
        <v>156</v>
      </c>
      <c r="AB2808" s="15" t="s">
        <v>143</v>
      </c>
    </row>
    <row r="2809" customFormat="false" ht="15" hidden="false" customHeight="true" outlineLevel="0" collapsed="false">
      <c r="A2809" s="15" t="s">
        <v>5122</v>
      </c>
      <c r="B2809" s="15" t="s">
        <v>5123</v>
      </c>
      <c r="C2809" s="15" t="s">
        <v>134</v>
      </c>
      <c r="D2809" s="15" t="s">
        <v>541</v>
      </c>
      <c r="E2809" s="15" t="s">
        <v>136</v>
      </c>
      <c r="F2809" s="15" t="s">
        <v>137</v>
      </c>
      <c r="G2809" s="15" t="s">
        <v>231</v>
      </c>
      <c r="H2809" s="15" t="s">
        <v>136</v>
      </c>
      <c r="I2809" s="15" t="s">
        <v>243</v>
      </c>
      <c r="J2809" s="15" t="s">
        <v>158</v>
      </c>
      <c r="K2809" s="15" t="s">
        <v>5128</v>
      </c>
      <c r="N2809" s="15" t="n">
        <v>4</v>
      </c>
      <c r="O2809" s="15" t="n">
        <v>1</v>
      </c>
      <c r="P2809" s="15" t="n">
        <v>5</v>
      </c>
      <c r="Y2809" s="15" t="s">
        <v>156</v>
      </c>
      <c r="AB2809" s="15" t="s">
        <v>143</v>
      </c>
    </row>
    <row r="2810" customFormat="false" ht="15" hidden="false" customHeight="true" outlineLevel="0" collapsed="false">
      <c r="A2810" s="15" t="s">
        <v>5122</v>
      </c>
      <c r="B2810" s="15" t="s">
        <v>5123</v>
      </c>
      <c r="C2810" s="15" t="s">
        <v>134</v>
      </c>
      <c r="D2810" s="15" t="s">
        <v>541</v>
      </c>
      <c r="E2810" s="15" t="s">
        <v>136</v>
      </c>
      <c r="F2810" s="15" t="s">
        <v>137</v>
      </c>
      <c r="G2810" s="15" t="s">
        <v>231</v>
      </c>
      <c r="H2810" s="15" t="s">
        <v>136</v>
      </c>
      <c r="I2810" s="15" t="s">
        <v>243</v>
      </c>
      <c r="J2810" s="15" t="s">
        <v>169</v>
      </c>
      <c r="K2810" s="15" t="s">
        <v>5129</v>
      </c>
      <c r="M2810" s="15" t="n">
        <v>6</v>
      </c>
      <c r="N2810" s="15" t="n">
        <v>8</v>
      </c>
      <c r="O2810" s="15" t="n">
        <v>1</v>
      </c>
      <c r="P2810" s="15" t="n">
        <v>15</v>
      </c>
      <c r="Y2810" s="15" t="s">
        <v>156</v>
      </c>
      <c r="AB2810" s="15" t="s">
        <v>143</v>
      </c>
    </row>
    <row r="2811" customFormat="false" ht="15" hidden="false" customHeight="true" outlineLevel="0" collapsed="false">
      <c r="A2811" s="15" t="s">
        <v>5130</v>
      </c>
      <c r="B2811" s="15" t="s">
        <v>5131</v>
      </c>
      <c r="C2811" s="15" t="s">
        <v>148</v>
      </c>
      <c r="E2811" s="15" t="s">
        <v>136</v>
      </c>
      <c r="F2811" s="15" t="s">
        <v>137</v>
      </c>
      <c r="G2811" s="15" t="s">
        <v>4269</v>
      </c>
      <c r="H2811" s="15" t="s">
        <v>136</v>
      </c>
      <c r="I2811" s="15" t="s">
        <v>139</v>
      </c>
      <c r="J2811" s="15" t="s">
        <v>150</v>
      </c>
      <c r="K2811" s="15" t="s">
        <v>5132</v>
      </c>
      <c r="N2811" s="15" t="n">
        <v>3</v>
      </c>
      <c r="P2811" s="15" t="n">
        <v>3</v>
      </c>
      <c r="Y2811" s="15" t="s">
        <v>142</v>
      </c>
      <c r="AB2811" s="15" t="s">
        <v>143</v>
      </c>
    </row>
    <row r="2812" customFormat="false" ht="15" hidden="false" customHeight="true" outlineLevel="0" collapsed="false">
      <c r="A2812" s="15" t="s">
        <v>5130</v>
      </c>
      <c r="B2812" s="15" t="s">
        <v>5131</v>
      </c>
      <c r="C2812" s="15" t="s">
        <v>148</v>
      </c>
      <c r="E2812" s="15" t="s">
        <v>136</v>
      </c>
      <c r="F2812" s="15" t="s">
        <v>137</v>
      </c>
      <c r="G2812" s="15" t="s">
        <v>4269</v>
      </c>
      <c r="H2812" s="15" t="s">
        <v>136</v>
      </c>
      <c r="I2812" s="15" t="s">
        <v>139</v>
      </c>
      <c r="J2812" s="15" t="s">
        <v>158</v>
      </c>
      <c r="K2812" s="15" t="s">
        <v>5133</v>
      </c>
      <c r="N2812" s="15" t="n">
        <v>2</v>
      </c>
      <c r="P2812" s="15" t="n">
        <v>2</v>
      </c>
      <c r="Y2812" s="15" t="s">
        <v>142</v>
      </c>
      <c r="AB2812" s="15" t="s">
        <v>143</v>
      </c>
    </row>
    <row r="2813" customFormat="false" ht="15" hidden="false" customHeight="true" outlineLevel="0" collapsed="false">
      <c r="A2813" s="15" t="s">
        <v>5134</v>
      </c>
      <c r="B2813" s="15" t="s">
        <v>5135</v>
      </c>
      <c r="C2813" s="15" t="s">
        <v>217</v>
      </c>
      <c r="D2813" s="15" t="s">
        <v>235</v>
      </c>
      <c r="E2813" s="15" t="s">
        <v>136</v>
      </c>
      <c r="F2813" s="15" t="s">
        <v>137</v>
      </c>
      <c r="G2813" s="15" t="s">
        <v>219</v>
      </c>
      <c r="H2813" s="15" t="s">
        <v>136</v>
      </c>
      <c r="I2813" s="15" t="s">
        <v>139</v>
      </c>
      <c r="J2813" s="15" t="s">
        <v>150</v>
      </c>
      <c r="K2813" s="15" t="s">
        <v>5136</v>
      </c>
      <c r="L2813" s="15" t="n">
        <v>13</v>
      </c>
      <c r="P2813" s="15" t="n">
        <v>13</v>
      </c>
      <c r="Y2813" s="15" t="s">
        <v>142</v>
      </c>
      <c r="AB2813" s="15" t="s">
        <v>143</v>
      </c>
    </row>
    <row r="2814" customFormat="false" ht="15" hidden="false" customHeight="true" outlineLevel="0" collapsed="false">
      <c r="A2814" s="15" t="s">
        <v>5134</v>
      </c>
      <c r="B2814" s="15" t="s">
        <v>5135</v>
      </c>
      <c r="C2814" s="15" t="s">
        <v>217</v>
      </c>
      <c r="D2814" s="15" t="s">
        <v>235</v>
      </c>
      <c r="E2814" s="15" t="s">
        <v>136</v>
      </c>
      <c r="F2814" s="15" t="s">
        <v>137</v>
      </c>
      <c r="G2814" s="15" t="s">
        <v>219</v>
      </c>
      <c r="H2814" s="15" t="s">
        <v>136</v>
      </c>
      <c r="I2814" s="15" t="s">
        <v>139</v>
      </c>
      <c r="J2814" s="15" t="s">
        <v>158</v>
      </c>
      <c r="K2814" s="15" t="s">
        <v>5137</v>
      </c>
      <c r="L2814" s="15" t="n">
        <v>6</v>
      </c>
      <c r="P2814" s="15" t="n">
        <v>6</v>
      </c>
      <c r="Y2814" s="15" t="s">
        <v>142</v>
      </c>
      <c r="AB2814" s="15" t="s">
        <v>143</v>
      </c>
    </row>
    <row r="2815" customFormat="false" ht="15" hidden="false" customHeight="true" outlineLevel="0" collapsed="false">
      <c r="A2815" s="15" t="s">
        <v>5138</v>
      </c>
      <c r="B2815" s="15" t="s">
        <v>5139</v>
      </c>
      <c r="C2815" s="15" t="s">
        <v>217</v>
      </c>
      <c r="D2815" s="15" t="s">
        <v>235</v>
      </c>
      <c r="E2815" s="15" t="s">
        <v>136</v>
      </c>
      <c r="F2815" s="15" t="s">
        <v>137</v>
      </c>
      <c r="G2815" s="15" t="s">
        <v>219</v>
      </c>
      <c r="H2815" s="15" t="s">
        <v>136</v>
      </c>
      <c r="I2815" s="15" t="s">
        <v>139</v>
      </c>
      <c r="J2815" s="15" t="s">
        <v>140</v>
      </c>
      <c r="K2815" s="15" t="s">
        <v>5140</v>
      </c>
      <c r="L2815" s="15" t="n">
        <v>5</v>
      </c>
      <c r="P2815" s="15" t="n">
        <v>5</v>
      </c>
      <c r="Y2815" s="15" t="s">
        <v>142</v>
      </c>
      <c r="AB2815" s="15" t="s">
        <v>143</v>
      </c>
    </row>
    <row r="2816" customFormat="false" ht="15" hidden="false" customHeight="true" outlineLevel="0" collapsed="false">
      <c r="A2816" s="15" t="s">
        <v>5138</v>
      </c>
      <c r="B2816" s="15" t="s">
        <v>5139</v>
      </c>
      <c r="C2816" s="15" t="s">
        <v>217</v>
      </c>
      <c r="D2816" s="15" t="s">
        <v>235</v>
      </c>
      <c r="E2816" s="15" t="s">
        <v>136</v>
      </c>
      <c r="F2816" s="15" t="s">
        <v>137</v>
      </c>
      <c r="G2816" s="15" t="s">
        <v>219</v>
      </c>
      <c r="H2816" s="15" t="s">
        <v>136</v>
      </c>
      <c r="I2816" s="15" t="s">
        <v>139</v>
      </c>
      <c r="J2816" s="15" t="s">
        <v>150</v>
      </c>
      <c r="K2816" s="15" t="s">
        <v>5141</v>
      </c>
      <c r="L2816" s="15" t="n">
        <v>4</v>
      </c>
      <c r="M2816" s="15" t="n">
        <v>12</v>
      </c>
      <c r="P2816" s="15" t="n">
        <v>16</v>
      </c>
      <c r="Y2816" s="15" t="s">
        <v>142</v>
      </c>
      <c r="AB2816" s="15" t="s">
        <v>143</v>
      </c>
    </row>
    <row r="2817" customFormat="false" ht="15" hidden="false" customHeight="true" outlineLevel="0" collapsed="false">
      <c r="A2817" s="15" t="s">
        <v>5138</v>
      </c>
      <c r="B2817" s="15" t="s">
        <v>5139</v>
      </c>
      <c r="C2817" s="15" t="s">
        <v>217</v>
      </c>
      <c r="D2817" s="15" t="s">
        <v>235</v>
      </c>
      <c r="E2817" s="15" t="s">
        <v>136</v>
      </c>
      <c r="F2817" s="15" t="s">
        <v>137</v>
      </c>
      <c r="G2817" s="15" t="s">
        <v>219</v>
      </c>
      <c r="H2817" s="15" t="s">
        <v>136</v>
      </c>
      <c r="I2817" s="15" t="s">
        <v>139</v>
      </c>
      <c r="J2817" s="15" t="s">
        <v>158</v>
      </c>
      <c r="K2817" s="15" t="s">
        <v>5142</v>
      </c>
      <c r="L2817" s="15" t="n">
        <v>44</v>
      </c>
      <c r="P2817" s="15" t="n">
        <v>44</v>
      </c>
      <c r="Y2817" s="15" t="s">
        <v>142</v>
      </c>
      <c r="AB2817" s="15" t="s">
        <v>143</v>
      </c>
    </row>
    <row r="2818" customFormat="false" ht="15" hidden="false" customHeight="true" outlineLevel="0" collapsed="false">
      <c r="A2818" s="15" t="s">
        <v>5143</v>
      </c>
      <c r="B2818" s="15" t="s">
        <v>5144</v>
      </c>
      <c r="C2818" s="15" t="s">
        <v>217</v>
      </c>
      <c r="D2818" s="15" t="s">
        <v>218</v>
      </c>
      <c r="E2818" s="15" t="s">
        <v>136</v>
      </c>
      <c r="F2818" s="15" t="s">
        <v>137</v>
      </c>
      <c r="G2818" s="15" t="s">
        <v>219</v>
      </c>
      <c r="H2818" s="15" t="s">
        <v>136</v>
      </c>
      <c r="I2818" s="15" t="s">
        <v>139</v>
      </c>
      <c r="J2818" s="15" t="s">
        <v>140</v>
      </c>
      <c r="K2818" s="15" t="s">
        <v>5145</v>
      </c>
      <c r="N2818" s="15" t="n">
        <v>7</v>
      </c>
      <c r="P2818" s="15" t="n">
        <v>7</v>
      </c>
      <c r="Y2818" s="15" t="s">
        <v>142</v>
      </c>
      <c r="AB2818" s="15" t="s">
        <v>143</v>
      </c>
    </row>
    <row r="2819" customFormat="false" ht="15" hidden="false" customHeight="true" outlineLevel="0" collapsed="false">
      <c r="A2819" s="15" t="s">
        <v>5143</v>
      </c>
      <c r="B2819" s="15" t="s">
        <v>5144</v>
      </c>
      <c r="C2819" s="15" t="s">
        <v>217</v>
      </c>
      <c r="D2819" s="15" t="s">
        <v>218</v>
      </c>
      <c r="E2819" s="15" t="s">
        <v>136</v>
      </c>
      <c r="F2819" s="15" t="s">
        <v>137</v>
      </c>
      <c r="G2819" s="15" t="s">
        <v>219</v>
      </c>
      <c r="H2819" s="15" t="s">
        <v>136</v>
      </c>
      <c r="I2819" s="15" t="s">
        <v>139</v>
      </c>
      <c r="J2819" s="15" t="s">
        <v>150</v>
      </c>
      <c r="K2819" s="15" t="s">
        <v>5146</v>
      </c>
      <c r="M2819" s="15" t="n">
        <v>4</v>
      </c>
      <c r="N2819" s="15" t="n">
        <v>98</v>
      </c>
      <c r="O2819" s="15" t="n">
        <v>59</v>
      </c>
      <c r="P2819" s="15" t="n">
        <v>161</v>
      </c>
      <c r="Y2819" s="15" t="s">
        <v>142</v>
      </c>
      <c r="AB2819" s="15" t="s">
        <v>143</v>
      </c>
    </row>
    <row r="2820" customFormat="false" ht="15" hidden="false" customHeight="true" outlineLevel="0" collapsed="false">
      <c r="A2820" s="15" t="s">
        <v>5143</v>
      </c>
      <c r="B2820" s="15" t="s">
        <v>5144</v>
      </c>
      <c r="C2820" s="15" t="s">
        <v>217</v>
      </c>
      <c r="D2820" s="15" t="s">
        <v>218</v>
      </c>
      <c r="E2820" s="15" t="s">
        <v>136</v>
      </c>
      <c r="F2820" s="15" t="s">
        <v>137</v>
      </c>
      <c r="G2820" s="15" t="s">
        <v>219</v>
      </c>
      <c r="H2820" s="15" t="s">
        <v>136</v>
      </c>
      <c r="I2820" s="15" t="s">
        <v>139</v>
      </c>
      <c r="J2820" s="15" t="s">
        <v>158</v>
      </c>
      <c r="K2820" s="15" t="s">
        <v>5147</v>
      </c>
      <c r="N2820" s="15" t="n">
        <v>21</v>
      </c>
      <c r="O2820" s="15" t="n">
        <v>13</v>
      </c>
      <c r="P2820" s="15" t="n">
        <v>34</v>
      </c>
      <c r="Y2820" s="15" t="s">
        <v>142</v>
      </c>
      <c r="AB2820" s="15" t="s">
        <v>143</v>
      </c>
    </row>
    <row r="2821" customFormat="false" ht="15" hidden="false" customHeight="true" outlineLevel="0" collapsed="false">
      <c r="A2821" s="15" t="s">
        <v>5143</v>
      </c>
      <c r="B2821" s="15" t="s">
        <v>5144</v>
      </c>
      <c r="C2821" s="15" t="s">
        <v>217</v>
      </c>
      <c r="D2821" s="15" t="s">
        <v>218</v>
      </c>
      <c r="E2821" s="15" t="s">
        <v>136</v>
      </c>
      <c r="F2821" s="15" t="s">
        <v>137</v>
      </c>
      <c r="G2821" s="15" t="s">
        <v>219</v>
      </c>
      <c r="H2821" s="15" t="s">
        <v>136</v>
      </c>
      <c r="I2821" s="15" t="s">
        <v>139</v>
      </c>
      <c r="J2821" s="15" t="s">
        <v>169</v>
      </c>
      <c r="K2821" s="15" t="s">
        <v>5148</v>
      </c>
      <c r="N2821" s="15" t="n">
        <v>4</v>
      </c>
      <c r="P2821" s="15" t="n">
        <v>4</v>
      </c>
      <c r="Y2821" s="15" t="s">
        <v>142</v>
      </c>
      <c r="AB2821" s="15" t="s">
        <v>143</v>
      </c>
    </row>
    <row r="2822" customFormat="false" ht="15" hidden="false" customHeight="true" outlineLevel="0" collapsed="false">
      <c r="A2822" s="15" t="s">
        <v>5149</v>
      </c>
      <c r="B2822" s="15" t="s">
        <v>5150</v>
      </c>
      <c r="C2822" s="15" t="s">
        <v>134</v>
      </c>
      <c r="D2822" s="15" t="s">
        <v>460</v>
      </c>
      <c r="E2822" s="15" t="s">
        <v>136</v>
      </c>
      <c r="F2822" s="15" t="s">
        <v>137</v>
      </c>
      <c r="G2822" s="15" t="s">
        <v>451</v>
      </c>
      <c r="H2822" s="15" t="s">
        <v>136</v>
      </c>
      <c r="I2822" s="15" t="s">
        <v>243</v>
      </c>
      <c r="J2822" s="15" t="s">
        <v>140</v>
      </c>
      <c r="K2822" s="15" t="s">
        <v>5151</v>
      </c>
      <c r="L2822" s="15" t="n">
        <v>187</v>
      </c>
      <c r="M2822" s="15" t="n">
        <v>9</v>
      </c>
      <c r="P2822" s="15" t="n">
        <v>196</v>
      </c>
      <c r="Y2822" s="15" t="s">
        <v>142</v>
      </c>
      <c r="AB2822" s="15" t="s">
        <v>143</v>
      </c>
    </row>
    <row r="2823" customFormat="false" ht="15" hidden="false" customHeight="true" outlineLevel="0" collapsed="false">
      <c r="A2823" s="15" t="s">
        <v>5149</v>
      </c>
      <c r="B2823" s="15" t="s">
        <v>5150</v>
      </c>
      <c r="C2823" s="15" t="s">
        <v>134</v>
      </c>
      <c r="D2823" s="15" t="s">
        <v>460</v>
      </c>
      <c r="E2823" s="15" t="s">
        <v>136</v>
      </c>
      <c r="F2823" s="15" t="s">
        <v>137</v>
      </c>
      <c r="G2823" s="15" t="s">
        <v>451</v>
      </c>
      <c r="H2823" s="15" t="s">
        <v>136</v>
      </c>
      <c r="I2823" s="15" t="s">
        <v>243</v>
      </c>
      <c r="J2823" s="15" t="s">
        <v>144</v>
      </c>
      <c r="K2823" s="15" t="s">
        <v>5152</v>
      </c>
      <c r="L2823" s="15" t="n">
        <v>24</v>
      </c>
      <c r="M2823" s="15" t="n">
        <v>170</v>
      </c>
      <c r="N2823" s="15" t="n">
        <v>61</v>
      </c>
      <c r="O2823" s="15" t="n">
        <v>6</v>
      </c>
      <c r="P2823" s="15" t="n">
        <v>261</v>
      </c>
      <c r="Y2823" s="15" t="s">
        <v>142</v>
      </c>
      <c r="AB2823" s="15" t="s">
        <v>143</v>
      </c>
    </row>
    <row r="2824" customFormat="false" ht="15" hidden="false" customHeight="true" outlineLevel="0" collapsed="false">
      <c r="A2824" s="15" t="s">
        <v>5149</v>
      </c>
      <c r="B2824" s="15" t="s">
        <v>5150</v>
      </c>
      <c r="C2824" s="15" t="s">
        <v>134</v>
      </c>
      <c r="D2824" s="15" t="s">
        <v>460</v>
      </c>
      <c r="E2824" s="15" t="s">
        <v>136</v>
      </c>
      <c r="F2824" s="15" t="s">
        <v>137</v>
      </c>
      <c r="G2824" s="15" t="s">
        <v>451</v>
      </c>
      <c r="H2824" s="15" t="s">
        <v>136</v>
      </c>
      <c r="I2824" s="15" t="s">
        <v>243</v>
      </c>
      <c r="J2824" s="15" t="s">
        <v>150</v>
      </c>
      <c r="K2824" s="15" t="s">
        <v>5153</v>
      </c>
      <c r="L2824" s="15" t="n">
        <v>6</v>
      </c>
      <c r="M2824" s="15" t="n">
        <v>14</v>
      </c>
      <c r="N2824" s="15" t="n">
        <v>35</v>
      </c>
      <c r="P2824" s="15" t="n">
        <v>55</v>
      </c>
      <c r="Y2824" s="15" t="s">
        <v>142</v>
      </c>
      <c r="AB2824" s="15" t="s">
        <v>143</v>
      </c>
    </row>
    <row r="2825" customFormat="false" ht="15" hidden="false" customHeight="true" outlineLevel="0" collapsed="false">
      <c r="A2825" s="15" t="s">
        <v>5149</v>
      </c>
      <c r="B2825" s="15" t="s">
        <v>5150</v>
      </c>
      <c r="C2825" s="15" t="s">
        <v>134</v>
      </c>
      <c r="D2825" s="15" t="s">
        <v>460</v>
      </c>
      <c r="E2825" s="15" t="s">
        <v>136</v>
      </c>
      <c r="F2825" s="15" t="s">
        <v>137</v>
      </c>
      <c r="G2825" s="15" t="s">
        <v>451</v>
      </c>
      <c r="H2825" s="15" t="s">
        <v>136</v>
      </c>
      <c r="I2825" s="15" t="s">
        <v>243</v>
      </c>
      <c r="J2825" s="15" t="s">
        <v>158</v>
      </c>
      <c r="K2825" s="15" t="s">
        <v>5154</v>
      </c>
      <c r="M2825" s="15" t="n">
        <v>8</v>
      </c>
      <c r="N2825" s="15" t="n">
        <v>7</v>
      </c>
      <c r="P2825" s="15" t="n">
        <v>15</v>
      </c>
      <c r="Y2825" s="15" t="s">
        <v>142</v>
      </c>
      <c r="AB2825" s="15" t="s">
        <v>143</v>
      </c>
    </row>
    <row r="2826" customFormat="false" ht="15" hidden="false" customHeight="true" outlineLevel="0" collapsed="false">
      <c r="A2826" s="15" t="s">
        <v>5155</v>
      </c>
      <c r="B2826" s="15" t="s">
        <v>5156</v>
      </c>
      <c r="C2826" s="15" t="s">
        <v>148</v>
      </c>
      <c r="E2826" s="15" t="s">
        <v>136</v>
      </c>
      <c r="F2826" s="15" t="s">
        <v>137</v>
      </c>
      <c r="G2826" s="15" t="s">
        <v>2389</v>
      </c>
      <c r="H2826" s="15" t="s">
        <v>136</v>
      </c>
      <c r="I2826" s="15" t="s">
        <v>139</v>
      </c>
      <c r="J2826" s="15" t="s">
        <v>144</v>
      </c>
      <c r="K2826" s="15" t="s">
        <v>5157</v>
      </c>
      <c r="M2826" s="15" t="n">
        <v>12</v>
      </c>
      <c r="P2826" s="15" t="n">
        <v>12</v>
      </c>
      <c r="Y2826" s="15" t="s">
        <v>142</v>
      </c>
      <c r="AB2826" s="15" t="s">
        <v>143</v>
      </c>
    </row>
    <row r="2827" customFormat="false" ht="15" hidden="false" customHeight="true" outlineLevel="0" collapsed="false">
      <c r="A2827" s="15" t="s">
        <v>5155</v>
      </c>
      <c r="B2827" s="15" t="s">
        <v>5156</v>
      </c>
      <c r="C2827" s="15" t="s">
        <v>148</v>
      </c>
      <c r="E2827" s="15" t="s">
        <v>136</v>
      </c>
      <c r="F2827" s="15" t="s">
        <v>137</v>
      </c>
      <c r="G2827" s="15" t="s">
        <v>2389</v>
      </c>
      <c r="H2827" s="15" t="s">
        <v>136</v>
      </c>
      <c r="I2827" s="15" t="s">
        <v>139</v>
      </c>
      <c r="J2827" s="15" t="s">
        <v>150</v>
      </c>
      <c r="K2827" s="15" t="s">
        <v>5158</v>
      </c>
      <c r="O2827" s="15" t="n">
        <v>21</v>
      </c>
      <c r="P2827" s="15" t="n">
        <v>21</v>
      </c>
      <c r="Y2827" s="15" t="s">
        <v>142</v>
      </c>
      <c r="AB2827" s="15" t="s">
        <v>143</v>
      </c>
    </row>
    <row r="2828" customFormat="false" ht="15" hidden="false" customHeight="true" outlineLevel="0" collapsed="false">
      <c r="A2828" s="15" t="s">
        <v>5155</v>
      </c>
      <c r="B2828" s="15" t="s">
        <v>5156</v>
      </c>
      <c r="C2828" s="15" t="s">
        <v>148</v>
      </c>
      <c r="E2828" s="15" t="s">
        <v>136</v>
      </c>
      <c r="F2828" s="15" t="s">
        <v>137</v>
      </c>
      <c r="G2828" s="15" t="s">
        <v>2389</v>
      </c>
      <c r="H2828" s="15" t="s">
        <v>136</v>
      </c>
      <c r="I2828" s="15" t="s">
        <v>139</v>
      </c>
      <c r="J2828" s="15" t="s">
        <v>158</v>
      </c>
      <c r="K2828" s="15" t="s">
        <v>5159</v>
      </c>
      <c r="O2828" s="15" t="n">
        <v>15</v>
      </c>
      <c r="P2828" s="15" t="n">
        <v>15</v>
      </c>
      <c r="Y2828" s="15" t="s">
        <v>142</v>
      </c>
      <c r="AB2828" s="15" t="s">
        <v>143</v>
      </c>
    </row>
    <row r="2829" customFormat="false" ht="15" hidden="false" customHeight="true" outlineLevel="0" collapsed="false">
      <c r="A2829" s="15" t="s">
        <v>5160</v>
      </c>
      <c r="B2829" s="15" t="s">
        <v>5161</v>
      </c>
      <c r="C2829" s="15" t="s">
        <v>134</v>
      </c>
      <c r="D2829" s="15" t="s">
        <v>541</v>
      </c>
      <c r="E2829" s="15" t="s">
        <v>136</v>
      </c>
      <c r="F2829" s="15" t="s">
        <v>137</v>
      </c>
      <c r="G2829" s="15" t="s">
        <v>5162</v>
      </c>
      <c r="H2829" s="15" t="s">
        <v>136</v>
      </c>
      <c r="I2829" s="15" t="s">
        <v>243</v>
      </c>
      <c r="J2829" s="15" t="s">
        <v>140</v>
      </c>
      <c r="K2829" s="15" t="s">
        <v>5163</v>
      </c>
      <c r="L2829" s="15" t="n">
        <v>576</v>
      </c>
      <c r="M2829" s="15" t="n">
        <v>593</v>
      </c>
      <c r="N2829" s="15" t="n">
        <v>1313</v>
      </c>
      <c r="O2829" s="15" t="n">
        <v>162</v>
      </c>
      <c r="P2829" s="15" t="n">
        <v>2644</v>
      </c>
      <c r="Y2829" s="15" t="s">
        <v>142</v>
      </c>
      <c r="AB2829" s="15" t="s">
        <v>143</v>
      </c>
    </row>
    <row r="2830" customFormat="false" ht="15" hidden="false" customHeight="true" outlineLevel="0" collapsed="false">
      <c r="A2830" s="15" t="s">
        <v>5160</v>
      </c>
      <c r="B2830" s="15" t="s">
        <v>5161</v>
      </c>
      <c r="C2830" s="15" t="s">
        <v>134</v>
      </c>
      <c r="D2830" s="15" t="s">
        <v>541</v>
      </c>
      <c r="E2830" s="15" t="s">
        <v>136</v>
      </c>
      <c r="F2830" s="15" t="s">
        <v>137</v>
      </c>
      <c r="G2830" s="15" t="s">
        <v>5162</v>
      </c>
      <c r="H2830" s="15" t="s">
        <v>136</v>
      </c>
      <c r="I2830" s="15" t="s">
        <v>243</v>
      </c>
      <c r="J2830" s="15" t="s">
        <v>144</v>
      </c>
      <c r="K2830" s="15" t="s">
        <v>5164</v>
      </c>
      <c r="L2830" s="15" t="n">
        <v>43</v>
      </c>
      <c r="M2830" s="15" t="n">
        <v>982</v>
      </c>
      <c r="N2830" s="15" t="n">
        <v>2070</v>
      </c>
      <c r="O2830" s="15" t="n">
        <v>323</v>
      </c>
      <c r="P2830" s="15" t="n">
        <v>3418</v>
      </c>
      <c r="Y2830" s="15" t="s">
        <v>142</v>
      </c>
      <c r="AB2830" s="15" t="s">
        <v>143</v>
      </c>
    </row>
    <row r="2831" customFormat="false" ht="15" hidden="false" customHeight="true" outlineLevel="0" collapsed="false">
      <c r="A2831" s="15" t="s">
        <v>5160</v>
      </c>
      <c r="B2831" s="15" t="s">
        <v>5161</v>
      </c>
      <c r="C2831" s="15" t="s">
        <v>134</v>
      </c>
      <c r="D2831" s="15" t="s">
        <v>541</v>
      </c>
      <c r="E2831" s="15" t="s">
        <v>136</v>
      </c>
      <c r="F2831" s="15" t="s">
        <v>137</v>
      </c>
      <c r="G2831" s="15" t="s">
        <v>5162</v>
      </c>
      <c r="H2831" s="15" t="s">
        <v>136</v>
      </c>
      <c r="I2831" s="15" t="s">
        <v>243</v>
      </c>
      <c r="J2831" s="15" t="s">
        <v>150</v>
      </c>
      <c r="K2831" s="15" t="s">
        <v>5165</v>
      </c>
      <c r="L2831" s="15" t="n">
        <v>1736</v>
      </c>
      <c r="M2831" s="15" t="n">
        <v>646</v>
      </c>
      <c r="N2831" s="15" t="n">
        <v>552</v>
      </c>
      <c r="O2831" s="15" t="n">
        <v>106</v>
      </c>
      <c r="P2831" s="15" t="n">
        <v>3040</v>
      </c>
      <c r="Y2831" s="15" t="s">
        <v>142</v>
      </c>
      <c r="AB2831" s="15" t="s">
        <v>143</v>
      </c>
    </row>
    <row r="2832" customFormat="false" ht="15" hidden="false" customHeight="true" outlineLevel="0" collapsed="false">
      <c r="A2832" s="15" t="s">
        <v>5160</v>
      </c>
      <c r="B2832" s="15" t="s">
        <v>5161</v>
      </c>
      <c r="C2832" s="15" t="s">
        <v>134</v>
      </c>
      <c r="D2832" s="15" t="s">
        <v>541</v>
      </c>
      <c r="E2832" s="15" t="s">
        <v>136</v>
      </c>
      <c r="F2832" s="15" t="s">
        <v>137</v>
      </c>
      <c r="G2832" s="15" t="s">
        <v>5162</v>
      </c>
      <c r="H2832" s="15" t="s">
        <v>136</v>
      </c>
      <c r="I2832" s="15" t="s">
        <v>243</v>
      </c>
      <c r="J2832" s="15" t="s">
        <v>166</v>
      </c>
      <c r="K2832" s="15" t="s">
        <v>5166</v>
      </c>
      <c r="M2832" s="15" t="n">
        <v>6</v>
      </c>
      <c r="P2832" s="15" t="n">
        <v>6</v>
      </c>
      <c r="Y2832" s="15" t="s">
        <v>142</v>
      </c>
      <c r="AB2832" s="15" t="s">
        <v>143</v>
      </c>
    </row>
    <row r="2833" customFormat="false" ht="15" hidden="false" customHeight="true" outlineLevel="0" collapsed="false">
      <c r="A2833" s="15" t="s">
        <v>5160</v>
      </c>
      <c r="B2833" s="15" t="s">
        <v>5161</v>
      </c>
      <c r="C2833" s="15" t="s">
        <v>134</v>
      </c>
      <c r="D2833" s="15" t="s">
        <v>541</v>
      </c>
      <c r="E2833" s="15" t="s">
        <v>136</v>
      </c>
      <c r="F2833" s="15" t="s">
        <v>137</v>
      </c>
      <c r="G2833" s="15" t="s">
        <v>5162</v>
      </c>
      <c r="H2833" s="15" t="s">
        <v>136</v>
      </c>
      <c r="I2833" s="15" t="s">
        <v>243</v>
      </c>
      <c r="J2833" s="15" t="s">
        <v>158</v>
      </c>
      <c r="K2833" s="15" t="s">
        <v>5167</v>
      </c>
      <c r="L2833" s="15" t="n">
        <v>235</v>
      </c>
      <c r="M2833" s="15" t="n">
        <v>211</v>
      </c>
      <c r="N2833" s="15" t="n">
        <v>181</v>
      </c>
      <c r="O2833" s="15" t="n">
        <v>29</v>
      </c>
      <c r="P2833" s="15" t="n">
        <v>656</v>
      </c>
      <c r="Y2833" s="15" t="s">
        <v>142</v>
      </c>
      <c r="AB2833" s="15" t="s">
        <v>143</v>
      </c>
    </row>
    <row r="2834" customFormat="false" ht="15" hidden="false" customHeight="true" outlineLevel="0" collapsed="false">
      <c r="A2834" s="15" t="s">
        <v>5160</v>
      </c>
      <c r="B2834" s="15" t="s">
        <v>5161</v>
      </c>
      <c r="C2834" s="15" t="s">
        <v>134</v>
      </c>
      <c r="D2834" s="15" t="s">
        <v>541</v>
      </c>
      <c r="E2834" s="15" t="s">
        <v>136</v>
      </c>
      <c r="F2834" s="15" t="s">
        <v>137</v>
      </c>
      <c r="G2834" s="15" t="s">
        <v>5162</v>
      </c>
      <c r="H2834" s="15" t="s">
        <v>136</v>
      </c>
      <c r="I2834" s="15" t="s">
        <v>243</v>
      </c>
      <c r="J2834" s="15" t="s">
        <v>169</v>
      </c>
      <c r="K2834" s="15" t="s">
        <v>5168</v>
      </c>
      <c r="L2834" s="15" t="n">
        <v>134</v>
      </c>
      <c r="M2834" s="15" t="n">
        <v>47</v>
      </c>
      <c r="N2834" s="15" t="n">
        <v>77</v>
      </c>
      <c r="P2834" s="15" t="n">
        <v>258</v>
      </c>
      <c r="Y2834" s="15" t="s">
        <v>142</v>
      </c>
      <c r="AB2834" s="15" t="s">
        <v>143</v>
      </c>
    </row>
    <row r="2835" customFormat="false" ht="15" hidden="false" customHeight="true" outlineLevel="0" collapsed="false">
      <c r="A2835" s="15" t="s">
        <v>5169</v>
      </c>
      <c r="B2835" s="15" t="s">
        <v>5170</v>
      </c>
      <c r="C2835" s="15" t="s">
        <v>217</v>
      </c>
      <c r="D2835" s="15" t="s">
        <v>218</v>
      </c>
      <c r="E2835" s="15" t="s">
        <v>136</v>
      </c>
      <c r="F2835" s="15" t="s">
        <v>137</v>
      </c>
      <c r="G2835" s="15" t="s">
        <v>219</v>
      </c>
      <c r="H2835" s="15" t="s">
        <v>136</v>
      </c>
      <c r="I2835" s="15" t="s">
        <v>243</v>
      </c>
      <c r="J2835" s="15" t="s">
        <v>140</v>
      </c>
      <c r="K2835" s="15" t="s">
        <v>5171</v>
      </c>
      <c r="L2835" s="15" t="n">
        <v>121</v>
      </c>
      <c r="M2835" s="15" t="n">
        <v>113</v>
      </c>
      <c r="N2835" s="15" t="n">
        <v>54</v>
      </c>
      <c r="O2835" s="15" t="n">
        <v>6</v>
      </c>
      <c r="P2835" s="15" t="n">
        <v>294</v>
      </c>
      <c r="Y2835" s="15" t="s">
        <v>142</v>
      </c>
      <c r="Z2835" s="15" t="n">
        <v>8</v>
      </c>
      <c r="AA2835" s="15" t="s">
        <v>277</v>
      </c>
      <c r="AB2835" s="15" t="s">
        <v>143</v>
      </c>
    </row>
    <row r="2836" customFormat="false" ht="15" hidden="false" customHeight="true" outlineLevel="0" collapsed="false">
      <c r="A2836" s="15" t="s">
        <v>5169</v>
      </c>
      <c r="B2836" s="15" t="s">
        <v>5170</v>
      </c>
      <c r="C2836" s="15" t="s">
        <v>217</v>
      </c>
      <c r="D2836" s="15" t="s">
        <v>218</v>
      </c>
      <c r="E2836" s="15" t="s">
        <v>136</v>
      </c>
      <c r="F2836" s="15" t="s">
        <v>137</v>
      </c>
      <c r="G2836" s="15" t="s">
        <v>219</v>
      </c>
      <c r="H2836" s="15" t="s">
        <v>136</v>
      </c>
      <c r="I2836" s="15" t="s">
        <v>243</v>
      </c>
      <c r="J2836" s="15" t="s">
        <v>150</v>
      </c>
      <c r="K2836" s="15" t="s">
        <v>5172</v>
      </c>
      <c r="L2836" s="15" t="n">
        <v>807</v>
      </c>
      <c r="M2836" s="15" t="n">
        <v>817</v>
      </c>
      <c r="N2836" s="15" t="n">
        <v>1239</v>
      </c>
      <c r="O2836" s="15" t="n">
        <v>189</v>
      </c>
      <c r="P2836" s="15" t="n">
        <v>3052</v>
      </c>
      <c r="Y2836" s="15" t="s">
        <v>142</v>
      </c>
      <c r="Z2836" s="15" t="n">
        <v>8</v>
      </c>
      <c r="AA2836" s="15" t="s">
        <v>277</v>
      </c>
      <c r="AB2836" s="15" t="s">
        <v>143</v>
      </c>
    </row>
    <row r="2837" customFormat="false" ht="15" hidden="false" customHeight="true" outlineLevel="0" collapsed="false">
      <c r="A2837" s="15" t="s">
        <v>5169</v>
      </c>
      <c r="B2837" s="15" t="s">
        <v>5170</v>
      </c>
      <c r="C2837" s="15" t="s">
        <v>217</v>
      </c>
      <c r="D2837" s="15" t="s">
        <v>218</v>
      </c>
      <c r="E2837" s="15" t="s">
        <v>136</v>
      </c>
      <c r="F2837" s="15" t="s">
        <v>137</v>
      </c>
      <c r="G2837" s="15" t="s">
        <v>219</v>
      </c>
      <c r="H2837" s="15" t="s">
        <v>136</v>
      </c>
      <c r="I2837" s="15" t="s">
        <v>243</v>
      </c>
      <c r="J2837" s="15" t="s">
        <v>166</v>
      </c>
      <c r="K2837" s="15" t="s">
        <v>5173</v>
      </c>
      <c r="L2837" s="15" t="n">
        <v>7</v>
      </c>
      <c r="P2837" s="15" t="n">
        <v>7</v>
      </c>
      <c r="Y2837" s="15" t="s">
        <v>142</v>
      </c>
      <c r="Z2837" s="15" t="n">
        <v>8</v>
      </c>
      <c r="AA2837" s="15" t="s">
        <v>277</v>
      </c>
      <c r="AB2837" s="15" t="s">
        <v>143</v>
      </c>
    </row>
    <row r="2838" customFormat="false" ht="15" hidden="false" customHeight="true" outlineLevel="0" collapsed="false">
      <c r="A2838" s="15" t="s">
        <v>5169</v>
      </c>
      <c r="B2838" s="15" t="s">
        <v>5170</v>
      </c>
      <c r="C2838" s="15" t="s">
        <v>217</v>
      </c>
      <c r="D2838" s="15" t="s">
        <v>218</v>
      </c>
      <c r="E2838" s="15" t="s">
        <v>136</v>
      </c>
      <c r="F2838" s="15" t="s">
        <v>137</v>
      </c>
      <c r="G2838" s="15" t="s">
        <v>219</v>
      </c>
      <c r="H2838" s="15" t="s">
        <v>136</v>
      </c>
      <c r="I2838" s="15" t="s">
        <v>243</v>
      </c>
      <c r="J2838" s="15" t="s">
        <v>158</v>
      </c>
      <c r="K2838" s="15" t="s">
        <v>5174</v>
      </c>
      <c r="L2838" s="15" t="n">
        <v>35</v>
      </c>
      <c r="M2838" s="15" t="n">
        <v>173</v>
      </c>
      <c r="N2838" s="15" t="n">
        <v>67</v>
      </c>
      <c r="O2838" s="15" t="n">
        <v>21</v>
      </c>
      <c r="P2838" s="15" t="n">
        <v>296</v>
      </c>
      <c r="Y2838" s="15" t="s">
        <v>142</v>
      </c>
      <c r="Z2838" s="15" t="n">
        <v>8</v>
      </c>
      <c r="AA2838" s="15" t="s">
        <v>277</v>
      </c>
      <c r="AB2838" s="15" t="s">
        <v>143</v>
      </c>
    </row>
    <row r="2839" customFormat="false" ht="15" hidden="false" customHeight="true" outlineLevel="0" collapsed="false">
      <c r="A2839" s="15" t="s">
        <v>5169</v>
      </c>
      <c r="B2839" s="15" t="s">
        <v>5170</v>
      </c>
      <c r="C2839" s="15" t="s">
        <v>217</v>
      </c>
      <c r="D2839" s="15" t="s">
        <v>218</v>
      </c>
      <c r="E2839" s="15" t="s">
        <v>136</v>
      </c>
      <c r="F2839" s="15" t="s">
        <v>137</v>
      </c>
      <c r="G2839" s="15" t="s">
        <v>219</v>
      </c>
      <c r="H2839" s="15" t="s">
        <v>136</v>
      </c>
      <c r="I2839" s="15" t="s">
        <v>243</v>
      </c>
      <c r="J2839" s="15" t="s">
        <v>169</v>
      </c>
      <c r="K2839" s="15" t="s">
        <v>5175</v>
      </c>
      <c r="L2839" s="15" t="n">
        <v>5</v>
      </c>
      <c r="O2839" s="15" t="n">
        <v>2</v>
      </c>
      <c r="P2839" s="15" t="n">
        <v>7</v>
      </c>
      <c r="Y2839" s="15" t="s">
        <v>142</v>
      </c>
      <c r="Z2839" s="15" t="n">
        <v>8</v>
      </c>
      <c r="AA2839" s="15" t="s">
        <v>277</v>
      </c>
      <c r="AB2839" s="15" t="s">
        <v>143</v>
      </c>
    </row>
    <row r="2840" customFormat="false" ht="15" hidden="false" customHeight="true" outlineLevel="0" collapsed="false">
      <c r="A2840" s="15" t="s">
        <v>5176</v>
      </c>
      <c r="B2840" s="15" t="s">
        <v>5177</v>
      </c>
      <c r="C2840" s="15" t="s">
        <v>217</v>
      </c>
      <c r="D2840" s="15" t="s">
        <v>235</v>
      </c>
      <c r="E2840" s="15" t="s">
        <v>136</v>
      </c>
      <c r="F2840" s="15" t="s">
        <v>137</v>
      </c>
      <c r="G2840" s="15" t="s">
        <v>219</v>
      </c>
      <c r="H2840" s="15" t="s">
        <v>136</v>
      </c>
      <c r="I2840" s="15" t="s">
        <v>139</v>
      </c>
      <c r="J2840" s="15" t="s">
        <v>140</v>
      </c>
      <c r="K2840" s="15" t="s">
        <v>5178</v>
      </c>
      <c r="M2840" s="15" t="n">
        <v>1</v>
      </c>
      <c r="P2840" s="15" t="n">
        <v>1</v>
      </c>
      <c r="Y2840" s="15" t="s">
        <v>142</v>
      </c>
      <c r="AB2840" s="15" t="s">
        <v>143</v>
      </c>
    </row>
    <row r="2841" customFormat="false" ht="15" hidden="false" customHeight="true" outlineLevel="0" collapsed="false">
      <c r="A2841" s="15" t="s">
        <v>5176</v>
      </c>
      <c r="B2841" s="15" t="s">
        <v>5177</v>
      </c>
      <c r="C2841" s="15" t="s">
        <v>217</v>
      </c>
      <c r="D2841" s="15" t="s">
        <v>235</v>
      </c>
      <c r="E2841" s="15" t="s">
        <v>136</v>
      </c>
      <c r="F2841" s="15" t="s">
        <v>137</v>
      </c>
      <c r="G2841" s="15" t="s">
        <v>219</v>
      </c>
      <c r="H2841" s="15" t="s">
        <v>136</v>
      </c>
      <c r="I2841" s="15" t="s">
        <v>139</v>
      </c>
      <c r="J2841" s="15" t="s">
        <v>150</v>
      </c>
      <c r="K2841" s="15" t="s">
        <v>5179</v>
      </c>
      <c r="M2841" s="15" t="n">
        <v>2</v>
      </c>
      <c r="O2841" s="15" t="n">
        <v>31</v>
      </c>
      <c r="P2841" s="15" t="n">
        <v>33</v>
      </c>
      <c r="Y2841" s="15" t="s">
        <v>142</v>
      </c>
      <c r="AB2841" s="15" t="s">
        <v>143</v>
      </c>
    </row>
    <row r="2842" customFormat="false" ht="15" hidden="false" customHeight="true" outlineLevel="0" collapsed="false">
      <c r="A2842" s="15" t="s">
        <v>5176</v>
      </c>
      <c r="B2842" s="15" t="s">
        <v>5177</v>
      </c>
      <c r="C2842" s="15" t="s">
        <v>217</v>
      </c>
      <c r="D2842" s="15" t="s">
        <v>235</v>
      </c>
      <c r="E2842" s="15" t="s">
        <v>136</v>
      </c>
      <c r="F2842" s="15" t="s">
        <v>137</v>
      </c>
      <c r="G2842" s="15" t="s">
        <v>219</v>
      </c>
      <c r="H2842" s="15" t="s">
        <v>136</v>
      </c>
      <c r="I2842" s="15" t="s">
        <v>139</v>
      </c>
      <c r="J2842" s="15" t="s">
        <v>158</v>
      </c>
      <c r="K2842" s="15" t="s">
        <v>5180</v>
      </c>
      <c r="M2842" s="15" t="n">
        <v>7</v>
      </c>
      <c r="N2842" s="15" t="n">
        <v>8</v>
      </c>
      <c r="P2842" s="15" t="n">
        <v>15</v>
      </c>
      <c r="Y2842" s="15" t="s">
        <v>142</v>
      </c>
      <c r="AB2842" s="15" t="s">
        <v>143</v>
      </c>
    </row>
    <row r="2843" customFormat="false" ht="15" hidden="false" customHeight="true" outlineLevel="0" collapsed="false">
      <c r="A2843" s="15" t="s">
        <v>5181</v>
      </c>
      <c r="B2843" s="15" t="s">
        <v>5182</v>
      </c>
      <c r="C2843" s="15" t="s">
        <v>148</v>
      </c>
      <c r="E2843" s="15" t="s">
        <v>136</v>
      </c>
      <c r="F2843" s="15" t="s">
        <v>137</v>
      </c>
      <c r="G2843" s="15" t="s">
        <v>308</v>
      </c>
      <c r="H2843" s="15" t="s">
        <v>136</v>
      </c>
      <c r="I2843" s="15" t="s">
        <v>139</v>
      </c>
      <c r="J2843" s="15" t="s">
        <v>150</v>
      </c>
      <c r="K2843" s="15" t="s">
        <v>5183</v>
      </c>
      <c r="L2843" s="15" t="n">
        <v>1</v>
      </c>
      <c r="P2843" s="15" t="n">
        <v>1</v>
      </c>
      <c r="Y2843" s="15" t="s">
        <v>142</v>
      </c>
      <c r="AB2843" s="15" t="s">
        <v>143</v>
      </c>
    </row>
    <row r="2844" customFormat="false" ht="15" hidden="false" customHeight="true" outlineLevel="0" collapsed="false">
      <c r="A2844" s="15" t="s">
        <v>5184</v>
      </c>
      <c r="B2844" s="15" t="s">
        <v>5185</v>
      </c>
      <c r="C2844" s="15" t="s">
        <v>217</v>
      </c>
      <c r="D2844" s="15" t="s">
        <v>235</v>
      </c>
      <c r="E2844" s="15" t="s">
        <v>136</v>
      </c>
      <c r="F2844" s="15" t="s">
        <v>137</v>
      </c>
      <c r="G2844" s="15" t="s">
        <v>219</v>
      </c>
      <c r="H2844" s="15" t="s">
        <v>136</v>
      </c>
      <c r="I2844" s="15" t="s">
        <v>139</v>
      </c>
      <c r="J2844" s="15" t="s">
        <v>150</v>
      </c>
      <c r="K2844" s="15" t="s">
        <v>5186</v>
      </c>
      <c r="L2844" s="15" t="n">
        <v>0</v>
      </c>
      <c r="P2844" s="15" t="n">
        <v>0</v>
      </c>
      <c r="Y2844" s="15" t="s">
        <v>142</v>
      </c>
      <c r="AB2844" s="15" t="s">
        <v>143</v>
      </c>
    </row>
    <row r="2845" customFormat="false" ht="15" hidden="false" customHeight="true" outlineLevel="0" collapsed="false">
      <c r="A2845" s="15" t="s">
        <v>5184</v>
      </c>
      <c r="B2845" s="15" t="s">
        <v>5185</v>
      </c>
      <c r="C2845" s="15" t="s">
        <v>217</v>
      </c>
      <c r="D2845" s="15" t="s">
        <v>235</v>
      </c>
      <c r="E2845" s="15" t="s">
        <v>136</v>
      </c>
      <c r="F2845" s="15" t="s">
        <v>137</v>
      </c>
      <c r="G2845" s="15" t="s">
        <v>219</v>
      </c>
      <c r="H2845" s="15" t="s">
        <v>136</v>
      </c>
      <c r="I2845" s="15" t="s">
        <v>139</v>
      </c>
      <c r="J2845" s="15" t="s">
        <v>158</v>
      </c>
      <c r="K2845" s="15" t="s">
        <v>5187</v>
      </c>
      <c r="L2845" s="15" t="n">
        <v>0</v>
      </c>
      <c r="P2845" s="15" t="n">
        <v>0</v>
      </c>
      <c r="Y2845" s="15" t="s">
        <v>142</v>
      </c>
      <c r="AB2845" s="15" t="s">
        <v>143</v>
      </c>
    </row>
    <row r="2846" customFormat="false" ht="15" hidden="false" customHeight="true" outlineLevel="0" collapsed="false">
      <c r="A2846" s="15" t="s">
        <v>5188</v>
      </c>
      <c r="B2846" s="15" t="s">
        <v>5189</v>
      </c>
      <c r="C2846" s="15" t="s">
        <v>217</v>
      </c>
      <c r="D2846" s="15" t="s">
        <v>235</v>
      </c>
      <c r="E2846" s="15" t="s">
        <v>136</v>
      </c>
      <c r="F2846" s="15" t="s">
        <v>137</v>
      </c>
      <c r="G2846" s="15" t="s">
        <v>938</v>
      </c>
      <c r="H2846" s="15" t="s">
        <v>136</v>
      </c>
      <c r="I2846" s="15" t="s">
        <v>139</v>
      </c>
      <c r="J2846" s="15" t="s">
        <v>140</v>
      </c>
      <c r="K2846" s="15" t="s">
        <v>5190</v>
      </c>
      <c r="L2846" s="15" t="n">
        <v>38</v>
      </c>
      <c r="M2846" s="15" t="n">
        <v>15</v>
      </c>
      <c r="O2846" s="15" t="n">
        <v>8</v>
      </c>
      <c r="P2846" s="15" t="n">
        <v>61</v>
      </c>
      <c r="Y2846" s="15" t="s">
        <v>142</v>
      </c>
      <c r="AB2846" s="15" t="s">
        <v>143</v>
      </c>
    </row>
    <row r="2847" customFormat="false" ht="15" hidden="false" customHeight="true" outlineLevel="0" collapsed="false">
      <c r="A2847" s="15" t="s">
        <v>5188</v>
      </c>
      <c r="B2847" s="15" t="s">
        <v>5189</v>
      </c>
      <c r="C2847" s="15" t="s">
        <v>217</v>
      </c>
      <c r="D2847" s="15" t="s">
        <v>235</v>
      </c>
      <c r="E2847" s="15" t="s">
        <v>136</v>
      </c>
      <c r="F2847" s="15" t="s">
        <v>137</v>
      </c>
      <c r="G2847" s="15" t="s">
        <v>938</v>
      </c>
      <c r="H2847" s="15" t="s">
        <v>136</v>
      </c>
      <c r="I2847" s="15" t="s">
        <v>139</v>
      </c>
      <c r="J2847" s="15" t="s">
        <v>150</v>
      </c>
      <c r="K2847" s="15" t="s">
        <v>5191</v>
      </c>
      <c r="L2847" s="15" t="n">
        <v>26</v>
      </c>
      <c r="M2847" s="15" t="n">
        <v>79</v>
      </c>
      <c r="P2847" s="15" t="n">
        <v>105</v>
      </c>
      <c r="Y2847" s="15" t="s">
        <v>142</v>
      </c>
      <c r="AB2847" s="15" t="s">
        <v>143</v>
      </c>
    </row>
    <row r="2848" customFormat="false" ht="15" hidden="false" customHeight="true" outlineLevel="0" collapsed="false">
      <c r="A2848" s="15" t="s">
        <v>5188</v>
      </c>
      <c r="B2848" s="15" t="s">
        <v>5189</v>
      </c>
      <c r="C2848" s="15" t="s">
        <v>217</v>
      </c>
      <c r="D2848" s="15" t="s">
        <v>235</v>
      </c>
      <c r="E2848" s="15" t="s">
        <v>136</v>
      </c>
      <c r="F2848" s="15" t="s">
        <v>137</v>
      </c>
      <c r="G2848" s="15" t="s">
        <v>938</v>
      </c>
      <c r="H2848" s="15" t="s">
        <v>136</v>
      </c>
      <c r="I2848" s="15" t="s">
        <v>139</v>
      </c>
      <c r="J2848" s="15" t="s">
        <v>166</v>
      </c>
      <c r="K2848" s="15" t="s">
        <v>5192</v>
      </c>
      <c r="M2848" s="15" t="n">
        <v>104</v>
      </c>
      <c r="P2848" s="15" t="n">
        <v>104</v>
      </c>
      <c r="Y2848" s="15" t="s">
        <v>142</v>
      </c>
      <c r="AB2848" s="15" t="s">
        <v>143</v>
      </c>
    </row>
    <row r="2849" customFormat="false" ht="15" hidden="false" customHeight="true" outlineLevel="0" collapsed="false">
      <c r="A2849" s="15" t="s">
        <v>5188</v>
      </c>
      <c r="B2849" s="15" t="s">
        <v>5189</v>
      </c>
      <c r="C2849" s="15" t="s">
        <v>217</v>
      </c>
      <c r="D2849" s="15" t="s">
        <v>235</v>
      </c>
      <c r="E2849" s="15" t="s">
        <v>136</v>
      </c>
      <c r="F2849" s="15" t="s">
        <v>137</v>
      </c>
      <c r="G2849" s="15" t="s">
        <v>938</v>
      </c>
      <c r="H2849" s="15" t="s">
        <v>136</v>
      </c>
      <c r="I2849" s="15" t="s">
        <v>139</v>
      </c>
      <c r="J2849" s="15" t="s">
        <v>158</v>
      </c>
      <c r="K2849" s="15" t="s">
        <v>5193</v>
      </c>
      <c r="L2849" s="15" t="n">
        <v>4</v>
      </c>
      <c r="P2849" s="15" t="n">
        <v>4</v>
      </c>
      <c r="Y2849" s="15" t="s">
        <v>142</v>
      </c>
      <c r="AB2849" s="15" t="s">
        <v>143</v>
      </c>
    </row>
    <row r="2850" customFormat="false" ht="15" hidden="false" customHeight="true" outlineLevel="0" collapsed="false">
      <c r="A2850" s="15" t="s">
        <v>5194</v>
      </c>
      <c r="B2850" s="15" t="s">
        <v>5195</v>
      </c>
      <c r="C2850" s="15" t="s">
        <v>148</v>
      </c>
      <c r="E2850" s="15" t="s">
        <v>136</v>
      </c>
      <c r="F2850" s="15" t="s">
        <v>137</v>
      </c>
      <c r="G2850" s="15" t="s">
        <v>1125</v>
      </c>
      <c r="H2850" s="15" t="s">
        <v>136</v>
      </c>
      <c r="I2850" s="15" t="s">
        <v>139</v>
      </c>
      <c r="J2850" s="15" t="s">
        <v>140</v>
      </c>
      <c r="K2850" s="15" t="s">
        <v>5196</v>
      </c>
      <c r="L2850" s="15" t="n">
        <v>19</v>
      </c>
      <c r="P2850" s="15" t="n">
        <v>19</v>
      </c>
      <c r="Y2850" s="15" t="s">
        <v>156</v>
      </c>
      <c r="AB2850" s="15" t="s">
        <v>143</v>
      </c>
    </row>
    <row r="2851" customFormat="false" ht="15" hidden="false" customHeight="true" outlineLevel="0" collapsed="false">
      <c r="A2851" s="15" t="s">
        <v>5194</v>
      </c>
      <c r="B2851" s="15" t="s">
        <v>5195</v>
      </c>
      <c r="C2851" s="15" t="s">
        <v>148</v>
      </c>
      <c r="E2851" s="15" t="s">
        <v>136</v>
      </c>
      <c r="F2851" s="15" t="s">
        <v>137</v>
      </c>
      <c r="G2851" s="15" t="s">
        <v>1125</v>
      </c>
      <c r="H2851" s="15" t="s">
        <v>136</v>
      </c>
      <c r="I2851" s="15" t="s">
        <v>139</v>
      </c>
      <c r="J2851" s="15" t="s">
        <v>144</v>
      </c>
      <c r="K2851" s="15" t="s">
        <v>5197</v>
      </c>
      <c r="L2851" s="15" t="n">
        <v>35</v>
      </c>
      <c r="P2851" s="15" t="n">
        <v>35</v>
      </c>
      <c r="Y2851" s="15" t="s">
        <v>156</v>
      </c>
      <c r="AB2851" s="15" t="s">
        <v>143</v>
      </c>
    </row>
    <row r="2852" customFormat="false" ht="15" hidden="false" customHeight="true" outlineLevel="0" collapsed="false">
      <c r="A2852" s="15" t="s">
        <v>5194</v>
      </c>
      <c r="B2852" s="15" t="s">
        <v>5195</v>
      </c>
      <c r="C2852" s="15" t="s">
        <v>148</v>
      </c>
      <c r="E2852" s="15" t="s">
        <v>136</v>
      </c>
      <c r="F2852" s="15" t="s">
        <v>137</v>
      </c>
      <c r="G2852" s="15" t="s">
        <v>1125</v>
      </c>
      <c r="H2852" s="15" t="s">
        <v>136</v>
      </c>
      <c r="I2852" s="15" t="s">
        <v>139</v>
      </c>
      <c r="J2852" s="15" t="s">
        <v>158</v>
      </c>
      <c r="K2852" s="15" t="s">
        <v>5198</v>
      </c>
      <c r="L2852" s="15" t="n">
        <v>1</v>
      </c>
      <c r="P2852" s="15" t="n">
        <v>1</v>
      </c>
      <c r="Y2852" s="15" t="s">
        <v>156</v>
      </c>
      <c r="AB2852" s="15" t="s">
        <v>143</v>
      </c>
    </row>
    <row r="2853" customFormat="false" ht="15" hidden="false" customHeight="true" outlineLevel="0" collapsed="false">
      <c r="A2853" s="15" t="s">
        <v>5199</v>
      </c>
      <c r="B2853" s="15" t="s">
        <v>5200</v>
      </c>
      <c r="C2853" s="15" t="s">
        <v>217</v>
      </c>
      <c r="D2853" s="15" t="s">
        <v>235</v>
      </c>
      <c r="E2853" s="15" t="s">
        <v>136</v>
      </c>
      <c r="F2853" s="15" t="s">
        <v>137</v>
      </c>
      <c r="G2853" s="15" t="s">
        <v>5201</v>
      </c>
      <c r="H2853" s="15" t="s">
        <v>136</v>
      </c>
      <c r="I2853" s="15" t="s">
        <v>139</v>
      </c>
      <c r="J2853" s="15" t="s">
        <v>150</v>
      </c>
      <c r="K2853" s="15" t="s">
        <v>5202</v>
      </c>
      <c r="O2853" s="15" t="n">
        <v>2</v>
      </c>
      <c r="P2853" s="15" t="n">
        <v>2</v>
      </c>
      <c r="Y2853" s="15" t="s">
        <v>142</v>
      </c>
      <c r="AB2853" s="15" t="s">
        <v>143</v>
      </c>
    </row>
    <row r="2854" customFormat="false" ht="15" hidden="false" customHeight="true" outlineLevel="0" collapsed="false">
      <c r="A2854" s="15" t="s">
        <v>5199</v>
      </c>
      <c r="B2854" s="15" t="s">
        <v>5200</v>
      </c>
      <c r="C2854" s="15" t="s">
        <v>217</v>
      </c>
      <c r="D2854" s="15" t="s">
        <v>235</v>
      </c>
      <c r="E2854" s="15" t="s">
        <v>136</v>
      </c>
      <c r="F2854" s="15" t="s">
        <v>137</v>
      </c>
      <c r="G2854" s="15" t="s">
        <v>5201</v>
      </c>
      <c r="H2854" s="15" t="s">
        <v>136</v>
      </c>
      <c r="I2854" s="15" t="s">
        <v>139</v>
      </c>
      <c r="J2854" s="15" t="s">
        <v>158</v>
      </c>
      <c r="K2854" s="15" t="s">
        <v>5203</v>
      </c>
      <c r="O2854" s="15" t="n">
        <v>5</v>
      </c>
      <c r="P2854" s="15" t="n">
        <v>5</v>
      </c>
      <c r="Y2854" s="15" t="s">
        <v>142</v>
      </c>
      <c r="AB2854" s="15" t="s">
        <v>143</v>
      </c>
    </row>
    <row r="2855" customFormat="false" ht="15" hidden="false" customHeight="true" outlineLevel="0" collapsed="false">
      <c r="A2855" s="15" t="s">
        <v>5204</v>
      </c>
      <c r="B2855" s="15" t="s">
        <v>5205</v>
      </c>
      <c r="C2855" s="15" t="s">
        <v>217</v>
      </c>
      <c r="D2855" s="15" t="s">
        <v>218</v>
      </c>
      <c r="E2855" s="15" t="s">
        <v>136</v>
      </c>
      <c r="F2855" s="15" t="s">
        <v>137</v>
      </c>
      <c r="G2855" s="15" t="s">
        <v>299</v>
      </c>
      <c r="H2855" s="15" t="s">
        <v>136</v>
      </c>
      <c r="I2855" s="15" t="s">
        <v>139</v>
      </c>
      <c r="J2855" s="15" t="s">
        <v>150</v>
      </c>
      <c r="K2855" s="15" t="s">
        <v>5206</v>
      </c>
      <c r="L2855" s="15" t="n">
        <v>8</v>
      </c>
      <c r="N2855" s="15" t="n">
        <v>30</v>
      </c>
      <c r="P2855" s="15" t="n">
        <v>38</v>
      </c>
      <c r="Y2855" s="15" t="s">
        <v>156</v>
      </c>
      <c r="AB2855" s="15" t="s">
        <v>143</v>
      </c>
    </row>
    <row r="2856" customFormat="false" ht="15" hidden="false" customHeight="true" outlineLevel="0" collapsed="false">
      <c r="A2856" s="15" t="s">
        <v>5204</v>
      </c>
      <c r="B2856" s="15" t="s">
        <v>5205</v>
      </c>
      <c r="C2856" s="15" t="s">
        <v>217</v>
      </c>
      <c r="D2856" s="15" t="s">
        <v>218</v>
      </c>
      <c r="E2856" s="15" t="s">
        <v>136</v>
      </c>
      <c r="F2856" s="15" t="s">
        <v>137</v>
      </c>
      <c r="G2856" s="15" t="s">
        <v>299</v>
      </c>
      <c r="H2856" s="15" t="s">
        <v>136</v>
      </c>
      <c r="I2856" s="15" t="s">
        <v>139</v>
      </c>
      <c r="J2856" s="15" t="s">
        <v>158</v>
      </c>
      <c r="K2856" s="15" t="s">
        <v>5207</v>
      </c>
      <c r="N2856" s="15" t="n">
        <v>7</v>
      </c>
      <c r="P2856" s="15" t="n">
        <v>7</v>
      </c>
      <c r="Y2856" s="15" t="s">
        <v>156</v>
      </c>
      <c r="AB2856" s="15" t="s">
        <v>143</v>
      </c>
    </row>
    <row r="2857" customFormat="false" ht="15" hidden="false" customHeight="true" outlineLevel="0" collapsed="false">
      <c r="A2857" s="15" t="s">
        <v>5208</v>
      </c>
      <c r="B2857" s="15" t="s">
        <v>5209</v>
      </c>
      <c r="C2857" s="15" t="s">
        <v>217</v>
      </c>
      <c r="D2857" s="15" t="s">
        <v>235</v>
      </c>
      <c r="E2857" s="15" t="s">
        <v>136</v>
      </c>
      <c r="F2857" s="15" t="s">
        <v>137</v>
      </c>
      <c r="G2857" s="15" t="s">
        <v>236</v>
      </c>
      <c r="H2857" s="15" t="s">
        <v>136</v>
      </c>
      <c r="I2857" s="15" t="s">
        <v>139</v>
      </c>
      <c r="J2857" s="15" t="s">
        <v>150</v>
      </c>
      <c r="K2857" s="15" t="s">
        <v>5210</v>
      </c>
      <c r="O2857" s="15" t="n">
        <v>144</v>
      </c>
      <c r="P2857" s="15" t="n">
        <v>144</v>
      </c>
      <c r="Y2857" s="15" t="s">
        <v>142</v>
      </c>
      <c r="Z2857" s="15" t="n">
        <v>1</v>
      </c>
      <c r="AA2857" s="15" t="s">
        <v>277</v>
      </c>
      <c r="AB2857" s="15" t="s">
        <v>143</v>
      </c>
    </row>
    <row r="2858" customFormat="false" ht="15" hidden="false" customHeight="true" outlineLevel="0" collapsed="false">
      <c r="A2858" s="15" t="s">
        <v>5211</v>
      </c>
      <c r="B2858" s="15" t="s">
        <v>5212</v>
      </c>
      <c r="C2858" s="15" t="s">
        <v>134</v>
      </c>
      <c r="D2858" s="15" t="s">
        <v>135</v>
      </c>
      <c r="E2858" s="15" t="s">
        <v>136</v>
      </c>
      <c r="F2858" s="15" t="s">
        <v>137</v>
      </c>
      <c r="G2858" s="15" t="s">
        <v>299</v>
      </c>
      <c r="H2858" s="15" t="s">
        <v>136</v>
      </c>
      <c r="I2858" s="15" t="s">
        <v>139</v>
      </c>
      <c r="J2858" s="15" t="s">
        <v>140</v>
      </c>
      <c r="K2858" s="15" t="s">
        <v>5213</v>
      </c>
      <c r="N2858" s="15" t="n">
        <v>3</v>
      </c>
      <c r="O2858" s="15" t="n">
        <v>30</v>
      </c>
      <c r="P2858" s="15" t="n">
        <v>33</v>
      </c>
      <c r="Y2858" s="15" t="s">
        <v>156</v>
      </c>
      <c r="AB2858" s="15" t="s">
        <v>143</v>
      </c>
    </row>
    <row r="2859" customFormat="false" ht="15" hidden="false" customHeight="true" outlineLevel="0" collapsed="false">
      <c r="A2859" s="15" t="s">
        <v>5211</v>
      </c>
      <c r="B2859" s="15" t="s">
        <v>5212</v>
      </c>
      <c r="C2859" s="15" t="s">
        <v>134</v>
      </c>
      <c r="D2859" s="15" t="s">
        <v>135</v>
      </c>
      <c r="E2859" s="15" t="s">
        <v>136</v>
      </c>
      <c r="F2859" s="15" t="s">
        <v>137</v>
      </c>
      <c r="G2859" s="15" t="s">
        <v>299</v>
      </c>
      <c r="H2859" s="15" t="s">
        <v>136</v>
      </c>
      <c r="I2859" s="15" t="s">
        <v>139</v>
      </c>
      <c r="J2859" s="15" t="s">
        <v>150</v>
      </c>
      <c r="K2859" s="15" t="s">
        <v>5214</v>
      </c>
      <c r="N2859" s="15" t="n">
        <v>16</v>
      </c>
      <c r="O2859" s="15" t="n">
        <v>72</v>
      </c>
      <c r="P2859" s="15" t="n">
        <v>88</v>
      </c>
      <c r="Y2859" s="15" t="s">
        <v>156</v>
      </c>
      <c r="AB2859" s="15" t="s">
        <v>143</v>
      </c>
    </row>
    <row r="2860" customFormat="false" ht="15" hidden="false" customHeight="true" outlineLevel="0" collapsed="false">
      <c r="A2860" s="15" t="s">
        <v>5211</v>
      </c>
      <c r="B2860" s="15" t="s">
        <v>5212</v>
      </c>
      <c r="C2860" s="15" t="s">
        <v>134</v>
      </c>
      <c r="D2860" s="15" t="s">
        <v>135</v>
      </c>
      <c r="E2860" s="15" t="s">
        <v>136</v>
      </c>
      <c r="F2860" s="15" t="s">
        <v>137</v>
      </c>
      <c r="G2860" s="15" t="s">
        <v>299</v>
      </c>
      <c r="H2860" s="15" t="s">
        <v>136</v>
      </c>
      <c r="I2860" s="15" t="s">
        <v>139</v>
      </c>
      <c r="J2860" s="15" t="s">
        <v>166</v>
      </c>
      <c r="K2860" s="15" t="s">
        <v>5215</v>
      </c>
      <c r="O2860" s="15" t="n">
        <v>7</v>
      </c>
      <c r="P2860" s="15" t="n">
        <v>7</v>
      </c>
      <c r="Y2860" s="15" t="s">
        <v>156</v>
      </c>
      <c r="AB2860" s="15" t="s">
        <v>143</v>
      </c>
    </row>
    <row r="2861" customFormat="false" ht="15" hidden="false" customHeight="true" outlineLevel="0" collapsed="false">
      <c r="A2861" s="15" t="s">
        <v>5211</v>
      </c>
      <c r="B2861" s="15" t="s">
        <v>5212</v>
      </c>
      <c r="C2861" s="15" t="s">
        <v>134</v>
      </c>
      <c r="D2861" s="15" t="s">
        <v>135</v>
      </c>
      <c r="E2861" s="15" t="s">
        <v>136</v>
      </c>
      <c r="F2861" s="15" t="s">
        <v>137</v>
      </c>
      <c r="G2861" s="15" t="s">
        <v>299</v>
      </c>
      <c r="H2861" s="15" t="s">
        <v>136</v>
      </c>
      <c r="I2861" s="15" t="s">
        <v>139</v>
      </c>
      <c r="J2861" s="15" t="s">
        <v>158</v>
      </c>
      <c r="K2861" s="15" t="s">
        <v>5216</v>
      </c>
      <c r="N2861" s="15" t="n">
        <v>7</v>
      </c>
      <c r="O2861" s="15" t="n">
        <v>18</v>
      </c>
      <c r="P2861" s="15" t="n">
        <v>25</v>
      </c>
      <c r="Y2861" s="15" t="s">
        <v>156</v>
      </c>
      <c r="AB2861" s="15" t="s">
        <v>143</v>
      </c>
    </row>
    <row r="2862" customFormat="false" ht="15" hidden="false" customHeight="true" outlineLevel="0" collapsed="false">
      <c r="A2862" s="15" t="s">
        <v>5217</v>
      </c>
      <c r="B2862" s="15" t="s">
        <v>5218</v>
      </c>
      <c r="C2862" s="15" t="s">
        <v>134</v>
      </c>
      <c r="D2862" s="15" t="s">
        <v>541</v>
      </c>
      <c r="E2862" s="15" t="s">
        <v>136</v>
      </c>
      <c r="F2862" s="15" t="s">
        <v>137</v>
      </c>
      <c r="G2862" s="15" t="s">
        <v>336</v>
      </c>
      <c r="H2862" s="15" t="s">
        <v>136</v>
      </c>
      <c r="I2862" s="15" t="s">
        <v>139</v>
      </c>
      <c r="J2862" s="15" t="s">
        <v>150</v>
      </c>
      <c r="K2862" s="15" t="s">
        <v>5219</v>
      </c>
      <c r="L2862" s="15" t="n">
        <v>33</v>
      </c>
      <c r="M2862" s="15" t="n">
        <v>95</v>
      </c>
      <c r="N2862" s="15" t="n">
        <v>31</v>
      </c>
      <c r="O2862" s="15" t="n">
        <v>27</v>
      </c>
      <c r="P2862" s="15" t="n">
        <v>186</v>
      </c>
      <c r="Y2862" s="15" t="s">
        <v>142</v>
      </c>
      <c r="AB2862" s="15" t="s">
        <v>143</v>
      </c>
    </row>
    <row r="2863" customFormat="false" ht="15" hidden="false" customHeight="true" outlineLevel="0" collapsed="false">
      <c r="A2863" s="15" t="s">
        <v>5217</v>
      </c>
      <c r="B2863" s="15" t="s">
        <v>5218</v>
      </c>
      <c r="C2863" s="15" t="s">
        <v>134</v>
      </c>
      <c r="D2863" s="15" t="s">
        <v>541</v>
      </c>
      <c r="E2863" s="15" t="s">
        <v>136</v>
      </c>
      <c r="F2863" s="15" t="s">
        <v>137</v>
      </c>
      <c r="G2863" s="15" t="s">
        <v>336</v>
      </c>
      <c r="H2863" s="15" t="s">
        <v>136</v>
      </c>
      <c r="I2863" s="15" t="s">
        <v>139</v>
      </c>
      <c r="J2863" s="15" t="s">
        <v>158</v>
      </c>
      <c r="K2863" s="15" t="s">
        <v>5220</v>
      </c>
      <c r="L2863" s="15" t="n">
        <v>3</v>
      </c>
      <c r="P2863" s="15" t="n">
        <v>3</v>
      </c>
      <c r="Y2863" s="15" t="s">
        <v>142</v>
      </c>
      <c r="AB2863" s="15" t="s">
        <v>143</v>
      </c>
    </row>
    <row r="2864" customFormat="false" ht="15" hidden="false" customHeight="true" outlineLevel="0" collapsed="false">
      <c r="A2864" s="15" t="s">
        <v>5217</v>
      </c>
      <c r="B2864" s="15" t="s">
        <v>5218</v>
      </c>
      <c r="C2864" s="15" t="s">
        <v>134</v>
      </c>
      <c r="D2864" s="15" t="s">
        <v>541</v>
      </c>
      <c r="E2864" s="15" t="s">
        <v>136</v>
      </c>
      <c r="F2864" s="15" t="s">
        <v>137</v>
      </c>
      <c r="G2864" s="15" t="s">
        <v>336</v>
      </c>
      <c r="H2864" s="15" t="s">
        <v>136</v>
      </c>
      <c r="I2864" s="15" t="s">
        <v>139</v>
      </c>
      <c r="J2864" s="15" t="s">
        <v>169</v>
      </c>
      <c r="K2864" s="15" t="s">
        <v>5221</v>
      </c>
      <c r="O2864" s="15" t="n">
        <v>73</v>
      </c>
      <c r="P2864" s="15" t="n">
        <v>73</v>
      </c>
      <c r="Y2864" s="15" t="s">
        <v>142</v>
      </c>
      <c r="AB2864" s="15" t="s">
        <v>143</v>
      </c>
    </row>
    <row r="2865" customFormat="false" ht="15" hidden="false" customHeight="true" outlineLevel="0" collapsed="false">
      <c r="A2865" s="15" t="s">
        <v>5222</v>
      </c>
      <c r="B2865" s="15" t="s">
        <v>5223</v>
      </c>
      <c r="C2865" s="15" t="s">
        <v>217</v>
      </c>
      <c r="D2865" s="15" t="s">
        <v>235</v>
      </c>
      <c r="E2865" s="15" t="s">
        <v>136</v>
      </c>
      <c r="F2865" s="15" t="s">
        <v>137</v>
      </c>
      <c r="G2865" s="15" t="s">
        <v>308</v>
      </c>
      <c r="H2865" s="15" t="s">
        <v>136</v>
      </c>
      <c r="I2865" s="15" t="s">
        <v>139</v>
      </c>
      <c r="J2865" s="15" t="s">
        <v>150</v>
      </c>
      <c r="K2865" s="15" t="s">
        <v>5224</v>
      </c>
      <c r="L2865" s="15" t="n">
        <v>9</v>
      </c>
      <c r="P2865" s="15" t="n">
        <v>9</v>
      </c>
      <c r="Y2865" s="15" t="s">
        <v>142</v>
      </c>
      <c r="AB2865" s="15" t="s">
        <v>143</v>
      </c>
    </row>
    <row r="2866" customFormat="false" ht="15" hidden="false" customHeight="true" outlineLevel="0" collapsed="false">
      <c r="A2866" s="15" t="s">
        <v>5222</v>
      </c>
      <c r="B2866" s="15" t="s">
        <v>5223</v>
      </c>
      <c r="C2866" s="15" t="s">
        <v>217</v>
      </c>
      <c r="D2866" s="15" t="s">
        <v>235</v>
      </c>
      <c r="E2866" s="15" t="s">
        <v>136</v>
      </c>
      <c r="F2866" s="15" t="s">
        <v>137</v>
      </c>
      <c r="G2866" s="15" t="s">
        <v>308</v>
      </c>
      <c r="H2866" s="15" t="s">
        <v>136</v>
      </c>
      <c r="I2866" s="15" t="s">
        <v>139</v>
      </c>
      <c r="J2866" s="15" t="s">
        <v>158</v>
      </c>
      <c r="K2866" s="15" t="s">
        <v>5225</v>
      </c>
      <c r="L2866" s="15" t="n">
        <v>1</v>
      </c>
      <c r="P2866" s="15" t="n">
        <v>1</v>
      </c>
      <c r="Y2866" s="15" t="s">
        <v>142</v>
      </c>
      <c r="AB2866" s="15" t="s">
        <v>143</v>
      </c>
    </row>
    <row r="2867" customFormat="false" ht="15" hidden="false" customHeight="true" outlineLevel="0" collapsed="false">
      <c r="A2867" s="15" t="s">
        <v>5226</v>
      </c>
      <c r="B2867" s="15" t="s">
        <v>5227</v>
      </c>
      <c r="C2867" s="15" t="s">
        <v>134</v>
      </c>
      <c r="D2867" s="15" t="s">
        <v>135</v>
      </c>
      <c r="E2867" s="15" t="s">
        <v>136</v>
      </c>
      <c r="F2867" s="15" t="s">
        <v>137</v>
      </c>
      <c r="G2867" s="15" t="s">
        <v>5228</v>
      </c>
      <c r="H2867" s="15" t="s">
        <v>136</v>
      </c>
      <c r="I2867" s="15" t="s">
        <v>243</v>
      </c>
      <c r="J2867" s="15" t="s">
        <v>140</v>
      </c>
      <c r="K2867" s="15" t="s">
        <v>5229</v>
      </c>
      <c r="M2867" s="15" t="n">
        <v>36</v>
      </c>
      <c r="O2867" s="15" t="n">
        <v>4</v>
      </c>
      <c r="P2867" s="15" t="n">
        <v>40</v>
      </c>
      <c r="Y2867" s="15" t="s">
        <v>142</v>
      </c>
      <c r="AB2867" s="15" t="s">
        <v>143</v>
      </c>
    </row>
    <row r="2868" customFormat="false" ht="15" hidden="false" customHeight="true" outlineLevel="0" collapsed="false">
      <c r="A2868" s="15" t="s">
        <v>5226</v>
      </c>
      <c r="B2868" s="15" t="s">
        <v>5227</v>
      </c>
      <c r="C2868" s="15" t="s">
        <v>134</v>
      </c>
      <c r="D2868" s="15" t="s">
        <v>135</v>
      </c>
      <c r="E2868" s="15" t="s">
        <v>136</v>
      </c>
      <c r="F2868" s="15" t="s">
        <v>137</v>
      </c>
      <c r="G2868" s="15" t="s">
        <v>5228</v>
      </c>
      <c r="H2868" s="15" t="s">
        <v>136</v>
      </c>
      <c r="I2868" s="15" t="s">
        <v>243</v>
      </c>
      <c r="J2868" s="15" t="s">
        <v>150</v>
      </c>
      <c r="K2868" s="15" t="s">
        <v>5230</v>
      </c>
      <c r="L2868" s="15" t="n">
        <v>22</v>
      </c>
      <c r="M2868" s="15" t="n">
        <v>12</v>
      </c>
      <c r="N2868" s="15" t="n">
        <v>39</v>
      </c>
      <c r="O2868" s="15" t="n">
        <v>167</v>
      </c>
      <c r="P2868" s="15" t="n">
        <v>240</v>
      </c>
      <c r="Y2868" s="15" t="s">
        <v>142</v>
      </c>
      <c r="AB2868" s="15" t="s">
        <v>143</v>
      </c>
    </row>
    <row r="2869" customFormat="false" ht="15" hidden="false" customHeight="true" outlineLevel="0" collapsed="false">
      <c r="A2869" s="15" t="s">
        <v>5226</v>
      </c>
      <c r="B2869" s="15" t="s">
        <v>5227</v>
      </c>
      <c r="C2869" s="15" t="s">
        <v>134</v>
      </c>
      <c r="D2869" s="15" t="s">
        <v>135</v>
      </c>
      <c r="E2869" s="15" t="s">
        <v>136</v>
      </c>
      <c r="F2869" s="15" t="s">
        <v>137</v>
      </c>
      <c r="G2869" s="15" t="s">
        <v>5228</v>
      </c>
      <c r="H2869" s="15" t="s">
        <v>136</v>
      </c>
      <c r="I2869" s="15" t="s">
        <v>243</v>
      </c>
      <c r="J2869" s="15" t="s">
        <v>158</v>
      </c>
      <c r="K2869" s="15" t="s">
        <v>5231</v>
      </c>
      <c r="N2869" s="15" t="n">
        <v>20</v>
      </c>
      <c r="O2869" s="15" t="n">
        <v>37</v>
      </c>
      <c r="P2869" s="15" t="n">
        <v>57</v>
      </c>
      <c r="Y2869" s="15" t="s">
        <v>142</v>
      </c>
      <c r="AB2869" s="15" t="s">
        <v>143</v>
      </c>
    </row>
    <row r="2870" customFormat="false" ht="15" hidden="false" customHeight="true" outlineLevel="0" collapsed="false">
      <c r="A2870" s="15" t="s">
        <v>5226</v>
      </c>
      <c r="B2870" s="15" t="s">
        <v>5227</v>
      </c>
      <c r="C2870" s="15" t="s">
        <v>134</v>
      </c>
      <c r="D2870" s="15" t="s">
        <v>135</v>
      </c>
      <c r="E2870" s="15" t="s">
        <v>136</v>
      </c>
      <c r="F2870" s="15" t="s">
        <v>137</v>
      </c>
      <c r="G2870" s="15" t="s">
        <v>5228</v>
      </c>
      <c r="H2870" s="15" t="s">
        <v>136</v>
      </c>
      <c r="I2870" s="15" t="s">
        <v>243</v>
      </c>
      <c r="J2870" s="15" t="s">
        <v>169</v>
      </c>
      <c r="K2870" s="15" t="s">
        <v>5232</v>
      </c>
      <c r="O2870" s="15" t="n">
        <v>11</v>
      </c>
      <c r="P2870" s="15" t="n">
        <v>11</v>
      </c>
      <c r="Y2870" s="15" t="s">
        <v>142</v>
      </c>
      <c r="AB2870" s="15" t="s">
        <v>143</v>
      </c>
    </row>
    <row r="2871" customFormat="false" ht="15" hidden="false" customHeight="true" outlineLevel="0" collapsed="false">
      <c r="A2871" s="15" t="s">
        <v>5233</v>
      </c>
      <c r="B2871" s="15" t="s">
        <v>5234</v>
      </c>
      <c r="C2871" s="15" t="s">
        <v>217</v>
      </c>
      <c r="D2871" s="15" t="s">
        <v>235</v>
      </c>
      <c r="E2871" s="15" t="s">
        <v>136</v>
      </c>
      <c r="F2871" s="15" t="s">
        <v>137</v>
      </c>
      <c r="G2871" s="15" t="s">
        <v>510</v>
      </c>
      <c r="H2871" s="15" t="s">
        <v>136</v>
      </c>
      <c r="I2871" s="15" t="s">
        <v>139</v>
      </c>
      <c r="J2871" s="15" t="s">
        <v>150</v>
      </c>
      <c r="K2871" s="15" t="s">
        <v>5235</v>
      </c>
      <c r="M2871" s="15" t="n">
        <v>6</v>
      </c>
      <c r="N2871" s="15" t="n">
        <v>8</v>
      </c>
      <c r="P2871" s="15" t="n">
        <v>14</v>
      </c>
      <c r="Y2871" s="15" t="s">
        <v>142</v>
      </c>
      <c r="AB2871" s="15" t="s">
        <v>143</v>
      </c>
    </row>
    <row r="2872" customFormat="false" ht="15" hidden="false" customHeight="true" outlineLevel="0" collapsed="false">
      <c r="A2872" s="15" t="s">
        <v>5233</v>
      </c>
      <c r="B2872" s="15" t="s">
        <v>5234</v>
      </c>
      <c r="C2872" s="15" t="s">
        <v>217</v>
      </c>
      <c r="D2872" s="15" t="s">
        <v>235</v>
      </c>
      <c r="E2872" s="15" t="s">
        <v>136</v>
      </c>
      <c r="F2872" s="15" t="s">
        <v>137</v>
      </c>
      <c r="G2872" s="15" t="s">
        <v>510</v>
      </c>
      <c r="H2872" s="15" t="s">
        <v>136</v>
      </c>
      <c r="I2872" s="15" t="s">
        <v>139</v>
      </c>
      <c r="J2872" s="15" t="s">
        <v>158</v>
      </c>
      <c r="K2872" s="15" t="s">
        <v>5236</v>
      </c>
      <c r="N2872" s="15" t="n">
        <v>4</v>
      </c>
      <c r="P2872" s="15" t="n">
        <v>4</v>
      </c>
      <c r="Y2872" s="15" t="s">
        <v>142</v>
      </c>
      <c r="AB2872" s="15" t="s">
        <v>143</v>
      </c>
    </row>
    <row r="2873" customFormat="false" ht="15" hidden="false" customHeight="true" outlineLevel="0" collapsed="false">
      <c r="A2873" s="15" t="s">
        <v>5237</v>
      </c>
      <c r="B2873" s="15" t="s">
        <v>5238</v>
      </c>
      <c r="C2873" s="15" t="s">
        <v>134</v>
      </c>
      <c r="D2873" s="15" t="s">
        <v>1843</v>
      </c>
      <c r="E2873" s="15" t="s">
        <v>136</v>
      </c>
      <c r="F2873" s="15" t="s">
        <v>137</v>
      </c>
      <c r="G2873" s="15" t="s">
        <v>3343</v>
      </c>
      <c r="H2873" s="15" t="s">
        <v>136</v>
      </c>
      <c r="I2873" s="15" t="s">
        <v>243</v>
      </c>
      <c r="J2873" s="15" t="s">
        <v>140</v>
      </c>
      <c r="K2873" s="15" t="s">
        <v>5239</v>
      </c>
      <c r="L2873" s="15" t="n">
        <v>130</v>
      </c>
      <c r="M2873" s="15" t="n">
        <v>27</v>
      </c>
      <c r="P2873" s="15" t="n">
        <v>157</v>
      </c>
      <c r="Y2873" s="15" t="s">
        <v>142</v>
      </c>
      <c r="AB2873" s="15" t="s">
        <v>143</v>
      </c>
    </row>
    <row r="2874" customFormat="false" ht="15" hidden="false" customHeight="true" outlineLevel="0" collapsed="false">
      <c r="A2874" s="15" t="s">
        <v>5237</v>
      </c>
      <c r="B2874" s="15" t="s">
        <v>5238</v>
      </c>
      <c r="C2874" s="15" t="s">
        <v>134</v>
      </c>
      <c r="D2874" s="15" t="s">
        <v>1843</v>
      </c>
      <c r="E2874" s="15" t="s">
        <v>136</v>
      </c>
      <c r="F2874" s="15" t="s">
        <v>137</v>
      </c>
      <c r="G2874" s="15" t="s">
        <v>3343</v>
      </c>
      <c r="H2874" s="15" t="s">
        <v>136</v>
      </c>
      <c r="I2874" s="15" t="s">
        <v>243</v>
      </c>
      <c r="J2874" s="15" t="s">
        <v>144</v>
      </c>
      <c r="K2874" s="15" t="s">
        <v>5240</v>
      </c>
      <c r="L2874" s="15" t="n">
        <v>1</v>
      </c>
      <c r="M2874" s="15" t="n">
        <v>25</v>
      </c>
      <c r="P2874" s="15" t="n">
        <v>26</v>
      </c>
      <c r="Y2874" s="15" t="s">
        <v>142</v>
      </c>
      <c r="AB2874" s="15" t="s">
        <v>143</v>
      </c>
    </row>
    <row r="2875" customFormat="false" ht="15" hidden="false" customHeight="true" outlineLevel="0" collapsed="false">
      <c r="A2875" s="15" t="s">
        <v>5237</v>
      </c>
      <c r="B2875" s="15" t="s">
        <v>5238</v>
      </c>
      <c r="C2875" s="15" t="s">
        <v>134</v>
      </c>
      <c r="D2875" s="15" t="s">
        <v>1843</v>
      </c>
      <c r="E2875" s="15" t="s">
        <v>136</v>
      </c>
      <c r="F2875" s="15" t="s">
        <v>137</v>
      </c>
      <c r="G2875" s="15" t="s">
        <v>3343</v>
      </c>
      <c r="H2875" s="15" t="s">
        <v>136</v>
      </c>
      <c r="I2875" s="15" t="s">
        <v>243</v>
      </c>
      <c r="J2875" s="15" t="s">
        <v>150</v>
      </c>
      <c r="K2875" s="15" t="s">
        <v>5241</v>
      </c>
      <c r="L2875" s="15" t="n">
        <v>452</v>
      </c>
      <c r="M2875" s="15" t="n">
        <v>459</v>
      </c>
      <c r="P2875" s="15" t="n">
        <v>911</v>
      </c>
      <c r="Y2875" s="15" t="s">
        <v>142</v>
      </c>
      <c r="AB2875" s="15" t="s">
        <v>143</v>
      </c>
    </row>
    <row r="2876" customFormat="false" ht="15" hidden="false" customHeight="true" outlineLevel="0" collapsed="false">
      <c r="A2876" s="15" t="s">
        <v>5237</v>
      </c>
      <c r="B2876" s="15" t="s">
        <v>5238</v>
      </c>
      <c r="C2876" s="15" t="s">
        <v>134</v>
      </c>
      <c r="D2876" s="15" t="s">
        <v>1843</v>
      </c>
      <c r="E2876" s="15" t="s">
        <v>136</v>
      </c>
      <c r="F2876" s="15" t="s">
        <v>137</v>
      </c>
      <c r="G2876" s="15" t="s">
        <v>3343</v>
      </c>
      <c r="H2876" s="15" t="s">
        <v>136</v>
      </c>
      <c r="I2876" s="15" t="s">
        <v>243</v>
      </c>
      <c r="J2876" s="15" t="s">
        <v>166</v>
      </c>
      <c r="K2876" s="15" t="s">
        <v>5242</v>
      </c>
      <c r="M2876" s="15" t="n">
        <v>42</v>
      </c>
      <c r="P2876" s="15" t="n">
        <v>42</v>
      </c>
      <c r="Y2876" s="15" t="s">
        <v>142</v>
      </c>
      <c r="AB2876" s="15" t="s">
        <v>143</v>
      </c>
    </row>
    <row r="2877" customFormat="false" ht="15" hidden="false" customHeight="true" outlineLevel="0" collapsed="false">
      <c r="A2877" s="15" t="s">
        <v>5237</v>
      </c>
      <c r="B2877" s="15" t="s">
        <v>5238</v>
      </c>
      <c r="C2877" s="15" t="s">
        <v>134</v>
      </c>
      <c r="D2877" s="15" t="s">
        <v>1843</v>
      </c>
      <c r="E2877" s="15" t="s">
        <v>136</v>
      </c>
      <c r="F2877" s="15" t="s">
        <v>137</v>
      </c>
      <c r="G2877" s="15" t="s">
        <v>3343</v>
      </c>
      <c r="H2877" s="15" t="s">
        <v>136</v>
      </c>
      <c r="I2877" s="15" t="s">
        <v>243</v>
      </c>
      <c r="J2877" s="15" t="s">
        <v>158</v>
      </c>
      <c r="K2877" s="15" t="s">
        <v>5243</v>
      </c>
      <c r="L2877" s="15" t="n">
        <v>99</v>
      </c>
      <c r="M2877" s="15" t="n">
        <v>25</v>
      </c>
      <c r="P2877" s="15" t="n">
        <v>124</v>
      </c>
      <c r="Y2877" s="15" t="s">
        <v>142</v>
      </c>
      <c r="AB2877" s="15" t="s">
        <v>143</v>
      </c>
    </row>
    <row r="2878" customFormat="false" ht="15" hidden="false" customHeight="true" outlineLevel="0" collapsed="false">
      <c r="A2878" s="15" t="s">
        <v>5237</v>
      </c>
      <c r="B2878" s="15" t="s">
        <v>5238</v>
      </c>
      <c r="C2878" s="15" t="s">
        <v>134</v>
      </c>
      <c r="D2878" s="15" t="s">
        <v>1843</v>
      </c>
      <c r="E2878" s="15" t="s">
        <v>136</v>
      </c>
      <c r="F2878" s="15" t="s">
        <v>137</v>
      </c>
      <c r="G2878" s="15" t="s">
        <v>3343</v>
      </c>
      <c r="H2878" s="15" t="s">
        <v>136</v>
      </c>
      <c r="I2878" s="15" t="s">
        <v>243</v>
      </c>
      <c r="J2878" s="15" t="s">
        <v>169</v>
      </c>
      <c r="K2878" s="15" t="s">
        <v>5244</v>
      </c>
      <c r="L2878" s="15" t="n">
        <v>4</v>
      </c>
      <c r="M2878" s="15" t="n">
        <v>1</v>
      </c>
      <c r="P2878" s="15" t="n">
        <v>5</v>
      </c>
      <c r="Y2878" s="15" t="s">
        <v>142</v>
      </c>
      <c r="AB2878" s="15" t="s">
        <v>143</v>
      </c>
    </row>
    <row r="2879" customFormat="false" ht="15" hidden="false" customHeight="true" outlineLevel="0" collapsed="false">
      <c r="A2879" s="15" t="s">
        <v>5245</v>
      </c>
      <c r="B2879" s="15" t="s">
        <v>5246</v>
      </c>
      <c r="C2879" s="15" t="s">
        <v>134</v>
      </c>
      <c r="D2879" s="15" t="s">
        <v>135</v>
      </c>
      <c r="E2879" s="15" t="s">
        <v>136</v>
      </c>
      <c r="F2879" s="15" t="s">
        <v>137</v>
      </c>
      <c r="G2879" s="15" t="s">
        <v>573</v>
      </c>
      <c r="H2879" s="15" t="s">
        <v>136</v>
      </c>
      <c r="I2879" s="15" t="s">
        <v>139</v>
      </c>
      <c r="J2879" s="15" t="s">
        <v>150</v>
      </c>
      <c r="K2879" s="15" t="s">
        <v>5247</v>
      </c>
      <c r="O2879" s="15" t="n">
        <v>68</v>
      </c>
      <c r="P2879" s="15" t="n">
        <v>68</v>
      </c>
      <c r="Y2879" s="15" t="s">
        <v>142</v>
      </c>
      <c r="AB2879" s="15" t="s">
        <v>143</v>
      </c>
    </row>
    <row r="2880" customFormat="false" ht="15" hidden="false" customHeight="true" outlineLevel="0" collapsed="false">
      <c r="A2880" s="15" t="s">
        <v>5245</v>
      </c>
      <c r="B2880" s="15" t="s">
        <v>5246</v>
      </c>
      <c r="C2880" s="15" t="s">
        <v>134</v>
      </c>
      <c r="D2880" s="15" t="s">
        <v>135</v>
      </c>
      <c r="E2880" s="15" t="s">
        <v>136</v>
      </c>
      <c r="F2880" s="15" t="s">
        <v>137</v>
      </c>
      <c r="G2880" s="15" t="s">
        <v>573</v>
      </c>
      <c r="H2880" s="15" t="s">
        <v>136</v>
      </c>
      <c r="I2880" s="15" t="s">
        <v>139</v>
      </c>
      <c r="J2880" s="15" t="s">
        <v>158</v>
      </c>
      <c r="K2880" s="15" t="s">
        <v>5248</v>
      </c>
      <c r="O2880" s="15" t="n">
        <v>16</v>
      </c>
      <c r="P2880" s="15" t="n">
        <v>16</v>
      </c>
      <c r="Y2880" s="15" t="s">
        <v>142</v>
      </c>
      <c r="AB2880" s="15" t="s">
        <v>143</v>
      </c>
    </row>
    <row r="2881" customFormat="false" ht="15" hidden="false" customHeight="true" outlineLevel="0" collapsed="false">
      <c r="A2881" s="15" t="s">
        <v>5245</v>
      </c>
      <c r="B2881" s="15" t="s">
        <v>5246</v>
      </c>
      <c r="C2881" s="15" t="s">
        <v>134</v>
      </c>
      <c r="D2881" s="15" t="s">
        <v>135</v>
      </c>
      <c r="E2881" s="15" t="s">
        <v>136</v>
      </c>
      <c r="F2881" s="15" t="s">
        <v>137</v>
      </c>
      <c r="G2881" s="15" t="s">
        <v>573</v>
      </c>
      <c r="H2881" s="15" t="s">
        <v>136</v>
      </c>
      <c r="I2881" s="15" t="s">
        <v>139</v>
      </c>
      <c r="J2881" s="15" t="s">
        <v>169</v>
      </c>
      <c r="K2881" s="15" t="s">
        <v>5249</v>
      </c>
      <c r="O2881" s="15" t="n">
        <v>2</v>
      </c>
      <c r="P2881" s="15" t="n">
        <v>2</v>
      </c>
      <c r="Y2881" s="15" t="s">
        <v>142</v>
      </c>
      <c r="AB2881" s="15" t="s">
        <v>143</v>
      </c>
    </row>
    <row r="2882" customFormat="false" ht="15" hidden="false" customHeight="true" outlineLevel="0" collapsed="false">
      <c r="A2882" s="15" t="s">
        <v>5250</v>
      </c>
      <c r="B2882" s="15" t="s">
        <v>5251</v>
      </c>
      <c r="C2882" s="15" t="s">
        <v>217</v>
      </c>
      <c r="D2882" s="15" t="s">
        <v>235</v>
      </c>
      <c r="E2882" s="15" t="s">
        <v>136</v>
      </c>
      <c r="F2882" s="15" t="s">
        <v>137</v>
      </c>
      <c r="G2882" s="15" t="s">
        <v>792</v>
      </c>
      <c r="H2882" s="15" t="s">
        <v>136</v>
      </c>
      <c r="I2882" s="15" t="s">
        <v>139</v>
      </c>
      <c r="J2882" s="15" t="s">
        <v>140</v>
      </c>
      <c r="K2882" s="15" t="s">
        <v>5252</v>
      </c>
      <c r="L2882" s="15" t="n">
        <v>286</v>
      </c>
      <c r="P2882" s="15" t="n">
        <v>286</v>
      </c>
      <c r="Y2882" s="15" t="s">
        <v>156</v>
      </c>
      <c r="AB2882" s="15" t="s">
        <v>143</v>
      </c>
    </row>
    <row r="2883" customFormat="false" ht="15" hidden="false" customHeight="true" outlineLevel="0" collapsed="false">
      <c r="A2883" s="15" t="s">
        <v>5253</v>
      </c>
      <c r="B2883" s="15" t="s">
        <v>5254</v>
      </c>
      <c r="C2883" s="15" t="s">
        <v>134</v>
      </c>
      <c r="D2883" s="15" t="s">
        <v>135</v>
      </c>
      <c r="E2883" s="15" t="s">
        <v>136</v>
      </c>
      <c r="F2883" s="15" t="s">
        <v>137</v>
      </c>
      <c r="G2883" s="15" t="s">
        <v>149</v>
      </c>
      <c r="H2883" s="15" t="s">
        <v>136</v>
      </c>
      <c r="I2883" s="15" t="s">
        <v>243</v>
      </c>
      <c r="J2883" s="15" t="s">
        <v>140</v>
      </c>
      <c r="K2883" s="15" t="s">
        <v>5255</v>
      </c>
      <c r="L2883" s="15" t="n">
        <v>177</v>
      </c>
      <c r="M2883" s="15" t="n">
        <v>5</v>
      </c>
      <c r="N2883" s="15" t="n">
        <v>0</v>
      </c>
      <c r="O2883" s="15" t="n">
        <v>5</v>
      </c>
      <c r="P2883" s="15" t="n">
        <v>187</v>
      </c>
      <c r="Y2883" s="15" t="s">
        <v>142</v>
      </c>
      <c r="AB2883" s="15" t="s">
        <v>163</v>
      </c>
      <c r="AC2883" s="15" t="n">
        <v>0</v>
      </c>
      <c r="AD2883" s="15" t="n">
        <v>0</v>
      </c>
      <c r="AE2883" s="15" t="n">
        <v>0</v>
      </c>
      <c r="AF2883" s="15" t="s">
        <v>95</v>
      </c>
    </row>
    <row r="2884" customFormat="false" ht="15" hidden="false" customHeight="true" outlineLevel="0" collapsed="false">
      <c r="A2884" s="15" t="s">
        <v>5253</v>
      </c>
      <c r="B2884" s="15" t="s">
        <v>5254</v>
      </c>
      <c r="C2884" s="15" t="s">
        <v>134</v>
      </c>
      <c r="D2884" s="15" t="s">
        <v>135</v>
      </c>
      <c r="E2884" s="15" t="s">
        <v>136</v>
      </c>
      <c r="F2884" s="15" t="s">
        <v>137</v>
      </c>
      <c r="G2884" s="15" t="s">
        <v>149</v>
      </c>
      <c r="H2884" s="15" t="s">
        <v>136</v>
      </c>
      <c r="I2884" s="15" t="s">
        <v>243</v>
      </c>
      <c r="J2884" s="15" t="s">
        <v>144</v>
      </c>
      <c r="K2884" s="15" t="s">
        <v>5256</v>
      </c>
      <c r="L2884" s="15" t="n">
        <v>310</v>
      </c>
      <c r="M2884" s="15" t="n">
        <v>24</v>
      </c>
      <c r="N2884" s="15" t="n">
        <v>13</v>
      </c>
      <c r="P2884" s="15" t="n">
        <v>347</v>
      </c>
      <c r="Y2884" s="15" t="s">
        <v>142</v>
      </c>
      <c r="AB2884" s="15" t="s">
        <v>163</v>
      </c>
      <c r="AC2884" s="15" t="n">
        <v>0</v>
      </c>
      <c r="AD2884" s="15" t="n">
        <v>0</v>
      </c>
      <c r="AE2884" s="15" t="n">
        <v>0</v>
      </c>
      <c r="AF2884" s="15" t="s">
        <v>95</v>
      </c>
    </row>
    <row r="2885" customFormat="false" ht="15" hidden="false" customHeight="true" outlineLevel="0" collapsed="false">
      <c r="A2885" s="15" t="s">
        <v>5253</v>
      </c>
      <c r="B2885" s="15" t="s">
        <v>5254</v>
      </c>
      <c r="C2885" s="15" t="s">
        <v>134</v>
      </c>
      <c r="D2885" s="15" t="s">
        <v>135</v>
      </c>
      <c r="E2885" s="15" t="s">
        <v>136</v>
      </c>
      <c r="F2885" s="15" t="s">
        <v>137</v>
      </c>
      <c r="G2885" s="15" t="s">
        <v>149</v>
      </c>
      <c r="H2885" s="15" t="s">
        <v>136</v>
      </c>
      <c r="I2885" s="15" t="s">
        <v>243</v>
      </c>
      <c r="J2885" s="15" t="s">
        <v>150</v>
      </c>
      <c r="K2885" s="15" t="s">
        <v>5257</v>
      </c>
      <c r="L2885" s="15" t="n">
        <v>10</v>
      </c>
      <c r="M2885" s="15" t="n">
        <v>1</v>
      </c>
      <c r="N2885" s="15" t="n">
        <v>8</v>
      </c>
      <c r="P2885" s="15" t="n">
        <v>19</v>
      </c>
      <c r="Y2885" s="15" t="s">
        <v>142</v>
      </c>
      <c r="AB2885" s="15" t="s">
        <v>163</v>
      </c>
      <c r="AC2885" s="15" t="n">
        <v>0</v>
      </c>
      <c r="AD2885" s="15" t="n">
        <v>0</v>
      </c>
      <c r="AE2885" s="15" t="n">
        <v>0</v>
      </c>
      <c r="AF2885" s="15" t="s">
        <v>95</v>
      </c>
    </row>
    <row r="2886" customFormat="false" ht="15" hidden="false" customHeight="true" outlineLevel="0" collapsed="false">
      <c r="A2886" s="15" t="s">
        <v>5253</v>
      </c>
      <c r="B2886" s="15" t="s">
        <v>5254</v>
      </c>
      <c r="C2886" s="15" t="s">
        <v>134</v>
      </c>
      <c r="D2886" s="15" t="s">
        <v>135</v>
      </c>
      <c r="E2886" s="15" t="s">
        <v>136</v>
      </c>
      <c r="F2886" s="15" t="s">
        <v>137</v>
      </c>
      <c r="G2886" s="15" t="s">
        <v>149</v>
      </c>
      <c r="H2886" s="15" t="s">
        <v>136</v>
      </c>
      <c r="I2886" s="15" t="s">
        <v>243</v>
      </c>
      <c r="J2886" s="15" t="s">
        <v>166</v>
      </c>
      <c r="K2886" s="15" t="s">
        <v>5258</v>
      </c>
      <c r="L2886" s="15" t="n">
        <v>20</v>
      </c>
      <c r="P2886" s="15" t="n">
        <v>20</v>
      </c>
      <c r="Y2886" s="15" t="s">
        <v>142</v>
      </c>
      <c r="AB2886" s="15" t="s">
        <v>163</v>
      </c>
      <c r="AC2886" s="15" t="n">
        <v>0</v>
      </c>
      <c r="AD2886" s="15" t="n">
        <v>0</v>
      </c>
      <c r="AE2886" s="15" t="n">
        <v>0</v>
      </c>
      <c r="AF2886" s="15" t="s">
        <v>95</v>
      </c>
    </row>
    <row r="2887" customFormat="false" ht="15" hidden="false" customHeight="true" outlineLevel="0" collapsed="false">
      <c r="A2887" s="15" t="s">
        <v>5253</v>
      </c>
      <c r="B2887" s="15" t="s">
        <v>5254</v>
      </c>
      <c r="C2887" s="15" t="s">
        <v>134</v>
      </c>
      <c r="D2887" s="15" t="s">
        <v>135</v>
      </c>
      <c r="E2887" s="15" t="s">
        <v>136</v>
      </c>
      <c r="F2887" s="15" t="s">
        <v>137</v>
      </c>
      <c r="G2887" s="15" t="s">
        <v>149</v>
      </c>
      <c r="H2887" s="15" t="s">
        <v>136</v>
      </c>
      <c r="I2887" s="15" t="s">
        <v>243</v>
      </c>
      <c r="J2887" s="15" t="s">
        <v>158</v>
      </c>
      <c r="K2887" s="15" t="s">
        <v>5259</v>
      </c>
      <c r="L2887" s="15" t="n">
        <v>6</v>
      </c>
      <c r="M2887" s="15" t="n">
        <v>3</v>
      </c>
      <c r="N2887" s="15" t="n">
        <v>2</v>
      </c>
      <c r="O2887" s="15" t="n">
        <v>4</v>
      </c>
      <c r="P2887" s="15" t="n">
        <v>15</v>
      </c>
      <c r="Y2887" s="15" t="s">
        <v>142</v>
      </c>
      <c r="AB2887" s="15" t="s">
        <v>163</v>
      </c>
      <c r="AC2887" s="15" t="n">
        <v>0</v>
      </c>
      <c r="AD2887" s="15" t="n">
        <v>0</v>
      </c>
      <c r="AE2887" s="15" t="n">
        <v>0</v>
      </c>
      <c r="AF2887" s="15" t="s">
        <v>95</v>
      </c>
    </row>
    <row r="2888" customFormat="false" ht="15" hidden="false" customHeight="true" outlineLevel="0" collapsed="false">
      <c r="A2888" s="15" t="s">
        <v>5260</v>
      </c>
      <c r="B2888" s="15" t="s">
        <v>5261</v>
      </c>
      <c r="C2888" s="15" t="s">
        <v>148</v>
      </c>
      <c r="E2888" s="15" t="s">
        <v>136</v>
      </c>
      <c r="F2888" s="15" t="s">
        <v>137</v>
      </c>
      <c r="G2888" s="15" t="s">
        <v>510</v>
      </c>
      <c r="H2888" s="15" t="s">
        <v>136</v>
      </c>
      <c r="I2888" s="15" t="s">
        <v>139</v>
      </c>
      <c r="J2888" s="15" t="s">
        <v>150</v>
      </c>
      <c r="K2888" s="15" t="s">
        <v>5262</v>
      </c>
      <c r="L2888" s="15" t="n">
        <v>12</v>
      </c>
      <c r="P2888" s="15" t="n">
        <v>12</v>
      </c>
      <c r="Y2888" s="15" t="s">
        <v>142</v>
      </c>
      <c r="AB2888" s="15" t="s">
        <v>143</v>
      </c>
    </row>
    <row r="2889" customFormat="false" ht="15" hidden="false" customHeight="true" outlineLevel="0" collapsed="false">
      <c r="A2889" s="15" t="s">
        <v>5263</v>
      </c>
      <c r="B2889" s="15" t="s">
        <v>5264</v>
      </c>
      <c r="C2889" s="15" t="s">
        <v>217</v>
      </c>
      <c r="D2889" s="15" t="s">
        <v>235</v>
      </c>
      <c r="E2889" s="15" t="s">
        <v>136</v>
      </c>
      <c r="F2889" s="15" t="s">
        <v>137</v>
      </c>
      <c r="G2889" s="15" t="s">
        <v>219</v>
      </c>
      <c r="H2889" s="15" t="s">
        <v>136</v>
      </c>
      <c r="I2889" s="15" t="s">
        <v>139</v>
      </c>
      <c r="J2889" s="15" t="s">
        <v>150</v>
      </c>
      <c r="K2889" s="15" t="s">
        <v>5265</v>
      </c>
      <c r="L2889" s="15" t="n">
        <v>56</v>
      </c>
      <c r="M2889" s="15" t="n">
        <v>151</v>
      </c>
      <c r="N2889" s="15" t="n">
        <v>21</v>
      </c>
      <c r="P2889" s="15" t="n">
        <v>228</v>
      </c>
      <c r="Y2889" s="15" t="s">
        <v>142</v>
      </c>
      <c r="AB2889" s="15" t="s">
        <v>143</v>
      </c>
    </row>
    <row r="2890" customFormat="false" ht="15" hidden="false" customHeight="true" outlineLevel="0" collapsed="false">
      <c r="A2890" s="15" t="s">
        <v>5263</v>
      </c>
      <c r="B2890" s="15" t="s">
        <v>5264</v>
      </c>
      <c r="C2890" s="15" t="s">
        <v>217</v>
      </c>
      <c r="D2890" s="15" t="s">
        <v>235</v>
      </c>
      <c r="E2890" s="15" t="s">
        <v>136</v>
      </c>
      <c r="F2890" s="15" t="s">
        <v>137</v>
      </c>
      <c r="G2890" s="15" t="s">
        <v>219</v>
      </c>
      <c r="H2890" s="15" t="s">
        <v>136</v>
      </c>
      <c r="I2890" s="15" t="s">
        <v>139</v>
      </c>
      <c r="J2890" s="15" t="s">
        <v>158</v>
      </c>
      <c r="K2890" s="15" t="s">
        <v>5266</v>
      </c>
      <c r="L2890" s="15" t="n">
        <v>4</v>
      </c>
      <c r="M2890" s="15" t="n">
        <v>2</v>
      </c>
      <c r="N2890" s="15" t="n">
        <v>4</v>
      </c>
      <c r="P2890" s="15" t="n">
        <v>10</v>
      </c>
      <c r="Y2890" s="15" t="s">
        <v>142</v>
      </c>
      <c r="AB2890" s="15" t="s">
        <v>143</v>
      </c>
    </row>
    <row r="2891" customFormat="false" ht="15" hidden="false" customHeight="true" outlineLevel="0" collapsed="false">
      <c r="A2891" s="15" t="s">
        <v>5263</v>
      </c>
      <c r="B2891" s="15" t="s">
        <v>5264</v>
      </c>
      <c r="C2891" s="15" t="s">
        <v>217</v>
      </c>
      <c r="D2891" s="15" t="s">
        <v>235</v>
      </c>
      <c r="E2891" s="15" t="s">
        <v>136</v>
      </c>
      <c r="F2891" s="15" t="s">
        <v>137</v>
      </c>
      <c r="G2891" s="15" t="s">
        <v>219</v>
      </c>
      <c r="H2891" s="15" t="s">
        <v>136</v>
      </c>
      <c r="I2891" s="15" t="s">
        <v>139</v>
      </c>
      <c r="J2891" s="15" t="s">
        <v>169</v>
      </c>
      <c r="K2891" s="15" t="s">
        <v>5267</v>
      </c>
      <c r="L2891" s="15" t="n">
        <v>22</v>
      </c>
      <c r="M2891" s="15" t="n">
        <v>17</v>
      </c>
      <c r="P2891" s="15" t="n">
        <v>39</v>
      </c>
      <c r="Y2891" s="15" t="s">
        <v>142</v>
      </c>
      <c r="AB2891" s="15" t="s">
        <v>143</v>
      </c>
    </row>
    <row r="2892" customFormat="false" ht="15" hidden="false" customHeight="true" outlineLevel="0" collapsed="false">
      <c r="A2892" s="15" t="s">
        <v>5268</v>
      </c>
      <c r="B2892" s="15" t="s">
        <v>5269</v>
      </c>
      <c r="C2892" s="15" t="s">
        <v>134</v>
      </c>
      <c r="D2892" s="15" t="s">
        <v>135</v>
      </c>
      <c r="E2892" s="15" t="s">
        <v>136</v>
      </c>
      <c r="F2892" s="15" t="s">
        <v>137</v>
      </c>
      <c r="G2892" s="15" t="s">
        <v>5201</v>
      </c>
      <c r="H2892" s="15" t="s">
        <v>136</v>
      </c>
      <c r="I2892" s="15" t="s">
        <v>139</v>
      </c>
      <c r="J2892" s="15" t="s">
        <v>140</v>
      </c>
      <c r="K2892" s="15" t="s">
        <v>5270</v>
      </c>
      <c r="O2892" s="15" t="n">
        <v>5</v>
      </c>
      <c r="P2892" s="15" t="n">
        <v>5</v>
      </c>
      <c r="Y2892" s="15" t="s">
        <v>142</v>
      </c>
      <c r="AB2892" s="15" t="s">
        <v>143</v>
      </c>
    </row>
    <row r="2893" customFormat="false" ht="15" hidden="false" customHeight="true" outlineLevel="0" collapsed="false">
      <c r="A2893" s="15" t="s">
        <v>5268</v>
      </c>
      <c r="B2893" s="15" t="s">
        <v>5269</v>
      </c>
      <c r="C2893" s="15" t="s">
        <v>134</v>
      </c>
      <c r="D2893" s="15" t="s">
        <v>135</v>
      </c>
      <c r="E2893" s="15" t="s">
        <v>136</v>
      </c>
      <c r="F2893" s="15" t="s">
        <v>137</v>
      </c>
      <c r="G2893" s="15" t="s">
        <v>5201</v>
      </c>
      <c r="H2893" s="15" t="s">
        <v>136</v>
      </c>
      <c r="I2893" s="15" t="s">
        <v>139</v>
      </c>
      <c r="J2893" s="15" t="s">
        <v>144</v>
      </c>
      <c r="K2893" s="15" t="s">
        <v>5271</v>
      </c>
      <c r="N2893" s="15" t="n">
        <v>10</v>
      </c>
      <c r="O2893" s="15" t="n">
        <v>2</v>
      </c>
      <c r="P2893" s="15" t="n">
        <v>12</v>
      </c>
      <c r="Y2893" s="15" t="s">
        <v>142</v>
      </c>
      <c r="AB2893" s="15" t="s">
        <v>143</v>
      </c>
    </row>
    <row r="2894" customFormat="false" ht="15" hidden="false" customHeight="true" outlineLevel="0" collapsed="false">
      <c r="A2894" s="15" t="s">
        <v>5272</v>
      </c>
      <c r="B2894" s="15" t="s">
        <v>5273</v>
      </c>
      <c r="C2894" s="15" t="s">
        <v>217</v>
      </c>
      <c r="D2894" s="15" t="s">
        <v>218</v>
      </c>
      <c r="E2894" s="15" t="s">
        <v>136</v>
      </c>
      <c r="F2894" s="15" t="s">
        <v>137</v>
      </c>
      <c r="G2894" s="15" t="s">
        <v>308</v>
      </c>
      <c r="H2894" s="15" t="s">
        <v>136</v>
      </c>
      <c r="I2894" s="15" t="s">
        <v>243</v>
      </c>
      <c r="J2894" s="15" t="s">
        <v>140</v>
      </c>
      <c r="K2894" s="15" t="s">
        <v>5274</v>
      </c>
      <c r="L2894" s="15" t="n">
        <v>51</v>
      </c>
      <c r="M2894" s="15" t="n">
        <v>49</v>
      </c>
      <c r="N2894" s="15" t="n">
        <v>15</v>
      </c>
      <c r="O2894" s="15" t="n">
        <v>19</v>
      </c>
      <c r="P2894" s="15" t="n">
        <v>134</v>
      </c>
      <c r="Y2894" s="15" t="s">
        <v>142</v>
      </c>
      <c r="AB2894" s="15" t="s">
        <v>143</v>
      </c>
    </row>
    <row r="2895" customFormat="false" ht="15" hidden="false" customHeight="true" outlineLevel="0" collapsed="false">
      <c r="A2895" s="15" t="s">
        <v>5272</v>
      </c>
      <c r="B2895" s="15" t="s">
        <v>5273</v>
      </c>
      <c r="C2895" s="15" t="s">
        <v>217</v>
      </c>
      <c r="D2895" s="15" t="s">
        <v>218</v>
      </c>
      <c r="E2895" s="15" t="s">
        <v>136</v>
      </c>
      <c r="F2895" s="15" t="s">
        <v>137</v>
      </c>
      <c r="G2895" s="15" t="s">
        <v>308</v>
      </c>
      <c r="H2895" s="15" t="s">
        <v>136</v>
      </c>
      <c r="I2895" s="15" t="s">
        <v>243</v>
      </c>
      <c r="J2895" s="15" t="s">
        <v>144</v>
      </c>
      <c r="K2895" s="15" t="s">
        <v>5275</v>
      </c>
      <c r="N2895" s="15" t="n">
        <v>1</v>
      </c>
      <c r="P2895" s="15" t="n">
        <v>1</v>
      </c>
      <c r="Y2895" s="15" t="s">
        <v>142</v>
      </c>
      <c r="AB2895" s="15" t="s">
        <v>143</v>
      </c>
    </row>
    <row r="2896" customFormat="false" ht="15" hidden="false" customHeight="true" outlineLevel="0" collapsed="false">
      <c r="A2896" s="15" t="s">
        <v>5272</v>
      </c>
      <c r="B2896" s="15" t="s">
        <v>5273</v>
      </c>
      <c r="C2896" s="15" t="s">
        <v>217</v>
      </c>
      <c r="D2896" s="15" t="s">
        <v>218</v>
      </c>
      <c r="E2896" s="15" t="s">
        <v>136</v>
      </c>
      <c r="F2896" s="15" t="s">
        <v>137</v>
      </c>
      <c r="G2896" s="15" t="s">
        <v>308</v>
      </c>
      <c r="H2896" s="15" t="s">
        <v>136</v>
      </c>
      <c r="I2896" s="15" t="s">
        <v>243</v>
      </c>
      <c r="J2896" s="15" t="s">
        <v>150</v>
      </c>
      <c r="K2896" s="15" t="s">
        <v>5276</v>
      </c>
      <c r="L2896" s="15" t="n">
        <v>18</v>
      </c>
      <c r="M2896" s="15" t="n">
        <v>16</v>
      </c>
      <c r="N2896" s="15" t="n">
        <v>18</v>
      </c>
      <c r="P2896" s="15" t="n">
        <v>52</v>
      </c>
      <c r="Y2896" s="15" t="s">
        <v>142</v>
      </c>
      <c r="AB2896" s="15" t="s">
        <v>143</v>
      </c>
    </row>
    <row r="2897" customFormat="false" ht="15" hidden="false" customHeight="true" outlineLevel="0" collapsed="false">
      <c r="A2897" s="15" t="s">
        <v>5272</v>
      </c>
      <c r="B2897" s="15" t="s">
        <v>5273</v>
      </c>
      <c r="C2897" s="15" t="s">
        <v>217</v>
      </c>
      <c r="D2897" s="15" t="s">
        <v>218</v>
      </c>
      <c r="E2897" s="15" t="s">
        <v>136</v>
      </c>
      <c r="F2897" s="15" t="s">
        <v>137</v>
      </c>
      <c r="G2897" s="15" t="s">
        <v>308</v>
      </c>
      <c r="H2897" s="15" t="s">
        <v>136</v>
      </c>
      <c r="I2897" s="15" t="s">
        <v>243</v>
      </c>
      <c r="J2897" s="15" t="s">
        <v>158</v>
      </c>
      <c r="K2897" s="15" t="s">
        <v>5277</v>
      </c>
      <c r="L2897" s="15" t="n">
        <v>8</v>
      </c>
      <c r="M2897" s="15" t="n">
        <v>3</v>
      </c>
      <c r="N2897" s="15" t="n">
        <v>6</v>
      </c>
      <c r="O2897" s="15" t="n">
        <v>5</v>
      </c>
      <c r="P2897" s="15" t="n">
        <v>22</v>
      </c>
      <c r="Y2897" s="15" t="s">
        <v>142</v>
      </c>
      <c r="AB2897" s="15" t="s">
        <v>143</v>
      </c>
    </row>
    <row r="2898" customFormat="false" ht="15" hidden="false" customHeight="true" outlineLevel="0" collapsed="false">
      <c r="A2898" s="15" t="s">
        <v>5278</v>
      </c>
      <c r="B2898" s="15" t="s">
        <v>5279</v>
      </c>
      <c r="C2898" s="15" t="s">
        <v>134</v>
      </c>
      <c r="D2898" s="15" t="s">
        <v>135</v>
      </c>
      <c r="E2898" s="15" t="s">
        <v>136</v>
      </c>
      <c r="F2898" s="15" t="s">
        <v>137</v>
      </c>
      <c r="G2898" s="15" t="s">
        <v>1995</v>
      </c>
      <c r="H2898" s="15" t="s">
        <v>136</v>
      </c>
      <c r="I2898" s="15" t="s">
        <v>139</v>
      </c>
      <c r="J2898" s="15" t="s">
        <v>140</v>
      </c>
      <c r="K2898" s="15" t="s">
        <v>5280</v>
      </c>
      <c r="L2898" s="15" t="n">
        <v>345</v>
      </c>
      <c r="P2898" s="15" t="n">
        <v>345</v>
      </c>
      <c r="Y2898" s="15" t="s">
        <v>142</v>
      </c>
      <c r="AB2898" s="15" t="s">
        <v>143</v>
      </c>
    </row>
    <row r="2899" customFormat="false" ht="15" hidden="false" customHeight="true" outlineLevel="0" collapsed="false">
      <c r="A2899" s="15" t="s">
        <v>5281</v>
      </c>
      <c r="B2899" s="15" t="s">
        <v>5282</v>
      </c>
      <c r="C2899" s="15" t="s">
        <v>217</v>
      </c>
      <c r="D2899" s="15" t="s">
        <v>235</v>
      </c>
      <c r="E2899" s="15" t="s">
        <v>136</v>
      </c>
      <c r="F2899" s="15" t="s">
        <v>137</v>
      </c>
      <c r="G2899" s="15" t="s">
        <v>1140</v>
      </c>
      <c r="H2899" s="15" t="s">
        <v>136</v>
      </c>
      <c r="I2899" s="15" t="s">
        <v>139</v>
      </c>
      <c r="J2899" s="15" t="s">
        <v>150</v>
      </c>
      <c r="K2899" s="15" t="s">
        <v>5283</v>
      </c>
      <c r="L2899" s="15" t="n">
        <v>5</v>
      </c>
      <c r="N2899" s="15" t="n">
        <v>3</v>
      </c>
      <c r="P2899" s="15" t="n">
        <v>8</v>
      </c>
      <c r="Y2899" s="15" t="s">
        <v>156</v>
      </c>
      <c r="AB2899" s="15" t="s">
        <v>143</v>
      </c>
    </row>
    <row r="2900" customFormat="false" ht="15" hidden="false" customHeight="true" outlineLevel="0" collapsed="false">
      <c r="A2900" s="15" t="s">
        <v>5284</v>
      </c>
      <c r="B2900" s="15" t="s">
        <v>5285</v>
      </c>
      <c r="C2900" s="15" t="s">
        <v>148</v>
      </c>
      <c r="E2900" s="15" t="s">
        <v>136</v>
      </c>
      <c r="F2900" s="15" t="s">
        <v>137</v>
      </c>
      <c r="G2900" s="15" t="s">
        <v>608</v>
      </c>
      <c r="H2900" s="15" t="s">
        <v>136</v>
      </c>
      <c r="I2900" s="15" t="s">
        <v>139</v>
      </c>
      <c r="J2900" s="15" t="s">
        <v>150</v>
      </c>
      <c r="K2900" s="15" t="s">
        <v>5286</v>
      </c>
      <c r="L2900" s="15" t="n">
        <v>4</v>
      </c>
      <c r="N2900" s="15" t="n">
        <v>7</v>
      </c>
      <c r="P2900" s="15" t="n">
        <v>11</v>
      </c>
      <c r="Y2900" s="15" t="s">
        <v>156</v>
      </c>
      <c r="AB2900" s="15" t="s">
        <v>143</v>
      </c>
    </row>
    <row r="2901" customFormat="false" ht="15" hidden="false" customHeight="true" outlineLevel="0" collapsed="false">
      <c r="A2901" s="15" t="s">
        <v>5287</v>
      </c>
      <c r="B2901" s="15" t="s">
        <v>5288</v>
      </c>
      <c r="C2901" s="15" t="s">
        <v>217</v>
      </c>
      <c r="D2901" s="15" t="s">
        <v>218</v>
      </c>
      <c r="E2901" s="15" t="s">
        <v>136</v>
      </c>
      <c r="F2901" s="15" t="s">
        <v>137</v>
      </c>
      <c r="G2901" s="15" t="s">
        <v>219</v>
      </c>
      <c r="H2901" s="15" t="s">
        <v>136</v>
      </c>
      <c r="I2901" s="15" t="s">
        <v>243</v>
      </c>
      <c r="J2901" s="15" t="s">
        <v>140</v>
      </c>
      <c r="K2901" s="15" t="s">
        <v>5289</v>
      </c>
      <c r="L2901" s="15" t="n">
        <v>98</v>
      </c>
      <c r="M2901" s="15" t="n">
        <v>47</v>
      </c>
      <c r="N2901" s="15" t="n">
        <v>241</v>
      </c>
      <c r="O2901" s="15" t="n">
        <v>6</v>
      </c>
      <c r="P2901" s="15" t="n">
        <v>392</v>
      </c>
      <c r="Y2901" s="15" t="s">
        <v>142</v>
      </c>
      <c r="Z2901" s="15" t="n">
        <v>2</v>
      </c>
      <c r="AA2901" s="15" t="s">
        <v>277</v>
      </c>
      <c r="AB2901" s="15" t="s">
        <v>143</v>
      </c>
    </row>
    <row r="2902" customFormat="false" ht="15" hidden="false" customHeight="true" outlineLevel="0" collapsed="false">
      <c r="A2902" s="15" t="s">
        <v>5287</v>
      </c>
      <c r="B2902" s="15" t="s">
        <v>5288</v>
      </c>
      <c r="C2902" s="15" t="s">
        <v>217</v>
      </c>
      <c r="D2902" s="15" t="s">
        <v>218</v>
      </c>
      <c r="E2902" s="15" t="s">
        <v>136</v>
      </c>
      <c r="F2902" s="15" t="s">
        <v>137</v>
      </c>
      <c r="G2902" s="15" t="s">
        <v>219</v>
      </c>
      <c r="H2902" s="15" t="s">
        <v>136</v>
      </c>
      <c r="I2902" s="15" t="s">
        <v>243</v>
      </c>
      <c r="J2902" s="15" t="s">
        <v>150</v>
      </c>
      <c r="K2902" s="15" t="s">
        <v>5290</v>
      </c>
      <c r="L2902" s="15" t="n">
        <v>3</v>
      </c>
      <c r="M2902" s="15" t="n">
        <v>631</v>
      </c>
      <c r="N2902" s="15" t="n">
        <v>704</v>
      </c>
      <c r="O2902" s="15" t="n">
        <v>219</v>
      </c>
      <c r="P2902" s="15" t="n">
        <v>1557</v>
      </c>
      <c r="Y2902" s="15" t="s">
        <v>142</v>
      </c>
      <c r="Z2902" s="15" t="n">
        <v>2</v>
      </c>
      <c r="AA2902" s="15" t="s">
        <v>277</v>
      </c>
      <c r="AB2902" s="15" t="s">
        <v>143</v>
      </c>
    </row>
    <row r="2903" customFormat="false" ht="15" hidden="false" customHeight="true" outlineLevel="0" collapsed="false">
      <c r="A2903" s="15" t="s">
        <v>5287</v>
      </c>
      <c r="B2903" s="15" t="s">
        <v>5288</v>
      </c>
      <c r="C2903" s="15" t="s">
        <v>217</v>
      </c>
      <c r="D2903" s="15" t="s">
        <v>218</v>
      </c>
      <c r="E2903" s="15" t="s">
        <v>136</v>
      </c>
      <c r="F2903" s="15" t="s">
        <v>137</v>
      </c>
      <c r="G2903" s="15" t="s">
        <v>219</v>
      </c>
      <c r="H2903" s="15" t="s">
        <v>136</v>
      </c>
      <c r="I2903" s="15" t="s">
        <v>243</v>
      </c>
      <c r="J2903" s="15" t="s">
        <v>166</v>
      </c>
      <c r="K2903" s="15" t="s">
        <v>5291</v>
      </c>
      <c r="M2903" s="15" t="n">
        <v>7</v>
      </c>
      <c r="P2903" s="15" t="n">
        <v>7</v>
      </c>
      <c r="Y2903" s="15" t="s">
        <v>142</v>
      </c>
      <c r="Z2903" s="15" t="n">
        <v>2</v>
      </c>
      <c r="AA2903" s="15" t="s">
        <v>277</v>
      </c>
      <c r="AB2903" s="15" t="s">
        <v>143</v>
      </c>
    </row>
    <row r="2904" customFormat="false" ht="15" hidden="false" customHeight="true" outlineLevel="0" collapsed="false">
      <c r="A2904" s="15" t="s">
        <v>5287</v>
      </c>
      <c r="B2904" s="15" t="s">
        <v>5288</v>
      </c>
      <c r="C2904" s="15" t="s">
        <v>217</v>
      </c>
      <c r="D2904" s="15" t="s">
        <v>218</v>
      </c>
      <c r="E2904" s="15" t="s">
        <v>136</v>
      </c>
      <c r="F2904" s="15" t="s">
        <v>137</v>
      </c>
      <c r="G2904" s="15" t="s">
        <v>219</v>
      </c>
      <c r="H2904" s="15" t="s">
        <v>136</v>
      </c>
      <c r="I2904" s="15" t="s">
        <v>243</v>
      </c>
      <c r="J2904" s="15" t="s">
        <v>158</v>
      </c>
      <c r="K2904" s="15" t="s">
        <v>5292</v>
      </c>
      <c r="M2904" s="15" t="n">
        <v>62</v>
      </c>
      <c r="N2904" s="15" t="n">
        <v>44</v>
      </c>
      <c r="O2904" s="15" t="n">
        <v>42</v>
      </c>
      <c r="P2904" s="15" t="n">
        <v>148</v>
      </c>
      <c r="Y2904" s="15" t="s">
        <v>142</v>
      </c>
      <c r="Z2904" s="15" t="n">
        <v>2</v>
      </c>
      <c r="AA2904" s="15" t="s">
        <v>277</v>
      </c>
      <c r="AB2904" s="15" t="s">
        <v>143</v>
      </c>
    </row>
    <row r="2905" customFormat="false" ht="15" hidden="false" customHeight="true" outlineLevel="0" collapsed="false">
      <c r="A2905" s="15" t="s">
        <v>5287</v>
      </c>
      <c r="B2905" s="15" t="s">
        <v>5288</v>
      </c>
      <c r="C2905" s="15" t="s">
        <v>217</v>
      </c>
      <c r="D2905" s="15" t="s">
        <v>218</v>
      </c>
      <c r="E2905" s="15" t="s">
        <v>136</v>
      </c>
      <c r="F2905" s="15" t="s">
        <v>137</v>
      </c>
      <c r="G2905" s="15" t="s">
        <v>219</v>
      </c>
      <c r="H2905" s="15" t="s">
        <v>136</v>
      </c>
      <c r="I2905" s="15" t="s">
        <v>243</v>
      </c>
      <c r="J2905" s="15" t="s">
        <v>169</v>
      </c>
      <c r="K2905" s="15" t="s">
        <v>5293</v>
      </c>
      <c r="M2905" s="15" t="n">
        <v>1</v>
      </c>
      <c r="N2905" s="15" t="n">
        <v>2</v>
      </c>
      <c r="O2905" s="15" t="n">
        <v>25</v>
      </c>
      <c r="P2905" s="15" t="n">
        <v>28</v>
      </c>
      <c r="Y2905" s="15" t="s">
        <v>142</v>
      </c>
      <c r="Z2905" s="15" t="n">
        <v>2</v>
      </c>
      <c r="AA2905" s="15" t="s">
        <v>277</v>
      </c>
      <c r="AB2905" s="15" t="s">
        <v>143</v>
      </c>
    </row>
    <row r="2906" customFormat="false" ht="15" hidden="false" customHeight="true" outlineLevel="0" collapsed="false">
      <c r="A2906" s="15" t="s">
        <v>5294</v>
      </c>
      <c r="B2906" s="15" t="s">
        <v>5295</v>
      </c>
      <c r="C2906" s="15" t="s">
        <v>217</v>
      </c>
      <c r="D2906" s="15" t="s">
        <v>235</v>
      </c>
      <c r="E2906" s="15" t="s">
        <v>136</v>
      </c>
      <c r="F2906" s="15" t="s">
        <v>137</v>
      </c>
      <c r="G2906" s="15" t="s">
        <v>308</v>
      </c>
      <c r="H2906" s="15" t="s">
        <v>136</v>
      </c>
      <c r="I2906" s="15" t="s">
        <v>243</v>
      </c>
      <c r="J2906" s="15" t="s">
        <v>140</v>
      </c>
      <c r="K2906" s="15" t="s">
        <v>5296</v>
      </c>
      <c r="L2906" s="15" t="n">
        <v>14</v>
      </c>
      <c r="O2906" s="15" t="n">
        <v>20</v>
      </c>
      <c r="P2906" s="15" t="n">
        <v>34</v>
      </c>
      <c r="Y2906" s="15" t="s">
        <v>142</v>
      </c>
      <c r="AB2906" s="15" t="s">
        <v>143</v>
      </c>
    </row>
    <row r="2907" customFormat="false" ht="15" hidden="false" customHeight="true" outlineLevel="0" collapsed="false">
      <c r="A2907" s="15" t="s">
        <v>5294</v>
      </c>
      <c r="B2907" s="15" t="s">
        <v>5295</v>
      </c>
      <c r="C2907" s="15" t="s">
        <v>217</v>
      </c>
      <c r="D2907" s="15" t="s">
        <v>235</v>
      </c>
      <c r="E2907" s="15" t="s">
        <v>136</v>
      </c>
      <c r="F2907" s="15" t="s">
        <v>137</v>
      </c>
      <c r="G2907" s="15" t="s">
        <v>308</v>
      </c>
      <c r="H2907" s="15" t="s">
        <v>136</v>
      </c>
      <c r="I2907" s="15" t="s">
        <v>243</v>
      </c>
      <c r="J2907" s="15" t="s">
        <v>150</v>
      </c>
      <c r="K2907" s="15" t="s">
        <v>5297</v>
      </c>
      <c r="L2907" s="15" t="n">
        <v>243</v>
      </c>
      <c r="M2907" s="15" t="n">
        <v>292</v>
      </c>
      <c r="N2907" s="15" t="n">
        <v>192</v>
      </c>
      <c r="O2907" s="15" t="n">
        <v>101</v>
      </c>
      <c r="P2907" s="15" t="n">
        <v>828</v>
      </c>
      <c r="Y2907" s="15" t="s">
        <v>142</v>
      </c>
      <c r="AB2907" s="15" t="s">
        <v>143</v>
      </c>
    </row>
    <row r="2908" customFormat="false" ht="15" hidden="false" customHeight="true" outlineLevel="0" collapsed="false">
      <c r="A2908" s="15" t="s">
        <v>5294</v>
      </c>
      <c r="B2908" s="15" t="s">
        <v>5295</v>
      </c>
      <c r="C2908" s="15" t="s">
        <v>217</v>
      </c>
      <c r="D2908" s="15" t="s">
        <v>235</v>
      </c>
      <c r="E2908" s="15" t="s">
        <v>136</v>
      </c>
      <c r="F2908" s="15" t="s">
        <v>137</v>
      </c>
      <c r="G2908" s="15" t="s">
        <v>308</v>
      </c>
      <c r="H2908" s="15" t="s">
        <v>136</v>
      </c>
      <c r="I2908" s="15" t="s">
        <v>243</v>
      </c>
      <c r="J2908" s="15" t="s">
        <v>166</v>
      </c>
      <c r="K2908" s="15" t="s">
        <v>5298</v>
      </c>
      <c r="L2908" s="15" t="n">
        <v>42</v>
      </c>
      <c r="N2908" s="15" t="n">
        <v>7</v>
      </c>
      <c r="P2908" s="15" t="n">
        <v>49</v>
      </c>
      <c r="Y2908" s="15" t="s">
        <v>142</v>
      </c>
      <c r="AB2908" s="15" t="s">
        <v>143</v>
      </c>
    </row>
    <row r="2909" customFormat="false" ht="15" hidden="false" customHeight="true" outlineLevel="0" collapsed="false">
      <c r="A2909" s="15" t="s">
        <v>5294</v>
      </c>
      <c r="B2909" s="15" t="s">
        <v>5295</v>
      </c>
      <c r="C2909" s="15" t="s">
        <v>217</v>
      </c>
      <c r="D2909" s="15" t="s">
        <v>235</v>
      </c>
      <c r="E2909" s="15" t="s">
        <v>136</v>
      </c>
      <c r="F2909" s="15" t="s">
        <v>137</v>
      </c>
      <c r="G2909" s="15" t="s">
        <v>308</v>
      </c>
      <c r="H2909" s="15" t="s">
        <v>136</v>
      </c>
      <c r="I2909" s="15" t="s">
        <v>243</v>
      </c>
      <c r="J2909" s="15" t="s">
        <v>158</v>
      </c>
      <c r="K2909" s="15" t="s">
        <v>5299</v>
      </c>
      <c r="L2909" s="15" t="n">
        <v>27</v>
      </c>
      <c r="M2909" s="15" t="n">
        <v>5</v>
      </c>
      <c r="N2909" s="15" t="n">
        <v>14</v>
      </c>
      <c r="O2909" s="15" t="n">
        <v>14</v>
      </c>
      <c r="P2909" s="15" t="n">
        <v>60</v>
      </c>
      <c r="Y2909" s="15" t="s">
        <v>142</v>
      </c>
      <c r="AB2909" s="15" t="s">
        <v>143</v>
      </c>
    </row>
    <row r="2910" customFormat="false" ht="15" hidden="false" customHeight="true" outlineLevel="0" collapsed="false">
      <c r="A2910" s="15" t="s">
        <v>5294</v>
      </c>
      <c r="B2910" s="15" t="s">
        <v>5295</v>
      </c>
      <c r="C2910" s="15" t="s">
        <v>217</v>
      </c>
      <c r="D2910" s="15" t="s">
        <v>235</v>
      </c>
      <c r="E2910" s="15" t="s">
        <v>136</v>
      </c>
      <c r="F2910" s="15" t="s">
        <v>137</v>
      </c>
      <c r="G2910" s="15" t="s">
        <v>308</v>
      </c>
      <c r="H2910" s="15" t="s">
        <v>136</v>
      </c>
      <c r="I2910" s="15" t="s">
        <v>243</v>
      </c>
      <c r="J2910" s="15" t="s">
        <v>169</v>
      </c>
      <c r="K2910" s="15" t="s">
        <v>5300</v>
      </c>
      <c r="M2910" s="15" t="n">
        <v>1</v>
      </c>
      <c r="P2910" s="15" t="n">
        <v>1</v>
      </c>
      <c r="Y2910" s="15" t="s">
        <v>142</v>
      </c>
      <c r="AB2910" s="15" t="s">
        <v>143</v>
      </c>
    </row>
    <row r="2911" customFormat="false" ht="15" hidden="false" customHeight="true" outlineLevel="0" collapsed="false">
      <c r="A2911" s="15" t="s">
        <v>5301</v>
      </c>
      <c r="B2911" s="15" t="s">
        <v>5302</v>
      </c>
      <c r="C2911" s="15" t="s">
        <v>217</v>
      </c>
      <c r="D2911" s="15" t="s">
        <v>235</v>
      </c>
      <c r="E2911" s="15" t="s">
        <v>136</v>
      </c>
      <c r="F2911" s="15" t="s">
        <v>137</v>
      </c>
      <c r="G2911" s="15" t="s">
        <v>231</v>
      </c>
      <c r="H2911" s="15" t="s">
        <v>136</v>
      </c>
      <c r="I2911" s="15" t="s">
        <v>139</v>
      </c>
      <c r="J2911" s="15" t="s">
        <v>140</v>
      </c>
      <c r="K2911" s="15" t="s">
        <v>5303</v>
      </c>
      <c r="L2911" s="15" t="n">
        <v>2</v>
      </c>
      <c r="P2911" s="15" t="n">
        <v>2</v>
      </c>
      <c r="Y2911" s="15" t="s">
        <v>156</v>
      </c>
      <c r="AB2911" s="15" t="s">
        <v>143</v>
      </c>
    </row>
    <row r="2912" customFormat="false" ht="15" hidden="false" customHeight="true" outlineLevel="0" collapsed="false">
      <c r="A2912" s="15" t="s">
        <v>5301</v>
      </c>
      <c r="B2912" s="15" t="s">
        <v>5302</v>
      </c>
      <c r="C2912" s="15" t="s">
        <v>217</v>
      </c>
      <c r="D2912" s="15" t="s">
        <v>235</v>
      </c>
      <c r="E2912" s="15" t="s">
        <v>136</v>
      </c>
      <c r="F2912" s="15" t="s">
        <v>137</v>
      </c>
      <c r="G2912" s="15" t="s">
        <v>231</v>
      </c>
      <c r="H2912" s="15" t="s">
        <v>136</v>
      </c>
      <c r="I2912" s="15" t="s">
        <v>139</v>
      </c>
      <c r="J2912" s="15" t="s">
        <v>150</v>
      </c>
      <c r="K2912" s="15" t="s">
        <v>5304</v>
      </c>
      <c r="L2912" s="15" t="n">
        <v>9</v>
      </c>
      <c r="M2912" s="15" t="n">
        <v>18</v>
      </c>
      <c r="N2912" s="15" t="n">
        <v>13</v>
      </c>
      <c r="P2912" s="15" t="n">
        <v>40</v>
      </c>
      <c r="Y2912" s="15" t="s">
        <v>156</v>
      </c>
      <c r="AB2912" s="15" t="s">
        <v>143</v>
      </c>
    </row>
    <row r="2913" customFormat="false" ht="15" hidden="false" customHeight="true" outlineLevel="0" collapsed="false">
      <c r="A2913" s="15" t="s">
        <v>5301</v>
      </c>
      <c r="B2913" s="15" t="s">
        <v>5302</v>
      </c>
      <c r="C2913" s="15" t="s">
        <v>217</v>
      </c>
      <c r="D2913" s="15" t="s">
        <v>235</v>
      </c>
      <c r="E2913" s="15" t="s">
        <v>136</v>
      </c>
      <c r="F2913" s="15" t="s">
        <v>137</v>
      </c>
      <c r="G2913" s="15" t="s">
        <v>231</v>
      </c>
      <c r="H2913" s="15" t="s">
        <v>136</v>
      </c>
      <c r="I2913" s="15" t="s">
        <v>139</v>
      </c>
      <c r="J2913" s="15" t="s">
        <v>158</v>
      </c>
      <c r="K2913" s="15" t="s">
        <v>5305</v>
      </c>
      <c r="L2913" s="15" t="n">
        <v>7</v>
      </c>
      <c r="P2913" s="15" t="n">
        <v>7</v>
      </c>
      <c r="Y2913" s="15" t="s">
        <v>156</v>
      </c>
      <c r="AB2913" s="15" t="s">
        <v>143</v>
      </c>
    </row>
    <row r="2914" customFormat="false" ht="15" hidden="false" customHeight="true" outlineLevel="0" collapsed="false">
      <c r="A2914" s="15" t="s">
        <v>5306</v>
      </c>
      <c r="B2914" s="15" t="s">
        <v>5307</v>
      </c>
      <c r="C2914" s="15" t="s">
        <v>148</v>
      </c>
      <c r="E2914" s="15" t="s">
        <v>136</v>
      </c>
      <c r="F2914" s="15" t="s">
        <v>137</v>
      </c>
      <c r="G2914" s="15" t="s">
        <v>608</v>
      </c>
      <c r="H2914" s="15" t="s">
        <v>136</v>
      </c>
      <c r="I2914" s="15" t="s">
        <v>139</v>
      </c>
      <c r="J2914" s="15" t="s">
        <v>140</v>
      </c>
      <c r="K2914" s="15" t="s">
        <v>5308</v>
      </c>
      <c r="M2914" s="15" t="n">
        <v>12</v>
      </c>
      <c r="N2914" s="15" t="n">
        <v>1</v>
      </c>
      <c r="P2914" s="15" t="n">
        <v>13</v>
      </c>
      <c r="Y2914" s="15" t="s">
        <v>156</v>
      </c>
      <c r="AB2914" s="15" t="s">
        <v>143</v>
      </c>
    </row>
    <row r="2915" customFormat="false" ht="15" hidden="false" customHeight="true" outlineLevel="0" collapsed="false">
      <c r="A2915" s="15" t="s">
        <v>5306</v>
      </c>
      <c r="B2915" s="15" t="s">
        <v>5307</v>
      </c>
      <c r="C2915" s="15" t="s">
        <v>148</v>
      </c>
      <c r="E2915" s="15" t="s">
        <v>136</v>
      </c>
      <c r="F2915" s="15" t="s">
        <v>137</v>
      </c>
      <c r="G2915" s="15" t="s">
        <v>608</v>
      </c>
      <c r="H2915" s="15" t="s">
        <v>136</v>
      </c>
      <c r="I2915" s="15" t="s">
        <v>139</v>
      </c>
      <c r="J2915" s="15" t="s">
        <v>158</v>
      </c>
      <c r="K2915" s="15" t="s">
        <v>5309</v>
      </c>
      <c r="M2915" s="15" t="n">
        <v>3</v>
      </c>
      <c r="P2915" s="15" t="n">
        <v>3</v>
      </c>
      <c r="Y2915" s="15" t="s">
        <v>156</v>
      </c>
      <c r="AB2915" s="15" t="s">
        <v>143</v>
      </c>
    </row>
    <row r="2916" customFormat="false" ht="15" hidden="false" customHeight="true" outlineLevel="0" collapsed="false">
      <c r="A2916" s="15" t="s">
        <v>5310</v>
      </c>
      <c r="B2916" s="15" t="s">
        <v>5311</v>
      </c>
      <c r="C2916" s="15" t="s">
        <v>134</v>
      </c>
      <c r="D2916" s="15" t="s">
        <v>177</v>
      </c>
      <c r="E2916" s="15" t="s">
        <v>788</v>
      </c>
      <c r="F2916" s="15" t="s">
        <v>137</v>
      </c>
      <c r="G2916" s="15" t="s">
        <v>788</v>
      </c>
      <c r="H2916" s="15" t="s">
        <v>136</v>
      </c>
      <c r="I2916" s="15" t="s">
        <v>243</v>
      </c>
      <c r="J2916" s="15" t="s">
        <v>140</v>
      </c>
      <c r="K2916" s="15" t="s">
        <v>5312</v>
      </c>
      <c r="M2916" s="15" t="n">
        <v>251</v>
      </c>
      <c r="P2916" s="15" t="n">
        <v>251</v>
      </c>
      <c r="Y2916" s="15" t="s">
        <v>142</v>
      </c>
      <c r="AB2916" s="15" t="s">
        <v>163</v>
      </c>
      <c r="AC2916" s="15" t="n">
        <v>1077</v>
      </c>
      <c r="AD2916" s="15" t="n">
        <v>11.8606554</v>
      </c>
      <c r="AE2916" s="15" t="n">
        <v>1746</v>
      </c>
      <c r="AF2916" s="15" t="s">
        <v>95</v>
      </c>
    </row>
    <row r="2917" customFormat="false" ht="15" hidden="false" customHeight="true" outlineLevel="0" collapsed="false">
      <c r="A2917" s="15" t="s">
        <v>5310</v>
      </c>
      <c r="B2917" s="15" t="s">
        <v>5311</v>
      </c>
      <c r="C2917" s="15" t="s">
        <v>134</v>
      </c>
      <c r="D2917" s="15" t="s">
        <v>177</v>
      </c>
      <c r="E2917" s="15" t="s">
        <v>788</v>
      </c>
      <c r="F2917" s="15" t="s">
        <v>137</v>
      </c>
      <c r="G2917" s="15" t="s">
        <v>788</v>
      </c>
      <c r="H2917" s="15" t="s">
        <v>136</v>
      </c>
      <c r="I2917" s="15" t="s">
        <v>243</v>
      </c>
      <c r="J2917" s="15" t="s">
        <v>144</v>
      </c>
      <c r="K2917" s="15" t="s">
        <v>5313</v>
      </c>
      <c r="L2917" s="15" t="n">
        <v>17</v>
      </c>
      <c r="O2917" s="15" t="n">
        <v>2</v>
      </c>
      <c r="P2917" s="15" t="n">
        <v>19</v>
      </c>
      <c r="Y2917" s="15" t="s">
        <v>142</v>
      </c>
      <c r="AB2917" s="15" t="s">
        <v>163</v>
      </c>
      <c r="AC2917" s="15" t="n">
        <v>1077</v>
      </c>
      <c r="AD2917" s="15" t="n">
        <v>11.8606554</v>
      </c>
      <c r="AE2917" s="15" t="n">
        <v>1746</v>
      </c>
      <c r="AF2917" s="15" t="s">
        <v>95</v>
      </c>
    </row>
    <row r="2918" customFormat="false" ht="15" hidden="false" customHeight="true" outlineLevel="0" collapsed="false">
      <c r="A2918" s="15" t="s">
        <v>5310</v>
      </c>
      <c r="B2918" s="15" t="s">
        <v>5311</v>
      </c>
      <c r="C2918" s="15" t="s">
        <v>134</v>
      </c>
      <c r="D2918" s="15" t="s">
        <v>177</v>
      </c>
      <c r="E2918" s="15" t="s">
        <v>788</v>
      </c>
      <c r="F2918" s="15" t="s">
        <v>137</v>
      </c>
      <c r="G2918" s="15" t="s">
        <v>788</v>
      </c>
      <c r="H2918" s="15" t="s">
        <v>136</v>
      </c>
      <c r="I2918" s="15" t="s">
        <v>243</v>
      </c>
      <c r="J2918" s="15" t="s">
        <v>150</v>
      </c>
      <c r="K2918" s="15" t="s">
        <v>5314</v>
      </c>
      <c r="L2918" s="15" t="n">
        <v>2946</v>
      </c>
      <c r="M2918" s="15" t="n">
        <v>1736</v>
      </c>
      <c r="N2918" s="15" t="n">
        <v>1508</v>
      </c>
      <c r="O2918" s="15" t="n">
        <v>137</v>
      </c>
      <c r="P2918" s="15" t="n">
        <v>6327</v>
      </c>
      <c r="Y2918" s="15" t="s">
        <v>142</v>
      </c>
      <c r="AB2918" s="15" t="s">
        <v>163</v>
      </c>
      <c r="AC2918" s="15" t="n">
        <v>1077</v>
      </c>
      <c r="AD2918" s="15" t="n">
        <v>11.8606554</v>
      </c>
      <c r="AE2918" s="15" t="n">
        <v>1746</v>
      </c>
      <c r="AF2918" s="15" t="s">
        <v>95</v>
      </c>
    </row>
    <row r="2919" customFormat="false" ht="15" hidden="false" customHeight="true" outlineLevel="0" collapsed="false">
      <c r="A2919" s="15" t="s">
        <v>5310</v>
      </c>
      <c r="B2919" s="15" t="s">
        <v>5311</v>
      </c>
      <c r="C2919" s="15" t="s">
        <v>134</v>
      </c>
      <c r="D2919" s="15" t="s">
        <v>177</v>
      </c>
      <c r="E2919" s="15" t="s">
        <v>788</v>
      </c>
      <c r="F2919" s="15" t="s">
        <v>137</v>
      </c>
      <c r="G2919" s="15" t="s">
        <v>788</v>
      </c>
      <c r="H2919" s="15" t="s">
        <v>136</v>
      </c>
      <c r="I2919" s="15" t="s">
        <v>243</v>
      </c>
      <c r="J2919" s="15" t="s">
        <v>166</v>
      </c>
      <c r="K2919" s="15" t="s">
        <v>5315</v>
      </c>
      <c r="M2919" s="15" t="n">
        <v>900</v>
      </c>
      <c r="N2919" s="15" t="n">
        <v>438</v>
      </c>
      <c r="P2919" s="15" t="n">
        <v>1338</v>
      </c>
      <c r="Y2919" s="15" t="s">
        <v>142</v>
      </c>
      <c r="AB2919" s="15" t="s">
        <v>163</v>
      </c>
      <c r="AC2919" s="15" t="n">
        <v>1077</v>
      </c>
      <c r="AD2919" s="15" t="n">
        <v>11.8606554</v>
      </c>
      <c r="AE2919" s="15" t="n">
        <v>1746</v>
      </c>
      <c r="AF2919" s="15" t="s">
        <v>95</v>
      </c>
    </row>
    <row r="2920" customFormat="false" ht="15" hidden="false" customHeight="true" outlineLevel="0" collapsed="false">
      <c r="A2920" s="15" t="s">
        <v>5310</v>
      </c>
      <c r="B2920" s="15" t="s">
        <v>5311</v>
      </c>
      <c r="C2920" s="15" t="s">
        <v>134</v>
      </c>
      <c r="D2920" s="15" t="s">
        <v>177</v>
      </c>
      <c r="E2920" s="15" t="s">
        <v>788</v>
      </c>
      <c r="F2920" s="15" t="s">
        <v>137</v>
      </c>
      <c r="G2920" s="15" t="s">
        <v>788</v>
      </c>
      <c r="H2920" s="15" t="s">
        <v>136</v>
      </c>
      <c r="I2920" s="15" t="s">
        <v>243</v>
      </c>
      <c r="J2920" s="15" t="s">
        <v>158</v>
      </c>
      <c r="K2920" s="15" t="s">
        <v>5316</v>
      </c>
      <c r="L2920" s="15" t="n">
        <v>62</v>
      </c>
      <c r="M2920" s="15" t="n">
        <v>8</v>
      </c>
      <c r="N2920" s="15" t="n">
        <v>46</v>
      </c>
      <c r="P2920" s="15" t="n">
        <v>116</v>
      </c>
      <c r="Y2920" s="15" t="s">
        <v>142</v>
      </c>
      <c r="AB2920" s="15" t="s">
        <v>163</v>
      </c>
      <c r="AC2920" s="15" t="n">
        <v>1077</v>
      </c>
      <c r="AD2920" s="15" t="n">
        <v>11.8606554</v>
      </c>
      <c r="AE2920" s="15" t="n">
        <v>1746</v>
      </c>
      <c r="AF2920" s="15" t="s">
        <v>95</v>
      </c>
    </row>
    <row r="2921" customFormat="false" ht="15" hidden="false" customHeight="true" outlineLevel="0" collapsed="false">
      <c r="A2921" s="15" t="s">
        <v>5310</v>
      </c>
      <c r="B2921" s="15" t="s">
        <v>5311</v>
      </c>
      <c r="C2921" s="15" t="s">
        <v>134</v>
      </c>
      <c r="D2921" s="15" t="s">
        <v>177</v>
      </c>
      <c r="E2921" s="15" t="s">
        <v>788</v>
      </c>
      <c r="F2921" s="15" t="s">
        <v>137</v>
      </c>
      <c r="G2921" s="15" t="s">
        <v>788</v>
      </c>
      <c r="H2921" s="15" t="s">
        <v>136</v>
      </c>
      <c r="I2921" s="15" t="s">
        <v>243</v>
      </c>
      <c r="J2921" s="15" t="s">
        <v>169</v>
      </c>
      <c r="K2921" s="15" t="s">
        <v>5317</v>
      </c>
      <c r="N2921" s="15" t="n">
        <v>4</v>
      </c>
      <c r="P2921" s="15" t="n">
        <v>4</v>
      </c>
      <c r="Y2921" s="15" t="s">
        <v>142</v>
      </c>
      <c r="AB2921" s="15" t="s">
        <v>163</v>
      </c>
      <c r="AC2921" s="15" t="n">
        <v>1077</v>
      </c>
      <c r="AD2921" s="15" t="n">
        <v>11.8606554</v>
      </c>
      <c r="AE2921" s="15" t="n">
        <v>1746</v>
      </c>
      <c r="AF2921" s="15" t="s">
        <v>95</v>
      </c>
    </row>
    <row r="2922" customFormat="false" ht="15" hidden="false" customHeight="true" outlineLevel="0" collapsed="false">
      <c r="A2922" s="15" t="s">
        <v>5318</v>
      </c>
      <c r="B2922" s="15" t="s">
        <v>5319</v>
      </c>
      <c r="C2922" s="15" t="s">
        <v>217</v>
      </c>
      <c r="D2922" s="15" t="s">
        <v>235</v>
      </c>
      <c r="E2922" s="15" t="s">
        <v>136</v>
      </c>
      <c r="F2922" s="15" t="s">
        <v>137</v>
      </c>
      <c r="G2922" s="15" t="s">
        <v>542</v>
      </c>
      <c r="H2922" s="15" t="s">
        <v>136</v>
      </c>
      <c r="I2922" s="15" t="s">
        <v>243</v>
      </c>
      <c r="J2922" s="15" t="s">
        <v>140</v>
      </c>
      <c r="K2922" s="15" t="s">
        <v>5320</v>
      </c>
      <c r="L2922" s="15" t="n">
        <v>6</v>
      </c>
      <c r="N2922" s="15" t="n">
        <v>240</v>
      </c>
      <c r="P2922" s="15" t="n">
        <v>246</v>
      </c>
      <c r="Y2922" s="15" t="s">
        <v>156</v>
      </c>
      <c r="AB2922" s="15" t="s">
        <v>143</v>
      </c>
    </row>
    <row r="2923" customFormat="false" ht="15" hidden="false" customHeight="true" outlineLevel="0" collapsed="false">
      <c r="A2923" s="15" t="s">
        <v>5318</v>
      </c>
      <c r="B2923" s="15" t="s">
        <v>5319</v>
      </c>
      <c r="C2923" s="15" t="s">
        <v>217</v>
      </c>
      <c r="D2923" s="15" t="s">
        <v>235</v>
      </c>
      <c r="E2923" s="15" t="s">
        <v>136</v>
      </c>
      <c r="F2923" s="15" t="s">
        <v>137</v>
      </c>
      <c r="G2923" s="15" t="s">
        <v>542</v>
      </c>
      <c r="H2923" s="15" t="s">
        <v>136</v>
      </c>
      <c r="I2923" s="15" t="s">
        <v>243</v>
      </c>
      <c r="J2923" s="15" t="s">
        <v>150</v>
      </c>
      <c r="K2923" s="15" t="s">
        <v>5321</v>
      </c>
      <c r="L2923" s="15" t="n">
        <v>143</v>
      </c>
      <c r="M2923" s="15" t="n">
        <v>119</v>
      </c>
      <c r="N2923" s="15" t="n">
        <v>69</v>
      </c>
      <c r="O2923" s="15" t="n">
        <v>20</v>
      </c>
      <c r="P2923" s="15" t="n">
        <v>351</v>
      </c>
      <c r="Y2923" s="15" t="s">
        <v>156</v>
      </c>
      <c r="AB2923" s="15" t="s">
        <v>143</v>
      </c>
    </row>
    <row r="2924" customFormat="false" ht="15" hidden="false" customHeight="true" outlineLevel="0" collapsed="false">
      <c r="A2924" s="15" t="s">
        <v>5318</v>
      </c>
      <c r="B2924" s="15" t="s">
        <v>5319</v>
      </c>
      <c r="C2924" s="15" t="s">
        <v>217</v>
      </c>
      <c r="D2924" s="15" t="s">
        <v>235</v>
      </c>
      <c r="E2924" s="15" t="s">
        <v>136</v>
      </c>
      <c r="F2924" s="15" t="s">
        <v>137</v>
      </c>
      <c r="G2924" s="15" t="s">
        <v>542</v>
      </c>
      <c r="H2924" s="15" t="s">
        <v>136</v>
      </c>
      <c r="I2924" s="15" t="s">
        <v>243</v>
      </c>
      <c r="J2924" s="15" t="s">
        <v>166</v>
      </c>
      <c r="K2924" s="15" t="s">
        <v>5322</v>
      </c>
      <c r="N2924" s="15" t="n">
        <v>10</v>
      </c>
      <c r="P2924" s="15" t="n">
        <v>10</v>
      </c>
      <c r="Y2924" s="15" t="s">
        <v>156</v>
      </c>
      <c r="AB2924" s="15" t="s">
        <v>143</v>
      </c>
    </row>
    <row r="2925" customFormat="false" ht="15" hidden="false" customHeight="true" outlineLevel="0" collapsed="false">
      <c r="A2925" s="15" t="s">
        <v>5318</v>
      </c>
      <c r="B2925" s="15" t="s">
        <v>5319</v>
      </c>
      <c r="C2925" s="15" t="s">
        <v>217</v>
      </c>
      <c r="D2925" s="15" t="s">
        <v>235</v>
      </c>
      <c r="E2925" s="15" t="s">
        <v>136</v>
      </c>
      <c r="F2925" s="15" t="s">
        <v>137</v>
      </c>
      <c r="G2925" s="15" t="s">
        <v>542</v>
      </c>
      <c r="H2925" s="15" t="s">
        <v>136</v>
      </c>
      <c r="I2925" s="15" t="s">
        <v>243</v>
      </c>
      <c r="J2925" s="15" t="s">
        <v>158</v>
      </c>
      <c r="K2925" s="15" t="s">
        <v>5323</v>
      </c>
      <c r="L2925" s="15" t="n">
        <v>8</v>
      </c>
      <c r="M2925" s="15" t="n">
        <v>37</v>
      </c>
      <c r="N2925" s="15" t="n">
        <v>1</v>
      </c>
      <c r="P2925" s="15" t="n">
        <v>46</v>
      </c>
      <c r="Y2925" s="15" t="s">
        <v>156</v>
      </c>
      <c r="AB2925" s="15" t="s">
        <v>143</v>
      </c>
    </row>
    <row r="2926" customFormat="false" ht="15" hidden="false" customHeight="true" outlineLevel="0" collapsed="false">
      <c r="A2926" s="15" t="s">
        <v>5324</v>
      </c>
      <c r="B2926" s="15" t="s">
        <v>5325</v>
      </c>
      <c r="C2926" s="15" t="s">
        <v>217</v>
      </c>
      <c r="D2926" s="15" t="s">
        <v>235</v>
      </c>
      <c r="E2926" s="15" t="s">
        <v>136</v>
      </c>
      <c r="F2926" s="15" t="s">
        <v>137</v>
      </c>
      <c r="G2926" s="15" t="s">
        <v>308</v>
      </c>
      <c r="H2926" s="15" t="s">
        <v>136</v>
      </c>
      <c r="I2926" s="15" t="s">
        <v>139</v>
      </c>
      <c r="J2926" s="15" t="s">
        <v>140</v>
      </c>
      <c r="K2926" s="15" t="s">
        <v>5326</v>
      </c>
      <c r="M2926" s="15" t="n">
        <v>29</v>
      </c>
      <c r="P2926" s="15" t="n">
        <v>29</v>
      </c>
      <c r="Y2926" s="15" t="s">
        <v>142</v>
      </c>
      <c r="AB2926" s="15" t="s">
        <v>143</v>
      </c>
    </row>
    <row r="2927" customFormat="false" ht="15" hidden="false" customHeight="true" outlineLevel="0" collapsed="false">
      <c r="A2927" s="15" t="s">
        <v>5324</v>
      </c>
      <c r="B2927" s="15" t="s">
        <v>5325</v>
      </c>
      <c r="C2927" s="15" t="s">
        <v>217</v>
      </c>
      <c r="D2927" s="15" t="s">
        <v>235</v>
      </c>
      <c r="E2927" s="15" t="s">
        <v>136</v>
      </c>
      <c r="F2927" s="15" t="s">
        <v>137</v>
      </c>
      <c r="G2927" s="15" t="s">
        <v>308</v>
      </c>
      <c r="H2927" s="15" t="s">
        <v>136</v>
      </c>
      <c r="I2927" s="15" t="s">
        <v>139</v>
      </c>
      <c r="J2927" s="15" t="s">
        <v>150</v>
      </c>
      <c r="K2927" s="15" t="s">
        <v>5327</v>
      </c>
      <c r="L2927" s="15" t="n">
        <v>7</v>
      </c>
      <c r="M2927" s="15" t="n">
        <v>42</v>
      </c>
      <c r="O2927" s="15" t="n">
        <v>1</v>
      </c>
      <c r="P2927" s="15" t="n">
        <v>50</v>
      </c>
      <c r="Y2927" s="15" t="s">
        <v>142</v>
      </c>
      <c r="AB2927" s="15" t="s">
        <v>143</v>
      </c>
    </row>
    <row r="2928" customFormat="false" ht="15" hidden="false" customHeight="true" outlineLevel="0" collapsed="false">
      <c r="A2928" s="15" t="s">
        <v>5324</v>
      </c>
      <c r="B2928" s="15" t="s">
        <v>5325</v>
      </c>
      <c r="C2928" s="15" t="s">
        <v>217</v>
      </c>
      <c r="D2928" s="15" t="s">
        <v>235</v>
      </c>
      <c r="E2928" s="15" t="s">
        <v>136</v>
      </c>
      <c r="F2928" s="15" t="s">
        <v>137</v>
      </c>
      <c r="G2928" s="15" t="s">
        <v>308</v>
      </c>
      <c r="H2928" s="15" t="s">
        <v>136</v>
      </c>
      <c r="I2928" s="15" t="s">
        <v>139</v>
      </c>
      <c r="J2928" s="15" t="s">
        <v>158</v>
      </c>
      <c r="K2928" s="15" t="s">
        <v>5328</v>
      </c>
      <c r="L2928" s="15" t="n">
        <v>10</v>
      </c>
      <c r="M2928" s="15" t="n">
        <v>2</v>
      </c>
      <c r="P2928" s="15" t="n">
        <v>12</v>
      </c>
      <c r="Y2928" s="15" t="s">
        <v>142</v>
      </c>
      <c r="AB2928" s="15" t="s">
        <v>143</v>
      </c>
    </row>
    <row r="2929" customFormat="false" ht="15" hidden="false" customHeight="true" outlineLevel="0" collapsed="false">
      <c r="A2929" s="15" t="s">
        <v>5329</v>
      </c>
      <c r="B2929" s="15" t="s">
        <v>5330</v>
      </c>
      <c r="C2929" s="15" t="s">
        <v>134</v>
      </c>
      <c r="D2929" s="15" t="s">
        <v>135</v>
      </c>
      <c r="E2929" s="15" t="s">
        <v>136</v>
      </c>
      <c r="F2929" s="15" t="s">
        <v>137</v>
      </c>
      <c r="G2929" s="15" t="s">
        <v>1068</v>
      </c>
      <c r="H2929" s="15" t="s">
        <v>136</v>
      </c>
      <c r="I2929" s="15" t="s">
        <v>139</v>
      </c>
      <c r="J2929" s="15" t="s">
        <v>144</v>
      </c>
      <c r="K2929" s="15" t="s">
        <v>5331</v>
      </c>
      <c r="M2929" s="15" t="n">
        <v>12</v>
      </c>
      <c r="P2929" s="15" t="n">
        <v>12</v>
      </c>
      <c r="Y2929" s="15" t="s">
        <v>1070</v>
      </c>
      <c r="AB2929" s="15" t="s">
        <v>143</v>
      </c>
    </row>
    <row r="2930" customFormat="false" ht="15" hidden="false" customHeight="true" outlineLevel="0" collapsed="false">
      <c r="A2930" s="15" t="s">
        <v>5329</v>
      </c>
      <c r="B2930" s="15" t="s">
        <v>5330</v>
      </c>
      <c r="C2930" s="15" t="s">
        <v>134</v>
      </c>
      <c r="D2930" s="15" t="s">
        <v>135</v>
      </c>
      <c r="E2930" s="15" t="s">
        <v>136</v>
      </c>
      <c r="F2930" s="15" t="s">
        <v>137</v>
      </c>
      <c r="G2930" s="15" t="s">
        <v>1068</v>
      </c>
      <c r="H2930" s="15" t="s">
        <v>136</v>
      </c>
      <c r="I2930" s="15" t="s">
        <v>139</v>
      </c>
      <c r="J2930" s="15" t="s">
        <v>150</v>
      </c>
      <c r="K2930" s="15" t="s">
        <v>5332</v>
      </c>
      <c r="M2930" s="15" t="n">
        <v>385</v>
      </c>
      <c r="O2930" s="15" t="n">
        <v>27</v>
      </c>
      <c r="P2930" s="15" t="n">
        <v>412</v>
      </c>
      <c r="Y2930" s="15" t="s">
        <v>1070</v>
      </c>
      <c r="AB2930" s="15" t="s">
        <v>143</v>
      </c>
    </row>
    <row r="2931" customFormat="false" ht="15" hidden="false" customHeight="true" outlineLevel="0" collapsed="false">
      <c r="A2931" s="15" t="s">
        <v>5329</v>
      </c>
      <c r="B2931" s="15" t="s">
        <v>5330</v>
      </c>
      <c r="C2931" s="15" t="s">
        <v>134</v>
      </c>
      <c r="D2931" s="15" t="s">
        <v>135</v>
      </c>
      <c r="E2931" s="15" t="s">
        <v>136</v>
      </c>
      <c r="F2931" s="15" t="s">
        <v>137</v>
      </c>
      <c r="G2931" s="15" t="s">
        <v>1068</v>
      </c>
      <c r="H2931" s="15" t="s">
        <v>136</v>
      </c>
      <c r="I2931" s="15" t="s">
        <v>139</v>
      </c>
      <c r="J2931" s="15" t="s">
        <v>158</v>
      </c>
      <c r="K2931" s="15" t="s">
        <v>5333</v>
      </c>
      <c r="M2931" s="15" t="n">
        <v>54</v>
      </c>
      <c r="N2931" s="15" t="n">
        <v>50</v>
      </c>
      <c r="P2931" s="15" t="n">
        <v>104</v>
      </c>
      <c r="Y2931" s="15" t="s">
        <v>1070</v>
      </c>
      <c r="AB2931" s="15" t="s">
        <v>143</v>
      </c>
    </row>
    <row r="2932" customFormat="false" ht="15" hidden="false" customHeight="true" outlineLevel="0" collapsed="false">
      <c r="A2932" s="15" t="s">
        <v>5334</v>
      </c>
      <c r="B2932" s="15" t="s">
        <v>5335</v>
      </c>
      <c r="C2932" s="15" t="s">
        <v>134</v>
      </c>
      <c r="D2932" s="15" t="s">
        <v>541</v>
      </c>
      <c r="E2932" s="15" t="s">
        <v>136</v>
      </c>
      <c r="F2932" s="15" t="s">
        <v>137</v>
      </c>
      <c r="G2932" s="15" t="s">
        <v>5336</v>
      </c>
      <c r="H2932" s="15" t="s">
        <v>136</v>
      </c>
      <c r="I2932" s="15" t="s">
        <v>243</v>
      </c>
      <c r="J2932" s="15" t="s">
        <v>140</v>
      </c>
      <c r="K2932" s="15" t="s">
        <v>5337</v>
      </c>
      <c r="L2932" s="15" t="n">
        <v>15</v>
      </c>
      <c r="M2932" s="15" t="n">
        <v>10</v>
      </c>
      <c r="N2932" s="15" t="n">
        <v>30</v>
      </c>
      <c r="O2932" s="15" t="n">
        <v>12</v>
      </c>
      <c r="P2932" s="15" t="n">
        <v>67</v>
      </c>
      <c r="Y2932" s="15" t="s">
        <v>142</v>
      </c>
      <c r="AB2932" s="15" t="s">
        <v>143</v>
      </c>
    </row>
    <row r="2933" customFormat="false" ht="15" hidden="false" customHeight="true" outlineLevel="0" collapsed="false">
      <c r="A2933" s="15" t="s">
        <v>5334</v>
      </c>
      <c r="B2933" s="15" t="s">
        <v>5335</v>
      </c>
      <c r="C2933" s="15" t="s">
        <v>134</v>
      </c>
      <c r="D2933" s="15" t="s">
        <v>541</v>
      </c>
      <c r="E2933" s="15" t="s">
        <v>136</v>
      </c>
      <c r="F2933" s="15" t="s">
        <v>137</v>
      </c>
      <c r="G2933" s="15" t="s">
        <v>5336</v>
      </c>
      <c r="H2933" s="15" t="s">
        <v>136</v>
      </c>
      <c r="I2933" s="15" t="s">
        <v>243</v>
      </c>
      <c r="J2933" s="15" t="s">
        <v>144</v>
      </c>
      <c r="K2933" s="15" t="s">
        <v>5338</v>
      </c>
      <c r="L2933" s="15" t="n">
        <v>37</v>
      </c>
      <c r="M2933" s="15" t="n">
        <v>103</v>
      </c>
      <c r="N2933" s="15" t="n">
        <v>107</v>
      </c>
      <c r="O2933" s="15" t="n">
        <v>13</v>
      </c>
      <c r="P2933" s="15" t="n">
        <v>260</v>
      </c>
      <c r="Y2933" s="15" t="s">
        <v>142</v>
      </c>
      <c r="AB2933" s="15" t="s">
        <v>143</v>
      </c>
    </row>
    <row r="2934" customFormat="false" ht="15" hidden="false" customHeight="true" outlineLevel="0" collapsed="false">
      <c r="A2934" s="15" t="s">
        <v>5334</v>
      </c>
      <c r="B2934" s="15" t="s">
        <v>5335</v>
      </c>
      <c r="C2934" s="15" t="s">
        <v>134</v>
      </c>
      <c r="D2934" s="15" t="s">
        <v>541</v>
      </c>
      <c r="E2934" s="15" t="s">
        <v>136</v>
      </c>
      <c r="F2934" s="15" t="s">
        <v>137</v>
      </c>
      <c r="G2934" s="15" t="s">
        <v>5336</v>
      </c>
      <c r="H2934" s="15" t="s">
        <v>136</v>
      </c>
      <c r="I2934" s="15" t="s">
        <v>243</v>
      </c>
      <c r="J2934" s="15" t="s">
        <v>150</v>
      </c>
      <c r="K2934" s="15" t="s">
        <v>5339</v>
      </c>
      <c r="L2934" s="15" t="n">
        <v>2</v>
      </c>
      <c r="M2934" s="15" t="n">
        <v>24</v>
      </c>
      <c r="N2934" s="15" t="n">
        <v>30</v>
      </c>
      <c r="P2934" s="15" t="n">
        <v>56</v>
      </c>
      <c r="Y2934" s="15" t="s">
        <v>142</v>
      </c>
      <c r="AB2934" s="15" t="s">
        <v>143</v>
      </c>
    </row>
    <row r="2935" customFormat="false" ht="15" hidden="false" customHeight="true" outlineLevel="0" collapsed="false">
      <c r="A2935" s="15" t="s">
        <v>5334</v>
      </c>
      <c r="B2935" s="15" t="s">
        <v>5335</v>
      </c>
      <c r="C2935" s="15" t="s">
        <v>134</v>
      </c>
      <c r="D2935" s="15" t="s">
        <v>541</v>
      </c>
      <c r="E2935" s="15" t="s">
        <v>136</v>
      </c>
      <c r="F2935" s="15" t="s">
        <v>137</v>
      </c>
      <c r="G2935" s="15" t="s">
        <v>5336</v>
      </c>
      <c r="H2935" s="15" t="s">
        <v>136</v>
      </c>
      <c r="I2935" s="15" t="s">
        <v>243</v>
      </c>
      <c r="J2935" s="15" t="s">
        <v>166</v>
      </c>
      <c r="K2935" s="15" t="s">
        <v>5340</v>
      </c>
      <c r="N2935" s="15" t="n">
        <v>30</v>
      </c>
      <c r="P2935" s="15" t="n">
        <v>30</v>
      </c>
      <c r="Y2935" s="15" t="s">
        <v>142</v>
      </c>
      <c r="AB2935" s="15" t="s">
        <v>143</v>
      </c>
    </row>
    <row r="2936" customFormat="false" ht="15" hidden="false" customHeight="true" outlineLevel="0" collapsed="false">
      <c r="A2936" s="15" t="s">
        <v>5334</v>
      </c>
      <c r="B2936" s="15" t="s">
        <v>5335</v>
      </c>
      <c r="C2936" s="15" t="s">
        <v>134</v>
      </c>
      <c r="D2936" s="15" t="s">
        <v>541</v>
      </c>
      <c r="E2936" s="15" t="s">
        <v>136</v>
      </c>
      <c r="F2936" s="15" t="s">
        <v>137</v>
      </c>
      <c r="G2936" s="15" t="s">
        <v>5336</v>
      </c>
      <c r="H2936" s="15" t="s">
        <v>136</v>
      </c>
      <c r="I2936" s="15" t="s">
        <v>243</v>
      </c>
      <c r="J2936" s="15" t="s">
        <v>158</v>
      </c>
      <c r="K2936" s="15" t="s">
        <v>5341</v>
      </c>
      <c r="N2936" s="15" t="n">
        <v>9</v>
      </c>
      <c r="O2936" s="15" t="n">
        <v>2</v>
      </c>
      <c r="P2936" s="15" t="n">
        <v>11</v>
      </c>
      <c r="Y2936" s="15" t="s">
        <v>142</v>
      </c>
      <c r="AB2936" s="15" t="s">
        <v>143</v>
      </c>
    </row>
    <row r="2937" customFormat="false" ht="15" hidden="false" customHeight="true" outlineLevel="0" collapsed="false">
      <c r="A2937" s="15" t="s">
        <v>5334</v>
      </c>
      <c r="B2937" s="15" t="s">
        <v>5335</v>
      </c>
      <c r="C2937" s="15" t="s">
        <v>134</v>
      </c>
      <c r="D2937" s="15" t="s">
        <v>541</v>
      </c>
      <c r="E2937" s="15" t="s">
        <v>136</v>
      </c>
      <c r="F2937" s="15" t="s">
        <v>137</v>
      </c>
      <c r="G2937" s="15" t="s">
        <v>5336</v>
      </c>
      <c r="H2937" s="15" t="s">
        <v>136</v>
      </c>
      <c r="I2937" s="15" t="s">
        <v>243</v>
      </c>
      <c r="J2937" s="15" t="s">
        <v>169</v>
      </c>
      <c r="K2937" s="15" t="s">
        <v>5342</v>
      </c>
      <c r="L2937" s="15" t="n">
        <v>194</v>
      </c>
      <c r="M2937" s="15" t="n">
        <v>241</v>
      </c>
      <c r="N2937" s="15" t="n">
        <v>288</v>
      </c>
      <c r="P2937" s="15" t="n">
        <v>723</v>
      </c>
      <c r="Y2937" s="15" t="s">
        <v>142</v>
      </c>
      <c r="AB2937" s="15" t="s">
        <v>143</v>
      </c>
    </row>
    <row r="2938" customFormat="false" ht="15" hidden="false" customHeight="true" outlineLevel="0" collapsed="false">
      <c r="A2938" s="15" t="s">
        <v>5343</v>
      </c>
      <c r="B2938" s="15" t="s">
        <v>5344</v>
      </c>
      <c r="C2938" s="15" t="s">
        <v>217</v>
      </c>
      <c r="D2938" s="15" t="s">
        <v>218</v>
      </c>
      <c r="E2938" s="15" t="s">
        <v>136</v>
      </c>
      <c r="F2938" s="15" t="s">
        <v>137</v>
      </c>
      <c r="G2938" s="15" t="s">
        <v>136</v>
      </c>
      <c r="H2938" s="15" t="s">
        <v>136</v>
      </c>
      <c r="I2938" s="15" t="s">
        <v>139</v>
      </c>
      <c r="J2938" s="15" t="s">
        <v>140</v>
      </c>
      <c r="K2938" s="15" t="s">
        <v>5345</v>
      </c>
      <c r="L2938" s="15" t="n">
        <v>2</v>
      </c>
      <c r="P2938" s="15" t="n">
        <v>2</v>
      </c>
      <c r="Y2938" s="15" t="s">
        <v>142</v>
      </c>
      <c r="AB2938" s="15" t="s">
        <v>143</v>
      </c>
    </row>
    <row r="2939" customFormat="false" ht="15" hidden="false" customHeight="true" outlineLevel="0" collapsed="false">
      <c r="A2939" s="15" t="s">
        <v>5343</v>
      </c>
      <c r="B2939" s="15" t="s">
        <v>5344</v>
      </c>
      <c r="C2939" s="15" t="s">
        <v>217</v>
      </c>
      <c r="D2939" s="15" t="s">
        <v>218</v>
      </c>
      <c r="E2939" s="15" t="s">
        <v>136</v>
      </c>
      <c r="F2939" s="15" t="s">
        <v>137</v>
      </c>
      <c r="G2939" s="15" t="s">
        <v>136</v>
      </c>
      <c r="H2939" s="15" t="s">
        <v>136</v>
      </c>
      <c r="I2939" s="15" t="s">
        <v>139</v>
      </c>
      <c r="J2939" s="15" t="s">
        <v>150</v>
      </c>
      <c r="K2939" s="15" t="s">
        <v>5346</v>
      </c>
      <c r="M2939" s="15" t="n">
        <v>78</v>
      </c>
      <c r="N2939" s="15" t="n">
        <v>67</v>
      </c>
      <c r="P2939" s="15" t="n">
        <v>145</v>
      </c>
      <c r="Y2939" s="15" t="s">
        <v>142</v>
      </c>
      <c r="AB2939" s="15" t="s">
        <v>143</v>
      </c>
    </row>
    <row r="2940" customFormat="false" ht="15" hidden="false" customHeight="true" outlineLevel="0" collapsed="false">
      <c r="A2940" s="15" t="s">
        <v>5343</v>
      </c>
      <c r="B2940" s="15" t="s">
        <v>5344</v>
      </c>
      <c r="C2940" s="15" t="s">
        <v>217</v>
      </c>
      <c r="D2940" s="15" t="s">
        <v>218</v>
      </c>
      <c r="E2940" s="15" t="s">
        <v>136</v>
      </c>
      <c r="F2940" s="15" t="s">
        <v>137</v>
      </c>
      <c r="G2940" s="15" t="s">
        <v>136</v>
      </c>
      <c r="H2940" s="15" t="s">
        <v>136</v>
      </c>
      <c r="I2940" s="15" t="s">
        <v>139</v>
      </c>
      <c r="J2940" s="15" t="s">
        <v>158</v>
      </c>
      <c r="K2940" s="15" t="s">
        <v>5347</v>
      </c>
      <c r="M2940" s="15" t="n">
        <v>4</v>
      </c>
      <c r="N2940" s="15" t="n">
        <v>8</v>
      </c>
      <c r="P2940" s="15" t="n">
        <v>12</v>
      </c>
      <c r="Y2940" s="15" t="s">
        <v>142</v>
      </c>
      <c r="AB2940" s="15" t="s">
        <v>143</v>
      </c>
    </row>
    <row r="2941" customFormat="false" ht="15" hidden="false" customHeight="true" outlineLevel="0" collapsed="false">
      <c r="A2941" s="15" t="s">
        <v>5348</v>
      </c>
      <c r="B2941" s="15" t="s">
        <v>5349</v>
      </c>
      <c r="C2941" s="15" t="s">
        <v>217</v>
      </c>
      <c r="D2941" s="15" t="s">
        <v>235</v>
      </c>
      <c r="E2941" s="15" t="s">
        <v>136</v>
      </c>
      <c r="F2941" s="15" t="s">
        <v>137</v>
      </c>
      <c r="G2941" s="15" t="s">
        <v>1685</v>
      </c>
      <c r="H2941" s="15" t="s">
        <v>136</v>
      </c>
      <c r="I2941" s="15" t="s">
        <v>139</v>
      </c>
      <c r="J2941" s="15" t="s">
        <v>150</v>
      </c>
      <c r="K2941" s="15" t="s">
        <v>5350</v>
      </c>
      <c r="L2941" s="15" t="n">
        <v>2</v>
      </c>
      <c r="N2941" s="15" t="n">
        <v>3</v>
      </c>
      <c r="O2941" s="15" t="n">
        <v>1</v>
      </c>
      <c r="P2941" s="15" t="n">
        <v>6</v>
      </c>
      <c r="Y2941" s="15" t="s">
        <v>142</v>
      </c>
      <c r="AB2941" s="15" t="s">
        <v>143</v>
      </c>
    </row>
    <row r="2942" customFormat="false" ht="15" hidden="false" customHeight="true" outlineLevel="0" collapsed="false">
      <c r="A2942" s="15" t="s">
        <v>5348</v>
      </c>
      <c r="B2942" s="15" t="s">
        <v>5349</v>
      </c>
      <c r="C2942" s="15" t="s">
        <v>217</v>
      </c>
      <c r="D2942" s="15" t="s">
        <v>235</v>
      </c>
      <c r="E2942" s="15" t="s">
        <v>136</v>
      </c>
      <c r="F2942" s="15" t="s">
        <v>137</v>
      </c>
      <c r="G2942" s="15" t="s">
        <v>1685</v>
      </c>
      <c r="H2942" s="15" t="s">
        <v>136</v>
      </c>
      <c r="I2942" s="15" t="s">
        <v>139</v>
      </c>
      <c r="J2942" s="15" t="s">
        <v>158</v>
      </c>
      <c r="K2942" s="15" t="s">
        <v>5351</v>
      </c>
      <c r="L2942" s="15" t="n">
        <v>3</v>
      </c>
      <c r="P2942" s="15" t="n">
        <v>3</v>
      </c>
      <c r="Y2942" s="15" t="s">
        <v>142</v>
      </c>
      <c r="AB2942" s="15" t="s">
        <v>143</v>
      </c>
    </row>
    <row r="2943" customFormat="false" ht="15" hidden="false" customHeight="true" outlineLevel="0" collapsed="false">
      <c r="A2943" s="15" t="s">
        <v>5352</v>
      </c>
      <c r="B2943" s="15" t="s">
        <v>5353</v>
      </c>
      <c r="C2943" s="15" t="s">
        <v>217</v>
      </c>
      <c r="D2943" s="15" t="s">
        <v>218</v>
      </c>
      <c r="E2943" s="15" t="s">
        <v>136</v>
      </c>
      <c r="F2943" s="15" t="s">
        <v>137</v>
      </c>
      <c r="G2943" s="15" t="s">
        <v>5354</v>
      </c>
      <c r="H2943" s="15" t="s">
        <v>136</v>
      </c>
      <c r="I2943" s="15" t="s">
        <v>243</v>
      </c>
      <c r="J2943" s="15" t="s">
        <v>140</v>
      </c>
      <c r="K2943" s="15" t="s">
        <v>5355</v>
      </c>
      <c r="M2943" s="15" t="n">
        <v>16</v>
      </c>
      <c r="N2943" s="15" t="n">
        <v>27</v>
      </c>
      <c r="O2943" s="15" t="n">
        <v>2</v>
      </c>
      <c r="P2943" s="15" t="n">
        <v>45</v>
      </c>
      <c r="Y2943" s="15" t="s">
        <v>142</v>
      </c>
      <c r="AB2943" s="15" t="s">
        <v>143</v>
      </c>
    </row>
    <row r="2944" customFormat="false" ht="15" hidden="false" customHeight="true" outlineLevel="0" collapsed="false">
      <c r="A2944" s="15" t="s">
        <v>5352</v>
      </c>
      <c r="B2944" s="15" t="s">
        <v>5353</v>
      </c>
      <c r="C2944" s="15" t="s">
        <v>217</v>
      </c>
      <c r="D2944" s="15" t="s">
        <v>218</v>
      </c>
      <c r="E2944" s="15" t="s">
        <v>136</v>
      </c>
      <c r="F2944" s="15" t="s">
        <v>137</v>
      </c>
      <c r="G2944" s="15" t="s">
        <v>5354</v>
      </c>
      <c r="H2944" s="15" t="s">
        <v>136</v>
      </c>
      <c r="I2944" s="15" t="s">
        <v>243</v>
      </c>
      <c r="J2944" s="15" t="s">
        <v>144</v>
      </c>
      <c r="K2944" s="15" t="s">
        <v>5356</v>
      </c>
      <c r="L2944" s="15" t="n">
        <v>11</v>
      </c>
      <c r="M2944" s="15" t="n">
        <v>5</v>
      </c>
      <c r="P2944" s="15" t="n">
        <v>16</v>
      </c>
      <c r="Y2944" s="15" t="s">
        <v>142</v>
      </c>
      <c r="AB2944" s="15" t="s">
        <v>143</v>
      </c>
    </row>
    <row r="2945" customFormat="false" ht="15" hidden="false" customHeight="true" outlineLevel="0" collapsed="false">
      <c r="A2945" s="15" t="s">
        <v>5352</v>
      </c>
      <c r="B2945" s="15" t="s">
        <v>5353</v>
      </c>
      <c r="C2945" s="15" t="s">
        <v>217</v>
      </c>
      <c r="D2945" s="15" t="s">
        <v>218</v>
      </c>
      <c r="E2945" s="15" t="s">
        <v>136</v>
      </c>
      <c r="F2945" s="15" t="s">
        <v>137</v>
      </c>
      <c r="G2945" s="15" t="s">
        <v>5354</v>
      </c>
      <c r="H2945" s="15" t="s">
        <v>136</v>
      </c>
      <c r="I2945" s="15" t="s">
        <v>243</v>
      </c>
      <c r="J2945" s="15" t="s">
        <v>150</v>
      </c>
      <c r="K2945" s="15" t="s">
        <v>5357</v>
      </c>
      <c r="L2945" s="15" t="n">
        <v>83</v>
      </c>
      <c r="M2945" s="15" t="n">
        <v>25</v>
      </c>
      <c r="N2945" s="15" t="n">
        <v>76</v>
      </c>
      <c r="O2945" s="15" t="n">
        <v>11</v>
      </c>
      <c r="P2945" s="15" t="n">
        <v>195</v>
      </c>
      <c r="Y2945" s="15" t="s">
        <v>142</v>
      </c>
      <c r="AB2945" s="15" t="s">
        <v>143</v>
      </c>
    </row>
    <row r="2946" customFormat="false" ht="15" hidden="false" customHeight="true" outlineLevel="0" collapsed="false">
      <c r="A2946" s="15" t="s">
        <v>5352</v>
      </c>
      <c r="B2946" s="15" t="s">
        <v>5353</v>
      </c>
      <c r="C2946" s="15" t="s">
        <v>217</v>
      </c>
      <c r="D2946" s="15" t="s">
        <v>218</v>
      </c>
      <c r="E2946" s="15" t="s">
        <v>136</v>
      </c>
      <c r="F2946" s="15" t="s">
        <v>137</v>
      </c>
      <c r="G2946" s="15" t="s">
        <v>5354</v>
      </c>
      <c r="H2946" s="15" t="s">
        <v>136</v>
      </c>
      <c r="I2946" s="15" t="s">
        <v>243</v>
      </c>
      <c r="J2946" s="15" t="s">
        <v>166</v>
      </c>
      <c r="K2946" s="15" t="s">
        <v>5358</v>
      </c>
      <c r="M2946" s="15" t="n">
        <v>1</v>
      </c>
      <c r="N2946" s="15" t="n">
        <v>2</v>
      </c>
      <c r="P2946" s="15" t="n">
        <v>3</v>
      </c>
      <c r="Y2946" s="15" t="s">
        <v>142</v>
      </c>
      <c r="AB2946" s="15" t="s">
        <v>143</v>
      </c>
    </row>
    <row r="2947" customFormat="false" ht="15" hidden="false" customHeight="true" outlineLevel="0" collapsed="false">
      <c r="A2947" s="15" t="s">
        <v>5352</v>
      </c>
      <c r="B2947" s="15" t="s">
        <v>5353</v>
      </c>
      <c r="C2947" s="15" t="s">
        <v>217</v>
      </c>
      <c r="D2947" s="15" t="s">
        <v>218</v>
      </c>
      <c r="E2947" s="15" t="s">
        <v>136</v>
      </c>
      <c r="F2947" s="15" t="s">
        <v>137</v>
      </c>
      <c r="G2947" s="15" t="s">
        <v>5354</v>
      </c>
      <c r="H2947" s="15" t="s">
        <v>136</v>
      </c>
      <c r="I2947" s="15" t="s">
        <v>243</v>
      </c>
      <c r="J2947" s="15" t="s">
        <v>158</v>
      </c>
      <c r="K2947" s="15" t="s">
        <v>5359</v>
      </c>
      <c r="L2947" s="15" t="n">
        <v>42</v>
      </c>
      <c r="M2947" s="15" t="n">
        <v>38</v>
      </c>
      <c r="N2947" s="15" t="n">
        <v>91</v>
      </c>
      <c r="O2947" s="15" t="n">
        <v>14</v>
      </c>
      <c r="P2947" s="15" t="n">
        <v>185</v>
      </c>
      <c r="Y2947" s="15" t="s">
        <v>142</v>
      </c>
      <c r="AB2947" s="15" t="s">
        <v>143</v>
      </c>
    </row>
    <row r="2948" customFormat="false" ht="15" hidden="false" customHeight="true" outlineLevel="0" collapsed="false">
      <c r="A2948" s="15" t="s">
        <v>5360</v>
      </c>
      <c r="B2948" s="15" t="s">
        <v>5361</v>
      </c>
      <c r="C2948" s="15" t="s">
        <v>217</v>
      </c>
      <c r="D2948" s="15" t="s">
        <v>235</v>
      </c>
      <c r="E2948" s="15" t="s">
        <v>136</v>
      </c>
      <c r="F2948" s="15" t="s">
        <v>137</v>
      </c>
      <c r="G2948" s="15" t="s">
        <v>308</v>
      </c>
      <c r="H2948" s="15" t="s">
        <v>136</v>
      </c>
      <c r="I2948" s="15" t="s">
        <v>139</v>
      </c>
      <c r="J2948" s="15" t="s">
        <v>140</v>
      </c>
      <c r="K2948" s="15" t="s">
        <v>5362</v>
      </c>
      <c r="L2948" s="15" t="n">
        <v>4</v>
      </c>
      <c r="P2948" s="15" t="n">
        <v>4</v>
      </c>
      <c r="Y2948" s="15" t="s">
        <v>142</v>
      </c>
      <c r="AB2948" s="15" t="s">
        <v>143</v>
      </c>
    </row>
    <row r="2949" customFormat="false" ht="15" hidden="false" customHeight="true" outlineLevel="0" collapsed="false">
      <c r="A2949" s="15" t="s">
        <v>5360</v>
      </c>
      <c r="B2949" s="15" t="s">
        <v>5361</v>
      </c>
      <c r="C2949" s="15" t="s">
        <v>217</v>
      </c>
      <c r="D2949" s="15" t="s">
        <v>235</v>
      </c>
      <c r="E2949" s="15" t="s">
        <v>136</v>
      </c>
      <c r="F2949" s="15" t="s">
        <v>137</v>
      </c>
      <c r="G2949" s="15" t="s">
        <v>308</v>
      </c>
      <c r="H2949" s="15" t="s">
        <v>136</v>
      </c>
      <c r="I2949" s="15" t="s">
        <v>139</v>
      </c>
      <c r="J2949" s="15" t="s">
        <v>144</v>
      </c>
      <c r="K2949" s="15" t="s">
        <v>5363</v>
      </c>
      <c r="M2949" s="15" t="n">
        <v>1</v>
      </c>
      <c r="P2949" s="15" t="n">
        <v>1</v>
      </c>
      <c r="Y2949" s="15" t="s">
        <v>142</v>
      </c>
      <c r="AB2949" s="15" t="s">
        <v>143</v>
      </c>
    </row>
    <row r="2950" customFormat="false" ht="15" hidden="false" customHeight="true" outlineLevel="0" collapsed="false">
      <c r="A2950" s="15" t="s">
        <v>5360</v>
      </c>
      <c r="B2950" s="15" t="s">
        <v>5361</v>
      </c>
      <c r="C2950" s="15" t="s">
        <v>217</v>
      </c>
      <c r="D2950" s="15" t="s">
        <v>235</v>
      </c>
      <c r="E2950" s="15" t="s">
        <v>136</v>
      </c>
      <c r="F2950" s="15" t="s">
        <v>137</v>
      </c>
      <c r="G2950" s="15" t="s">
        <v>308</v>
      </c>
      <c r="H2950" s="15" t="s">
        <v>136</v>
      </c>
      <c r="I2950" s="15" t="s">
        <v>139</v>
      </c>
      <c r="J2950" s="15" t="s">
        <v>150</v>
      </c>
      <c r="K2950" s="15" t="s">
        <v>5364</v>
      </c>
      <c r="L2950" s="15" t="n">
        <v>1</v>
      </c>
      <c r="N2950" s="15" t="n">
        <v>40</v>
      </c>
      <c r="P2950" s="15" t="n">
        <v>41</v>
      </c>
      <c r="Y2950" s="15" t="s">
        <v>142</v>
      </c>
      <c r="AB2950" s="15" t="s">
        <v>143</v>
      </c>
    </row>
    <row r="2951" customFormat="false" ht="15" hidden="false" customHeight="true" outlineLevel="0" collapsed="false">
      <c r="A2951" s="15" t="s">
        <v>5360</v>
      </c>
      <c r="B2951" s="15" t="s">
        <v>5361</v>
      </c>
      <c r="C2951" s="15" t="s">
        <v>217</v>
      </c>
      <c r="D2951" s="15" t="s">
        <v>235</v>
      </c>
      <c r="E2951" s="15" t="s">
        <v>136</v>
      </c>
      <c r="F2951" s="15" t="s">
        <v>137</v>
      </c>
      <c r="G2951" s="15" t="s">
        <v>308</v>
      </c>
      <c r="H2951" s="15" t="s">
        <v>136</v>
      </c>
      <c r="I2951" s="15" t="s">
        <v>139</v>
      </c>
      <c r="J2951" s="15" t="s">
        <v>158</v>
      </c>
      <c r="K2951" s="15" t="s">
        <v>5365</v>
      </c>
      <c r="L2951" s="15" t="n">
        <v>5</v>
      </c>
      <c r="N2951" s="15" t="n">
        <v>28</v>
      </c>
      <c r="P2951" s="15" t="n">
        <v>33</v>
      </c>
      <c r="Y2951" s="15" t="s">
        <v>142</v>
      </c>
      <c r="AB2951" s="15" t="s">
        <v>143</v>
      </c>
    </row>
    <row r="2952" customFormat="false" ht="15" hidden="false" customHeight="true" outlineLevel="0" collapsed="false">
      <c r="A2952" s="15" t="s">
        <v>5366</v>
      </c>
      <c r="B2952" s="15" t="s">
        <v>5367</v>
      </c>
      <c r="C2952" s="15" t="s">
        <v>217</v>
      </c>
      <c r="D2952" s="15" t="s">
        <v>235</v>
      </c>
      <c r="E2952" s="15" t="s">
        <v>136</v>
      </c>
      <c r="F2952" s="15" t="s">
        <v>137</v>
      </c>
      <c r="G2952" s="15" t="s">
        <v>236</v>
      </c>
      <c r="H2952" s="15" t="s">
        <v>136</v>
      </c>
      <c r="I2952" s="15" t="s">
        <v>139</v>
      </c>
      <c r="J2952" s="15" t="s">
        <v>140</v>
      </c>
      <c r="K2952" s="15" t="s">
        <v>5368</v>
      </c>
      <c r="M2952" s="15" t="n">
        <v>7</v>
      </c>
      <c r="P2952" s="15" t="n">
        <v>7</v>
      </c>
      <c r="Y2952" s="15" t="s">
        <v>142</v>
      </c>
      <c r="AB2952" s="15" t="s">
        <v>143</v>
      </c>
    </row>
    <row r="2953" customFormat="false" ht="15" hidden="false" customHeight="true" outlineLevel="0" collapsed="false">
      <c r="A2953" s="15" t="s">
        <v>5366</v>
      </c>
      <c r="B2953" s="15" t="s">
        <v>5367</v>
      </c>
      <c r="C2953" s="15" t="s">
        <v>217</v>
      </c>
      <c r="D2953" s="15" t="s">
        <v>235</v>
      </c>
      <c r="E2953" s="15" t="s">
        <v>136</v>
      </c>
      <c r="F2953" s="15" t="s">
        <v>137</v>
      </c>
      <c r="G2953" s="15" t="s">
        <v>236</v>
      </c>
      <c r="H2953" s="15" t="s">
        <v>136</v>
      </c>
      <c r="I2953" s="15" t="s">
        <v>139</v>
      </c>
      <c r="J2953" s="15" t="s">
        <v>144</v>
      </c>
      <c r="K2953" s="15" t="s">
        <v>5369</v>
      </c>
      <c r="L2953" s="15" t="n">
        <v>9</v>
      </c>
      <c r="M2953" s="15" t="n">
        <v>22</v>
      </c>
      <c r="P2953" s="15" t="n">
        <v>31</v>
      </c>
      <c r="Y2953" s="15" t="s">
        <v>142</v>
      </c>
      <c r="AB2953" s="15" t="s">
        <v>143</v>
      </c>
    </row>
    <row r="2954" customFormat="false" ht="15" hidden="false" customHeight="true" outlineLevel="0" collapsed="false">
      <c r="A2954" s="15" t="s">
        <v>5366</v>
      </c>
      <c r="B2954" s="15" t="s">
        <v>5367</v>
      </c>
      <c r="C2954" s="15" t="s">
        <v>217</v>
      </c>
      <c r="D2954" s="15" t="s">
        <v>235</v>
      </c>
      <c r="E2954" s="15" t="s">
        <v>136</v>
      </c>
      <c r="F2954" s="15" t="s">
        <v>137</v>
      </c>
      <c r="G2954" s="15" t="s">
        <v>236</v>
      </c>
      <c r="H2954" s="15" t="s">
        <v>136</v>
      </c>
      <c r="I2954" s="15" t="s">
        <v>139</v>
      </c>
      <c r="J2954" s="15" t="s">
        <v>150</v>
      </c>
      <c r="K2954" s="15" t="s">
        <v>5370</v>
      </c>
      <c r="L2954" s="15" t="n">
        <v>31</v>
      </c>
      <c r="M2954" s="15" t="n">
        <v>7</v>
      </c>
      <c r="N2954" s="15" t="n">
        <v>26</v>
      </c>
      <c r="O2954" s="15" t="n">
        <v>43</v>
      </c>
      <c r="P2954" s="15" t="n">
        <v>107</v>
      </c>
      <c r="Y2954" s="15" t="s">
        <v>142</v>
      </c>
      <c r="AB2954" s="15" t="s">
        <v>143</v>
      </c>
    </row>
    <row r="2955" customFormat="false" ht="15" hidden="false" customHeight="true" outlineLevel="0" collapsed="false">
      <c r="A2955" s="15" t="s">
        <v>5366</v>
      </c>
      <c r="B2955" s="15" t="s">
        <v>5367</v>
      </c>
      <c r="C2955" s="15" t="s">
        <v>217</v>
      </c>
      <c r="D2955" s="15" t="s">
        <v>235</v>
      </c>
      <c r="E2955" s="15" t="s">
        <v>136</v>
      </c>
      <c r="F2955" s="15" t="s">
        <v>137</v>
      </c>
      <c r="G2955" s="15" t="s">
        <v>236</v>
      </c>
      <c r="H2955" s="15" t="s">
        <v>136</v>
      </c>
      <c r="I2955" s="15" t="s">
        <v>139</v>
      </c>
      <c r="J2955" s="15" t="s">
        <v>158</v>
      </c>
      <c r="K2955" s="15" t="s">
        <v>5371</v>
      </c>
      <c r="M2955" s="15" t="n">
        <v>2</v>
      </c>
      <c r="O2955" s="15" t="n">
        <v>24</v>
      </c>
      <c r="P2955" s="15" t="n">
        <v>26</v>
      </c>
      <c r="Y2955" s="15" t="s">
        <v>142</v>
      </c>
      <c r="AB2955" s="15" t="s">
        <v>143</v>
      </c>
    </row>
    <row r="2956" customFormat="false" ht="15" hidden="false" customHeight="true" outlineLevel="0" collapsed="false">
      <c r="A2956" s="15" t="s">
        <v>5372</v>
      </c>
      <c r="B2956" s="15" t="s">
        <v>5373</v>
      </c>
      <c r="C2956" s="15" t="s">
        <v>217</v>
      </c>
      <c r="D2956" s="15" t="s">
        <v>218</v>
      </c>
      <c r="E2956" s="15" t="s">
        <v>136</v>
      </c>
      <c r="F2956" s="15" t="s">
        <v>137</v>
      </c>
      <c r="G2956" s="15" t="s">
        <v>308</v>
      </c>
      <c r="H2956" s="15" t="s">
        <v>136</v>
      </c>
      <c r="I2956" s="15" t="s">
        <v>243</v>
      </c>
      <c r="J2956" s="15" t="s">
        <v>150</v>
      </c>
      <c r="K2956" s="15" t="s">
        <v>5374</v>
      </c>
      <c r="L2956" s="15" t="n">
        <v>81</v>
      </c>
      <c r="M2956" s="15" t="n">
        <v>14</v>
      </c>
      <c r="N2956" s="15" t="n">
        <v>93</v>
      </c>
      <c r="O2956" s="15" t="n">
        <v>2</v>
      </c>
      <c r="P2956" s="15" t="n">
        <v>190</v>
      </c>
      <c r="Y2956" s="15" t="s">
        <v>142</v>
      </c>
      <c r="AB2956" s="15" t="s">
        <v>143</v>
      </c>
    </row>
    <row r="2957" customFormat="false" ht="15" hidden="false" customHeight="true" outlineLevel="0" collapsed="false">
      <c r="A2957" s="15" t="s">
        <v>5372</v>
      </c>
      <c r="B2957" s="15" t="s">
        <v>5373</v>
      </c>
      <c r="C2957" s="15" t="s">
        <v>217</v>
      </c>
      <c r="D2957" s="15" t="s">
        <v>218</v>
      </c>
      <c r="E2957" s="15" t="s">
        <v>136</v>
      </c>
      <c r="F2957" s="15" t="s">
        <v>137</v>
      </c>
      <c r="G2957" s="15" t="s">
        <v>308</v>
      </c>
      <c r="H2957" s="15" t="s">
        <v>136</v>
      </c>
      <c r="I2957" s="15" t="s">
        <v>243</v>
      </c>
      <c r="J2957" s="15" t="s">
        <v>158</v>
      </c>
      <c r="K2957" s="15" t="s">
        <v>5375</v>
      </c>
      <c r="L2957" s="15" t="n">
        <v>8</v>
      </c>
      <c r="M2957" s="15" t="n">
        <v>11</v>
      </c>
      <c r="N2957" s="15" t="n">
        <v>18</v>
      </c>
      <c r="P2957" s="15" t="n">
        <v>37</v>
      </c>
      <c r="Y2957" s="15" t="s">
        <v>142</v>
      </c>
      <c r="AB2957" s="15" t="s">
        <v>143</v>
      </c>
    </row>
    <row r="2958" customFormat="false" ht="15" hidden="false" customHeight="true" outlineLevel="0" collapsed="false">
      <c r="A2958" s="15" t="s">
        <v>5372</v>
      </c>
      <c r="B2958" s="15" t="s">
        <v>5373</v>
      </c>
      <c r="C2958" s="15" t="s">
        <v>217</v>
      </c>
      <c r="D2958" s="15" t="s">
        <v>218</v>
      </c>
      <c r="E2958" s="15" t="s">
        <v>136</v>
      </c>
      <c r="F2958" s="15" t="s">
        <v>137</v>
      </c>
      <c r="G2958" s="15" t="s">
        <v>308</v>
      </c>
      <c r="H2958" s="15" t="s">
        <v>136</v>
      </c>
      <c r="I2958" s="15" t="s">
        <v>243</v>
      </c>
      <c r="J2958" s="15" t="s">
        <v>169</v>
      </c>
      <c r="K2958" s="15" t="s">
        <v>5376</v>
      </c>
      <c r="L2958" s="15" t="n">
        <v>2</v>
      </c>
      <c r="M2958" s="15" t="n">
        <v>4</v>
      </c>
      <c r="N2958" s="15" t="n">
        <v>15</v>
      </c>
      <c r="P2958" s="15" t="n">
        <v>21</v>
      </c>
      <c r="Y2958" s="15" t="s">
        <v>142</v>
      </c>
      <c r="AB2958" s="15" t="s">
        <v>143</v>
      </c>
    </row>
    <row r="2959" customFormat="false" ht="15" hidden="false" customHeight="true" outlineLevel="0" collapsed="false">
      <c r="A2959" s="15" t="s">
        <v>5377</v>
      </c>
      <c r="B2959" s="15" t="s">
        <v>5378</v>
      </c>
      <c r="C2959" s="15" t="s">
        <v>148</v>
      </c>
      <c r="E2959" s="15" t="s">
        <v>136</v>
      </c>
      <c r="F2959" s="15" t="s">
        <v>137</v>
      </c>
      <c r="G2959" s="15" t="s">
        <v>5379</v>
      </c>
      <c r="H2959" s="15" t="s">
        <v>136</v>
      </c>
      <c r="I2959" s="15" t="s">
        <v>139</v>
      </c>
      <c r="J2959" s="15" t="s">
        <v>140</v>
      </c>
      <c r="K2959" s="15" t="s">
        <v>5380</v>
      </c>
      <c r="L2959" s="15" t="n">
        <v>172</v>
      </c>
      <c r="P2959" s="15" t="n">
        <v>172</v>
      </c>
      <c r="Y2959" s="15" t="s">
        <v>142</v>
      </c>
      <c r="AB2959" s="15" t="s">
        <v>143</v>
      </c>
    </row>
    <row r="2960" customFormat="false" ht="15" hidden="false" customHeight="true" outlineLevel="0" collapsed="false">
      <c r="A2960" s="15" t="s">
        <v>5377</v>
      </c>
      <c r="B2960" s="15" t="s">
        <v>5378</v>
      </c>
      <c r="C2960" s="15" t="s">
        <v>148</v>
      </c>
      <c r="E2960" s="15" t="s">
        <v>136</v>
      </c>
      <c r="F2960" s="15" t="s">
        <v>137</v>
      </c>
      <c r="G2960" s="15" t="s">
        <v>5379</v>
      </c>
      <c r="H2960" s="15" t="s">
        <v>136</v>
      </c>
      <c r="I2960" s="15" t="s">
        <v>139</v>
      </c>
      <c r="J2960" s="15" t="s">
        <v>150</v>
      </c>
      <c r="K2960" s="15" t="s">
        <v>5381</v>
      </c>
      <c r="L2960" s="15" t="n">
        <v>85</v>
      </c>
      <c r="P2960" s="15" t="n">
        <v>85</v>
      </c>
      <c r="Y2960" s="15" t="s">
        <v>142</v>
      </c>
      <c r="AB2960" s="15" t="s">
        <v>143</v>
      </c>
    </row>
    <row r="2961" customFormat="false" ht="15" hidden="false" customHeight="true" outlineLevel="0" collapsed="false">
      <c r="A2961" s="15" t="s">
        <v>5382</v>
      </c>
      <c r="B2961" s="15" t="s">
        <v>5383</v>
      </c>
      <c r="C2961" s="15" t="s">
        <v>217</v>
      </c>
      <c r="D2961" s="15" t="s">
        <v>235</v>
      </c>
      <c r="E2961" s="15" t="s">
        <v>136</v>
      </c>
      <c r="F2961" s="15" t="s">
        <v>137</v>
      </c>
      <c r="G2961" s="15" t="s">
        <v>573</v>
      </c>
      <c r="H2961" s="15" t="s">
        <v>136</v>
      </c>
      <c r="I2961" s="15" t="s">
        <v>139</v>
      </c>
      <c r="J2961" s="15" t="s">
        <v>140</v>
      </c>
      <c r="K2961" s="15" t="s">
        <v>5384</v>
      </c>
      <c r="L2961" s="15" t="n">
        <v>60</v>
      </c>
      <c r="P2961" s="15" t="n">
        <v>60</v>
      </c>
      <c r="Y2961" s="15" t="s">
        <v>142</v>
      </c>
      <c r="AB2961" s="15" t="s">
        <v>143</v>
      </c>
    </row>
    <row r="2962" customFormat="false" ht="15" hidden="false" customHeight="true" outlineLevel="0" collapsed="false">
      <c r="A2962" s="15" t="s">
        <v>5382</v>
      </c>
      <c r="B2962" s="15" t="s">
        <v>5383</v>
      </c>
      <c r="C2962" s="15" t="s">
        <v>217</v>
      </c>
      <c r="D2962" s="15" t="s">
        <v>235</v>
      </c>
      <c r="E2962" s="15" t="s">
        <v>136</v>
      </c>
      <c r="F2962" s="15" t="s">
        <v>137</v>
      </c>
      <c r="G2962" s="15" t="s">
        <v>573</v>
      </c>
      <c r="H2962" s="15" t="s">
        <v>136</v>
      </c>
      <c r="I2962" s="15" t="s">
        <v>139</v>
      </c>
      <c r="J2962" s="15" t="s">
        <v>166</v>
      </c>
      <c r="K2962" s="15" t="s">
        <v>5385</v>
      </c>
      <c r="L2962" s="15" t="n">
        <v>1703</v>
      </c>
      <c r="M2962" s="15" t="n">
        <v>341</v>
      </c>
      <c r="P2962" s="15" t="n">
        <v>2044</v>
      </c>
      <c r="Y2962" s="15" t="s">
        <v>142</v>
      </c>
      <c r="AB2962" s="15" t="s">
        <v>143</v>
      </c>
    </row>
    <row r="2963" customFormat="false" ht="15" hidden="false" customHeight="true" outlineLevel="0" collapsed="false">
      <c r="A2963" s="15" t="s">
        <v>5386</v>
      </c>
      <c r="B2963" s="15" t="s">
        <v>5387</v>
      </c>
      <c r="C2963" s="15" t="s">
        <v>217</v>
      </c>
      <c r="D2963" s="15" t="s">
        <v>218</v>
      </c>
      <c r="E2963" s="15" t="s">
        <v>136</v>
      </c>
      <c r="F2963" s="15" t="s">
        <v>137</v>
      </c>
      <c r="G2963" s="15" t="s">
        <v>136</v>
      </c>
      <c r="H2963" s="15" t="s">
        <v>136</v>
      </c>
      <c r="I2963" s="15" t="s">
        <v>139</v>
      </c>
      <c r="J2963" s="15" t="s">
        <v>140</v>
      </c>
      <c r="K2963" s="15" t="s">
        <v>5388</v>
      </c>
      <c r="L2963" s="15" t="n">
        <v>7</v>
      </c>
      <c r="P2963" s="15" t="n">
        <v>7</v>
      </c>
      <c r="Y2963" s="15" t="s">
        <v>142</v>
      </c>
      <c r="AB2963" s="15" t="s">
        <v>143</v>
      </c>
    </row>
    <row r="2964" customFormat="false" ht="15" hidden="false" customHeight="true" outlineLevel="0" collapsed="false">
      <c r="A2964" s="15" t="s">
        <v>5386</v>
      </c>
      <c r="B2964" s="15" t="s">
        <v>5387</v>
      </c>
      <c r="C2964" s="15" t="s">
        <v>217</v>
      </c>
      <c r="D2964" s="15" t="s">
        <v>218</v>
      </c>
      <c r="E2964" s="15" t="s">
        <v>136</v>
      </c>
      <c r="F2964" s="15" t="s">
        <v>137</v>
      </c>
      <c r="G2964" s="15" t="s">
        <v>136</v>
      </c>
      <c r="H2964" s="15" t="s">
        <v>136</v>
      </c>
      <c r="I2964" s="15" t="s">
        <v>139</v>
      </c>
      <c r="J2964" s="15" t="s">
        <v>150</v>
      </c>
      <c r="K2964" s="15" t="s">
        <v>5389</v>
      </c>
      <c r="L2964" s="15" t="n">
        <v>26</v>
      </c>
      <c r="M2964" s="15" t="n">
        <v>12</v>
      </c>
      <c r="P2964" s="15" t="n">
        <v>38</v>
      </c>
      <c r="Y2964" s="15" t="s">
        <v>142</v>
      </c>
      <c r="AB2964" s="15" t="s">
        <v>143</v>
      </c>
    </row>
    <row r="2965" customFormat="false" ht="15" hidden="false" customHeight="true" outlineLevel="0" collapsed="false">
      <c r="A2965" s="15" t="s">
        <v>5386</v>
      </c>
      <c r="B2965" s="15" t="s">
        <v>5387</v>
      </c>
      <c r="C2965" s="15" t="s">
        <v>217</v>
      </c>
      <c r="D2965" s="15" t="s">
        <v>218</v>
      </c>
      <c r="E2965" s="15" t="s">
        <v>136</v>
      </c>
      <c r="F2965" s="15" t="s">
        <v>137</v>
      </c>
      <c r="G2965" s="15" t="s">
        <v>136</v>
      </c>
      <c r="H2965" s="15" t="s">
        <v>136</v>
      </c>
      <c r="I2965" s="15" t="s">
        <v>139</v>
      </c>
      <c r="J2965" s="15" t="s">
        <v>158</v>
      </c>
      <c r="K2965" s="15" t="s">
        <v>5390</v>
      </c>
      <c r="L2965" s="15" t="n">
        <v>28</v>
      </c>
      <c r="P2965" s="15" t="n">
        <v>28</v>
      </c>
      <c r="Y2965" s="15" t="s">
        <v>142</v>
      </c>
      <c r="AB2965" s="15" t="s">
        <v>143</v>
      </c>
    </row>
    <row r="2966" customFormat="false" ht="15" hidden="false" customHeight="true" outlineLevel="0" collapsed="false">
      <c r="A2966" s="15" t="s">
        <v>5391</v>
      </c>
      <c r="B2966" s="15" t="s">
        <v>5392</v>
      </c>
      <c r="C2966" s="15" t="s">
        <v>217</v>
      </c>
      <c r="D2966" s="15" t="s">
        <v>235</v>
      </c>
      <c r="E2966" s="15" t="s">
        <v>136</v>
      </c>
      <c r="F2966" s="15" t="s">
        <v>137</v>
      </c>
      <c r="G2966" s="15" t="s">
        <v>583</v>
      </c>
      <c r="H2966" s="15" t="s">
        <v>136</v>
      </c>
      <c r="I2966" s="15" t="s">
        <v>139</v>
      </c>
      <c r="J2966" s="15" t="s">
        <v>150</v>
      </c>
      <c r="K2966" s="15" t="s">
        <v>5393</v>
      </c>
      <c r="L2966" s="15" t="n">
        <v>42</v>
      </c>
      <c r="M2966" s="15" t="n">
        <v>117</v>
      </c>
      <c r="P2966" s="15" t="n">
        <v>159</v>
      </c>
      <c r="Y2966" s="15" t="s">
        <v>142</v>
      </c>
      <c r="AB2966" s="15" t="s">
        <v>143</v>
      </c>
    </row>
    <row r="2967" customFormat="false" ht="15" hidden="false" customHeight="true" outlineLevel="0" collapsed="false">
      <c r="A2967" s="15" t="s">
        <v>5391</v>
      </c>
      <c r="B2967" s="15" t="s">
        <v>5392</v>
      </c>
      <c r="C2967" s="15" t="s">
        <v>217</v>
      </c>
      <c r="D2967" s="15" t="s">
        <v>235</v>
      </c>
      <c r="E2967" s="15" t="s">
        <v>136</v>
      </c>
      <c r="F2967" s="15" t="s">
        <v>137</v>
      </c>
      <c r="G2967" s="15" t="s">
        <v>583</v>
      </c>
      <c r="H2967" s="15" t="s">
        <v>136</v>
      </c>
      <c r="I2967" s="15" t="s">
        <v>139</v>
      </c>
      <c r="J2967" s="15" t="s">
        <v>158</v>
      </c>
      <c r="K2967" s="15" t="s">
        <v>5394</v>
      </c>
      <c r="L2967" s="15" t="n">
        <v>4</v>
      </c>
      <c r="M2967" s="15" t="n">
        <v>1</v>
      </c>
      <c r="P2967" s="15" t="n">
        <v>5</v>
      </c>
      <c r="Y2967" s="15" t="s">
        <v>142</v>
      </c>
      <c r="AB2967" s="15" t="s">
        <v>143</v>
      </c>
    </row>
    <row r="2968" customFormat="false" ht="15" hidden="false" customHeight="true" outlineLevel="0" collapsed="false">
      <c r="A2968" s="15" t="s">
        <v>5395</v>
      </c>
      <c r="B2968" s="15" t="s">
        <v>5396</v>
      </c>
      <c r="C2968" s="15" t="s">
        <v>217</v>
      </c>
      <c r="D2968" s="15" t="s">
        <v>235</v>
      </c>
      <c r="E2968" s="15" t="s">
        <v>136</v>
      </c>
      <c r="F2968" s="15" t="s">
        <v>137</v>
      </c>
      <c r="G2968" s="15" t="s">
        <v>336</v>
      </c>
      <c r="H2968" s="15" t="s">
        <v>136</v>
      </c>
      <c r="I2968" s="15" t="s">
        <v>243</v>
      </c>
      <c r="J2968" s="15" t="s">
        <v>140</v>
      </c>
      <c r="K2968" s="15" t="s">
        <v>5397</v>
      </c>
      <c r="L2968" s="15" t="n">
        <v>14</v>
      </c>
      <c r="M2968" s="15" t="n">
        <v>73</v>
      </c>
      <c r="N2968" s="15" t="n">
        <v>5</v>
      </c>
      <c r="O2968" s="15" t="n">
        <v>15</v>
      </c>
      <c r="P2968" s="15" t="n">
        <v>107</v>
      </c>
      <c r="Y2968" s="15" t="s">
        <v>142</v>
      </c>
      <c r="AB2968" s="15" t="s">
        <v>143</v>
      </c>
    </row>
    <row r="2969" customFormat="false" ht="15" hidden="false" customHeight="true" outlineLevel="0" collapsed="false">
      <c r="A2969" s="15" t="s">
        <v>5395</v>
      </c>
      <c r="B2969" s="15" t="s">
        <v>5396</v>
      </c>
      <c r="C2969" s="15" t="s">
        <v>217</v>
      </c>
      <c r="D2969" s="15" t="s">
        <v>235</v>
      </c>
      <c r="E2969" s="15" t="s">
        <v>136</v>
      </c>
      <c r="F2969" s="15" t="s">
        <v>137</v>
      </c>
      <c r="G2969" s="15" t="s">
        <v>336</v>
      </c>
      <c r="H2969" s="15" t="s">
        <v>136</v>
      </c>
      <c r="I2969" s="15" t="s">
        <v>243</v>
      </c>
      <c r="J2969" s="15" t="s">
        <v>144</v>
      </c>
      <c r="K2969" s="15" t="s">
        <v>5398</v>
      </c>
      <c r="L2969" s="15" t="n">
        <v>2</v>
      </c>
      <c r="P2969" s="15" t="n">
        <v>2</v>
      </c>
      <c r="Y2969" s="15" t="s">
        <v>142</v>
      </c>
      <c r="AB2969" s="15" t="s">
        <v>143</v>
      </c>
    </row>
    <row r="2970" customFormat="false" ht="15" hidden="false" customHeight="true" outlineLevel="0" collapsed="false">
      <c r="A2970" s="15" t="s">
        <v>5395</v>
      </c>
      <c r="B2970" s="15" t="s">
        <v>5396</v>
      </c>
      <c r="C2970" s="15" t="s">
        <v>217</v>
      </c>
      <c r="D2970" s="15" t="s">
        <v>235</v>
      </c>
      <c r="E2970" s="15" t="s">
        <v>136</v>
      </c>
      <c r="F2970" s="15" t="s">
        <v>137</v>
      </c>
      <c r="G2970" s="15" t="s">
        <v>336</v>
      </c>
      <c r="H2970" s="15" t="s">
        <v>136</v>
      </c>
      <c r="I2970" s="15" t="s">
        <v>243</v>
      </c>
      <c r="J2970" s="15" t="s">
        <v>150</v>
      </c>
      <c r="K2970" s="15" t="s">
        <v>5399</v>
      </c>
      <c r="L2970" s="15" t="n">
        <v>81</v>
      </c>
      <c r="M2970" s="15" t="n">
        <v>105</v>
      </c>
      <c r="N2970" s="15" t="n">
        <v>12</v>
      </c>
      <c r="O2970" s="15" t="n">
        <v>1</v>
      </c>
      <c r="P2970" s="15" t="n">
        <v>199</v>
      </c>
      <c r="Y2970" s="15" t="s">
        <v>142</v>
      </c>
      <c r="AB2970" s="15" t="s">
        <v>143</v>
      </c>
    </row>
    <row r="2971" customFormat="false" ht="15" hidden="false" customHeight="true" outlineLevel="0" collapsed="false">
      <c r="A2971" s="15" t="s">
        <v>5395</v>
      </c>
      <c r="B2971" s="15" t="s">
        <v>5396</v>
      </c>
      <c r="C2971" s="15" t="s">
        <v>217</v>
      </c>
      <c r="D2971" s="15" t="s">
        <v>235</v>
      </c>
      <c r="E2971" s="15" t="s">
        <v>136</v>
      </c>
      <c r="F2971" s="15" t="s">
        <v>137</v>
      </c>
      <c r="G2971" s="15" t="s">
        <v>336</v>
      </c>
      <c r="H2971" s="15" t="s">
        <v>136</v>
      </c>
      <c r="I2971" s="15" t="s">
        <v>243</v>
      </c>
      <c r="J2971" s="15" t="s">
        <v>158</v>
      </c>
      <c r="K2971" s="15" t="s">
        <v>5400</v>
      </c>
      <c r="L2971" s="15" t="n">
        <v>36</v>
      </c>
      <c r="M2971" s="15" t="n">
        <v>62</v>
      </c>
      <c r="N2971" s="15" t="n">
        <v>1</v>
      </c>
      <c r="P2971" s="15" t="n">
        <v>99</v>
      </c>
      <c r="Y2971" s="15" t="s">
        <v>142</v>
      </c>
      <c r="AB2971" s="15" t="s">
        <v>143</v>
      </c>
    </row>
    <row r="2972" customFormat="false" ht="15" hidden="false" customHeight="true" outlineLevel="0" collapsed="false">
      <c r="A2972" s="15" t="s">
        <v>5401</v>
      </c>
      <c r="B2972" s="15" t="s">
        <v>5402</v>
      </c>
      <c r="C2972" s="15" t="s">
        <v>217</v>
      </c>
      <c r="D2972" s="15" t="s">
        <v>235</v>
      </c>
      <c r="E2972" s="15" t="s">
        <v>136</v>
      </c>
      <c r="F2972" s="15" t="s">
        <v>137</v>
      </c>
      <c r="G2972" s="15" t="s">
        <v>308</v>
      </c>
      <c r="H2972" s="15" t="s">
        <v>136</v>
      </c>
      <c r="I2972" s="15" t="s">
        <v>139</v>
      </c>
      <c r="J2972" s="15" t="s">
        <v>140</v>
      </c>
      <c r="K2972" s="15" t="s">
        <v>5403</v>
      </c>
      <c r="M2972" s="15" t="n">
        <v>3</v>
      </c>
      <c r="P2972" s="15" t="n">
        <v>3</v>
      </c>
      <c r="Y2972" s="15" t="s">
        <v>142</v>
      </c>
      <c r="AB2972" s="15" t="s">
        <v>143</v>
      </c>
    </row>
    <row r="2973" customFormat="false" ht="15" hidden="false" customHeight="true" outlineLevel="0" collapsed="false">
      <c r="A2973" s="15" t="s">
        <v>5404</v>
      </c>
      <c r="B2973" s="15" t="s">
        <v>5405</v>
      </c>
      <c r="C2973" s="15" t="s">
        <v>217</v>
      </c>
      <c r="D2973" s="15" t="s">
        <v>235</v>
      </c>
      <c r="E2973" s="15" t="s">
        <v>136</v>
      </c>
      <c r="F2973" s="15" t="s">
        <v>137</v>
      </c>
      <c r="G2973" s="15" t="s">
        <v>136</v>
      </c>
      <c r="H2973" s="15" t="s">
        <v>136</v>
      </c>
      <c r="I2973" s="15" t="s">
        <v>139</v>
      </c>
      <c r="J2973" s="15" t="s">
        <v>158</v>
      </c>
      <c r="K2973" s="15" t="s">
        <v>5406</v>
      </c>
      <c r="M2973" s="15" t="n">
        <v>6</v>
      </c>
      <c r="P2973" s="15" t="n">
        <v>6</v>
      </c>
      <c r="Y2973" s="15" t="s">
        <v>142</v>
      </c>
      <c r="AB2973" s="15" t="s">
        <v>143</v>
      </c>
    </row>
    <row r="2974" customFormat="false" ht="15" hidden="false" customHeight="true" outlineLevel="0" collapsed="false">
      <c r="A2974" s="15" t="s">
        <v>5407</v>
      </c>
      <c r="B2974" s="15" t="s">
        <v>5408</v>
      </c>
      <c r="C2974" s="15" t="s">
        <v>134</v>
      </c>
      <c r="D2974" s="15" t="s">
        <v>135</v>
      </c>
      <c r="E2974" s="15" t="s">
        <v>136</v>
      </c>
      <c r="F2974" s="15" t="s">
        <v>137</v>
      </c>
      <c r="G2974" s="15" t="s">
        <v>308</v>
      </c>
      <c r="H2974" s="15" t="s">
        <v>136</v>
      </c>
      <c r="I2974" s="15" t="s">
        <v>139</v>
      </c>
      <c r="J2974" s="15" t="s">
        <v>140</v>
      </c>
      <c r="K2974" s="15" t="s">
        <v>5409</v>
      </c>
      <c r="L2974" s="15" t="n">
        <v>3</v>
      </c>
      <c r="P2974" s="15" t="n">
        <v>3</v>
      </c>
      <c r="Y2974" s="15" t="s">
        <v>142</v>
      </c>
      <c r="AB2974" s="15" t="s">
        <v>143</v>
      </c>
    </row>
    <row r="2975" customFormat="false" ht="15" hidden="false" customHeight="true" outlineLevel="0" collapsed="false">
      <c r="A2975" s="15" t="s">
        <v>5407</v>
      </c>
      <c r="B2975" s="15" t="s">
        <v>5408</v>
      </c>
      <c r="C2975" s="15" t="s">
        <v>134</v>
      </c>
      <c r="D2975" s="15" t="s">
        <v>135</v>
      </c>
      <c r="E2975" s="15" t="s">
        <v>136</v>
      </c>
      <c r="F2975" s="15" t="s">
        <v>137</v>
      </c>
      <c r="G2975" s="15" t="s">
        <v>308</v>
      </c>
      <c r="H2975" s="15" t="s">
        <v>136</v>
      </c>
      <c r="I2975" s="15" t="s">
        <v>139</v>
      </c>
      <c r="J2975" s="15" t="s">
        <v>144</v>
      </c>
      <c r="K2975" s="15" t="s">
        <v>5410</v>
      </c>
      <c r="L2975" s="15" t="n">
        <v>2059</v>
      </c>
      <c r="P2975" s="15" t="n">
        <v>2059</v>
      </c>
      <c r="Y2975" s="15" t="s">
        <v>142</v>
      </c>
      <c r="AB2975" s="15" t="s">
        <v>143</v>
      </c>
    </row>
    <row r="2976" customFormat="false" ht="15" hidden="false" customHeight="true" outlineLevel="0" collapsed="false">
      <c r="A2976" s="15" t="s">
        <v>5407</v>
      </c>
      <c r="B2976" s="15" t="s">
        <v>5408</v>
      </c>
      <c r="C2976" s="15" t="s">
        <v>134</v>
      </c>
      <c r="D2976" s="15" t="s">
        <v>135</v>
      </c>
      <c r="E2976" s="15" t="s">
        <v>136</v>
      </c>
      <c r="F2976" s="15" t="s">
        <v>137</v>
      </c>
      <c r="G2976" s="15" t="s">
        <v>308</v>
      </c>
      <c r="H2976" s="15" t="s">
        <v>136</v>
      </c>
      <c r="I2976" s="15" t="s">
        <v>139</v>
      </c>
      <c r="J2976" s="15" t="s">
        <v>166</v>
      </c>
      <c r="K2976" s="15" t="s">
        <v>5411</v>
      </c>
      <c r="M2976" s="15" t="n">
        <v>100</v>
      </c>
      <c r="P2976" s="15" t="n">
        <v>100</v>
      </c>
      <c r="Y2976" s="15" t="s">
        <v>142</v>
      </c>
      <c r="AB2976" s="15" t="s">
        <v>143</v>
      </c>
    </row>
    <row r="2977" customFormat="false" ht="15" hidden="false" customHeight="true" outlineLevel="0" collapsed="false">
      <c r="A2977" s="15" t="s">
        <v>5412</v>
      </c>
      <c r="B2977" s="15" t="s">
        <v>5413</v>
      </c>
      <c r="C2977" s="15" t="s">
        <v>217</v>
      </c>
      <c r="D2977" s="15" t="s">
        <v>235</v>
      </c>
      <c r="E2977" s="15" t="s">
        <v>136</v>
      </c>
      <c r="F2977" s="15" t="s">
        <v>137</v>
      </c>
      <c r="G2977" s="15" t="s">
        <v>4170</v>
      </c>
      <c r="H2977" s="15" t="s">
        <v>136</v>
      </c>
      <c r="I2977" s="15" t="s">
        <v>243</v>
      </c>
      <c r="J2977" s="15" t="s">
        <v>140</v>
      </c>
      <c r="K2977" s="15" t="s">
        <v>5414</v>
      </c>
      <c r="L2977" s="15" t="n">
        <v>27</v>
      </c>
      <c r="M2977" s="15" t="n">
        <v>54</v>
      </c>
      <c r="N2977" s="15" t="n">
        <v>2</v>
      </c>
      <c r="P2977" s="15" t="n">
        <v>83</v>
      </c>
      <c r="Y2977" s="15" t="s">
        <v>142</v>
      </c>
      <c r="AB2977" s="15" t="s">
        <v>143</v>
      </c>
    </row>
    <row r="2978" customFormat="false" ht="15" hidden="false" customHeight="true" outlineLevel="0" collapsed="false">
      <c r="A2978" s="15" t="s">
        <v>5412</v>
      </c>
      <c r="B2978" s="15" t="s">
        <v>5413</v>
      </c>
      <c r="C2978" s="15" t="s">
        <v>217</v>
      </c>
      <c r="D2978" s="15" t="s">
        <v>235</v>
      </c>
      <c r="E2978" s="15" t="s">
        <v>136</v>
      </c>
      <c r="F2978" s="15" t="s">
        <v>137</v>
      </c>
      <c r="G2978" s="15" t="s">
        <v>4170</v>
      </c>
      <c r="H2978" s="15" t="s">
        <v>136</v>
      </c>
      <c r="I2978" s="15" t="s">
        <v>243</v>
      </c>
      <c r="J2978" s="15" t="s">
        <v>144</v>
      </c>
      <c r="K2978" s="15" t="s">
        <v>5415</v>
      </c>
      <c r="M2978" s="15" t="n">
        <v>3</v>
      </c>
      <c r="P2978" s="15" t="n">
        <v>3</v>
      </c>
      <c r="Y2978" s="15" t="s">
        <v>142</v>
      </c>
      <c r="AB2978" s="15" t="s">
        <v>143</v>
      </c>
    </row>
    <row r="2979" customFormat="false" ht="15" hidden="false" customHeight="true" outlineLevel="0" collapsed="false">
      <c r="A2979" s="15" t="s">
        <v>5412</v>
      </c>
      <c r="B2979" s="15" t="s">
        <v>5413</v>
      </c>
      <c r="C2979" s="15" t="s">
        <v>217</v>
      </c>
      <c r="D2979" s="15" t="s">
        <v>235</v>
      </c>
      <c r="E2979" s="15" t="s">
        <v>136</v>
      </c>
      <c r="F2979" s="15" t="s">
        <v>137</v>
      </c>
      <c r="G2979" s="15" t="s">
        <v>4170</v>
      </c>
      <c r="H2979" s="15" t="s">
        <v>136</v>
      </c>
      <c r="I2979" s="15" t="s">
        <v>243</v>
      </c>
      <c r="J2979" s="15" t="s">
        <v>150</v>
      </c>
      <c r="K2979" s="15" t="s">
        <v>5416</v>
      </c>
      <c r="L2979" s="15" t="n">
        <v>70</v>
      </c>
      <c r="M2979" s="15" t="n">
        <v>69</v>
      </c>
      <c r="N2979" s="15" t="n">
        <v>68</v>
      </c>
      <c r="P2979" s="15" t="n">
        <v>207</v>
      </c>
      <c r="Y2979" s="15" t="s">
        <v>142</v>
      </c>
      <c r="AB2979" s="15" t="s">
        <v>143</v>
      </c>
    </row>
    <row r="2980" customFormat="false" ht="15" hidden="false" customHeight="true" outlineLevel="0" collapsed="false">
      <c r="A2980" s="15" t="s">
        <v>5412</v>
      </c>
      <c r="B2980" s="15" t="s">
        <v>5413</v>
      </c>
      <c r="C2980" s="15" t="s">
        <v>217</v>
      </c>
      <c r="D2980" s="15" t="s">
        <v>235</v>
      </c>
      <c r="E2980" s="15" t="s">
        <v>136</v>
      </c>
      <c r="F2980" s="15" t="s">
        <v>137</v>
      </c>
      <c r="G2980" s="15" t="s">
        <v>4170</v>
      </c>
      <c r="H2980" s="15" t="s">
        <v>136</v>
      </c>
      <c r="I2980" s="15" t="s">
        <v>243</v>
      </c>
      <c r="J2980" s="15" t="s">
        <v>166</v>
      </c>
      <c r="K2980" s="15" t="s">
        <v>5417</v>
      </c>
      <c r="L2980" s="15" t="n">
        <v>2</v>
      </c>
      <c r="M2980" s="15" t="n">
        <v>5</v>
      </c>
      <c r="P2980" s="15" t="n">
        <v>7</v>
      </c>
      <c r="Y2980" s="15" t="s">
        <v>142</v>
      </c>
      <c r="AB2980" s="15" t="s">
        <v>143</v>
      </c>
    </row>
    <row r="2981" customFormat="false" ht="15" hidden="false" customHeight="true" outlineLevel="0" collapsed="false">
      <c r="A2981" s="15" t="s">
        <v>5412</v>
      </c>
      <c r="B2981" s="15" t="s">
        <v>5413</v>
      </c>
      <c r="C2981" s="15" t="s">
        <v>217</v>
      </c>
      <c r="D2981" s="15" t="s">
        <v>235</v>
      </c>
      <c r="E2981" s="15" t="s">
        <v>136</v>
      </c>
      <c r="F2981" s="15" t="s">
        <v>137</v>
      </c>
      <c r="G2981" s="15" t="s">
        <v>4170</v>
      </c>
      <c r="H2981" s="15" t="s">
        <v>136</v>
      </c>
      <c r="I2981" s="15" t="s">
        <v>243</v>
      </c>
      <c r="J2981" s="15" t="s">
        <v>158</v>
      </c>
      <c r="K2981" s="15" t="s">
        <v>5418</v>
      </c>
      <c r="L2981" s="15" t="n">
        <v>38</v>
      </c>
      <c r="M2981" s="15" t="n">
        <v>23</v>
      </c>
      <c r="N2981" s="15" t="n">
        <v>23</v>
      </c>
      <c r="P2981" s="15" t="n">
        <v>84</v>
      </c>
      <c r="Y2981" s="15" t="s">
        <v>142</v>
      </c>
      <c r="AB2981" s="15" t="s">
        <v>143</v>
      </c>
    </row>
    <row r="2982" customFormat="false" ht="15" hidden="false" customHeight="true" outlineLevel="0" collapsed="false">
      <c r="A2982" s="15" t="s">
        <v>5419</v>
      </c>
      <c r="B2982" s="15" t="s">
        <v>5420</v>
      </c>
      <c r="C2982" s="15" t="s">
        <v>134</v>
      </c>
      <c r="D2982" s="15" t="s">
        <v>135</v>
      </c>
      <c r="E2982" s="15" t="s">
        <v>136</v>
      </c>
      <c r="F2982" s="15" t="s">
        <v>137</v>
      </c>
      <c r="G2982" s="15" t="s">
        <v>451</v>
      </c>
      <c r="H2982" s="15" t="s">
        <v>136</v>
      </c>
      <c r="I2982" s="15" t="s">
        <v>139</v>
      </c>
      <c r="J2982" s="15" t="s">
        <v>150</v>
      </c>
      <c r="K2982" s="15" t="s">
        <v>5421</v>
      </c>
      <c r="L2982" s="15" t="n">
        <v>3</v>
      </c>
      <c r="N2982" s="15" t="n">
        <v>94</v>
      </c>
      <c r="O2982" s="15" t="n">
        <v>49</v>
      </c>
      <c r="P2982" s="15" t="n">
        <v>146</v>
      </c>
      <c r="Y2982" s="15" t="s">
        <v>142</v>
      </c>
      <c r="AB2982" s="15" t="s">
        <v>143</v>
      </c>
    </row>
    <row r="2983" customFormat="false" ht="15" hidden="false" customHeight="true" outlineLevel="0" collapsed="false">
      <c r="A2983" s="15" t="s">
        <v>5419</v>
      </c>
      <c r="B2983" s="15" t="s">
        <v>5420</v>
      </c>
      <c r="C2983" s="15" t="s">
        <v>134</v>
      </c>
      <c r="D2983" s="15" t="s">
        <v>135</v>
      </c>
      <c r="E2983" s="15" t="s">
        <v>136</v>
      </c>
      <c r="F2983" s="15" t="s">
        <v>137</v>
      </c>
      <c r="G2983" s="15" t="s">
        <v>451</v>
      </c>
      <c r="H2983" s="15" t="s">
        <v>136</v>
      </c>
      <c r="I2983" s="15" t="s">
        <v>139</v>
      </c>
      <c r="J2983" s="15" t="s">
        <v>158</v>
      </c>
      <c r="K2983" s="15" t="s">
        <v>5422</v>
      </c>
      <c r="N2983" s="15" t="n">
        <v>2</v>
      </c>
      <c r="O2983" s="15" t="n">
        <v>3</v>
      </c>
      <c r="P2983" s="15" t="n">
        <v>5</v>
      </c>
      <c r="Y2983" s="15" t="s">
        <v>142</v>
      </c>
      <c r="AB2983" s="15" t="s">
        <v>143</v>
      </c>
    </row>
    <row r="2984" customFormat="false" ht="15" hidden="false" customHeight="true" outlineLevel="0" collapsed="false">
      <c r="A2984" s="15" t="s">
        <v>5419</v>
      </c>
      <c r="B2984" s="15" t="s">
        <v>5420</v>
      </c>
      <c r="C2984" s="15" t="s">
        <v>134</v>
      </c>
      <c r="D2984" s="15" t="s">
        <v>135</v>
      </c>
      <c r="E2984" s="15" t="s">
        <v>136</v>
      </c>
      <c r="F2984" s="15" t="s">
        <v>137</v>
      </c>
      <c r="G2984" s="15" t="s">
        <v>451</v>
      </c>
      <c r="H2984" s="15" t="s">
        <v>136</v>
      </c>
      <c r="I2984" s="15" t="s">
        <v>139</v>
      </c>
      <c r="J2984" s="15" t="s">
        <v>169</v>
      </c>
      <c r="K2984" s="15" t="s">
        <v>5423</v>
      </c>
      <c r="N2984" s="15" t="n">
        <v>5</v>
      </c>
      <c r="P2984" s="15" t="n">
        <v>5</v>
      </c>
      <c r="Y2984" s="15" t="s">
        <v>142</v>
      </c>
      <c r="AB2984" s="15" t="s">
        <v>143</v>
      </c>
    </row>
    <row r="2985" customFormat="false" ht="15" hidden="false" customHeight="true" outlineLevel="0" collapsed="false">
      <c r="A2985" s="15" t="s">
        <v>5424</v>
      </c>
      <c r="B2985" s="15" t="s">
        <v>5425</v>
      </c>
      <c r="C2985" s="15" t="s">
        <v>217</v>
      </c>
      <c r="D2985" s="15" t="s">
        <v>274</v>
      </c>
      <c r="E2985" s="15" t="s">
        <v>136</v>
      </c>
      <c r="F2985" s="15" t="s">
        <v>137</v>
      </c>
      <c r="G2985" s="15" t="s">
        <v>928</v>
      </c>
      <c r="H2985" s="15" t="s">
        <v>136</v>
      </c>
      <c r="I2985" s="15" t="s">
        <v>139</v>
      </c>
      <c r="J2985" s="15" t="s">
        <v>140</v>
      </c>
      <c r="K2985" s="15" t="s">
        <v>5426</v>
      </c>
      <c r="L2985" s="15" t="n">
        <v>118</v>
      </c>
      <c r="N2985" s="15" t="n">
        <v>11</v>
      </c>
      <c r="P2985" s="15" t="n">
        <v>129</v>
      </c>
      <c r="Y2985" s="15" t="s">
        <v>142</v>
      </c>
      <c r="AB2985" s="15" t="s">
        <v>143</v>
      </c>
    </row>
    <row r="2986" customFormat="false" ht="15" hidden="false" customHeight="true" outlineLevel="0" collapsed="false">
      <c r="A2986" s="15" t="s">
        <v>5424</v>
      </c>
      <c r="B2986" s="15" t="s">
        <v>5425</v>
      </c>
      <c r="C2986" s="15" t="s">
        <v>217</v>
      </c>
      <c r="D2986" s="15" t="s">
        <v>274</v>
      </c>
      <c r="E2986" s="15" t="s">
        <v>136</v>
      </c>
      <c r="F2986" s="15" t="s">
        <v>137</v>
      </c>
      <c r="G2986" s="15" t="s">
        <v>928</v>
      </c>
      <c r="H2986" s="15" t="s">
        <v>136</v>
      </c>
      <c r="I2986" s="15" t="s">
        <v>139</v>
      </c>
      <c r="J2986" s="15" t="s">
        <v>144</v>
      </c>
      <c r="K2986" s="15" t="s">
        <v>5427</v>
      </c>
      <c r="N2986" s="15" t="n">
        <v>11</v>
      </c>
      <c r="P2986" s="15" t="n">
        <v>11</v>
      </c>
      <c r="Y2986" s="15" t="s">
        <v>142</v>
      </c>
      <c r="AB2986" s="15" t="s">
        <v>143</v>
      </c>
    </row>
    <row r="2987" customFormat="false" ht="15" hidden="false" customHeight="true" outlineLevel="0" collapsed="false">
      <c r="A2987" s="15" t="s">
        <v>5424</v>
      </c>
      <c r="B2987" s="15" t="s">
        <v>5425</v>
      </c>
      <c r="C2987" s="15" t="s">
        <v>217</v>
      </c>
      <c r="D2987" s="15" t="s">
        <v>274</v>
      </c>
      <c r="E2987" s="15" t="s">
        <v>136</v>
      </c>
      <c r="F2987" s="15" t="s">
        <v>137</v>
      </c>
      <c r="G2987" s="15" t="s">
        <v>928</v>
      </c>
      <c r="H2987" s="15" t="s">
        <v>136</v>
      </c>
      <c r="I2987" s="15" t="s">
        <v>139</v>
      </c>
      <c r="J2987" s="15" t="s">
        <v>150</v>
      </c>
      <c r="K2987" s="15" t="s">
        <v>5428</v>
      </c>
      <c r="L2987" s="15" t="n">
        <v>49</v>
      </c>
      <c r="M2987" s="15" t="n">
        <v>9</v>
      </c>
      <c r="N2987" s="15" t="n">
        <v>60</v>
      </c>
      <c r="P2987" s="15" t="n">
        <v>118</v>
      </c>
      <c r="Y2987" s="15" t="s">
        <v>142</v>
      </c>
      <c r="AB2987" s="15" t="s">
        <v>143</v>
      </c>
    </row>
    <row r="2988" customFormat="false" ht="15" hidden="false" customHeight="true" outlineLevel="0" collapsed="false">
      <c r="A2988" s="15" t="s">
        <v>5424</v>
      </c>
      <c r="B2988" s="15" t="s">
        <v>5425</v>
      </c>
      <c r="C2988" s="15" t="s">
        <v>217</v>
      </c>
      <c r="D2988" s="15" t="s">
        <v>274</v>
      </c>
      <c r="E2988" s="15" t="s">
        <v>136</v>
      </c>
      <c r="F2988" s="15" t="s">
        <v>137</v>
      </c>
      <c r="G2988" s="15" t="s">
        <v>928</v>
      </c>
      <c r="H2988" s="15" t="s">
        <v>136</v>
      </c>
      <c r="I2988" s="15" t="s">
        <v>139</v>
      </c>
      <c r="J2988" s="15" t="s">
        <v>158</v>
      </c>
      <c r="K2988" s="15" t="s">
        <v>5429</v>
      </c>
      <c r="L2988" s="15" t="n">
        <v>48</v>
      </c>
      <c r="P2988" s="15" t="n">
        <v>48</v>
      </c>
      <c r="Y2988" s="15" t="s">
        <v>142</v>
      </c>
      <c r="AB2988" s="15" t="s">
        <v>143</v>
      </c>
    </row>
    <row r="2989" customFormat="false" ht="15" hidden="false" customHeight="true" outlineLevel="0" collapsed="false">
      <c r="A2989" s="15" t="s">
        <v>5424</v>
      </c>
      <c r="B2989" s="15" t="s">
        <v>5425</v>
      </c>
      <c r="C2989" s="15" t="s">
        <v>217</v>
      </c>
      <c r="D2989" s="15" t="s">
        <v>274</v>
      </c>
      <c r="E2989" s="15" t="s">
        <v>136</v>
      </c>
      <c r="F2989" s="15" t="s">
        <v>137</v>
      </c>
      <c r="G2989" s="15" t="s">
        <v>928</v>
      </c>
      <c r="H2989" s="15" t="s">
        <v>136</v>
      </c>
      <c r="I2989" s="15" t="s">
        <v>139</v>
      </c>
      <c r="J2989" s="15" t="s">
        <v>169</v>
      </c>
      <c r="K2989" s="15" t="s">
        <v>5430</v>
      </c>
      <c r="L2989" s="15" t="n">
        <v>2</v>
      </c>
      <c r="P2989" s="15" t="n">
        <v>2</v>
      </c>
      <c r="Y2989" s="15" t="s">
        <v>142</v>
      </c>
      <c r="AB2989" s="15" t="s">
        <v>143</v>
      </c>
    </row>
    <row r="2990" customFormat="false" ht="15" hidden="false" customHeight="true" outlineLevel="0" collapsed="false">
      <c r="A2990" s="15" t="s">
        <v>5431</v>
      </c>
      <c r="B2990" s="15" t="s">
        <v>5432</v>
      </c>
      <c r="C2990" s="15" t="s">
        <v>217</v>
      </c>
      <c r="D2990" s="15" t="s">
        <v>235</v>
      </c>
      <c r="E2990" s="15" t="s">
        <v>136</v>
      </c>
      <c r="F2990" s="15" t="s">
        <v>137</v>
      </c>
      <c r="G2990" s="15" t="s">
        <v>231</v>
      </c>
      <c r="H2990" s="15" t="s">
        <v>136</v>
      </c>
      <c r="I2990" s="15" t="s">
        <v>139</v>
      </c>
      <c r="J2990" s="15" t="s">
        <v>158</v>
      </c>
      <c r="K2990" s="15" t="s">
        <v>5433</v>
      </c>
      <c r="N2990" s="15" t="n">
        <v>27</v>
      </c>
      <c r="P2990" s="15" t="n">
        <v>27</v>
      </c>
      <c r="Y2990" s="15" t="s">
        <v>156</v>
      </c>
      <c r="AB2990" s="15" t="s">
        <v>143</v>
      </c>
    </row>
    <row r="2991" customFormat="false" ht="15" hidden="false" customHeight="true" outlineLevel="0" collapsed="false">
      <c r="A2991" s="15" t="s">
        <v>5434</v>
      </c>
      <c r="B2991" s="15" t="s">
        <v>5435</v>
      </c>
      <c r="C2991" s="15" t="s">
        <v>148</v>
      </c>
      <c r="E2991" s="15" t="s">
        <v>136</v>
      </c>
      <c r="F2991" s="15" t="s">
        <v>137</v>
      </c>
      <c r="G2991" s="15" t="s">
        <v>231</v>
      </c>
      <c r="H2991" s="15" t="s">
        <v>136</v>
      </c>
      <c r="I2991" s="15" t="s">
        <v>139</v>
      </c>
      <c r="J2991" s="15" t="s">
        <v>150</v>
      </c>
      <c r="K2991" s="15" t="s">
        <v>5436</v>
      </c>
      <c r="N2991" s="15" t="n">
        <v>10</v>
      </c>
      <c r="P2991" s="15" t="n">
        <v>10</v>
      </c>
      <c r="Y2991" s="15" t="s">
        <v>156</v>
      </c>
      <c r="AB2991" s="15" t="s">
        <v>143</v>
      </c>
    </row>
    <row r="2992" customFormat="false" ht="15" hidden="false" customHeight="true" outlineLevel="0" collapsed="false">
      <c r="A2992" s="15" t="s">
        <v>5437</v>
      </c>
      <c r="B2992" s="15" t="s">
        <v>5438</v>
      </c>
      <c r="C2992" s="15" t="s">
        <v>217</v>
      </c>
      <c r="D2992" s="15" t="s">
        <v>218</v>
      </c>
      <c r="E2992" s="15" t="s">
        <v>136</v>
      </c>
      <c r="F2992" s="15" t="s">
        <v>137</v>
      </c>
      <c r="G2992" s="15" t="s">
        <v>4269</v>
      </c>
      <c r="H2992" s="15" t="s">
        <v>136</v>
      </c>
      <c r="I2992" s="15" t="s">
        <v>243</v>
      </c>
      <c r="J2992" s="15" t="s">
        <v>140</v>
      </c>
      <c r="K2992" s="15" t="s">
        <v>5439</v>
      </c>
      <c r="O2992" s="15" t="n">
        <v>146</v>
      </c>
      <c r="P2992" s="15" t="n">
        <v>146</v>
      </c>
      <c r="Y2992" s="15" t="s">
        <v>142</v>
      </c>
      <c r="AB2992" s="15" t="s">
        <v>143</v>
      </c>
    </row>
    <row r="2993" customFormat="false" ht="15" hidden="false" customHeight="true" outlineLevel="0" collapsed="false">
      <c r="A2993" s="15" t="s">
        <v>5437</v>
      </c>
      <c r="B2993" s="15" t="s">
        <v>5438</v>
      </c>
      <c r="C2993" s="15" t="s">
        <v>217</v>
      </c>
      <c r="D2993" s="15" t="s">
        <v>218</v>
      </c>
      <c r="E2993" s="15" t="s">
        <v>136</v>
      </c>
      <c r="F2993" s="15" t="s">
        <v>137</v>
      </c>
      <c r="G2993" s="15" t="s">
        <v>4269</v>
      </c>
      <c r="H2993" s="15" t="s">
        <v>136</v>
      </c>
      <c r="I2993" s="15" t="s">
        <v>243</v>
      </c>
      <c r="J2993" s="15" t="s">
        <v>150</v>
      </c>
      <c r="K2993" s="15" t="s">
        <v>5440</v>
      </c>
      <c r="L2993" s="15" t="n">
        <v>32</v>
      </c>
      <c r="M2993" s="15" t="n">
        <v>31</v>
      </c>
      <c r="N2993" s="15" t="n">
        <v>276</v>
      </c>
      <c r="O2993" s="15" t="n">
        <v>204</v>
      </c>
      <c r="P2993" s="15" t="n">
        <v>543</v>
      </c>
      <c r="Y2993" s="15" t="s">
        <v>142</v>
      </c>
      <c r="AB2993" s="15" t="s">
        <v>143</v>
      </c>
    </row>
    <row r="2994" customFormat="false" ht="15" hidden="false" customHeight="true" outlineLevel="0" collapsed="false">
      <c r="A2994" s="15" t="s">
        <v>5437</v>
      </c>
      <c r="B2994" s="15" t="s">
        <v>5438</v>
      </c>
      <c r="C2994" s="15" t="s">
        <v>217</v>
      </c>
      <c r="D2994" s="15" t="s">
        <v>218</v>
      </c>
      <c r="E2994" s="15" t="s">
        <v>136</v>
      </c>
      <c r="F2994" s="15" t="s">
        <v>137</v>
      </c>
      <c r="G2994" s="15" t="s">
        <v>4269</v>
      </c>
      <c r="H2994" s="15" t="s">
        <v>136</v>
      </c>
      <c r="I2994" s="15" t="s">
        <v>243</v>
      </c>
      <c r="J2994" s="15" t="s">
        <v>158</v>
      </c>
      <c r="K2994" s="15" t="s">
        <v>5441</v>
      </c>
      <c r="L2994" s="15" t="n">
        <v>4</v>
      </c>
      <c r="N2994" s="15" t="n">
        <v>48</v>
      </c>
      <c r="O2994" s="15" t="n">
        <v>37</v>
      </c>
      <c r="P2994" s="15" t="n">
        <v>89</v>
      </c>
      <c r="Y2994" s="15" t="s">
        <v>142</v>
      </c>
      <c r="AB2994" s="15" t="s">
        <v>143</v>
      </c>
    </row>
    <row r="2995" customFormat="false" ht="15" hidden="false" customHeight="true" outlineLevel="0" collapsed="false">
      <c r="A2995" s="15" t="s">
        <v>5437</v>
      </c>
      <c r="B2995" s="15" t="s">
        <v>5438</v>
      </c>
      <c r="C2995" s="15" t="s">
        <v>217</v>
      </c>
      <c r="D2995" s="15" t="s">
        <v>218</v>
      </c>
      <c r="E2995" s="15" t="s">
        <v>136</v>
      </c>
      <c r="F2995" s="15" t="s">
        <v>137</v>
      </c>
      <c r="G2995" s="15" t="s">
        <v>4269</v>
      </c>
      <c r="H2995" s="15" t="s">
        <v>136</v>
      </c>
      <c r="I2995" s="15" t="s">
        <v>243</v>
      </c>
      <c r="J2995" s="15" t="s">
        <v>169</v>
      </c>
      <c r="K2995" s="15" t="s">
        <v>5442</v>
      </c>
      <c r="L2995" s="15" t="n">
        <v>111</v>
      </c>
      <c r="M2995" s="15" t="n">
        <v>235</v>
      </c>
      <c r="O2995" s="15" t="n">
        <v>3</v>
      </c>
      <c r="P2995" s="15" t="n">
        <v>349</v>
      </c>
      <c r="Y2995" s="15" t="s">
        <v>142</v>
      </c>
      <c r="AB2995" s="15" t="s">
        <v>143</v>
      </c>
    </row>
    <row r="2996" customFormat="false" ht="15" hidden="false" customHeight="true" outlineLevel="0" collapsed="false">
      <c r="A2996" s="15" t="s">
        <v>5443</v>
      </c>
      <c r="B2996" s="15" t="s">
        <v>5444</v>
      </c>
      <c r="C2996" s="15" t="s">
        <v>217</v>
      </c>
      <c r="D2996" s="15" t="s">
        <v>235</v>
      </c>
      <c r="E2996" s="15" t="s">
        <v>136</v>
      </c>
      <c r="F2996" s="15" t="s">
        <v>137</v>
      </c>
      <c r="G2996" s="15" t="s">
        <v>1140</v>
      </c>
      <c r="H2996" s="15" t="s">
        <v>136</v>
      </c>
      <c r="I2996" s="15" t="s">
        <v>139</v>
      </c>
      <c r="J2996" s="15" t="s">
        <v>158</v>
      </c>
      <c r="K2996" s="15" t="s">
        <v>5445</v>
      </c>
      <c r="L2996" s="15" t="n">
        <v>5</v>
      </c>
      <c r="P2996" s="15" t="n">
        <v>5</v>
      </c>
      <c r="Y2996" s="15" t="s">
        <v>156</v>
      </c>
      <c r="AB2996" s="15" t="s">
        <v>143</v>
      </c>
    </row>
    <row r="2997" customFormat="false" ht="15" hidden="false" customHeight="true" outlineLevel="0" collapsed="false">
      <c r="A2997" s="15" t="s">
        <v>5446</v>
      </c>
      <c r="B2997" s="15" t="s">
        <v>5447</v>
      </c>
      <c r="C2997" s="15" t="s">
        <v>217</v>
      </c>
      <c r="D2997" s="15" t="s">
        <v>235</v>
      </c>
      <c r="E2997" s="15" t="s">
        <v>136</v>
      </c>
      <c r="F2997" s="15" t="s">
        <v>137</v>
      </c>
      <c r="G2997" s="15" t="s">
        <v>1005</v>
      </c>
      <c r="H2997" s="15" t="s">
        <v>136</v>
      </c>
      <c r="I2997" s="15" t="s">
        <v>243</v>
      </c>
      <c r="J2997" s="15" t="s">
        <v>140</v>
      </c>
      <c r="K2997" s="15" t="s">
        <v>5448</v>
      </c>
      <c r="L2997" s="15" t="n">
        <v>92</v>
      </c>
      <c r="M2997" s="15" t="n">
        <v>42</v>
      </c>
      <c r="N2997" s="15" t="n">
        <v>5</v>
      </c>
      <c r="P2997" s="15" t="n">
        <v>139</v>
      </c>
      <c r="Y2997" s="15" t="s">
        <v>142</v>
      </c>
      <c r="Z2997" s="15" t="n">
        <v>1</v>
      </c>
      <c r="AA2997" s="15" t="s">
        <v>277</v>
      </c>
      <c r="AB2997" s="15" t="s">
        <v>143</v>
      </c>
    </row>
    <row r="2998" customFormat="false" ht="15" hidden="false" customHeight="true" outlineLevel="0" collapsed="false">
      <c r="A2998" s="15" t="s">
        <v>5446</v>
      </c>
      <c r="B2998" s="15" t="s">
        <v>5447</v>
      </c>
      <c r="C2998" s="15" t="s">
        <v>217</v>
      </c>
      <c r="D2998" s="15" t="s">
        <v>235</v>
      </c>
      <c r="E2998" s="15" t="s">
        <v>136</v>
      </c>
      <c r="F2998" s="15" t="s">
        <v>137</v>
      </c>
      <c r="G2998" s="15" t="s">
        <v>1005</v>
      </c>
      <c r="H2998" s="15" t="s">
        <v>136</v>
      </c>
      <c r="I2998" s="15" t="s">
        <v>243</v>
      </c>
      <c r="J2998" s="15" t="s">
        <v>150</v>
      </c>
      <c r="K2998" s="15" t="s">
        <v>5449</v>
      </c>
      <c r="L2998" s="15" t="n">
        <v>473</v>
      </c>
      <c r="M2998" s="15" t="n">
        <v>125</v>
      </c>
      <c r="N2998" s="15" t="n">
        <v>139</v>
      </c>
      <c r="O2998" s="15" t="n">
        <v>84</v>
      </c>
      <c r="P2998" s="15" t="n">
        <v>821</v>
      </c>
      <c r="Y2998" s="15" t="s">
        <v>142</v>
      </c>
      <c r="Z2998" s="15" t="n">
        <v>1</v>
      </c>
      <c r="AA2998" s="15" t="s">
        <v>277</v>
      </c>
      <c r="AB2998" s="15" t="s">
        <v>143</v>
      </c>
    </row>
    <row r="2999" customFormat="false" ht="15" hidden="false" customHeight="true" outlineLevel="0" collapsed="false">
      <c r="A2999" s="15" t="s">
        <v>5446</v>
      </c>
      <c r="B2999" s="15" t="s">
        <v>5447</v>
      </c>
      <c r="C2999" s="15" t="s">
        <v>217</v>
      </c>
      <c r="D2999" s="15" t="s">
        <v>235</v>
      </c>
      <c r="E2999" s="15" t="s">
        <v>136</v>
      </c>
      <c r="F2999" s="15" t="s">
        <v>137</v>
      </c>
      <c r="G2999" s="15" t="s">
        <v>1005</v>
      </c>
      <c r="H2999" s="15" t="s">
        <v>136</v>
      </c>
      <c r="I2999" s="15" t="s">
        <v>243</v>
      </c>
      <c r="J2999" s="15" t="s">
        <v>166</v>
      </c>
      <c r="K2999" s="15" t="s">
        <v>5450</v>
      </c>
      <c r="O2999" s="15" t="n">
        <v>2</v>
      </c>
      <c r="P2999" s="15" t="n">
        <v>2</v>
      </c>
      <c r="Y2999" s="15" t="s">
        <v>142</v>
      </c>
      <c r="Z2999" s="15" t="n">
        <v>1</v>
      </c>
      <c r="AA2999" s="15" t="s">
        <v>277</v>
      </c>
      <c r="AB2999" s="15" t="s">
        <v>143</v>
      </c>
    </row>
    <row r="3000" customFormat="false" ht="15" hidden="false" customHeight="true" outlineLevel="0" collapsed="false">
      <c r="A3000" s="15" t="s">
        <v>5446</v>
      </c>
      <c r="B3000" s="15" t="s">
        <v>5447</v>
      </c>
      <c r="C3000" s="15" t="s">
        <v>217</v>
      </c>
      <c r="D3000" s="15" t="s">
        <v>235</v>
      </c>
      <c r="E3000" s="15" t="s">
        <v>136</v>
      </c>
      <c r="F3000" s="15" t="s">
        <v>137</v>
      </c>
      <c r="G3000" s="15" t="s">
        <v>1005</v>
      </c>
      <c r="H3000" s="15" t="s">
        <v>136</v>
      </c>
      <c r="I3000" s="15" t="s">
        <v>243</v>
      </c>
      <c r="J3000" s="15" t="s">
        <v>158</v>
      </c>
      <c r="K3000" s="15" t="s">
        <v>5451</v>
      </c>
      <c r="L3000" s="15" t="n">
        <v>43</v>
      </c>
      <c r="M3000" s="15" t="n">
        <v>77</v>
      </c>
      <c r="N3000" s="15" t="n">
        <v>91</v>
      </c>
      <c r="O3000" s="15" t="n">
        <v>22</v>
      </c>
      <c r="P3000" s="15" t="n">
        <v>233</v>
      </c>
      <c r="Y3000" s="15" t="s">
        <v>142</v>
      </c>
      <c r="Z3000" s="15" t="n">
        <v>1</v>
      </c>
      <c r="AA3000" s="15" t="s">
        <v>277</v>
      </c>
      <c r="AB3000" s="15" t="s">
        <v>143</v>
      </c>
    </row>
    <row r="3001" customFormat="false" ht="15" hidden="false" customHeight="true" outlineLevel="0" collapsed="false">
      <c r="A3001" s="15" t="s">
        <v>5452</v>
      </c>
      <c r="B3001" s="15" t="s">
        <v>5453</v>
      </c>
      <c r="C3001" s="15" t="s">
        <v>134</v>
      </c>
      <c r="D3001" s="15" t="s">
        <v>135</v>
      </c>
      <c r="E3001" s="15" t="s">
        <v>136</v>
      </c>
      <c r="F3001" s="15" t="s">
        <v>137</v>
      </c>
      <c r="G3001" s="15" t="s">
        <v>219</v>
      </c>
      <c r="H3001" s="15" t="s">
        <v>136</v>
      </c>
      <c r="I3001" s="15" t="s">
        <v>139</v>
      </c>
      <c r="J3001" s="15" t="s">
        <v>140</v>
      </c>
      <c r="K3001" s="15" t="s">
        <v>5454</v>
      </c>
      <c r="N3001" s="15" t="n">
        <v>2</v>
      </c>
      <c r="P3001" s="15" t="n">
        <v>2</v>
      </c>
      <c r="Y3001" s="15" t="s">
        <v>142</v>
      </c>
      <c r="AB3001" s="15" t="s">
        <v>143</v>
      </c>
    </row>
    <row r="3002" customFormat="false" ht="15" hidden="false" customHeight="true" outlineLevel="0" collapsed="false">
      <c r="A3002" s="15" t="s">
        <v>5452</v>
      </c>
      <c r="B3002" s="15" t="s">
        <v>5453</v>
      </c>
      <c r="C3002" s="15" t="s">
        <v>134</v>
      </c>
      <c r="D3002" s="15" t="s">
        <v>135</v>
      </c>
      <c r="E3002" s="15" t="s">
        <v>136</v>
      </c>
      <c r="F3002" s="15" t="s">
        <v>137</v>
      </c>
      <c r="G3002" s="15" t="s">
        <v>219</v>
      </c>
      <c r="H3002" s="15" t="s">
        <v>136</v>
      </c>
      <c r="I3002" s="15" t="s">
        <v>139</v>
      </c>
      <c r="J3002" s="15" t="s">
        <v>144</v>
      </c>
      <c r="K3002" s="15" t="s">
        <v>5455</v>
      </c>
      <c r="M3002" s="15" t="n">
        <v>2</v>
      </c>
      <c r="P3002" s="15" t="n">
        <v>2</v>
      </c>
      <c r="Y3002" s="15" t="s">
        <v>142</v>
      </c>
      <c r="AB3002" s="15" t="s">
        <v>143</v>
      </c>
    </row>
    <row r="3003" customFormat="false" ht="15" hidden="false" customHeight="true" outlineLevel="0" collapsed="false">
      <c r="A3003" s="15" t="s">
        <v>5452</v>
      </c>
      <c r="B3003" s="15" t="s">
        <v>5453</v>
      </c>
      <c r="C3003" s="15" t="s">
        <v>134</v>
      </c>
      <c r="D3003" s="15" t="s">
        <v>135</v>
      </c>
      <c r="E3003" s="15" t="s">
        <v>136</v>
      </c>
      <c r="F3003" s="15" t="s">
        <v>137</v>
      </c>
      <c r="G3003" s="15" t="s">
        <v>219</v>
      </c>
      <c r="H3003" s="15" t="s">
        <v>136</v>
      </c>
      <c r="I3003" s="15" t="s">
        <v>139</v>
      </c>
      <c r="J3003" s="15" t="s">
        <v>150</v>
      </c>
      <c r="K3003" s="15" t="s">
        <v>5456</v>
      </c>
      <c r="M3003" s="15" t="n">
        <v>10</v>
      </c>
      <c r="P3003" s="15" t="n">
        <v>10</v>
      </c>
      <c r="Y3003" s="15" t="s">
        <v>142</v>
      </c>
      <c r="AB3003" s="15" t="s">
        <v>143</v>
      </c>
    </row>
    <row r="3004" customFormat="false" ht="15" hidden="false" customHeight="true" outlineLevel="0" collapsed="false">
      <c r="A3004" s="15" t="s">
        <v>5452</v>
      </c>
      <c r="B3004" s="15" t="s">
        <v>5453</v>
      </c>
      <c r="C3004" s="15" t="s">
        <v>134</v>
      </c>
      <c r="D3004" s="15" t="s">
        <v>135</v>
      </c>
      <c r="E3004" s="15" t="s">
        <v>136</v>
      </c>
      <c r="F3004" s="15" t="s">
        <v>137</v>
      </c>
      <c r="G3004" s="15" t="s">
        <v>219</v>
      </c>
      <c r="H3004" s="15" t="s">
        <v>136</v>
      </c>
      <c r="I3004" s="15" t="s">
        <v>139</v>
      </c>
      <c r="J3004" s="15" t="s">
        <v>158</v>
      </c>
      <c r="K3004" s="15" t="s">
        <v>5457</v>
      </c>
      <c r="M3004" s="15" t="n">
        <v>2</v>
      </c>
      <c r="P3004" s="15" t="n">
        <v>2</v>
      </c>
      <c r="Y3004" s="15" t="s">
        <v>142</v>
      </c>
      <c r="AB3004" s="15" t="s">
        <v>143</v>
      </c>
    </row>
    <row r="3005" customFormat="false" ht="15" hidden="false" customHeight="true" outlineLevel="0" collapsed="false">
      <c r="A3005" s="15" t="s">
        <v>5458</v>
      </c>
      <c r="B3005" s="15" t="s">
        <v>5459</v>
      </c>
      <c r="C3005" s="15" t="s">
        <v>217</v>
      </c>
      <c r="D3005" s="15" t="s">
        <v>235</v>
      </c>
      <c r="E3005" s="15" t="s">
        <v>136</v>
      </c>
      <c r="F3005" s="15" t="s">
        <v>137</v>
      </c>
      <c r="G3005" s="15" t="s">
        <v>847</v>
      </c>
      <c r="H3005" s="15" t="s">
        <v>136</v>
      </c>
      <c r="I3005" s="15" t="s">
        <v>139</v>
      </c>
      <c r="J3005" s="15" t="s">
        <v>150</v>
      </c>
      <c r="K3005" s="15" t="s">
        <v>5460</v>
      </c>
      <c r="L3005" s="15" t="n">
        <v>115</v>
      </c>
      <c r="N3005" s="15" t="n">
        <v>45</v>
      </c>
      <c r="O3005" s="15" t="n">
        <v>1</v>
      </c>
      <c r="P3005" s="15" t="n">
        <v>161</v>
      </c>
      <c r="Y3005" s="15" t="s">
        <v>142</v>
      </c>
      <c r="AB3005" s="15" t="s">
        <v>143</v>
      </c>
    </row>
    <row r="3006" customFormat="false" ht="15" hidden="false" customHeight="true" outlineLevel="0" collapsed="false">
      <c r="A3006" s="15" t="s">
        <v>5458</v>
      </c>
      <c r="B3006" s="15" t="s">
        <v>5459</v>
      </c>
      <c r="C3006" s="15" t="s">
        <v>217</v>
      </c>
      <c r="D3006" s="15" t="s">
        <v>235</v>
      </c>
      <c r="E3006" s="15" t="s">
        <v>136</v>
      </c>
      <c r="F3006" s="15" t="s">
        <v>137</v>
      </c>
      <c r="G3006" s="15" t="s">
        <v>847</v>
      </c>
      <c r="H3006" s="15" t="s">
        <v>136</v>
      </c>
      <c r="I3006" s="15" t="s">
        <v>139</v>
      </c>
      <c r="J3006" s="15" t="s">
        <v>158</v>
      </c>
      <c r="K3006" s="15" t="s">
        <v>5461</v>
      </c>
      <c r="L3006" s="15" t="n">
        <v>3</v>
      </c>
      <c r="M3006" s="15" t="n">
        <v>4</v>
      </c>
      <c r="N3006" s="15" t="n">
        <v>3</v>
      </c>
      <c r="P3006" s="15" t="n">
        <v>10</v>
      </c>
      <c r="Y3006" s="15" t="s">
        <v>142</v>
      </c>
      <c r="AB3006" s="15" t="s">
        <v>143</v>
      </c>
    </row>
    <row r="3007" customFormat="false" ht="15" hidden="false" customHeight="true" outlineLevel="0" collapsed="false">
      <c r="A3007" s="15" t="s">
        <v>5458</v>
      </c>
      <c r="B3007" s="15" t="s">
        <v>5459</v>
      </c>
      <c r="C3007" s="15" t="s">
        <v>217</v>
      </c>
      <c r="D3007" s="15" t="s">
        <v>235</v>
      </c>
      <c r="E3007" s="15" t="s">
        <v>136</v>
      </c>
      <c r="F3007" s="15" t="s">
        <v>137</v>
      </c>
      <c r="G3007" s="15" t="s">
        <v>847</v>
      </c>
      <c r="H3007" s="15" t="s">
        <v>136</v>
      </c>
      <c r="I3007" s="15" t="s">
        <v>139</v>
      </c>
      <c r="J3007" s="15" t="s">
        <v>169</v>
      </c>
      <c r="K3007" s="15" t="s">
        <v>5462</v>
      </c>
      <c r="L3007" s="15" t="n">
        <v>1</v>
      </c>
      <c r="P3007" s="15" t="n">
        <v>1</v>
      </c>
      <c r="Y3007" s="15" t="s">
        <v>142</v>
      </c>
      <c r="AB3007" s="15" t="s">
        <v>143</v>
      </c>
    </row>
    <row r="3008" customFormat="false" ht="15" hidden="false" customHeight="true" outlineLevel="0" collapsed="false">
      <c r="A3008" s="15" t="s">
        <v>5463</v>
      </c>
      <c r="B3008" s="15" t="s">
        <v>5464</v>
      </c>
      <c r="C3008" s="15" t="s">
        <v>217</v>
      </c>
      <c r="D3008" s="15" t="s">
        <v>235</v>
      </c>
      <c r="E3008" s="15" t="s">
        <v>136</v>
      </c>
      <c r="F3008" s="15" t="s">
        <v>137</v>
      </c>
      <c r="G3008" s="15" t="s">
        <v>336</v>
      </c>
      <c r="H3008" s="15" t="s">
        <v>136</v>
      </c>
      <c r="I3008" s="15" t="s">
        <v>139</v>
      </c>
      <c r="J3008" s="15" t="s">
        <v>150</v>
      </c>
      <c r="K3008" s="15" t="s">
        <v>5465</v>
      </c>
      <c r="M3008" s="15" t="n">
        <v>42</v>
      </c>
      <c r="P3008" s="15" t="n">
        <v>42</v>
      </c>
      <c r="Y3008" s="15" t="s">
        <v>142</v>
      </c>
      <c r="AB3008" s="15" t="s">
        <v>143</v>
      </c>
    </row>
    <row r="3009" customFormat="false" ht="15" hidden="false" customHeight="true" outlineLevel="0" collapsed="false">
      <c r="A3009" s="15" t="s">
        <v>5466</v>
      </c>
      <c r="B3009" s="15" t="s">
        <v>5467</v>
      </c>
      <c r="C3009" s="15" t="s">
        <v>217</v>
      </c>
      <c r="D3009" s="15" t="s">
        <v>235</v>
      </c>
      <c r="E3009" s="15" t="s">
        <v>136</v>
      </c>
      <c r="F3009" s="15" t="s">
        <v>137</v>
      </c>
      <c r="G3009" s="15" t="s">
        <v>136</v>
      </c>
      <c r="H3009" s="15" t="s">
        <v>136</v>
      </c>
      <c r="I3009" s="15" t="s">
        <v>139</v>
      </c>
      <c r="J3009" s="15" t="s">
        <v>150</v>
      </c>
      <c r="K3009" s="15" t="s">
        <v>5468</v>
      </c>
      <c r="L3009" s="15" t="n">
        <v>4</v>
      </c>
      <c r="P3009" s="15" t="n">
        <v>4</v>
      </c>
      <c r="Y3009" s="15" t="s">
        <v>142</v>
      </c>
      <c r="AB3009" s="15" t="s">
        <v>143</v>
      </c>
    </row>
    <row r="3010" customFormat="false" ht="15" hidden="false" customHeight="true" outlineLevel="0" collapsed="false">
      <c r="A3010" s="15" t="s">
        <v>5466</v>
      </c>
      <c r="B3010" s="15" t="s">
        <v>5467</v>
      </c>
      <c r="C3010" s="15" t="s">
        <v>217</v>
      </c>
      <c r="D3010" s="15" t="s">
        <v>235</v>
      </c>
      <c r="E3010" s="15" t="s">
        <v>136</v>
      </c>
      <c r="F3010" s="15" t="s">
        <v>137</v>
      </c>
      <c r="G3010" s="15" t="s">
        <v>136</v>
      </c>
      <c r="H3010" s="15" t="s">
        <v>136</v>
      </c>
      <c r="I3010" s="15" t="s">
        <v>139</v>
      </c>
      <c r="J3010" s="15" t="s">
        <v>158</v>
      </c>
      <c r="K3010" s="15" t="s">
        <v>5469</v>
      </c>
      <c r="M3010" s="15" t="n">
        <v>8</v>
      </c>
      <c r="P3010" s="15" t="n">
        <v>8</v>
      </c>
      <c r="Y3010" s="15" t="s">
        <v>142</v>
      </c>
      <c r="AB3010" s="15" t="s">
        <v>143</v>
      </c>
    </row>
    <row r="3011" customFormat="false" ht="15" hidden="false" customHeight="true" outlineLevel="0" collapsed="false">
      <c r="A3011" s="15" t="s">
        <v>5470</v>
      </c>
      <c r="B3011" s="15" t="s">
        <v>5471</v>
      </c>
      <c r="C3011" s="15" t="s">
        <v>134</v>
      </c>
      <c r="D3011" s="15" t="s">
        <v>541</v>
      </c>
      <c r="E3011" s="15" t="s">
        <v>136</v>
      </c>
      <c r="F3011" s="15" t="s">
        <v>137</v>
      </c>
      <c r="G3011" s="15" t="s">
        <v>136</v>
      </c>
      <c r="H3011" s="15" t="s">
        <v>136</v>
      </c>
      <c r="I3011" s="15" t="s">
        <v>243</v>
      </c>
      <c r="J3011" s="15" t="s">
        <v>140</v>
      </c>
      <c r="K3011" s="15" t="s">
        <v>5472</v>
      </c>
      <c r="L3011" s="15" t="n">
        <v>169</v>
      </c>
      <c r="M3011" s="15" t="n">
        <v>125</v>
      </c>
      <c r="N3011" s="15" t="n">
        <v>63</v>
      </c>
      <c r="O3011" s="15" t="n">
        <v>10</v>
      </c>
      <c r="P3011" s="15" t="n">
        <v>367</v>
      </c>
      <c r="Y3011" s="15" t="s">
        <v>142</v>
      </c>
      <c r="AB3011" s="15" t="s">
        <v>143</v>
      </c>
    </row>
    <row r="3012" customFormat="false" ht="15" hidden="false" customHeight="true" outlineLevel="0" collapsed="false">
      <c r="A3012" s="15" t="s">
        <v>5470</v>
      </c>
      <c r="B3012" s="15" t="s">
        <v>5471</v>
      </c>
      <c r="C3012" s="15" t="s">
        <v>134</v>
      </c>
      <c r="D3012" s="15" t="s">
        <v>541</v>
      </c>
      <c r="E3012" s="15" t="s">
        <v>136</v>
      </c>
      <c r="F3012" s="15" t="s">
        <v>137</v>
      </c>
      <c r="G3012" s="15" t="s">
        <v>136</v>
      </c>
      <c r="H3012" s="15" t="s">
        <v>136</v>
      </c>
      <c r="I3012" s="15" t="s">
        <v>243</v>
      </c>
      <c r="J3012" s="15" t="s">
        <v>144</v>
      </c>
      <c r="K3012" s="15" t="s">
        <v>5473</v>
      </c>
      <c r="L3012" s="15" t="n">
        <v>3</v>
      </c>
      <c r="M3012" s="15" t="n">
        <v>11</v>
      </c>
      <c r="N3012" s="15" t="n">
        <v>2</v>
      </c>
      <c r="P3012" s="15" t="n">
        <v>16</v>
      </c>
      <c r="Y3012" s="15" t="s">
        <v>142</v>
      </c>
      <c r="AB3012" s="15" t="s">
        <v>143</v>
      </c>
    </row>
    <row r="3013" customFormat="false" ht="15" hidden="false" customHeight="true" outlineLevel="0" collapsed="false">
      <c r="A3013" s="15" t="s">
        <v>5470</v>
      </c>
      <c r="B3013" s="15" t="s">
        <v>5471</v>
      </c>
      <c r="C3013" s="15" t="s">
        <v>134</v>
      </c>
      <c r="D3013" s="15" t="s">
        <v>541</v>
      </c>
      <c r="E3013" s="15" t="s">
        <v>136</v>
      </c>
      <c r="F3013" s="15" t="s">
        <v>137</v>
      </c>
      <c r="G3013" s="15" t="s">
        <v>136</v>
      </c>
      <c r="H3013" s="15" t="s">
        <v>136</v>
      </c>
      <c r="I3013" s="15" t="s">
        <v>243</v>
      </c>
      <c r="J3013" s="15" t="s">
        <v>150</v>
      </c>
      <c r="K3013" s="15" t="s">
        <v>5474</v>
      </c>
      <c r="L3013" s="15" t="n">
        <v>108</v>
      </c>
      <c r="M3013" s="15" t="n">
        <v>266</v>
      </c>
      <c r="N3013" s="15" t="n">
        <v>44</v>
      </c>
      <c r="O3013" s="15" t="n">
        <v>45</v>
      </c>
      <c r="P3013" s="15" t="n">
        <v>463</v>
      </c>
      <c r="Y3013" s="15" t="s">
        <v>142</v>
      </c>
      <c r="AB3013" s="15" t="s">
        <v>143</v>
      </c>
    </row>
    <row r="3014" customFormat="false" ht="15" hidden="false" customHeight="true" outlineLevel="0" collapsed="false">
      <c r="A3014" s="15" t="s">
        <v>5470</v>
      </c>
      <c r="B3014" s="15" t="s">
        <v>5471</v>
      </c>
      <c r="C3014" s="15" t="s">
        <v>134</v>
      </c>
      <c r="D3014" s="15" t="s">
        <v>541</v>
      </c>
      <c r="E3014" s="15" t="s">
        <v>136</v>
      </c>
      <c r="F3014" s="15" t="s">
        <v>137</v>
      </c>
      <c r="G3014" s="15" t="s">
        <v>136</v>
      </c>
      <c r="H3014" s="15" t="s">
        <v>136</v>
      </c>
      <c r="I3014" s="15" t="s">
        <v>243</v>
      </c>
      <c r="J3014" s="15" t="s">
        <v>166</v>
      </c>
      <c r="K3014" s="15" t="s">
        <v>5475</v>
      </c>
      <c r="L3014" s="15" t="n">
        <v>4</v>
      </c>
      <c r="M3014" s="15" t="n">
        <v>100</v>
      </c>
      <c r="P3014" s="15" t="n">
        <v>104</v>
      </c>
      <c r="Y3014" s="15" t="s">
        <v>142</v>
      </c>
      <c r="AB3014" s="15" t="s">
        <v>143</v>
      </c>
    </row>
    <row r="3015" customFormat="false" ht="15" hidden="false" customHeight="true" outlineLevel="0" collapsed="false">
      <c r="A3015" s="15" t="s">
        <v>5470</v>
      </c>
      <c r="B3015" s="15" t="s">
        <v>5471</v>
      </c>
      <c r="C3015" s="15" t="s">
        <v>134</v>
      </c>
      <c r="D3015" s="15" t="s">
        <v>541</v>
      </c>
      <c r="E3015" s="15" t="s">
        <v>136</v>
      </c>
      <c r="F3015" s="15" t="s">
        <v>137</v>
      </c>
      <c r="G3015" s="15" t="s">
        <v>136</v>
      </c>
      <c r="H3015" s="15" t="s">
        <v>136</v>
      </c>
      <c r="I3015" s="15" t="s">
        <v>243</v>
      </c>
      <c r="J3015" s="15" t="s">
        <v>158</v>
      </c>
      <c r="K3015" s="15" t="s">
        <v>5476</v>
      </c>
      <c r="L3015" s="15" t="n">
        <v>31</v>
      </c>
      <c r="M3015" s="15" t="n">
        <v>18</v>
      </c>
      <c r="N3015" s="15" t="n">
        <v>18</v>
      </c>
      <c r="O3015" s="15" t="n">
        <v>1</v>
      </c>
      <c r="P3015" s="15" t="n">
        <v>68</v>
      </c>
      <c r="Y3015" s="15" t="s">
        <v>142</v>
      </c>
      <c r="AB3015" s="15" t="s">
        <v>143</v>
      </c>
    </row>
    <row r="3016" customFormat="false" ht="15" hidden="false" customHeight="true" outlineLevel="0" collapsed="false">
      <c r="A3016" s="15" t="s">
        <v>5470</v>
      </c>
      <c r="B3016" s="15" t="s">
        <v>5471</v>
      </c>
      <c r="C3016" s="15" t="s">
        <v>134</v>
      </c>
      <c r="D3016" s="15" t="s">
        <v>541</v>
      </c>
      <c r="E3016" s="15" t="s">
        <v>136</v>
      </c>
      <c r="F3016" s="15" t="s">
        <v>137</v>
      </c>
      <c r="G3016" s="15" t="s">
        <v>136</v>
      </c>
      <c r="H3016" s="15" t="s">
        <v>136</v>
      </c>
      <c r="I3016" s="15" t="s">
        <v>243</v>
      </c>
      <c r="J3016" s="15" t="s">
        <v>169</v>
      </c>
      <c r="K3016" s="15" t="s">
        <v>5477</v>
      </c>
      <c r="L3016" s="15" t="n">
        <v>3</v>
      </c>
      <c r="M3016" s="15" t="n">
        <v>18</v>
      </c>
      <c r="N3016" s="15" t="n">
        <v>2</v>
      </c>
      <c r="P3016" s="15" t="n">
        <v>23</v>
      </c>
      <c r="Y3016" s="15" t="s">
        <v>142</v>
      </c>
      <c r="AB3016" s="15" t="s">
        <v>143</v>
      </c>
    </row>
    <row r="3017" customFormat="false" ht="15" hidden="false" customHeight="true" outlineLevel="0" collapsed="false">
      <c r="A3017" s="15" t="s">
        <v>5478</v>
      </c>
      <c r="B3017" s="15" t="s">
        <v>5479</v>
      </c>
      <c r="C3017" s="15" t="s">
        <v>217</v>
      </c>
      <c r="D3017" s="15" t="s">
        <v>218</v>
      </c>
      <c r="E3017" s="15" t="s">
        <v>136</v>
      </c>
      <c r="F3017" s="15" t="s">
        <v>137</v>
      </c>
      <c r="G3017" s="15" t="s">
        <v>308</v>
      </c>
      <c r="H3017" s="15" t="s">
        <v>136</v>
      </c>
      <c r="I3017" s="15" t="s">
        <v>139</v>
      </c>
      <c r="J3017" s="15" t="s">
        <v>140</v>
      </c>
      <c r="K3017" s="15" t="s">
        <v>5480</v>
      </c>
      <c r="L3017" s="15" t="n">
        <v>34</v>
      </c>
      <c r="P3017" s="15" t="n">
        <v>34</v>
      </c>
      <c r="Y3017" s="15" t="s">
        <v>142</v>
      </c>
      <c r="AB3017" s="15" t="s">
        <v>143</v>
      </c>
    </row>
    <row r="3018" customFormat="false" ht="15" hidden="false" customHeight="true" outlineLevel="0" collapsed="false">
      <c r="A3018" s="15" t="s">
        <v>5478</v>
      </c>
      <c r="B3018" s="15" t="s">
        <v>5479</v>
      </c>
      <c r="C3018" s="15" t="s">
        <v>217</v>
      </c>
      <c r="D3018" s="15" t="s">
        <v>218</v>
      </c>
      <c r="E3018" s="15" t="s">
        <v>136</v>
      </c>
      <c r="F3018" s="15" t="s">
        <v>137</v>
      </c>
      <c r="G3018" s="15" t="s">
        <v>308</v>
      </c>
      <c r="H3018" s="15" t="s">
        <v>136</v>
      </c>
      <c r="I3018" s="15" t="s">
        <v>139</v>
      </c>
      <c r="J3018" s="15" t="s">
        <v>144</v>
      </c>
      <c r="K3018" s="15" t="s">
        <v>5481</v>
      </c>
      <c r="L3018" s="15" t="n">
        <v>7</v>
      </c>
      <c r="P3018" s="15" t="n">
        <v>7</v>
      </c>
      <c r="Y3018" s="15" t="s">
        <v>142</v>
      </c>
      <c r="AB3018" s="15" t="s">
        <v>143</v>
      </c>
    </row>
    <row r="3019" customFormat="false" ht="15" hidden="false" customHeight="true" outlineLevel="0" collapsed="false">
      <c r="A3019" s="15" t="s">
        <v>5478</v>
      </c>
      <c r="B3019" s="15" t="s">
        <v>5479</v>
      </c>
      <c r="C3019" s="15" t="s">
        <v>217</v>
      </c>
      <c r="D3019" s="15" t="s">
        <v>218</v>
      </c>
      <c r="E3019" s="15" t="s">
        <v>136</v>
      </c>
      <c r="F3019" s="15" t="s">
        <v>137</v>
      </c>
      <c r="G3019" s="15" t="s">
        <v>308</v>
      </c>
      <c r="H3019" s="15" t="s">
        <v>136</v>
      </c>
      <c r="I3019" s="15" t="s">
        <v>139</v>
      </c>
      <c r="J3019" s="15" t="s">
        <v>150</v>
      </c>
      <c r="K3019" s="15" t="s">
        <v>5482</v>
      </c>
      <c r="L3019" s="15" t="n">
        <v>985</v>
      </c>
      <c r="M3019" s="15" t="n">
        <v>0</v>
      </c>
      <c r="P3019" s="15" t="n">
        <v>985</v>
      </c>
      <c r="Y3019" s="15" t="s">
        <v>142</v>
      </c>
      <c r="AB3019" s="15" t="s">
        <v>143</v>
      </c>
    </row>
    <row r="3020" customFormat="false" ht="15" hidden="false" customHeight="true" outlineLevel="0" collapsed="false">
      <c r="A3020" s="15" t="s">
        <v>5478</v>
      </c>
      <c r="B3020" s="15" t="s">
        <v>5479</v>
      </c>
      <c r="C3020" s="15" t="s">
        <v>217</v>
      </c>
      <c r="D3020" s="15" t="s">
        <v>218</v>
      </c>
      <c r="E3020" s="15" t="s">
        <v>136</v>
      </c>
      <c r="F3020" s="15" t="s">
        <v>137</v>
      </c>
      <c r="G3020" s="15" t="s">
        <v>308</v>
      </c>
      <c r="H3020" s="15" t="s">
        <v>136</v>
      </c>
      <c r="I3020" s="15" t="s">
        <v>139</v>
      </c>
      <c r="J3020" s="15" t="s">
        <v>166</v>
      </c>
      <c r="K3020" s="15" t="s">
        <v>5483</v>
      </c>
      <c r="L3020" s="15" t="n">
        <v>3</v>
      </c>
      <c r="P3020" s="15" t="n">
        <v>3</v>
      </c>
      <c r="Y3020" s="15" t="s">
        <v>142</v>
      </c>
      <c r="AB3020" s="15" t="s">
        <v>143</v>
      </c>
    </row>
    <row r="3021" customFormat="false" ht="15" hidden="false" customHeight="true" outlineLevel="0" collapsed="false">
      <c r="A3021" s="15" t="s">
        <v>5478</v>
      </c>
      <c r="B3021" s="15" t="s">
        <v>5479</v>
      </c>
      <c r="C3021" s="15" t="s">
        <v>217</v>
      </c>
      <c r="D3021" s="15" t="s">
        <v>218</v>
      </c>
      <c r="E3021" s="15" t="s">
        <v>136</v>
      </c>
      <c r="F3021" s="15" t="s">
        <v>137</v>
      </c>
      <c r="G3021" s="15" t="s">
        <v>308</v>
      </c>
      <c r="H3021" s="15" t="s">
        <v>136</v>
      </c>
      <c r="I3021" s="15" t="s">
        <v>139</v>
      </c>
      <c r="J3021" s="15" t="s">
        <v>158</v>
      </c>
      <c r="K3021" s="15" t="s">
        <v>5484</v>
      </c>
      <c r="L3021" s="15" t="n">
        <v>169</v>
      </c>
      <c r="P3021" s="15" t="n">
        <v>169</v>
      </c>
      <c r="Y3021" s="15" t="s">
        <v>142</v>
      </c>
      <c r="AB3021" s="15" t="s">
        <v>143</v>
      </c>
    </row>
    <row r="3022" customFormat="false" ht="15" hidden="false" customHeight="true" outlineLevel="0" collapsed="false">
      <c r="A3022" s="15" t="s">
        <v>5485</v>
      </c>
      <c r="B3022" s="15" t="s">
        <v>5486</v>
      </c>
      <c r="C3022" s="15" t="s">
        <v>217</v>
      </c>
      <c r="D3022" s="15" t="s">
        <v>274</v>
      </c>
      <c r="E3022" s="15" t="s">
        <v>136</v>
      </c>
      <c r="F3022" s="15" t="s">
        <v>137</v>
      </c>
      <c r="G3022" s="15" t="s">
        <v>299</v>
      </c>
      <c r="H3022" s="15" t="s">
        <v>136</v>
      </c>
      <c r="I3022" s="15" t="s">
        <v>139</v>
      </c>
      <c r="J3022" s="15" t="s">
        <v>140</v>
      </c>
      <c r="K3022" s="15" t="s">
        <v>5487</v>
      </c>
      <c r="O3022" s="15" t="n">
        <v>3</v>
      </c>
      <c r="P3022" s="15" t="n">
        <v>3</v>
      </c>
      <c r="Y3022" s="15" t="s">
        <v>156</v>
      </c>
      <c r="AB3022" s="15" t="s">
        <v>143</v>
      </c>
    </row>
    <row r="3023" customFormat="false" ht="15" hidden="false" customHeight="true" outlineLevel="0" collapsed="false">
      <c r="A3023" s="15" t="s">
        <v>5485</v>
      </c>
      <c r="B3023" s="15" t="s">
        <v>5486</v>
      </c>
      <c r="C3023" s="15" t="s">
        <v>217</v>
      </c>
      <c r="D3023" s="15" t="s">
        <v>274</v>
      </c>
      <c r="E3023" s="15" t="s">
        <v>136</v>
      </c>
      <c r="F3023" s="15" t="s">
        <v>137</v>
      </c>
      <c r="G3023" s="15" t="s">
        <v>299</v>
      </c>
      <c r="H3023" s="15" t="s">
        <v>136</v>
      </c>
      <c r="I3023" s="15" t="s">
        <v>139</v>
      </c>
      <c r="J3023" s="15" t="s">
        <v>150</v>
      </c>
      <c r="K3023" s="15" t="s">
        <v>5488</v>
      </c>
      <c r="L3023" s="15" t="n">
        <v>4</v>
      </c>
      <c r="P3023" s="15" t="n">
        <v>4</v>
      </c>
      <c r="Y3023" s="15" t="s">
        <v>156</v>
      </c>
      <c r="AB3023" s="15" t="s">
        <v>143</v>
      </c>
    </row>
    <row r="3024" customFormat="false" ht="15" hidden="false" customHeight="true" outlineLevel="0" collapsed="false">
      <c r="A3024" s="15" t="s">
        <v>5489</v>
      </c>
      <c r="B3024" s="15" t="s">
        <v>5490</v>
      </c>
      <c r="C3024" s="15" t="s">
        <v>148</v>
      </c>
      <c r="E3024" s="15" t="s">
        <v>136</v>
      </c>
      <c r="F3024" s="15" t="s">
        <v>137</v>
      </c>
      <c r="G3024" s="15" t="s">
        <v>299</v>
      </c>
      <c r="H3024" s="15" t="s">
        <v>136</v>
      </c>
      <c r="I3024" s="15" t="s">
        <v>139</v>
      </c>
      <c r="J3024" s="15" t="s">
        <v>144</v>
      </c>
      <c r="K3024" s="15" t="s">
        <v>5491</v>
      </c>
      <c r="L3024" s="15" t="n">
        <v>110</v>
      </c>
      <c r="M3024" s="15" t="n">
        <v>293</v>
      </c>
      <c r="P3024" s="15" t="n">
        <v>403</v>
      </c>
      <c r="Y3024" s="15" t="s">
        <v>156</v>
      </c>
      <c r="AB3024" s="15" t="s">
        <v>143</v>
      </c>
    </row>
    <row r="3025" customFormat="false" ht="15" hidden="false" customHeight="true" outlineLevel="0" collapsed="false">
      <c r="A3025" s="15" t="s">
        <v>5489</v>
      </c>
      <c r="B3025" s="15" t="s">
        <v>5490</v>
      </c>
      <c r="C3025" s="15" t="s">
        <v>148</v>
      </c>
      <c r="E3025" s="15" t="s">
        <v>136</v>
      </c>
      <c r="F3025" s="15" t="s">
        <v>137</v>
      </c>
      <c r="G3025" s="15" t="s">
        <v>299</v>
      </c>
      <c r="H3025" s="15" t="s">
        <v>136</v>
      </c>
      <c r="I3025" s="15" t="s">
        <v>139</v>
      </c>
      <c r="J3025" s="15" t="s">
        <v>150</v>
      </c>
      <c r="K3025" s="15" t="s">
        <v>5492</v>
      </c>
      <c r="L3025" s="15" t="n">
        <v>67</v>
      </c>
      <c r="M3025" s="15" t="n">
        <v>61</v>
      </c>
      <c r="P3025" s="15" t="n">
        <v>128</v>
      </c>
      <c r="Y3025" s="15" t="s">
        <v>156</v>
      </c>
      <c r="AB3025" s="15" t="s">
        <v>143</v>
      </c>
    </row>
    <row r="3026" customFormat="false" ht="15" hidden="false" customHeight="true" outlineLevel="0" collapsed="false">
      <c r="A3026" s="15" t="s">
        <v>5489</v>
      </c>
      <c r="B3026" s="15" t="s">
        <v>5490</v>
      </c>
      <c r="C3026" s="15" t="s">
        <v>148</v>
      </c>
      <c r="E3026" s="15" t="s">
        <v>136</v>
      </c>
      <c r="F3026" s="15" t="s">
        <v>137</v>
      </c>
      <c r="G3026" s="15" t="s">
        <v>299</v>
      </c>
      <c r="H3026" s="15" t="s">
        <v>136</v>
      </c>
      <c r="I3026" s="15" t="s">
        <v>139</v>
      </c>
      <c r="J3026" s="15" t="s">
        <v>158</v>
      </c>
      <c r="K3026" s="15" t="s">
        <v>5493</v>
      </c>
      <c r="M3026" s="15" t="n">
        <v>20</v>
      </c>
      <c r="P3026" s="15" t="n">
        <v>20</v>
      </c>
      <c r="Y3026" s="15" t="s">
        <v>156</v>
      </c>
      <c r="AB3026" s="15" t="s">
        <v>143</v>
      </c>
    </row>
    <row r="3027" customFormat="false" ht="15" hidden="false" customHeight="true" outlineLevel="0" collapsed="false">
      <c r="A3027" s="15" t="s">
        <v>5494</v>
      </c>
      <c r="B3027" s="15" t="s">
        <v>5495</v>
      </c>
      <c r="C3027" s="15" t="s">
        <v>134</v>
      </c>
      <c r="D3027" s="15" t="s">
        <v>541</v>
      </c>
      <c r="E3027" s="15" t="s">
        <v>136</v>
      </c>
      <c r="F3027" s="15" t="s">
        <v>137</v>
      </c>
      <c r="G3027" s="15" t="s">
        <v>756</v>
      </c>
      <c r="H3027" s="15" t="s">
        <v>136</v>
      </c>
      <c r="I3027" s="15" t="s">
        <v>243</v>
      </c>
      <c r="J3027" s="15" t="s">
        <v>140</v>
      </c>
      <c r="K3027" s="15" t="s">
        <v>5496</v>
      </c>
      <c r="L3027" s="15" t="n">
        <v>8</v>
      </c>
      <c r="M3027" s="15" t="n">
        <v>9</v>
      </c>
      <c r="N3027" s="15" t="n">
        <v>9</v>
      </c>
      <c r="P3027" s="15" t="n">
        <v>26</v>
      </c>
      <c r="Y3027" s="15" t="s">
        <v>142</v>
      </c>
      <c r="AB3027" s="15" t="s">
        <v>143</v>
      </c>
    </row>
    <row r="3028" customFormat="false" ht="15" hidden="false" customHeight="true" outlineLevel="0" collapsed="false">
      <c r="A3028" s="15" t="s">
        <v>5494</v>
      </c>
      <c r="B3028" s="15" t="s">
        <v>5495</v>
      </c>
      <c r="C3028" s="15" t="s">
        <v>134</v>
      </c>
      <c r="D3028" s="15" t="s">
        <v>541</v>
      </c>
      <c r="E3028" s="15" t="s">
        <v>136</v>
      </c>
      <c r="F3028" s="15" t="s">
        <v>137</v>
      </c>
      <c r="G3028" s="15" t="s">
        <v>756</v>
      </c>
      <c r="H3028" s="15" t="s">
        <v>136</v>
      </c>
      <c r="I3028" s="15" t="s">
        <v>243</v>
      </c>
      <c r="J3028" s="15" t="s">
        <v>144</v>
      </c>
      <c r="K3028" s="15" t="s">
        <v>5497</v>
      </c>
      <c r="L3028" s="15" t="n">
        <v>29</v>
      </c>
      <c r="M3028" s="15" t="n">
        <v>53</v>
      </c>
      <c r="N3028" s="15" t="n">
        <v>23</v>
      </c>
      <c r="O3028" s="15" t="n">
        <v>1</v>
      </c>
      <c r="P3028" s="15" t="n">
        <v>106</v>
      </c>
      <c r="Y3028" s="15" t="s">
        <v>142</v>
      </c>
      <c r="AB3028" s="15" t="s">
        <v>143</v>
      </c>
    </row>
    <row r="3029" customFormat="false" ht="15" hidden="false" customHeight="true" outlineLevel="0" collapsed="false">
      <c r="A3029" s="15" t="s">
        <v>5494</v>
      </c>
      <c r="B3029" s="15" t="s">
        <v>5495</v>
      </c>
      <c r="C3029" s="15" t="s">
        <v>134</v>
      </c>
      <c r="D3029" s="15" t="s">
        <v>541</v>
      </c>
      <c r="E3029" s="15" t="s">
        <v>136</v>
      </c>
      <c r="F3029" s="15" t="s">
        <v>137</v>
      </c>
      <c r="G3029" s="15" t="s">
        <v>756</v>
      </c>
      <c r="H3029" s="15" t="s">
        <v>136</v>
      </c>
      <c r="I3029" s="15" t="s">
        <v>243</v>
      </c>
      <c r="J3029" s="15" t="s">
        <v>150</v>
      </c>
      <c r="K3029" s="15" t="s">
        <v>5498</v>
      </c>
      <c r="L3029" s="15" t="n">
        <v>100</v>
      </c>
      <c r="M3029" s="15" t="n">
        <v>353</v>
      </c>
      <c r="N3029" s="15" t="n">
        <v>183</v>
      </c>
      <c r="O3029" s="15" t="n">
        <v>28</v>
      </c>
      <c r="P3029" s="15" t="n">
        <v>664</v>
      </c>
      <c r="Y3029" s="15" t="s">
        <v>142</v>
      </c>
      <c r="AB3029" s="15" t="s">
        <v>143</v>
      </c>
    </row>
    <row r="3030" customFormat="false" ht="15" hidden="false" customHeight="true" outlineLevel="0" collapsed="false">
      <c r="A3030" s="15" t="s">
        <v>5494</v>
      </c>
      <c r="B3030" s="15" t="s">
        <v>5495</v>
      </c>
      <c r="C3030" s="15" t="s">
        <v>134</v>
      </c>
      <c r="D3030" s="15" t="s">
        <v>541</v>
      </c>
      <c r="E3030" s="15" t="s">
        <v>136</v>
      </c>
      <c r="F3030" s="15" t="s">
        <v>137</v>
      </c>
      <c r="G3030" s="15" t="s">
        <v>756</v>
      </c>
      <c r="H3030" s="15" t="s">
        <v>136</v>
      </c>
      <c r="I3030" s="15" t="s">
        <v>243</v>
      </c>
      <c r="J3030" s="15" t="s">
        <v>158</v>
      </c>
      <c r="K3030" s="15" t="s">
        <v>5499</v>
      </c>
      <c r="L3030" s="15" t="n">
        <v>22</v>
      </c>
      <c r="M3030" s="15" t="n">
        <v>35</v>
      </c>
      <c r="N3030" s="15" t="n">
        <v>14</v>
      </c>
      <c r="P3030" s="15" t="n">
        <v>71</v>
      </c>
      <c r="Y3030" s="15" t="s">
        <v>142</v>
      </c>
      <c r="AB3030" s="15" t="s">
        <v>143</v>
      </c>
    </row>
    <row r="3031" customFormat="false" ht="15" hidden="false" customHeight="true" outlineLevel="0" collapsed="false">
      <c r="A3031" s="15" t="s">
        <v>5500</v>
      </c>
      <c r="B3031" s="15" t="s">
        <v>5501</v>
      </c>
      <c r="C3031" s="15" t="s">
        <v>217</v>
      </c>
      <c r="D3031" s="15" t="s">
        <v>235</v>
      </c>
      <c r="E3031" s="15" t="s">
        <v>136</v>
      </c>
      <c r="F3031" s="15" t="s">
        <v>137</v>
      </c>
      <c r="G3031" s="15" t="s">
        <v>149</v>
      </c>
      <c r="H3031" s="15" t="s">
        <v>136</v>
      </c>
      <c r="I3031" s="15" t="s">
        <v>139</v>
      </c>
      <c r="J3031" s="15" t="s">
        <v>140</v>
      </c>
      <c r="K3031" s="15" t="s">
        <v>5502</v>
      </c>
      <c r="M3031" s="15" t="n">
        <v>20</v>
      </c>
      <c r="P3031" s="15" t="n">
        <v>20</v>
      </c>
      <c r="Y3031" s="15" t="s">
        <v>142</v>
      </c>
      <c r="AB3031" s="15" t="s">
        <v>143</v>
      </c>
    </row>
    <row r="3032" customFormat="false" ht="15" hidden="false" customHeight="true" outlineLevel="0" collapsed="false">
      <c r="A3032" s="15" t="s">
        <v>5500</v>
      </c>
      <c r="B3032" s="15" t="s">
        <v>5501</v>
      </c>
      <c r="C3032" s="15" t="s">
        <v>217</v>
      </c>
      <c r="D3032" s="15" t="s">
        <v>235</v>
      </c>
      <c r="E3032" s="15" t="s">
        <v>136</v>
      </c>
      <c r="F3032" s="15" t="s">
        <v>137</v>
      </c>
      <c r="G3032" s="15" t="s">
        <v>149</v>
      </c>
      <c r="H3032" s="15" t="s">
        <v>136</v>
      </c>
      <c r="I3032" s="15" t="s">
        <v>139</v>
      </c>
      <c r="J3032" s="15" t="s">
        <v>150</v>
      </c>
      <c r="K3032" s="15" t="s">
        <v>5503</v>
      </c>
      <c r="M3032" s="15" t="n">
        <v>4</v>
      </c>
      <c r="P3032" s="15" t="n">
        <v>4</v>
      </c>
      <c r="Y3032" s="15" t="s">
        <v>142</v>
      </c>
      <c r="AB3032" s="15" t="s">
        <v>143</v>
      </c>
    </row>
    <row r="3033" customFormat="false" ht="15" hidden="false" customHeight="true" outlineLevel="0" collapsed="false">
      <c r="A3033" s="15" t="s">
        <v>5504</v>
      </c>
      <c r="B3033" s="15" t="s">
        <v>5505</v>
      </c>
      <c r="C3033" s="15" t="s">
        <v>134</v>
      </c>
      <c r="D3033" s="15" t="s">
        <v>460</v>
      </c>
      <c r="E3033" s="15" t="s">
        <v>136</v>
      </c>
      <c r="F3033" s="15" t="s">
        <v>137</v>
      </c>
      <c r="G3033" s="15" t="s">
        <v>149</v>
      </c>
      <c r="H3033" s="15" t="s">
        <v>136</v>
      </c>
      <c r="I3033" s="15" t="s">
        <v>139</v>
      </c>
      <c r="J3033" s="15" t="s">
        <v>140</v>
      </c>
      <c r="K3033" s="15" t="s">
        <v>5506</v>
      </c>
      <c r="M3033" s="15" t="n">
        <v>6</v>
      </c>
      <c r="N3033" s="15" t="n">
        <v>1970</v>
      </c>
      <c r="O3033" s="15" t="n">
        <v>260</v>
      </c>
      <c r="P3033" s="15" t="n">
        <v>2236</v>
      </c>
      <c r="Y3033" s="15" t="s">
        <v>142</v>
      </c>
      <c r="AB3033" s="15" t="s">
        <v>143</v>
      </c>
    </row>
    <row r="3034" customFormat="false" ht="15" hidden="false" customHeight="true" outlineLevel="0" collapsed="false">
      <c r="A3034" s="15" t="s">
        <v>5504</v>
      </c>
      <c r="B3034" s="15" t="s">
        <v>5505</v>
      </c>
      <c r="C3034" s="15" t="s">
        <v>134</v>
      </c>
      <c r="D3034" s="15" t="s">
        <v>460</v>
      </c>
      <c r="E3034" s="15" t="s">
        <v>136</v>
      </c>
      <c r="F3034" s="15" t="s">
        <v>137</v>
      </c>
      <c r="G3034" s="15" t="s">
        <v>149</v>
      </c>
      <c r="H3034" s="15" t="s">
        <v>136</v>
      </c>
      <c r="I3034" s="15" t="s">
        <v>139</v>
      </c>
      <c r="J3034" s="15" t="s">
        <v>144</v>
      </c>
      <c r="K3034" s="15" t="s">
        <v>5507</v>
      </c>
      <c r="M3034" s="15" t="n">
        <v>32</v>
      </c>
      <c r="N3034" s="15" t="n">
        <v>2102</v>
      </c>
      <c r="O3034" s="15" t="n">
        <v>182</v>
      </c>
      <c r="P3034" s="15" t="n">
        <v>2316</v>
      </c>
      <c r="Y3034" s="15" t="s">
        <v>142</v>
      </c>
      <c r="AB3034" s="15" t="s">
        <v>143</v>
      </c>
    </row>
    <row r="3035" customFormat="false" ht="15" hidden="false" customHeight="true" outlineLevel="0" collapsed="false">
      <c r="A3035" s="15" t="s">
        <v>5504</v>
      </c>
      <c r="B3035" s="15" t="s">
        <v>5505</v>
      </c>
      <c r="C3035" s="15" t="s">
        <v>134</v>
      </c>
      <c r="D3035" s="15" t="s">
        <v>460</v>
      </c>
      <c r="E3035" s="15" t="s">
        <v>136</v>
      </c>
      <c r="F3035" s="15" t="s">
        <v>137</v>
      </c>
      <c r="G3035" s="15" t="s">
        <v>149</v>
      </c>
      <c r="H3035" s="15" t="s">
        <v>136</v>
      </c>
      <c r="I3035" s="15" t="s">
        <v>139</v>
      </c>
      <c r="J3035" s="15" t="s">
        <v>166</v>
      </c>
      <c r="K3035" s="15" t="s">
        <v>5508</v>
      </c>
      <c r="N3035" s="15" t="n">
        <v>10</v>
      </c>
      <c r="P3035" s="15" t="n">
        <v>10</v>
      </c>
      <c r="Y3035" s="15" t="s">
        <v>142</v>
      </c>
      <c r="AB3035" s="15" t="s">
        <v>143</v>
      </c>
    </row>
    <row r="3036" customFormat="false" ht="15" hidden="false" customHeight="true" outlineLevel="0" collapsed="false">
      <c r="A3036" s="15" t="s">
        <v>5509</v>
      </c>
      <c r="B3036" s="15" t="s">
        <v>5510</v>
      </c>
      <c r="C3036" s="15" t="s">
        <v>217</v>
      </c>
      <c r="D3036" s="15" t="s">
        <v>218</v>
      </c>
      <c r="E3036" s="15" t="s">
        <v>136</v>
      </c>
      <c r="F3036" s="15" t="s">
        <v>137</v>
      </c>
      <c r="G3036" s="15" t="s">
        <v>219</v>
      </c>
      <c r="H3036" s="15" t="s">
        <v>136</v>
      </c>
      <c r="I3036" s="15" t="s">
        <v>139</v>
      </c>
      <c r="J3036" s="15" t="s">
        <v>158</v>
      </c>
      <c r="K3036" s="15" t="s">
        <v>5511</v>
      </c>
      <c r="L3036" s="15" t="n">
        <v>3</v>
      </c>
      <c r="P3036" s="15" t="n">
        <v>3</v>
      </c>
      <c r="Y3036" s="15" t="s">
        <v>142</v>
      </c>
      <c r="AB3036" s="15" t="s">
        <v>143</v>
      </c>
    </row>
    <row r="3037" customFormat="false" ht="15" hidden="false" customHeight="true" outlineLevel="0" collapsed="false">
      <c r="A3037" s="15" t="s">
        <v>5512</v>
      </c>
      <c r="B3037" s="15" t="s">
        <v>5513</v>
      </c>
      <c r="C3037" s="15" t="s">
        <v>148</v>
      </c>
      <c r="E3037" s="15" t="s">
        <v>136</v>
      </c>
      <c r="F3037" s="15" t="s">
        <v>137</v>
      </c>
      <c r="G3037" s="15" t="s">
        <v>1140</v>
      </c>
      <c r="H3037" s="15" t="s">
        <v>136</v>
      </c>
      <c r="I3037" s="15" t="s">
        <v>139</v>
      </c>
      <c r="J3037" s="15" t="s">
        <v>140</v>
      </c>
      <c r="K3037" s="15" t="s">
        <v>5514</v>
      </c>
      <c r="M3037" s="15" t="n">
        <v>1</v>
      </c>
      <c r="P3037" s="15" t="n">
        <v>1</v>
      </c>
      <c r="Y3037" s="15" t="s">
        <v>156</v>
      </c>
      <c r="AB3037" s="15" t="s">
        <v>143</v>
      </c>
    </row>
    <row r="3038" customFormat="false" ht="15" hidden="false" customHeight="true" outlineLevel="0" collapsed="false">
      <c r="A3038" s="15" t="s">
        <v>5515</v>
      </c>
      <c r="B3038" s="15" t="s">
        <v>5516</v>
      </c>
      <c r="C3038" s="15" t="s">
        <v>217</v>
      </c>
      <c r="D3038" s="15" t="s">
        <v>218</v>
      </c>
      <c r="E3038" s="15" t="s">
        <v>136</v>
      </c>
      <c r="F3038" s="15" t="s">
        <v>137</v>
      </c>
      <c r="G3038" s="15" t="s">
        <v>219</v>
      </c>
      <c r="H3038" s="15" t="s">
        <v>136</v>
      </c>
      <c r="I3038" s="15" t="s">
        <v>243</v>
      </c>
      <c r="J3038" s="15" t="s">
        <v>140</v>
      </c>
      <c r="K3038" s="15" t="s">
        <v>5517</v>
      </c>
      <c r="L3038" s="15" t="n">
        <v>126</v>
      </c>
      <c r="N3038" s="15" t="n">
        <v>18</v>
      </c>
      <c r="O3038" s="15" t="n">
        <v>8</v>
      </c>
      <c r="P3038" s="15" t="n">
        <v>152</v>
      </c>
      <c r="Y3038" s="15" t="s">
        <v>142</v>
      </c>
      <c r="AB3038" s="15" t="s">
        <v>143</v>
      </c>
    </row>
    <row r="3039" customFormat="false" ht="15" hidden="false" customHeight="true" outlineLevel="0" collapsed="false">
      <c r="A3039" s="15" t="s">
        <v>5515</v>
      </c>
      <c r="B3039" s="15" t="s">
        <v>5516</v>
      </c>
      <c r="C3039" s="15" t="s">
        <v>217</v>
      </c>
      <c r="D3039" s="15" t="s">
        <v>218</v>
      </c>
      <c r="E3039" s="15" t="s">
        <v>136</v>
      </c>
      <c r="F3039" s="15" t="s">
        <v>137</v>
      </c>
      <c r="G3039" s="15" t="s">
        <v>219</v>
      </c>
      <c r="H3039" s="15" t="s">
        <v>136</v>
      </c>
      <c r="I3039" s="15" t="s">
        <v>243</v>
      </c>
      <c r="J3039" s="15" t="s">
        <v>150</v>
      </c>
      <c r="K3039" s="15" t="s">
        <v>5518</v>
      </c>
      <c r="L3039" s="15" t="n">
        <v>444</v>
      </c>
      <c r="M3039" s="15" t="n">
        <v>454</v>
      </c>
      <c r="N3039" s="15" t="n">
        <v>271</v>
      </c>
      <c r="O3039" s="15" t="n">
        <v>76</v>
      </c>
      <c r="P3039" s="15" t="n">
        <v>1245</v>
      </c>
      <c r="Y3039" s="15" t="s">
        <v>142</v>
      </c>
      <c r="AB3039" s="15" t="s">
        <v>143</v>
      </c>
    </row>
    <row r="3040" customFormat="false" ht="15" hidden="false" customHeight="true" outlineLevel="0" collapsed="false">
      <c r="A3040" s="15" t="s">
        <v>5515</v>
      </c>
      <c r="B3040" s="15" t="s">
        <v>5516</v>
      </c>
      <c r="C3040" s="15" t="s">
        <v>217</v>
      </c>
      <c r="D3040" s="15" t="s">
        <v>218</v>
      </c>
      <c r="E3040" s="15" t="s">
        <v>136</v>
      </c>
      <c r="F3040" s="15" t="s">
        <v>137</v>
      </c>
      <c r="G3040" s="15" t="s">
        <v>219</v>
      </c>
      <c r="H3040" s="15" t="s">
        <v>136</v>
      </c>
      <c r="I3040" s="15" t="s">
        <v>243</v>
      </c>
      <c r="J3040" s="15" t="s">
        <v>166</v>
      </c>
      <c r="K3040" s="15" t="s">
        <v>5519</v>
      </c>
      <c r="M3040" s="15" t="n">
        <v>35</v>
      </c>
      <c r="O3040" s="15" t="n">
        <v>350</v>
      </c>
      <c r="P3040" s="15" t="n">
        <v>385</v>
      </c>
      <c r="Y3040" s="15" t="s">
        <v>142</v>
      </c>
      <c r="AB3040" s="15" t="s">
        <v>143</v>
      </c>
    </row>
    <row r="3041" customFormat="false" ht="15" hidden="false" customHeight="true" outlineLevel="0" collapsed="false">
      <c r="A3041" s="15" t="s">
        <v>5515</v>
      </c>
      <c r="B3041" s="15" t="s">
        <v>5516</v>
      </c>
      <c r="C3041" s="15" t="s">
        <v>217</v>
      </c>
      <c r="D3041" s="15" t="s">
        <v>218</v>
      </c>
      <c r="E3041" s="15" t="s">
        <v>136</v>
      </c>
      <c r="F3041" s="15" t="s">
        <v>137</v>
      </c>
      <c r="G3041" s="15" t="s">
        <v>219</v>
      </c>
      <c r="H3041" s="15" t="s">
        <v>136</v>
      </c>
      <c r="I3041" s="15" t="s">
        <v>243</v>
      </c>
      <c r="J3041" s="15" t="s">
        <v>158</v>
      </c>
      <c r="K3041" s="15" t="s">
        <v>5520</v>
      </c>
      <c r="L3041" s="15" t="n">
        <v>22</v>
      </c>
      <c r="M3041" s="15" t="n">
        <v>38</v>
      </c>
      <c r="N3041" s="15" t="n">
        <v>23</v>
      </c>
      <c r="O3041" s="15" t="n">
        <v>77</v>
      </c>
      <c r="P3041" s="15" t="n">
        <v>160</v>
      </c>
      <c r="Y3041" s="15" t="s">
        <v>142</v>
      </c>
      <c r="AB3041" s="15" t="s">
        <v>143</v>
      </c>
    </row>
    <row r="3042" customFormat="false" ht="15" hidden="false" customHeight="true" outlineLevel="0" collapsed="false">
      <c r="A3042" s="15" t="s">
        <v>5515</v>
      </c>
      <c r="B3042" s="15" t="s">
        <v>5516</v>
      </c>
      <c r="C3042" s="15" t="s">
        <v>217</v>
      </c>
      <c r="D3042" s="15" t="s">
        <v>218</v>
      </c>
      <c r="E3042" s="15" t="s">
        <v>136</v>
      </c>
      <c r="F3042" s="15" t="s">
        <v>137</v>
      </c>
      <c r="G3042" s="15" t="s">
        <v>219</v>
      </c>
      <c r="H3042" s="15" t="s">
        <v>136</v>
      </c>
      <c r="I3042" s="15" t="s">
        <v>243</v>
      </c>
      <c r="J3042" s="15" t="s">
        <v>169</v>
      </c>
      <c r="K3042" s="15" t="s">
        <v>5521</v>
      </c>
      <c r="L3042" s="15" t="n">
        <v>2</v>
      </c>
      <c r="M3042" s="15" t="n">
        <v>8</v>
      </c>
      <c r="P3042" s="15" t="n">
        <v>10</v>
      </c>
      <c r="Y3042" s="15" t="s">
        <v>142</v>
      </c>
      <c r="AB3042" s="15" t="s">
        <v>143</v>
      </c>
    </row>
    <row r="3043" customFormat="false" ht="15" hidden="false" customHeight="true" outlineLevel="0" collapsed="false">
      <c r="A3043" s="15" t="s">
        <v>5522</v>
      </c>
      <c r="B3043" s="15" t="s">
        <v>5523</v>
      </c>
      <c r="C3043" s="15" t="s">
        <v>217</v>
      </c>
      <c r="D3043" s="15" t="s">
        <v>218</v>
      </c>
      <c r="E3043" s="15" t="s">
        <v>136</v>
      </c>
      <c r="F3043" s="15" t="s">
        <v>137</v>
      </c>
      <c r="G3043" s="15" t="s">
        <v>219</v>
      </c>
      <c r="H3043" s="15" t="s">
        <v>136</v>
      </c>
      <c r="I3043" s="15" t="s">
        <v>243</v>
      </c>
      <c r="J3043" s="15" t="s">
        <v>140</v>
      </c>
      <c r="K3043" s="15" t="s">
        <v>5524</v>
      </c>
      <c r="M3043" s="15" t="n">
        <v>181</v>
      </c>
      <c r="N3043" s="15" t="n">
        <v>219</v>
      </c>
      <c r="O3043" s="15" t="n">
        <v>5</v>
      </c>
      <c r="P3043" s="15" t="n">
        <v>405</v>
      </c>
      <c r="Y3043" s="15" t="s">
        <v>142</v>
      </c>
      <c r="AB3043" s="15" t="s">
        <v>143</v>
      </c>
    </row>
    <row r="3044" customFormat="false" ht="15" hidden="false" customHeight="true" outlineLevel="0" collapsed="false">
      <c r="A3044" s="15" t="s">
        <v>5522</v>
      </c>
      <c r="B3044" s="15" t="s">
        <v>5523</v>
      </c>
      <c r="C3044" s="15" t="s">
        <v>217</v>
      </c>
      <c r="D3044" s="15" t="s">
        <v>218</v>
      </c>
      <c r="E3044" s="15" t="s">
        <v>136</v>
      </c>
      <c r="F3044" s="15" t="s">
        <v>137</v>
      </c>
      <c r="G3044" s="15" t="s">
        <v>219</v>
      </c>
      <c r="H3044" s="15" t="s">
        <v>136</v>
      </c>
      <c r="I3044" s="15" t="s">
        <v>243</v>
      </c>
      <c r="J3044" s="15" t="s">
        <v>150</v>
      </c>
      <c r="K3044" s="15" t="s">
        <v>5525</v>
      </c>
      <c r="L3044" s="15" t="n">
        <v>379</v>
      </c>
      <c r="M3044" s="15" t="n">
        <v>1308</v>
      </c>
      <c r="N3044" s="15" t="n">
        <v>1693</v>
      </c>
      <c r="O3044" s="15" t="n">
        <v>1323</v>
      </c>
      <c r="P3044" s="15" t="n">
        <v>4703</v>
      </c>
      <c r="Y3044" s="15" t="s">
        <v>142</v>
      </c>
      <c r="AB3044" s="15" t="s">
        <v>143</v>
      </c>
    </row>
    <row r="3045" customFormat="false" ht="15" hidden="false" customHeight="true" outlineLevel="0" collapsed="false">
      <c r="A3045" s="15" t="s">
        <v>5522</v>
      </c>
      <c r="B3045" s="15" t="s">
        <v>5523</v>
      </c>
      <c r="C3045" s="15" t="s">
        <v>217</v>
      </c>
      <c r="D3045" s="15" t="s">
        <v>218</v>
      </c>
      <c r="E3045" s="15" t="s">
        <v>136</v>
      </c>
      <c r="F3045" s="15" t="s">
        <v>137</v>
      </c>
      <c r="G3045" s="15" t="s">
        <v>219</v>
      </c>
      <c r="H3045" s="15" t="s">
        <v>136</v>
      </c>
      <c r="I3045" s="15" t="s">
        <v>243</v>
      </c>
      <c r="J3045" s="15" t="s">
        <v>166</v>
      </c>
      <c r="K3045" s="15" t="s">
        <v>5526</v>
      </c>
      <c r="L3045" s="15" t="n">
        <v>8</v>
      </c>
      <c r="M3045" s="15" t="n">
        <v>187</v>
      </c>
      <c r="P3045" s="15" t="n">
        <v>195</v>
      </c>
      <c r="Y3045" s="15" t="s">
        <v>142</v>
      </c>
      <c r="AB3045" s="15" t="s">
        <v>143</v>
      </c>
    </row>
    <row r="3046" customFormat="false" ht="15" hidden="false" customHeight="true" outlineLevel="0" collapsed="false">
      <c r="A3046" s="15" t="s">
        <v>5522</v>
      </c>
      <c r="B3046" s="15" t="s">
        <v>5523</v>
      </c>
      <c r="C3046" s="15" t="s">
        <v>217</v>
      </c>
      <c r="D3046" s="15" t="s">
        <v>218</v>
      </c>
      <c r="E3046" s="15" t="s">
        <v>136</v>
      </c>
      <c r="F3046" s="15" t="s">
        <v>137</v>
      </c>
      <c r="G3046" s="15" t="s">
        <v>219</v>
      </c>
      <c r="H3046" s="15" t="s">
        <v>136</v>
      </c>
      <c r="I3046" s="15" t="s">
        <v>243</v>
      </c>
      <c r="J3046" s="15" t="s">
        <v>158</v>
      </c>
      <c r="K3046" s="15" t="s">
        <v>5527</v>
      </c>
      <c r="L3046" s="15" t="n">
        <v>135</v>
      </c>
      <c r="M3046" s="15" t="n">
        <v>466</v>
      </c>
      <c r="N3046" s="15" t="n">
        <v>161</v>
      </c>
      <c r="O3046" s="15" t="n">
        <v>164</v>
      </c>
      <c r="P3046" s="15" t="n">
        <v>926</v>
      </c>
      <c r="Y3046" s="15" t="s">
        <v>142</v>
      </c>
      <c r="AB3046" s="15" t="s">
        <v>143</v>
      </c>
    </row>
    <row r="3047" customFormat="false" ht="15" hidden="false" customHeight="true" outlineLevel="0" collapsed="false">
      <c r="A3047" s="15" t="s">
        <v>5522</v>
      </c>
      <c r="B3047" s="15" t="s">
        <v>5523</v>
      </c>
      <c r="C3047" s="15" t="s">
        <v>217</v>
      </c>
      <c r="D3047" s="15" t="s">
        <v>218</v>
      </c>
      <c r="E3047" s="15" t="s">
        <v>136</v>
      </c>
      <c r="F3047" s="15" t="s">
        <v>137</v>
      </c>
      <c r="G3047" s="15" t="s">
        <v>219</v>
      </c>
      <c r="H3047" s="15" t="s">
        <v>136</v>
      </c>
      <c r="I3047" s="15" t="s">
        <v>243</v>
      </c>
      <c r="J3047" s="15" t="s">
        <v>169</v>
      </c>
      <c r="K3047" s="15" t="s">
        <v>5528</v>
      </c>
      <c r="L3047" s="15" t="n">
        <v>5</v>
      </c>
      <c r="M3047" s="15" t="n">
        <v>12</v>
      </c>
      <c r="N3047" s="15" t="n">
        <v>8</v>
      </c>
      <c r="O3047" s="15" t="n">
        <v>9</v>
      </c>
      <c r="P3047" s="15" t="n">
        <v>34</v>
      </c>
      <c r="Y3047" s="15" t="s">
        <v>142</v>
      </c>
      <c r="AB3047" s="15" t="s">
        <v>143</v>
      </c>
    </row>
    <row r="3048" customFormat="false" ht="15" hidden="false" customHeight="true" outlineLevel="0" collapsed="false">
      <c r="A3048" s="15" t="s">
        <v>5529</v>
      </c>
      <c r="B3048" s="15" t="s">
        <v>5530</v>
      </c>
      <c r="C3048" s="15" t="s">
        <v>217</v>
      </c>
      <c r="D3048" s="15" t="s">
        <v>235</v>
      </c>
      <c r="E3048" s="15" t="s">
        <v>136</v>
      </c>
      <c r="F3048" s="15" t="s">
        <v>137</v>
      </c>
      <c r="G3048" s="15" t="s">
        <v>336</v>
      </c>
      <c r="H3048" s="15" t="s">
        <v>136</v>
      </c>
      <c r="I3048" s="15" t="s">
        <v>139</v>
      </c>
      <c r="J3048" s="15" t="s">
        <v>150</v>
      </c>
      <c r="K3048" s="15" t="s">
        <v>5531</v>
      </c>
      <c r="M3048" s="15" t="n">
        <v>149</v>
      </c>
      <c r="P3048" s="15" t="n">
        <v>149</v>
      </c>
      <c r="Y3048" s="15" t="s">
        <v>142</v>
      </c>
      <c r="AB3048" s="15" t="s">
        <v>143</v>
      </c>
    </row>
    <row r="3049" customFormat="false" ht="15" hidden="false" customHeight="true" outlineLevel="0" collapsed="false">
      <c r="A3049" s="15" t="s">
        <v>5532</v>
      </c>
      <c r="B3049" s="15" t="s">
        <v>5533</v>
      </c>
      <c r="C3049" s="15" t="s">
        <v>217</v>
      </c>
      <c r="D3049" s="15" t="s">
        <v>235</v>
      </c>
      <c r="E3049" s="15" t="s">
        <v>136</v>
      </c>
      <c r="F3049" s="15" t="s">
        <v>137</v>
      </c>
      <c r="G3049" s="15" t="s">
        <v>308</v>
      </c>
      <c r="H3049" s="15" t="s">
        <v>136</v>
      </c>
      <c r="I3049" s="15" t="s">
        <v>139</v>
      </c>
      <c r="J3049" s="15" t="s">
        <v>140</v>
      </c>
      <c r="K3049" s="15" t="s">
        <v>5534</v>
      </c>
      <c r="M3049" s="15" t="n">
        <v>7</v>
      </c>
      <c r="N3049" s="15" t="n">
        <v>3</v>
      </c>
      <c r="P3049" s="15" t="n">
        <v>10</v>
      </c>
      <c r="Y3049" s="15" t="s">
        <v>142</v>
      </c>
      <c r="AB3049" s="15" t="s">
        <v>143</v>
      </c>
    </row>
    <row r="3050" customFormat="false" ht="15" hidden="false" customHeight="true" outlineLevel="0" collapsed="false">
      <c r="A3050" s="15" t="s">
        <v>5532</v>
      </c>
      <c r="B3050" s="15" t="s">
        <v>5533</v>
      </c>
      <c r="C3050" s="15" t="s">
        <v>217</v>
      </c>
      <c r="D3050" s="15" t="s">
        <v>235</v>
      </c>
      <c r="E3050" s="15" t="s">
        <v>136</v>
      </c>
      <c r="F3050" s="15" t="s">
        <v>137</v>
      </c>
      <c r="G3050" s="15" t="s">
        <v>308</v>
      </c>
      <c r="H3050" s="15" t="s">
        <v>136</v>
      </c>
      <c r="I3050" s="15" t="s">
        <v>139</v>
      </c>
      <c r="J3050" s="15" t="s">
        <v>150</v>
      </c>
      <c r="K3050" s="15" t="s">
        <v>5535</v>
      </c>
      <c r="M3050" s="15" t="n">
        <v>3</v>
      </c>
      <c r="P3050" s="15" t="n">
        <v>3</v>
      </c>
      <c r="Y3050" s="15" t="s">
        <v>142</v>
      </c>
      <c r="AB3050" s="15" t="s">
        <v>143</v>
      </c>
    </row>
    <row r="3051" customFormat="false" ht="15" hidden="false" customHeight="true" outlineLevel="0" collapsed="false">
      <c r="A3051" s="15" t="s">
        <v>5532</v>
      </c>
      <c r="B3051" s="15" t="s">
        <v>5533</v>
      </c>
      <c r="C3051" s="15" t="s">
        <v>217</v>
      </c>
      <c r="D3051" s="15" t="s">
        <v>235</v>
      </c>
      <c r="E3051" s="15" t="s">
        <v>136</v>
      </c>
      <c r="F3051" s="15" t="s">
        <v>137</v>
      </c>
      <c r="G3051" s="15" t="s">
        <v>308</v>
      </c>
      <c r="H3051" s="15" t="s">
        <v>136</v>
      </c>
      <c r="I3051" s="15" t="s">
        <v>139</v>
      </c>
      <c r="J3051" s="15" t="s">
        <v>158</v>
      </c>
      <c r="K3051" s="15" t="s">
        <v>5536</v>
      </c>
      <c r="M3051" s="15" t="n">
        <v>5</v>
      </c>
      <c r="P3051" s="15" t="n">
        <v>5</v>
      </c>
      <c r="Y3051" s="15" t="s">
        <v>142</v>
      </c>
      <c r="AB3051" s="15" t="s">
        <v>143</v>
      </c>
    </row>
    <row r="3052" customFormat="false" ht="15" hidden="false" customHeight="true" outlineLevel="0" collapsed="false">
      <c r="A3052" s="15" t="s">
        <v>5537</v>
      </c>
      <c r="B3052" s="15" t="s">
        <v>5538</v>
      </c>
      <c r="C3052" s="15" t="s">
        <v>148</v>
      </c>
      <c r="E3052" s="15" t="s">
        <v>136</v>
      </c>
      <c r="F3052" s="15" t="s">
        <v>137</v>
      </c>
      <c r="G3052" s="15" t="s">
        <v>5539</v>
      </c>
      <c r="H3052" s="15" t="s">
        <v>136</v>
      </c>
      <c r="I3052" s="15" t="s">
        <v>139</v>
      </c>
      <c r="J3052" s="15" t="s">
        <v>150</v>
      </c>
      <c r="K3052" s="15" t="s">
        <v>5540</v>
      </c>
      <c r="N3052" s="15" t="n">
        <v>4</v>
      </c>
      <c r="P3052" s="15" t="n">
        <v>4</v>
      </c>
      <c r="Y3052" s="15" t="s">
        <v>142</v>
      </c>
      <c r="AB3052" s="15" t="s">
        <v>143</v>
      </c>
    </row>
    <row r="3053" customFormat="false" ht="15" hidden="false" customHeight="true" outlineLevel="0" collapsed="false">
      <c r="A3053" s="15" t="s">
        <v>5537</v>
      </c>
      <c r="B3053" s="15" t="s">
        <v>5538</v>
      </c>
      <c r="C3053" s="15" t="s">
        <v>148</v>
      </c>
      <c r="E3053" s="15" t="s">
        <v>136</v>
      </c>
      <c r="F3053" s="15" t="s">
        <v>137</v>
      </c>
      <c r="G3053" s="15" t="s">
        <v>5539</v>
      </c>
      <c r="H3053" s="15" t="s">
        <v>136</v>
      </c>
      <c r="I3053" s="15" t="s">
        <v>139</v>
      </c>
      <c r="J3053" s="15" t="s">
        <v>166</v>
      </c>
      <c r="K3053" s="15" t="s">
        <v>5541</v>
      </c>
      <c r="N3053" s="15" t="n">
        <v>18</v>
      </c>
      <c r="P3053" s="15" t="n">
        <v>18</v>
      </c>
      <c r="Y3053" s="15" t="s">
        <v>142</v>
      </c>
      <c r="AB3053" s="15" t="s">
        <v>143</v>
      </c>
    </row>
    <row r="3054" customFormat="false" ht="15" hidden="false" customHeight="true" outlineLevel="0" collapsed="false">
      <c r="A3054" s="15" t="s">
        <v>5542</v>
      </c>
      <c r="B3054" s="15" t="s">
        <v>5543</v>
      </c>
      <c r="C3054" s="15" t="s">
        <v>217</v>
      </c>
      <c r="D3054" s="15" t="s">
        <v>235</v>
      </c>
      <c r="E3054" s="15" t="s">
        <v>136</v>
      </c>
      <c r="F3054" s="15" t="s">
        <v>137</v>
      </c>
      <c r="G3054" s="15" t="s">
        <v>219</v>
      </c>
      <c r="H3054" s="15" t="s">
        <v>136</v>
      </c>
      <c r="I3054" s="15" t="s">
        <v>243</v>
      </c>
      <c r="J3054" s="15" t="s">
        <v>140</v>
      </c>
      <c r="K3054" s="15" t="s">
        <v>5544</v>
      </c>
      <c r="O3054" s="15" t="n">
        <v>2</v>
      </c>
      <c r="P3054" s="15" t="n">
        <v>2</v>
      </c>
      <c r="Y3054" s="15" t="s">
        <v>142</v>
      </c>
      <c r="AB3054" s="15" t="s">
        <v>143</v>
      </c>
    </row>
    <row r="3055" customFormat="false" ht="15" hidden="false" customHeight="true" outlineLevel="0" collapsed="false">
      <c r="A3055" s="15" t="s">
        <v>5542</v>
      </c>
      <c r="B3055" s="15" t="s">
        <v>5543</v>
      </c>
      <c r="C3055" s="15" t="s">
        <v>217</v>
      </c>
      <c r="D3055" s="15" t="s">
        <v>235</v>
      </c>
      <c r="E3055" s="15" t="s">
        <v>136</v>
      </c>
      <c r="F3055" s="15" t="s">
        <v>137</v>
      </c>
      <c r="G3055" s="15" t="s">
        <v>219</v>
      </c>
      <c r="H3055" s="15" t="s">
        <v>136</v>
      </c>
      <c r="I3055" s="15" t="s">
        <v>243</v>
      </c>
      <c r="J3055" s="15" t="s">
        <v>150</v>
      </c>
      <c r="K3055" s="15" t="s">
        <v>5545</v>
      </c>
      <c r="L3055" s="15" t="n">
        <v>294</v>
      </c>
      <c r="M3055" s="15" t="n">
        <v>425</v>
      </c>
      <c r="N3055" s="15" t="n">
        <v>271</v>
      </c>
      <c r="O3055" s="15" t="n">
        <v>21</v>
      </c>
      <c r="P3055" s="15" t="n">
        <v>1011</v>
      </c>
      <c r="Y3055" s="15" t="s">
        <v>142</v>
      </c>
      <c r="AB3055" s="15" t="s">
        <v>143</v>
      </c>
    </row>
    <row r="3056" customFormat="false" ht="15" hidden="false" customHeight="true" outlineLevel="0" collapsed="false">
      <c r="A3056" s="15" t="s">
        <v>5542</v>
      </c>
      <c r="B3056" s="15" t="s">
        <v>5543</v>
      </c>
      <c r="C3056" s="15" t="s">
        <v>217</v>
      </c>
      <c r="D3056" s="15" t="s">
        <v>235</v>
      </c>
      <c r="E3056" s="15" t="s">
        <v>136</v>
      </c>
      <c r="F3056" s="15" t="s">
        <v>137</v>
      </c>
      <c r="G3056" s="15" t="s">
        <v>219</v>
      </c>
      <c r="H3056" s="15" t="s">
        <v>136</v>
      </c>
      <c r="I3056" s="15" t="s">
        <v>243</v>
      </c>
      <c r="J3056" s="15" t="s">
        <v>158</v>
      </c>
      <c r="K3056" s="15" t="s">
        <v>5546</v>
      </c>
      <c r="L3056" s="15" t="n">
        <v>60</v>
      </c>
      <c r="M3056" s="15" t="n">
        <v>281</v>
      </c>
      <c r="N3056" s="15" t="n">
        <v>58</v>
      </c>
      <c r="P3056" s="15" t="n">
        <v>399</v>
      </c>
      <c r="Y3056" s="15" t="s">
        <v>142</v>
      </c>
      <c r="AB3056" s="15" t="s">
        <v>143</v>
      </c>
    </row>
    <row r="3057" customFormat="false" ht="15" hidden="false" customHeight="true" outlineLevel="0" collapsed="false">
      <c r="A3057" s="15" t="s">
        <v>5542</v>
      </c>
      <c r="B3057" s="15" t="s">
        <v>5543</v>
      </c>
      <c r="C3057" s="15" t="s">
        <v>217</v>
      </c>
      <c r="D3057" s="15" t="s">
        <v>235</v>
      </c>
      <c r="E3057" s="15" t="s">
        <v>136</v>
      </c>
      <c r="F3057" s="15" t="s">
        <v>137</v>
      </c>
      <c r="G3057" s="15" t="s">
        <v>219</v>
      </c>
      <c r="H3057" s="15" t="s">
        <v>136</v>
      </c>
      <c r="I3057" s="15" t="s">
        <v>243</v>
      </c>
      <c r="J3057" s="15" t="s">
        <v>169</v>
      </c>
      <c r="K3057" s="15" t="s">
        <v>5547</v>
      </c>
      <c r="L3057" s="15" t="n">
        <v>2</v>
      </c>
      <c r="M3057" s="15" t="n">
        <v>40</v>
      </c>
      <c r="N3057" s="15" t="n">
        <v>1</v>
      </c>
      <c r="P3057" s="15" t="n">
        <v>43</v>
      </c>
      <c r="Y3057" s="15" t="s">
        <v>142</v>
      </c>
      <c r="AB3057" s="15" t="s">
        <v>143</v>
      </c>
    </row>
    <row r="3058" customFormat="false" ht="15" hidden="false" customHeight="true" outlineLevel="0" collapsed="false">
      <c r="A3058" s="15" t="s">
        <v>5548</v>
      </c>
      <c r="B3058" s="15" t="s">
        <v>5549</v>
      </c>
      <c r="C3058" s="15" t="s">
        <v>217</v>
      </c>
      <c r="D3058" s="15" t="s">
        <v>274</v>
      </c>
      <c r="E3058" s="15" t="s">
        <v>136</v>
      </c>
      <c r="F3058" s="15" t="s">
        <v>137</v>
      </c>
      <c r="G3058" s="15" t="s">
        <v>299</v>
      </c>
      <c r="H3058" s="15" t="s">
        <v>136</v>
      </c>
      <c r="I3058" s="15" t="s">
        <v>139</v>
      </c>
      <c r="J3058" s="15" t="s">
        <v>150</v>
      </c>
      <c r="K3058" s="15" t="s">
        <v>5550</v>
      </c>
      <c r="M3058" s="15" t="n">
        <v>2</v>
      </c>
      <c r="N3058" s="15" t="n">
        <v>8</v>
      </c>
      <c r="P3058" s="15" t="n">
        <v>10</v>
      </c>
      <c r="Y3058" s="15" t="s">
        <v>156</v>
      </c>
      <c r="AB3058" s="15" t="s">
        <v>143</v>
      </c>
    </row>
    <row r="3059" customFormat="false" ht="15" hidden="false" customHeight="true" outlineLevel="0" collapsed="false">
      <c r="A3059" s="15" t="s">
        <v>5548</v>
      </c>
      <c r="B3059" s="15" t="s">
        <v>5549</v>
      </c>
      <c r="C3059" s="15" t="s">
        <v>217</v>
      </c>
      <c r="D3059" s="15" t="s">
        <v>274</v>
      </c>
      <c r="E3059" s="15" t="s">
        <v>136</v>
      </c>
      <c r="F3059" s="15" t="s">
        <v>137</v>
      </c>
      <c r="G3059" s="15" t="s">
        <v>299</v>
      </c>
      <c r="H3059" s="15" t="s">
        <v>136</v>
      </c>
      <c r="I3059" s="15" t="s">
        <v>139</v>
      </c>
      <c r="J3059" s="15" t="s">
        <v>158</v>
      </c>
      <c r="K3059" s="15" t="s">
        <v>5551</v>
      </c>
      <c r="M3059" s="15" t="n">
        <v>3</v>
      </c>
      <c r="N3059" s="15" t="n">
        <v>5</v>
      </c>
      <c r="P3059" s="15" t="n">
        <v>8</v>
      </c>
      <c r="Y3059" s="15" t="s">
        <v>156</v>
      </c>
      <c r="AB3059" s="15" t="s">
        <v>143</v>
      </c>
    </row>
    <row r="3060" customFormat="false" ht="15" hidden="false" customHeight="true" outlineLevel="0" collapsed="false">
      <c r="A3060" s="15" t="s">
        <v>5552</v>
      </c>
      <c r="B3060" s="15" t="s">
        <v>5553</v>
      </c>
      <c r="C3060" s="15" t="s">
        <v>217</v>
      </c>
      <c r="D3060" s="15" t="s">
        <v>218</v>
      </c>
      <c r="E3060" s="15" t="s">
        <v>136</v>
      </c>
      <c r="F3060" s="15" t="s">
        <v>137</v>
      </c>
      <c r="G3060" s="15" t="s">
        <v>3435</v>
      </c>
      <c r="H3060" s="15" t="s">
        <v>136</v>
      </c>
      <c r="I3060" s="15" t="s">
        <v>243</v>
      </c>
      <c r="J3060" s="15" t="s">
        <v>140</v>
      </c>
      <c r="K3060" s="15" t="s">
        <v>5554</v>
      </c>
      <c r="L3060" s="15" t="n">
        <v>5</v>
      </c>
      <c r="M3060" s="15" t="n">
        <v>7</v>
      </c>
      <c r="N3060" s="15" t="n">
        <v>6</v>
      </c>
      <c r="O3060" s="15" t="n">
        <v>2</v>
      </c>
      <c r="P3060" s="15" t="n">
        <v>20</v>
      </c>
      <c r="Y3060" s="15" t="s">
        <v>142</v>
      </c>
      <c r="AB3060" s="15" t="s">
        <v>143</v>
      </c>
    </row>
    <row r="3061" customFormat="false" ht="15" hidden="false" customHeight="true" outlineLevel="0" collapsed="false">
      <c r="A3061" s="15" t="s">
        <v>5552</v>
      </c>
      <c r="B3061" s="15" t="s">
        <v>5553</v>
      </c>
      <c r="C3061" s="15" t="s">
        <v>217</v>
      </c>
      <c r="D3061" s="15" t="s">
        <v>218</v>
      </c>
      <c r="E3061" s="15" t="s">
        <v>136</v>
      </c>
      <c r="F3061" s="15" t="s">
        <v>137</v>
      </c>
      <c r="G3061" s="15" t="s">
        <v>3435</v>
      </c>
      <c r="H3061" s="15" t="s">
        <v>136</v>
      </c>
      <c r="I3061" s="15" t="s">
        <v>243</v>
      </c>
      <c r="J3061" s="15" t="s">
        <v>150</v>
      </c>
      <c r="K3061" s="15" t="s">
        <v>5555</v>
      </c>
      <c r="L3061" s="15" t="n">
        <v>68</v>
      </c>
      <c r="M3061" s="15" t="n">
        <v>42</v>
      </c>
      <c r="N3061" s="15" t="n">
        <v>19</v>
      </c>
      <c r="O3061" s="15" t="n">
        <v>3</v>
      </c>
      <c r="P3061" s="15" t="n">
        <v>132</v>
      </c>
      <c r="Y3061" s="15" t="s">
        <v>142</v>
      </c>
      <c r="AB3061" s="15" t="s">
        <v>143</v>
      </c>
    </row>
    <row r="3062" customFormat="false" ht="15" hidden="false" customHeight="true" outlineLevel="0" collapsed="false">
      <c r="A3062" s="15" t="s">
        <v>5552</v>
      </c>
      <c r="B3062" s="15" t="s">
        <v>5553</v>
      </c>
      <c r="C3062" s="15" t="s">
        <v>217</v>
      </c>
      <c r="D3062" s="15" t="s">
        <v>218</v>
      </c>
      <c r="E3062" s="15" t="s">
        <v>136</v>
      </c>
      <c r="F3062" s="15" t="s">
        <v>137</v>
      </c>
      <c r="G3062" s="15" t="s">
        <v>3435</v>
      </c>
      <c r="H3062" s="15" t="s">
        <v>136</v>
      </c>
      <c r="I3062" s="15" t="s">
        <v>243</v>
      </c>
      <c r="J3062" s="15" t="s">
        <v>166</v>
      </c>
      <c r="K3062" s="15" t="s">
        <v>5556</v>
      </c>
      <c r="N3062" s="15" t="n">
        <v>1</v>
      </c>
      <c r="P3062" s="15" t="n">
        <v>1</v>
      </c>
      <c r="Y3062" s="15" t="s">
        <v>142</v>
      </c>
      <c r="AB3062" s="15" t="s">
        <v>143</v>
      </c>
    </row>
    <row r="3063" customFormat="false" ht="15" hidden="false" customHeight="true" outlineLevel="0" collapsed="false">
      <c r="A3063" s="15" t="s">
        <v>5552</v>
      </c>
      <c r="B3063" s="15" t="s">
        <v>5553</v>
      </c>
      <c r="C3063" s="15" t="s">
        <v>217</v>
      </c>
      <c r="D3063" s="15" t="s">
        <v>218</v>
      </c>
      <c r="E3063" s="15" t="s">
        <v>136</v>
      </c>
      <c r="F3063" s="15" t="s">
        <v>137</v>
      </c>
      <c r="G3063" s="15" t="s">
        <v>3435</v>
      </c>
      <c r="H3063" s="15" t="s">
        <v>136</v>
      </c>
      <c r="I3063" s="15" t="s">
        <v>243</v>
      </c>
      <c r="J3063" s="15" t="s">
        <v>158</v>
      </c>
      <c r="K3063" s="15" t="s">
        <v>5557</v>
      </c>
      <c r="L3063" s="15" t="n">
        <v>29</v>
      </c>
      <c r="M3063" s="15" t="n">
        <v>21</v>
      </c>
      <c r="N3063" s="15" t="n">
        <v>3</v>
      </c>
      <c r="O3063" s="15" t="n">
        <v>2</v>
      </c>
      <c r="P3063" s="15" t="n">
        <v>55</v>
      </c>
      <c r="Y3063" s="15" t="s">
        <v>142</v>
      </c>
      <c r="AB3063" s="15" t="s">
        <v>143</v>
      </c>
    </row>
    <row r="3064" customFormat="false" ht="15" hidden="false" customHeight="true" outlineLevel="0" collapsed="false">
      <c r="A3064" s="15" t="s">
        <v>5552</v>
      </c>
      <c r="B3064" s="15" t="s">
        <v>5553</v>
      </c>
      <c r="C3064" s="15" t="s">
        <v>217</v>
      </c>
      <c r="D3064" s="15" t="s">
        <v>218</v>
      </c>
      <c r="E3064" s="15" t="s">
        <v>136</v>
      </c>
      <c r="F3064" s="15" t="s">
        <v>137</v>
      </c>
      <c r="G3064" s="15" t="s">
        <v>3435</v>
      </c>
      <c r="H3064" s="15" t="s">
        <v>136</v>
      </c>
      <c r="I3064" s="15" t="s">
        <v>243</v>
      </c>
      <c r="J3064" s="15" t="s">
        <v>169</v>
      </c>
      <c r="K3064" s="15" t="s">
        <v>5558</v>
      </c>
      <c r="M3064" s="15" t="n">
        <v>1</v>
      </c>
      <c r="N3064" s="15" t="n">
        <v>1</v>
      </c>
      <c r="O3064" s="15" t="n">
        <v>7</v>
      </c>
      <c r="P3064" s="15" t="n">
        <v>9</v>
      </c>
      <c r="Y3064" s="15" t="s">
        <v>142</v>
      </c>
      <c r="AB3064" s="15" t="s">
        <v>143</v>
      </c>
    </row>
    <row r="3065" customFormat="false" ht="15" hidden="false" customHeight="true" outlineLevel="0" collapsed="false">
      <c r="A3065" s="15" t="s">
        <v>5559</v>
      </c>
      <c r="B3065" s="15" t="s">
        <v>5560</v>
      </c>
      <c r="C3065" s="15" t="s">
        <v>217</v>
      </c>
      <c r="D3065" s="15" t="s">
        <v>218</v>
      </c>
      <c r="E3065" s="15" t="s">
        <v>136</v>
      </c>
      <c r="F3065" s="15" t="s">
        <v>137</v>
      </c>
      <c r="G3065" s="15" t="s">
        <v>308</v>
      </c>
      <c r="H3065" s="15" t="s">
        <v>136</v>
      </c>
      <c r="I3065" s="15" t="s">
        <v>243</v>
      </c>
      <c r="J3065" s="15" t="s">
        <v>150</v>
      </c>
      <c r="K3065" s="15" t="s">
        <v>5561</v>
      </c>
      <c r="L3065" s="15" t="n">
        <v>1158</v>
      </c>
      <c r="M3065" s="15" t="n">
        <v>69</v>
      </c>
      <c r="N3065" s="15" t="n">
        <v>3</v>
      </c>
      <c r="O3065" s="15" t="n">
        <v>9</v>
      </c>
      <c r="P3065" s="15" t="n">
        <v>1239</v>
      </c>
      <c r="Y3065" s="15" t="s">
        <v>142</v>
      </c>
      <c r="AB3065" s="15" t="s">
        <v>143</v>
      </c>
    </row>
    <row r="3066" customFormat="false" ht="15" hidden="false" customHeight="true" outlineLevel="0" collapsed="false">
      <c r="A3066" s="15" t="s">
        <v>5559</v>
      </c>
      <c r="B3066" s="15" t="s">
        <v>5560</v>
      </c>
      <c r="C3066" s="15" t="s">
        <v>217</v>
      </c>
      <c r="D3066" s="15" t="s">
        <v>218</v>
      </c>
      <c r="E3066" s="15" t="s">
        <v>136</v>
      </c>
      <c r="F3066" s="15" t="s">
        <v>137</v>
      </c>
      <c r="G3066" s="15" t="s">
        <v>308</v>
      </c>
      <c r="H3066" s="15" t="s">
        <v>136</v>
      </c>
      <c r="I3066" s="15" t="s">
        <v>243</v>
      </c>
      <c r="J3066" s="15" t="s">
        <v>166</v>
      </c>
      <c r="K3066" s="15" t="s">
        <v>5562</v>
      </c>
      <c r="L3066" s="15" t="n">
        <v>60</v>
      </c>
      <c r="M3066" s="15" t="n">
        <v>6</v>
      </c>
      <c r="P3066" s="15" t="n">
        <v>66</v>
      </c>
      <c r="Y3066" s="15" t="s">
        <v>142</v>
      </c>
      <c r="AB3066" s="15" t="s">
        <v>143</v>
      </c>
    </row>
    <row r="3067" customFormat="false" ht="15" hidden="false" customHeight="true" outlineLevel="0" collapsed="false">
      <c r="A3067" s="15" t="s">
        <v>5559</v>
      </c>
      <c r="B3067" s="15" t="s">
        <v>5560</v>
      </c>
      <c r="C3067" s="15" t="s">
        <v>217</v>
      </c>
      <c r="D3067" s="15" t="s">
        <v>218</v>
      </c>
      <c r="E3067" s="15" t="s">
        <v>136</v>
      </c>
      <c r="F3067" s="15" t="s">
        <v>137</v>
      </c>
      <c r="G3067" s="15" t="s">
        <v>308</v>
      </c>
      <c r="H3067" s="15" t="s">
        <v>136</v>
      </c>
      <c r="I3067" s="15" t="s">
        <v>243</v>
      </c>
      <c r="J3067" s="15" t="s">
        <v>158</v>
      </c>
      <c r="K3067" s="15" t="s">
        <v>5563</v>
      </c>
      <c r="L3067" s="15" t="n">
        <v>333</v>
      </c>
      <c r="M3067" s="15" t="n">
        <v>28</v>
      </c>
      <c r="O3067" s="15" t="n">
        <v>2</v>
      </c>
      <c r="P3067" s="15" t="n">
        <v>363</v>
      </c>
      <c r="Y3067" s="15" t="s">
        <v>142</v>
      </c>
      <c r="AB3067" s="15" t="s">
        <v>143</v>
      </c>
    </row>
    <row r="3068" customFormat="false" ht="15" hidden="false" customHeight="true" outlineLevel="0" collapsed="false">
      <c r="A3068" s="15" t="s">
        <v>5559</v>
      </c>
      <c r="B3068" s="15" t="s">
        <v>5560</v>
      </c>
      <c r="C3068" s="15" t="s">
        <v>217</v>
      </c>
      <c r="D3068" s="15" t="s">
        <v>218</v>
      </c>
      <c r="E3068" s="15" t="s">
        <v>136</v>
      </c>
      <c r="F3068" s="15" t="s">
        <v>137</v>
      </c>
      <c r="G3068" s="15" t="s">
        <v>308</v>
      </c>
      <c r="H3068" s="15" t="s">
        <v>136</v>
      </c>
      <c r="I3068" s="15" t="s">
        <v>243</v>
      </c>
      <c r="J3068" s="15" t="s">
        <v>169</v>
      </c>
      <c r="K3068" s="15" t="s">
        <v>5564</v>
      </c>
      <c r="L3068" s="15" t="n">
        <v>181</v>
      </c>
      <c r="M3068" s="15" t="n">
        <v>2</v>
      </c>
      <c r="P3068" s="15" t="n">
        <v>183</v>
      </c>
      <c r="Y3068" s="15" t="s">
        <v>142</v>
      </c>
      <c r="AB3068" s="15" t="s">
        <v>143</v>
      </c>
    </row>
    <row r="3069" customFormat="false" ht="15" hidden="false" customHeight="true" outlineLevel="0" collapsed="false">
      <c r="A3069" s="15" t="s">
        <v>5565</v>
      </c>
      <c r="B3069" s="15" t="s">
        <v>5566</v>
      </c>
      <c r="C3069" s="15" t="s">
        <v>148</v>
      </c>
      <c r="E3069" s="15" t="s">
        <v>136</v>
      </c>
      <c r="F3069" s="15" t="s">
        <v>137</v>
      </c>
      <c r="G3069" s="15" t="s">
        <v>308</v>
      </c>
      <c r="H3069" s="15" t="s">
        <v>136</v>
      </c>
      <c r="I3069" s="15" t="s">
        <v>139</v>
      </c>
      <c r="J3069" s="15" t="s">
        <v>150</v>
      </c>
      <c r="K3069" s="15" t="s">
        <v>5567</v>
      </c>
      <c r="L3069" s="15" t="n">
        <v>2</v>
      </c>
      <c r="P3069" s="15" t="n">
        <v>2</v>
      </c>
      <c r="Y3069" s="15" t="s">
        <v>142</v>
      </c>
      <c r="AB3069" s="15" t="s">
        <v>143</v>
      </c>
    </row>
    <row r="3070" customFormat="false" ht="15" hidden="false" customHeight="true" outlineLevel="0" collapsed="false">
      <c r="A3070" s="15" t="s">
        <v>5565</v>
      </c>
      <c r="B3070" s="15" t="s">
        <v>5566</v>
      </c>
      <c r="C3070" s="15" t="s">
        <v>148</v>
      </c>
      <c r="E3070" s="15" t="s">
        <v>136</v>
      </c>
      <c r="F3070" s="15" t="s">
        <v>137</v>
      </c>
      <c r="G3070" s="15" t="s">
        <v>308</v>
      </c>
      <c r="H3070" s="15" t="s">
        <v>136</v>
      </c>
      <c r="I3070" s="15" t="s">
        <v>139</v>
      </c>
      <c r="J3070" s="15" t="s">
        <v>158</v>
      </c>
      <c r="K3070" s="15" t="s">
        <v>5568</v>
      </c>
      <c r="N3070" s="15" t="n">
        <v>10</v>
      </c>
      <c r="P3070" s="15" t="n">
        <v>10</v>
      </c>
      <c r="Y3070" s="15" t="s">
        <v>142</v>
      </c>
      <c r="AB3070" s="15" t="s">
        <v>143</v>
      </c>
    </row>
    <row r="3071" customFormat="false" ht="15" hidden="false" customHeight="true" outlineLevel="0" collapsed="false">
      <c r="A3071" s="15" t="s">
        <v>5569</v>
      </c>
      <c r="B3071" s="15" t="s">
        <v>5570</v>
      </c>
      <c r="C3071" s="15" t="s">
        <v>134</v>
      </c>
      <c r="D3071" s="15" t="s">
        <v>541</v>
      </c>
      <c r="E3071" s="15" t="s">
        <v>136</v>
      </c>
      <c r="F3071" s="15" t="s">
        <v>137</v>
      </c>
      <c r="G3071" s="15" t="s">
        <v>5571</v>
      </c>
      <c r="H3071" s="15" t="s">
        <v>136</v>
      </c>
      <c r="I3071" s="15" t="s">
        <v>139</v>
      </c>
      <c r="J3071" s="15" t="s">
        <v>140</v>
      </c>
      <c r="K3071" s="15" t="s">
        <v>5572</v>
      </c>
      <c r="N3071" s="15" t="n">
        <v>203</v>
      </c>
      <c r="O3071" s="15" t="n">
        <v>41</v>
      </c>
      <c r="P3071" s="15" t="n">
        <v>244</v>
      </c>
      <c r="Y3071" s="15" t="s">
        <v>142</v>
      </c>
      <c r="AB3071" s="15" t="s">
        <v>143</v>
      </c>
    </row>
    <row r="3072" customFormat="false" ht="15" hidden="false" customHeight="true" outlineLevel="0" collapsed="false">
      <c r="A3072" s="15" t="s">
        <v>5569</v>
      </c>
      <c r="B3072" s="15" t="s">
        <v>5570</v>
      </c>
      <c r="C3072" s="15" t="s">
        <v>134</v>
      </c>
      <c r="D3072" s="15" t="s">
        <v>541</v>
      </c>
      <c r="E3072" s="15" t="s">
        <v>136</v>
      </c>
      <c r="F3072" s="15" t="s">
        <v>137</v>
      </c>
      <c r="G3072" s="15" t="s">
        <v>5571</v>
      </c>
      <c r="H3072" s="15" t="s">
        <v>136</v>
      </c>
      <c r="I3072" s="15" t="s">
        <v>139</v>
      </c>
      <c r="J3072" s="15" t="s">
        <v>150</v>
      </c>
      <c r="K3072" s="15" t="s">
        <v>5573</v>
      </c>
      <c r="N3072" s="15" t="n">
        <v>52</v>
      </c>
      <c r="O3072" s="15" t="n">
        <v>28</v>
      </c>
      <c r="P3072" s="15" t="n">
        <v>80</v>
      </c>
      <c r="Y3072" s="15" t="s">
        <v>142</v>
      </c>
      <c r="AB3072" s="15" t="s">
        <v>143</v>
      </c>
    </row>
    <row r="3073" customFormat="false" ht="15" hidden="false" customHeight="true" outlineLevel="0" collapsed="false">
      <c r="A3073" s="15" t="s">
        <v>5574</v>
      </c>
      <c r="B3073" s="15" t="s">
        <v>5575</v>
      </c>
      <c r="C3073" s="15" t="s">
        <v>217</v>
      </c>
      <c r="D3073" s="15" t="s">
        <v>218</v>
      </c>
      <c r="E3073" s="15" t="s">
        <v>136</v>
      </c>
      <c r="F3073" s="15" t="s">
        <v>137</v>
      </c>
      <c r="G3073" s="15" t="s">
        <v>308</v>
      </c>
      <c r="H3073" s="15" t="s">
        <v>136</v>
      </c>
      <c r="I3073" s="15" t="s">
        <v>139</v>
      </c>
      <c r="J3073" s="15" t="s">
        <v>150</v>
      </c>
      <c r="K3073" s="15" t="s">
        <v>5576</v>
      </c>
      <c r="M3073" s="15" t="n">
        <v>19</v>
      </c>
      <c r="N3073" s="15" t="n">
        <v>6</v>
      </c>
      <c r="P3073" s="15" t="n">
        <v>25</v>
      </c>
      <c r="Y3073" s="15" t="s">
        <v>142</v>
      </c>
      <c r="AB3073" s="15" t="s">
        <v>143</v>
      </c>
    </row>
    <row r="3074" customFormat="false" ht="15" hidden="false" customHeight="true" outlineLevel="0" collapsed="false">
      <c r="A3074" s="15" t="s">
        <v>5577</v>
      </c>
      <c r="B3074" s="15" t="s">
        <v>5578</v>
      </c>
      <c r="C3074" s="15" t="s">
        <v>217</v>
      </c>
      <c r="D3074" s="15" t="s">
        <v>235</v>
      </c>
      <c r="E3074" s="15" t="s">
        <v>136</v>
      </c>
      <c r="F3074" s="15" t="s">
        <v>137</v>
      </c>
      <c r="G3074" s="15" t="s">
        <v>219</v>
      </c>
      <c r="H3074" s="15" t="s">
        <v>136</v>
      </c>
      <c r="I3074" s="15" t="s">
        <v>139</v>
      </c>
      <c r="J3074" s="15" t="s">
        <v>150</v>
      </c>
      <c r="K3074" s="15" t="s">
        <v>5579</v>
      </c>
      <c r="M3074" s="15" t="n">
        <v>2</v>
      </c>
      <c r="P3074" s="15" t="n">
        <v>2</v>
      </c>
      <c r="Y3074" s="15" t="s">
        <v>142</v>
      </c>
      <c r="AB3074" s="15" t="s">
        <v>143</v>
      </c>
    </row>
    <row r="3075" customFormat="false" ht="15" hidden="false" customHeight="true" outlineLevel="0" collapsed="false">
      <c r="A3075" s="15" t="s">
        <v>5577</v>
      </c>
      <c r="B3075" s="15" t="s">
        <v>5578</v>
      </c>
      <c r="C3075" s="15" t="s">
        <v>217</v>
      </c>
      <c r="D3075" s="15" t="s">
        <v>235</v>
      </c>
      <c r="E3075" s="15" t="s">
        <v>136</v>
      </c>
      <c r="F3075" s="15" t="s">
        <v>137</v>
      </c>
      <c r="G3075" s="15" t="s">
        <v>219</v>
      </c>
      <c r="H3075" s="15" t="s">
        <v>136</v>
      </c>
      <c r="I3075" s="15" t="s">
        <v>139</v>
      </c>
      <c r="J3075" s="15" t="s">
        <v>169</v>
      </c>
      <c r="K3075" s="15" t="s">
        <v>5580</v>
      </c>
      <c r="L3075" s="15" t="n">
        <v>25</v>
      </c>
      <c r="P3075" s="15" t="n">
        <v>25</v>
      </c>
      <c r="Y3075" s="15" t="s">
        <v>142</v>
      </c>
      <c r="AB3075" s="15" t="s">
        <v>143</v>
      </c>
    </row>
    <row r="3076" customFormat="false" ht="15" hidden="false" customHeight="true" outlineLevel="0" collapsed="false">
      <c r="A3076" s="15" t="s">
        <v>5581</v>
      </c>
      <c r="B3076" s="15" t="s">
        <v>5582</v>
      </c>
      <c r="C3076" s="15" t="s">
        <v>217</v>
      </c>
      <c r="D3076" s="15" t="s">
        <v>274</v>
      </c>
      <c r="E3076" s="15" t="s">
        <v>136</v>
      </c>
      <c r="F3076" s="15" t="s">
        <v>137</v>
      </c>
      <c r="G3076" s="15" t="s">
        <v>219</v>
      </c>
      <c r="H3076" s="15" t="s">
        <v>136</v>
      </c>
      <c r="I3076" s="15" t="s">
        <v>243</v>
      </c>
      <c r="J3076" s="15" t="s">
        <v>140</v>
      </c>
      <c r="K3076" s="15" t="s">
        <v>5583</v>
      </c>
      <c r="L3076" s="15" t="n">
        <v>55</v>
      </c>
      <c r="M3076" s="15" t="n">
        <v>25</v>
      </c>
      <c r="N3076" s="15" t="n">
        <v>47</v>
      </c>
      <c r="O3076" s="15" t="n">
        <v>3</v>
      </c>
      <c r="P3076" s="15" t="n">
        <v>130</v>
      </c>
      <c r="Y3076" s="15" t="s">
        <v>142</v>
      </c>
      <c r="AB3076" s="15" t="s">
        <v>143</v>
      </c>
    </row>
    <row r="3077" customFormat="false" ht="15" hidden="false" customHeight="true" outlineLevel="0" collapsed="false">
      <c r="A3077" s="15" t="s">
        <v>5581</v>
      </c>
      <c r="B3077" s="15" t="s">
        <v>5582</v>
      </c>
      <c r="C3077" s="15" t="s">
        <v>217</v>
      </c>
      <c r="D3077" s="15" t="s">
        <v>274</v>
      </c>
      <c r="E3077" s="15" t="s">
        <v>136</v>
      </c>
      <c r="F3077" s="15" t="s">
        <v>137</v>
      </c>
      <c r="G3077" s="15" t="s">
        <v>219</v>
      </c>
      <c r="H3077" s="15" t="s">
        <v>136</v>
      </c>
      <c r="I3077" s="15" t="s">
        <v>243</v>
      </c>
      <c r="J3077" s="15" t="s">
        <v>144</v>
      </c>
      <c r="K3077" s="15" t="s">
        <v>5584</v>
      </c>
      <c r="L3077" s="15" t="n">
        <v>1</v>
      </c>
      <c r="P3077" s="15" t="n">
        <v>1</v>
      </c>
      <c r="Y3077" s="15" t="s">
        <v>142</v>
      </c>
      <c r="AB3077" s="15" t="s">
        <v>143</v>
      </c>
    </row>
    <row r="3078" customFormat="false" ht="15" hidden="false" customHeight="true" outlineLevel="0" collapsed="false">
      <c r="A3078" s="15" t="s">
        <v>5581</v>
      </c>
      <c r="B3078" s="15" t="s">
        <v>5582</v>
      </c>
      <c r="C3078" s="15" t="s">
        <v>217</v>
      </c>
      <c r="D3078" s="15" t="s">
        <v>274</v>
      </c>
      <c r="E3078" s="15" t="s">
        <v>136</v>
      </c>
      <c r="F3078" s="15" t="s">
        <v>137</v>
      </c>
      <c r="G3078" s="15" t="s">
        <v>219</v>
      </c>
      <c r="H3078" s="15" t="s">
        <v>136</v>
      </c>
      <c r="I3078" s="15" t="s">
        <v>243</v>
      </c>
      <c r="J3078" s="15" t="s">
        <v>150</v>
      </c>
      <c r="K3078" s="15" t="s">
        <v>5585</v>
      </c>
      <c r="L3078" s="15" t="n">
        <v>135</v>
      </c>
      <c r="M3078" s="15" t="n">
        <v>323</v>
      </c>
      <c r="N3078" s="15" t="n">
        <v>159</v>
      </c>
      <c r="O3078" s="15" t="n">
        <v>79</v>
      </c>
      <c r="P3078" s="15" t="n">
        <v>696</v>
      </c>
      <c r="Y3078" s="15" t="s">
        <v>142</v>
      </c>
      <c r="AB3078" s="15" t="s">
        <v>143</v>
      </c>
    </row>
    <row r="3079" customFormat="false" ht="15" hidden="false" customHeight="true" outlineLevel="0" collapsed="false">
      <c r="A3079" s="15" t="s">
        <v>5581</v>
      </c>
      <c r="B3079" s="15" t="s">
        <v>5582</v>
      </c>
      <c r="C3079" s="15" t="s">
        <v>217</v>
      </c>
      <c r="D3079" s="15" t="s">
        <v>274</v>
      </c>
      <c r="E3079" s="15" t="s">
        <v>136</v>
      </c>
      <c r="F3079" s="15" t="s">
        <v>137</v>
      </c>
      <c r="G3079" s="15" t="s">
        <v>219</v>
      </c>
      <c r="H3079" s="15" t="s">
        <v>136</v>
      </c>
      <c r="I3079" s="15" t="s">
        <v>243</v>
      </c>
      <c r="J3079" s="15" t="s">
        <v>166</v>
      </c>
      <c r="K3079" s="15" t="s">
        <v>5586</v>
      </c>
      <c r="M3079" s="15" t="n">
        <v>1</v>
      </c>
      <c r="P3079" s="15" t="n">
        <v>1</v>
      </c>
      <c r="Y3079" s="15" t="s">
        <v>142</v>
      </c>
      <c r="AB3079" s="15" t="s">
        <v>143</v>
      </c>
    </row>
    <row r="3080" customFormat="false" ht="15" hidden="false" customHeight="true" outlineLevel="0" collapsed="false">
      <c r="A3080" s="15" t="s">
        <v>5581</v>
      </c>
      <c r="B3080" s="15" t="s">
        <v>5582</v>
      </c>
      <c r="C3080" s="15" t="s">
        <v>217</v>
      </c>
      <c r="D3080" s="15" t="s">
        <v>274</v>
      </c>
      <c r="E3080" s="15" t="s">
        <v>136</v>
      </c>
      <c r="F3080" s="15" t="s">
        <v>137</v>
      </c>
      <c r="G3080" s="15" t="s">
        <v>219</v>
      </c>
      <c r="H3080" s="15" t="s">
        <v>136</v>
      </c>
      <c r="I3080" s="15" t="s">
        <v>243</v>
      </c>
      <c r="J3080" s="15" t="s">
        <v>158</v>
      </c>
      <c r="K3080" s="15" t="s">
        <v>5587</v>
      </c>
      <c r="L3080" s="15" t="n">
        <v>26</v>
      </c>
      <c r="M3080" s="15" t="n">
        <v>71</v>
      </c>
      <c r="N3080" s="15" t="n">
        <v>65</v>
      </c>
      <c r="O3080" s="15" t="n">
        <v>5</v>
      </c>
      <c r="P3080" s="15" t="n">
        <v>167</v>
      </c>
      <c r="Y3080" s="15" t="s">
        <v>142</v>
      </c>
      <c r="AB3080" s="15" t="s">
        <v>143</v>
      </c>
    </row>
    <row r="3081" customFormat="false" ht="15" hidden="false" customHeight="true" outlineLevel="0" collapsed="false">
      <c r="A3081" s="15" t="s">
        <v>5581</v>
      </c>
      <c r="B3081" s="15" t="s">
        <v>5582</v>
      </c>
      <c r="C3081" s="15" t="s">
        <v>217</v>
      </c>
      <c r="D3081" s="15" t="s">
        <v>274</v>
      </c>
      <c r="E3081" s="15" t="s">
        <v>136</v>
      </c>
      <c r="F3081" s="15" t="s">
        <v>137</v>
      </c>
      <c r="G3081" s="15" t="s">
        <v>219</v>
      </c>
      <c r="H3081" s="15" t="s">
        <v>136</v>
      </c>
      <c r="I3081" s="15" t="s">
        <v>243</v>
      </c>
      <c r="J3081" s="15" t="s">
        <v>169</v>
      </c>
      <c r="K3081" s="15" t="s">
        <v>5588</v>
      </c>
      <c r="L3081" s="15" t="n">
        <v>7</v>
      </c>
      <c r="M3081" s="15" t="n">
        <v>6</v>
      </c>
      <c r="N3081" s="15" t="n">
        <v>3</v>
      </c>
      <c r="O3081" s="15" t="n">
        <v>1</v>
      </c>
      <c r="P3081" s="15" t="n">
        <v>17</v>
      </c>
      <c r="Y3081" s="15" t="s">
        <v>142</v>
      </c>
      <c r="AB3081" s="15" t="s">
        <v>143</v>
      </c>
    </row>
    <row r="3082" customFormat="false" ht="15" hidden="false" customHeight="true" outlineLevel="0" collapsed="false">
      <c r="A3082" s="15" t="s">
        <v>5589</v>
      </c>
      <c r="B3082" s="15" t="s">
        <v>5590</v>
      </c>
      <c r="C3082" s="15" t="s">
        <v>148</v>
      </c>
      <c r="E3082" s="15" t="s">
        <v>136</v>
      </c>
      <c r="F3082" s="15" t="s">
        <v>137</v>
      </c>
      <c r="G3082" s="15" t="s">
        <v>299</v>
      </c>
      <c r="H3082" s="15" t="s">
        <v>136</v>
      </c>
      <c r="I3082" s="15" t="s">
        <v>139</v>
      </c>
      <c r="J3082" s="15" t="s">
        <v>150</v>
      </c>
      <c r="K3082" s="15" t="s">
        <v>5591</v>
      </c>
      <c r="N3082" s="15" t="n">
        <v>2</v>
      </c>
      <c r="P3082" s="15" t="n">
        <v>2</v>
      </c>
      <c r="Y3082" s="15" t="s">
        <v>156</v>
      </c>
      <c r="AB3082" s="15" t="s">
        <v>143</v>
      </c>
    </row>
    <row r="3083" customFormat="false" ht="15" hidden="false" customHeight="true" outlineLevel="0" collapsed="false">
      <c r="A3083" s="15" t="s">
        <v>5592</v>
      </c>
      <c r="B3083" s="15" t="s">
        <v>5593</v>
      </c>
      <c r="C3083" s="15" t="s">
        <v>217</v>
      </c>
      <c r="D3083" s="15" t="s">
        <v>218</v>
      </c>
      <c r="E3083" s="15" t="s">
        <v>136</v>
      </c>
      <c r="F3083" s="15" t="s">
        <v>137</v>
      </c>
      <c r="G3083" s="15" t="s">
        <v>1237</v>
      </c>
      <c r="H3083" s="15" t="s">
        <v>136</v>
      </c>
      <c r="I3083" s="15" t="s">
        <v>243</v>
      </c>
      <c r="J3083" s="15" t="s">
        <v>150</v>
      </c>
      <c r="K3083" s="15" t="s">
        <v>5594</v>
      </c>
      <c r="L3083" s="15" t="n">
        <v>204</v>
      </c>
      <c r="M3083" s="15" t="n">
        <v>665</v>
      </c>
      <c r="N3083" s="15" t="n">
        <v>921</v>
      </c>
      <c r="O3083" s="15" t="n">
        <v>240</v>
      </c>
      <c r="P3083" s="15" t="n">
        <v>2030</v>
      </c>
      <c r="Y3083" s="15" t="s">
        <v>142</v>
      </c>
      <c r="AB3083" s="15" t="s">
        <v>143</v>
      </c>
    </row>
    <row r="3084" customFormat="false" ht="15" hidden="false" customHeight="true" outlineLevel="0" collapsed="false">
      <c r="A3084" s="15" t="s">
        <v>5592</v>
      </c>
      <c r="B3084" s="15" t="s">
        <v>5593</v>
      </c>
      <c r="C3084" s="15" t="s">
        <v>217</v>
      </c>
      <c r="D3084" s="15" t="s">
        <v>218</v>
      </c>
      <c r="E3084" s="15" t="s">
        <v>136</v>
      </c>
      <c r="F3084" s="15" t="s">
        <v>137</v>
      </c>
      <c r="G3084" s="15" t="s">
        <v>1237</v>
      </c>
      <c r="H3084" s="15" t="s">
        <v>136</v>
      </c>
      <c r="I3084" s="15" t="s">
        <v>243</v>
      </c>
      <c r="J3084" s="15" t="s">
        <v>166</v>
      </c>
      <c r="K3084" s="15" t="s">
        <v>5595</v>
      </c>
      <c r="N3084" s="15" t="n">
        <v>92</v>
      </c>
      <c r="P3084" s="15" t="n">
        <v>92</v>
      </c>
      <c r="Y3084" s="15" t="s">
        <v>142</v>
      </c>
      <c r="AB3084" s="15" t="s">
        <v>143</v>
      </c>
    </row>
    <row r="3085" customFormat="false" ht="15" hidden="false" customHeight="true" outlineLevel="0" collapsed="false">
      <c r="A3085" s="15" t="s">
        <v>5592</v>
      </c>
      <c r="B3085" s="15" t="s">
        <v>5593</v>
      </c>
      <c r="C3085" s="15" t="s">
        <v>217</v>
      </c>
      <c r="D3085" s="15" t="s">
        <v>218</v>
      </c>
      <c r="E3085" s="15" t="s">
        <v>136</v>
      </c>
      <c r="F3085" s="15" t="s">
        <v>137</v>
      </c>
      <c r="G3085" s="15" t="s">
        <v>1237</v>
      </c>
      <c r="H3085" s="15" t="s">
        <v>136</v>
      </c>
      <c r="I3085" s="15" t="s">
        <v>243</v>
      </c>
      <c r="J3085" s="15" t="s">
        <v>158</v>
      </c>
      <c r="K3085" s="15" t="s">
        <v>5596</v>
      </c>
      <c r="L3085" s="15" t="n">
        <v>67</v>
      </c>
      <c r="M3085" s="15" t="n">
        <v>39</v>
      </c>
      <c r="N3085" s="15" t="n">
        <v>51</v>
      </c>
      <c r="O3085" s="15" t="n">
        <v>13</v>
      </c>
      <c r="P3085" s="15" t="n">
        <v>170</v>
      </c>
      <c r="Y3085" s="15" t="s">
        <v>142</v>
      </c>
      <c r="AB3085" s="15" t="s">
        <v>143</v>
      </c>
    </row>
    <row r="3086" customFormat="false" ht="15" hidden="false" customHeight="true" outlineLevel="0" collapsed="false">
      <c r="A3086" s="15" t="s">
        <v>5592</v>
      </c>
      <c r="B3086" s="15" t="s">
        <v>5593</v>
      </c>
      <c r="C3086" s="15" t="s">
        <v>217</v>
      </c>
      <c r="D3086" s="15" t="s">
        <v>218</v>
      </c>
      <c r="E3086" s="15" t="s">
        <v>136</v>
      </c>
      <c r="F3086" s="15" t="s">
        <v>137</v>
      </c>
      <c r="G3086" s="15" t="s">
        <v>1237</v>
      </c>
      <c r="H3086" s="15" t="s">
        <v>136</v>
      </c>
      <c r="I3086" s="15" t="s">
        <v>243</v>
      </c>
      <c r="J3086" s="15" t="s">
        <v>169</v>
      </c>
      <c r="K3086" s="15" t="s">
        <v>5597</v>
      </c>
      <c r="M3086" s="15" t="n">
        <v>8</v>
      </c>
      <c r="N3086" s="15" t="n">
        <v>24</v>
      </c>
      <c r="O3086" s="15" t="n">
        <v>2</v>
      </c>
      <c r="P3086" s="15" t="n">
        <v>34</v>
      </c>
      <c r="Y3086" s="15" t="s">
        <v>142</v>
      </c>
      <c r="AB3086" s="15" t="s">
        <v>143</v>
      </c>
    </row>
    <row r="3087" customFormat="false" ht="15" hidden="false" customHeight="true" outlineLevel="0" collapsed="false">
      <c r="A3087" s="15" t="s">
        <v>5598</v>
      </c>
      <c r="B3087" s="15" t="s">
        <v>5599</v>
      </c>
      <c r="C3087" s="15" t="s">
        <v>217</v>
      </c>
      <c r="D3087" s="15" t="s">
        <v>274</v>
      </c>
      <c r="E3087" s="15" t="s">
        <v>136</v>
      </c>
      <c r="F3087" s="15" t="s">
        <v>137</v>
      </c>
      <c r="G3087" s="15" t="s">
        <v>138</v>
      </c>
      <c r="H3087" s="15" t="s">
        <v>136</v>
      </c>
      <c r="I3087" s="15" t="s">
        <v>243</v>
      </c>
      <c r="J3087" s="15" t="s">
        <v>140</v>
      </c>
      <c r="K3087" s="15" t="s">
        <v>5600</v>
      </c>
      <c r="L3087" s="15" t="n">
        <v>70</v>
      </c>
      <c r="M3087" s="15" t="n">
        <v>10</v>
      </c>
      <c r="N3087" s="15" t="n">
        <v>6</v>
      </c>
      <c r="P3087" s="15" t="n">
        <v>86</v>
      </c>
      <c r="Y3087" s="15" t="s">
        <v>142</v>
      </c>
      <c r="AB3087" s="15" t="s">
        <v>143</v>
      </c>
    </row>
    <row r="3088" customFormat="false" ht="15" hidden="false" customHeight="true" outlineLevel="0" collapsed="false">
      <c r="A3088" s="15" t="s">
        <v>5598</v>
      </c>
      <c r="B3088" s="15" t="s">
        <v>5599</v>
      </c>
      <c r="C3088" s="15" t="s">
        <v>217</v>
      </c>
      <c r="D3088" s="15" t="s">
        <v>274</v>
      </c>
      <c r="E3088" s="15" t="s">
        <v>136</v>
      </c>
      <c r="F3088" s="15" t="s">
        <v>137</v>
      </c>
      <c r="G3088" s="15" t="s">
        <v>138</v>
      </c>
      <c r="H3088" s="15" t="s">
        <v>136</v>
      </c>
      <c r="I3088" s="15" t="s">
        <v>243</v>
      </c>
      <c r="J3088" s="15" t="s">
        <v>150</v>
      </c>
      <c r="K3088" s="15" t="s">
        <v>5601</v>
      </c>
      <c r="L3088" s="15" t="n">
        <v>179</v>
      </c>
      <c r="M3088" s="15" t="n">
        <v>128</v>
      </c>
      <c r="N3088" s="15" t="n">
        <v>117</v>
      </c>
      <c r="P3088" s="15" t="n">
        <v>424</v>
      </c>
      <c r="Y3088" s="15" t="s">
        <v>142</v>
      </c>
      <c r="AB3088" s="15" t="s">
        <v>143</v>
      </c>
    </row>
    <row r="3089" customFormat="false" ht="15" hidden="false" customHeight="true" outlineLevel="0" collapsed="false">
      <c r="A3089" s="15" t="s">
        <v>5598</v>
      </c>
      <c r="B3089" s="15" t="s">
        <v>5599</v>
      </c>
      <c r="C3089" s="15" t="s">
        <v>217</v>
      </c>
      <c r="D3089" s="15" t="s">
        <v>274</v>
      </c>
      <c r="E3089" s="15" t="s">
        <v>136</v>
      </c>
      <c r="F3089" s="15" t="s">
        <v>137</v>
      </c>
      <c r="G3089" s="15" t="s">
        <v>138</v>
      </c>
      <c r="H3089" s="15" t="s">
        <v>136</v>
      </c>
      <c r="I3089" s="15" t="s">
        <v>243</v>
      </c>
      <c r="J3089" s="15" t="s">
        <v>166</v>
      </c>
      <c r="K3089" s="15" t="s">
        <v>5602</v>
      </c>
      <c r="O3089" s="15" t="n">
        <v>5</v>
      </c>
      <c r="P3089" s="15" t="n">
        <v>5</v>
      </c>
      <c r="Y3089" s="15" t="s">
        <v>142</v>
      </c>
      <c r="AB3089" s="15" t="s">
        <v>143</v>
      </c>
    </row>
    <row r="3090" customFormat="false" ht="15" hidden="false" customHeight="true" outlineLevel="0" collapsed="false">
      <c r="A3090" s="15" t="s">
        <v>5598</v>
      </c>
      <c r="B3090" s="15" t="s">
        <v>5599</v>
      </c>
      <c r="C3090" s="15" t="s">
        <v>217</v>
      </c>
      <c r="D3090" s="15" t="s">
        <v>274</v>
      </c>
      <c r="E3090" s="15" t="s">
        <v>136</v>
      </c>
      <c r="F3090" s="15" t="s">
        <v>137</v>
      </c>
      <c r="G3090" s="15" t="s">
        <v>138</v>
      </c>
      <c r="H3090" s="15" t="s">
        <v>136</v>
      </c>
      <c r="I3090" s="15" t="s">
        <v>243</v>
      </c>
      <c r="J3090" s="15" t="s">
        <v>158</v>
      </c>
      <c r="K3090" s="15" t="s">
        <v>5603</v>
      </c>
      <c r="L3090" s="15" t="n">
        <v>31</v>
      </c>
      <c r="M3090" s="15" t="n">
        <v>63</v>
      </c>
      <c r="N3090" s="15" t="n">
        <v>3</v>
      </c>
      <c r="P3090" s="15" t="n">
        <v>97</v>
      </c>
      <c r="Y3090" s="15" t="s">
        <v>142</v>
      </c>
      <c r="AB3090" s="15" t="s">
        <v>143</v>
      </c>
    </row>
    <row r="3091" customFormat="false" ht="15" hidden="false" customHeight="true" outlineLevel="0" collapsed="false">
      <c r="A3091" s="15" t="s">
        <v>5598</v>
      </c>
      <c r="B3091" s="15" t="s">
        <v>5599</v>
      </c>
      <c r="C3091" s="15" t="s">
        <v>217</v>
      </c>
      <c r="D3091" s="15" t="s">
        <v>274</v>
      </c>
      <c r="E3091" s="15" t="s">
        <v>136</v>
      </c>
      <c r="F3091" s="15" t="s">
        <v>137</v>
      </c>
      <c r="G3091" s="15" t="s">
        <v>138</v>
      </c>
      <c r="H3091" s="15" t="s">
        <v>136</v>
      </c>
      <c r="I3091" s="15" t="s">
        <v>243</v>
      </c>
      <c r="J3091" s="15" t="s">
        <v>169</v>
      </c>
      <c r="K3091" s="15" t="s">
        <v>5604</v>
      </c>
      <c r="M3091" s="15" t="n">
        <v>8</v>
      </c>
      <c r="P3091" s="15" t="n">
        <v>8</v>
      </c>
      <c r="Y3091" s="15" t="s">
        <v>142</v>
      </c>
      <c r="AB3091" s="15" t="s">
        <v>143</v>
      </c>
    </row>
    <row r="3092" customFormat="false" ht="15" hidden="false" customHeight="true" outlineLevel="0" collapsed="false">
      <c r="A3092" s="15" t="s">
        <v>5605</v>
      </c>
      <c r="B3092" s="15" t="s">
        <v>5606</v>
      </c>
      <c r="C3092" s="15" t="s">
        <v>134</v>
      </c>
      <c r="D3092" s="15" t="s">
        <v>135</v>
      </c>
      <c r="E3092" s="15" t="s">
        <v>136</v>
      </c>
      <c r="F3092" s="15" t="s">
        <v>137</v>
      </c>
      <c r="G3092" s="15" t="s">
        <v>504</v>
      </c>
      <c r="H3092" s="15" t="s">
        <v>136</v>
      </c>
      <c r="I3092" s="15" t="s">
        <v>139</v>
      </c>
      <c r="J3092" s="15" t="s">
        <v>140</v>
      </c>
      <c r="K3092" s="15" t="s">
        <v>5607</v>
      </c>
      <c r="M3092" s="15" t="n">
        <v>5</v>
      </c>
      <c r="N3092" s="15" t="n">
        <v>14</v>
      </c>
      <c r="P3092" s="15" t="n">
        <v>19</v>
      </c>
      <c r="Y3092" s="15" t="s">
        <v>142</v>
      </c>
      <c r="AB3092" s="15" t="s">
        <v>143</v>
      </c>
    </row>
    <row r="3093" customFormat="false" ht="15" hidden="false" customHeight="true" outlineLevel="0" collapsed="false">
      <c r="A3093" s="15" t="s">
        <v>5605</v>
      </c>
      <c r="B3093" s="15" t="s">
        <v>5606</v>
      </c>
      <c r="C3093" s="15" t="s">
        <v>134</v>
      </c>
      <c r="D3093" s="15" t="s">
        <v>135</v>
      </c>
      <c r="E3093" s="15" t="s">
        <v>136</v>
      </c>
      <c r="F3093" s="15" t="s">
        <v>137</v>
      </c>
      <c r="G3093" s="15" t="s">
        <v>504</v>
      </c>
      <c r="H3093" s="15" t="s">
        <v>136</v>
      </c>
      <c r="I3093" s="15" t="s">
        <v>139</v>
      </c>
      <c r="J3093" s="15" t="s">
        <v>144</v>
      </c>
      <c r="K3093" s="15" t="s">
        <v>5608</v>
      </c>
      <c r="M3093" s="15" t="n">
        <v>7</v>
      </c>
      <c r="N3093" s="15" t="n">
        <v>2</v>
      </c>
      <c r="P3093" s="15" t="n">
        <v>9</v>
      </c>
      <c r="Y3093" s="15" t="s">
        <v>142</v>
      </c>
      <c r="AB3093" s="15" t="s">
        <v>143</v>
      </c>
    </row>
    <row r="3094" customFormat="false" ht="15" hidden="false" customHeight="true" outlineLevel="0" collapsed="false">
      <c r="A3094" s="15" t="s">
        <v>5605</v>
      </c>
      <c r="B3094" s="15" t="s">
        <v>5606</v>
      </c>
      <c r="C3094" s="15" t="s">
        <v>134</v>
      </c>
      <c r="D3094" s="15" t="s">
        <v>135</v>
      </c>
      <c r="E3094" s="15" t="s">
        <v>136</v>
      </c>
      <c r="F3094" s="15" t="s">
        <v>137</v>
      </c>
      <c r="G3094" s="15" t="s">
        <v>504</v>
      </c>
      <c r="H3094" s="15" t="s">
        <v>136</v>
      </c>
      <c r="I3094" s="15" t="s">
        <v>139</v>
      </c>
      <c r="J3094" s="15" t="s">
        <v>150</v>
      </c>
      <c r="K3094" s="15" t="s">
        <v>5609</v>
      </c>
      <c r="L3094" s="15" t="n">
        <v>1</v>
      </c>
      <c r="N3094" s="15" t="n">
        <v>82</v>
      </c>
      <c r="P3094" s="15" t="n">
        <v>83</v>
      </c>
      <c r="Y3094" s="15" t="s">
        <v>142</v>
      </c>
      <c r="AB3094" s="15" t="s">
        <v>143</v>
      </c>
    </row>
    <row r="3095" customFormat="false" ht="15" hidden="false" customHeight="true" outlineLevel="0" collapsed="false">
      <c r="A3095" s="15" t="s">
        <v>5605</v>
      </c>
      <c r="B3095" s="15" t="s">
        <v>5606</v>
      </c>
      <c r="C3095" s="15" t="s">
        <v>134</v>
      </c>
      <c r="D3095" s="15" t="s">
        <v>135</v>
      </c>
      <c r="E3095" s="15" t="s">
        <v>136</v>
      </c>
      <c r="F3095" s="15" t="s">
        <v>137</v>
      </c>
      <c r="G3095" s="15" t="s">
        <v>504</v>
      </c>
      <c r="H3095" s="15" t="s">
        <v>136</v>
      </c>
      <c r="I3095" s="15" t="s">
        <v>139</v>
      </c>
      <c r="J3095" s="15" t="s">
        <v>166</v>
      </c>
      <c r="K3095" s="15" t="s">
        <v>5610</v>
      </c>
      <c r="N3095" s="15" t="n">
        <v>566</v>
      </c>
      <c r="O3095" s="15" t="n">
        <v>130</v>
      </c>
      <c r="P3095" s="15" t="n">
        <v>696</v>
      </c>
      <c r="Y3095" s="15" t="s">
        <v>142</v>
      </c>
      <c r="AB3095" s="15" t="s">
        <v>143</v>
      </c>
    </row>
    <row r="3096" customFormat="false" ht="15" hidden="false" customHeight="true" outlineLevel="0" collapsed="false">
      <c r="A3096" s="15" t="s">
        <v>5605</v>
      </c>
      <c r="B3096" s="15" t="s">
        <v>5606</v>
      </c>
      <c r="C3096" s="15" t="s">
        <v>134</v>
      </c>
      <c r="D3096" s="15" t="s">
        <v>135</v>
      </c>
      <c r="E3096" s="15" t="s">
        <v>136</v>
      </c>
      <c r="F3096" s="15" t="s">
        <v>137</v>
      </c>
      <c r="G3096" s="15" t="s">
        <v>504</v>
      </c>
      <c r="H3096" s="15" t="s">
        <v>136</v>
      </c>
      <c r="I3096" s="15" t="s">
        <v>139</v>
      </c>
      <c r="J3096" s="15" t="s">
        <v>158</v>
      </c>
      <c r="K3096" s="15" t="s">
        <v>5611</v>
      </c>
      <c r="N3096" s="15" t="n">
        <v>6</v>
      </c>
      <c r="P3096" s="15" t="n">
        <v>6</v>
      </c>
      <c r="Y3096" s="15" t="s">
        <v>142</v>
      </c>
      <c r="AB3096" s="15" t="s">
        <v>143</v>
      </c>
    </row>
    <row r="3097" customFormat="false" ht="15" hidden="false" customHeight="true" outlineLevel="0" collapsed="false">
      <c r="A3097" s="15" t="s">
        <v>5605</v>
      </c>
      <c r="B3097" s="15" t="s">
        <v>5606</v>
      </c>
      <c r="C3097" s="15" t="s">
        <v>134</v>
      </c>
      <c r="D3097" s="15" t="s">
        <v>135</v>
      </c>
      <c r="E3097" s="15" t="s">
        <v>136</v>
      </c>
      <c r="F3097" s="15" t="s">
        <v>137</v>
      </c>
      <c r="G3097" s="15" t="s">
        <v>504</v>
      </c>
      <c r="H3097" s="15" t="s">
        <v>136</v>
      </c>
      <c r="I3097" s="15" t="s">
        <v>139</v>
      </c>
      <c r="J3097" s="15" t="s">
        <v>169</v>
      </c>
      <c r="K3097" s="15" t="s">
        <v>5612</v>
      </c>
      <c r="L3097" s="15" t="n">
        <v>1</v>
      </c>
      <c r="P3097" s="15" t="n">
        <v>1</v>
      </c>
      <c r="Y3097" s="15" t="s">
        <v>142</v>
      </c>
      <c r="AB3097" s="15" t="s">
        <v>143</v>
      </c>
    </row>
    <row r="3098" customFormat="false" ht="15" hidden="false" customHeight="true" outlineLevel="0" collapsed="false">
      <c r="A3098" s="15" t="s">
        <v>5613</v>
      </c>
      <c r="B3098" s="15" t="s">
        <v>5614</v>
      </c>
      <c r="C3098" s="15" t="s">
        <v>217</v>
      </c>
      <c r="D3098" s="15" t="s">
        <v>218</v>
      </c>
      <c r="E3098" s="15" t="s">
        <v>136</v>
      </c>
      <c r="F3098" s="15" t="s">
        <v>137</v>
      </c>
      <c r="G3098" s="15" t="s">
        <v>219</v>
      </c>
      <c r="H3098" s="15" t="s">
        <v>136</v>
      </c>
      <c r="I3098" s="15" t="s">
        <v>243</v>
      </c>
      <c r="J3098" s="15" t="s">
        <v>140</v>
      </c>
      <c r="K3098" s="15" t="s">
        <v>5615</v>
      </c>
      <c r="L3098" s="15" t="n">
        <v>1</v>
      </c>
      <c r="O3098" s="15" t="n">
        <v>19</v>
      </c>
      <c r="P3098" s="15" t="n">
        <v>20</v>
      </c>
      <c r="Y3098" s="15" t="s">
        <v>142</v>
      </c>
      <c r="AB3098" s="15" t="s">
        <v>143</v>
      </c>
    </row>
    <row r="3099" customFormat="false" ht="15" hidden="false" customHeight="true" outlineLevel="0" collapsed="false">
      <c r="A3099" s="15" t="s">
        <v>5613</v>
      </c>
      <c r="B3099" s="15" t="s">
        <v>5614</v>
      </c>
      <c r="C3099" s="15" t="s">
        <v>217</v>
      </c>
      <c r="D3099" s="15" t="s">
        <v>218</v>
      </c>
      <c r="E3099" s="15" t="s">
        <v>136</v>
      </c>
      <c r="F3099" s="15" t="s">
        <v>137</v>
      </c>
      <c r="G3099" s="15" t="s">
        <v>219</v>
      </c>
      <c r="H3099" s="15" t="s">
        <v>136</v>
      </c>
      <c r="I3099" s="15" t="s">
        <v>243</v>
      </c>
      <c r="J3099" s="15" t="s">
        <v>144</v>
      </c>
      <c r="K3099" s="15" t="s">
        <v>5616</v>
      </c>
      <c r="N3099" s="15" t="n">
        <v>1</v>
      </c>
      <c r="P3099" s="15" t="n">
        <v>1</v>
      </c>
      <c r="Y3099" s="15" t="s">
        <v>142</v>
      </c>
      <c r="AB3099" s="15" t="s">
        <v>143</v>
      </c>
    </row>
    <row r="3100" customFormat="false" ht="15" hidden="false" customHeight="true" outlineLevel="0" collapsed="false">
      <c r="A3100" s="15" t="s">
        <v>5613</v>
      </c>
      <c r="B3100" s="15" t="s">
        <v>5614</v>
      </c>
      <c r="C3100" s="15" t="s">
        <v>217</v>
      </c>
      <c r="D3100" s="15" t="s">
        <v>218</v>
      </c>
      <c r="E3100" s="15" t="s">
        <v>136</v>
      </c>
      <c r="F3100" s="15" t="s">
        <v>137</v>
      </c>
      <c r="G3100" s="15" t="s">
        <v>219</v>
      </c>
      <c r="H3100" s="15" t="s">
        <v>136</v>
      </c>
      <c r="I3100" s="15" t="s">
        <v>243</v>
      </c>
      <c r="J3100" s="15" t="s">
        <v>150</v>
      </c>
      <c r="K3100" s="15" t="s">
        <v>5617</v>
      </c>
      <c r="L3100" s="15" t="n">
        <v>13</v>
      </c>
      <c r="M3100" s="15" t="n">
        <v>30</v>
      </c>
      <c r="N3100" s="15" t="n">
        <v>51</v>
      </c>
      <c r="O3100" s="15" t="n">
        <v>203</v>
      </c>
      <c r="P3100" s="15" t="n">
        <v>297</v>
      </c>
      <c r="Y3100" s="15" t="s">
        <v>142</v>
      </c>
      <c r="AB3100" s="15" t="s">
        <v>143</v>
      </c>
    </row>
    <row r="3101" customFormat="false" ht="15" hidden="false" customHeight="true" outlineLevel="0" collapsed="false">
      <c r="A3101" s="15" t="s">
        <v>5613</v>
      </c>
      <c r="B3101" s="15" t="s">
        <v>5614</v>
      </c>
      <c r="C3101" s="15" t="s">
        <v>217</v>
      </c>
      <c r="D3101" s="15" t="s">
        <v>218</v>
      </c>
      <c r="E3101" s="15" t="s">
        <v>136</v>
      </c>
      <c r="F3101" s="15" t="s">
        <v>137</v>
      </c>
      <c r="G3101" s="15" t="s">
        <v>219</v>
      </c>
      <c r="H3101" s="15" t="s">
        <v>136</v>
      </c>
      <c r="I3101" s="15" t="s">
        <v>243</v>
      </c>
      <c r="J3101" s="15" t="s">
        <v>158</v>
      </c>
      <c r="K3101" s="15" t="s">
        <v>5618</v>
      </c>
      <c r="L3101" s="15" t="n">
        <v>1</v>
      </c>
      <c r="M3101" s="15" t="n">
        <v>91</v>
      </c>
      <c r="N3101" s="15" t="n">
        <v>67</v>
      </c>
      <c r="O3101" s="15" t="n">
        <v>8</v>
      </c>
      <c r="P3101" s="15" t="n">
        <v>167</v>
      </c>
      <c r="Y3101" s="15" t="s">
        <v>142</v>
      </c>
      <c r="AB3101" s="15" t="s">
        <v>143</v>
      </c>
    </row>
    <row r="3102" customFormat="false" ht="15" hidden="false" customHeight="true" outlineLevel="0" collapsed="false">
      <c r="A3102" s="15" t="s">
        <v>5613</v>
      </c>
      <c r="B3102" s="15" t="s">
        <v>5614</v>
      </c>
      <c r="C3102" s="15" t="s">
        <v>217</v>
      </c>
      <c r="D3102" s="15" t="s">
        <v>218</v>
      </c>
      <c r="E3102" s="15" t="s">
        <v>136</v>
      </c>
      <c r="F3102" s="15" t="s">
        <v>137</v>
      </c>
      <c r="G3102" s="15" t="s">
        <v>219</v>
      </c>
      <c r="H3102" s="15" t="s">
        <v>136</v>
      </c>
      <c r="I3102" s="15" t="s">
        <v>243</v>
      </c>
      <c r="J3102" s="15" t="s">
        <v>169</v>
      </c>
      <c r="K3102" s="15" t="s">
        <v>5619</v>
      </c>
      <c r="M3102" s="15" t="n">
        <v>12</v>
      </c>
      <c r="P3102" s="15" t="n">
        <v>12</v>
      </c>
      <c r="Y3102" s="15" t="s">
        <v>142</v>
      </c>
      <c r="AB3102" s="15" t="s">
        <v>143</v>
      </c>
    </row>
    <row r="3103" customFormat="false" ht="15" hidden="false" customHeight="true" outlineLevel="0" collapsed="false">
      <c r="A3103" s="15" t="s">
        <v>5620</v>
      </c>
      <c r="B3103" s="15" t="s">
        <v>5621</v>
      </c>
      <c r="C3103" s="15" t="s">
        <v>148</v>
      </c>
      <c r="E3103" s="15" t="s">
        <v>136</v>
      </c>
      <c r="F3103" s="15" t="s">
        <v>137</v>
      </c>
      <c r="G3103" s="15" t="s">
        <v>242</v>
      </c>
      <c r="H3103" s="15" t="s">
        <v>136</v>
      </c>
      <c r="I3103" s="15" t="s">
        <v>139</v>
      </c>
      <c r="J3103" s="15" t="s">
        <v>144</v>
      </c>
      <c r="K3103" s="15" t="s">
        <v>5622</v>
      </c>
      <c r="M3103" s="15" t="n">
        <v>119</v>
      </c>
      <c r="P3103" s="15" t="n">
        <v>119</v>
      </c>
      <c r="Y3103" s="15" t="s">
        <v>142</v>
      </c>
      <c r="AB3103" s="15" t="s">
        <v>143</v>
      </c>
    </row>
    <row r="3104" customFormat="false" ht="15" hidden="false" customHeight="true" outlineLevel="0" collapsed="false">
      <c r="A3104" s="15" t="s">
        <v>5620</v>
      </c>
      <c r="B3104" s="15" t="s">
        <v>5621</v>
      </c>
      <c r="C3104" s="15" t="s">
        <v>148</v>
      </c>
      <c r="E3104" s="15" t="s">
        <v>136</v>
      </c>
      <c r="F3104" s="15" t="s">
        <v>137</v>
      </c>
      <c r="G3104" s="15" t="s">
        <v>242</v>
      </c>
      <c r="H3104" s="15" t="s">
        <v>136</v>
      </c>
      <c r="I3104" s="15" t="s">
        <v>139</v>
      </c>
      <c r="J3104" s="15" t="s">
        <v>150</v>
      </c>
      <c r="K3104" s="15" t="s">
        <v>5623</v>
      </c>
      <c r="M3104" s="15" t="n">
        <v>9</v>
      </c>
      <c r="P3104" s="15" t="n">
        <v>9</v>
      </c>
      <c r="Y3104" s="15" t="s">
        <v>142</v>
      </c>
      <c r="AB3104" s="15" t="s">
        <v>143</v>
      </c>
    </row>
    <row r="3105" customFormat="false" ht="15" hidden="false" customHeight="true" outlineLevel="0" collapsed="false">
      <c r="A3105" s="15" t="s">
        <v>5624</v>
      </c>
      <c r="B3105" s="15" t="s">
        <v>5625</v>
      </c>
      <c r="C3105" s="15" t="s">
        <v>134</v>
      </c>
      <c r="D3105" s="15" t="s">
        <v>460</v>
      </c>
      <c r="E3105" s="15" t="s">
        <v>136</v>
      </c>
      <c r="F3105" s="15" t="s">
        <v>137</v>
      </c>
      <c r="G3105" s="15" t="s">
        <v>1411</v>
      </c>
      <c r="H3105" s="15" t="s">
        <v>136</v>
      </c>
      <c r="I3105" s="15" t="s">
        <v>243</v>
      </c>
      <c r="J3105" s="15" t="s">
        <v>140</v>
      </c>
      <c r="K3105" s="15" t="s">
        <v>5626</v>
      </c>
      <c r="L3105" s="15" t="n">
        <v>1602</v>
      </c>
      <c r="M3105" s="15" t="n">
        <v>145</v>
      </c>
      <c r="N3105" s="15" t="n">
        <v>500</v>
      </c>
      <c r="O3105" s="15" t="n">
        <v>319</v>
      </c>
      <c r="P3105" s="15" t="n">
        <v>2566</v>
      </c>
      <c r="Y3105" s="15" t="s">
        <v>156</v>
      </c>
      <c r="AB3105" s="15" t="s">
        <v>163</v>
      </c>
      <c r="AC3105" s="15" t="n">
        <v>2081</v>
      </c>
      <c r="AD3105" s="15" t="n">
        <v>16.1140303</v>
      </c>
      <c r="AE3105" s="15" t="n">
        <v>2081</v>
      </c>
      <c r="AF3105" s="15" t="s">
        <v>95</v>
      </c>
    </row>
    <row r="3106" customFormat="false" ht="15" hidden="false" customHeight="true" outlineLevel="0" collapsed="false">
      <c r="A3106" s="15" t="s">
        <v>5624</v>
      </c>
      <c r="B3106" s="15" t="s">
        <v>5625</v>
      </c>
      <c r="C3106" s="15" t="s">
        <v>134</v>
      </c>
      <c r="D3106" s="15" t="s">
        <v>460</v>
      </c>
      <c r="E3106" s="15" t="s">
        <v>136</v>
      </c>
      <c r="F3106" s="15" t="s">
        <v>137</v>
      </c>
      <c r="G3106" s="15" t="s">
        <v>1411</v>
      </c>
      <c r="H3106" s="15" t="s">
        <v>136</v>
      </c>
      <c r="I3106" s="15" t="s">
        <v>243</v>
      </c>
      <c r="J3106" s="15" t="s">
        <v>144</v>
      </c>
      <c r="K3106" s="15" t="s">
        <v>5627</v>
      </c>
      <c r="L3106" s="15" t="n">
        <v>6156</v>
      </c>
      <c r="M3106" s="15" t="n">
        <v>3682</v>
      </c>
      <c r="N3106" s="15" t="n">
        <v>4719</v>
      </c>
      <c r="O3106" s="15" t="n">
        <v>1020</v>
      </c>
      <c r="P3106" s="15" t="n">
        <v>15577</v>
      </c>
      <c r="Y3106" s="15" t="s">
        <v>156</v>
      </c>
      <c r="AB3106" s="15" t="s">
        <v>163</v>
      </c>
      <c r="AC3106" s="15" t="n">
        <v>2081</v>
      </c>
      <c r="AD3106" s="15" t="n">
        <v>16.1140303</v>
      </c>
      <c r="AE3106" s="15" t="n">
        <v>2081</v>
      </c>
      <c r="AF3106" s="15" t="s">
        <v>95</v>
      </c>
    </row>
    <row r="3107" customFormat="false" ht="15" hidden="false" customHeight="true" outlineLevel="0" collapsed="false">
      <c r="A3107" s="15" t="s">
        <v>5624</v>
      </c>
      <c r="B3107" s="15" t="s">
        <v>5625</v>
      </c>
      <c r="C3107" s="15" t="s">
        <v>134</v>
      </c>
      <c r="D3107" s="15" t="s">
        <v>460</v>
      </c>
      <c r="E3107" s="15" t="s">
        <v>136</v>
      </c>
      <c r="F3107" s="15" t="s">
        <v>137</v>
      </c>
      <c r="G3107" s="15" t="s">
        <v>1411</v>
      </c>
      <c r="H3107" s="15" t="s">
        <v>136</v>
      </c>
      <c r="I3107" s="15" t="s">
        <v>243</v>
      </c>
      <c r="J3107" s="15" t="s">
        <v>166</v>
      </c>
      <c r="K3107" s="15" t="s">
        <v>5628</v>
      </c>
      <c r="L3107" s="15" t="n">
        <v>450</v>
      </c>
      <c r="M3107" s="15" t="n">
        <v>750</v>
      </c>
      <c r="P3107" s="15" t="n">
        <v>1200</v>
      </c>
      <c r="Y3107" s="15" t="s">
        <v>156</v>
      </c>
      <c r="AB3107" s="15" t="s">
        <v>163</v>
      </c>
      <c r="AC3107" s="15" t="n">
        <v>2081</v>
      </c>
      <c r="AD3107" s="15" t="n">
        <v>16.1140303</v>
      </c>
      <c r="AE3107" s="15" t="n">
        <v>2081</v>
      </c>
      <c r="AF3107" s="15" t="s">
        <v>95</v>
      </c>
    </row>
    <row r="3108" customFormat="false" ht="15" hidden="false" customHeight="true" outlineLevel="0" collapsed="false">
      <c r="A3108" s="15" t="s">
        <v>5629</v>
      </c>
      <c r="B3108" s="15" t="s">
        <v>5630</v>
      </c>
      <c r="C3108" s="15" t="s">
        <v>217</v>
      </c>
      <c r="D3108" s="15" t="s">
        <v>218</v>
      </c>
      <c r="E3108" s="15" t="s">
        <v>136</v>
      </c>
      <c r="F3108" s="15" t="s">
        <v>137</v>
      </c>
      <c r="G3108" s="15" t="s">
        <v>308</v>
      </c>
      <c r="H3108" s="15" t="s">
        <v>136</v>
      </c>
      <c r="I3108" s="15" t="s">
        <v>243</v>
      </c>
      <c r="J3108" s="15" t="s">
        <v>140</v>
      </c>
      <c r="K3108" s="15" t="s">
        <v>5631</v>
      </c>
      <c r="L3108" s="15" t="n">
        <v>115</v>
      </c>
      <c r="M3108" s="15" t="n">
        <v>31</v>
      </c>
      <c r="N3108" s="15" t="n">
        <v>8</v>
      </c>
      <c r="O3108" s="15" t="n">
        <v>5</v>
      </c>
      <c r="P3108" s="15" t="n">
        <v>159</v>
      </c>
      <c r="Y3108" s="15" t="s">
        <v>142</v>
      </c>
      <c r="AB3108" s="15" t="s">
        <v>143</v>
      </c>
    </row>
    <row r="3109" customFormat="false" ht="15" hidden="false" customHeight="true" outlineLevel="0" collapsed="false">
      <c r="A3109" s="15" t="s">
        <v>5629</v>
      </c>
      <c r="B3109" s="15" t="s">
        <v>5630</v>
      </c>
      <c r="C3109" s="15" t="s">
        <v>217</v>
      </c>
      <c r="D3109" s="15" t="s">
        <v>218</v>
      </c>
      <c r="E3109" s="15" t="s">
        <v>136</v>
      </c>
      <c r="F3109" s="15" t="s">
        <v>137</v>
      </c>
      <c r="G3109" s="15" t="s">
        <v>308</v>
      </c>
      <c r="H3109" s="15" t="s">
        <v>136</v>
      </c>
      <c r="I3109" s="15" t="s">
        <v>243</v>
      </c>
      <c r="J3109" s="15" t="s">
        <v>144</v>
      </c>
      <c r="K3109" s="15" t="s">
        <v>5632</v>
      </c>
      <c r="L3109" s="15" t="n">
        <v>5</v>
      </c>
      <c r="M3109" s="15" t="n">
        <v>4</v>
      </c>
      <c r="O3109" s="15" t="n">
        <v>7</v>
      </c>
      <c r="P3109" s="15" t="n">
        <v>16</v>
      </c>
      <c r="Y3109" s="15" t="s">
        <v>142</v>
      </c>
      <c r="AB3109" s="15" t="s">
        <v>143</v>
      </c>
    </row>
    <row r="3110" customFormat="false" ht="15" hidden="false" customHeight="true" outlineLevel="0" collapsed="false">
      <c r="A3110" s="15" t="s">
        <v>5629</v>
      </c>
      <c r="B3110" s="15" t="s">
        <v>5630</v>
      </c>
      <c r="C3110" s="15" t="s">
        <v>217</v>
      </c>
      <c r="D3110" s="15" t="s">
        <v>218</v>
      </c>
      <c r="E3110" s="15" t="s">
        <v>136</v>
      </c>
      <c r="F3110" s="15" t="s">
        <v>137</v>
      </c>
      <c r="G3110" s="15" t="s">
        <v>308</v>
      </c>
      <c r="H3110" s="15" t="s">
        <v>136</v>
      </c>
      <c r="I3110" s="15" t="s">
        <v>243</v>
      </c>
      <c r="J3110" s="15" t="s">
        <v>150</v>
      </c>
      <c r="K3110" s="15" t="s">
        <v>5633</v>
      </c>
      <c r="L3110" s="15" t="n">
        <v>261</v>
      </c>
      <c r="M3110" s="15" t="n">
        <v>94</v>
      </c>
      <c r="N3110" s="15" t="n">
        <v>48</v>
      </c>
      <c r="O3110" s="15" t="n">
        <v>17</v>
      </c>
      <c r="P3110" s="15" t="n">
        <v>420</v>
      </c>
      <c r="Y3110" s="15" t="s">
        <v>142</v>
      </c>
      <c r="AB3110" s="15" t="s">
        <v>143</v>
      </c>
    </row>
    <row r="3111" customFormat="false" ht="15" hidden="false" customHeight="true" outlineLevel="0" collapsed="false">
      <c r="A3111" s="15" t="s">
        <v>5629</v>
      </c>
      <c r="B3111" s="15" t="s">
        <v>5630</v>
      </c>
      <c r="C3111" s="15" t="s">
        <v>217</v>
      </c>
      <c r="D3111" s="15" t="s">
        <v>218</v>
      </c>
      <c r="E3111" s="15" t="s">
        <v>136</v>
      </c>
      <c r="F3111" s="15" t="s">
        <v>137</v>
      </c>
      <c r="G3111" s="15" t="s">
        <v>308</v>
      </c>
      <c r="H3111" s="15" t="s">
        <v>136</v>
      </c>
      <c r="I3111" s="15" t="s">
        <v>243</v>
      </c>
      <c r="J3111" s="15" t="s">
        <v>158</v>
      </c>
      <c r="K3111" s="15" t="s">
        <v>5634</v>
      </c>
      <c r="L3111" s="15" t="n">
        <v>54</v>
      </c>
      <c r="M3111" s="15" t="n">
        <v>14</v>
      </c>
      <c r="N3111" s="15" t="n">
        <v>7</v>
      </c>
      <c r="P3111" s="15" t="n">
        <v>75</v>
      </c>
      <c r="Y3111" s="15" t="s">
        <v>142</v>
      </c>
      <c r="AB3111" s="15" t="s">
        <v>143</v>
      </c>
    </row>
    <row r="3112" customFormat="false" ht="15" hidden="false" customHeight="true" outlineLevel="0" collapsed="false">
      <c r="A3112" s="15" t="s">
        <v>5629</v>
      </c>
      <c r="B3112" s="15" t="s">
        <v>5630</v>
      </c>
      <c r="C3112" s="15" t="s">
        <v>217</v>
      </c>
      <c r="D3112" s="15" t="s">
        <v>218</v>
      </c>
      <c r="E3112" s="15" t="s">
        <v>136</v>
      </c>
      <c r="F3112" s="15" t="s">
        <v>137</v>
      </c>
      <c r="G3112" s="15" t="s">
        <v>308</v>
      </c>
      <c r="H3112" s="15" t="s">
        <v>136</v>
      </c>
      <c r="I3112" s="15" t="s">
        <v>243</v>
      </c>
      <c r="J3112" s="15" t="s">
        <v>169</v>
      </c>
      <c r="K3112" s="15" t="s">
        <v>5635</v>
      </c>
      <c r="M3112" s="15" t="n">
        <v>2</v>
      </c>
      <c r="N3112" s="15" t="n">
        <v>2</v>
      </c>
      <c r="P3112" s="15" t="n">
        <v>4</v>
      </c>
      <c r="Y3112" s="15" t="s">
        <v>142</v>
      </c>
      <c r="AB3112" s="15" t="s">
        <v>143</v>
      </c>
    </row>
    <row r="3113" customFormat="false" ht="15" hidden="false" customHeight="true" outlineLevel="0" collapsed="false">
      <c r="A3113" s="15" t="s">
        <v>5636</v>
      </c>
      <c r="B3113" s="15" t="s">
        <v>5637</v>
      </c>
      <c r="C3113" s="15" t="s">
        <v>134</v>
      </c>
      <c r="D3113" s="15" t="s">
        <v>135</v>
      </c>
      <c r="E3113" s="15" t="s">
        <v>136</v>
      </c>
      <c r="F3113" s="15" t="s">
        <v>137</v>
      </c>
      <c r="G3113" s="15" t="s">
        <v>2865</v>
      </c>
      <c r="H3113" s="15" t="s">
        <v>136</v>
      </c>
      <c r="I3113" s="15" t="s">
        <v>139</v>
      </c>
      <c r="J3113" s="15" t="s">
        <v>140</v>
      </c>
      <c r="K3113" s="15" t="s">
        <v>5638</v>
      </c>
      <c r="L3113" s="15" t="n">
        <v>5</v>
      </c>
      <c r="P3113" s="15" t="n">
        <v>5</v>
      </c>
      <c r="Y3113" s="15" t="s">
        <v>142</v>
      </c>
      <c r="AB3113" s="15" t="s">
        <v>143</v>
      </c>
    </row>
    <row r="3114" customFormat="false" ht="15" hidden="false" customHeight="true" outlineLevel="0" collapsed="false">
      <c r="A3114" s="15" t="s">
        <v>5639</v>
      </c>
      <c r="B3114" s="15" t="s">
        <v>2656</v>
      </c>
      <c r="C3114" s="15" t="s">
        <v>217</v>
      </c>
      <c r="D3114" s="15" t="s">
        <v>218</v>
      </c>
      <c r="E3114" s="15" t="s">
        <v>136</v>
      </c>
      <c r="F3114" s="15" t="s">
        <v>137</v>
      </c>
      <c r="G3114" s="15" t="s">
        <v>219</v>
      </c>
      <c r="H3114" s="15" t="s">
        <v>136</v>
      </c>
      <c r="I3114" s="15" t="s">
        <v>139</v>
      </c>
      <c r="J3114" s="15" t="s">
        <v>140</v>
      </c>
      <c r="K3114" s="15" t="s">
        <v>5640</v>
      </c>
      <c r="N3114" s="15" t="n">
        <v>2</v>
      </c>
      <c r="P3114" s="15" t="n">
        <v>2</v>
      </c>
      <c r="Y3114" s="15" t="s">
        <v>142</v>
      </c>
      <c r="AB3114" s="15" t="s">
        <v>143</v>
      </c>
    </row>
    <row r="3115" customFormat="false" ht="15" hidden="false" customHeight="true" outlineLevel="0" collapsed="false">
      <c r="A3115" s="15" t="s">
        <v>5641</v>
      </c>
      <c r="B3115" s="15" t="s">
        <v>5642</v>
      </c>
      <c r="C3115" s="15" t="s">
        <v>134</v>
      </c>
      <c r="D3115" s="15" t="s">
        <v>135</v>
      </c>
      <c r="E3115" s="15" t="s">
        <v>136</v>
      </c>
      <c r="F3115" s="15" t="s">
        <v>137</v>
      </c>
      <c r="G3115" s="15" t="s">
        <v>2067</v>
      </c>
      <c r="H3115" s="15" t="s">
        <v>136</v>
      </c>
      <c r="I3115" s="15" t="s">
        <v>139</v>
      </c>
      <c r="J3115" s="15" t="s">
        <v>150</v>
      </c>
      <c r="K3115" s="15" t="s">
        <v>5643</v>
      </c>
      <c r="L3115" s="15" t="n">
        <v>62</v>
      </c>
      <c r="P3115" s="15" t="n">
        <v>62</v>
      </c>
      <c r="Y3115" s="15" t="s">
        <v>156</v>
      </c>
      <c r="AB3115" s="15" t="s">
        <v>143</v>
      </c>
    </row>
    <row r="3116" customFormat="false" ht="15" hidden="false" customHeight="true" outlineLevel="0" collapsed="false">
      <c r="A3116" s="15" t="s">
        <v>5641</v>
      </c>
      <c r="B3116" s="15" t="s">
        <v>5642</v>
      </c>
      <c r="C3116" s="15" t="s">
        <v>134</v>
      </c>
      <c r="D3116" s="15" t="s">
        <v>135</v>
      </c>
      <c r="E3116" s="15" t="s">
        <v>136</v>
      </c>
      <c r="F3116" s="15" t="s">
        <v>137</v>
      </c>
      <c r="G3116" s="15" t="s">
        <v>2067</v>
      </c>
      <c r="H3116" s="15" t="s">
        <v>136</v>
      </c>
      <c r="I3116" s="15" t="s">
        <v>139</v>
      </c>
      <c r="J3116" s="15" t="s">
        <v>158</v>
      </c>
      <c r="K3116" s="15" t="s">
        <v>5644</v>
      </c>
      <c r="L3116" s="15" t="n">
        <v>20</v>
      </c>
      <c r="P3116" s="15" t="n">
        <v>20</v>
      </c>
      <c r="Y3116" s="15" t="s">
        <v>156</v>
      </c>
      <c r="AB3116" s="15" t="s">
        <v>143</v>
      </c>
    </row>
    <row r="3117" customFormat="false" ht="15" hidden="false" customHeight="true" outlineLevel="0" collapsed="false">
      <c r="A3117" s="15" t="s">
        <v>5645</v>
      </c>
      <c r="B3117" s="15" t="s">
        <v>5646</v>
      </c>
      <c r="C3117" s="15" t="s">
        <v>217</v>
      </c>
      <c r="D3117" s="15" t="s">
        <v>235</v>
      </c>
      <c r="E3117" s="15" t="s">
        <v>136</v>
      </c>
      <c r="F3117" s="15" t="s">
        <v>137</v>
      </c>
      <c r="G3117" s="15" t="s">
        <v>469</v>
      </c>
      <c r="H3117" s="15" t="s">
        <v>136</v>
      </c>
      <c r="I3117" s="15" t="s">
        <v>139</v>
      </c>
      <c r="J3117" s="15" t="s">
        <v>150</v>
      </c>
      <c r="K3117" s="15" t="s">
        <v>5647</v>
      </c>
      <c r="M3117" s="15" t="n">
        <v>10</v>
      </c>
      <c r="N3117" s="15" t="n">
        <v>1</v>
      </c>
      <c r="P3117" s="15" t="n">
        <v>11</v>
      </c>
      <c r="Y3117" s="15" t="s">
        <v>142</v>
      </c>
      <c r="AB3117" s="15" t="s">
        <v>143</v>
      </c>
    </row>
    <row r="3118" customFormat="false" ht="15" hidden="false" customHeight="true" outlineLevel="0" collapsed="false">
      <c r="A3118" s="15" t="s">
        <v>5645</v>
      </c>
      <c r="B3118" s="15" t="s">
        <v>5646</v>
      </c>
      <c r="C3118" s="15" t="s">
        <v>217</v>
      </c>
      <c r="D3118" s="15" t="s">
        <v>235</v>
      </c>
      <c r="E3118" s="15" t="s">
        <v>136</v>
      </c>
      <c r="F3118" s="15" t="s">
        <v>137</v>
      </c>
      <c r="G3118" s="15" t="s">
        <v>469</v>
      </c>
      <c r="H3118" s="15" t="s">
        <v>136</v>
      </c>
      <c r="I3118" s="15" t="s">
        <v>139</v>
      </c>
      <c r="J3118" s="15" t="s">
        <v>158</v>
      </c>
      <c r="K3118" s="15" t="s">
        <v>5648</v>
      </c>
      <c r="M3118" s="15" t="n">
        <v>2</v>
      </c>
      <c r="P3118" s="15" t="n">
        <v>2</v>
      </c>
      <c r="Y3118" s="15" t="s">
        <v>142</v>
      </c>
      <c r="AB3118" s="15" t="s">
        <v>143</v>
      </c>
    </row>
    <row r="3119" customFormat="false" ht="15" hidden="false" customHeight="true" outlineLevel="0" collapsed="false">
      <c r="A3119" s="15" t="s">
        <v>5649</v>
      </c>
      <c r="B3119" s="15" t="s">
        <v>5650</v>
      </c>
      <c r="C3119" s="15" t="s">
        <v>134</v>
      </c>
      <c r="D3119" s="15" t="s">
        <v>135</v>
      </c>
      <c r="E3119" s="15" t="s">
        <v>136</v>
      </c>
      <c r="F3119" s="15" t="s">
        <v>137</v>
      </c>
      <c r="G3119" s="15" t="s">
        <v>542</v>
      </c>
      <c r="H3119" s="15" t="s">
        <v>136</v>
      </c>
      <c r="I3119" s="15" t="s">
        <v>243</v>
      </c>
      <c r="J3119" s="15" t="s">
        <v>140</v>
      </c>
      <c r="K3119" s="15" t="s">
        <v>5651</v>
      </c>
      <c r="L3119" s="15" t="n">
        <v>131</v>
      </c>
      <c r="M3119" s="15" t="n">
        <v>85</v>
      </c>
      <c r="N3119" s="15" t="n">
        <v>78</v>
      </c>
      <c r="O3119" s="15" t="n">
        <v>8</v>
      </c>
      <c r="P3119" s="15" t="n">
        <v>302</v>
      </c>
      <c r="Y3119" s="15" t="s">
        <v>156</v>
      </c>
      <c r="AB3119" s="15" t="s">
        <v>143</v>
      </c>
    </row>
    <row r="3120" customFormat="false" ht="15" hidden="false" customHeight="true" outlineLevel="0" collapsed="false">
      <c r="A3120" s="15" t="s">
        <v>5649</v>
      </c>
      <c r="B3120" s="15" t="s">
        <v>5650</v>
      </c>
      <c r="C3120" s="15" t="s">
        <v>134</v>
      </c>
      <c r="D3120" s="15" t="s">
        <v>135</v>
      </c>
      <c r="E3120" s="15" t="s">
        <v>136</v>
      </c>
      <c r="F3120" s="15" t="s">
        <v>137</v>
      </c>
      <c r="G3120" s="15" t="s">
        <v>542</v>
      </c>
      <c r="H3120" s="15" t="s">
        <v>136</v>
      </c>
      <c r="I3120" s="15" t="s">
        <v>243</v>
      </c>
      <c r="J3120" s="15" t="s">
        <v>150</v>
      </c>
      <c r="K3120" s="15" t="s">
        <v>5652</v>
      </c>
      <c r="L3120" s="15" t="n">
        <v>57</v>
      </c>
      <c r="M3120" s="15" t="n">
        <v>25</v>
      </c>
      <c r="N3120" s="15" t="n">
        <v>41</v>
      </c>
      <c r="O3120" s="15" t="n">
        <v>5</v>
      </c>
      <c r="P3120" s="15" t="n">
        <v>128</v>
      </c>
      <c r="Y3120" s="15" t="s">
        <v>156</v>
      </c>
      <c r="AB3120" s="15" t="s">
        <v>143</v>
      </c>
    </row>
    <row r="3121" customFormat="false" ht="15" hidden="false" customHeight="true" outlineLevel="0" collapsed="false">
      <c r="A3121" s="15" t="s">
        <v>5649</v>
      </c>
      <c r="B3121" s="15" t="s">
        <v>5650</v>
      </c>
      <c r="C3121" s="15" t="s">
        <v>134</v>
      </c>
      <c r="D3121" s="15" t="s">
        <v>135</v>
      </c>
      <c r="E3121" s="15" t="s">
        <v>136</v>
      </c>
      <c r="F3121" s="15" t="s">
        <v>137</v>
      </c>
      <c r="G3121" s="15" t="s">
        <v>542</v>
      </c>
      <c r="H3121" s="15" t="s">
        <v>136</v>
      </c>
      <c r="I3121" s="15" t="s">
        <v>243</v>
      </c>
      <c r="J3121" s="15" t="s">
        <v>166</v>
      </c>
      <c r="K3121" s="15" t="s">
        <v>5653</v>
      </c>
      <c r="L3121" s="15" t="n">
        <v>4</v>
      </c>
      <c r="M3121" s="15" t="n">
        <v>2</v>
      </c>
      <c r="P3121" s="15" t="n">
        <v>6</v>
      </c>
      <c r="Y3121" s="15" t="s">
        <v>156</v>
      </c>
      <c r="AB3121" s="15" t="s">
        <v>143</v>
      </c>
    </row>
    <row r="3122" customFormat="false" ht="15" hidden="false" customHeight="true" outlineLevel="0" collapsed="false">
      <c r="A3122" s="15" t="s">
        <v>5649</v>
      </c>
      <c r="B3122" s="15" t="s">
        <v>5650</v>
      </c>
      <c r="C3122" s="15" t="s">
        <v>134</v>
      </c>
      <c r="D3122" s="15" t="s">
        <v>135</v>
      </c>
      <c r="E3122" s="15" t="s">
        <v>136</v>
      </c>
      <c r="F3122" s="15" t="s">
        <v>137</v>
      </c>
      <c r="G3122" s="15" t="s">
        <v>542</v>
      </c>
      <c r="H3122" s="15" t="s">
        <v>136</v>
      </c>
      <c r="I3122" s="15" t="s">
        <v>243</v>
      </c>
      <c r="J3122" s="15" t="s">
        <v>158</v>
      </c>
      <c r="K3122" s="15" t="s">
        <v>5654</v>
      </c>
      <c r="L3122" s="15" t="n">
        <v>78</v>
      </c>
      <c r="M3122" s="15" t="n">
        <v>102</v>
      </c>
      <c r="N3122" s="15" t="n">
        <v>90</v>
      </c>
      <c r="O3122" s="15" t="n">
        <v>34</v>
      </c>
      <c r="P3122" s="15" t="n">
        <v>304</v>
      </c>
      <c r="Y3122" s="15" t="s">
        <v>156</v>
      </c>
      <c r="AB3122" s="15" t="s">
        <v>143</v>
      </c>
    </row>
    <row r="3123" customFormat="false" ht="15" hidden="false" customHeight="true" outlineLevel="0" collapsed="false">
      <c r="A3123" s="15" t="s">
        <v>5649</v>
      </c>
      <c r="B3123" s="15" t="s">
        <v>5650</v>
      </c>
      <c r="C3123" s="15" t="s">
        <v>134</v>
      </c>
      <c r="D3123" s="15" t="s">
        <v>135</v>
      </c>
      <c r="E3123" s="15" t="s">
        <v>136</v>
      </c>
      <c r="F3123" s="15" t="s">
        <v>137</v>
      </c>
      <c r="G3123" s="15" t="s">
        <v>542</v>
      </c>
      <c r="H3123" s="15" t="s">
        <v>136</v>
      </c>
      <c r="I3123" s="15" t="s">
        <v>243</v>
      </c>
      <c r="J3123" s="15" t="s">
        <v>169</v>
      </c>
      <c r="K3123" s="15" t="s">
        <v>5655</v>
      </c>
      <c r="L3123" s="15" t="n">
        <v>1</v>
      </c>
      <c r="P3123" s="15" t="n">
        <v>1</v>
      </c>
      <c r="Y3123" s="15" t="s">
        <v>156</v>
      </c>
      <c r="AB3123" s="15" t="s">
        <v>143</v>
      </c>
    </row>
    <row r="3124" customFormat="false" ht="15" hidden="false" customHeight="true" outlineLevel="0" collapsed="false">
      <c r="A3124" s="15" t="s">
        <v>5656</v>
      </c>
      <c r="B3124" s="15" t="s">
        <v>5657</v>
      </c>
      <c r="C3124" s="15" t="s">
        <v>217</v>
      </c>
      <c r="D3124" s="15" t="s">
        <v>235</v>
      </c>
      <c r="E3124" s="15" t="s">
        <v>136</v>
      </c>
      <c r="F3124" s="15" t="s">
        <v>137</v>
      </c>
      <c r="G3124" s="15" t="s">
        <v>299</v>
      </c>
      <c r="H3124" s="15" t="s">
        <v>136</v>
      </c>
      <c r="I3124" s="15" t="s">
        <v>139</v>
      </c>
      <c r="J3124" s="15" t="s">
        <v>150</v>
      </c>
      <c r="K3124" s="15" t="s">
        <v>5658</v>
      </c>
      <c r="N3124" s="15" t="n">
        <v>30</v>
      </c>
      <c r="P3124" s="15" t="n">
        <v>30</v>
      </c>
      <c r="Y3124" s="15" t="s">
        <v>156</v>
      </c>
      <c r="AB3124" s="15" t="s">
        <v>143</v>
      </c>
    </row>
    <row r="3125" customFormat="false" ht="15" hidden="false" customHeight="true" outlineLevel="0" collapsed="false">
      <c r="A3125" s="15" t="s">
        <v>5659</v>
      </c>
      <c r="B3125" s="15" t="s">
        <v>5660</v>
      </c>
      <c r="C3125" s="15" t="s">
        <v>148</v>
      </c>
      <c r="E3125" s="15" t="s">
        <v>136</v>
      </c>
      <c r="F3125" s="15" t="s">
        <v>137</v>
      </c>
      <c r="G3125" s="15" t="s">
        <v>149</v>
      </c>
      <c r="H3125" s="15" t="s">
        <v>136</v>
      </c>
      <c r="I3125" s="15" t="s">
        <v>139</v>
      </c>
      <c r="J3125" s="15" t="s">
        <v>150</v>
      </c>
      <c r="K3125" s="15" t="s">
        <v>5661</v>
      </c>
      <c r="N3125" s="15" t="n">
        <v>27</v>
      </c>
      <c r="P3125" s="15" t="n">
        <v>27</v>
      </c>
      <c r="Y3125" s="15" t="s">
        <v>142</v>
      </c>
      <c r="AB3125" s="15" t="s">
        <v>143</v>
      </c>
    </row>
    <row r="3126" customFormat="false" ht="15" hidden="false" customHeight="true" outlineLevel="0" collapsed="false">
      <c r="A3126" s="15" t="s">
        <v>5659</v>
      </c>
      <c r="B3126" s="15" t="s">
        <v>5660</v>
      </c>
      <c r="C3126" s="15" t="s">
        <v>148</v>
      </c>
      <c r="E3126" s="15" t="s">
        <v>136</v>
      </c>
      <c r="F3126" s="15" t="s">
        <v>137</v>
      </c>
      <c r="G3126" s="15" t="s">
        <v>149</v>
      </c>
      <c r="H3126" s="15" t="s">
        <v>136</v>
      </c>
      <c r="I3126" s="15" t="s">
        <v>139</v>
      </c>
      <c r="J3126" s="15" t="s">
        <v>158</v>
      </c>
      <c r="K3126" s="15" t="s">
        <v>5662</v>
      </c>
      <c r="N3126" s="15" t="n">
        <v>15</v>
      </c>
      <c r="P3126" s="15" t="n">
        <v>15</v>
      </c>
      <c r="Y3126" s="15" t="s">
        <v>142</v>
      </c>
      <c r="AB3126" s="15" t="s">
        <v>143</v>
      </c>
    </row>
    <row r="3127" customFormat="false" ht="15" hidden="false" customHeight="true" outlineLevel="0" collapsed="false">
      <c r="A3127" s="15" t="s">
        <v>5663</v>
      </c>
      <c r="B3127" s="15" t="s">
        <v>5664</v>
      </c>
      <c r="C3127" s="15" t="s">
        <v>217</v>
      </c>
      <c r="D3127" s="15" t="s">
        <v>235</v>
      </c>
      <c r="E3127" s="15" t="s">
        <v>136</v>
      </c>
      <c r="F3127" s="15" t="s">
        <v>137</v>
      </c>
      <c r="G3127" s="15" t="s">
        <v>2214</v>
      </c>
      <c r="H3127" s="15" t="s">
        <v>136</v>
      </c>
      <c r="I3127" s="15" t="s">
        <v>243</v>
      </c>
      <c r="J3127" s="15" t="s">
        <v>140</v>
      </c>
      <c r="K3127" s="15" t="s">
        <v>5665</v>
      </c>
      <c r="N3127" s="15" t="n">
        <v>30</v>
      </c>
      <c r="O3127" s="15" t="n">
        <v>24</v>
      </c>
      <c r="P3127" s="15" t="n">
        <v>54</v>
      </c>
      <c r="Y3127" s="15" t="s">
        <v>142</v>
      </c>
      <c r="AB3127" s="15" t="s">
        <v>143</v>
      </c>
    </row>
    <row r="3128" customFormat="false" ht="15" hidden="false" customHeight="true" outlineLevel="0" collapsed="false">
      <c r="A3128" s="15" t="s">
        <v>5663</v>
      </c>
      <c r="B3128" s="15" t="s">
        <v>5664</v>
      </c>
      <c r="C3128" s="15" t="s">
        <v>217</v>
      </c>
      <c r="D3128" s="15" t="s">
        <v>235</v>
      </c>
      <c r="E3128" s="15" t="s">
        <v>136</v>
      </c>
      <c r="F3128" s="15" t="s">
        <v>137</v>
      </c>
      <c r="G3128" s="15" t="s">
        <v>2214</v>
      </c>
      <c r="H3128" s="15" t="s">
        <v>136</v>
      </c>
      <c r="I3128" s="15" t="s">
        <v>243</v>
      </c>
      <c r="J3128" s="15" t="s">
        <v>150</v>
      </c>
      <c r="K3128" s="15" t="s">
        <v>5666</v>
      </c>
      <c r="L3128" s="15" t="n">
        <v>21</v>
      </c>
      <c r="M3128" s="15" t="n">
        <v>20</v>
      </c>
      <c r="N3128" s="15" t="n">
        <v>67</v>
      </c>
      <c r="O3128" s="15" t="n">
        <v>25</v>
      </c>
      <c r="P3128" s="15" t="n">
        <v>133</v>
      </c>
      <c r="Y3128" s="15" t="s">
        <v>142</v>
      </c>
      <c r="AB3128" s="15" t="s">
        <v>143</v>
      </c>
    </row>
    <row r="3129" customFormat="false" ht="15" hidden="false" customHeight="true" outlineLevel="0" collapsed="false">
      <c r="A3129" s="15" t="s">
        <v>5663</v>
      </c>
      <c r="B3129" s="15" t="s">
        <v>5664</v>
      </c>
      <c r="C3129" s="15" t="s">
        <v>217</v>
      </c>
      <c r="D3129" s="15" t="s">
        <v>235</v>
      </c>
      <c r="E3129" s="15" t="s">
        <v>136</v>
      </c>
      <c r="F3129" s="15" t="s">
        <v>137</v>
      </c>
      <c r="G3129" s="15" t="s">
        <v>2214</v>
      </c>
      <c r="H3129" s="15" t="s">
        <v>136</v>
      </c>
      <c r="I3129" s="15" t="s">
        <v>243</v>
      </c>
      <c r="J3129" s="15" t="s">
        <v>158</v>
      </c>
      <c r="K3129" s="15" t="s">
        <v>5667</v>
      </c>
      <c r="L3129" s="15" t="n">
        <v>2</v>
      </c>
      <c r="N3129" s="15" t="n">
        <v>11</v>
      </c>
      <c r="O3129" s="15" t="n">
        <v>2</v>
      </c>
      <c r="P3129" s="15" t="n">
        <v>15</v>
      </c>
      <c r="Y3129" s="15" t="s">
        <v>142</v>
      </c>
      <c r="AB3129" s="15" t="s">
        <v>143</v>
      </c>
    </row>
    <row r="3130" customFormat="false" ht="15" hidden="false" customHeight="true" outlineLevel="0" collapsed="false">
      <c r="A3130" s="15" t="s">
        <v>5668</v>
      </c>
      <c r="B3130" s="15" t="s">
        <v>5669</v>
      </c>
      <c r="C3130" s="15" t="s">
        <v>134</v>
      </c>
      <c r="D3130" s="15" t="s">
        <v>541</v>
      </c>
      <c r="E3130" s="15" t="s">
        <v>136</v>
      </c>
      <c r="F3130" s="15" t="s">
        <v>137</v>
      </c>
      <c r="G3130" s="15" t="s">
        <v>451</v>
      </c>
      <c r="H3130" s="15" t="s">
        <v>136</v>
      </c>
      <c r="I3130" s="15" t="s">
        <v>139</v>
      </c>
      <c r="J3130" s="15" t="s">
        <v>150</v>
      </c>
      <c r="K3130" s="15" t="s">
        <v>5670</v>
      </c>
      <c r="L3130" s="15" t="n">
        <v>13</v>
      </c>
      <c r="M3130" s="15" t="n">
        <v>8</v>
      </c>
      <c r="N3130" s="15" t="n">
        <v>15</v>
      </c>
      <c r="P3130" s="15" t="n">
        <v>36</v>
      </c>
      <c r="Y3130" s="15" t="s">
        <v>142</v>
      </c>
      <c r="AB3130" s="15" t="s">
        <v>143</v>
      </c>
    </row>
    <row r="3131" customFormat="false" ht="15" hidden="false" customHeight="true" outlineLevel="0" collapsed="false">
      <c r="A3131" s="15" t="s">
        <v>5668</v>
      </c>
      <c r="B3131" s="15" t="s">
        <v>5669</v>
      </c>
      <c r="C3131" s="15" t="s">
        <v>134</v>
      </c>
      <c r="D3131" s="15" t="s">
        <v>541</v>
      </c>
      <c r="E3131" s="15" t="s">
        <v>136</v>
      </c>
      <c r="F3131" s="15" t="s">
        <v>137</v>
      </c>
      <c r="G3131" s="15" t="s">
        <v>451</v>
      </c>
      <c r="H3131" s="15" t="s">
        <v>136</v>
      </c>
      <c r="I3131" s="15" t="s">
        <v>139</v>
      </c>
      <c r="J3131" s="15" t="s">
        <v>158</v>
      </c>
      <c r="K3131" s="15" t="s">
        <v>5671</v>
      </c>
      <c r="L3131" s="15" t="n">
        <v>1</v>
      </c>
      <c r="P3131" s="15" t="n">
        <v>1</v>
      </c>
      <c r="Y3131" s="15" t="s">
        <v>142</v>
      </c>
      <c r="AB3131" s="15" t="s">
        <v>143</v>
      </c>
    </row>
    <row r="3132" customFormat="false" ht="15" hidden="false" customHeight="true" outlineLevel="0" collapsed="false">
      <c r="A3132" s="15" t="s">
        <v>5672</v>
      </c>
      <c r="B3132" s="15" t="s">
        <v>5673</v>
      </c>
      <c r="C3132" s="15" t="s">
        <v>134</v>
      </c>
      <c r="D3132" s="15" t="s">
        <v>135</v>
      </c>
      <c r="E3132" s="15" t="s">
        <v>136</v>
      </c>
      <c r="F3132" s="15" t="s">
        <v>137</v>
      </c>
      <c r="G3132" s="15" t="s">
        <v>542</v>
      </c>
      <c r="H3132" s="15" t="s">
        <v>136</v>
      </c>
      <c r="I3132" s="15" t="s">
        <v>243</v>
      </c>
      <c r="J3132" s="15" t="s">
        <v>140</v>
      </c>
      <c r="K3132" s="15" t="s">
        <v>5674</v>
      </c>
      <c r="L3132" s="15" t="n">
        <v>1</v>
      </c>
      <c r="N3132" s="15" t="n">
        <v>4</v>
      </c>
      <c r="O3132" s="15" t="n">
        <v>5</v>
      </c>
      <c r="P3132" s="15" t="n">
        <v>10</v>
      </c>
      <c r="Y3132" s="15" t="s">
        <v>156</v>
      </c>
      <c r="AB3132" s="15" t="s">
        <v>143</v>
      </c>
    </row>
    <row r="3133" customFormat="false" ht="15" hidden="false" customHeight="true" outlineLevel="0" collapsed="false">
      <c r="A3133" s="15" t="s">
        <v>5672</v>
      </c>
      <c r="B3133" s="15" t="s">
        <v>5673</v>
      </c>
      <c r="C3133" s="15" t="s">
        <v>134</v>
      </c>
      <c r="D3133" s="15" t="s">
        <v>135</v>
      </c>
      <c r="E3133" s="15" t="s">
        <v>136</v>
      </c>
      <c r="F3133" s="15" t="s">
        <v>137</v>
      </c>
      <c r="G3133" s="15" t="s">
        <v>542</v>
      </c>
      <c r="H3133" s="15" t="s">
        <v>136</v>
      </c>
      <c r="I3133" s="15" t="s">
        <v>243</v>
      </c>
      <c r="J3133" s="15" t="s">
        <v>144</v>
      </c>
      <c r="K3133" s="15" t="s">
        <v>5675</v>
      </c>
      <c r="L3133" s="15" t="n">
        <v>12</v>
      </c>
      <c r="M3133" s="15" t="n">
        <v>9</v>
      </c>
      <c r="P3133" s="15" t="n">
        <v>21</v>
      </c>
      <c r="Y3133" s="15" t="s">
        <v>156</v>
      </c>
      <c r="AB3133" s="15" t="s">
        <v>143</v>
      </c>
    </row>
    <row r="3134" customFormat="false" ht="15" hidden="false" customHeight="true" outlineLevel="0" collapsed="false">
      <c r="A3134" s="15" t="s">
        <v>5672</v>
      </c>
      <c r="B3134" s="15" t="s">
        <v>5673</v>
      </c>
      <c r="C3134" s="15" t="s">
        <v>134</v>
      </c>
      <c r="D3134" s="15" t="s">
        <v>135</v>
      </c>
      <c r="E3134" s="15" t="s">
        <v>136</v>
      </c>
      <c r="F3134" s="15" t="s">
        <v>137</v>
      </c>
      <c r="G3134" s="15" t="s">
        <v>542</v>
      </c>
      <c r="H3134" s="15" t="s">
        <v>136</v>
      </c>
      <c r="I3134" s="15" t="s">
        <v>243</v>
      </c>
      <c r="J3134" s="15" t="s">
        <v>150</v>
      </c>
      <c r="K3134" s="15" t="s">
        <v>5676</v>
      </c>
      <c r="L3134" s="15" t="n">
        <v>40</v>
      </c>
      <c r="M3134" s="15" t="n">
        <v>127</v>
      </c>
      <c r="N3134" s="15" t="n">
        <v>12</v>
      </c>
      <c r="P3134" s="15" t="n">
        <v>179</v>
      </c>
      <c r="Y3134" s="15" t="s">
        <v>156</v>
      </c>
      <c r="AB3134" s="15" t="s">
        <v>143</v>
      </c>
    </row>
    <row r="3135" customFormat="false" ht="15" hidden="false" customHeight="true" outlineLevel="0" collapsed="false">
      <c r="A3135" s="15" t="s">
        <v>5672</v>
      </c>
      <c r="B3135" s="15" t="s">
        <v>5673</v>
      </c>
      <c r="C3135" s="15" t="s">
        <v>134</v>
      </c>
      <c r="D3135" s="15" t="s">
        <v>135</v>
      </c>
      <c r="E3135" s="15" t="s">
        <v>136</v>
      </c>
      <c r="F3135" s="15" t="s">
        <v>137</v>
      </c>
      <c r="G3135" s="15" t="s">
        <v>542</v>
      </c>
      <c r="H3135" s="15" t="s">
        <v>136</v>
      </c>
      <c r="I3135" s="15" t="s">
        <v>243</v>
      </c>
      <c r="J3135" s="15" t="s">
        <v>158</v>
      </c>
      <c r="K3135" s="15" t="s">
        <v>5677</v>
      </c>
      <c r="M3135" s="15" t="n">
        <v>4</v>
      </c>
      <c r="N3135" s="15" t="n">
        <v>1</v>
      </c>
      <c r="P3135" s="15" t="n">
        <v>5</v>
      </c>
      <c r="Y3135" s="15" t="s">
        <v>156</v>
      </c>
      <c r="AB3135" s="15" t="s">
        <v>143</v>
      </c>
    </row>
    <row r="3136" customFormat="false" ht="15" hidden="false" customHeight="true" outlineLevel="0" collapsed="false">
      <c r="A3136" s="15" t="s">
        <v>5678</v>
      </c>
      <c r="B3136" s="15" t="s">
        <v>5679</v>
      </c>
      <c r="C3136" s="15" t="s">
        <v>134</v>
      </c>
      <c r="D3136" s="15" t="s">
        <v>135</v>
      </c>
      <c r="E3136" s="15" t="s">
        <v>136</v>
      </c>
      <c r="F3136" s="15" t="s">
        <v>137</v>
      </c>
      <c r="G3136" s="15" t="s">
        <v>1032</v>
      </c>
      <c r="H3136" s="15" t="s">
        <v>136</v>
      </c>
      <c r="I3136" s="15" t="s">
        <v>243</v>
      </c>
      <c r="J3136" s="15" t="s">
        <v>144</v>
      </c>
      <c r="K3136" s="15" t="s">
        <v>5680</v>
      </c>
      <c r="L3136" s="15" t="n">
        <v>32</v>
      </c>
      <c r="M3136" s="15" t="n">
        <v>26</v>
      </c>
      <c r="N3136" s="15" t="n">
        <v>17</v>
      </c>
      <c r="O3136" s="15" t="n">
        <v>14</v>
      </c>
      <c r="P3136" s="15" t="n">
        <v>89</v>
      </c>
      <c r="Y3136" s="15" t="s">
        <v>142</v>
      </c>
      <c r="AB3136" s="15" t="s">
        <v>143</v>
      </c>
    </row>
    <row r="3137" customFormat="false" ht="15" hidden="false" customHeight="true" outlineLevel="0" collapsed="false">
      <c r="A3137" s="15" t="s">
        <v>5678</v>
      </c>
      <c r="B3137" s="15" t="s">
        <v>5679</v>
      </c>
      <c r="C3137" s="15" t="s">
        <v>134</v>
      </c>
      <c r="D3137" s="15" t="s">
        <v>135</v>
      </c>
      <c r="E3137" s="15" t="s">
        <v>136</v>
      </c>
      <c r="F3137" s="15" t="s">
        <v>137</v>
      </c>
      <c r="G3137" s="15" t="s">
        <v>1032</v>
      </c>
      <c r="H3137" s="15" t="s">
        <v>136</v>
      </c>
      <c r="I3137" s="15" t="s">
        <v>243</v>
      </c>
      <c r="J3137" s="15" t="s">
        <v>150</v>
      </c>
      <c r="K3137" s="15" t="s">
        <v>5681</v>
      </c>
      <c r="L3137" s="15" t="n">
        <v>60</v>
      </c>
      <c r="M3137" s="15" t="n">
        <v>31</v>
      </c>
      <c r="N3137" s="15" t="n">
        <v>74</v>
      </c>
      <c r="O3137" s="15" t="n">
        <v>9</v>
      </c>
      <c r="P3137" s="15" t="n">
        <v>174</v>
      </c>
      <c r="Y3137" s="15" t="s">
        <v>142</v>
      </c>
      <c r="AB3137" s="15" t="s">
        <v>143</v>
      </c>
    </row>
    <row r="3138" customFormat="false" ht="15" hidden="false" customHeight="true" outlineLevel="0" collapsed="false">
      <c r="A3138" s="15" t="s">
        <v>5678</v>
      </c>
      <c r="B3138" s="15" t="s">
        <v>5679</v>
      </c>
      <c r="C3138" s="15" t="s">
        <v>134</v>
      </c>
      <c r="D3138" s="15" t="s">
        <v>135</v>
      </c>
      <c r="E3138" s="15" t="s">
        <v>136</v>
      </c>
      <c r="F3138" s="15" t="s">
        <v>137</v>
      </c>
      <c r="G3138" s="15" t="s">
        <v>1032</v>
      </c>
      <c r="H3138" s="15" t="s">
        <v>136</v>
      </c>
      <c r="I3138" s="15" t="s">
        <v>243</v>
      </c>
      <c r="J3138" s="15" t="s">
        <v>158</v>
      </c>
      <c r="K3138" s="15" t="s">
        <v>5682</v>
      </c>
      <c r="L3138" s="15" t="n">
        <v>4</v>
      </c>
      <c r="M3138" s="15" t="n">
        <v>14</v>
      </c>
      <c r="N3138" s="15" t="n">
        <v>9</v>
      </c>
      <c r="P3138" s="15" t="n">
        <v>27</v>
      </c>
      <c r="Y3138" s="15" t="s">
        <v>142</v>
      </c>
      <c r="AB3138" s="15" t="s">
        <v>143</v>
      </c>
    </row>
    <row r="3139" customFormat="false" ht="15" hidden="false" customHeight="true" outlineLevel="0" collapsed="false">
      <c r="A3139" s="15" t="s">
        <v>5678</v>
      </c>
      <c r="B3139" s="15" t="s">
        <v>5679</v>
      </c>
      <c r="C3139" s="15" t="s">
        <v>134</v>
      </c>
      <c r="D3139" s="15" t="s">
        <v>135</v>
      </c>
      <c r="E3139" s="15" t="s">
        <v>136</v>
      </c>
      <c r="F3139" s="15" t="s">
        <v>137</v>
      </c>
      <c r="G3139" s="15" t="s">
        <v>1032</v>
      </c>
      <c r="H3139" s="15" t="s">
        <v>136</v>
      </c>
      <c r="I3139" s="15" t="s">
        <v>243</v>
      </c>
      <c r="J3139" s="15" t="s">
        <v>169</v>
      </c>
      <c r="K3139" s="15" t="s">
        <v>5683</v>
      </c>
      <c r="M3139" s="15" t="n">
        <v>6</v>
      </c>
      <c r="P3139" s="15" t="n">
        <v>6</v>
      </c>
      <c r="Y3139" s="15" t="s">
        <v>142</v>
      </c>
      <c r="AB3139" s="15" t="s">
        <v>143</v>
      </c>
    </row>
    <row r="3140" customFormat="false" ht="15" hidden="false" customHeight="true" outlineLevel="0" collapsed="false">
      <c r="A3140" s="15" t="s">
        <v>5684</v>
      </c>
      <c r="B3140" s="15" t="s">
        <v>5685</v>
      </c>
      <c r="C3140" s="15" t="s">
        <v>217</v>
      </c>
      <c r="D3140" s="15" t="s">
        <v>235</v>
      </c>
      <c r="E3140" s="15" t="s">
        <v>136</v>
      </c>
      <c r="F3140" s="15" t="s">
        <v>137</v>
      </c>
      <c r="G3140" s="15" t="s">
        <v>308</v>
      </c>
      <c r="H3140" s="15" t="s">
        <v>136</v>
      </c>
      <c r="I3140" s="15" t="s">
        <v>243</v>
      </c>
      <c r="J3140" s="15" t="s">
        <v>140</v>
      </c>
      <c r="K3140" s="15" t="s">
        <v>5686</v>
      </c>
      <c r="L3140" s="15" t="n">
        <v>1</v>
      </c>
      <c r="P3140" s="15" t="n">
        <v>1</v>
      </c>
      <c r="Y3140" s="15" t="s">
        <v>142</v>
      </c>
      <c r="AB3140" s="15" t="s">
        <v>143</v>
      </c>
    </row>
    <row r="3141" customFormat="false" ht="15" hidden="false" customHeight="true" outlineLevel="0" collapsed="false">
      <c r="A3141" s="15" t="s">
        <v>5684</v>
      </c>
      <c r="B3141" s="15" t="s">
        <v>5685</v>
      </c>
      <c r="C3141" s="15" t="s">
        <v>217</v>
      </c>
      <c r="D3141" s="15" t="s">
        <v>235</v>
      </c>
      <c r="E3141" s="15" t="s">
        <v>136</v>
      </c>
      <c r="F3141" s="15" t="s">
        <v>137</v>
      </c>
      <c r="G3141" s="15" t="s">
        <v>308</v>
      </c>
      <c r="H3141" s="15" t="s">
        <v>136</v>
      </c>
      <c r="I3141" s="15" t="s">
        <v>243</v>
      </c>
      <c r="J3141" s="15" t="s">
        <v>150</v>
      </c>
      <c r="K3141" s="15" t="s">
        <v>5687</v>
      </c>
      <c r="L3141" s="15" t="n">
        <v>143</v>
      </c>
      <c r="M3141" s="15" t="n">
        <v>100</v>
      </c>
      <c r="N3141" s="15" t="n">
        <v>113</v>
      </c>
      <c r="O3141" s="15" t="n">
        <v>40</v>
      </c>
      <c r="P3141" s="15" t="n">
        <v>396</v>
      </c>
      <c r="Y3141" s="15" t="s">
        <v>142</v>
      </c>
      <c r="AB3141" s="15" t="s">
        <v>143</v>
      </c>
    </row>
    <row r="3142" customFormat="false" ht="15" hidden="false" customHeight="true" outlineLevel="0" collapsed="false">
      <c r="A3142" s="15" t="s">
        <v>5684</v>
      </c>
      <c r="B3142" s="15" t="s">
        <v>5685</v>
      </c>
      <c r="C3142" s="15" t="s">
        <v>217</v>
      </c>
      <c r="D3142" s="15" t="s">
        <v>235</v>
      </c>
      <c r="E3142" s="15" t="s">
        <v>136</v>
      </c>
      <c r="F3142" s="15" t="s">
        <v>137</v>
      </c>
      <c r="G3142" s="15" t="s">
        <v>308</v>
      </c>
      <c r="H3142" s="15" t="s">
        <v>136</v>
      </c>
      <c r="I3142" s="15" t="s">
        <v>243</v>
      </c>
      <c r="J3142" s="15" t="s">
        <v>158</v>
      </c>
      <c r="K3142" s="15" t="s">
        <v>5688</v>
      </c>
      <c r="L3142" s="15" t="n">
        <v>26</v>
      </c>
      <c r="M3142" s="15" t="n">
        <v>83</v>
      </c>
      <c r="N3142" s="15" t="n">
        <v>10</v>
      </c>
      <c r="O3142" s="15" t="n">
        <v>6</v>
      </c>
      <c r="P3142" s="15" t="n">
        <v>125</v>
      </c>
      <c r="Y3142" s="15" t="s">
        <v>142</v>
      </c>
      <c r="AB3142" s="15" t="s">
        <v>143</v>
      </c>
    </row>
    <row r="3143" customFormat="false" ht="15" hidden="false" customHeight="true" outlineLevel="0" collapsed="false">
      <c r="A3143" s="15" t="s">
        <v>5684</v>
      </c>
      <c r="B3143" s="15" t="s">
        <v>5685</v>
      </c>
      <c r="C3143" s="15" t="s">
        <v>217</v>
      </c>
      <c r="D3143" s="15" t="s">
        <v>235</v>
      </c>
      <c r="E3143" s="15" t="s">
        <v>136</v>
      </c>
      <c r="F3143" s="15" t="s">
        <v>137</v>
      </c>
      <c r="G3143" s="15" t="s">
        <v>308</v>
      </c>
      <c r="H3143" s="15" t="s">
        <v>136</v>
      </c>
      <c r="I3143" s="15" t="s">
        <v>243</v>
      </c>
      <c r="J3143" s="15" t="s">
        <v>169</v>
      </c>
      <c r="K3143" s="15" t="s">
        <v>5689</v>
      </c>
      <c r="L3143" s="15" t="n">
        <v>1</v>
      </c>
      <c r="P3143" s="15" t="n">
        <v>1</v>
      </c>
      <c r="Y3143" s="15" t="s">
        <v>142</v>
      </c>
      <c r="AB3143" s="15" t="s">
        <v>143</v>
      </c>
    </row>
    <row r="3144" customFormat="false" ht="15" hidden="false" customHeight="true" outlineLevel="0" collapsed="false">
      <c r="A3144" s="15" t="s">
        <v>5690</v>
      </c>
      <c r="B3144" s="15" t="s">
        <v>5691</v>
      </c>
      <c r="C3144" s="15" t="s">
        <v>134</v>
      </c>
      <c r="D3144" s="15" t="s">
        <v>541</v>
      </c>
      <c r="E3144" s="15" t="s">
        <v>136</v>
      </c>
      <c r="F3144" s="15" t="s">
        <v>137</v>
      </c>
      <c r="G3144" s="15" t="s">
        <v>1005</v>
      </c>
      <c r="H3144" s="15" t="s">
        <v>136</v>
      </c>
      <c r="I3144" s="15" t="s">
        <v>139</v>
      </c>
      <c r="J3144" s="15" t="s">
        <v>140</v>
      </c>
      <c r="K3144" s="15" t="s">
        <v>5692</v>
      </c>
      <c r="N3144" s="15" t="n">
        <v>29</v>
      </c>
      <c r="P3144" s="15" t="n">
        <v>29</v>
      </c>
      <c r="Y3144" s="15" t="s">
        <v>142</v>
      </c>
      <c r="AB3144" s="15" t="s">
        <v>143</v>
      </c>
    </row>
    <row r="3145" customFormat="false" ht="15" hidden="false" customHeight="true" outlineLevel="0" collapsed="false">
      <c r="A3145" s="15" t="s">
        <v>5690</v>
      </c>
      <c r="B3145" s="15" t="s">
        <v>5691</v>
      </c>
      <c r="C3145" s="15" t="s">
        <v>134</v>
      </c>
      <c r="D3145" s="15" t="s">
        <v>541</v>
      </c>
      <c r="E3145" s="15" t="s">
        <v>136</v>
      </c>
      <c r="F3145" s="15" t="s">
        <v>137</v>
      </c>
      <c r="G3145" s="15" t="s">
        <v>1005</v>
      </c>
      <c r="H3145" s="15" t="s">
        <v>136</v>
      </c>
      <c r="I3145" s="15" t="s">
        <v>139</v>
      </c>
      <c r="J3145" s="15" t="s">
        <v>144</v>
      </c>
      <c r="K3145" s="15" t="s">
        <v>5693</v>
      </c>
      <c r="N3145" s="15" t="n">
        <v>83</v>
      </c>
      <c r="P3145" s="15" t="n">
        <v>83</v>
      </c>
      <c r="Y3145" s="15" t="s">
        <v>142</v>
      </c>
      <c r="AB3145" s="15" t="s">
        <v>143</v>
      </c>
    </row>
    <row r="3146" customFormat="false" ht="15" hidden="false" customHeight="true" outlineLevel="0" collapsed="false">
      <c r="A3146" s="15" t="s">
        <v>5690</v>
      </c>
      <c r="B3146" s="15" t="s">
        <v>5691</v>
      </c>
      <c r="C3146" s="15" t="s">
        <v>134</v>
      </c>
      <c r="D3146" s="15" t="s">
        <v>541</v>
      </c>
      <c r="E3146" s="15" t="s">
        <v>136</v>
      </c>
      <c r="F3146" s="15" t="s">
        <v>137</v>
      </c>
      <c r="G3146" s="15" t="s">
        <v>1005</v>
      </c>
      <c r="H3146" s="15" t="s">
        <v>136</v>
      </c>
      <c r="I3146" s="15" t="s">
        <v>139</v>
      </c>
      <c r="J3146" s="15" t="s">
        <v>166</v>
      </c>
      <c r="K3146" s="15" t="s">
        <v>5694</v>
      </c>
      <c r="N3146" s="15" t="n">
        <v>10</v>
      </c>
      <c r="P3146" s="15" t="n">
        <v>10</v>
      </c>
      <c r="Y3146" s="15" t="s">
        <v>142</v>
      </c>
      <c r="AB3146" s="15" t="s">
        <v>143</v>
      </c>
    </row>
    <row r="3147" customFormat="false" ht="15" hidden="false" customHeight="true" outlineLevel="0" collapsed="false">
      <c r="A3147" s="15" t="s">
        <v>5695</v>
      </c>
      <c r="B3147" s="15" t="s">
        <v>5696</v>
      </c>
      <c r="C3147" s="15" t="s">
        <v>217</v>
      </c>
      <c r="D3147" s="15" t="s">
        <v>235</v>
      </c>
      <c r="E3147" s="15" t="s">
        <v>136</v>
      </c>
      <c r="F3147" s="15" t="s">
        <v>137</v>
      </c>
      <c r="G3147" s="15" t="s">
        <v>299</v>
      </c>
      <c r="H3147" s="15" t="s">
        <v>136</v>
      </c>
      <c r="I3147" s="15" t="s">
        <v>139</v>
      </c>
      <c r="J3147" s="15" t="s">
        <v>140</v>
      </c>
      <c r="K3147" s="15" t="s">
        <v>5697</v>
      </c>
      <c r="L3147" s="15" t="n">
        <v>6</v>
      </c>
      <c r="N3147" s="15" t="n">
        <v>8</v>
      </c>
      <c r="P3147" s="15" t="n">
        <v>14</v>
      </c>
      <c r="Y3147" s="15" t="s">
        <v>156</v>
      </c>
      <c r="AB3147" s="15" t="s">
        <v>143</v>
      </c>
    </row>
    <row r="3148" customFormat="false" ht="15" hidden="false" customHeight="true" outlineLevel="0" collapsed="false">
      <c r="A3148" s="15" t="s">
        <v>5695</v>
      </c>
      <c r="B3148" s="15" t="s">
        <v>5696</v>
      </c>
      <c r="C3148" s="15" t="s">
        <v>217</v>
      </c>
      <c r="D3148" s="15" t="s">
        <v>235</v>
      </c>
      <c r="E3148" s="15" t="s">
        <v>136</v>
      </c>
      <c r="F3148" s="15" t="s">
        <v>137</v>
      </c>
      <c r="G3148" s="15" t="s">
        <v>299</v>
      </c>
      <c r="H3148" s="15" t="s">
        <v>136</v>
      </c>
      <c r="I3148" s="15" t="s">
        <v>139</v>
      </c>
      <c r="J3148" s="15" t="s">
        <v>150</v>
      </c>
      <c r="K3148" s="15" t="s">
        <v>5698</v>
      </c>
      <c r="L3148" s="15" t="n">
        <v>28</v>
      </c>
      <c r="N3148" s="15" t="n">
        <v>19</v>
      </c>
      <c r="O3148" s="15" t="n">
        <v>8</v>
      </c>
      <c r="P3148" s="15" t="n">
        <v>55</v>
      </c>
      <c r="Y3148" s="15" t="s">
        <v>156</v>
      </c>
      <c r="AB3148" s="15" t="s">
        <v>143</v>
      </c>
    </row>
    <row r="3149" customFormat="false" ht="15" hidden="false" customHeight="true" outlineLevel="0" collapsed="false">
      <c r="A3149" s="15" t="s">
        <v>5699</v>
      </c>
      <c r="B3149" s="15" t="s">
        <v>5700</v>
      </c>
      <c r="C3149" s="15" t="s">
        <v>217</v>
      </c>
      <c r="D3149" s="15" t="s">
        <v>235</v>
      </c>
      <c r="E3149" s="15" t="s">
        <v>136</v>
      </c>
      <c r="F3149" s="15" t="s">
        <v>137</v>
      </c>
      <c r="G3149" s="15" t="s">
        <v>432</v>
      </c>
      <c r="H3149" s="15" t="s">
        <v>136</v>
      </c>
      <c r="I3149" s="15" t="s">
        <v>139</v>
      </c>
      <c r="J3149" s="15" t="s">
        <v>150</v>
      </c>
      <c r="K3149" s="15" t="s">
        <v>5701</v>
      </c>
      <c r="L3149" s="15" t="n">
        <v>4</v>
      </c>
      <c r="N3149" s="15" t="n">
        <v>74</v>
      </c>
      <c r="O3149" s="15" t="n">
        <v>13</v>
      </c>
      <c r="P3149" s="15" t="n">
        <v>91</v>
      </c>
      <c r="Y3149" s="15" t="s">
        <v>142</v>
      </c>
      <c r="AB3149" s="15" t="s">
        <v>143</v>
      </c>
    </row>
    <row r="3150" customFormat="false" ht="15" hidden="false" customHeight="true" outlineLevel="0" collapsed="false">
      <c r="A3150" s="15" t="s">
        <v>5699</v>
      </c>
      <c r="B3150" s="15" t="s">
        <v>5700</v>
      </c>
      <c r="C3150" s="15" t="s">
        <v>217</v>
      </c>
      <c r="D3150" s="15" t="s">
        <v>235</v>
      </c>
      <c r="E3150" s="15" t="s">
        <v>136</v>
      </c>
      <c r="F3150" s="15" t="s">
        <v>137</v>
      </c>
      <c r="G3150" s="15" t="s">
        <v>432</v>
      </c>
      <c r="H3150" s="15" t="s">
        <v>136</v>
      </c>
      <c r="I3150" s="15" t="s">
        <v>139</v>
      </c>
      <c r="J3150" s="15" t="s">
        <v>158</v>
      </c>
      <c r="K3150" s="15" t="s">
        <v>5702</v>
      </c>
      <c r="L3150" s="15" t="n">
        <v>7</v>
      </c>
      <c r="N3150" s="15" t="n">
        <v>15</v>
      </c>
      <c r="O3150" s="15" t="n">
        <v>1</v>
      </c>
      <c r="P3150" s="15" t="n">
        <v>23</v>
      </c>
      <c r="Y3150" s="15" t="s">
        <v>142</v>
      </c>
      <c r="AB3150" s="15" t="s">
        <v>143</v>
      </c>
    </row>
    <row r="3151" customFormat="false" ht="15" hidden="false" customHeight="true" outlineLevel="0" collapsed="false">
      <c r="A3151" s="15" t="s">
        <v>5703</v>
      </c>
      <c r="B3151" s="15" t="s">
        <v>5704</v>
      </c>
      <c r="C3151" s="15" t="s">
        <v>217</v>
      </c>
      <c r="D3151" s="15" t="s">
        <v>235</v>
      </c>
      <c r="E3151" s="15" t="s">
        <v>136</v>
      </c>
      <c r="F3151" s="15" t="s">
        <v>137</v>
      </c>
      <c r="G3151" s="15" t="s">
        <v>1489</v>
      </c>
      <c r="H3151" s="15" t="s">
        <v>136</v>
      </c>
      <c r="I3151" s="15" t="s">
        <v>243</v>
      </c>
      <c r="J3151" s="15" t="s">
        <v>140</v>
      </c>
      <c r="K3151" s="15" t="s">
        <v>5705</v>
      </c>
      <c r="L3151" s="15" t="n">
        <v>34</v>
      </c>
      <c r="M3151" s="15" t="n">
        <v>75</v>
      </c>
      <c r="N3151" s="15" t="n">
        <v>42</v>
      </c>
      <c r="O3151" s="15" t="n">
        <v>11</v>
      </c>
      <c r="P3151" s="15" t="n">
        <v>162</v>
      </c>
      <c r="Y3151" s="15" t="s">
        <v>156</v>
      </c>
      <c r="AB3151" s="15" t="s">
        <v>143</v>
      </c>
    </row>
    <row r="3152" customFormat="false" ht="15" hidden="false" customHeight="true" outlineLevel="0" collapsed="false">
      <c r="A3152" s="15" t="s">
        <v>5703</v>
      </c>
      <c r="B3152" s="15" t="s">
        <v>5704</v>
      </c>
      <c r="C3152" s="15" t="s">
        <v>217</v>
      </c>
      <c r="D3152" s="15" t="s">
        <v>235</v>
      </c>
      <c r="E3152" s="15" t="s">
        <v>136</v>
      </c>
      <c r="F3152" s="15" t="s">
        <v>137</v>
      </c>
      <c r="G3152" s="15" t="s">
        <v>1489</v>
      </c>
      <c r="H3152" s="15" t="s">
        <v>136</v>
      </c>
      <c r="I3152" s="15" t="s">
        <v>243</v>
      </c>
      <c r="J3152" s="15" t="s">
        <v>144</v>
      </c>
      <c r="K3152" s="15" t="s">
        <v>5706</v>
      </c>
      <c r="M3152" s="15" t="n">
        <v>2</v>
      </c>
      <c r="P3152" s="15" t="n">
        <v>2</v>
      </c>
      <c r="Y3152" s="15" t="s">
        <v>156</v>
      </c>
      <c r="AB3152" s="15" t="s">
        <v>143</v>
      </c>
    </row>
    <row r="3153" customFormat="false" ht="15" hidden="false" customHeight="true" outlineLevel="0" collapsed="false">
      <c r="A3153" s="15" t="s">
        <v>5703</v>
      </c>
      <c r="B3153" s="15" t="s">
        <v>5704</v>
      </c>
      <c r="C3153" s="15" t="s">
        <v>217</v>
      </c>
      <c r="D3153" s="15" t="s">
        <v>235</v>
      </c>
      <c r="E3153" s="15" t="s">
        <v>136</v>
      </c>
      <c r="F3153" s="15" t="s">
        <v>137</v>
      </c>
      <c r="G3153" s="15" t="s">
        <v>1489</v>
      </c>
      <c r="H3153" s="15" t="s">
        <v>136</v>
      </c>
      <c r="I3153" s="15" t="s">
        <v>243</v>
      </c>
      <c r="J3153" s="15" t="s">
        <v>150</v>
      </c>
      <c r="K3153" s="15" t="s">
        <v>5707</v>
      </c>
      <c r="L3153" s="15" t="n">
        <v>56</v>
      </c>
      <c r="M3153" s="15" t="n">
        <v>46</v>
      </c>
      <c r="N3153" s="15" t="n">
        <v>32</v>
      </c>
      <c r="P3153" s="15" t="n">
        <v>134</v>
      </c>
      <c r="Y3153" s="15" t="s">
        <v>156</v>
      </c>
      <c r="AB3153" s="15" t="s">
        <v>143</v>
      </c>
    </row>
    <row r="3154" customFormat="false" ht="15" hidden="false" customHeight="true" outlineLevel="0" collapsed="false">
      <c r="A3154" s="15" t="s">
        <v>5703</v>
      </c>
      <c r="B3154" s="15" t="s">
        <v>5704</v>
      </c>
      <c r="C3154" s="15" t="s">
        <v>217</v>
      </c>
      <c r="D3154" s="15" t="s">
        <v>235</v>
      </c>
      <c r="E3154" s="15" t="s">
        <v>136</v>
      </c>
      <c r="F3154" s="15" t="s">
        <v>137</v>
      </c>
      <c r="G3154" s="15" t="s">
        <v>1489</v>
      </c>
      <c r="H3154" s="15" t="s">
        <v>136</v>
      </c>
      <c r="I3154" s="15" t="s">
        <v>243</v>
      </c>
      <c r="J3154" s="15" t="s">
        <v>158</v>
      </c>
      <c r="K3154" s="15" t="s">
        <v>5708</v>
      </c>
      <c r="L3154" s="15" t="n">
        <v>9</v>
      </c>
      <c r="M3154" s="15" t="n">
        <v>2</v>
      </c>
      <c r="N3154" s="15" t="n">
        <v>7</v>
      </c>
      <c r="P3154" s="15" t="n">
        <v>18</v>
      </c>
      <c r="Y3154" s="15" t="s">
        <v>156</v>
      </c>
      <c r="AB3154" s="15" t="s">
        <v>143</v>
      </c>
    </row>
    <row r="3155" customFormat="false" ht="15" hidden="false" customHeight="true" outlineLevel="0" collapsed="false">
      <c r="A3155" s="15" t="s">
        <v>5703</v>
      </c>
      <c r="B3155" s="15" t="s">
        <v>5704</v>
      </c>
      <c r="C3155" s="15" t="s">
        <v>217</v>
      </c>
      <c r="D3155" s="15" t="s">
        <v>235</v>
      </c>
      <c r="E3155" s="15" t="s">
        <v>136</v>
      </c>
      <c r="F3155" s="15" t="s">
        <v>137</v>
      </c>
      <c r="G3155" s="15" t="s">
        <v>1489</v>
      </c>
      <c r="H3155" s="15" t="s">
        <v>136</v>
      </c>
      <c r="I3155" s="15" t="s">
        <v>243</v>
      </c>
      <c r="J3155" s="15" t="s">
        <v>169</v>
      </c>
      <c r="K3155" s="15" t="s">
        <v>5709</v>
      </c>
      <c r="M3155" s="15" t="n">
        <v>1</v>
      </c>
      <c r="P3155" s="15" t="n">
        <v>1</v>
      </c>
      <c r="Y3155" s="15" t="s">
        <v>156</v>
      </c>
      <c r="AB3155" s="15" t="s">
        <v>143</v>
      </c>
    </row>
    <row r="3156" customFormat="false" ht="15" hidden="false" customHeight="true" outlineLevel="0" collapsed="false">
      <c r="A3156" s="15" t="s">
        <v>5710</v>
      </c>
      <c r="B3156" s="15" t="s">
        <v>5711</v>
      </c>
      <c r="C3156" s="15" t="s">
        <v>217</v>
      </c>
      <c r="D3156" s="15" t="s">
        <v>235</v>
      </c>
      <c r="E3156" s="15" t="s">
        <v>136</v>
      </c>
      <c r="F3156" s="15" t="s">
        <v>137</v>
      </c>
      <c r="G3156" s="15" t="s">
        <v>3435</v>
      </c>
      <c r="H3156" s="15" t="s">
        <v>136</v>
      </c>
      <c r="I3156" s="15" t="s">
        <v>243</v>
      </c>
      <c r="J3156" s="15" t="s">
        <v>140</v>
      </c>
      <c r="K3156" s="15" t="s">
        <v>5712</v>
      </c>
      <c r="L3156" s="15" t="n">
        <v>7</v>
      </c>
      <c r="M3156" s="15" t="n">
        <v>50</v>
      </c>
      <c r="N3156" s="15" t="n">
        <v>28</v>
      </c>
      <c r="O3156" s="15" t="n">
        <v>12</v>
      </c>
      <c r="P3156" s="15" t="n">
        <v>97</v>
      </c>
      <c r="Y3156" s="15" t="s">
        <v>142</v>
      </c>
      <c r="AB3156" s="15" t="s">
        <v>143</v>
      </c>
    </row>
    <row r="3157" customFormat="false" ht="15" hidden="false" customHeight="true" outlineLevel="0" collapsed="false">
      <c r="A3157" s="15" t="s">
        <v>5710</v>
      </c>
      <c r="B3157" s="15" t="s">
        <v>5711</v>
      </c>
      <c r="C3157" s="15" t="s">
        <v>217</v>
      </c>
      <c r="D3157" s="15" t="s">
        <v>235</v>
      </c>
      <c r="E3157" s="15" t="s">
        <v>136</v>
      </c>
      <c r="F3157" s="15" t="s">
        <v>137</v>
      </c>
      <c r="G3157" s="15" t="s">
        <v>3435</v>
      </c>
      <c r="H3157" s="15" t="s">
        <v>136</v>
      </c>
      <c r="I3157" s="15" t="s">
        <v>243</v>
      </c>
      <c r="J3157" s="15" t="s">
        <v>144</v>
      </c>
      <c r="K3157" s="15" t="s">
        <v>5713</v>
      </c>
      <c r="M3157" s="15" t="n">
        <v>1</v>
      </c>
      <c r="P3157" s="15" t="n">
        <v>1</v>
      </c>
      <c r="Y3157" s="15" t="s">
        <v>142</v>
      </c>
      <c r="AB3157" s="15" t="s">
        <v>143</v>
      </c>
    </row>
    <row r="3158" customFormat="false" ht="15" hidden="false" customHeight="true" outlineLevel="0" collapsed="false">
      <c r="A3158" s="15" t="s">
        <v>5710</v>
      </c>
      <c r="B3158" s="15" t="s">
        <v>5711</v>
      </c>
      <c r="C3158" s="15" t="s">
        <v>217</v>
      </c>
      <c r="D3158" s="15" t="s">
        <v>235</v>
      </c>
      <c r="E3158" s="15" t="s">
        <v>136</v>
      </c>
      <c r="F3158" s="15" t="s">
        <v>137</v>
      </c>
      <c r="G3158" s="15" t="s">
        <v>3435</v>
      </c>
      <c r="H3158" s="15" t="s">
        <v>136</v>
      </c>
      <c r="I3158" s="15" t="s">
        <v>243</v>
      </c>
      <c r="J3158" s="15" t="s">
        <v>150</v>
      </c>
      <c r="K3158" s="15" t="s">
        <v>5714</v>
      </c>
      <c r="L3158" s="15" t="n">
        <v>316</v>
      </c>
      <c r="M3158" s="15" t="n">
        <v>270</v>
      </c>
      <c r="N3158" s="15" t="n">
        <v>471</v>
      </c>
      <c r="O3158" s="15" t="n">
        <v>217</v>
      </c>
      <c r="P3158" s="15" t="n">
        <v>1274</v>
      </c>
      <c r="Y3158" s="15" t="s">
        <v>142</v>
      </c>
      <c r="AB3158" s="15" t="s">
        <v>143</v>
      </c>
    </row>
    <row r="3159" customFormat="false" ht="15" hidden="false" customHeight="true" outlineLevel="0" collapsed="false">
      <c r="A3159" s="15" t="s">
        <v>5710</v>
      </c>
      <c r="B3159" s="15" t="s">
        <v>5711</v>
      </c>
      <c r="C3159" s="15" t="s">
        <v>217</v>
      </c>
      <c r="D3159" s="15" t="s">
        <v>235</v>
      </c>
      <c r="E3159" s="15" t="s">
        <v>136</v>
      </c>
      <c r="F3159" s="15" t="s">
        <v>137</v>
      </c>
      <c r="G3159" s="15" t="s">
        <v>3435</v>
      </c>
      <c r="H3159" s="15" t="s">
        <v>136</v>
      </c>
      <c r="I3159" s="15" t="s">
        <v>243</v>
      </c>
      <c r="J3159" s="15" t="s">
        <v>158</v>
      </c>
      <c r="K3159" s="15" t="s">
        <v>5715</v>
      </c>
      <c r="L3159" s="15" t="n">
        <v>12</v>
      </c>
      <c r="M3159" s="15" t="n">
        <v>36</v>
      </c>
      <c r="N3159" s="15" t="n">
        <v>38</v>
      </c>
      <c r="O3159" s="15" t="n">
        <v>19</v>
      </c>
      <c r="P3159" s="15" t="n">
        <v>105</v>
      </c>
      <c r="Y3159" s="15" t="s">
        <v>142</v>
      </c>
      <c r="AB3159" s="15" t="s">
        <v>143</v>
      </c>
    </row>
    <row r="3160" customFormat="false" ht="15" hidden="false" customHeight="true" outlineLevel="0" collapsed="false">
      <c r="A3160" s="15" t="s">
        <v>5710</v>
      </c>
      <c r="B3160" s="15" t="s">
        <v>5711</v>
      </c>
      <c r="C3160" s="15" t="s">
        <v>217</v>
      </c>
      <c r="D3160" s="15" t="s">
        <v>235</v>
      </c>
      <c r="E3160" s="15" t="s">
        <v>136</v>
      </c>
      <c r="F3160" s="15" t="s">
        <v>137</v>
      </c>
      <c r="G3160" s="15" t="s">
        <v>3435</v>
      </c>
      <c r="H3160" s="15" t="s">
        <v>136</v>
      </c>
      <c r="I3160" s="15" t="s">
        <v>243</v>
      </c>
      <c r="J3160" s="15" t="s">
        <v>169</v>
      </c>
      <c r="K3160" s="15" t="s">
        <v>5716</v>
      </c>
      <c r="N3160" s="15" t="n">
        <v>7</v>
      </c>
      <c r="O3160" s="15" t="n">
        <v>23</v>
      </c>
      <c r="P3160" s="15" t="n">
        <v>30</v>
      </c>
      <c r="Y3160" s="15" t="s">
        <v>142</v>
      </c>
      <c r="AB3160" s="15" t="s">
        <v>143</v>
      </c>
    </row>
    <row r="3161" customFormat="false" ht="15" hidden="false" customHeight="true" outlineLevel="0" collapsed="false">
      <c r="A3161" s="15" t="s">
        <v>5717</v>
      </c>
      <c r="B3161" s="15" t="s">
        <v>5718</v>
      </c>
      <c r="C3161" s="15" t="s">
        <v>217</v>
      </c>
      <c r="D3161" s="15" t="s">
        <v>235</v>
      </c>
      <c r="E3161" s="15" t="s">
        <v>136</v>
      </c>
      <c r="F3161" s="15" t="s">
        <v>137</v>
      </c>
      <c r="G3161" s="15" t="s">
        <v>219</v>
      </c>
      <c r="H3161" s="15" t="s">
        <v>136</v>
      </c>
      <c r="I3161" s="15" t="s">
        <v>243</v>
      </c>
      <c r="J3161" s="15" t="s">
        <v>140</v>
      </c>
      <c r="K3161" s="15" t="s">
        <v>5719</v>
      </c>
      <c r="L3161" s="15" t="n">
        <v>15</v>
      </c>
      <c r="M3161" s="15" t="n">
        <v>3</v>
      </c>
      <c r="P3161" s="15" t="n">
        <v>18</v>
      </c>
      <c r="Y3161" s="15" t="s">
        <v>142</v>
      </c>
      <c r="AB3161" s="15" t="s">
        <v>143</v>
      </c>
    </row>
    <row r="3162" customFormat="false" ht="15" hidden="false" customHeight="true" outlineLevel="0" collapsed="false">
      <c r="A3162" s="15" t="s">
        <v>5717</v>
      </c>
      <c r="B3162" s="15" t="s">
        <v>5718</v>
      </c>
      <c r="C3162" s="15" t="s">
        <v>217</v>
      </c>
      <c r="D3162" s="15" t="s">
        <v>235</v>
      </c>
      <c r="E3162" s="15" t="s">
        <v>136</v>
      </c>
      <c r="F3162" s="15" t="s">
        <v>137</v>
      </c>
      <c r="G3162" s="15" t="s">
        <v>219</v>
      </c>
      <c r="H3162" s="15" t="s">
        <v>136</v>
      </c>
      <c r="I3162" s="15" t="s">
        <v>243</v>
      </c>
      <c r="J3162" s="15" t="s">
        <v>144</v>
      </c>
      <c r="K3162" s="15" t="s">
        <v>5720</v>
      </c>
      <c r="M3162" s="15" t="n">
        <v>15</v>
      </c>
      <c r="P3162" s="15" t="n">
        <v>15</v>
      </c>
      <c r="Y3162" s="15" t="s">
        <v>142</v>
      </c>
      <c r="AB3162" s="15" t="s">
        <v>143</v>
      </c>
    </row>
    <row r="3163" customFormat="false" ht="15" hidden="false" customHeight="true" outlineLevel="0" collapsed="false">
      <c r="A3163" s="15" t="s">
        <v>5717</v>
      </c>
      <c r="B3163" s="15" t="s">
        <v>5718</v>
      </c>
      <c r="C3163" s="15" t="s">
        <v>217</v>
      </c>
      <c r="D3163" s="15" t="s">
        <v>235</v>
      </c>
      <c r="E3163" s="15" t="s">
        <v>136</v>
      </c>
      <c r="F3163" s="15" t="s">
        <v>137</v>
      </c>
      <c r="G3163" s="15" t="s">
        <v>219</v>
      </c>
      <c r="H3163" s="15" t="s">
        <v>136</v>
      </c>
      <c r="I3163" s="15" t="s">
        <v>243</v>
      </c>
      <c r="J3163" s="15" t="s">
        <v>150</v>
      </c>
      <c r="K3163" s="15" t="s">
        <v>5721</v>
      </c>
      <c r="L3163" s="15" t="n">
        <v>112</v>
      </c>
      <c r="M3163" s="15" t="n">
        <v>114</v>
      </c>
      <c r="N3163" s="15" t="n">
        <v>61</v>
      </c>
      <c r="O3163" s="15" t="n">
        <v>7</v>
      </c>
      <c r="P3163" s="15" t="n">
        <v>294</v>
      </c>
      <c r="Y3163" s="15" t="s">
        <v>142</v>
      </c>
      <c r="AB3163" s="15" t="s">
        <v>143</v>
      </c>
    </row>
    <row r="3164" customFormat="false" ht="15" hidden="false" customHeight="true" outlineLevel="0" collapsed="false">
      <c r="A3164" s="15" t="s">
        <v>5717</v>
      </c>
      <c r="B3164" s="15" t="s">
        <v>5718</v>
      </c>
      <c r="C3164" s="15" t="s">
        <v>217</v>
      </c>
      <c r="D3164" s="15" t="s">
        <v>235</v>
      </c>
      <c r="E3164" s="15" t="s">
        <v>136</v>
      </c>
      <c r="F3164" s="15" t="s">
        <v>137</v>
      </c>
      <c r="G3164" s="15" t="s">
        <v>219</v>
      </c>
      <c r="H3164" s="15" t="s">
        <v>136</v>
      </c>
      <c r="I3164" s="15" t="s">
        <v>243</v>
      </c>
      <c r="J3164" s="15" t="s">
        <v>158</v>
      </c>
      <c r="K3164" s="15" t="s">
        <v>5722</v>
      </c>
      <c r="L3164" s="15" t="n">
        <v>4</v>
      </c>
      <c r="M3164" s="15" t="n">
        <v>54</v>
      </c>
      <c r="N3164" s="15" t="n">
        <v>20</v>
      </c>
      <c r="P3164" s="15" t="n">
        <v>78</v>
      </c>
      <c r="Y3164" s="15" t="s">
        <v>142</v>
      </c>
      <c r="AB3164" s="15" t="s">
        <v>143</v>
      </c>
    </row>
    <row r="3165" customFormat="false" ht="15" hidden="false" customHeight="true" outlineLevel="0" collapsed="false">
      <c r="A3165" s="15" t="s">
        <v>5717</v>
      </c>
      <c r="B3165" s="15" t="s">
        <v>5718</v>
      </c>
      <c r="C3165" s="15" t="s">
        <v>217</v>
      </c>
      <c r="D3165" s="15" t="s">
        <v>235</v>
      </c>
      <c r="E3165" s="15" t="s">
        <v>136</v>
      </c>
      <c r="F3165" s="15" t="s">
        <v>137</v>
      </c>
      <c r="G3165" s="15" t="s">
        <v>219</v>
      </c>
      <c r="H3165" s="15" t="s">
        <v>136</v>
      </c>
      <c r="I3165" s="15" t="s">
        <v>243</v>
      </c>
      <c r="J3165" s="15" t="s">
        <v>169</v>
      </c>
      <c r="K3165" s="15" t="s">
        <v>5723</v>
      </c>
      <c r="M3165" s="15" t="n">
        <v>1</v>
      </c>
      <c r="N3165" s="15" t="n">
        <v>11</v>
      </c>
      <c r="O3165" s="15" t="n">
        <v>9</v>
      </c>
      <c r="P3165" s="15" t="n">
        <v>21</v>
      </c>
      <c r="Y3165" s="15" t="s">
        <v>142</v>
      </c>
      <c r="AB3165" s="15" t="s">
        <v>143</v>
      </c>
    </row>
    <row r="3166" customFormat="false" ht="15" hidden="false" customHeight="true" outlineLevel="0" collapsed="false">
      <c r="A3166" s="15" t="s">
        <v>5724</v>
      </c>
      <c r="B3166" s="15" t="s">
        <v>5725</v>
      </c>
      <c r="C3166" s="15" t="s">
        <v>217</v>
      </c>
      <c r="D3166" s="15" t="s">
        <v>235</v>
      </c>
      <c r="E3166" s="15" t="s">
        <v>136</v>
      </c>
      <c r="F3166" s="15" t="s">
        <v>137</v>
      </c>
      <c r="G3166" s="15" t="s">
        <v>379</v>
      </c>
      <c r="H3166" s="15" t="s">
        <v>136</v>
      </c>
      <c r="I3166" s="15" t="s">
        <v>139</v>
      </c>
      <c r="J3166" s="15" t="s">
        <v>150</v>
      </c>
      <c r="K3166" s="15" t="s">
        <v>5726</v>
      </c>
      <c r="L3166" s="15" t="n">
        <v>31</v>
      </c>
      <c r="M3166" s="15" t="n">
        <v>53</v>
      </c>
      <c r="N3166" s="15" t="n">
        <v>3</v>
      </c>
      <c r="P3166" s="15" t="n">
        <v>87</v>
      </c>
      <c r="Y3166" s="15" t="s">
        <v>142</v>
      </c>
      <c r="AB3166" s="15" t="s">
        <v>143</v>
      </c>
    </row>
    <row r="3167" customFormat="false" ht="15" hidden="false" customHeight="true" outlineLevel="0" collapsed="false">
      <c r="A3167" s="15" t="s">
        <v>5724</v>
      </c>
      <c r="B3167" s="15" t="s">
        <v>5725</v>
      </c>
      <c r="C3167" s="15" t="s">
        <v>217</v>
      </c>
      <c r="D3167" s="15" t="s">
        <v>235</v>
      </c>
      <c r="E3167" s="15" t="s">
        <v>136</v>
      </c>
      <c r="F3167" s="15" t="s">
        <v>137</v>
      </c>
      <c r="G3167" s="15" t="s">
        <v>379</v>
      </c>
      <c r="H3167" s="15" t="s">
        <v>136</v>
      </c>
      <c r="I3167" s="15" t="s">
        <v>139</v>
      </c>
      <c r="J3167" s="15" t="s">
        <v>158</v>
      </c>
      <c r="K3167" s="15" t="s">
        <v>5727</v>
      </c>
      <c r="M3167" s="15" t="n">
        <v>20</v>
      </c>
      <c r="P3167" s="15" t="n">
        <v>20</v>
      </c>
      <c r="Y3167" s="15" t="s">
        <v>142</v>
      </c>
      <c r="AB3167" s="15" t="s">
        <v>143</v>
      </c>
    </row>
    <row r="3168" customFormat="false" ht="15" hidden="false" customHeight="true" outlineLevel="0" collapsed="false">
      <c r="A3168" s="15" t="s">
        <v>5724</v>
      </c>
      <c r="B3168" s="15" t="s">
        <v>5725</v>
      </c>
      <c r="C3168" s="15" t="s">
        <v>217</v>
      </c>
      <c r="D3168" s="15" t="s">
        <v>235</v>
      </c>
      <c r="E3168" s="15" t="s">
        <v>136</v>
      </c>
      <c r="F3168" s="15" t="s">
        <v>137</v>
      </c>
      <c r="G3168" s="15" t="s">
        <v>379</v>
      </c>
      <c r="H3168" s="15" t="s">
        <v>136</v>
      </c>
      <c r="I3168" s="15" t="s">
        <v>139</v>
      </c>
      <c r="J3168" s="15" t="s">
        <v>169</v>
      </c>
      <c r="K3168" s="15" t="s">
        <v>5728</v>
      </c>
      <c r="L3168" s="15" t="n">
        <v>22</v>
      </c>
      <c r="M3168" s="15" t="n">
        <v>22</v>
      </c>
      <c r="P3168" s="15" t="n">
        <v>44</v>
      </c>
      <c r="Y3168" s="15" t="s">
        <v>142</v>
      </c>
      <c r="AB3168" s="15" t="s">
        <v>143</v>
      </c>
    </row>
    <row r="3169" customFormat="false" ht="15" hidden="false" customHeight="true" outlineLevel="0" collapsed="false">
      <c r="A3169" s="15" t="s">
        <v>5729</v>
      </c>
      <c r="B3169" s="15" t="s">
        <v>5730</v>
      </c>
      <c r="C3169" s="15" t="s">
        <v>217</v>
      </c>
      <c r="D3169" s="15" t="s">
        <v>218</v>
      </c>
      <c r="E3169" s="15" t="s">
        <v>136</v>
      </c>
      <c r="F3169" s="15" t="s">
        <v>137</v>
      </c>
      <c r="G3169" s="15" t="s">
        <v>299</v>
      </c>
      <c r="H3169" s="15" t="s">
        <v>136</v>
      </c>
      <c r="I3169" s="15" t="s">
        <v>139</v>
      </c>
      <c r="J3169" s="15" t="s">
        <v>150</v>
      </c>
      <c r="K3169" s="15" t="s">
        <v>5731</v>
      </c>
      <c r="N3169" s="15" t="n">
        <v>3</v>
      </c>
      <c r="P3169" s="15" t="n">
        <v>3</v>
      </c>
      <c r="Y3169" s="15" t="s">
        <v>156</v>
      </c>
      <c r="AB3169" s="15" t="s">
        <v>143</v>
      </c>
    </row>
    <row r="3170" customFormat="false" ht="15" hidden="false" customHeight="true" outlineLevel="0" collapsed="false">
      <c r="A3170" s="15" t="s">
        <v>5729</v>
      </c>
      <c r="B3170" s="15" t="s">
        <v>5730</v>
      </c>
      <c r="C3170" s="15" t="s">
        <v>217</v>
      </c>
      <c r="D3170" s="15" t="s">
        <v>218</v>
      </c>
      <c r="E3170" s="15" t="s">
        <v>136</v>
      </c>
      <c r="F3170" s="15" t="s">
        <v>137</v>
      </c>
      <c r="G3170" s="15" t="s">
        <v>299</v>
      </c>
      <c r="H3170" s="15" t="s">
        <v>136</v>
      </c>
      <c r="I3170" s="15" t="s">
        <v>139</v>
      </c>
      <c r="J3170" s="15" t="s">
        <v>158</v>
      </c>
      <c r="K3170" s="15" t="s">
        <v>5732</v>
      </c>
      <c r="N3170" s="15" t="n">
        <v>27</v>
      </c>
      <c r="P3170" s="15" t="n">
        <v>27</v>
      </c>
      <c r="Y3170" s="15" t="s">
        <v>156</v>
      </c>
      <c r="AB3170" s="15" t="s">
        <v>143</v>
      </c>
    </row>
    <row r="3171" customFormat="false" ht="15" hidden="false" customHeight="true" outlineLevel="0" collapsed="false">
      <c r="A3171" s="15" t="s">
        <v>5733</v>
      </c>
      <c r="B3171" s="15" t="s">
        <v>5734</v>
      </c>
      <c r="C3171" s="15" t="s">
        <v>217</v>
      </c>
      <c r="D3171" s="15" t="s">
        <v>235</v>
      </c>
      <c r="E3171" s="15" t="s">
        <v>136</v>
      </c>
      <c r="F3171" s="15" t="s">
        <v>137</v>
      </c>
      <c r="G3171" s="15" t="s">
        <v>308</v>
      </c>
      <c r="H3171" s="15" t="s">
        <v>136</v>
      </c>
      <c r="I3171" s="15" t="s">
        <v>139</v>
      </c>
      <c r="J3171" s="15" t="s">
        <v>150</v>
      </c>
      <c r="K3171" s="15" t="s">
        <v>5735</v>
      </c>
      <c r="L3171" s="15" t="n">
        <v>19</v>
      </c>
      <c r="M3171" s="15" t="n">
        <v>69</v>
      </c>
      <c r="N3171" s="15" t="n">
        <v>8</v>
      </c>
      <c r="P3171" s="15" t="n">
        <v>96</v>
      </c>
      <c r="Y3171" s="15" t="s">
        <v>142</v>
      </c>
      <c r="AB3171" s="15" t="s">
        <v>143</v>
      </c>
    </row>
    <row r="3172" customFormat="false" ht="15" hidden="false" customHeight="true" outlineLevel="0" collapsed="false">
      <c r="A3172" s="15" t="s">
        <v>5733</v>
      </c>
      <c r="B3172" s="15" t="s">
        <v>5734</v>
      </c>
      <c r="C3172" s="15" t="s">
        <v>217</v>
      </c>
      <c r="D3172" s="15" t="s">
        <v>235</v>
      </c>
      <c r="E3172" s="15" t="s">
        <v>136</v>
      </c>
      <c r="F3172" s="15" t="s">
        <v>137</v>
      </c>
      <c r="G3172" s="15" t="s">
        <v>308</v>
      </c>
      <c r="H3172" s="15" t="s">
        <v>136</v>
      </c>
      <c r="I3172" s="15" t="s">
        <v>139</v>
      </c>
      <c r="J3172" s="15" t="s">
        <v>158</v>
      </c>
      <c r="K3172" s="15" t="s">
        <v>5736</v>
      </c>
      <c r="L3172" s="15" t="n">
        <v>3</v>
      </c>
      <c r="M3172" s="15" t="n">
        <v>8</v>
      </c>
      <c r="N3172" s="15" t="n">
        <v>2</v>
      </c>
      <c r="P3172" s="15" t="n">
        <v>13</v>
      </c>
      <c r="Y3172" s="15" t="s">
        <v>142</v>
      </c>
      <c r="AB3172" s="15" t="s">
        <v>143</v>
      </c>
    </row>
    <row r="3173" customFormat="false" ht="15" hidden="false" customHeight="true" outlineLevel="0" collapsed="false">
      <c r="A3173" s="15" t="s">
        <v>5733</v>
      </c>
      <c r="B3173" s="15" t="s">
        <v>5734</v>
      </c>
      <c r="C3173" s="15" t="s">
        <v>217</v>
      </c>
      <c r="D3173" s="15" t="s">
        <v>235</v>
      </c>
      <c r="E3173" s="15" t="s">
        <v>136</v>
      </c>
      <c r="F3173" s="15" t="s">
        <v>137</v>
      </c>
      <c r="G3173" s="15" t="s">
        <v>308</v>
      </c>
      <c r="H3173" s="15" t="s">
        <v>136</v>
      </c>
      <c r="I3173" s="15" t="s">
        <v>139</v>
      </c>
      <c r="J3173" s="15" t="s">
        <v>169</v>
      </c>
      <c r="K3173" s="15" t="s">
        <v>5737</v>
      </c>
      <c r="L3173" s="15" t="n">
        <v>5</v>
      </c>
      <c r="M3173" s="15" t="n">
        <v>2</v>
      </c>
      <c r="N3173" s="15" t="n">
        <v>3</v>
      </c>
      <c r="P3173" s="15" t="n">
        <v>10</v>
      </c>
      <c r="Y3173" s="15" t="s">
        <v>142</v>
      </c>
      <c r="AB3173" s="15" t="s">
        <v>143</v>
      </c>
    </row>
    <row r="3174" customFormat="false" ht="15" hidden="false" customHeight="true" outlineLevel="0" collapsed="false">
      <c r="A3174" s="15" t="s">
        <v>5738</v>
      </c>
      <c r="B3174" s="15" t="s">
        <v>5739</v>
      </c>
      <c r="C3174" s="15" t="s">
        <v>134</v>
      </c>
      <c r="D3174" s="15" t="s">
        <v>135</v>
      </c>
      <c r="E3174" s="15" t="s">
        <v>136</v>
      </c>
      <c r="F3174" s="15" t="s">
        <v>137</v>
      </c>
      <c r="G3174" s="15" t="s">
        <v>336</v>
      </c>
      <c r="H3174" s="15" t="s">
        <v>136</v>
      </c>
      <c r="I3174" s="15" t="s">
        <v>243</v>
      </c>
      <c r="J3174" s="15" t="s">
        <v>140</v>
      </c>
      <c r="K3174" s="15" t="s">
        <v>5740</v>
      </c>
      <c r="L3174" s="15" t="n">
        <v>14</v>
      </c>
      <c r="M3174" s="15" t="n">
        <v>22</v>
      </c>
      <c r="N3174" s="15" t="n">
        <v>13</v>
      </c>
      <c r="O3174" s="15" t="n">
        <v>9</v>
      </c>
      <c r="P3174" s="15" t="n">
        <v>58</v>
      </c>
      <c r="Y3174" s="15" t="s">
        <v>142</v>
      </c>
      <c r="AB3174" s="15" t="s">
        <v>143</v>
      </c>
    </row>
    <row r="3175" customFormat="false" ht="15" hidden="false" customHeight="true" outlineLevel="0" collapsed="false">
      <c r="A3175" s="15" t="s">
        <v>5738</v>
      </c>
      <c r="B3175" s="15" t="s">
        <v>5739</v>
      </c>
      <c r="C3175" s="15" t="s">
        <v>134</v>
      </c>
      <c r="D3175" s="15" t="s">
        <v>135</v>
      </c>
      <c r="E3175" s="15" t="s">
        <v>136</v>
      </c>
      <c r="F3175" s="15" t="s">
        <v>137</v>
      </c>
      <c r="G3175" s="15" t="s">
        <v>336</v>
      </c>
      <c r="H3175" s="15" t="s">
        <v>136</v>
      </c>
      <c r="I3175" s="15" t="s">
        <v>243</v>
      </c>
      <c r="J3175" s="15" t="s">
        <v>144</v>
      </c>
      <c r="K3175" s="15" t="s">
        <v>5741</v>
      </c>
      <c r="L3175" s="15" t="n">
        <v>15</v>
      </c>
      <c r="M3175" s="15" t="n">
        <v>43</v>
      </c>
      <c r="N3175" s="15" t="n">
        <v>14</v>
      </c>
      <c r="O3175" s="15" t="n">
        <v>5</v>
      </c>
      <c r="P3175" s="15" t="n">
        <v>77</v>
      </c>
      <c r="Y3175" s="15" t="s">
        <v>142</v>
      </c>
      <c r="AB3175" s="15" t="s">
        <v>143</v>
      </c>
    </row>
    <row r="3176" customFormat="false" ht="15" hidden="false" customHeight="true" outlineLevel="0" collapsed="false">
      <c r="A3176" s="15" t="s">
        <v>5738</v>
      </c>
      <c r="B3176" s="15" t="s">
        <v>5739</v>
      </c>
      <c r="C3176" s="15" t="s">
        <v>134</v>
      </c>
      <c r="D3176" s="15" t="s">
        <v>135</v>
      </c>
      <c r="E3176" s="15" t="s">
        <v>136</v>
      </c>
      <c r="F3176" s="15" t="s">
        <v>137</v>
      </c>
      <c r="G3176" s="15" t="s">
        <v>336</v>
      </c>
      <c r="H3176" s="15" t="s">
        <v>136</v>
      </c>
      <c r="I3176" s="15" t="s">
        <v>243</v>
      </c>
      <c r="J3176" s="15" t="s">
        <v>150</v>
      </c>
      <c r="K3176" s="15" t="s">
        <v>5742</v>
      </c>
      <c r="L3176" s="15" t="n">
        <v>17</v>
      </c>
      <c r="M3176" s="15" t="n">
        <v>15</v>
      </c>
      <c r="N3176" s="15" t="n">
        <v>16</v>
      </c>
      <c r="O3176" s="15" t="n">
        <v>7</v>
      </c>
      <c r="P3176" s="15" t="n">
        <v>55</v>
      </c>
      <c r="Y3176" s="15" t="s">
        <v>142</v>
      </c>
      <c r="AB3176" s="15" t="s">
        <v>143</v>
      </c>
    </row>
    <row r="3177" customFormat="false" ht="15" hidden="false" customHeight="true" outlineLevel="0" collapsed="false">
      <c r="A3177" s="15" t="s">
        <v>5738</v>
      </c>
      <c r="B3177" s="15" t="s">
        <v>5739</v>
      </c>
      <c r="C3177" s="15" t="s">
        <v>134</v>
      </c>
      <c r="D3177" s="15" t="s">
        <v>135</v>
      </c>
      <c r="E3177" s="15" t="s">
        <v>136</v>
      </c>
      <c r="F3177" s="15" t="s">
        <v>137</v>
      </c>
      <c r="G3177" s="15" t="s">
        <v>336</v>
      </c>
      <c r="H3177" s="15" t="s">
        <v>136</v>
      </c>
      <c r="I3177" s="15" t="s">
        <v>243</v>
      </c>
      <c r="J3177" s="15" t="s">
        <v>158</v>
      </c>
      <c r="K3177" s="15" t="s">
        <v>5743</v>
      </c>
      <c r="L3177" s="15" t="n">
        <v>14</v>
      </c>
      <c r="M3177" s="15" t="n">
        <v>15</v>
      </c>
      <c r="N3177" s="15" t="n">
        <v>12</v>
      </c>
      <c r="O3177" s="15" t="n">
        <v>15</v>
      </c>
      <c r="P3177" s="15" t="n">
        <v>56</v>
      </c>
      <c r="Y3177" s="15" t="s">
        <v>142</v>
      </c>
      <c r="AB3177" s="15" t="s">
        <v>143</v>
      </c>
    </row>
    <row r="3178" customFormat="false" ht="15" hidden="false" customHeight="true" outlineLevel="0" collapsed="false">
      <c r="A3178" s="15" t="s">
        <v>5744</v>
      </c>
      <c r="B3178" s="15" t="s">
        <v>5745</v>
      </c>
      <c r="C3178" s="15" t="s">
        <v>148</v>
      </c>
      <c r="E3178" s="15" t="s">
        <v>136</v>
      </c>
      <c r="F3178" s="15" t="s">
        <v>137</v>
      </c>
      <c r="G3178" s="15" t="s">
        <v>231</v>
      </c>
      <c r="H3178" s="15" t="s">
        <v>136</v>
      </c>
      <c r="I3178" s="15" t="s">
        <v>139</v>
      </c>
      <c r="J3178" s="15" t="s">
        <v>150</v>
      </c>
      <c r="K3178" s="15" t="s">
        <v>5746</v>
      </c>
      <c r="L3178" s="15" t="n">
        <v>40</v>
      </c>
      <c r="P3178" s="15" t="n">
        <v>40</v>
      </c>
      <c r="Y3178" s="15" t="s">
        <v>156</v>
      </c>
      <c r="AB3178" s="15" t="s">
        <v>143</v>
      </c>
    </row>
    <row r="3179" customFormat="false" ht="15" hidden="false" customHeight="true" outlineLevel="0" collapsed="false">
      <c r="A3179" s="15" t="s">
        <v>5747</v>
      </c>
      <c r="B3179" s="15" t="s">
        <v>5748</v>
      </c>
      <c r="C3179" s="15" t="s">
        <v>217</v>
      </c>
      <c r="D3179" s="15" t="s">
        <v>218</v>
      </c>
      <c r="E3179" s="15" t="s">
        <v>136</v>
      </c>
      <c r="F3179" s="15" t="s">
        <v>137</v>
      </c>
      <c r="G3179" s="15" t="s">
        <v>5749</v>
      </c>
      <c r="H3179" s="15" t="s">
        <v>136</v>
      </c>
      <c r="I3179" s="15" t="s">
        <v>139</v>
      </c>
      <c r="J3179" s="15" t="s">
        <v>150</v>
      </c>
      <c r="K3179" s="15" t="s">
        <v>5750</v>
      </c>
      <c r="N3179" s="15" t="n">
        <v>8</v>
      </c>
      <c r="P3179" s="15" t="n">
        <v>8</v>
      </c>
      <c r="Y3179" s="15" t="s">
        <v>142</v>
      </c>
      <c r="AB3179" s="15" t="s">
        <v>143</v>
      </c>
    </row>
    <row r="3180" customFormat="false" ht="15" hidden="false" customHeight="true" outlineLevel="0" collapsed="false">
      <c r="A3180" s="15" t="s">
        <v>5747</v>
      </c>
      <c r="B3180" s="15" t="s">
        <v>5748</v>
      </c>
      <c r="C3180" s="15" t="s">
        <v>217</v>
      </c>
      <c r="D3180" s="15" t="s">
        <v>218</v>
      </c>
      <c r="E3180" s="15" t="s">
        <v>136</v>
      </c>
      <c r="F3180" s="15" t="s">
        <v>137</v>
      </c>
      <c r="G3180" s="15" t="s">
        <v>5749</v>
      </c>
      <c r="H3180" s="15" t="s">
        <v>136</v>
      </c>
      <c r="I3180" s="15" t="s">
        <v>139</v>
      </c>
      <c r="J3180" s="15" t="s">
        <v>158</v>
      </c>
      <c r="K3180" s="15" t="s">
        <v>5751</v>
      </c>
      <c r="N3180" s="15" t="n">
        <v>4</v>
      </c>
      <c r="P3180" s="15" t="n">
        <v>4</v>
      </c>
      <c r="Y3180" s="15" t="s">
        <v>142</v>
      </c>
      <c r="AB3180" s="15" t="s">
        <v>143</v>
      </c>
    </row>
    <row r="3181" customFormat="false" ht="15" hidden="false" customHeight="true" outlineLevel="0" collapsed="false">
      <c r="A3181" s="15" t="s">
        <v>5752</v>
      </c>
      <c r="B3181" s="15" t="s">
        <v>5753</v>
      </c>
      <c r="C3181" s="15" t="s">
        <v>134</v>
      </c>
      <c r="D3181" s="15" t="s">
        <v>135</v>
      </c>
      <c r="E3181" s="15" t="s">
        <v>136</v>
      </c>
      <c r="F3181" s="15" t="s">
        <v>137</v>
      </c>
      <c r="G3181" s="15" t="s">
        <v>542</v>
      </c>
      <c r="H3181" s="15" t="s">
        <v>136</v>
      </c>
      <c r="I3181" s="15" t="s">
        <v>139</v>
      </c>
      <c r="J3181" s="15" t="s">
        <v>150</v>
      </c>
      <c r="K3181" s="15" t="s">
        <v>5754</v>
      </c>
      <c r="L3181" s="15" t="n">
        <v>32</v>
      </c>
      <c r="M3181" s="15" t="n">
        <v>10</v>
      </c>
      <c r="N3181" s="15" t="n">
        <v>9</v>
      </c>
      <c r="P3181" s="15" t="n">
        <v>51</v>
      </c>
      <c r="Y3181" s="15" t="s">
        <v>156</v>
      </c>
      <c r="AB3181" s="15" t="s">
        <v>143</v>
      </c>
    </row>
    <row r="3182" customFormat="false" ht="15" hidden="false" customHeight="true" outlineLevel="0" collapsed="false">
      <c r="A3182" s="15" t="s">
        <v>5752</v>
      </c>
      <c r="B3182" s="15" t="s">
        <v>5753</v>
      </c>
      <c r="C3182" s="15" t="s">
        <v>134</v>
      </c>
      <c r="D3182" s="15" t="s">
        <v>135</v>
      </c>
      <c r="E3182" s="15" t="s">
        <v>136</v>
      </c>
      <c r="F3182" s="15" t="s">
        <v>137</v>
      </c>
      <c r="G3182" s="15" t="s">
        <v>542</v>
      </c>
      <c r="H3182" s="15" t="s">
        <v>136</v>
      </c>
      <c r="I3182" s="15" t="s">
        <v>139</v>
      </c>
      <c r="J3182" s="15" t="s">
        <v>158</v>
      </c>
      <c r="K3182" s="15" t="s">
        <v>5755</v>
      </c>
      <c r="L3182" s="15" t="n">
        <v>11</v>
      </c>
      <c r="M3182" s="15" t="n">
        <v>4</v>
      </c>
      <c r="N3182" s="15" t="n">
        <v>3</v>
      </c>
      <c r="P3182" s="15" t="n">
        <v>18</v>
      </c>
      <c r="Y3182" s="15" t="s">
        <v>156</v>
      </c>
      <c r="AB3182" s="15" t="s">
        <v>143</v>
      </c>
    </row>
    <row r="3183" customFormat="false" ht="15" hidden="false" customHeight="true" outlineLevel="0" collapsed="false">
      <c r="A3183" s="15" t="s">
        <v>5752</v>
      </c>
      <c r="B3183" s="15" t="s">
        <v>5753</v>
      </c>
      <c r="C3183" s="15" t="s">
        <v>134</v>
      </c>
      <c r="D3183" s="15" t="s">
        <v>135</v>
      </c>
      <c r="E3183" s="15" t="s">
        <v>136</v>
      </c>
      <c r="F3183" s="15" t="s">
        <v>137</v>
      </c>
      <c r="G3183" s="15" t="s">
        <v>542</v>
      </c>
      <c r="H3183" s="15" t="s">
        <v>136</v>
      </c>
      <c r="I3183" s="15" t="s">
        <v>139</v>
      </c>
      <c r="J3183" s="15" t="s">
        <v>169</v>
      </c>
      <c r="K3183" s="15" t="s">
        <v>5756</v>
      </c>
      <c r="M3183" s="15" t="n">
        <v>2</v>
      </c>
      <c r="N3183" s="15" t="n">
        <v>4</v>
      </c>
      <c r="P3183" s="15" t="n">
        <v>6</v>
      </c>
      <c r="Y3183" s="15" t="s">
        <v>156</v>
      </c>
      <c r="AB3183" s="15" t="s">
        <v>143</v>
      </c>
    </row>
    <row r="3184" customFormat="false" ht="15" hidden="false" customHeight="true" outlineLevel="0" collapsed="false">
      <c r="A3184" s="15" t="s">
        <v>5757</v>
      </c>
      <c r="B3184" s="15" t="s">
        <v>5758</v>
      </c>
      <c r="C3184" s="15" t="s">
        <v>217</v>
      </c>
      <c r="D3184" s="15" t="s">
        <v>235</v>
      </c>
      <c r="E3184" s="15" t="s">
        <v>136</v>
      </c>
      <c r="F3184" s="15" t="s">
        <v>137</v>
      </c>
      <c r="G3184" s="15" t="s">
        <v>256</v>
      </c>
      <c r="H3184" s="15" t="s">
        <v>136</v>
      </c>
      <c r="I3184" s="15" t="s">
        <v>139</v>
      </c>
      <c r="J3184" s="15" t="s">
        <v>144</v>
      </c>
      <c r="K3184" s="15" t="s">
        <v>5759</v>
      </c>
      <c r="L3184" s="15" t="n">
        <v>29</v>
      </c>
      <c r="M3184" s="15" t="n">
        <v>15</v>
      </c>
      <c r="P3184" s="15" t="n">
        <v>44</v>
      </c>
      <c r="Y3184" s="15" t="s">
        <v>258</v>
      </c>
      <c r="AB3184" s="15" t="s">
        <v>143</v>
      </c>
    </row>
    <row r="3185" customFormat="false" ht="15" hidden="false" customHeight="true" outlineLevel="0" collapsed="false">
      <c r="A3185" s="15" t="s">
        <v>5757</v>
      </c>
      <c r="B3185" s="15" t="s">
        <v>5758</v>
      </c>
      <c r="C3185" s="15" t="s">
        <v>217</v>
      </c>
      <c r="D3185" s="15" t="s">
        <v>235</v>
      </c>
      <c r="E3185" s="15" t="s">
        <v>136</v>
      </c>
      <c r="F3185" s="15" t="s">
        <v>137</v>
      </c>
      <c r="G3185" s="15" t="s">
        <v>256</v>
      </c>
      <c r="H3185" s="15" t="s">
        <v>136</v>
      </c>
      <c r="I3185" s="15" t="s">
        <v>139</v>
      </c>
      <c r="J3185" s="15" t="s">
        <v>150</v>
      </c>
      <c r="K3185" s="15" t="s">
        <v>5760</v>
      </c>
      <c r="L3185" s="15" t="n">
        <v>58</v>
      </c>
      <c r="M3185" s="15" t="n">
        <v>1</v>
      </c>
      <c r="P3185" s="15" t="n">
        <v>59</v>
      </c>
      <c r="Y3185" s="15" t="s">
        <v>258</v>
      </c>
      <c r="AB3185" s="15" t="s">
        <v>143</v>
      </c>
    </row>
    <row r="3186" customFormat="false" ht="15" hidden="false" customHeight="true" outlineLevel="0" collapsed="false">
      <c r="A3186" s="15" t="s">
        <v>5757</v>
      </c>
      <c r="B3186" s="15" t="s">
        <v>5758</v>
      </c>
      <c r="C3186" s="15" t="s">
        <v>217</v>
      </c>
      <c r="D3186" s="15" t="s">
        <v>235</v>
      </c>
      <c r="E3186" s="15" t="s">
        <v>136</v>
      </c>
      <c r="F3186" s="15" t="s">
        <v>137</v>
      </c>
      <c r="G3186" s="15" t="s">
        <v>256</v>
      </c>
      <c r="H3186" s="15" t="s">
        <v>136</v>
      </c>
      <c r="I3186" s="15" t="s">
        <v>139</v>
      </c>
      <c r="J3186" s="15" t="s">
        <v>158</v>
      </c>
      <c r="K3186" s="15" t="s">
        <v>5761</v>
      </c>
      <c r="L3186" s="15" t="n">
        <v>19</v>
      </c>
      <c r="M3186" s="15" t="n">
        <v>1</v>
      </c>
      <c r="P3186" s="15" t="n">
        <v>20</v>
      </c>
      <c r="Y3186" s="15" t="s">
        <v>258</v>
      </c>
      <c r="AB3186" s="15" t="s">
        <v>143</v>
      </c>
    </row>
    <row r="3187" customFormat="false" ht="15" hidden="false" customHeight="true" outlineLevel="0" collapsed="false">
      <c r="A3187" s="15" t="s">
        <v>5762</v>
      </c>
      <c r="B3187" s="15" t="s">
        <v>5763</v>
      </c>
      <c r="C3187" s="15" t="s">
        <v>217</v>
      </c>
      <c r="D3187" s="15" t="s">
        <v>218</v>
      </c>
      <c r="E3187" s="15" t="s">
        <v>136</v>
      </c>
      <c r="F3187" s="15" t="s">
        <v>137</v>
      </c>
      <c r="G3187" s="15" t="s">
        <v>136</v>
      </c>
      <c r="H3187" s="15" t="s">
        <v>136</v>
      </c>
      <c r="I3187" s="15" t="s">
        <v>139</v>
      </c>
      <c r="J3187" s="15" t="s">
        <v>140</v>
      </c>
      <c r="K3187" s="15" t="s">
        <v>5764</v>
      </c>
      <c r="L3187" s="15" t="n">
        <v>1</v>
      </c>
      <c r="M3187" s="15" t="n">
        <v>14</v>
      </c>
      <c r="N3187" s="15" t="n">
        <v>5</v>
      </c>
      <c r="P3187" s="15" t="n">
        <v>20</v>
      </c>
      <c r="Y3187" s="15" t="s">
        <v>142</v>
      </c>
      <c r="AB3187" s="15" t="s">
        <v>143</v>
      </c>
    </row>
    <row r="3188" customFormat="false" ht="15" hidden="false" customHeight="true" outlineLevel="0" collapsed="false">
      <c r="A3188" s="15" t="s">
        <v>5762</v>
      </c>
      <c r="B3188" s="15" t="s">
        <v>5763</v>
      </c>
      <c r="C3188" s="15" t="s">
        <v>217</v>
      </c>
      <c r="D3188" s="15" t="s">
        <v>218</v>
      </c>
      <c r="E3188" s="15" t="s">
        <v>136</v>
      </c>
      <c r="F3188" s="15" t="s">
        <v>137</v>
      </c>
      <c r="G3188" s="15" t="s">
        <v>136</v>
      </c>
      <c r="H3188" s="15" t="s">
        <v>136</v>
      </c>
      <c r="I3188" s="15" t="s">
        <v>139</v>
      </c>
      <c r="J3188" s="15" t="s">
        <v>150</v>
      </c>
      <c r="K3188" s="15" t="s">
        <v>5765</v>
      </c>
      <c r="L3188" s="15" t="n">
        <v>51</v>
      </c>
      <c r="M3188" s="15" t="n">
        <v>7</v>
      </c>
      <c r="P3188" s="15" t="n">
        <v>58</v>
      </c>
      <c r="Y3188" s="15" t="s">
        <v>142</v>
      </c>
      <c r="AB3188" s="15" t="s">
        <v>143</v>
      </c>
    </row>
    <row r="3189" customFormat="false" ht="15" hidden="false" customHeight="true" outlineLevel="0" collapsed="false">
      <c r="A3189" s="15" t="s">
        <v>5762</v>
      </c>
      <c r="B3189" s="15" t="s">
        <v>5763</v>
      </c>
      <c r="C3189" s="15" t="s">
        <v>217</v>
      </c>
      <c r="D3189" s="15" t="s">
        <v>218</v>
      </c>
      <c r="E3189" s="15" t="s">
        <v>136</v>
      </c>
      <c r="F3189" s="15" t="s">
        <v>137</v>
      </c>
      <c r="G3189" s="15" t="s">
        <v>136</v>
      </c>
      <c r="H3189" s="15" t="s">
        <v>136</v>
      </c>
      <c r="I3189" s="15" t="s">
        <v>139</v>
      </c>
      <c r="J3189" s="15" t="s">
        <v>158</v>
      </c>
      <c r="K3189" s="15" t="s">
        <v>5766</v>
      </c>
      <c r="L3189" s="15" t="n">
        <v>3</v>
      </c>
      <c r="M3189" s="15" t="n">
        <v>3</v>
      </c>
      <c r="P3189" s="15" t="n">
        <v>6</v>
      </c>
      <c r="Y3189" s="15" t="s">
        <v>142</v>
      </c>
      <c r="AB3189" s="15" t="s">
        <v>143</v>
      </c>
    </row>
    <row r="3190" customFormat="false" ht="15" hidden="false" customHeight="true" outlineLevel="0" collapsed="false">
      <c r="A3190" s="15" t="s">
        <v>5767</v>
      </c>
      <c r="B3190" s="15" t="s">
        <v>5768</v>
      </c>
      <c r="C3190" s="15" t="s">
        <v>217</v>
      </c>
      <c r="D3190" s="15" t="s">
        <v>235</v>
      </c>
      <c r="E3190" s="15" t="s">
        <v>136</v>
      </c>
      <c r="F3190" s="15" t="s">
        <v>137</v>
      </c>
      <c r="G3190" s="15" t="s">
        <v>510</v>
      </c>
      <c r="H3190" s="15" t="s">
        <v>136</v>
      </c>
      <c r="I3190" s="15" t="s">
        <v>243</v>
      </c>
      <c r="J3190" s="15" t="s">
        <v>140</v>
      </c>
      <c r="K3190" s="15" t="s">
        <v>5769</v>
      </c>
      <c r="L3190" s="15" t="n">
        <v>1</v>
      </c>
      <c r="N3190" s="15" t="n">
        <v>8</v>
      </c>
      <c r="P3190" s="15" t="n">
        <v>9</v>
      </c>
      <c r="Y3190" s="15" t="s">
        <v>142</v>
      </c>
      <c r="AB3190" s="15" t="s">
        <v>143</v>
      </c>
    </row>
    <row r="3191" customFormat="false" ht="15" hidden="false" customHeight="true" outlineLevel="0" collapsed="false">
      <c r="A3191" s="15" t="s">
        <v>5767</v>
      </c>
      <c r="B3191" s="15" t="s">
        <v>5768</v>
      </c>
      <c r="C3191" s="15" t="s">
        <v>217</v>
      </c>
      <c r="D3191" s="15" t="s">
        <v>235</v>
      </c>
      <c r="E3191" s="15" t="s">
        <v>136</v>
      </c>
      <c r="F3191" s="15" t="s">
        <v>137</v>
      </c>
      <c r="G3191" s="15" t="s">
        <v>510</v>
      </c>
      <c r="H3191" s="15" t="s">
        <v>136</v>
      </c>
      <c r="I3191" s="15" t="s">
        <v>243</v>
      </c>
      <c r="J3191" s="15" t="s">
        <v>150</v>
      </c>
      <c r="K3191" s="15" t="s">
        <v>5770</v>
      </c>
      <c r="L3191" s="15" t="n">
        <v>70</v>
      </c>
      <c r="M3191" s="15" t="n">
        <v>21</v>
      </c>
      <c r="N3191" s="15" t="n">
        <v>66</v>
      </c>
      <c r="P3191" s="15" t="n">
        <v>157</v>
      </c>
      <c r="Y3191" s="15" t="s">
        <v>142</v>
      </c>
      <c r="AB3191" s="15" t="s">
        <v>143</v>
      </c>
    </row>
    <row r="3192" customFormat="false" ht="15" hidden="false" customHeight="true" outlineLevel="0" collapsed="false">
      <c r="A3192" s="15" t="s">
        <v>5767</v>
      </c>
      <c r="B3192" s="15" t="s">
        <v>5768</v>
      </c>
      <c r="C3192" s="15" t="s">
        <v>217</v>
      </c>
      <c r="D3192" s="15" t="s">
        <v>235</v>
      </c>
      <c r="E3192" s="15" t="s">
        <v>136</v>
      </c>
      <c r="F3192" s="15" t="s">
        <v>137</v>
      </c>
      <c r="G3192" s="15" t="s">
        <v>510</v>
      </c>
      <c r="H3192" s="15" t="s">
        <v>136</v>
      </c>
      <c r="I3192" s="15" t="s">
        <v>243</v>
      </c>
      <c r="J3192" s="15" t="s">
        <v>158</v>
      </c>
      <c r="K3192" s="15" t="s">
        <v>5771</v>
      </c>
      <c r="L3192" s="15" t="n">
        <v>15</v>
      </c>
      <c r="M3192" s="15" t="n">
        <v>10</v>
      </c>
      <c r="N3192" s="15" t="n">
        <v>7</v>
      </c>
      <c r="O3192" s="15" t="n">
        <v>1</v>
      </c>
      <c r="P3192" s="15" t="n">
        <v>33</v>
      </c>
      <c r="Y3192" s="15" t="s">
        <v>142</v>
      </c>
      <c r="AB3192" s="15" t="s">
        <v>143</v>
      </c>
    </row>
    <row r="3193" customFormat="false" ht="15" hidden="false" customHeight="true" outlineLevel="0" collapsed="false">
      <c r="A3193" s="15" t="s">
        <v>5772</v>
      </c>
      <c r="B3193" s="15" t="s">
        <v>5773</v>
      </c>
      <c r="C3193" s="15" t="s">
        <v>217</v>
      </c>
      <c r="D3193" s="15" t="s">
        <v>235</v>
      </c>
      <c r="E3193" s="15" t="s">
        <v>136</v>
      </c>
      <c r="F3193" s="15" t="s">
        <v>137</v>
      </c>
      <c r="G3193" s="15" t="s">
        <v>219</v>
      </c>
      <c r="H3193" s="15" t="s">
        <v>136</v>
      </c>
      <c r="I3193" s="15" t="s">
        <v>139</v>
      </c>
      <c r="J3193" s="15" t="s">
        <v>140</v>
      </c>
      <c r="K3193" s="15" t="s">
        <v>5774</v>
      </c>
      <c r="M3193" s="15" t="n">
        <v>2</v>
      </c>
      <c r="P3193" s="15" t="n">
        <v>2</v>
      </c>
      <c r="Y3193" s="15" t="s">
        <v>142</v>
      </c>
      <c r="AB3193" s="15" t="s">
        <v>143</v>
      </c>
    </row>
    <row r="3194" customFormat="false" ht="15" hidden="false" customHeight="true" outlineLevel="0" collapsed="false">
      <c r="A3194" s="15" t="s">
        <v>5775</v>
      </c>
      <c r="B3194" s="15" t="s">
        <v>5776</v>
      </c>
      <c r="C3194" s="15" t="s">
        <v>217</v>
      </c>
      <c r="D3194" s="15" t="s">
        <v>235</v>
      </c>
      <c r="E3194" s="15" t="s">
        <v>136</v>
      </c>
      <c r="F3194" s="15" t="s">
        <v>137</v>
      </c>
      <c r="G3194" s="15" t="s">
        <v>4398</v>
      </c>
      <c r="H3194" s="15" t="s">
        <v>136</v>
      </c>
      <c r="I3194" s="15" t="s">
        <v>139</v>
      </c>
      <c r="J3194" s="15" t="s">
        <v>140</v>
      </c>
      <c r="K3194" s="15" t="s">
        <v>5777</v>
      </c>
      <c r="L3194" s="15" t="n">
        <v>16</v>
      </c>
      <c r="M3194" s="15" t="n">
        <v>2</v>
      </c>
      <c r="P3194" s="15" t="n">
        <v>18</v>
      </c>
      <c r="Y3194" s="15" t="s">
        <v>142</v>
      </c>
      <c r="AB3194" s="15" t="s">
        <v>143</v>
      </c>
    </row>
    <row r="3195" customFormat="false" ht="15" hidden="false" customHeight="true" outlineLevel="0" collapsed="false">
      <c r="A3195" s="15" t="s">
        <v>5775</v>
      </c>
      <c r="B3195" s="15" t="s">
        <v>5776</v>
      </c>
      <c r="C3195" s="15" t="s">
        <v>217</v>
      </c>
      <c r="D3195" s="15" t="s">
        <v>235</v>
      </c>
      <c r="E3195" s="15" t="s">
        <v>136</v>
      </c>
      <c r="F3195" s="15" t="s">
        <v>137</v>
      </c>
      <c r="G3195" s="15" t="s">
        <v>4398</v>
      </c>
      <c r="H3195" s="15" t="s">
        <v>136</v>
      </c>
      <c r="I3195" s="15" t="s">
        <v>139</v>
      </c>
      <c r="J3195" s="15" t="s">
        <v>144</v>
      </c>
      <c r="K3195" s="15" t="s">
        <v>5778</v>
      </c>
      <c r="L3195" s="15" t="n">
        <v>7</v>
      </c>
      <c r="N3195" s="15" t="n">
        <v>2</v>
      </c>
      <c r="O3195" s="15" t="n">
        <v>3</v>
      </c>
      <c r="P3195" s="15" t="n">
        <v>12</v>
      </c>
      <c r="Y3195" s="15" t="s">
        <v>142</v>
      </c>
      <c r="AB3195" s="15" t="s">
        <v>143</v>
      </c>
    </row>
    <row r="3196" customFormat="false" ht="15" hidden="false" customHeight="true" outlineLevel="0" collapsed="false">
      <c r="A3196" s="15" t="s">
        <v>5775</v>
      </c>
      <c r="B3196" s="15" t="s">
        <v>5776</v>
      </c>
      <c r="C3196" s="15" t="s">
        <v>217</v>
      </c>
      <c r="D3196" s="15" t="s">
        <v>235</v>
      </c>
      <c r="E3196" s="15" t="s">
        <v>136</v>
      </c>
      <c r="F3196" s="15" t="s">
        <v>137</v>
      </c>
      <c r="G3196" s="15" t="s">
        <v>4398</v>
      </c>
      <c r="H3196" s="15" t="s">
        <v>136</v>
      </c>
      <c r="I3196" s="15" t="s">
        <v>139</v>
      </c>
      <c r="J3196" s="15" t="s">
        <v>150</v>
      </c>
      <c r="K3196" s="15" t="s">
        <v>5779</v>
      </c>
      <c r="L3196" s="15" t="n">
        <v>54</v>
      </c>
      <c r="M3196" s="15" t="n">
        <v>15</v>
      </c>
      <c r="P3196" s="15" t="n">
        <v>69</v>
      </c>
      <c r="Y3196" s="15" t="s">
        <v>142</v>
      </c>
      <c r="AB3196" s="15" t="s">
        <v>143</v>
      </c>
    </row>
    <row r="3197" customFormat="false" ht="15" hidden="false" customHeight="true" outlineLevel="0" collapsed="false">
      <c r="A3197" s="15" t="s">
        <v>5775</v>
      </c>
      <c r="B3197" s="15" t="s">
        <v>5776</v>
      </c>
      <c r="C3197" s="15" t="s">
        <v>217</v>
      </c>
      <c r="D3197" s="15" t="s">
        <v>235</v>
      </c>
      <c r="E3197" s="15" t="s">
        <v>136</v>
      </c>
      <c r="F3197" s="15" t="s">
        <v>137</v>
      </c>
      <c r="G3197" s="15" t="s">
        <v>4398</v>
      </c>
      <c r="H3197" s="15" t="s">
        <v>136</v>
      </c>
      <c r="I3197" s="15" t="s">
        <v>139</v>
      </c>
      <c r="J3197" s="15" t="s">
        <v>158</v>
      </c>
      <c r="K3197" s="15" t="s">
        <v>5780</v>
      </c>
      <c r="L3197" s="15" t="n">
        <v>16</v>
      </c>
      <c r="M3197" s="15" t="n">
        <v>22</v>
      </c>
      <c r="P3197" s="15" t="n">
        <v>38</v>
      </c>
      <c r="Y3197" s="15" t="s">
        <v>142</v>
      </c>
      <c r="AB3197" s="15" t="s">
        <v>143</v>
      </c>
    </row>
    <row r="3198" customFormat="false" ht="15" hidden="false" customHeight="true" outlineLevel="0" collapsed="false">
      <c r="A3198" s="15" t="s">
        <v>5781</v>
      </c>
      <c r="B3198" s="15" t="s">
        <v>5782</v>
      </c>
      <c r="C3198" s="15" t="s">
        <v>134</v>
      </c>
      <c r="D3198" s="15" t="s">
        <v>177</v>
      </c>
      <c r="E3198" s="15" t="s">
        <v>136</v>
      </c>
      <c r="F3198" s="15" t="s">
        <v>137</v>
      </c>
      <c r="G3198" s="15" t="s">
        <v>154</v>
      </c>
      <c r="H3198" s="15" t="s">
        <v>136</v>
      </c>
      <c r="I3198" s="15" t="s">
        <v>139</v>
      </c>
      <c r="J3198" s="15" t="s">
        <v>150</v>
      </c>
      <c r="K3198" s="15" t="s">
        <v>5783</v>
      </c>
      <c r="M3198" s="15" t="n">
        <v>19</v>
      </c>
      <c r="P3198" s="15" t="n">
        <v>19</v>
      </c>
      <c r="Y3198" s="15" t="s">
        <v>156</v>
      </c>
      <c r="AB3198" s="15" t="s">
        <v>143</v>
      </c>
    </row>
    <row r="3199" customFormat="false" ht="15" hidden="false" customHeight="true" outlineLevel="0" collapsed="false">
      <c r="A3199" s="15" t="s">
        <v>5781</v>
      </c>
      <c r="B3199" s="15" t="s">
        <v>5782</v>
      </c>
      <c r="C3199" s="15" t="s">
        <v>134</v>
      </c>
      <c r="D3199" s="15" t="s">
        <v>177</v>
      </c>
      <c r="E3199" s="15" t="s">
        <v>136</v>
      </c>
      <c r="F3199" s="15" t="s">
        <v>137</v>
      </c>
      <c r="G3199" s="15" t="s">
        <v>154</v>
      </c>
      <c r="H3199" s="15" t="s">
        <v>136</v>
      </c>
      <c r="I3199" s="15" t="s">
        <v>139</v>
      </c>
      <c r="J3199" s="15" t="s">
        <v>158</v>
      </c>
      <c r="K3199" s="15" t="s">
        <v>5784</v>
      </c>
      <c r="M3199" s="15" t="n">
        <v>14</v>
      </c>
      <c r="P3199" s="15" t="n">
        <v>14</v>
      </c>
      <c r="Y3199" s="15" t="s">
        <v>156</v>
      </c>
      <c r="AB3199" s="15" t="s">
        <v>143</v>
      </c>
    </row>
    <row r="3200" customFormat="false" ht="15" hidden="false" customHeight="true" outlineLevel="0" collapsed="false">
      <c r="A3200" s="15" t="s">
        <v>5785</v>
      </c>
      <c r="B3200" s="15" t="s">
        <v>5786</v>
      </c>
      <c r="C3200" s="15" t="s">
        <v>148</v>
      </c>
      <c r="E3200" s="15" t="s">
        <v>136</v>
      </c>
      <c r="F3200" s="15" t="s">
        <v>137</v>
      </c>
      <c r="G3200" s="15" t="s">
        <v>5787</v>
      </c>
      <c r="H3200" s="15" t="s">
        <v>136</v>
      </c>
      <c r="I3200" s="15" t="s">
        <v>139</v>
      </c>
      <c r="J3200" s="15" t="s">
        <v>140</v>
      </c>
      <c r="K3200" s="15" t="s">
        <v>5788</v>
      </c>
      <c r="L3200" s="15" t="n">
        <v>119</v>
      </c>
      <c r="P3200" s="15" t="n">
        <v>119</v>
      </c>
      <c r="Y3200" s="15" t="s">
        <v>142</v>
      </c>
      <c r="AB3200" s="15" t="s">
        <v>143</v>
      </c>
    </row>
    <row r="3201" customFormat="false" ht="15" hidden="false" customHeight="true" outlineLevel="0" collapsed="false">
      <c r="A3201" s="15" t="s">
        <v>5785</v>
      </c>
      <c r="B3201" s="15" t="s">
        <v>5786</v>
      </c>
      <c r="C3201" s="15" t="s">
        <v>148</v>
      </c>
      <c r="E3201" s="15" t="s">
        <v>136</v>
      </c>
      <c r="F3201" s="15" t="s">
        <v>137</v>
      </c>
      <c r="G3201" s="15" t="s">
        <v>5787</v>
      </c>
      <c r="H3201" s="15" t="s">
        <v>136</v>
      </c>
      <c r="I3201" s="15" t="s">
        <v>139</v>
      </c>
      <c r="J3201" s="15" t="s">
        <v>150</v>
      </c>
      <c r="K3201" s="15" t="s">
        <v>5789</v>
      </c>
      <c r="L3201" s="15" t="n">
        <v>156</v>
      </c>
      <c r="P3201" s="15" t="n">
        <v>156</v>
      </c>
      <c r="Y3201" s="15" t="s">
        <v>142</v>
      </c>
      <c r="AB3201" s="15" t="s">
        <v>143</v>
      </c>
    </row>
    <row r="3202" customFormat="false" ht="15" hidden="false" customHeight="true" outlineLevel="0" collapsed="false">
      <c r="A3202" s="15" t="s">
        <v>5790</v>
      </c>
      <c r="B3202" s="15" t="s">
        <v>5791</v>
      </c>
      <c r="C3202" s="15" t="s">
        <v>217</v>
      </c>
      <c r="D3202" s="15" t="s">
        <v>235</v>
      </c>
      <c r="E3202" s="15" t="s">
        <v>136</v>
      </c>
      <c r="F3202" s="15" t="s">
        <v>137</v>
      </c>
      <c r="G3202" s="15" t="s">
        <v>379</v>
      </c>
      <c r="H3202" s="15" t="s">
        <v>136</v>
      </c>
      <c r="I3202" s="15" t="s">
        <v>139</v>
      </c>
      <c r="J3202" s="15" t="s">
        <v>150</v>
      </c>
      <c r="K3202" s="15" t="s">
        <v>5792</v>
      </c>
      <c r="L3202" s="15" t="n">
        <v>8</v>
      </c>
      <c r="M3202" s="15" t="n">
        <v>82</v>
      </c>
      <c r="N3202" s="15" t="n">
        <v>61</v>
      </c>
      <c r="O3202" s="15" t="n">
        <v>75</v>
      </c>
      <c r="P3202" s="15" t="n">
        <v>226</v>
      </c>
      <c r="Y3202" s="15" t="s">
        <v>142</v>
      </c>
      <c r="AB3202" s="15" t="s">
        <v>143</v>
      </c>
    </row>
    <row r="3203" customFormat="false" ht="15" hidden="false" customHeight="true" outlineLevel="0" collapsed="false">
      <c r="A3203" s="15" t="s">
        <v>5790</v>
      </c>
      <c r="B3203" s="15" t="s">
        <v>5791</v>
      </c>
      <c r="C3203" s="15" t="s">
        <v>217</v>
      </c>
      <c r="D3203" s="15" t="s">
        <v>235</v>
      </c>
      <c r="E3203" s="15" t="s">
        <v>136</v>
      </c>
      <c r="F3203" s="15" t="s">
        <v>137</v>
      </c>
      <c r="G3203" s="15" t="s">
        <v>379</v>
      </c>
      <c r="H3203" s="15" t="s">
        <v>136</v>
      </c>
      <c r="I3203" s="15" t="s">
        <v>139</v>
      </c>
      <c r="J3203" s="15" t="s">
        <v>158</v>
      </c>
      <c r="K3203" s="15" t="s">
        <v>5793</v>
      </c>
      <c r="L3203" s="15" t="n">
        <v>5</v>
      </c>
      <c r="M3203" s="15" t="n">
        <v>14</v>
      </c>
      <c r="O3203" s="15" t="n">
        <v>1</v>
      </c>
      <c r="P3203" s="15" t="n">
        <v>20</v>
      </c>
      <c r="Y3203" s="15" t="s">
        <v>142</v>
      </c>
      <c r="AB3203" s="15" t="s">
        <v>143</v>
      </c>
    </row>
    <row r="3204" customFormat="false" ht="15" hidden="false" customHeight="true" outlineLevel="0" collapsed="false">
      <c r="A3204" s="15" t="s">
        <v>5790</v>
      </c>
      <c r="B3204" s="15" t="s">
        <v>5791</v>
      </c>
      <c r="C3204" s="15" t="s">
        <v>217</v>
      </c>
      <c r="D3204" s="15" t="s">
        <v>235</v>
      </c>
      <c r="E3204" s="15" t="s">
        <v>136</v>
      </c>
      <c r="F3204" s="15" t="s">
        <v>137</v>
      </c>
      <c r="G3204" s="15" t="s">
        <v>379</v>
      </c>
      <c r="H3204" s="15" t="s">
        <v>136</v>
      </c>
      <c r="I3204" s="15" t="s">
        <v>139</v>
      </c>
      <c r="J3204" s="15" t="s">
        <v>169</v>
      </c>
      <c r="K3204" s="15" t="s">
        <v>5794</v>
      </c>
      <c r="M3204" s="15" t="n">
        <v>29</v>
      </c>
      <c r="P3204" s="15" t="n">
        <v>29</v>
      </c>
      <c r="Y3204" s="15" t="s">
        <v>142</v>
      </c>
      <c r="AB3204" s="15" t="s">
        <v>143</v>
      </c>
    </row>
    <row r="3205" customFormat="false" ht="15" hidden="false" customHeight="true" outlineLevel="0" collapsed="false">
      <c r="A3205" s="15" t="s">
        <v>5795</v>
      </c>
      <c r="B3205" s="15" t="s">
        <v>5796</v>
      </c>
      <c r="C3205" s="15" t="s">
        <v>148</v>
      </c>
      <c r="E3205" s="15" t="s">
        <v>136</v>
      </c>
      <c r="F3205" s="15" t="s">
        <v>137</v>
      </c>
      <c r="G3205" s="15" t="s">
        <v>2214</v>
      </c>
      <c r="H3205" s="15" t="s">
        <v>136</v>
      </c>
      <c r="I3205" s="15" t="s">
        <v>139</v>
      </c>
      <c r="J3205" s="15" t="s">
        <v>150</v>
      </c>
      <c r="K3205" s="15" t="s">
        <v>5797</v>
      </c>
      <c r="L3205" s="15" t="n">
        <v>1</v>
      </c>
      <c r="P3205" s="15" t="n">
        <v>1</v>
      </c>
      <c r="Y3205" s="15" t="s">
        <v>142</v>
      </c>
      <c r="AB3205" s="15" t="s">
        <v>143</v>
      </c>
    </row>
    <row r="3206" customFormat="false" ht="15" hidden="false" customHeight="true" outlineLevel="0" collapsed="false">
      <c r="A3206" s="15" t="s">
        <v>5798</v>
      </c>
      <c r="B3206" s="15" t="s">
        <v>5799</v>
      </c>
      <c r="C3206" s="15" t="s">
        <v>148</v>
      </c>
      <c r="E3206" s="15" t="s">
        <v>136</v>
      </c>
      <c r="F3206" s="15" t="s">
        <v>137</v>
      </c>
      <c r="G3206" s="15" t="s">
        <v>1032</v>
      </c>
      <c r="H3206" s="15" t="s">
        <v>136</v>
      </c>
      <c r="I3206" s="15" t="s">
        <v>139</v>
      </c>
      <c r="J3206" s="15" t="s">
        <v>150</v>
      </c>
      <c r="K3206" s="15" t="s">
        <v>5800</v>
      </c>
      <c r="N3206" s="15" t="n">
        <v>15</v>
      </c>
      <c r="P3206" s="15" t="n">
        <v>15</v>
      </c>
      <c r="Y3206" s="15" t="s">
        <v>142</v>
      </c>
      <c r="AB3206" s="15" t="s">
        <v>143</v>
      </c>
    </row>
    <row r="3207" customFormat="false" ht="15" hidden="false" customHeight="true" outlineLevel="0" collapsed="false">
      <c r="A3207" s="15" t="s">
        <v>5801</v>
      </c>
      <c r="B3207" s="15" t="s">
        <v>5802</v>
      </c>
      <c r="C3207" s="15" t="s">
        <v>148</v>
      </c>
      <c r="E3207" s="15" t="s">
        <v>136</v>
      </c>
      <c r="F3207" s="15" t="s">
        <v>137</v>
      </c>
      <c r="G3207" s="15" t="s">
        <v>1068</v>
      </c>
      <c r="H3207" s="15" t="s">
        <v>136</v>
      </c>
      <c r="I3207" s="15" t="s">
        <v>139</v>
      </c>
      <c r="J3207" s="15" t="s">
        <v>140</v>
      </c>
      <c r="K3207" s="15" t="s">
        <v>5803</v>
      </c>
      <c r="L3207" s="15" t="n">
        <v>9</v>
      </c>
      <c r="N3207" s="15" t="n">
        <v>4</v>
      </c>
      <c r="O3207" s="15" t="n">
        <v>4</v>
      </c>
      <c r="P3207" s="15" t="n">
        <v>17</v>
      </c>
      <c r="Y3207" s="15" t="s">
        <v>1070</v>
      </c>
      <c r="AB3207" s="15" t="s">
        <v>143</v>
      </c>
    </row>
    <row r="3208" customFormat="false" ht="15" hidden="false" customHeight="true" outlineLevel="0" collapsed="false">
      <c r="A3208" s="15" t="s">
        <v>5801</v>
      </c>
      <c r="B3208" s="15" t="s">
        <v>5802</v>
      </c>
      <c r="C3208" s="15" t="s">
        <v>148</v>
      </c>
      <c r="E3208" s="15" t="s">
        <v>136</v>
      </c>
      <c r="F3208" s="15" t="s">
        <v>137</v>
      </c>
      <c r="G3208" s="15" t="s">
        <v>1068</v>
      </c>
      <c r="H3208" s="15" t="s">
        <v>136</v>
      </c>
      <c r="I3208" s="15" t="s">
        <v>139</v>
      </c>
      <c r="J3208" s="15" t="s">
        <v>144</v>
      </c>
      <c r="K3208" s="15" t="s">
        <v>5804</v>
      </c>
      <c r="L3208" s="15" t="n">
        <v>25</v>
      </c>
      <c r="M3208" s="15" t="n">
        <v>99</v>
      </c>
      <c r="P3208" s="15" t="n">
        <v>124</v>
      </c>
      <c r="Y3208" s="15" t="s">
        <v>1070</v>
      </c>
      <c r="AB3208" s="15" t="s">
        <v>143</v>
      </c>
    </row>
    <row r="3209" customFormat="false" ht="15" hidden="false" customHeight="true" outlineLevel="0" collapsed="false">
      <c r="A3209" s="15" t="s">
        <v>5801</v>
      </c>
      <c r="B3209" s="15" t="s">
        <v>5802</v>
      </c>
      <c r="C3209" s="15" t="s">
        <v>148</v>
      </c>
      <c r="E3209" s="15" t="s">
        <v>136</v>
      </c>
      <c r="F3209" s="15" t="s">
        <v>137</v>
      </c>
      <c r="G3209" s="15" t="s">
        <v>1068</v>
      </c>
      <c r="H3209" s="15" t="s">
        <v>136</v>
      </c>
      <c r="I3209" s="15" t="s">
        <v>139</v>
      </c>
      <c r="J3209" s="15" t="s">
        <v>150</v>
      </c>
      <c r="K3209" s="15" t="s">
        <v>5805</v>
      </c>
      <c r="L3209" s="15" t="n">
        <v>159</v>
      </c>
      <c r="M3209" s="15" t="n">
        <v>5</v>
      </c>
      <c r="N3209" s="15" t="n">
        <v>7</v>
      </c>
      <c r="O3209" s="15" t="n">
        <v>4</v>
      </c>
      <c r="P3209" s="15" t="n">
        <v>175</v>
      </c>
      <c r="Y3209" s="15" t="s">
        <v>1070</v>
      </c>
      <c r="AB3209" s="15" t="s">
        <v>143</v>
      </c>
    </row>
    <row r="3210" customFormat="false" ht="15" hidden="false" customHeight="true" outlineLevel="0" collapsed="false">
      <c r="A3210" s="15" t="s">
        <v>5801</v>
      </c>
      <c r="B3210" s="15" t="s">
        <v>5802</v>
      </c>
      <c r="C3210" s="15" t="s">
        <v>148</v>
      </c>
      <c r="E3210" s="15" t="s">
        <v>136</v>
      </c>
      <c r="F3210" s="15" t="s">
        <v>137</v>
      </c>
      <c r="G3210" s="15" t="s">
        <v>1068</v>
      </c>
      <c r="H3210" s="15" t="s">
        <v>136</v>
      </c>
      <c r="I3210" s="15" t="s">
        <v>139</v>
      </c>
      <c r="J3210" s="15" t="s">
        <v>158</v>
      </c>
      <c r="K3210" s="15" t="s">
        <v>5806</v>
      </c>
      <c r="L3210" s="15" t="n">
        <v>27</v>
      </c>
      <c r="M3210" s="15" t="n">
        <v>4</v>
      </c>
      <c r="O3210" s="15" t="n">
        <v>10</v>
      </c>
      <c r="P3210" s="15" t="n">
        <v>41</v>
      </c>
      <c r="Y3210" s="15" t="s">
        <v>1070</v>
      </c>
      <c r="AB3210" s="15" t="s">
        <v>143</v>
      </c>
    </row>
    <row r="3211" customFormat="false" ht="15" hidden="false" customHeight="true" outlineLevel="0" collapsed="false">
      <c r="A3211" s="15" t="s">
        <v>5801</v>
      </c>
      <c r="B3211" s="15" t="s">
        <v>5802</v>
      </c>
      <c r="C3211" s="15" t="s">
        <v>148</v>
      </c>
      <c r="E3211" s="15" t="s">
        <v>136</v>
      </c>
      <c r="F3211" s="15" t="s">
        <v>137</v>
      </c>
      <c r="G3211" s="15" t="s">
        <v>1068</v>
      </c>
      <c r="H3211" s="15" t="s">
        <v>136</v>
      </c>
      <c r="I3211" s="15" t="s">
        <v>139</v>
      </c>
      <c r="J3211" s="15" t="s">
        <v>169</v>
      </c>
      <c r="K3211" s="15" t="s">
        <v>5807</v>
      </c>
      <c r="L3211" s="15" t="n">
        <v>5</v>
      </c>
      <c r="P3211" s="15" t="n">
        <v>5</v>
      </c>
      <c r="Y3211" s="15" t="s">
        <v>1070</v>
      </c>
      <c r="AB3211" s="15" t="s">
        <v>143</v>
      </c>
    </row>
    <row r="3212" customFormat="false" ht="15" hidden="false" customHeight="true" outlineLevel="0" collapsed="false">
      <c r="A3212" s="15" t="s">
        <v>5808</v>
      </c>
      <c r="B3212" s="15" t="s">
        <v>5809</v>
      </c>
      <c r="C3212" s="15" t="s">
        <v>217</v>
      </c>
      <c r="D3212" s="15" t="s">
        <v>235</v>
      </c>
      <c r="E3212" s="15" t="s">
        <v>136</v>
      </c>
      <c r="F3212" s="15" t="s">
        <v>137</v>
      </c>
      <c r="G3212" s="15" t="s">
        <v>231</v>
      </c>
      <c r="H3212" s="15" t="s">
        <v>136</v>
      </c>
      <c r="I3212" s="15" t="s">
        <v>139</v>
      </c>
      <c r="J3212" s="15" t="s">
        <v>140</v>
      </c>
      <c r="K3212" s="15" t="s">
        <v>5810</v>
      </c>
      <c r="L3212" s="15" t="n">
        <v>10</v>
      </c>
      <c r="M3212" s="15" t="n">
        <v>12</v>
      </c>
      <c r="N3212" s="15" t="n">
        <v>20</v>
      </c>
      <c r="O3212" s="15" t="n">
        <v>1</v>
      </c>
      <c r="P3212" s="15" t="n">
        <v>43</v>
      </c>
      <c r="Y3212" s="15" t="s">
        <v>156</v>
      </c>
      <c r="AB3212" s="15" t="s">
        <v>143</v>
      </c>
    </row>
    <row r="3213" customFormat="false" ht="15" hidden="false" customHeight="true" outlineLevel="0" collapsed="false">
      <c r="A3213" s="15" t="s">
        <v>5808</v>
      </c>
      <c r="B3213" s="15" t="s">
        <v>5809</v>
      </c>
      <c r="C3213" s="15" t="s">
        <v>217</v>
      </c>
      <c r="D3213" s="15" t="s">
        <v>235</v>
      </c>
      <c r="E3213" s="15" t="s">
        <v>136</v>
      </c>
      <c r="F3213" s="15" t="s">
        <v>137</v>
      </c>
      <c r="G3213" s="15" t="s">
        <v>231</v>
      </c>
      <c r="H3213" s="15" t="s">
        <v>136</v>
      </c>
      <c r="I3213" s="15" t="s">
        <v>139</v>
      </c>
      <c r="J3213" s="15" t="s">
        <v>150</v>
      </c>
      <c r="K3213" s="15" t="s">
        <v>5811</v>
      </c>
      <c r="M3213" s="15" t="n">
        <v>12</v>
      </c>
      <c r="N3213" s="15" t="n">
        <v>15</v>
      </c>
      <c r="O3213" s="15" t="n">
        <v>3</v>
      </c>
      <c r="P3213" s="15" t="n">
        <v>30</v>
      </c>
      <c r="Y3213" s="15" t="s">
        <v>156</v>
      </c>
      <c r="AB3213" s="15" t="s">
        <v>143</v>
      </c>
    </row>
    <row r="3214" customFormat="false" ht="15" hidden="false" customHeight="true" outlineLevel="0" collapsed="false">
      <c r="A3214" s="15" t="s">
        <v>5808</v>
      </c>
      <c r="B3214" s="15" t="s">
        <v>5809</v>
      </c>
      <c r="C3214" s="15" t="s">
        <v>217</v>
      </c>
      <c r="D3214" s="15" t="s">
        <v>235</v>
      </c>
      <c r="E3214" s="15" t="s">
        <v>136</v>
      </c>
      <c r="F3214" s="15" t="s">
        <v>137</v>
      </c>
      <c r="G3214" s="15" t="s">
        <v>231</v>
      </c>
      <c r="H3214" s="15" t="s">
        <v>136</v>
      </c>
      <c r="I3214" s="15" t="s">
        <v>139</v>
      </c>
      <c r="J3214" s="15" t="s">
        <v>166</v>
      </c>
      <c r="K3214" s="15" t="s">
        <v>5812</v>
      </c>
      <c r="N3214" s="15" t="n">
        <v>2</v>
      </c>
      <c r="P3214" s="15" t="n">
        <v>2</v>
      </c>
      <c r="Y3214" s="15" t="s">
        <v>156</v>
      </c>
      <c r="AB3214" s="15" t="s">
        <v>143</v>
      </c>
    </row>
    <row r="3215" customFormat="false" ht="15" hidden="false" customHeight="true" outlineLevel="0" collapsed="false">
      <c r="A3215" s="15" t="s">
        <v>5808</v>
      </c>
      <c r="B3215" s="15" t="s">
        <v>5809</v>
      </c>
      <c r="C3215" s="15" t="s">
        <v>217</v>
      </c>
      <c r="D3215" s="15" t="s">
        <v>235</v>
      </c>
      <c r="E3215" s="15" t="s">
        <v>136</v>
      </c>
      <c r="F3215" s="15" t="s">
        <v>137</v>
      </c>
      <c r="G3215" s="15" t="s">
        <v>231</v>
      </c>
      <c r="H3215" s="15" t="s">
        <v>136</v>
      </c>
      <c r="I3215" s="15" t="s">
        <v>139</v>
      </c>
      <c r="J3215" s="15" t="s">
        <v>158</v>
      </c>
      <c r="K3215" s="15" t="s">
        <v>5813</v>
      </c>
      <c r="L3215" s="15" t="n">
        <v>6</v>
      </c>
      <c r="M3215" s="15" t="n">
        <v>5</v>
      </c>
      <c r="P3215" s="15" t="n">
        <v>11</v>
      </c>
      <c r="Y3215" s="15" t="s">
        <v>156</v>
      </c>
      <c r="AB3215" s="15" t="s">
        <v>143</v>
      </c>
    </row>
    <row r="3216" customFormat="false" ht="15" hidden="false" customHeight="true" outlineLevel="0" collapsed="false">
      <c r="A3216" s="15" t="s">
        <v>5808</v>
      </c>
      <c r="B3216" s="15" t="s">
        <v>5809</v>
      </c>
      <c r="C3216" s="15" t="s">
        <v>217</v>
      </c>
      <c r="D3216" s="15" t="s">
        <v>235</v>
      </c>
      <c r="E3216" s="15" t="s">
        <v>136</v>
      </c>
      <c r="F3216" s="15" t="s">
        <v>137</v>
      </c>
      <c r="G3216" s="15" t="s">
        <v>231</v>
      </c>
      <c r="H3216" s="15" t="s">
        <v>136</v>
      </c>
      <c r="I3216" s="15" t="s">
        <v>139</v>
      </c>
      <c r="J3216" s="15" t="s">
        <v>169</v>
      </c>
      <c r="K3216" s="15" t="s">
        <v>5814</v>
      </c>
      <c r="L3216" s="15" t="n">
        <v>1</v>
      </c>
      <c r="N3216" s="15" t="n">
        <v>2</v>
      </c>
      <c r="P3216" s="15" t="n">
        <v>3</v>
      </c>
      <c r="Y3216" s="15" t="s">
        <v>156</v>
      </c>
      <c r="AB3216" s="15" t="s">
        <v>143</v>
      </c>
    </row>
    <row r="3217" customFormat="false" ht="15" hidden="false" customHeight="true" outlineLevel="0" collapsed="false">
      <c r="A3217" s="15" t="s">
        <v>5815</v>
      </c>
      <c r="B3217" s="15" t="s">
        <v>5816</v>
      </c>
      <c r="C3217" s="15" t="s">
        <v>217</v>
      </c>
      <c r="D3217" s="15" t="s">
        <v>235</v>
      </c>
      <c r="E3217" s="15" t="s">
        <v>136</v>
      </c>
      <c r="F3217" s="15" t="s">
        <v>137</v>
      </c>
      <c r="G3217" s="15" t="s">
        <v>219</v>
      </c>
      <c r="H3217" s="15" t="s">
        <v>136</v>
      </c>
      <c r="I3217" s="15" t="s">
        <v>243</v>
      </c>
      <c r="J3217" s="15" t="s">
        <v>140</v>
      </c>
      <c r="K3217" s="15" t="s">
        <v>5817</v>
      </c>
      <c r="M3217" s="15" t="n">
        <v>16</v>
      </c>
      <c r="P3217" s="15" t="n">
        <v>16</v>
      </c>
      <c r="Y3217" s="15" t="s">
        <v>142</v>
      </c>
      <c r="AB3217" s="15" t="s">
        <v>143</v>
      </c>
    </row>
    <row r="3218" customFormat="false" ht="15" hidden="false" customHeight="true" outlineLevel="0" collapsed="false">
      <c r="A3218" s="15" t="s">
        <v>5815</v>
      </c>
      <c r="B3218" s="15" t="s">
        <v>5816</v>
      </c>
      <c r="C3218" s="15" t="s">
        <v>217</v>
      </c>
      <c r="D3218" s="15" t="s">
        <v>235</v>
      </c>
      <c r="E3218" s="15" t="s">
        <v>136</v>
      </c>
      <c r="F3218" s="15" t="s">
        <v>137</v>
      </c>
      <c r="G3218" s="15" t="s">
        <v>219</v>
      </c>
      <c r="H3218" s="15" t="s">
        <v>136</v>
      </c>
      <c r="I3218" s="15" t="s">
        <v>243</v>
      </c>
      <c r="J3218" s="15" t="s">
        <v>144</v>
      </c>
      <c r="K3218" s="15" t="s">
        <v>5818</v>
      </c>
      <c r="M3218" s="15" t="n">
        <v>3</v>
      </c>
      <c r="N3218" s="15" t="n">
        <v>1</v>
      </c>
      <c r="P3218" s="15" t="n">
        <v>4</v>
      </c>
      <c r="Y3218" s="15" t="s">
        <v>142</v>
      </c>
      <c r="AB3218" s="15" t="s">
        <v>143</v>
      </c>
    </row>
    <row r="3219" customFormat="false" ht="15" hidden="false" customHeight="true" outlineLevel="0" collapsed="false">
      <c r="A3219" s="15" t="s">
        <v>5815</v>
      </c>
      <c r="B3219" s="15" t="s">
        <v>5816</v>
      </c>
      <c r="C3219" s="15" t="s">
        <v>217</v>
      </c>
      <c r="D3219" s="15" t="s">
        <v>235</v>
      </c>
      <c r="E3219" s="15" t="s">
        <v>136</v>
      </c>
      <c r="F3219" s="15" t="s">
        <v>137</v>
      </c>
      <c r="G3219" s="15" t="s">
        <v>219</v>
      </c>
      <c r="H3219" s="15" t="s">
        <v>136</v>
      </c>
      <c r="I3219" s="15" t="s">
        <v>243</v>
      </c>
      <c r="J3219" s="15" t="s">
        <v>150</v>
      </c>
      <c r="K3219" s="15" t="s">
        <v>5819</v>
      </c>
      <c r="L3219" s="15" t="n">
        <v>475</v>
      </c>
      <c r="M3219" s="15" t="n">
        <v>467</v>
      </c>
      <c r="N3219" s="15" t="n">
        <v>276</v>
      </c>
      <c r="O3219" s="15" t="n">
        <v>41</v>
      </c>
      <c r="P3219" s="15" t="n">
        <v>1259</v>
      </c>
      <c r="Y3219" s="15" t="s">
        <v>142</v>
      </c>
      <c r="AB3219" s="15" t="s">
        <v>143</v>
      </c>
    </row>
    <row r="3220" customFormat="false" ht="15" hidden="false" customHeight="true" outlineLevel="0" collapsed="false">
      <c r="A3220" s="15" t="s">
        <v>5815</v>
      </c>
      <c r="B3220" s="15" t="s">
        <v>5816</v>
      </c>
      <c r="C3220" s="15" t="s">
        <v>217</v>
      </c>
      <c r="D3220" s="15" t="s">
        <v>235</v>
      </c>
      <c r="E3220" s="15" t="s">
        <v>136</v>
      </c>
      <c r="F3220" s="15" t="s">
        <v>137</v>
      </c>
      <c r="G3220" s="15" t="s">
        <v>219</v>
      </c>
      <c r="H3220" s="15" t="s">
        <v>136</v>
      </c>
      <c r="I3220" s="15" t="s">
        <v>243</v>
      </c>
      <c r="J3220" s="15" t="s">
        <v>166</v>
      </c>
      <c r="K3220" s="15" t="s">
        <v>5820</v>
      </c>
      <c r="L3220" s="15" t="n">
        <v>5</v>
      </c>
      <c r="M3220" s="15" t="n">
        <v>2</v>
      </c>
      <c r="N3220" s="15" t="n">
        <v>8</v>
      </c>
      <c r="P3220" s="15" t="n">
        <v>15</v>
      </c>
      <c r="Y3220" s="15" t="s">
        <v>142</v>
      </c>
      <c r="AB3220" s="15" t="s">
        <v>143</v>
      </c>
    </row>
    <row r="3221" customFormat="false" ht="15" hidden="false" customHeight="true" outlineLevel="0" collapsed="false">
      <c r="A3221" s="15" t="s">
        <v>5815</v>
      </c>
      <c r="B3221" s="15" t="s">
        <v>5816</v>
      </c>
      <c r="C3221" s="15" t="s">
        <v>217</v>
      </c>
      <c r="D3221" s="15" t="s">
        <v>235</v>
      </c>
      <c r="E3221" s="15" t="s">
        <v>136</v>
      </c>
      <c r="F3221" s="15" t="s">
        <v>137</v>
      </c>
      <c r="G3221" s="15" t="s">
        <v>219</v>
      </c>
      <c r="H3221" s="15" t="s">
        <v>136</v>
      </c>
      <c r="I3221" s="15" t="s">
        <v>243</v>
      </c>
      <c r="J3221" s="15" t="s">
        <v>158</v>
      </c>
      <c r="K3221" s="15" t="s">
        <v>5821</v>
      </c>
      <c r="L3221" s="15" t="n">
        <v>115</v>
      </c>
      <c r="M3221" s="15" t="n">
        <v>103</v>
      </c>
      <c r="N3221" s="15" t="n">
        <v>53</v>
      </c>
      <c r="O3221" s="15" t="n">
        <v>2</v>
      </c>
      <c r="P3221" s="15" t="n">
        <v>273</v>
      </c>
      <c r="Y3221" s="15" t="s">
        <v>142</v>
      </c>
      <c r="AB3221" s="15" t="s">
        <v>143</v>
      </c>
    </row>
    <row r="3222" customFormat="false" ht="15" hidden="false" customHeight="true" outlineLevel="0" collapsed="false">
      <c r="A3222" s="15" t="s">
        <v>5822</v>
      </c>
      <c r="B3222" s="15" t="s">
        <v>5823</v>
      </c>
      <c r="C3222" s="15" t="s">
        <v>148</v>
      </c>
      <c r="E3222" s="15" t="s">
        <v>136</v>
      </c>
      <c r="F3222" s="15" t="s">
        <v>137</v>
      </c>
      <c r="G3222" s="15" t="s">
        <v>693</v>
      </c>
      <c r="H3222" s="15" t="s">
        <v>136</v>
      </c>
      <c r="I3222" s="15" t="s">
        <v>139</v>
      </c>
      <c r="J3222" s="15" t="s">
        <v>150</v>
      </c>
      <c r="K3222" s="15" t="s">
        <v>5824</v>
      </c>
      <c r="L3222" s="15" t="n">
        <v>1</v>
      </c>
      <c r="P3222" s="15" t="n">
        <v>1</v>
      </c>
      <c r="Y3222" s="15" t="s">
        <v>142</v>
      </c>
      <c r="AB3222" s="15" t="s">
        <v>143</v>
      </c>
    </row>
    <row r="3223" customFormat="false" ht="15" hidden="false" customHeight="true" outlineLevel="0" collapsed="false">
      <c r="A3223" s="15" t="s">
        <v>5825</v>
      </c>
      <c r="B3223" s="15" t="s">
        <v>5826</v>
      </c>
      <c r="C3223" s="15" t="s">
        <v>148</v>
      </c>
      <c r="E3223" s="15" t="s">
        <v>136</v>
      </c>
      <c r="F3223" s="15" t="s">
        <v>137</v>
      </c>
      <c r="G3223" s="15" t="s">
        <v>938</v>
      </c>
      <c r="H3223" s="15" t="s">
        <v>136</v>
      </c>
      <c r="I3223" s="15" t="s">
        <v>139</v>
      </c>
      <c r="J3223" s="15" t="s">
        <v>150</v>
      </c>
      <c r="K3223" s="15" t="s">
        <v>5827</v>
      </c>
      <c r="M3223" s="15" t="n">
        <v>33</v>
      </c>
      <c r="P3223" s="15" t="n">
        <v>33</v>
      </c>
      <c r="Y3223" s="15" t="s">
        <v>142</v>
      </c>
      <c r="AB3223" s="15" t="s">
        <v>143</v>
      </c>
    </row>
    <row r="3224" customFormat="false" ht="15" hidden="false" customHeight="true" outlineLevel="0" collapsed="false">
      <c r="A3224" s="15" t="s">
        <v>5825</v>
      </c>
      <c r="B3224" s="15" t="s">
        <v>5826</v>
      </c>
      <c r="C3224" s="15" t="s">
        <v>148</v>
      </c>
      <c r="E3224" s="15" t="s">
        <v>136</v>
      </c>
      <c r="F3224" s="15" t="s">
        <v>137</v>
      </c>
      <c r="G3224" s="15" t="s">
        <v>938</v>
      </c>
      <c r="H3224" s="15" t="s">
        <v>136</v>
      </c>
      <c r="I3224" s="15" t="s">
        <v>139</v>
      </c>
      <c r="J3224" s="15" t="s">
        <v>158</v>
      </c>
      <c r="K3224" s="15" t="s">
        <v>5828</v>
      </c>
      <c r="M3224" s="15" t="n">
        <v>7</v>
      </c>
      <c r="P3224" s="15" t="n">
        <v>7</v>
      </c>
      <c r="Y3224" s="15" t="s">
        <v>142</v>
      </c>
      <c r="AB3224" s="15" t="s">
        <v>143</v>
      </c>
    </row>
    <row r="3225" customFormat="false" ht="15" hidden="false" customHeight="true" outlineLevel="0" collapsed="false">
      <c r="A3225" s="15" t="s">
        <v>5829</v>
      </c>
      <c r="B3225" s="15" t="s">
        <v>5830</v>
      </c>
      <c r="C3225" s="15" t="s">
        <v>134</v>
      </c>
      <c r="D3225" s="15" t="s">
        <v>135</v>
      </c>
      <c r="E3225" s="15" t="s">
        <v>136</v>
      </c>
      <c r="F3225" s="15" t="s">
        <v>137</v>
      </c>
      <c r="G3225" s="15" t="s">
        <v>5070</v>
      </c>
      <c r="H3225" s="15" t="s">
        <v>136</v>
      </c>
      <c r="I3225" s="15" t="s">
        <v>243</v>
      </c>
      <c r="J3225" s="15" t="s">
        <v>140</v>
      </c>
      <c r="K3225" s="15" t="s">
        <v>5831</v>
      </c>
      <c r="L3225" s="15" t="n">
        <v>67</v>
      </c>
      <c r="M3225" s="15" t="n">
        <v>108</v>
      </c>
      <c r="N3225" s="15" t="n">
        <v>143</v>
      </c>
      <c r="O3225" s="15" t="n">
        <v>8</v>
      </c>
      <c r="P3225" s="15" t="n">
        <v>326</v>
      </c>
      <c r="Y3225" s="15" t="s">
        <v>156</v>
      </c>
      <c r="AB3225" s="15" t="s">
        <v>143</v>
      </c>
    </row>
    <row r="3226" customFormat="false" ht="15" hidden="false" customHeight="true" outlineLevel="0" collapsed="false">
      <c r="A3226" s="15" t="s">
        <v>5829</v>
      </c>
      <c r="B3226" s="15" t="s">
        <v>5830</v>
      </c>
      <c r="C3226" s="15" t="s">
        <v>134</v>
      </c>
      <c r="D3226" s="15" t="s">
        <v>135</v>
      </c>
      <c r="E3226" s="15" t="s">
        <v>136</v>
      </c>
      <c r="F3226" s="15" t="s">
        <v>137</v>
      </c>
      <c r="G3226" s="15" t="s">
        <v>5070</v>
      </c>
      <c r="H3226" s="15" t="s">
        <v>136</v>
      </c>
      <c r="I3226" s="15" t="s">
        <v>243</v>
      </c>
      <c r="J3226" s="15" t="s">
        <v>144</v>
      </c>
      <c r="K3226" s="15" t="s">
        <v>5832</v>
      </c>
      <c r="M3226" s="15" t="n">
        <v>20</v>
      </c>
      <c r="N3226" s="15" t="n">
        <v>2</v>
      </c>
      <c r="P3226" s="15" t="n">
        <v>22</v>
      </c>
      <c r="Y3226" s="15" t="s">
        <v>156</v>
      </c>
      <c r="AB3226" s="15" t="s">
        <v>143</v>
      </c>
    </row>
    <row r="3227" customFormat="false" ht="15" hidden="false" customHeight="true" outlineLevel="0" collapsed="false">
      <c r="A3227" s="15" t="s">
        <v>5829</v>
      </c>
      <c r="B3227" s="15" t="s">
        <v>5830</v>
      </c>
      <c r="C3227" s="15" t="s">
        <v>134</v>
      </c>
      <c r="D3227" s="15" t="s">
        <v>135</v>
      </c>
      <c r="E3227" s="15" t="s">
        <v>136</v>
      </c>
      <c r="F3227" s="15" t="s">
        <v>137</v>
      </c>
      <c r="G3227" s="15" t="s">
        <v>5070</v>
      </c>
      <c r="H3227" s="15" t="s">
        <v>136</v>
      </c>
      <c r="I3227" s="15" t="s">
        <v>243</v>
      </c>
      <c r="J3227" s="15" t="s">
        <v>150</v>
      </c>
      <c r="K3227" s="15" t="s">
        <v>5833</v>
      </c>
      <c r="L3227" s="15" t="n">
        <v>2183</v>
      </c>
      <c r="M3227" s="15" t="n">
        <v>3210</v>
      </c>
      <c r="N3227" s="15" t="n">
        <v>3707</v>
      </c>
      <c r="O3227" s="15" t="n">
        <v>997</v>
      </c>
      <c r="P3227" s="15" t="n">
        <v>10097</v>
      </c>
      <c r="Y3227" s="15" t="s">
        <v>156</v>
      </c>
      <c r="AB3227" s="15" t="s">
        <v>143</v>
      </c>
    </row>
    <row r="3228" customFormat="false" ht="15" hidden="false" customHeight="true" outlineLevel="0" collapsed="false">
      <c r="A3228" s="15" t="s">
        <v>5829</v>
      </c>
      <c r="B3228" s="15" t="s">
        <v>5830</v>
      </c>
      <c r="C3228" s="15" t="s">
        <v>134</v>
      </c>
      <c r="D3228" s="15" t="s">
        <v>135</v>
      </c>
      <c r="E3228" s="15" t="s">
        <v>136</v>
      </c>
      <c r="F3228" s="15" t="s">
        <v>137</v>
      </c>
      <c r="G3228" s="15" t="s">
        <v>5070</v>
      </c>
      <c r="H3228" s="15" t="s">
        <v>136</v>
      </c>
      <c r="I3228" s="15" t="s">
        <v>243</v>
      </c>
      <c r="J3228" s="15" t="s">
        <v>166</v>
      </c>
      <c r="K3228" s="15" t="s">
        <v>5834</v>
      </c>
      <c r="N3228" s="15" t="n">
        <v>1</v>
      </c>
      <c r="P3228" s="15" t="n">
        <v>1</v>
      </c>
      <c r="Y3228" s="15" t="s">
        <v>156</v>
      </c>
      <c r="AB3228" s="15" t="s">
        <v>143</v>
      </c>
    </row>
    <row r="3229" customFormat="false" ht="15" hidden="false" customHeight="true" outlineLevel="0" collapsed="false">
      <c r="A3229" s="15" t="s">
        <v>5829</v>
      </c>
      <c r="B3229" s="15" t="s">
        <v>5830</v>
      </c>
      <c r="C3229" s="15" t="s">
        <v>134</v>
      </c>
      <c r="D3229" s="15" t="s">
        <v>135</v>
      </c>
      <c r="E3229" s="15" t="s">
        <v>136</v>
      </c>
      <c r="F3229" s="15" t="s">
        <v>137</v>
      </c>
      <c r="G3229" s="15" t="s">
        <v>5070</v>
      </c>
      <c r="H3229" s="15" t="s">
        <v>136</v>
      </c>
      <c r="I3229" s="15" t="s">
        <v>243</v>
      </c>
      <c r="J3229" s="15" t="s">
        <v>158</v>
      </c>
      <c r="K3229" s="15" t="s">
        <v>5835</v>
      </c>
      <c r="L3229" s="15" t="n">
        <v>942</v>
      </c>
      <c r="M3229" s="15" t="n">
        <v>1480</v>
      </c>
      <c r="N3229" s="15" t="n">
        <v>2706</v>
      </c>
      <c r="O3229" s="15" t="n">
        <v>934</v>
      </c>
      <c r="P3229" s="15" t="n">
        <v>6062</v>
      </c>
      <c r="Y3229" s="15" t="s">
        <v>156</v>
      </c>
      <c r="AB3229" s="15" t="s">
        <v>143</v>
      </c>
    </row>
    <row r="3230" customFormat="false" ht="15" hidden="false" customHeight="true" outlineLevel="0" collapsed="false">
      <c r="A3230" s="15" t="s">
        <v>5829</v>
      </c>
      <c r="B3230" s="15" t="s">
        <v>5830</v>
      </c>
      <c r="C3230" s="15" t="s">
        <v>134</v>
      </c>
      <c r="D3230" s="15" t="s">
        <v>135</v>
      </c>
      <c r="E3230" s="15" t="s">
        <v>136</v>
      </c>
      <c r="F3230" s="15" t="s">
        <v>137</v>
      </c>
      <c r="G3230" s="15" t="s">
        <v>5070</v>
      </c>
      <c r="H3230" s="15" t="s">
        <v>136</v>
      </c>
      <c r="I3230" s="15" t="s">
        <v>243</v>
      </c>
      <c r="J3230" s="15" t="s">
        <v>169</v>
      </c>
      <c r="K3230" s="15" t="s">
        <v>5836</v>
      </c>
      <c r="L3230" s="15" t="n">
        <v>47</v>
      </c>
      <c r="M3230" s="15" t="n">
        <v>20</v>
      </c>
      <c r="N3230" s="15" t="n">
        <v>38</v>
      </c>
      <c r="O3230" s="15" t="n">
        <v>7</v>
      </c>
      <c r="P3230" s="15" t="n">
        <v>112</v>
      </c>
      <c r="Y3230" s="15" t="s">
        <v>156</v>
      </c>
      <c r="AB3230" s="15" t="s">
        <v>143</v>
      </c>
    </row>
    <row r="3231" customFormat="false" ht="15" hidden="false" customHeight="true" outlineLevel="0" collapsed="false">
      <c r="A3231" s="15" t="s">
        <v>5837</v>
      </c>
      <c r="B3231" s="15" t="s">
        <v>5838</v>
      </c>
      <c r="C3231" s="15" t="s">
        <v>148</v>
      </c>
      <c r="E3231" s="15" t="s">
        <v>136</v>
      </c>
      <c r="F3231" s="15" t="s">
        <v>137</v>
      </c>
      <c r="G3231" s="15" t="s">
        <v>236</v>
      </c>
      <c r="H3231" s="15" t="s">
        <v>136</v>
      </c>
      <c r="I3231" s="15" t="s">
        <v>139</v>
      </c>
      <c r="J3231" s="15" t="s">
        <v>140</v>
      </c>
      <c r="K3231" s="15" t="s">
        <v>5839</v>
      </c>
      <c r="L3231" s="15" t="n">
        <v>187</v>
      </c>
      <c r="M3231" s="15" t="n">
        <v>28</v>
      </c>
      <c r="P3231" s="15" t="n">
        <v>215</v>
      </c>
      <c r="Y3231" s="15" t="s">
        <v>142</v>
      </c>
      <c r="AB3231" s="15" t="s">
        <v>143</v>
      </c>
    </row>
    <row r="3232" customFormat="false" ht="15" hidden="false" customHeight="true" outlineLevel="0" collapsed="false">
      <c r="A3232" s="15" t="s">
        <v>5840</v>
      </c>
      <c r="B3232" s="15" t="s">
        <v>5841</v>
      </c>
      <c r="C3232" s="15" t="s">
        <v>217</v>
      </c>
      <c r="D3232" s="15" t="s">
        <v>218</v>
      </c>
      <c r="E3232" s="15" t="s">
        <v>136</v>
      </c>
      <c r="F3232" s="15" t="s">
        <v>137</v>
      </c>
      <c r="G3232" s="15" t="s">
        <v>219</v>
      </c>
      <c r="H3232" s="15" t="s">
        <v>136</v>
      </c>
      <c r="I3232" s="15" t="s">
        <v>139</v>
      </c>
      <c r="J3232" s="15" t="s">
        <v>140</v>
      </c>
      <c r="K3232" s="15" t="s">
        <v>5842</v>
      </c>
      <c r="L3232" s="15" t="n">
        <v>63</v>
      </c>
      <c r="P3232" s="15" t="n">
        <v>63</v>
      </c>
      <c r="Y3232" s="15" t="s">
        <v>142</v>
      </c>
      <c r="AB3232" s="15" t="s">
        <v>143</v>
      </c>
    </row>
    <row r="3233" customFormat="false" ht="15" hidden="false" customHeight="true" outlineLevel="0" collapsed="false">
      <c r="A3233" s="15" t="s">
        <v>5840</v>
      </c>
      <c r="B3233" s="15" t="s">
        <v>5841</v>
      </c>
      <c r="C3233" s="15" t="s">
        <v>217</v>
      </c>
      <c r="D3233" s="15" t="s">
        <v>218</v>
      </c>
      <c r="E3233" s="15" t="s">
        <v>136</v>
      </c>
      <c r="F3233" s="15" t="s">
        <v>137</v>
      </c>
      <c r="G3233" s="15" t="s">
        <v>219</v>
      </c>
      <c r="H3233" s="15" t="s">
        <v>136</v>
      </c>
      <c r="I3233" s="15" t="s">
        <v>139</v>
      </c>
      <c r="J3233" s="15" t="s">
        <v>150</v>
      </c>
      <c r="K3233" s="15" t="s">
        <v>5843</v>
      </c>
      <c r="L3233" s="15" t="n">
        <v>23</v>
      </c>
      <c r="M3233" s="15" t="n">
        <v>50</v>
      </c>
      <c r="N3233" s="15" t="n">
        <v>9</v>
      </c>
      <c r="P3233" s="15" t="n">
        <v>82</v>
      </c>
      <c r="Y3233" s="15" t="s">
        <v>142</v>
      </c>
      <c r="AB3233" s="15" t="s">
        <v>143</v>
      </c>
    </row>
    <row r="3234" customFormat="false" ht="15" hidden="false" customHeight="true" outlineLevel="0" collapsed="false">
      <c r="A3234" s="15" t="s">
        <v>5840</v>
      </c>
      <c r="B3234" s="15" t="s">
        <v>5841</v>
      </c>
      <c r="C3234" s="15" t="s">
        <v>217</v>
      </c>
      <c r="D3234" s="15" t="s">
        <v>218</v>
      </c>
      <c r="E3234" s="15" t="s">
        <v>136</v>
      </c>
      <c r="F3234" s="15" t="s">
        <v>137</v>
      </c>
      <c r="G3234" s="15" t="s">
        <v>219</v>
      </c>
      <c r="H3234" s="15" t="s">
        <v>136</v>
      </c>
      <c r="I3234" s="15" t="s">
        <v>139</v>
      </c>
      <c r="J3234" s="15" t="s">
        <v>166</v>
      </c>
      <c r="K3234" s="15" t="s">
        <v>5844</v>
      </c>
      <c r="M3234" s="15" t="n">
        <v>110</v>
      </c>
      <c r="P3234" s="15" t="n">
        <v>110</v>
      </c>
      <c r="Y3234" s="15" t="s">
        <v>142</v>
      </c>
      <c r="AB3234" s="15" t="s">
        <v>143</v>
      </c>
    </row>
    <row r="3235" customFormat="false" ht="15" hidden="false" customHeight="true" outlineLevel="0" collapsed="false">
      <c r="A3235" s="15" t="s">
        <v>5840</v>
      </c>
      <c r="B3235" s="15" t="s">
        <v>5841</v>
      </c>
      <c r="C3235" s="15" t="s">
        <v>217</v>
      </c>
      <c r="D3235" s="15" t="s">
        <v>218</v>
      </c>
      <c r="E3235" s="15" t="s">
        <v>136</v>
      </c>
      <c r="F3235" s="15" t="s">
        <v>137</v>
      </c>
      <c r="G3235" s="15" t="s">
        <v>219</v>
      </c>
      <c r="H3235" s="15" t="s">
        <v>136</v>
      </c>
      <c r="I3235" s="15" t="s">
        <v>139</v>
      </c>
      <c r="J3235" s="15" t="s">
        <v>158</v>
      </c>
      <c r="K3235" s="15" t="s">
        <v>5845</v>
      </c>
      <c r="L3235" s="15" t="n">
        <v>14</v>
      </c>
      <c r="M3235" s="15" t="n">
        <v>2</v>
      </c>
      <c r="P3235" s="15" t="n">
        <v>16</v>
      </c>
      <c r="Y3235" s="15" t="s">
        <v>142</v>
      </c>
      <c r="AB3235" s="15" t="s">
        <v>143</v>
      </c>
    </row>
    <row r="3236" customFormat="false" ht="15" hidden="false" customHeight="true" outlineLevel="0" collapsed="false">
      <c r="A3236" s="15" t="s">
        <v>5846</v>
      </c>
      <c r="B3236" s="15" t="s">
        <v>5847</v>
      </c>
      <c r="C3236" s="15" t="s">
        <v>217</v>
      </c>
      <c r="D3236" s="15" t="s">
        <v>218</v>
      </c>
      <c r="E3236" s="15" t="s">
        <v>136</v>
      </c>
      <c r="F3236" s="15" t="s">
        <v>137</v>
      </c>
      <c r="G3236" s="15" t="s">
        <v>308</v>
      </c>
      <c r="H3236" s="15" t="s">
        <v>136</v>
      </c>
      <c r="I3236" s="15" t="s">
        <v>243</v>
      </c>
      <c r="J3236" s="15" t="s">
        <v>140</v>
      </c>
      <c r="K3236" s="15" t="s">
        <v>5848</v>
      </c>
      <c r="N3236" s="15" t="n">
        <v>7</v>
      </c>
      <c r="O3236" s="15" t="n">
        <v>1</v>
      </c>
      <c r="P3236" s="15" t="n">
        <v>8</v>
      </c>
      <c r="Y3236" s="15" t="s">
        <v>142</v>
      </c>
      <c r="Z3236" s="15" t="n">
        <v>1</v>
      </c>
      <c r="AA3236" s="15" t="s">
        <v>277</v>
      </c>
      <c r="AB3236" s="15" t="s">
        <v>143</v>
      </c>
    </row>
    <row r="3237" customFormat="false" ht="15" hidden="false" customHeight="true" outlineLevel="0" collapsed="false">
      <c r="A3237" s="15" t="s">
        <v>5846</v>
      </c>
      <c r="B3237" s="15" t="s">
        <v>5847</v>
      </c>
      <c r="C3237" s="15" t="s">
        <v>217</v>
      </c>
      <c r="D3237" s="15" t="s">
        <v>218</v>
      </c>
      <c r="E3237" s="15" t="s">
        <v>136</v>
      </c>
      <c r="F3237" s="15" t="s">
        <v>137</v>
      </c>
      <c r="G3237" s="15" t="s">
        <v>308</v>
      </c>
      <c r="H3237" s="15" t="s">
        <v>136</v>
      </c>
      <c r="I3237" s="15" t="s">
        <v>243</v>
      </c>
      <c r="J3237" s="15" t="s">
        <v>150</v>
      </c>
      <c r="K3237" s="15" t="s">
        <v>5849</v>
      </c>
      <c r="L3237" s="15" t="n">
        <v>72</v>
      </c>
      <c r="M3237" s="15" t="n">
        <v>50</v>
      </c>
      <c r="N3237" s="15" t="n">
        <v>34</v>
      </c>
      <c r="O3237" s="15" t="n">
        <v>48</v>
      </c>
      <c r="P3237" s="15" t="n">
        <v>204</v>
      </c>
      <c r="Y3237" s="15" t="s">
        <v>142</v>
      </c>
      <c r="Z3237" s="15" t="n">
        <v>1</v>
      </c>
      <c r="AA3237" s="15" t="s">
        <v>277</v>
      </c>
      <c r="AB3237" s="15" t="s">
        <v>143</v>
      </c>
    </row>
    <row r="3238" customFormat="false" ht="15" hidden="false" customHeight="true" outlineLevel="0" collapsed="false">
      <c r="A3238" s="15" t="s">
        <v>5846</v>
      </c>
      <c r="B3238" s="15" t="s">
        <v>5847</v>
      </c>
      <c r="C3238" s="15" t="s">
        <v>217</v>
      </c>
      <c r="D3238" s="15" t="s">
        <v>218</v>
      </c>
      <c r="E3238" s="15" t="s">
        <v>136</v>
      </c>
      <c r="F3238" s="15" t="s">
        <v>137</v>
      </c>
      <c r="G3238" s="15" t="s">
        <v>308</v>
      </c>
      <c r="H3238" s="15" t="s">
        <v>136</v>
      </c>
      <c r="I3238" s="15" t="s">
        <v>243</v>
      </c>
      <c r="J3238" s="15" t="s">
        <v>166</v>
      </c>
      <c r="K3238" s="15" t="s">
        <v>5850</v>
      </c>
      <c r="N3238" s="15" t="n">
        <v>23</v>
      </c>
      <c r="P3238" s="15" t="n">
        <v>23</v>
      </c>
      <c r="Y3238" s="15" t="s">
        <v>142</v>
      </c>
      <c r="Z3238" s="15" t="n">
        <v>1</v>
      </c>
      <c r="AA3238" s="15" t="s">
        <v>277</v>
      </c>
      <c r="AB3238" s="15" t="s">
        <v>143</v>
      </c>
    </row>
    <row r="3239" customFormat="false" ht="15" hidden="false" customHeight="true" outlineLevel="0" collapsed="false">
      <c r="A3239" s="15" t="s">
        <v>5846</v>
      </c>
      <c r="B3239" s="15" t="s">
        <v>5847</v>
      </c>
      <c r="C3239" s="15" t="s">
        <v>217</v>
      </c>
      <c r="D3239" s="15" t="s">
        <v>218</v>
      </c>
      <c r="E3239" s="15" t="s">
        <v>136</v>
      </c>
      <c r="F3239" s="15" t="s">
        <v>137</v>
      </c>
      <c r="G3239" s="15" t="s">
        <v>308</v>
      </c>
      <c r="H3239" s="15" t="s">
        <v>136</v>
      </c>
      <c r="I3239" s="15" t="s">
        <v>243</v>
      </c>
      <c r="J3239" s="15" t="s">
        <v>158</v>
      </c>
      <c r="K3239" s="15" t="s">
        <v>5851</v>
      </c>
      <c r="L3239" s="15" t="n">
        <v>8</v>
      </c>
      <c r="M3239" s="15" t="n">
        <v>12</v>
      </c>
      <c r="N3239" s="15" t="n">
        <v>5</v>
      </c>
      <c r="P3239" s="15" t="n">
        <v>25</v>
      </c>
      <c r="Y3239" s="15" t="s">
        <v>142</v>
      </c>
      <c r="Z3239" s="15" t="n">
        <v>1</v>
      </c>
      <c r="AA3239" s="15" t="s">
        <v>277</v>
      </c>
      <c r="AB3239" s="15" t="s">
        <v>143</v>
      </c>
    </row>
    <row r="3240" customFormat="false" ht="15" hidden="false" customHeight="true" outlineLevel="0" collapsed="false">
      <c r="A3240" s="15" t="s">
        <v>5852</v>
      </c>
      <c r="B3240" s="15" t="s">
        <v>5853</v>
      </c>
      <c r="C3240" s="15" t="s">
        <v>134</v>
      </c>
      <c r="D3240" s="15" t="s">
        <v>135</v>
      </c>
      <c r="E3240" s="15" t="s">
        <v>136</v>
      </c>
      <c r="F3240" s="15" t="s">
        <v>137</v>
      </c>
      <c r="G3240" s="15" t="s">
        <v>451</v>
      </c>
      <c r="H3240" s="15" t="s">
        <v>136</v>
      </c>
      <c r="I3240" s="15" t="s">
        <v>139</v>
      </c>
      <c r="J3240" s="15" t="s">
        <v>150</v>
      </c>
      <c r="K3240" s="15" t="s">
        <v>5854</v>
      </c>
      <c r="L3240" s="15" t="n">
        <v>3</v>
      </c>
      <c r="P3240" s="15" t="n">
        <v>3</v>
      </c>
      <c r="Y3240" s="15" t="s">
        <v>142</v>
      </c>
      <c r="AB3240" s="15" t="s">
        <v>143</v>
      </c>
    </row>
    <row r="3241" customFormat="false" ht="15" hidden="false" customHeight="true" outlineLevel="0" collapsed="false">
      <c r="A3241" s="15" t="s">
        <v>5852</v>
      </c>
      <c r="B3241" s="15" t="s">
        <v>5853</v>
      </c>
      <c r="C3241" s="15" t="s">
        <v>134</v>
      </c>
      <c r="D3241" s="15" t="s">
        <v>135</v>
      </c>
      <c r="E3241" s="15" t="s">
        <v>136</v>
      </c>
      <c r="F3241" s="15" t="s">
        <v>137</v>
      </c>
      <c r="G3241" s="15" t="s">
        <v>451</v>
      </c>
      <c r="H3241" s="15" t="s">
        <v>136</v>
      </c>
      <c r="I3241" s="15" t="s">
        <v>139</v>
      </c>
      <c r="J3241" s="15" t="s">
        <v>158</v>
      </c>
      <c r="K3241" s="15" t="s">
        <v>5855</v>
      </c>
      <c r="L3241" s="15" t="n">
        <v>0</v>
      </c>
      <c r="P3241" s="15" t="n">
        <v>0</v>
      </c>
      <c r="Y3241" s="15" t="s">
        <v>142</v>
      </c>
      <c r="AB3241" s="15" t="s">
        <v>143</v>
      </c>
    </row>
    <row r="3242" customFormat="false" ht="15" hidden="false" customHeight="true" outlineLevel="0" collapsed="false">
      <c r="A3242" s="15" t="s">
        <v>5856</v>
      </c>
      <c r="B3242" s="15" t="s">
        <v>5857</v>
      </c>
      <c r="C3242" s="15" t="s">
        <v>148</v>
      </c>
      <c r="E3242" s="15" t="s">
        <v>136</v>
      </c>
      <c r="F3242" s="15" t="s">
        <v>137</v>
      </c>
      <c r="G3242" s="15" t="s">
        <v>2475</v>
      </c>
      <c r="H3242" s="15" t="s">
        <v>136</v>
      </c>
      <c r="I3242" s="15" t="s">
        <v>139</v>
      </c>
      <c r="J3242" s="15" t="s">
        <v>150</v>
      </c>
      <c r="K3242" s="15" t="s">
        <v>5858</v>
      </c>
      <c r="L3242" s="15" t="n">
        <v>1</v>
      </c>
      <c r="P3242" s="15" t="n">
        <v>1</v>
      </c>
      <c r="Y3242" s="15" t="s">
        <v>142</v>
      </c>
      <c r="AB3242" s="15" t="s">
        <v>143</v>
      </c>
    </row>
    <row r="3243" customFormat="false" ht="15" hidden="false" customHeight="true" outlineLevel="0" collapsed="false">
      <c r="A3243" s="15" t="s">
        <v>5856</v>
      </c>
      <c r="B3243" s="15" t="s">
        <v>5857</v>
      </c>
      <c r="C3243" s="15" t="s">
        <v>148</v>
      </c>
      <c r="E3243" s="15" t="s">
        <v>136</v>
      </c>
      <c r="F3243" s="15" t="s">
        <v>137</v>
      </c>
      <c r="G3243" s="15" t="s">
        <v>2475</v>
      </c>
      <c r="H3243" s="15" t="s">
        <v>136</v>
      </c>
      <c r="I3243" s="15" t="s">
        <v>139</v>
      </c>
      <c r="J3243" s="15" t="s">
        <v>158</v>
      </c>
      <c r="K3243" s="15" t="s">
        <v>5859</v>
      </c>
      <c r="L3243" s="15" t="n">
        <v>3</v>
      </c>
      <c r="P3243" s="15" t="n">
        <v>3</v>
      </c>
      <c r="Y3243" s="15" t="s">
        <v>142</v>
      </c>
      <c r="AB3243" s="15" t="s">
        <v>143</v>
      </c>
    </row>
    <row r="3244" customFormat="false" ht="15" hidden="false" customHeight="true" outlineLevel="0" collapsed="false">
      <c r="A3244" s="15" t="s">
        <v>5860</v>
      </c>
      <c r="B3244" s="15" t="s">
        <v>5861</v>
      </c>
      <c r="C3244" s="15" t="s">
        <v>134</v>
      </c>
      <c r="D3244" s="15" t="s">
        <v>541</v>
      </c>
      <c r="E3244" s="15" t="s">
        <v>136</v>
      </c>
      <c r="F3244" s="15" t="s">
        <v>137</v>
      </c>
      <c r="G3244" s="15" t="s">
        <v>5862</v>
      </c>
      <c r="H3244" s="15" t="s">
        <v>136</v>
      </c>
      <c r="I3244" s="15" t="s">
        <v>243</v>
      </c>
      <c r="J3244" s="15" t="s">
        <v>140</v>
      </c>
      <c r="K3244" s="15" t="s">
        <v>5863</v>
      </c>
      <c r="L3244" s="15" t="n">
        <v>6</v>
      </c>
      <c r="M3244" s="15" t="n">
        <v>22</v>
      </c>
      <c r="N3244" s="15" t="n">
        <v>3</v>
      </c>
      <c r="P3244" s="15" t="n">
        <v>31</v>
      </c>
      <c r="Y3244" s="15" t="s">
        <v>142</v>
      </c>
      <c r="AB3244" s="15" t="s">
        <v>143</v>
      </c>
    </row>
    <row r="3245" customFormat="false" ht="15" hidden="false" customHeight="true" outlineLevel="0" collapsed="false">
      <c r="A3245" s="15" t="s">
        <v>5860</v>
      </c>
      <c r="B3245" s="15" t="s">
        <v>5861</v>
      </c>
      <c r="C3245" s="15" t="s">
        <v>134</v>
      </c>
      <c r="D3245" s="15" t="s">
        <v>541</v>
      </c>
      <c r="E3245" s="15" t="s">
        <v>136</v>
      </c>
      <c r="F3245" s="15" t="s">
        <v>137</v>
      </c>
      <c r="G3245" s="15" t="s">
        <v>5862</v>
      </c>
      <c r="H3245" s="15" t="s">
        <v>136</v>
      </c>
      <c r="I3245" s="15" t="s">
        <v>243</v>
      </c>
      <c r="J3245" s="15" t="s">
        <v>144</v>
      </c>
      <c r="K3245" s="15" t="s">
        <v>5864</v>
      </c>
      <c r="M3245" s="15" t="n">
        <v>8</v>
      </c>
      <c r="N3245" s="15" t="n">
        <v>1</v>
      </c>
      <c r="P3245" s="15" t="n">
        <v>9</v>
      </c>
      <c r="Y3245" s="15" t="s">
        <v>142</v>
      </c>
      <c r="AB3245" s="15" t="s">
        <v>143</v>
      </c>
    </row>
    <row r="3246" customFormat="false" ht="15" hidden="false" customHeight="true" outlineLevel="0" collapsed="false">
      <c r="A3246" s="15" t="s">
        <v>5860</v>
      </c>
      <c r="B3246" s="15" t="s">
        <v>5861</v>
      </c>
      <c r="C3246" s="15" t="s">
        <v>134</v>
      </c>
      <c r="D3246" s="15" t="s">
        <v>541</v>
      </c>
      <c r="E3246" s="15" t="s">
        <v>136</v>
      </c>
      <c r="F3246" s="15" t="s">
        <v>137</v>
      </c>
      <c r="G3246" s="15" t="s">
        <v>5862</v>
      </c>
      <c r="H3246" s="15" t="s">
        <v>136</v>
      </c>
      <c r="I3246" s="15" t="s">
        <v>243</v>
      </c>
      <c r="J3246" s="15" t="s">
        <v>150</v>
      </c>
      <c r="K3246" s="15" t="s">
        <v>5865</v>
      </c>
      <c r="L3246" s="15" t="n">
        <v>323</v>
      </c>
      <c r="M3246" s="15" t="n">
        <v>297</v>
      </c>
      <c r="N3246" s="15" t="n">
        <v>228</v>
      </c>
      <c r="O3246" s="15" t="n">
        <v>19</v>
      </c>
      <c r="P3246" s="15" t="n">
        <v>867</v>
      </c>
      <c r="Y3246" s="15" t="s">
        <v>142</v>
      </c>
      <c r="AB3246" s="15" t="s">
        <v>143</v>
      </c>
    </row>
    <row r="3247" customFormat="false" ht="15" hidden="false" customHeight="true" outlineLevel="0" collapsed="false">
      <c r="A3247" s="15" t="s">
        <v>5860</v>
      </c>
      <c r="B3247" s="15" t="s">
        <v>5861</v>
      </c>
      <c r="C3247" s="15" t="s">
        <v>134</v>
      </c>
      <c r="D3247" s="15" t="s">
        <v>541</v>
      </c>
      <c r="E3247" s="15" t="s">
        <v>136</v>
      </c>
      <c r="F3247" s="15" t="s">
        <v>137</v>
      </c>
      <c r="G3247" s="15" t="s">
        <v>5862</v>
      </c>
      <c r="H3247" s="15" t="s">
        <v>136</v>
      </c>
      <c r="I3247" s="15" t="s">
        <v>243</v>
      </c>
      <c r="J3247" s="15" t="s">
        <v>166</v>
      </c>
      <c r="K3247" s="15" t="s">
        <v>5866</v>
      </c>
      <c r="M3247" s="15" t="n">
        <v>11</v>
      </c>
      <c r="N3247" s="15" t="n">
        <v>2</v>
      </c>
      <c r="P3247" s="15" t="n">
        <v>13</v>
      </c>
      <c r="Y3247" s="15" t="s">
        <v>142</v>
      </c>
      <c r="AB3247" s="15" t="s">
        <v>143</v>
      </c>
    </row>
    <row r="3248" customFormat="false" ht="15" hidden="false" customHeight="true" outlineLevel="0" collapsed="false">
      <c r="A3248" s="15" t="s">
        <v>5860</v>
      </c>
      <c r="B3248" s="15" t="s">
        <v>5861</v>
      </c>
      <c r="C3248" s="15" t="s">
        <v>134</v>
      </c>
      <c r="D3248" s="15" t="s">
        <v>541</v>
      </c>
      <c r="E3248" s="15" t="s">
        <v>136</v>
      </c>
      <c r="F3248" s="15" t="s">
        <v>137</v>
      </c>
      <c r="G3248" s="15" t="s">
        <v>5862</v>
      </c>
      <c r="H3248" s="15" t="s">
        <v>136</v>
      </c>
      <c r="I3248" s="15" t="s">
        <v>243</v>
      </c>
      <c r="J3248" s="15" t="s">
        <v>158</v>
      </c>
      <c r="K3248" s="15" t="s">
        <v>5867</v>
      </c>
      <c r="L3248" s="15" t="n">
        <v>174</v>
      </c>
      <c r="M3248" s="15" t="n">
        <v>302</v>
      </c>
      <c r="N3248" s="15" t="n">
        <v>153</v>
      </c>
      <c r="O3248" s="15" t="n">
        <v>6</v>
      </c>
      <c r="P3248" s="15" t="n">
        <v>635</v>
      </c>
      <c r="Y3248" s="15" t="s">
        <v>142</v>
      </c>
      <c r="AB3248" s="15" t="s">
        <v>143</v>
      </c>
    </row>
    <row r="3249" customFormat="false" ht="15" hidden="false" customHeight="true" outlineLevel="0" collapsed="false">
      <c r="A3249" s="15" t="s">
        <v>5860</v>
      </c>
      <c r="B3249" s="15" t="s">
        <v>5861</v>
      </c>
      <c r="C3249" s="15" t="s">
        <v>134</v>
      </c>
      <c r="D3249" s="15" t="s">
        <v>541</v>
      </c>
      <c r="E3249" s="15" t="s">
        <v>136</v>
      </c>
      <c r="F3249" s="15" t="s">
        <v>137</v>
      </c>
      <c r="G3249" s="15" t="s">
        <v>5862</v>
      </c>
      <c r="H3249" s="15" t="s">
        <v>136</v>
      </c>
      <c r="I3249" s="15" t="s">
        <v>243</v>
      </c>
      <c r="J3249" s="15" t="s">
        <v>169</v>
      </c>
      <c r="K3249" s="15" t="s">
        <v>5868</v>
      </c>
      <c r="L3249" s="15" t="n">
        <v>53</v>
      </c>
      <c r="M3249" s="15" t="n">
        <v>3</v>
      </c>
      <c r="N3249" s="15" t="n">
        <v>4</v>
      </c>
      <c r="P3249" s="15" t="n">
        <v>60</v>
      </c>
      <c r="Y3249" s="15" t="s">
        <v>142</v>
      </c>
      <c r="AB3249" s="15" t="s">
        <v>143</v>
      </c>
    </row>
    <row r="3250" customFormat="false" ht="15" hidden="false" customHeight="true" outlineLevel="0" collapsed="false">
      <c r="A3250" s="15" t="s">
        <v>5869</v>
      </c>
      <c r="B3250" s="15" t="s">
        <v>5870</v>
      </c>
      <c r="C3250" s="15" t="s">
        <v>217</v>
      </c>
      <c r="D3250" s="15" t="s">
        <v>235</v>
      </c>
      <c r="E3250" s="15" t="s">
        <v>136</v>
      </c>
      <c r="F3250" s="15" t="s">
        <v>137</v>
      </c>
      <c r="G3250" s="15" t="s">
        <v>219</v>
      </c>
      <c r="H3250" s="15" t="s">
        <v>136</v>
      </c>
      <c r="I3250" s="15" t="s">
        <v>139</v>
      </c>
      <c r="J3250" s="15" t="s">
        <v>140</v>
      </c>
      <c r="K3250" s="15" t="s">
        <v>5871</v>
      </c>
      <c r="L3250" s="15" t="n">
        <v>2</v>
      </c>
      <c r="P3250" s="15" t="n">
        <v>2</v>
      </c>
      <c r="Y3250" s="15" t="s">
        <v>142</v>
      </c>
      <c r="AB3250" s="15" t="s">
        <v>143</v>
      </c>
    </row>
    <row r="3251" customFormat="false" ht="15" hidden="false" customHeight="true" outlineLevel="0" collapsed="false">
      <c r="A3251" s="15" t="s">
        <v>5869</v>
      </c>
      <c r="B3251" s="15" t="s">
        <v>5870</v>
      </c>
      <c r="C3251" s="15" t="s">
        <v>217</v>
      </c>
      <c r="D3251" s="15" t="s">
        <v>235</v>
      </c>
      <c r="E3251" s="15" t="s">
        <v>136</v>
      </c>
      <c r="F3251" s="15" t="s">
        <v>137</v>
      </c>
      <c r="G3251" s="15" t="s">
        <v>219</v>
      </c>
      <c r="H3251" s="15" t="s">
        <v>136</v>
      </c>
      <c r="I3251" s="15" t="s">
        <v>139</v>
      </c>
      <c r="J3251" s="15" t="s">
        <v>144</v>
      </c>
      <c r="K3251" s="15" t="s">
        <v>5872</v>
      </c>
      <c r="L3251" s="15" t="n">
        <v>1</v>
      </c>
      <c r="P3251" s="15" t="n">
        <v>1</v>
      </c>
      <c r="Y3251" s="15" t="s">
        <v>142</v>
      </c>
      <c r="AB3251" s="15" t="s">
        <v>143</v>
      </c>
    </row>
    <row r="3252" customFormat="false" ht="15" hidden="false" customHeight="true" outlineLevel="0" collapsed="false">
      <c r="A3252" s="15" t="s">
        <v>5869</v>
      </c>
      <c r="B3252" s="15" t="s">
        <v>5870</v>
      </c>
      <c r="C3252" s="15" t="s">
        <v>217</v>
      </c>
      <c r="D3252" s="15" t="s">
        <v>235</v>
      </c>
      <c r="E3252" s="15" t="s">
        <v>136</v>
      </c>
      <c r="F3252" s="15" t="s">
        <v>137</v>
      </c>
      <c r="G3252" s="15" t="s">
        <v>219</v>
      </c>
      <c r="H3252" s="15" t="s">
        <v>136</v>
      </c>
      <c r="I3252" s="15" t="s">
        <v>139</v>
      </c>
      <c r="J3252" s="15" t="s">
        <v>150</v>
      </c>
      <c r="K3252" s="15" t="s">
        <v>5873</v>
      </c>
      <c r="L3252" s="15" t="n">
        <v>60</v>
      </c>
      <c r="M3252" s="15" t="n">
        <v>5</v>
      </c>
      <c r="P3252" s="15" t="n">
        <v>65</v>
      </c>
      <c r="Y3252" s="15" t="s">
        <v>142</v>
      </c>
      <c r="AB3252" s="15" t="s">
        <v>143</v>
      </c>
    </row>
    <row r="3253" customFormat="false" ht="15" hidden="false" customHeight="true" outlineLevel="0" collapsed="false">
      <c r="A3253" s="15" t="s">
        <v>5869</v>
      </c>
      <c r="B3253" s="15" t="s">
        <v>5870</v>
      </c>
      <c r="C3253" s="15" t="s">
        <v>217</v>
      </c>
      <c r="D3253" s="15" t="s">
        <v>235</v>
      </c>
      <c r="E3253" s="15" t="s">
        <v>136</v>
      </c>
      <c r="F3253" s="15" t="s">
        <v>137</v>
      </c>
      <c r="G3253" s="15" t="s">
        <v>219</v>
      </c>
      <c r="H3253" s="15" t="s">
        <v>136</v>
      </c>
      <c r="I3253" s="15" t="s">
        <v>139</v>
      </c>
      <c r="J3253" s="15" t="s">
        <v>158</v>
      </c>
      <c r="K3253" s="15" t="s">
        <v>5874</v>
      </c>
      <c r="L3253" s="15" t="n">
        <v>5</v>
      </c>
      <c r="P3253" s="15" t="n">
        <v>5</v>
      </c>
      <c r="Y3253" s="15" t="s">
        <v>142</v>
      </c>
      <c r="AB3253" s="15" t="s">
        <v>143</v>
      </c>
    </row>
    <row r="3254" customFormat="false" ht="15" hidden="false" customHeight="true" outlineLevel="0" collapsed="false">
      <c r="A3254" s="15" t="s">
        <v>5875</v>
      </c>
      <c r="B3254" s="15" t="s">
        <v>5876</v>
      </c>
      <c r="C3254" s="15" t="s">
        <v>217</v>
      </c>
      <c r="D3254" s="15" t="s">
        <v>235</v>
      </c>
      <c r="E3254" s="15" t="s">
        <v>136</v>
      </c>
      <c r="F3254" s="15" t="s">
        <v>137</v>
      </c>
      <c r="G3254" s="15" t="s">
        <v>938</v>
      </c>
      <c r="H3254" s="15" t="s">
        <v>136</v>
      </c>
      <c r="I3254" s="15" t="s">
        <v>243</v>
      </c>
      <c r="J3254" s="15" t="s">
        <v>140</v>
      </c>
      <c r="K3254" s="15" t="s">
        <v>5877</v>
      </c>
      <c r="O3254" s="15" t="n">
        <v>2</v>
      </c>
      <c r="P3254" s="15" t="n">
        <v>2</v>
      </c>
      <c r="Y3254" s="15" t="s">
        <v>142</v>
      </c>
      <c r="AB3254" s="15" t="s">
        <v>143</v>
      </c>
    </row>
    <row r="3255" customFormat="false" ht="15" hidden="false" customHeight="true" outlineLevel="0" collapsed="false">
      <c r="A3255" s="15" t="s">
        <v>5875</v>
      </c>
      <c r="B3255" s="15" t="s">
        <v>5876</v>
      </c>
      <c r="C3255" s="15" t="s">
        <v>217</v>
      </c>
      <c r="D3255" s="15" t="s">
        <v>235</v>
      </c>
      <c r="E3255" s="15" t="s">
        <v>136</v>
      </c>
      <c r="F3255" s="15" t="s">
        <v>137</v>
      </c>
      <c r="G3255" s="15" t="s">
        <v>938</v>
      </c>
      <c r="H3255" s="15" t="s">
        <v>136</v>
      </c>
      <c r="I3255" s="15" t="s">
        <v>243</v>
      </c>
      <c r="J3255" s="15" t="s">
        <v>150</v>
      </c>
      <c r="K3255" s="15" t="s">
        <v>5878</v>
      </c>
      <c r="L3255" s="15" t="n">
        <v>9</v>
      </c>
      <c r="M3255" s="15" t="n">
        <v>112</v>
      </c>
      <c r="N3255" s="15" t="n">
        <v>22</v>
      </c>
      <c r="O3255" s="15" t="n">
        <v>48</v>
      </c>
      <c r="P3255" s="15" t="n">
        <v>191</v>
      </c>
      <c r="Y3255" s="15" t="s">
        <v>142</v>
      </c>
      <c r="AB3255" s="15" t="s">
        <v>143</v>
      </c>
    </row>
    <row r="3256" customFormat="false" ht="15" hidden="false" customHeight="true" outlineLevel="0" collapsed="false">
      <c r="A3256" s="15" t="s">
        <v>5875</v>
      </c>
      <c r="B3256" s="15" t="s">
        <v>5876</v>
      </c>
      <c r="C3256" s="15" t="s">
        <v>217</v>
      </c>
      <c r="D3256" s="15" t="s">
        <v>235</v>
      </c>
      <c r="E3256" s="15" t="s">
        <v>136</v>
      </c>
      <c r="F3256" s="15" t="s">
        <v>137</v>
      </c>
      <c r="G3256" s="15" t="s">
        <v>938</v>
      </c>
      <c r="H3256" s="15" t="s">
        <v>136</v>
      </c>
      <c r="I3256" s="15" t="s">
        <v>243</v>
      </c>
      <c r="J3256" s="15" t="s">
        <v>166</v>
      </c>
      <c r="K3256" s="15" t="s">
        <v>5879</v>
      </c>
      <c r="M3256" s="15" t="n">
        <v>15</v>
      </c>
      <c r="P3256" s="15" t="n">
        <v>15</v>
      </c>
      <c r="Y3256" s="15" t="s">
        <v>142</v>
      </c>
      <c r="AB3256" s="15" t="s">
        <v>143</v>
      </c>
    </row>
    <row r="3257" customFormat="false" ht="15" hidden="false" customHeight="true" outlineLevel="0" collapsed="false">
      <c r="A3257" s="15" t="s">
        <v>5875</v>
      </c>
      <c r="B3257" s="15" t="s">
        <v>5876</v>
      </c>
      <c r="C3257" s="15" t="s">
        <v>217</v>
      </c>
      <c r="D3257" s="15" t="s">
        <v>235</v>
      </c>
      <c r="E3257" s="15" t="s">
        <v>136</v>
      </c>
      <c r="F3257" s="15" t="s">
        <v>137</v>
      </c>
      <c r="G3257" s="15" t="s">
        <v>938</v>
      </c>
      <c r="H3257" s="15" t="s">
        <v>136</v>
      </c>
      <c r="I3257" s="15" t="s">
        <v>243</v>
      </c>
      <c r="J3257" s="15" t="s">
        <v>158</v>
      </c>
      <c r="K3257" s="15" t="s">
        <v>5880</v>
      </c>
      <c r="L3257" s="15" t="n">
        <v>8</v>
      </c>
      <c r="M3257" s="15" t="n">
        <v>7</v>
      </c>
      <c r="P3257" s="15" t="n">
        <v>15</v>
      </c>
      <c r="Y3257" s="15" t="s">
        <v>142</v>
      </c>
      <c r="AB3257" s="15" t="s">
        <v>143</v>
      </c>
    </row>
    <row r="3258" customFormat="false" ht="15" hidden="false" customHeight="true" outlineLevel="0" collapsed="false">
      <c r="A3258" s="15" t="s">
        <v>5881</v>
      </c>
      <c r="B3258" s="15" t="s">
        <v>5882</v>
      </c>
      <c r="C3258" s="15" t="s">
        <v>134</v>
      </c>
      <c r="D3258" s="15" t="s">
        <v>541</v>
      </c>
      <c r="E3258" s="15" t="s">
        <v>136</v>
      </c>
      <c r="F3258" s="15" t="s">
        <v>137</v>
      </c>
      <c r="G3258" s="15" t="s">
        <v>308</v>
      </c>
      <c r="H3258" s="15" t="s">
        <v>136</v>
      </c>
      <c r="I3258" s="15" t="s">
        <v>243</v>
      </c>
      <c r="J3258" s="15" t="s">
        <v>144</v>
      </c>
      <c r="K3258" s="15" t="s">
        <v>5883</v>
      </c>
      <c r="M3258" s="15" t="n">
        <v>0</v>
      </c>
      <c r="P3258" s="15" t="n">
        <v>0</v>
      </c>
      <c r="Y3258" s="15" t="s">
        <v>142</v>
      </c>
      <c r="AB3258" s="15" t="s">
        <v>143</v>
      </c>
    </row>
    <row r="3259" customFormat="false" ht="15" hidden="false" customHeight="true" outlineLevel="0" collapsed="false">
      <c r="A3259" s="15" t="s">
        <v>5881</v>
      </c>
      <c r="B3259" s="15" t="s">
        <v>5882</v>
      </c>
      <c r="C3259" s="15" t="s">
        <v>134</v>
      </c>
      <c r="D3259" s="15" t="s">
        <v>541</v>
      </c>
      <c r="E3259" s="15" t="s">
        <v>136</v>
      </c>
      <c r="F3259" s="15" t="s">
        <v>137</v>
      </c>
      <c r="G3259" s="15" t="s">
        <v>308</v>
      </c>
      <c r="H3259" s="15" t="s">
        <v>136</v>
      </c>
      <c r="I3259" s="15" t="s">
        <v>243</v>
      </c>
      <c r="J3259" s="15" t="s">
        <v>150</v>
      </c>
      <c r="K3259" s="15" t="s">
        <v>5884</v>
      </c>
      <c r="L3259" s="15" t="n">
        <v>169</v>
      </c>
      <c r="M3259" s="15" t="n">
        <v>107</v>
      </c>
      <c r="N3259" s="15" t="n">
        <v>104</v>
      </c>
      <c r="O3259" s="15" t="n">
        <v>123</v>
      </c>
      <c r="P3259" s="15" t="n">
        <v>503</v>
      </c>
      <c r="Y3259" s="15" t="s">
        <v>142</v>
      </c>
      <c r="AB3259" s="15" t="s">
        <v>143</v>
      </c>
    </row>
    <row r="3260" customFormat="false" ht="15" hidden="false" customHeight="true" outlineLevel="0" collapsed="false">
      <c r="A3260" s="15" t="s">
        <v>5881</v>
      </c>
      <c r="B3260" s="15" t="s">
        <v>5882</v>
      </c>
      <c r="C3260" s="15" t="s">
        <v>134</v>
      </c>
      <c r="D3260" s="15" t="s">
        <v>541</v>
      </c>
      <c r="E3260" s="15" t="s">
        <v>136</v>
      </c>
      <c r="F3260" s="15" t="s">
        <v>137</v>
      </c>
      <c r="G3260" s="15" t="s">
        <v>308</v>
      </c>
      <c r="H3260" s="15" t="s">
        <v>136</v>
      </c>
      <c r="I3260" s="15" t="s">
        <v>243</v>
      </c>
      <c r="J3260" s="15" t="s">
        <v>158</v>
      </c>
      <c r="K3260" s="15" t="s">
        <v>5885</v>
      </c>
      <c r="L3260" s="15" t="n">
        <v>228</v>
      </c>
      <c r="M3260" s="15" t="n">
        <v>58</v>
      </c>
      <c r="N3260" s="15" t="n">
        <v>127</v>
      </c>
      <c r="O3260" s="15" t="n">
        <v>4</v>
      </c>
      <c r="P3260" s="15" t="n">
        <v>417</v>
      </c>
      <c r="Y3260" s="15" t="s">
        <v>142</v>
      </c>
      <c r="AB3260" s="15" t="s">
        <v>143</v>
      </c>
    </row>
    <row r="3261" customFormat="false" ht="15" hidden="false" customHeight="true" outlineLevel="0" collapsed="false">
      <c r="A3261" s="15" t="s">
        <v>5881</v>
      </c>
      <c r="B3261" s="15" t="s">
        <v>5882</v>
      </c>
      <c r="C3261" s="15" t="s">
        <v>134</v>
      </c>
      <c r="D3261" s="15" t="s">
        <v>541</v>
      </c>
      <c r="E3261" s="15" t="s">
        <v>136</v>
      </c>
      <c r="F3261" s="15" t="s">
        <v>137</v>
      </c>
      <c r="G3261" s="15" t="s">
        <v>308</v>
      </c>
      <c r="H3261" s="15" t="s">
        <v>136</v>
      </c>
      <c r="I3261" s="15" t="s">
        <v>243</v>
      </c>
      <c r="J3261" s="15" t="s">
        <v>169</v>
      </c>
      <c r="K3261" s="15" t="s">
        <v>5886</v>
      </c>
      <c r="L3261" s="15" t="n">
        <v>3</v>
      </c>
      <c r="P3261" s="15" t="n">
        <v>3</v>
      </c>
      <c r="Y3261" s="15" t="s">
        <v>142</v>
      </c>
      <c r="AB3261" s="15" t="s">
        <v>143</v>
      </c>
    </row>
    <row r="3262" customFormat="false" ht="15" hidden="false" customHeight="true" outlineLevel="0" collapsed="false">
      <c r="A3262" s="15" t="s">
        <v>5887</v>
      </c>
      <c r="B3262" s="15" t="s">
        <v>5888</v>
      </c>
      <c r="C3262" s="15" t="s">
        <v>217</v>
      </c>
      <c r="D3262" s="15" t="s">
        <v>235</v>
      </c>
      <c r="E3262" s="15" t="s">
        <v>136</v>
      </c>
      <c r="F3262" s="15" t="s">
        <v>137</v>
      </c>
      <c r="G3262" s="15" t="s">
        <v>403</v>
      </c>
      <c r="H3262" s="15" t="s">
        <v>136</v>
      </c>
      <c r="I3262" s="15" t="s">
        <v>139</v>
      </c>
      <c r="J3262" s="15" t="s">
        <v>150</v>
      </c>
      <c r="K3262" s="15" t="s">
        <v>5889</v>
      </c>
      <c r="M3262" s="15" t="n">
        <v>204</v>
      </c>
      <c r="N3262" s="15" t="n">
        <v>339</v>
      </c>
      <c r="P3262" s="15" t="n">
        <v>543</v>
      </c>
      <c r="Y3262" s="15" t="s">
        <v>142</v>
      </c>
      <c r="AB3262" s="15" t="s">
        <v>143</v>
      </c>
    </row>
    <row r="3263" customFormat="false" ht="15" hidden="false" customHeight="true" outlineLevel="0" collapsed="false">
      <c r="A3263" s="15" t="s">
        <v>5887</v>
      </c>
      <c r="B3263" s="15" t="s">
        <v>5888</v>
      </c>
      <c r="C3263" s="15" t="s">
        <v>217</v>
      </c>
      <c r="D3263" s="15" t="s">
        <v>235</v>
      </c>
      <c r="E3263" s="15" t="s">
        <v>136</v>
      </c>
      <c r="F3263" s="15" t="s">
        <v>137</v>
      </c>
      <c r="G3263" s="15" t="s">
        <v>403</v>
      </c>
      <c r="H3263" s="15" t="s">
        <v>136</v>
      </c>
      <c r="I3263" s="15" t="s">
        <v>139</v>
      </c>
      <c r="J3263" s="15" t="s">
        <v>158</v>
      </c>
      <c r="K3263" s="15" t="s">
        <v>5890</v>
      </c>
      <c r="L3263" s="15" t="n">
        <v>124</v>
      </c>
      <c r="P3263" s="15" t="n">
        <v>124</v>
      </c>
      <c r="Y3263" s="15" t="s">
        <v>142</v>
      </c>
      <c r="AB3263" s="15" t="s">
        <v>143</v>
      </c>
    </row>
    <row r="3264" customFormat="false" ht="15" hidden="false" customHeight="true" outlineLevel="0" collapsed="false">
      <c r="A3264" s="15" t="s">
        <v>5891</v>
      </c>
      <c r="B3264" s="15" t="s">
        <v>5892</v>
      </c>
      <c r="C3264" s="15" t="s">
        <v>217</v>
      </c>
      <c r="D3264" s="15" t="s">
        <v>235</v>
      </c>
      <c r="E3264" s="15" t="s">
        <v>136</v>
      </c>
      <c r="F3264" s="15" t="s">
        <v>137</v>
      </c>
      <c r="G3264" s="15" t="s">
        <v>608</v>
      </c>
      <c r="H3264" s="15" t="s">
        <v>136</v>
      </c>
      <c r="I3264" s="15" t="s">
        <v>139</v>
      </c>
      <c r="J3264" s="15" t="s">
        <v>150</v>
      </c>
      <c r="K3264" s="15" t="s">
        <v>5893</v>
      </c>
      <c r="L3264" s="15" t="n">
        <v>2</v>
      </c>
      <c r="P3264" s="15" t="n">
        <v>2</v>
      </c>
      <c r="Y3264" s="15" t="s">
        <v>156</v>
      </c>
      <c r="AB3264" s="15" t="s">
        <v>143</v>
      </c>
    </row>
    <row r="3265" customFormat="false" ht="15" hidden="false" customHeight="true" outlineLevel="0" collapsed="false">
      <c r="A3265" s="15" t="s">
        <v>5894</v>
      </c>
      <c r="B3265" s="15" t="s">
        <v>5895</v>
      </c>
      <c r="C3265" s="15" t="s">
        <v>217</v>
      </c>
      <c r="D3265" s="15" t="s">
        <v>218</v>
      </c>
      <c r="E3265" s="15" t="s">
        <v>136</v>
      </c>
      <c r="F3265" s="15" t="s">
        <v>137</v>
      </c>
      <c r="G3265" s="15" t="s">
        <v>219</v>
      </c>
      <c r="H3265" s="15" t="s">
        <v>136</v>
      </c>
      <c r="I3265" s="15" t="s">
        <v>243</v>
      </c>
      <c r="J3265" s="15" t="s">
        <v>150</v>
      </c>
      <c r="K3265" s="15" t="s">
        <v>5896</v>
      </c>
      <c r="L3265" s="15" t="n">
        <v>234</v>
      </c>
      <c r="M3265" s="15" t="n">
        <v>234</v>
      </c>
      <c r="N3265" s="15" t="n">
        <v>134</v>
      </c>
      <c r="O3265" s="15" t="n">
        <v>46</v>
      </c>
      <c r="P3265" s="15" t="n">
        <v>648</v>
      </c>
      <c r="Y3265" s="15" t="s">
        <v>142</v>
      </c>
      <c r="AB3265" s="15" t="s">
        <v>143</v>
      </c>
    </row>
    <row r="3266" customFormat="false" ht="15" hidden="false" customHeight="true" outlineLevel="0" collapsed="false">
      <c r="A3266" s="15" t="s">
        <v>5894</v>
      </c>
      <c r="B3266" s="15" t="s">
        <v>5895</v>
      </c>
      <c r="C3266" s="15" t="s">
        <v>217</v>
      </c>
      <c r="D3266" s="15" t="s">
        <v>218</v>
      </c>
      <c r="E3266" s="15" t="s">
        <v>136</v>
      </c>
      <c r="F3266" s="15" t="s">
        <v>137</v>
      </c>
      <c r="G3266" s="15" t="s">
        <v>219</v>
      </c>
      <c r="H3266" s="15" t="s">
        <v>136</v>
      </c>
      <c r="I3266" s="15" t="s">
        <v>243</v>
      </c>
      <c r="J3266" s="15" t="s">
        <v>166</v>
      </c>
      <c r="K3266" s="15" t="s">
        <v>5897</v>
      </c>
      <c r="L3266" s="15" t="n">
        <v>25</v>
      </c>
      <c r="M3266" s="15" t="n">
        <v>9</v>
      </c>
      <c r="P3266" s="15" t="n">
        <v>34</v>
      </c>
      <c r="Y3266" s="15" t="s">
        <v>142</v>
      </c>
      <c r="AB3266" s="15" t="s">
        <v>143</v>
      </c>
    </row>
    <row r="3267" customFormat="false" ht="15" hidden="false" customHeight="true" outlineLevel="0" collapsed="false">
      <c r="A3267" s="15" t="s">
        <v>5894</v>
      </c>
      <c r="B3267" s="15" t="s">
        <v>5895</v>
      </c>
      <c r="C3267" s="15" t="s">
        <v>217</v>
      </c>
      <c r="D3267" s="15" t="s">
        <v>218</v>
      </c>
      <c r="E3267" s="15" t="s">
        <v>136</v>
      </c>
      <c r="F3267" s="15" t="s">
        <v>137</v>
      </c>
      <c r="G3267" s="15" t="s">
        <v>219</v>
      </c>
      <c r="H3267" s="15" t="s">
        <v>136</v>
      </c>
      <c r="I3267" s="15" t="s">
        <v>243</v>
      </c>
      <c r="J3267" s="15" t="s">
        <v>158</v>
      </c>
      <c r="K3267" s="15" t="s">
        <v>5898</v>
      </c>
      <c r="L3267" s="15" t="n">
        <v>21</v>
      </c>
      <c r="P3267" s="15" t="n">
        <v>21</v>
      </c>
      <c r="Y3267" s="15" t="s">
        <v>142</v>
      </c>
      <c r="AB3267" s="15" t="s">
        <v>143</v>
      </c>
    </row>
    <row r="3268" customFormat="false" ht="15" hidden="false" customHeight="true" outlineLevel="0" collapsed="false">
      <c r="A3268" s="15" t="s">
        <v>5899</v>
      </c>
      <c r="B3268" s="15" t="s">
        <v>5900</v>
      </c>
      <c r="C3268" s="15" t="s">
        <v>217</v>
      </c>
      <c r="D3268" s="15" t="s">
        <v>218</v>
      </c>
      <c r="E3268" s="15" t="s">
        <v>136</v>
      </c>
      <c r="F3268" s="15" t="s">
        <v>137</v>
      </c>
      <c r="G3268" s="15" t="s">
        <v>219</v>
      </c>
      <c r="H3268" s="15" t="s">
        <v>136</v>
      </c>
      <c r="I3268" s="15" t="s">
        <v>139</v>
      </c>
      <c r="J3268" s="15" t="s">
        <v>150</v>
      </c>
      <c r="K3268" s="15" t="s">
        <v>5901</v>
      </c>
      <c r="L3268" s="15" t="n">
        <v>275</v>
      </c>
      <c r="M3268" s="15" t="n">
        <v>117</v>
      </c>
      <c r="N3268" s="15" t="n">
        <v>8</v>
      </c>
      <c r="P3268" s="15" t="n">
        <v>400</v>
      </c>
      <c r="Y3268" s="15" t="s">
        <v>142</v>
      </c>
      <c r="AB3268" s="15" t="s">
        <v>143</v>
      </c>
    </row>
    <row r="3269" customFormat="false" ht="15" hidden="false" customHeight="true" outlineLevel="0" collapsed="false">
      <c r="A3269" s="15" t="s">
        <v>5899</v>
      </c>
      <c r="B3269" s="15" t="s">
        <v>5900</v>
      </c>
      <c r="C3269" s="15" t="s">
        <v>217</v>
      </c>
      <c r="D3269" s="15" t="s">
        <v>218</v>
      </c>
      <c r="E3269" s="15" t="s">
        <v>136</v>
      </c>
      <c r="F3269" s="15" t="s">
        <v>137</v>
      </c>
      <c r="G3269" s="15" t="s">
        <v>219</v>
      </c>
      <c r="H3269" s="15" t="s">
        <v>136</v>
      </c>
      <c r="I3269" s="15" t="s">
        <v>139</v>
      </c>
      <c r="J3269" s="15" t="s">
        <v>158</v>
      </c>
      <c r="K3269" s="15" t="s">
        <v>5902</v>
      </c>
      <c r="O3269" s="15" t="n">
        <v>3</v>
      </c>
      <c r="P3269" s="15" t="n">
        <v>3</v>
      </c>
      <c r="Y3269" s="15" t="s">
        <v>142</v>
      </c>
      <c r="AB3269" s="15" t="s">
        <v>143</v>
      </c>
    </row>
    <row r="3270" customFormat="false" ht="15" hidden="false" customHeight="true" outlineLevel="0" collapsed="false">
      <c r="A3270" s="15" t="s">
        <v>5903</v>
      </c>
      <c r="B3270" s="15" t="s">
        <v>5904</v>
      </c>
      <c r="C3270" s="15" t="s">
        <v>217</v>
      </c>
      <c r="D3270" s="15" t="s">
        <v>274</v>
      </c>
      <c r="E3270" s="15" t="s">
        <v>136</v>
      </c>
      <c r="F3270" s="15" t="s">
        <v>137</v>
      </c>
      <c r="G3270" s="15" t="s">
        <v>308</v>
      </c>
      <c r="H3270" s="15" t="s">
        <v>136</v>
      </c>
      <c r="I3270" s="15" t="s">
        <v>243</v>
      </c>
      <c r="J3270" s="15" t="s">
        <v>140</v>
      </c>
      <c r="K3270" s="15" t="s">
        <v>5905</v>
      </c>
      <c r="L3270" s="15" t="n">
        <v>328</v>
      </c>
      <c r="M3270" s="15" t="n">
        <v>18</v>
      </c>
      <c r="N3270" s="15" t="n">
        <v>242</v>
      </c>
      <c r="O3270" s="15" t="n">
        <v>5</v>
      </c>
      <c r="P3270" s="15" t="n">
        <v>593</v>
      </c>
      <c r="Y3270" s="15" t="s">
        <v>142</v>
      </c>
      <c r="AB3270" s="15" t="s">
        <v>143</v>
      </c>
    </row>
    <row r="3271" customFormat="false" ht="15" hidden="false" customHeight="true" outlineLevel="0" collapsed="false">
      <c r="A3271" s="15" t="s">
        <v>5903</v>
      </c>
      <c r="B3271" s="15" t="s">
        <v>5904</v>
      </c>
      <c r="C3271" s="15" t="s">
        <v>217</v>
      </c>
      <c r="D3271" s="15" t="s">
        <v>274</v>
      </c>
      <c r="E3271" s="15" t="s">
        <v>136</v>
      </c>
      <c r="F3271" s="15" t="s">
        <v>137</v>
      </c>
      <c r="G3271" s="15" t="s">
        <v>308</v>
      </c>
      <c r="H3271" s="15" t="s">
        <v>136</v>
      </c>
      <c r="I3271" s="15" t="s">
        <v>243</v>
      </c>
      <c r="J3271" s="15" t="s">
        <v>144</v>
      </c>
      <c r="K3271" s="15" t="s">
        <v>5906</v>
      </c>
      <c r="L3271" s="15" t="n">
        <v>2770</v>
      </c>
      <c r="M3271" s="15" t="n">
        <v>2363</v>
      </c>
      <c r="N3271" s="15" t="n">
        <v>2773</v>
      </c>
      <c r="O3271" s="15" t="n">
        <v>2</v>
      </c>
      <c r="P3271" s="15" t="n">
        <v>7908</v>
      </c>
      <c r="Y3271" s="15" t="s">
        <v>142</v>
      </c>
      <c r="AB3271" s="15" t="s">
        <v>143</v>
      </c>
    </row>
    <row r="3272" customFormat="false" ht="15" hidden="false" customHeight="true" outlineLevel="0" collapsed="false">
      <c r="A3272" s="15" t="s">
        <v>5903</v>
      </c>
      <c r="B3272" s="15" t="s">
        <v>5904</v>
      </c>
      <c r="C3272" s="15" t="s">
        <v>217</v>
      </c>
      <c r="D3272" s="15" t="s">
        <v>274</v>
      </c>
      <c r="E3272" s="15" t="s">
        <v>136</v>
      </c>
      <c r="F3272" s="15" t="s">
        <v>137</v>
      </c>
      <c r="G3272" s="15" t="s">
        <v>308</v>
      </c>
      <c r="H3272" s="15" t="s">
        <v>136</v>
      </c>
      <c r="I3272" s="15" t="s">
        <v>243</v>
      </c>
      <c r="J3272" s="15" t="s">
        <v>150</v>
      </c>
      <c r="K3272" s="15" t="s">
        <v>5907</v>
      </c>
      <c r="L3272" s="15" t="n">
        <v>843</v>
      </c>
      <c r="M3272" s="15" t="n">
        <v>1567</v>
      </c>
      <c r="N3272" s="15" t="n">
        <v>240</v>
      </c>
      <c r="O3272" s="15" t="n">
        <v>41</v>
      </c>
      <c r="P3272" s="15" t="n">
        <v>2691</v>
      </c>
      <c r="Y3272" s="15" t="s">
        <v>142</v>
      </c>
      <c r="AB3272" s="15" t="s">
        <v>143</v>
      </c>
    </row>
    <row r="3273" customFormat="false" ht="15" hidden="false" customHeight="true" outlineLevel="0" collapsed="false">
      <c r="A3273" s="15" t="s">
        <v>5903</v>
      </c>
      <c r="B3273" s="15" t="s">
        <v>5904</v>
      </c>
      <c r="C3273" s="15" t="s">
        <v>217</v>
      </c>
      <c r="D3273" s="15" t="s">
        <v>274</v>
      </c>
      <c r="E3273" s="15" t="s">
        <v>136</v>
      </c>
      <c r="F3273" s="15" t="s">
        <v>137</v>
      </c>
      <c r="G3273" s="15" t="s">
        <v>308</v>
      </c>
      <c r="H3273" s="15" t="s">
        <v>136</v>
      </c>
      <c r="I3273" s="15" t="s">
        <v>243</v>
      </c>
      <c r="J3273" s="15" t="s">
        <v>166</v>
      </c>
      <c r="K3273" s="15" t="s">
        <v>5908</v>
      </c>
      <c r="L3273" s="15" t="n">
        <v>5313</v>
      </c>
      <c r="M3273" s="15" t="n">
        <v>696</v>
      </c>
      <c r="N3273" s="15" t="n">
        <v>162</v>
      </c>
      <c r="O3273" s="15" t="n">
        <v>57</v>
      </c>
      <c r="P3273" s="15" t="n">
        <v>6228</v>
      </c>
      <c r="Y3273" s="15" t="s">
        <v>142</v>
      </c>
      <c r="AB3273" s="15" t="s">
        <v>143</v>
      </c>
    </row>
    <row r="3274" customFormat="false" ht="15" hidden="false" customHeight="true" outlineLevel="0" collapsed="false">
      <c r="A3274" s="15" t="s">
        <v>5903</v>
      </c>
      <c r="B3274" s="15" t="s">
        <v>5904</v>
      </c>
      <c r="C3274" s="15" t="s">
        <v>217</v>
      </c>
      <c r="D3274" s="15" t="s">
        <v>274</v>
      </c>
      <c r="E3274" s="15" t="s">
        <v>136</v>
      </c>
      <c r="F3274" s="15" t="s">
        <v>137</v>
      </c>
      <c r="G3274" s="15" t="s">
        <v>308</v>
      </c>
      <c r="H3274" s="15" t="s">
        <v>136</v>
      </c>
      <c r="I3274" s="15" t="s">
        <v>243</v>
      </c>
      <c r="J3274" s="15" t="s">
        <v>158</v>
      </c>
      <c r="K3274" s="15" t="s">
        <v>5909</v>
      </c>
      <c r="L3274" s="15" t="n">
        <v>29</v>
      </c>
      <c r="M3274" s="15" t="n">
        <v>77</v>
      </c>
      <c r="N3274" s="15" t="n">
        <v>42</v>
      </c>
      <c r="O3274" s="15" t="n">
        <v>9</v>
      </c>
      <c r="P3274" s="15" t="n">
        <v>157</v>
      </c>
      <c r="Y3274" s="15" t="s">
        <v>142</v>
      </c>
      <c r="AB3274" s="15" t="s">
        <v>143</v>
      </c>
    </row>
    <row r="3275" customFormat="false" ht="15" hidden="false" customHeight="true" outlineLevel="0" collapsed="false">
      <c r="A3275" s="15" t="s">
        <v>5903</v>
      </c>
      <c r="B3275" s="15" t="s">
        <v>5904</v>
      </c>
      <c r="C3275" s="15" t="s">
        <v>217</v>
      </c>
      <c r="D3275" s="15" t="s">
        <v>274</v>
      </c>
      <c r="E3275" s="15" t="s">
        <v>136</v>
      </c>
      <c r="F3275" s="15" t="s">
        <v>137</v>
      </c>
      <c r="G3275" s="15" t="s">
        <v>308</v>
      </c>
      <c r="H3275" s="15" t="s">
        <v>136</v>
      </c>
      <c r="I3275" s="15" t="s">
        <v>243</v>
      </c>
      <c r="J3275" s="15" t="s">
        <v>169</v>
      </c>
      <c r="K3275" s="15" t="s">
        <v>5910</v>
      </c>
      <c r="L3275" s="15" t="n">
        <v>3</v>
      </c>
      <c r="N3275" s="15" t="n">
        <v>6</v>
      </c>
      <c r="O3275" s="15" t="n">
        <v>3</v>
      </c>
      <c r="P3275" s="15" t="n">
        <v>12</v>
      </c>
      <c r="Y3275" s="15" t="s">
        <v>142</v>
      </c>
      <c r="AB3275" s="15" t="s">
        <v>143</v>
      </c>
    </row>
    <row r="3276" customFormat="false" ht="15" hidden="false" customHeight="true" outlineLevel="0" collapsed="false">
      <c r="A3276" s="15" t="s">
        <v>5911</v>
      </c>
      <c r="B3276" s="15" t="s">
        <v>5912</v>
      </c>
      <c r="C3276" s="15" t="s">
        <v>148</v>
      </c>
      <c r="E3276" s="15" t="s">
        <v>136</v>
      </c>
      <c r="F3276" s="15" t="s">
        <v>137</v>
      </c>
      <c r="G3276" s="15" t="s">
        <v>149</v>
      </c>
      <c r="H3276" s="15" t="s">
        <v>136</v>
      </c>
      <c r="I3276" s="15" t="s">
        <v>139</v>
      </c>
      <c r="J3276" s="15" t="s">
        <v>140</v>
      </c>
      <c r="K3276" s="15" t="s">
        <v>5913</v>
      </c>
      <c r="L3276" s="15" t="n">
        <v>24</v>
      </c>
      <c r="M3276" s="15" t="n">
        <v>23</v>
      </c>
      <c r="P3276" s="15" t="n">
        <v>47</v>
      </c>
      <c r="Y3276" s="15" t="s">
        <v>142</v>
      </c>
      <c r="AB3276" s="15" t="s">
        <v>143</v>
      </c>
    </row>
    <row r="3277" customFormat="false" ht="15" hidden="false" customHeight="true" outlineLevel="0" collapsed="false">
      <c r="A3277" s="15" t="s">
        <v>5911</v>
      </c>
      <c r="B3277" s="15" t="s">
        <v>5912</v>
      </c>
      <c r="C3277" s="15" t="s">
        <v>148</v>
      </c>
      <c r="E3277" s="15" t="s">
        <v>136</v>
      </c>
      <c r="F3277" s="15" t="s">
        <v>137</v>
      </c>
      <c r="G3277" s="15" t="s">
        <v>149</v>
      </c>
      <c r="H3277" s="15" t="s">
        <v>136</v>
      </c>
      <c r="I3277" s="15" t="s">
        <v>139</v>
      </c>
      <c r="J3277" s="15" t="s">
        <v>144</v>
      </c>
      <c r="K3277" s="15" t="s">
        <v>5914</v>
      </c>
      <c r="L3277" s="15" t="n">
        <v>29</v>
      </c>
      <c r="M3277" s="15" t="n">
        <v>55</v>
      </c>
      <c r="P3277" s="15" t="n">
        <v>84</v>
      </c>
      <c r="Y3277" s="15" t="s">
        <v>142</v>
      </c>
      <c r="AB3277" s="15" t="s">
        <v>143</v>
      </c>
    </row>
    <row r="3278" customFormat="false" ht="15" hidden="false" customHeight="true" outlineLevel="0" collapsed="false">
      <c r="A3278" s="15" t="s">
        <v>5915</v>
      </c>
      <c r="B3278" s="15" t="s">
        <v>5916</v>
      </c>
      <c r="C3278" s="15" t="s">
        <v>217</v>
      </c>
      <c r="D3278" s="15" t="s">
        <v>218</v>
      </c>
      <c r="E3278" s="15" t="s">
        <v>136</v>
      </c>
      <c r="F3278" s="15" t="s">
        <v>137</v>
      </c>
      <c r="G3278" s="15" t="s">
        <v>149</v>
      </c>
      <c r="H3278" s="15" t="s">
        <v>136</v>
      </c>
      <c r="I3278" s="15" t="s">
        <v>243</v>
      </c>
      <c r="J3278" s="15" t="s">
        <v>140</v>
      </c>
      <c r="K3278" s="15" t="s">
        <v>5917</v>
      </c>
      <c r="N3278" s="15" t="n">
        <v>6</v>
      </c>
      <c r="P3278" s="15" t="n">
        <v>6</v>
      </c>
      <c r="Y3278" s="15" t="s">
        <v>142</v>
      </c>
      <c r="AB3278" s="15" t="s">
        <v>143</v>
      </c>
    </row>
    <row r="3279" customFormat="false" ht="15" hidden="false" customHeight="true" outlineLevel="0" collapsed="false">
      <c r="A3279" s="15" t="s">
        <v>5915</v>
      </c>
      <c r="B3279" s="15" t="s">
        <v>5916</v>
      </c>
      <c r="C3279" s="15" t="s">
        <v>217</v>
      </c>
      <c r="D3279" s="15" t="s">
        <v>218</v>
      </c>
      <c r="E3279" s="15" t="s">
        <v>136</v>
      </c>
      <c r="F3279" s="15" t="s">
        <v>137</v>
      </c>
      <c r="G3279" s="15" t="s">
        <v>149</v>
      </c>
      <c r="H3279" s="15" t="s">
        <v>136</v>
      </c>
      <c r="I3279" s="15" t="s">
        <v>243</v>
      </c>
      <c r="J3279" s="15" t="s">
        <v>144</v>
      </c>
      <c r="K3279" s="15" t="s">
        <v>5918</v>
      </c>
      <c r="L3279" s="15" t="n">
        <v>2</v>
      </c>
      <c r="M3279" s="15" t="n">
        <v>1</v>
      </c>
      <c r="N3279" s="15" t="n">
        <v>1</v>
      </c>
      <c r="P3279" s="15" t="n">
        <v>4</v>
      </c>
      <c r="Y3279" s="15" t="s">
        <v>142</v>
      </c>
      <c r="AB3279" s="15" t="s">
        <v>143</v>
      </c>
    </row>
    <row r="3280" customFormat="false" ht="15" hidden="false" customHeight="true" outlineLevel="0" collapsed="false">
      <c r="A3280" s="15" t="s">
        <v>5915</v>
      </c>
      <c r="B3280" s="15" t="s">
        <v>5916</v>
      </c>
      <c r="C3280" s="15" t="s">
        <v>217</v>
      </c>
      <c r="D3280" s="15" t="s">
        <v>218</v>
      </c>
      <c r="E3280" s="15" t="s">
        <v>136</v>
      </c>
      <c r="F3280" s="15" t="s">
        <v>137</v>
      </c>
      <c r="G3280" s="15" t="s">
        <v>149</v>
      </c>
      <c r="H3280" s="15" t="s">
        <v>136</v>
      </c>
      <c r="I3280" s="15" t="s">
        <v>243</v>
      </c>
      <c r="J3280" s="15" t="s">
        <v>150</v>
      </c>
      <c r="K3280" s="15" t="s">
        <v>5919</v>
      </c>
      <c r="L3280" s="15" t="n">
        <v>8</v>
      </c>
      <c r="M3280" s="15" t="n">
        <v>60</v>
      </c>
      <c r="N3280" s="15" t="n">
        <v>39</v>
      </c>
      <c r="P3280" s="15" t="n">
        <v>107</v>
      </c>
      <c r="Y3280" s="15" t="s">
        <v>142</v>
      </c>
      <c r="AB3280" s="15" t="s">
        <v>143</v>
      </c>
    </row>
    <row r="3281" customFormat="false" ht="15" hidden="false" customHeight="true" outlineLevel="0" collapsed="false">
      <c r="A3281" s="15" t="s">
        <v>5915</v>
      </c>
      <c r="B3281" s="15" t="s">
        <v>5916</v>
      </c>
      <c r="C3281" s="15" t="s">
        <v>217</v>
      </c>
      <c r="D3281" s="15" t="s">
        <v>218</v>
      </c>
      <c r="E3281" s="15" t="s">
        <v>136</v>
      </c>
      <c r="F3281" s="15" t="s">
        <v>137</v>
      </c>
      <c r="G3281" s="15" t="s">
        <v>149</v>
      </c>
      <c r="H3281" s="15" t="s">
        <v>136</v>
      </c>
      <c r="I3281" s="15" t="s">
        <v>243</v>
      </c>
      <c r="J3281" s="15" t="s">
        <v>158</v>
      </c>
      <c r="K3281" s="15" t="s">
        <v>5920</v>
      </c>
      <c r="L3281" s="15" t="n">
        <v>4</v>
      </c>
      <c r="M3281" s="15" t="n">
        <v>66</v>
      </c>
      <c r="N3281" s="15" t="n">
        <v>9</v>
      </c>
      <c r="P3281" s="15" t="n">
        <v>79</v>
      </c>
      <c r="Y3281" s="15" t="s">
        <v>142</v>
      </c>
      <c r="AB3281" s="15" t="s">
        <v>143</v>
      </c>
    </row>
    <row r="3282" customFormat="false" ht="15" hidden="false" customHeight="true" outlineLevel="0" collapsed="false">
      <c r="A3282" s="15" t="s">
        <v>5915</v>
      </c>
      <c r="B3282" s="15" t="s">
        <v>5916</v>
      </c>
      <c r="C3282" s="15" t="s">
        <v>217</v>
      </c>
      <c r="D3282" s="15" t="s">
        <v>218</v>
      </c>
      <c r="E3282" s="15" t="s">
        <v>136</v>
      </c>
      <c r="F3282" s="15" t="s">
        <v>137</v>
      </c>
      <c r="G3282" s="15" t="s">
        <v>149</v>
      </c>
      <c r="H3282" s="15" t="s">
        <v>136</v>
      </c>
      <c r="I3282" s="15" t="s">
        <v>243</v>
      </c>
      <c r="J3282" s="15" t="s">
        <v>169</v>
      </c>
      <c r="K3282" s="15" t="s">
        <v>5921</v>
      </c>
      <c r="N3282" s="15" t="n">
        <v>15</v>
      </c>
      <c r="P3282" s="15" t="n">
        <v>15</v>
      </c>
      <c r="Y3282" s="15" t="s">
        <v>142</v>
      </c>
      <c r="AB3282" s="15" t="s">
        <v>143</v>
      </c>
    </row>
    <row r="3283" customFormat="false" ht="15" hidden="false" customHeight="true" outlineLevel="0" collapsed="false">
      <c r="A3283" s="15" t="s">
        <v>5922</v>
      </c>
      <c r="B3283" s="15" t="s">
        <v>5923</v>
      </c>
      <c r="C3283" s="15" t="s">
        <v>217</v>
      </c>
      <c r="D3283" s="15" t="s">
        <v>235</v>
      </c>
      <c r="E3283" s="15" t="s">
        <v>136</v>
      </c>
      <c r="F3283" s="15" t="s">
        <v>137</v>
      </c>
      <c r="G3283" s="15" t="s">
        <v>136</v>
      </c>
      <c r="H3283" s="15" t="s">
        <v>136</v>
      </c>
      <c r="I3283" s="15" t="s">
        <v>139</v>
      </c>
      <c r="J3283" s="15" t="s">
        <v>140</v>
      </c>
      <c r="K3283" s="15" t="s">
        <v>5924</v>
      </c>
      <c r="L3283" s="15" t="n">
        <v>12</v>
      </c>
      <c r="M3283" s="15" t="n">
        <v>1</v>
      </c>
      <c r="P3283" s="15" t="n">
        <v>13</v>
      </c>
      <c r="Y3283" s="15" t="s">
        <v>142</v>
      </c>
      <c r="AB3283" s="15" t="s">
        <v>143</v>
      </c>
    </row>
    <row r="3284" customFormat="false" ht="15" hidden="false" customHeight="true" outlineLevel="0" collapsed="false">
      <c r="A3284" s="15" t="s">
        <v>5922</v>
      </c>
      <c r="B3284" s="15" t="s">
        <v>5923</v>
      </c>
      <c r="C3284" s="15" t="s">
        <v>217</v>
      </c>
      <c r="D3284" s="15" t="s">
        <v>235</v>
      </c>
      <c r="E3284" s="15" t="s">
        <v>136</v>
      </c>
      <c r="F3284" s="15" t="s">
        <v>137</v>
      </c>
      <c r="G3284" s="15" t="s">
        <v>136</v>
      </c>
      <c r="H3284" s="15" t="s">
        <v>136</v>
      </c>
      <c r="I3284" s="15" t="s">
        <v>139</v>
      </c>
      <c r="J3284" s="15" t="s">
        <v>144</v>
      </c>
      <c r="K3284" s="15" t="s">
        <v>5925</v>
      </c>
      <c r="N3284" s="15" t="n">
        <v>2</v>
      </c>
      <c r="P3284" s="15" t="n">
        <v>2</v>
      </c>
      <c r="Y3284" s="15" t="s">
        <v>142</v>
      </c>
      <c r="AB3284" s="15" t="s">
        <v>143</v>
      </c>
    </row>
    <row r="3285" customFormat="false" ht="15" hidden="false" customHeight="true" outlineLevel="0" collapsed="false">
      <c r="A3285" s="15" t="s">
        <v>5922</v>
      </c>
      <c r="B3285" s="15" t="s">
        <v>5923</v>
      </c>
      <c r="C3285" s="15" t="s">
        <v>217</v>
      </c>
      <c r="D3285" s="15" t="s">
        <v>235</v>
      </c>
      <c r="E3285" s="15" t="s">
        <v>136</v>
      </c>
      <c r="F3285" s="15" t="s">
        <v>137</v>
      </c>
      <c r="G3285" s="15" t="s">
        <v>136</v>
      </c>
      <c r="H3285" s="15" t="s">
        <v>136</v>
      </c>
      <c r="I3285" s="15" t="s">
        <v>139</v>
      </c>
      <c r="J3285" s="15" t="s">
        <v>150</v>
      </c>
      <c r="K3285" s="15" t="s">
        <v>5926</v>
      </c>
      <c r="L3285" s="15" t="n">
        <v>12</v>
      </c>
      <c r="M3285" s="15" t="n">
        <v>1</v>
      </c>
      <c r="N3285" s="15" t="n">
        <v>6</v>
      </c>
      <c r="P3285" s="15" t="n">
        <v>19</v>
      </c>
      <c r="Y3285" s="15" t="s">
        <v>142</v>
      </c>
      <c r="AB3285" s="15" t="s">
        <v>143</v>
      </c>
    </row>
    <row r="3286" customFormat="false" ht="15" hidden="false" customHeight="true" outlineLevel="0" collapsed="false">
      <c r="A3286" s="15" t="s">
        <v>5922</v>
      </c>
      <c r="B3286" s="15" t="s">
        <v>5923</v>
      </c>
      <c r="C3286" s="15" t="s">
        <v>217</v>
      </c>
      <c r="D3286" s="15" t="s">
        <v>235</v>
      </c>
      <c r="E3286" s="15" t="s">
        <v>136</v>
      </c>
      <c r="F3286" s="15" t="s">
        <v>137</v>
      </c>
      <c r="G3286" s="15" t="s">
        <v>136</v>
      </c>
      <c r="H3286" s="15" t="s">
        <v>136</v>
      </c>
      <c r="I3286" s="15" t="s">
        <v>139</v>
      </c>
      <c r="J3286" s="15" t="s">
        <v>158</v>
      </c>
      <c r="K3286" s="15" t="s">
        <v>5927</v>
      </c>
      <c r="L3286" s="15" t="n">
        <v>8</v>
      </c>
      <c r="M3286" s="15" t="n">
        <v>1</v>
      </c>
      <c r="N3286" s="15" t="n">
        <v>4</v>
      </c>
      <c r="P3286" s="15" t="n">
        <v>13</v>
      </c>
      <c r="Y3286" s="15" t="s">
        <v>142</v>
      </c>
      <c r="AB3286" s="15" t="s">
        <v>143</v>
      </c>
    </row>
    <row r="3287" customFormat="false" ht="15" hidden="false" customHeight="true" outlineLevel="0" collapsed="false">
      <c r="A3287" s="15" t="s">
        <v>5928</v>
      </c>
      <c r="B3287" s="15" t="s">
        <v>5929</v>
      </c>
      <c r="C3287" s="15" t="s">
        <v>217</v>
      </c>
      <c r="D3287" s="15" t="s">
        <v>218</v>
      </c>
      <c r="E3287" s="15" t="s">
        <v>136</v>
      </c>
      <c r="F3287" s="15" t="s">
        <v>137</v>
      </c>
      <c r="G3287" s="15" t="s">
        <v>219</v>
      </c>
      <c r="H3287" s="15" t="s">
        <v>136</v>
      </c>
      <c r="I3287" s="15" t="s">
        <v>139</v>
      </c>
      <c r="J3287" s="15" t="s">
        <v>150</v>
      </c>
      <c r="K3287" s="15" t="s">
        <v>5930</v>
      </c>
      <c r="L3287" s="15" t="n">
        <v>12</v>
      </c>
      <c r="M3287" s="15" t="n">
        <v>40</v>
      </c>
      <c r="N3287" s="15" t="n">
        <v>78</v>
      </c>
      <c r="O3287" s="15" t="n">
        <v>22</v>
      </c>
      <c r="P3287" s="15" t="n">
        <v>152</v>
      </c>
      <c r="Y3287" s="15" t="s">
        <v>142</v>
      </c>
      <c r="AB3287" s="15" t="s">
        <v>143</v>
      </c>
    </row>
    <row r="3288" customFormat="false" ht="15" hidden="false" customHeight="true" outlineLevel="0" collapsed="false">
      <c r="A3288" s="15" t="s">
        <v>5931</v>
      </c>
      <c r="B3288" s="15" t="s">
        <v>5932</v>
      </c>
      <c r="C3288" s="15" t="s">
        <v>217</v>
      </c>
      <c r="D3288" s="15" t="s">
        <v>218</v>
      </c>
      <c r="E3288" s="15" t="s">
        <v>136</v>
      </c>
      <c r="F3288" s="15" t="s">
        <v>137</v>
      </c>
      <c r="G3288" s="15" t="s">
        <v>219</v>
      </c>
      <c r="H3288" s="15" t="s">
        <v>136</v>
      </c>
      <c r="I3288" s="15" t="s">
        <v>243</v>
      </c>
      <c r="J3288" s="15" t="s">
        <v>140</v>
      </c>
      <c r="K3288" s="15" t="s">
        <v>5933</v>
      </c>
      <c r="M3288" s="15" t="n">
        <v>10</v>
      </c>
      <c r="N3288" s="15" t="n">
        <v>2</v>
      </c>
      <c r="P3288" s="15" t="n">
        <v>12</v>
      </c>
      <c r="Y3288" s="15" t="s">
        <v>142</v>
      </c>
      <c r="AB3288" s="15" t="s">
        <v>143</v>
      </c>
    </row>
    <row r="3289" customFormat="false" ht="15" hidden="false" customHeight="true" outlineLevel="0" collapsed="false">
      <c r="A3289" s="15" t="s">
        <v>5931</v>
      </c>
      <c r="B3289" s="15" t="s">
        <v>5932</v>
      </c>
      <c r="C3289" s="15" t="s">
        <v>217</v>
      </c>
      <c r="D3289" s="15" t="s">
        <v>218</v>
      </c>
      <c r="E3289" s="15" t="s">
        <v>136</v>
      </c>
      <c r="F3289" s="15" t="s">
        <v>137</v>
      </c>
      <c r="G3289" s="15" t="s">
        <v>219</v>
      </c>
      <c r="H3289" s="15" t="s">
        <v>136</v>
      </c>
      <c r="I3289" s="15" t="s">
        <v>243</v>
      </c>
      <c r="J3289" s="15" t="s">
        <v>144</v>
      </c>
      <c r="K3289" s="15" t="s">
        <v>5934</v>
      </c>
      <c r="L3289" s="15" t="n">
        <v>3</v>
      </c>
      <c r="M3289" s="15" t="n">
        <v>1</v>
      </c>
      <c r="P3289" s="15" t="n">
        <v>4</v>
      </c>
      <c r="Y3289" s="15" t="s">
        <v>142</v>
      </c>
      <c r="AB3289" s="15" t="s">
        <v>143</v>
      </c>
    </row>
    <row r="3290" customFormat="false" ht="15" hidden="false" customHeight="true" outlineLevel="0" collapsed="false">
      <c r="A3290" s="15" t="s">
        <v>5931</v>
      </c>
      <c r="B3290" s="15" t="s">
        <v>5932</v>
      </c>
      <c r="C3290" s="15" t="s">
        <v>217</v>
      </c>
      <c r="D3290" s="15" t="s">
        <v>218</v>
      </c>
      <c r="E3290" s="15" t="s">
        <v>136</v>
      </c>
      <c r="F3290" s="15" t="s">
        <v>137</v>
      </c>
      <c r="G3290" s="15" t="s">
        <v>219</v>
      </c>
      <c r="H3290" s="15" t="s">
        <v>136</v>
      </c>
      <c r="I3290" s="15" t="s">
        <v>243</v>
      </c>
      <c r="J3290" s="15" t="s">
        <v>150</v>
      </c>
      <c r="K3290" s="15" t="s">
        <v>5935</v>
      </c>
      <c r="L3290" s="15" t="n">
        <v>57</v>
      </c>
      <c r="M3290" s="15" t="n">
        <v>23</v>
      </c>
      <c r="N3290" s="15" t="n">
        <v>9</v>
      </c>
      <c r="O3290" s="15" t="n">
        <v>2</v>
      </c>
      <c r="P3290" s="15" t="n">
        <v>91</v>
      </c>
      <c r="Y3290" s="15" t="s">
        <v>142</v>
      </c>
      <c r="AB3290" s="15" t="s">
        <v>143</v>
      </c>
    </row>
    <row r="3291" customFormat="false" ht="15" hidden="false" customHeight="true" outlineLevel="0" collapsed="false">
      <c r="A3291" s="15" t="s">
        <v>5931</v>
      </c>
      <c r="B3291" s="15" t="s">
        <v>5932</v>
      </c>
      <c r="C3291" s="15" t="s">
        <v>217</v>
      </c>
      <c r="D3291" s="15" t="s">
        <v>218</v>
      </c>
      <c r="E3291" s="15" t="s">
        <v>136</v>
      </c>
      <c r="F3291" s="15" t="s">
        <v>137</v>
      </c>
      <c r="G3291" s="15" t="s">
        <v>219</v>
      </c>
      <c r="H3291" s="15" t="s">
        <v>136</v>
      </c>
      <c r="I3291" s="15" t="s">
        <v>243</v>
      </c>
      <c r="J3291" s="15" t="s">
        <v>158</v>
      </c>
      <c r="K3291" s="15" t="s">
        <v>5936</v>
      </c>
      <c r="L3291" s="15" t="n">
        <v>38</v>
      </c>
      <c r="M3291" s="15" t="n">
        <v>20</v>
      </c>
      <c r="N3291" s="15" t="n">
        <v>11</v>
      </c>
      <c r="P3291" s="15" t="n">
        <v>69</v>
      </c>
      <c r="Y3291" s="15" t="s">
        <v>142</v>
      </c>
      <c r="AB3291" s="15" t="s">
        <v>143</v>
      </c>
    </row>
    <row r="3292" customFormat="false" ht="15" hidden="false" customHeight="true" outlineLevel="0" collapsed="false">
      <c r="A3292" s="15" t="s">
        <v>5937</v>
      </c>
      <c r="B3292" s="15" t="s">
        <v>5938</v>
      </c>
      <c r="C3292" s="15" t="s">
        <v>217</v>
      </c>
      <c r="D3292" s="15" t="s">
        <v>235</v>
      </c>
      <c r="E3292" s="15" t="s">
        <v>136</v>
      </c>
      <c r="F3292" s="15" t="s">
        <v>137</v>
      </c>
      <c r="G3292" s="15" t="s">
        <v>583</v>
      </c>
      <c r="H3292" s="15" t="s">
        <v>136</v>
      </c>
      <c r="I3292" s="15" t="s">
        <v>139</v>
      </c>
      <c r="J3292" s="15" t="s">
        <v>140</v>
      </c>
      <c r="K3292" s="15" t="s">
        <v>5939</v>
      </c>
      <c r="L3292" s="15" t="n">
        <v>8</v>
      </c>
      <c r="P3292" s="15" t="n">
        <v>8</v>
      </c>
      <c r="Y3292" s="15" t="s">
        <v>142</v>
      </c>
      <c r="AB3292" s="15" t="s">
        <v>143</v>
      </c>
    </row>
    <row r="3293" customFormat="false" ht="15" hidden="false" customHeight="true" outlineLevel="0" collapsed="false">
      <c r="A3293" s="15" t="s">
        <v>5937</v>
      </c>
      <c r="B3293" s="15" t="s">
        <v>5938</v>
      </c>
      <c r="C3293" s="15" t="s">
        <v>217</v>
      </c>
      <c r="D3293" s="15" t="s">
        <v>235</v>
      </c>
      <c r="E3293" s="15" t="s">
        <v>136</v>
      </c>
      <c r="F3293" s="15" t="s">
        <v>137</v>
      </c>
      <c r="G3293" s="15" t="s">
        <v>583</v>
      </c>
      <c r="H3293" s="15" t="s">
        <v>136</v>
      </c>
      <c r="I3293" s="15" t="s">
        <v>139</v>
      </c>
      <c r="J3293" s="15" t="s">
        <v>150</v>
      </c>
      <c r="K3293" s="15" t="s">
        <v>5940</v>
      </c>
      <c r="L3293" s="15" t="n">
        <v>89</v>
      </c>
      <c r="M3293" s="15" t="n">
        <v>79</v>
      </c>
      <c r="N3293" s="15" t="n">
        <v>4</v>
      </c>
      <c r="P3293" s="15" t="n">
        <v>172</v>
      </c>
      <c r="Y3293" s="15" t="s">
        <v>142</v>
      </c>
      <c r="AB3293" s="15" t="s">
        <v>143</v>
      </c>
    </row>
    <row r="3294" customFormat="false" ht="15" hidden="false" customHeight="true" outlineLevel="0" collapsed="false">
      <c r="A3294" s="15" t="s">
        <v>5941</v>
      </c>
      <c r="B3294" s="15" t="s">
        <v>5942</v>
      </c>
      <c r="C3294" s="15" t="s">
        <v>217</v>
      </c>
      <c r="D3294" s="15" t="s">
        <v>218</v>
      </c>
      <c r="E3294" s="15" t="s">
        <v>136</v>
      </c>
      <c r="F3294" s="15" t="s">
        <v>137</v>
      </c>
      <c r="G3294" s="15" t="s">
        <v>219</v>
      </c>
      <c r="H3294" s="15" t="s">
        <v>136</v>
      </c>
      <c r="I3294" s="15" t="s">
        <v>243</v>
      </c>
      <c r="J3294" s="15" t="s">
        <v>140</v>
      </c>
      <c r="K3294" s="15" t="s">
        <v>5943</v>
      </c>
      <c r="L3294" s="15" t="n">
        <v>364</v>
      </c>
      <c r="M3294" s="15" t="n">
        <v>517</v>
      </c>
      <c r="P3294" s="15" t="n">
        <v>881</v>
      </c>
      <c r="Y3294" s="15" t="s">
        <v>142</v>
      </c>
      <c r="AB3294" s="15" t="s">
        <v>143</v>
      </c>
    </row>
    <row r="3295" customFormat="false" ht="15" hidden="false" customHeight="true" outlineLevel="0" collapsed="false">
      <c r="A3295" s="15" t="s">
        <v>5941</v>
      </c>
      <c r="B3295" s="15" t="s">
        <v>5942</v>
      </c>
      <c r="C3295" s="15" t="s">
        <v>217</v>
      </c>
      <c r="D3295" s="15" t="s">
        <v>218</v>
      </c>
      <c r="E3295" s="15" t="s">
        <v>136</v>
      </c>
      <c r="F3295" s="15" t="s">
        <v>137</v>
      </c>
      <c r="G3295" s="15" t="s">
        <v>219</v>
      </c>
      <c r="H3295" s="15" t="s">
        <v>136</v>
      </c>
      <c r="I3295" s="15" t="s">
        <v>243</v>
      </c>
      <c r="J3295" s="15" t="s">
        <v>144</v>
      </c>
      <c r="K3295" s="15" t="s">
        <v>5944</v>
      </c>
      <c r="L3295" s="15" t="n">
        <v>111</v>
      </c>
      <c r="M3295" s="15" t="n">
        <v>10</v>
      </c>
      <c r="P3295" s="15" t="n">
        <v>121</v>
      </c>
      <c r="Y3295" s="15" t="s">
        <v>142</v>
      </c>
      <c r="AB3295" s="15" t="s">
        <v>143</v>
      </c>
    </row>
    <row r="3296" customFormat="false" ht="15" hidden="false" customHeight="true" outlineLevel="0" collapsed="false">
      <c r="A3296" s="15" t="s">
        <v>5941</v>
      </c>
      <c r="B3296" s="15" t="s">
        <v>5942</v>
      </c>
      <c r="C3296" s="15" t="s">
        <v>217</v>
      </c>
      <c r="D3296" s="15" t="s">
        <v>218</v>
      </c>
      <c r="E3296" s="15" t="s">
        <v>136</v>
      </c>
      <c r="F3296" s="15" t="s">
        <v>137</v>
      </c>
      <c r="G3296" s="15" t="s">
        <v>219</v>
      </c>
      <c r="H3296" s="15" t="s">
        <v>136</v>
      </c>
      <c r="I3296" s="15" t="s">
        <v>243</v>
      </c>
      <c r="J3296" s="15" t="s">
        <v>150</v>
      </c>
      <c r="K3296" s="15" t="s">
        <v>5945</v>
      </c>
      <c r="L3296" s="15" t="n">
        <v>1363</v>
      </c>
      <c r="M3296" s="15" t="n">
        <v>362</v>
      </c>
      <c r="N3296" s="15" t="n">
        <v>26</v>
      </c>
      <c r="P3296" s="15" t="n">
        <v>1751</v>
      </c>
      <c r="Y3296" s="15" t="s">
        <v>142</v>
      </c>
      <c r="AB3296" s="15" t="s">
        <v>143</v>
      </c>
    </row>
    <row r="3297" customFormat="false" ht="15" hidden="false" customHeight="true" outlineLevel="0" collapsed="false">
      <c r="A3297" s="15" t="s">
        <v>5941</v>
      </c>
      <c r="B3297" s="15" t="s">
        <v>5942</v>
      </c>
      <c r="C3297" s="15" t="s">
        <v>217</v>
      </c>
      <c r="D3297" s="15" t="s">
        <v>218</v>
      </c>
      <c r="E3297" s="15" t="s">
        <v>136</v>
      </c>
      <c r="F3297" s="15" t="s">
        <v>137</v>
      </c>
      <c r="G3297" s="15" t="s">
        <v>219</v>
      </c>
      <c r="H3297" s="15" t="s">
        <v>136</v>
      </c>
      <c r="I3297" s="15" t="s">
        <v>243</v>
      </c>
      <c r="J3297" s="15" t="s">
        <v>158</v>
      </c>
      <c r="K3297" s="15" t="s">
        <v>5946</v>
      </c>
      <c r="L3297" s="15" t="n">
        <v>304</v>
      </c>
      <c r="M3297" s="15" t="n">
        <v>37</v>
      </c>
      <c r="P3297" s="15" t="n">
        <v>341</v>
      </c>
      <c r="Y3297" s="15" t="s">
        <v>142</v>
      </c>
      <c r="AB3297" s="15" t="s">
        <v>143</v>
      </c>
    </row>
    <row r="3298" customFormat="false" ht="15" hidden="false" customHeight="true" outlineLevel="0" collapsed="false">
      <c r="A3298" s="15" t="s">
        <v>5941</v>
      </c>
      <c r="B3298" s="15" t="s">
        <v>5942</v>
      </c>
      <c r="C3298" s="15" t="s">
        <v>217</v>
      </c>
      <c r="D3298" s="15" t="s">
        <v>218</v>
      </c>
      <c r="E3298" s="15" t="s">
        <v>136</v>
      </c>
      <c r="F3298" s="15" t="s">
        <v>137</v>
      </c>
      <c r="G3298" s="15" t="s">
        <v>219</v>
      </c>
      <c r="H3298" s="15" t="s">
        <v>136</v>
      </c>
      <c r="I3298" s="15" t="s">
        <v>243</v>
      </c>
      <c r="J3298" s="15" t="s">
        <v>169</v>
      </c>
      <c r="K3298" s="15" t="s">
        <v>5947</v>
      </c>
      <c r="L3298" s="15" t="n">
        <v>27</v>
      </c>
      <c r="M3298" s="15" t="n">
        <v>5</v>
      </c>
      <c r="P3298" s="15" t="n">
        <v>32</v>
      </c>
      <c r="Y3298" s="15" t="s">
        <v>142</v>
      </c>
      <c r="AB3298" s="15" t="s">
        <v>143</v>
      </c>
    </row>
    <row r="3299" customFormat="false" ht="15" hidden="false" customHeight="true" outlineLevel="0" collapsed="false">
      <c r="A3299" s="15" t="s">
        <v>5948</v>
      </c>
      <c r="B3299" s="15" t="s">
        <v>5949</v>
      </c>
      <c r="C3299" s="15" t="s">
        <v>217</v>
      </c>
      <c r="D3299" s="15" t="s">
        <v>235</v>
      </c>
      <c r="E3299" s="15" t="s">
        <v>136</v>
      </c>
      <c r="F3299" s="15" t="s">
        <v>137</v>
      </c>
      <c r="G3299" s="15" t="s">
        <v>608</v>
      </c>
      <c r="H3299" s="15" t="s">
        <v>136</v>
      </c>
      <c r="I3299" s="15" t="s">
        <v>139</v>
      </c>
      <c r="J3299" s="15" t="s">
        <v>150</v>
      </c>
      <c r="K3299" s="15" t="s">
        <v>5950</v>
      </c>
      <c r="O3299" s="15" t="n">
        <v>6</v>
      </c>
      <c r="P3299" s="15" t="n">
        <v>6</v>
      </c>
      <c r="Y3299" s="15" t="s">
        <v>156</v>
      </c>
      <c r="AB3299" s="15" t="s">
        <v>143</v>
      </c>
    </row>
    <row r="3300" customFormat="false" ht="15" hidden="false" customHeight="true" outlineLevel="0" collapsed="false">
      <c r="A3300" s="15" t="s">
        <v>5951</v>
      </c>
      <c r="B3300" s="15" t="s">
        <v>5952</v>
      </c>
      <c r="C3300" s="15" t="s">
        <v>217</v>
      </c>
      <c r="D3300" s="15" t="s">
        <v>235</v>
      </c>
      <c r="E3300" s="15" t="s">
        <v>136</v>
      </c>
      <c r="F3300" s="15" t="s">
        <v>137</v>
      </c>
      <c r="G3300" s="15" t="s">
        <v>219</v>
      </c>
      <c r="H3300" s="15" t="s">
        <v>136</v>
      </c>
      <c r="I3300" s="15" t="s">
        <v>139</v>
      </c>
      <c r="J3300" s="15" t="s">
        <v>150</v>
      </c>
      <c r="K3300" s="15" t="s">
        <v>5953</v>
      </c>
      <c r="L3300" s="15" t="n">
        <v>43</v>
      </c>
      <c r="N3300" s="15" t="n">
        <v>2</v>
      </c>
      <c r="P3300" s="15" t="n">
        <v>45</v>
      </c>
      <c r="Y3300" s="15" t="s">
        <v>142</v>
      </c>
      <c r="AB3300" s="15" t="s">
        <v>143</v>
      </c>
    </row>
    <row r="3301" customFormat="false" ht="15" hidden="false" customHeight="true" outlineLevel="0" collapsed="false">
      <c r="A3301" s="15" t="s">
        <v>5951</v>
      </c>
      <c r="B3301" s="15" t="s">
        <v>5952</v>
      </c>
      <c r="C3301" s="15" t="s">
        <v>217</v>
      </c>
      <c r="D3301" s="15" t="s">
        <v>235</v>
      </c>
      <c r="E3301" s="15" t="s">
        <v>136</v>
      </c>
      <c r="F3301" s="15" t="s">
        <v>137</v>
      </c>
      <c r="G3301" s="15" t="s">
        <v>219</v>
      </c>
      <c r="H3301" s="15" t="s">
        <v>136</v>
      </c>
      <c r="I3301" s="15" t="s">
        <v>139</v>
      </c>
      <c r="J3301" s="15" t="s">
        <v>158</v>
      </c>
      <c r="K3301" s="15" t="s">
        <v>5954</v>
      </c>
      <c r="L3301" s="15" t="n">
        <v>11</v>
      </c>
      <c r="M3301" s="15" t="n">
        <v>2</v>
      </c>
      <c r="P3301" s="15" t="n">
        <v>13</v>
      </c>
      <c r="Y3301" s="15" t="s">
        <v>142</v>
      </c>
      <c r="AB3301" s="15" t="s">
        <v>143</v>
      </c>
    </row>
    <row r="3302" customFormat="false" ht="15" hidden="false" customHeight="true" outlineLevel="0" collapsed="false">
      <c r="A3302" s="15" t="s">
        <v>5951</v>
      </c>
      <c r="B3302" s="15" t="s">
        <v>5952</v>
      </c>
      <c r="C3302" s="15" t="s">
        <v>217</v>
      </c>
      <c r="D3302" s="15" t="s">
        <v>235</v>
      </c>
      <c r="E3302" s="15" t="s">
        <v>136</v>
      </c>
      <c r="F3302" s="15" t="s">
        <v>137</v>
      </c>
      <c r="G3302" s="15" t="s">
        <v>219</v>
      </c>
      <c r="H3302" s="15" t="s">
        <v>136</v>
      </c>
      <c r="I3302" s="15" t="s">
        <v>139</v>
      </c>
      <c r="J3302" s="15" t="s">
        <v>169</v>
      </c>
      <c r="K3302" s="15" t="s">
        <v>5955</v>
      </c>
      <c r="O3302" s="15" t="n">
        <v>2</v>
      </c>
      <c r="P3302" s="15" t="n">
        <v>2</v>
      </c>
      <c r="Y3302" s="15" t="s">
        <v>142</v>
      </c>
      <c r="AB3302" s="15" t="s">
        <v>143</v>
      </c>
    </row>
    <row r="3303" customFormat="false" ht="15" hidden="false" customHeight="true" outlineLevel="0" collapsed="false">
      <c r="A3303" s="15" t="s">
        <v>5956</v>
      </c>
      <c r="B3303" s="15" t="s">
        <v>5957</v>
      </c>
      <c r="C3303" s="15" t="s">
        <v>217</v>
      </c>
      <c r="D3303" s="15" t="s">
        <v>218</v>
      </c>
      <c r="E3303" s="15" t="s">
        <v>136</v>
      </c>
      <c r="F3303" s="15" t="s">
        <v>137</v>
      </c>
      <c r="G3303" s="15" t="s">
        <v>308</v>
      </c>
      <c r="H3303" s="15" t="s">
        <v>136</v>
      </c>
      <c r="I3303" s="15" t="s">
        <v>139</v>
      </c>
      <c r="J3303" s="15" t="s">
        <v>150</v>
      </c>
      <c r="K3303" s="15" t="s">
        <v>5958</v>
      </c>
      <c r="L3303" s="15" t="n">
        <v>60</v>
      </c>
      <c r="M3303" s="15" t="n">
        <v>75</v>
      </c>
      <c r="N3303" s="15" t="n">
        <v>10</v>
      </c>
      <c r="P3303" s="15" t="n">
        <v>145</v>
      </c>
      <c r="Y3303" s="15" t="s">
        <v>142</v>
      </c>
      <c r="AB3303" s="15" t="s">
        <v>143</v>
      </c>
    </row>
    <row r="3304" customFormat="false" ht="15" hidden="false" customHeight="true" outlineLevel="0" collapsed="false">
      <c r="A3304" s="15" t="s">
        <v>5956</v>
      </c>
      <c r="B3304" s="15" t="s">
        <v>5957</v>
      </c>
      <c r="C3304" s="15" t="s">
        <v>217</v>
      </c>
      <c r="D3304" s="15" t="s">
        <v>218</v>
      </c>
      <c r="E3304" s="15" t="s">
        <v>136</v>
      </c>
      <c r="F3304" s="15" t="s">
        <v>137</v>
      </c>
      <c r="G3304" s="15" t="s">
        <v>308</v>
      </c>
      <c r="H3304" s="15" t="s">
        <v>136</v>
      </c>
      <c r="I3304" s="15" t="s">
        <v>139</v>
      </c>
      <c r="J3304" s="15" t="s">
        <v>158</v>
      </c>
      <c r="K3304" s="15" t="s">
        <v>5959</v>
      </c>
      <c r="L3304" s="15" t="n">
        <v>5</v>
      </c>
      <c r="M3304" s="15" t="n">
        <v>7</v>
      </c>
      <c r="P3304" s="15" t="n">
        <v>12</v>
      </c>
      <c r="Y3304" s="15" t="s">
        <v>142</v>
      </c>
      <c r="AB3304" s="15" t="s">
        <v>143</v>
      </c>
    </row>
    <row r="3305" customFormat="false" ht="15" hidden="false" customHeight="true" outlineLevel="0" collapsed="false">
      <c r="A3305" s="15" t="s">
        <v>5956</v>
      </c>
      <c r="B3305" s="15" t="s">
        <v>5957</v>
      </c>
      <c r="C3305" s="15" t="s">
        <v>217</v>
      </c>
      <c r="D3305" s="15" t="s">
        <v>218</v>
      </c>
      <c r="E3305" s="15" t="s">
        <v>136</v>
      </c>
      <c r="F3305" s="15" t="s">
        <v>137</v>
      </c>
      <c r="G3305" s="15" t="s">
        <v>308</v>
      </c>
      <c r="H3305" s="15" t="s">
        <v>136</v>
      </c>
      <c r="I3305" s="15" t="s">
        <v>139</v>
      </c>
      <c r="J3305" s="15" t="s">
        <v>169</v>
      </c>
      <c r="K3305" s="15" t="s">
        <v>5960</v>
      </c>
      <c r="M3305" s="15" t="n">
        <v>1</v>
      </c>
      <c r="P3305" s="15" t="n">
        <v>1</v>
      </c>
      <c r="Y3305" s="15" t="s">
        <v>142</v>
      </c>
      <c r="AB3305" s="15" t="s">
        <v>143</v>
      </c>
    </row>
    <row r="3306" customFormat="false" ht="15" hidden="false" customHeight="true" outlineLevel="0" collapsed="false">
      <c r="A3306" s="15" t="s">
        <v>5961</v>
      </c>
      <c r="B3306" s="15" t="s">
        <v>5962</v>
      </c>
      <c r="C3306" s="15" t="s">
        <v>217</v>
      </c>
      <c r="D3306" s="15" t="s">
        <v>218</v>
      </c>
      <c r="E3306" s="15" t="s">
        <v>136</v>
      </c>
      <c r="F3306" s="15" t="s">
        <v>137</v>
      </c>
      <c r="G3306" s="15" t="s">
        <v>308</v>
      </c>
      <c r="H3306" s="15" t="s">
        <v>136</v>
      </c>
      <c r="I3306" s="15" t="s">
        <v>139</v>
      </c>
      <c r="J3306" s="15" t="s">
        <v>140</v>
      </c>
      <c r="K3306" s="15" t="s">
        <v>5963</v>
      </c>
      <c r="L3306" s="15" t="n">
        <v>14</v>
      </c>
      <c r="M3306" s="15" t="n">
        <v>1</v>
      </c>
      <c r="P3306" s="15" t="n">
        <v>15</v>
      </c>
      <c r="Y3306" s="15" t="s">
        <v>142</v>
      </c>
      <c r="AB3306" s="15" t="s">
        <v>143</v>
      </c>
    </row>
    <row r="3307" customFormat="false" ht="15" hidden="false" customHeight="true" outlineLevel="0" collapsed="false">
      <c r="A3307" s="15" t="s">
        <v>5961</v>
      </c>
      <c r="B3307" s="15" t="s">
        <v>5962</v>
      </c>
      <c r="C3307" s="15" t="s">
        <v>217</v>
      </c>
      <c r="D3307" s="15" t="s">
        <v>218</v>
      </c>
      <c r="E3307" s="15" t="s">
        <v>136</v>
      </c>
      <c r="F3307" s="15" t="s">
        <v>137</v>
      </c>
      <c r="G3307" s="15" t="s">
        <v>308</v>
      </c>
      <c r="H3307" s="15" t="s">
        <v>136</v>
      </c>
      <c r="I3307" s="15" t="s">
        <v>139</v>
      </c>
      <c r="J3307" s="15" t="s">
        <v>144</v>
      </c>
      <c r="K3307" s="15" t="s">
        <v>5964</v>
      </c>
      <c r="L3307" s="15" t="n">
        <v>2</v>
      </c>
      <c r="P3307" s="15" t="n">
        <v>2</v>
      </c>
      <c r="Y3307" s="15" t="s">
        <v>142</v>
      </c>
      <c r="AB3307" s="15" t="s">
        <v>143</v>
      </c>
    </row>
    <row r="3308" customFormat="false" ht="15" hidden="false" customHeight="true" outlineLevel="0" collapsed="false">
      <c r="A3308" s="15" t="s">
        <v>5961</v>
      </c>
      <c r="B3308" s="15" t="s">
        <v>5962</v>
      </c>
      <c r="C3308" s="15" t="s">
        <v>217</v>
      </c>
      <c r="D3308" s="15" t="s">
        <v>218</v>
      </c>
      <c r="E3308" s="15" t="s">
        <v>136</v>
      </c>
      <c r="F3308" s="15" t="s">
        <v>137</v>
      </c>
      <c r="G3308" s="15" t="s">
        <v>308</v>
      </c>
      <c r="H3308" s="15" t="s">
        <v>136</v>
      </c>
      <c r="I3308" s="15" t="s">
        <v>139</v>
      </c>
      <c r="J3308" s="15" t="s">
        <v>150</v>
      </c>
      <c r="K3308" s="15" t="s">
        <v>5965</v>
      </c>
      <c r="L3308" s="15" t="n">
        <v>35</v>
      </c>
      <c r="P3308" s="15" t="n">
        <v>35</v>
      </c>
      <c r="Y3308" s="15" t="s">
        <v>142</v>
      </c>
      <c r="AB3308" s="15" t="s">
        <v>143</v>
      </c>
    </row>
    <row r="3309" customFormat="false" ht="15" hidden="false" customHeight="true" outlineLevel="0" collapsed="false">
      <c r="A3309" s="15" t="s">
        <v>5961</v>
      </c>
      <c r="B3309" s="15" t="s">
        <v>5962</v>
      </c>
      <c r="C3309" s="15" t="s">
        <v>217</v>
      </c>
      <c r="D3309" s="15" t="s">
        <v>218</v>
      </c>
      <c r="E3309" s="15" t="s">
        <v>136</v>
      </c>
      <c r="F3309" s="15" t="s">
        <v>137</v>
      </c>
      <c r="G3309" s="15" t="s">
        <v>308</v>
      </c>
      <c r="H3309" s="15" t="s">
        <v>136</v>
      </c>
      <c r="I3309" s="15" t="s">
        <v>139</v>
      </c>
      <c r="J3309" s="15" t="s">
        <v>158</v>
      </c>
      <c r="K3309" s="15" t="s">
        <v>5966</v>
      </c>
      <c r="L3309" s="15" t="n">
        <v>18</v>
      </c>
      <c r="P3309" s="15" t="n">
        <v>18</v>
      </c>
      <c r="Y3309" s="15" t="s">
        <v>142</v>
      </c>
      <c r="AB3309" s="15" t="s">
        <v>143</v>
      </c>
    </row>
    <row r="3310" customFormat="false" ht="15" hidden="false" customHeight="true" outlineLevel="0" collapsed="false">
      <c r="A3310" s="15" t="s">
        <v>5961</v>
      </c>
      <c r="B3310" s="15" t="s">
        <v>5962</v>
      </c>
      <c r="C3310" s="15" t="s">
        <v>217</v>
      </c>
      <c r="D3310" s="15" t="s">
        <v>218</v>
      </c>
      <c r="E3310" s="15" t="s">
        <v>136</v>
      </c>
      <c r="F3310" s="15" t="s">
        <v>137</v>
      </c>
      <c r="G3310" s="15" t="s">
        <v>308</v>
      </c>
      <c r="H3310" s="15" t="s">
        <v>136</v>
      </c>
      <c r="I3310" s="15" t="s">
        <v>139</v>
      </c>
      <c r="J3310" s="15" t="s">
        <v>169</v>
      </c>
      <c r="K3310" s="15" t="s">
        <v>5967</v>
      </c>
      <c r="L3310" s="15" t="n">
        <v>1</v>
      </c>
      <c r="P3310" s="15" t="n">
        <v>1</v>
      </c>
      <c r="Y3310" s="15" t="s">
        <v>142</v>
      </c>
      <c r="AB3310" s="15" t="s">
        <v>143</v>
      </c>
    </row>
    <row r="3311" customFormat="false" ht="15" hidden="false" customHeight="true" outlineLevel="0" collapsed="false">
      <c r="A3311" s="15" t="s">
        <v>5968</v>
      </c>
      <c r="B3311" s="15" t="s">
        <v>5969</v>
      </c>
      <c r="C3311" s="15" t="s">
        <v>217</v>
      </c>
      <c r="D3311" s="15" t="s">
        <v>235</v>
      </c>
      <c r="E3311" s="15" t="s">
        <v>136</v>
      </c>
      <c r="F3311" s="15" t="s">
        <v>137</v>
      </c>
      <c r="G3311" s="15" t="s">
        <v>219</v>
      </c>
      <c r="H3311" s="15" t="s">
        <v>136</v>
      </c>
      <c r="I3311" s="15" t="s">
        <v>139</v>
      </c>
      <c r="J3311" s="15" t="s">
        <v>140</v>
      </c>
      <c r="K3311" s="15" t="s">
        <v>5970</v>
      </c>
      <c r="L3311" s="15" t="n">
        <v>8</v>
      </c>
      <c r="O3311" s="15" t="n">
        <v>2</v>
      </c>
      <c r="P3311" s="15" t="n">
        <v>10</v>
      </c>
      <c r="Y3311" s="15" t="s">
        <v>142</v>
      </c>
      <c r="AB3311" s="15" t="s">
        <v>143</v>
      </c>
    </row>
    <row r="3312" customFormat="false" ht="15" hidden="false" customHeight="true" outlineLevel="0" collapsed="false">
      <c r="A3312" s="15" t="s">
        <v>5968</v>
      </c>
      <c r="B3312" s="15" t="s">
        <v>5969</v>
      </c>
      <c r="C3312" s="15" t="s">
        <v>217</v>
      </c>
      <c r="D3312" s="15" t="s">
        <v>235</v>
      </c>
      <c r="E3312" s="15" t="s">
        <v>136</v>
      </c>
      <c r="F3312" s="15" t="s">
        <v>137</v>
      </c>
      <c r="G3312" s="15" t="s">
        <v>219</v>
      </c>
      <c r="H3312" s="15" t="s">
        <v>136</v>
      </c>
      <c r="I3312" s="15" t="s">
        <v>139</v>
      </c>
      <c r="J3312" s="15" t="s">
        <v>158</v>
      </c>
      <c r="K3312" s="15" t="s">
        <v>5971</v>
      </c>
      <c r="L3312" s="15" t="n">
        <v>18</v>
      </c>
      <c r="M3312" s="15" t="n">
        <v>15</v>
      </c>
      <c r="P3312" s="15" t="n">
        <v>33</v>
      </c>
      <c r="Y3312" s="15" t="s">
        <v>142</v>
      </c>
      <c r="AB3312" s="15" t="s">
        <v>143</v>
      </c>
    </row>
    <row r="3313" customFormat="false" ht="15" hidden="false" customHeight="true" outlineLevel="0" collapsed="false">
      <c r="A3313" s="15" t="s">
        <v>5972</v>
      </c>
      <c r="B3313" s="15" t="s">
        <v>5973</v>
      </c>
      <c r="C3313" s="15" t="s">
        <v>134</v>
      </c>
      <c r="D3313" s="15" t="s">
        <v>135</v>
      </c>
      <c r="E3313" s="15" t="s">
        <v>136</v>
      </c>
      <c r="F3313" s="15" t="s">
        <v>137</v>
      </c>
      <c r="G3313" s="15" t="s">
        <v>5974</v>
      </c>
      <c r="H3313" s="15" t="s">
        <v>136</v>
      </c>
      <c r="I3313" s="15" t="s">
        <v>139</v>
      </c>
      <c r="J3313" s="15" t="s">
        <v>140</v>
      </c>
      <c r="K3313" s="15" t="s">
        <v>5975</v>
      </c>
      <c r="L3313" s="15" t="n">
        <v>6</v>
      </c>
      <c r="M3313" s="15" t="n">
        <v>12</v>
      </c>
      <c r="P3313" s="15" t="n">
        <v>18</v>
      </c>
      <c r="Y3313" s="15" t="s">
        <v>142</v>
      </c>
      <c r="AB3313" s="15" t="s">
        <v>143</v>
      </c>
    </row>
    <row r="3314" customFormat="false" ht="15" hidden="false" customHeight="true" outlineLevel="0" collapsed="false">
      <c r="A3314" s="15" t="s">
        <v>5972</v>
      </c>
      <c r="B3314" s="15" t="s">
        <v>5973</v>
      </c>
      <c r="C3314" s="15" t="s">
        <v>134</v>
      </c>
      <c r="D3314" s="15" t="s">
        <v>135</v>
      </c>
      <c r="E3314" s="15" t="s">
        <v>136</v>
      </c>
      <c r="F3314" s="15" t="s">
        <v>137</v>
      </c>
      <c r="G3314" s="15" t="s">
        <v>5974</v>
      </c>
      <c r="H3314" s="15" t="s">
        <v>136</v>
      </c>
      <c r="I3314" s="15" t="s">
        <v>139</v>
      </c>
      <c r="J3314" s="15" t="s">
        <v>150</v>
      </c>
      <c r="K3314" s="15" t="s">
        <v>5976</v>
      </c>
      <c r="L3314" s="15" t="n">
        <v>20</v>
      </c>
      <c r="M3314" s="15" t="n">
        <v>8</v>
      </c>
      <c r="N3314" s="15" t="n">
        <v>37</v>
      </c>
      <c r="O3314" s="15" t="n">
        <v>1</v>
      </c>
      <c r="P3314" s="15" t="n">
        <v>66</v>
      </c>
      <c r="Y3314" s="15" t="s">
        <v>142</v>
      </c>
      <c r="AB3314" s="15" t="s">
        <v>143</v>
      </c>
    </row>
    <row r="3315" customFormat="false" ht="15" hidden="false" customHeight="true" outlineLevel="0" collapsed="false">
      <c r="A3315" s="15" t="s">
        <v>5972</v>
      </c>
      <c r="B3315" s="15" t="s">
        <v>5973</v>
      </c>
      <c r="C3315" s="15" t="s">
        <v>134</v>
      </c>
      <c r="D3315" s="15" t="s">
        <v>135</v>
      </c>
      <c r="E3315" s="15" t="s">
        <v>136</v>
      </c>
      <c r="F3315" s="15" t="s">
        <v>137</v>
      </c>
      <c r="G3315" s="15" t="s">
        <v>5974</v>
      </c>
      <c r="H3315" s="15" t="s">
        <v>136</v>
      </c>
      <c r="I3315" s="15" t="s">
        <v>139</v>
      </c>
      <c r="J3315" s="15" t="s">
        <v>158</v>
      </c>
      <c r="K3315" s="15" t="s">
        <v>5977</v>
      </c>
      <c r="L3315" s="15" t="n">
        <v>7</v>
      </c>
      <c r="M3315" s="15" t="n">
        <v>5</v>
      </c>
      <c r="N3315" s="15" t="n">
        <v>16</v>
      </c>
      <c r="P3315" s="15" t="n">
        <v>28</v>
      </c>
      <c r="Y3315" s="15" t="s">
        <v>142</v>
      </c>
      <c r="AB3315" s="15" t="s">
        <v>143</v>
      </c>
    </row>
    <row r="3316" customFormat="false" ht="15" hidden="false" customHeight="true" outlineLevel="0" collapsed="false">
      <c r="A3316" s="15" t="s">
        <v>5972</v>
      </c>
      <c r="B3316" s="15" t="s">
        <v>5973</v>
      </c>
      <c r="C3316" s="15" t="s">
        <v>134</v>
      </c>
      <c r="D3316" s="15" t="s">
        <v>135</v>
      </c>
      <c r="E3316" s="15" t="s">
        <v>136</v>
      </c>
      <c r="F3316" s="15" t="s">
        <v>137</v>
      </c>
      <c r="G3316" s="15" t="s">
        <v>5974</v>
      </c>
      <c r="H3316" s="15" t="s">
        <v>136</v>
      </c>
      <c r="I3316" s="15" t="s">
        <v>139</v>
      </c>
      <c r="J3316" s="15" t="s">
        <v>169</v>
      </c>
      <c r="K3316" s="15" t="s">
        <v>5978</v>
      </c>
      <c r="O3316" s="15" t="n">
        <v>4</v>
      </c>
      <c r="P3316" s="15" t="n">
        <v>4</v>
      </c>
      <c r="Y3316" s="15" t="s">
        <v>142</v>
      </c>
      <c r="AB3316" s="15" t="s">
        <v>143</v>
      </c>
    </row>
    <row r="3317" customFormat="false" ht="15" hidden="false" customHeight="true" outlineLevel="0" collapsed="false">
      <c r="A3317" s="15" t="s">
        <v>5979</v>
      </c>
      <c r="B3317" s="15" t="s">
        <v>5980</v>
      </c>
      <c r="C3317" s="15" t="s">
        <v>217</v>
      </c>
      <c r="D3317" s="15" t="s">
        <v>218</v>
      </c>
      <c r="E3317" s="15" t="s">
        <v>136</v>
      </c>
      <c r="F3317" s="15" t="s">
        <v>137</v>
      </c>
      <c r="G3317" s="15" t="s">
        <v>2865</v>
      </c>
      <c r="H3317" s="15" t="s">
        <v>136</v>
      </c>
      <c r="I3317" s="15" t="s">
        <v>139</v>
      </c>
      <c r="J3317" s="15" t="s">
        <v>150</v>
      </c>
      <c r="K3317" s="15" t="s">
        <v>5981</v>
      </c>
      <c r="L3317" s="15" t="n">
        <v>3</v>
      </c>
      <c r="P3317" s="15" t="n">
        <v>3</v>
      </c>
      <c r="Y3317" s="15" t="s">
        <v>142</v>
      </c>
      <c r="AB3317" s="15" t="s">
        <v>143</v>
      </c>
    </row>
    <row r="3318" customFormat="false" ht="15" hidden="false" customHeight="true" outlineLevel="0" collapsed="false">
      <c r="A3318" s="15" t="s">
        <v>5982</v>
      </c>
      <c r="B3318" s="15" t="s">
        <v>5983</v>
      </c>
      <c r="C3318" s="15" t="s">
        <v>134</v>
      </c>
      <c r="D3318" s="15" t="s">
        <v>135</v>
      </c>
      <c r="E3318" s="15" t="s">
        <v>136</v>
      </c>
      <c r="F3318" s="15" t="s">
        <v>137</v>
      </c>
      <c r="G3318" s="15" t="s">
        <v>149</v>
      </c>
      <c r="H3318" s="15" t="s">
        <v>136</v>
      </c>
      <c r="I3318" s="15" t="s">
        <v>139</v>
      </c>
      <c r="J3318" s="15" t="s">
        <v>140</v>
      </c>
      <c r="K3318" s="15" t="s">
        <v>5984</v>
      </c>
      <c r="O3318" s="15" t="n">
        <v>14</v>
      </c>
      <c r="P3318" s="15" t="n">
        <v>14</v>
      </c>
      <c r="Y3318" s="15" t="s">
        <v>142</v>
      </c>
      <c r="AB3318" s="15" t="s">
        <v>143</v>
      </c>
    </row>
    <row r="3319" customFormat="false" ht="15" hidden="false" customHeight="true" outlineLevel="0" collapsed="false">
      <c r="A3319" s="15" t="s">
        <v>5982</v>
      </c>
      <c r="B3319" s="15" t="s">
        <v>5983</v>
      </c>
      <c r="C3319" s="15" t="s">
        <v>134</v>
      </c>
      <c r="D3319" s="15" t="s">
        <v>135</v>
      </c>
      <c r="E3319" s="15" t="s">
        <v>136</v>
      </c>
      <c r="F3319" s="15" t="s">
        <v>137</v>
      </c>
      <c r="G3319" s="15" t="s">
        <v>149</v>
      </c>
      <c r="H3319" s="15" t="s">
        <v>136</v>
      </c>
      <c r="I3319" s="15" t="s">
        <v>139</v>
      </c>
      <c r="J3319" s="15" t="s">
        <v>144</v>
      </c>
      <c r="K3319" s="15" t="s">
        <v>5985</v>
      </c>
      <c r="O3319" s="15" t="n">
        <v>5</v>
      </c>
      <c r="P3319" s="15" t="n">
        <v>5</v>
      </c>
      <c r="Y3319" s="15" t="s">
        <v>142</v>
      </c>
      <c r="AB3319" s="15" t="s">
        <v>143</v>
      </c>
    </row>
    <row r="3320" customFormat="false" ht="15" hidden="false" customHeight="true" outlineLevel="0" collapsed="false">
      <c r="A3320" s="15" t="s">
        <v>5986</v>
      </c>
      <c r="B3320" s="15" t="s">
        <v>5987</v>
      </c>
      <c r="C3320" s="15" t="s">
        <v>217</v>
      </c>
      <c r="D3320" s="15" t="s">
        <v>274</v>
      </c>
      <c r="E3320" s="15" t="s">
        <v>136</v>
      </c>
      <c r="F3320" s="15" t="s">
        <v>137</v>
      </c>
      <c r="G3320" s="15" t="s">
        <v>510</v>
      </c>
      <c r="H3320" s="15" t="s">
        <v>136</v>
      </c>
      <c r="I3320" s="15" t="s">
        <v>139</v>
      </c>
      <c r="J3320" s="15" t="s">
        <v>140</v>
      </c>
      <c r="K3320" s="15" t="s">
        <v>5988</v>
      </c>
      <c r="L3320" s="15" t="n">
        <v>36</v>
      </c>
      <c r="P3320" s="15" t="n">
        <v>36</v>
      </c>
      <c r="Y3320" s="15" t="s">
        <v>142</v>
      </c>
      <c r="AB3320" s="15" t="s">
        <v>143</v>
      </c>
    </row>
    <row r="3321" customFormat="false" ht="15" hidden="false" customHeight="true" outlineLevel="0" collapsed="false">
      <c r="A3321" s="15" t="s">
        <v>5986</v>
      </c>
      <c r="B3321" s="15" t="s">
        <v>5987</v>
      </c>
      <c r="C3321" s="15" t="s">
        <v>217</v>
      </c>
      <c r="D3321" s="15" t="s">
        <v>274</v>
      </c>
      <c r="E3321" s="15" t="s">
        <v>136</v>
      </c>
      <c r="F3321" s="15" t="s">
        <v>137</v>
      </c>
      <c r="G3321" s="15" t="s">
        <v>510</v>
      </c>
      <c r="H3321" s="15" t="s">
        <v>136</v>
      </c>
      <c r="I3321" s="15" t="s">
        <v>139</v>
      </c>
      <c r="J3321" s="15" t="s">
        <v>144</v>
      </c>
      <c r="K3321" s="15" t="s">
        <v>5989</v>
      </c>
      <c r="L3321" s="15" t="n">
        <v>2</v>
      </c>
      <c r="P3321" s="15" t="n">
        <v>2</v>
      </c>
      <c r="Y3321" s="15" t="s">
        <v>142</v>
      </c>
      <c r="AB3321" s="15" t="s">
        <v>143</v>
      </c>
    </row>
    <row r="3322" customFormat="false" ht="15" hidden="false" customHeight="true" outlineLevel="0" collapsed="false">
      <c r="A3322" s="15" t="s">
        <v>5986</v>
      </c>
      <c r="B3322" s="15" t="s">
        <v>5987</v>
      </c>
      <c r="C3322" s="15" t="s">
        <v>217</v>
      </c>
      <c r="D3322" s="15" t="s">
        <v>274</v>
      </c>
      <c r="E3322" s="15" t="s">
        <v>136</v>
      </c>
      <c r="F3322" s="15" t="s">
        <v>137</v>
      </c>
      <c r="G3322" s="15" t="s">
        <v>510</v>
      </c>
      <c r="H3322" s="15" t="s">
        <v>136</v>
      </c>
      <c r="I3322" s="15" t="s">
        <v>139</v>
      </c>
      <c r="J3322" s="15" t="s">
        <v>150</v>
      </c>
      <c r="K3322" s="15" t="s">
        <v>5990</v>
      </c>
      <c r="L3322" s="15" t="n">
        <v>389</v>
      </c>
      <c r="M3322" s="15" t="n">
        <v>52</v>
      </c>
      <c r="P3322" s="15" t="n">
        <v>441</v>
      </c>
      <c r="Y3322" s="15" t="s">
        <v>142</v>
      </c>
      <c r="AB3322" s="15" t="s">
        <v>143</v>
      </c>
    </row>
    <row r="3323" customFormat="false" ht="15" hidden="false" customHeight="true" outlineLevel="0" collapsed="false">
      <c r="A3323" s="15" t="s">
        <v>5986</v>
      </c>
      <c r="B3323" s="15" t="s">
        <v>5987</v>
      </c>
      <c r="C3323" s="15" t="s">
        <v>217</v>
      </c>
      <c r="D3323" s="15" t="s">
        <v>274</v>
      </c>
      <c r="E3323" s="15" t="s">
        <v>136</v>
      </c>
      <c r="F3323" s="15" t="s">
        <v>137</v>
      </c>
      <c r="G3323" s="15" t="s">
        <v>510</v>
      </c>
      <c r="H3323" s="15" t="s">
        <v>136</v>
      </c>
      <c r="I3323" s="15" t="s">
        <v>139</v>
      </c>
      <c r="J3323" s="15" t="s">
        <v>166</v>
      </c>
      <c r="K3323" s="15" t="s">
        <v>5991</v>
      </c>
      <c r="L3323" s="15" t="n">
        <v>19</v>
      </c>
      <c r="P3323" s="15" t="n">
        <v>19</v>
      </c>
      <c r="Y3323" s="15" t="s">
        <v>142</v>
      </c>
      <c r="AB3323" s="15" t="s">
        <v>143</v>
      </c>
    </row>
    <row r="3324" customFormat="false" ht="15" hidden="false" customHeight="true" outlineLevel="0" collapsed="false">
      <c r="A3324" s="15" t="s">
        <v>5986</v>
      </c>
      <c r="B3324" s="15" t="s">
        <v>5987</v>
      </c>
      <c r="C3324" s="15" t="s">
        <v>217</v>
      </c>
      <c r="D3324" s="15" t="s">
        <v>274</v>
      </c>
      <c r="E3324" s="15" t="s">
        <v>136</v>
      </c>
      <c r="F3324" s="15" t="s">
        <v>137</v>
      </c>
      <c r="G3324" s="15" t="s">
        <v>510</v>
      </c>
      <c r="H3324" s="15" t="s">
        <v>136</v>
      </c>
      <c r="I3324" s="15" t="s">
        <v>139</v>
      </c>
      <c r="J3324" s="15" t="s">
        <v>158</v>
      </c>
      <c r="K3324" s="15" t="s">
        <v>5992</v>
      </c>
      <c r="L3324" s="15" t="n">
        <v>16</v>
      </c>
      <c r="M3324" s="15" t="n">
        <v>22</v>
      </c>
      <c r="P3324" s="15" t="n">
        <v>38</v>
      </c>
      <c r="Y3324" s="15" t="s">
        <v>142</v>
      </c>
      <c r="AB3324" s="15" t="s">
        <v>143</v>
      </c>
    </row>
    <row r="3325" customFormat="false" ht="15" hidden="false" customHeight="true" outlineLevel="0" collapsed="false">
      <c r="A3325" s="15" t="s">
        <v>5993</v>
      </c>
      <c r="B3325" s="15" t="s">
        <v>5994</v>
      </c>
      <c r="C3325" s="15" t="s">
        <v>217</v>
      </c>
      <c r="D3325" s="15" t="s">
        <v>274</v>
      </c>
      <c r="E3325" s="15" t="s">
        <v>136</v>
      </c>
      <c r="F3325" s="15" t="s">
        <v>137</v>
      </c>
      <c r="G3325" s="15" t="s">
        <v>231</v>
      </c>
      <c r="H3325" s="15" t="s">
        <v>136</v>
      </c>
      <c r="I3325" s="15" t="s">
        <v>243</v>
      </c>
      <c r="J3325" s="15" t="s">
        <v>140</v>
      </c>
      <c r="K3325" s="15" t="s">
        <v>5995</v>
      </c>
      <c r="L3325" s="15" t="n">
        <v>101</v>
      </c>
      <c r="M3325" s="15" t="n">
        <v>419</v>
      </c>
      <c r="N3325" s="15" t="n">
        <v>64</v>
      </c>
      <c r="O3325" s="15" t="n">
        <v>53</v>
      </c>
      <c r="P3325" s="15" t="n">
        <v>637</v>
      </c>
      <c r="Y3325" s="15" t="s">
        <v>156</v>
      </c>
      <c r="AB3325" s="15" t="s">
        <v>143</v>
      </c>
    </row>
    <row r="3326" customFormat="false" ht="15" hidden="false" customHeight="true" outlineLevel="0" collapsed="false">
      <c r="A3326" s="15" t="s">
        <v>5993</v>
      </c>
      <c r="B3326" s="15" t="s">
        <v>5994</v>
      </c>
      <c r="C3326" s="15" t="s">
        <v>217</v>
      </c>
      <c r="D3326" s="15" t="s">
        <v>274</v>
      </c>
      <c r="E3326" s="15" t="s">
        <v>136</v>
      </c>
      <c r="F3326" s="15" t="s">
        <v>137</v>
      </c>
      <c r="G3326" s="15" t="s">
        <v>231</v>
      </c>
      <c r="H3326" s="15" t="s">
        <v>136</v>
      </c>
      <c r="I3326" s="15" t="s">
        <v>243</v>
      </c>
      <c r="J3326" s="15" t="s">
        <v>144</v>
      </c>
      <c r="K3326" s="15" t="s">
        <v>5996</v>
      </c>
      <c r="N3326" s="15" t="n">
        <v>2</v>
      </c>
      <c r="P3326" s="15" t="n">
        <v>2</v>
      </c>
      <c r="Y3326" s="15" t="s">
        <v>156</v>
      </c>
      <c r="AB3326" s="15" t="s">
        <v>143</v>
      </c>
    </row>
    <row r="3327" customFormat="false" ht="15" hidden="false" customHeight="true" outlineLevel="0" collapsed="false">
      <c r="A3327" s="15" t="s">
        <v>5993</v>
      </c>
      <c r="B3327" s="15" t="s">
        <v>5994</v>
      </c>
      <c r="C3327" s="15" t="s">
        <v>217</v>
      </c>
      <c r="D3327" s="15" t="s">
        <v>274</v>
      </c>
      <c r="E3327" s="15" t="s">
        <v>136</v>
      </c>
      <c r="F3327" s="15" t="s">
        <v>137</v>
      </c>
      <c r="G3327" s="15" t="s">
        <v>231</v>
      </c>
      <c r="H3327" s="15" t="s">
        <v>136</v>
      </c>
      <c r="I3327" s="15" t="s">
        <v>243</v>
      </c>
      <c r="J3327" s="15" t="s">
        <v>150</v>
      </c>
      <c r="K3327" s="15" t="s">
        <v>5997</v>
      </c>
      <c r="L3327" s="15" t="n">
        <v>727</v>
      </c>
      <c r="M3327" s="15" t="n">
        <v>417</v>
      </c>
      <c r="N3327" s="15" t="n">
        <v>475</v>
      </c>
      <c r="O3327" s="15" t="n">
        <v>138</v>
      </c>
      <c r="P3327" s="15" t="n">
        <v>1757</v>
      </c>
      <c r="Y3327" s="15" t="s">
        <v>156</v>
      </c>
      <c r="AB3327" s="15" t="s">
        <v>143</v>
      </c>
    </row>
    <row r="3328" customFormat="false" ht="15" hidden="false" customHeight="true" outlineLevel="0" collapsed="false">
      <c r="A3328" s="15" t="s">
        <v>5993</v>
      </c>
      <c r="B3328" s="15" t="s">
        <v>5994</v>
      </c>
      <c r="C3328" s="15" t="s">
        <v>217</v>
      </c>
      <c r="D3328" s="15" t="s">
        <v>274</v>
      </c>
      <c r="E3328" s="15" t="s">
        <v>136</v>
      </c>
      <c r="F3328" s="15" t="s">
        <v>137</v>
      </c>
      <c r="G3328" s="15" t="s">
        <v>231</v>
      </c>
      <c r="H3328" s="15" t="s">
        <v>136</v>
      </c>
      <c r="I3328" s="15" t="s">
        <v>243</v>
      </c>
      <c r="J3328" s="15" t="s">
        <v>166</v>
      </c>
      <c r="K3328" s="15" t="s">
        <v>5998</v>
      </c>
      <c r="N3328" s="15" t="n">
        <v>3</v>
      </c>
      <c r="P3328" s="15" t="n">
        <v>3</v>
      </c>
      <c r="Y3328" s="15" t="s">
        <v>156</v>
      </c>
      <c r="AB3328" s="15" t="s">
        <v>143</v>
      </c>
    </row>
    <row r="3329" customFormat="false" ht="15" hidden="false" customHeight="true" outlineLevel="0" collapsed="false">
      <c r="A3329" s="15" t="s">
        <v>5993</v>
      </c>
      <c r="B3329" s="15" t="s">
        <v>5994</v>
      </c>
      <c r="C3329" s="15" t="s">
        <v>217</v>
      </c>
      <c r="D3329" s="15" t="s">
        <v>274</v>
      </c>
      <c r="E3329" s="15" t="s">
        <v>136</v>
      </c>
      <c r="F3329" s="15" t="s">
        <v>137</v>
      </c>
      <c r="G3329" s="15" t="s">
        <v>231</v>
      </c>
      <c r="H3329" s="15" t="s">
        <v>136</v>
      </c>
      <c r="I3329" s="15" t="s">
        <v>243</v>
      </c>
      <c r="J3329" s="15" t="s">
        <v>158</v>
      </c>
      <c r="K3329" s="15" t="s">
        <v>5999</v>
      </c>
      <c r="L3329" s="15" t="n">
        <v>136</v>
      </c>
      <c r="M3329" s="15" t="n">
        <v>60</v>
      </c>
      <c r="N3329" s="15" t="n">
        <v>186</v>
      </c>
      <c r="O3329" s="15" t="n">
        <v>49</v>
      </c>
      <c r="P3329" s="15" t="n">
        <v>431</v>
      </c>
      <c r="Y3329" s="15" t="s">
        <v>156</v>
      </c>
      <c r="AB3329" s="15" t="s">
        <v>143</v>
      </c>
    </row>
    <row r="3330" customFormat="false" ht="15" hidden="false" customHeight="true" outlineLevel="0" collapsed="false">
      <c r="A3330" s="15" t="s">
        <v>5993</v>
      </c>
      <c r="B3330" s="15" t="s">
        <v>5994</v>
      </c>
      <c r="C3330" s="15" t="s">
        <v>217</v>
      </c>
      <c r="D3330" s="15" t="s">
        <v>274</v>
      </c>
      <c r="E3330" s="15" t="s">
        <v>136</v>
      </c>
      <c r="F3330" s="15" t="s">
        <v>137</v>
      </c>
      <c r="G3330" s="15" t="s">
        <v>231</v>
      </c>
      <c r="H3330" s="15" t="s">
        <v>136</v>
      </c>
      <c r="I3330" s="15" t="s">
        <v>243</v>
      </c>
      <c r="J3330" s="15" t="s">
        <v>169</v>
      </c>
      <c r="K3330" s="15" t="s">
        <v>6000</v>
      </c>
      <c r="L3330" s="15" t="n">
        <v>1</v>
      </c>
      <c r="M3330" s="15" t="n">
        <v>2</v>
      </c>
      <c r="N3330" s="15" t="n">
        <v>11</v>
      </c>
      <c r="P3330" s="15" t="n">
        <v>14</v>
      </c>
      <c r="Y3330" s="15" t="s">
        <v>156</v>
      </c>
      <c r="AB3330" s="15" t="s">
        <v>143</v>
      </c>
    </row>
    <row r="3331" customFormat="false" ht="15" hidden="false" customHeight="true" outlineLevel="0" collapsed="false">
      <c r="A3331" s="15" t="s">
        <v>6001</v>
      </c>
      <c r="B3331" s="15" t="s">
        <v>6002</v>
      </c>
      <c r="C3331" s="15" t="s">
        <v>134</v>
      </c>
      <c r="D3331" s="15" t="s">
        <v>135</v>
      </c>
      <c r="E3331" s="15" t="s">
        <v>136</v>
      </c>
      <c r="F3331" s="15" t="s">
        <v>137</v>
      </c>
      <c r="G3331" s="15" t="s">
        <v>542</v>
      </c>
      <c r="H3331" s="15" t="s">
        <v>136</v>
      </c>
      <c r="I3331" s="15" t="s">
        <v>139</v>
      </c>
      <c r="J3331" s="15" t="s">
        <v>140</v>
      </c>
      <c r="K3331" s="15" t="s">
        <v>6003</v>
      </c>
      <c r="L3331" s="15" t="n">
        <v>13</v>
      </c>
      <c r="P3331" s="15" t="n">
        <v>13</v>
      </c>
      <c r="Y3331" s="15" t="s">
        <v>156</v>
      </c>
      <c r="AB3331" s="15" t="s">
        <v>143</v>
      </c>
    </row>
    <row r="3332" customFormat="false" ht="15" hidden="false" customHeight="true" outlineLevel="0" collapsed="false">
      <c r="A3332" s="15" t="s">
        <v>6001</v>
      </c>
      <c r="B3332" s="15" t="s">
        <v>6002</v>
      </c>
      <c r="C3332" s="15" t="s">
        <v>134</v>
      </c>
      <c r="D3332" s="15" t="s">
        <v>135</v>
      </c>
      <c r="E3332" s="15" t="s">
        <v>136</v>
      </c>
      <c r="F3332" s="15" t="s">
        <v>137</v>
      </c>
      <c r="G3332" s="15" t="s">
        <v>542</v>
      </c>
      <c r="H3332" s="15" t="s">
        <v>136</v>
      </c>
      <c r="I3332" s="15" t="s">
        <v>139</v>
      </c>
      <c r="J3332" s="15" t="s">
        <v>150</v>
      </c>
      <c r="K3332" s="15" t="s">
        <v>6004</v>
      </c>
      <c r="L3332" s="15" t="n">
        <v>14</v>
      </c>
      <c r="P3332" s="15" t="n">
        <v>14</v>
      </c>
      <c r="Y3332" s="15" t="s">
        <v>156</v>
      </c>
      <c r="AB3332" s="15" t="s">
        <v>143</v>
      </c>
    </row>
    <row r="3333" customFormat="false" ht="15" hidden="false" customHeight="true" outlineLevel="0" collapsed="false">
      <c r="A3333" s="15" t="s">
        <v>6001</v>
      </c>
      <c r="B3333" s="15" t="s">
        <v>6002</v>
      </c>
      <c r="C3333" s="15" t="s">
        <v>134</v>
      </c>
      <c r="D3333" s="15" t="s">
        <v>135</v>
      </c>
      <c r="E3333" s="15" t="s">
        <v>136</v>
      </c>
      <c r="F3333" s="15" t="s">
        <v>137</v>
      </c>
      <c r="G3333" s="15" t="s">
        <v>542</v>
      </c>
      <c r="H3333" s="15" t="s">
        <v>136</v>
      </c>
      <c r="I3333" s="15" t="s">
        <v>139</v>
      </c>
      <c r="J3333" s="15" t="s">
        <v>158</v>
      </c>
      <c r="K3333" s="15" t="s">
        <v>6005</v>
      </c>
      <c r="L3333" s="15" t="n">
        <v>7</v>
      </c>
      <c r="P3333" s="15" t="n">
        <v>7</v>
      </c>
      <c r="Y3333" s="15" t="s">
        <v>156</v>
      </c>
      <c r="AB3333" s="15" t="s">
        <v>143</v>
      </c>
    </row>
    <row r="3334" customFormat="false" ht="15" hidden="false" customHeight="true" outlineLevel="0" collapsed="false">
      <c r="A3334" s="15" t="s">
        <v>6006</v>
      </c>
      <c r="B3334" s="15" t="s">
        <v>6007</v>
      </c>
      <c r="C3334" s="15" t="s">
        <v>134</v>
      </c>
      <c r="D3334" s="15" t="s">
        <v>541</v>
      </c>
      <c r="E3334" s="15" t="s">
        <v>136</v>
      </c>
      <c r="F3334" s="15" t="s">
        <v>137</v>
      </c>
      <c r="G3334" s="15" t="s">
        <v>6008</v>
      </c>
      <c r="H3334" s="15" t="s">
        <v>136</v>
      </c>
      <c r="I3334" s="15" t="s">
        <v>243</v>
      </c>
      <c r="J3334" s="15" t="s">
        <v>140</v>
      </c>
      <c r="K3334" s="15" t="s">
        <v>6009</v>
      </c>
      <c r="L3334" s="15" t="n">
        <v>42</v>
      </c>
      <c r="M3334" s="15" t="n">
        <v>14</v>
      </c>
      <c r="N3334" s="15" t="n">
        <v>3</v>
      </c>
      <c r="P3334" s="15" t="n">
        <v>59</v>
      </c>
      <c r="Y3334" s="15" t="s">
        <v>156</v>
      </c>
      <c r="AB3334" s="15" t="s">
        <v>143</v>
      </c>
    </row>
    <row r="3335" customFormat="false" ht="15" hidden="false" customHeight="true" outlineLevel="0" collapsed="false">
      <c r="A3335" s="15" t="s">
        <v>6006</v>
      </c>
      <c r="B3335" s="15" t="s">
        <v>6007</v>
      </c>
      <c r="C3335" s="15" t="s">
        <v>134</v>
      </c>
      <c r="D3335" s="15" t="s">
        <v>541</v>
      </c>
      <c r="E3335" s="15" t="s">
        <v>136</v>
      </c>
      <c r="F3335" s="15" t="s">
        <v>137</v>
      </c>
      <c r="G3335" s="15" t="s">
        <v>6008</v>
      </c>
      <c r="H3335" s="15" t="s">
        <v>136</v>
      </c>
      <c r="I3335" s="15" t="s">
        <v>243</v>
      </c>
      <c r="J3335" s="15" t="s">
        <v>144</v>
      </c>
      <c r="K3335" s="15" t="s">
        <v>6010</v>
      </c>
      <c r="L3335" s="15" t="n">
        <v>128</v>
      </c>
      <c r="M3335" s="15" t="n">
        <v>126</v>
      </c>
      <c r="N3335" s="15" t="n">
        <v>424</v>
      </c>
      <c r="O3335" s="15" t="n">
        <v>72</v>
      </c>
      <c r="P3335" s="15" t="n">
        <v>750</v>
      </c>
      <c r="Y3335" s="15" t="s">
        <v>156</v>
      </c>
      <c r="AB3335" s="15" t="s">
        <v>143</v>
      </c>
    </row>
    <row r="3336" customFormat="false" ht="15" hidden="false" customHeight="true" outlineLevel="0" collapsed="false">
      <c r="A3336" s="15" t="s">
        <v>6006</v>
      </c>
      <c r="B3336" s="15" t="s">
        <v>6007</v>
      </c>
      <c r="C3336" s="15" t="s">
        <v>134</v>
      </c>
      <c r="D3336" s="15" t="s">
        <v>541</v>
      </c>
      <c r="E3336" s="15" t="s">
        <v>136</v>
      </c>
      <c r="F3336" s="15" t="s">
        <v>137</v>
      </c>
      <c r="G3336" s="15" t="s">
        <v>6008</v>
      </c>
      <c r="H3336" s="15" t="s">
        <v>136</v>
      </c>
      <c r="I3336" s="15" t="s">
        <v>243</v>
      </c>
      <c r="J3336" s="15" t="s">
        <v>150</v>
      </c>
      <c r="K3336" s="15" t="s">
        <v>6011</v>
      </c>
      <c r="L3336" s="15" t="n">
        <v>77</v>
      </c>
      <c r="M3336" s="15" t="n">
        <v>207</v>
      </c>
      <c r="N3336" s="15" t="n">
        <v>223</v>
      </c>
      <c r="O3336" s="15" t="n">
        <v>15</v>
      </c>
      <c r="P3336" s="15" t="n">
        <v>522</v>
      </c>
      <c r="Y3336" s="15" t="s">
        <v>156</v>
      </c>
      <c r="AB3336" s="15" t="s">
        <v>143</v>
      </c>
    </row>
    <row r="3337" customFormat="false" ht="15" hidden="false" customHeight="true" outlineLevel="0" collapsed="false">
      <c r="A3337" s="15" t="s">
        <v>6006</v>
      </c>
      <c r="B3337" s="15" t="s">
        <v>6007</v>
      </c>
      <c r="C3337" s="15" t="s">
        <v>134</v>
      </c>
      <c r="D3337" s="15" t="s">
        <v>541</v>
      </c>
      <c r="E3337" s="15" t="s">
        <v>136</v>
      </c>
      <c r="F3337" s="15" t="s">
        <v>137</v>
      </c>
      <c r="G3337" s="15" t="s">
        <v>6008</v>
      </c>
      <c r="H3337" s="15" t="s">
        <v>136</v>
      </c>
      <c r="I3337" s="15" t="s">
        <v>243</v>
      </c>
      <c r="J3337" s="15" t="s">
        <v>158</v>
      </c>
      <c r="K3337" s="15" t="s">
        <v>6012</v>
      </c>
      <c r="L3337" s="15" t="n">
        <v>20</v>
      </c>
      <c r="M3337" s="15" t="n">
        <v>9</v>
      </c>
      <c r="N3337" s="15" t="n">
        <v>23</v>
      </c>
      <c r="O3337" s="15" t="n">
        <v>11</v>
      </c>
      <c r="P3337" s="15" t="n">
        <v>63</v>
      </c>
      <c r="Y3337" s="15" t="s">
        <v>156</v>
      </c>
      <c r="AB3337" s="15" t="s">
        <v>143</v>
      </c>
    </row>
    <row r="3338" customFormat="false" ht="15" hidden="false" customHeight="true" outlineLevel="0" collapsed="false">
      <c r="A3338" s="15" t="s">
        <v>6006</v>
      </c>
      <c r="B3338" s="15" t="s">
        <v>6007</v>
      </c>
      <c r="C3338" s="15" t="s">
        <v>134</v>
      </c>
      <c r="D3338" s="15" t="s">
        <v>541</v>
      </c>
      <c r="E3338" s="15" t="s">
        <v>136</v>
      </c>
      <c r="F3338" s="15" t="s">
        <v>137</v>
      </c>
      <c r="G3338" s="15" t="s">
        <v>6008</v>
      </c>
      <c r="H3338" s="15" t="s">
        <v>136</v>
      </c>
      <c r="I3338" s="15" t="s">
        <v>243</v>
      </c>
      <c r="J3338" s="15" t="s">
        <v>169</v>
      </c>
      <c r="K3338" s="15" t="s">
        <v>6013</v>
      </c>
      <c r="L3338" s="15" t="n">
        <v>18</v>
      </c>
      <c r="M3338" s="15" t="n">
        <v>4</v>
      </c>
      <c r="N3338" s="15" t="n">
        <v>116</v>
      </c>
      <c r="O3338" s="15" t="n">
        <v>123</v>
      </c>
      <c r="P3338" s="15" t="n">
        <v>261</v>
      </c>
      <c r="Y3338" s="15" t="s">
        <v>156</v>
      </c>
      <c r="AB3338" s="15" t="s">
        <v>143</v>
      </c>
    </row>
    <row r="3339" customFormat="false" ht="15" hidden="false" customHeight="true" outlineLevel="0" collapsed="false">
      <c r="A3339" s="15" t="s">
        <v>6014</v>
      </c>
      <c r="B3339" s="15" t="s">
        <v>6015</v>
      </c>
      <c r="C3339" s="15" t="s">
        <v>134</v>
      </c>
      <c r="D3339" s="15" t="s">
        <v>460</v>
      </c>
      <c r="E3339" s="15" t="s">
        <v>136</v>
      </c>
      <c r="F3339" s="15" t="s">
        <v>137</v>
      </c>
      <c r="G3339" s="15" t="s">
        <v>928</v>
      </c>
      <c r="H3339" s="15" t="s">
        <v>136</v>
      </c>
      <c r="I3339" s="15" t="s">
        <v>243</v>
      </c>
      <c r="J3339" s="15" t="s">
        <v>140</v>
      </c>
      <c r="K3339" s="15" t="s">
        <v>6016</v>
      </c>
      <c r="L3339" s="15" t="n">
        <v>14</v>
      </c>
      <c r="M3339" s="15" t="n">
        <v>564</v>
      </c>
      <c r="N3339" s="15" t="n">
        <v>1591</v>
      </c>
      <c r="O3339" s="15" t="n">
        <v>289</v>
      </c>
      <c r="P3339" s="15" t="n">
        <v>2458</v>
      </c>
      <c r="Y3339" s="15" t="s">
        <v>142</v>
      </c>
      <c r="AB3339" s="15" t="s">
        <v>143</v>
      </c>
    </row>
    <row r="3340" customFormat="false" ht="15" hidden="false" customHeight="true" outlineLevel="0" collapsed="false">
      <c r="A3340" s="15" t="s">
        <v>6014</v>
      </c>
      <c r="B3340" s="15" t="s">
        <v>6015</v>
      </c>
      <c r="C3340" s="15" t="s">
        <v>134</v>
      </c>
      <c r="D3340" s="15" t="s">
        <v>460</v>
      </c>
      <c r="E3340" s="15" t="s">
        <v>136</v>
      </c>
      <c r="F3340" s="15" t="s">
        <v>137</v>
      </c>
      <c r="G3340" s="15" t="s">
        <v>928</v>
      </c>
      <c r="H3340" s="15" t="s">
        <v>136</v>
      </c>
      <c r="I3340" s="15" t="s">
        <v>243</v>
      </c>
      <c r="J3340" s="15" t="s">
        <v>144</v>
      </c>
      <c r="K3340" s="15" t="s">
        <v>6017</v>
      </c>
      <c r="L3340" s="15" t="n">
        <v>2</v>
      </c>
      <c r="M3340" s="15" t="n">
        <v>401</v>
      </c>
      <c r="N3340" s="15" t="n">
        <v>1427</v>
      </c>
      <c r="O3340" s="15" t="n">
        <v>721</v>
      </c>
      <c r="P3340" s="15" t="n">
        <v>2551</v>
      </c>
      <c r="Y3340" s="15" t="s">
        <v>142</v>
      </c>
      <c r="AB3340" s="15" t="s">
        <v>143</v>
      </c>
    </row>
    <row r="3341" customFormat="false" ht="15" hidden="false" customHeight="true" outlineLevel="0" collapsed="false">
      <c r="A3341" s="15" t="s">
        <v>6014</v>
      </c>
      <c r="B3341" s="15" t="s">
        <v>6015</v>
      </c>
      <c r="C3341" s="15" t="s">
        <v>134</v>
      </c>
      <c r="D3341" s="15" t="s">
        <v>460</v>
      </c>
      <c r="E3341" s="15" t="s">
        <v>136</v>
      </c>
      <c r="F3341" s="15" t="s">
        <v>137</v>
      </c>
      <c r="G3341" s="15" t="s">
        <v>928</v>
      </c>
      <c r="H3341" s="15" t="s">
        <v>136</v>
      </c>
      <c r="I3341" s="15" t="s">
        <v>243</v>
      </c>
      <c r="J3341" s="15" t="s">
        <v>150</v>
      </c>
      <c r="K3341" s="15" t="s">
        <v>6018</v>
      </c>
      <c r="L3341" s="15" t="n">
        <v>16</v>
      </c>
      <c r="M3341" s="15" t="n">
        <v>1</v>
      </c>
      <c r="N3341" s="15" t="n">
        <v>12</v>
      </c>
      <c r="P3341" s="15" t="n">
        <v>29</v>
      </c>
      <c r="Y3341" s="15" t="s">
        <v>142</v>
      </c>
      <c r="AB3341" s="15" t="s">
        <v>143</v>
      </c>
    </row>
    <row r="3342" customFormat="false" ht="15" hidden="false" customHeight="true" outlineLevel="0" collapsed="false">
      <c r="A3342" s="15" t="s">
        <v>6014</v>
      </c>
      <c r="B3342" s="15" t="s">
        <v>6015</v>
      </c>
      <c r="C3342" s="15" t="s">
        <v>134</v>
      </c>
      <c r="D3342" s="15" t="s">
        <v>460</v>
      </c>
      <c r="E3342" s="15" t="s">
        <v>136</v>
      </c>
      <c r="F3342" s="15" t="s">
        <v>137</v>
      </c>
      <c r="G3342" s="15" t="s">
        <v>928</v>
      </c>
      <c r="H3342" s="15" t="s">
        <v>136</v>
      </c>
      <c r="I3342" s="15" t="s">
        <v>243</v>
      </c>
      <c r="J3342" s="15" t="s">
        <v>158</v>
      </c>
      <c r="K3342" s="15" t="s">
        <v>6019</v>
      </c>
      <c r="N3342" s="15" t="n">
        <v>16</v>
      </c>
      <c r="P3342" s="15" t="n">
        <v>16</v>
      </c>
      <c r="Y3342" s="15" t="s">
        <v>142</v>
      </c>
      <c r="AB3342" s="15" t="s">
        <v>143</v>
      </c>
    </row>
    <row r="3343" customFormat="false" ht="15" hidden="false" customHeight="true" outlineLevel="0" collapsed="false">
      <c r="A3343" s="15" t="s">
        <v>6020</v>
      </c>
      <c r="B3343" s="15" t="s">
        <v>6021</v>
      </c>
      <c r="C3343" s="15" t="s">
        <v>148</v>
      </c>
      <c r="E3343" s="15" t="s">
        <v>136</v>
      </c>
      <c r="F3343" s="15" t="s">
        <v>137</v>
      </c>
      <c r="G3343" s="15" t="s">
        <v>227</v>
      </c>
      <c r="H3343" s="15" t="s">
        <v>136</v>
      </c>
      <c r="I3343" s="15" t="s">
        <v>139</v>
      </c>
      <c r="J3343" s="15" t="s">
        <v>150</v>
      </c>
      <c r="K3343" s="15" t="s">
        <v>6022</v>
      </c>
      <c r="N3343" s="15" t="n">
        <v>105</v>
      </c>
      <c r="P3343" s="15" t="n">
        <v>105</v>
      </c>
      <c r="Y3343" s="15" t="s">
        <v>142</v>
      </c>
      <c r="AB3343" s="15" t="s">
        <v>143</v>
      </c>
    </row>
    <row r="3344" customFormat="false" ht="15" hidden="false" customHeight="true" outlineLevel="0" collapsed="false">
      <c r="A3344" s="15" t="s">
        <v>6020</v>
      </c>
      <c r="B3344" s="15" t="s">
        <v>6021</v>
      </c>
      <c r="C3344" s="15" t="s">
        <v>148</v>
      </c>
      <c r="E3344" s="15" t="s">
        <v>136</v>
      </c>
      <c r="F3344" s="15" t="s">
        <v>137</v>
      </c>
      <c r="G3344" s="15" t="s">
        <v>227</v>
      </c>
      <c r="H3344" s="15" t="s">
        <v>136</v>
      </c>
      <c r="I3344" s="15" t="s">
        <v>139</v>
      </c>
      <c r="J3344" s="15" t="s">
        <v>166</v>
      </c>
      <c r="K3344" s="15" t="s">
        <v>6023</v>
      </c>
      <c r="N3344" s="15" t="n">
        <v>80</v>
      </c>
      <c r="P3344" s="15" t="n">
        <v>80</v>
      </c>
      <c r="Y3344" s="15" t="s">
        <v>142</v>
      </c>
      <c r="AB3344" s="15" t="s">
        <v>143</v>
      </c>
    </row>
    <row r="3345" customFormat="false" ht="15" hidden="false" customHeight="true" outlineLevel="0" collapsed="false">
      <c r="A3345" s="15" t="s">
        <v>6024</v>
      </c>
      <c r="B3345" s="15" t="s">
        <v>6025</v>
      </c>
      <c r="C3345" s="15" t="s">
        <v>217</v>
      </c>
      <c r="D3345" s="15" t="s">
        <v>235</v>
      </c>
      <c r="E3345" s="15" t="s">
        <v>136</v>
      </c>
      <c r="F3345" s="15" t="s">
        <v>137</v>
      </c>
      <c r="G3345" s="15" t="s">
        <v>4170</v>
      </c>
      <c r="H3345" s="15" t="s">
        <v>136</v>
      </c>
      <c r="I3345" s="15" t="s">
        <v>243</v>
      </c>
      <c r="J3345" s="15" t="s">
        <v>140</v>
      </c>
      <c r="K3345" s="15" t="s">
        <v>6026</v>
      </c>
      <c r="L3345" s="15" t="n">
        <v>9</v>
      </c>
      <c r="M3345" s="15" t="n">
        <v>2</v>
      </c>
      <c r="N3345" s="15" t="n">
        <v>3</v>
      </c>
      <c r="P3345" s="15" t="n">
        <v>14</v>
      </c>
      <c r="Y3345" s="15" t="s">
        <v>142</v>
      </c>
      <c r="AB3345" s="15" t="s">
        <v>143</v>
      </c>
    </row>
    <row r="3346" customFormat="false" ht="15" hidden="false" customHeight="true" outlineLevel="0" collapsed="false">
      <c r="A3346" s="15" t="s">
        <v>6024</v>
      </c>
      <c r="B3346" s="15" t="s">
        <v>6025</v>
      </c>
      <c r="C3346" s="15" t="s">
        <v>217</v>
      </c>
      <c r="D3346" s="15" t="s">
        <v>235</v>
      </c>
      <c r="E3346" s="15" t="s">
        <v>136</v>
      </c>
      <c r="F3346" s="15" t="s">
        <v>137</v>
      </c>
      <c r="G3346" s="15" t="s">
        <v>4170</v>
      </c>
      <c r="H3346" s="15" t="s">
        <v>136</v>
      </c>
      <c r="I3346" s="15" t="s">
        <v>243</v>
      </c>
      <c r="J3346" s="15" t="s">
        <v>144</v>
      </c>
      <c r="K3346" s="15" t="s">
        <v>6027</v>
      </c>
      <c r="L3346" s="15" t="n">
        <v>1</v>
      </c>
      <c r="P3346" s="15" t="n">
        <v>1</v>
      </c>
      <c r="Y3346" s="15" t="s">
        <v>142</v>
      </c>
      <c r="AB3346" s="15" t="s">
        <v>143</v>
      </c>
    </row>
    <row r="3347" customFormat="false" ht="15" hidden="false" customHeight="true" outlineLevel="0" collapsed="false">
      <c r="A3347" s="15" t="s">
        <v>6024</v>
      </c>
      <c r="B3347" s="15" t="s">
        <v>6025</v>
      </c>
      <c r="C3347" s="15" t="s">
        <v>217</v>
      </c>
      <c r="D3347" s="15" t="s">
        <v>235</v>
      </c>
      <c r="E3347" s="15" t="s">
        <v>136</v>
      </c>
      <c r="F3347" s="15" t="s">
        <v>137</v>
      </c>
      <c r="G3347" s="15" t="s">
        <v>4170</v>
      </c>
      <c r="H3347" s="15" t="s">
        <v>136</v>
      </c>
      <c r="I3347" s="15" t="s">
        <v>243</v>
      </c>
      <c r="J3347" s="15" t="s">
        <v>150</v>
      </c>
      <c r="K3347" s="15" t="s">
        <v>6028</v>
      </c>
      <c r="L3347" s="15" t="n">
        <v>43</v>
      </c>
      <c r="M3347" s="15" t="n">
        <v>59</v>
      </c>
      <c r="N3347" s="15" t="n">
        <v>65</v>
      </c>
      <c r="O3347" s="15" t="n">
        <v>1</v>
      </c>
      <c r="P3347" s="15" t="n">
        <v>168</v>
      </c>
      <c r="Y3347" s="15" t="s">
        <v>142</v>
      </c>
      <c r="AB3347" s="15" t="s">
        <v>143</v>
      </c>
    </row>
    <row r="3348" customFormat="false" ht="15" hidden="false" customHeight="true" outlineLevel="0" collapsed="false">
      <c r="A3348" s="15" t="s">
        <v>6024</v>
      </c>
      <c r="B3348" s="15" t="s">
        <v>6025</v>
      </c>
      <c r="C3348" s="15" t="s">
        <v>217</v>
      </c>
      <c r="D3348" s="15" t="s">
        <v>235</v>
      </c>
      <c r="E3348" s="15" t="s">
        <v>136</v>
      </c>
      <c r="F3348" s="15" t="s">
        <v>137</v>
      </c>
      <c r="G3348" s="15" t="s">
        <v>4170</v>
      </c>
      <c r="H3348" s="15" t="s">
        <v>136</v>
      </c>
      <c r="I3348" s="15" t="s">
        <v>243</v>
      </c>
      <c r="J3348" s="15" t="s">
        <v>158</v>
      </c>
      <c r="K3348" s="15" t="s">
        <v>6029</v>
      </c>
      <c r="L3348" s="15" t="n">
        <v>9</v>
      </c>
      <c r="M3348" s="15" t="n">
        <v>9</v>
      </c>
      <c r="N3348" s="15" t="n">
        <v>19</v>
      </c>
      <c r="P3348" s="15" t="n">
        <v>37</v>
      </c>
      <c r="Y3348" s="15" t="s">
        <v>142</v>
      </c>
      <c r="AB3348" s="15" t="s">
        <v>143</v>
      </c>
    </row>
    <row r="3349" customFormat="false" ht="15" hidden="false" customHeight="true" outlineLevel="0" collapsed="false">
      <c r="A3349" s="15" t="s">
        <v>6030</v>
      </c>
      <c r="B3349" s="15" t="s">
        <v>6031</v>
      </c>
      <c r="C3349" s="15" t="s">
        <v>217</v>
      </c>
      <c r="D3349" s="15" t="s">
        <v>218</v>
      </c>
      <c r="E3349" s="15" t="s">
        <v>136</v>
      </c>
      <c r="F3349" s="15" t="s">
        <v>137</v>
      </c>
      <c r="G3349" s="15" t="s">
        <v>308</v>
      </c>
      <c r="H3349" s="15" t="s">
        <v>136</v>
      </c>
      <c r="I3349" s="15" t="s">
        <v>139</v>
      </c>
      <c r="J3349" s="15" t="s">
        <v>150</v>
      </c>
      <c r="K3349" s="15" t="s">
        <v>6032</v>
      </c>
      <c r="M3349" s="15" t="n">
        <v>28</v>
      </c>
      <c r="P3349" s="15" t="n">
        <v>28</v>
      </c>
      <c r="Y3349" s="15" t="s">
        <v>142</v>
      </c>
      <c r="AB3349" s="15" t="s">
        <v>143</v>
      </c>
    </row>
    <row r="3350" customFormat="false" ht="15" hidden="false" customHeight="true" outlineLevel="0" collapsed="false">
      <c r="A3350" s="15" t="s">
        <v>6033</v>
      </c>
      <c r="B3350" s="15" t="s">
        <v>6034</v>
      </c>
      <c r="C3350" s="15" t="s">
        <v>148</v>
      </c>
      <c r="E3350" s="15" t="s">
        <v>136</v>
      </c>
      <c r="F3350" s="15" t="s">
        <v>137</v>
      </c>
      <c r="G3350" s="15" t="s">
        <v>6035</v>
      </c>
      <c r="H3350" s="15" t="s">
        <v>136</v>
      </c>
      <c r="I3350" s="15" t="s">
        <v>139</v>
      </c>
      <c r="J3350" s="15" t="s">
        <v>140</v>
      </c>
      <c r="K3350" s="15" t="s">
        <v>6036</v>
      </c>
      <c r="N3350" s="15" t="n">
        <v>214</v>
      </c>
      <c r="P3350" s="15" t="n">
        <v>214</v>
      </c>
      <c r="Y3350" s="15" t="s">
        <v>142</v>
      </c>
      <c r="AB3350" s="15" t="s">
        <v>143</v>
      </c>
    </row>
    <row r="3351" customFormat="false" ht="15" hidden="false" customHeight="true" outlineLevel="0" collapsed="false">
      <c r="A3351" s="15" t="s">
        <v>6037</v>
      </c>
      <c r="B3351" s="15" t="s">
        <v>6038</v>
      </c>
      <c r="C3351" s="15" t="s">
        <v>217</v>
      </c>
      <c r="D3351" s="15" t="s">
        <v>218</v>
      </c>
      <c r="E3351" s="15" t="s">
        <v>136</v>
      </c>
      <c r="F3351" s="15" t="s">
        <v>137</v>
      </c>
      <c r="G3351" s="15" t="s">
        <v>308</v>
      </c>
      <c r="H3351" s="15" t="s">
        <v>136</v>
      </c>
      <c r="I3351" s="15" t="s">
        <v>139</v>
      </c>
      <c r="J3351" s="15" t="s">
        <v>140</v>
      </c>
      <c r="K3351" s="15" t="s">
        <v>6039</v>
      </c>
      <c r="N3351" s="15" t="n">
        <v>7</v>
      </c>
      <c r="P3351" s="15" t="n">
        <v>7</v>
      </c>
      <c r="Y3351" s="15" t="s">
        <v>142</v>
      </c>
      <c r="AB3351" s="15" t="s">
        <v>143</v>
      </c>
    </row>
    <row r="3352" customFormat="false" ht="15" hidden="false" customHeight="true" outlineLevel="0" collapsed="false">
      <c r="A3352" s="15" t="s">
        <v>6037</v>
      </c>
      <c r="B3352" s="15" t="s">
        <v>6038</v>
      </c>
      <c r="C3352" s="15" t="s">
        <v>217</v>
      </c>
      <c r="D3352" s="15" t="s">
        <v>218</v>
      </c>
      <c r="E3352" s="15" t="s">
        <v>136</v>
      </c>
      <c r="F3352" s="15" t="s">
        <v>137</v>
      </c>
      <c r="G3352" s="15" t="s">
        <v>308</v>
      </c>
      <c r="H3352" s="15" t="s">
        <v>136</v>
      </c>
      <c r="I3352" s="15" t="s">
        <v>139</v>
      </c>
      <c r="J3352" s="15" t="s">
        <v>150</v>
      </c>
      <c r="K3352" s="15" t="s">
        <v>6040</v>
      </c>
      <c r="L3352" s="15" t="n">
        <v>86</v>
      </c>
      <c r="M3352" s="15" t="n">
        <v>83</v>
      </c>
      <c r="N3352" s="15" t="n">
        <v>141</v>
      </c>
      <c r="O3352" s="15" t="n">
        <v>5</v>
      </c>
      <c r="P3352" s="15" t="n">
        <v>315</v>
      </c>
      <c r="Y3352" s="15" t="s">
        <v>142</v>
      </c>
      <c r="AB3352" s="15" t="s">
        <v>143</v>
      </c>
    </row>
    <row r="3353" customFormat="false" ht="15" hidden="false" customHeight="true" outlineLevel="0" collapsed="false">
      <c r="A3353" s="15" t="s">
        <v>6037</v>
      </c>
      <c r="B3353" s="15" t="s">
        <v>6038</v>
      </c>
      <c r="C3353" s="15" t="s">
        <v>217</v>
      </c>
      <c r="D3353" s="15" t="s">
        <v>218</v>
      </c>
      <c r="E3353" s="15" t="s">
        <v>136</v>
      </c>
      <c r="F3353" s="15" t="s">
        <v>137</v>
      </c>
      <c r="G3353" s="15" t="s">
        <v>308</v>
      </c>
      <c r="H3353" s="15" t="s">
        <v>136</v>
      </c>
      <c r="I3353" s="15" t="s">
        <v>139</v>
      </c>
      <c r="J3353" s="15" t="s">
        <v>158</v>
      </c>
      <c r="K3353" s="15" t="s">
        <v>6041</v>
      </c>
      <c r="L3353" s="15" t="n">
        <v>4</v>
      </c>
      <c r="N3353" s="15" t="n">
        <v>9</v>
      </c>
      <c r="P3353" s="15" t="n">
        <v>13</v>
      </c>
      <c r="Y3353" s="15" t="s">
        <v>142</v>
      </c>
      <c r="AB3353" s="15" t="s">
        <v>143</v>
      </c>
    </row>
    <row r="3354" customFormat="false" ht="15" hidden="false" customHeight="true" outlineLevel="0" collapsed="false">
      <c r="A3354" s="15" t="s">
        <v>6037</v>
      </c>
      <c r="B3354" s="15" t="s">
        <v>6038</v>
      </c>
      <c r="C3354" s="15" t="s">
        <v>217</v>
      </c>
      <c r="D3354" s="15" t="s">
        <v>218</v>
      </c>
      <c r="E3354" s="15" t="s">
        <v>136</v>
      </c>
      <c r="F3354" s="15" t="s">
        <v>137</v>
      </c>
      <c r="G3354" s="15" t="s">
        <v>308</v>
      </c>
      <c r="H3354" s="15" t="s">
        <v>136</v>
      </c>
      <c r="I3354" s="15" t="s">
        <v>139</v>
      </c>
      <c r="J3354" s="15" t="s">
        <v>169</v>
      </c>
      <c r="K3354" s="15" t="s">
        <v>6042</v>
      </c>
      <c r="N3354" s="15" t="n">
        <v>2</v>
      </c>
      <c r="P3354" s="15" t="n">
        <v>2</v>
      </c>
      <c r="Y3354" s="15" t="s">
        <v>142</v>
      </c>
      <c r="AB3354" s="15" t="s">
        <v>143</v>
      </c>
    </row>
    <row r="3355" customFormat="false" ht="15" hidden="false" customHeight="true" outlineLevel="0" collapsed="false">
      <c r="A3355" s="15" t="s">
        <v>6043</v>
      </c>
      <c r="B3355" s="15" t="s">
        <v>6044</v>
      </c>
      <c r="C3355" s="15" t="s">
        <v>134</v>
      </c>
      <c r="D3355" s="15" t="s">
        <v>769</v>
      </c>
      <c r="E3355" s="15" t="s">
        <v>136</v>
      </c>
      <c r="F3355" s="15" t="s">
        <v>137</v>
      </c>
      <c r="G3355" s="15" t="s">
        <v>178</v>
      </c>
      <c r="H3355" s="15" t="s">
        <v>136</v>
      </c>
      <c r="I3355" s="15" t="s">
        <v>139</v>
      </c>
      <c r="J3355" s="15" t="s">
        <v>140</v>
      </c>
      <c r="K3355" s="15" t="s">
        <v>6045</v>
      </c>
      <c r="L3355" s="15" t="n">
        <v>12</v>
      </c>
      <c r="P3355" s="15" t="n">
        <v>12</v>
      </c>
      <c r="Y3355" s="15" t="s">
        <v>142</v>
      </c>
      <c r="AB3355" s="15" t="s">
        <v>143</v>
      </c>
    </row>
    <row r="3356" customFormat="false" ht="15" hidden="false" customHeight="true" outlineLevel="0" collapsed="false">
      <c r="A3356" s="15" t="s">
        <v>6043</v>
      </c>
      <c r="B3356" s="15" t="s">
        <v>6044</v>
      </c>
      <c r="C3356" s="15" t="s">
        <v>134</v>
      </c>
      <c r="D3356" s="15" t="s">
        <v>769</v>
      </c>
      <c r="E3356" s="15" t="s">
        <v>136</v>
      </c>
      <c r="F3356" s="15" t="s">
        <v>137</v>
      </c>
      <c r="G3356" s="15" t="s">
        <v>178</v>
      </c>
      <c r="H3356" s="15" t="s">
        <v>136</v>
      </c>
      <c r="I3356" s="15" t="s">
        <v>139</v>
      </c>
      <c r="J3356" s="15" t="s">
        <v>150</v>
      </c>
      <c r="K3356" s="15" t="s">
        <v>6046</v>
      </c>
      <c r="L3356" s="15" t="n">
        <v>83</v>
      </c>
      <c r="P3356" s="15" t="n">
        <v>83</v>
      </c>
      <c r="Y3356" s="15" t="s">
        <v>142</v>
      </c>
      <c r="AB3356" s="15" t="s">
        <v>143</v>
      </c>
    </row>
    <row r="3357" customFormat="false" ht="15" hidden="false" customHeight="true" outlineLevel="0" collapsed="false">
      <c r="A3357" s="15" t="s">
        <v>6043</v>
      </c>
      <c r="B3357" s="15" t="s">
        <v>6044</v>
      </c>
      <c r="C3357" s="15" t="s">
        <v>134</v>
      </c>
      <c r="D3357" s="15" t="s">
        <v>769</v>
      </c>
      <c r="E3357" s="15" t="s">
        <v>136</v>
      </c>
      <c r="F3357" s="15" t="s">
        <v>137</v>
      </c>
      <c r="G3357" s="15" t="s">
        <v>178</v>
      </c>
      <c r="H3357" s="15" t="s">
        <v>136</v>
      </c>
      <c r="I3357" s="15" t="s">
        <v>139</v>
      </c>
      <c r="J3357" s="15" t="s">
        <v>158</v>
      </c>
      <c r="K3357" s="15" t="s">
        <v>6047</v>
      </c>
      <c r="L3357" s="15" t="n">
        <v>9</v>
      </c>
      <c r="P3357" s="15" t="n">
        <v>9</v>
      </c>
      <c r="Y3357" s="15" t="s">
        <v>142</v>
      </c>
      <c r="AB3357" s="15" t="s">
        <v>143</v>
      </c>
    </row>
    <row r="3358" customFormat="false" ht="15" hidden="false" customHeight="true" outlineLevel="0" collapsed="false">
      <c r="A3358" s="15" t="s">
        <v>6048</v>
      </c>
      <c r="B3358" s="15" t="s">
        <v>6049</v>
      </c>
      <c r="C3358" s="15" t="s">
        <v>134</v>
      </c>
      <c r="D3358" s="15" t="s">
        <v>177</v>
      </c>
      <c r="E3358" s="15" t="s">
        <v>136</v>
      </c>
      <c r="F3358" s="15" t="s">
        <v>137</v>
      </c>
      <c r="G3358" s="15" t="s">
        <v>2517</v>
      </c>
      <c r="H3358" s="15" t="s">
        <v>136</v>
      </c>
      <c r="I3358" s="15" t="s">
        <v>139</v>
      </c>
      <c r="J3358" s="15" t="s">
        <v>150</v>
      </c>
      <c r="K3358" s="15" t="s">
        <v>6050</v>
      </c>
      <c r="N3358" s="15" t="n">
        <v>171</v>
      </c>
      <c r="O3358" s="15" t="n">
        <v>55</v>
      </c>
      <c r="P3358" s="15" t="n">
        <v>226</v>
      </c>
      <c r="Y3358" s="15" t="s">
        <v>142</v>
      </c>
      <c r="AB3358" s="15" t="s">
        <v>143</v>
      </c>
    </row>
    <row r="3359" customFormat="false" ht="15" hidden="false" customHeight="true" outlineLevel="0" collapsed="false">
      <c r="A3359" s="15" t="s">
        <v>6051</v>
      </c>
      <c r="B3359" s="15" t="s">
        <v>6052</v>
      </c>
      <c r="C3359" s="15" t="s">
        <v>217</v>
      </c>
      <c r="D3359" s="15" t="s">
        <v>235</v>
      </c>
      <c r="E3359" s="15" t="s">
        <v>136</v>
      </c>
      <c r="F3359" s="15" t="s">
        <v>137</v>
      </c>
      <c r="G3359" s="15" t="s">
        <v>219</v>
      </c>
      <c r="H3359" s="15" t="s">
        <v>136</v>
      </c>
      <c r="I3359" s="15" t="s">
        <v>243</v>
      </c>
      <c r="J3359" s="15" t="s">
        <v>140</v>
      </c>
      <c r="K3359" s="15" t="s">
        <v>6053</v>
      </c>
      <c r="L3359" s="15" t="n">
        <v>1</v>
      </c>
      <c r="N3359" s="15" t="n">
        <v>11</v>
      </c>
      <c r="O3359" s="15" t="n">
        <v>5</v>
      </c>
      <c r="P3359" s="15" t="n">
        <v>17</v>
      </c>
      <c r="Y3359" s="15" t="s">
        <v>142</v>
      </c>
      <c r="AB3359" s="15" t="s">
        <v>143</v>
      </c>
    </row>
    <row r="3360" customFormat="false" ht="15" hidden="false" customHeight="true" outlineLevel="0" collapsed="false">
      <c r="A3360" s="15" t="s">
        <v>6051</v>
      </c>
      <c r="B3360" s="15" t="s">
        <v>6052</v>
      </c>
      <c r="C3360" s="15" t="s">
        <v>217</v>
      </c>
      <c r="D3360" s="15" t="s">
        <v>235</v>
      </c>
      <c r="E3360" s="15" t="s">
        <v>136</v>
      </c>
      <c r="F3360" s="15" t="s">
        <v>137</v>
      </c>
      <c r="G3360" s="15" t="s">
        <v>219</v>
      </c>
      <c r="H3360" s="15" t="s">
        <v>136</v>
      </c>
      <c r="I3360" s="15" t="s">
        <v>243</v>
      </c>
      <c r="J3360" s="15" t="s">
        <v>150</v>
      </c>
      <c r="K3360" s="15" t="s">
        <v>6054</v>
      </c>
      <c r="L3360" s="15" t="n">
        <v>239</v>
      </c>
      <c r="M3360" s="15" t="n">
        <v>108</v>
      </c>
      <c r="N3360" s="15" t="n">
        <v>127</v>
      </c>
      <c r="O3360" s="15" t="n">
        <v>181</v>
      </c>
      <c r="P3360" s="15" t="n">
        <v>655</v>
      </c>
      <c r="Y3360" s="15" t="s">
        <v>142</v>
      </c>
      <c r="AB3360" s="15" t="s">
        <v>143</v>
      </c>
    </row>
    <row r="3361" customFormat="false" ht="15" hidden="false" customHeight="true" outlineLevel="0" collapsed="false">
      <c r="A3361" s="15" t="s">
        <v>6051</v>
      </c>
      <c r="B3361" s="15" t="s">
        <v>6052</v>
      </c>
      <c r="C3361" s="15" t="s">
        <v>217</v>
      </c>
      <c r="D3361" s="15" t="s">
        <v>235</v>
      </c>
      <c r="E3361" s="15" t="s">
        <v>136</v>
      </c>
      <c r="F3361" s="15" t="s">
        <v>137</v>
      </c>
      <c r="G3361" s="15" t="s">
        <v>219</v>
      </c>
      <c r="H3361" s="15" t="s">
        <v>136</v>
      </c>
      <c r="I3361" s="15" t="s">
        <v>243</v>
      </c>
      <c r="J3361" s="15" t="s">
        <v>158</v>
      </c>
      <c r="K3361" s="15" t="s">
        <v>6055</v>
      </c>
      <c r="L3361" s="15" t="n">
        <v>46</v>
      </c>
      <c r="M3361" s="15" t="n">
        <v>23</v>
      </c>
      <c r="N3361" s="15" t="n">
        <v>9</v>
      </c>
      <c r="O3361" s="15" t="n">
        <v>7</v>
      </c>
      <c r="P3361" s="15" t="n">
        <v>85</v>
      </c>
      <c r="Y3361" s="15" t="s">
        <v>142</v>
      </c>
      <c r="AB3361" s="15" t="s">
        <v>143</v>
      </c>
    </row>
    <row r="3362" customFormat="false" ht="15" hidden="false" customHeight="true" outlineLevel="0" collapsed="false">
      <c r="A3362" s="15" t="s">
        <v>6056</v>
      </c>
      <c r="B3362" s="15" t="s">
        <v>6057</v>
      </c>
      <c r="C3362" s="15" t="s">
        <v>217</v>
      </c>
      <c r="D3362" s="15" t="s">
        <v>235</v>
      </c>
      <c r="E3362" s="15" t="s">
        <v>136</v>
      </c>
      <c r="F3362" s="15" t="s">
        <v>137</v>
      </c>
      <c r="G3362" s="15" t="s">
        <v>236</v>
      </c>
      <c r="H3362" s="15" t="s">
        <v>136</v>
      </c>
      <c r="I3362" s="15" t="s">
        <v>139</v>
      </c>
      <c r="J3362" s="15" t="s">
        <v>140</v>
      </c>
      <c r="K3362" s="15" t="s">
        <v>6058</v>
      </c>
      <c r="L3362" s="15" t="n">
        <v>591</v>
      </c>
      <c r="P3362" s="15" t="n">
        <v>591</v>
      </c>
      <c r="Y3362" s="15" t="s">
        <v>142</v>
      </c>
      <c r="AB3362" s="15" t="s">
        <v>143</v>
      </c>
    </row>
    <row r="3363" customFormat="false" ht="15" hidden="false" customHeight="true" outlineLevel="0" collapsed="false">
      <c r="A3363" s="15" t="s">
        <v>6056</v>
      </c>
      <c r="B3363" s="15" t="s">
        <v>6057</v>
      </c>
      <c r="C3363" s="15" t="s">
        <v>217</v>
      </c>
      <c r="D3363" s="15" t="s">
        <v>235</v>
      </c>
      <c r="E3363" s="15" t="s">
        <v>136</v>
      </c>
      <c r="F3363" s="15" t="s">
        <v>137</v>
      </c>
      <c r="G3363" s="15" t="s">
        <v>236</v>
      </c>
      <c r="H3363" s="15" t="s">
        <v>136</v>
      </c>
      <c r="I3363" s="15" t="s">
        <v>139</v>
      </c>
      <c r="J3363" s="15" t="s">
        <v>144</v>
      </c>
      <c r="K3363" s="15" t="s">
        <v>6059</v>
      </c>
      <c r="L3363" s="15" t="n">
        <v>2045</v>
      </c>
      <c r="P3363" s="15" t="n">
        <v>2045</v>
      </c>
      <c r="Y3363" s="15" t="s">
        <v>142</v>
      </c>
      <c r="AB3363" s="15" t="s">
        <v>143</v>
      </c>
    </row>
    <row r="3364" customFormat="false" ht="15" hidden="false" customHeight="true" outlineLevel="0" collapsed="false">
      <c r="A3364" s="15" t="s">
        <v>6056</v>
      </c>
      <c r="B3364" s="15" t="s">
        <v>6057</v>
      </c>
      <c r="C3364" s="15" t="s">
        <v>217</v>
      </c>
      <c r="D3364" s="15" t="s">
        <v>235</v>
      </c>
      <c r="E3364" s="15" t="s">
        <v>136</v>
      </c>
      <c r="F3364" s="15" t="s">
        <v>137</v>
      </c>
      <c r="G3364" s="15" t="s">
        <v>236</v>
      </c>
      <c r="H3364" s="15" t="s">
        <v>136</v>
      </c>
      <c r="I3364" s="15" t="s">
        <v>139</v>
      </c>
      <c r="J3364" s="15" t="s">
        <v>150</v>
      </c>
      <c r="K3364" s="15" t="s">
        <v>6060</v>
      </c>
      <c r="L3364" s="15" t="n">
        <v>122</v>
      </c>
      <c r="P3364" s="15" t="n">
        <v>122</v>
      </c>
      <c r="Y3364" s="15" t="s">
        <v>142</v>
      </c>
      <c r="AB3364" s="15" t="s">
        <v>143</v>
      </c>
    </row>
    <row r="3365" customFormat="false" ht="15" hidden="false" customHeight="true" outlineLevel="0" collapsed="false">
      <c r="A3365" s="15" t="s">
        <v>6056</v>
      </c>
      <c r="B3365" s="15" t="s">
        <v>6057</v>
      </c>
      <c r="C3365" s="15" t="s">
        <v>217</v>
      </c>
      <c r="D3365" s="15" t="s">
        <v>235</v>
      </c>
      <c r="E3365" s="15" t="s">
        <v>136</v>
      </c>
      <c r="F3365" s="15" t="s">
        <v>137</v>
      </c>
      <c r="G3365" s="15" t="s">
        <v>236</v>
      </c>
      <c r="H3365" s="15" t="s">
        <v>136</v>
      </c>
      <c r="I3365" s="15" t="s">
        <v>139</v>
      </c>
      <c r="J3365" s="15" t="s">
        <v>158</v>
      </c>
      <c r="K3365" s="15" t="s">
        <v>6061</v>
      </c>
      <c r="L3365" s="15" t="n">
        <v>228</v>
      </c>
      <c r="P3365" s="15" t="n">
        <v>228</v>
      </c>
      <c r="Y3365" s="15" t="s">
        <v>142</v>
      </c>
      <c r="AB3365" s="15" t="s">
        <v>143</v>
      </c>
    </row>
    <row r="3366" customFormat="false" ht="15" hidden="false" customHeight="true" outlineLevel="0" collapsed="false">
      <c r="A3366" s="15" t="s">
        <v>6062</v>
      </c>
      <c r="B3366" s="15" t="s">
        <v>6063</v>
      </c>
      <c r="C3366" s="15" t="s">
        <v>217</v>
      </c>
      <c r="D3366" s="15" t="s">
        <v>235</v>
      </c>
      <c r="E3366" s="15" t="s">
        <v>136</v>
      </c>
      <c r="F3366" s="15" t="s">
        <v>137</v>
      </c>
      <c r="G3366" s="15" t="s">
        <v>308</v>
      </c>
      <c r="H3366" s="15" t="s">
        <v>136</v>
      </c>
      <c r="I3366" s="15" t="s">
        <v>139</v>
      </c>
      <c r="J3366" s="15" t="s">
        <v>158</v>
      </c>
      <c r="K3366" s="15" t="s">
        <v>6064</v>
      </c>
      <c r="L3366" s="15" t="n">
        <v>13</v>
      </c>
      <c r="P3366" s="15" t="n">
        <v>13</v>
      </c>
      <c r="Y3366" s="15" t="s">
        <v>142</v>
      </c>
      <c r="AB3366" s="15" t="s">
        <v>143</v>
      </c>
    </row>
    <row r="3367" customFormat="false" ht="15" hidden="false" customHeight="true" outlineLevel="0" collapsed="false">
      <c r="A3367" s="15" t="s">
        <v>6065</v>
      </c>
      <c r="B3367" s="15" t="s">
        <v>6066</v>
      </c>
      <c r="C3367" s="15" t="s">
        <v>134</v>
      </c>
      <c r="D3367" s="15" t="s">
        <v>177</v>
      </c>
      <c r="E3367" s="15" t="s">
        <v>136</v>
      </c>
      <c r="F3367" s="15" t="s">
        <v>137</v>
      </c>
      <c r="G3367" s="15" t="s">
        <v>6067</v>
      </c>
      <c r="H3367" s="15" t="s">
        <v>136</v>
      </c>
      <c r="I3367" s="15" t="s">
        <v>243</v>
      </c>
      <c r="J3367" s="15" t="s">
        <v>140</v>
      </c>
      <c r="K3367" s="15" t="s">
        <v>6068</v>
      </c>
      <c r="L3367" s="15" t="n">
        <v>15</v>
      </c>
      <c r="P3367" s="15" t="n">
        <v>15</v>
      </c>
      <c r="Y3367" s="15" t="s">
        <v>142</v>
      </c>
      <c r="AB3367" s="15" t="s">
        <v>143</v>
      </c>
    </row>
    <row r="3368" customFormat="false" ht="15" hidden="false" customHeight="true" outlineLevel="0" collapsed="false">
      <c r="A3368" s="15" t="s">
        <v>6065</v>
      </c>
      <c r="B3368" s="15" t="s">
        <v>6066</v>
      </c>
      <c r="C3368" s="15" t="s">
        <v>134</v>
      </c>
      <c r="D3368" s="15" t="s">
        <v>177</v>
      </c>
      <c r="E3368" s="15" t="s">
        <v>136</v>
      </c>
      <c r="F3368" s="15" t="s">
        <v>137</v>
      </c>
      <c r="G3368" s="15" t="s">
        <v>6067</v>
      </c>
      <c r="H3368" s="15" t="s">
        <v>136</v>
      </c>
      <c r="I3368" s="15" t="s">
        <v>243</v>
      </c>
      <c r="J3368" s="15" t="s">
        <v>150</v>
      </c>
      <c r="K3368" s="15" t="s">
        <v>6069</v>
      </c>
      <c r="L3368" s="15" t="n">
        <v>173</v>
      </c>
      <c r="M3368" s="15" t="n">
        <v>83</v>
      </c>
      <c r="N3368" s="15" t="n">
        <v>41</v>
      </c>
      <c r="P3368" s="15" t="n">
        <v>297</v>
      </c>
      <c r="Y3368" s="15" t="s">
        <v>142</v>
      </c>
      <c r="AB3368" s="15" t="s">
        <v>143</v>
      </c>
    </row>
    <row r="3369" customFormat="false" ht="15" hidden="false" customHeight="true" outlineLevel="0" collapsed="false">
      <c r="A3369" s="15" t="s">
        <v>6065</v>
      </c>
      <c r="B3369" s="15" t="s">
        <v>6066</v>
      </c>
      <c r="C3369" s="15" t="s">
        <v>134</v>
      </c>
      <c r="D3369" s="15" t="s">
        <v>177</v>
      </c>
      <c r="E3369" s="15" t="s">
        <v>136</v>
      </c>
      <c r="F3369" s="15" t="s">
        <v>137</v>
      </c>
      <c r="G3369" s="15" t="s">
        <v>6067</v>
      </c>
      <c r="H3369" s="15" t="s">
        <v>136</v>
      </c>
      <c r="I3369" s="15" t="s">
        <v>243</v>
      </c>
      <c r="J3369" s="15" t="s">
        <v>158</v>
      </c>
      <c r="K3369" s="15" t="s">
        <v>6070</v>
      </c>
      <c r="L3369" s="15" t="n">
        <v>25</v>
      </c>
      <c r="M3369" s="15" t="n">
        <v>22</v>
      </c>
      <c r="N3369" s="15" t="n">
        <v>21</v>
      </c>
      <c r="P3369" s="15" t="n">
        <v>68</v>
      </c>
      <c r="Y3369" s="15" t="s">
        <v>142</v>
      </c>
      <c r="AB3369" s="15" t="s">
        <v>143</v>
      </c>
    </row>
    <row r="3370" customFormat="false" ht="15" hidden="false" customHeight="true" outlineLevel="0" collapsed="false">
      <c r="A3370" s="15" t="s">
        <v>6065</v>
      </c>
      <c r="B3370" s="15" t="s">
        <v>6066</v>
      </c>
      <c r="C3370" s="15" t="s">
        <v>134</v>
      </c>
      <c r="D3370" s="15" t="s">
        <v>177</v>
      </c>
      <c r="E3370" s="15" t="s">
        <v>136</v>
      </c>
      <c r="F3370" s="15" t="s">
        <v>137</v>
      </c>
      <c r="G3370" s="15" t="s">
        <v>6067</v>
      </c>
      <c r="H3370" s="15" t="s">
        <v>136</v>
      </c>
      <c r="I3370" s="15" t="s">
        <v>243</v>
      </c>
      <c r="J3370" s="15" t="s">
        <v>169</v>
      </c>
      <c r="K3370" s="15" t="s">
        <v>6071</v>
      </c>
      <c r="O3370" s="15" t="n">
        <v>2</v>
      </c>
      <c r="P3370" s="15" t="n">
        <v>2</v>
      </c>
      <c r="Y3370" s="15" t="s">
        <v>142</v>
      </c>
      <c r="AB3370" s="15" t="s">
        <v>143</v>
      </c>
    </row>
    <row r="3371" customFormat="false" ht="15" hidden="false" customHeight="true" outlineLevel="0" collapsed="false">
      <c r="A3371" s="15" t="s">
        <v>6072</v>
      </c>
      <c r="B3371" s="15" t="s">
        <v>6073</v>
      </c>
      <c r="C3371" s="15" t="s">
        <v>217</v>
      </c>
      <c r="D3371" s="15" t="s">
        <v>235</v>
      </c>
      <c r="E3371" s="15" t="s">
        <v>136</v>
      </c>
      <c r="F3371" s="15" t="s">
        <v>137</v>
      </c>
      <c r="G3371" s="15" t="s">
        <v>308</v>
      </c>
      <c r="H3371" s="15" t="s">
        <v>136</v>
      </c>
      <c r="I3371" s="15" t="s">
        <v>139</v>
      </c>
      <c r="J3371" s="15" t="s">
        <v>150</v>
      </c>
      <c r="K3371" s="15" t="s">
        <v>6074</v>
      </c>
      <c r="M3371" s="15" t="n">
        <v>1</v>
      </c>
      <c r="P3371" s="15" t="n">
        <v>1</v>
      </c>
      <c r="Y3371" s="15" t="s">
        <v>142</v>
      </c>
      <c r="AB3371" s="15" t="s">
        <v>143</v>
      </c>
    </row>
    <row r="3372" customFormat="false" ht="15" hidden="false" customHeight="true" outlineLevel="0" collapsed="false">
      <c r="A3372" s="15" t="s">
        <v>6075</v>
      </c>
      <c r="B3372" s="15" t="s">
        <v>6076</v>
      </c>
      <c r="C3372" s="15" t="s">
        <v>217</v>
      </c>
      <c r="D3372" s="15" t="s">
        <v>235</v>
      </c>
      <c r="E3372" s="15" t="s">
        <v>136</v>
      </c>
      <c r="F3372" s="15" t="s">
        <v>137</v>
      </c>
      <c r="G3372" s="15" t="s">
        <v>219</v>
      </c>
      <c r="H3372" s="15" t="s">
        <v>136</v>
      </c>
      <c r="I3372" s="15" t="s">
        <v>139</v>
      </c>
      <c r="J3372" s="15" t="s">
        <v>140</v>
      </c>
      <c r="K3372" s="15" t="s">
        <v>6077</v>
      </c>
      <c r="L3372" s="15" t="n">
        <v>4</v>
      </c>
      <c r="P3372" s="15" t="n">
        <v>4</v>
      </c>
      <c r="Y3372" s="15" t="s">
        <v>142</v>
      </c>
      <c r="AB3372" s="15" t="s">
        <v>143</v>
      </c>
    </row>
    <row r="3373" customFormat="false" ht="15" hidden="false" customHeight="true" outlineLevel="0" collapsed="false">
      <c r="A3373" s="15" t="s">
        <v>6075</v>
      </c>
      <c r="B3373" s="15" t="s">
        <v>6076</v>
      </c>
      <c r="C3373" s="15" t="s">
        <v>217</v>
      </c>
      <c r="D3373" s="15" t="s">
        <v>235</v>
      </c>
      <c r="E3373" s="15" t="s">
        <v>136</v>
      </c>
      <c r="F3373" s="15" t="s">
        <v>137</v>
      </c>
      <c r="G3373" s="15" t="s">
        <v>219</v>
      </c>
      <c r="H3373" s="15" t="s">
        <v>136</v>
      </c>
      <c r="I3373" s="15" t="s">
        <v>139</v>
      </c>
      <c r="J3373" s="15" t="s">
        <v>150</v>
      </c>
      <c r="K3373" s="15" t="s">
        <v>6078</v>
      </c>
      <c r="L3373" s="15" t="n">
        <v>35</v>
      </c>
      <c r="M3373" s="15" t="n">
        <v>9</v>
      </c>
      <c r="N3373" s="15" t="n">
        <v>18</v>
      </c>
      <c r="O3373" s="15" t="n">
        <v>6</v>
      </c>
      <c r="P3373" s="15" t="n">
        <v>68</v>
      </c>
      <c r="Y3373" s="15" t="s">
        <v>142</v>
      </c>
      <c r="AB3373" s="15" t="s">
        <v>143</v>
      </c>
    </row>
    <row r="3374" customFormat="false" ht="15" hidden="false" customHeight="true" outlineLevel="0" collapsed="false">
      <c r="A3374" s="15" t="s">
        <v>6075</v>
      </c>
      <c r="B3374" s="15" t="s">
        <v>6076</v>
      </c>
      <c r="C3374" s="15" t="s">
        <v>217</v>
      </c>
      <c r="D3374" s="15" t="s">
        <v>235</v>
      </c>
      <c r="E3374" s="15" t="s">
        <v>136</v>
      </c>
      <c r="F3374" s="15" t="s">
        <v>137</v>
      </c>
      <c r="G3374" s="15" t="s">
        <v>219</v>
      </c>
      <c r="H3374" s="15" t="s">
        <v>136</v>
      </c>
      <c r="I3374" s="15" t="s">
        <v>139</v>
      </c>
      <c r="J3374" s="15" t="s">
        <v>158</v>
      </c>
      <c r="K3374" s="15" t="s">
        <v>6079</v>
      </c>
      <c r="N3374" s="15" t="n">
        <v>4</v>
      </c>
      <c r="P3374" s="15" t="n">
        <v>4</v>
      </c>
      <c r="Y3374" s="15" t="s">
        <v>142</v>
      </c>
      <c r="AB3374" s="15" t="s">
        <v>143</v>
      </c>
    </row>
    <row r="3375" customFormat="false" ht="15" hidden="false" customHeight="true" outlineLevel="0" collapsed="false">
      <c r="A3375" s="15" t="s">
        <v>6080</v>
      </c>
      <c r="B3375" s="15" t="s">
        <v>6081</v>
      </c>
      <c r="C3375" s="15" t="s">
        <v>134</v>
      </c>
      <c r="D3375" s="15" t="s">
        <v>541</v>
      </c>
      <c r="E3375" s="15" t="s">
        <v>136</v>
      </c>
      <c r="F3375" s="15" t="s">
        <v>137</v>
      </c>
      <c r="G3375" s="15" t="s">
        <v>138</v>
      </c>
      <c r="H3375" s="15" t="s">
        <v>136</v>
      </c>
      <c r="I3375" s="15" t="s">
        <v>139</v>
      </c>
      <c r="J3375" s="15" t="s">
        <v>150</v>
      </c>
      <c r="K3375" s="15" t="s">
        <v>6082</v>
      </c>
      <c r="L3375" s="15" t="n">
        <v>8</v>
      </c>
      <c r="M3375" s="15" t="n">
        <v>6</v>
      </c>
      <c r="N3375" s="15" t="n">
        <v>152</v>
      </c>
      <c r="P3375" s="15" t="n">
        <v>166</v>
      </c>
      <c r="Y3375" s="15" t="s">
        <v>142</v>
      </c>
      <c r="AB3375" s="15" t="s">
        <v>143</v>
      </c>
    </row>
    <row r="3376" customFormat="false" ht="15" hidden="false" customHeight="true" outlineLevel="0" collapsed="false">
      <c r="A3376" s="15" t="s">
        <v>6080</v>
      </c>
      <c r="B3376" s="15" t="s">
        <v>6081</v>
      </c>
      <c r="C3376" s="15" t="s">
        <v>134</v>
      </c>
      <c r="D3376" s="15" t="s">
        <v>541</v>
      </c>
      <c r="E3376" s="15" t="s">
        <v>136</v>
      </c>
      <c r="F3376" s="15" t="s">
        <v>137</v>
      </c>
      <c r="G3376" s="15" t="s">
        <v>138</v>
      </c>
      <c r="H3376" s="15" t="s">
        <v>136</v>
      </c>
      <c r="I3376" s="15" t="s">
        <v>139</v>
      </c>
      <c r="J3376" s="15" t="s">
        <v>169</v>
      </c>
      <c r="K3376" s="15" t="s">
        <v>6083</v>
      </c>
      <c r="M3376" s="15" t="n">
        <v>4</v>
      </c>
      <c r="P3376" s="15" t="n">
        <v>4</v>
      </c>
      <c r="Y3376" s="15" t="s">
        <v>142</v>
      </c>
      <c r="AB3376" s="15" t="s">
        <v>143</v>
      </c>
    </row>
    <row r="3377" customFormat="false" ht="15" hidden="false" customHeight="true" outlineLevel="0" collapsed="false">
      <c r="A3377" s="15" t="s">
        <v>6084</v>
      </c>
      <c r="B3377" s="15" t="s">
        <v>6085</v>
      </c>
      <c r="C3377" s="15" t="s">
        <v>148</v>
      </c>
      <c r="E3377" s="15" t="s">
        <v>136</v>
      </c>
      <c r="F3377" s="15" t="s">
        <v>137</v>
      </c>
      <c r="G3377" s="15" t="s">
        <v>336</v>
      </c>
      <c r="H3377" s="15" t="s">
        <v>136</v>
      </c>
      <c r="I3377" s="15" t="s">
        <v>139</v>
      </c>
      <c r="J3377" s="15" t="s">
        <v>150</v>
      </c>
      <c r="K3377" s="15" t="s">
        <v>6086</v>
      </c>
      <c r="L3377" s="15" t="n">
        <v>2</v>
      </c>
      <c r="P3377" s="15" t="n">
        <v>2</v>
      </c>
      <c r="Y3377" s="15" t="s">
        <v>142</v>
      </c>
      <c r="AB3377" s="15" t="s">
        <v>143</v>
      </c>
    </row>
    <row r="3378" customFormat="false" ht="15" hidden="false" customHeight="true" outlineLevel="0" collapsed="false">
      <c r="A3378" s="15" t="s">
        <v>6084</v>
      </c>
      <c r="B3378" s="15" t="s">
        <v>6085</v>
      </c>
      <c r="C3378" s="15" t="s">
        <v>148</v>
      </c>
      <c r="E3378" s="15" t="s">
        <v>136</v>
      </c>
      <c r="F3378" s="15" t="s">
        <v>137</v>
      </c>
      <c r="G3378" s="15" t="s">
        <v>336</v>
      </c>
      <c r="H3378" s="15" t="s">
        <v>136</v>
      </c>
      <c r="I3378" s="15" t="s">
        <v>139</v>
      </c>
      <c r="J3378" s="15" t="s">
        <v>158</v>
      </c>
      <c r="K3378" s="15" t="s">
        <v>6087</v>
      </c>
      <c r="L3378" s="15" t="n">
        <v>2</v>
      </c>
      <c r="P3378" s="15" t="n">
        <v>2</v>
      </c>
      <c r="Y3378" s="15" t="s">
        <v>142</v>
      </c>
      <c r="AB3378" s="15" t="s">
        <v>143</v>
      </c>
    </row>
    <row r="3379" customFormat="false" ht="15" hidden="false" customHeight="true" outlineLevel="0" collapsed="false">
      <c r="A3379" s="15" t="s">
        <v>6088</v>
      </c>
      <c r="B3379" s="15" t="s">
        <v>6089</v>
      </c>
      <c r="C3379" s="15" t="s">
        <v>217</v>
      </c>
      <c r="D3379" s="15" t="s">
        <v>235</v>
      </c>
      <c r="E3379" s="15" t="s">
        <v>136</v>
      </c>
      <c r="F3379" s="15" t="s">
        <v>137</v>
      </c>
      <c r="G3379" s="15" t="s">
        <v>219</v>
      </c>
      <c r="H3379" s="15" t="s">
        <v>136</v>
      </c>
      <c r="I3379" s="15" t="s">
        <v>139</v>
      </c>
      <c r="J3379" s="15" t="s">
        <v>150</v>
      </c>
      <c r="K3379" s="15" t="s">
        <v>6090</v>
      </c>
      <c r="N3379" s="15" t="n">
        <v>7</v>
      </c>
      <c r="P3379" s="15" t="n">
        <v>7</v>
      </c>
      <c r="Y3379" s="15" t="s">
        <v>142</v>
      </c>
      <c r="AB3379" s="15" t="s">
        <v>143</v>
      </c>
    </row>
    <row r="3380" customFormat="false" ht="15" hidden="false" customHeight="true" outlineLevel="0" collapsed="false">
      <c r="A3380" s="15" t="s">
        <v>6088</v>
      </c>
      <c r="B3380" s="15" t="s">
        <v>6089</v>
      </c>
      <c r="C3380" s="15" t="s">
        <v>217</v>
      </c>
      <c r="D3380" s="15" t="s">
        <v>235</v>
      </c>
      <c r="E3380" s="15" t="s">
        <v>136</v>
      </c>
      <c r="F3380" s="15" t="s">
        <v>137</v>
      </c>
      <c r="G3380" s="15" t="s">
        <v>219</v>
      </c>
      <c r="H3380" s="15" t="s">
        <v>136</v>
      </c>
      <c r="I3380" s="15" t="s">
        <v>139</v>
      </c>
      <c r="J3380" s="15" t="s">
        <v>169</v>
      </c>
      <c r="K3380" s="15" t="s">
        <v>6091</v>
      </c>
      <c r="N3380" s="15" t="n">
        <v>4</v>
      </c>
      <c r="P3380" s="15" t="n">
        <v>4</v>
      </c>
      <c r="Y3380" s="15" t="s">
        <v>142</v>
      </c>
      <c r="AB3380" s="15" t="s">
        <v>143</v>
      </c>
    </row>
    <row r="3381" customFormat="false" ht="15" hidden="false" customHeight="true" outlineLevel="0" collapsed="false">
      <c r="A3381" s="15" t="s">
        <v>6092</v>
      </c>
      <c r="B3381" s="15" t="s">
        <v>6093</v>
      </c>
      <c r="C3381" s="15" t="s">
        <v>217</v>
      </c>
      <c r="D3381" s="15" t="s">
        <v>218</v>
      </c>
      <c r="E3381" s="15" t="s">
        <v>136</v>
      </c>
      <c r="F3381" s="15" t="s">
        <v>137</v>
      </c>
      <c r="G3381" s="15" t="s">
        <v>219</v>
      </c>
      <c r="H3381" s="15" t="s">
        <v>136</v>
      </c>
      <c r="I3381" s="15" t="s">
        <v>139</v>
      </c>
      <c r="J3381" s="15" t="s">
        <v>150</v>
      </c>
      <c r="K3381" s="15" t="s">
        <v>6094</v>
      </c>
      <c r="L3381" s="15" t="n">
        <v>0</v>
      </c>
      <c r="P3381" s="15" t="n">
        <v>0</v>
      </c>
      <c r="Y3381" s="15" t="s">
        <v>142</v>
      </c>
      <c r="AB3381" s="15" t="s">
        <v>143</v>
      </c>
    </row>
    <row r="3382" customFormat="false" ht="15" hidden="false" customHeight="true" outlineLevel="0" collapsed="false">
      <c r="A3382" s="15" t="s">
        <v>6092</v>
      </c>
      <c r="B3382" s="15" t="s">
        <v>6093</v>
      </c>
      <c r="C3382" s="15" t="s">
        <v>217</v>
      </c>
      <c r="D3382" s="15" t="s">
        <v>218</v>
      </c>
      <c r="E3382" s="15" t="s">
        <v>136</v>
      </c>
      <c r="F3382" s="15" t="s">
        <v>137</v>
      </c>
      <c r="G3382" s="15" t="s">
        <v>219</v>
      </c>
      <c r="H3382" s="15" t="s">
        <v>136</v>
      </c>
      <c r="I3382" s="15" t="s">
        <v>139</v>
      </c>
      <c r="J3382" s="15" t="s">
        <v>158</v>
      </c>
      <c r="K3382" s="15" t="s">
        <v>6095</v>
      </c>
      <c r="M3382" s="15" t="n">
        <v>0</v>
      </c>
      <c r="P3382" s="15" t="n">
        <v>0</v>
      </c>
      <c r="Y3382" s="15" t="s">
        <v>142</v>
      </c>
      <c r="AB3382" s="15" t="s">
        <v>143</v>
      </c>
    </row>
    <row r="3383" customFormat="false" ht="15" hidden="false" customHeight="true" outlineLevel="0" collapsed="false">
      <c r="A3383" s="15" t="s">
        <v>6096</v>
      </c>
      <c r="B3383" s="15" t="s">
        <v>6097</v>
      </c>
      <c r="C3383" s="15" t="s">
        <v>217</v>
      </c>
      <c r="D3383" s="15" t="s">
        <v>235</v>
      </c>
      <c r="E3383" s="15" t="s">
        <v>136</v>
      </c>
      <c r="F3383" s="15" t="s">
        <v>137</v>
      </c>
      <c r="G3383" s="15" t="s">
        <v>219</v>
      </c>
      <c r="H3383" s="15" t="s">
        <v>136</v>
      </c>
      <c r="I3383" s="15" t="s">
        <v>243</v>
      </c>
      <c r="J3383" s="15" t="s">
        <v>140</v>
      </c>
      <c r="K3383" s="15" t="s">
        <v>6098</v>
      </c>
      <c r="M3383" s="15" t="n">
        <v>59</v>
      </c>
      <c r="N3383" s="15" t="n">
        <v>-5</v>
      </c>
      <c r="P3383" s="15" t="n">
        <v>54</v>
      </c>
      <c r="Y3383" s="15" t="s">
        <v>142</v>
      </c>
      <c r="AB3383" s="15" t="s">
        <v>143</v>
      </c>
    </row>
    <row r="3384" customFormat="false" ht="15" hidden="false" customHeight="true" outlineLevel="0" collapsed="false">
      <c r="A3384" s="15" t="s">
        <v>6096</v>
      </c>
      <c r="B3384" s="15" t="s">
        <v>6097</v>
      </c>
      <c r="C3384" s="15" t="s">
        <v>217</v>
      </c>
      <c r="D3384" s="15" t="s">
        <v>235</v>
      </c>
      <c r="E3384" s="15" t="s">
        <v>136</v>
      </c>
      <c r="F3384" s="15" t="s">
        <v>137</v>
      </c>
      <c r="G3384" s="15" t="s">
        <v>219</v>
      </c>
      <c r="H3384" s="15" t="s">
        <v>136</v>
      </c>
      <c r="I3384" s="15" t="s">
        <v>243</v>
      </c>
      <c r="J3384" s="15" t="s">
        <v>150</v>
      </c>
      <c r="K3384" s="15" t="s">
        <v>6099</v>
      </c>
      <c r="L3384" s="15" t="n">
        <v>31</v>
      </c>
      <c r="M3384" s="15" t="n">
        <v>20</v>
      </c>
      <c r="N3384" s="15" t="n">
        <v>122</v>
      </c>
      <c r="O3384" s="15" t="n">
        <v>16</v>
      </c>
      <c r="P3384" s="15" t="n">
        <v>189</v>
      </c>
      <c r="Y3384" s="15" t="s">
        <v>142</v>
      </c>
      <c r="AB3384" s="15" t="s">
        <v>143</v>
      </c>
    </row>
    <row r="3385" customFormat="false" ht="15" hidden="false" customHeight="true" outlineLevel="0" collapsed="false">
      <c r="A3385" s="15" t="s">
        <v>6096</v>
      </c>
      <c r="B3385" s="15" t="s">
        <v>6097</v>
      </c>
      <c r="C3385" s="15" t="s">
        <v>217</v>
      </c>
      <c r="D3385" s="15" t="s">
        <v>235</v>
      </c>
      <c r="E3385" s="15" t="s">
        <v>136</v>
      </c>
      <c r="F3385" s="15" t="s">
        <v>137</v>
      </c>
      <c r="G3385" s="15" t="s">
        <v>219</v>
      </c>
      <c r="H3385" s="15" t="s">
        <v>136</v>
      </c>
      <c r="I3385" s="15" t="s">
        <v>243</v>
      </c>
      <c r="J3385" s="15" t="s">
        <v>166</v>
      </c>
      <c r="K3385" s="15" t="s">
        <v>6100</v>
      </c>
      <c r="N3385" s="15" t="n">
        <v>15</v>
      </c>
      <c r="P3385" s="15" t="n">
        <v>15</v>
      </c>
      <c r="Y3385" s="15" t="s">
        <v>142</v>
      </c>
      <c r="AB3385" s="15" t="s">
        <v>143</v>
      </c>
    </row>
    <row r="3386" customFormat="false" ht="15" hidden="false" customHeight="true" outlineLevel="0" collapsed="false">
      <c r="A3386" s="15" t="s">
        <v>6096</v>
      </c>
      <c r="B3386" s="15" t="s">
        <v>6097</v>
      </c>
      <c r="C3386" s="15" t="s">
        <v>217</v>
      </c>
      <c r="D3386" s="15" t="s">
        <v>235</v>
      </c>
      <c r="E3386" s="15" t="s">
        <v>136</v>
      </c>
      <c r="F3386" s="15" t="s">
        <v>137</v>
      </c>
      <c r="G3386" s="15" t="s">
        <v>219</v>
      </c>
      <c r="H3386" s="15" t="s">
        <v>136</v>
      </c>
      <c r="I3386" s="15" t="s">
        <v>243</v>
      </c>
      <c r="J3386" s="15" t="s">
        <v>158</v>
      </c>
      <c r="K3386" s="15" t="s">
        <v>6101</v>
      </c>
      <c r="L3386" s="15" t="n">
        <v>1</v>
      </c>
      <c r="M3386" s="15" t="n">
        <v>2</v>
      </c>
      <c r="N3386" s="15" t="n">
        <v>3</v>
      </c>
      <c r="P3386" s="15" t="n">
        <v>6</v>
      </c>
      <c r="Y3386" s="15" t="s">
        <v>142</v>
      </c>
      <c r="AB3386" s="15" t="s">
        <v>143</v>
      </c>
    </row>
    <row r="3387" customFormat="false" ht="15" hidden="false" customHeight="true" outlineLevel="0" collapsed="false">
      <c r="A3387" s="15" t="s">
        <v>6096</v>
      </c>
      <c r="B3387" s="15" t="s">
        <v>6097</v>
      </c>
      <c r="C3387" s="15" t="s">
        <v>217</v>
      </c>
      <c r="D3387" s="15" t="s">
        <v>235</v>
      </c>
      <c r="E3387" s="15" t="s">
        <v>136</v>
      </c>
      <c r="F3387" s="15" t="s">
        <v>137</v>
      </c>
      <c r="G3387" s="15" t="s">
        <v>219</v>
      </c>
      <c r="H3387" s="15" t="s">
        <v>136</v>
      </c>
      <c r="I3387" s="15" t="s">
        <v>243</v>
      </c>
      <c r="J3387" s="15" t="s">
        <v>169</v>
      </c>
      <c r="K3387" s="15" t="s">
        <v>6102</v>
      </c>
      <c r="M3387" s="15" t="n">
        <v>2</v>
      </c>
      <c r="N3387" s="15" t="n">
        <v>1</v>
      </c>
      <c r="O3387" s="15" t="n">
        <v>4</v>
      </c>
      <c r="P3387" s="15" t="n">
        <v>7</v>
      </c>
      <c r="Y3387" s="15" t="s">
        <v>142</v>
      </c>
      <c r="AB3387" s="15" t="s">
        <v>143</v>
      </c>
    </row>
    <row r="3388" customFormat="false" ht="15" hidden="false" customHeight="true" outlineLevel="0" collapsed="false">
      <c r="A3388" s="15" t="s">
        <v>6103</v>
      </c>
      <c r="B3388" s="15" t="s">
        <v>6104</v>
      </c>
      <c r="C3388" s="15" t="s">
        <v>217</v>
      </c>
      <c r="D3388" s="15" t="s">
        <v>235</v>
      </c>
      <c r="E3388" s="15" t="s">
        <v>136</v>
      </c>
      <c r="F3388" s="15" t="s">
        <v>137</v>
      </c>
      <c r="G3388" s="15" t="s">
        <v>299</v>
      </c>
      <c r="H3388" s="15" t="s">
        <v>136</v>
      </c>
      <c r="I3388" s="15" t="s">
        <v>139</v>
      </c>
      <c r="J3388" s="15" t="s">
        <v>140</v>
      </c>
      <c r="K3388" s="15" t="s">
        <v>6105</v>
      </c>
      <c r="L3388" s="15" t="n">
        <v>16</v>
      </c>
      <c r="N3388" s="15" t="n">
        <v>78</v>
      </c>
      <c r="O3388" s="15" t="n">
        <v>4</v>
      </c>
      <c r="P3388" s="15" t="n">
        <v>98</v>
      </c>
      <c r="Y3388" s="15" t="s">
        <v>156</v>
      </c>
      <c r="AB3388" s="15" t="s">
        <v>143</v>
      </c>
    </row>
    <row r="3389" customFormat="false" ht="15" hidden="false" customHeight="true" outlineLevel="0" collapsed="false">
      <c r="A3389" s="15" t="s">
        <v>6103</v>
      </c>
      <c r="B3389" s="15" t="s">
        <v>6104</v>
      </c>
      <c r="C3389" s="15" t="s">
        <v>217</v>
      </c>
      <c r="D3389" s="15" t="s">
        <v>235</v>
      </c>
      <c r="E3389" s="15" t="s">
        <v>136</v>
      </c>
      <c r="F3389" s="15" t="s">
        <v>137</v>
      </c>
      <c r="G3389" s="15" t="s">
        <v>299</v>
      </c>
      <c r="H3389" s="15" t="s">
        <v>136</v>
      </c>
      <c r="I3389" s="15" t="s">
        <v>139</v>
      </c>
      <c r="J3389" s="15" t="s">
        <v>150</v>
      </c>
      <c r="K3389" s="15" t="s">
        <v>6106</v>
      </c>
      <c r="N3389" s="15" t="n">
        <v>18</v>
      </c>
      <c r="O3389" s="15" t="n">
        <v>14</v>
      </c>
      <c r="P3389" s="15" t="n">
        <v>32</v>
      </c>
      <c r="Y3389" s="15" t="s">
        <v>156</v>
      </c>
      <c r="AB3389" s="15" t="s">
        <v>143</v>
      </c>
    </row>
    <row r="3390" customFormat="false" ht="15" hidden="false" customHeight="true" outlineLevel="0" collapsed="false">
      <c r="A3390" s="15" t="s">
        <v>6103</v>
      </c>
      <c r="B3390" s="15" t="s">
        <v>6104</v>
      </c>
      <c r="C3390" s="15" t="s">
        <v>217</v>
      </c>
      <c r="D3390" s="15" t="s">
        <v>235</v>
      </c>
      <c r="E3390" s="15" t="s">
        <v>136</v>
      </c>
      <c r="F3390" s="15" t="s">
        <v>137</v>
      </c>
      <c r="G3390" s="15" t="s">
        <v>299</v>
      </c>
      <c r="H3390" s="15" t="s">
        <v>136</v>
      </c>
      <c r="I3390" s="15" t="s">
        <v>139</v>
      </c>
      <c r="J3390" s="15" t="s">
        <v>158</v>
      </c>
      <c r="K3390" s="15" t="s">
        <v>6107</v>
      </c>
      <c r="L3390" s="15" t="n">
        <v>3</v>
      </c>
      <c r="N3390" s="15" t="n">
        <v>6</v>
      </c>
      <c r="O3390" s="15" t="n">
        <v>35</v>
      </c>
      <c r="P3390" s="15" t="n">
        <v>44</v>
      </c>
      <c r="Y3390" s="15" t="s">
        <v>156</v>
      </c>
      <c r="AB3390" s="15" t="s">
        <v>143</v>
      </c>
    </row>
    <row r="3391" customFormat="false" ht="15" hidden="false" customHeight="true" outlineLevel="0" collapsed="false">
      <c r="A3391" s="15" t="s">
        <v>6103</v>
      </c>
      <c r="B3391" s="15" t="s">
        <v>6104</v>
      </c>
      <c r="C3391" s="15" t="s">
        <v>217</v>
      </c>
      <c r="D3391" s="15" t="s">
        <v>235</v>
      </c>
      <c r="E3391" s="15" t="s">
        <v>136</v>
      </c>
      <c r="F3391" s="15" t="s">
        <v>137</v>
      </c>
      <c r="G3391" s="15" t="s">
        <v>299</v>
      </c>
      <c r="H3391" s="15" t="s">
        <v>136</v>
      </c>
      <c r="I3391" s="15" t="s">
        <v>139</v>
      </c>
      <c r="J3391" s="15" t="s">
        <v>169</v>
      </c>
      <c r="K3391" s="15" t="s">
        <v>6108</v>
      </c>
      <c r="O3391" s="15" t="n">
        <v>2</v>
      </c>
      <c r="P3391" s="15" t="n">
        <v>2</v>
      </c>
      <c r="Y3391" s="15" t="s">
        <v>156</v>
      </c>
      <c r="AB3391" s="15" t="s">
        <v>143</v>
      </c>
    </row>
    <row r="3392" customFormat="false" ht="15" hidden="false" customHeight="true" outlineLevel="0" collapsed="false">
      <c r="A3392" s="15" t="s">
        <v>6109</v>
      </c>
      <c r="B3392" s="15" t="s">
        <v>6110</v>
      </c>
      <c r="C3392" s="15" t="s">
        <v>148</v>
      </c>
      <c r="E3392" s="15" t="s">
        <v>136</v>
      </c>
      <c r="F3392" s="15" t="s">
        <v>137</v>
      </c>
      <c r="G3392" s="15" t="s">
        <v>4170</v>
      </c>
      <c r="H3392" s="15" t="s">
        <v>136</v>
      </c>
      <c r="I3392" s="15" t="s">
        <v>139</v>
      </c>
      <c r="J3392" s="15" t="s">
        <v>150</v>
      </c>
      <c r="K3392" s="15" t="s">
        <v>6111</v>
      </c>
      <c r="L3392" s="15" t="n">
        <v>45</v>
      </c>
      <c r="P3392" s="15" t="n">
        <v>45</v>
      </c>
      <c r="Y3392" s="15" t="s">
        <v>142</v>
      </c>
      <c r="AB3392" s="15" t="s">
        <v>143</v>
      </c>
    </row>
    <row r="3393" customFormat="false" ht="15" hidden="false" customHeight="true" outlineLevel="0" collapsed="false">
      <c r="A3393" s="15" t="s">
        <v>6112</v>
      </c>
      <c r="B3393" s="15" t="s">
        <v>6113</v>
      </c>
      <c r="C3393" s="15" t="s">
        <v>217</v>
      </c>
      <c r="D3393" s="15" t="s">
        <v>874</v>
      </c>
      <c r="E3393" s="15" t="s">
        <v>136</v>
      </c>
      <c r="F3393" s="15" t="s">
        <v>137</v>
      </c>
      <c r="G3393" s="15" t="s">
        <v>847</v>
      </c>
      <c r="H3393" s="15" t="s">
        <v>136</v>
      </c>
      <c r="I3393" s="15" t="s">
        <v>243</v>
      </c>
      <c r="J3393" s="15" t="s">
        <v>140</v>
      </c>
      <c r="K3393" s="15" t="s">
        <v>6114</v>
      </c>
      <c r="M3393" s="15" t="n">
        <v>21</v>
      </c>
      <c r="N3393" s="15" t="n">
        <v>281</v>
      </c>
      <c r="P3393" s="15" t="n">
        <v>302</v>
      </c>
      <c r="Y3393" s="15" t="s">
        <v>142</v>
      </c>
      <c r="AB3393" s="15" t="s">
        <v>143</v>
      </c>
    </row>
    <row r="3394" customFormat="false" ht="15" hidden="false" customHeight="true" outlineLevel="0" collapsed="false">
      <c r="A3394" s="15" t="s">
        <v>6112</v>
      </c>
      <c r="B3394" s="15" t="s">
        <v>6113</v>
      </c>
      <c r="C3394" s="15" t="s">
        <v>217</v>
      </c>
      <c r="D3394" s="15" t="s">
        <v>874</v>
      </c>
      <c r="E3394" s="15" t="s">
        <v>136</v>
      </c>
      <c r="F3394" s="15" t="s">
        <v>137</v>
      </c>
      <c r="G3394" s="15" t="s">
        <v>847</v>
      </c>
      <c r="H3394" s="15" t="s">
        <v>136</v>
      </c>
      <c r="I3394" s="15" t="s">
        <v>243</v>
      </c>
      <c r="J3394" s="15" t="s">
        <v>144</v>
      </c>
      <c r="K3394" s="15" t="s">
        <v>6115</v>
      </c>
      <c r="N3394" s="15" t="n">
        <v>5</v>
      </c>
      <c r="P3394" s="15" t="n">
        <v>5</v>
      </c>
      <c r="Y3394" s="15" t="s">
        <v>142</v>
      </c>
      <c r="AB3394" s="15" t="s">
        <v>143</v>
      </c>
    </row>
    <row r="3395" customFormat="false" ht="15" hidden="false" customHeight="true" outlineLevel="0" collapsed="false">
      <c r="A3395" s="15" t="s">
        <v>6112</v>
      </c>
      <c r="B3395" s="15" t="s">
        <v>6113</v>
      </c>
      <c r="C3395" s="15" t="s">
        <v>217</v>
      </c>
      <c r="D3395" s="15" t="s">
        <v>874</v>
      </c>
      <c r="E3395" s="15" t="s">
        <v>136</v>
      </c>
      <c r="F3395" s="15" t="s">
        <v>137</v>
      </c>
      <c r="G3395" s="15" t="s">
        <v>847</v>
      </c>
      <c r="H3395" s="15" t="s">
        <v>136</v>
      </c>
      <c r="I3395" s="15" t="s">
        <v>243</v>
      </c>
      <c r="J3395" s="15" t="s">
        <v>150</v>
      </c>
      <c r="K3395" s="15" t="s">
        <v>6116</v>
      </c>
      <c r="L3395" s="15" t="n">
        <v>371</v>
      </c>
      <c r="M3395" s="15" t="n">
        <v>335</v>
      </c>
      <c r="N3395" s="15" t="n">
        <v>398</v>
      </c>
      <c r="O3395" s="15" t="n">
        <v>66</v>
      </c>
      <c r="P3395" s="15" t="n">
        <v>1170</v>
      </c>
      <c r="Y3395" s="15" t="s">
        <v>142</v>
      </c>
      <c r="AB3395" s="15" t="s">
        <v>143</v>
      </c>
    </row>
    <row r="3396" customFormat="false" ht="15" hidden="false" customHeight="true" outlineLevel="0" collapsed="false">
      <c r="A3396" s="15" t="s">
        <v>6112</v>
      </c>
      <c r="B3396" s="15" t="s">
        <v>6113</v>
      </c>
      <c r="C3396" s="15" t="s">
        <v>217</v>
      </c>
      <c r="D3396" s="15" t="s">
        <v>874</v>
      </c>
      <c r="E3396" s="15" t="s">
        <v>136</v>
      </c>
      <c r="F3396" s="15" t="s">
        <v>137</v>
      </c>
      <c r="G3396" s="15" t="s">
        <v>847</v>
      </c>
      <c r="H3396" s="15" t="s">
        <v>136</v>
      </c>
      <c r="I3396" s="15" t="s">
        <v>243</v>
      </c>
      <c r="J3396" s="15" t="s">
        <v>158</v>
      </c>
      <c r="K3396" s="15" t="s">
        <v>6117</v>
      </c>
      <c r="L3396" s="15" t="n">
        <v>63</v>
      </c>
      <c r="M3396" s="15" t="n">
        <v>162</v>
      </c>
      <c r="N3396" s="15" t="n">
        <v>124</v>
      </c>
      <c r="O3396" s="15" t="n">
        <v>34</v>
      </c>
      <c r="P3396" s="15" t="n">
        <v>383</v>
      </c>
      <c r="Y3396" s="15" t="s">
        <v>142</v>
      </c>
      <c r="AB3396" s="15" t="s">
        <v>143</v>
      </c>
    </row>
    <row r="3397" customFormat="false" ht="15" hidden="false" customHeight="true" outlineLevel="0" collapsed="false">
      <c r="A3397" s="15" t="s">
        <v>6112</v>
      </c>
      <c r="B3397" s="15" t="s">
        <v>6113</v>
      </c>
      <c r="C3397" s="15" t="s">
        <v>217</v>
      </c>
      <c r="D3397" s="15" t="s">
        <v>874</v>
      </c>
      <c r="E3397" s="15" t="s">
        <v>136</v>
      </c>
      <c r="F3397" s="15" t="s">
        <v>137</v>
      </c>
      <c r="G3397" s="15" t="s">
        <v>847</v>
      </c>
      <c r="H3397" s="15" t="s">
        <v>136</v>
      </c>
      <c r="I3397" s="15" t="s">
        <v>243</v>
      </c>
      <c r="J3397" s="15" t="s">
        <v>169</v>
      </c>
      <c r="K3397" s="15" t="s">
        <v>6118</v>
      </c>
      <c r="L3397" s="15" t="n">
        <v>9</v>
      </c>
      <c r="M3397" s="15" t="n">
        <v>5</v>
      </c>
      <c r="N3397" s="15" t="n">
        <v>4</v>
      </c>
      <c r="P3397" s="15" t="n">
        <v>18</v>
      </c>
      <c r="Y3397" s="15" t="s">
        <v>142</v>
      </c>
      <c r="AB3397" s="15" t="s">
        <v>143</v>
      </c>
    </row>
    <row r="3398" customFormat="false" ht="15" hidden="false" customHeight="true" outlineLevel="0" collapsed="false">
      <c r="A3398" s="15" t="s">
        <v>6119</v>
      </c>
      <c r="B3398" s="15" t="s">
        <v>6120</v>
      </c>
      <c r="C3398" s="15" t="s">
        <v>148</v>
      </c>
      <c r="E3398" s="15" t="s">
        <v>136</v>
      </c>
      <c r="F3398" s="15" t="s">
        <v>137</v>
      </c>
      <c r="G3398" s="15" t="s">
        <v>173</v>
      </c>
      <c r="H3398" s="15" t="s">
        <v>136</v>
      </c>
      <c r="I3398" s="15" t="s">
        <v>139</v>
      </c>
      <c r="J3398" s="15" t="s">
        <v>140</v>
      </c>
      <c r="K3398" s="15" t="s">
        <v>6121</v>
      </c>
      <c r="M3398" s="15" t="n">
        <v>5</v>
      </c>
      <c r="O3398" s="15" t="n">
        <v>3</v>
      </c>
      <c r="P3398" s="15" t="n">
        <v>8</v>
      </c>
      <c r="Y3398" s="15" t="s">
        <v>142</v>
      </c>
      <c r="AB3398" s="15" t="s">
        <v>143</v>
      </c>
    </row>
    <row r="3399" customFormat="false" ht="15" hidden="false" customHeight="true" outlineLevel="0" collapsed="false">
      <c r="A3399" s="15" t="s">
        <v>6119</v>
      </c>
      <c r="B3399" s="15" t="s">
        <v>6120</v>
      </c>
      <c r="C3399" s="15" t="s">
        <v>148</v>
      </c>
      <c r="E3399" s="15" t="s">
        <v>136</v>
      </c>
      <c r="F3399" s="15" t="s">
        <v>137</v>
      </c>
      <c r="G3399" s="15" t="s">
        <v>173</v>
      </c>
      <c r="H3399" s="15" t="s">
        <v>136</v>
      </c>
      <c r="I3399" s="15" t="s">
        <v>139</v>
      </c>
      <c r="J3399" s="15" t="s">
        <v>144</v>
      </c>
      <c r="K3399" s="15" t="s">
        <v>6122</v>
      </c>
      <c r="O3399" s="15" t="n">
        <v>10</v>
      </c>
      <c r="P3399" s="15" t="n">
        <v>10</v>
      </c>
      <c r="Y3399" s="15" t="s">
        <v>142</v>
      </c>
      <c r="AB3399" s="15" t="s">
        <v>143</v>
      </c>
    </row>
    <row r="3400" customFormat="false" ht="15" hidden="false" customHeight="true" outlineLevel="0" collapsed="false">
      <c r="A3400" s="15" t="s">
        <v>6119</v>
      </c>
      <c r="B3400" s="15" t="s">
        <v>6120</v>
      </c>
      <c r="C3400" s="15" t="s">
        <v>148</v>
      </c>
      <c r="E3400" s="15" t="s">
        <v>136</v>
      </c>
      <c r="F3400" s="15" t="s">
        <v>137</v>
      </c>
      <c r="G3400" s="15" t="s">
        <v>173</v>
      </c>
      <c r="H3400" s="15" t="s">
        <v>136</v>
      </c>
      <c r="I3400" s="15" t="s">
        <v>139</v>
      </c>
      <c r="J3400" s="15" t="s">
        <v>158</v>
      </c>
      <c r="K3400" s="15" t="s">
        <v>6123</v>
      </c>
      <c r="L3400" s="15" t="n">
        <v>2</v>
      </c>
      <c r="O3400" s="15" t="n">
        <v>7</v>
      </c>
      <c r="P3400" s="15" t="n">
        <v>9</v>
      </c>
      <c r="Y3400" s="15" t="s">
        <v>142</v>
      </c>
      <c r="AB3400" s="15" t="s">
        <v>143</v>
      </c>
    </row>
    <row r="3401" customFormat="false" ht="15" hidden="false" customHeight="true" outlineLevel="0" collapsed="false">
      <c r="A3401" s="15" t="s">
        <v>6124</v>
      </c>
      <c r="B3401" s="15" t="s">
        <v>6125</v>
      </c>
      <c r="C3401" s="15" t="s">
        <v>217</v>
      </c>
      <c r="D3401" s="15" t="s">
        <v>218</v>
      </c>
      <c r="E3401" s="15" t="s">
        <v>136</v>
      </c>
      <c r="F3401" s="15" t="s">
        <v>137</v>
      </c>
      <c r="G3401" s="15" t="s">
        <v>136</v>
      </c>
      <c r="H3401" s="15" t="s">
        <v>136</v>
      </c>
      <c r="I3401" s="15" t="s">
        <v>139</v>
      </c>
      <c r="J3401" s="15" t="s">
        <v>150</v>
      </c>
      <c r="K3401" s="15" t="s">
        <v>6126</v>
      </c>
      <c r="M3401" s="15" t="n">
        <v>1</v>
      </c>
      <c r="N3401" s="15" t="n">
        <v>2</v>
      </c>
      <c r="P3401" s="15" t="n">
        <v>3</v>
      </c>
      <c r="Y3401" s="15" t="s">
        <v>142</v>
      </c>
      <c r="AB3401" s="15" t="s">
        <v>143</v>
      </c>
    </row>
    <row r="3402" customFormat="false" ht="15" hidden="false" customHeight="true" outlineLevel="0" collapsed="false">
      <c r="A3402" s="15" t="s">
        <v>6127</v>
      </c>
      <c r="B3402" s="15" t="s">
        <v>6128</v>
      </c>
      <c r="C3402" s="15" t="s">
        <v>217</v>
      </c>
      <c r="D3402" s="15" t="s">
        <v>274</v>
      </c>
      <c r="E3402" s="15" t="s">
        <v>136</v>
      </c>
      <c r="F3402" s="15" t="s">
        <v>137</v>
      </c>
      <c r="G3402" s="15" t="s">
        <v>6129</v>
      </c>
      <c r="H3402" s="15" t="s">
        <v>136</v>
      </c>
      <c r="I3402" s="15" t="s">
        <v>243</v>
      </c>
      <c r="J3402" s="15" t="s">
        <v>140</v>
      </c>
      <c r="K3402" s="15" t="s">
        <v>6130</v>
      </c>
      <c r="L3402" s="15" t="n">
        <v>118</v>
      </c>
      <c r="M3402" s="15" t="n">
        <v>34</v>
      </c>
      <c r="N3402" s="15" t="n">
        <v>35</v>
      </c>
      <c r="P3402" s="15" t="n">
        <v>187</v>
      </c>
      <c r="Y3402" s="15" t="s">
        <v>142</v>
      </c>
      <c r="AB3402" s="15" t="s">
        <v>143</v>
      </c>
    </row>
    <row r="3403" customFormat="false" ht="15" hidden="false" customHeight="true" outlineLevel="0" collapsed="false">
      <c r="A3403" s="15" t="s">
        <v>6127</v>
      </c>
      <c r="B3403" s="15" t="s">
        <v>6128</v>
      </c>
      <c r="C3403" s="15" t="s">
        <v>217</v>
      </c>
      <c r="D3403" s="15" t="s">
        <v>274</v>
      </c>
      <c r="E3403" s="15" t="s">
        <v>136</v>
      </c>
      <c r="F3403" s="15" t="s">
        <v>137</v>
      </c>
      <c r="G3403" s="15" t="s">
        <v>6129</v>
      </c>
      <c r="H3403" s="15" t="s">
        <v>136</v>
      </c>
      <c r="I3403" s="15" t="s">
        <v>243</v>
      </c>
      <c r="J3403" s="15" t="s">
        <v>150</v>
      </c>
      <c r="K3403" s="15" t="s">
        <v>6131</v>
      </c>
      <c r="L3403" s="15" t="n">
        <v>445</v>
      </c>
      <c r="M3403" s="15" t="n">
        <v>403</v>
      </c>
      <c r="N3403" s="15" t="n">
        <v>490</v>
      </c>
      <c r="O3403" s="15" t="n">
        <v>97</v>
      </c>
      <c r="P3403" s="15" t="n">
        <v>1435</v>
      </c>
      <c r="Y3403" s="15" t="s">
        <v>142</v>
      </c>
      <c r="AB3403" s="15" t="s">
        <v>143</v>
      </c>
    </row>
    <row r="3404" customFormat="false" ht="15" hidden="false" customHeight="true" outlineLevel="0" collapsed="false">
      <c r="A3404" s="15" t="s">
        <v>6127</v>
      </c>
      <c r="B3404" s="15" t="s">
        <v>6128</v>
      </c>
      <c r="C3404" s="15" t="s">
        <v>217</v>
      </c>
      <c r="D3404" s="15" t="s">
        <v>274</v>
      </c>
      <c r="E3404" s="15" t="s">
        <v>136</v>
      </c>
      <c r="F3404" s="15" t="s">
        <v>137</v>
      </c>
      <c r="G3404" s="15" t="s">
        <v>6129</v>
      </c>
      <c r="H3404" s="15" t="s">
        <v>136</v>
      </c>
      <c r="I3404" s="15" t="s">
        <v>243</v>
      </c>
      <c r="J3404" s="15" t="s">
        <v>166</v>
      </c>
      <c r="K3404" s="15" t="s">
        <v>6132</v>
      </c>
      <c r="M3404" s="15" t="n">
        <v>60</v>
      </c>
      <c r="P3404" s="15" t="n">
        <v>60</v>
      </c>
      <c r="Y3404" s="15" t="s">
        <v>142</v>
      </c>
      <c r="AB3404" s="15" t="s">
        <v>143</v>
      </c>
    </row>
    <row r="3405" customFormat="false" ht="15" hidden="false" customHeight="true" outlineLevel="0" collapsed="false">
      <c r="A3405" s="15" t="s">
        <v>6127</v>
      </c>
      <c r="B3405" s="15" t="s">
        <v>6128</v>
      </c>
      <c r="C3405" s="15" t="s">
        <v>217</v>
      </c>
      <c r="D3405" s="15" t="s">
        <v>274</v>
      </c>
      <c r="E3405" s="15" t="s">
        <v>136</v>
      </c>
      <c r="F3405" s="15" t="s">
        <v>137</v>
      </c>
      <c r="G3405" s="15" t="s">
        <v>6129</v>
      </c>
      <c r="H3405" s="15" t="s">
        <v>136</v>
      </c>
      <c r="I3405" s="15" t="s">
        <v>243</v>
      </c>
      <c r="J3405" s="15" t="s">
        <v>158</v>
      </c>
      <c r="K3405" s="15" t="s">
        <v>6133</v>
      </c>
      <c r="L3405" s="15" t="n">
        <v>53</v>
      </c>
      <c r="M3405" s="15" t="n">
        <v>63</v>
      </c>
      <c r="N3405" s="15" t="n">
        <v>91</v>
      </c>
      <c r="O3405" s="15" t="n">
        <v>46</v>
      </c>
      <c r="P3405" s="15" t="n">
        <v>253</v>
      </c>
      <c r="Y3405" s="15" t="s">
        <v>142</v>
      </c>
      <c r="AB3405" s="15" t="s">
        <v>143</v>
      </c>
    </row>
    <row r="3406" customFormat="false" ht="15" hidden="false" customHeight="true" outlineLevel="0" collapsed="false">
      <c r="A3406" s="15" t="s">
        <v>6127</v>
      </c>
      <c r="B3406" s="15" t="s">
        <v>6128</v>
      </c>
      <c r="C3406" s="15" t="s">
        <v>217</v>
      </c>
      <c r="D3406" s="15" t="s">
        <v>274</v>
      </c>
      <c r="E3406" s="15" t="s">
        <v>136</v>
      </c>
      <c r="F3406" s="15" t="s">
        <v>137</v>
      </c>
      <c r="G3406" s="15" t="s">
        <v>6129</v>
      </c>
      <c r="H3406" s="15" t="s">
        <v>136</v>
      </c>
      <c r="I3406" s="15" t="s">
        <v>243</v>
      </c>
      <c r="J3406" s="15" t="s">
        <v>169</v>
      </c>
      <c r="K3406" s="15" t="s">
        <v>6134</v>
      </c>
      <c r="M3406" s="15" t="n">
        <v>9</v>
      </c>
      <c r="N3406" s="15" t="n">
        <v>5</v>
      </c>
      <c r="P3406" s="15" t="n">
        <v>14</v>
      </c>
      <c r="Y3406" s="15" t="s">
        <v>142</v>
      </c>
      <c r="AB3406" s="15" t="s">
        <v>143</v>
      </c>
    </row>
    <row r="3407" customFormat="false" ht="15" hidden="false" customHeight="true" outlineLevel="0" collapsed="false">
      <c r="A3407" s="15" t="s">
        <v>6135</v>
      </c>
      <c r="B3407" s="15" t="s">
        <v>6136</v>
      </c>
      <c r="C3407" s="15" t="s">
        <v>217</v>
      </c>
      <c r="D3407" s="15" t="s">
        <v>218</v>
      </c>
      <c r="E3407" s="15" t="s">
        <v>136</v>
      </c>
      <c r="F3407" s="15" t="s">
        <v>137</v>
      </c>
      <c r="G3407" s="15" t="s">
        <v>219</v>
      </c>
      <c r="H3407" s="15" t="s">
        <v>136</v>
      </c>
      <c r="I3407" s="15" t="s">
        <v>139</v>
      </c>
      <c r="J3407" s="15" t="s">
        <v>150</v>
      </c>
      <c r="K3407" s="15" t="s">
        <v>6137</v>
      </c>
      <c r="L3407" s="15" t="n">
        <v>33</v>
      </c>
      <c r="M3407" s="15" t="n">
        <v>36</v>
      </c>
      <c r="N3407" s="15" t="n">
        <v>13</v>
      </c>
      <c r="P3407" s="15" t="n">
        <v>82</v>
      </c>
      <c r="Y3407" s="15" t="s">
        <v>142</v>
      </c>
      <c r="AB3407" s="15" t="s">
        <v>143</v>
      </c>
    </row>
    <row r="3408" customFormat="false" ht="15" hidden="false" customHeight="true" outlineLevel="0" collapsed="false">
      <c r="A3408" s="15" t="s">
        <v>6135</v>
      </c>
      <c r="B3408" s="15" t="s">
        <v>6136</v>
      </c>
      <c r="C3408" s="15" t="s">
        <v>217</v>
      </c>
      <c r="D3408" s="15" t="s">
        <v>218</v>
      </c>
      <c r="E3408" s="15" t="s">
        <v>136</v>
      </c>
      <c r="F3408" s="15" t="s">
        <v>137</v>
      </c>
      <c r="G3408" s="15" t="s">
        <v>219</v>
      </c>
      <c r="H3408" s="15" t="s">
        <v>136</v>
      </c>
      <c r="I3408" s="15" t="s">
        <v>139</v>
      </c>
      <c r="J3408" s="15" t="s">
        <v>158</v>
      </c>
      <c r="K3408" s="15" t="s">
        <v>6138</v>
      </c>
      <c r="L3408" s="15" t="n">
        <v>5</v>
      </c>
      <c r="M3408" s="15" t="n">
        <v>12</v>
      </c>
      <c r="P3408" s="15" t="n">
        <v>17</v>
      </c>
      <c r="Y3408" s="15" t="s">
        <v>142</v>
      </c>
      <c r="AB3408" s="15" t="s">
        <v>143</v>
      </c>
    </row>
    <row r="3409" customFormat="false" ht="15" hidden="false" customHeight="true" outlineLevel="0" collapsed="false">
      <c r="A3409" s="15" t="s">
        <v>6139</v>
      </c>
      <c r="B3409" s="15" t="s">
        <v>6140</v>
      </c>
      <c r="C3409" s="15" t="s">
        <v>217</v>
      </c>
      <c r="D3409" s="15" t="s">
        <v>274</v>
      </c>
      <c r="E3409" s="15" t="s">
        <v>136</v>
      </c>
      <c r="F3409" s="15" t="s">
        <v>137</v>
      </c>
      <c r="G3409" s="15" t="s">
        <v>231</v>
      </c>
      <c r="H3409" s="15" t="s">
        <v>136</v>
      </c>
      <c r="I3409" s="15" t="s">
        <v>139</v>
      </c>
      <c r="J3409" s="15" t="s">
        <v>150</v>
      </c>
      <c r="K3409" s="15" t="s">
        <v>6141</v>
      </c>
      <c r="L3409" s="15" t="n">
        <v>7</v>
      </c>
      <c r="P3409" s="15" t="n">
        <v>7</v>
      </c>
      <c r="Y3409" s="15" t="s">
        <v>156</v>
      </c>
      <c r="AB3409" s="15" t="s">
        <v>143</v>
      </c>
    </row>
    <row r="3410" customFormat="false" ht="15" hidden="false" customHeight="true" outlineLevel="0" collapsed="false">
      <c r="A3410" s="15" t="s">
        <v>6142</v>
      </c>
      <c r="B3410" s="15" t="s">
        <v>6143</v>
      </c>
      <c r="C3410" s="15" t="s">
        <v>217</v>
      </c>
      <c r="D3410" s="15" t="s">
        <v>235</v>
      </c>
      <c r="E3410" s="15" t="s">
        <v>136</v>
      </c>
      <c r="F3410" s="15" t="s">
        <v>137</v>
      </c>
      <c r="G3410" s="15" t="s">
        <v>6144</v>
      </c>
      <c r="H3410" s="15" t="s">
        <v>136</v>
      </c>
      <c r="I3410" s="15" t="s">
        <v>139</v>
      </c>
      <c r="J3410" s="15" t="s">
        <v>150</v>
      </c>
      <c r="K3410" s="15" t="s">
        <v>6145</v>
      </c>
      <c r="M3410" s="15" t="n">
        <v>2</v>
      </c>
      <c r="N3410" s="15" t="n">
        <v>15</v>
      </c>
      <c r="O3410" s="15" t="n">
        <v>1</v>
      </c>
      <c r="P3410" s="15" t="n">
        <v>18</v>
      </c>
      <c r="Y3410" s="15" t="s">
        <v>142</v>
      </c>
      <c r="AB3410" s="15" t="s">
        <v>143</v>
      </c>
    </row>
    <row r="3411" customFormat="false" ht="15" hidden="false" customHeight="true" outlineLevel="0" collapsed="false">
      <c r="A3411" s="15" t="s">
        <v>6142</v>
      </c>
      <c r="B3411" s="15" t="s">
        <v>6143</v>
      </c>
      <c r="C3411" s="15" t="s">
        <v>217</v>
      </c>
      <c r="D3411" s="15" t="s">
        <v>235</v>
      </c>
      <c r="E3411" s="15" t="s">
        <v>136</v>
      </c>
      <c r="F3411" s="15" t="s">
        <v>137</v>
      </c>
      <c r="G3411" s="15" t="s">
        <v>6144</v>
      </c>
      <c r="H3411" s="15" t="s">
        <v>136</v>
      </c>
      <c r="I3411" s="15" t="s">
        <v>139</v>
      </c>
      <c r="J3411" s="15" t="s">
        <v>158</v>
      </c>
      <c r="K3411" s="15" t="s">
        <v>6146</v>
      </c>
      <c r="N3411" s="15" t="n">
        <v>3</v>
      </c>
      <c r="P3411" s="15" t="n">
        <v>3</v>
      </c>
      <c r="Y3411" s="15" t="s">
        <v>142</v>
      </c>
      <c r="AB3411" s="15" t="s">
        <v>143</v>
      </c>
    </row>
    <row r="3412" customFormat="false" ht="15" hidden="false" customHeight="true" outlineLevel="0" collapsed="false">
      <c r="A3412" s="15" t="s">
        <v>6142</v>
      </c>
      <c r="B3412" s="15" t="s">
        <v>6143</v>
      </c>
      <c r="C3412" s="15" t="s">
        <v>217</v>
      </c>
      <c r="D3412" s="15" t="s">
        <v>235</v>
      </c>
      <c r="E3412" s="15" t="s">
        <v>136</v>
      </c>
      <c r="F3412" s="15" t="s">
        <v>137</v>
      </c>
      <c r="G3412" s="15" t="s">
        <v>6144</v>
      </c>
      <c r="H3412" s="15" t="s">
        <v>136</v>
      </c>
      <c r="I3412" s="15" t="s">
        <v>139</v>
      </c>
      <c r="J3412" s="15" t="s">
        <v>169</v>
      </c>
      <c r="K3412" s="15" t="s">
        <v>6147</v>
      </c>
      <c r="M3412" s="15" t="n">
        <v>1</v>
      </c>
      <c r="P3412" s="15" t="n">
        <v>1</v>
      </c>
      <c r="Y3412" s="15" t="s">
        <v>142</v>
      </c>
      <c r="AB3412" s="15" t="s">
        <v>143</v>
      </c>
    </row>
    <row r="3413" customFormat="false" ht="15" hidden="false" customHeight="true" outlineLevel="0" collapsed="false">
      <c r="A3413" s="15" t="s">
        <v>6148</v>
      </c>
      <c r="B3413" s="15" t="s">
        <v>6149</v>
      </c>
      <c r="C3413" s="15" t="s">
        <v>134</v>
      </c>
      <c r="D3413" s="15" t="s">
        <v>135</v>
      </c>
      <c r="E3413" s="15" t="s">
        <v>136</v>
      </c>
      <c r="F3413" s="15" t="s">
        <v>137</v>
      </c>
      <c r="G3413" s="15" t="s">
        <v>6150</v>
      </c>
      <c r="H3413" s="15" t="s">
        <v>136</v>
      </c>
      <c r="I3413" s="15" t="s">
        <v>139</v>
      </c>
      <c r="J3413" s="15" t="s">
        <v>150</v>
      </c>
      <c r="K3413" s="15" t="s">
        <v>6151</v>
      </c>
      <c r="L3413" s="15" t="n">
        <v>173</v>
      </c>
      <c r="P3413" s="15" t="n">
        <v>173</v>
      </c>
      <c r="Y3413" s="15" t="s">
        <v>142</v>
      </c>
      <c r="AB3413" s="15" t="s">
        <v>143</v>
      </c>
    </row>
    <row r="3414" customFormat="false" ht="15" hidden="false" customHeight="true" outlineLevel="0" collapsed="false">
      <c r="A3414" s="15" t="s">
        <v>6148</v>
      </c>
      <c r="B3414" s="15" t="s">
        <v>6149</v>
      </c>
      <c r="C3414" s="15" t="s">
        <v>134</v>
      </c>
      <c r="D3414" s="15" t="s">
        <v>135</v>
      </c>
      <c r="E3414" s="15" t="s">
        <v>136</v>
      </c>
      <c r="F3414" s="15" t="s">
        <v>137</v>
      </c>
      <c r="G3414" s="15" t="s">
        <v>6150</v>
      </c>
      <c r="H3414" s="15" t="s">
        <v>136</v>
      </c>
      <c r="I3414" s="15" t="s">
        <v>139</v>
      </c>
      <c r="J3414" s="15" t="s">
        <v>158</v>
      </c>
      <c r="K3414" s="15" t="s">
        <v>6152</v>
      </c>
      <c r="L3414" s="15" t="n">
        <v>6</v>
      </c>
      <c r="P3414" s="15" t="n">
        <v>6</v>
      </c>
      <c r="Y3414" s="15" t="s">
        <v>142</v>
      </c>
      <c r="AB3414" s="15" t="s">
        <v>143</v>
      </c>
    </row>
    <row r="3415" customFormat="false" ht="15" hidden="false" customHeight="true" outlineLevel="0" collapsed="false">
      <c r="A3415" s="15" t="s">
        <v>6153</v>
      </c>
      <c r="B3415" s="15" t="s">
        <v>6154</v>
      </c>
      <c r="C3415" s="15" t="s">
        <v>134</v>
      </c>
      <c r="D3415" s="15" t="s">
        <v>135</v>
      </c>
      <c r="E3415" s="15" t="s">
        <v>136</v>
      </c>
      <c r="F3415" s="15" t="s">
        <v>137</v>
      </c>
      <c r="G3415" s="15" t="s">
        <v>2218</v>
      </c>
      <c r="H3415" s="15" t="s">
        <v>136</v>
      </c>
      <c r="I3415" s="15" t="s">
        <v>139</v>
      </c>
      <c r="J3415" s="15" t="s">
        <v>150</v>
      </c>
      <c r="K3415" s="15" t="s">
        <v>6155</v>
      </c>
      <c r="O3415" s="15" t="n">
        <v>20</v>
      </c>
      <c r="P3415" s="15" t="n">
        <v>20</v>
      </c>
      <c r="Y3415" s="15" t="s">
        <v>142</v>
      </c>
      <c r="AB3415" s="15" t="s">
        <v>143</v>
      </c>
    </row>
    <row r="3416" customFormat="false" ht="15" hidden="false" customHeight="true" outlineLevel="0" collapsed="false">
      <c r="A3416" s="15" t="s">
        <v>6156</v>
      </c>
      <c r="B3416" s="15" t="s">
        <v>6157</v>
      </c>
      <c r="C3416" s="15" t="s">
        <v>148</v>
      </c>
      <c r="E3416" s="15" t="s">
        <v>136</v>
      </c>
      <c r="F3416" s="15" t="s">
        <v>137</v>
      </c>
      <c r="G3416" s="15" t="s">
        <v>154</v>
      </c>
      <c r="H3416" s="15" t="s">
        <v>136</v>
      </c>
      <c r="I3416" s="15" t="s">
        <v>139</v>
      </c>
      <c r="J3416" s="15" t="s">
        <v>150</v>
      </c>
      <c r="K3416" s="15" t="s">
        <v>6158</v>
      </c>
      <c r="O3416" s="15" t="n">
        <v>2</v>
      </c>
      <c r="P3416" s="15" t="n">
        <v>2</v>
      </c>
      <c r="Y3416" s="15" t="s">
        <v>156</v>
      </c>
      <c r="AB3416" s="15" t="s">
        <v>143</v>
      </c>
    </row>
    <row r="3417" customFormat="false" ht="15" hidden="false" customHeight="true" outlineLevel="0" collapsed="false">
      <c r="A3417" s="15" t="s">
        <v>6159</v>
      </c>
      <c r="B3417" s="15" t="s">
        <v>6160</v>
      </c>
      <c r="C3417" s="15" t="s">
        <v>148</v>
      </c>
      <c r="E3417" s="15" t="s">
        <v>136</v>
      </c>
      <c r="F3417" s="15" t="s">
        <v>137</v>
      </c>
      <c r="G3417" s="15" t="s">
        <v>451</v>
      </c>
      <c r="H3417" s="15" t="s">
        <v>136</v>
      </c>
      <c r="I3417" s="15" t="s">
        <v>139</v>
      </c>
      <c r="J3417" s="15" t="s">
        <v>140</v>
      </c>
      <c r="K3417" s="15" t="s">
        <v>6161</v>
      </c>
      <c r="L3417" s="15" t="n">
        <v>30</v>
      </c>
      <c r="P3417" s="15" t="n">
        <v>30</v>
      </c>
      <c r="Y3417" s="15" t="s">
        <v>142</v>
      </c>
      <c r="AB3417" s="15" t="s">
        <v>143</v>
      </c>
    </row>
    <row r="3418" customFormat="false" ht="15" hidden="false" customHeight="true" outlineLevel="0" collapsed="false">
      <c r="A3418" s="15" t="s">
        <v>6162</v>
      </c>
      <c r="B3418" s="15" t="s">
        <v>6163</v>
      </c>
      <c r="C3418" s="15" t="s">
        <v>217</v>
      </c>
      <c r="D3418" s="15" t="s">
        <v>218</v>
      </c>
      <c r="E3418" s="15" t="s">
        <v>136</v>
      </c>
      <c r="F3418" s="15" t="s">
        <v>137</v>
      </c>
      <c r="G3418" s="15" t="s">
        <v>1685</v>
      </c>
      <c r="H3418" s="15" t="s">
        <v>136</v>
      </c>
      <c r="I3418" s="15" t="s">
        <v>243</v>
      </c>
      <c r="J3418" s="15" t="s">
        <v>140</v>
      </c>
      <c r="K3418" s="15" t="s">
        <v>6164</v>
      </c>
      <c r="L3418" s="15" t="n">
        <v>28</v>
      </c>
      <c r="P3418" s="15" t="n">
        <v>28</v>
      </c>
      <c r="Y3418" s="15" t="s">
        <v>142</v>
      </c>
      <c r="AB3418" s="15" t="s">
        <v>143</v>
      </c>
    </row>
    <row r="3419" customFormat="false" ht="15" hidden="false" customHeight="true" outlineLevel="0" collapsed="false">
      <c r="A3419" s="15" t="s">
        <v>6162</v>
      </c>
      <c r="B3419" s="15" t="s">
        <v>6163</v>
      </c>
      <c r="C3419" s="15" t="s">
        <v>217</v>
      </c>
      <c r="D3419" s="15" t="s">
        <v>218</v>
      </c>
      <c r="E3419" s="15" t="s">
        <v>136</v>
      </c>
      <c r="F3419" s="15" t="s">
        <v>137</v>
      </c>
      <c r="G3419" s="15" t="s">
        <v>1685</v>
      </c>
      <c r="H3419" s="15" t="s">
        <v>136</v>
      </c>
      <c r="I3419" s="15" t="s">
        <v>243</v>
      </c>
      <c r="J3419" s="15" t="s">
        <v>144</v>
      </c>
      <c r="K3419" s="15" t="s">
        <v>6165</v>
      </c>
      <c r="L3419" s="15" t="n">
        <v>5</v>
      </c>
      <c r="P3419" s="15" t="n">
        <v>5</v>
      </c>
      <c r="Y3419" s="15" t="s">
        <v>142</v>
      </c>
      <c r="AB3419" s="15" t="s">
        <v>143</v>
      </c>
    </row>
    <row r="3420" customFormat="false" ht="15" hidden="false" customHeight="true" outlineLevel="0" collapsed="false">
      <c r="A3420" s="15" t="s">
        <v>6162</v>
      </c>
      <c r="B3420" s="15" t="s">
        <v>6163</v>
      </c>
      <c r="C3420" s="15" t="s">
        <v>217</v>
      </c>
      <c r="D3420" s="15" t="s">
        <v>218</v>
      </c>
      <c r="E3420" s="15" t="s">
        <v>136</v>
      </c>
      <c r="F3420" s="15" t="s">
        <v>137</v>
      </c>
      <c r="G3420" s="15" t="s">
        <v>1685</v>
      </c>
      <c r="H3420" s="15" t="s">
        <v>136</v>
      </c>
      <c r="I3420" s="15" t="s">
        <v>243</v>
      </c>
      <c r="J3420" s="15" t="s">
        <v>150</v>
      </c>
      <c r="K3420" s="15" t="s">
        <v>6166</v>
      </c>
      <c r="L3420" s="15" t="n">
        <v>49</v>
      </c>
      <c r="M3420" s="15" t="n">
        <v>34</v>
      </c>
      <c r="N3420" s="15" t="n">
        <v>374</v>
      </c>
      <c r="O3420" s="15" t="n">
        <v>57</v>
      </c>
      <c r="P3420" s="15" t="n">
        <v>514</v>
      </c>
      <c r="Y3420" s="15" t="s">
        <v>142</v>
      </c>
      <c r="AB3420" s="15" t="s">
        <v>143</v>
      </c>
    </row>
    <row r="3421" customFormat="false" ht="15" hidden="false" customHeight="true" outlineLevel="0" collapsed="false">
      <c r="A3421" s="15" t="s">
        <v>6162</v>
      </c>
      <c r="B3421" s="15" t="s">
        <v>6163</v>
      </c>
      <c r="C3421" s="15" t="s">
        <v>217</v>
      </c>
      <c r="D3421" s="15" t="s">
        <v>218</v>
      </c>
      <c r="E3421" s="15" t="s">
        <v>136</v>
      </c>
      <c r="F3421" s="15" t="s">
        <v>137</v>
      </c>
      <c r="G3421" s="15" t="s">
        <v>1685</v>
      </c>
      <c r="H3421" s="15" t="s">
        <v>136</v>
      </c>
      <c r="I3421" s="15" t="s">
        <v>243</v>
      </c>
      <c r="J3421" s="15" t="s">
        <v>158</v>
      </c>
      <c r="K3421" s="15" t="s">
        <v>6167</v>
      </c>
      <c r="L3421" s="15" t="n">
        <v>13</v>
      </c>
      <c r="M3421" s="15" t="n">
        <v>2</v>
      </c>
      <c r="N3421" s="15" t="n">
        <v>3</v>
      </c>
      <c r="P3421" s="15" t="n">
        <v>18</v>
      </c>
      <c r="Y3421" s="15" t="s">
        <v>142</v>
      </c>
      <c r="AB3421" s="15" t="s">
        <v>143</v>
      </c>
    </row>
    <row r="3422" customFormat="false" ht="15" hidden="false" customHeight="true" outlineLevel="0" collapsed="false">
      <c r="A3422" s="15" t="s">
        <v>6162</v>
      </c>
      <c r="B3422" s="15" t="s">
        <v>6163</v>
      </c>
      <c r="C3422" s="15" t="s">
        <v>217</v>
      </c>
      <c r="D3422" s="15" t="s">
        <v>218</v>
      </c>
      <c r="E3422" s="15" t="s">
        <v>136</v>
      </c>
      <c r="F3422" s="15" t="s">
        <v>137</v>
      </c>
      <c r="G3422" s="15" t="s">
        <v>1685</v>
      </c>
      <c r="H3422" s="15" t="s">
        <v>136</v>
      </c>
      <c r="I3422" s="15" t="s">
        <v>243</v>
      </c>
      <c r="J3422" s="15" t="s">
        <v>169</v>
      </c>
      <c r="K3422" s="15" t="s">
        <v>6168</v>
      </c>
      <c r="N3422" s="15" t="n">
        <v>1</v>
      </c>
      <c r="P3422" s="15" t="n">
        <v>1</v>
      </c>
      <c r="Y3422" s="15" t="s">
        <v>142</v>
      </c>
      <c r="AB3422" s="15" t="s">
        <v>143</v>
      </c>
    </row>
    <row r="3423" customFormat="false" ht="15" hidden="false" customHeight="true" outlineLevel="0" collapsed="false">
      <c r="A3423" s="15" t="s">
        <v>6169</v>
      </c>
      <c r="B3423" s="15" t="s">
        <v>6170</v>
      </c>
      <c r="C3423" s="15" t="s">
        <v>217</v>
      </c>
      <c r="D3423" s="15" t="s">
        <v>235</v>
      </c>
      <c r="E3423" s="15" t="s">
        <v>136</v>
      </c>
      <c r="F3423" s="15" t="s">
        <v>137</v>
      </c>
      <c r="G3423" s="15" t="s">
        <v>938</v>
      </c>
      <c r="H3423" s="15" t="s">
        <v>136</v>
      </c>
      <c r="I3423" s="15" t="s">
        <v>243</v>
      </c>
      <c r="J3423" s="15" t="s">
        <v>140</v>
      </c>
      <c r="K3423" s="15" t="s">
        <v>6171</v>
      </c>
      <c r="L3423" s="15" t="n">
        <v>152</v>
      </c>
      <c r="M3423" s="15" t="n">
        <v>98</v>
      </c>
      <c r="N3423" s="15" t="n">
        <v>98</v>
      </c>
      <c r="O3423" s="15" t="n">
        <v>66</v>
      </c>
      <c r="P3423" s="15" t="n">
        <v>414</v>
      </c>
      <c r="Y3423" s="15" t="s">
        <v>142</v>
      </c>
      <c r="AB3423" s="15" t="s">
        <v>143</v>
      </c>
    </row>
    <row r="3424" customFormat="false" ht="15" hidden="false" customHeight="true" outlineLevel="0" collapsed="false">
      <c r="A3424" s="15" t="s">
        <v>6169</v>
      </c>
      <c r="B3424" s="15" t="s">
        <v>6170</v>
      </c>
      <c r="C3424" s="15" t="s">
        <v>217</v>
      </c>
      <c r="D3424" s="15" t="s">
        <v>235</v>
      </c>
      <c r="E3424" s="15" t="s">
        <v>136</v>
      </c>
      <c r="F3424" s="15" t="s">
        <v>137</v>
      </c>
      <c r="G3424" s="15" t="s">
        <v>938</v>
      </c>
      <c r="H3424" s="15" t="s">
        <v>136</v>
      </c>
      <c r="I3424" s="15" t="s">
        <v>243</v>
      </c>
      <c r="J3424" s="15" t="s">
        <v>150</v>
      </c>
      <c r="K3424" s="15" t="s">
        <v>6172</v>
      </c>
      <c r="L3424" s="15" t="n">
        <v>145</v>
      </c>
      <c r="M3424" s="15" t="n">
        <v>54</v>
      </c>
      <c r="N3424" s="15" t="n">
        <v>261</v>
      </c>
      <c r="O3424" s="15" t="n">
        <v>67</v>
      </c>
      <c r="P3424" s="15" t="n">
        <v>527</v>
      </c>
      <c r="Y3424" s="15" t="s">
        <v>142</v>
      </c>
      <c r="AB3424" s="15" t="s">
        <v>143</v>
      </c>
    </row>
    <row r="3425" customFormat="false" ht="15" hidden="false" customHeight="true" outlineLevel="0" collapsed="false">
      <c r="A3425" s="15" t="s">
        <v>6169</v>
      </c>
      <c r="B3425" s="15" t="s">
        <v>6170</v>
      </c>
      <c r="C3425" s="15" t="s">
        <v>217</v>
      </c>
      <c r="D3425" s="15" t="s">
        <v>235</v>
      </c>
      <c r="E3425" s="15" t="s">
        <v>136</v>
      </c>
      <c r="F3425" s="15" t="s">
        <v>137</v>
      </c>
      <c r="G3425" s="15" t="s">
        <v>938</v>
      </c>
      <c r="H3425" s="15" t="s">
        <v>136</v>
      </c>
      <c r="I3425" s="15" t="s">
        <v>243</v>
      </c>
      <c r="J3425" s="15" t="s">
        <v>166</v>
      </c>
      <c r="K3425" s="15" t="s">
        <v>6173</v>
      </c>
      <c r="L3425" s="15" t="n">
        <v>1</v>
      </c>
      <c r="P3425" s="15" t="n">
        <v>1</v>
      </c>
      <c r="Y3425" s="15" t="s">
        <v>142</v>
      </c>
      <c r="AB3425" s="15" t="s">
        <v>143</v>
      </c>
    </row>
    <row r="3426" customFormat="false" ht="15" hidden="false" customHeight="true" outlineLevel="0" collapsed="false">
      <c r="A3426" s="15" t="s">
        <v>6169</v>
      </c>
      <c r="B3426" s="15" t="s">
        <v>6170</v>
      </c>
      <c r="C3426" s="15" t="s">
        <v>217</v>
      </c>
      <c r="D3426" s="15" t="s">
        <v>235</v>
      </c>
      <c r="E3426" s="15" t="s">
        <v>136</v>
      </c>
      <c r="F3426" s="15" t="s">
        <v>137</v>
      </c>
      <c r="G3426" s="15" t="s">
        <v>938</v>
      </c>
      <c r="H3426" s="15" t="s">
        <v>136</v>
      </c>
      <c r="I3426" s="15" t="s">
        <v>243</v>
      </c>
      <c r="J3426" s="15" t="s">
        <v>158</v>
      </c>
      <c r="K3426" s="15" t="s">
        <v>6174</v>
      </c>
      <c r="L3426" s="15" t="n">
        <v>36</v>
      </c>
      <c r="M3426" s="15" t="n">
        <v>18</v>
      </c>
      <c r="N3426" s="15" t="n">
        <v>114</v>
      </c>
      <c r="O3426" s="15" t="n">
        <v>12</v>
      </c>
      <c r="P3426" s="15" t="n">
        <v>180</v>
      </c>
      <c r="Y3426" s="15" t="s">
        <v>142</v>
      </c>
      <c r="AB3426" s="15" t="s">
        <v>143</v>
      </c>
    </row>
    <row r="3427" customFormat="false" ht="15" hidden="false" customHeight="true" outlineLevel="0" collapsed="false">
      <c r="A3427" s="15" t="s">
        <v>6169</v>
      </c>
      <c r="B3427" s="15" t="s">
        <v>6170</v>
      </c>
      <c r="C3427" s="15" t="s">
        <v>217</v>
      </c>
      <c r="D3427" s="15" t="s">
        <v>235</v>
      </c>
      <c r="E3427" s="15" t="s">
        <v>136</v>
      </c>
      <c r="F3427" s="15" t="s">
        <v>137</v>
      </c>
      <c r="G3427" s="15" t="s">
        <v>938</v>
      </c>
      <c r="H3427" s="15" t="s">
        <v>136</v>
      </c>
      <c r="I3427" s="15" t="s">
        <v>243</v>
      </c>
      <c r="J3427" s="15" t="s">
        <v>169</v>
      </c>
      <c r="K3427" s="15" t="s">
        <v>6175</v>
      </c>
      <c r="L3427" s="15" t="n">
        <v>1</v>
      </c>
      <c r="P3427" s="15" t="n">
        <v>1</v>
      </c>
      <c r="Y3427" s="15" t="s">
        <v>142</v>
      </c>
      <c r="AB3427" s="15" t="s">
        <v>143</v>
      </c>
    </row>
    <row r="3428" customFormat="false" ht="15" hidden="false" customHeight="true" outlineLevel="0" collapsed="false">
      <c r="A3428" s="15" t="s">
        <v>6176</v>
      </c>
      <c r="B3428" s="15" t="s">
        <v>6177</v>
      </c>
      <c r="C3428" s="15" t="s">
        <v>217</v>
      </c>
      <c r="D3428" s="15" t="s">
        <v>235</v>
      </c>
      <c r="E3428" s="15" t="s">
        <v>136</v>
      </c>
      <c r="F3428" s="15" t="s">
        <v>137</v>
      </c>
      <c r="G3428" s="15" t="s">
        <v>2517</v>
      </c>
      <c r="H3428" s="15" t="s">
        <v>136</v>
      </c>
      <c r="I3428" s="15" t="s">
        <v>243</v>
      </c>
      <c r="J3428" s="15" t="s">
        <v>140</v>
      </c>
      <c r="K3428" s="15" t="s">
        <v>6178</v>
      </c>
      <c r="L3428" s="15" t="n">
        <v>157</v>
      </c>
      <c r="M3428" s="15" t="n">
        <v>44</v>
      </c>
      <c r="N3428" s="15" t="n">
        <v>74</v>
      </c>
      <c r="P3428" s="15" t="n">
        <v>275</v>
      </c>
      <c r="Y3428" s="15" t="s">
        <v>142</v>
      </c>
      <c r="AB3428" s="15" t="s">
        <v>143</v>
      </c>
    </row>
    <row r="3429" customFormat="false" ht="15" hidden="false" customHeight="true" outlineLevel="0" collapsed="false">
      <c r="A3429" s="15" t="s">
        <v>6176</v>
      </c>
      <c r="B3429" s="15" t="s">
        <v>6177</v>
      </c>
      <c r="C3429" s="15" t="s">
        <v>217</v>
      </c>
      <c r="D3429" s="15" t="s">
        <v>235</v>
      </c>
      <c r="E3429" s="15" t="s">
        <v>136</v>
      </c>
      <c r="F3429" s="15" t="s">
        <v>137</v>
      </c>
      <c r="G3429" s="15" t="s">
        <v>2517</v>
      </c>
      <c r="H3429" s="15" t="s">
        <v>136</v>
      </c>
      <c r="I3429" s="15" t="s">
        <v>243</v>
      </c>
      <c r="J3429" s="15" t="s">
        <v>150</v>
      </c>
      <c r="K3429" s="15" t="s">
        <v>6179</v>
      </c>
      <c r="L3429" s="15" t="n">
        <v>581</v>
      </c>
      <c r="M3429" s="15" t="n">
        <v>226</v>
      </c>
      <c r="N3429" s="15" t="n">
        <v>90</v>
      </c>
      <c r="P3429" s="15" t="n">
        <v>897</v>
      </c>
      <c r="Y3429" s="15" t="s">
        <v>142</v>
      </c>
      <c r="AB3429" s="15" t="s">
        <v>143</v>
      </c>
    </row>
    <row r="3430" customFormat="false" ht="15" hidden="false" customHeight="true" outlineLevel="0" collapsed="false">
      <c r="A3430" s="15" t="s">
        <v>6176</v>
      </c>
      <c r="B3430" s="15" t="s">
        <v>6177</v>
      </c>
      <c r="C3430" s="15" t="s">
        <v>217</v>
      </c>
      <c r="D3430" s="15" t="s">
        <v>235</v>
      </c>
      <c r="E3430" s="15" t="s">
        <v>136</v>
      </c>
      <c r="F3430" s="15" t="s">
        <v>137</v>
      </c>
      <c r="G3430" s="15" t="s">
        <v>2517</v>
      </c>
      <c r="H3430" s="15" t="s">
        <v>136</v>
      </c>
      <c r="I3430" s="15" t="s">
        <v>243</v>
      </c>
      <c r="J3430" s="15" t="s">
        <v>158</v>
      </c>
      <c r="K3430" s="15" t="s">
        <v>6180</v>
      </c>
      <c r="L3430" s="15" t="n">
        <v>147</v>
      </c>
      <c r="M3430" s="15" t="n">
        <v>44</v>
      </c>
      <c r="N3430" s="15" t="n">
        <v>18</v>
      </c>
      <c r="P3430" s="15" t="n">
        <v>209</v>
      </c>
      <c r="Y3430" s="15" t="s">
        <v>142</v>
      </c>
      <c r="AB3430" s="15" t="s">
        <v>143</v>
      </c>
    </row>
    <row r="3431" customFormat="false" ht="15" hidden="false" customHeight="true" outlineLevel="0" collapsed="false">
      <c r="A3431" s="15" t="s">
        <v>6176</v>
      </c>
      <c r="B3431" s="15" t="s">
        <v>6177</v>
      </c>
      <c r="C3431" s="15" t="s">
        <v>217</v>
      </c>
      <c r="D3431" s="15" t="s">
        <v>235</v>
      </c>
      <c r="E3431" s="15" t="s">
        <v>136</v>
      </c>
      <c r="F3431" s="15" t="s">
        <v>137</v>
      </c>
      <c r="G3431" s="15" t="s">
        <v>2517</v>
      </c>
      <c r="H3431" s="15" t="s">
        <v>136</v>
      </c>
      <c r="I3431" s="15" t="s">
        <v>243</v>
      </c>
      <c r="J3431" s="15" t="s">
        <v>169</v>
      </c>
      <c r="K3431" s="15" t="s">
        <v>6181</v>
      </c>
      <c r="L3431" s="15" t="n">
        <v>5</v>
      </c>
      <c r="N3431" s="15" t="n">
        <v>3</v>
      </c>
      <c r="P3431" s="15" t="n">
        <v>8</v>
      </c>
      <c r="Y3431" s="15" t="s">
        <v>142</v>
      </c>
      <c r="AB3431" s="15" t="s">
        <v>143</v>
      </c>
    </row>
    <row r="3432" customFormat="false" ht="15" hidden="false" customHeight="true" outlineLevel="0" collapsed="false">
      <c r="A3432" s="15" t="s">
        <v>6182</v>
      </c>
      <c r="B3432" s="15" t="s">
        <v>6183</v>
      </c>
      <c r="C3432" s="15" t="s">
        <v>217</v>
      </c>
      <c r="D3432" s="15" t="s">
        <v>274</v>
      </c>
      <c r="E3432" s="15" t="s">
        <v>136</v>
      </c>
      <c r="F3432" s="15" t="s">
        <v>137</v>
      </c>
      <c r="G3432" s="15" t="s">
        <v>308</v>
      </c>
      <c r="H3432" s="15" t="s">
        <v>136</v>
      </c>
      <c r="I3432" s="15" t="s">
        <v>243</v>
      </c>
      <c r="J3432" s="15" t="s">
        <v>140</v>
      </c>
      <c r="K3432" s="15" t="s">
        <v>6184</v>
      </c>
      <c r="L3432" s="15" t="n">
        <v>48</v>
      </c>
      <c r="M3432" s="15" t="n">
        <v>8</v>
      </c>
      <c r="O3432" s="15" t="n">
        <v>2</v>
      </c>
      <c r="P3432" s="15" t="n">
        <v>58</v>
      </c>
      <c r="Y3432" s="15" t="s">
        <v>142</v>
      </c>
      <c r="AB3432" s="15" t="s">
        <v>143</v>
      </c>
    </row>
    <row r="3433" customFormat="false" ht="15" hidden="false" customHeight="true" outlineLevel="0" collapsed="false">
      <c r="A3433" s="15" t="s">
        <v>6182</v>
      </c>
      <c r="B3433" s="15" t="s">
        <v>6183</v>
      </c>
      <c r="C3433" s="15" t="s">
        <v>217</v>
      </c>
      <c r="D3433" s="15" t="s">
        <v>274</v>
      </c>
      <c r="E3433" s="15" t="s">
        <v>136</v>
      </c>
      <c r="F3433" s="15" t="s">
        <v>137</v>
      </c>
      <c r="G3433" s="15" t="s">
        <v>308</v>
      </c>
      <c r="H3433" s="15" t="s">
        <v>136</v>
      </c>
      <c r="I3433" s="15" t="s">
        <v>243</v>
      </c>
      <c r="J3433" s="15" t="s">
        <v>150</v>
      </c>
      <c r="K3433" s="15" t="s">
        <v>6185</v>
      </c>
      <c r="L3433" s="15" t="n">
        <v>1269</v>
      </c>
      <c r="M3433" s="15" t="n">
        <v>293</v>
      </c>
      <c r="N3433" s="15" t="n">
        <v>321</v>
      </c>
      <c r="O3433" s="15" t="n">
        <v>81</v>
      </c>
      <c r="P3433" s="15" t="n">
        <v>1964</v>
      </c>
      <c r="Y3433" s="15" t="s">
        <v>142</v>
      </c>
      <c r="AB3433" s="15" t="s">
        <v>143</v>
      </c>
    </row>
    <row r="3434" customFormat="false" ht="15" hidden="false" customHeight="true" outlineLevel="0" collapsed="false">
      <c r="A3434" s="15" t="s">
        <v>6182</v>
      </c>
      <c r="B3434" s="15" t="s">
        <v>6183</v>
      </c>
      <c r="C3434" s="15" t="s">
        <v>217</v>
      </c>
      <c r="D3434" s="15" t="s">
        <v>274</v>
      </c>
      <c r="E3434" s="15" t="s">
        <v>136</v>
      </c>
      <c r="F3434" s="15" t="s">
        <v>137</v>
      </c>
      <c r="G3434" s="15" t="s">
        <v>308</v>
      </c>
      <c r="H3434" s="15" t="s">
        <v>136</v>
      </c>
      <c r="I3434" s="15" t="s">
        <v>243</v>
      </c>
      <c r="J3434" s="15" t="s">
        <v>158</v>
      </c>
      <c r="K3434" s="15" t="s">
        <v>6186</v>
      </c>
      <c r="L3434" s="15" t="n">
        <v>25</v>
      </c>
      <c r="M3434" s="15" t="n">
        <v>14</v>
      </c>
      <c r="N3434" s="15" t="n">
        <v>50</v>
      </c>
      <c r="O3434" s="15" t="n">
        <v>86</v>
      </c>
      <c r="P3434" s="15" t="n">
        <v>175</v>
      </c>
      <c r="Y3434" s="15" t="s">
        <v>142</v>
      </c>
      <c r="AB3434" s="15" t="s">
        <v>143</v>
      </c>
    </row>
    <row r="3435" customFormat="false" ht="15" hidden="false" customHeight="true" outlineLevel="0" collapsed="false">
      <c r="A3435" s="15" t="s">
        <v>6182</v>
      </c>
      <c r="B3435" s="15" t="s">
        <v>6183</v>
      </c>
      <c r="C3435" s="15" t="s">
        <v>217</v>
      </c>
      <c r="D3435" s="15" t="s">
        <v>274</v>
      </c>
      <c r="E3435" s="15" t="s">
        <v>136</v>
      </c>
      <c r="F3435" s="15" t="s">
        <v>137</v>
      </c>
      <c r="G3435" s="15" t="s">
        <v>308</v>
      </c>
      <c r="H3435" s="15" t="s">
        <v>136</v>
      </c>
      <c r="I3435" s="15" t="s">
        <v>243</v>
      </c>
      <c r="J3435" s="15" t="s">
        <v>169</v>
      </c>
      <c r="K3435" s="15" t="s">
        <v>6187</v>
      </c>
      <c r="L3435" s="15" t="n">
        <v>5</v>
      </c>
      <c r="M3435" s="15" t="n">
        <v>-4</v>
      </c>
      <c r="N3435" s="15" t="n">
        <v>2</v>
      </c>
      <c r="P3435" s="15" t="n">
        <v>3</v>
      </c>
      <c r="Y3435" s="15" t="s">
        <v>142</v>
      </c>
      <c r="AB3435" s="15" t="s">
        <v>143</v>
      </c>
    </row>
    <row r="3436" customFormat="false" ht="15" hidden="false" customHeight="true" outlineLevel="0" collapsed="false">
      <c r="A3436" s="15" t="s">
        <v>6188</v>
      </c>
      <c r="B3436" s="15" t="s">
        <v>6189</v>
      </c>
      <c r="C3436" s="15" t="s">
        <v>217</v>
      </c>
      <c r="D3436" s="15" t="s">
        <v>235</v>
      </c>
      <c r="E3436" s="15" t="s">
        <v>136</v>
      </c>
      <c r="F3436" s="15" t="s">
        <v>137</v>
      </c>
      <c r="G3436" s="15" t="s">
        <v>308</v>
      </c>
      <c r="H3436" s="15" t="s">
        <v>136</v>
      </c>
      <c r="I3436" s="15" t="s">
        <v>139</v>
      </c>
      <c r="J3436" s="15" t="s">
        <v>140</v>
      </c>
      <c r="K3436" s="15" t="s">
        <v>6190</v>
      </c>
      <c r="O3436" s="15" t="n">
        <v>19</v>
      </c>
      <c r="P3436" s="15" t="n">
        <v>19</v>
      </c>
      <c r="Y3436" s="15" t="s">
        <v>142</v>
      </c>
      <c r="AB3436" s="15" t="s">
        <v>143</v>
      </c>
    </row>
    <row r="3437" customFormat="false" ht="15" hidden="false" customHeight="true" outlineLevel="0" collapsed="false">
      <c r="A3437" s="15" t="s">
        <v>6188</v>
      </c>
      <c r="B3437" s="15" t="s">
        <v>6189</v>
      </c>
      <c r="C3437" s="15" t="s">
        <v>217</v>
      </c>
      <c r="D3437" s="15" t="s">
        <v>235</v>
      </c>
      <c r="E3437" s="15" t="s">
        <v>136</v>
      </c>
      <c r="F3437" s="15" t="s">
        <v>137</v>
      </c>
      <c r="G3437" s="15" t="s">
        <v>308</v>
      </c>
      <c r="H3437" s="15" t="s">
        <v>136</v>
      </c>
      <c r="I3437" s="15" t="s">
        <v>139</v>
      </c>
      <c r="J3437" s="15" t="s">
        <v>150</v>
      </c>
      <c r="K3437" s="15" t="s">
        <v>6191</v>
      </c>
      <c r="O3437" s="15" t="n">
        <v>105</v>
      </c>
      <c r="P3437" s="15" t="n">
        <v>105</v>
      </c>
      <c r="Y3437" s="15" t="s">
        <v>142</v>
      </c>
      <c r="AB3437" s="15" t="s">
        <v>143</v>
      </c>
    </row>
    <row r="3438" customFormat="false" ht="15" hidden="false" customHeight="true" outlineLevel="0" collapsed="false">
      <c r="A3438" s="15" t="s">
        <v>6188</v>
      </c>
      <c r="B3438" s="15" t="s">
        <v>6189</v>
      </c>
      <c r="C3438" s="15" t="s">
        <v>217</v>
      </c>
      <c r="D3438" s="15" t="s">
        <v>235</v>
      </c>
      <c r="E3438" s="15" t="s">
        <v>136</v>
      </c>
      <c r="F3438" s="15" t="s">
        <v>137</v>
      </c>
      <c r="G3438" s="15" t="s">
        <v>308</v>
      </c>
      <c r="H3438" s="15" t="s">
        <v>136</v>
      </c>
      <c r="I3438" s="15" t="s">
        <v>139</v>
      </c>
      <c r="J3438" s="15" t="s">
        <v>158</v>
      </c>
      <c r="K3438" s="15" t="s">
        <v>6192</v>
      </c>
      <c r="O3438" s="15" t="n">
        <v>52</v>
      </c>
      <c r="P3438" s="15" t="n">
        <v>52</v>
      </c>
      <c r="Y3438" s="15" t="s">
        <v>142</v>
      </c>
      <c r="AB3438" s="15" t="s">
        <v>143</v>
      </c>
    </row>
    <row r="3439" customFormat="false" ht="15" hidden="false" customHeight="true" outlineLevel="0" collapsed="false">
      <c r="A3439" s="15" t="s">
        <v>6188</v>
      </c>
      <c r="B3439" s="15" t="s">
        <v>6189</v>
      </c>
      <c r="C3439" s="15" t="s">
        <v>217</v>
      </c>
      <c r="D3439" s="15" t="s">
        <v>235</v>
      </c>
      <c r="E3439" s="15" t="s">
        <v>136</v>
      </c>
      <c r="F3439" s="15" t="s">
        <v>137</v>
      </c>
      <c r="G3439" s="15" t="s">
        <v>308</v>
      </c>
      <c r="H3439" s="15" t="s">
        <v>136</v>
      </c>
      <c r="I3439" s="15" t="s">
        <v>139</v>
      </c>
      <c r="J3439" s="15" t="s">
        <v>169</v>
      </c>
      <c r="K3439" s="15" t="s">
        <v>6193</v>
      </c>
      <c r="O3439" s="15" t="n">
        <v>1</v>
      </c>
      <c r="P3439" s="15" t="n">
        <v>1</v>
      </c>
      <c r="Y3439" s="15" t="s">
        <v>142</v>
      </c>
      <c r="AB3439" s="15" t="s">
        <v>143</v>
      </c>
    </row>
    <row r="3440" customFormat="false" ht="15" hidden="false" customHeight="true" outlineLevel="0" collapsed="false">
      <c r="A3440" s="15" t="s">
        <v>6194</v>
      </c>
      <c r="B3440" s="15" t="s">
        <v>6195</v>
      </c>
      <c r="C3440" s="15" t="s">
        <v>148</v>
      </c>
      <c r="E3440" s="15" t="s">
        <v>136</v>
      </c>
      <c r="F3440" s="15" t="s">
        <v>137</v>
      </c>
      <c r="G3440" s="15" t="s">
        <v>6196</v>
      </c>
      <c r="H3440" s="15" t="s">
        <v>136</v>
      </c>
      <c r="I3440" s="15" t="s">
        <v>139</v>
      </c>
      <c r="J3440" s="15" t="s">
        <v>150</v>
      </c>
      <c r="K3440" s="15" t="s">
        <v>6197</v>
      </c>
      <c r="M3440" s="15" t="n">
        <v>13</v>
      </c>
      <c r="P3440" s="15" t="n">
        <v>13</v>
      </c>
      <c r="Y3440" s="15" t="s">
        <v>142</v>
      </c>
      <c r="AB3440" s="15" t="s">
        <v>143</v>
      </c>
    </row>
    <row r="3441" customFormat="false" ht="15" hidden="false" customHeight="true" outlineLevel="0" collapsed="false">
      <c r="A3441" s="15" t="s">
        <v>6198</v>
      </c>
      <c r="B3441" s="15" t="s">
        <v>6199</v>
      </c>
      <c r="C3441" s="15" t="s">
        <v>148</v>
      </c>
      <c r="E3441" s="15" t="s">
        <v>136</v>
      </c>
      <c r="F3441" s="15" t="s">
        <v>137</v>
      </c>
      <c r="G3441" s="15" t="s">
        <v>299</v>
      </c>
      <c r="H3441" s="15" t="s">
        <v>136</v>
      </c>
      <c r="I3441" s="15" t="s">
        <v>139</v>
      </c>
      <c r="J3441" s="15" t="s">
        <v>150</v>
      </c>
      <c r="K3441" s="15" t="s">
        <v>6200</v>
      </c>
      <c r="N3441" s="15" t="n">
        <v>0</v>
      </c>
      <c r="P3441" s="15" t="n">
        <v>0</v>
      </c>
      <c r="Y3441" s="15" t="s">
        <v>156</v>
      </c>
      <c r="AB3441" s="15" t="s">
        <v>143</v>
      </c>
    </row>
    <row r="3442" customFormat="false" ht="15" hidden="false" customHeight="true" outlineLevel="0" collapsed="false">
      <c r="A3442" s="15" t="s">
        <v>6201</v>
      </c>
      <c r="B3442" s="15" t="s">
        <v>6202</v>
      </c>
      <c r="C3442" s="15" t="s">
        <v>148</v>
      </c>
      <c r="E3442" s="15" t="s">
        <v>136</v>
      </c>
      <c r="F3442" s="15" t="s">
        <v>137</v>
      </c>
      <c r="G3442" s="15" t="s">
        <v>6203</v>
      </c>
      <c r="H3442" s="15" t="s">
        <v>136</v>
      </c>
      <c r="I3442" s="15" t="s">
        <v>139</v>
      </c>
      <c r="J3442" s="15" t="s">
        <v>140</v>
      </c>
      <c r="K3442" s="15" t="s">
        <v>6204</v>
      </c>
      <c r="M3442" s="15" t="n">
        <v>1</v>
      </c>
      <c r="P3442" s="15" t="n">
        <v>1</v>
      </c>
      <c r="Y3442" s="15" t="s">
        <v>142</v>
      </c>
      <c r="AB3442" s="15" t="s">
        <v>143</v>
      </c>
    </row>
    <row r="3443" customFormat="false" ht="15" hidden="false" customHeight="true" outlineLevel="0" collapsed="false">
      <c r="A3443" s="15" t="s">
        <v>6205</v>
      </c>
      <c r="B3443" s="15" t="s">
        <v>6206</v>
      </c>
      <c r="C3443" s="15" t="s">
        <v>217</v>
      </c>
      <c r="D3443" s="15" t="s">
        <v>235</v>
      </c>
      <c r="E3443" s="15" t="s">
        <v>136</v>
      </c>
      <c r="F3443" s="15" t="s">
        <v>137</v>
      </c>
      <c r="G3443" s="15" t="s">
        <v>1125</v>
      </c>
      <c r="H3443" s="15" t="s">
        <v>136</v>
      </c>
      <c r="I3443" s="15" t="s">
        <v>139</v>
      </c>
      <c r="J3443" s="15" t="s">
        <v>140</v>
      </c>
      <c r="K3443" s="15" t="s">
        <v>6207</v>
      </c>
      <c r="M3443" s="15" t="n">
        <v>44</v>
      </c>
      <c r="N3443" s="15" t="n">
        <v>4</v>
      </c>
      <c r="P3443" s="15" t="n">
        <v>48</v>
      </c>
      <c r="Y3443" s="15" t="s">
        <v>156</v>
      </c>
      <c r="AB3443" s="15" t="s">
        <v>143</v>
      </c>
    </row>
    <row r="3444" customFormat="false" ht="15" hidden="false" customHeight="true" outlineLevel="0" collapsed="false">
      <c r="A3444" s="15" t="s">
        <v>6205</v>
      </c>
      <c r="B3444" s="15" t="s">
        <v>6206</v>
      </c>
      <c r="C3444" s="15" t="s">
        <v>217</v>
      </c>
      <c r="D3444" s="15" t="s">
        <v>235</v>
      </c>
      <c r="E3444" s="15" t="s">
        <v>136</v>
      </c>
      <c r="F3444" s="15" t="s">
        <v>137</v>
      </c>
      <c r="G3444" s="15" t="s">
        <v>1125</v>
      </c>
      <c r="H3444" s="15" t="s">
        <v>136</v>
      </c>
      <c r="I3444" s="15" t="s">
        <v>139</v>
      </c>
      <c r="J3444" s="15" t="s">
        <v>144</v>
      </c>
      <c r="K3444" s="15" t="s">
        <v>6208</v>
      </c>
      <c r="M3444" s="15" t="n">
        <v>3</v>
      </c>
      <c r="P3444" s="15" t="n">
        <v>3</v>
      </c>
      <c r="Y3444" s="15" t="s">
        <v>156</v>
      </c>
      <c r="AB3444" s="15" t="s">
        <v>143</v>
      </c>
    </row>
    <row r="3445" customFormat="false" ht="15" hidden="false" customHeight="true" outlineLevel="0" collapsed="false">
      <c r="A3445" s="15" t="s">
        <v>6205</v>
      </c>
      <c r="B3445" s="15" t="s">
        <v>6206</v>
      </c>
      <c r="C3445" s="15" t="s">
        <v>217</v>
      </c>
      <c r="D3445" s="15" t="s">
        <v>235</v>
      </c>
      <c r="E3445" s="15" t="s">
        <v>136</v>
      </c>
      <c r="F3445" s="15" t="s">
        <v>137</v>
      </c>
      <c r="G3445" s="15" t="s">
        <v>1125</v>
      </c>
      <c r="H3445" s="15" t="s">
        <v>136</v>
      </c>
      <c r="I3445" s="15" t="s">
        <v>139</v>
      </c>
      <c r="J3445" s="15" t="s">
        <v>150</v>
      </c>
      <c r="K3445" s="15" t="s">
        <v>6209</v>
      </c>
      <c r="M3445" s="15" t="n">
        <v>9</v>
      </c>
      <c r="N3445" s="15" t="n">
        <v>4</v>
      </c>
      <c r="P3445" s="15" t="n">
        <v>13</v>
      </c>
      <c r="Y3445" s="15" t="s">
        <v>156</v>
      </c>
      <c r="AB3445" s="15" t="s">
        <v>143</v>
      </c>
    </row>
    <row r="3446" customFormat="false" ht="15" hidden="false" customHeight="true" outlineLevel="0" collapsed="false">
      <c r="A3446" s="15" t="s">
        <v>6205</v>
      </c>
      <c r="B3446" s="15" t="s">
        <v>6206</v>
      </c>
      <c r="C3446" s="15" t="s">
        <v>217</v>
      </c>
      <c r="D3446" s="15" t="s">
        <v>235</v>
      </c>
      <c r="E3446" s="15" t="s">
        <v>136</v>
      </c>
      <c r="F3446" s="15" t="s">
        <v>137</v>
      </c>
      <c r="G3446" s="15" t="s">
        <v>1125</v>
      </c>
      <c r="H3446" s="15" t="s">
        <v>136</v>
      </c>
      <c r="I3446" s="15" t="s">
        <v>139</v>
      </c>
      <c r="J3446" s="15" t="s">
        <v>158</v>
      </c>
      <c r="K3446" s="15" t="s">
        <v>6210</v>
      </c>
      <c r="L3446" s="15" t="n">
        <v>5</v>
      </c>
      <c r="M3446" s="15" t="n">
        <v>2</v>
      </c>
      <c r="N3446" s="15" t="n">
        <v>2</v>
      </c>
      <c r="P3446" s="15" t="n">
        <v>9</v>
      </c>
      <c r="Y3446" s="15" t="s">
        <v>156</v>
      </c>
      <c r="AB3446" s="15" t="s">
        <v>143</v>
      </c>
    </row>
    <row r="3447" customFormat="false" ht="15" hidden="false" customHeight="true" outlineLevel="0" collapsed="false">
      <c r="A3447" s="15" t="s">
        <v>6211</v>
      </c>
      <c r="B3447" s="15" t="s">
        <v>6212</v>
      </c>
      <c r="C3447" s="15" t="s">
        <v>134</v>
      </c>
      <c r="D3447" s="15" t="s">
        <v>135</v>
      </c>
      <c r="E3447" s="15" t="s">
        <v>136</v>
      </c>
      <c r="F3447" s="15" t="s">
        <v>137</v>
      </c>
      <c r="G3447" s="15" t="s">
        <v>6213</v>
      </c>
      <c r="H3447" s="15" t="s">
        <v>136</v>
      </c>
      <c r="I3447" s="15" t="s">
        <v>139</v>
      </c>
      <c r="J3447" s="15" t="s">
        <v>140</v>
      </c>
      <c r="K3447" s="15" t="s">
        <v>6214</v>
      </c>
      <c r="L3447" s="15" t="n">
        <v>12</v>
      </c>
      <c r="M3447" s="15" t="n">
        <v>26</v>
      </c>
      <c r="P3447" s="15" t="n">
        <v>38</v>
      </c>
      <c r="Y3447" s="15" t="s">
        <v>142</v>
      </c>
      <c r="AB3447" s="15" t="s">
        <v>143</v>
      </c>
    </row>
    <row r="3448" customFormat="false" ht="15" hidden="false" customHeight="true" outlineLevel="0" collapsed="false">
      <c r="A3448" s="15" t="s">
        <v>6211</v>
      </c>
      <c r="B3448" s="15" t="s">
        <v>6212</v>
      </c>
      <c r="C3448" s="15" t="s">
        <v>134</v>
      </c>
      <c r="D3448" s="15" t="s">
        <v>135</v>
      </c>
      <c r="E3448" s="15" t="s">
        <v>136</v>
      </c>
      <c r="F3448" s="15" t="s">
        <v>137</v>
      </c>
      <c r="G3448" s="15" t="s">
        <v>6213</v>
      </c>
      <c r="H3448" s="15" t="s">
        <v>136</v>
      </c>
      <c r="I3448" s="15" t="s">
        <v>139</v>
      </c>
      <c r="J3448" s="15" t="s">
        <v>150</v>
      </c>
      <c r="K3448" s="15" t="s">
        <v>6215</v>
      </c>
      <c r="L3448" s="15" t="n">
        <v>88</v>
      </c>
      <c r="M3448" s="15" t="n">
        <v>26</v>
      </c>
      <c r="N3448" s="15" t="n">
        <v>35</v>
      </c>
      <c r="O3448" s="15" t="n">
        <v>21</v>
      </c>
      <c r="P3448" s="15" t="n">
        <v>170</v>
      </c>
      <c r="Y3448" s="15" t="s">
        <v>142</v>
      </c>
      <c r="AB3448" s="15" t="s">
        <v>143</v>
      </c>
    </row>
    <row r="3449" customFormat="false" ht="15" hidden="false" customHeight="true" outlineLevel="0" collapsed="false">
      <c r="A3449" s="15" t="s">
        <v>6211</v>
      </c>
      <c r="B3449" s="15" t="s">
        <v>6212</v>
      </c>
      <c r="C3449" s="15" t="s">
        <v>134</v>
      </c>
      <c r="D3449" s="15" t="s">
        <v>135</v>
      </c>
      <c r="E3449" s="15" t="s">
        <v>136</v>
      </c>
      <c r="F3449" s="15" t="s">
        <v>137</v>
      </c>
      <c r="G3449" s="15" t="s">
        <v>6213</v>
      </c>
      <c r="H3449" s="15" t="s">
        <v>136</v>
      </c>
      <c r="I3449" s="15" t="s">
        <v>139</v>
      </c>
      <c r="J3449" s="15" t="s">
        <v>158</v>
      </c>
      <c r="K3449" s="15" t="s">
        <v>6216</v>
      </c>
      <c r="L3449" s="15" t="n">
        <v>3</v>
      </c>
      <c r="N3449" s="15" t="n">
        <v>22</v>
      </c>
      <c r="O3449" s="15" t="n">
        <v>13</v>
      </c>
      <c r="P3449" s="15" t="n">
        <v>38</v>
      </c>
      <c r="Y3449" s="15" t="s">
        <v>142</v>
      </c>
      <c r="AB3449" s="15" t="s">
        <v>143</v>
      </c>
    </row>
    <row r="3450" customFormat="false" ht="15" hidden="false" customHeight="true" outlineLevel="0" collapsed="false">
      <c r="A3450" s="15" t="s">
        <v>6211</v>
      </c>
      <c r="B3450" s="15" t="s">
        <v>6212</v>
      </c>
      <c r="C3450" s="15" t="s">
        <v>134</v>
      </c>
      <c r="D3450" s="15" t="s">
        <v>135</v>
      </c>
      <c r="E3450" s="15" t="s">
        <v>136</v>
      </c>
      <c r="F3450" s="15" t="s">
        <v>137</v>
      </c>
      <c r="G3450" s="15" t="s">
        <v>6213</v>
      </c>
      <c r="H3450" s="15" t="s">
        <v>136</v>
      </c>
      <c r="I3450" s="15" t="s">
        <v>139</v>
      </c>
      <c r="J3450" s="15" t="s">
        <v>169</v>
      </c>
      <c r="K3450" s="15" t="s">
        <v>6217</v>
      </c>
      <c r="L3450" s="15" t="n">
        <v>13</v>
      </c>
      <c r="P3450" s="15" t="n">
        <v>13</v>
      </c>
      <c r="Y3450" s="15" t="s">
        <v>142</v>
      </c>
      <c r="AB3450" s="15" t="s">
        <v>143</v>
      </c>
    </row>
    <row r="3451" customFormat="false" ht="15" hidden="false" customHeight="true" outlineLevel="0" collapsed="false">
      <c r="A3451" s="15" t="s">
        <v>6218</v>
      </c>
      <c r="B3451" s="15" t="s">
        <v>6219</v>
      </c>
      <c r="C3451" s="15" t="s">
        <v>217</v>
      </c>
      <c r="D3451" s="15" t="s">
        <v>218</v>
      </c>
      <c r="E3451" s="15" t="s">
        <v>136</v>
      </c>
      <c r="F3451" s="15" t="s">
        <v>137</v>
      </c>
      <c r="G3451" s="15" t="s">
        <v>308</v>
      </c>
      <c r="H3451" s="15" t="s">
        <v>136</v>
      </c>
      <c r="I3451" s="15" t="s">
        <v>243</v>
      </c>
      <c r="J3451" s="15" t="s">
        <v>140</v>
      </c>
      <c r="K3451" s="15" t="s">
        <v>6220</v>
      </c>
      <c r="M3451" s="15" t="n">
        <v>11</v>
      </c>
      <c r="P3451" s="15" t="n">
        <v>11</v>
      </c>
      <c r="Y3451" s="15" t="s">
        <v>142</v>
      </c>
      <c r="AB3451" s="15" t="s">
        <v>143</v>
      </c>
    </row>
    <row r="3452" customFormat="false" ht="15" hidden="false" customHeight="true" outlineLevel="0" collapsed="false">
      <c r="A3452" s="15" t="s">
        <v>6218</v>
      </c>
      <c r="B3452" s="15" t="s">
        <v>6219</v>
      </c>
      <c r="C3452" s="15" t="s">
        <v>217</v>
      </c>
      <c r="D3452" s="15" t="s">
        <v>218</v>
      </c>
      <c r="E3452" s="15" t="s">
        <v>136</v>
      </c>
      <c r="F3452" s="15" t="s">
        <v>137</v>
      </c>
      <c r="G3452" s="15" t="s">
        <v>308</v>
      </c>
      <c r="H3452" s="15" t="s">
        <v>136</v>
      </c>
      <c r="I3452" s="15" t="s">
        <v>243</v>
      </c>
      <c r="J3452" s="15" t="s">
        <v>144</v>
      </c>
      <c r="K3452" s="15" t="s">
        <v>6221</v>
      </c>
      <c r="M3452" s="15" t="n">
        <v>0</v>
      </c>
      <c r="P3452" s="15" t="n">
        <v>0</v>
      </c>
      <c r="Y3452" s="15" t="s">
        <v>142</v>
      </c>
      <c r="AB3452" s="15" t="s">
        <v>143</v>
      </c>
    </row>
    <row r="3453" customFormat="false" ht="15" hidden="false" customHeight="true" outlineLevel="0" collapsed="false">
      <c r="A3453" s="15" t="s">
        <v>6218</v>
      </c>
      <c r="B3453" s="15" t="s">
        <v>6219</v>
      </c>
      <c r="C3453" s="15" t="s">
        <v>217</v>
      </c>
      <c r="D3453" s="15" t="s">
        <v>218</v>
      </c>
      <c r="E3453" s="15" t="s">
        <v>136</v>
      </c>
      <c r="F3453" s="15" t="s">
        <v>137</v>
      </c>
      <c r="G3453" s="15" t="s">
        <v>308</v>
      </c>
      <c r="H3453" s="15" t="s">
        <v>136</v>
      </c>
      <c r="I3453" s="15" t="s">
        <v>243</v>
      </c>
      <c r="J3453" s="15" t="s">
        <v>150</v>
      </c>
      <c r="K3453" s="15" t="s">
        <v>6222</v>
      </c>
      <c r="L3453" s="15" t="n">
        <v>123</v>
      </c>
      <c r="M3453" s="15" t="n">
        <v>181</v>
      </c>
      <c r="N3453" s="15" t="n">
        <v>229</v>
      </c>
      <c r="O3453" s="15" t="n">
        <v>1</v>
      </c>
      <c r="P3453" s="15" t="n">
        <v>534</v>
      </c>
      <c r="Y3453" s="15" t="s">
        <v>142</v>
      </c>
      <c r="AB3453" s="15" t="s">
        <v>143</v>
      </c>
    </row>
    <row r="3454" customFormat="false" ht="15" hidden="false" customHeight="true" outlineLevel="0" collapsed="false">
      <c r="A3454" s="15" t="s">
        <v>6218</v>
      </c>
      <c r="B3454" s="15" t="s">
        <v>6219</v>
      </c>
      <c r="C3454" s="15" t="s">
        <v>217</v>
      </c>
      <c r="D3454" s="15" t="s">
        <v>218</v>
      </c>
      <c r="E3454" s="15" t="s">
        <v>136</v>
      </c>
      <c r="F3454" s="15" t="s">
        <v>137</v>
      </c>
      <c r="G3454" s="15" t="s">
        <v>308</v>
      </c>
      <c r="H3454" s="15" t="s">
        <v>136</v>
      </c>
      <c r="I3454" s="15" t="s">
        <v>243</v>
      </c>
      <c r="J3454" s="15" t="s">
        <v>158</v>
      </c>
      <c r="K3454" s="15" t="s">
        <v>6223</v>
      </c>
      <c r="L3454" s="15" t="n">
        <v>36</v>
      </c>
      <c r="M3454" s="15" t="n">
        <v>23</v>
      </c>
      <c r="N3454" s="15" t="n">
        <v>27</v>
      </c>
      <c r="O3454" s="15" t="n">
        <v>2</v>
      </c>
      <c r="P3454" s="15" t="n">
        <v>88</v>
      </c>
      <c r="Y3454" s="15" t="s">
        <v>142</v>
      </c>
      <c r="AB3454" s="15" t="s">
        <v>143</v>
      </c>
    </row>
    <row r="3455" customFormat="false" ht="15" hidden="false" customHeight="true" outlineLevel="0" collapsed="false">
      <c r="A3455" s="15" t="s">
        <v>6218</v>
      </c>
      <c r="B3455" s="15" t="s">
        <v>6219</v>
      </c>
      <c r="C3455" s="15" t="s">
        <v>217</v>
      </c>
      <c r="D3455" s="15" t="s">
        <v>218</v>
      </c>
      <c r="E3455" s="15" t="s">
        <v>136</v>
      </c>
      <c r="F3455" s="15" t="s">
        <v>137</v>
      </c>
      <c r="G3455" s="15" t="s">
        <v>308</v>
      </c>
      <c r="H3455" s="15" t="s">
        <v>136</v>
      </c>
      <c r="I3455" s="15" t="s">
        <v>243</v>
      </c>
      <c r="J3455" s="15" t="s">
        <v>169</v>
      </c>
      <c r="K3455" s="15" t="s">
        <v>6224</v>
      </c>
      <c r="L3455" s="15" t="n">
        <v>14</v>
      </c>
      <c r="M3455" s="15" t="n">
        <v>5</v>
      </c>
      <c r="P3455" s="15" t="n">
        <v>19</v>
      </c>
      <c r="Y3455" s="15" t="s">
        <v>142</v>
      </c>
      <c r="AB3455" s="15" t="s">
        <v>143</v>
      </c>
    </row>
    <row r="3456" customFormat="false" ht="15" hidden="false" customHeight="true" outlineLevel="0" collapsed="false">
      <c r="A3456" s="15" t="s">
        <v>6225</v>
      </c>
      <c r="B3456" s="15" t="s">
        <v>6226</v>
      </c>
      <c r="C3456" s="15" t="s">
        <v>148</v>
      </c>
      <c r="E3456" s="15" t="s">
        <v>136</v>
      </c>
      <c r="F3456" s="15" t="s">
        <v>137</v>
      </c>
      <c r="G3456" s="15" t="s">
        <v>1353</v>
      </c>
      <c r="H3456" s="15" t="s">
        <v>136</v>
      </c>
      <c r="I3456" s="15" t="s">
        <v>139</v>
      </c>
      <c r="J3456" s="15" t="s">
        <v>150</v>
      </c>
      <c r="K3456" s="15" t="s">
        <v>6227</v>
      </c>
      <c r="L3456" s="15" t="n">
        <v>38</v>
      </c>
      <c r="P3456" s="15" t="n">
        <v>38</v>
      </c>
      <c r="Y3456" s="15" t="s">
        <v>156</v>
      </c>
      <c r="AB3456" s="15" t="s">
        <v>143</v>
      </c>
    </row>
    <row r="3457" customFormat="false" ht="15" hidden="false" customHeight="true" outlineLevel="0" collapsed="false">
      <c r="A3457" s="15" t="s">
        <v>6225</v>
      </c>
      <c r="B3457" s="15" t="s">
        <v>6226</v>
      </c>
      <c r="C3457" s="15" t="s">
        <v>148</v>
      </c>
      <c r="E3457" s="15" t="s">
        <v>136</v>
      </c>
      <c r="F3457" s="15" t="s">
        <v>137</v>
      </c>
      <c r="G3457" s="15" t="s">
        <v>1353</v>
      </c>
      <c r="H3457" s="15" t="s">
        <v>136</v>
      </c>
      <c r="I3457" s="15" t="s">
        <v>139</v>
      </c>
      <c r="J3457" s="15" t="s">
        <v>158</v>
      </c>
      <c r="K3457" s="15" t="s">
        <v>6228</v>
      </c>
      <c r="L3457" s="15" t="n">
        <v>15</v>
      </c>
      <c r="P3457" s="15" t="n">
        <v>15</v>
      </c>
      <c r="Y3457" s="15" t="s">
        <v>156</v>
      </c>
      <c r="AB3457" s="15" t="s">
        <v>143</v>
      </c>
    </row>
    <row r="3458" customFormat="false" ht="15" hidden="false" customHeight="true" outlineLevel="0" collapsed="false">
      <c r="A3458" s="15" t="s">
        <v>6229</v>
      </c>
      <c r="B3458" s="15" t="s">
        <v>6230</v>
      </c>
      <c r="C3458" s="15" t="s">
        <v>134</v>
      </c>
      <c r="D3458" s="15" t="s">
        <v>135</v>
      </c>
      <c r="E3458" s="15" t="s">
        <v>136</v>
      </c>
      <c r="F3458" s="15" t="s">
        <v>137</v>
      </c>
      <c r="G3458" s="15" t="s">
        <v>6231</v>
      </c>
      <c r="H3458" s="15" t="s">
        <v>136</v>
      </c>
      <c r="I3458" s="15" t="s">
        <v>139</v>
      </c>
      <c r="J3458" s="15" t="s">
        <v>150</v>
      </c>
      <c r="K3458" s="15" t="s">
        <v>6232</v>
      </c>
      <c r="L3458" s="15" t="n">
        <v>8</v>
      </c>
      <c r="M3458" s="15" t="n">
        <v>5</v>
      </c>
      <c r="P3458" s="15" t="n">
        <v>13</v>
      </c>
      <c r="Y3458" s="15" t="s">
        <v>142</v>
      </c>
      <c r="AB3458" s="15" t="s">
        <v>143</v>
      </c>
    </row>
    <row r="3459" customFormat="false" ht="15" hidden="false" customHeight="true" outlineLevel="0" collapsed="false">
      <c r="A3459" s="15" t="s">
        <v>6233</v>
      </c>
      <c r="B3459" s="15" t="s">
        <v>6234</v>
      </c>
      <c r="C3459" s="15" t="s">
        <v>217</v>
      </c>
      <c r="D3459" s="15" t="s">
        <v>218</v>
      </c>
      <c r="E3459" s="15" t="s">
        <v>136</v>
      </c>
      <c r="F3459" s="15" t="s">
        <v>137</v>
      </c>
      <c r="G3459" s="15" t="s">
        <v>136</v>
      </c>
      <c r="H3459" s="15" t="s">
        <v>136</v>
      </c>
      <c r="I3459" s="15" t="s">
        <v>139</v>
      </c>
      <c r="J3459" s="15" t="s">
        <v>140</v>
      </c>
      <c r="K3459" s="15" t="s">
        <v>6235</v>
      </c>
      <c r="O3459" s="15" t="n">
        <v>4</v>
      </c>
      <c r="P3459" s="15" t="n">
        <v>4</v>
      </c>
      <c r="Y3459" s="15" t="s">
        <v>142</v>
      </c>
      <c r="AB3459" s="15" t="s">
        <v>143</v>
      </c>
    </row>
    <row r="3460" customFormat="false" ht="15" hidden="false" customHeight="true" outlineLevel="0" collapsed="false">
      <c r="A3460" s="15" t="s">
        <v>6233</v>
      </c>
      <c r="B3460" s="15" t="s">
        <v>6234</v>
      </c>
      <c r="C3460" s="15" t="s">
        <v>217</v>
      </c>
      <c r="D3460" s="15" t="s">
        <v>218</v>
      </c>
      <c r="E3460" s="15" t="s">
        <v>136</v>
      </c>
      <c r="F3460" s="15" t="s">
        <v>137</v>
      </c>
      <c r="G3460" s="15" t="s">
        <v>136</v>
      </c>
      <c r="H3460" s="15" t="s">
        <v>136</v>
      </c>
      <c r="I3460" s="15" t="s">
        <v>139</v>
      </c>
      <c r="J3460" s="15" t="s">
        <v>144</v>
      </c>
      <c r="K3460" s="15" t="s">
        <v>6236</v>
      </c>
      <c r="N3460" s="15" t="n">
        <v>248</v>
      </c>
      <c r="P3460" s="15" t="n">
        <v>248</v>
      </c>
      <c r="Y3460" s="15" t="s">
        <v>142</v>
      </c>
      <c r="AB3460" s="15" t="s">
        <v>143</v>
      </c>
    </row>
    <row r="3461" customFormat="false" ht="15" hidden="false" customHeight="true" outlineLevel="0" collapsed="false">
      <c r="A3461" s="15" t="s">
        <v>6233</v>
      </c>
      <c r="B3461" s="15" t="s">
        <v>6234</v>
      </c>
      <c r="C3461" s="15" t="s">
        <v>217</v>
      </c>
      <c r="D3461" s="15" t="s">
        <v>218</v>
      </c>
      <c r="E3461" s="15" t="s">
        <v>136</v>
      </c>
      <c r="F3461" s="15" t="s">
        <v>137</v>
      </c>
      <c r="G3461" s="15" t="s">
        <v>136</v>
      </c>
      <c r="H3461" s="15" t="s">
        <v>136</v>
      </c>
      <c r="I3461" s="15" t="s">
        <v>139</v>
      </c>
      <c r="J3461" s="15" t="s">
        <v>150</v>
      </c>
      <c r="K3461" s="15" t="s">
        <v>6237</v>
      </c>
      <c r="L3461" s="15" t="n">
        <v>1</v>
      </c>
      <c r="N3461" s="15" t="n">
        <v>17</v>
      </c>
      <c r="P3461" s="15" t="n">
        <v>18</v>
      </c>
      <c r="Y3461" s="15" t="s">
        <v>142</v>
      </c>
      <c r="AB3461" s="15" t="s">
        <v>143</v>
      </c>
    </row>
    <row r="3462" customFormat="false" ht="15" hidden="false" customHeight="true" outlineLevel="0" collapsed="false">
      <c r="A3462" s="15" t="s">
        <v>6233</v>
      </c>
      <c r="B3462" s="15" t="s">
        <v>6234</v>
      </c>
      <c r="C3462" s="15" t="s">
        <v>217</v>
      </c>
      <c r="D3462" s="15" t="s">
        <v>218</v>
      </c>
      <c r="E3462" s="15" t="s">
        <v>136</v>
      </c>
      <c r="F3462" s="15" t="s">
        <v>137</v>
      </c>
      <c r="G3462" s="15" t="s">
        <v>136</v>
      </c>
      <c r="H3462" s="15" t="s">
        <v>136</v>
      </c>
      <c r="I3462" s="15" t="s">
        <v>139</v>
      </c>
      <c r="J3462" s="15" t="s">
        <v>158</v>
      </c>
      <c r="K3462" s="15" t="s">
        <v>6238</v>
      </c>
      <c r="L3462" s="15" t="n">
        <v>2</v>
      </c>
      <c r="P3462" s="15" t="n">
        <v>2</v>
      </c>
      <c r="Y3462" s="15" t="s">
        <v>142</v>
      </c>
      <c r="AB3462" s="15" t="s">
        <v>143</v>
      </c>
    </row>
    <row r="3463" customFormat="false" ht="15" hidden="false" customHeight="true" outlineLevel="0" collapsed="false">
      <c r="A3463" s="15" t="s">
        <v>6239</v>
      </c>
      <c r="B3463" s="15" t="s">
        <v>6240</v>
      </c>
      <c r="C3463" s="15" t="s">
        <v>217</v>
      </c>
      <c r="D3463" s="15" t="s">
        <v>235</v>
      </c>
      <c r="E3463" s="15" t="s">
        <v>823</v>
      </c>
      <c r="F3463" s="15" t="s">
        <v>137</v>
      </c>
      <c r="G3463" s="15" t="s">
        <v>823</v>
      </c>
      <c r="H3463" s="15" t="s">
        <v>136</v>
      </c>
      <c r="I3463" s="15" t="s">
        <v>139</v>
      </c>
      <c r="J3463" s="15" t="s">
        <v>150</v>
      </c>
      <c r="K3463" s="15" t="s">
        <v>6241</v>
      </c>
      <c r="L3463" s="15" t="n">
        <v>68</v>
      </c>
      <c r="M3463" s="15" t="n">
        <v>29</v>
      </c>
      <c r="N3463" s="15" t="n">
        <v>7</v>
      </c>
      <c r="O3463" s="15" t="n">
        <v>6</v>
      </c>
      <c r="P3463" s="15" t="n">
        <v>110</v>
      </c>
      <c r="Y3463" s="15" t="s">
        <v>142</v>
      </c>
      <c r="AB3463" s="15" t="s">
        <v>143</v>
      </c>
    </row>
    <row r="3464" customFormat="false" ht="15" hidden="false" customHeight="true" outlineLevel="0" collapsed="false">
      <c r="A3464" s="15" t="s">
        <v>6239</v>
      </c>
      <c r="B3464" s="15" t="s">
        <v>6240</v>
      </c>
      <c r="C3464" s="15" t="s">
        <v>217</v>
      </c>
      <c r="D3464" s="15" t="s">
        <v>235</v>
      </c>
      <c r="E3464" s="15" t="s">
        <v>823</v>
      </c>
      <c r="F3464" s="15" t="s">
        <v>137</v>
      </c>
      <c r="G3464" s="15" t="s">
        <v>823</v>
      </c>
      <c r="H3464" s="15" t="s">
        <v>136</v>
      </c>
      <c r="I3464" s="15" t="s">
        <v>139</v>
      </c>
      <c r="J3464" s="15" t="s">
        <v>158</v>
      </c>
      <c r="K3464" s="15" t="s">
        <v>6242</v>
      </c>
      <c r="L3464" s="15" t="n">
        <v>1</v>
      </c>
      <c r="N3464" s="15" t="n">
        <v>4</v>
      </c>
      <c r="P3464" s="15" t="n">
        <v>5</v>
      </c>
      <c r="Y3464" s="15" t="s">
        <v>142</v>
      </c>
      <c r="AB3464" s="15" t="s">
        <v>143</v>
      </c>
    </row>
    <row r="3465" customFormat="false" ht="15" hidden="false" customHeight="true" outlineLevel="0" collapsed="false">
      <c r="A3465" s="15" t="s">
        <v>6243</v>
      </c>
      <c r="B3465" s="15" t="s">
        <v>6244</v>
      </c>
      <c r="C3465" s="15" t="s">
        <v>134</v>
      </c>
      <c r="D3465" s="15" t="s">
        <v>135</v>
      </c>
      <c r="E3465" s="15" t="s">
        <v>136</v>
      </c>
      <c r="F3465" s="15" t="s">
        <v>137</v>
      </c>
      <c r="G3465" s="15" t="s">
        <v>6231</v>
      </c>
      <c r="H3465" s="15" t="s">
        <v>136</v>
      </c>
      <c r="I3465" s="15" t="s">
        <v>139</v>
      </c>
      <c r="J3465" s="15" t="s">
        <v>140</v>
      </c>
      <c r="K3465" s="15" t="s">
        <v>6245</v>
      </c>
      <c r="M3465" s="15" t="n">
        <v>6</v>
      </c>
      <c r="P3465" s="15" t="n">
        <v>6</v>
      </c>
      <c r="Y3465" s="15" t="s">
        <v>142</v>
      </c>
      <c r="AB3465" s="15" t="s">
        <v>143</v>
      </c>
    </row>
    <row r="3466" customFormat="false" ht="15" hidden="false" customHeight="true" outlineLevel="0" collapsed="false">
      <c r="A3466" s="15" t="s">
        <v>6246</v>
      </c>
      <c r="B3466" s="15" t="s">
        <v>6247</v>
      </c>
      <c r="C3466" s="15" t="s">
        <v>148</v>
      </c>
      <c r="E3466" s="15" t="s">
        <v>136</v>
      </c>
      <c r="F3466" s="15" t="s">
        <v>137</v>
      </c>
      <c r="G3466" s="15" t="s">
        <v>4269</v>
      </c>
      <c r="H3466" s="15" t="s">
        <v>136</v>
      </c>
      <c r="I3466" s="15" t="s">
        <v>139</v>
      </c>
      <c r="J3466" s="15" t="s">
        <v>150</v>
      </c>
      <c r="K3466" s="15" t="s">
        <v>6248</v>
      </c>
      <c r="L3466" s="15" t="n">
        <v>0</v>
      </c>
      <c r="P3466" s="15" t="n">
        <v>0</v>
      </c>
      <c r="Y3466" s="15" t="s">
        <v>142</v>
      </c>
      <c r="AB3466" s="15" t="s">
        <v>143</v>
      </c>
    </row>
    <row r="3467" customFormat="false" ht="15" hidden="false" customHeight="true" outlineLevel="0" collapsed="false">
      <c r="A3467" s="15" t="s">
        <v>6249</v>
      </c>
      <c r="B3467" s="15" t="s">
        <v>6250</v>
      </c>
      <c r="C3467" s="15" t="s">
        <v>134</v>
      </c>
      <c r="D3467" s="15" t="s">
        <v>177</v>
      </c>
      <c r="E3467" s="15" t="s">
        <v>136</v>
      </c>
      <c r="F3467" s="15" t="s">
        <v>137</v>
      </c>
      <c r="G3467" s="15" t="s">
        <v>504</v>
      </c>
      <c r="H3467" s="15" t="s">
        <v>136</v>
      </c>
      <c r="I3467" s="15" t="s">
        <v>243</v>
      </c>
      <c r="J3467" s="15" t="s">
        <v>140</v>
      </c>
      <c r="K3467" s="15" t="s">
        <v>6251</v>
      </c>
      <c r="L3467" s="15" t="n">
        <v>3</v>
      </c>
      <c r="P3467" s="15" t="n">
        <v>3</v>
      </c>
      <c r="Y3467" s="15" t="s">
        <v>142</v>
      </c>
      <c r="AB3467" s="15" t="s">
        <v>143</v>
      </c>
    </row>
    <row r="3468" customFormat="false" ht="15" hidden="false" customHeight="true" outlineLevel="0" collapsed="false">
      <c r="A3468" s="15" t="s">
        <v>6249</v>
      </c>
      <c r="B3468" s="15" t="s">
        <v>6250</v>
      </c>
      <c r="C3468" s="15" t="s">
        <v>134</v>
      </c>
      <c r="D3468" s="15" t="s">
        <v>177</v>
      </c>
      <c r="E3468" s="15" t="s">
        <v>136</v>
      </c>
      <c r="F3468" s="15" t="s">
        <v>137</v>
      </c>
      <c r="G3468" s="15" t="s">
        <v>504</v>
      </c>
      <c r="H3468" s="15" t="s">
        <v>136</v>
      </c>
      <c r="I3468" s="15" t="s">
        <v>243</v>
      </c>
      <c r="J3468" s="15" t="s">
        <v>150</v>
      </c>
      <c r="K3468" s="15" t="s">
        <v>6252</v>
      </c>
      <c r="L3468" s="15" t="n">
        <v>149</v>
      </c>
      <c r="M3468" s="15" t="n">
        <v>82</v>
      </c>
      <c r="N3468" s="15" t="n">
        <v>65</v>
      </c>
      <c r="P3468" s="15" t="n">
        <v>296</v>
      </c>
      <c r="Y3468" s="15" t="s">
        <v>142</v>
      </c>
      <c r="AB3468" s="15" t="s">
        <v>143</v>
      </c>
    </row>
    <row r="3469" customFormat="false" ht="15" hidden="false" customHeight="true" outlineLevel="0" collapsed="false">
      <c r="A3469" s="15" t="s">
        <v>6249</v>
      </c>
      <c r="B3469" s="15" t="s">
        <v>6250</v>
      </c>
      <c r="C3469" s="15" t="s">
        <v>134</v>
      </c>
      <c r="D3469" s="15" t="s">
        <v>177</v>
      </c>
      <c r="E3469" s="15" t="s">
        <v>136</v>
      </c>
      <c r="F3469" s="15" t="s">
        <v>137</v>
      </c>
      <c r="G3469" s="15" t="s">
        <v>504</v>
      </c>
      <c r="H3469" s="15" t="s">
        <v>136</v>
      </c>
      <c r="I3469" s="15" t="s">
        <v>243</v>
      </c>
      <c r="J3469" s="15" t="s">
        <v>158</v>
      </c>
      <c r="K3469" s="15" t="s">
        <v>6253</v>
      </c>
      <c r="L3469" s="15" t="n">
        <v>6</v>
      </c>
      <c r="M3469" s="15" t="n">
        <v>1</v>
      </c>
      <c r="N3469" s="15" t="n">
        <v>12</v>
      </c>
      <c r="P3469" s="15" t="n">
        <v>19</v>
      </c>
      <c r="Y3469" s="15" t="s">
        <v>142</v>
      </c>
      <c r="AB3469" s="15" t="s">
        <v>143</v>
      </c>
    </row>
    <row r="3470" customFormat="false" ht="15" hidden="false" customHeight="true" outlineLevel="0" collapsed="false">
      <c r="A3470" s="15" t="s">
        <v>6254</v>
      </c>
      <c r="B3470" s="15" t="s">
        <v>6255</v>
      </c>
      <c r="C3470" s="15" t="s">
        <v>217</v>
      </c>
      <c r="D3470" s="15" t="s">
        <v>218</v>
      </c>
      <c r="E3470" s="15" t="s">
        <v>136</v>
      </c>
      <c r="F3470" s="15" t="s">
        <v>137</v>
      </c>
      <c r="G3470" s="15" t="s">
        <v>308</v>
      </c>
      <c r="H3470" s="15" t="s">
        <v>136</v>
      </c>
      <c r="I3470" s="15" t="s">
        <v>139</v>
      </c>
      <c r="J3470" s="15" t="s">
        <v>140</v>
      </c>
      <c r="K3470" s="15" t="s">
        <v>6256</v>
      </c>
      <c r="O3470" s="15" t="n">
        <v>5</v>
      </c>
      <c r="P3470" s="15" t="n">
        <v>5</v>
      </c>
      <c r="Y3470" s="15" t="s">
        <v>142</v>
      </c>
      <c r="AB3470" s="15" t="s">
        <v>143</v>
      </c>
    </row>
    <row r="3471" customFormat="false" ht="15" hidden="false" customHeight="true" outlineLevel="0" collapsed="false">
      <c r="A3471" s="15" t="s">
        <v>6254</v>
      </c>
      <c r="B3471" s="15" t="s">
        <v>6255</v>
      </c>
      <c r="C3471" s="15" t="s">
        <v>217</v>
      </c>
      <c r="D3471" s="15" t="s">
        <v>218</v>
      </c>
      <c r="E3471" s="15" t="s">
        <v>136</v>
      </c>
      <c r="F3471" s="15" t="s">
        <v>137</v>
      </c>
      <c r="G3471" s="15" t="s">
        <v>308</v>
      </c>
      <c r="H3471" s="15" t="s">
        <v>136</v>
      </c>
      <c r="I3471" s="15" t="s">
        <v>139</v>
      </c>
      <c r="J3471" s="15" t="s">
        <v>150</v>
      </c>
      <c r="K3471" s="15" t="s">
        <v>6257</v>
      </c>
      <c r="M3471" s="15" t="n">
        <v>2</v>
      </c>
      <c r="O3471" s="15" t="n">
        <v>43</v>
      </c>
      <c r="P3471" s="15" t="n">
        <v>45</v>
      </c>
      <c r="Y3471" s="15" t="s">
        <v>142</v>
      </c>
      <c r="AB3471" s="15" t="s">
        <v>143</v>
      </c>
    </row>
    <row r="3472" customFormat="false" ht="15" hidden="false" customHeight="true" outlineLevel="0" collapsed="false">
      <c r="A3472" s="15" t="s">
        <v>6254</v>
      </c>
      <c r="B3472" s="15" t="s">
        <v>6255</v>
      </c>
      <c r="C3472" s="15" t="s">
        <v>217</v>
      </c>
      <c r="D3472" s="15" t="s">
        <v>218</v>
      </c>
      <c r="E3472" s="15" t="s">
        <v>136</v>
      </c>
      <c r="F3472" s="15" t="s">
        <v>137</v>
      </c>
      <c r="G3472" s="15" t="s">
        <v>308</v>
      </c>
      <c r="H3472" s="15" t="s">
        <v>136</v>
      </c>
      <c r="I3472" s="15" t="s">
        <v>139</v>
      </c>
      <c r="J3472" s="15" t="s">
        <v>158</v>
      </c>
      <c r="K3472" s="15" t="s">
        <v>6258</v>
      </c>
      <c r="M3472" s="15" t="n">
        <v>5</v>
      </c>
      <c r="O3472" s="15" t="n">
        <v>11</v>
      </c>
      <c r="P3472" s="15" t="n">
        <v>16</v>
      </c>
      <c r="Y3472" s="15" t="s">
        <v>142</v>
      </c>
      <c r="AB3472" s="15" t="s">
        <v>143</v>
      </c>
    </row>
    <row r="3473" customFormat="false" ht="15" hidden="false" customHeight="true" outlineLevel="0" collapsed="false">
      <c r="A3473" s="15" t="s">
        <v>6259</v>
      </c>
      <c r="B3473" s="15" t="s">
        <v>6260</v>
      </c>
      <c r="C3473" s="15" t="s">
        <v>217</v>
      </c>
      <c r="D3473" s="15" t="s">
        <v>235</v>
      </c>
      <c r="E3473" s="15" t="s">
        <v>136</v>
      </c>
      <c r="F3473" s="15" t="s">
        <v>137</v>
      </c>
      <c r="G3473" s="15" t="s">
        <v>2620</v>
      </c>
      <c r="H3473" s="15" t="s">
        <v>136</v>
      </c>
      <c r="I3473" s="15" t="s">
        <v>139</v>
      </c>
      <c r="J3473" s="15" t="s">
        <v>150</v>
      </c>
      <c r="K3473" s="15" t="s">
        <v>6261</v>
      </c>
      <c r="L3473" s="15" t="n">
        <v>20</v>
      </c>
      <c r="M3473" s="15" t="n">
        <v>8</v>
      </c>
      <c r="P3473" s="15" t="n">
        <v>28</v>
      </c>
      <c r="Y3473" s="15" t="s">
        <v>156</v>
      </c>
      <c r="AB3473" s="15" t="s">
        <v>143</v>
      </c>
    </row>
    <row r="3474" customFormat="false" ht="15" hidden="false" customHeight="true" outlineLevel="0" collapsed="false">
      <c r="A3474" s="15" t="s">
        <v>6259</v>
      </c>
      <c r="B3474" s="15" t="s">
        <v>6260</v>
      </c>
      <c r="C3474" s="15" t="s">
        <v>217</v>
      </c>
      <c r="D3474" s="15" t="s">
        <v>235</v>
      </c>
      <c r="E3474" s="15" t="s">
        <v>136</v>
      </c>
      <c r="F3474" s="15" t="s">
        <v>137</v>
      </c>
      <c r="G3474" s="15" t="s">
        <v>2620</v>
      </c>
      <c r="H3474" s="15" t="s">
        <v>136</v>
      </c>
      <c r="I3474" s="15" t="s">
        <v>139</v>
      </c>
      <c r="J3474" s="15" t="s">
        <v>158</v>
      </c>
      <c r="K3474" s="15" t="s">
        <v>6262</v>
      </c>
      <c r="L3474" s="15" t="n">
        <v>8</v>
      </c>
      <c r="M3474" s="15" t="n">
        <v>1</v>
      </c>
      <c r="P3474" s="15" t="n">
        <v>9</v>
      </c>
      <c r="Y3474" s="15" t="s">
        <v>156</v>
      </c>
      <c r="AB3474" s="15" t="s">
        <v>143</v>
      </c>
    </row>
    <row r="3475" customFormat="false" ht="15" hidden="false" customHeight="true" outlineLevel="0" collapsed="false">
      <c r="A3475" s="15" t="s">
        <v>6263</v>
      </c>
      <c r="B3475" s="15" t="s">
        <v>6264</v>
      </c>
      <c r="C3475" s="15" t="s">
        <v>134</v>
      </c>
      <c r="D3475" s="15" t="s">
        <v>541</v>
      </c>
      <c r="E3475" s="15" t="s">
        <v>136</v>
      </c>
      <c r="F3475" s="15" t="s">
        <v>137</v>
      </c>
      <c r="G3475" s="15" t="s">
        <v>2067</v>
      </c>
      <c r="H3475" s="15" t="s">
        <v>136</v>
      </c>
      <c r="I3475" s="15" t="s">
        <v>243</v>
      </c>
      <c r="J3475" s="15" t="s">
        <v>144</v>
      </c>
      <c r="K3475" s="15" t="s">
        <v>6265</v>
      </c>
      <c r="N3475" s="15" t="n">
        <v>1</v>
      </c>
      <c r="P3475" s="15" t="n">
        <v>1</v>
      </c>
      <c r="Y3475" s="15" t="s">
        <v>156</v>
      </c>
      <c r="AB3475" s="15" t="s">
        <v>143</v>
      </c>
    </row>
    <row r="3476" customFormat="false" ht="15" hidden="false" customHeight="true" outlineLevel="0" collapsed="false">
      <c r="A3476" s="15" t="s">
        <v>6263</v>
      </c>
      <c r="B3476" s="15" t="s">
        <v>6264</v>
      </c>
      <c r="C3476" s="15" t="s">
        <v>134</v>
      </c>
      <c r="D3476" s="15" t="s">
        <v>541</v>
      </c>
      <c r="E3476" s="15" t="s">
        <v>136</v>
      </c>
      <c r="F3476" s="15" t="s">
        <v>137</v>
      </c>
      <c r="G3476" s="15" t="s">
        <v>2067</v>
      </c>
      <c r="H3476" s="15" t="s">
        <v>136</v>
      </c>
      <c r="I3476" s="15" t="s">
        <v>243</v>
      </c>
      <c r="J3476" s="15" t="s">
        <v>150</v>
      </c>
      <c r="K3476" s="15" t="s">
        <v>6266</v>
      </c>
      <c r="L3476" s="15" t="n">
        <v>65</v>
      </c>
      <c r="M3476" s="15" t="n">
        <v>34</v>
      </c>
      <c r="N3476" s="15" t="n">
        <v>15</v>
      </c>
      <c r="O3476" s="15" t="n">
        <v>1</v>
      </c>
      <c r="P3476" s="15" t="n">
        <v>115</v>
      </c>
      <c r="Y3476" s="15" t="s">
        <v>156</v>
      </c>
      <c r="AB3476" s="15" t="s">
        <v>143</v>
      </c>
    </row>
    <row r="3477" customFormat="false" ht="15" hidden="false" customHeight="true" outlineLevel="0" collapsed="false">
      <c r="A3477" s="15" t="s">
        <v>6263</v>
      </c>
      <c r="B3477" s="15" t="s">
        <v>6264</v>
      </c>
      <c r="C3477" s="15" t="s">
        <v>134</v>
      </c>
      <c r="D3477" s="15" t="s">
        <v>541</v>
      </c>
      <c r="E3477" s="15" t="s">
        <v>136</v>
      </c>
      <c r="F3477" s="15" t="s">
        <v>137</v>
      </c>
      <c r="G3477" s="15" t="s">
        <v>2067</v>
      </c>
      <c r="H3477" s="15" t="s">
        <v>136</v>
      </c>
      <c r="I3477" s="15" t="s">
        <v>243</v>
      </c>
      <c r="J3477" s="15" t="s">
        <v>158</v>
      </c>
      <c r="K3477" s="15" t="s">
        <v>6267</v>
      </c>
      <c r="L3477" s="15" t="n">
        <v>41</v>
      </c>
      <c r="M3477" s="15" t="n">
        <v>29</v>
      </c>
      <c r="N3477" s="15" t="n">
        <v>15</v>
      </c>
      <c r="P3477" s="15" t="n">
        <v>85</v>
      </c>
      <c r="Y3477" s="15" t="s">
        <v>156</v>
      </c>
      <c r="AB3477" s="15" t="s">
        <v>143</v>
      </c>
    </row>
    <row r="3478" customFormat="false" ht="15" hidden="false" customHeight="true" outlineLevel="0" collapsed="false">
      <c r="A3478" s="15" t="s">
        <v>6268</v>
      </c>
      <c r="B3478" s="15" t="s">
        <v>6269</v>
      </c>
      <c r="C3478" s="15" t="s">
        <v>134</v>
      </c>
      <c r="D3478" s="15" t="s">
        <v>177</v>
      </c>
      <c r="E3478" s="15" t="s">
        <v>136</v>
      </c>
      <c r="F3478" s="15" t="s">
        <v>137</v>
      </c>
      <c r="G3478" s="15" t="s">
        <v>136</v>
      </c>
      <c r="H3478" s="15" t="s">
        <v>136</v>
      </c>
      <c r="I3478" s="15" t="s">
        <v>139</v>
      </c>
      <c r="J3478" s="15" t="s">
        <v>140</v>
      </c>
      <c r="K3478" s="15" t="s">
        <v>6270</v>
      </c>
      <c r="N3478" s="15" t="n">
        <v>3</v>
      </c>
      <c r="P3478" s="15" t="n">
        <v>3</v>
      </c>
      <c r="Y3478" s="15" t="s">
        <v>142</v>
      </c>
      <c r="AB3478" s="15" t="s">
        <v>143</v>
      </c>
    </row>
    <row r="3479" customFormat="false" ht="15" hidden="false" customHeight="true" outlineLevel="0" collapsed="false">
      <c r="A3479" s="15" t="s">
        <v>6268</v>
      </c>
      <c r="B3479" s="15" t="s">
        <v>6269</v>
      </c>
      <c r="C3479" s="15" t="s">
        <v>134</v>
      </c>
      <c r="D3479" s="15" t="s">
        <v>177</v>
      </c>
      <c r="E3479" s="15" t="s">
        <v>136</v>
      </c>
      <c r="F3479" s="15" t="s">
        <v>137</v>
      </c>
      <c r="G3479" s="15" t="s">
        <v>136</v>
      </c>
      <c r="H3479" s="15" t="s">
        <v>136</v>
      </c>
      <c r="I3479" s="15" t="s">
        <v>139</v>
      </c>
      <c r="J3479" s="15" t="s">
        <v>150</v>
      </c>
      <c r="K3479" s="15" t="s">
        <v>6271</v>
      </c>
      <c r="M3479" s="15" t="n">
        <v>32</v>
      </c>
      <c r="N3479" s="15" t="n">
        <v>8</v>
      </c>
      <c r="P3479" s="15" t="n">
        <v>40</v>
      </c>
      <c r="Y3479" s="15" t="s">
        <v>142</v>
      </c>
      <c r="AB3479" s="15" t="s">
        <v>143</v>
      </c>
    </row>
    <row r="3480" customFormat="false" ht="15" hidden="false" customHeight="true" outlineLevel="0" collapsed="false">
      <c r="A3480" s="15" t="s">
        <v>6272</v>
      </c>
      <c r="B3480" s="15" t="s">
        <v>6273</v>
      </c>
      <c r="C3480" s="15" t="s">
        <v>148</v>
      </c>
      <c r="E3480" s="15" t="s">
        <v>136</v>
      </c>
      <c r="F3480" s="15" t="s">
        <v>137</v>
      </c>
      <c r="G3480" s="15" t="s">
        <v>526</v>
      </c>
      <c r="H3480" s="15" t="s">
        <v>136</v>
      </c>
      <c r="I3480" s="15" t="s">
        <v>139</v>
      </c>
      <c r="J3480" s="15" t="s">
        <v>150</v>
      </c>
      <c r="K3480" s="15" t="s">
        <v>6274</v>
      </c>
      <c r="N3480" s="15" t="n">
        <v>7</v>
      </c>
      <c r="P3480" s="15" t="n">
        <v>7</v>
      </c>
      <c r="Y3480" s="15" t="s">
        <v>142</v>
      </c>
      <c r="AB3480" s="15" t="s">
        <v>143</v>
      </c>
    </row>
    <row r="3481" customFormat="false" ht="15" hidden="false" customHeight="true" outlineLevel="0" collapsed="false">
      <c r="A3481" s="15" t="s">
        <v>6275</v>
      </c>
      <c r="B3481" s="15" t="s">
        <v>6276</v>
      </c>
      <c r="C3481" s="15" t="s">
        <v>134</v>
      </c>
      <c r="D3481" s="15" t="s">
        <v>460</v>
      </c>
      <c r="E3481" s="15" t="s">
        <v>136</v>
      </c>
      <c r="F3481" s="15" t="s">
        <v>137</v>
      </c>
      <c r="G3481" s="15" t="s">
        <v>451</v>
      </c>
      <c r="H3481" s="15" t="s">
        <v>136</v>
      </c>
      <c r="I3481" s="15" t="s">
        <v>243</v>
      </c>
      <c r="J3481" s="15" t="s">
        <v>140</v>
      </c>
      <c r="K3481" s="15" t="s">
        <v>6277</v>
      </c>
      <c r="M3481" s="15" t="n">
        <v>180</v>
      </c>
      <c r="N3481" s="15" t="n">
        <v>23</v>
      </c>
      <c r="O3481" s="15" t="n">
        <v>11</v>
      </c>
      <c r="P3481" s="15" t="n">
        <v>214</v>
      </c>
      <c r="Y3481" s="15" t="s">
        <v>142</v>
      </c>
      <c r="AB3481" s="15" t="s">
        <v>143</v>
      </c>
    </row>
    <row r="3482" customFormat="false" ht="15" hidden="false" customHeight="true" outlineLevel="0" collapsed="false">
      <c r="A3482" s="15" t="s">
        <v>6275</v>
      </c>
      <c r="B3482" s="15" t="s">
        <v>6276</v>
      </c>
      <c r="C3482" s="15" t="s">
        <v>134</v>
      </c>
      <c r="D3482" s="15" t="s">
        <v>460</v>
      </c>
      <c r="E3482" s="15" t="s">
        <v>136</v>
      </c>
      <c r="F3482" s="15" t="s">
        <v>137</v>
      </c>
      <c r="G3482" s="15" t="s">
        <v>451</v>
      </c>
      <c r="H3482" s="15" t="s">
        <v>136</v>
      </c>
      <c r="I3482" s="15" t="s">
        <v>243</v>
      </c>
      <c r="J3482" s="15" t="s">
        <v>144</v>
      </c>
      <c r="K3482" s="15" t="s">
        <v>6278</v>
      </c>
      <c r="N3482" s="15" t="n">
        <v>29</v>
      </c>
      <c r="P3482" s="15" t="n">
        <v>29</v>
      </c>
      <c r="Y3482" s="15" t="s">
        <v>142</v>
      </c>
      <c r="AB3482" s="15" t="s">
        <v>143</v>
      </c>
    </row>
    <row r="3483" customFormat="false" ht="15" hidden="false" customHeight="true" outlineLevel="0" collapsed="false">
      <c r="A3483" s="15" t="s">
        <v>6275</v>
      </c>
      <c r="B3483" s="15" t="s">
        <v>6276</v>
      </c>
      <c r="C3483" s="15" t="s">
        <v>134</v>
      </c>
      <c r="D3483" s="15" t="s">
        <v>460</v>
      </c>
      <c r="E3483" s="15" t="s">
        <v>136</v>
      </c>
      <c r="F3483" s="15" t="s">
        <v>137</v>
      </c>
      <c r="G3483" s="15" t="s">
        <v>451</v>
      </c>
      <c r="H3483" s="15" t="s">
        <v>136</v>
      </c>
      <c r="I3483" s="15" t="s">
        <v>243</v>
      </c>
      <c r="J3483" s="15" t="s">
        <v>150</v>
      </c>
      <c r="K3483" s="15" t="s">
        <v>6279</v>
      </c>
      <c r="L3483" s="15" t="n">
        <v>133</v>
      </c>
      <c r="M3483" s="15" t="n">
        <v>1551</v>
      </c>
      <c r="N3483" s="15" t="n">
        <v>72</v>
      </c>
      <c r="O3483" s="15" t="n">
        <v>4</v>
      </c>
      <c r="P3483" s="15" t="n">
        <v>1760</v>
      </c>
      <c r="Y3483" s="15" t="s">
        <v>142</v>
      </c>
      <c r="AB3483" s="15" t="s">
        <v>143</v>
      </c>
    </row>
    <row r="3484" customFormat="false" ht="15" hidden="false" customHeight="true" outlineLevel="0" collapsed="false">
      <c r="A3484" s="15" t="s">
        <v>6275</v>
      </c>
      <c r="B3484" s="15" t="s">
        <v>6276</v>
      </c>
      <c r="C3484" s="15" t="s">
        <v>134</v>
      </c>
      <c r="D3484" s="15" t="s">
        <v>460</v>
      </c>
      <c r="E3484" s="15" t="s">
        <v>136</v>
      </c>
      <c r="F3484" s="15" t="s">
        <v>137</v>
      </c>
      <c r="G3484" s="15" t="s">
        <v>451</v>
      </c>
      <c r="H3484" s="15" t="s">
        <v>136</v>
      </c>
      <c r="I3484" s="15" t="s">
        <v>243</v>
      </c>
      <c r="J3484" s="15" t="s">
        <v>158</v>
      </c>
      <c r="K3484" s="15" t="s">
        <v>6280</v>
      </c>
      <c r="M3484" s="15" t="n">
        <v>2</v>
      </c>
      <c r="N3484" s="15" t="n">
        <v>1</v>
      </c>
      <c r="P3484" s="15" t="n">
        <v>3</v>
      </c>
      <c r="Y3484" s="15" t="s">
        <v>142</v>
      </c>
      <c r="AB3484" s="15" t="s">
        <v>143</v>
      </c>
    </row>
    <row r="3485" customFormat="false" ht="15" hidden="false" customHeight="true" outlineLevel="0" collapsed="false">
      <c r="A3485" s="15" t="s">
        <v>6281</v>
      </c>
      <c r="B3485" s="15" t="s">
        <v>6282</v>
      </c>
      <c r="C3485" s="15" t="s">
        <v>134</v>
      </c>
      <c r="D3485" s="15" t="s">
        <v>135</v>
      </c>
      <c r="E3485" s="15" t="s">
        <v>136</v>
      </c>
      <c r="F3485" s="15" t="s">
        <v>137</v>
      </c>
      <c r="G3485" s="15" t="s">
        <v>1056</v>
      </c>
      <c r="H3485" s="15" t="s">
        <v>136</v>
      </c>
      <c r="I3485" s="15" t="s">
        <v>243</v>
      </c>
      <c r="J3485" s="15" t="s">
        <v>140</v>
      </c>
      <c r="K3485" s="15" t="s">
        <v>6283</v>
      </c>
      <c r="L3485" s="15" t="n">
        <v>26</v>
      </c>
      <c r="M3485" s="15" t="n">
        <v>8</v>
      </c>
      <c r="N3485" s="15" t="n">
        <v>7</v>
      </c>
      <c r="O3485" s="15" t="n">
        <v>3</v>
      </c>
      <c r="P3485" s="15" t="n">
        <v>44</v>
      </c>
      <c r="Y3485" s="15" t="s">
        <v>142</v>
      </c>
      <c r="AB3485" s="15" t="s">
        <v>143</v>
      </c>
    </row>
    <row r="3486" customFormat="false" ht="15" hidden="false" customHeight="true" outlineLevel="0" collapsed="false">
      <c r="A3486" s="15" t="s">
        <v>6281</v>
      </c>
      <c r="B3486" s="15" t="s">
        <v>6282</v>
      </c>
      <c r="C3486" s="15" t="s">
        <v>134</v>
      </c>
      <c r="D3486" s="15" t="s">
        <v>135</v>
      </c>
      <c r="E3486" s="15" t="s">
        <v>136</v>
      </c>
      <c r="F3486" s="15" t="s">
        <v>137</v>
      </c>
      <c r="G3486" s="15" t="s">
        <v>1056</v>
      </c>
      <c r="H3486" s="15" t="s">
        <v>136</v>
      </c>
      <c r="I3486" s="15" t="s">
        <v>243</v>
      </c>
      <c r="J3486" s="15" t="s">
        <v>144</v>
      </c>
      <c r="K3486" s="15" t="s">
        <v>6284</v>
      </c>
      <c r="L3486" s="15" t="n">
        <v>1334</v>
      </c>
      <c r="M3486" s="15" t="n">
        <v>1217</v>
      </c>
      <c r="N3486" s="15" t="n">
        <v>916</v>
      </c>
      <c r="O3486" s="15" t="n">
        <v>136</v>
      </c>
      <c r="P3486" s="15" t="n">
        <v>3603</v>
      </c>
      <c r="Y3486" s="15" t="s">
        <v>142</v>
      </c>
      <c r="AB3486" s="15" t="s">
        <v>143</v>
      </c>
    </row>
    <row r="3487" customFormat="false" ht="15" hidden="false" customHeight="true" outlineLevel="0" collapsed="false">
      <c r="A3487" s="15" t="s">
        <v>6281</v>
      </c>
      <c r="B3487" s="15" t="s">
        <v>6282</v>
      </c>
      <c r="C3487" s="15" t="s">
        <v>134</v>
      </c>
      <c r="D3487" s="15" t="s">
        <v>135</v>
      </c>
      <c r="E3487" s="15" t="s">
        <v>136</v>
      </c>
      <c r="F3487" s="15" t="s">
        <v>137</v>
      </c>
      <c r="G3487" s="15" t="s">
        <v>1056</v>
      </c>
      <c r="H3487" s="15" t="s">
        <v>136</v>
      </c>
      <c r="I3487" s="15" t="s">
        <v>243</v>
      </c>
      <c r="J3487" s="15" t="s">
        <v>150</v>
      </c>
      <c r="K3487" s="15" t="s">
        <v>6285</v>
      </c>
      <c r="L3487" s="15" t="n">
        <v>344</v>
      </c>
      <c r="M3487" s="15" t="n">
        <v>410</v>
      </c>
      <c r="N3487" s="15" t="n">
        <v>230</v>
      </c>
      <c r="O3487" s="15" t="n">
        <v>31</v>
      </c>
      <c r="P3487" s="15" t="n">
        <v>1015</v>
      </c>
      <c r="Y3487" s="15" t="s">
        <v>142</v>
      </c>
      <c r="AB3487" s="15" t="s">
        <v>143</v>
      </c>
    </row>
    <row r="3488" customFormat="false" ht="15" hidden="false" customHeight="true" outlineLevel="0" collapsed="false">
      <c r="A3488" s="15" t="s">
        <v>6281</v>
      </c>
      <c r="B3488" s="15" t="s">
        <v>6282</v>
      </c>
      <c r="C3488" s="15" t="s">
        <v>134</v>
      </c>
      <c r="D3488" s="15" t="s">
        <v>135</v>
      </c>
      <c r="E3488" s="15" t="s">
        <v>136</v>
      </c>
      <c r="F3488" s="15" t="s">
        <v>137</v>
      </c>
      <c r="G3488" s="15" t="s">
        <v>1056</v>
      </c>
      <c r="H3488" s="15" t="s">
        <v>136</v>
      </c>
      <c r="I3488" s="15" t="s">
        <v>243</v>
      </c>
      <c r="J3488" s="15" t="s">
        <v>158</v>
      </c>
      <c r="K3488" s="15" t="s">
        <v>6286</v>
      </c>
      <c r="L3488" s="15" t="n">
        <v>568</v>
      </c>
      <c r="M3488" s="15" t="n">
        <v>691</v>
      </c>
      <c r="N3488" s="15" t="n">
        <v>438</v>
      </c>
      <c r="O3488" s="15" t="n">
        <v>32</v>
      </c>
      <c r="P3488" s="15" t="n">
        <v>1729</v>
      </c>
      <c r="Y3488" s="15" t="s">
        <v>142</v>
      </c>
      <c r="AB3488" s="15" t="s">
        <v>143</v>
      </c>
    </row>
    <row r="3489" customFormat="false" ht="15" hidden="false" customHeight="true" outlineLevel="0" collapsed="false">
      <c r="A3489" s="15" t="s">
        <v>6281</v>
      </c>
      <c r="B3489" s="15" t="s">
        <v>6282</v>
      </c>
      <c r="C3489" s="15" t="s">
        <v>134</v>
      </c>
      <c r="D3489" s="15" t="s">
        <v>135</v>
      </c>
      <c r="E3489" s="15" t="s">
        <v>136</v>
      </c>
      <c r="F3489" s="15" t="s">
        <v>137</v>
      </c>
      <c r="G3489" s="15" t="s">
        <v>1056</v>
      </c>
      <c r="H3489" s="15" t="s">
        <v>136</v>
      </c>
      <c r="I3489" s="15" t="s">
        <v>243</v>
      </c>
      <c r="J3489" s="15" t="s">
        <v>169</v>
      </c>
      <c r="K3489" s="15" t="s">
        <v>6287</v>
      </c>
      <c r="L3489" s="15" t="n">
        <v>3</v>
      </c>
      <c r="M3489" s="15" t="n">
        <v>6</v>
      </c>
      <c r="P3489" s="15" t="n">
        <v>9</v>
      </c>
      <c r="Y3489" s="15" t="s">
        <v>142</v>
      </c>
      <c r="AB3489" s="15" t="s">
        <v>143</v>
      </c>
    </row>
    <row r="3490" customFormat="false" ht="15" hidden="false" customHeight="true" outlineLevel="0" collapsed="false">
      <c r="A3490" s="15" t="s">
        <v>6288</v>
      </c>
      <c r="B3490" s="15" t="s">
        <v>6289</v>
      </c>
      <c r="C3490" s="15" t="s">
        <v>134</v>
      </c>
      <c r="D3490" s="15" t="s">
        <v>460</v>
      </c>
      <c r="E3490" s="15" t="s">
        <v>136</v>
      </c>
      <c r="F3490" s="15" t="s">
        <v>137</v>
      </c>
      <c r="G3490" s="15" t="s">
        <v>308</v>
      </c>
      <c r="H3490" s="15" t="s">
        <v>136</v>
      </c>
      <c r="I3490" s="15" t="s">
        <v>139</v>
      </c>
      <c r="J3490" s="15" t="s">
        <v>140</v>
      </c>
      <c r="K3490" s="15" t="s">
        <v>6290</v>
      </c>
      <c r="N3490" s="15" t="n">
        <v>5</v>
      </c>
      <c r="P3490" s="15" t="n">
        <v>5</v>
      </c>
      <c r="Y3490" s="15" t="s">
        <v>142</v>
      </c>
      <c r="AB3490" s="15" t="s">
        <v>163</v>
      </c>
      <c r="AC3490" s="15" t="n">
        <v>286</v>
      </c>
      <c r="AD3490" s="15" t="n">
        <v>3.3605141</v>
      </c>
      <c r="AE3490" s="15" t="n">
        <v>572</v>
      </c>
      <c r="AF3490" s="15" t="s">
        <v>95</v>
      </c>
    </row>
    <row r="3491" customFormat="false" ht="15" hidden="false" customHeight="true" outlineLevel="0" collapsed="false">
      <c r="A3491" s="15" t="s">
        <v>6288</v>
      </c>
      <c r="B3491" s="15" t="s">
        <v>6289</v>
      </c>
      <c r="C3491" s="15" t="s">
        <v>134</v>
      </c>
      <c r="D3491" s="15" t="s">
        <v>460</v>
      </c>
      <c r="E3491" s="15" t="s">
        <v>136</v>
      </c>
      <c r="F3491" s="15" t="s">
        <v>137</v>
      </c>
      <c r="G3491" s="15" t="s">
        <v>308</v>
      </c>
      <c r="H3491" s="15" t="s">
        <v>136</v>
      </c>
      <c r="I3491" s="15" t="s">
        <v>139</v>
      </c>
      <c r="J3491" s="15" t="s">
        <v>144</v>
      </c>
      <c r="K3491" s="15" t="s">
        <v>6291</v>
      </c>
      <c r="N3491" s="15" t="n">
        <v>428</v>
      </c>
      <c r="P3491" s="15" t="n">
        <v>428</v>
      </c>
      <c r="Y3491" s="15" t="s">
        <v>142</v>
      </c>
      <c r="AB3491" s="15" t="s">
        <v>163</v>
      </c>
      <c r="AC3491" s="15" t="n">
        <v>286</v>
      </c>
      <c r="AD3491" s="15" t="n">
        <v>3.3605141</v>
      </c>
      <c r="AE3491" s="15" t="n">
        <v>572</v>
      </c>
      <c r="AF3491" s="15" t="s">
        <v>95</v>
      </c>
    </row>
    <row r="3492" customFormat="false" ht="15" hidden="false" customHeight="true" outlineLevel="0" collapsed="false">
      <c r="A3492" s="15" t="s">
        <v>6288</v>
      </c>
      <c r="B3492" s="15" t="s">
        <v>6289</v>
      </c>
      <c r="C3492" s="15" t="s">
        <v>134</v>
      </c>
      <c r="D3492" s="15" t="s">
        <v>460</v>
      </c>
      <c r="E3492" s="15" t="s">
        <v>136</v>
      </c>
      <c r="F3492" s="15" t="s">
        <v>137</v>
      </c>
      <c r="G3492" s="15" t="s">
        <v>308</v>
      </c>
      <c r="H3492" s="15" t="s">
        <v>136</v>
      </c>
      <c r="I3492" s="15" t="s">
        <v>139</v>
      </c>
      <c r="J3492" s="15" t="s">
        <v>150</v>
      </c>
      <c r="K3492" s="15" t="s">
        <v>6292</v>
      </c>
      <c r="M3492" s="15" t="n">
        <v>50</v>
      </c>
      <c r="N3492" s="15" t="n">
        <v>373</v>
      </c>
      <c r="P3492" s="15" t="n">
        <v>423</v>
      </c>
      <c r="Y3492" s="15" t="s">
        <v>142</v>
      </c>
      <c r="AB3492" s="15" t="s">
        <v>163</v>
      </c>
      <c r="AC3492" s="15" t="n">
        <v>286</v>
      </c>
      <c r="AD3492" s="15" t="n">
        <v>3.3605141</v>
      </c>
      <c r="AE3492" s="15" t="n">
        <v>572</v>
      </c>
      <c r="AF3492" s="15" t="s">
        <v>95</v>
      </c>
    </row>
    <row r="3493" customFormat="false" ht="15" hidden="false" customHeight="true" outlineLevel="0" collapsed="false">
      <c r="A3493" s="15" t="s">
        <v>6288</v>
      </c>
      <c r="B3493" s="15" t="s">
        <v>6289</v>
      </c>
      <c r="C3493" s="15" t="s">
        <v>134</v>
      </c>
      <c r="D3493" s="15" t="s">
        <v>460</v>
      </c>
      <c r="E3493" s="15" t="s">
        <v>136</v>
      </c>
      <c r="F3493" s="15" t="s">
        <v>137</v>
      </c>
      <c r="G3493" s="15" t="s">
        <v>308</v>
      </c>
      <c r="H3493" s="15" t="s">
        <v>136</v>
      </c>
      <c r="I3493" s="15" t="s">
        <v>139</v>
      </c>
      <c r="J3493" s="15" t="s">
        <v>166</v>
      </c>
      <c r="K3493" s="15" t="s">
        <v>6293</v>
      </c>
      <c r="N3493" s="15" t="n">
        <v>36</v>
      </c>
      <c r="P3493" s="15" t="n">
        <v>36</v>
      </c>
      <c r="Y3493" s="15" t="s">
        <v>142</v>
      </c>
      <c r="AB3493" s="15" t="s">
        <v>163</v>
      </c>
      <c r="AC3493" s="15" t="n">
        <v>286</v>
      </c>
      <c r="AD3493" s="15" t="n">
        <v>3.3605141</v>
      </c>
      <c r="AE3493" s="15" t="n">
        <v>572</v>
      </c>
      <c r="AF3493" s="15" t="s">
        <v>95</v>
      </c>
    </row>
    <row r="3494" customFormat="false" ht="15" hidden="false" customHeight="true" outlineLevel="0" collapsed="false">
      <c r="A3494" s="15" t="s">
        <v>6294</v>
      </c>
      <c r="B3494" s="15" t="s">
        <v>6295</v>
      </c>
      <c r="C3494" s="15" t="s">
        <v>148</v>
      </c>
      <c r="E3494" s="15" t="s">
        <v>788</v>
      </c>
      <c r="F3494" s="15" t="s">
        <v>137</v>
      </c>
      <c r="G3494" s="15" t="s">
        <v>788</v>
      </c>
      <c r="H3494" s="15" t="s">
        <v>136</v>
      </c>
      <c r="I3494" s="15" t="s">
        <v>139</v>
      </c>
      <c r="J3494" s="15" t="s">
        <v>150</v>
      </c>
      <c r="K3494" s="15" t="s">
        <v>6296</v>
      </c>
      <c r="M3494" s="15" t="n">
        <v>22</v>
      </c>
      <c r="P3494" s="15" t="n">
        <v>22</v>
      </c>
      <c r="Y3494" s="15" t="s">
        <v>142</v>
      </c>
      <c r="AB3494" s="15" t="s">
        <v>143</v>
      </c>
    </row>
    <row r="3495" customFormat="false" ht="15" hidden="false" customHeight="true" outlineLevel="0" collapsed="false">
      <c r="A3495" s="15" t="s">
        <v>6297</v>
      </c>
      <c r="B3495" s="15" t="s">
        <v>6298</v>
      </c>
      <c r="C3495" s="15" t="s">
        <v>217</v>
      </c>
      <c r="D3495" s="15" t="s">
        <v>218</v>
      </c>
      <c r="E3495" s="15" t="s">
        <v>136</v>
      </c>
      <c r="F3495" s="15" t="s">
        <v>137</v>
      </c>
      <c r="G3495" s="15" t="s">
        <v>219</v>
      </c>
      <c r="H3495" s="15" t="s">
        <v>136</v>
      </c>
      <c r="I3495" s="15" t="s">
        <v>139</v>
      </c>
      <c r="J3495" s="15" t="s">
        <v>140</v>
      </c>
      <c r="K3495" s="15" t="s">
        <v>6299</v>
      </c>
      <c r="N3495" s="15" t="n">
        <v>987</v>
      </c>
      <c r="P3495" s="15" t="n">
        <v>987</v>
      </c>
      <c r="Y3495" s="15" t="s">
        <v>142</v>
      </c>
      <c r="AB3495" s="15" t="s">
        <v>143</v>
      </c>
    </row>
    <row r="3496" customFormat="false" ht="15" hidden="false" customHeight="true" outlineLevel="0" collapsed="false">
      <c r="A3496" s="15" t="s">
        <v>6297</v>
      </c>
      <c r="B3496" s="15" t="s">
        <v>6298</v>
      </c>
      <c r="C3496" s="15" t="s">
        <v>217</v>
      </c>
      <c r="D3496" s="15" t="s">
        <v>218</v>
      </c>
      <c r="E3496" s="15" t="s">
        <v>136</v>
      </c>
      <c r="F3496" s="15" t="s">
        <v>137</v>
      </c>
      <c r="G3496" s="15" t="s">
        <v>219</v>
      </c>
      <c r="H3496" s="15" t="s">
        <v>136</v>
      </c>
      <c r="I3496" s="15" t="s">
        <v>139</v>
      </c>
      <c r="J3496" s="15" t="s">
        <v>144</v>
      </c>
      <c r="K3496" s="15" t="s">
        <v>6300</v>
      </c>
      <c r="N3496" s="15" t="n">
        <v>1403</v>
      </c>
      <c r="O3496" s="15" t="n">
        <v>197</v>
      </c>
      <c r="P3496" s="15" t="n">
        <v>1600</v>
      </c>
      <c r="Y3496" s="15" t="s">
        <v>142</v>
      </c>
      <c r="AB3496" s="15" t="s">
        <v>143</v>
      </c>
    </row>
    <row r="3497" customFormat="false" ht="15" hidden="false" customHeight="true" outlineLevel="0" collapsed="false">
      <c r="A3497" s="15" t="s">
        <v>6297</v>
      </c>
      <c r="B3497" s="15" t="s">
        <v>6298</v>
      </c>
      <c r="C3497" s="15" t="s">
        <v>217</v>
      </c>
      <c r="D3497" s="15" t="s">
        <v>218</v>
      </c>
      <c r="E3497" s="15" t="s">
        <v>136</v>
      </c>
      <c r="F3497" s="15" t="s">
        <v>137</v>
      </c>
      <c r="G3497" s="15" t="s">
        <v>219</v>
      </c>
      <c r="H3497" s="15" t="s">
        <v>136</v>
      </c>
      <c r="I3497" s="15" t="s">
        <v>139</v>
      </c>
      <c r="J3497" s="15" t="s">
        <v>150</v>
      </c>
      <c r="K3497" s="15" t="s">
        <v>6301</v>
      </c>
      <c r="M3497" s="15" t="n">
        <v>144</v>
      </c>
      <c r="N3497" s="15" t="n">
        <v>556</v>
      </c>
      <c r="O3497" s="15" t="n">
        <v>479</v>
      </c>
      <c r="P3497" s="15" t="n">
        <v>1179</v>
      </c>
      <c r="Y3497" s="15" t="s">
        <v>142</v>
      </c>
      <c r="AB3497" s="15" t="s">
        <v>143</v>
      </c>
    </row>
    <row r="3498" customFormat="false" ht="15" hidden="false" customHeight="true" outlineLevel="0" collapsed="false">
      <c r="A3498" s="15" t="s">
        <v>6297</v>
      </c>
      <c r="B3498" s="15" t="s">
        <v>6298</v>
      </c>
      <c r="C3498" s="15" t="s">
        <v>217</v>
      </c>
      <c r="D3498" s="15" t="s">
        <v>218</v>
      </c>
      <c r="E3498" s="15" t="s">
        <v>136</v>
      </c>
      <c r="F3498" s="15" t="s">
        <v>137</v>
      </c>
      <c r="G3498" s="15" t="s">
        <v>219</v>
      </c>
      <c r="H3498" s="15" t="s">
        <v>136</v>
      </c>
      <c r="I3498" s="15" t="s">
        <v>139</v>
      </c>
      <c r="J3498" s="15" t="s">
        <v>158</v>
      </c>
      <c r="K3498" s="15" t="s">
        <v>6302</v>
      </c>
      <c r="M3498" s="15" t="n">
        <v>145</v>
      </c>
      <c r="N3498" s="15" t="n">
        <v>370</v>
      </c>
      <c r="O3498" s="15" t="n">
        <v>190</v>
      </c>
      <c r="P3498" s="15" t="n">
        <v>705</v>
      </c>
      <c r="Y3498" s="15" t="s">
        <v>142</v>
      </c>
      <c r="AB3498" s="15" t="s">
        <v>143</v>
      </c>
    </row>
    <row r="3499" customFormat="false" ht="15" hidden="false" customHeight="true" outlineLevel="0" collapsed="false">
      <c r="A3499" s="15" t="s">
        <v>6297</v>
      </c>
      <c r="B3499" s="15" t="s">
        <v>6298</v>
      </c>
      <c r="C3499" s="15" t="s">
        <v>217</v>
      </c>
      <c r="D3499" s="15" t="s">
        <v>218</v>
      </c>
      <c r="E3499" s="15" t="s">
        <v>136</v>
      </c>
      <c r="F3499" s="15" t="s">
        <v>137</v>
      </c>
      <c r="G3499" s="15" t="s">
        <v>219</v>
      </c>
      <c r="H3499" s="15" t="s">
        <v>136</v>
      </c>
      <c r="I3499" s="15" t="s">
        <v>139</v>
      </c>
      <c r="J3499" s="15" t="s">
        <v>169</v>
      </c>
      <c r="K3499" s="15" t="s">
        <v>6303</v>
      </c>
      <c r="N3499" s="15" t="n">
        <v>12</v>
      </c>
      <c r="P3499" s="15" t="n">
        <v>12</v>
      </c>
      <c r="Y3499" s="15" t="s">
        <v>142</v>
      </c>
      <c r="AB3499" s="15" t="s">
        <v>143</v>
      </c>
    </row>
    <row r="3500" customFormat="false" ht="15" hidden="false" customHeight="true" outlineLevel="0" collapsed="false">
      <c r="A3500" s="15" t="s">
        <v>6304</v>
      </c>
      <c r="B3500" s="15" t="s">
        <v>6305</v>
      </c>
      <c r="C3500" s="15" t="s">
        <v>134</v>
      </c>
      <c r="D3500" s="15" t="s">
        <v>541</v>
      </c>
      <c r="E3500" s="15" t="s">
        <v>136</v>
      </c>
      <c r="F3500" s="15" t="s">
        <v>137</v>
      </c>
      <c r="G3500" s="15" t="s">
        <v>178</v>
      </c>
      <c r="H3500" s="15" t="s">
        <v>136</v>
      </c>
      <c r="I3500" s="15" t="s">
        <v>139</v>
      </c>
      <c r="J3500" s="15" t="s">
        <v>140</v>
      </c>
      <c r="K3500" s="15" t="s">
        <v>6306</v>
      </c>
      <c r="M3500" s="15" t="n">
        <v>5</v>
      </c>
      <c r="N3500" s="15" t="n">
        <v>6</v>
      </c>
      <c r="P3500" s="15" t="n">
        <v>11</v>
      </c>
      <c r="Y3500" s="15" t="s">
        <v>142</v>
      </c>
      <c r="AB3500" s="15" t="s">
        <v>143</v>
      </c>
    </row>
    <row r="3501" customFormat="false" ht="15" hidden="false" customHeight="true" outlineLevel="0" collapsed="false">
      <c r="A3501" s="15" t="s">
        <v>6304</v>
      </c>
      <c r="B3501" s="15" t="s">
        <v>6305</v>
      </c>
      <c r="C3501" s="15" t="s">
        <v>134</v>
      </c>
      <c r="D3501" s="15" t="s">
        <v>541</v>
      </c>
      <c r="E3501" s="15" t="s">
        <v>136</v>
      </c>
      <c r="F3501" s="15" t="s">
        <v>137</v>
      </c>
      <c r="G3501" s="15" t="s">
        <v>178</v>
      </c>
      <c r="H3501" s="15" t="s">
        <v>136</v>
      </c>
      <c r="I3501" s="15" t="s">
        <v>139</v>
      </c>
      <c r="J3501" s="15" t="s">
        <v>150</v>
      </c>
      <c r="K3501" s="15" t="s">
        <v>6307</v>
      </c>
      <c r="L3501" s="15" t="n">
        <v>1</v>
      </c>
      <c r="M3501" s="15" t="n">
        <v>1</v>
      </c>
      <c r="N3501" s="15" t="n">
        <v>21</v>
      </c>
      <c r="O3501" s="15" t="n">
        <v>2</v>
      </c>
      <c r="P3501" s="15" t="n">
        <v>25</v>
      </c>
      <c r="Y3501" s="15" t="s">
        <v>142</v>
      </c>
      <c r="AB3501" s="15" t="s">
        <v>143</v>
      </c>
    </row>
    <row r="3502" customFormat="false" ht="15" hidden="false" customHeight="true" outlineLevel="0" collapsed="false">
      <c r="A3502" s="15" t="s">
        <v>6304</v>
      </c>
      <c r="B3502" s="15" t="s">
        <v>6305</v>
      </c>
      <c r="C3502" s="15" t="s">
        <v>134</v>
      </c>
      <c r="D3502" s="15" t="s">
        <v>541</v>
      </c>
      <c r="E3502" s="15" t="s">
        <v>136</v>
      </c>
      <c r="F3502" s="15" t="s">
        <v>137</v>
      </c>
      <c r="G3502" s="15" t="s">
        <v>178</v>
      </c>
      <c r="H3502" s="15" t="s">
        <v>136</v>
      </c>
      <c r="I3502" s="15" t="s">
        <v>139</v>
      </c>
      <c r="J3502" s="15" t="s">
        <v>166</v>
      </c>
      <c r="K3502" s="15" t="s">
        <v>6308</v>
      </c>
      <c r="N3502" s="15" t="n">
        <v>77</v>
      </c>
      <c r="P3502" s="15" t="n">
        <v>77</v>
      </c>
      <c r="Y3502" s="15" t="s">
        <v>142</v>
      </c>
      <c r="AB3502" s="15" t="s">
        <v>143</v>
      </c>
    </row>
    <row r="3503" customFormat="false" ht="15" hidden="false" customHeight="true" outlineLevel="0" collapsed="false">
      <c r="A3503" s="15" t="s">
        <v>6304</v>
      </c>
      <c r="B3503" s="15" t="s">
        <v>6305</v>
      </c>
      <c r="C3503" s="15" t="s">
        <v>134</v>
      </c>
      <c r="D3503" s="15" t="s">
        <v>541</v>
      </c>
      <c r="E3503" s="15" t="s">
        <v>136</v>
      </c>
      <c r="F3503" s="15" t="s">
        <v>137</v>
      </c>
      <c r="G3503" s="15" t="s">
        <v>178</v>
      </c>
      <c r="H3503" s="15" t="s">
        <v>136</v>
      </c>
      <c r="I3503" s="15" t="s">
        <v>139</v>
      </c>
      <c r="J3503" s="15" t="s">
        <v>158</v>
      </c>
      <c r="K3503" s="15" t="s">
        <v>6309</v>
      </c>
      <c r="L3503" s="15" t="n">
        <v>2</v>
      </c>
      <c r="M3503" s="15" t="n">
        <v>9</v>
      </c>
      <c r="P3503" s="15" t="n">
        <v>11</v>
      </c>
      <c r="Y3503" s="15" t="s">
        <v>142</v>
      </c>
      <c r="AB3503" s="15" t="s">
        <v>143</v>
      </c>
    </row>
    <row r="3504" customFormat="false" ht="15" hidden="false" customHeight="true" outlineLevel="0" collapsed="false">
      <c r="A3504" s="15" t="s">
        <v>6310</v>
      </c>
      <c r="B3504" s="15" t="s">
        <v>6311</v>
      </c>
      <c r="C3504" s="15" t="s">
        <v>148</v>
      </c>
      <c r="E3504" s="15" t="s">
        <v>136</v>
      </c>
      <c r="F3504" s="15" t="s">
        <v>137</v>
      </c>
      <c r="G3504" s="15" t="s">
        <v>231</v>
      </c>
      <c r="H3504" s="15" t="s">
        <v>136</v>
      </c>
      <c r="I3504" s="15" t="s">
        <v>139</v>
      </c>
      <c r="J3504" s="15" t="s">
        <v>144</v>
      </c>
      <c r="K3504" s="15" t="s">
        <v>6312</v>
      </c>
      <c r="L3504" s="15" t="n">
        <v>1</v>
      </c>
      <c r="P3504" s="15" t="n">
        <v>1</v>
      </c>
      <c r="Y3504" s="15" t="s">
        <v>156</v>
      </c>
      <c r="AB3504" s="15" t="s">
        <v>143</v>
      </c>
    </row>
    <row r="3505" customFormat="false" ht="15" hidden="false" customHeight="true" outlineLevel="0" collapsed="false">
      <c r="A3505" s="15" t="s">
        <v>6310</v>
      </c>
      <c r="B3505" s="15" t="s">
        <v>6311</v>
      </c>
      <c r="C3505" s="15" t="s">
        <v>148</v>
      </c>
      <c r="E3505" s="15" t="s">
        <v>136</v>
      </c>
      <c r="F3505" s="15" t="s">
        <v>137</v>
      </c>
      <c r="G3505" s="15" t="s">
        <v>231</v>
      </c>
      <c r="H3505" s="15" t="s">
        <v>136</v>
      </c>
      <c r="I3505" s="15" t="s">
        <v>139</v>
      </c>
      <c r="J3505" s="15" t="s">
        <v>150</v>
      </c>
      <c r="K3505" s="15" t="s">
        <v>6313</v>
      </c>
      <c r="L3505" s="15" t="n">
        <v>11</v>
      </c>
      <c r="P3505" s="15" t="n">
        <v>11</v>
      </c>
      <c r="Y3505" s="15" t="s">
        <v>156</v>
      </c>
      <c r="AB3505" s="15" t="s">
        <v>143</v>
      </c>
    </row>
    <row r="3506" customFormat="false" ht="15" hidden="false" customHeight="true" outlineLevel="0" collapsed="false">
      <c r="A3506" s="15" t="s">
        <v>6310</v>
      </c>
      <c r="B3506" s="15" t="s">
        <v>6311</v>
      </c>
      <c r="C3506" s="15" t="s">
        <v>148</v>
      </c>
      <c r="E3506" s="15" t="s">
        <v>136</v>
      </c>
      <c r="F3506" s="15" t="s">
        <v>137</v>
      </c>
      <c r="G3506" s="15" t="s">
        <v>231</v>
      </c>
      <c r="H3506" s="15" t="s">
        <v>136</v>
      </c>
      <c r="I3506" s="15" t="s">
        <v>139</v>
      </c>
      <c r="J3506" s="15" t="s">
        <v>158</v>
      </c>
      <c r="K3506" s="15" t="s">
        <v>6314</v>
      </c>
      <c r="L3506" s="15" t="n">
        <v>1</v>
      </c>
      <c r="P3506" s="15" t="n">
        <v>1</v>
      </c>
      <c r="Y3506" s="15" t="s">
        <v>156</v>
      </c>
      <c r="AB3506" s="15" t="s">
        <v>143</v>
      </c>
    </row>
    <row r="3507" customFormat="false" ht="15" hidden="false" customHeight="true" outlineLevel="0" collapsed="false">
      <c r="A3507" s="15" t="s">
        <v>6315</v>
      </c>
      <c r="B3507" s="15" t="s">
        <v>6316</v>
      </c>
      <c r="C3507" s="15" t="s">
        <v>134</v>
      </c>
      <c r="D3507" s="15" t="s">
        <v>541</v>
      </c>
      <c r="E3507" s="15" t="s">
        <v>136</v>
      </c>
      <c r="F3507" s="15" t="s">
        <v>137</v>
      </c>
      <c r="G3507" s="15" t="s">
        <v>6317</v>
      </c>
      <c r="H3507" s="15" t="s">
        <v>136</v>
      </c>
      <c r="I3507" s="15" t="s">
        <v>139</v>
      </c>
      <c r="J3507" s="15" t="s">
        <v>140</v>
      </c>
      <c r="K3507" s="15" t="s">
        <v>6318</v>
      </c>
      <c r="L3507" s="15" t="n">
        <v>4</v>
      </c>
      <c r="P3507" s="15" t="n">
        <v>4</v>
      </c>
      <c r="Y3507" s="15" t="s">
        <v>142</v>
      </c>
      <c r="AB3507" s="15" t="s">
        <v>143</v>
      </c>
    </row>
    <row r="3508" customFormat="false" ht="15" hidden="false" customHeight="true" outlineLevel="0" collapsed="false">
      <c r="A3508" s="15" t="s">
        <v>6315</v>
      </c>
      <c r="B3508" s="15" t="s">
        <v>6316</v>
      </c>
      <c r="C3508" s="15" t="s">
        <v>134</v>
      </c>
      <c r="D3508" s="15" t="s">
        <v>541</v>
      </c>
      <c r="E3508" s="15" t="s">
        <v>136</v>
      </c>
      <c r="F3508" s="15" t="s">
        <v>137</v>
      </c>
      <c r="G3508" s="15" t="s">
        <v>6317</v>
      </c>
      <c r="H3508" s="15" t="s">
        <v>136</v>
      </c>
      <c r="I3508" s="15" t="s">
        <v>139</v>
      </c>
      <c r="J3508" s="15" t="s">
        <v>144</v>
      </c>
      <c r="K3508" s="15" t="s">
        <v>6319</v>
      </c>
      <c r="N3508" s="15" t="n">
        <v>6</v>
      </c>
      <c r="P3508" s="15" t="n">
        <v>6</v>
      </c>
      <c r="Y3508" s="15" t="s">
        <v>142</v>
      </c>
      <c r="AB3508" s="15" t="s">
        <v>143</v>
      </c>
    </row>
    <row r="3509" customFormat="false" ht="15" hidden="false" customHeight="true" outlineLevel="0" collapsed="false">
      <c r="A3509" s="15" t="s">
        <v>6315</v>
      </c>
      <c r="B3509" s="15" t="s">
        <v>6316</v>
      </c>
      <c r="C3509" s="15" t="s">
        <v>134</v>
      </c>
      <c r="D3509" s="15" t="s">
        <v>541</v>
      </c>
      <c r="E3509" s="15" t="s">
        <v>136</v>
      </c>
      <c r="F3509" s="15" t="s">
        <v>137</v>
      </c>
      <c r="G3509" s="15" t="s">
        <v>6317</v>
      </c>
      <c r="H3509" s="15" t="s">
        <v>136</v>
      </c>
      <c r="I3509" s="15" t="s">
        <v>139</v>
      </c>
      <c r="J3509" s="15" t="s">
        <v>150</v>
      </c>
      <c r="K3509" s="15" t="s">
        <v>6320</v>
      </c>
      <c r="L3509" s="15" t="n">
        <v>60</v>
      </c>
      <c r="P3509" s="15" t="n">
        <v>60</v>
      </c>
      <c r="Y3509" s="15" t="s">
        <v>142</v>
      </c>
      <c r="AB3509" s="15" t="s">
        <v>143</v>
      </c>
    </row>
    <row r="3510" customFormat="false" ht="15" hidden="false" customHeight="true" outlineLevel="0" collapsed="false">
      <c r="A3510" s="15" t="s">
        <v>6315</v>
      </c>
      <c r="B3510" s="15" t="s">
        <v>6316</v>
      </c>
      <c r="C3510" s="15" t="s">
        <v>134</v>
      </c>
      <c r="D3510" s="15" t="s">
        <v>541</v>
      </c>
      <c r="E3510" s="15" t="s">
        <v>136</v>
      </c>
      <c r="F3510" s="15" t="s">
        <v>137</v>
      </c>
      <c r="G3510" s="15" t="s">
        <v>6317</v>
      </c>
      <c r="H3510" s="15" t="s">
        <v>136</v>
      </c>
      <c r="I3510" s="15" t="s">
        <v>139</v>
      </c>
      <c r="J3510" s="15" t="s">
        <v>158</v>
      </c>
      <c r="K3510" s="15" t="s">
        <v>6321</v>
      </c>
      <c r="L3510" s="15" t="n">
        <v>16</v>
      </c>
      <c r="P3510" s="15" t="n">
        <v>16</v>
      </c>
      <c r="Y3510" s="15" t="s">
        <v>142</v>
      </c>
      <c r="AB3510" s="15" t="s">
        <v>143</v>
      </c>
    </row>
    <row r="3511" customFormat="false" ht="15" hidden="false" customHeight="true" outlineLevel="0" collapsed="false">
      <c r="A3511" s="15" t="s">
        <v>6322</v>
      </c>
      <c r="B3511" s="15" t="s">
        <v>6323</v>
      </c>
      <c r="C3511" s="15" t="s">
        <v>134</v>
      </c>
      <c r="D3511" s="15" t="s">
        <v>135</v>
      </c>
      <c r="E3511" s="15" t="s">
        <v>136</v>
      </c>
      <c r="F3511" s="15" t="s">
        <v>137</v>
      </c>
      <c r="G3511" s="15" t="s">
        <v>231</v>
      </c>
      <c r="H3511" s="15" t="s">
        <v>136</v>
      </c>
      <c r="I3511" s="15" t="s">
        <v>243</v>
      </c>
      <c r="J3511" s="15" t="s">
        <v>140</v>
      </c>
      <c r="K3511" s="15" t="s">
        <v>6324</v>
      </c>
      <c r="L3511" s="15" t="n">
        <v>2</v>
      </c>
      <c r="N3511" s="15" t="n">
        <v>9</v>
      </c>
      <c r="P3511" s="15" t="n">
        <v>11</v>
      </c>
      <c r="Y3511" s="15" t="s">
        <v>156</v>
      </c>
      <c r="AB3511" s="15" t="s">
        <v>143</v>
      </c>
    </row>
    <row r="3512" customFormat="false" ht="15" hidden="false" customHeight="true" outlineLevel="0" collapsed="false">
      <c r="A3512" s="15" t="s">
        <v>6322</v>
      </c>
      <c r="B3512" s="15" t="s">
        <v>6323</v>
      </c>
      <c r="C3512" s="15" t="s">
        <v>134</v>
      </c>
      <c r="D3512" s="15" t="s">
        <v>135</v>
      </c>
      <c r="E3512" s="15" t="s">
        <v>136</v>
      </c>
      <c r="F3512" s="15" t="s">
        <v>137</v>
      </c>
      <c r="G3512" s="15" t="s">
        <v>231</v>
      </c>
      <c r="H3512" s="15" t="s">
        <v>136</v>
      </c>
      <c r="I3512" s="15" t="s">
        <v>243</v>
      </c>
      <c r="J3512" s="15" t="s">
        <v>144</v>
      </c>
      <c r="K3512" s="15" t="s">
        <v>6325</v>
      </c>
      <c r="L3512" s="15" t="n">
        <v>142</v>
      </c>
      <c r="M3512" s="15" t="n">
        <v>6</v>
      </c>
      <c r="P3512" s="15" t="n">
        <v>148</v>
      </c>
      <c r="Y3512" s="15" t="s">
        <v>156</v>
      </c>
      <c r="AB3512" s="15" t="s">
        <v>143</v>
      </c>
    </row>
    <row r="3513" customFormat="false" ht="15" hidden="false" customHeight="true" outlineLevel="0" collapsed="false">
      <c r="A3513" s="15" t="s">
        <v>6322</v>
      </c>
      <c r="B3513" s="15" t="s">
        <v>6323</v>
      </c>
      <c r="C3513" s="15" t="s">
        <v>134</v>
      </c>
      <c r="D3513" s="15" t="s">
        <v>135</v>
      </c>
      <c r="E3513" s="15" t="s">
        <v>136</v>
      </c>
      <c r="F3513" s="15" t="s">
        <v>137</v>
      </c>
      <c r="G3513" s="15" t="s">
        <v>231</v>
      </c>
      <c r="H3513" s="15" t="s">
        <v>136</v>
      </c>
      <c r="I3513" s="15" t="s">
        <v>243</v>
      </c>
      <c r="J3513" s="15" t="s">
        <v>150</v>
      </c>
      <c r="K3513" s="15" t="s">
        <v>6326</v>
      </c>
      <c r="L3513" s="15" t="n">
        <v>23</v>
      </c>
      <c r="M3513" s="15" t="n">
        <v>117</v>
      </c>
      <c r="N3513" s="15" t="n">
        <v>229</v>
      </c>
      <c r="O3513" s="15" t="n">
        <v>78</v>
      </c>
      <c r="P3513" s="15" t="n">
        <v>447</v>
      </c>
      <c r="Y3513" s="15" t="s">
        <v>156</v>
      </c>
      <c r="AB3513" s="15" t="s">
        <v>143</v>
      </c>
    </row>
    <row r="3514" customFormat="false" ht="15" hidden="false" customHeight="true" outlineLevel="0" collapsed="false">
      <c r="A3514" s="15" t="s">
        <v>6322</v>
      </c>
      <c r="B3514" s="15" t="s">
        <v>6323</v>
      </c>
      <c r="C3514" s="15" t="s">
        <v>134</v>
      </c>
      <c r="D3514" s="15" t="s">
        <v>135</v>
      </c>
      <c r="E3514" s="15" t="s">
        <v>136</v>
      </c>
      <c r="F3514" s="15" t="s">
        <v>137</v>
      </c>
      <c r="G3514" s="15" t="s">
        <v>231</v>
      </c>
      <c r="H3514" s="15" t="s">
        <v>136</v>
      </c>
      <c r="I3514" s="15" t="s">
        <v>243</v>
      </c>
      <c r="J3514" s="15" t="s">
        <v>158</v>
      </c>
      <c r="K3514" s="15" t="s">
        <v>6327</v>
      </c>
      <c r="L3514" s="15" t="n">
        <v>43</v>
      </c>
      <c r="M3514" s="15" t="n">
        <v>136</v>
      </c>
      <c r="N3514" s="15" t="n">
        <v>148</v>
      </c>
      <c r="O3514" s="15" t="n">
        <v>54</v>
      </c>
      <c r="P3514" s="15" t="n">
        <v>381</v>
      </c>
      <c r="Y3514" s="15" t="s">
        <v>156</v>
      </c>
      <c r="AB3514" s="15" t="s">
        <v>143</v>
      </c>
    </row>
    <row r="3515" customFormat="false" ht="15" hidden="false" customHeight="true" outlineLevel="0" collapsed="false">
      <c r="A3515" s="15" t="s">
        <v>6328</v>
      </c>
      <c r="B3515" s="15" t="s">
        <v>6329</v>
      </c>
      <c r="C3515" s="15" t="s">
        <v>134</v>
      </c>
      <c r="D3515" s="15" t="s">
        <v>177</v>
      </c>
      <c r="E3515" s="15" t="s">
        <v>136</v>
      </c>
      <c r="F3515" s="15" t="s">
        <v>137</v>
      </c>
      <c r="G3515" s="15" t="s">
        <v>451</v>
      </c>
      <c r="H3515" s="15" t="s">
        <v>136</v>
      </c>
      <c r="I3515" s="15" t="s">
        <v>243</v>
      </c>
      <c r="J3515" s="15" t="s">
        <v>140</v>
      </c>
      <c r="K3515" s="15" t="s">
        <v>6330</v>
      </c>
      <c r="L3515" s="15" t="n">
        <v>80</v>
      </c>
      <c r="M3515" s="15" t="n">
        <v>97</v>
      </c>
      <c r="N3515" s="15" t="n">
        <v>214</v>
      </c>
      <c r="O3515" s="15" t="n">
        <v>46</v>
      </c>
      <c r="P3515" s="15" t="n">
        <v>437</v>
      </c>
      <c r="Y3515" s="15" t="s">
        <v>142</v>
      </c>
      <c r="AB3515" s="15" t="s">
        <v>143</v>
      </c>
    </row>
    <row r="3516" customFormat="false" ht="15" hidden="false" customHeight="true" outlineLevel="0" collapsed="false">
      <c r="A3516" s="15" t="s">
        <v>6328</v>
      </c>
      <c r="B3516" s="15" t="s">
        <v>6329</v>
      </c>
      <c r="C3516" s="15" t="s">
        <v>134</v>
      </c>
      <c r="D3516" s="15" t="s">
        <v>177</v>
      </c>
      <c r="E3516" s="15" t="s">
        <v>136</v>
      </c>
      <c r="F3516" s="15" t="s">
        <v>137</v>
      </c>
      <c r="G3516" s="15" t="s">
        <v>451</v>
      </c>
      <c r="H3516" s="15" t="s">
        <v>136</v>
      </c>
      <c r="I3516" s="15" t="s">
        <v>243</v>
      </c>
      <c r="J3516" s="15" t="s">
        <v>144</v>
      </c>
      <c r="K3516" s="15" t="s">
        <v>6331</v>
      </c>
      <c r="M3516" s="15" t="n">
        <v>47</v>
      </c>
      <c r="N3516" s="15" t="n">
        <v>35</v>
      </c>
      <c r="P3516" s="15" t="n">
        <v>82</v>
      </c>
      <c r="Y3516" s="15" t="s">
        <v>142</v>
      </c>
      <c r="AB3516" s="15" t="s">
        <v>143</v>
      </c>
    </row>
    <row r="3517" customFormat="false" ht="15" hidden="false" customHeight="true" outlineLevel="0" collapsed="false">
      <c r="A3517" s="15" t="s">
        <v>6328</v>
      </c>
      <c r="B3517" s="15" t="s">
        <v>6329</v>
      </c>
      <c r="C3517" s="15" t="s">
        <v>134</v>
      </c>
      <c r="D3517" s="15" t="s">
        <v>177</v>
      </c>
      <c r="E3517" s="15" t="s">
        <v>136</v>
      </c>
      <c r="F3517" s="15" t="s">
        <v>137</v>
      </c>
      <c r="G3517" s="15" t="s">
        <v>451</v>
      </c>
      <c r="H3517" s="15" t="s">
        <v>136</v>
      </c>
      <c r="I3517" s="15" t="s">
        <v>243</v>
      </c>
      <c r="J3517" s="15" t="s">
        <v>150</v>
      </c>
      <c r="K3517" s="15" t="s">
        <v>6332</v>
      </c>
      <c r="L3517" s="15" t="n">
        <v>438</v>
      </c>
      <c r="M3517" s="15" t="n">
        <v>642</v>
      </c>
      <c r="N3517" s="15" t="n">
        <v>859</v>
      </c>
      <c r="O3517" s="15" t="n">
        <v>151</v>
      </c>
      <c r="P3517" s="15" t="n">
        <v>2090</v>
      </c>
      <c r="Y3517" s="15" t="s">
        <v>142</v>
      </c>
      <c r="AB3517" s="15" t="s">
        <v>143</v>
      </c>
    </row>
    <row r="3518" customFormat="false" ht="15" hidden="false" customHeight="true" outlineLevel="0" collapsed="false">
      <c r="A3518" s="15" t="s">
        <v>6328</v>
      </c>
      <c r="B3518" s="15" t="s">
        <v>6329</v>
      </c>
      <c r="C3518" s="15" t="s">
        <v>134</v>
      </c>
      <c r="D3518" s="15" t="s">
        <v>177</v>
      </c>
      <c r="E3518" s="15" t="s">
        <v>136</v>
      </c>
      <c r="F3518" s="15" t="s">
        <v>137</v>
      </c>
      <c r="G3518" s="15" t="s">
        <v>451</v>
      </c>
      <c r="H3518" s="15" t="s">
        <v>136</v>
      </c>
      <c r="I3518" s="15" t="s">
        <v>243</v>
      </c>
      <c r="J3518" s="15" t="s">
        <v>166</v>
      </c>
      <c r="K3518" s="15" t="s">
        <v>6333</v>
      </c>
      <c r="O3518" s="15" t="n">
        <v>20</v>
      </c>
      <c r="P3518" s="15" t="n">
        <v>20</v>
      </c>
      <c r="Y3518" s="15" t="s">
        <v>142</v>
      </c>
      <c r="AB3518" s="15" t="s">
        <v>143</v>
      </c>
    </row>
    <row r="3519" customFormat="false" ht="15" hidden="false" customHeight="true" outlineLevel="0" collapsed="false">
      <c r="A3519" s="15" t="s">
        <v>6328</v>
      </c>
      <c r="B3519" s="15" t="s">
        <v>6329</v>
      </c>
      <c r="C3519" s="15" t="s">
        <v>134</v>
      </c>
      <c r="D3519" s="15" t="s">
        <v>177</v>
      </c>
      <c r="E3519" s="15" t="s">
        <v>136</v>
      </c>
      <c r="F3519" s="15" t="s">
        <v>137</v>
      </c>
      <c r="G3519" s="15" t="s">
        <v>451</v>
      </c>
      <c r="H3519" s="15" t="s">
        <v>136</v>
      </c>
      <c r="I3519" s="15" t="s">
        <v>243</v>
      </c>
      <c r="J3519" s="15" t="s">
        <v>158</v>
      </c>
      <c r="K3519" s="15" t="s">
        <v>6334</v>
      </c>
      <c r="L3519" s="15" t="n">
        <v>13</v>
      </c>
      <c r="M3519" s="15" t="n">
        <v>133</v>
      </c>
      <c r="N3519" s="15" t="n">
        <v>69</v>
      </c>
      <c r="O3519" s="15" t="n">
        <v>26</v>
      </c>
      <c r="P3519" s="15" t="n">
        <v>241</v>
      </c>
      <c r="Y3519" s="15" t="s">
        <v>142</v>
      </c>
      <c r="AB3519" s="15" t="s">
        <v>143</v>
      </c>
    </row>
    <row r="3520" customFormat="false" ht="15" hidden="false" customHeight="true" outlineLevel="0" collapsed="false">
      <c r="A3520" s="15" t="s">
        <v>6335</v>
      </c>
      <c r="B3520" s="15" t="s">
        <v>6336</v>
      </c>
      <c r="C3520" s="15" t="s">
        <v>148</v>
      </c>
      <c r="E3520" s="15" t="s">
        <v>136</v>
      </c>
      <c r="F3520" s="15" t="s">
        <v>137</v>
      </c>
      <c r="G3520" s="15" t="s">
        <v>299</v>
      </c>
      <c r="H3520" s="15" t="s">
        <v>136</v>
      </c>
      <c r="I3520" s="15" t="s">
        <v>139</v>
      </c>
      <c r="J3520" s="15" t="s">
        <v>144</v>
      </c>
      <c r="K3520" s="15" t="s">
        <v>6337</v>
      </c>
      <c r="L3520" s="15" t="n">
        <v>23</v>
      </c>
      <c r="P3520" s="15" t="n">
        <v>23</v>
      </c>
      <c r="Y3520" s="15" t="s">
        <v>156</v>
      </c>
      <c r="AB3520" s="15" t="s">
        <v>143</v>
      </c>
    </row>
    <row r="3521" customFormat="false" ht="15" hidden="false" customHeight="true" outlineLevel="0" collapsed="false">
      <c r="A3521" s="15" t="s">
        <v>6338</v>
      </c>
      <c r="B3521" s="15" t="s">
        <v>6339</v>
      </c>
      <c r="C3521" s="15" t="s">
        <v>217</v>
      </c>
      <c r="D3521" s="15" t="s">
        <v>218</v>
      </c>
      <c r="E3521" s="15" t="s">
        <v>136</v>
      </c>
      <c r="F3521" s="15" t="s">
        <v>137</v>
      </c>
      <c r="G3521" s="15" t="s">
        <v>308</v>
      </c>
      <c r="H3521" s="15" t="s">
        <v>136</v>
      </c>
      <c r="I3521" s="15" t="s">
        <v>243</v>
      </c>
      <c r="J3521" s="15" t="s">
        <v>150</v>
      </c>
      <c r="K3521" s="15" t="s">
        <v>6340</v>
      </c>
      <c r="L3521" s="15" t="n">
        <v>62</v>
      </c>
      <c r="M3521" s="15" t="n">
        <v>118</v>
      </c>
      <c r="N3521" s="15" t="n">
        <v>77</v>
      </c>
      <c r="O3521" s="15" t="n">
        <v>23</v>
      </c>
      <c r="P3521" s="15" t="n">
        <v>280</v>
      </c>
      <c r="Y3521" s="15" t="s">
        <v>142</v>
      </c>
      <c r="AB3521" s="15" t="s">
        <v>143</v>
      </c>
    </row>
    <row r="3522" customFormat="false" ht="15" hidden="false" customHeight="true" outlineLevel="0" collapsed="false">
      <c r="A3522" s="15" t="s">
        <v>6338</v>
      </c>
      <c r="B3522" s="15" t="s">
        <v>6339</v>
      </c>
      <c r="C3522" s="15" t="s">
        <v>217</v>
      </c>
      <c r="D3522" s="15" t="s">
        <v>218</v>
      </c>
      <c r="E3522" s="15" t="s">
        <v>136</v>
      </c>
      <c r="F3522" s="15" t="s">
        <v>137</v>
      </c>
      <c r="G3522" s="15" t="s">
        <v>308</v>
      </c>
      <c r="H3522" s="15" t="s">
        <v>136</v>
      </c>
      <c r="I3522" s="15" t="s">
        <v>243</v>
      </c>
      <c r="J3522" s="15" t="s">
        <v>158</v>
      </c>
      <c r="K3522" s="15" t="s">
        <v>6341</v>
      </c>
      <c r="L3522" s="15" t="n">
        <v>8</v>
      </c>
      <c r="M3522" s="15" t="n">
        <v>6</v>
      </c>
      <c r="N3522" s="15" t="n">
        <v>4</v>
      </c>
      <c r="O3522" s="15" t="n">
        <v>6</v>
      </c>
      <c r="P3522" s="15" t="n">
        <v>24</v>
      </c>
      <c r="Y3522" s="15" t="s">
        <v>142</v>
      </c>
      <c r="AB3522" s="15" t="s">
        <v>143</v>
      </c>
    </row>
    <row r="3523" customFormat="false" ht="15" hidden="false" customHeight="true" outlineLevel="0" collapsed="false">
      <c r="A3523" s="15" t="s">
        <v>6338</v>
      </c>
      <c r="B3523" s="15" t="s">
        <v>6339</v>
      </c>
      <c r="C3523" s="15" t="s">
        <v>217</v>
      </c>
      <c r="D3523" s="15" t="s">
        <v>218</v>
      </c>
      <c r="E3523" s="15" t="s">
        <v>136</v>
      </c>
      <c r="F3523" s="15" t="s">
        <v>137</v>
      </c>
      <c r="G3523" s="15" t="s">
        <v>308</v>
      </c>
      <c r="H3523" s="15" t="s">
        <v>136</v>
      </c>
      <c r="I3523" s="15" t="s">
        <v>243</v>
      </c>
      <c r="J3523" s="15" t="s">
        <v>169</v>
      </c>
      <c r="K3523" s="15" t="s">
        <v>6342</v>
      </c>
      <c r="L3523" s="15" t="n">
        <v>1</v>
      </c>
      <c r="P3523" s="15" t="n">
        <v>1</v>
      </c>
      <c r="Y3523" s="15" t="s">
        <v>142</v>
      </c>
      <c r="AB3523" s="15" t="s">
        <v>143</v>
      </c>
    </row>
    <row r="3524" customFormat="false" ht="15" hidden="false" customHeight="true" outlineLevel="0" collapsed="false">
      <c r="A3524" s="15" t="s">
        <v>6343</v>
      </c>
      <c r="B3524" s="15" t="s">
        <v>6344</v>
      </c>
      <c r="C3524" s="15" t="s">
        <v>148</v>
      </c>
      <c r="E3524" s="15" t="s">
        <v>136</v>
      </c>
      <c r="F3524" s="15" t="s">
        <v>137</v>
      </c>
      <c r="G3524" s="15" t="s">
        <v>2696</v>
      </c>
      <c r="H3524" s="15" t="s">
        <v>136</v>
      </c>
      <c r="I3524" s="15" t="s">
        <v>139</v>
      </c>
      <c r="J3524" s="15" t="s">
        <v>150</v>
      </c>
      <c r="K3524" s="15" t="s">
        <v>6345</v>
      </c>
      <c r="N3524" s="15" t="n">
        <v>136</v>
      </c>
      <c r="O3524" s="15" t="n">
        <v>13</v>
      </c>
      <c r="P3524" s="15" t="n">
        <v>149</v>
      </c>
      <c r="Y3524" s="15" t="s">
        <v>142</v>
      </c>
      <c r="AB3524" s="15" t="s">
        <v>143</v>
      </c>
    </row>
    <row r="3525" customFormat="false" ht="15" hidden="false" customHeight="true" outlineLevel="0" collapsed="false">
      <c r="A3525" s="15" t="s">
        <v>6346</v>
      </c>
      <c r="B3525" s="15" t="s">
        <v>6347</v>
      </c>
      <c r="C3525" s="15" t="s">
        <v>217</v>
      </c>
      <c r="D3525" s="15" t="s">
        <v>218</v>
      </c>
      <c r="E3525" s="15" t="s">
        <v>136</v>
      </c>
      <c r="F3525" s="15" t="s">
        <v>137</v>
      </c>
      <c r="G3525" s="15" t="s">
        <v>219</v>
      </c>
      <c r="H3525" s="15" t="s">
        <v>136</v>
      </c>
      <c r="I3525" s="15" t="s">
        <v>243</v>
      </c>
      <c r="J3525" s="15" t="s">
        <v>140</v>
      </c>
      <c r="K3525" s="15" t="s">
        <v>6348</v>
      </c>
      <c r="L3525" s="15" t="n">
        <v>105</v>
      </c>
      <c r="M3525" s="15" t="n">
        <v>301</v>
      </c>
      <c r="N3525" s="15" t="n">
        <v>70</v>
      </c>
      <c r="O3525" s="15" t="n">
        <v>3</v>
      </c>
      <c r="P3525" s="15" t="n">
        <v>479</v>
      </c>
      <c r="Y3525" s="15" t="s">
        <v>142</v>
      </c>
      <c r="AB3525" s="15" t="s">
        <v>143</v>
      </c>
    </row>
    <row r="3526" customFormat="false" ht="15" hidden="false" customHeight="true" outlineLevel="0" collapsed="false">
      <c r="A3526" s="15" t="s">
        <v>6346</v>
      </c>
      <c r="B3526" s="15" t="s">
        <v>6347</v>
      </c>
      <c r="C3526" s="15" t="s">
        <v>217</v>
      </c>
      <c r="D3526" s="15" t="s">
        <v>218</v>
      </c>
      <c r="E3526" s="15" t="s">
        <v>136</v>
      </c>
      <c r="F3526" s="15" t="s">
        <v>137</v>
      </c>
      <c r="G3526" s="15" t="s">
        <v>219</v>
      </c>
      <c r="H3526" s="15" t="s">
        <v>136</v>
      </c>
      <c r="I3526" s="15" t="s">
        <v>243</v>
      </c>
      <c r="J3526" s="15" t="s">
        <v>144</v>
      </c>
      <c r="K3526" s="15" t="s">
        <v>6349</v>
      </c>
      <c r="L3526" s="15" t="n">
        <v>1</v>
      </c>
      <c r="P3526" s="15" t="n">
        <v>1</v>
      </c>
      <c r="Y3526" s="15" t="s">
        <v>142</v>
      </c>
      <c r="AB3526" s="15" t="s">
        <v>143</v>
      </c>
    </row>
    <row r="3527" customFormat="false" ht="15" hidden="false" customHeight="true" outlineLevel="0" collapsed="false">
      <c r="A3527" s="15" t="s">
        <v>6346</v>
      </c>
      <c r="B3527" s="15" t="s">
        <v>6347</v>
      </c>
      <c r="C3527" s="15" t="s">
        <v>217</v>
      </c>
      <c r="D3527" s="15" t="s">
        <v>218</v>
      </c>
      <c r="E3527" s="15" t="s">
        <v>136</v>
      </c>
      <c r="F3527" s="15" t="s">
        <v>137</v>
      </c>
      <c r="G3527" s="15" t="s">
        <v>219</v>
      </c>
      <c r="H3527" s="15" t="s">
        <v>136</v>
      </c>
      <c r="I3527" s="15" t="s">
        <v>243</v>
      </c>
      <c r="J3527" s="15" t="s">
        <v>150</v>
      </c>
      <c r="K3527" s="15" t="s">
        <v>6350</v>
      </c>
      <c r="L3527" s="15" t="n">
        <v>117</v>
      </c>
      <c r="M3527" s="15" t="n">
        <v>105</v>
      </c>
      <c r="N3527" s="15" t="n">
        <v>19</v>
      </c>
      <c r="O3527" s="15" t="n">
        <v>12</v>
      </c>
      <c r="P3527" s="15" t="n">
        <v>253</v>
      </c>
      <c r="Y3527" s="15" t="s">
        <v>142</v>
      </c>
      <c r="AB3527" s="15" t="s">
        <v>143</v>
      </c>
    </row>
    <row r="3528" customFormat="false" ht="15" hidden="false" customHeight="true" outlineLevel="0" collapsed="false">
      <c r="A3528" s="15" t="s">
        <v>6346</v>
      </c>
      <c r="B3528" s="15" t="s">
        <v>6347</v>
      </c>
      <c r="C3528" s="15" t="s">
        <v>217</v>
      </c>
      <c r="D3528" s="15" t="s">
        <v>218</v>
      </c>
      <c r="E3528" s="15" t="s">
        <v>136</v>
      </c>
      <c r="F3528" s="15" t="s">
        <v>137</v>
      </c>
      <c r="G3528" s="15" t="s">
        <v>219</v>
      </c>
      <c r="H3528" s="15" t="s">
        <v>136</v>
      </c>
      <c r="I3528" s="15" t="s">
        <v>243</v>
      </c>
      <c r="J3528" s="15" t="s">
        <v>166</v>
      </c>
      <c r="K3528" s="15" t="s">
        <v>6351</v>
      </c>
      <c r="L3528" s="15" t="n">
        <v>2</v>
      </c>
      <c r="P3528" s="15" t="n">
        <v>2</v>
      </c>
      <c r="Y3528" s="15" t="s">
        <v>142</v>
      </c>
      <c r="AB3528" s="15" t="s">
        <v>143</v>
      </c>
    </row>
    <row r="3529" customFormat="false" ht="15" hidden="false" customHeight="true" outlineLevel="0" collapsed="false">
      <c r="A3529" s="15" t="s">
        <v>6346</v>
      </c>
      <c r="B3529" s="15" t="s">
        <v>6347</v>
      </c>
      <c r="C3529" s="15" t="s">
        <v>217</v>
      </c>
      <c r="D3529" s="15" t="s">
        <v>218</v>
      </c>
      <c r="E3529" s="15" t="s">
        <v>136</v>
      </c>
      <c r="F3529" s="15" t="s">
        <v>137</v>
      </c>
      <c r="G3529" s="15" t="s">
        <v>219</v>
      </c>
      <c r="H3529" s="15" t="s">
        <v>136</v>
      </c>
      <c r="I3529" s="15" t="s">
        <v>243</v>
      </c>
      <c r="J3529" s="15" t="s">
        <v>158</v>
      </c>
      <c r="K3529" s="15" t="s">
        <v>6352</v>
      </c>
      <c r="L3529" s="15" t="n">
        <v>47</v>
      </c>
      <c r="M3529" s="15" t="n">
        <v>35</v>
      </c>
      <c r="N3529" s="15" t="n">
        <v>30</v>
      </c>
      <c r="O3529" s="15" t="n">
        <v>4</v>
      </c>
      <c r="P3529" s="15" t="n">
        <v>116</v>
      </c>
      <c r="Y3529" s="15" t="s">
        <v>142</v>
      </c>
      <c r="AB3529" s="15" t="s">
        <v>143</v>
      </c>
    </row>
    <row r="3530" customFormat="false" ht="15" hidden="false" customHeight="true" outlineLevel="0" collapsed="false">
      <c r="A3530" s="15" t="s">
        <v>6346</v>
      </c>
      <c r="B3530" s="15" t="s">
        <v>6347</v>
      </c>
      <c r="C3530" s="15" t="s">
        <v>217</v>
      </c>
      <c r="D3530" s="15" t="s">
        <v>218</v>
      </c>
      <c r="E3530" s="15" t="s">
        <v>136</v>
      </c>
      <c r="F3530" s="15" t="s">
        <v>137</v>
      </c>
      <c r="G3530" s="15" t="s">
        <v>219</v>
      </c>
      <c r="H3530" s="15" t="s">
        <v>136</v>
      </c>
      <c r="I3530" s="15" t="s">
        <v>243</v>
      </c>
      <c r="J3530" s="15" t="s">
        <v>169</v>
      </c>
      <c r="K3530" s="15" t="s">
        <v>6353</v>
      </c>
      <c r="M3530" s="15" t="n">
        <v>1</v>
      </c>
      <c r="P3530" s="15" t="n">
        <v>1</v>
      </c>
      <c r="Y3530" s="15" t="s">
        <v>142</v>
      </c>
      <c r="AB3530" s="15" t="s">
        <v>143</v>
      </c>
    </row>
    <row r="3531" customFormat="false" ht="15" hidden="false" customHeight="true" outlineLevel="0" collapsed="false">
      <c r="A3531" s="15" t="s">
        <v>6354</v>
      </c>
      <c r="B3531" s="15" t="s">
        <v>6355</v>
      </c>
      <c r="C3531" s="15" t="s">
        <v>148</v>
      </c>
      <c r="E3531" s="15" t="s">
        <v>136</v>
      </c>
      <c r="F3531" s="15" t="s">
        <v>137</v>
      </c>
      <c r="G3531" s="15" t="s">
        <v>1611</v>
      </c>
      <c r="H3531" s="15" t="s">
        <v>136</v>
      </c>
      <c r="I3531" s="15" t="s">
        <v>139</v>
      </c>
      <c r="J3531" s="15" t="s">
        <v>140</v>
      </c>
      <c r="K3531" s="15" t="s">
        <v>6356</v>
      </c>
      <c r="L3531" s="15" t="n">
        <v>110</v>
      </c>
      <c r="P3531" s="15" t="n">
        <v>110</v>
      </c>
      <c r="Y3531" s="15" t="s">
        <v>142</v>
      </c>
      <c r="AB3531" s="15" t="s">
        <v>143</v>
      </c>
    </row>
    <row r="3532" customFormat="false" ht="15" hidden="false" customHeight="true" outlineLevel="0" collapsed="false">
      <c r="A3532" s="15" t="s">
        <v>6357</v>
      </c>
      <c r="B3532" s="15" t="s">
        <v>6358</v>
      </c>
      <c r="C3532" s="15" t="s">
        <v>217</v>
      </c>
      <c r="D3532" s="15" t="s">
        <v>218</v>
      </c>
      <c r="E3532" s="15" t="s">
        <v>136</v>
      </c>
      <c r="F3532" s="15" t="s">
        <v>137</v>
      </c>
      <c r="G3532" s="15" t="s">
        <v>756</v>
      </c>
      <c r="H3532" s="15" t="s">
        <v>136</v>
      </c>
      <c r="I3532" s="15" t="s">
        <v>139</v>
      </c>
      <c r="J3532" s="15" t="s">
        <v>140</v>
      </c>
      <c r="K3532" s="15" t="s">
        <v>6359</v>
      </c>
      <c r="M3532" s="15" t="n">
        <v>257</v>
      </c>
      <c r="P3532" s="15" t="n">
        <v>257</v>
      </c>
      <c r="Y3532" s="15" t="s">
        <v>142</v>
      </c>
      <c r="AB3532" s="15" t="s">
        <v>143</v>
      </c>
    </row>
    <row r="3533" customFormat="false" ht="15" hidden="false" customHeight="true" outlineLevel="0" collapsed="false">
      <c r="A3533" s="15" t="s">
        <v>6357</v>
      </c>
      <c r="B3533" s="15" t="s">
        <v>6358</v>
      </c>
      <c r="C3533" s="15" t="s">
        <v>217</v>
      </c>
      <c r="D3533" s="15" t="s">
        <v>218</v>
      </c>
      <c r="E3533" s="15" t="s">
        <v>136</v>
      </c>
      <c r="F3533" s="15" t="s">
        <v>137</v>
      </c>
      <c r="G3533" s="15" t="s">
        <v>756</v>
      </c>
      <c r="H3533" s="15" t="s">
        <v>136</v>
      </c>
      <c r="I3533" s="15" t="s">
        <v>139</v>
      </c>
      <c r="J3533" s="15" t="s">
        <v>144</v>
      </c>
      <c r="K3533" s="15" t="s">
        <v>6360</v>
      </c>
      <c r="M3533" s="15" t="n">
        <v>25</v>
      </c>
      <c r="P3533" s="15" t="n">
        <v>25</v>
      </c>
      <c r="Y3533" s="15" t="s">
        <v>142</v>
      </c>
      <c r="AB3533" s="15" t="s">
        <v>143</v>
      </c>
    </row>
    <row r="3534" customFormat="false" ht="15" hidden="false" customHeight="true" outlineLevel="0" collapsed="false">
      <c r="A3534" s="15" t="s">
        <v>6357</v>
      </c>
      <c r="B3534" s="15" t="s">
        <v>6358</v>
      </c>
      <c r="C3534" s="15" t="s">
        <v>217</v>
      </c>
      <c r="D3534" s="15" t="s">
        <v>218</v>
      </c>
      <c r="E3534" s="15" t="s">
        <v>136</v>
      </c>
      <c r="F3534" s="15" t="s">
        <v>137</v>
      </c>
      <c r="G3534" s="15" t="s">
        <v>756</v>
      </c>
      <c r="H3534" s="15" t="s">
        <v>136</v>
      </c>
      <c r="I3534" s="15" t="s">
        <v>139</v>
      </c>
      <c r="J3534" s="15" t="s">
        <v>150</v>
      </c>
      <c r="K3534" s="15" t="s">
        <v>6361</v>
      </c>
      <c r="M3534" s="15" t="n">
        <v>373</v>
      </c>
      <c r="P3534" s="15" t="n">
        <v>373</v>
      </c>
      <c r="Y3534" s="15" t="s">
        <v>142</v>
      </c>
      <c r="AB3534" s="15" t="s">
        <v>143</v>
      </c>
    </row>
    <row r="3535" customFormat="false" ht="15" hidden="false" customHeight="true" outlineLevel="0" collapsed="false">
      <c r="A3535" s="15" t="s">
        <v>6362</v>
      </c>
      <c r="B3535" s="15" t="s">
        <v>6363</v>
      </c>
      <c r="C3535" s="15" t="s">
        <v>148</v>
      </c>
      <c r="E3535" s="15" t="s">
        <v>136</v>
      </c>
      <c r="F3535" s="15" t="s">
        <v>137</v>
      </c>
      <c r="G3535" s="15" t="s">
        <v>231</v>
      </c>
      <c r="H3535" s="15" t="s">
        <v>136</v>
      </c>
      <c r="I3535" s="15" t="s">
        <v>139</v>
      </c>
      <c r="J3535" s="15" t="s">
        <v>150</v>
      </c>
      <c r="K3535" s="15" t="s">
        <v>6364</v>
      </c>
      <c r="M3535" s="15" t="n">
        <v>37</v>
      </c>
      <c r="P3535" s="15" t="n">
        <v>37</v>
      </c>
      <c r="Y3535" s="15" t="s">
        <v>156</v>
      </c>
      <c r="AB3535" s="15" t="s">
        <v>143</v>
      </c>
    </row>
    <row r="3536" customFormat="false" ht="15" hidden="false" customHeight="true" outlineLevel="0" collapsed="false">
      <c r="A3536" s="15" t="s">
        <v>6365</v>
      </c>
      <c r="B3536" s="15" t="s">
        <v>6366</v>
      </c>
      <c r="C3536" s="15" t="s">
        <v>217</v>
      </c>
      <c r="D3536" s="15" t="s">
        <v>274</v>
      </c>
      <c r="E3536" s="15" t="s">
        <v>136</v>
      </c>
      <c r="F3536" s="15" t="s">
        <v>137</v>
      </c>
      <c r="G3536" s="15" t="s">
        <v>1685</v>
      </c>
      <c r="H3536" s="15" t="s">
        <v>136</v>
      </c>
      <c r="I3536" s="15" t="s">
        <v>243</v>
      </c>
      <c r="J3536" s="15" t="s">
        <v>140</v>
      </c>
      <c r="K3536" s="15" t="s">
        <v>6367</v>
      </c>
      <c r="M3536" s="15" t="n">
        <v>3</v>
      </c>
      <c r="N3536" s="15" t="n">
        <v>3</v>
      </c>
      <c r="O3536" s="15" t="n">
        <v>5</v>
      </c>
      <c r="P3536" s="15" t="n">
        <v>11</v>
      </c>
      <c r="Y3536" s="15" t="s">
        <v>142</v>
      </c>
      <c r="AB3536" s="15" t="s">
        <v>143</v>
      </c>
    </row>
    <row r="3537" customFormat="false" ht="15" hidden="false" customHeight="true" outlineLevel="0" collapsed="false">
      <c r="A3537" s="15" t="s">
        <v>6365</v>
      </c>
      <c r="B3537" s="15" t="s">
        <v>6366</v>
      </c>
      <c r="C3537" s="15" t="s">
        <v>217</v>
      </c>
      <c r="D3537" s="15" t="s">
        <v>274</v>
      </c>
      <c r="E3537" s="15" t="s">
        <v>136</v>
      </c>
      <c r="F3537" s="15" t="s">
        <v>137</v>
      </c>
      <c r="G3537" s="15" t="s">
        <v>1685</v>
      </c>
      <c r="H3537" s="15" t="s">
        <v>136</v>
      </c>
      <c r="I3537" s="15" t="s">
        <v>243</v>
      </c>
      <c r="J3537" s="15" t="s">
        <v>144</v>
      </c>
      <c r="K3537" s="15" t="s">
        <v>6368</v>
      </c>
      <c r="L3537" s="15" t="n">
        <v>2</v>
      </c>
      <c r="P3537" s="15" t="n">
        <v>2</v>
      </c>
      <c r="Y3537" s="15" t="s">
        <v>142</v>
      </c>
      <c r="AB3537" s="15" t="s">
        <v>143</v>
      </c>
    </row>
    <row r="3538" customFormat="false" ht="15" hidden="false" customHeight="true" outlineLevel="0" collapsed="false">
      <c r="A3538" s="15" t="s">
        <v>6365</v>
      </c>
      <c r="B3538" s="15" t="s">
        <v>6366</v>
      </c>
      <c r="C3538" s="15" t="s">
        <v>217</v>
      </c>
      <c r="D3538" s="15" t="s">
        <v>274</v>
      </c>
      <c r="E3538" s="15" t="s">
        <v>136</v>
      </c>
      <c r="F3538" s="15" t="s">
        <v>137</v>
      </c>
      <c r="G3538" s="15" t="s">
        <v>1685</v>
      </c>
      <c r="H3538" s="15" t="s">
        <v>136</v>
      </c>
      <c r="I3538" s="15" t="s">
        <v>243</v>
      </c>
      <c r="J3538" s="15" t="s">
        <v>150</v>
      </c>
      <c r="K3538" s="15" t="s">
        <v>6369</v>
      </c>
      <c r="L3538" s="15" t="n">
        <v>111</v>
      </c>
      <c r="M3538" s="15" t="n">
        <v>191</v>
      </c>
      <c r="N3538" s="15" t="n">
        <v>229</v>
      </c>
      <c r="O3538" s="15" t="n">
        <v>7</v>
      </c>
      <c r="P3538" s="15" t="n">
        <v>538</v>
      </c>
      <c r="Y3538" s="15" t="s">
        <v>142</v>
      </c>
      <c r="AB3538" s="15" t="s">
        <v>143</v>
      </c>
    </row>
    <row r="3539" customFormat="false" ht="15" hidden="false" customHeight="true" outlineLevel="0" collapsed="false">
      <c r="A3539" s="15" t="s">
        <v>6365</v>
      </c>
      <c r="B3539" s="15" t="s">
        <v>6366</v>
      </c>
      <c r="C3539" s="15" t="s">
        <v>217</v>
      </c>
      <c r="D3539" s="15" t="s">
        <v>274</v>
      </c>
      <c r="E3539" s="15" t="s">
        <v>136</v>
      </c>
      <c r="F3539" s="15" t="s">
        <v>137</v>
      </c>
      <c r="G3539" s="15" t="s">
        <v>1685</v>
      </c>
      <c r="H3539" s="15" t="s">
        <v>136</v>
      </c>
      <c r="I3539" s="15" t="s">
        <v>243</v>
      </c>
      <c r="J3539" s="15" t="s">
        <v>158</v>
      </c>
      <c r="K3539" s="15" t="s">
        <v>6370</v>
      </c>
      <c r="L3539" s="15" t="n">
        <v>24</v>
      </c>
      <c r="M3539" s="15" t="n">
        <v>64</v>
      </c>
      <c r="N3539" s="15" t="n">
        <v>18</v>
      </c>
      <c r="P3539" s="15" t="n">
        <v>106</v>
      </c>
      <c r="Y3539" s="15" t="s">
        <v>142</v>
      </c>
      <c r="AB3539" s="15" t="s">
        <v>143</v>
      </c>
    </row>
    <row r="3540" customFormat="false" ht="15" hidden="false" customHeight="true" outlineLevel="0" collapsed="false">
      <c r="A3540" s="15" t="s">
        <v>6365</v>
      </c>
      <c r="B3540" s="15" t="s">
        <v>6366</v>
      </c>
      <c r="C3540" s="15" t="s">
        <v>217</v>
      </c>
      <c r="D3540" s="15" t="s">
        <v>274</v>
      </c>
      <c r="E3540" s="15" t="s">
        <v>136</v>
      </c>
      <c r="F3540" s="15" t="s">
        <v>137</v>
      </c>
      <c r="G3540" s="15" t="s">
        <v>1685</v>
      </c>
      <c r="H3540" s="15" t="s">
        <v>136</v>
      </c>
      <c r="I3540" s="15" t="s">
        <v>243</v>
      </c>
      <c r="J3540" s="15" t="s">
        <v>169</v>
      </c>
      <c r="K3540" s="15" t="s">
        <v>6371</v>
      </c>
      <c r="N3540" s="15" t="n">
        <v>3</v>
      </c>
      <c r="P3540" s="15" t="n">
        <v>3</v>
      </c>
      <c r="Y3540" s="15" t="s">
        <v>142</v>
      </c>
      <c r="AB3540" s="15" t="s">
        <v>143</v>
      </c>
    </row>
    <row r="3541" customFormat="false" ht="15" hidden="false" customHeight="true" outlineLevel="0" collapsed="false">
      <c r="A3541" s="15" t="s">
        <v>6372</v>
      </c>
      <c r="B3541" s="15" t="s">
        <v>6373</v>
      </c>
      <c r="C3541" s="15" t="s">
        <v>217</v>
      </c>
      <c r="D3541" s="15" t="s">
        <v>218</v>
      </c>
      <c r="E3541" s="15" t="s">
        <v>136</v>
      </c>
      <c r="F3541" s="15" t="s">
        <v>137</v>
      </c>
      <c r="G3541" s="15" t="s">
        <v>6374</v>
      </c>
      <c r="H3541" s="15" t="s">
        <v>136</v>
      </c>
      <c r="I3541" s="15" t="s">
        <v>243</v>
      </c>
      <c r="J3541" s="15" t="s">
        <v>140</v>
      </c>
      <c r="K3541" s="15" t="s">
        <v>6375</v>
      </c>
      <c r="L3541" s="15" t="n">
        <v>7</v>
      </c>
      <c r="M3541" s="15" t="n">
        <v>7</v>
      </c>
      <c r="N3541" s="15" t="n">
        <v>14</v>
      </c>
      <c r="P3541" s="15" t="n">
        <v>28</v>
      </c>
      <c r="Y3541" s="15" t="s">
        <v>142</v>
      </c>
      <c r="AB3541" s="15" t="s">
        <v>143</v>
      </c>
    </row>
    <row r="3542" customFormat="false" ht="15" hidden="false" customHeight="true" outlineLevel="0" collapsed="false">
      <c r="A3542" s="15" t="s">
        <v>6372</v>
      </c>
      <c r="B3542" s="15" t="s">
        <v>6373</v>
      </c>
      <c r="C3542" s="15" t="s">
        <v>217</v>
      </c>
      <c r="D3542" s="15" t="s">
        <v>218</v>
      </c>
      <c r="E3542" s="15" t="s">
        <v>136</v>
      </c>
      <c r="F3542" s="15" t="s">
        <v>137</v>
      </c>
      <c r="G3542" s="15" t="s">
        <v>6374</v>
      </c>
      <c r="H3542" s="15" t="s">
        <v>136</v>
      </c>
      <c r="I3542" s="15" t="s">
        <v>243</v>
      </c>
      <c r="J3542" s="15" t="s">
        <v>150</v>
      </c>
      <c r="K3542" s="15" t="s">
        <v>6376</v>
      </c>
      <c r="L3542" s="15" t="n">
        <v>96</v>
      </c>
      <c r="M3542" s="15" t="n">
        <v>71</v>
      </c>
      <c r="N3542" s="15" t="n">
        <v>42</v>
      </c>
      <c r="O3542" s="15" t="n">
        <v>15</v>
      </c>
      <c r="P3542" s="15" t="n">
        <v>224</v>
      </c>
      <c r="Y3542" s="15" t="s">
        <v>142</v>
      </c>
      <c r="AB3542" s="15" t="s">
        <v>143</v>
      </c>
    </row>
    <row r="3543" customFormat="false" ht="15" hidden="false" customHeight="true" outlineLevel="0" collapsed="false">
      <c r="A3543" s="15" t="s">
        <v>6372</v>
      </c>
      <c r="B3543" s="15" t="s">
        <v>6373</v>
      </c>
      <c r="C3543" s="15" t="s">
        <v>217</v>
      </c>
      <c r="D3543" s="15" t="s">
        <v>218</v>
      </c>
      <c r="E3543" s="15" t="s">
        <v>136</v>
      </c>
      <c r="F3543" s="15" t="s">
        <v>137</v>
      </c>
      <c r="G3543" s="15" t="s">
        <v>6374</v>
      </c>
      <c r="H3543" s="15" t="s">
        <v>136</v>
      </c>
      <c r="I3543" s="15" t="s">
        <v>243</v>
      </c>
      <c r="J3543" s="15" t="s">
        <v>166</v>
      </c>
      <c r="K3543" s="15" t="s">
        <v>6377</v>
      </c>
      <c r="M3543" s="15" t="n">
        <v>50</v>
      </c>
      <c r="P3543" s="15" t="n">
        <v>50</v>
      </c>
      <c r="Y3543" s="15" t="s">
        <v>142</v>
      </c>
      <c r="AB3543" s="15" t="s">
        <v>143</v>
      </c>
    </row>
    <row r="3544" customFormat="false" ht="15" hidden="false" customHeight="true" outlineLevel="0" collapsed="false">
      <c r="A3544" s="15" t="s">
        <v>6372</v>
      </c>
      <c r="B3544" s="15" t="s">
        <v>6373</v>
      </c>
      <c r="C3544" s="15" t="s">
        <v>217</v>
      </c>
      <c r="D3544" s="15" t="s">
        <v>218</v>
      </c>
      <c r="E3544" s="15" t="s">
        <v>136</v>
      </c>
      <c r="F3544" s="15" t="s">
        <v>137</v>
      </c>
      <c r="G3544" s="15" t="s">
        <v>6374</v>
      </c>
      <c r="H3544" s="15" t="s">
        <v>136</v>
      </c>
      <c r="I3544" s="15" t="s">
        <v>243</v>
      </c>
      <c r="J3544" s="15" t="s">
        <v>158</v>
      </c>
      <c r="K3544" s="15" t="s">
        <v>6378</v>
      </c>
      <c r="L3544" s="15" t="n">
        <v>12</v>
      </c>
      <c r="M3544" s="15" t="n">
        <v>8</v>
      </c>
      <c r="N3544" s="15" t="n">
        <v>3</v>
      </c>
      <c r="P3544" s="15" t="n">
        <v>23</v>
      </c>
      <c r="Y3544" s="15" t="s">
        <v>142</v>
      </c>
      <c r="AB3544" s="15" t="s">
        <v>143</v>
      </c>
    </row>
    <row r="3545" customFormat="false" ht="15" hidden="false" customHeight="true" outlineLevel="0" collapsed="false">
      <c r="A3545" s="15" t="s">
        <v>6372</v>
      </c>
      <c r="B3545" s="15" t="s">
        <v>6373</v>
      </c>
      <c r="C3545" s="15" t="s">
        <v>217</v>
      </c>
      <c r="D3545" s="15" t="s">
        <v>218</v>
      </c>
      <c r="E3545" s="15" t="s">
        <v>136</v>
      </c>
      <c r="F3545" s="15" t="s">
        <v>137</v>
      </c>
      <c r="G3545" s="15" t="s">
        <v>6374</v>
      </c>
      <c r="H3545" s="15" t="s">
        <v>136</v>
      </c>
      <c r="I3545" s="15" t="s">
        <v>243</v>
      </c>
      <c r="J3545" s="15" t="s">
        <v>169</v>
      </c>
      <c r="K3545" s="15" t="s">
        <v>6379</v>
      </c>
      <c r="O3545" s="15" t="n">
        <v>1</v>
      </c>
      <c r="P3545" s="15" t="n">
        <v>1</v>
      </c>
      <c r="Y3545" s="15" t="s">
        <v>142</v>
      </c>
      <c r="AB3545" s="15" t="s">
        <v>143</v>
      </c>
    </row>
    <row r="3546" customFormat="false" ht="15" hidden="false" customHeight="true" outlineLevel="0" collapsed="false">
      <c r="A3546" s="15" t="s">
        <v>6380</v>
      </c>
      <c r="B3546" s="15" t="s">
        <v>6381</v>
      </c>
      <c r="C3546" s="15" t="s">
        <v>217</v>
      </c>
      <c r="D3546" s="15" t="s">
        <v>235</v>
      </c>
      <c r="E3546" s="15" t="s">
        <v>136</v>
      </c>
      <c r="F3546" s="15" t="s">
        <v>137</v>
      </c>
      <c r="G3546" s="15" t="s">
        <v>608</v>
      </c>
      <c r="H3546" s="15" t="s">
        <v>136</v>
      </c>
      <c r="I3546" s="15" t="s">
        <v>139</v>
      </c>
      <c r="J3546" s="15" t="s">
        <v>140</v>
      </c>
      <c r="K3546" s="15" t="s">
        <v>6382</v>
      </c>
      <c r="L3546" s="15" t="n">
        <v>6</v>
      </c>
      <c r="P3546" s="15" t="n">
        <v>6</v>
      </c>
      <c r="Y3546" s="15" t="s">
        <v>156</v>
      </c>
      <c r="AB3546" s="15" t="s">
        <v>143</v>
      </c>
    </row>
    <row r="3547" customFormat="false" ht="15" hidden="false" customHeight="true" outlineLevel="0" collapsed="false">
      <c r="A3547" s="15" t="s">
        <v>6383</v>
      </c>
      <c r="B3547" s="15" t="s">
        <v>6384</v>
      </c>
      <c r="C3547" s="15" t="s">
        <v>148</v>
      </c>
      <c r="E3547" s="15" t="s">
        <v>136</v>
      </c>
      <c r="F3547" s="15" t="s">
        <v>137</v>
      </c>
      <c r="G3547" s="15" t="s">
        <v>379</v>
      </c>
      <c r="H3547" s="15" t="s">
        <v>136</v>
      </c>
      <c r="I3547" s="15" t="s">
        <v>139</v>
      </c>
      <c r="J3547" s="15" t="s">
        <v>140</v>
      </c>
      <c r="K3547" s="15" t="s">
        <v>6385</v>
      </c>
      <c r="N3547" s="15" t="n">
        <v>4</v>
      </c>
      <c r="P3547" s="15" t="n">
        <v>4</v>
      </c>
      <c r="Y3547" s="15" t="s">
        <v>142</v>
      </c>
      <c r="AB3547" s="15" t="s">
        <v>143</v>
      </c>
    </row>
    <row r="3548" customFormat="false" ht="15" hidden="false" customHeight="true" outlineLevel="0" collapsed="false">
      <c r="A3548" s="15" t="s">
        <v>6383</v>
      </c>
      <c r="B3548" s="15" t="s">
        <v>6384</v>
      </c>
      <c r="C3548" s="15" t="s">
        <v>148</v>
      </c>
      <c r="E3548" s="15" t="s">
        <v>136</v>
      </c>
      <c r="F3548" s="15" t="s">
        <v>137</v>
      </c>
      <c r="G3548" s="15" t="s">
        <v>379</v>
      </c>
      <c r="H3548" s="15" t="s">
        <v>136</v>
      </c>
      <c r="I3548" s="15" t="s">
        <v>139</v>
      </c>
      <c r="J3548" s="15" t="s">
        <v>150</v>
      </c>
      <c r="K3548" s="15" t="s">
        <v>6386</v>
      </c>
      <c r="M3548" s="15" t="n">
        <v>11</v>
      </c>
      <c r="N3548" s="15" t="n">
        <v>1</v>
      </c>
      <c r="P3548" s="15" t="n">
        <v>12</v>
      </c>
      <c r="Y3548" s="15" t="s">
        <v>142</v>
      </c>
      <c r="AB3548" s="15" t="s">
        <v>143</v>
      </c>
    </row>
    <row r="3549" customFormat="false" ht="15" hidden="false" customHeight="true" outlineLevel="0" collapsed="false">
      <c r="A3549" s="15" t="s">
        <v>6383</v>
      </c>
      <c r="B3549" s="15" t="s">
        <v>6384</v>
      </c>
      <c r="C3549" s="15" t="s">
        <v>148</v>
      </c>
      <c r="E3549" s="15" t="s">
        <v>136</v>
      </c>
      <c r="F3549" s="15" t="s">
        <v>137</v>
      </c>
      <c r="G3549" s="15" t="s">
        <v>379</v>
      </c>
      <c r="H3549" s="15" t="s">
        <v>136</v>
      </c>
      <c r="I3549" s="15" t="s">
        <v>139</v>
      </c>
      <c r="J3549" s="15" t="s">
        <v>158</v>
      </c>
      <c r="K3549" s="15" t="s">
        <v>6387</v>
      </c>
      <c r="M3549" s="15" t="n">
        <v>2</v>
      </c>
      <c r="P3549" s="15" t="n">
        <v>2</v>
      </c>
      <c r="Y3549" s="15" t="s">
        <v>142</v>
      </c>
      <c r="AB3549" s="15" t="s">
        <v>143</v>
      </c>
    </row>
    <row r="3550" customFormat="false" ht="15" hidden="false" customHeight="true" outlineLevel="0" collapsed="false">
      <c r="A3550" s="15" t="s">
        <v>6388</v>
      </c>
      <c r="B3550" s="15" t="s">
        <v>6389</v>
      </c>
      <c r="C3550" s="15" t="s">
        <v>217</v>
      </c>
      <c r="D3550" s="15" t="s">
        <v>235</v>
      </c>
      <c r="E3550" s="15" t="s">
        <v>788</v>
      </c>
      <c r="F3550" s="15" t="s">
        <v>137</v>
      </c>
      <c r="G3550" s="15" t="s">
        <v>788</v>
      </c>
      <c r="H3550" s="15" t="s">
        <v>136</v>
      </c>
      <c r="I3550" s="15" t="s">
        <v>139</v>
      </c>
      <c r="J3550" s="15" t="s">
        <v>150</v>
      </c>
      <c r="K3550" s="15" t="s">
        <v>6390</v>
      </c>
      <c r="N3550" s="15" t="n">
        <v>2</v>
      </c>
      <c r="O3550" s="15" t="n">
        <v>4</v>
      </c>
      <c r="P3550" s="15" t="n">
        <v>6</v>
      </c>
      <c r="Y3550" s="15" t="s">
        <v>142</v>
      </c>
      <c r="AB3550" s="15" t="s">
        <v>143</v>
      </c>
    </row>
    <row r="3551" customFormat="false" ht="15" hidden="false" customHeight="true" outlineLevel="0" collapsed="false">
      <c r="A3551" s="15" t="s">
        <v>6388</v>
      </c>
      <c r="B3551" s="15" t="s">
        <v>6389</v>
      </c>
      <c r="C3551" s="15" t="s">
        <v>217</v>
      </c>
      <c r="D3551" s="15" t="s">
        <v>235</v>
      </c>
      <c r="E3551" s="15" t="s">
        <v>788</v>
      </c>
      <c r="F3551" s="15" t="s">
        <v>137</v>
      </c>
      <c r="G3551" s="15" t="s">
        <v>788</v>
      </c>
      <c r="H3551" s="15" t="s">
        <v>136</v>
      </c>
      <c r="I3551" s="15" t="s">
        <v>139</v>
      </c>
      <c r="J3551" s="15" t="s">
        <v>158</v>
      </c>
      <c r="K3551" s="15" t="s">
        <v>6391</v>
      </c>
      <c r="O3551" s="15" t="n">
        <v>5</v>
      </c>
      <c r="P3551" s="15" t="n">
        <v>5</v>
      </c>
      <c r="Y3551" s="15" t="s">
        <v>142</v>
      </c>
      <c r="AB3551" s="15" t="s">
        <v>143</v>
      </c>
    </row>
    <row r="3552" customFormat="false" ht="15" hidden="false" customHeight="true" outlineLevel="0" collapsed="false">
      <c r="A3552" s="15" t="s">
        <v>6392</v>
      </c>
      <c r="B3552" s="15" t="s">
        <v>6393</v>
      </c>
      <c r="C3552" s="15" t="s">
        <v>217</v>
      </c>
      <c r="D3552" s="15" t="s">
        <v>235</v>
      </c>
      <c r="E3552" s="15" t="s">
        <v>136</v>
      </c>
      <c r="F3552" s="15" t="s">
        <v>137</v>
      </c>
      <c r="G3552" s="15" t="s">
        <v>256</v>
      </c>
      <c r="H3552" s="15" t="s">
        <v>136</v>
      </c>
      <c r="I3552" s="15" t="s">
        <v>139</v>
      </c>
      <c r="J3552" s="15" t="s">
        <v>140</v>
      </c>
      <c r="K3552" s="15" t="s">
        <v>6394</v>
      </c>
      <c r="L3552" s="15" t="n">
        <v>6</v>
      </c>
      <c r="P3552" s="15" t="n">
        <v>6</v>
      </c>
      <c r="Y3552" s="15" t="s">
        <v>258</v>
      </c>
      <c r="AB3552" s="15" t="s">
        <v>143</v>
      </c>
    </row>
    <row r="3553" customFormat="false" ht="15" hidden="false" customHeight="true" outlineLevel="0" collapsed="false">
      <c r="A3553" s="15" t="s">
        <v>6392</v>
      </c>
      <c r="B3553" s="15" t="s">
        <v>6393</v>
      </c>
      <c r="C3553" s="15" t="s">
        <v>217</v>
      </c>
      <c r="D3553" s="15" t="s">
        <v>235</v>
      </c>
      <c r="E3553" s="15" t="s">
        <v>136</v>
      </c>
      <c r="F3553" s="15" t="s">
        <v>137</v>
      </c>
      <c r="G3553" s="15" t="s">
        <v>256</v>
      </c>
      <c r="H3553" s="15" t="s">
        <v>136</v>
      </c>
      <c r="I3553" s="15" t="s">
        <v>139</v>
      </c>
      <c r="J3553" s="15" t="s">
        <v>150</v>
      </c>
      <c r="K3553" s="15" t="s">
        <v>6395</v>
      </c>
      <c r="L3553" s="15" t="n">
        <v>28</v>
      </c>
      <c r="P3553" s="15" t="n">
        <v>28</v>
      </c>
      <c r="Y3553" s="15" t="s">
        <v>258</v>
      </c>
      <c r="AB3553" s="15" t="s">
        <v>143</v>
      </c>
    </row>
    <row r="3554" customFormat="false" ht="15" hidden="false" customHeight="true" outlineLevel="0" collapsed="false">
      <c r="A3554" s="15" t="s">
        <v>6392</v>
      </c>
      <c r="B3554" s="15" t="s">
        <v>6393</v>
      </c>
      <c r="C3554" s="15" t="s">
        <v>217</v>
      </c>
      <c r="D3554" s="15" t="s">
        <v>235</v>
      </c>
      <c r="E3554" s="15" t="s">
        <v>136</v>
      </c>
      <c r="F3554" s="15" t="s">
        <v>137</v>
      </c>
      <c r="G3554" s="15" t="s">
        <v>256</v>
      </c>
      <c r="H3554" s="15" t="s">
        <v>136</v>
      </c>
      <c r="I3554" s="15" t="s">
        <v>139</v>
      </c>
      <c r="J3554" s="15" t="s">
        <v>158</v>
      </c>
      <c r="K3554" s="15" t="s">
        <v>6396</v>
      </c>
      <c r="L3554" s="15" t="n">
        <v>3</v>
      </c>
      <c r="P3554" s="15" t="n">
        <v>3</v>
      </c>
      <c r="Y3554" s="15" t="s">
        <v>258</v>
      </c>
      <c r="AB3554" s="15" t="s">
        <v>143</v>
      </c>
    </row>
    <row r="3555" customFormat="false" ht="15" hidden="false" customHeight="true" outlineLevel="0" collapsed="false">
      <c r="A3555" s="15" t="s">
        <v>6397</v>
      </c>
      <c r="B3555" s="15" t="s">
        <v>6398</v>
      </c>
      <c r="C3555" s="15" t="s">
        <v>217</v>
      </c>
      <c r="D3555" s="15" t="s">
        <v>235</v>
      </c>
      <c r="E3555" s="15" t="s">
        <v>136</v>
      </c>
      <c r="F3555" s="15" t="s">
        <v>137</v>
      </c>
      <c r="G3555" s="15" t="s">
        <v>1237</v>
      </c>
      <c r="H3555" s="15" t="s">
        <v>136</v>
      </c>
      <c r="I3555" s="15" t="s">
        <v>139</v>
      </c>
      <c r="J3555" s="15" t="s">
        <v>150</v>
      </c>
      <c r="K3555" s="15" t="s">
        <v>6399</v>
      </c>
      <c r="L3555" s="15" t="n">
        <v>19</v>
      </c>
      <c r="M3555" s="15" t="n">
        <v>23</v>
      </c>
      <c r="N3555" s="15" t="n">
        <v>1</v>
      </c>
      <c r="P3555" s="15" t="n">
        <v>43</v>
      </c>
      <c r="Y3555" s="15" t="s">
        <v>142</v>
      </c>
      <c r="AB3555" s="15" t="s">
        <v>143</v>
      </c>
    </row>
    <row r="3556" customFormat="false" ht="15" hidden="false" customHeight="true" outlineLevel="0" collapsed="false">
      <c r="A3556" s="15" t="s">
        <v>6397</v>
      </c>
      <c r="B3556" s="15" t="s">
        <v>6398</v>
      </c>
      <c r="C3556" s="15" t="s">
        <v>217</v>
      </c>
      <c r="D3556" s="15" t="s">
        <v>235</v>
      </c>
      <c r="E3556" s="15" t="s">
        <v>136</v>
      </c>
      <c r="F3556" s="15" t="s">
        <v>137</v>
      </c>
      <c r="G3556" s="15" t="s">
        <v>1237</v>
      </c>
      <c r="H3556" s="15" t="s">
        <v>136</v>
      </c>
      <c r="I3556" s="15" t="s">
        <v>139</v>
      </c>
      <c r="J3556" s="15" t="s">
        <v>158</v>
      </c>
      <c r="K3556" s="15" t="s">
        <v>6400</v>
      </c>
      <c r="M3556" s="15" t="n">
        <v>2</v>
      </c>
      <c r="N3556" s="15" t="n">
        <v>1</v>
      </c>
      <c r="P3556" s="15" t="n">
        <v>3</v>
      </c>
      <c r="Y3556" s="15" t="s">
        <v>142</v>
      </c>
      <c r="AB3556" s="15" t="s">
        <v>143</v>
      </c>
    </row>
    <row r="3557" customFormat="false" ht="15" hidden="false" customHeight="true" outlineLevel="0" collapsed="false">
      <c r="A3557" s="15" t="s">
        <v>6401</v>
      </c>
      <c r="B3557" s="15" t="s">
        <v>6402</v>
      </c>
      <c r="C3557" s="15" t="s">
        <v>134</v>
      </c>
      <c r="D3557" s="15" t="s">
        <v>460</v>
      </c>
      <c r="E3557" s="15" t="s">
        <v>136</v>
      </c>
      <c r="F3557" s="15" t="s">
        <v>137</v>
      </c>
      <c r="G3557" s="15" t="s">
        <v>138</v>
      </c>
      <c r="H3557" s="15" t="s">
        <v>136</v>
      </c>
      <c r="I3557" s="15" t="s">
        <v>243</v>
      </c>
      <c r="J3557" s="15" t="s">
        <v>140</v>
      </c>
      <c r="K3557" s="15" t="s">
        <v>6403</v>
      </c>
      <c r="N3557" s="15" t="n">
        <v>151</v>
      </c>
      <c r="O3557" s="15" t="n">
        <v>418</v>
      </c>
      <c r="P3557" s="15" t="n">
        <v>569</v>
      </c>
      <c r="Y3557" s="15" t="s">
        <v>142</v>
      </c>
      <c r="AB3557" s="15" t="s">
        <v>163</v>
      </c>
      <c r="AC3557" s="15" t="n">
        <v>6549</v>
      </c>
      <c r="AD3557" s="15" t="n">
        <v>53.9975197</v>
      </c>
      <c r="AE3557" s="15" t="n">
        <v>6802</v>
      </c>
      <c r="AF3557" s="15" t="s">
        <v>95</v>
      </c>
    </row>
    <row r="3558" customFormat="false" ht="15" hidden="false" customHeight="true" outlineLevel="0" collapsed="false">
      <c r="A3558" s="15" t="s">
        <v>6401</v>
      </c>
      <c r="B3558" s="15" t="s">
        <v>6402</v>
      </c>
      <c r="C3558" s="15" t="s">
        <v>134</v>
      </c>
      <c r="D3558" s="15" t="s">
        <v>460</v>
      </c>
      <c r="E3558" s="15" t="s">
        <v>136</v>
      </c>
      <c r="F3558" s="15" t="s">
        <v>137</v>
      </c>
      <c r="G3558" s="15" t="s">
        <v>138</v>
      </c>
      <c r="H3558" s="15" t="s">
        <v>136</v>
      </c>
      <c r="I3558" s="15" t="s">
        <v>243</v>
      </c>
      <c r="J3558" s="15" t="s">
        <v>144</v>
      </c>
      <c r="K3558" s="15" t="s">
        <v>6404</v>
      </c>
      <c r="M3558" s="15" t="n">
        <v>5799</v>
      </c>
      <c r="N3558" s="15" t="n">
        <v>12351</v>
      </c>
      <c r="O3558" s="15" t="n">
        <v>4428</v>
      </c>
      <c r="P3558" s="15" t="n">
        <v>22578</v>
      </c>
      <c r="Y3558" s="15" t="s">
        <v>142</v>
      </c>
      <c r="AB3558" s="15" t="s">
        <v>163</v>
      </c>
      <c r="AC3558" s="15" t="n">
        <v>6549</v>
      </c>
      <c r="AD3558" s="15" t="n">
        <v>53.9975197</v>
      </c>
      <c r="AE3558" s="15" t="n">
        <v>6802</v>
      </c>
      <c r="AF3558" s="15" t="s">
        <v>95</v>
      </c>
    </row>
    <row r="3559" customFormat="false" ht="15" hidden="false" customHeight="true" outlineLevel="0" collapsed="false">
      <c r="A3559" s="15" t="s">
        <v>6401</v>
      </c>
      <c r="B3559" s="15" t="s">
        <v>6402</v>
      </c>
      <c r="C3559" s="15" t="s">
        <v>134</v>
      </c>
      <c r="D3559" s="15" t="s">
        <v>460</v>
      </c>
      <c r="E3559" s="15" t="s">
        <v>136</v>
      </c>
      <c r="F3559" s="15" t="s">
        <v>137</v>
      </c>
      <c r="G3559" s="15" t="s">
        <v>138</v>
      </c>
      <c r="H3559" s="15" t="s">
        <v>136</v>
      </c>
      <c r="I3559" s="15" t="s">
        <v>243</v>
      </c>
      <c r="J3559" s="15" t="s">
        <v>150</v>
      </c>
      <c r="K3559" s="15" t="s">
        <v>6405</v>
      </c>
      <c r="M3559" s="15" t="n">
        <v>563</v>
      </c>
      <c r="N3559" s="15" t="n">
        <v>645</v>
      </c>
      <c r="O3559" s="15" t="n">
        <v>225</v>
      </c>
      <c r="P3559" s="15" t="n">
        <v>1433</v>
      </c>
      <c r="Y3559" s="15" t="s">
        <v>142</v>
      </c>
      <c r="AB3559" s="15" t="s">
        <v>163</v>
      </c>
      <c r="AC3559" s="15" t="n">
        <v>6549</v>
      </c>
      <c r="AD3559" s="15" t="n">
        <v>53.9975197</v>
      </c>
      <c r="AE3559" s="15" t="n">
        <v>6802</v>
      </c>
      <c r="AF3559" s="15" t="s">
        <v>95</v>
      </c>
    </row>
    <row r="3560" customFormat="false" ht="15" hidden="false" customHeight="true" outlineLevel="0" collapsed="false">
      <c r="A3560" s="15" t="s">
        <v>6401</v>
      </c>
      <c r="B3560" s="15" t="s">
        <v>6402</v>
      </c>
      <c r="C3560" s="15" t="s">
        <v>134</v>
      </c>
      <c r="D3560" s="15" t="s">
        <v>460</v>
      </c>
      <c r="E3560" s="15" t="s">
        <v>136</v>
      </c>
      <c r="F3560" s="15" t="s">
        <v>137</v>
      </c>
      <c r="G3560" s="15" t="s">
        <v>138</v>
      </c>
      <c r="H3560" s="15" t="s">
        <v>136</v>
      </c>
      <c r="I3560" s="15" t="s">
        <v>243</v>
      </c>
      <c r="J3560" s="15" t="s">
        <v>166</v>
      </c>
      <c r="K3560" s="15" t="s">
        <v>6406</v>
      </c>
      <c r="M3560" s="15" t="n">
        <v>9</v>
      </c>
      <c r="P3560" s="15" t="n">
        <v>9</v>
      </c>
      <c r="Y3560" s="15" t="s">
        <v>142</v>
      </c>
      <c r="AB3560" s="15" t="s">
        <v>163</v>
      </c>
      <c r="AC3560" s="15" t="n">
        <v>6549</v>
      </c>
      <c r="AD3560" s="15" t="n">
        <v>53.9975197</v>
      </c>
      <c r="AE3560" s="15" t="n">
        <v>6802</v>
      </c>
      <c r="AF3560" s="15" t="s">
        <v>95</v>
      </c>
    </row>
    <row r="3561" customFormat="false" ht="15" hidden="false" customHeight="true" outlineLevel="0" collapsed="false">
      <c r="A3561" s="15" t="s">
        <v>6401</v>
      </c>
      <c r="B3561" s="15" t="s">
        <v>6402</v>
      </c>
      <c r="C3561" s="15" t="s">
        <v>134</v>
      </c>
      <c r="D3561" s="15" t="s">
        <v>460</v>
      </c>
      <c r="E3561" s="15" t="s">
        <v>136</v>
      </c>
      <c r="F3561" s="15" t="s">
        <v>137</v>
      </c>
      <c r="G3561" s="15" t="s">
        <v>138</v>
      </c>
      <c r="H3561" s="15" t="s">
        <v>136</v>
      </c>
      <c r="I3561" s="15" t="s">
        <v>243</v>
      </c>
      <c r="J3561" s="15" t="s">
        <v>158</v>
      </c>
      <c r="K3561" s="15" t="s">
        <v>6407</v>
      </c>
      <c r="N3561" s="15" t="n">
        <v>15</v>
      </c>
      <c r="P3561" s="15" t="n">
        <v>15</v>
      </c>
      <c r="Y3561" s="15" t="s">
        <v>142</v>
      </c>
      <c r="AB3561" s="15" t="s">
        <v>163</v>
      </c>
      <c r="AC3561" s="15" t="n">
        <v>6549</v>
      </c>
      <c r="AD3561" s="15" t="n">
        <v>53.9975197</v>
      </c>
      <c r="AE3561" s="15" t="n">
        <v>6802</v>
      </c>
      <c r="AF3561" s="15" t="s">
        <v>95</v>
      </c>
    </row>
    <row r="3562" customFormat="false" ht="15" hidden="false" customHeight="true" outlineLevel="0" collapsed="false">
      <c r="A3562" s="15" t="s">
        <v>6408</v>
      </c>
      <c r="B3562" s="15" t="s">
        <v>6409</v>
      </c>
      <c r="C3562" s="15" t="s">
        <v>217</v>
      </c>
      <c r="D3562" s="15" t="s">
        <v>235</v>
      </c>
      <c r="E3562" s="15" t="s">
        <v>136</v>
      </c>
      <c r="F3562" s="15" t="s">
        <v>137</v>
      </c>
      <c r="G3562" s="15" t="s">
        <v>219</v>
      </c>
      <c r="H3562" s="15" t="s">
        <v>136</v>
      </c>
      <c r="I3562" s="15" t="s">
        <v>139</v>
      </c>
      <c r="J3562" s="15" t="s">
        <v>140</v>
      </c>
      <c r="K3562" s="15" t="s">
        <v>6410</v>
      </c>
      <c r="N3562" s="15" t="n">
        <v>12</v>
      </c>
      <c r="O3562" s="15" t="n">
        <v>2</v>
      </c>
      <c r="P3562" s="15" t="n">
        <v>14</v>
      </c>
      <c r="Y3562" s="15" t="s">
        <v>142</v>
      </c>
      <c r="AB3562" s="15" t="s">
        <v>143</v>
      </c>
    </row>
    <row r="3563" customFormat="false" ht="15" hidden="false" customHeight="true" outlineLevel="0" collapsed="false">
      <c r="A3563" s="15" t="s">
        <v>6408</v>
      </c>
      <c r="B3563" s="15" t="s">
        <v>6409</v>
      </c>
      <c r="C3563" s="15" t="s">
        <v>217</v>
      </c>
      <c r="D3563" s="15" t="s">
        <v>235</v>
      </c>
      <c r="E3563" s="15" t="s">
        <v>136</v>
      </c>
      <c r="F3563" s="15" t="s">
        <v>137</v>
      </c>
      <c r="G3563" s="15" t="s">
        <v>219</v>
      </c>
      <c r="H3563" s="15" t="s">
        <v>136</v>
      </c>
      <c r="I3563" s="15" t="s">
        <v>139</v>
      </c>
      <c r="J3563" s="15" t="s">
        <v>150</v>
      </c>
      <c r="K3563" s="15" t="s">
        <v>6411</v>
      </c>
      <c r="N3563" s="15" t="n">
        <v>48</v>
      </c>
      <c r="O3563" s="15" t="n">
        <v>37</v>
      </c>
      <c r="P3563" s="15" t="n">
        <v>85</v>
      </c>
      <c r="Y3563" s="15" t="s">
        <v>142</v>
      </c>
      <c r="AB3563" s="15" t="s">
        <v>143</v>
      </c>
    </row>
    <row r="3564" customFormat="false" ht="15" hidden="false" customHeight="true" outlineLevel="0" collapsed="false">
      <c r="A3564" s="15" t="s">
        <v>6408</v>
      </c>
      <c r="B3564" s="15" t="s">
        <v>6409</v>
      </c>
      <c r="C3564" s="15" t="s">
        <v>217</v>
      </c>
      <c r="D3564" s="15" t="s">
        <v>235</v>
      </c>
      <c r="E3564" s="15" t="s">
        <v>136</v>
      </c>
      <c r="F3564" s="15" t="s">
        <v>137</v>
      </c>
      <c r="G3564" s="15" t="s">
        <v>219</v>
      </c>
      <c r="H3564" s="15" t="s">
        <v>136</v>
      </c>
      <c r="I3564" s="15" t="s">
        <v>139</v>
      </c>
      <c r="J3564" s="15" t="s">
        <v>158</v>
      </c>
      <c r="K3564" s="15" t="s">
        <v>6412</v>
      </c>
      <c r="N3564" s="15" t="n">
        <v>4</v>
      </c>
      <c r="P3564" s="15" t="n">
        <v>4</v>
      </c>
      <c r="Y3564" s="15" t="s">
        <v>142</v>
      </c>
      <c r="AB3564" s="15" t="s">
        <v>143</v>
      </c>
    </row>
    <row r="3565" customFormat="false" ht="15" hidden="false" customHeight="true" outlineLevel="0" collapsed="false">
      <c r="A3565" s="15" t="s">
        <v>6408</v>
      </c>
      <c r="B3565" s="15" t="s">
        <v>6409</v>
      </c>
      <c r="C3565" s="15" t="s">
        <v>217</v>
      </c>
      <c r="D3565" s="15" t="s">
        <v>235</v>
      </c>
      <c r="E3565" s="15" t="s">
        <v>136</v>
      </c>
      <c r="F3565" s="15" t="s">
        <v>137</v>
      </c>
      <c r="G3565" s="15" t="s">
        <v>219</v>
      </c>
      <c r="H3565" s="15" t="s">
        <v>136</v>
      </c>
      <c r="I3565" s="15" t="s">
        <v>139</v>
      </c>
      <c r="J3565" s="15" t="s">
        <v>169</v>
      </c>
      <c r="K3565" s="15" t="s">
        <v>6413</v>
      </c>
      <c r="N3565" s="15" t="n">
        <v>1</v>
      </c>
      <c r="P3565" s="15" t="n">
        <v>1</v>
      </c>
      <c r="Y3565" s="15" t="s">
        <v>142</v>
      </c>
      <c r="AB3565" s="15" t="s">
        <v>143</v>
      </c>
    </row>
    <row r="3566" customFormat="false" ht="15" hidden="false" customHeight="true" outlineLevel="0" collapsed="false">
      <c r="A3566" s="15" t="s">
        <v>6414</v>
      </c>
      <c r="B3566" s="15" t="s">
        <v>6415</v>
      </c>
      <c r="C3566" s="15" t="s">
        <v>134</v>
      </c>
      <c r="D3566" s="15" t="s">
        <v>541</v>
      </c>
      <c r="E3566" s="15" t="s">
        <v>136</v>
      </c>
      <c r="F3566" s="15" t="s">
        <v>137</v>
      </c>
      <c r="G3566" s="15" t="s">
        <v>6416</v>
      </c>
      <c r="H3566" s="15" t="s">
        <v>136</v>
      </c>
      <c r="I3566" s="15" t="s">
        <v>243</v>
      </c>
      <c r="J3566" s="15" t="s">
        <v>140</v>
      </c>
      <c r="K3566" s="15" t="s">
        <v>6417</v>
      </c>
      <c r="L3566" s="15" t="n">
        <v>14</v>
      </c>
      <c r="M3566" s="15" t="n">
        <v>23</v>
      </c>
      <c r="N3566" s="15" t="n">
        <v>23</v>
      </c>
      <c r="P3566" s="15" t="n">
        <v>60</v>
      </c>
      <c r="Y3566" s="15" t="s">
        <v>142</v>
      </c>
      <c r="AB3566" s="15" t="s">
        <v>143</v>
      </c>
    </row>
    <row r="3567" customFormat="false" ht="15" hidden="false" customHeight="true" outlineLevel="0" collapsed="false">
      <c r="A3567" s="15" t="s">
        <v>6414</v>
      </c>
      <c r="B3567" s="15" t="s">
        <v>6415</v>
      </c>
      <c r="C3567" s="15" t="s">
        <v>134</v>
      </c>
      <c r="D3567" s="15" t="s">
        <v>541</v>
      </c>
      <c r="E3567" s="15" t="s">
        <v>136</v>
      </c>
      <c r="F3567" s="15" t="s">
        <v>137</v>
      </c>
      <c r="G3567" s="15" t="s">
        <v>6416</v>
      </c>
      <c r="H3567" s="15" t="s">
        <v>136</v>
      </c>
      <c r="I3567" s="15" t="s">
        <v>243</v>
      </c>
      <c r="J3567" s="15" t="s">
        <v>144</v>
      </c>
      <c r="K3567" s="15" t="s">
        <v>6418</v>
      </c>
      <c r="L3567" s="15" t="n">
        <v>2</v>
      </c>
      <c r="M3567" s="15" t="n">
        <v>8</v>
      </c>
      <c r="P3567" s="15" t="n">
        <v>10</v>
      </c>
      <c r="Y3567" s="15" t="s">
        <v>142</v>
      </c>
      <c r="AB3567" s="15" t="s">
        <v>143</v>
      </c>
    </row>
    <row r="3568" customFormat="false" ht="15" hidden="false" customHeight="true" outlineLevel="0" collapsed="false">
      <c r="A3568" s="15" t="s">
        <v>6414</v>
      </c>
      <c r="B3568" s="15" t="s">
        <v>6415</v>
      </c>
      <c r="C3568" s="15" t="s">
        <v>134</v>
      </c>
      <c r="D3568" s="15" t="s">
        <v>541</v>
      </c>
      <c r="E3568" s="15" t="s">
        <v>136</v>
      </c>
      <c r="F3568" s="15" t="s">
        <v>137</v>
      </c>
      <c r="G3568" s="15" t="s">
        <v>6416</v>
      </c>
      <c r="H3568" s="15" t="s">
        <v>136</v>
      </c>
      <c r="I3568" s="15" t="s">
        <v>243</v>
      </c>
      <c r="J3568" s="15" t="s">
        <v>150</v>
      </c>
      <c r="K3568" s="15" t="s">
        <v>6419</v>
      </c>
      <c r="L3568" s="15" t="n">
        <v>105</v>
      </c>
      <c r="M3568" s="15" t="n">
        <v>355</v>
      </c>
      <c r="N3568" s="15" t="n">
        <v>271</v>
      </c>
      <c r="O3568" s="15" t="n">
        <v>108</v>
      </c>
      <c r="P3568" s="15" t="n">
        <v>839</v>
      </c>
      <c r="Y3568" s="15" t="s">
        <v>142</v>
      </c>
      <c r="AB3568" s="15" t="s">
        <v>143</v>
      </c>
    </row>
    <row r="3569" customFormat="false" ht="15" hidden="false" customHeight="true" outlineLevel="0" collapsed="false">
      <c r="A3569" s="15" t="s">
        <v>6414</v>
      </c>
      <c r="B3569" s="15" t="s">
        <v>6415</v>
      </c>
      <c r="C3569" s="15" t="s">
        <v>134</v>
      </c>
      <c r="D3569" s="15" t="s">
        <v>541</v>
      </c>
      <c r="E3569" s="15" t="s">
        <v>136</v>
      </c>
      <c r="F3569" s="15" t="s">
        <v>137</v>
      </c>
      <c r="G3569" s="15" t="s">
        <v>6416</v>
      </c>
      <c r="H3569" s="15" t="s">
        <v>136</v>
      </c>
      <c r="I3569" s="15" t="s">
        <v>243</v>
      </c>
      <c r="J3569" s="15" t="s">
        <v>166</v>
      </c>
      <c r="K3569" s="15" t="s">
        <v>6420</v>
      </c>
      <c r="M3569" s="15" t="n">
        <v>4</v>
      </c>
      <c r="N3569" s="15" t="n">
        <v>0</v>
      </c>
      <c r="P3569" s="15" t="n">
        <v>4</v>
      </c>
      <c r="Y3569" s="15" t="s">
        <v>142</v>
      </c>
      <c r="AB3569" s="15" t="s">
        <v>143</v>
      </c>
    </row>
    <row r="3570" customFormat="false" ht="15" hidden="false" customHeight="true" outlineLevel="0" collapsed="false">
      <c r="A3570" s="15" t="s">
        <v>6414</v>
      </c>
      <c r="B3570" s="15" t="s">
        <v>6415</v>
      </c>
      <c r="C3570" s="15" t="s">
        <v>134</v>
      </c>
      <c r="D3570" s="15" t="s">
        <v>541</v>
      </c>
      <c r="E3570" s="15" t="s">
        <v>136</v>
      </c>
      <c r="F3570" s="15" t="s">
        <v>137</v>
      </c>
      <c r="G3570" s="15" t="s">
        <v>6416</v>
      </c>
      <c r="H3570" s="15" t="s">
        <v>136</v>
      </c>
      <c r="I3570" s="15" t="s">
        <v>243</v>
      </c>
      <c r="J3570" s="15" t="s">
        <v>158</v>
      </c>
      <c r="K3570" s="15" t="s">
        <v>6421</v>
      </c>
      <c r="L3570" s="15" t="n">
        <v>24</v>
      </c>
      <c r="M3570" s="15" t="n">
        <v>197</v>
      </c>
      <c r="N3570" s="15" t="n">
        <v>201</v>
      </c>
      <c r="O3570" s="15" t="n">
        <v>44</v>
      </c>
      <c r="P3570" s="15" t="n">
        <v>466</v>
      </c>
      <c r="Y3570" s="15" t="s">
        <v>142</v>
      </c>
      <c r="AB3570" s="15" t="s">
        <v>143</v>
      </c>
    </row>
    <row r="3571" customFormat="false" ht="15" hidden="false" customHeight="true" outlineLevel="0" collapsed="false">
      <c r="A3571" s="15" t="s">
        <v>6414</v>
      </c>
      <c r="B3571" s="15" t="s">
        <v>6415</v>
      </c>
      <c r="C3571" s="15" t="s">
        <v>134</v>
      </c>
      <c r="D3571" s="15" t="s">
        <v>541</v>
      </c>
      <c r="E3571" s="15" t="s">
        <v>136</v>
      </c>
      <c r="F3571" s="15" t="s">
        <v>137</v>
      </c>
      <c r="G3571" s="15" t="s">
        <v>6416</v>
      </c>
      <c r="H3571" s="15" t="s">
        <v>136</v>
      </c>
      <c r="I3571" s="15" t="s">
        <v>243</v>
      </c>
      <c r="J3571" s="15" t="s">
        <v>169</v>
      </c>
      <c r="K3571" s="15" t="s">
        <v>6422</v>
      </c>
      <c r="M3571" s="15" t="n">
        <v>5</v>
      </c>
      <c r="N3571" s="15" t="n">
        <v>3</v>
      </c>
      <c r="O3571" s="15" t="n">
        <v>1</v>
      </c>
      <c r="P3571" s="15" t="n">
        <v>9</v>
      </c>
      <c r="Y3571" s="15" t="s">
        <v>142</v>
      </c>
      <c r="AB3571" s="15" t="s">
        <v>143</v>
      </c>
    </row>
    <row r="3572" customFormat="false" ht="15" hidden="false" customHeight="true" outlineLevel="0" collapsed="false">
      <c r="A3572" s="15" t="s">
        <v>6423</v>
      </c>
      <c r="B3572" s="15" t="s">
        <v>6424</v>
      </c>
      <c r="C3572" s="15" t="s">
        <v>217</v>
      </c>
      <c r="D3572" s="15" t="s">
        <v>218</v>
      </c>
      <c r="E3572" s="15" t="s">
        <v>136</v>
      </c>
      <c r="F3572" s="15" t="s">
        <v>137</v>
      </c>
      <c r="G3572" s="15" t="s">
        <v>756</v>
      </c>
      <c r="H3572" s="15" t="s">
        <v>136</v>
      </c>
      <c r="I3572" s="15" t="s">
        <v>139</v>
      </c>
      <c r="J3572" s="15" t="s">
        <v>140</v>
      </c>
      <c r="K3572" s="15" t="s">
        <v>6425</v>
      </c>
      <c r="M3572" s="15" t="n">
        <v>1</v>
      </c>
      <c r="P3572" s="15" t="n">
        <v>1</v>
      </c>
      <c r="Y3572" s="15" t="s">
        <v>142</v>
      </c>
      <c r="AB3572" s="15" t="s">
        <v>143</v>
      </c>
    </row>
    <row r="3573" customFormat="false" ht="15" hidden="false" customHeight="true" outlineLevel="0" collapsed="false">
      <c r="A3573" s="15" t="s">
        <v>6423</v>
      </c>
      <c r="B3573" s="15" t="s">
        <v>6424</v>
      </c>
      <c r="C3573" s="15" t="s">
        <v>217</v>
      </c>
      <c r="D3573" s="15" t="s">
        <v>218</v>
      </c>
      <c r="E3573" s="15" t="s">
        <v>136</v>
      </c>
      <c r="F3573" s="15" t="s">
        <v>137</v>
      </c>
      <c r="G3573" s="15" t="s">
        <v>756</v>
      </c>
      <c r="H3573" s="15" t="s">
        <v>136</v>
      </c>
      <c r="I3573" s="15" t="s">
        <v>139</v>
      </c>
      <c r="J3573" s="15" t="s">
        <v>150</v>
      </c>
      <c r="K3573" s="15" t="s">
        <v>6426</v>
      </c>
      <c r="L3573" s="15" t="n">
        <v>8</v>
      </c>
      <c r="M3573" s="15" t="n">
        <v>6</v>
      </c>
      <c r="N3573" s="15" t="n">
        <v>12</v>
      </c>
      <c r="P3573" s="15" t="n">
        <v>26</v>
      </c>
      <c r="Y3573" s="15" t="s">
        <v>142</v>
      </c>
      <c r="AB3573" s="15" t="s">
        <v>143</v>
      </c>
    </row>
    <row r="3574" customFormat="false" ht="15" hidden="false" customHeight="true" outlineLevel="0" collapsed="false">
      <c r="A3574" s="15" t="s">
        <v>6423</v>
      </c>
      <c r="B3574" s="15" t="s">
        <v>6424</v>
      </c>
      <c r="C3574" s="15" t="s">
        <v>217</v>
      </c>
      <c r="D3574" s="15" t="s">
        <v>218</v>
      </c>
      <c r="E3574" s="15" t="s">
        <v>136</v>
      </c>
      <c r="F3574" s="15" t="s">
        <v>137</v>
      </c>
      <c r="G3574" s="15" t="s">
        <v>756</v>
      </c>
      <c r="H3574" s="15" t="s">
        <v>136</v>
      </c>
      <c r="I3574" s="15" t="s">
        <v>139</v>
      </c>
      <c r="J3574" s="15" t="s">
        <v>158</v>
      </c>
      <c r="K3574" s="15" t="s">
        <v>6427</v>
      </c>
      <c r="L3574" s="15" t="n">
        <v>2</v>
      </c>
      <c r="M3574" s="15" t="n">
        <v>4</v>
      </c>
      <c r="N3574" s="15" t="n">
        <v>4</v>
      </c>
      <c r="P3574" s="15" t="n">
        <v>10</v>
      </c>
      <c r="Y3574" s="15" t="s">
        <v>142</v>
      </c>
      <c r="AB3574" s="15" t="s">
        <v>143</v>
      </c>
    </row>
    <row r="3575" customFormat="false" ht="15" hidden="false" customHeight="true" outlineLevel="0" collapsed="false">
      <c r="A3575" s="15" t="s">
        <v>6428</v>
      </c>
      <c r="B3575" s="15" t="s">
        <v>6429</v>
      </c>
      <c r="C3575" s="15" t="s">
        <v>217</v>
      </c>
      <c r="D3575" s="15" t="s">
        <v>235</v>
      </c>
      <c r="E3575" s="15" t="s">
        <v>136</v>
      </c>
      <c r="F3575" s="15" t="s">
        <v>137</v>
      </c>
      <c r="G3575" s="15" t="s">
        <v>219</v>
      </c>
      <c r="H3575" s="15" t="s">
        <v>136</v>
      </c>
      <c r="I3575" s="15" t="s">
        <v>243</v>
      </c>
      <c r="J3575" s="15" t="s">
        <v>140</v>
      </c>
      <c r="K3575" s="15" t="s">
        <v>6430</v>
      </c>
      <c r="M3575" s="15" t="n">
        <v>2</v>
      </c>
      <c r="P3575" s="15" t="n">
        <v>2</v>
      </c>
      <c r="Y3575" s="15" t="s">
        <v>142</v>
      </c>
      <c r="Z3575" s="15" t="n">
        <v>3</v>
      </c>
      <c r="AA3575" s="15" t="s">
        <v>277</v>
      </c>
      <c r="AB3575" s="15" t="s">
        <v>143</v>
      </c>
    </row>
    <row r="3576" customFormat="false" ht="15" hidden="false" customHeight="true" outlineLevel="0" collapsed="false">
      <c r="A3576" s="15" t="s">
        <v>6428</v>
      </c>
      <c r="B3576" s="15" t="s">
        <v>6429</v>
      </c>
      <c r="C3576" s="15" t="s">
        <v>217</v>
      </c>
      <c r="D3576" s="15" t="s">
        <v>235</v>
      </c>
      <c r="E3576" s="15" t="s">
        <v>136</v>
      </c>
      <c r="F3576" s="15" t="s">
        <v>137</v>
      </c>
      <c r="G3576" s="15" t="s">
        <v>219</v>
      </c>
      <c r="H3576" s="15" t="s">
        <v>136</v>
      </c>
      <c r="I3576" s="15" t="s">
        <v>243</v>
      </c>
      <c r="J3576" s="15" t="s">
        <v>150</v>
      </c>
      <c r="K3576" s="15" t="s">
        <v>6431</v>
      </c>
      <c r="L3576" s="15" t="n">
        <v>51</v>
      </c>
      <c r="M3576" s="15" t="n">
        <v>250</v>
      </c>
      <c r="N3576" s="15" t="n">
        <v>51</v>
      </c>
      <c r="O3576" s="15" t="n">
        <v>9</v>
      </c>
      <c r="P3576" s="15" t="n">
        <v>361</v>
      </c>
      <c r="Y3576" s="15" t="s">
        <v>142</v>
      </c>
      <c r="Z3576" s="15" t="n">
        <v>3</v>
      </c>
      <c r="AA3576" s="15" t="s">
        <v>277</v>
      </c>
      <c r="AB3576" s="15" t="s">
        <v>143</v>
      </c>
    </row>
    <row r="3577" customFormat="false" ht="15" hidden="false" customHeight="true" outlineLevel="0" collapsed="false">
      <c r="A3577" s="15" t="s">
        <v>6428</v>
      </c>
      <c r="B3577" s="15" t="s">
        <v>6429</v>
      </c>
      <c r="C3577" s="15" t="s">
        <v>217</v>
      </c>
      <c r="D3577" s="15" t="s">
        <v>235</v>
      </c>
      <c r="E3577" s="15" t="s">
        <v>136</v>
      </c>
      <c r="F3577" s="15" t="s">
        <v>137</v>
      </c>
      <c r="G3577" s="15" t="s">
        <v>219</v>
      </c>
      <c r="H3577" s="15" t="s">
        <v>136</v>
      </c>
      <c r="I3577" s="15" t="s">
        <v>243</v>
      </c>
      <c r="J3577" s="15" t="s">
        <v>158</v>
      </c>
      <c r="K3577" s="15" t="s">
        <v>6432</v>
      </c>
      <c r="L3577" s="15" t="n">
        <v>22</v>
      </c>
      <c r="M3577" s="15" t="n">
        <v>20</v>
      </c>
      <c r="N3577" s="15" t="n">
        <v>1</v>
      </c>
      <c r="O3577" s="15" t="n">
        <v>3</v>
      </c>
      <c r="P3577" s="15" t="n">
        <v>46</v>
      </c>
      <c r="Y3577" s="15" t="s">
        <v>142</v>
      </c>
      <c r="Z3577" s="15" t="n">
        <v>3</v>
      </c>
      <c r="AA3577" s="15" t="s">
        <v>277</v>
      </c>
      <c r="AB3577" s="15" t="s">
        <v>143</v>
      </c>
    </row>
    <row r="3578" customFormat="false" ht="15" hidden="false" customHeight="true" outlineLevel="0" collapsed="false">
      <c r="A3578" s="15" t="s">
        <v>6428</v>
      </c>
      <c r="B3578" s="15" t="s">
        <v>6429</v>
      </c>
      <c r="C3578" s="15" t="s">
        <v>217</v>
      </c>
      <c r="D3578" s="15" t="s">
        <v>235</v>
      </c>
      <c r="E3578" s="15" t="s">
        <v>136</v>
      </c>
      <c r="F3578" s="15" t="s">
        <v>137</v>
      </c>
      <c r="G3578" s="15" t="s">
        <v>219</v>
      </c>
      <c r="H3578" s="15" t="s">
        <v>136</v>
      </c>
      <c r="I3578" s="15" t="s">
        <v>243</v>
      </c>
      <c r="J3578" s="15" t="s">
        <v>169</v>
      </c>
      <c r="K3578" s="15" t="s">
        <v>6433</v>
      </c>
      <c r="M3578" s="15" t="n">
        <v>1</v>
      </c>
      <c r="N3578" s="15" t="n">
        <v>1</v>
      </c>
      <c r="P3578" s="15" t="n">
        <v>2</v>
      </c>
      <c r="Y3578" s="15" t="s">
        <v>142</v>
      </c>
      <c r="Z3578" s="15" t="n">
        <v>3</v>
      </c>
      <c r="AA3578" s="15" t="s">
        <v>277</v>
      </c>
      <c r="AB3578" s="15" t="s">
        <v>143</v>
      </c>
    </row>
    <row r="3579" customFormat="false" ht="15" hidden="false" customHeight="true" outlineLevel="0" collapsed="false">
      <c r="A3579" s="15" t="s">
        <v>6434</v>
      </c>
      <c r="B3579" s="15" t="s">
        <v>6435</v>
      </c>
      <c r="C3579" s="15" t="s">
        <v>217</v>
      </c>
      <c r="D3579" s="15" t="s">
        <v>235</v>
      </c>
      <c r="E3579" s="15" t="s">
        <v>136</v>
      </c>
      <c r="F3579" s="15" t="s">
        <v>137</v>
      </c>
      <c r="G3579" s="15" t="s">
        <v>219</v>
      </c>
      <c r="H3579" s="15" t="s">
        <v>136</v>
      </c>
      <c r="I3579" s="15" t="s">
        <v>139</v>
      </c>
      <c r="J3579" s="15" t="s">
        <v>150</v>
      </c>
      <c r="K3579" s="15" t="s">
        <v>6436</v>
      </c>
      <c r="N3579" s="15" t="n">
        <v>25</v>
      </c>
      <c r="P3579" s="15" t="n">
        <v>25</v>
      </c>
      <c r="Y3579" s="15" t="s">
        <v>142</v>
      </c>
      <c r="AB3579" s="15" t="s">
        <v>143</v>
      </c>
    </row>
    <row r="3580" customFormat="false" ht="15" hidden="false" customHeight="true" outlineLevel="0" collapsed="false">
      <c r="A3580" s="15" t="s">
        <v>6437</v>
      </c>
      <c r="B3580" s="15" t="s">
        <v>6438</v>
      </c>
      <c r="C3580" s="15" t="s">
        <v>148</v>
      </c>
      <c r="E3580" s="15" t="s">
        <v>136</v>
      </c>
      <c r="F3580" s="15" t="s">
        <v>137</v>
      </c>
      <c r="G3580" s="15" t="s">
        <v>2475</v>
      </c>
      <c r="H3580" s="15" t="s">
        <v>136</v>
      </c>
      <c r="I3580" s="15" t="s">
        <v>139</v>
      </c>
      <c r="J3580" s="15" t="s">
        <v>158</v>
      </c>
      <c r="K3580" s="15" t="s">
        <v>6439</v>
      </c>
      <c r="L3580" s="15" t="n">
        <v>2</v>
      </c>
      <c r="P3580" s="15" t="n">
        <v>2</v>
      </c>
      <c r="Y3580" s="15" t="s">
        <v>142</v>
      </c>
      <c r="AB3580" s="15" t="s">
        <v>143</v>
      </c>
    </row>
    <row r="3581" customFormat="false" ht="15" hidden="false" customHeight="true" outlineLevel="0" collapsed="false">
      <c r="A3581" s="15" t="s">
        <v>6440</v>
      </c>
      <c r="B3581" s="15" t="s">
        <v>6441</v>
      </c>
      <c r="C3581" s="15" t="s">
        <v>217</v>
      </c>
      <c r="D3581" s="15" t="s">
        <v>235</v>
      </c>
      <c r="E3581" s="15" t="s">
        <v>136</v>
      </c>
      <c r="F3581" s="15" t="s">
        <v>137</v>
      </c>
      <c r="G3581" s="15" t="s">
        <v>1411</v>
      </c>
      <c r="H3581" s="15" t="s">
        <v>136</v>
      </c>
      <c r="I3581" s="15" t="s">
        <v>139</v>
      </c>
      <c r="J3581" s="15" t="s">
        <v>140</v>
      </c>
      <c r="K3581" s="15" t="s">
        <v>6442</v>
      </c>
      <c r="L3581" s="15" t="n">
        <v>22</v>
      </c>
      <c r="P3581" s="15" t="n">
        <v>22</v>
      </c>
      <c r="Y3581" s="15" t="s">
        <v>156</v>
      </c>
      <c r="AB3581" s="15" t="s">
        <v>143</v>
      </c>
    </row>
    <row r="3582" customFormat="false" ht="15" hidden="false" customHeight="true" outlineLevel="0" collapsed="false">
      <c r="A3582" s="15" t="s">
        <v>6440</v>
      </c>
      <c r="B3582" s="15" t="s">
        <v>6441</v>
      </c>
      <c r="C3582" s="15" t="s">
        <v>217</v>
      </c>
      <c r="D3582" s="15" t="s">
        <v>235</v>
      </c>
      <c r="E3582" s="15" t="s">
        <v>136</v>
      </c>
      <c r="F3582" s="15" t="s">
        <v>137</v>
      </c>
      <c r="G3582" s="15" t="s">
        <v>1411</v>
      </c>
      <c r="H3582" s="15" t="s">
        <v>136</v>
      </c>
      <c r="I3582" s="15" t="s">
        <v>139</v>
      </c>
      <c r="J3582" s="15" t="s">
        <v>144</v>
      </c>
      <c r="K3582" s="15" t="s">
        <v>6443</v>
      </c>
      <c r="L3582" s="15" t="n">
        <v>48</v>
      </c>
      <c r="P3582" s="15" t="n">
        <v>48</v>
      </c>
      <c r="Y3582" s="15" t="s">
        <v>156</v>
      </c>
      <c r="AB3582" s="15" t="s">
        <v>143</v>
      </c>
    </row>
    <row r="3583" customFormat="false" ht="15" hidden="false" customHeight="true" outlineLevel="0" collapsed="false">
      <c r="A3583" s="15" t="s">
        <v>6440</v>
      </c>
      <c r="B3583" s="15" t="s">
        <v>6441</v>
      </c>
      <c r="C3583" s="15" t="s">
        <v>217</v>
      </c>
      <c r="D3583" s="15" t="s">
        <v>235</v>
      </c>
      <c r="E3583" s="15" t="s">
        <v>136</v>
      </c>
      <c r="F3583" s="15" t="s">
        <v>137</v>
      </c>
      <c r="G3583" s="15" t="s">
        <v>1411</v>
      </c>
      <c r="H3583" s="15" t="s">
        <v>136</v>
      </c>
      <c r="I3583" s="15" t="s">
        <v>139</v>
      </c>
      <c r="J3583" s="15" t="s">
        <v>166</v>
      </c>
      <c r="K3583" s="15" t="s">
        <v>6444</v>
      </c>
      <c r="L3583" s="15" t="n">
        <v>1</v>
      </c>
      <c r="P3583" s="15" t="n">
        <v>1</v>
      </c>
      <c r="Y3583" s="15" t="s">
        <v>156</v>
      </c>
      <c r="AB3583" s="15" t="s">
        <v>143</v>
      </c>
    </row>
    <row r="3584" customFormat="false" ht="15" hidden="false" customHeight="true" outlineLevel="0" collapsed="false">
      <c r="A3584" s="15" t="s">
        <v>6445</v>
      </c>
      <c r="B3584" s="15" t="s">
        <v>6446</v>
      </c>
      <c r="C3584" s="15" t="s">
        <v>217</v>
      </c>
      <c r="D3584" s="15" t="s">
        <v>235</v>
      </c>
      <c r="E3584" s="15" t="s">
        <v>136</v>
      </c>
      <c r="F3584" s="15" t="s">
        <v>137</v>
      </c>
      <c r="G3584" s="15" t="s">
        <v>299</v>
      </c>
      <c r="H3584" s="15" t="s">
        <v>136</v>
      </c>
      <c r="I3584" s="15" t="s">
        <v>139</v>
      </c>
      <c r="J3584" s="15" t="s">
        <v>140</v>
      </c>
      <c r="K3584" s="15" t="s">
        <v>6447</v>
      </c>
      <c r="L3584" s="15" t="n">
        <v>17</v>
      </c>
      <c r="P3584" s="15" t="n">
        <v>17</v>
      </c>
      <c r="Y3584" s="15" t="s">
        <v>156</v>
      </c>
      <c r="AB3584" s="15" t="s">
        <v>143</v>
      </c>
    </row>
    <row r="3585" customFormat="false" ht="15" hidden="false" customHeight="true" outlineLevel="0" collapsed="false">
      <c r="A3585" s="15" t="s">
        <v>6445</v>
      </c>
      <c r="B3585" s="15" t="s">
        <v>6446</v>
      </c>
      <c r="C3585" s="15" t="s">
        <v>217</v>
      </c>
      <c r="D3585" s="15" t="s">
        <v>235</v>
      </c>
      <c r="E3585" s="15" t="s">
        <v>136</v>
      </c>
      <c r="F3585" s="15" t="s">
        <v>137</v>
      </c>
      <c r="G3585" s="15" t="s">
        <v>299</v>
      </c>
      <c r="H3585" s="15" t="s">
        <v>136</v>
      </c>
      <c r="I3585" s="15" t="s">
        <v>139</v>
      </c>
      <c r="J3585" s="15" t="s">
        <v>144</v>
      </c>
      <c r="K3585" s="15" t="s">
        <v>6448</v>
      </c>
      <c r="N3585" s="15" t="n">
        <v>1</v>
      </c>
      <c r="P3585" s="15" t="n">
        <v>1</v>
      </c>
      <c r="Y3585" s="15" t="s">
        <v>156</v>
      </c>
      <c r="AB3585" s="15" t="s">
        <v>143</v>
      </c>
    </row>
    <row r="3586" customFormat="false" ht="15" hidden="false" customHeight="true" outlineLevel="0" collapsed="false">
      <c r="A3586" s="15" t="s">
        <v>6445</v>
      </c>
      <c r="B3586" s="15" t="s">
        <v>6446</v>
      </c>
      <c r="C3586" s="15" t="s">
        <v>217</v>
      </c>
      <c r="D3586" s="15" t="s">
        <v>235</v>
      </c>
      <c r="E3586" s="15" t="s">
        <v>136</v>
      </c>
      <c r="F3586" s="15" t="s">
        <v>137</v>
      </c>
      <c r="G3586" s="15" t="s">
        <v>299</v>
      </c>
      <c r="H3586" s="15" t="s">
        <v>136</v>
      </c>
      <c r="I3586" s="15" t="s">
        <v>139</v>
      </c>
      <c r="J3586" s="15" t="s">
        <v>150</v>
      </c>
      <c r="K3586" s="15" t="s">
        <v>6449</v>
      </c>
      <c r="L3586" s="15" t="n">
        <v>36</v>
      </c>
      <c r="M3586" s="15" t="n">
        <v>10</v>
      </c>
      <c r="N3586" s="15" t="n">
        <v>37</v>
      </c>
      <c r="O3586" s="15" t="n">
        <v>18</v>
      </c>
      <c r="P3586" s="15" t="n">
        <v>101</v>
      </c>
      <c r="Y3586" s="15" t="s">
        <v>156</v>
      </c>
      <c r="AB3586" s="15" t="s">
        <v>143</v>
      </c>
    </row>
    <row r="3587" customFormat="false" ht="15" hidden="false" customHeight="true" outlineLevel="0" collapsed="false">
      <c r="A3587" s="15" t="s">
        <v>6445</v>
      </c>
      <c r="B3587" s="15" t="s">
        <v>6446</v>
      </c>
      <c r="C3587" s="15" t="s">
        <v>217</v>
      </c>
      <c r="D3587" s="15" t="s">
        <v>235</v>
      </c>
      <c r="E3587" s="15" t="s">
        <v>136</v>
      </c>
      <c r="F3587" s="15" t="s">
        <v>137</v>
      </c>
      <c r="G3587" s="15" t="s">
        <v>299</v>
      </c>
      <c r="H3587" s="15" t="s">
        <v>136</v>
      </c>
      <c r="I3587" s="15" t="s">
        <v>139</v>
      </c>
      <c r="J3587" s="15" t="s">
        <v>158</v>
      </c>
      <c r="K3587" s="15" t="s">
        <v>6450</v>
      </c>
      <c r="L3587" s="15" t="n">
        <v>15</v>
      </c>
      <c r="M3587" s="15" t="n">
        <v>1</v>
      </c>
      <c r="N3587" s="15" t="n">
        <v>1</v>
      </c>
      <c r="P3587" s="15" t="n">
        <v>17</v>
      </c>
      <c r="Y3587" s="15" t="s">
        <v>156</v>
      </c>
      <c r="AB3587" s="15" t="s">
        <v>143</v>
      </c>
    </row>
    <row r="3588" customFormat="false" ht="15" hidden="false" customHeight="true" outlineLevel="0" collapsed="false">
      <c r="A3588" s="15" t="s">
        <v>6445</v>
      </c>
      <c r="B3588" s="15" t="s">
        <v>6446</v>
      </c>
      <c r="C3588" s="15" t="s">
        <v>217</v>
      </c>
      <c r="D3588" s="15" t="s">
        <v>235</v>
      </c>
      <c r="E3588" s="15" t="s">
        <v>136</v>
      </c>
      <c r="F3588" s="15" t="s">
        <v>137</v>
      </c>
      <c r="G3588" s="15" t="s">
        <v>299</v>
      </c>
      <c r="H3588" s="15" t="s">
        <v>136</v>
      </c>
      <c r="I3588" s="15" t="s">
        <v>139</v>
      </c>
      <c r="J3588" s="15" t="s">
        <v>169</v>
      </c>
      <c r="K3588" s="15" t="s">
        <v>6451</v>
      </c>
      <c r="N3588" s="15" t="n">
        <v>3</v>
      </c>
      <c r="P3588" s="15" t="n">
        <v>3</v>
      </c>
      <c r="Y3588" s="15" t="s">
        <v>156</v>
      </c>
      <c r="AB3588" s="15" t="s">
        <v>143</v>
      </c>
    </row>
    <row r="3589" customFormat="false" ht="15" hidden="false" customHeight="true" outlineLevel="0" collapsed="false">
      <c r="A3589" s="15" t="s">
        <v>6452</v>
      </c>
      <c r="B3589" s="15" t="s">
        <v>6453</v>
      </c>
      <c r="C3589" s="15" t="s">
        <v>134</v>
      </c>
      <c r="D3589" s="15" t="s">
        <v>460</v>
      </c>
      <c r="E3589" s="15" t="s">
        <v>136</v>
      </c>
      <c r="F3589" s="15" t="s">
        <v>137</v>
      </c>
      <c r="G3589" s="15" t="s">
        <v>3467</v>
      </c>
      <c r="H3589" s="15" t="s">
        <v>136</v>
      </c>
      <c r="I3589" s="15" t="s">
        <v>139</v>
      </c>
      <c r="J3589" s="15" t="s">
        <v>140</v>
      </c>
      <c r="K3589" s="15" t="s">
        <v>6454</v>
      </c>
      <c r="M3589" s="15" t="n">
        <v>126</v>
      </c>
      <c r="N3589" s="15" t="n">
        <v>18</v>
      </c>
      <c r="P3589" s="15" t="n">
        <v>144</v>
      </c>
      <c r="Y3589" s="15" t="s">
        <v>142</v>
      </c>
      <c r="AB3589" s="15" t="s">
        <v>143</v>
      </c>
    </row>
    <row r="3590" customFormat="false" ht="15" hidden="false" customHeight="true" outlineLevel="0" collapsed="false">
      <c r="A3590" s="15" t="s">
        <v>6452</v>
      </c>
      <c r="B3590" s="15" t="s">
        <v>6453</v>
      </c>
      <c r="C3590" s="15" t="s">
        <v>134</v>
      </c>
      <c r="D3590" s="15" t="s">
        <v>460</v>
      </c>
      <c r="E3590" s="15" t="s">
        <v>136</v>
      </c>
      <c r="F3590" s="15" t="s">
        <v>137</v>
      </c>
      <c r="G3590" s="15" t="s">
        <v>3467</v>
      </c>
      <c r="H3590" s="15" t="s">
        <v>136</v>
      </c>
      <c r="I3590" s="15" t="s">
        <v>139</v>
      </c>
      <c r="J3590" s="15" t="s">
        <v>144</v>
      </c>
      <c r="K3590" s="15" t="s">
        <v>6455</v>
      </c>
      <c r="M3590" s="15" t="n">
        <v>134</v>
      </c>
      <c r="N3590" s="15" t="n">
        <v>81</v>
      </c>
      <c r="O3590" s="15" t="n">
        <v>12</v>
      </c>
      <c r="P3590" s="15" t="n">
        <v>227</v>
      </c>
      <c r="Y3590" s="15" t="s">
        <v>142</v>
      </c>
      <c r="AB3590" s="15" t="s">
        <v>143</v>
      </c>
    </row>
    <row r="3591" customFormat="false" ht="15" hidden="false" customHeight="true" outlineLevel="0" collapsed="false">
      <c r="A3591" s="15" t="s">
        <v>6452</v>
      </c>
      <c r="B3591" s="15" t="s">
        <v>6453</v>
      </c>
      <c r="C3591" s="15" t="s">
        <v>134</v>
      </c>
      <c r="D3591" s="15" t="s">
        <v>460</v>
      </c>
      <c r="E3591" s="15" t="s">
        <v>136</v>
      </c>
      <c r="F3591" s="15" t="s">
        <v>137</v>
      </c>
      <c r="G3591" s="15" t="s">
        <v>3467</v>
      </c>
      <c r="H3591" s="15" t="s">
        <v>136</v>
      </c>
      <c r="I3591" s="15" t="s">
        <v>139</v>
      </c>
      <c r="J3591" s="15" t="s">
        <v>150</v>
      </c>
      <c r="K3591" s="15" t="s">
        <v>6456</v>
      </c>
      <c r="N3591" s="15" t="n">
        <v>11</v>
      </c>
      <c r="P3591" s="15" t="n">
        <v>11</v>
      </c>
      <c r="Y3591" s="15" t="s">
        <v>142</v>
      </c>
      <c r="AB3591" s="15" t="s">
        <v>143</v>
      </c>
    </row>
    <row r="3592" customFormat="false" ht="15" hidden="false" customHeight="true" outlineLevel="0" collapsed="false">
      <c r="A3592" s="15" t="s">
        <v>6457</v>
      </c>
      <c r="B3592" s="15" t="s">
        <v>6458</v>
      </c>
      <c r="C3592" s="15" t="s">
        <v>217</v>
      </c>
      <c r="D3592" s="15" t="s">
        <v>235</v>
      </c>
      <c r="E3592" s="15" t="s">
        <v>136</v>
      </c>
      <c r="F3592" s="15" t="s">
        <v>137</v>
      </c>
      <c r="G3592" s="15" t="s">
        <v>308</v>
      </c>
      <c r="H3592" s="15" t="s">
        <v>136</v>
      </c>
      <c r="I3592" s="15" t="s">
        <v>139</v>
      </c>
      <c r="J3592" s="15" t="s">
        <v>144</v>
      </c>
      <c r="K3592" s="15" t="s">
        <v>6459</v>
      </c>
      <c r="L3592" s="15" t="n">
        <v>1</v>
      </c>
      <c r="P3592" s="15" t="n">
        <v>1</v>
      </c>
      <c r="Y3592" s="15" t="s">
        <v>142</v>
      </c>
      <c r="AB3592" s="15" t="s">
        <v>143</v>
      </c>
    </row>
    <row r="3593" customFormat="false" ht="15" hidden="false" customHeight="true" outlineLevel="0" collapsed="false">
      <c r="A3593" s="15" t="s">
        <v>6457</v>
      </c>
      <c r="B3593" s="15" t="s">
        <v>6458</v>
      </c>
      <c r="C3593" s="15" t="s">
        <v>217</v>
      </c>
      <c r="D3593" s="15" t="s">
        <v>235</v>
      </c>
      <c r="E3593" s="15" t="s">
        <v>136</v>
      </c>
      <c r="F3593" s="15" t="s">
        <v>137</v>
      </c>
      <c r="G3593" s="15" t="s">
        <v>308</v>
      </c>
      <c r="H3593" s="15" t="s">
        <v>136</v>
      </c>
      <c r="I3593" s="15" t="s">
        <v>139</v>
      </c>
      <c r="J3593" s="15" t="s">
        <v>150</v>
      </c>
      <c r="K3593" s="15" t="s">
        <v>6460</v>
      </c>
      <c r="L3593" s="15" t="n">
        <v>76</v>
      </c>
      <c r="M3593" s="15" t="n">
        <v>19</v>
      </c>
      <c r="O3593" s="15" t="n">
        <v>1</v>
      </c>
      <c r="P3593" s="15" t="n">
        <v>96</v>
      </c>
      <c r="Y3593" s="15" t="s">
        <v>142</v>
      </c>
      <c r="AB3593" s="15" t="s">
        <v>143</v>
      </c>
    </row>
    <row r="3594" customFormat="false" ht="15" hidden="false" customHeight="true" outlineLevel="0" collapsed="false">
      <c r="A3594" s="15" t="s">
        <v>6457</v>
      </c>
      <c r="B3594" s="15" t="s">
        <v>6458</v>
      </c>
      <c r="C3594" s="15" t="s">
        <v>217</v>
      </c>
      <c r="D3594" s="15" t="s">
        <v>235</v>
      </c>
      <c r="E3594" s="15" t="s">
        <v>136</v>
      </c>
      <c r="F3594" s="15" t="s">
        <v>137</v>
      </c>
      <c r="G3594" s="15" t="s">
        <v>308</v>
      </c>
      <c r="H3594" s="15" t="s">
        <v>136</v>
      </c>
      <c r="I3594" s="15" t="s">
        <v>139</v>
      </c>
      <c r="J3594" s="15" t="s">
        <v>158</v>
      </c>
      <c r="K3594" s="15" t="s">
        <v>6461</v>
      </c>
      <c r="L3594" s="15" t="n">
        <v>30</v>
      </c>
      <c r="M3594" s="15" t="n">
        <v>36</v>
      </c>
      <c r="P3594" s="15" t="n">
        <v>66</v>
      </c>
      <c r="Y3594" s="15" t="s">
        <v>142</v>
      </c>
      <c r="AB3594" s="15" t="s">
        <v>143</v>
      </c>
    </row>
    <row r="3595" customFormat="false" ht="15" hidden="false" customHeight="true" outlineLevel="0" collapsed="false">
      <c r="A3595" s="15" t="s">
        <v>6457</v>
      </c>
      <c r="B3595" s="15" t="s">
        <v>6458</v>
      </c>
      <c r="C3595" s="15" t="s">
        <v>217</v>
      </c>
      <c r="D3595" s="15" t="s">
        <v>235</v>
      </c>
      <c r="E3595" s="15" t="s">
        <v>136</v>
      </c>
      <c r="F3595" s="15" t="s">
        <v>137</v>
      </c>
      <c r="G3595" s="15" t="s">
        <v>308</v>
      </c>
      <c r="H3595" s="15" t="s">
        <v>136</v>
      </c>
      <c r="I3595" s="15" t="s">
        <v>139</v>
      </c>
      <c r="J3595" s="15" t="s">
        <v>169</v>
      </c>
      <c r="K3595" s="15" t="s">
        <v>6462</v>
      </c>
      <c r="L3595" s="15" t="n">
        <v>5</v>
      </c>
      <c r="N3595" s="15" t="n">
        <v>2</v>
      </c>
      <c r="P3595" s="15" t="n">
        <v>7</v>
      </c>
      <c r="Y3595" s="15" t="s">
        <v>142</v>
      </c>
      <c r="AB3595" s="15" t="s">
        <v>143</v>
      </c>
    </row>
    <row r="3596" customFormat="false" ht="15" hidden="false" customHeight="true" outlineLevel="0" collapsed="false">
      <c r="A3596" s="15" t="s">
        <v>6463</v>
      </c>
      <c r="B3596" s="15" t="s">
        <v>6464</v>
      </c>
      <c r="C3596" s="15" t="s">
        <v>217</v>
      </c>
      <c r="D3596" s="15" t="s">
        <v>235</v>
      </c>
      <c r="E3596" s="15" t="s">
        <v>136</v>
      </c>
      <c r="F3596" s="15" t="s">
        <v>137</v>
      </c>
      <c r="G3596" s="15" t="s">
        <v>308</v>
      </c>
      <c r="H3596" s="15" t="s">
        <v>136</v>
      </c>
      <c r="I3596" s="15" t="s">
        <v>139</v>
      </c>
      <c r="J3596" s="15" t="s">
        <v>140</v>
      </c>
      <c r="K3596" s="15" t="s">
        <v>6465</v>
      </c>
      <c r="O3596" s="15" t="n">
        <v>4</v>
      </c>
      <c r="P3596" s="15" t="n">
        <v>4</v>
      </c>
      <c r="Y3596" s="15" t="s">
        <v>142</v>
      </c>
      <c r="AB3596" s="15" t="s">
        <v>143</v>
      </c>
    </row>
    <row r="3597" customFormat="false" ht="15" hidden="false" customHeight="true" outlineLevel="0" collapsed="false">
      <c r="A3597" s="15" t="s">
        <v>6466</v>
      </c>
      <c r="B3597" s="15" t="s">
        <v>6467</v>
      </c>
      <c r="C3597" s="15" t="s">
        <v>217</v>
      </c>
      <c r="D3597" s="15" t="s">
        <v>235</v>
      </c>
      <c r="E3597" s="15" t="s">
        <v>136</v>
      </c>
      <c r="F3597" s="15" t="s">
        <v>137</v>
      </c>
      <c r="G3597" s="15" t="s">
        <v>1611</v>
      </c>
      <c r="H3597" s="15" t="s">
        <v>136</v>
      </c>
      <c r="I3597" s="15" t="s">
        <v>139</v>
      </c>
      <c r="J3597" s="15" t="s">
        <v>150</v>
      </c>
      <c r="K3597" s="15" t="s">
        <v>6468</v>
      </c>
      <c r="L3597" s="15" t="n">
        <v>14</v>
      </c>
      <c r="P3597" s="15" t="n">
        <v>14</v>
      </c>
      <c r="Y3597" s="15" t="s">
        <v>142</v>
      </c>
      <c r="AB3597" s="15" t="s">
        <v>143</v>
      </c>
    </row>
    <row r="3598" customFormat="false" ht="15" hidden="false" customHeight="true" outlineLevel="0" collapsed="false">
      <c r="A3598" s="15" t="s">
        <v>6469</v>
      </c>
      <c r="B3598" s="15" t="s">
        <v>6470</v>
      </c>
      <c r="C3598" s="15" t="s">
        <v>217</v>
      </c>
      <c r="D3598" s="15" t="s">
        <v>235</v>
      </c>
      <c r="E3598" s="15" t="s">
        <v>136</v>
      </c>
      <c r="F3598" s="15" t="s">
        <v>137</v>
      </c>
      <c r="G3598" s="15" t="s">
        <v>231</v>
      </c>
      <c r="H3598" s="15" t="s">
        <v>136</v>
      </c>
      <c r="I3598" s="15" t="s">
        <v>139</v>
      </c>
      <c r="J3598" s="15" t="s">
        <v>150</v>
      </c>
      <c r="K3598" s="15" t="s">
        <v>6471</v>
      </c>
      <c r="L3598" s="15" t="n">
        <v>5</v>
      </c>
      <c r="M3598" s="15" t="n">
        <v>5</v>
      </c>
      <c r="P3598" s="15" t="n">
        <v>10</v>
      </c>
      <c r="Y3598" s="15" t="s">
        <v>156</v>
      </c>
      <c r="AB3598" s="15" t="s">
        <v>143</v>
      </c>
    </row>
    <row r="3599" customFormat="false" ht="15" hidden="false" customHeight="true" outlineLevel="0" collapsed="false">
      <c r="A3599" s="15" t="s">
        <v>6469</v>
      </c>
      <c r="B3599" s="15" t="s">
        <v>6470</v>
      </c>
      <c r="C3599" s="15" t="s">
        <v>217</v>
      </c>
      <c r="D3599" s="15" t="s">
        <v>235</v>
      </c>
      <c r="E3599" s="15" t="s">
        <v>136</v>
      </c>
      <c r="F3599" s="15" t="s">
        <v>137</v>
      </c>
      <c r="G3599" s="15" t="s">
        <v>231</v>
      </c>
      <c r="H3599" s="15" t="s">
        <v>136</v>
      </c>
      <c r="I3599" s="15" t="s">
        <v>139</v>
      </c>
      <c r="J3599" s="15" t="s">
        <v>158</v>
      </c>
      <c r="K3599" s="15" t="s">
        <v>6472</v>
      </c>
      <c r="M3599" s="15" t="n">
        <v>1</v>
      </c>
      <c r="P3599" s="15" t="n">
        <v>1</v>
      </c>
      <c r="Y3599" s="15" t="s">
        <v>156</v>
      </c>
      <c r="AB3599" s="15" t="s">
        <v>143</v>
      </c>
    </row>
    <row r="3600" customFormat="false" ht="15" hidden="false" customHeight="true" outlineLevel="0" collapsed="false">
      <c r="A3600" s="15" t="s">
        <v>6473</v>
      </c>
      <c r="B3600" s="15" t="s">
        <v>6474</v>
      </c>
      <c r="C3600" s="15" t="s">
        <v>217</v>
      </c>
      <c r="D3600" s="15" t="s">
        <v>218</v>
      </c>
      <c r="E3600" s="15" t="s">
        <v>136</v>
      </c>
      <c r="F3600" s="15" t="s">
        <v>137</v>
      </c>
      <c r="G3600" s="15" t="s">
        <v>219</v>
      </c>
      <c r="H3600" s="15" t="s">
        <v>136</v>
      </c>
      <c r="I3600" s="15" t="s">
        <v>243</v>
      </c>
      <c r="J3600" s="15" t="s">
        <v>140</v>
      </c>
      <c r="K3600" s="15" t="s">
        <v>6475</v>
      </c>
      <c r="M3600" s="15" t="n">
        <v>39</v>
      </c>
      <c r="N3600" s="15" t="n">
        <v>46</v>
      </c>
      <c r="O3600" s="15" t="n">
        <v>10</v>
      </c>
      <c r="P3600" s="15" t="n">
        <v>95</v>
      </c>
      <c r="Y3600" s="15" t="s">
        <v>142</v>
      </c>
      <c r="AB3600" s="15" t="s">
        <v>143</v>
      </c>
    </row>
    <row r="3601" customFormat="false" ht="15" hidden="false" customHeight="true" outlineLevel="0" collapsed="false">
      <c r="A3601" s="15" t="s">
        <v>6473</v>
      </c>
      <c r="B3601" s="15" t="s">
        <v>6474</v>
      </c>
      <c r="C3601" s="15" t="s">
        <v>217</v>
      </c>
      <c r="D3601" s="15" t="s">
        <v>218</v>
      </c>
      <c r="E3601" s="15" t="s">
        <v>136</v>
      </c>
      <c r="F3601" s="15" t="s">
        <v>137</v>
      </c>
      <c r="G3601" s="15" t="s">
        <v>219</v>
      </c>
      <c r="H3601" s="15" t="s">
        <v>136</v>
      </c>
      <c r="I3601" s="15" t="s">
        <v>243</v>
      </c>
      <c r="J3601" s="15" t="s">
        <v>144</v>
      </c>
      <c r="K3601" s="15" t="s">
        <v>6476</v>
      </c>
      <c r="N3601" s="15" t="n">
        <v>4</v>
      </c>
      <c r="P3601" s="15" t="n">
        <v>4</v>
      </c>
      <c r="Y3601" s="15" t="s">
        <v>142</v>
      </c>
      <c r="AB3601" s="15" t="s">
        <v>143</v>
      </c>
    </row>
    <row r="3602" customFormat="false" ht="15" hidden="false" customHeight="true" outlineLevel="0" collapsed="false">
      <c r="A3602" s="15" t="s">
        <v>6473</v>
      </c>
      <c r="B3602" s="15" t="s">
        <v>6474</v>
      </c>
      <c r="C3602" s="15" t="s">
        <v>217</v>
      </c>
      <c r="D3602" s="15" t="s">
        <v>218</v>
      </c>
      <c r="E3602" s="15" t="s">
        <v>136</v>
      </c>
      <c r="F3602" s="15" t="s">
        <v>137</v>
      </c>
      <c r="G3602" s="15" t="s">
        <v>219</v>
      </c>
      <c r="H3602" s="15" t="s">
        <v>136</v>
      </c>
      <c r="I3602" s="15" t="s">
        <v>243</v>
      </c>
      <c r="J3602" s="15" t="s">
        <v>150</v>
      </c>
      <c r="K3602" s="15" t="s">
        <v>6477</v>
      </c>
      <c r="M3602" s="15" t="n">
        <v>151</v>
      </c>
      <c r="N3602" s="15" t="n">
        <v>206</v>
      </c>
      <c r="O3602" s="15" t="n">
        <v>9</v>
      </c>
      <c r="P3602" s="15" t="n">
        <v>366</v>
      </c>
      <c r="Y3602" s="15" t="s">
        <v>142</v>
      </c>
      <c r="AB3602" s="15" t="s">
        <v>143</v>
      </c>
    </row>
    <row r="3603" customFormat="false" ht="15" hidden="false" customHeight="true" outlineLevel="0" collapsed="false">
      <c r="A3603" s="15" t="s">
        <v>6473</v>
      </c>
      <c r="B3603" s="15" t="s">
        <v>6474</v>
      </c>
      <c r="C3603" s="15" t="s">
        <v>217</v>
      </c>
      <c r="D3603" s="15" t="s">
        <v>218</v>
      </c>
      <c r="E3603" s="15" t="s">
        <v>136</v>
      </c>
      <c r="F3603" s="15" t="s">
        <v>137</v>
      </c>
      <c r="G3603" s="15" t="s">
        <v>219</v>
      </c>
      <c r="H3603" s="15" t="s">
        <v>136</v>
      </c>
      <c r="I3603" s="15" t="s">
        <v>243</v>
      </c>
      <c r="J3603" s="15" t="s">
        <v>166</v>
      </c>
      <c r="K3603" s="15" t="s">
        <v>6478</v>
      </c>
      <c r="M3603" s="15" t="n">
        <v>3</v>
      </c>
      <c r="P3603" s="15" t="n">
        <v>3</v>
      </c>
      <c r="Y3603" s="15" t="s">
        <v>142</v>
      </c>
      <c r="AB3603" s="15" t="s">
        <v>143</v>
      </c>
    </row>
    <row r="3604" customFormat="false" ht="15" hidden="false" customHeight="true" outlineLevel="0" collapsed="false">
      <c r="A3604" s="15" t="s">
        <v>6473</v>
      </c>
      <c r="B3604" s="15" t="s">
        <v>6474</v>
      </c>
      <c r="C3604" s="15" t="s">
        <v>217</v>
      </c>
      <c r="D3604" s="15" t="s">
        <v>218</v>
      </c>
      <c r="E3604" s="15" t="s">
        <v>136</v>
      </c>
      <c r="F3604" s="15" t="s">
        <v>137</v>
      </c>
      <c r="G3604" s="15" t="s">
        <v>219</v>
      </c>
      <c r="H3604" s="15" t="s">
        <v>136</v>
      </c>
      <c r="I3604" s="15" t="s">
        <v>243</v>
      </c>
      <c r="J3604" s="15" t="s">
        <v>158</v>
      </c>
      <c r="K3604" s="15" t="s">
        <v>6479</v>
      </c>
      <c r="M3604" s="15" t="n">
        <v>41</v>
      </c>
      <c r="N3604" s="15" t="n">
        <v>62</v>
      </c>
      <c r="P3604" s="15" t="n">
        <v>103</v>
      </c>
      <c r="Y3604" s="15" t="s">
        <v>142</v>
      </c>
      <c r="AB3604" s="15" t="s">
        <v>143</v>
      </c>
    </row>
    <row r="3605" customFormat="false" ht="15" hidden="false" customHeight="true" outlineLevel="0" collapsed="false">
      <c r="A3605" s="15" t="s">
        <v>6473</v>
      </c>
      <c r="B3605" s="15" t="s">
        <v>6474</v>
      </c>
      <c r="C3605" s="15" t="s">
        <v>217</v>
      </c>
      <c r="D3605" s="15" t="s">
        <v>218</v>
      </c>
      <c r="E3605" s="15" t="s">
        <v>136</v>
      </c>
      <c r="F3605" s="15" t="s">
        <v>137</v>
      </c>
      <c r="G3605" s="15" t="s">
        <v>219</v>
      </c>
      <c r="H3605" s="15" t="s">
        <v>136</v>
      </c>
      <c r="I3605" s="15" t="s">
        <v>243</v>
      </c>
      <c r="J3605" s="15" t="s">
        <v>169</v>
      </c>
      <c r="K3605" s="15" t="s">
        <v>6480</v>
      </c>
      <c r="M3605" s="15" t="n">
        <v>1</v>
      </c>
      <c r="N3605" s="15" t="n">
        <v>4</v>
      </c>
      <c r="P3605" s="15" t="n">
        <v>5</v>
      </c>
      <c r="Y3605" s="15" t="s">
        <v>142</v>
      </c>
      <c r="AB3605" s="15" t="s">
        <v>143</v>
      </c>
    </row>
    <row r="3606" customFormat="false" ht="15" hidden="false" customHeight="true" outlineLevel="0" collapsed="false">
      <c r="A3606" s="15" t="s">
        <v>6481</v>
      </c>
      <c r="B3606" s="15" t="s">
        <v>6482</v>
      </c>
      <c r="C3606" s="15" t="s">
        <v>217</v>
      </c>
      <c r="D3606" s="15" t="s">
        <v>218</v>
      </c>
      <c r="E3606" s="15" t="s">
        <v>136</v>
      </c>
      <c r="F3606" s="15" t="s">
        <v>137</v>
      </c>
      <c r="G3606" s="15" t="s">
        <v>1577</v>
      </c>
      <c r="H3606" s="15" t="s">
        <v>136</v>
      </c>
      <c r="I3606" s="15" t="s">
        <v>243</v>
      </c>
      <c r="J3606" s="15" t="s">
        <v>140</v>
      </c>
      <c r="K3606" s="15" t="s">
        <v>6483</v>
      </c>
      <c r="L3606" s="15" t="n">
        <v>25</v>
      </c>
      <c r="M3606" s="15" t="n">
        <v>21</v>
      </c>
      <c r="N3606" s="15" t="n">
        <v>14</v>
      </c>
      <c r="P3606" s="15" t="n">
        <v>60</v>
      </c>
      <c r="Y3606" s="15" t="s">
        <v>156</v>
      </c>
      <c r="AB3606" s="15" t="s">
        <v>143</v>
      </c>
    </row>
    <row r="3607" customFormat="false" ht="15" hidden="false" customHeight="true" outlineLevel="0" collapsed="false">
      <c r="A3607" s="15" t="s">
        <v>6481</v>
      </c>
      <c r="B3607" s="15" t="s">
        <v>6482</v>
      </c>
      <c r="C3607" s="15" t="s">
        <v>217</v>
      </c>
      <c r="D3607" s="15" t="s">
        <v>218</v>
      </c>
      <c r="E3607" s="15" t="s">
        <v>136</v>
      </c>
      <c r="F3607" s="15" t="s">
        <v>137</v>
      </c>
      <c r="G3607" s="15" t="s">
        <v>1577</v>
      </c>
      <c r="H3607" s="15" t="s">
        <v>136</v>
      </c>
      <c r="I3607" s="15" t="s">
        <v>243</v>
      </c>
      <c r="J3607" s="15" t="s">
        <v>144</v>
      </c>
      <c r="K3607" s="15" t="s">
        <v>6484</v>
      </c>
      <c r="L3607" s="15" t="n">
        <v>2</v>
      </c>
      <c r="P3607" s="15" t="n">
        <v>2</v>
      </c>
      <c r="Y3607" s="15" t="s">
        <v>156</v>
      </c>
      <c r="AB3607" s="15" t="s">
        <v>143</v>
      </c>
    </row>
    <row r="3608" customFormat="false" ht="15" hidden="false" customHeight="true" outlineLevel="0" collapsed="false">
      <c r="A3608" s="15" t="s">
        <v>6481</v>
      </c>
      <c r="B3608" s="15" t="s">
        <v>6482</v>
      </c>
      <c r="C3608" s="15" t="s">
        <v>217</v>
      </c>
      <c r="D3608" s="15" t="s">
        <v>218</v>
      </c>
      <c r="E3608" s="15" t="s">
        <v>136</v>
      </c>
      <c r="F3608" s="15" t="s">
        <v>137</v>
      </c>
      <c r="G3608" s="15" t="s">
        <v>1577</v>
      </c>
      <c r="H3608" s="15" t="s">
        <v>136</v>
      </c>
      <c r="I3608" s="15" t="s">
        <v>243</v>
      </c>
      <c r="J3608" s="15" t="s">
        <v>150</v>
      </c>
      <c r="K3608" s="15" t="s">
        <v>6485</v>
      </c>
      <c r="L3608" s="15" t="n">
        <v>62</v>
      </c>
      <c r="M3608" s="15" t="n">
        <v>70</v>
      </c>
      <c r="N3608" s="15" t="n">
        <v>55</v>
      </c>
      <c r="O3608" s="15" t="n">
        <v>3</v>
      </c>
      <c r="P3608" s="15" t="n">
        <v>190</v>
      </c>
      <c r="Y3608" s="15" t="s">
        <v>156</v>
      </c>
      <c r="AB3608" s="15" t="s">
        <v>143</v>
      </c>
    </row>
    <row r="3609" customFormat="false" ht="15" hidden="false" customHeight="true" outlineLevel="0" collapsed="false">
      <c r="A3609" s="15" t="s">
        <v>6481</v>
      </c>
      <c r="B3609" s="15" t="s">
        <v>6482</v>
      </c>
      <c r="C3609" s="15" t="s">
        <v>217</v>
      </c>
      <c r="D3609" s="15" t="s">
        <v>218</v>
      </c>
      <c r="E3609" s="15" t="s">
        <v>136</v>
      </c>
      <c r="F3609" s="15" t="s">
        <v>137</v>
      </c>
      <c r="G3609" s="15" t="s">
        <v>1577</v>
      </c>
      <c r="H3609" s="15" t="s">
        <v>136</v>
      </c>
      <c r="I3609" s="15" t="s">
        <v>243</v>
      </c>
      <c r="J3609" s="15" t="s">
        <v>158</v>
      </c>
      <c r="K3609" s="15" t="s">
        <v>6486</v>
      </c>
      <c r="L3609" s="15" t="n">
        <v>14</v>
      </c>
      <c r="M3609" s="15" t="n">
        <v>14</v>
      </c>
      <c r="O3609" s="15" t="n">
        <v>4</v>
      </c>
      <c r="P3609" s="15" t="n">
        <v>32</v>
      </c>
      <c r="Y3609" s="15" t="s">
        <v>156</v>
      </c>
      <c r="AB3609" s="15" t="s">
        <v>143</v>
      </c>
    </row>
    <row r="3610" customFormat="false" ht="15" hidden="false" customHeight="true" outlineLevel="0" collapsed="false">
      <c r="A3610" s="15" t="s">
        <v>6487</v>
      </c>
      <c r="B3610" s="15" t="s">
        <v>6488</v>
      </c>
      <c r="C3610" s="15" t="s">
        <v>217</v>
      </c>
      <c r="D3610" s="15" t="s">
        <v>218</v>
      </c>
      <c r="E3610" s="15" t="s">
        <v>136</v>
      </c>
      <c r="F3610" s="15" t="s">
        <v>137</v>
      </c>
      <c r="G3610" s="15" t="s">
        <v>236</v>
      </c>
      <c r="H3610" s="15" t="s">
        <v>136</v>
      </c>
      <c r="I3610" s="15" t="s">
        <v>139</v>
      </c>
      <c r="J3610" s="15" t="s">
        <v>150</v>
      </c>
      <c r="K3610" s="15" t="s">
        <v>6489</v>
      </c>
      <c r="M3610" s="15" t="n">
        <v>9</v>
      </c>
      <c r="N3610" s="15" t="n">
        <v>78</v>
      </c>
      <c r="P3610" s="15" t="n">
        <v>87</v>
      </c>
      <c r="Y3610" s="15" t="s">
        <v>142</v>
      </c>
      <c r="AB3610" s="15" t="s">
        <v>143</v>
      </c>
    </row>
    <row r="3611" customFormat="false" ht="15" hidden="false" customHeight="true" outlineLevel="0" collapsed="false">
      <c r="A3611" s="15" t="s">
        <v>6487</v>
      </c>
      <c r="B3611" s="15" t="s">
        <v>6488</v>
      </c>
      <c r="C3611" s="15" t="s">
        <v>217</v>
      </c>
      <c r="D3611" s="15" t="s">
        <v>218</v>
      </c>
      <c r="E3611" s="15" t="s">
        <v>136</v>
      </c>
      <c r="F3611" s="15" t="s">
        <v>137</v>
      </c>
      <c r="G3611" s="15" t="s">
        <v>236</v>
      </c>
      <c r="H3611" s="15" t="s">
        <v>136</v>
      </c>
      <c r="I3611" s="15" t="s">
        <v>139</v>
      </c>
      <c r="J3611" s="15" t="s">
        <v>158</v>
      </c>
      <c r="K3611" s="15" t="s">
        <v>6490</v>
      </c>
      <c r="M3611" s="15" t="n">
        <v>2</v>
      </c>
      <c r="P3611" s="15" t="n">
        <v>2</v>
      </c>
      <c r="Y3611" s="15" t="s">
        <v>142</v>
      </c>
      <c r="AB3611" s="15" t="s">
        <v>143</v>
      </c>
    </row>
    <row r="3612" customFormat="false" ht="15" hidden="false" customHeight="true" outlineLevel="0" collapsed="false">
      <c r="A3612" s="15" t="s">
        <v>6491</v>
      </c>
      <c r="B3612" s="15" t="s">
        <v>6492</v>
      </c>
      <c r="C3612" s="15" t="s">
        <v>217</v>
      </c>
      <c r="D3612" s="15" t="s">
        <v>218</v>
      </c>
      <c r="E3612" s="15" t="s">
        <v>136</v>
      </c>
      <c r="F3612" s="15" t="s">
        <v>137</v>
      </c>
      <c r="G3612" s="15" t="s">
        <v>6493</v>
      </c>
      <c r="H3612" s="15" t="s">
        <v>136</v>
      </c>
      <c r="I3612" s="15" t="s">
        <v>139</v>
      </c>
      <c r="J3612" s="15" t="s">
        <v>150</v>
      </c>
      <c r="K3612" s="15" t="s">
        <v>6494</v>
      </c>
      <c r="L3612" s="15" t="n">
        <v>11</v>
      </c>
      <c r="P3612" s="15" t="n">
        <v>11</v>
      </c>
      <c r="Y3612" s="15" t="s">
        <v>142</v>
      </c>
      <c r="AB3612" s="15" t="s">
        <v>143</v>
      </c>
    </row>
    <row r="3613" customFormat="false" ht="15" hidden="false" customHeight="true" outlineLevel="0" collapsed="false">
      <c r="A3613" s="15" t="s">
        <v>6491</v>
      </c>
      <c r="B3613" s="15" t="s">
        <v>6492</v>
      </c>
      <c r="C3613" s="15" t="s">
        <v>217</v>
      </c>
      <c r="D3613" s="15" t="s">
        <v>218</v>
      </c>
      <c r="E3613" s="15" t="s">
        <v>136</v>
      </c>
      <c r="F3613" s="15" t="s">
        <v>137</v>
      </c>
      <c r="G3613" s="15" t="s">
        <v>6493</v>
      </c>
      <c r="H3613" s="15" t="s">
        <v>136</v>
      </c>
      <c r="I3613" s="15" t="s">
        <v>139</v>
      </c>
      <c r="J3613" s="15" t="s">
        <v>158</v>
      </c>
      <c r="K3613" s="15" t="s">
        <v>6495</v>
      </c>
      <c r="L3613" s="15" t="n">
        <v>3</v>
      </c>
      <c r="P3613" s="15" t="n">
        <v>3</v>
      </c>
      <c r="Y3613" s="15" t="s">
        <v>142</v>
      </c>
      <c r="AB3613" s="15" t="s">
        <v>143</v>
      </c>
    </row>
    <row r="3614" customFormat="false" ht="15" hidden="false" customHeight="true" outlineLevel="0" collapsed="false">
      <c r="A3614" s="15" t="s">
        <v>6496</v>
      </c>
      <c r="B3614" s="15" t="s">
        <v>6497</v>
      </c>
      <c r="C3614" s="15" t="s">
        <v>217</v>
      </c>
      <c r="D3614" s="15" t="s">
        <v>235</v>
      </c>
      <c r="E3614" s="15" t="s">
        <v>136</v>
      </c>
      <c r="F3614" s="15" t="s">
        <v>137</v>
      </c>
      <c r="G3614" s="15" t="s">
        <v>154</v>
      </c>
      <c r="H3614" s="15" t="s">
        <v>136</v>
      </c>
      <c r="I3614" s="15" t="s">
        <v>243</v>
      </c>
      <c r="J3614" s="15" t="s">
        <v>140</v>
      </c>
      <c r="K3614" s="15" t="s">
        <v>6498</v>
      </c>
      <c r="L3614" s="15" t="n">
        <v>1</v>
      </c>
      <c r="M3614" s="15" t="n">
        <v>7</v>
      </c>
      <c r="O3614" s="15" t="n">
        <v>37</v>
      </c>
      <c r="P3614" s="15" t="n">
        <v>45</v>
      </c>
      <c r="Y3614" s="15" t="s">
        <v>156</v>
      </c>
      <c r="AB3614" s="15" t="s">
        <v>143</v>
      </c>
    </row>
    <row r="3615" customFormat="false" ht="15" hidden="false" customHeight="true" outlineLevel="0" collapsed="false">
      <c r="A3615" s="15" t="s">
        <v>6496</v>
      </c>
      <c r="B3615" s="15" t="s">
        <v>6497</v>
      </c>
      <c r="C3615" s="15" t="s">
        <v>217</v>
      </c>
      <c r="D3615" s="15" t="s">
        <v>235</v>
      </c>
      <c r="E3615" s="15" t="s">
        <v>136</v>
      </c>
      <c r="F3615" s="15" t="s">
        <v>137</v>
      </c>
      <c r="G3615" s="15" t="s">
        <v>154</v>
      </c>
      <c r="H3615" s="15" t="s">
        <v>136</v>
      </c>
      <c r="I3615" s="15" t="s">
        <v>243</v>
      </c>
      <c r="J3615" s="15" t="s">
        <v>150</v>
      </c>
      <c r="K3615" s="15" t="s">
        <v>6499</v>
      </c>
      <c r="L3615" s="15" t="n">
        <v>72</v>
      </c>
      <c r="M3615" s="15" t="n">
        <v>69</v>
      </c>
      <c r="N3615" s="15" t="n">
        <v>41</v>
      </c>
      <c r="O3615" s="15" t="n">
        <v>10</v>
      </c>
      <c r="P3615" s="15" t="n">
        <v>192</v>
      </c>
      <c r="Y3615" s="15" t="s">
        <v>156</v>
      </c>
      <c r="AB3615" s="15" t="s">
        <v>143</v>
      </c>
    </row>
    <row r="3616" customFormat="false" ht="15" hidden="false" customHeight="true" outlineLevel="0" collapsed="false">
      <c r="A3616" s="15" t="s">
        <v>6496</v>
      </c>
      <c r="B3616" s="15" t="s">
        <v>6497</v>
      </c>
      <c r="C3616" s="15" t="s">
        <v>217</v>
      </c>
      <c r="D3616" s="15" t="s">
        <v>235</v>
      </c>
      <c r="E3616" s="15" t="s">
        <v>136</v>
      </c>
      <c r="F3616" s="15" t="s">
        <v>137</v>
      </c>
      <c r="G3616" s="15" t="s">
        <v>154</v>
      </c>
      <c r="H3616" s="15" t="s">
        <v>136</v>
      </c>
      <c r="I3616" s="15" t="s">
        <v>243</v>
      </c>
      <c r="J3616" s="15" t="s">
        <v>158</v>
      </c>
      <c r="K3616" s="15" t="s">
        <v>6500</v>
      </c>
      <c r="L3616" s="15" t="n">
        <v>24</v>
      </c>
      <c r="M3616" s="15" t="n">
        <v>9</v>
      </c>
      <c r="N3616" s="15" t="n">
        <v>10</v>
      </c>
      <c r="O3616" s="15" t="n">
        <v>2</v>
      </c>
      <c r="P3616" s="15" t="n">
        <v>45</v>
      </c>
      <c r="Y3616" s="15" t="s">
        <v>156</v>
      </c>
      <c r="AB3616" s="15" t="s">
        <v>143</v>
      </c>
    </row>
    <row r="3617" customFormat="false" ht="15" hidden="false" customHeight="true" outlineLevel="0" collapsed="false">
      <c r="A3617" s="15" t="s">
        <v>6496</v>
      </c>
      <c r="B3617" s="15" t="s">
        <v>6497</v>
      </c>
      <c r="C3617" s="15" t="s">
        <v>217</v>
      </c>
      <c r="D3617" s="15" t="s">
        <v>235</v>
      </c>
      <c r="E3617" s="15" t="s">
        <v>136</v>
      </c>
      <c r="F3617" s="15" t="s">
        <v>137</v>
      </c>
      <c r="G3617" s="15" t="s">
        <v>154</v>
      </c>
      <c r="H3617" s="15" t="s">
        <v>136</v>
      </c>
      <c r="I3617" s="15" t="s">
        <v>243</v>
      </c>
      <c r="J3617" s="15" t="s">
        <v>169</v>
      </c>
      <c r="K3617" s="15" t="s">
        <v>6501</v>
      </c>
      <c r="M3617" s="15" t="n">
        <v>3</v>
      </c>
      <c r="P3617" s="15" t="n">
        <v>3</v>
      </c>
      <c r="Y3617" s="15" t="s">
        <v>156</v>
      </c>
      <c r="AB3617" s="15" t="s">
        <v>143</v>
      </c>
    </row>
    <row r="3618" customFormat="false" ht="15" hidden="false" customHeight="true" outlineLevel="0" collapsed="false">
      <c r="A3618" s="15" t="s">
        <v>6502</v>
      </c>
      <c r="B3618" s="15" t="s">
        <v>6503</v>
      </c>
      <c r="C3618" s="15" t="s">
        <v>217</v>
      </c>
      <c r="D3618" s="15" t="s">
        <v>218</v>
      </c>
      <c r="E3618" s="15" t="s">
        <v>136</v>
      </c>
      <c r="F3618" s="15" t="s">
        <v>137</v>
      </c>
      <c r="G3618" s="15" t="s">
        <v>202</v>
      </c>
      <c r="H3618" s="15" t="s">
        <v>136</v>
      </c>
      <c r="I3618" s="15" t="s">
        <v>139</v>
      </c>
      <c r="J3618" s="15" t="s">
        <v>150</v>
      </c>
      <c r="K3618" s="15" t="s">
        <v>6504</v>
      </c>
      <c r="L3618" s="15" t="n">
        <v>3</v>
      </c>
      <c r="P3618" s="15" t="n">
        <v>3</v>
      </c>
      <c r="Y3618" s="15" t="s">
        <v>142</v>
      </c>
      <c r="AB3618" s="15" t="s">
        <v>143</v>
      </c>
    </row>
    <row r="3619" customFormat="false" ht="15" hidden="false" customHeight="true" outlineLevel="0" collapsed="false">
      <c r="A3619" s="15" t="s">
        <v>6505</v>
      </c>
      <c r="B3619" s="15" t="s">
        <v>6506</v>
      </c>
      <c r="C3619" s="15" t="s">
        <v>217</v>
      </c>
      <c r="D3619" s="15" t="s">
        <v>218</v>
      </c>
      <c r="E3619" s="15" t="s">
        <v>136</v>
      </c>
      <c r="F3619" s="15" t="s">
        <v>137</v>
      </c>
      <c r="G3619" s="15" t="s">
        <v>2517</v>
      </c>
      <c r="H3619" s="15" t="s">
        <v>136</v>
      </c>
      <c r="I3619" s="15" t="s">
        <v>139</v>
      </c>
      <c r="J3619" s="15" t="s">
        <v>150</v>
      </c>
      <c r="K3619" s="15" t="s">
        <v>6507</v>
      </c>
      <c r="M3619" s="15" t="n">
        <v>52</v>
      </c>
      <c r="N3619" s="15" t="n">
        <v>18</v>
      </c>
      <c r="O3619" s="15" t="n">
        <v>3</v>
      </c>
      <c r="P3619" s="15" t="n">
        <v>73</v>
      </c>
      <c r="Y3619" s="15" t="s">
        <v>142</v>
      </c>
      <c r="AB3619" s="15" t="s">
        <v>143</v>
      </c>
    </row>
    <row r="3620" customFormat="false" ht="15" hidden="false" customHeight="true" outlineLevel="0" collapsed="false">
      <c r="A3620" s="15" t="s">
        <v>6505</v>
      </c>
      <c r="B3620" s="15" t="s">
        <v>6506</v>
      </c>
      <c r="C3620" s="15" t="s">
        <v>217</v>
      </c>
      <c r="D3620" s="15" t="s">
        <v>218</v>
      </c>
      <c r="E3620" s="15" t="s">
        <v>136</v>
      </c>
      <c r="F3620" s="15" t="s">
        <v>137</v>
      </c>
      <c r="G3620" s="15" t="s">
        <v>2517</v>
      </c>
      <c r="H3620" s="15" t="s">
        <v>136</v>
      </c>
      <c r="I3620" s="15" t="s">
        <v>139</v>
      </c>
      <c r="J3620" s="15" t="s">
        <v>158</v>
      </c>
      <c r="K3620" s="15" t="s">
        <v>6508</v>
      </c>
      <c r="M3620" s="15" t="n">
        <v>3</v>
      </c>
      <c r="N3620" s="15" t="n">
        <v>10</v>
      </c>
      <c r="P3620" s="15" t="n">
        <v>13</v>
      </c>
      <c r="Y3620" s="15" t="s">
        <v>142</v>
      </c>
      <c r="AB3620" s="15" t="s">
        <v>143</v>
      </c>
    </row>
    <row r="3621" customFormat="false" ht="15" hidden="false" customHeight="true" outlineLevel="0" collapsed="false">
      <c r="A3621" s="15" t="s">
        <v>6505</v>
      </c>
      <c r="B3621" s="15" t="s">
        <v>6506</v>
      </c>
      <c r="C3621" s="15" t="s">
        <v>217</v>
      </c>
      <c r="D3621" s="15" t="s">
        <v>218</v>
      </c>
      <c r="E3621" s="15" t="s">
        <v>136</v>
      </c>
      <c r="F3621" s="15" t="s">
        <v>137</v>
      </c>
      <c r="G3621" s="15" t="s">
        <v>2517</v>
      </c>
      <c r="H3621" s="15" t="s">
        <v>136</v>
      </c>
      <c r="I3621" s="15" t="s">
        <v>139</v>
      </c>
      <c r="J3621" s="15" t="s">
        <v>169</v>
      </c>
      <c r="K3621" s="15" t="s">
        <v>6509</v>
      </c>
      <c r="O3621" s="15" t="n">
        <v>2</v>
      </c>
      <c r="P3621" s="15" t="n">
        <v>2</v>
      </c>
      <c r="Y3621" s="15" t="s">
        <v>142</v>
      </c>
      <c r="AB3621" s="15" t="s">
        <v>143</v>
      </c>
    </row>
    <row r="3622" customFormat="false" ht="15" hidden="false" customHeight="true" outlineLevel="0" collapsed="false">
      <c r="A3622" s="15" t="s">
        <v>6510</v>
      </c>
      <c r="B3622" s="15" t="s">
        <v>6511</v>
      </c>
      <c r="C3622" s="15" t="s">
        <v>217</v>
      </c>
      <c r="D3622" s="15" t="s">
        <v>274</v>
      </c>
      <c r="E3622" s="15" t="s">
        <v>136</v>
      </c>
      <c r="F3622" s="15" t="s">
        <v>137</v>
      </c>
      <c r="G3622" s="15" t="s">
        <v>299</v>
      </c>
      <c r="H3622" s="15" t="s">
        <v>136</v>
      </c>
      <c r="I3622" s="15" t="s">
        <v>139</v>
      </c>
      <c r="J3622" s="15" t="s">
        <v>140</v>
      </c>
      <c r="K3622" s="15" t="s">
        <v>6512</v>
      </c>
      <c r="N3622" s="15" t="n">
        <v>76</v>
      </c>
      <c r="O3622" s="15" t="n">
        <v>39</v>
      </c>
      <c r="P3622" s="15" t="n">
        <v>115</v>
      </c>
      <c r="Y3622" s="15" t="s">
        <v>156</v>
      </c>
      <c r="AB3622" s="15" t="s">
        <v>143</v>
      </c>
    </row>
    <row r="3623" customFormat="false" ht="15" hidden="false" customHeight="true" outlineLevel="0" collapsed="false">
      <c r="A3623" s="15" t="s">
        <v>6510</v>
      </c>
      <c r="B3623" s="15" t="s">
        <v>6511</v>
      </c>
      <c r="C3623" s="15" t="s">
        <v>217</v>
      </c>
      <c r="D3623" s="15" t="s">
        <v>274</v>
      </c>
      <c r="E3623" s="15" t="s">
        <v>136</v>
      </c>
      <c r="F3623" s="15" t="s">
        <v>137</v>
      </c>
      <c r="G3623" s="15" t="s">
        <v>299</v>
      </c>
      <c r="H3623" s="15" t="s">
        <v>136</v>
      </c>
      <c r="I3623" s="15" t="s">
        <v>139</v>
      </c>
      <c r="J3623" s="15" t="s">
        <v>144</v>
      </c>
      <c r="K3623" s="15" t="s">
        <v>6513</v>
      </c>
      <c r="N3623" s="15" t="n">
        <v>7</v>
      </c>
      <c r="O3623" s="15" t="n">
        <v>1</v>
      </c>
      <c r="P3623" s="15" t="n">
        <v>8</v>
      </c>
      <c r="Y3623" s="15" t="s">
        <v>156</v>
      </c>
      <c r="AB3623" s="15" t="s">
        <v>143</v>
      </c>
    </row>
    <row r="3624" customFormat="false" ht="15" hidden="false" customHeight="true" outlineLevel="0" collapsed="false">
      <c r="A3624" s="15" t="s">
        <v>6510</v>
      </c>
      <c r="B3624" s="15" t="s">
        <v>6511</v>
      </c>
      <c r="C3624" s="15" t="s">
        <v>217</v>
      </c>
      <c r="D3624" s="15" t="s">
        <v>274</v>
      </c>
      <c r="E3624" s="15" t="s">
        <v>136</v>
      </c>
      <c r="F3624" s="15" t="s">
        <v>137</v>
      </c>
      <c r="G3624" s="15" t="s">
        <v>299</v>
      </c>
      <c r="H3624" s="15" t="s">
        <v>136</v>
      </c>
      <c r="I3624" s="15" t="s">
        <v>139</v>
      </c>
      <c r="J3624" s="15" t="s">
        <v>150</v>
      </c>
      <c r="K3624" s="15" t="s">
        <v>6514</v>
      </c>
      <c r="M3624" s="15" t="n">
        <v>243</v>
      </c>
      <c r="N3624" s="15" t="n">
        <v>1002</v>
      </c>
      <c r="O3624" s="15" t="n">
        <v>439</v>
      </c>
      <c r="P3624" s="15" t="n">
        <v>1684</v>
      </c>
      <c r="Y3624" s="15" t="s">
        <v>156</v>
      </c>
      <c r="AB3624" s="15" t="s">
        <v>143</v>
      </c>
    </row>
    <row r="3625" customFormat="false" ht="15" hidden="false" customHeight="true" outlineLevel="0" collapsed="false">
      <c r="A3625" s="15" t="s">
        <v>6510</v>
      </c>
      <c r="B3625" s="15" t="s">
        <v>6511</v>
      </c>
      <c r="C3625" s="15" t="s">
        <v>217</v>
      </c>
      <c r="D3625" s="15" t="s">
        <v>274</v>
      </c>
      <c r="E3625" s="15" t="s">
        <v>136</v>
      </c>
      <c r="F3625" s="15" t="s">
        <v>137</v>
      </c>
      <c r="G3625" s="15" t="s">
        <v>299</v>
      </c>
      <c r="H3625" s="15" t="s">
        <v>136</v>
      </c>
      <c r="I3625" s="15" t="s">
        <v>139</v>
      </c>
      <c r="J3625" s="15" t="s">
        <v>166</v>
      </c>
      <c r="K3625" s="15" t="s">
        <v>6515</v>
      </c>
      <c r="M3625" s="15" t="n">
        <v>75</v>
      </c>
      <c r="N3625" s="15" t="n">
        <v>56</v>
      </c>
      <c r="P3625" s="15" t="n">
        <v>131</v>
      </c>
      <c r="Y3625" s="15" t="s">
        <v>156</v>
      </c>
      <c r="AB3625" s="15" t="s">
        <v>143</v>
      </c>
    </row>
    <row r="3626" customFormat="false" ht="15" hidden="false" customHeight="true" outlineLevel="0" collapsed="false">
      <c r="A3626" s="15" t="s">
        <v>6510</v>
      </c>
      <c r="B3626" s="15" t="s">
        <v>6511</v>
      </c>
      <c r="C3626" s="15" t="s">
        <v>217</v>
      </c>
      <c r="D3626" s="15" t="s">
        <v>274</v>
      </c>
      <c r="E3626" s="15" t="s">
        <v>136</v>
      </c>
      <c r="F3626" s="15" t="s">
        <v>137</v>
      </c>
      <c r="G3626" s="15" t="s">
        <v>299</v>
      </c>
      <c r="H3626" s="15" t="s">
        <v>136</v>
      </c>
      <c r="I3626" s="15" t="s">
        <v>139</v>
      </c>
      <c r="J3626" s="15" t="s">
        <v>158</v>
      </c>
      <c r="K3626" s="15" t="s">
        <v>6516</v>
      </c>
      <c r="M3626" s="15" t="n">
        <v>84</v>
      </c>
      <c r="N3626" s="15" t="n">
        <v>310</v>
      </c>
      <c r="O3626" s="15" t="n">
        <v>126</v>
      </c>
      <c r="P3626" s="15" t="n">
        <v>520</v>
      </c>
      <c r="Y3626" s="15" t="s">
        <v>156</v>
      </c>
      <c r="AB3626" s="15" t="s">
        <v>143</v>
      </c>
    </row>
    <row r="3627" customFormat="false" ht="15" hidden="false" customHeight="true" outlineLevel="0" collapsed="false">
      <c r="A3627" s="15" t="s">
        <v>6510</v>
      </c>
      <c r="B3627" s="15" t="s">
        <v>6511</v>
      </c>
      <c r="C3627" s="15" t="s">
        <v>217</v>
      </c>
      <c r="D3627" s="15" t="s">
        <v>274</v>
      </c>
      <c r="E3627" s="15" t="s">
        <v>136</v>
      </c>
      <c r="F3627" s="15" t="s">
        <v>137</v>
      </c>
      <c r="G3627" s="15" t="s">
        <v>299</v>
      </c>
      <c r="H3627" s="15" t="s">
        <v>136</v>
      </c>
      <c r="I3627" s="15" t="s">
        <v>139</v>
      </c>
      <c r="J3627" s="15" t="s">
        <v>169</v>
      </c>
      <c r="K3627" s="15" t="s">
        <v>6517</v>
      </c>
      <c r="M3627" s="15" t="n">
        <v>11</v>
      </c>
      <c r="N3627" s="15" t="n">
        <v>6</v>
      </c>
      <c r="O3627" s="15" t="n">
        <v>4</v>
      </c>
      <c r="P3627" s="15" t="n">
        <v>21</v>
      </c>
      <c r="Y3627" s="15" t="s">
        <v>156</v>
      </c>
      <c r="AB3627" s="15" t="s">
        <v>143</v>
      </c>
    </row>
    <row r="3628" customFormat="false" ht="15" hidden="false" customHeight="true" outlineLevel="0" collapsed="false">
      <c r="A3628" s="15" t="s">
        <v>6518</v>
      </c>
      <c r="B3628" s="15" t="s">
        <v>6519</v>
      </c>
      <c r="C3628" s="15" t="s">
        <v>134</v>
      </c>
      <c r="D3628" s="15" t="s">
        <v>541</v>
      </c>
      <c r="E3628" s="15" t="s">
        <v>136</v>
      </c>
      <c r="F3628" s="15" t="s">
        <v>137</v>
      </c>
      <c r="G3628" s="15" t="s">
        <v>3467</v>
      </c>
      <c r="H3628" s="15" t="s">
        <v>136</v>
      </c>
      <c r="I3628" s="15" t="s">
        <v>139</v>
      </c>
      <c r="J3628" s="15" t="s">
        <v>144</v>
      </c>
      <c r="K3628" s="15" t="s">
        <v>6520</v>
      </c>
      <c r="N3628" s="15" t="n">
        <v>12</v>
      </c>
      <c r="P3628" s="15" t="n">
        <v>12</v>
      </c>
      <c r="Y3628" s="15" t="s">
        <v>142</v>
      </c>
      <c r="AB3628" s="15" t="s">
        <v>143</v>
      </c>
    </row>
    <row r="3629" customFormat="false" ht="15" hidden="false" customHeight="true" outlineLevel="0" collapsed="false">
      <c r="A3629" s="15" t="s">
        <v>6518</v>
      </c>
      <c r="B3629" s="15" t="s">
        <v>6519</v>
      </c>
      <c r="C3629" s="15" t="s">
        <v>134</v>
      </c>
      <c r="D3629" s="15" t="s">
        <v>541</v>
      </c>
      <c r="E3629" s="15" t="s">
        <v>136</v>
      </c>
      <c r="F3629" s="15" t="s">
        <v>137</v>
      </c>
      <c r="G3629" s="15" t="s">
        <v>3467</v>
      </c>
      <c r="H3629" s="15" t="s">
        <v>136</v>
      </c>
      <c r="I3629" s="15" t="s">
        <v>139</v>
      </c>
      <c r="J3629" s="15" t="s">
        <v>150</v>
      </c>
      <c r="K3629" s="15" t="s">
        <v>6521</v>
      </c>
      <c r="M3629" s="15" t="n">
        <v>4</v>
      </c>
      <c r="N3629" s="15" t="n">
        <v>26</v>
      </c>
      <c r="O3629" s="15" t="n">
        <v>1</v>
      </c>
      <c r="P3629" s="15" t="n">
        <v>31</v>
      </c>
      <c r="Y3629" s="15" t="s">
        <v>142</v>
      </c>
      <c r="AB3629" s="15" t="s">
        <v>143</v>
      </c>
    </row>
    <row r="3630" customFormat="false" ht="15" hidden="false" customHeight="true" outlineLevel="0" collapsed="false">
      <c r="A3630" s="15" t="s">
        <v>6518</v>
      </c>
      <c r="B3630" s="15" t="s">
        <v>6519</v>
      </c>
      <c r="C3630" s="15" t="s">
        <v>134</v>
      </c>
      <c r="D3630" s="15" t="s">
        <v>541</v>
      </c>
      <c r="E3630" s="15" t="s">
        <v>136</v>
      </c>
      <c r="F3630" s="15" t="s">
        <v>137</v>
      </c>
      <c r="G3630" s="15" t="s">
        <v>3467</v>
      </c>
      <c r="H3630" s="15" t="s">
        <v>136</v>
      </c>
      <c r="I3630" s="15" t="s">
        <v>139</v>
      </c>
      <c r="J3630" s="15" t="s">
        <v>158</v>
      </c>
      <c r="K3630" s="15" t="s">
        <v>6522</v>
      </c>
      <c r="M3630" s="15" t="n">
        <v>2</v>
      </c>
      <c r="N3630" s="15" t="n">
        <v>11</v>
      </c>
      <c r="P3630" s="15" t="n">
        <v>13</v>
      </c>
      <c r="Y3630" s="15" t="s">
        <v>142</v>
      </c>
      <c r="AB3630" s="15" t="s">
        <v>143</v>
      </c>
    </row>
    <row r="3631" customFormat="false" ht="15" hidden="false" customHeight="true" outlineLevel="0" collapsed="false">
      <c r="A3631" s="15" t="s">
        <v>6523</v>
      </c>
      <c r="B3631" s="15" t="s">
        <v>6524</v>
      </c>
      <c r="C3631" s="15" t="s">
        <v>217</v>
      </c>
      <c r="D3631" s="15" t="s">
        <v>235</v>
      </c>
      <c r="E3631" s="15" t="s">
        <v>136</v>
      </c>
      <c r="F3631" s="15" t="s">
        <v>137</v>
      </c>
      <c r="G3631" s="15" t="s">
        <v>308</v>
      </c>
      <c r="H3631" s="15" t="s">
        <v>136</v>
      </c>
      <c r="I3631" s="15" t="s">
        <v>243</v>
      </c>
      <c r="J3631" s="15" t="s">
        <v>140</v>
      </c>
      <c r="K3631" s="15" t="s">
        <v>6525</v>
      </c>
      <c r="L3631" s="15" t="n">
        <v>33</v>
      </c>
      <c r="M3631" s="15" t="n">
        <v>57</v>
      </c>
      <c r="N3631" s="15" t="n">
        <v>4</v>
      </c>
      <c r="P3631" s="15" t="n">
        <v>94</v>
      </c>
      <c r="Y3631" s="15" t="s">
        <v>142</v>
      </c>
      <c r="AB3631" s="15" t="s">
        <v>143</v>
      </c>
    </row>
    <row r="3632" customFormat="false" ht="15" hidden="false" customHeight="true" outlineLevel="0" collapsed="false">
      <c r="A3632" s="15" t="s">
        <v>6523</v>
      </c>
      <c r="B3632" s="15" t="s">
        <v>6524</v>
      </c>
      <c r="C3632" s="15" t="s">
        <v>217</v>
      </c>
      <c r="D3632" s="15" t="s">
        <v>235</v>
      </c>
      <c r="E3632" s="15" t="s">
        <v>136</v>
      </c>
      <c r="F3632" s="15" t="s">
        <v>137</v>
      </c>
      <c r="G3632" s="15" t="s">
        <v>308</v>
      </c>
      <c r="H3632" s="15" t="s">
        <v>136</v>
      </c>
      <c r="I3632" s="15" t="s">
        <v>243</v>
      </c>
      <c r="J3632" s="15" t="s">
        <v>150</v>
      </c>
      <c r="K3632" s="15" t="s">
        <v>6526</v>
      </c>
      <c r="L3632" s="15" t="n">
        <v>106</v>
      </c>
      <c r="M3632" s="15" t="n">
        <v>298</v>
      </c>
      <c r="N3632" s="15" t="n">
        <v>3</v>
      </c>
      <c r="P3632" s="15" t="n">
        <v>407</v>
      </c>
      <c r="Y3632" s="15" t="s">
        <v>142</v>
      </c>
      <c r="AB3632" s="15" t="s">
        <v>143</v>
      </c>
    </row>
    <row r="3633" customFormat="false" ht="15" hidden="false" customHeight="true" outlineLevel="0" collapsed="false">
      <c r="A3633" s="15" t="s">
        <v>6523</v>
      </c>
      <c r="B3633" s="15" t="s">
        <v>6524</v>
      </c>
      <c r="C3633" s="15" t="s">
        <v>217</v>
      </c>
      <c r="D3633" s="15" t="s">
        <v>235</v>
      </c>
      <c r="E3633" s="15" t="s">
        <v>136</v>
      </c>
      <c r="F3633" s="15" t="s">
        <v>137</v>
      </c>
      <c r="G3633" s="15" t="s">
        <v>308</v>
      </c>
      <c r="H3633" s="15" t="s">
        <v>136</v>
      </c>
      <c r="I3633" s="15" t="s">
        <v>243</v>
      </c>
      <c r="J3633" s="15" t="s">
        <v>166</v>
      </c>
      <c r="K3633" s="15" t="s">
        <v>6527</v>
      </c>
      <c r="M3633" s="15" t="n">
        <v>5</v>
      </c>
      <c r="P3633" s="15" t="n">
        <v>5</v>
      </c>
      <c r="Y3633" s="15" t="s">
        <v>142</v>
      </c>
      <c r="AB3633" s="15" t="s">
        <v>143</v>
      </c>
    </row>
    <row r="3634" customFormat="false" ht="15" hidden="false" customHeight="true" outlineLevel="0" collapsed="false">
      <c r="A3634" s="15" t="s">
        <v>6523</v>
      </c>
      <c r="B3634" s="15" t="s">
        <v>6524</v>
      </c>
      <c r="C3634" s="15" t="s">
        <v>217</v>
      </c>
      <c r="D3634" s="15" t="s">
        <v>235</v>
      </c>
      <c r="E3634" s="15" t="s">
        <v>136</v>
      </c>
      <c r="F3634" s="15" t="s">
        <v>137</v>
      </c>
      <c r="G3634" s="15" t="s">
        <v>308</v>
      </c>
      <c r="H3634" s="15" t="s">
        <v>136</v>
      </c>
      <c r="I3634" s="15" t="s">
        <v>243</v>
      </c>
      <c r="J3634" s="15" t="s">
        <v>158</v>
      </c>
      <c r="K3634" s="15" t="s">
        <v>6528</v>
      </c>
      <c r="L3634" s="15" t="n">
        <v>9</v>
      </c>
      <c r="M3634" s="15" t="n">
        <v>17</v>
      </c>
      <c r="P3634" s="15" t="n">
        <v>26</v>
      </c>
      <c r="Y3634" s="15" t="s">
        <v>142</v>
      </c>
      <c r="AB3634" s="15" t="s">
        <v>143</v>
      </c>
    </row>
    <row r="3635" customFormat="false" ht="15" hidden="false" customHeight="true" outlineLevel="0" collapsed="false">
      <c r="A3635" s="15" t="s">
        <v>6523</v>
      </c>
      <c r="B3635" s="15" t="s">
        <v>6524</v>
      </c>
      <c r="C3635" s="15" t="s">
        <v>217</v>
      </c>
      <c r="D3635" s="15" t="s">
        <v>235</v>
      </c>
      <c r="E3635" s="15" t="s">
        <v>136</v>
      </c>
      <c r="F3635" s="15" t="s">
        <v>137</v>
      </c>
      <c r="G3635" s="15" t="s">
        <v>308</v>
      </c>
      <c r="H3635" s="15" t="s">
        <v>136</v>
      </c>
      <c r="I3635" s="15" t="s">
        <v>243</v>
      </c>
      <c r="J3635" s="15" t="s">
        <v>169</v>
      </c>
      <c r="K3635" s="15" t="s">
        <v>6529</v>
      </c>
      <c r="M3635" s="15" t="n">
        <v>3</v>
      </c>
      <c r="P3635" s="15" t="n">
        <v>3</v>
      </c>
      <c r="Y3635" s="15" t="s">
        <v>142</v>
      </c>
      <c r="AB3635" s="15" t="s">
        <v>143</v>
      </c>
    </row>
    <row r="3636" customFormat="false" ht="15" hidden="false" customHeight="true" outlineLevel="0" collapsed="false">
      <c r="A3636" s="15" t="s">
        <v>6530</v>
      </c>
      <c r="B3636" s="15" t="s">
        <v>6531</v>
      </c>
      <c r="C3636" s="15" t="s">
        <v>217</v>
      </c>
      <c r="D3636" s="15" t="s">
        <v>235</v>
      </c>
      <c r="E3636" s="15" t="s">
        <v>136</v>
      </c>
      <c r="F3636" s="15" t="s">
        <v>137</v>
      </c>
      <c r="G3636" s="15" t="s">
        <v>469</v>
      </c>
      <c r="H3636" s="15" t="s">
        <v>136</v>
      </c>
      <c r="I3636" s="15" t="s">
        <v>139</v>
      </c>
      <c r="J3636" s="15" t="s">
        <v>150</v>
      </c>
      <c r="K3636" s="15" t="s">
        <v>6532</v>
      </c>
      <c r="L3636" s="15" t="n">
        <v>5</v>
      </c>
      <c r="P3636" s="15" t="n">
        <v>5</v>
      </c>
      <c r="Y3636" s="15" t="s">
        <v>142</v>
      </c>
      <c r="AB3636" s="15" t="s">
        <v>143</v>
      </c>
    </row>
    <row r="3637" customFormat="false" ht="15" hidden="false" customHeight="true" outlineLevel="0" collapsed="false">
      <c r="A3637" s="15" t="s">
        <v>6533</v>
      </c>
      <c r="B3637" s="15" t="s">
        <v>6534</v>
      </c>
      <c r="C3637" s="15" t="s">
        <v>134</v>
      </c>
      <c r="D3637" s="15" t="s">
        <v>135</v>
      </c>
      <c r="E3637" s="15" t="s">
        <v>136</v>
      </c>
      <c r="F3637" s="15" t="s">
        <v>137</v>
      </c>
      <c r="G3637" s="15" t="s">
        <v>6535</v>
      </c>
      <c r="H3637" s="15" t="s">
        <v>136</v>
      </c>
      <c r="I3637" s="15" t="s">
        <v>139</v>
      </c>
      <c r="J3637" s="15" t="s">
        <v>140</v>
      </c>
      <c r="K3637" s="15" t="s">
        <v>6536</v>
      </c>
      <c r="L3637" s="15" t="n">
        <v>96</v>
      </c>
      <c r="P3637" s="15" t="n">
        <v>96</v>
      </c>
      <c r="Y3637" s="15" t="s">
        <v>142</v>
      </c>
      <c r="AB3637" s="15" t="s">
        <v>143</v>
      </c>
    </row>
    <row r="3638" customFormat="false" ht="15" hidden="false" customHeight="true" outlineLevel="0" collapsed="false">
      <c r="A3638" s="15" t="s">
        <v>6537</v>
      </c>
      <c r="B3638" s="15" t="s">
        <v>6538</v>
      </c>
      <c r="C3638" s="15" t="s">
        <v>148</v>
      </c>
      <c r="E3638" s="15" t="s">
        <v>136</v>
      </c>
      <c r="F3638" s="15" t="s">
        <v>137</v>
      </c>
      <c r="G3638" s="15" t="s">
        <v>1125</v>
      </c>
      <c r="H3638" s="15" t="s">
        <v>136</v>
      </c>
      <c r="I3638" s="15" t="s">
        <v>139</v>
      </c>
      <c r="J3638" s="15" t="s">
        <v>140</v>
      </c>
      <c r="K3638" s="15" t="s">
        <v>6539</v>
      </c>
      <c r="M3638" s="15" t="n">
        <v>341</v>
      </c>
      <c r="P3638" s="15" t="n">
        <v>341</v>
      </c>
      <c r="Y3638" s="15" t="s">
        <v>156</v>
      </c>
      <c r="AB3638" s="15" t="s">
        <v>143</v>
      </c>
    </row>
    <row r="3639" customFormat="false" ht="15" hidden="false" customHeight="true" outlineLevel="0" collapsed="false">
      <c r="A3639" s="15" t="s">
        <v>6540</v>
      </c>
      <c r="B3639" s="15" t="s">
        <v>6541</v>
      </c>
      <c r="C3639" s="15" t="s">
        <v>217</v>
      </c>
      <c r="D3639" s="15" t="s">
        <v>218</v>
      </c>
      <c r="E3639" s="15" t="s">
        <v>136</v>
      </c>
      <c r="F3639" s="15" t="s">
        <v>137</v>
      </c>
      <c r="G3639" s="15" t="s">
        <v>308</v>
      </c>
      <c r="H3639" s="15" t="s">
        <v>136</v>
      </c>
      <c r="I3639" s="15" t="s">
        <v>243</v>
      </c>
      <c r="J3639" s="15" t="s">
        <v>140</v>
      </c>
      <c r="K3639" s="15" t="s">
        <v>6542</v>
      </c>
      <c r="L3639" s="15" t="n">
        <v>48</v>
      </c>
      <c r="M3639" s="15" t="n">
        <v>336</v>
      </c>
      <c r="N3639" s="15" t="n">
        <v>78</v>
      </c>
      <c r="O3639" s="15" t="n">
        <v>36</v>
      </c>
      <c r="P3639" s="15" t="n">
        <v>498</v>
      </c>
      <c r="Y3639" s="15" t="s">
        <v>142</v>
      </c>
      <c r="Z3639" s="15" t="n">
        <v>6</v>
      </c>
      <c r="AA3639" s="15" t="s">
        <v>277</v>
      </c>
      <c r="AB3639" s="15" t="s">
        <v>143</v>
      </c>
    </row>
    <row r="3640" customFormat="false" ht="15" hidden="false" customHeight="true" outlineLevel="0" collapsed="false">
      <c r="A3640" s="15" t="s">
        <v>6540</v>
      </c>
      <c r="B3640" s="15" t="s">
        <v>6541</v>
      </c>
      <c r="C3640" s="15" t="s">
        <v>217</v>
      </c>
      <c r="D3640" s="15" t="s">
        <v>218</v>
      </c>
      <c r="E3640" s="15" t="s">
        <v>136</v>
      </c>
      <c r="F3640" s="15" t="s">
        <v>137</v>
      </c>
      <c r="G3640" s="15" t="s">
        <v>308</v>
      </c>
      <c r="H3640" s="15" t="s">
        <v>136</v>
      </c>
      <c r="I3640" s="15" t="s">
        <v>243</v>
      </c>
      <c r="J3640" s="15" t="s">
        <v>144</v>
      </c>
      <c r="K3640" s="15" t="s">
        <v>6543</v>
      </c>
      <c r="L3640" s="15" t="n">
        <v>2</v>
      </c>
      <c r="M3640" s="15" t="n">
        <v>57</v>
      </c>
      <c r="N3640" s="15" t="n">
        <v>380</v>
      </c>
      <c r="P3640" s="15" t="n">
        <v>439</v>
      </c>
      <c r="Y3640" s="15" t="s">
        <v>142</v>
      </c>
      <c r="Z3640" s="15" t="n">
        <v>6</v>
      </c>
      <c r="AA3640" s="15" t="s">
        <v>277</v>
      </c>
      <c r="AB3640" s="15" t="s">
        <v>143</v>
      </c>
    </row>
    <row r="3641" customFormat="false" ht="15" hidden="false" customHeight="true" outlineLevel="0" collapsed="false">
      <c r="A3641" s="15" t="s">
        <v>6540</v>
      </c>
      <c r="B3641" s="15" t="s">
        <v>6541</v>
      </c>
      <c r="C3641" s="15" t="s">
        <v>217</v>
      </c>
      <c r="D3641" s="15" t="s">
        <v>218</v>
      </c>
      <c r="E3641" s="15" t="s">
        <v>136</v>
      </c>
      <c r="F3641" s="15" t="s">
        <v>137</v>
      </c>
      <c r="G3641" s="15" t="s">
        <v>308</v>
      </c>
      <c r="H3641" s="15" t="s">
        <v>136</v>
      </c>
      <c r="I3641" s="15" t="s">
        <v>243</v>
      </c>
      <c r="J3641" s="15" t="s">
        <v>150</v>
      </c>
      <c r="K3641" s="15" t="s">
        <v>6544</v>
      </c>
      <c r="L3641" s="15" t="n">
        <v>1066</v>
      </c>
      <c r="M3641" s="15" t="n">
        <v>1549</v>
      </c>
      <c r="N3641" s="15" t="n">
        <v>1285</v>
      </c>
      <c r="O3641" s="15" t="n">
        <v>1060</v>
      </c>
      <c r="P3641" s="15" t="n">
        <v>4960</v>
      </c>
      <c r="Y3641" s="15" t="s">
        <v>142</v>
      </c>
      <c r="Z3641" s="15" t="n">
        <v>6</v>
      </c>
      <c r="AA3641" s="15" t="s">
        <v>277</v>
      </c>
      <c r="AB3641" s="15" t="s">
        <v>143</v>
      </c>
    </row>
    <row r="3642" customFormat="false" ht="15" hidden="false" customHeight="true" outlineLevel="0" collapsed="false">
      <c r="A3642" s="15" t="s">
        <v>6540</v>
      </c>
      <c r="B3642" s="15" t="s">
        <v>6541</v>
      </c>
      <c r="C3642" s="15" t="s">
        <v>217</v>
      </c>
      <c r="D3642" s="15" t="s">
        <v>218</v>
      </c>
      <c r="E3642" s="15" t="s">
        <v>136</v>
      </c>
      <c r="F3642" s="15" t="s">
        <v>137</v>
      </c>
      <c r="G3642" s="15" t="s">
        <v>308</v>
      </c>
      <c r="H3642" s="15" t="s">
        <v>136</v>
      </c>
      <c r="I3642" s="15" t="s">
        <v>243</v>
      </c>
      <c r="J3642" s="15" t="s">
        <v>166</v>
      </c>
      <c r="K3642" s="15" t="s">
        <v>6545</v>
      </c>
      <c r="M3642" s="15" t="n">
        <v>65</v>
      </c>
      <c r="N3642" s="15" t="n">
        <v>7</v>
      </c>
      <c r="O3642" s="15" t="n">
        <v>97</v>
      </c>
      <c r="P3642" s="15" t="n">
        <v>169</v>
      </c>
      <c r="Y3642" s="15" t="s">
        <v>142</v>
      </c>
      <c r="Z3642" s="15" t="n">
        <v>6</v>
      </c>
      <c r="AA3642" s="15" t="s">
        <v>277</v>
      </c>
      <c r="AB3642" s="15" t="s">
        <v>143</v>
      </c>
    </row>
    <row r="3643" customFormat="false" ht="15" hidden="false" customHeight="true" outlineLevel="0" collapsed="false">
      <c r="A3643" s="15" t="s">
        <v>6540</v>
      </c>
      <c r="B3643" s="15" t="s">
        <v>6541</v>
      </c>
      <c r="C3643" s="15" t="s">
        <v>217</v>
      </c>
      <c r="D3643" s="15" t="s">
        <v>218</v>
      </c>
      <c r="E3643" s="15" t="s">
        <v>136</v>
      </c>
      <c r="F3643" s="15" t="s">
        <v>137</v>
      </c>
      <c r="G3643" s="15" t="s">
        <v>308</v>
      </c>
      <c r="H3643" s="15" t="s">
        <v>136</v>
      </c>
      <c r="I3643" s="15" t="s">
        <v>243</v>
      </c>
      <c r="J3643" s="15" t="s">
        <v>158</v>
      </c>
      <c r="K3643" s="15" t="s">
        <v>6546</v>
      </c>
      <c r="L3643" s="15" t="n">
        <v>308</v>
      </c>
      <c r="M3643" s="15" t="n">
        <v>403</v>
      </c>
      <c r="N3643" s="15" t="n">
        <v>510</v>
      </c>
      <c r="O3643" s="15" t="n">
        <v>99</v>
      </c>
      <c r="P3643" s="15" t="n">
        <v>1320</v>
      </c>
      <c r="Y3643" s="15" t="s">
        <v>142</v>
      </c>
      <c r="Z3643" s="15" t="n">
        <v>6</v>
      </c>
      <c r="AA3643" s="15" t="s">
        <v>277</v>
      </c>
      <c r="AB3643" s="15" t="s">
        <v>143</v>
      </c>
    </row>
    <row r="3644" customFormat="false" ht="15" hidden="false" customHeight="true" outlineLevel="0" collapsed="false">
      <c r="A3644" s="15" t="s">
        <v>6540</v>
      </c>
      <c r="B3644" s="15" t="s">
        <v>6541</v>
      </c>
      <c r="C3644" s="15" t="s">
        <v>217</v>
      </c>
      <c r="D3644" s="15" t="s">
        <v>218</v>
      </c>
      <c r="E3644" s="15" t="s">
        <v>136</v>
      </c>
      <c r="F3644" s="15" t="s">
        <v>137</v>
      </c>
      <c r="G3644" s="15" t="s">
        <v>308</v>
      </c>
      <c r="H3644" s="15" t="s">
        <v>136</v>
      </c>
      <c r="I3644" s="15" t="s">
        <v>243</v>
      </c>
      <c r="J3644" s="15" t="s">
        <v>169</v>
      </c>
      <c r="K3644" s="15" t="s">
        <v>6547</v>
      </c>
      <c r="L3644" s="15" t="n">
        <v>11</v>
      </c>
      <c r="M3644" s="15" t="n">
        <v>11</v>
      </c>
      <c r="N3644" s="15" t="n">
        <v>12</v>
      </c>
      <c r="O3644" s="15" t="n">
        <v>30</v>
      </c>
      <c r="P3644" s="15" t="n">
        <v>64</v>
      </c>
      <c r="Y3644" s="15" t="s">
        <v>142</v>
      </c>
      <c r="Z3644" s="15" t="n">
        <v>6</v>
      </c>
      <c r="AA3644" s="15" t="s">
        <v>277</v>
      </c>
      <c r="AB3644" s="15" t="s">
        <v>143</v>
      </c>
    </row>
    <row r="3645" customFormat="false" ht="15" hidden="false" customHeight="true" outlineLevel="0" collapsed="false">
      <c r="A3645" s="15" t="s">
        <v>6548</v>
      </c>
      <c r="B3645" s="15" t="s">
        <v>6549</v>
      </c>
      <c r="C3645" s="15" t="s">
        <v>217</v>
      </c>
      <c r="D3645" s="15" t="s">
        <v>218</v>
      </c>
      <c r="E3645" s="15" t="s">
        <v>136</v>
      </c>
      <c r="F3645" s="15" t="s">
        <v>137</v>
      </c>
      <c r="G3645" s="15" t="s">
        <v>3435</v>
      </c>
      <c r="H3645" s="15" t="s">
        <v>136</v>
      </c>
      <c r="I3645" s="15" t="s">
        <v>139</v>
      </c>
      <c r="J3645" s="15" t="s">
        <v>150</v>
      </c>
      <c r="K3645" s="15" t="s">
        <v>6550</v>
      </c>
      <c r="M3645" s="15" t="n">
        <v>6</v>
      </c>
      <c r="P3645" s="15" t="n">
        <v>6</v>
      </c>
      <c r="Y3645" s="15" t="s">
        <v>142</v>
      </c>
      <c r="AB3645" s="15" t="s">
        <v>143</v>
      </c>
    </row>
    <row r="3646" customFormat="false" ht="15" hidden="false" customHeight="true" outlineLevel="0" collapsed="false">
      <c r="A3646" s="15" t="s">
        <v>6548</v>
      </c>
      <c r="B3646" s="15" t="s">
        <v>6549</v>
      </c>
      <c r="C3646" s="15" t="s">
        <v>217</v>
      </c>
      <c r="D3646" s="15" t="s">
        <v>218</v>
      </c>
      <c r="E3646" s="15" t="s">
        <v>136</v>
      </c>
      <c r="F3646" s="15" t="s">
        <v>137</v>
      </c>
      <c r="G3646" s="15" t="s">
        <v>3435</v>
      </c>
      <c r="H3646" s="15" t="s">
        <v>136</v>
      </c>
      <c r="I3646" s="15" t="s">
        <v>139</v>
      </c>
      <c r="J3646" s="15" t="s">
        <v>158</v>
      </c>
      <c r="K3646" s="15" t="s">
        <v>6551</v>
      </c>
      <c r="M3646" s="15" t="n">
        <v>8</v>
      </c>
      <c r="P3646" s="15" t="n">
        <v>8</v>
      </c>
      <c r="Y3646" s="15" t="s">
        <v>142</v>
      </c>
      <c r="AB3646" s="15" t="s">
        <v>143</v>
      </c>
    </row>
    <row r="3647" customFormat="false" ht="15" hidden="false" customHeight="true" outlineLevel="0" collapsed="false">
      <c r="A3647" s="15" t="s">
        <v>6552</v>
      </c>
      <c r="B3647" s="15" t="s">
        <v>6553</v>
      </c>
      <c r="C3647" s="15" t="s">
        <v>217</v>
      </c>
      <c r="D3647" s="15" t="s">
        <v>218</v>
      </c>
      <c r="E3647" s="15" t="s">
        <v>136</v>
      </c>
      <c r="F3647" s="15" t="s">
        <v>137</v>
      </c>
      <c r="G3647" s="15" t="s">
        <v>242</v>
      </c>
      <c r="H3647" s="15" t="s">
        <v>136</v>
      </c>
      <c r="I3647" s="15" t="s">
        <v>139</v>
      </c>
      <c r="J3647" s="15" t="s">
        <v>140</v>
      </c>
      <c r="K3647" s="15" t="s">
        <v>6554</v>
      </c>
      <c r="O3647" s="15" t="n">
        <v>4</v>
      </c>
      <c r="P3647" s="15" t="n">
        <v>4</v>
      </c>
      <c r="Y3647" s="15" t="s">
        <v>142</v>
      </c>
      <c r="AB3647" s="15" t="s">
        <v>143</v>
      </c>
    </row>
    <row r="3648" customFormat="false" ht="15" hidden="false" customHeight="true" outlineLevel="0" collapsed="false">
      <c r="A3648" s="15" t="s">
        <v>6552</v>
      </c>
      <c r="B3648" s="15" t="s">
        <v>6553</v>
      </c>
      <c r="C3648" s="15" t="s">
        <v>217</v>
      </c>
      <c r="D3648" s="15" t="s">
        <v>218</v>
      </c>
      <c r="E3648" s="15" t="s">
        <v>136</v>
      </c>
      <c r="F3648" s="15" t="s">
        <v>137</v>
      </c>
      <c r="G3648" s="15" t="s">
        <v>242</v>
      </c>
      <c r="H3648" s="15" t="s">
        <v>136</v>
      </c>
      <c r="I3648" s="15" t="s">
        <v>139</v>
      </c>
      <c r="J3648" s="15" t="s">
        <v>150</v>
      </c>
      <c r="K3648" s="15" t="s">
        <v>6555</v>
      </c>
      <c r="M3648" s="15" t="n">
        <v>5</v>
      </c>
      <c r="N3648" s="15" t="n">
        <v>11</v>
      </c>
      <c r="O3648" s="15" t="n">
        <v>3</v>
      </c>
      <c r="P3648" s="15" t="n">
        <v>19</v>
      </c>
      <c r="Y3648" s="15" t="s">
        <v>142</v>
      </c>
      <c r="AB3648" s="15" t="s">
        <v>143</v>
      </c>
    </row>
    <row r="3649" customFormat="false" ht="15" hidden="false" customHeight="true" outlineLevel="0" collapsed="false">
      <c r="A3649" s="15" t="s">
        <v>6552</v>
      </c>
      <c r="B3649" s="15" t="s">
        <v>6553</v>
      </c>
      <c r="C3649" s="15" t="s">
        <v>217</v>
      </c>
      <c r="D3649" s="15" t="s">
        <v>218</v>
      </c>
      <c r="E3649" s="15" t="s">
        <v>136</v>
      </c>
      <c r="F3649" s="15" t="s">
        <v>137</v>
      </c>
      <c r="G3649" s="15" t="s">
        <v>242</v>
      </c>
      <c r="H3649" s="15" t="s">
        <v>136</v>
      </c>
      <c r="I3649" s="15" t="s">
        <v>139</v>
      </c>
      <c r="J3649" s="15" t="s">
        <v>158</v>
      </c>
      <c r="K3649" s="15" t="s">
        <v>6556</v>
      </c>
      <c r="O3649" s="15" t="n">
        <v>2</v>
      </c>
      <c r="P3649" s="15" t="n">
        <v>2</v>
      </c>
      <c r="Y3649" s="15" t="s">
        <v>142</v>
      </c>
      <c r="AB3649" s="15" t="s">
        <v>143</v>
      </c>
    </row>
    <row r="3650" customFormat="false" ht="15" hidden="false" customHeight="true" outlineLevel="0" collapsed="false">
      <c r="A3650" s="15" t="s">
        <v>6557</v>
      </c>
      <c r="B3650" s="15" t="s">
        <v>6558</v>
      </c>
      <c r="C3650" s="15" t="s">
        <v>217</v>
      </c>
      <c r="D3650" s="15" t="s">
        <v>218</v>
      </c>
      <c r="E3650" s="15" t="s">
        <v>136</v>
      </c>
      <c r="F3650" s="15" t="s">
        <v>137</v>
      </c>
      <c r="G3650" s="15" t="s">
        <v>308</v>
      </c>
      <c r="H3650" s="15" t="s">
        <v>136</v>
      </c>
      <c r="I3650" s="15" t="s">
        <v>243</v>
      </c>
      <c r="J3650" s="15" t="s">
        <v>140</v>
      </c>
      <c r="K3650" s="15" t="s">
        <v>6559</v>
      </c>
      <c r="L3650" s="15" t="n">
        <v>16</v>
      </c>
      <c r="N3650" s="15" t="n">
        <v>2</v>
      </c>
      <c r="O3650" s="15" t="n">
        <v>4</v>
      </c>
      <c r="P3650" s="15" t="n">
        <v>22</v>
      </c>
      <c r="Y3650" s="15" t="s">
        <v>142</v>
      </c>
      <c r="AB3650" s="15" t="s">
        <v>143</v>
      </c>
    </row>
    <row r="3651" customFormat="false" ht="15" hidden="false" customHeight="true" outlineLevel="0" collapsed="false">
      <c r="A3651" s="15" t="s">
        <v>6557</v>
      </c>
      <c r="B3651" s="15" t="s">
        <v>6558</v>
      </c>
      <c r="C3651" s="15" t="s">
        <v>217</v>
      </c>
      <c r="D3651" s="15" t="s">
        <v>218</v>
      </c>
      <c r="E3651" s="15" t="s">
        <v>136</v>
      </c>
      <c r="F3651" s="15" t="s">
        <v>137</v>
      </c>
      <c r="G3651" s="15" t="s">
        <v>308</v>
      </c>
      <c r="H3651" s="15" t="s">
        <v>136</v>
      </c>
      <c r="I3651" s="15" t="s">
        <v>243</v>
      </c>
      <c r="J3651" s="15" t="s">
        <v>144</v>
      </c>
      <c r="K3651" s="15" t="s">
        <v>6560</v>
      </c>
      <c r="L3651" s="15" t="n">
        <v>4</v>
      </c>
      <c r="P3651" s="15" t="n">
        <v>4</v>
      </c>
      <c r="Y3651" s="15" t="s">
        <v>142</v>
      </c>
      <c r="AB3651" s="15" t="s">
        <v>143</v>
      </c>
    </row>
    <row r="3652" customFormat="false" ht="15" hidden="false" customHeight="true" outlineLevel="0" collapsed="false">
      <c r="A3652" s="15" t="s">
        <v>6557</v>
      </c>
      <c r="B3652" s="15" t="s">
        <v>6558</v>
      </c>
      <c r="C3652" s="15" t="s">
        <v>217</v>
      </c>
      <c r="D3652" s="15" t="s">
        <v>218</v>
      </c>
      <c r="E3652" s="15" t="s">
        <v>136</v>
      </c>
      <c r="F3652" s="15" t="s">
        <v>137</v>
      </c>
      <c r="G3652" s="15" t="s">
        <v>308</v>
      </c>
      <c r="H3652" s="15" t="s">
        <v>136</v>
      </c>
      <c r="I3652" s="15" t="s">
        <v>243</v>
      </c>
      <c r="J3652" s="15" t="s">
        <v>150</v>
      </c>
      <c r="K3652" s="15" t="s">
        <v>6561</v>
      </c>
      <c r="L3652" s="15" t="n">
        <v>170</v>
      </c>
      <c r="M3652" s="15" t="n">
        <v>285</v>
      </c>
      <c r="N3652" s="15" t="n">
        <v>156</v>
      </c>
      <c r="O3652" s="15" t="n">
        <v>54</v>
      </c>
      <c r="P3652" s="15" t="n">
        <v>665</v>
      </c>
      <c r="Y3652" s="15" t="s">
        <v>142</v>
      </c>
      <c r="AB3652" s="15" t="s">
        <v>143</v>
      </c>
    </row>
    <row r="3653" customFormat="false" ht="15" hidden="false" customHeight="true" outlineLevel="0" collapsed="false">
      <c r="A3653" s="15" t="s">
        <v>6557</v>
      </c>
      <c r="B3653" s="15" t="s">
        <v>6558</v>
      </c>
      <c r="C3653" s="15" t="s">
        <v>217</v>
      </c>
      <c r="D3653" s="15" t="s">
        <v>218</v>
      </c>
      <c r="E3653" s="15" t="s">
        <v>136</v>
      </c>
      <c r="F3653" s="15" t="s">
        <v>137</v>
      </c>
      <c r="G3653" s="15" t="s">
        <v>308</v>
      </c>
      <c r="H3653" s="15" t="s">
        <v>136</v>
      </c>
      <c r="I3653" s="15" t="s">
        <v>243</v>
      </c>
      <c r="J3653" s="15" t="s">
        <v>158</v>
      </c>
      <c r="K3653" s="15" t="s">
        <v>6562</v>
      </c>
      <c r="L3653" s="15" t="n">
        <v>108</v>
      </c>
      <c r="M3653" s="15" t="n">
        <v>189</v>
      </c>
      <c r="N3653" s="15" t="n">
        <v>77</v>
      </c>
      <c r="O3653" s="15" t="n">
        <v>18</v>
      </c>
      <c r="P3653" s="15" t="n">
        <v>392</v>
      </c>
      <c r="Y3653" s="15" t="s">
        <v>142</v>
      </c>
      <c r="AB3653" s="15" t="s">
        <v>143</v>
      </c>
    </row>
    <row r="3654" customFormat="false" ht="15" hidden="false" customHeight="true" outlineLevel="0" collapsed="false">
      <c r="A3654" s="15" t="s">
        <v>6557</v>
      </c>
      <c r="B3654" s="15" t="s">
        <v>6558</v>
      </c>
      <c r="C3654" s="15" t="s">
        <v>217</v>
      </c>
      <c r="D3654" s="15" t="s">
        <v>218</v>
      </c>
      <c r="E3654" s="15" t="s">
        <v>136</v>
      </c>
      <c r="F3654" s="15" t="s">
        <v>137</v>
      </c>
      <c r="G3654" s="15" t="s">
        <v>308</v>
      </c>
      <c r="H3654" s="15" t="s">
        <v>136</v>
      </c>
      <c r="I3654" s="15" t="s">
        <v>243</v>
      </c>
      <c r="J3654" s="15" t="s">
        <v>169</v>
      </c>
      <c r="K3654" s="15" t="s">
        <v>6563</v>
      </c>
      <c r="L3654" s="15" t="n">
        <v>1</v>
      </c>
      <c r="O3654" s="15" t="n">
        <v>1</v>
      </c>
      <c r="P3654" s="15" t="n">
        <v>2</v>
      </c>
      <c r="Y3654" s="15" t="s">
        <v>142</v>
      </c>
      <c r="AB3654" s="15" t="s">
        <v>143</v>
      </c>
    </row>
    <row r="3655" customFormat="false" ht="15" hidden="false" customHeight="true" outlineLevel="0" collapsed="false">
      <c r="A3655" s="15" t="s">
        <v>6564</v>
      </c>
      <c r="B3655" s="15" t="s">
        <v>6565</v>
      </c>
      <c r="C3655" s="15" t="s">
        <v>217</v>
      </c>
      <c r="D3655" s="15" t="s">
        <v>218</v>
      </c>
      <c r="E3655" s="15" t="s">
        <v>136</v>
      </c>
      <c r="F3655" s="15" t="s">
        <v>137</v>
      </c>
      <c r="G3655" s="15" t="s">
        <v>308</v>
      </c>
      <c r="H3655" s="15" t="s">
        <v>136</v>
      </c>
      <c r="I3655" s="15" t="s">
        <v>243</v>
      </c>
      <c r="J3655" s="15" t="s">
        <v>140</v>
      </c>
      <c r="K3655" s="15" t="s">
        <v>6566</v>
      </c>
      <c r="L3655" s="15" t="n">
        <v>24</v>
      </c>
      <c r="M3655" s="15" t="n">
        <v>5</v>
      </c>
      <c r="O3655" s="15" t="n">
        <v>22</v>
      </c>
      <c r="P3655" s="15" t="n">
        <v>51</v>
      </c>
      <c r="Y3655" s="15" t="s">
        <v>142</v>
      </c>
      <c r="AB3655" s="15" t="s">
        <v>143</v>
      </c>
    </row>
    <row r="3656" customFormat="false" ht="15" hidden="false" customHeight="true" outlineLevel="0" collapsed="false">
      <c r="A3656" s="15" t="s">
        <v>6564</v>
      </c>
      <c r="B3656" s="15" t="s">
        <v>6565</v>
      </c>
      <c r="C3656" s="15" t="s">
        <v>217</v>
      </c>
      <c r="D3656" s="15" t="s">
        <v>218</v>
      </c>
      <c r="E3656" s="15" t="s">
        <v>136</v>
      </c>
      <c r="F3656" s="15" t="s">
        <v>137</v>
      </c>
      <c r="G3656" s="15" t="s">
        <v>308</v>
      </c>
      <c r="H3656" s="15" t="s">
        <v>136</v>
      </c>
      <c r="I3656" s="15" t="s">
        <v>243</v>
      </c>
      <c r="J3656" s="15" t="s">
        <v>150</v>
      </c>
      <c r="K3656" s="15" t="s">
        <v>6567</v>
      </c>
      <c r="L3656" s="15" t="n">
        <v>246</v>
      </c>
      <c r="M3656" s="15" t="n">
        <v>13</v>
      </c>
      <c r="N3656" s="15" t="n">
        <v>86</v>
      </c>
      <c r="O3656" s="15" t="n">
        <v>13</v>
      </c>
      <c r="P3656" s="15" t="n">
        <v>358</v>
      </c>
      <c r="Y3656" s="15" t="s">
        <v>142</v>
      </c>
      <c r="AB3656" s="15" t="s">
        <v>143</v>
      </c>
    </row>
    <row r="3657" customFormat="false" ht="15" hidden="false" customHeight="true" outlineLevel="0" collapsed="false">
      <c r="A3657" s="15" t="s">
        <v>6564</v>
      </c>
      <c r="B3657" s="15" t="s">
        <v>6565</v>
      </c>
      <c r="C3657" s="15" t="s">
        <v>217</v>
      </c>
      <c r="D3657" s="15" t="s">
        <v>218</v>
      </c>
      <c r="E3657" s="15" t="s">
        <v>136</v>
      </c>
      <c r="F3657" s="15" t="s">
        <v>137</v>
      </c>
      <c r="G3657" s="15" t="s">
        <v>308</v>
      </c>
      <c r="H3657" s="15" t="s">
        <v>136</v>
      </c>
      <c r="I3657" s="15" t="s">
        <v>243</v>
      </c>
      <c r="J3657" s="15" t="s">
        <v>158</v>
      </c>
      <c r="K3657" s="15" t="s">
        <v>6568</v>
      </c>
      <c r="L3657" s="15" t="n">
        <v>68</v>
      </c>
      <c r="M3657" s="15" t="n">
        <v>8</v>
      </c>
      <c r="N3657" s="15" t="n">
        <v>7</v>
      </c>
      <c r="O3657" s="15" t="n">
        <v>1</v>
      </c>
      <c r="P3657" s="15" t="n">
        <v>84</v>
      </c>
      <c r="Y3657" s="15" t="s">
        <v>142</v>
      </c>
      <c r="AB3657" s="15" t="s">
        <v>143</v>
      </c>
    </row>
    <row r="3658" customFormat="false" ht="15" hidden="false" customHeight="true" outlineLevel="0" collapsed="false">
      <c r="A3658" s="15" t="s">
        <v>6564</v>
      </c>
      <c r="B3658" s="15" t="s">
        <v>6565</v>
      </c>
      <c r="C3658" s="15" t="s">
        <v>217</v>
      </c>
      <c r="D3658" s="15" t="s">
        <v>218</v>
      </c>
      <c r="E3658" s="15" t="s">
        <v>136</v>
      </c>
      <c r="F3658" s="15" t="s">
        <v>137</v>
      </c>
      <c r="G3658" s="15" t="s">
        <v>308</v>
      </c>
      <c r="H3658" s="15" t="s">
        <v>136</v>
      </c>
      <c r="I3658" s="15" t="s">
        <v>243</v>
      </c>
      <c r="J3658" s="15" t="s">
        <v>169</v>
      </c>
      <c r="K3658" s="15" t="s">
        <v>6569</v>
      </c>
      <c r="L3658" s="15" t="n">
        <v>2</v>
      </c>
      <c r="O3658" s="15" t="n">
        <v>3</v>
      </c>
      <c r="P3658" s="15" t="n">
        <v>5</v>
      </c>
      <c r="Y3658" s="15" t="s">
        <v>142</v>
      </c>
      <c r="AB3658" s="15" t="s">
        <v>143</v>
      </c>
    </row>
    <row r="3659" customFormat="false" ht="15" hidden="false" customHeight="true" outlineLevel="0" collapsed="false">
      <c r="A3659" s="15" t="s">
        <v>6570</v>
      </c>
      <c r="B3659" s="15" t="s">
        <v>6571</v>
      </c>
      <c r="C3659" s="15" t="s">
        <v>217</v>
      </c>
      <c r="D3659" s="15" t="s">
        <v>218</v>
      </c>
      <c r="E3659" s="15" t="s">
        <v>136</v>
      </c>
      <c r="F3659" s="15" t="s">
        <v>137</v>
      </c>
      <c r="G3659" s="15" t="s">
        <v>308</v>
      </c>
      <c r="H3659" s="15" t="s">
        <v>136</v>
      </c>
      <c r="I3659" s="15" t="s">
        <v>243</v>
      </c>
      <c r="J3659" s="15" t="s">
        <v>140</v>
      </c>
      <c r="K3659" s="15" t="s">
        <v>6572</v>
      </c>
      <c r="L3659" s="15" t="n">
        <v>34</v>
      </c>
      <c r="M3659" s="15" t="n">
        <v>40</v>
      </c>
      <c r="N3659" s="15" t="n">
        <v>25</v>
      </c>
      <c r="O3659" s="15" t="n">
        <v>19</v>
      </c>
      <c r="P3659" s="15" t="n">
        <v>118</v>
      </c>
      <c r="Y3659" s="15" t="s">
        <v>142</v>
      </c>
      <c r="AB3659" s="15" t="s">
        <v>143</v>
      </c>
    </row>
    <row r="3660" customFormat="false" ht="15" hidden="false" customHeight="true" outlineLevel="0" collapsed="false">
      <c r="A3660" s="15" t="s">
        <v>6570</v>
      </c>
      <c r="B3660" s="15" t="s">
        <v>6571</v>
      </c>
      <c r="C3660" s="15" t="s">
        <v>217</v>
      </c>
      <c r="D3660" s="15" t="s">
        <v>218</v>
      </c>
      <c r="E3660" s="15" t="s">
        <v>136</v>
      </c>
      <c r="F3660" s="15" t="s">
        <v>137</v>
      </c>
      <c r="G3660" s="15" t="s">
        <v>308</v>
      </c>
      <c r="H3660" s="15" t="s">
        <v>136</v>
      </c>
      <c r="I3660" s="15" t="s">
        <v>243</v>
      </c>
      <c r="J3660" s="15" t="s">
        <v>144</v>
      </c>
      <c r="K3660" s="15" t="s">
        <v>6573</v>
      </c>
      <c r="L3660" s="15" t="n">
        <v>2</v>
      </c>
      <c r="M3660" s="15" t="n">
        <v>1</v>
      </c>
      <c r="P3660" s="15" t="n">
        <v>3</v>
      </c>
      <c r="Y3660" s="15" t="s">
        <v>142</v>
      </c>
      <c r="AB3660" s="15" t="s">
        <v>143</v>
      </c>
    </row>
    <row r="3661" customFormat="false" ht="15" hidden="false" customHeight="true" outlineLevel="0" collapsed="false">
      <c r="A3661" s="15" t="s">
        <v>6570</v>
      </c>
      <c r="B3661" s="15" t="s">
        <v>6571</v>
      </c>
      <c r="C3661" s="15" t="s">
        <v>217</v>
      </c>
      <c r="D3661" s="15" t="s">
        <v>218</v>
      </c>
      <c r="E3661" s="15" t="s">
        <v>136</v>
      </c>
      <c r="F3661" s="15" t="s">
        <v>137</v>
      </c>
      <c r="G3661" s="15" t="s">
        <v>308</v>
      </c>
      <c r="H3661" s="15" t="s">
        <v>136</v>
      </c>
      <c r="I3661" s="15" t="s">
        <v>243</v>
      </c>
      <c r="J3661" s="15" t="s">
        <v>150</v>
      </c>
      <c r="K3661" s="15" t="s">
        <v>6574</v>
      </c>
      <c r="L3661" s="15" t="n">
        <v>356</v>
      </c>
      <c r="M3661" s="15" t="n">
        <v>407</v>
      </c>
      <c r="N3661" s="15" t="n">
        <v>450</v>
      </c>
      <c r="O3661" s="15" t="n">
        <v>164</v>
      </c>
      <c r="P3661" s="15" t="n">
        <v>1377</v>
      </c>
      <c r="Y3661" s="15" t="s">
        <v>142</v>
      </c>
      <c r="AB3661" s="15" t="s">
        <v>143</v>
      </c>
    </row>
    <row r="3662" customFormat="false" ht="15" hidden="false" customHeight="true" outlineLevel="0" collapsed="false">
      <c r="A3662" s="15" t="s">
        <v>6570</v>
      </c>
      <c r="B3662" s="15" t="s">
        <v>6571</v>
      </c>
      <c r="C3662" s="15" t="s">
        <v>217</v>
      </c>
      <c r="D3662" s="15" t="s">
        <v>218</v>
      </c>
      <c r="E3662" s="15" t="s">
        <v>136</v>
      </c>
      <c r="F3662" s="15" t="s">
        <v>137</v>
      </c>
      <c r="G3662" s="15" t="s">
        <v>308</v>
      </c>
      <c r="H3662" s="15" t="s">
        <v>136</v>
      </c>
      <c r="I3662" s="15" t="s">
        <v>243</v>
      </c>
      <c r="J3662" s="15" t="s">
        <v>166</v>
      </c>
      <c r="K3662" s="15" t="s">
        <v>6575</v>
      </c>
      <c r="L3662" s="15" t="n">
        <v>3</v>
      </c>
      <c r="P3662" s="15" t="n">
        <v>3</v>
      </c>
      <c r="Y3662" s="15" t="s">
        <v>142</v>
      </c>
      <c r="AB3662" s="15" t="s">
        <v>143</v>
      </c>
    </row>
    <row r="3663" customFormat="false" ht="15" hidden="false" customHeight="true" outlineLevel="0" collapsed="false">
      <c r="A3663" s="15" t="s">
        <v>6570</v>
      </c>
      <c r="B3663" s="15" t="s">
        <v>6571</v>
      </c>
      <c r="C3663" s="15" t="s">
        <v>217</v>
      </c>
      <c r="D3663" s="15" t="s">
        <v>218</v>
      </c>
      <c r="E3663" s="15" t="s">
        <v>136</v>
      </c>
      <c r="F3663" s="15" t="s">
        <v>137</v>
      </c>
      <c r="G3663" s="15" t="s">
        <v>308</v>
      </c>
      <c r="H3663" s="15" t="s">
        <v>136</v>
      </c>
      <c r="I3663" s="15" t="s">
        <v>243</v>
      </c>
      <c r="J3663" s="15" t="s">
        <v>158</v>
      </c>
      <c r="K3663" s="15" t="s">
        <v>6576</v>
      </c>
      <c r="L3663" s="15" t="n">
        <v>60</v>
      </c>
      <c r="M3663" s="15" t="n">
        <v>216</v>
      </c>
      <c r="N3663" s="15" t="n">
        <v>95</v>
      </c>
      <c r="O3663" s="15" t="n">
        <v>42</v>
      </c>
      <c r="P3663" s="15" t="n">
        <v>413</v>
      </c>
      <c r="Y3663" s="15" t="s">
        <v>142</v>
      </c>
      <c r="AB3663" s="15" t="s">
        <v>143</v>
      </c>
    </row>
    <row r="3664" customFormat="false" ht="15" hidden="false" customHeight="true" outlineLevel="0" collapsed="false">
      <c r="A3664" s="15" t="s">
        <v>6570</v>
      </c>
      <c r="B3664" s="15" t="s">
        <v>6571</v>
      </c>
      <c r="C3664" s="15" t="s">
        <v>217</v>
      </c>
      <c r="D3664" s="15" t="s">
        <v>218</v>
      </c>
      <c r="E3664" s="15" t="s">
        <v>136</v>
      </c>
      <c r="F3664" s="15" t="s">
        <v>137</v>
      </c>
      <c r="G3664" s="15" t="s">
        <v>308</v>
      </c>
      <c r="H3664" s="15" t="s">
        <v>136</v>
      </c>
      <c r="I3664" s="15" t="s">
        <v>243</v>
      </c>
      <c r="J3664" s="15" t="s">
        <v>169</v>
      </c>
      <c r="K3664" s="15" t="s">
        <v>6577</v>
      </c>
      <c r="L3664" s="15" t="n">
        <v>7</v>
      </c>
      <c r="M3664" s="15" t="n">
        <v>16</v>
      </c>
      <c r="N3664" s="15" t="n">
        <v>3</v>
      </c>
      <c r="P3664" s="15" t="n">
        <v>26</v>
      </c>
      <c r="Y3664" s="15" t="s">
        <v>142</v>
      </c>
      <c r="AB3664" s="15" t="s">
        <v>143</v>
      </c>
    </row>
    <row r="3665" customFormat="false" ht="15" hidden="false" customHeight="true" outlineLevel="0" collapsed="false">
      <c r="A3665" s="15" t="s">
        <v>6578</v>
      </c>
      <c r="B3665" s="15" t="s">
        <v>6579</v>
      </c>
      <c r="C3665" s="15" t="s">
        <v>134</v>
      </c>
      <c r="D3665" s="15" t="s">
        <v>541</v>
      </c>
      <c r="E3665" s="15" t="s">
        <v>136</v>
      </c>
      <c r="F3665" s="15" t="s">
        <v>137</v>
      </c>
      <c r="G3665" s="15" t="s">
        <v>2389</v>
      </c>
      <c r="H3665" s="15" t="s">
        <v>136</v>
      </c>
      <c r="I3665" s="15" t="s">
        <v>243</v>
      </c>
      <c r="J3665" s="15" t="s">
        <v>140</v>
      </c>
      <c r="K3665" s="15" t="s">
        <v>6580</v>
      </c>
      <c r="L3665" s="15" t="n">
        <v>195</v>
      </c>
      <c r="P3665" s="15" t="n">
        <v>195</v>
      </c>
      <c r="Y3665" s="15" t="s">
        <v>142</v>
      </c>
      <c r="AB3665" s="15" t="s">
        <v>143</v>
      </c>
    </row>
    <row r="3666" customFormat="false" ht="15" hidden="false" customHeight="true" outlineLevel="0" collapsed="false">
      <c r="A3666" s="15" t="s">
        <v>6578</v>
      </c>
      <c r="B3666" s="15" t="s">
        <v>6579</v>
      </c>
      <c r="C3666" s="15" t="s">
        <v>134</v>
      </c>
      <c r="D3666" s="15" t="s">
        <v>541</v>
      </c>
      <c r="E3666" s="15" t="s">
        <v>136</v>
      </c>
      <c r="F3666" s="15" t="s">
        <v>137</v>
      </c>
      <c r="G3666" s="15" t="s">
        <v>2389</v>
      </c>
      <c r="H3666" s="15" t="s">
        <v>136</v>
      </c>
      <c r="I3666" s="15" t="s">
        <v>243</v>
      </c>
      <c r="J3666" s="15" t="s">
        <v>144</v>
      </c>
      <c r="K3666" s="15" t="s">
        <v>6581</v>
      </c>
      <c r="M3666" s="15" t="n">
        <v>0</v>
      </c>
      <c r="P3666" s="15" t="n">
        <v>0</v>
      </c>
      <c r="Y3666" s="15" t="s">
        <v>142</v>
      </c>
      <c r="AB3666" s="15" t="s">
        <v>143</v>
      </c>
    </row>
    <row r="3667" customFormat="false" ht="15" hidden="false" customHeight="true" outlineLevel="0" collapsed="false">
      <c r="A3667" s="15" t="s">
        <v>6578</v>
      </c>
      <c r="B3667" s="15" t="s">
        <v>6579</v>
      </c>
      <c r="C3667" s="15" t="s">
        <v>134</v>
      </c>
      <c r="D3667" s="15" t="s">
        <v>541</v>
      </c>
      <c r="E3667" s="15" t="s">
        <v>136</v>
      </c>
      <c r="F3667" s="15" t="s">
        <v>137</v>
      </c>
      <c r="G3667" s="15" t="s">
        <v>2389</v>
      </c>
      <c r="H3667" s="15" t="s">
        <v>136</v>
      </c>
      <c r="I3667" s="15" t="s">
        <v>243</v>
      </c>
      <c r="J3667" s="15" t="s">
        <v>150</v>
      </c>
      <c r="K3667" s="15" t="s">
        <v>6582</v>
      </c>
      <c r="L3667" s="15" t="n">
        <v>132</v>
      </c>
      <c r="M3667" s="15" t="n">
        <v>767</v>
      </c>
      <c r="N3667" s="15" t="n">
        <v>181</v>
      </c>
      <c r="P3667" s="15" t="n">
        <v>1080</v>
      </c>
      <c r="Y3667" s="15" t="s">
        <v>142</v>
      </c>
      <c r="AB3667" s="15" t="s">
        <v>143</v>
      </c>
    </row>
    <row r="3668" customFormat="false" ht="15" hidden="false" customHeight="true" outlineLevel="0" collapsed="false">
      <c r="A3668" s="15" t="s">
        <v>6578</v>
      </c>
      <c r="B3668" s="15" t="s">
        <v>6579</v>
      </c>
      <c r="C3668" s="15" t="s">
        <v>134</v>
      </c>
      <c r="D3668" s="15" t="s">
        <v>541</v>
      </c>
      <c r="E3668" s="15" t="s">
        <v>136</v>
      </c>
      <c r="F3668" s="15" t="s">
        <v>137</v>
      </c>
      <c r="G3668" s="15" t="s">
        <v>2389</v>
      </c>
      <c r="H3668" s="15" t="s">
        <v>136</v>
      </c>
      <c r="I3668" s="15" t="s">
        <v>243</v>
      </c>
      <c r="J3668" s="15" t="s">
        <v>158</v>
      </c>
      <c r="K3668" s="15" t="s">
        <v>6583</v>
      </c>
      <c r="L3668" s="15" t="n">
        <v>19</v>
      </c>
      <c r="P3668" s="15" t="n">
        <v>19</v>
      </c>
      <c r="Y3668" s="15" t="s">
        <v>142</v>
      </c>
      <c r="AB3668" s="15" t="s">
        <v>143</v>
      </c>
    </row>
    <row r="3669" customFormat="false" ht="15" hidden="false" customHeight="true" outlineLevel="0" collapsed="false">
      <c r="A3669" s="15" t="s">
        <v>6584</v>
      </c>
      <c r="B3669" s="15" t="s">
        <v>6585</v>
      </c>
      <c r="C3669" s="15" t="s">
        <v>148</v>
      </c>
      <c r="E3669" s="15" t="s">
        <v>136</v>
      </c>
      <c r="F3669" s="15" t="s">
        <v>137</v>
      </c>
      <c r="G3669" s="15" t="s">
        <v>210</v>
      </c>
      <c r="H3669" s="15" t="s">
        <v>136</v>
      </c>
      <c r="I3669" s="15" t="s">
        <v>139</v>
      </c>
      <c r="J3669" s="15" t="s">
        <v>140</v>
      </c>
      <c r="K3669" s="15" t="s">
        <v>6586</v>
      </c>
      <c r="L3669" s="15" t="n">
        <v>92</v>
      </c>
      <c r="P3669" s="15" t="n">
        <v>92</v>
      </c>
      <c r="Y3669" s="15" t="s">
        <v>142</v>
      </c>
      <c r="AB3669" s="15" t="s">
        <v>143</v>
      </c>
    </row>
    <row r="3670" customFormat="false" ht="15" hidden="false" customHeight="true" outlineLevel="0" collapsed="false">
      <c r="A3670" s="15" t="s">
        <v>6587</v>
      </c>
      <c r="B3670" s="15" t="s">
        <v>6588</v>
      </c>
      <c r="C3670" s="15" t="s">
        <v>217</v>
      </c>
      <c r="D3670" s="15" t="s">
        <v>235</v>
      </c>
      <c r="E3670" s="15" t="s">
        <v>136</v>
      </c>
      <c r="F3670" s="15" t="s">
        <v>137</v>
      </c>
      <c r="G3670" s="15" t="s">
        <v>308</v>
      </c>
      <c r="H3670" s="15" t="s">
        <v>136</v>
      </c>
      <c r="I3670" s="15" t="s">
        <v>139</v>
      </c>
      <c r="J3670" s="15" t="s">
        <v>150</v>
      </c>
      <c r="K3670" s="15" t="s">
        <v>6589</v>
      </c>
      <c r="L3670" s="15" t="n">
        <v>13</v>
      </c>
      <c r="M3670" s="15" t="n">
        <v>7</v>
      </c>
      <c r="P3670" s="15" t="n">
        <v>20</v>
      </c>
      <c r="Y3670" s="15" t="s">
        <v>142</v>
      </c>
      <c r="AB3670" s="15" t="s">
        <v>143</v>
      </c>
    </row>
    <row r="3671" customFormat="false" ht="15" hidden="false" customHeight="true" outlineLevel="0" collapsed="false">
      <c r="A3671" s="15" t="s">
        <v>6587</v>
      </c>
      <c r="B3671" s="15" t="s">
        <v>6588</v>
      </c>
      <c r="C3671" s="15" t="s">
        <v>217</v>
      </c>
      <c r="D3671" s="15" t="s">
        <v>235</v>
      </c>
      <c r="E3671" s="15" t="s">
        <v>136</v>
      </c>
      <c r="F3671" s="15" t="s">
        <v>137</v>
      </c>
      <c r="G3671" s="15" t="s">
        <v>308</v>
      </c>
      <c r="H3671" s="15" t="s">
        <v>136</v>
      </c>
      <c r="I3671" s="15" t="s">
        <v>139</v>
      </c>
      <c r="J3671" s="15" t="s">
        <v>158</v>
      </c>
      <c r="K3671" s="15" t="s">
        <v>6590</v>
      </c>
      <c r="M3671" s="15" t="n">
        <v>3</v>
      </c>
      <c r="O3671" s="15" t="n">
        <v>1</v>
      </c>
      <c r="P3671" s="15" t="n">
        <v>4</v>
      </c>
      <c r="Y3671" s="15" t="s">
        <v>142</v>
      </c>
      <c r="AB3671" s="15" t="s">
        <v>143</v>
      </c>
    </row>
    <row r="3672" customFormat="false" ht="15" hidden="false" customHeight="true" outlineLevel="0" collapsed="false">
      <c r="A3672" s="15" t="s">
        <v>6591</v>
      </c>
      <c r="B3672" s="15" t="s">
        <v>6592</v>
      </c>
      <c r="C3672" s="15" t="s">
        <v>148</v>
      </c>
      <c r="E3672" s="15" t="s">
        <v>136</v>
      </c>
      <c r="F3672" s="15" t="s">
        <v>137</v>
      </c>
      <c r="G3672" s="15" t="s">
        <v>1353</v>
      </c>
      <c r="H3672" s="15" t="s">
        <v>136</v>
      </c>
      <c r="I3672" s="15" t="s">
        <v>139</v>
      </c>
      <c r="J3672" s="15" t="s">
        <v>150</v>
      </c>
      <c r="K3672" s="15" t="s">
        <v>6593</v>
      </c>
      <c r="M3672" s="15" t="n">
        <v>3</v>
      </c>
      <c r="O3672" s="15" t="n">
        <v>2</v>
      </c>
      <c r="P3672" s="15" t="n">
        <v>5</v>
      </c>
      <c r="Y3672" s="15" t="s">
        <v>156</v>
      </c>
      <c r="AB3672" s="15" t="s">
        <v>143</v>
      </c>
    </row>
    <row r="3673" customFormat="false" ht="15" hidden="false" customHeight="true" outlineLevel="0" collapsed="false">
      <c r="A3673" s="15" t="s">
        <v>6591</v>
      </c>
      <c r="B3673" s="15" t="s">
        <v>6592</v>
      </c>
      <c r="C3673" s="15" t="s">
        <v>148</v>
      </c>
      <c r="E3673" s="15" t="s">
        <v>136</v>
      </c>
      <c r="F3673" s="15" t="s">
        <v>137</v>
      </c>
      <c r="G3673" s="15" t="s">
        <v>1353</v>
      </c>
      <c r="H3673" s="15" t="s">
        <v>136</v>
      </c>
      <c r="I3673" s="15" t="s">
        <v>139</v>
      </c>
      <c r="J3673" s="15" t="s">
        <v>158</v>
      </c>
      <c r="K3673" s="15" t="s">
        <v>6594</v>
      </c>
      <c r="M3673" s="15" t="n">
        <v>1</v>
      </c>
      <c r="N3673" s="15" t="n">
        <v>2</v>
      </c>
      <c r="O3673" s="15" t="n">
        <v>1</v>
      </c>
      <c r="P3673" s="15" t="n">
        <v>4</v>
      </c>
      <c r="Y3673" s="15" t="s">
        <v>156</v>
      </c>
      <c r="AB3673" s="15" t="s">
        <v>143</v>
      </c>
    </row>
    <row r="3674" customFormat="false" ht="15" hidden="false" customHeight="true" outlineLevel="0" collapsed="false">
      <c r="A3674" s="15" t="s">
        <v>6595</v>
      </c>
      <c r="B3674" s="15" t="s">
        <v>6596</v>
      </c>
      <c r="C3674" s="15" t="s">
        <v>217</v>
      </c>
      <c r="D3674" s="15" t="s">
        <v>235</v>
      </c>
      <c r="E3674" s="15" t="s">
        <v>136</v>
      </c>
      <c r="F3674" s="15" t="s">
        <v>137</v>
      </c>
      <c r="G3674" s="15" t="s">
        <v>154</v>
      </c>
      <c r="H3674" s="15" t="s">
        <v>136</v>
      </c>
      <c r="I3674" s="15" t="s">
        <v>139</v>
      </c>
      <c r="J3674" s="15" t="s">
        <v>150</v>
      </c>
      <c r="K3674" s="15" t="s">
        <v>6597</v>
      </c>
      <c r="L3674" s="15" t="n">
        <v>9</v>
      </c>
      <c r="P3674" s="15" t="n">
        <v>9</v>
      </c>
      <c r="Y3674" s="15" t="s">
        <v>156</v>
      </c>
      <c r="AB3674" s="15" t="s">
        <v>143</v>
      </c>
    </row>
    <row r="3675" customFormat="false" ht="15" hidden="false" customHeight="true" outlineLevel="0" collapsed="false">
      <c r="A3675" s="15" t="s">
        <v>6598</v>
      </c>
      <c r="B3675" s="15" t="s">
        <v>6599</v>
      </c>
      <c r="C3675" s="15" t="s">
        <v>148</v>
      </c>
      <c r="E3675" s="15" t="s">
        <v>136</v>
      </c>
      <c r="F3675" s="15" t="s">
        <v>137</v>
      </c>
      <c r="G3675" s="15" t="s">
        <v>231</v>
      </c>
      <c r="H3675" s="15" t="s">
        <v>136</v>
      </c>
      <c r="I3675" s="15" t="s">
        <v>139</v>
      </c>
      <c r="J3675" s="15" t="s">
        <v>158</v>
      </c>
      <c r="K3675" s="15" t="s">
        <v>6600</v>
      </c>
      <c r="L3675" s="15" t="n">
        <v>5</v>
      </c>
      <c r="P3675" s="15" t="n">
        <v>5</v>
      </c>
      <c r="Y3675" s="15" t="s">
        <v>156</v>
      </c>
      <c r="AB3675" s="15" t="s">
        <v>143</v>
      </c>
    </row>
    <row r="3676" customFormat="false" ht="15" hidden="false" customHeight="true" outlineLevel="0" collapsed="false">
      <c r="A3676" s="15" t="s">
        <v>6601</v>
      </c>
      <c r="B3676" s="15" t="s">
        <v>6602</v>
      </c>
      <c r="C3676" s="15" t="s">
        <v>217</v>
      </c>
      <c r="D3676" s="15" t="s">
        <v>218</v>
      </c>
      <c r="E3676" s="15" t="s">
        <v>136</v>
      </c>
      <c r="F3676" s="15" t="s">
        <v>137</v>
      </c>
      <c r="G3676" s="15" t="s">
        <v>2067</v>
      </c>
      <c r="H3676" s="15" t="s">
        <v>136</v>
      </c>
      <c r="I3676" s="15" t="s">
        <v>243</v>
      </c>
      <c r="J3676" s="15" t="s">
        <v>140</v>
      </c>
      <c r="K3676" s="15" t="s">
        <v>6603</v>
      </c>
      <c r="L3676" s="15" t="n">
        <v>2</v>
      </c>
      <c r="N3676" s="15" t="n">
        <v>30</v>
      </c>
      <c r="P3676" s="15" t="n">
        <v>32</v>
      </c>
      <c r="Y3676" s="15" t="s">
        <v>156</v>
      </c>
      <c r="AB3676" s="15" t="s">
        <v>143</v>
      </c>
    </row>
    <row r="3677" customFormat="false" ht="15" hidden="false" customHeight="true" outlineLevel="0" collapsed="false">
      <c r="A3677" s="15" t="s">
        <v>6601</v>
      </c>
      <c r="B3677" s="15" t="s">
        <v>6602</v>
      </c>
      <c r="C3677" s="15" t="s">
        <v>217</v>
      </c>
      <c r="D3677" s="15" t="s">
        <v>218</v>
      </c>
      <c r="E3677" s="15" t="s">
        <v>136</v>
      </c>
      <c r="F3677" s="15" t="s">
        <v>137</v>
      </c>
      <c r="G3677" s="15" t="s">
        <v>2067</v>
      </c>
      <c r="H3677" s="15" t="s">
        <v>136</v>
      </c>
      <c r="I3677" s="15" t="s">
        <v>243</v>
      </c>
      <c r="J3677" s="15" t="s">
        <v>144</v>
      </c>
      <c r="K3677" s="15" t="s">
        <v>6604</v>
      </c>
      <c r="L3677" s="15" t="n">
        <v>1</v>
      </c>
      <c r="M3677" s="15" t="n">
        <v>11</v>
      </c>
      <c r="N3677" s="15" t="n">
        <v>1</v>
      </c>
      <c r="P3677" s="15" t="n">
        <v>13</v>
      </c>
      <c r="Y3677" s="15" t="s">
        <v>156</v>
      </c>
      <c r="AB3677" s="15" t="s">
        <v>143</v>
      </c>
    </row>
    <row r="3678" customFormat="false" ht="15" hidden="false" customHeight="true" outlineLevel="0" collapsed="false">
      <c r="A3678" s="15" t="s">
        <v>6601</v>
      </c>
      <c r="B3678" s="15" t="s">
        <v>6602</v>
      </c>
      <c r="C3678" s="15" t="s">
        <v>217</v>
      </c>
      <c r="D3678" s="15" t="s">
        <v>218</v>
      </c>
      <c r="E3678" s="15" t="s">
        <v>136</v>
      </c>
      <c r="F3678" s="15" t="s">
        <v>137</v>
      </c>
      <c r="G3678" s="15" t="s">
        <v>2067</v>
      </c>
      <c r="H3678" s="15" t="s">
        <v>136</v>
      </c>
      <c r="I3678" s="15" t="s">
        <v>243</v>
      </c>
      <c r="J3678" s="15" t="s">
        <v>150</v>
      </c>
      <c r="K3678" s="15" t="s">
        <v>6605</v>
      </c>
      <c r="L3678" s="15" t="n">
        <v>162</v>
      </c>
      <c r="M3678" s="15" t="n">
        <v>82</v>
      </c>
      <c r="N3678" s="15" t="n">
        <v>46</v>
      </c>
      <c r="O3678" s="15" t="n">
        <v>2</v>
      </c>
      <c r="P3678" s="15" t="n">
        <v>292</v>
      </c>
      <c r="Y3678" s="15" t="s">
        <v>156</v>
      </c>
      <c r="AB3678" s="15" t="s">
        <v>143</v>
      </c>
    </row>
    <row r="3679" customFormat="false" ht="15" hidden="false" customHeight="true" outlineLevel="0" collapsed="false">
      <c r="A3679" s="15" t="s">
        <v>6601</v>
      </c>
      <c r="B3679" s="15" t="s">
        <v>6602</v>
      </c>
      <c r="C3679" s="15" t="s">
        <v>217</v>
      </c>
      <c r="D3679" s="15" t="s">
        <v>218</v>
      </c>
      <c r="E3679" s="15" t="s">
        <v>136</v>
      </c>
      <c r="F3679" s="15" t="s">
        <v>137</v>
      </c>
      <c r="G3679" s="15" t="s">
        <v>2067</v>
      </c>
      <c r="H3679" s="15" t="s">
        <v>136</v>
      </c>
      <c r="I3679" s="15" t="s">
        <v>243</v>
      </c>
      <c r="J3679" s="15" t="s">
        <v>158</v>
      </c>
      <c r="K3679" s="15" t="s">
        <v>6606</v>
      </c>
      <c r="L3679" s="15" t="n">
        <v>11</v>
      </c>
      <c r="M3679" s="15" t="n">
        <v>10</v>
      </c>
      <c r="N3679" s="15" t="n">
        <v>10</v>
      </c>
      <c r="O3679" s="15" t="n">
        <v>2</v>
      </c>
      <c r="P3679" s="15" t="n">
        <v>33</v>
      </c>
      <c r="Y3679" s="15" t="s">
        <v>156</v>
      </c>
      <c r="AB3679" s="15" t="s">
        <v>143</v>
      </c>
    </row>
    <row r="3680" customFormat="false" ht="15" hidden="false" customHeight="true" outlineLevel="0" collapsed="false">
      <c r="A3680" s="15" t="s">
        <v>6601</v>
      </c>
      <c r="B3680" s="15" t="s">
        <v>6602</v>
      </c>
      <c r="C3680" s="15" t="s">
        <v>217</v>
      </c>
      <c r="D3680" s="15" t="s">
        <v>218</v>
      </c>
      <c r="E3680" s="15" t="s">
        <v>136</v>
      </c>
      <c r="F3680" s="15" t="s">
        <v>137</v>
      </c>
      <c r="G3680" s="15" t="s">
        <v>2067</v>
      </c>
      <c r="H3680" s="15" t="s">
        <v>136</v>
      </c>
      <c r="I3680" s="15" t="s">
        <v>243</v>
      </c>
      <c r="J3680" s="15" t="s">
        <v>169</v>
      </c>
      <c r="K3680" s="15" t="s">
        <v>6607</v>
      </c>
      <c r="M3680" s="15" t="n">
        <v>1</v>
      </c>
      <c r="P3680" s="15" t="n">
        <v>1</v>
      </c>
      <c r="Y3680" s="15" t="s">
        <v>156</v>
      </c>
      <c r="AB3680" s="15" t="s">
        <v>143</v>
      </c>
    </row>
    <row r="3681" customFormat="false" ht="15" hidden="false" customHeight="true" outlineLevel="0" collapsed="false">
      <c r="A3681" s="15" t="s">
        <v>6608</v>
      </c>
      <c r="B3681" s="15" t="s">
        <v>6609</v>
      </c>
      <c r="C3681" s="15" t="s">
        <v>217</v>
      </c>
      <c r="D3681" s="15" t="s">
        <v>235</v>
      </c>
      <c r="E3681" s="15" t="s">
        <v>136</v>
      </c>
      <c r="F3681" s="15" t="s">
        <v>137</v>
      </c>
      <c r="G3681" s="15" t="s">
        <v>1489</v>
      </c>
      <c r="H3681" s="15" t="s">
        <v>136</v>
      </c>
      <c r="I3681" s="15" t="s">
        <v>243</v>
      </c>
      <c r="J3681" s="15" t="s">
        <v>140</v>
      </c>
      <c r="K3681" s="15" t="s">
        <v>6610</v>
      </c>
      <c r="L3681" s="15" t="n">
        <v>5</v>
      </c>
      <c r="M3681" s="15" t="n">
        <v>5</v>
      </c>
      <c r="N3681" s="15" t="n">
        <v>18</v>
      </c>
      <c r="O3681" s="15" t="n">
        <v>5</v>
      </c>
      <c r="P3681" s="15" t="n">
        <v>33</v>
      </c>
      <c r="Y3681" s="15" t="s">
        <v>156</v>
      </c>
      <c r="AB3681" s="15" t="s">
        <v>143</v>
      </c>
    </row>
    <row r="3682" customFormat="false" ht="15" hidden="false" customHeight="true" outlineLevel="0" collapsed="false">
      <c r="A3682" s="15" t="s">
        <v>6608</v>
      </c>
      <c r="B3682" s="15" t="s">
        <v>6609</v>
      </c>
      <c r="C3682" s="15" t="s">
        <v>217</v>
      </c>
      <c r="D3682" s="15" t="s">
        <v>235</v>
      </c>
      <c r="E3682" s="15" t="s">
        <v>136</v>
      </c>
      <c r="F3682" s="15" t="s">
        <v>137</v>
      </c>
      <c r="G3682" s="15" t="s">
        <v>1489</v>
      </c>
      <c r="H3682" s="15" t="s">
        <v>136</v>
      </c>
      <c r="I3682" s="15" t="s">
        <v>243</v>
      </c>
      <c r="J3682" s="15" t="s">
        <v>150</v>
      </c>
      <c r="K3682" s="15" t="s">
        <v>6611</v>
      </c>
      <c r="L3682" s="15" t="n">
        <v>48</v>
      </c>
      <c r="M3682" s="15" t="n">
        <v>19</v>
      </c>
      <c r="N3682" s="15" t="n">
        <v>44</v>
      </c>
      <c r="O3682" s="15" t="n">
        <v>5</v>
      </c>
      <c r="P3682" s="15" t="n">
        <v>116</v>
      </c>
      <c r="Y3682" s="15" t="s">
        <v>156</v>
      </c>
      <c r="AB3682" s="15" t="s">
        <v>143</v>
      </c>
    </row>
    <row r="3683" customFormat="false" ht="15" hidden="false" customHeight="true" outlineLevel="0" collapsed="false">
      <c r="A3683" s="15" t="s">
        <v>6608</v>
      </c>
      <c r="B3683" s="15" t="s">
        <v>6609</v>
      </c>
      <c r="C3683" s="15" t="s">
        <v>217</v>
      </c>
      <c r="D3683" s="15" t="s">
        <v>235</v>
      </c>
      <c r="E3683" s="15" t="s">
        <v>136</v>
      </c>
      <c r="F3683" s="15" t="s">
        <v>137</v>
      </c>
      <c r="G3683" s="15" t="s">
        <v>1489</v>
      </c>
      <c r="H3683" s="15" t="s">
        <v>136</v>
      </c>
      <c r="I3683" s="15" t="s">
        <v>243</v>
      </c>
      <c r="J3683" s="15" t="s">
        <v>158</v>
      </c>
      <c r="K3683" s="15" t="s">
        <v>6612</v>
      </c>
      <c r="L3683" s="15" t="n">
        <v>2</v>
      </c>
      <c r="M3683" s="15" t="n">
        <v>7</v>
      </c>
      <c r="N3683" s="15" t="n">
        <v>9</v>
      </c>
      <c r="O3683" s="15" t="n">
        <v>10</v>
      </c>
      <c r="P3683" s="15" t="n">
        <v>28</v>
      </c>
      <c r="Y3683" s="15" t="s">
        <v>156</v>
      </c>
      <c r="AB3683" s="15" t="s">
        <v>143</v>
      </c>
    </row>
    <row r="3684" customFormat="false" ht="15" hidden="false" customHeight="true" outlineLevel="0" collapsed="false">
      <c r="A3684" s="15" t="s">
        <v>6608</v>
      </c>
      <c r="B3684" s="15" t="s">
        <v>6609</v>
      </c>
      <c r="C3684" s="15" t="s">
        <v>217</v>
      </c>
      <c r="D3684" s="15" t="s">
        <v>235</v>
      </c>
      <c r="E3684" s="15" t="s">
        <v>136</v>
      </c>
      <c r="F3684" s="15" t="s">
        <v>137</v>
      </c>
      <c r="G3684" s="15" t="s">
        <v>1489</v>
      </c>
      <c r="H3684" s="15" t="s">
        <v>136</v>
      </c>
      <c r="I3684" s="15" t="s">
        <v>243</v>
      </c>
      <c r="J3684" s="15" t="s">
        <v>169</v>
      </c>
      <c r="K3684" s="15" t="s">
        <v>6613</v>
      </c>
      <c r="L3684" s="15" t="n">
        <v>1</v>
      </c>
      <c r="N3684" s="15" t="n">
        <v>1</v>
      </c>
      <c r="P3684" s="15" t="n">
        <v>2</v>
      </c>
      <c r="Y3684" s="15" t="s">
        <v>156</v>
      </c>
      <c r="AB3684" s="15" t="s">
        <v>143</v>
      </c>
    </row>
    <row r="3685" customFormat="false" ht="15" hidden="false" customHeight="true" outlineLevel="0" collapsed="false">
      <c r="A3685" s="15" t="s">
        <v>6614</v>
      </c>
      <c r="B3685" s="15" t="s">
        <v>6615</v>
      </c>
      <c r="C3685" s="15" t="s">
        <v>217</v>
      </c>
      <c r="D3685" s="15" t="s">
        <v>218</v>
      </c>
      <c r="E3685" s="15" t="s">
        <v>136</v>
      </c>
      <c r="F3685" s="15" t="s">
        <v>137</v>
      </c>
      <c r="G3685" s="15" t="s">
        <v>3937</v>
      </c>
      <c r="H3685" s="15" t="s">
        <v>136</v>
      </c>
      <c r="I3685" s="15" t="s">
        <v>243</v>
      </c>
      <c r="J3685" s="15" t="s">
        <v>140</v>
      </c>
      <c r="K3685" s="15" t="s">
        <v>6616</v>
      </c>
      <c r="L3685" s="15" t="n">
        <v>16</v>
      </c>
      <c r="M3685" s="15" t="n">
        <v>18</v>
      </c>
      <c r="N3685" s="15" t="n">
        <v>243</v>
      </c>
      <c r="O3685" s="15" t="n">
        <v>4</v>
      </c>
      <c r="P3685" s="15" t="n">
        <v>281</v>
      </c>
      <c r="Y3685" s="15" t="s">
        <v>156</v>
      </c>
      <c r="AB3685" s="15" t="s">
        <v>143</v>
      </c>
    </row>
    <row r="3686" customFormat="false" ht="15" hidden="false" customHeight="true" outlineLevel="0" collapsed="false">
      <c r="A3686" s="15" t="s">
        <v>6614</v>
      </c>
      <c r="B3686" s="15" t="s">
        <v>6615</v>
      </c>
      <c r="C3686" s="15" t="s">
        <v>217</v>
      </c>
      <c r="D3686" s="15" t="s">
        <v>218</v>
      </c>
      <c r="E3686" s="15" t="s">
        <v>136</v>
      </c>
      <c r="F3686" s="15" t="s">
        <v>137</v>
      </c>
      <c r="G3686" s="15" t="s">
        <v>3937</v>
      </c>
      <c r="H3686" s="15" t="s">
        <v>136</v>
      </c>
      <c r="I3686" s="15" t="s">
        <v>243</v>
      </c>
      <c r="J3686" s="15" t="s">
        <v>144</v>
      </c>
      <c r="K3686" s="15" t="s">
        <v>6617</v>
      </c>
      <c r="L3686" s="15" t="n">
        <v>1</v>
      </c>
      <c r="M3686" s="15" t="n">
        <v>3</v>
      </c>
      <c r="P3686" s="15" t="n">
        <v>4</v>
      </c>
      <c r="Y3686" s="15" t="s">
        <v>156</v>
      </c>
      <c r="AB3686" s="15" t="s">
        <v>143</v>
      </c>
    </row>
    <row r="3687" customFormat="false" ht="15" hidden="false" customHeight="true" outlineLevel="0" collapsed="false">
      <c r="A3687" s="15" t="s">
        <v>6614</v>
      </c>
      <c r="B3687" s="15" t="s">
        <v>6615</v>
      </c>
      <c r="C3687" s="15" t="s">
        <v>217</v>
      </c>
      <c r="D3687" s="15" t="s">
        <v>218</v>
      </c>
      <c r="E3687" s="15" t="s">
        <v>136</v>
      </c>
      <c r="F3687" s="15" t="s">
        <v>137</v>
      </c>
      <c r="G3687" s="15" t="s">
        <v>3937</v>
      </c>
      <c r="H3687" s="15" t="s">
        <v>136</v>
      </c>
      <c r="I3687" s="15" t="s">
        <v>243</v>
      </c>
      <c r="J3687" s="15" t="s">
        <v>150</v>
      </c>
      <c r="K3687" s="15" t="s">
        <v>6618</v>
      </c>
      <c r="L3687" s="15" t="n">
        <v>289</v>
      </c>
      <c r="M3687" s="15" t="n">
        <v>277</v>
      </c>
      <c r="N3687" s="15" t="n">
        <v>270</v>
      </c>
      <c r="O3687" s="15" t="n">
        <v>181</v>
      </c>
      <c r="P3687" s="15" t="n">
        <v>1017</v>
      </c>
      <c r="Y3687" s="15" t="s">
        <v>156</v>
      </c>
      <c r="AB3687" s="15" t="s">
        <v>143</v>
      </c>
    </row>
    <row r="3688" customFormat="false" ht="15" hidden="false" customHeight="true" outlineLevel="0" collapsed="false">
      <c r="A3688" s="15" t="s">
        <v>6614</v>
      </c>
      <c r="B3688" s="15" t="s">
        <v>6615</v>
      </c>
      <c r="C3688" s="15" t="s">
        <v>217</v>
      </c>
      <c r="D3688" s="15" t="s">
        <v>218</v>
      </c>
      <c r="E3688" s="15" t="s">
        <v>136</v>
      </c>
      <c r="F3688" s="15" t="s">
        <v>137</v>
      </c>
      <c r="G3688" s="15" t="s">
        <v>3937</v>
      </c>
      <c r="H3688" s="15" t="s">
        <v>136</v>
      </c>
      <c r="I3688" s="15" t="s">
        <v>243</v>
      </c>
      <c r="J3688" s="15" t="s">
        <v>166</v>
      </c>
      <c r="K3688" s="15" t="s">
        <v>6619</v>
      </c>
      <c r="M3688" s="15" t="n">
        <v>30</v>
      </c>
      <c r="P3688" s="15" t="n">
        <v>30</v>
      </c>
      <c r="Y3688" s="15" t="s">
        <v>156</v>
      </c>
      <c r="AB3688" s="15" t="s">
        <v>143</v>
      </c>
    </row>
    <row r="3689" customFormat="false" ht="15" hidden="false" customHeight="true" outlineLevel="0" collapsed="false">
      <c r="A3689" s="15" t="s">
        <v>6614</v>
      </c>
      <c r="B3689" s="15" t="s">
        <v>6615</v>
      </c>
      <c r="C3689" s="15" t="s">
        <v>217</v>
      </c>
      <c r="D3689" s="15" t="s">
        <v>218</v>
      </c>
      <c r="E3689" s="15" t="s">
        <v>136</v>
      </c>
      <c r="F3689" s="15" t="s">
        <v>137</v>
      </c>
      <c r="G3689" s="15" t="s">
        <v>3937</v>
      </c>
      <c r="H3689" s="15" t="s">
        <v>136</v>
      </c>
      <c r="I3689" s="15" t="s">
        <v>243</v>
      </c>
      <c r="J3689" s="15" t="s">
        <v>158</v>
      </c>
      <c r="K3689" s="15" t="s">
        <v>6620</v>
      </c>
      <c r="L3689" s="15" t="n">
        <v>77</v>
      </c>
      <c r="M3689" s="15" t="n">
        <v>37</v>
      </c>
      <c r="N3689" s="15" t="n">
        <v>35</v>
      </c>
      <c r="O3689" s="15" t="n">
        <v>22</v>
      </c>
      <c r="P3689" s="15" t="n">
        <v>171</v>
      </c>
      <c r="Y3689" s="15" t="s">
        <v>156</v>
      </c>
      <c r="AB3689" s="15" t="s">
        <v>143</v>
      </c>
    </row>
    <row r="3690" customFormat="false" ht="15" hidden="false" customHeight="true" outlineLevel="0" collapsed="false">
      <c r="A3690" s="15" t="s">
        <v>6614</v>
      </c>
      <c r="B3690" s="15" t="s">
        <v>6615</v>
      </c>
      <c r="C3690" s="15" t="s">
        <v>217</v>
      </c>
      <c r="D3690" s="15" t="s">
        <v>218</v>
      </c>
      <c r="E3690" s="15" t="s">
        <v>136</v>
      </c>
      <c r="F3690" s="15" t="s">
        <v>137</v>
      </c>
      <c r="G3690" s="15" t="s">
        <v>3937</v>
      </c>
      <c r="H3690" s="15" t="s">
        <v>136</v>
      </c>
      <c r="I3690" s="15" t="s">
        <v>243</v>
      </c>
      <c r="J3690" s="15" t="s">
        <v>169</v>
      </c>
      <c r="K3690" s="15" t="s">
        <v>6621</v>
      </c>
      <c r="L3690" s="15" t="n">
        <v>11</v>
      </c>
      <c r="M3690" s="15" t="n">
        <v>6</v>
      </c>
      <c r="N3690" s="15" t="n">
        <v>2</v>
      </c>
      <c r="P3690" s="15" t="n">
        <v>19</v>
      </c>
      <c r="Y3690" s="15" t="s">
        <v>156</v>
      </c>
      <c r="AB3690" s="15" t="s">
        <v>143</v>
      </c>
    </row>
    <row r="3691" customFormat="false" ht="15" hidden="false" customHeight="true" outlineLevel="0" collapsed="false">
      <c r="A3691" s="15" t="s">
        <v>6622</v>
      </c>
      <c r="B3691" s="15" t="s">
        <v>6623</v>
      </c>
      <c r="C3691" s="15" t="s">
        <v>217</v>
      </c>
      <c r="D3691" s="15" t="s">
        <v>235</v>
      </c>
      <c r="E3691" s="15" t="s">
        <v>136</v>
      </c>
      <c r="F3691" s="15" t="s">
        <v>137</v>
      </c>
      <c r="G3691" s="15" t="s">
        <v>1489</v>
      </c>
      <c r="H3691" s="15" t="s">
        <v>136</v>
      </c>
      <c r="I3691" s="15" t="s">
        <v>139</v>
      </c>
      <c r="J3691" s="15" t="s">
        <v>140</v>
      </c>
      <c r="K3691" s="15" t="s">
        <v>6624</v>
      </c>
      <c r="L3691" s="15" t="n">
        <v>4</v>
      </c>
      <c r="M3691" s="15" t="n">
        <v>19</v>
      </c>
      <c r="P3691" s="15" t="n">
        <v>23</v>
      </c>
      <c r="Y3691" s="15" t="s">
        <v>156</v>
      </c>
      <c r="AB3691" s="15" t="s">
        <v>143</v>
      </c>
    </row>
    <row r="3692" customFormat="false" ht="15" hidden="false" customHeight="true" outlineLevel="0" collapsed="false">
      <c r="A3692" s="15" t="s">
        <v>6622</v>
      </c>
      <c r="B3692" s="15" t="s">
        <v>6623</v>
      </c>
      <c r="C3692" s="15" t="s">
        <v>217</v>
      </c>
      <c r="D3692" s="15" t="s">
        <v>235</v>
      </c>
      <c r="E3692" s="15" t="s">
        <v>136</v>
      </c>
      <c r="F3692" s="15" t="s">
        <v>137</v>
      </c>
      <c r="G3692" s="15" t="s">
        <v>1489</v>
      </c>
      <c r="H3692" s="15" t="s">
        <v>136</v>
      </c>
      <c r="I3692" s="15" t="s">
        <v>139</v>
      </c>
      <c r="J3692" s="15" t="s">
        <v>144</v>
      </c>
      <c r="K3692" s="15" t="s">
        <v>6625</v>
      </c>
      <c r="L3692" s="15" t="n">
        <v>1</v>
      </c>
      <c r="P3692" s="15" t="n">
        <v>1</v>
      </c>
      <c r="Y3692" s="15" t="s">
        <v>156</v>
      </c>
      <c r="AB3692" s="15" t="s">
        <v>143</v>
      </c>
    </row>
    <row r="3693" customFormat="false" ht="15" hidden="false" customHeight="true" outlineLevel="0" collapsed="false">
      <c r="A3693" s="15" t="s">
        <v>6622</v>
      </c>
      <c r="B3693" s="15" t="s">
        <v>6623</v>
      </c>
      <c r="C3693" s="15" t="s">
        <v>217</v>
      </c>
      <c r="D3693" s="15" t="s">
        <v>235</v>
      </c>
      <c r="E3693" s="15" t="s">
        <v>136</v>
      </c>
      <c r="F3693" s="15" t="s">
        <v>137</v>
      </c>
      <c r="G3693" s="15" t="s">
        <v>1489</v>
      </c>
      <c r="H3693" s="15" t="s">
        <v>136</v>
      </c>
      <c r="I3693" s="15" t="s">
        <v>139</v>
      </c>
      <c r="J3693" s="15" t="s">
        <v>150</v>
      </c>
      <c r="K3693" s="15" t="s">
        <v>6626</v>
      </c>
      <c r="L3693" s="15" t="n">
        <v>12</v>
      </c>
      <c r="M3693" s="15" t="n">
        <v>10</v>
      </c>
      <c r="O3693" s="15" t="n">
        <v>2</v>
      </c>
      <c r="P3693" s="15" t="n">
        <v>24</v>
      </c>
      <c r="Y3693" s="15" t="s">
        <v>156</v>
      </c>
      <c r="AB3693" s="15" t="s">
        <v>143</v>
      </c>
    </row>
    <row r="3694" customFormat="false" ht="15" hidden="false" customHeight="true" outlineLevel="0" collapsed="false">
      <c r="A3694" s="15" t="s">
        <v>6622</v>
      </c>
      <c r="B3694" s="15" t="s">
        <v>6623</v>
      </c>
      <c r="C3694" s="15" t="s">
        <v>217</v>
      </c>
      <c r="D3694" s="15" t="s">
        <v>235</v>
      </c>
      <c r="E3694" s="15" t="s">
        <v>136</v>
      </c>
      <c r="F3694" s="15" t="s">
        <v>137</v>
      </c>
      <c r="G3694" s="15" t="s">
        <v>1489</v>
      </c>
      <c r="H3694" s="15" t="s">
        <v>136</v>
      </c>
      <c r="I3694" s="15" t="s">
        <v>139</v>
      </c>
      <c r="J3694" s="15" t="s">
        <v>158</v>
      </c>
      <c r="K3694" s="15" t="s">
        <v>6627</v>
      </c>
      <c r="L3694" s="15" t="n">
        <v>8</v>
      </c>
      <c r="M3694" s="15" t="n">
        <v>1</v>
      </c>
      <c r="P3694" s="15" t="n">
        <v>9</v>
      </c>
      <c r="Y3694" s="15" t="s">
        <v>156</v>
      </c>
      <c r="AB3694" s="15" t="s">
        <v>143</v>
      </c>
    </row>
    <row r="3695" customFormat="false" ht="15" hidden="false" customHeight="true" outlineLevel="0" collapsed="false">
      <c r="A3695" s="15" t="s">
        <v>6628</v>
      </c>
      <c r="B3695" s="15" t="s">
        <v>6629</v>
      </c>
      <c r="C3695" s="15" t="s">
        <v>217</v>
      </c>
      <c r="D3695" s="15" t="s">
        <v>235</v>
      </c>
      <c r="E3695" s="15" t="s">
        <v>136</v>
      </c>
      <c r="F3695" s="15" t="s">
        <v>137</v>
      </c>
      <c r="G3695" s="15" t="s">
        <v>1411</v>
      </c>
      <c r="H3695" s="15" t="s">
        <v>136</v>
      </c>
      <c r="I3695" s="15" t="s">
        <v>139</v>
      </c>
      <c r="J3695" s="15" t="s">
        <v>150</v>
      </c>
      <c r="K3695" s="15" t="s">
        <v>6630</v>
      </c>
      <c r="L3695" s="15" t="n">
        <v>9</v>
      </c>
      <c r="P3695" s="15" t="n">
        <v>9</v>
      </c>
      <c r="Y3695" s="15" t="s">
        <v>156</v>
      </c>
      <c r="AB3695" s="15" t="s">
        <v>143</v>
      </c>
    </row>
    <row r="3696" customFormat="false" ht="15" hidden="false" customHeight="true" outlineLevel="0" collapsed="false">
      <c r="A3696" s="15" t="s">
        <v>6628</v>
      </c>
      <c r="B3696" s="15" t="s">
        <v>6629</v>
      </c>
      <c r="C3696" s="15" t="s">
        <v>217</v>
      </c>
      <c r="D3696" s="15" t="s">
        <v>235</v>
      </c>
      <c r="E3696" s="15" t="s">
        <v>136</v>
      </c>
      <c r="F3696" s="15" t="s">
        <v>137</v>
      </c>
      <c r="G3696" s="15" t="s">
        <v>1411</v>
      </c>
      <c r="H3696" s="15" t="s">
        <v>136</v>
      </c>
      <c r="I3696" s="15" t="s">
        <v>139</v>
      </c>
      <c r="J3696" s="15" t="s">
        <v>158</v>
      </c>
      <c r="K3696" s="15" t="s">
        <v>6631</v>
      </c>
      <c r="L3696" s="15" t="n">
        <v>2</v>
      </c>
      <c r="P3696" s="15" t="n">
        <v>2</v>
      </c>
      <c r="Y3696" s="15" t="s">
        <v>156</v>
      </c>
      <c r="AB3696" s="15" t="s">
        <v>143</v>
      </c>
    </row>
    <row r="3697" customFormat="false" ht="15" hidden="false" customHeight="true" outlineLevel="0" collapsed="false">
      <c r="A3697" s="15" t="s">
        <v>6632</v>
      </c>
      <c r="B3697" s="15" t="s">
        <v>6633</v>
      </c>
      <c r="C3697" s="15" t="s">
        <v>217</v>
      </c>
      <c r="D3697" s="15" t="s">
        <v>274</v>
      </c>
      <c r="E3697" s="15" t="s">
        <v>136</v>
      </c>
      <c r="F3697" s="15" t="s">
        <v>137</v>
      </c>
      <c r="G3697" s="15" t="s">
        <v>6634</v>
      </c>
      <c r="H3697" s="15" t="s">
        <v>136</v>
      </c>
      <c r="I3697" s="15" t="s">
        <v>243</v>
      </c>
      <c r="J3697" s="15" t="s">
        <v>140</v>
      </c>
      <c r="K3697" s="15" t="s">
        <v>6635</v>
      </c>
      <c r="L3697" s="15" t="n">
        <v>13</v>
      </c>
      <c r="M3697" s="15" t="n">
        <v>51</v>
      </c>
      <c r="N3697" s="15" t="n">
        <v>23</v>
      </c>
      <c r="O3697" s="15" t="n">
        <v>14</v>
      </c>
      <c r="P3697" s="15" t="n">
        <v>101</v>
      </c>
      <c r="Y3697" s="15" t="s">
        <v>142</v>
      </c>
      <c r="Z3697" s="15" t="n">
        <v>1</v>
      </c>
      <c r="AA3697" s="15" t="s">
        <v>277</v>
      </c>
      <c r="AB3697" s="15" t="s">
        <v>143</v>
      </c>
    </row>
    <row r="3698" customFormat="false" ht="15" hidden="false" customHeight="true" outlineLevel="0" collapsed="false">
      <c r="A3698" s="15" t="s">
        <v>6632</v>
      </c>
      <c r="B3698" s="15" t="s">
        <v>6633</v>
      </c>
      <c r="C3698" s="15" t="s">
        <v>217</v>
      </c>
      <c r="D3698" s="15" t="s">
        <v>274</v>
      </c>
      <c r="E3698" s="15" t="s">
        <v>136</v>
      </c>
      <c r="F3698" s="15" t="s">
        <v>137</v>
      </c>
      <c r="G3698" s="15" t="s">
        <v>6634</v>
      </c>
      <c r="H3698" s="15" t="s">
        <v>136</v>
      </c>
      <c r="I3698" s="15" t="s">
        <v>243</v>
      </c>
      <c r="J3698" s="15" t="s">
        <v>144</v>
      </c>
      <c r="K3698" s="15" t="s">
        <v>6636</v>
      </c>
      <c r="M3698" s="15" t="n">
        <v>5</v>
      </c>
      <c r="N3698" s="15" t="n">
        <v>2</v>
      </c>
      <c r="P3698" s="15" t="n">
        <v>7</v>
      </c>
      <c r="Y3698" s="15" t="s">
        <v>142</v>
      </c>
      <c r="Z3698" s="15" t="n">
        <v>1</v>
      </c>
      <c r="AA3698" s="15" t="s">
        <v>277</v>
      </c>
      <c r="AB3698" s="15" t="s">
        <v>143</v>
      </c>
    </row>
    <row r="3699" customFormat="false" ht="15" hidden="false" customHeight="true" outlineLevel="0" collapsed="false">
      <c r="A3699" s="15" t="s">
        <v>6632</v>
      </c>
      <c r="B3699" s="15" t="s">
        <v>6633</v>
      </c>
      <c r="C3699" s="15" t="s">
        <v>217</v>
      </c>
      <c r="D3699" s="15" t="s">
        <v>274</v>
      </c>
      <c r="E3699" s="15" t="s">
        <v>136</v>
      </c>
      <c r="F3699" s="15" t="s">
        <v>137</v>
      </c>
      <c r="G3699" s="15" t="s">
        <v>6634</v>
      </c>
      <c r="H3699" s="15" t="s">
        <v>136</v>
      </c>
      <c r="I3699" s="15" t="s">
        <v>243</v>
      </c>
      <c r="J3699" s="15" t="s">
        <v>150</v>
      </c>
      <c r="K3699" s="15" t="s">
        <v>6637</v>
      </c>
      <c r="L3699" s="15" t="n">
        <v>1385</v>
      </c>
      <c r="M3699" s="15" t="n">
        <v>1380</v>
      </c>
      <c r="N3699" s="15" t="n">
        <v>278</v>
      </c>
      <c r="O3699" s="15" t="n">
        <v>329</v>
      </c>
      <c r="P3699" s="15" t="n">
        <v>3372</v>
      </c>
      <c r="Y3699" s="15" t="s">
        <v>142</v>
      </c>
      <c r="Z3699" s="15" t="n">
        <v>1</v>
      </c>
      <c r="AA3699" s="15" t="s">
        <v>277</v>
      </c>
      <c r="AB3699" s="15" t="s">
        <v>143</v>
      </c>
    </row>
    <row r="3700" customFormat="false" ht="15" hidden="false" customHeight="true" outlineLevel="0" collapsed="false">
      <c r="A3700" s="15" t="s">
        <v>6632</v>
      </c>
      <c r="B3700" s="15" t="s">
        <v>6633</v>
      </c>
      <c r="C3700" s="15" t="s">
        <v>217</v>
      </c>
      <c r="D3700" s="15" t="s">
        <v>274</v>
      </c>
      <c r="E3700" s="15" t="s">
        <v>136</v>
      </c>
      <c r="F3700" s="15" t="s">
        <v>137</v>
      </c>
      <c r="G3700" s="15" t="s">
        <v>6634</v>
      </c>
      <c r="H3700" s="15" t="s">
        <v>136</v>
      </c>
      <c r="I3700" s="15" t="s">
        <v>243</v>
      </c>
      <c r="J3700" s="15" t="s">
        <v>166</v>
      </c>
      <c r="K3700" s="15" t="s">
        <v>6638</v>
      </c>
      <c r="N3700" s="15" t="n">
        <v>754</v>
      </c>
      <c r="O3700" s="15" t="n">
        <v>58</v>
      </c>
      <c r="P3700" s="15" t="n">
        <v>812</v>
      </c>
      <c r="Y3700" s="15" t="s">
        <v>142</v>
      </c>
      <c r="Z3700" s="15" t="n">
        <v>1</v>
      </c>
      <c r="AA3700" s="15" t="s">
        <v>277</v>
      </c>
      <c r="AB3700" s="15" t="s">
        <v>143</v>
      </c>
    </row>
    <row r="3701" customFormat="false" ht="15" hidden="false" customHeight="true" outlineLevel="0" collapsed="false">
      <c r="A3701" s="15" t="s">
        <v>6632</v>
      </c>
      <c r="B3701" s="15" t="s">
        <v>6633</v>
      </c>
      <c r="C3701" s="15" t="s">
        <v>217</v>
      </c>
      <c r="D3701" s="15" t="s">
        <v>274</v>
      </c>
      <c r="E3701" s="15" t="s">
        <v>136</v>
      </c>
      <c r="F3701" s="15" t="s">
        <v>137</v>
      </c>
      <c r="G3701" s="15" t="s">
        <v>6634</v>
      </c>
      <c r="H3701" s="15" t="s">
        <v>136</v>
      </c>
      <c r="I3701" s="15" t="s">
        <v>243</v>
      </c>
      <c r="J3701" s="15" t="s">
        <v>158</v>
      </c>
      <c r="K3701" s="15" t="s">
        <v>6639</v>
      </c>
      <c r="L3701" s="15" t="n">
        <v>88</v>
      </c>
      <c r="M3701" s="15" t="n">
        <v>135</v>
      </c>
      <c r="N3701" s="15" t="n">
        <v>69</v>
      </c>
      <c r="O3701" s="15" t="n">
        <v>7</v>
      </c>
      <c r="P3701" s="15" t="n">
        <v>299</v>
      </c>
      <c r="Y3701" s="15" t="s">
        <v>142</v>
      </c>
      <c r="Z3701" s="15" t="n">
        <v>1</v>
      </c>
      <c r="AA3701" s="15" t="s">
        <v>277</v>
      </c>
      <c r="AB3701" s="15" t="s">
        <v>143</v>
      </c>
    </row>
    <row r="3702" customFormat="false" ht="15" hidden="false" customHeight="true" outlineLevel="0" collapsed="false">
      <c r="A3702" s="15" t="s">
        <v>6632</v>
      </c>
      <c r="B3702" s="15" t="s">
        <v>6633</v>
      </c>
      <c r="C3702" s="15" t="s">
        <v>217</v>
      </c>
      <c r="D3702" s="15" t="s">
        <v>274</v>
      </c>
      <c r="E3702" s="15" t="s">
        <v>136</v>
      </c>
      <c r="F3702" s="15" t="s">
        <v>137</v>
      </c>
      <c r="G3702" s="15" t="s">
        <v>6634</v>
      </c>
      <c r="H3702" s="15" t="s">
        <v>136</v>
      </c>
      <c r="I3702" s="15" t="s">
        <v>243</v>
      </c>
      <c r="J3702" s="15" t="s">
        <v>169</v>
      </c>
      <c r="K3702" s="15" t="s">
        <v>6640</v>
      </c>
      <c r="L3702" s="15" t="n">
        <v>7</v>
      </c>
      <c r="M3702" s="15" t="n">
        <v>7</v>
      </c>
      <c r="N3702" s="15" t="n">
        <v>4</v>
      </c>
      <c r="O3702" s="15" t="n">
        <v>4</v>
      </c>
      <c r="P3702" s="15" t="n">
        <v>22</v>
      </c>
      <c r="Y3702" s="15" t="s">
        <v>142</v>
      </c>
      <c r="Z3702" s="15" t="n">
        <v>1</v>
      </c>
      <c r="AA3702" s="15" t="s">
        <v>277</v>
      </c>
      <c r="AB3702" s="15" t="s">
        <v>143</v>
      </c>
    </row>
    <row r="3703" customFormat="false" ht="15" hidden="false" customHeight="true" outlineLevel="0" collapsed="false">
      <c r="A3703" s="15" t="s">
        <v>6641</v>
      </c>
      <c r="B3703" s="15" t="s">
        <v>6642</v>
      </c>
      <c r="C3703" s="15" t="s">
        <v>217</v>
      </c>
      <c r="D3703" s="15" t="s">
        <v>274</v>
      </c>
      <c r="E3703" s="15" t="s">
        <v>136</v>
      </c>
      <c r="F3703" s="15" t="s">
        <v>137</v>
      </c>
      <c r="G3703" s="15" t="s">
        <v>299</v>
      </c>
      <c r="H3703" s="15" t="s">
        <v>136</v>
      </c>
      <c r="I3703" s="15" t="s">
        <v>139</v>
      </c>
      <c r="J3703" s="15" t="s">
        <v>144</v>
      </c>
      <c r="K3703" s="15" t="s">
        <v>6643</v>
      </c>
      <c r="M3703" s="15" t="n">
        <v>3</v>
      </c>
      <c r="P3703" s="15" t="n">
        <v>3</v>
      </c>
      <c r="Y3703" s="15" t="s">
        <v>156</v>
      </c>
      <c r="AB3703" s="15" t="s">
        <v>143</v>
      </c>
    </row>
    <row r="3704" customFormat="false" ht="15" hidden="false" customHeight="true" outlineLevel="0" collapsed="false">
      <c r="A3704" s="15" t="s">
        <v>6641</v>
      </c>
      <c r="B3704" s="15" t="s">
        <v>6642</v>
      </c>
      <c r="C3704" s="15" t="s">
        <v>217</v>
      </c>
      <c r="D3704" s="15" t="s">
        <v>274</v>
      </c>
      <c r="E3704" s="15" t="s">
        <v>136</v>
      </c>
      <c r="F3704" s="15" t="s">
        <v>137</v>
      </c>
      <c r="G3704" s="15" t="s">
        <v>299</v>
      </c>
      <c r="H3704" s="15" t="s">
        <v>136</v>
      </c>
      <c r="I3704" s="15" t="s">
        <v>139</v>
      </c>
      <c r="J3704" s="15" t="s">
        <v>150</v>
      </c>
      <c r="K3704" s="15" t="s">
        <v>6644</v>
      </c>
      <c r="M3704" s="15" t="n">
        <v>84</v>
      </c>
      <c r="N3704" s="15" t="n">
        <v>13</v>
      </c>
      <c r="O3704" s="15" t="n">
        <v>44</v>
      </c>
      <c r="P3704" s="15" t="n">
        <v>141</v>
      </c>
      <c r="Y3704" s="15" t="s">
        <v>156</v>
      </c>
      <c r="AB3704" s="15" t="s">
        <v>143</v>
      </c>
    </row>
    <row r="3705" customFormat="false" ht="15" hidden="false" customHeight="true" outlineLevel="0" collapsed="false">
      <c r="A3705" s="15" t="s">
        <v>6641</v>
      </c>
      <c r="B3705" s="15" t="s">
        <v>6642</v>
      </c>
      <c r="C3705" s="15" t="s">
        <v>217</v>
      </c>
      <c r="D3705" s="15" t="s">
        <v>274</v>
      </c>
      <c r="E3705" s="15" t="s">
        <v>136</v>
      </c>
      <c r="F3705" s="15" t="s">
        <v>137</v>
      </c>
      <c r="G3705" s="15" t="s">
        <v>299</v>
      </c>
      <c r="H3705" s="15" t="s">
        <v>136</v>
      </c>
      <c r="I3705" s="15" t="s">
        <v>139</v>
      </c>
      <c r="J3705" s="15" t="s">
        <v>166</v>
      </c>
      <c r="K3705" s="15" t="s">
        <v>6645</v>
      </c>
      <c r="O3705" s="15" t="n">
        <v>25</v>
      </c>
      <c r="P3705" s="15" t="n">
        <v>25</v>
      </c>
      <c r="Y3705" s="15" t="s">
        <v>156</v>
      </c>
      <c r="AB3705" s="15" t="s">
        <v>143</v>
      </c>
    </row>
    <row r="3706" customFormat="false" ht="15" hidden="false" customHeight="true" outlineLevel="0" collapsed="false">
      <c r="A3706" s="15" t="s">
        <v>6641</v>
      </c>
      <c r="B3706" s="15" t="s">
        <v>6642</v>
      </c>
      <c r="C3706" s="15" t="s">
        <v>217</v>
      </c>
      <c r="D3706" s="15" t="s">
        <v>274</v>
      </c>
      <c r="E3706" s="15" t="s">
        <v>136</v>
      </c>
      <c r="F3706" s="15" t="s">
        <v>137</v>
      </c>
      <c r="G3706" s="15" t="s">
        <v>299</v>
      </c>
      <c r="H3706" s="15" t="s">
        <v>136</v>
      </c>
      <c r="I3706" s="15" t="s">
        <v>139</v>
      </c>
      <c r="J3706" s="15" t="s">
        <v>158</v>
      </c>
      <c r="K3706" s="15" t="s">
        <v>6646</v>
      </c>
      <c r="L3706" s="15" t="n">
        <v>10</v>
      </c>
      <c r="M3706" s="15" t="n">
        <v>4</v>
      </c>
      <c r="O3706" s="15" t="n">
        <v>25</v>
      </c>
      <c r="P3706" s="15" t="n">
        <v>39</v>
      </c>
      <c r="Y3706" s="15" t="s">
        <v>156</v>
      </c>
      <c r="AB3706" s="15" t="s">
        <v>143</v>
      </c>
    </row>
    <row r="3707" customFormat="false" ht="15" hidden="false" customHeight="true" outlineLevel="0" collapsed="false">
      <c r="A3707" s="15" t="s">
        <v>6647</v>
      </c>
      <c r="B3707" s="15" t="s">
        <v>6648</v>
      </c>
      <c r="C3707" s="15" t="s">
        <v>217</v>
      </c>
      <c r="D3707" s="15" t="s">
        <v>218</v>
      </c>
      <c r="E3707" s="15" t="s">
        <v>136</v>
      </c>
      <c r="F3707" s="15" t="s">
        <v>137</v>
      </c>
      <c r="G3707" s="15" t="s">
        <v>299</v>
      </c>
      <c r="H3707" s="15" t="s">
        <v>136</v>
      </c>
      <c r="I3707" s="15" t="s">
        <v>139</v>
      </c>
      <c r="J3707" s="15" t="s">
        <v>150</v>
      </c>
      <c r="K3707" s="15" t="s">
        <v>6649</v>
      </c>
      <c r="M3707" s="15" t="n">
        <v>1</v>
      </c>
      <c r="N3707" s="15" t="n">
        <v>2</v>
      </c>
      <c r="P3707" s="15" t="n">
        <v>3</v>
      </c>
      <c r="Y3707" s="15" t="s">
        <v>156</v>
      </c>
      <c r="AB3707" s="15" t="s">
        <v>143</v>
      </c>
    </row>
    <row r="3708" customFormat="false" ht="15" hidden="false" customHeight="true" outlineLevel="0" collapsed="false">
      <c r="A3708" s="15" t="s">
        <v>6647</v>
      </c>
      <c r="B3708" s="15" t="s">
        <v>6648</v>
      </c>
      <c r="C3708" s="15" t="s">
        <v>217</v>
      </c>
      <c r="D3708" s="15" t="s">
        <v>218</v>
      </c>
      <c r="E3708" s="15" t="s">
        <v>136</v>
      </c>
      <c r="F3708" s="15" t="s">
        <v>137</v>
      </c>
      <c r="G3708" s="15" t="s">
        <v>299</v>
      </c>
      <c r="H3708" s="15" t="s">
        <v>136</v>
      </c>
      <c r="I3708" s="15" t="s">
        <v>139</v>
      </c>
      <c r="J3708" s="15" t="s">
        <v>158</v>
      </c>
      <c r="K3708" s="15" t="s">
        <v>6650</v>
      </c>
      <c r="N3708" s="15" t="n">
        <v>1</v>
      </c>
      <c r="P3708" s="15" t="n">
        <v>1</v>
      </c>
      <c r="Y3708" s="15" t="s">
        <v>156</v>
      </c>
      <c r="AB3708" s="15" t="s">
        <v>143</v>
      </c>
    </row>
    <row r="3709" customFormat="false" ht="15" hidden="false" customHeight="true" outlineLevel="0" collapsed="false">
      <c r="A3709" s="15" t="s">
        <v>6651</v>
      </c>
      <c r="B3709" s="15" t="s">
        <v>6652</v>
      </c>
      <c r="C3709" s="15" t="s">
        <v>148</v>
      </c>
      <c r="E3709" s="15" t="s">
        <v>136</v>
      </c>
      <c r="F3709" s="15" t="s">
        <v>137</v>
      </c>
      <c r="G3709" s="15" t="s">
        <v>299</v>
      </c>
      <c r="H3709" s="15" t="s">
        <v>136</v>
      </c>
      <c r="I3709" s="15" t="s">
        <v>139</v>
      </c>
      <c r="J3709" s="15" t="s">
        <v>150</v>
      </c>
      <c r="K3709" s="15" t="s">
        <v>6653</v>
      </c>
      <c r="M3709" s="15" t="n">
        <v>63</v>
      </c>
      <c r="P3709" s="15" t="n">
        <v>63</v>
      </c>
      <c r="Y3709" s="15" t="s">
        <v>156</v>
      </c>
      <c r="AB3709" s="15" t="s">
        <v>143</v>
      </c>
    </row>
    <row r="3710" customFormat="false" ht="15" hidden="false" customHeight="true" outlineLevel="0" collapsed="false">
      <c r="A3710" s="15" t="s">
        <v>6654</v>
      </c>
      <c r="B3710" s="15" t="s">
        <v>6655</v>
      </c>
      <c r="C3710" s="15" t="s">
        <v>217</v>
      </c>
      <c r="D3710" s="15" t="s">
        <v>218</v>
      </c>
      <c r="E3710" s="15" t="s">
        <v>136</v>
      </c>
      <c r="F3710" s="15" t="s">
        <v>137</v>
      </c>
      <c r="G3710" s="15" t="s">
        <v>219</v>
      </c>
      <c r="H3710" s="15" t="s">
        <v>136</v>
      </c>
      <c r="I3710" s="15" t="s">
        <v>243</v>
      </c>
      <c r="J3710" s="15" t="s">
        <v>140</v>
      </c>
      <c r="K3710" s="15" t="s">
        <v>6656</v>
      </c>
      <c r="L3710" s="15" t="n">
        <v>6</v>
      </c>
      <c r="P3710" s="15" t="n">
        <v>6</v>
      </c>
      <c r="Y3710" s="15" t="s">
        <v>142</v>
      </c>
      <c r="AB3710" s="15" t="s">
        <v>143</v>
      </c>
    </row>
    <row r="3711" customFormat="false" ht="15" hidden="false" customHeight="true" outlineLevel="0" collapsed="false">
      <c r="A3711" s="15" t="s">
        <v>6654</v>
      </c>
      <c r="B3711" s="15" t="s">
        <v>6655</v>
      </c>
      <c r="C3711" s="15" t="s">
        <v>217</v>
      </c>
      <c r="D3711" s="15" t="s">
        <v>218</v>
      </c>
      <c r="E3711" s="15" t="s">
        <v>136</v>
      </c>
      <c r="F3711" s="15" t="s">
        <v>137</v>
      </c>
      <c r="G3711" s="15" t="s">
        <v>219</v>
      </c>
      <c r="H3711" s="15" t="s">
        <v>136</v>
      </c>
      <c r="I3711" s="15" t="s">
        <v>243</v>
      </c>
      <c r="J3711" s="15" t="s">
        <v>150</v>
      </c>
      <c r="K3711" s="15" t="s">
        <v>6657</v>
      </c>
      <c r="L3711" s="15" t="n">
        <v>72</v>
      </c>
      <c r="M3711" s="15" t="n">
        <v>37</v>
      </c>
      <c r="N3711" s="15" t="n">
        <v>58</v>
      </c>
      <c r="O3711" s="15" t="n">
        <v>31</v>
      </c>
      <c r="P3711" s="15" t="n">
        <v>198</v>
      </c>
      <c r="Y3711" s="15" t="s">
        <v>142</v>
      </c>
      <c r="AB3711" s="15" t="s">
        <v>143</v>
      </c>
    </row>
    <row r="3712" customFormat="false" ht="15" hidden="false" customHeight="true" outlineLevel="0" collapsed="false">
      <c r="A3712" s="15" t="s">
        <v>6654</v>
      </c>
      <c r="B3712" s="15" t="s">
        <v>6655</v>
      </c>
      <c r="C3712" s="15" t="s">
        <v>217</v>
      </c>
      <c r="D3712" s="15" t="s">
        <v>218</v>
      </c>
      <c r="E3712" s="15" t="s">
        <v>136</v>
      </c>
      <c r="F3712" s="15" t="s">
        <v>137</v>
      </c>
      <c r="G3712" s="15" t="s">
        <v>219</v>
      </c>
      <c r="H3712" s="15" t="s">
        <v>136</v>
      </c>
      <c r="I3712" s="15" t="s">
        <v>243</v>
      </c>
      <c r="J3712" s="15" t="s">
        <v>158</v>
      </c>
      <c r="K3712" s="15" t="s">
        <v>6658</v>
      </c>
      <c r="L3712" s="15" t="n">
        <v>9</v>
      </c>
      <c r="M3712" s="15" t="n">
        <v>18</v>
      </c>
      <c r="N3712" s="15" t="n">
        <v>3</v>
      </c>
      <c r="O3712" s="15" t="n">
        <v>1</v>
      </c>
      <c r="P3712" s="15" t="n">
        <v>31</v>
      </c>
      <c r="Y3712" s="15" t="s">
        <v>142</v>
      </c>
      <c r="AB3712" s="15" t="s">
        <v>143</v>
      </c>
    </row>
    <row r="3713" customFormat="false" ht="15" hidden="false" customHeight="true" outlineLevel="0" collapsed="false">
      <c r="A3713" s="15" t="s">
        <v>6654</v>
      </c>
      <c r="B3713" s="15" t="s">
        <v>6655</v>
      </c>
      <c r="C3713" s="15" t="s">
        <v>217</v>
      </c>
      <c r="D3713" s="15" t="s">
        <v>218</v>
      </c>
      <c r="E3713" s="15" t="s">
        <v>136</v>
      </c>
      <c r="F3713" s="15" t="s">
        <v>137</v>
      </c>
      <c r="G3713" s="15" t="s">
        <v>219</v>
      </c>
      <c r="H3713" s="15" t="s">
        <v>136</v>
      </c>
      <c r="I3713" s="15" t="s">
        <v>243</v>
      </c>
      <c r="J3713" s="15" t="s">
        <v>169</v>
      </c>
      <c r="K3713" s="15" t="s">
        <v>6659</v>
      </c>
      <c r="M3713" s="15" t="n">
        <v>12</v>
      </c>
      <c r="N3713" s="15" t="n">
        <v>1</v>
      </c>
      <c r="O3713" s="15" t="n">
        <v>2</v>
      </c>
      <c r="P3713" s="15" t="n">
        <v>15</v>
      </c>
      <c r="Y3713" s="15" t="s">
        <v>142</v>
      </c>
      <c r="AB3713" s="15" t="s">
        <v>143</v>
      </c>
    </row>
    <row r="3714" customFormat="false" ht="15" hidden="false" customHeight="true" outlineLevel="0" collapsed="false">
      <c r="A3714" s="15" t="s">
        <v>6660</v>
      </c>
      <c r="B3714" s="15" t="s">
        <v>6661</v>
      </c>
      <c r="C3714" s="15" t="s">
        <v>217</v>
      </c>
      <c r="D3714" s="15" t="s">
        <v>235</v>
      </c>
      <c r="E3714" s="15" t="s">
        <v>136</v>
      </c>
      <c r="F3714" s="15" t="s">
        <v>137</v>
      </c>
      <c r="G3714" s="15" t="s">
        <v>256</v>
      </c>
      <c r="H3714" s="15" t="s">
        <v>136</v>
      </c>
      <c r="I3714" s="15" t="s">
        <v>139</v>
      </c>
      <c r="J3714" s="15" t="s">
        <v>140</v>
      </c>
      <c r="K3714" s="15" t="s">
        <v>6662</v>
      </c>
      <c r="L3714" s="15" t="n">
        <v>5</v>
      </c>
      <c r="P3714" s="15" t="n">
        <v>5</v>
      </c>
      <c r="Y3714" s="15" t="s">
        <v>258</v>
      </c>
      <c r="Z3714" s="15" t="n">
        <v>7</v>
      </c>
      <c r="AA3714" s="15" t="s">
        <v>277</v>
      </c>
      <c r="AB3714" s="15" t="s">
        <v>143</v>
      </c>
    </row>
    <row r="3715" customFormat="false" ht="15" hidden="false" customHeight="true" outlineLevel="0" collapsed="false">
      <c r="A3715" s="15" t="s">
        <v>6660</v>
      </c>
      <c r="B3715" s="15" t="s">
        <v>6661</v>
      </c>
      <c r="C3715" s="15" t="s">
        <v>217</v>
      </c>
      <c r="D3715" s="15" t="s">
        <v>235</v>
      </c>
      <c r="E3715" s="15" t="s">
        <v>136</v>
      </c>
      <c r="F3715" s="15" t="s">
        <v>137</v>
      </c>
      <c r="G3715" s="15" t="s">
        <v>256</v>
      </c>
      <c r="H3715" s="15" t="s">
        <v>136</v>
      </c>
      <c r="I3715" s="15" t="s">
        <v>139</v>
      </c>
      <c r="J3715" s="15" t="s">
        <v>150</v>
      </c>
      <c r="K3715" s="15" t="s">
        <v>6663</v>
      </c>
      <c r="L3715" s="15" t="n">
        <v>101</v>
      </c>
      <c r="M3715" s="15" t="n">
        <v>10</v>
      </c>
      <c r="P3715" s="15" t="n">
        <v>111</v>
      </c>
      <c r="Y3715" s="15" t="s">
        <v>258</v>
      </c>
      <c r="Z3715" s="15" t="n">
        <v>7</v>
      </c>
      <c r="AA3715" s="15" t="s">
        <v>277</v>
      </c>
      <c r="AB3715" s="15" t="s">
        <v>143</v>
      </c>
    </row>
    <row r="3716" customFormat="false" ht="15" hidden="false" customHeight="true" outlineLevel="0" collapsed="false">
      <c r="A3716" s="15" t="s">
        <v>6660</v>
      </c>
      <c r="B3716" s="15" t="s">
        <v>6661</v>
      </c>
      <c r="C3716" s="15" t="s">
        <v>217</v>
      </c>
      <c r="D3716" s="15" t="s">
        <v>235</v>
      </c>
      <c r="E3716" s="15" t="s">
        <v>136</v>
      </c>
      <c r="F3716" s="15" t="s">
        <v>137</v>
      </c>
      <c r="G3716" s="15" t="s">
        <v>256</v>
      </c>
      <c r="H3716" s="15" t="s">
        <v>136</v>
      </c>
      <c r="I3716" s="15" t="s">
        <v>139</v>
      </c>
      <c r="J3716" s="15" t="s">
        <v>158</v>
      </c>
      <c r="K3716" s="15" t="s">
        <v>6664</v>
      </c>
      <c r="L3716" s="15" t="n">
        <v>25</v>
      </c>
      <c r="M3716" s="15" t="n">
        <v>1</v>
      </c>
      <c r="P3716" s="15" t="n">
        <v>26</v>
      </c>
      <c r="Y3716" s="15" t="s">
        <v>258</v>
      </c>
      <c r="Z3716" s="15" t="n">
        <v>7</v>
      </c>
      <c r="AA3716" s="15" t="s">
        <v>277</v>
      </c>
      <c r="AB3716" s="15" t="s">
        <v>143</v>
      </c>
    </row>
    <row r="3717" customFormat="false" ht="15" hidden="false" customHeight="true" outlineLevel="0" collapsed="false">
      <c r="A3717" s="15" t="s">
        <v>6660</v>
      </c>
      <c r="B3717" s="15" t="s">
        <v>6661</v>
      </c>
      <c r="C3717" s="15" t="s">
        <v>217</v>
      </c>
      <c r="D3717" s="15" t="s">
        <v>235</v>
      </c>
      <c r="E3717" s="15" t="s">
        <v>136</v>
      </c>
      <c r="F3717" s="15" t="s">
        <v>137</v>
      </c>
      <c r="G3717" s="15" t="s">
        <v>256</v>
      </c>
      <c r="H3717" s="15" t="s">
        <v>136</v>
      </c>
      <c r="I3717" s="15" t="s">
        <v>139</v>
      </c>
      <c r="J3717" s="15" t="s">
        <v>169</v>
      </c>
      <c r="K3717" s="15" t="s">
        <v>6665</v>
      </c>
      <c r="L3717" s="15" t="n">
        <v>3</v>
      </c>
      <c r="P3717" s="15" t="n">
        <v>3</v>
      </c>
      <c r="Y3717" s="15" t="s">
        <v>258</v>
      </c>
      <c r="Z3717" s="15" t="n">
        <v>7</v>
      </c>
      <c r="AA3717" s="15" t="s">
        <v>277</v>
      </c>
      <c r="AB3717" s="15" t="s">
        <v>143</v>
      </c>
    </row>
    <row r="3718" customFormat="false" ht="15" hidden="false" customHeight="true" outlineLevel="0" collapsed="false">
      <c r="A3718" s="15" t="s">
        <v>6666</v>
      </c>
      <c r="B3718" s="15" t="s">
        <v>6667</v>
      </c>
      <c r="C3718" s="15" t="s">
        <v>217</v>
      </c>
      <c r="D3718" s="15" t="s">
        <v>235</v>
      </c>
      <c r="E3718" s="15" t="s">
        <v>136</v>
      </c>
      <c r="F3718" s="15" t="s">
        <v>137</v>
      </c>
      <c r="G3718" s="15" t="s">
        <v>308</v>
      </c>
      <c r="H3718" s="15" t="s">
        <v>136</v>
      </c>
      <c r="I3718" s="15" t="s">
        <v>139</v>
      </c>
      <c r="J3718" s="15" t="s">
        <v>150</v>
      </c>
      <c r="K3718" s="15" t="s">
        <v>6668</v>
      </c>
      <c r="N3718" s="15" t="n">
        <v>31</v>
      </c>
      <c r="O3718" s="15" t="n">
        <v>1</v>
      </c>
      <c r="P3718" s="15" t="n">
        <v>32</v>
      </c>
      <c r="Y3718" s="15" t="s">
        <v>142</v>
      </c>
      <c r="AB3718" s="15" t="s">
        <v>143</v>
      </c>
    </row>
    <row r="3719" customFormat="false" ht="15" hidden="false" customHeight="true" outlineLevel="0" collapsed="false">
      <c r="A3719" s="15" t="s">
        <v>6669</v>
      </c>
      <c r="B3719" s="15" t="s">
        <v>6670</v>
      </c>
      <c r="C3719" s="15" t="s">
        <v>217</v>
      </c>
      <c r="D3719" s="15" t="s">
        <v>218</v>
      </c>
      <c r="E3719" s="15" t="s">
        <v>136</v>
      </c>
      <c r="F3719" s="15" t="s">
        <v>137</v>
      </c>
      <c r="G3719" s="15" t="s">
        <v>308</v>
      </c>
      <c r="H3719" s="15" t="s">
        <v>136</v>
      </c>
      <c r="I3719" s="15" t="s">
        <v>243</v>
      </c>
      <c r="J3719" s="15" t="s">
        <v>140</v>
      </c>
      <c r="K3719" s="15" t="s">
        <v>6671</v>
      </c>
      <c r="M3719" s="15" t="n">
        <v>2</v>
      </c>
      <c r="N3719" s="15" t="n">
        <v>1</v>
      </c>
      <c r="P3719" s="15" t="n">
        <v>3</v>
      </c>
      <c r="Y3719" s="15" t="s">
        <v>142</v>
      </c>
      <c r="AB3719" s="15" t="s">
        <v>143</v>
      </c>
    </row>
    <row r="3720" customFormat="false" ht="15" hidden="false" customHeight="true" outlineLevel="0" collapsed="false">
      <c r="A3720" s="15" t="s">
        <v>6669</v>
      </c>
      <c r="B3720" s="15" t="s">
        <v>6670</v>
      </c>
      <c r="C3720" s="15" t="s">
        <v>217</v>
      </c>
      <c r="D3720" s="15" t="s">
        <v>218</v>
      </c>
      <c r="E3720" s="15" t="s">
        <v>136</v>
      </c>
      <c r="F3720" s="15" t="s">
        <v>137</v>
      </c>
      <c r="G3720" s="15" t="s">
        <v>308</v>
      </c>
      <c r="H3720" s="15" t="s">
        <v>136</v>
      </c>
      <c r="I3720" s="15" t="s">
        <v>243</v>
      </c>
      <c r="J3720" s="15" t="s">
        <v>150</v>
      </c>
      <c r="K3720" s="15" t="s">
        <v>6672</v>
      </c>
      <c r="L3720" s="15" t="n">
        <v>74</v>
      </c>
      <c r="M3720" s="15" t="n">
        <v>94</v>
      </c>
      <c r="N3720" s="15" t="n">
        <v>89</v>
      </c>
      <c r="O3720" s="15" t="n">
        <v>14</v>
      </c>
      <c r="P3720" s="15" t="n">
        <v>271</v>
      </c>
      <c r="Y3720" s="15" t="s">
        <v>142</v>
      </c>
      <c r="AB3720" s="15" t="s">
        <v>143</v>
      </c>
    </row>
    <row r="3721" customFormat="false" ht="15" hidden="false" customHeight="true" outlineLevel="0" collapsed="false">
      <c r="A3721" s="15" t="s">
        <v>6669</v>
      </c>
      <c r="B3721" s="15" t="s">
        <v>6670</v>
      </c>
      <c r="C3721" s="15" t="s">
        <v>217</v>
      </c>
      <c r="D3721" s="15" t="s">
        <v>218</v>
      </c>
      <c r="E3721" s="15" t="s">
        <v>136</v>
      </c>
      <c r="F3721" s="15" t="s">
        <v>137</v>
      </c>
      <c r="G3721" s="15" t="s">
        <v>308</v>
      </c>
      <c r="H3721" s="15" t="s">
        <v>136</v>
      </c>
      <c r="I3721" s="15" t="s">
        <v>243</v>
      </c>
      <c r="J3721" s="15" t="s">
        <v>158</v>
      </c>
      <c r="K3721" s="15" t="s">
        <v>6673</v>
      </c>
      <c r="L3721" s="15" t="n">
        <v>7</v>
      </c>
      <c r="M3721" s="15" t="n">
        <v>45</v>
      </c>
      <c r="N3721" s="15" t="n">
        <v>40</v>
      </c>
      <c r="O3721" s="15" t="n">
        <v>7</v>
      </c>
      <c r="P3721" s="15" t="n">
        <v>99</v>
      </c>
      <c r="Y3721" s="15" t="s">
        <v>142</v>
      </c>
      <c r="AB3721" s="15" t="s">
        <v>143</v>
      </c>
    </row>
    <row r="3722" customFormat="false" ht="15" hidden="false" customHeight="true" outlineLevel="0" collapsed="false">
      <c r="A3722" s="15" t="s">
        <v>6669</v>
      </c>
      <c r="B3722" s="15" t="s">
        <v>6670</v>
      </c>
      <c r="C3722" s="15" t="s">
        <v>217</v>
      </c>
      <c r="D3722" s="15" t="s">
        <v>218</v>
      </c>
      <c r="E3722" s="15" t="s">
        <v>136</v>
      </c>
      <c r="F3722" s="15" t="s">
        <v>137</v>
      </c>
      <c r="G3722" s="15" t="s">
        <v>308</v>
      </c>
      <c r="H3722" s="15" t="s">
        <v>136</v>
      </c>
      <c r="I3722" s="15" t="s">
        <v>243</v>
      </c>
      <c r="J3722" s="15" t="s">
        <v>169</v>
      </c>
      <c r="K3722" s="15" t="s">
        <v>6674</v>
      </c>
      <c r="L3722" s="15" t="n">
        <v>6</v>
      </c>
      <c r="M3722" s="15" t="n">
        <v>1</v>
      </c>
      <c r="P3722" s="15" t="n">
        <v>7</v>
      </c>
      <c r="Y3722" s="15" t="s">
        <v>142</v>
      </c>
      <c r="AB3722" s="15" t="s">
        <v>143</v>
      </c>
    </row>
    <row r="3723" customFormat="false" ht="15" hidden="false" customHeight="true" outlineLevel="0" collapsed="false">
      <c r="A3723" s="15" t="s">
        <v>6675</v>
      </c>
      <c r="B3723" s="15" t="s">
        <v>6676</v>
      </c>
      <c r="C3723" s="15" t="s">
        <v>217</v>
      </c>
      <c r="D3723" s="15" t="s">
        <v>235</v>
      </c>
      <c r="E3723" s="15" t="s">
        <v>136</v>
      </c>
      <c r="F3723" s="15" t="s">
        <v>137</v>
      </c>
      <c r="G3723" s="15" t="s">
        <v>983</v>
      </c>
      <c r="H3723" s="15" t="s">
        <v>136</v>
      </c>
      <c r="I3723" s="15" t="s">
        <v>139</v>
      </c>
      <c r="J3723" s="15" t="s">
        <v>140</v>
      </c>
      <c r="K3723" s="15" t="s">
        <v>6677</v>
      </c>
      <c r="M3723" s="15" t="n">
        <v>9</v>
      </c>
      <c r="N3723" s="15" t="n">
        <v>60</v>
      </c>
      <c r="O3723" s="15" t="n">
        <v>18</v>
      </c>
      <c r="P3723" s="15" t="n">
        <v>87</v>
      </c>
      <c r="Y3723" s="15" t="s">
        <v>142</v>
      </c>
      <c r="AB3723" s="15" t="s">
        <v>143</v>
      </c>
    </row>
    <row r="3724" customFormat="false" ht="15" hidden="false" customHeight="true" outlineLevel="0" collapsed="false">
      <c r="A3724" s="15" t="s">
        <v>6675</v>
      </c>
      <c r="B3724" s="15" t="s">
        <v>6676</v>
      </c>
      <c r="C3724" s="15" t="s">
        <v>217</v>
      </c>
      <c r="D3724" s="15" t="s">
        <v>235</v>
      </c>
      <c r="E3724" s="15" t="s">
        <v>136</v>
      </c>
      <c r="F3724" s="15" t="s">
        <v>137</v>
      </c>
      <c r="G3724" s="15" t="s">
        <v>983</v>
      </c>
      <c r="H3724" s="15" t="s">
        <v>136</v>
      </c>
      <c r="I3724" s="15" t="s">
        <v>139</v>
      </c>
      <c r="J3724" s="15" t="s">
        <v>144</v>
      </c>
      <c r="K3724" s="15" t="s">
        <v>6678</v>
      </c>
      <c r="M3724" s="15" t="n">
        <v>1</v>
      </c>
      <c r="P3724" s="15" t="n">
        <v>1</v>
      </c>
      <c r="Y3724" s="15" t="s">
        <v>142</v>
      </c>
      <c r="AB3724" s="15" t="s">
        <v>143</v>
      </c>
    </row>
    <row r="3725" customFormat="false" ht="15" hidden="false" customHeight="true" outlineLevel="0" collapsed="false">
      <c r="A3725" s="15" t="s">
        <v>6679</v>
      </c>
      <c r="B3725" s="15" t="s">
        <v>6680</v>
      </c>
      <c r="C3725" s="15" t="s">
        <v>217</v>
      </c>
      <c r="D3725" s="15" t="s">
        <v>235</v>
      </c>
      <c r="E3725" s="15" t="s">
        <v>136</v>
      </c>
      <c r="F3725" s="15" t="s">
        <v>137</v>
      </c>
      <c r="G3725" s="15" t="s">
        <v>6681</v>
      </c>
      <c r="H3725" s="15" t="s">
        <v>136</v>
      </c>
      <c r="I3725" s="15" t="s">
        <v>139</v>
      </c>
      <c r="J3725" s="15" t="s">
        <v>140</v>
      </c>
      <c r="K3725" s="15" t="s">
        <v>6682</v>
      </c>
      <c r="L3725" s="15" t="n">
        <v>14</v>
      </c>
      <c r="P3725" s="15" t="n">
        <v>14</v>
      </c>
      <c r="Y3725" s="15" t="s">
        <v>142</v>
      </c>
      <c r="AB3725" s="15" t="s">
        <v>143</v>
      </c>
    </row>
    <row r="3726" customFormat="false" ht="15" hidden="false" customHeight="true" outlineLevel="0" collapsed="false">
      <c r="A3726" s="15" t="s">
        <v>6679</v>
      </c>
      <c r="B3726" s="15" t="s">
        <v>6680</v>
      </c>
      <c r="C3726" s="15" t="s">
        <v>217</v>
      </c>
      <c r="D3726" s="15" t="s">
        <v>235</v>
      </c>
      <c r="E3726" s="15" t="s">
        <v>136</v>
      </c>
      <c r="F3726" s="15" t="s">
        <v>137</v>
      </c>
      <c r="G3726" s="15" t="s">
        <v>6681</v>
      </c>
      <c r="H3726" s="15" t="s">
        <v>136</v>
      </c>
      <c r="I3726" s="15" t="s">
        <v>139</v>
      </c>
      <c r="J3726" s="15" t="s">
        <v>150</v>
      </c>
      <c r="K3726" s="15" t="s">
        <v>6683</v>
      </c>
      <c r="L3726" s="15" t="n">
        <v>133</v>
      </c>
      <c r="O3726" s="15" t="n">
        <v>363</v>
      </c>
      <c r="P3726" s="15" t="n">
        <v>496</v>
      </c>
      <c r="Y3726" s="15" t="s">
        <v>142</v>
      </c>
      <c r="AB3726" s="15" t="s">
        <v>143</v>
      </c>
    </row>
    <row r="3727" customFormat="false" ht="15" hidden="false" customHeight="true" outlineLevel="0" collapsed="false">
      <c r="A3727" s="15" t="s">
        <v>6679</v>
      </c>
      <c r="B3727" s="15" t="s">
        <v>6680</v>
      </c>
      <c r="C3727" s="15" t="s">
        <v>217</v>
      </c>
      <c r="D3727" s="15" t="s">
        <v>235</v>
      </c>
      <c r="E3727" s="15" t="s">
        <v>136</v>
      </c>
      <c r="F3727" s="15" t="s">
        <v>137</v>
      </c>
      <c r="G3727" s="15" t="s">
        <v>6681</v>
      </c>
      <c r="H3727" s="15" t="s">
        <v>136</v>
      </c>
      <c r="I3727" s="15" t="s">
        <v>139</v>
      </c>
      <c r="J3727" s="15" t="s">
        <v>166</v>
      </c>
      <c r="K3727" s="15" t="s">
        <v>6684</v>
      </c>
      <c r="L3727" s="15" t="n">
        <v>86</v>
      </c>
      <c r="P3727" s="15" t="n">
        <v>86</v>
      </c>
      <c r="Y3727" s="15" t="s">
        <v>142</v>
      </c>
      <c r="AB3727" s="15" t="s">
        <v>143</v>
      </c>
    </row>
    <row r="3728" customFormat="false" ht="15" hidden="false" customHeight="true" outlineLevel="0" collapsed="false">
      <c r="A3728" s="15" t="s">
        <v>6679</v>
      </c>
      <c r="B3728" s="15" t="s">
        <v>6680</v>
      </c>
      <c r="C3728" s="15" t="s">
        <v>217</v>
      </c>
      <c r="D3728" s="15" t="s">
        <v>235</v>
      </c>
      <c r="E3728" s="15" t="s">
        <v>136</v>
      </c>
      <c r="F3728" s="15" t="s">
        <v>137</v>
      </c>
      <c r="G3728" s="15" t="s">
        <v>6681</v>
      </c>
      <c r="H3728" s="15" t="s">
        <v>136</v>
      </c>
      <c r="I3728" s="15" t="s">
        <v>139</v>
      </c>
      <c r="J3728" s="15" t="s">
        <v>169</v>
      </c>
      <c r="K3728" s="15" t="s">
        <v>6685</v>
      </c>
      <c r="L3728" s="15" t="n">
        <v>100</v>
      </c>
      <c r="M3728" s="15" t="n">
        <v>66</v>
      </c>
      <c r="P3728" s="15" t="n">
        <v>166</v>
      </c>
      <c r="Y3728" s="15" t="s">
        <v>142</v>
      </c>
      <c r="AB3728" s="15" t="s">
        <v>143</v>
      </c>
    </row>
    <row r="3729" customFormat="false" ht="15" hidden="false" customHeight="true" outlineLevel="0" collapsed="false">
      <c r="A3729" s="15" t="s">
        <v>6686</v>
      </c>
      <c r="B3729" s="15" t="s">
        <v>6687</v>
      </c>
      <c r="C3729" s="15" t="s">
        <v>134</v>
      </c>
      <c r="D3729" s="15" t="s">
        <v>541</v>
      </c>
      <c r="E3729" s="15" t="s">
        <v>136</v>
      </c>
      <c r="F3729" s="15" t="s">
        <v>137</v>
      </c>
      <c r="G3729" s="15" t="s">
        <v>227</v>
      </c>
      <c r="H3729" s="15" t="s">
        <v>136</v>
      </c>
      <c r="I3729" s="15" t="s">
        <v>139</v>
      </c>
      <c r="J3729" s="15" t="s">
        <v>140</v>
      </c>
      <c r="K3729" s="15" t="s">
        <v>6688</v>
      </c>
      <c r="N3729" s="15" t="n">
        <v>274</v>
      </c>
      <c r="O3729" s="15" t="n">
        <v>106</v>
      </c>
      <c r="P3729" s="15" t="n">
        <v>380</v>
      </c>
      <c r="Y3729" s="15" t="s">
        <v>142</v>
      </c>
      <c r="AB3729" s="15" t="s">
        <v>143</v>
      </c>
    </row>
    <row r="3730" customFormat="false" ht="15" hidden="false" customHeight="true" outlineLevel="0" collapsed="false">
      <c r="A3730" s="15" t="s">
        <v>6686</v>
      </c>
      <c r="B3730" s="15" t="s">
        <v>6687</v>
      </c>
      <c r="C3730" s="15" t="s">
        <v>134</v>
      </c>
      <c r="D3730" s="15" t="s">
        <v>541</v>
      </c>
      <c r="E3730" s="15" t="s">
        <v>136</v>
      </c>
      <c r="F3730" s="15" t="s">
        <v>137</v>
      </c>
      <c r="G3730" s="15" t="s">
        <v>227</v>
      </c>
      <c r="H3730" s="15" t="s">
        <v>136</v>
      </c>
      <c r="I3730" s="15" t="s">
        <v>139</v>
      </c>
      <c r="J3730" s="15" t="s">
        <v>144</v>
      </c>
      <c r="K3730" s="15" t="s">
        <v>6689</v>
      </c>
      <c r="N3730" s="15" t="n">
        <v>89</v>
      </c>
      <c r="O3730" s="15" t="n">
        <v>2</v>
      </c>
      <c r="P3730" s="15" t="n">
        <v>91</v>
      </c>
      <c r="Y3730" s="15" t="s">
        <v>142</v>
      </c>
      <c r="AB3730" s="15" t="s">
        <v>143</v>
      </c>
    </row>
    <row r="3731" customFormat="false" ht="15" hidden="false" customHeight="true" outlineLevel="0" collapsed="false">
      <c r="A3731" s="15" t="s">
        <v>6686</v>
      </c>
      <c r="B3731" s="15" t="s">
        <v>6687</v>
      </c>
      <c r="C3731" s="15" t="s">
        <v>134</v>
      </c>
      <c r="D3731" s="15" t="s">
        <v>541</v>
      </c>
      <c r="E3731" s="15" t="s">
        <v>136</v>
      </c>
      <c r="F3731" s="15" t="s">
        <v>137</v>
      </c>
      <c r="G3731" s="15" t="s">
        <v>227</v>
      </c>
      <c r="H3731" s="15" t="s">
        <v>136</v>
      </c>
      <c r="I3731" s="15" t="s">
        <v>139</v>
      </c>
      <c r="J3731" s="15" t="s">
        <v>150</v>
      </c>
      <c r="K3731" s="15" t="s">
        <v>6690</v>
      </c>
      <c r="N3731" s="15" t="n">
        <v>77</v>
      </c>
      <c r="O3731" s="15" t="n">
        <v>34</v>
      </c>
      <c r="P3731" s="15" t="n">
        <v>111</v>
      </c>
      <c r="Y3731" s="15" t="s">
        <v>142</v>
      </c>
      <c r="AB3731" s="15" t="s">
        <v>143</v>
      </c>
    </row>
    <row r="3732" customFormat="false" ht="15" hidden="false" customHeight="true" outlineLevel="0" collapsed="false">
      <c r="A3732" s="15" t="s">
        <v>6686</v>
      </c>
      <c r="B3732" s="15" t="s">
        <v>6687</v>
      </c>
      <c r="C3732" s="15" t="s">
        <v>134</v>
      </c>
      <c r="D3732" s="15" t="s">
        <v>541</v>
      </c>
      <c r="E3732" s="15" t="s">
        <v>136</v>
      </c>
      <c r="F3732" s="15" t="s">
        <v>137</v>
      </c>
      <c r="G3732" s="15" t="s">
        <v>227</v>
      </c>
      <c r="H3732" s="15" t="s">
        <v>136</v>
      </c>
      <c r="I3732" s="15" t="s">
        <v>139</v>
      </c>
      <c r="J3732" s="15" t="s">
        <v>166</v>
      </c>
      <c r="K3732" s="15" t="s">
        <v>6691</v>
      </c>
      <c r="O3732" s="15" t="n">
        <v>5</v>
      </c>
      <c r="P3732" s="15" t="n">
        <v>5</v>
      </c>
      <c r="Y3732" s="15" t="s">
        <v>142</v>
      </c>
      <c r="AB3732" s="15" t="s">
        <v>143</v>
      </c>
    </row>
    <row r="3733" customFormat="false" ht="15" hidden="false" customHeight="true" outlineLevel="0" collapsed="false">
      <c r="A3733" s="15" t="s">
        <v>6686</v>
      </c>
      <c r="B3733" s="15" t="s">
        <v>6687</v>
      </c>
      <c r="C3733" s="15" t="s">
        <v>134</v>
      </c>
      <c r="D3733" s="15" t="s">
        <v>541</v>
      </c>
      <c r="E3733" s="15" t="s">
        <v>136</v>
      </c>
      <c r="F3733" s="15" t="s">
        <v>137</v>
      </c>
      <c r="G3733" s="15" t="s">
        <v>227</v>
      </c>
      <c r="H3733" s="15" t="s">
        <v>136</v>
      </c>
      <c r="I3733" s="15" t="s">
        <v>139</v>
      </c>
      <c r="J3733" s="15" t="s">
        <v>158</v>
      </c>
      <c r="K3733" s="15" t="s">
        <v>6692</v>
      </c>
      <c r="N3733" s="15" t="n">
        <v>2</v>
      </c>
      <c r="O3733" s="15" t="n">
        <v>6</v>
      </c>
      <c r="P3733" s="15" t="n">
        <v>8</v>
      </c>
      <c r="Y3733" s="15" t="s">
        <v>142</v>
      </c>
      <c r="AB3733" s="15" t="s">
        <v>143</v>
      </c>
    </row>
    <row r="3734" customFormat="false" ht="15" hidden="false" customHeight="true" outlineLevel="0" collapsed="false">
      <c r="A3734" s="15" t="s">
        <v>6693</v>
      </c>
      <c r="B3734" s="15" t="s">
        <v>6694</v>
      </c>
      <c r="C3734" s="15" t="s">
        <v>217</v>
      </c>
      <c r="D3734" s="15" t="s">
        <v>235</v>
      </c>
      <c r="E3734" s="15" t="s">
        <v>136</v>
      </c>
      <c r="F3734" s="15" t="s">
        <v>137</v>
      </c>
      <c r="G3734" s="15" t="s">
        <v>4170</v>
      </c>
      <c r="H3734" s="15" t="s">
        <v>136</v>
      </c>
      <c r="I3734" s="15" t="s">
        <v>139</v>
      </c>
      <c r="J3734" s="15" t="s">
        <v>150</v>
      </c>
      <c r="K3734" s="15" t="s">
        <v>6695</v>
      </c>
      <c r="L3734" s="15" t="n">
        <v>37</v>
      </c>
      <c r="M3734" s="15" t="n">
        <v>25</v>
      </c>
      <c r="N3734" s="15" t="n">
        <v>29</v>
      </c>
      <c r="P3734" s="15" t="n">
        <v>91</v>
      </c>
      <c r="Y3734" s="15" t="s">
        <v>142</v>
      </c>
      <c r="AB3734" s="15" t="s">
        <v>143</v>
      </c>
    </row>
    <row r="3735" customFormat="false" ht="15" hidden="false" customHeight="true" outlineLevel="0" collapsed="false">
      <c r="A3735" s="15" t="s">
        <v>6693</v>
      </c>
      <c r="B3735" s="15" t="s">
        <v>6694</v>
      </c>
      <c r="C3735" s="15" t="s">
        <v>217</v>
      </c>
      <c r="D3735" s="15" t="s">
        <v>235</v>
      </c>
      <c r="E3735" s="15" t="s">
        <v>136</v>
      </c>
      <c r="F3735" s="15" t="s">
        <v>137</v>
      </c>
      <c r="G3735" s="15" t="s">
        <v>4170</v>
      </c>
      <c r="H3735" s="15" t="s">
        <v>136</v>
      </c>
      <c r="I3735" s="15" t="s">
        <v>139</v>
      </c>
      <c r="J3735" s="15" t="s">
        <v>158</v>
      </c>
      <c r="K3735" s="15" t="s">
        <v>6696</v>
      </c>
      <c r="L3735" s="15" t="n">
        <v>15</v>
      </c>
      <c r="M3735" s="15" t="n">
        <v>2</v>
      </c>
      <c r="N3735" s="15" t="n">
        <v>1</v>
      </c>
      <c r="O3735" s="15" t="n">
        <v>5</v>
      </c>
      <c r="P3735" s="15" t="n">
        <v>23</v>
      </c>
      <c r="Y3735" s="15" t="s">
        <v>142</v>
      </c>
      <c r="AB3735" s="15" t="s">
        <v>143</v>
      </c>
    </row>
    <row r="3736" customFormat="false" ht="15" hidden="false" customHeight="true" outlineLevel="0" collapsed="false">
      <c r="A3736" s="15" t="s">
        <v>6697</v>
      </c>
      <c r="B3736" s="15" t="s">
        <v>6698</v>
      </c>
      <c r="C3736" s="15" t="s">
        <v>148</v>
      </c>
      <c r="E3736" s="15" t="s">
        <v>136</v>
      </c>
      <c r="F3736" s="15" t="s">
        <v>137</v>
      </c>
      <c r="G3736" s="15" t="s">
        <v>6699</v>
      </c>
      <c r="H3736" s="15" t="s">
        <v>136</v>
      </c>
      <c r="I3736" s="15" t="s">
        <v>139</v>
      </c>
      <c r="J3736" s="15" t="s">
        <v>150</v>
      </c>
      <c r="K3736" s="15" t="s">
        <v>6700</v>
      </c>
      <c r="L3736" s="15" t="n">
        <v>266</v>
      </c>
      <c r="P3736" s="15" t="n">
        <v>266</v>
      </c>
      <c r="Y3736" s="15" t="s">
        <v>142</v>
      </c>
      <c r="AB3736" s="15" t="s">
        <v>143</v>
      </c>
    </row>
    <row r="3737" customFormat="false" ht="15" hidden="false" customHeight="true" outlineLevel="0" collapsed="false">
      <c r="A3737" s="15" t="s">
        <v>6701</v>
      </c>
      <c r="B3737" s="15" t="s">
        <v>6702</v>
      </c>
      <c r="C3737" s="15" t="s">
        <v>217</v>
      </c>
      <c r="D3737" s="15" t="s">
        <v>235</v>
      </c>
      <c r="E3737" s="15" t="s">
        <v>136</v>
      </c>
      <c r="F3737" s="15" t="s">
        <v>137</v>
      </c>
      <c r="G3737" s="15" t="s">
        <v>219</v>
      </c>
      <c r="H3737" s="15" t="s">
        <v>136</v>
      </c>
      <c r="I3737" s="15" t="s">
        <v>139</v>
      </c>
      <c r="J3737" s="15" t="s">
        <v>150</v>
      </c>
      <c r="K3737" s="15" t="s">
        <v>6703</v>
      </c>
      <c r="L3737" s="15" t="n">
        <v>27</v>
      </c>
      <c r="M3737" s="15" t="n">
        <v>14</v>
      </c>
      <c r="P3737" s="15" t="n">
        <v>41</v>
      </c>
      <c r="Y3737" s="15" t="s">
        <v>142</v>
      </c>
      <c r="AB3737" s="15" t="s">
        <v>143</v>
      </c>
    </row>
    <row r="3738" customFormat="false" ht="15" hidden="false" customHeight="true" outlineLevel="0" collapsed="false">
      <c r="A3738" s="15" t="s">
        <v>6701</v>
      </c>
      <c r="B3738" s="15" t="s">
        <v>6702</v>
      </c>
      <c r="C3738" s="15" t="s">
        <v>217</v>
      </c>
      <c r="D3738" s="15" t="s">
        <v>235</v>
      </c>
      <c r="E3738" s="15" t="s">
        <v>136</v>
      </c>
      <c r="F3738" s="15" t="s">
        <v>137</v>
      </c>
      <c r="G3738" s="15" t="s">
        <v>219</v>
      </c>
      <c r="H3738" s="15" t="s">
        <v>136</v>
      </c>
      <c r="I3738" s="15" t="s">
        <v>139</v>
      </c>
      <c r="J3738" s="15" t="s">
        <v>158</v>
      </c>
      <c r="K3738" s="15" t="s">
        <v>6704</v>
      </c>
      <c r="M3738" s="15" t="n">
        <v>7</v>
      </c>
      <c r="P3738" s="15" t="n">
        <v>7</v>
      </c>
      <c r="Y3738" s="15" t="s">
        <v>142</v>
      </c>
      <c r="AB3738" s="15" t="s">
        <v>143</v>
      </c>
    </row>
    <row r="3739" customFormat="false" ht="15" hidden="false" customHeight="true" outlineLevel="0" collapsed="false">
      <c r="A3739" s="15" t="s">
        <v>6705</v>
      </c>
      <c r="B3739" s="15" t="s">
        <v>6706</v>
      </c>
      <c r="C3739" s="15" t="s">
        <v>217</v>
      </c>
      <c r="D3739" s="15" t="s">
        <v>235</v>
      </c>
      <c r="E3739" s="15" t="s">
        <v>136</v>
      </c>
      <c r="F3739" s="15" t="s">
        <v>137</v>
      </c>
      <c r="G3739" s="15" t="s">
        <v>231</v>
      </c>
      <c r="H3739" s="15" t="s">
        <v>136</v>
      </c>
      <c r="I3739" s="15" t="s">
        <v>139</v>
      </c>
      <c r="J3739" s="15" t="s">
        <v>150</v>
      </c>
      <c r="K3739" s="15" t="s">
        <v>6707</v>
      </c>
      <c r="L3739" s="15" t="n">
        <v>18</v>
      </c>
      <c r="M3739" s="15" t="n">
        <v>21</v>
      </c>
      <c r="P3739" s="15" t="n">
        <v>39</v>
      </c>
      <c r="Y3739" s="15" t="s">
        <v>156</v>
      </c>
      <c r="AB3739" s="15" t="s">
        <v>143</v>
      </c>
    </row>
    <row r="3740" customFormat="false" ht="15" hidden="false" customHeight="true" outlineLevel="0" collapsed="false">
      <c r="A3740" s="15" t="s">
        <v>6705</v>
      </c>
      <c r="B3740" s="15" t="s">
        <v>6706</v>
      </c>
      <c r="C3740" s="15" t="s">
        <v>217</v>
      </c>
      <c r="D3740" s="15" t="s">
        <v>235</v>
      </c>
      <c r="E3740" s="15" t="s">
        <v>136</v>
      </c>
      <c r="F3740" s="15" t="s">
        <v>137</v>
      </c>
      <c r="G3740" s="15" t="s">
        <v>231</v>
      </c>
      <c r="H3740" s="15" t="s">
        <v>136</v>
      </c>
      <c r="I3740" s="15" t="s">
        <v>139</v>
      </c>
      <c r="J3740" s="15" t="s">
        <v>158</v>
      </c>
      <c r="K3740" s="15" t="s">
        <v>6708</v>
      </c>
      <c r="L3740" s="15" t="n">
        <v>8</v>
      </c>
      <c r="P3740" s="15" t="n">
        <v>8</v>
      </c>
      <c r="Y3740" s="15" t="s">
        <v>156</v>
      </c>
      <c r="AB3740" s="15" t="s">
        <v>143</v>
      </c>
    </row>
    <row r="3741" customFormat="false" ht="15" hidden="false" customHeight="true" outlineLevel="0" collapsed="false">
      <c r="A3741" s="15" t="s">
        <v>6705</v>
      </c>
      <c r="B3741" s="15" t="s">
        <v>6706</v>
      </c>
      <c r="C3741" s="15" t="s">
        <v>217</v>
      </c>
      <c r="D3741" s="15" t="s">
        <v>235</v>
      </c>
      <c r="E3741" s="15" t="s">
        <v>136</v>
      </c>
      <c r="F3741" s="15" t="s">
        <v>137</v>
      </c>
      <c r="G3741" s="15" t="s">
        <v>231</v>
      </c>
      <c r="H3741" s="15" t="s">
        <v>136</v>
      </c>
      <c r="I3741" s="15" t="s">
        <v>139</v>
      </c>
      <c r="J3741" s="15" t="s">
        <v>169</v>
      </c>
      <c r="K3741" s="15" t="s">
        <v>6709</v>
      </c>
      <c r="M3741" s="15" t="n">
        <v>1</v>
      </c>
      <c r="P3741" s="15" t="n">
        <v>1</v>
      </c>
      <c r="Y3741" s="15" t="s">
        <v>156</v>
      </c>
      <c r="AB3741" s="15" t="s">
        <v>143</v>
      </c>
    </row>
    <row r="3742" customFormat="false" ht="15" hidden="false" customHeight="true" outlineLevel="0" collapsed="false">
      <c r="A3742" s="15" t="s">
        <v>6710</v>
      </c>
      <c r="B3742" s="15" t="s">
        <v>6711</v>
      </c>
      <c r="C3742" s="15" t="s">
        <v>217</v>
      </c>
      <c r="D3742" s="15" t="s">
        <v>235</v>
      </c>
      <c r="E3742" s="15" t="s">
        <v>136</v>
      </c>
      <c r="F3742" s="15" t="s">
        <v>137</v>
      </c>
      <c r="G3742" s="15" t="s">
        <v>154</v>
      </c>
      <c r="H3742" s="15" t="s">
        <v>136</v>
      </c>
      <c r="I3742" s="15" t="s">
        <v>139</v>
      </c>
      <c r="J3742" s="15" t="s">
        <v>150</v>
      </c>
      <c r="K3742" s="15" t="s">
        <v>6712</v>
      </c>
      <c r="N3742" s="15" t="n">
        <v>19</v>
      </c>
      <c r="P3742" s="15" t="n">
        <v>19</v>
      </c>
      <c r="Y3742" s="15" t="s">
        <v>156</v>
      </c>
      <c r="AB3742" s="15" t="s">
        <v>143</v>
      </c>
    </row>
    <row r="3743" customFormat="false" ht="15" hidden="false" customHeight="true" outlineLevel="0" collapsed="false">
      <c r="A3743" s="15" t="s">
        <v>6713</v>
      </c>
      <c r="B3743" s="15" t="s">
        <v>6714</v>
      </c>
      <c r="C3743" s="15" t="s">
        <v>134</v>
      </c>
      <c r="D3743" s="15" t="s">
        <v>460</v>
      </c>
      <c r="E3743" s="15" t="s">
        <v>136</v>
      </c>
      <c r="F3743" s="15" t="s">
        <v>137</v>
      </c>
      <c r="G3743" s="15" t="s">
        <v>6715</v>
      </c>
      <c r="H3743" s="15" t="s">
        <v>136</v>
      </c>
      <c r="I3743" s="15" t="s">
        <v>243</v>
      </c>
      <c r="J3743" s="15" t="s">
        <v>140</v>
      </c>
      <c r="K3743" s="15" t="s">
        <v>6716</v>
      </c>
      <c r="L3743" s="15" t="n">
        <v>1333</v>
      </c>
      <c r="M3743" s="15" t="n">
        <v>4595</v>
      </c>
      <c r="N3743" s="15" t="n">
        <v>3044</v>
      </c>
      <c r="O3743" s="15" t="n">
        <v>724</v>
      </c>
      <c r="P3743" s="15" t="n">
        <v>9696</v>
      </c>
      <c r="Y3743" s="15" t="s">
        <v>142</v>
      </c>
      <c r="AB3743" s="15" t="s">
        <v>143</v>
      </c>
    </row>
    <row r="3744" customFormat="false" ht="15" hidden="false" customHeight="true" outlineLevel="0" collapsed="false">
      <c r="A3744" s="15" t="s">
        <v>6713</v>
      </c>
      <c r="B3744" s="15" t="s">
        <v>6714</v>
      </c>
      <c r="C3744" s="15" t="s">
        <v>134</v>
      </c>
      <c r="D3744" s="15" t="s">
        <v>460</v>
      </c>
      <c r="E3744" s="15" t="s">
        <v>136</v>
      </c>
      <c r="F3744" s="15" t="s">
        <v>137</v>
      </c>
      <c r="G3744" s="15" t="s">
        <v>6715</v>
      </c>
      <c r="H3744" s="15" t="s">
        <v>136</v>
      </c>
      <c r="I3744" s="15" t="s">
        <v>243</v>
      </c>
      <c r="J3744" s="15" t="s">
        <v>144</v>
      </c>
      <c r="K3744" s="15" t="s">
        <v>6717</v>
      </c>
      <c r="L3744" s="15" t="n">
        <v>3986</v>
      </c>
      <c r="M3744" s="15" t="n">
        <v>3202</v>
      </c>
      <c r="N3744" s="15" t="n">
        <v>2414</v>
      </c>
      <c r="O3744" s="15" t="n">
        <v>1212</v>
      </c>
      <c r="P3744" s="15" t="n">
        <v>10814</v>
      </c>
      <c r="Y3744" s="15" t="s">
        <v>142</v>
      </c>
      <c r="AB3744" s="15" t="s">
        <v>143</v>
      </c>
    </row>
    <row r="3745" customFormat="false" ht="15" hidden="false" customHeight="true" outlineLevel="0" collapsed="false">
      <c r="A3745" s="15" t="s">
        <v>6713</v>
      </c>
      <c r="B3745" s="15" t="s">
        <v>6714</v>
      </c>
      <c r="C3745" s="15" t="s">
        <v>134</v>
      </c>
      <c r="D3745" s="15" t="s">
        <v>460</v>
      </c>
      <c r="E3745" s="15" t="s">
        <v>136</v>
      </c>
      <c r="F3745" s="15" t="s">
        <v>137</v>
      </c>
      <c r="G3745" s="15" t="s">
        <v>6715</v>
      </c>
      <c r="H3745" s="15" t="s">
        <v>136</v>
      </c>
      <c r="I3745" s="15" t="s">
        <v>243</v>
      </c>
      <c r="J3745" s="15" t="s">
        <v>150</v>
      </c>
      <c r="K3745" s="15" t="s">
        <v>6718</v>
      </c>
      <c r="L3745" s="15" t="n">
        <v>10</v>
      </c>
      <c r="M3745" s="15" t="n">
        <v>110</v>
      </c>
      <c r="N3745" s="15" t="n">
        <v>462</v>
      </c>
      <c r="O3745" s="15" t="n">
        <v>2</v>
      </c>
      <c r="P3745" s="15" t="n">
        <v>584</v>
      </c>
      <c r="Y3745" s="15" t="s">
        <v>142</v>
      </c>
      <c r="AB3745" s="15" t="s">
        <v>143</v>
      </c>
    </row>
    <row r="3746" customFormat="false" ht="15" hidden="false" customHeight="true" outlineLevel="0" collapsed="false">
      <c r="A3746" s="15" t="s">
        <v>6719</v>
      </c>
      <c r="B3746" s="15" t="s">
        <v>6720</v>
      </c>
      <c r="C3746" s="15" t="s">
        <v>217</v>
      </c>
      <c r="D3746" s="15" t="s">
        <v>218</v>
      </c>
      <c r="E3746" s="15" t="s">
        <v>136</v>
      </c>
      <c r="F3746" s="15" t="s">
        <v>137</v>
      </c>
      <c r="G3746" s="15" t="s">
        <v>299</v>
      </c>
      <c r="H3746" s="15" t="s">
        <v>136</v>
      </c>
      <c r="I3746" s="15" t="s">
        <v>243</v>
      </c>
      <c r="J3746" s="15" t="s">
        <v>140</v>
      </c>
      <c r="K3746" s="15" t="s">
        <v>6721</v>
      </c>
      <c r="L3746" s="15" t="n">
        <v>6</v>
      </c>
      <c r="M3746" s="15" t="n">
        <v>1</v>
      </c>
      <c r="N3746" s="15" t="n">
        <v>10</v>
      </c>
      <c r="P3746" s="15" t="n">
        <v>17</v>
      </c>
      <c r="Y3746" s="15" t="s">
        <v>156</v>
      </c>
      <c r="AB3746" s="15" t="s">
        <v>143</v>
      </c>
    </row>
    <row r="3747" customFormat="false" ht="15" hidden="false" customHeight="true" outlineLevel="0" collapsed="false">
      <c r="A3747" s="15" t="s">
        <v>6719</v>
      </c>
      <c r="B3747" s="15" t="s">
        <v>6720</v>
      </c>
      <c r="C3747" s="15" t="s">
        <v>217</v>
      </c>
      <c r="D3747" s="15" t="s">
        <v>218</v>
      </c>
      <c r="E3747" s="15" t="s">
        <v>136</v>
      </c>
      <c r="F3747" s="15" t="s">
        <v>137</v>
      </c>
      <c r="G3747" s="15" t="s">
        <v>299</v>
      </c>
      <c r="H3747" s="15" t="s">
        <v>136</v>
      </c>
      <c r="I3747" s="15" t="s">
        <v>243</v>
      </c>
      <c r="J3747" s="15" t="s">
        <v>150</v>
      </c>
      <c r="K3747" s="15" t="s">
        <v>6722</v>
      </c>
      <c r="L3747" s="15" t="n">
        <v>121</v>
      </c>
      <c r="M3747" s="15" t="n">
        <v>145</v>
      </c>
      <c r="N3747" s="15" t="n">
        <v>152</v>
      </c>
      <c r="O3747" s="15" t="n">
        <v>1</v>
      </c>
      <c r="P3747" s="15" t="n">
        <v>419</v>
      </c>
      <c r="Y3747" s="15" t="s">
        <v>156</v>
      </c>
      <c r="AB3747" s="15" t="s">
        <v>143</v>
      </c>
    </row>
    <row r="3748" customFormat="false" ht="15" hidden="false" customHeight="true" outlineLevel="0" collapsed="false">
      <c r="A3748" s="15" t="s">
        <v>6719</v>
      </c>
      <c r="B3748" s="15" t="s">
        <v>6720</v>
      </c>
      <c r="C3748" s="15" t="s">
        <v>217</v>
      </c>
      <c r="D3748" s="15" t="s">
        <v>218</v>
      </c>
      <c r="E3748" s="15" t="s">
        <v>136</v>
      </c>
      <c r="F3748" s="15" t="s">
        <v>137</v>
      </c>
      <c r="G3748" s="15" t="s">
        <v>299</v>
      </c>
      <c r="H3748" s="15" t="s">
        <v>136</v>
      </c>
      <c r="I3748" s="15" t="s">
        <v>243</v>
      </c>
      <c r="J3748" s="15" t="s">
        <v>158</v>
      </c>
      <c r="K3748" s="15" t="s">
        <v>6723</v>
      </c>
      <c r="L3748" s="15" t="n">
        <v>5</v>
      </c>
      <c r="M3748" s="15" t="n">
        <v>23</v>
      </c>
      <c r="N3748" s="15" t="n">
        <v>28</v>
      </c>
      <c r="O3748" s="15" t="n">
        <v>4</v>
      </c>
      <c r="P3748" s="15" t="n">
        <v>60</v>
      </c>
      <c r="Y3748" s="15" t="s">
        <v>156</v>
      </c>
      <c r="AB3748" s="15" t="s">
        <v>143</v>
      </c>
    </row>
    <row r="3749" customFormat="false" ht="15" hidden="false" customHeight="true" outlineLevel="0" collapsed="false">
      <c r="A3749" s="15" t="s">
        <v>6719</v>
      </c>
      <c r="B3749" s="15" t="s">
        <v>6720</v>
      </c>
      <c r="C3749" s="15" t="s">
        <v>217</v>
      </c>
      <c r="D3749" s="15" t="s">
        <v>218</v>
      </c>
      <c r="E3749" s="15" t="s">
        <v>136</v>
      </c>
      <c r="F3749" s="15" t="s">
        <v>137</v>
      </c>
      <c r="G3749" s="15" t="s">
        <v>299</v>
      </c>
      <c r="H3749" s="15" t="s">
        <v>136</v>
      </c>
      <c r="I3749" s="15" t="s">
        <v>243</v>
      </c>
      <c r="J3749" s="15" t="s">
        <v>169</v>
      </c>
      <c r="K3749" s="15" t="s">
        <v>6724</v>
      </c>
      <c r="N3749" s="15" t="n">
        <v>1</v>
      </c>
      <c r="P3749" s="15" t="n">
        <v>1</v>
      </c>
      <c r="Y3749" s="15" t="s">
        <v>156</v>
      </c>
      <c r="AB3749" s="15" t="s">
        <v>143</v>
      </c>
    </row>
    <row r="3750" customFormat="false" ht="15" hidden="false" customHeight="true" outlineLevel="0" collapsed="false">
      <c r="A3750" s="15" t="s">
        <v>6725</v>
      </c>
      <c r="B3750" s="15" t="s">
        <v>6726</v>
      </c>
      <c r="C3750" s="15" t="s">
        <v>217</v>
      </c>
      <c r="D3750" s="15" t="s">
        <v>235</v>
      </c>
      <c r="E3750" s="15" t="s">
        <v>136</v>
      </c>
      <c r="F3750" s="15" t="s">
        <v>137</v>
      </c>
      <c r="G3750" s="15" t="s">
        <v>219</v>
      </c>
      <c r="H3750" s="15" t="s">
        <v>136</v>
      </c>
      <c r="I3750" s="15" t="s">
        <v>139</v>
      </c>
      <c r="J3750" s="15" t="s">
        <v>140</v>
      </c>
      <c r="K3750" s="15" t="s">
        <v>6727</v>
      </c>
      <c r="M3750" s="15" t="n">
        <v>6</v>
      </c>
      <c r="P3750" s="15" t="n">
        <v>6</v>
      </c>
      <c r="Y3750" s="15" t="s">
        <v>142</v>
      </c>
      <c r="AB3750" s="15" t="s">
        <v>143</v>
      </c>
    </row>
    <row r="3751" customFormat="false" ht="15" hidden="false" customHeight="true" outlineLevel="0" collapsed="false">
      <c r="A3751" s="15" t="s">
        <v>6725</v>
      </c>
      <c r="B3751" s="15" t="s">
        <v>6726</v>
      </c>
      <c r="C3751" s="15" t="s">
        <v>217</v>
      </c>
      <c r="D3751" s="15" t="s">
        <v>235</v>
      </c>
      <c r="E3751" s="15" t="s">
        <v>136</v>
      </c>
      <c r="F3751" s="15" t="s">
        <v>137</v>
      </c>
      <c r="G3751" s="15" t="s">
        <v>219</v>
      </c>
      <c r="H3751" s="15" t="s">
        <v>136</v>
      </c>
      <c r="I3751" s="15" t="s">
        <v>139</v>
      </c>
      <c r="J3751" s="15" t="s">
        <v>144</v>
      </c>
      <c r="K3751" s="15" t="s">
        <v>6728</v>
      </c>
      <c r="M3751" s="15" t="n">
        <v>5</v>
      </c>
      <c r="P3751" s="15" t="n">
        <v>5</v>
      </c>
      <c r="Y3751" s="15" t="s">
        <v>142</v>
      </c>
      <c r="AB3751" s="15" t="s">
        <v>143</v>
      </c>
    </row>
    <row r="3752" customFormat="false" ht="15" hidden="false" customHeight="true" outlineLevel="0" collapsed="false">
      <c r="A3752" s="15" t="s">
        <v>6725</v>
      </c>
      <c r="B3752" s="15" t="s">
        <v>6726</v>
      </c>
      <c r="C3752" s="15" t="s">
        <v>217</v>
      </c>
      <c r="D3752" s="15" t="s">
        <v>235</v>
      </c>
      <c r="E3752" s="15" t="s">
        <v>136</v>
      </c>
      <c r="F3752" s="15" t="s">
        <v>137</v>
      </c>
      <c r="G3752" s="15" t="s">
        <v>219</v>
      </c>
      <c r="H3752" s="15" t="s">
        <v>136</v>
      </c>
      <c r="I3752" s="15" t="s">
        <v>139</v>
      </c>
      <c r="J3752" s="15" t="s">
        <v>150</v>
      </c>
      <c r="K3752" s="15" t="s">
        <v>6729</v>
      </c>
      <c r="L3752" s="15" t="n">
        <v>48</v>
      </c>
      <c r="M3752" s="15" t="n">
        <v>91</v>
      </c>
      <c r="N3752" s="15" t="n">
        <v>4</v>
      </c>
      <c r="P3752" s="15" t="n">
        <v>143</v>
      </c>
      <c r="Y3752" s="15" t="s">
        <v>142</v>
      </c>
      <c r="AB3752" s="15" t="s">
        <v>143</v>
      </c>
    </row>
    <row r="3753" customFormat="false" ht="15" hidden="false" customHeight="true" outlineLevel="0" collapsed="false">
      <c r="A3753" s="15" t="s">
        <v>6730</v>
      </c>
      <c r="B3753" s="15" t="s">
        <v>6731</v>
      </c>
      <c r="C3753" s="15" t="s">
        <v>217</v>
      </c>
      <c r="D3753" s="15" t="s">
        <v>235</v>
      </c>
      <c r="E3753" s="15" t="s">
        <v>136</v>
      </c>
      <c r="F3753" s="15" t="s">
        <v>137</v>
      </c>
      <c r="G3753" s="15" t="s">
        <v>847</v>
      </c>
      <c r="H3753" s="15" t="s">
        <v>136</v>
      </c>
      <c r="I3753" s="15" t="s">
        <v>139</v>
      </c>
      <c r="J3753" s="15" t="s">
        <v>140</v>
      </c>
      <c r="K3753" s="15" t="s">
        <v>6732</v>
      </c>
      <c r="N3753" s="15" t="n">
        <v>25</v>
      </c>
      <c r="O3753" s="15" t="n">
        <v>8</v>
      </c>
      <c r="P3753" s="15" t="n">
        <v>33</v>
      </c>
      <c r="Y3753" s="15" t="s">
        <v>142</v>
      </c>
      <c r="AB3753" s="15" t="s">
        <v>143</v>
      </c>
    </row>
    <row r="3754" customFormat="false" ht="15" hidden="false" customHeight="true" outlineLevel="0" collapsed="false">
      <c r="A3754" s="15" t="s">
        <v>6730</v>
      </c>
      <c r="B3754" s="15" t="s">
        <v>6731</v>
      </c>
      <c r="C3754" s="15" t="s">
        <v>217</v>
      </c>
      <c r="D3754" s="15" t="s">
        <v>235</v>
      </c>
      <c r="E3754" s="15" t="s">
        <v>136</v>
      </c>
      <c r="F3754" s="15" t="s">
        <v>137</v>
      </c>
      <c r="G3754" s="15" t="s">
        <v>847</v>
      </c>
      <c r="H3754" s="15" t="s">
        <v>136</v>
      </c>
      <c r="I3754" s="15" t="s">
        <v>139</v>
      </c>
      <c r="J3754" s="15" t="s">
        <v>150</v>
      </c>
      <c r="K3754" s="15" t="s">
        <v>6733</v>
      </c>
      <c r="N3754" s="15" t="n">
        <v>20</v>
      </c>
      <c r="O3754" s="15" t="n">
        <v>53</v>
      </c>
      <c r="P3754" s="15" t="n">
        <v>73</v>
      </c>
      <c r="Y3754" s="15" t="s">
        <v>142</v>
      </c>
      <c r="AB3754" s="15" t="s">
        <v>143</v>
      </c>
    </row>
    <row r="3755" customFormat="false" ht="15" hidden="false" customHeight="true" outlineLevel="0" collapsed="false">
      <c r="A3755" s="15" t="s">
        <v>6730</v>
      </c>
      <c r="B3755" s="15" t="s">
        <v>6731</v>
      </c>
      <c r="C3755" s="15" t="s">
        <v>217</v>
      </c>
      <c r="D3755" s="15" t="s">
        <v>235</v>
      </c>
      <c r="E3755" s="15" t="s">
        <v>136</v>
      </c>
      <c r="F3755" s="15" t="s">
        <v>137</v>
      </c>
      <c r="G3755" s="15" t="s">
        <v>847</v>
      </c>
      <c r="H3755" s="15" t="s">
        <v>136</v>
      </c>
      <c r="I3755" s="15" t="s">
        <v>139</v>
      </c>
      <c r="J3755" s="15" t="s">
        <v>158</v>
      </c>
      <c r="K3755" s="15" t="s">
        <v>6734</v>
      </c>
      <c r="N3755" s="15" t="n">
        <v>1</v>
      </c>
      <c r="O3755" s="15" t="n">
        <v>25</v>
      </c>
      <c r="P3755" s="15" t="n">
        <v>26</v>
      </c>
      <c r="Y3755" s="15" t="s">
        <v>142</v>
      </c>
      <c r="AB3755" s="15" t="s">
        <v>143</v>
      </c>
    </row>
    <row r="3756" customFormat="false" ht="15" hidden="false" customHeight="true" outlineLevel="0" collapsed="false">
      <c r="A3756" s="15" t="s">
        <v>6735</v>
      </c>
      <c r="B3756" s="15" t="s">
        <v>6736</v>
      </c>
      <c r="C3756" s="15" t="s">
        <v>217</v>
      </c>
      <c r="D3756" s="15" t="s">
        <v>218</v>
      </c>
      <c r="E3756" s="15" t="s">
        <v>136</v>
      </c>
      <c r="F3756" s="15" t="s">
        <v>137</v>
      </c>
      <c r="G3756" s="15" t="s">
        <v>451</v>
      </c>
      <c r="H3756" s="15" t="s">
        <v>136</v>
      </c>
      <c r="I3756" s="15" t="s">
        <v>243</v>
      </c>
      <c r="J3756" s="15" t="s">
        <v>140</v>
      </c>
      <c r="K3756" s="15" t="s">
        <v>6737</v>
      </c>
      <c r="L3756" s="15" t="n">
        <v>40</v>
      </c>
      <c r="P3756" s="15" t="n">
        <v>40</v>
      </c>
      <c r="Y3756" s="15" t="s">
        <v>142</v>
      </c>
      <c r="AB3756" s="15" t="s">
        <v>143</v>
      </c>
    </row>
    <row r="3757" customFormat="false" ht="15" hidden="false" customHeight="true" outlineLevel="0" collapsed="false">
      <c r="A3757" s="15" t="s">
        <v>6735</v>
      </c>
      <c r="B3757" s="15" t="s">
        <v>6736</v>
      </c>
      <c r="C3757" s="15" t="s">
        <v>217</v>
      </c>
      <c r="D3757" s="15" t="s">
        <v>218</v>
      </c>
      <c r="E3757" s="15" t="s">
        <v>136</v>
      </c>
      <c r="F3757" s="15" t="s">
        <v>137</v>
      </c>
      <c r="G3757" s="15" t="s">
        <v>451</v>
      </c>
      <c r="H3757" s="15" t="s">
        <v>136</v>
      </c>
      <c r="I3757" s="15" t="s">
        <v>243</v>
      </c>
      <c r="J3757" s="15" t="s">
        <v>144</v>
      </c>
      <c r="K3757" s="15" t="s">
        <v>6738</v>
      </c>
      <c r="L3757" s="15" t="n">
        <v>7</v>
      </c>
      <c r="M3757" s="15" t="n">
        <v>49</v>
      </c>
      <c r="O3757" s="15" t="n">
        <v>6</v>
      </c>
      <c r="P3757" s="15" t="n">
        <v>62</v>
      </c>
      <c r="Y3757" s="15" t="s">
        <v>142</v>
      </c>
      <c r="AB3757" s="15" t="s">
        <v>143</v>
      </c>
    </row>
    <row r="3758" customFormat="false" ht="15" hidden="false" customHeight="true" outlineLevel="0" collapsed="false">
      <c r="A3758" s="15" t="s">
        <v>6735</v>
      </c>
      <c r="B3758" s="15" t="s">
        <v>6736</v>
      </c>
      <c r="C3758" s="15" t="s">
        <v>217</v>
      </c>
      <c r="D3758" s="15" t="s">
        <v>218</v>
      </c>
      <c r="E3758" s="15" t="s">
        <v>136</v>
      </c>
      <c r="F3758" s="15" t="s">
        <v>137</v>
      </c>
      <c r="G3758" s="15" t="s">
        <v>451</v>
      </c>
      <c r="H3758" s="15" t="s">
        <v>136</v>
      </c>
      <c r="I3758" s="15" t="s">
        <v>243</v>
      </c>
      <c r="J3758" s="15" t="s">
        <v>150</v>
      </c>
      <c r="K3758" s="15" t="s">
        <v>6739</v>
      </c>
      <c r="L3758" s="15" t="n">
        <v>58</v>
      </c>
      <c r="M3758" s="15" t="n">
        <v>102</v>
      </c>
      <c r="N3758" s="15" t="n">
        <v>16</v>
      </c>
      <c r="O3758" s="15" t="n">
        <v>15</v>
      </c>
      <c r="P3758" s="15" t="n">
        <v>191</v>
      </c>
      <c r="Y3758" s="15" t="s">
        <v>142</v>
      </c>
      <c r="AB3758" s="15" t="s">
        <v>143</v>
      </c>
    </row>
    <row r="3759" customFormat="false" ht="15" hidden="false" customHeight="true" outlineLevel="0" collapsed="false">
      <c r="A3759" s="15" t="s">
        <v>6735</v>
      </c>
      <c r="B3759" s="15" t="s">
        <v>6736</v>
      </c>
      <c r="C3759" s="15" t="s">
        <v>217</v>
      </c>
      <c r="D3759" s="15" t="s">
        <v>218</v>
      </c>
      <c r="E3759" s="15" t="s">
        <v>136</v>
      </c>
      <c r="F3759" s="15" t="s">
        <v>137</v>
      </c>
      <c r="G3759" s="15" t="s">
        <v>451</v>
      </c>
      <c r="H3759" s="15" t="s">
        <v>136</v>
      </c>
      <c r="I3759" s="15" t="s">
        <v>243</v>
      </c>
      <c r="J3759" s="15" t="s">
        <v>158</v>
      </c>
      <c r="K3759" s="15" t="s">
        <v>6740</v>
      </c>
      <c r="L3759" s="15" t="n">
        <v>23</v>
      </c>
      <c r="N3759" s="15" t="n">
        <v>0</v>
      </c>
      <c r="O3759" s="15" t="n">
        <v>2</v>
      </c>
      <c r="P3759" s="15" t="n">
        <v>25</v>
      </c>
      <c r="Y3759" s="15" t="s">
        <v>142</v>
      </c>
      <c r="AB3759" s="15" t="s">
        <v>143</v>
      </c>
    </row>
    <row r="3760" customFormat="false" ht="15" hidden="false" customHeight="true" outlineLevel="0" collapsed="false">
      <c r="A3760" s="15" t="s">
        <v>6741</v>
      </c>
      <c r="B3760" s="15" t="s">
        <v>6742</v>
      </c>
      <c r="C3760" s="15" t="s">
        <v>217</v>
      </c>
      <c r="D3760" s="15" t="s">
        <v>218</v>
      </c>
      <c r="E3760" s="15" t="s">
        <v>136</v>
      </c>
      <c r="F3760" s="15" t="s">
        <v>137</v>
      </c>
      <c r="G3760" s="15" t="s">
        <v>299</v>
      </c>
      <c r="H3760" s="15" t="s">
        <v>136</v>
      </c>
      <c r="I3760" s="15" t="s">
        <v>139</v>
      </c>
      <c r="J3760" s="15" t="s">
        <v>140</v>
      </c>
      <c r="K3760" s="15" t="s">
        <v>6743</v>
      </c>
      <c r="N3760" s="15" t="n">
        <v>0</v>
      </c>
      <c r="P3760" s="15" t="n">
        <v>0</v>
      </c>
      <c r="Y3760" s="15" t="s">
        <v>156</v>
      </c>
      <c r="AB3760" s="15" t="s">
        <v>143</v>
      </c>
    </row>
    <row r="3761" customFormat="false" ht="15" hidden="false" customHeight="true" outlineLevel="0" collapsed="false">
      <c r="A3761" s="15" t="s">
        <v>6741</v>
      </c>
      <c r="B3761" s="15" t="s">
        <v>6742</v>
      </c>
      <c r="C3761" s="15" t="s">
        <v>217</v>
      </c>
      <c r="D3761" s="15" t="s">
        <v>218</v>
      </c>
      <c r="E3761" s="15" t="s">
        <v>136</v>
      </c>
      <c r="F3761" s="15" t="s">
        <v>137</v>
      </c>
      <c r="G3761" s="15" t="s">
        <v>299</v>
      </c>
      <c r="H3761" s="15" t="s">
        <v>136</v>
      </c>
      <c r="I3761" s="15" t="s">
        <v>139</v>
      </c>
      <c r="J3761" s="15" t="s">
        <v>150</v>
      </c>
      <c r="K3761" s="15" t="s">
        <v>6744</v>
      </c>
      <c r="L3761" s="15" t="n">
        <v>8</v>
      </c>
      <c r="M3761" s="15" t="n">
        <v>13</v>
      </c>
      <c r="N3761" s="15" t="n">
        <v>4</v>
      </c>
      <c r="P3761" s="15" t="n">
        <v>25</v>
      </c>
      <c r="Y3761" s="15" t="s">
        <v>156</v>
      </c>
      <c r="AB3761" s="15" t="s">
        <v>143</v>
      </c>
    </row>
    <row r="3762" customFormat="false" ht="15" hidden="false" customHeight="true" outlineLevel="0" collapsed="false">
      <c r="A3762" s="15" t="s">
        <v>6741</v>
      </c>
      <c r="B3762" s="15" t="s">
        <v>6742</v>
      </c>
      <c r="C3762" s="15" t="s">
        <v>217</v>
      </c>
      <c r="D3762" s="15" t="s">
        <v>218</v>
      </c>
      <c r="E3762" s="15" t="s">
        <v>136</v>
      </c>
      <c r="F3762" s="15" t="s">
        <v>137</v>
      </c>
      <c r="G3762" s="15" t="s">
        <v>299</v>
      </c>
      <c r="H3762" s="15" t="s">
        <v>136</v>
      </c>
      <c r="I3762" s="15" t="s">
        <v>139</v>
      </c>
      <c r="J3762" s="15" t="s">
        <v>158</v>
      </c>
      <c r="K3762" s="15" t="s">
        <v>6745</v>
      </c>
      <c r="L3762" s="15" t="n">
        <v>12</v>
      </c>
      <c r="M3762" s="15" t="n">
        <v>4</v>
      </c>
      <c r="N3762" s="15" t="n">
        <v>6</v>
      </c>
      <c r="P3762" s="15" t="n">
        <v>22</v>
      </c>
      <c r="Y3762" s="15" t="s">
        <v>156</v>
      </c>
      <c r="AB3762" s="15" t="s">
        <v>143</v>
      </c>
    </row>
    <row r="3763" customFormat="false" ht="15" hidden="false" customHeight="true" outlineLevel="0" collapsed="false">
      <c r="A3763" s="15" t="s">
        <v>6746</v>
      </c>
      <c r="B3763" s="15" t="s">
        <v>6747</v>
      </c>
      <c r="C3763" s="15" t="s">
        <v>217</v>
      </c>
      <c r="D3763" s="15" t="s">
        <v>235</v>
      </c>
      <c r="E3763" s="15" t="s">
        <v>136</v>
      </c>
      <c r="F3763" s="15" t="s">
        <v>137</v>
      </c>
      <c r="G3763" s="15" t="s">
        <v>1140</v>
      </c>
      <c r="H3763" s="15" t="s">
        <v>136</v>
      </c>
      <c r="I3763" s="15" t="s">
        <v>139</v>
      </c>
      <c r="J3763" s="15" t="s">
        <v>144</v>
      </c>
      <c r="K3763" s="15" t="s">
        <v>6748</v>
      </c>
      <c r="O3763" s="15" t="n">
        <v>4</v>
      </c>
      <c r="P3763" s="15" t="n">
        <v>4</v>
      </c>
      <c r="Y3763" s="15" t="s">
        <v>156</v>
      </c>
      <c r="AB3763" s="15" t="s">
        <v>143</v>
      </c>
    </row>
    <row r="3764" customFormat="false" ht="15" hidden="false" customHeight="true" outlineLevel="0" collapsed="false">
      <c r="A3764" s="15" t="s">
        <v>6746</v>
      </c>
      <c r="B3764" s="15" t="s">
        <v>6747</v>
      </c>
      <c r="C3764" s="15" t="s">
        <v>217</v>
      </c>
      <c r="D3764" s="15" t="s">
        <v>235</v>
      </c>
      <c r="E3764" s="15" t="s">
        <v>136</v>
      </c>
      <c r="F3764" s="15" t="s">
        <v>137</v>
      </c>
      <c r="G3764" s="15" t="s">
        <v>1140</v>
      </c>
      <c r="H3764" s="15" t="s">
        <v>136</v>
      </c>
      <c r="I3764" s="15" t="s">
        <v>139</v>
      </c>
      <c r="J3764" s="15" t="s">
        <v>150</v>
      </c>
      <c r="K3764" s="15" t="s">
        <v>6749</v>
      </c>
      <c r="M3764" s="15" t="n">
        <v>207</v>
      </c>
      <c r="N3764" s="15" t="n">
        <v>347</v>
      </c>
      <c r="O3764" s="15" t="n">
        <v>2</v>
      </c>
      <c r="P3764" s="15" t="n">
        <v>556</v>
      </c>
      <c r="Y3764" s="15" t="s">
        <v>156</v>
      </c>
      <c r="AB3764" s="15" t="s">
        <v>143</v>
      </c>
    </row>
    <row r="3765" customFormat="false" ht="15" hidden="false" customHeight="true" outlineLevel="0" collapsed="false">
      <c r="A3765" s="15" t="s">
        <v>6746</v>
      </c>
      <c r="B3765" s="15" t="s">
        <v>6747</v>
      </c>
      <c r="C3765" s="15" t="s">
        <v>217</v>
      </c>
      <c r="D3765" s="15" t="s">
        <v>235</v>
      </c>
      <c r="E3765" s="15" t="s">
        <v>136</v>
      </c>
      <c r="F3765" s="15" t="s">
        <v>137</v>
      </c>
      <c r="G3765" s="15" t="s">
        <v>1140</v>
      </c>
      <c r="H3765" s="15" t="s">
        <v>136</v>
      </c>
      <c r="I3765" s="15" t="s">
        <v>139</v>
      </c>
      <c r="J3765" s="15" t="s">
        <v>158</v>
      </c>
      <c r="K3765" s="15" t="s">
        <v>6750</v>
      </c>
      <c r="L3765" s="15" t="n">
        <v>13</v>
      </c>
      <c r="M3765" s="15" t="n">
        <v>20</v>
      </c>
      <c r="N3765" s="15" t="n">
        <v>5</v>
      </c>
      <c r="P3765" s="15" t="n">
        <v>38</v>
      </c>
      <c r="Y3765" s="15" t="s">
        <v>156</v>
      </c>
      <c r="AB3765" s="15" t="s">
        <v>143</v>
      </c>
    </row>
    <row r="3766" customFormat="false" ht="15" hidden="false" customHeight="true" outlineLevel="0" collapsed="false">
      <c r="A3766" s="15" t="s">
        <v>6751</v>
      </c>
      <c r="B3766" s="15" t="s">
        <v>6752</v>
      </c>
      <c r="C3766" s="15" t="s">
        <v>217</v>
      </c>
      <c r="D3766" s="15" t="s">
        <v>218</v>
      </c>
      <c r="E3766" s="15" t="s">
        <v>136</v>
      </c>
      <c r="F3766" s="15" t="s">
        <v>137</v>
      </c>
      <c r="G3766" s="15" t="s">
        <v>219</v>
      </c>
      <c r="H3766" s="15" t="s">
        <v>136</v>
      </c>
      <c r="I3766" s="15" t="s">
        <v>243</v>
      </c>
      <c r="J3766" s="15" t="s">
        <v>140</v>
      </c>
      <c r="K3766" s="15" t="s">
        <v>6753</v>
      </c>
      <c r="L3766" s="15" t="n">
        <v>53</v>
      </c>
      <c r="M3766" s="15" t="n">
        <v>133</v>
      </c>
      <c r="N3766" s="15" t="n">
        <v>47</v>
      </c>
      <c r="O3766" s="15" t="n">
        <v>7</v>
      </c>
      <c r="P3766" s="15" t="n">
        <v>240</v>
      </c>
      <c r="Y3766" s="15" t="s">
        <v>142</v>
      </c>
      <c r="AB3766" s="15" t="s">
        <v>143</v>
      </c>
    </row>
    <row r="3767" customFormat="false" ht="15" hidden="false" customHeight="true" outlineLevel="0" collapsed="false">
      <c r="A3767" s="15" t="s">
        <v>6751</v>
      </c>
      <c r="B3767" s="15" t="s">
        <v>6752</v>
      </c>
      <c r="C3767" s="15" t="s">
        <v>217</v>
      </c>
      <c r="D3767" s="15" t="s">
        <v>218</v>
      </c>
      <c r="E3767" s="15" t="s">
        <v>136</v>
      </c>
      <c r="F3767" s="15" t="s">
        <v>137</v>
      </c>
      <c r="G3767" s="15" t="s">
        <v>219</v>
      </c>
      <c r="H3767" s="15" t="s">
        <v>136</v>
      </c>
      <c r="I3767" s="15" t="s">
        <v>243</v>
      </c>
      <c r="J3767" s="15" t="s">
        <v>144</v>
      </c>
      <c r="K3767" s="15" t="s">
        <v>6754</v>
      </c>
      <c r="L3767" s="15" t="n">
        <v>1</v>
      </c>
      <c r="N3767" s="15" t="n">
        <v>5</v>
      </c>
      <c r="P3767" s="15" t="n">
        <v>6</v>
      </c>
      <c r="Y3767" s="15" t="s">
        <v>142</v>
      </c>
      <c r="AB3767" s="15" t="s">
        <v>143</v>
      </c>
    </row>
    <row r="3768" customFormat="false" ht="15" hidden="false" customHeight="true" outlineLevel="0" collapsed="false">
      <c r="A3768" s="15" t="s">
        <v>6751</v>
      </c>
      <c r="B3768" s="15" t="s">
        <v>6752</v>
      </c>
      <c r="C3768" s="15" t="s">
        <v>217</v>
      </c>
      <c r="D3768" s="15" t="s">
        <v>218</v>
      </c>
      <c r="E3768" s="15" t="s">
        <v>136</v>
      </c>
      <c r="F3768" s="15" t="s">
        <v>137</v>
      </c>
      <c r="G3768" s="15" t="s">
        <v>219</v>
      </c>
      <c r="H3768" s="15" t="s">
        <v>136</v>
      </c>
      <c r="I3768" s="15" t="s">
        <v>243</v>
      </c>
      <c r="J3768" s="15" t="s">
        <v>150</v>
      </c>
      <c r="K3768" s="15" t="s">
        <v>6755</v>
      </c>
      <c r="L3768" s="15" t="n">
        <v>321</v>
      </c>
      <c r="M3768" s="15" t="n">
        <v>365</v>
      </c>
      <c r="N3768" s="15" t="n">
        <v>956</v>
      </c>
      <c r="O3768" s="15" t="n">
        <v>90</v>
      </c>
      <c r="P3768" s="15" t="n">
        <v>1732</v>
      </c>
      <c r="Y3768" s="15" t="s">
        <v>142</v>
      </c>
      <c r="AB3768" s="15" t="s">
        <v>143</v>
      </c>
    </row>
    <row r="3769" customFormat="false" ht="15" hidden="false" customHeight="true" outlineLevel="0" collapsed="false">
      <c r="A3769" s="15" t="s">
        <v>6751</v>
      </c>
      <c r="B3769" s="15" t="s">
        <v>6752</v>
      </c>
      <c r="C3769" s="15" t="s">
        <v>217</v>
      </c>
      <c r="D3769" s="15" t="s">
        <v>218</v>
      </c>
      <c r="E3769" s="15" t="s">
        <v>136</v>
      </c>
      <c r="F3769" s="15" t="s">
        <v>137</v>
      </c>
      <c r="G3769" s="15" t="s">
        <v>219</v>
      </c>
      <c r="H3769" s="15" t="s">
        <v>136</v>
      </c>
      <c r="I3769" s="15" t="s">
        <v>243</v>
      </c>
      <c r="J3769" s="15" t="s">
        <v>166</v>
      </c>
      <c r="K3769" s="15" t="s">
        <v>6756</v>
      </c>
      <c r="L3769" s="15" t="n">
        <v>121</v>
      </c>
      <c r="M3769" s="15" t="n">
        <v>18</v>
      </c>
      <c r="N3769" s="15" t="n">
        <v>65</v>
      </c>
      <c r="P3769" s="15" t="n">
        <v>204</v>
      </c>
      <c r="Y3769" s="15" t="s">
        <v>142</v>
      </c>
      <c r="AB3769" s="15" t="s">
        <v>143</v>
      </c>
    </row>
    <row r="3770" customFormat="false" ht="15" hidden="false" customHeight="true" outlineLevel="0" collapsed="false">
      <c r="A3770" s="15" t="s">
        <v>6751</v>
      </c>
      <c r="B3770" s="15" t="s">
        <v>6752</v>
      </c>
      <c r="C3770" s="15" t="s">
        <v>217</v>
      </c>
      <c r="D3770" s="15" t="s">
        <v>218</v>
      </c>
      <c r="E3770" s="15" t="s">
        <v>136</v>
      </c>
      <c r="F3770" s="15" t="s">
        <v>137</v>
      </c>
      <c r="G3770" s="15" t="s">
        <v>219</v>
      </c>
      <c r="H3770" s="15" t="s">
        <v>136</v>
      </c>
      <c r="I3770" s="15" t="s">
        <v>243</v>
      </c>
      <c r="J3770" s="15" t="s">
        <v>158</v>
      </c>
      <c r="K3770" s="15" t="s">
        <v>6757</v>
      </c>
      <c r="L3770" s="15" t="n">
        <v>135</v>
      </c>
      <c r="M3770" s="15" t="n">
        <v>104</v>
      </c>
      <c r="N3770" s="15" t="n">
        <v>165</v>
      </c>
      <c r="O3770" s="15" t="n">
        <v>16</v>
      </c>
      <c r="P3770" s="15" t="n">
        <v>420</v>
      </c>
      <c r="Y3770" s="15" t="s">
        <v>142</v>
      </c>
      <c r="AB3770" s="15" t="s">
        <v>143</v>
      </c>
    </row>
    <row r="3771" customFormat="false" ht="15" hidden="false" customHeight="true" outlineLevel="0" collapsed="false">
      <c r="A3771" s="15" t="s">
        <v>6751</v>
      </c>
      <c r="B3771" s="15" t="s">
        <v>6752</v>
      </c>
      <c r="C3771" s="15" t="s">
        <v>217</v>
      </c>
      <c r="D3771" s="15" t="s">
        <v>218</v>
      </c>
      <c r="E3771" s="15" t="s">
        <v>136</v>
      </c>
      <c r="F3771" s="15" t="s">
        <v>137</v>
      </c>
      <c r="G3771" s="15" t="s">
        <v>219</v>
      </c>
      <c r="H3771" s="15" t="s">
        <v>136</v>
      </c>
      <c r="I3771" s="15" t="s">
        <v>243</v>
      </c>
      <c r="J3771" s="15" t="s">
        <v>169</v>
      </c>
      <c r="K3771" s="15" t="s">
        <v>6758</v>
      </c>
      <c r="M3771" s="15" t="n">
        <v>5</v>
      </c>
      <c r="N3771" s="15" t="n">
        <v>5</v>
      </c>
      <c r="P3771" s="15" t="n">
        <v>10</v>
      </c>
      <c r="Y3771" s="15" t="s">
        <v>142</v>
      </c>
      <c r="AB3771" s="15" t="s">
        <v>143</v>
      </c>
    </row>
    <row r="3772" customFormat="false" ht="15" hidden="false" customHeight="true" outlineLevel="0" collapsed="false">
      <c r="A3772" s="15" t="s">
        <v>6759</v>
      </c>
      <c r="B3772" s="15" t="s">
        <v>6760</v>
      </c>
      <c r="C3772" s="15" t="s">
        <v>217</v>
      </c>
      <c r="D3772" s="15" t="s">
        <v>235</v>
      </c>
      <c r="E3772" s="15" t="s">
        <v>136</v>
      </c>
      <c r="F3772" s="15" t="s">
        <v>137</v>
      </c>
      <c r="G3772" s="15" t="s">
        <v>3937</v>
      </c>
      <c r="H3772" s="15" t="s">
        <v>136</v>
      </c>
      <c r="I3772" s="15" t="s">
        <v>139</v>
      </c>
      <c r="J3772" s="15" t="s">
        <v>140</v>
      </c>
      <c r="K3772" s="15" t="s">
        <v>6761</v>
      </c>
      <c r="L3772" s="15" t="n">
        <v>1</v>
      </c>
      <c r="P3772" s="15" t="n">
        <v>1</v>
      </c>
      <c r="Y3772" s="15" t="s">
        <v>156</v>
      </c>
      <c r="AB3772" s="15" t="s">
        <v>143</v>
      </c>
    </row>
    <row r="3773" customFormat="false" ht="15" hidden="false" customHeight="true" outlineLevel="0" collapsed="false">
      <c r="A3773" s="15" t="s">
        <v>6762</v>
      </c>
      <c r="B3773" s="15" t="s">
        <v>6763</v>
      </c>
      <c r="C3773" s="15" t="s">
        <v>217</v>
      </c>
      <c r="D3773" s="15" t="s">
        <v>274</v>
      </c>
      <c r="E3773" s="15" t="s">
        <v>136</v>
      </c>
      <c r="F3773" s="15" t="s">
        <v>137</v>
      </c>
      <c r="G3773" s="15" t="s">
        <v>219</v>
      </c>
      <c r="H3773" s="15" t="s">
        <v>136</v>
      </c>
      <c r="I3773" s="15" t="s">
        <v>243</v>
      </c>
      <c r="J3773" s="15" t="s">
        <v>140</v>
      </c>
      <c r="K3773" s="15" t="s">
        <v>6764</v>
      </c>
      <c r="L3773" s="15" t="n">
        <v>191</v>
      </c>
      <c r="M3773" s="15" t="n">
        <v>123</v>
      </c>
      <c r="N3773" s="15" t="n">
        <v>32</v>
      </c>
      <c r="O3773" s="15" t="n">
        <v>7</v>
      </c>
      <c r="P3773" s="15" t="n">
        <v>353</v>
      </c>
      <c r="Y3773" s="15" t="s">
        <v>142</v>
      </c>
      <c r="AB3773" s="15" t="s">
        <v>143</v>
      </c>
    </row>
    <row r="3774" customFormat="false" ht="15" hidden="false" customHeight="true" outlineLevel="0" collapsed="false">
      <c r="A3774" s="15" t="s">
        <v>6762</v>
      </c>
      <c r="B3774" s="15" t="s">
        <v>6763</v>
      </c>
      <c r="C3774" s="15" t="s">
        <v>217</v>
      </c>
      <c r="D3774" s="15" t="s">
        <v>274</v>
      </c>
      <c r="E3774" s="15" t="s">
        <v>136</v>
      </c>
      <c r="F3774" s="15" t="s">
        <v>137</v>
      </c>
      <c r="G3774" s="15" t="s">
        <v>219</v>
      </c>
      <c r="H3774" s="15" t="s">
        <v>136</v>
      </c>
      <c r="I3774" s="15" t="s">
        <v>243</v>
      </c>
      <c r="J3774" s="15" t="s">
        <v>144</v>
      </c>
      <c r="K3774" s="15" t="s">
        <v>6765</v>
      </c>
      <c r="L3774" s="15" t="n">
        <v>6</v>
      </c>
      <c r="M3774" s="15" t="n">
        <v>18</v>
      </c>
      <c r="N3774" s="15" t="n">
        <v>1</v>
      </c>
      <c r="O3774" s="15" t="n">
        <v>1</v>
      </c>
      <c r="P3774" s="15" t="n">
        <v>26</v>
      </c>
      <c r="Y3774" s="15" t="s">
        <v>142</v>
      </c>
      <c r="AB3774" s="15" t="s">
        <v>143</v>
      </c>
    </row>
    <row r="3775" customFormat="false" ht="15" hidden="false" customHeight="true" outlineLevel="0" collapsed="false">
      <c r="A3775" s="15" t="s">
        <v>6762</v>
      </c>
      <c r="B3775" s="15" t="s">
        <v>6763</v>
      </c>
      <c r="C3775" s="15" t="s">
        <v>217</v>
      </c>
      <c r="D3775" s="15" t="s">
        <v>274</v>
      </c>
      <c r="E3775" s="15" t="s">
        <v>136</v>
      </c>
      <c r="F3775" s="15" t="s">
        <v>137</v>
      </c>
      <c r="G3775" s="15" t="s">
        <v>219</v>
      </c>
      <c r="H3775" s="15" t="s">
        <v>136</v>
      </c>
      <c r="I3775" s="15" t="s">
        <v>243</v>
      </c>
      <c r="J3775" s="15" t="s">
        <v>150</v>
      </c>
      <c r="K3775" s="15" t="s">
        <v>6766</v>
      </c>
      <c r="L3775" s="15" t="n">
        <v>2129</v>
      </c>
      <c r="M3775" s="15" t="n">
        <v>3010</v>
      </c>
      <c r="N3775" s="15" t="n">
        <v>2266</v>
      </c>
      <c r="O3775" s="15" t="n">
        <v>963</v>
      </c>
      <c r="P3775" s="15" t="n">
        <v>8368</v>
      </c>
      <c r="Y3775" s="15" t="s">
        <v>142</v>
      </c>
      <c r="AB3775" s="15" t="s">
        <v>143</v>
      </c>
    </row>
    <row r="3776" customFormat="false" ht="15" hidden="false" customHeight="true" outlineLevel="0" collapsed="false">
      <c r="A3776" s="15" t="s">
        <v>6762</v>
      </c>
      <c r="B3776" s="15" t="s">
        <v>6763</v>
      </c>
      <c r="C3776" s="15" t="s">
        <v>217</v>
      </c>
      <c r="D3776" s="15" t="s">
        <v>274</v>
      </c>
      <c r="E3776" s="15" t="s">
        <v>136</v>
      </c>
      <c r="F3776" s="15" t="s">
        <v>137</v>
      </c>
      <c r="G3776" s="15" t="s">
        <v>219</v>
      </c>
      <c r="H3776" s="15" t="s">
        <v>136</v>
      </c>
      <c r="I3776" s="15" t="s">
        <v>243</v>
      </c>
      <c r="J3776" s="15" t="s">
        <v>158</v>
      </c>
      <c r="K3776" s="15" t="s">
        <v>6767</v>
      </c>
      <c r="L3776" s="15" t="n">
        <v>286</v>
      </c>
      <c r="M3776" s="15" t="n">
        <v>475</v>
      </c>
      <c r="N3776" s="15" t="n">
        <v>585</v>
      </c>
      <c r="O3776" s="15" t="n">
        <v>174</v>
      </c>
      <c r="P3776" s="15" t="n">
        <v>1520</v>
      </c>
      <c r="Y3776" s="15" t="s">
        <v>142</v>
      </c>
      <c r="AB3776" s="15" t="s">
        <v>143</v>
      </c>
    </row>
    <row r="3777" customFormat="false" ht="15" hidden="false" customHeight="true" outlineLevel="0" collapsed="false">
      <c r="A3777" s="15" t="s">
        <v>6762</v>
      </c>
      <c r="B3777" s="15" t="s">
        <v>6763</v>
      </c>
      <c r="C3777" s="15" t="s">
        <v>217</v>
      </c>
      <c r="D3777" s="15" t="s">
        <v>274</v>
      </c>
      <c r="E3777" s="15" t="s">
        <v>136</v>
      </c>
      <c r="F3777" s="15" t="s">
        <v>137</v>
      </c>
      <c r="G3777" s="15" t="s">
        <v>219</v>
      </c>
      <c r="H3777" s="15" t="s">
        <v>136</v>
      </c>
      <c r="I3777" s="15" t="s">
        <v>243</v>
      </c>
      <c r="J3777" s="15" t="s">
        <v>169</v>
      </c>
      <c r="K3777" s="15" t="s">
        <v>6768</v>
      </c>
      <c r="L3777" s="15" t="n">
        <v>25</v>
      </c>
      <c r="M3777" s="15" t="n">
        <v>48</v>
      </c>
      <c r="N3777" s="15" t="n">
        <v>37</v>
      </c>
      <c r="O3777" s="15" t="n">
        <v>20</v>
      </c>
      <c r="P3777" s="15" t="n">
        <v>130</v>
      </c>
      <c r="Y3777" s="15" t="s">
        <v>142</v>
      </c>
      <c r="AB3777" s="15" t="s">
        <v>143</v>
      </c>
    </row>
    <row r="3778" customFormat="false" ht="15" hidden="false" customHeight="true" outlineLevel="0" collapsed="false">
      <c r="A3778" s="15" t="s">
        <v>6769</v>
      </c>
      <c r="B3778" s="15" t="s">
        <v>6770</v>
      </c>
      <c r="C3778" s="15" t="s">
        <v>148</v>
      </c>
      <c r="E3778" s="15" t="s">
        <v>136</v>
      </c>
      <c r="F3778" s="15" t="s">
        <v>137</v>
      </c>
      <c r="G3778" s="15" t="s">
        <v>451</v>
      </c>
      <c r="H3778" s="15" t="s">
        <v>136</v>
      </c>
      <c r="I3778" s="15" t="s">
        <v>139</v>
      </c>
      <c r="J3778" s="15" t="s">
        <v>150</v>
      </c>
      <c r="K3778" s="15" t="s">
        <v>6771</v>
      </c>
      <c r="M3778" s="15" t="n">
        <v>1</v>
      </c>
      <c r="N3778" s="15" t="n">
        <v>3</v>
      </c>
      <c r="O3778" s="15" t="n">
        <v>4</v>
      </c>
      <c r="P3778" s="15" t="n">
        <v>8</v>
      </c>
      <c r="Y3778" s="15" t="s">
        <v>142</v>
      </c>
      <c r="AB3778" s="15" t="s">
        <v>143</v>
      </c>
    </row>
    <row r="3779" customFormat="false" ht="15" hidden="false" customHeight="true" outlineLevel="0" collapsed="false">
      <c r="A3779" s="15" t="s">
        <v>6772</v>
      </c>
      <c r="B3779" s="15" t="s">
        <v>6773</v>
      </c>
      <c r="C3779" s="15" t="s">
        <v>148</v>
      </c>
      <c r="E3779" s="15" t="s">
        <v>136</v>
      </c>
      <c r="F3779" s="15" t="s">
        <v>137</v>
      </c>
      <c r="G3779" s="15" t="s">
        <v>6774</v>
      </c>
      <c r="H3779" s="15" t="s">
        <v>136</v>
      </c>
      <c r="I3779" s="15" t="s">
        <v>139</v>
      </c>
      <c r="J3779" s="15" t="s">
        <v>140</v>
      </c>
      <c r="K3779" s="15" t="s">
        <v>6775</v>
      </c>
      <c r="O3779" s="15" t="n">
        <v>2</v>
      </c>
      <c r="P3779" s="15" t="n">
        <v>2</v>
      </c>
      <c r="Y3779" s="15" t="s">
        <v>142</v>
      </c>
      <c r="AB3779" s="15" t="s">
        <v>143</v>
      </c>
    </row>
    <row r="3780" customFormat="false" ht="15" hidden="false" customHeight="true" outlineLevel="0" collapsed="false">
      <c r="A3780" s="15" t="s">
        <v>6776</v>
      </c>
      <c r="B3780" s="15" t="s">
        <v>6777</v>
      </c>
      <c r="C3780" s="15" t="s">
        <v>217</v>
      </c>
      <c r="D3780" s="15" t="s">
        <v>218</v>
      </c>
      <c r="E3780" s="15" t="s">
        <v>136</v>
      </c>
      <c r="F3780" s="15" t="s">
        <v>137</v>
      </c>
      <c r="G3780" s="15" t="s">
        <v>5162</v>
      </c>
      <c r="H3780" s="15" t="s">
        <v>136</v>
      </c>
      <c r="I3780" s="15" t="s">
        <v>139</v>
      </c>
      <c r="J3780" s="15" t="s">
        <v>140</v>
      </c>
      <c r="K3780" s="15" t="s">
        <v>6778</v>
      </c>
      <c r="O3780" s="15" t="n">
        <v>9</v>
      </c>
      <c r="P3780" s="15" t="n">
        <v>9</v>
      </c>
      <c r="Y3780" s="15" t="s">
        <v>142</v>
      </c>
      <c r="AB3780" s="15" t="s">
        <v>143</v>
      </c>
    </row>
    <row r="3781" customFormat="false" ht="15" hidden="false" customHeight="true" outlineLevel="0" collapsed="false">
      <c r="A3781" s="15" t="s">
        <v>6776</v>
      </c>
      <c r="B3781" s="15" t="s">
        <v>6777</v>
      </c>
      <c r="C3781" s="15" t="s">
        <v>217</v>
      </c>
      <c r="D3781" s="15" t="s">
        <v>218</v>
      </c>
      <c r="E3781" s="15" t="s">
        <v>136</v>
      </c>
      <c r="F3781" s="15" t="s">
        <v>137</v>
      </c>
      <c r="G3781" s="15" t="s">
        <v>5162</v>
      </c>
      <c r="H3781" s="15" t="s">
        <v>136</v>
      </c>
      <c r="I3781" s="15" t="s">
        <v>139</v>
      </c>
      <c r="J3781" s="15" t="s">
        <v>150</v>
      </c>
      <c r="K3781" s="15" t="s">
        <v>6779</v>
      </c>
      <c r="L3781" s="15" t="n">
        <v>74</v>
      </c>
      <c r="M3781" s="15" t="n">
        <v>25</v>
      </c>
      <c r="N3781" s="15" t="n">
        <v>14</v>
      </c>
      <c r="O3781" s="15" t="n">
        <v>47</v>
      </c>
      <c r="P3781" s="15" t="n">
        <v>160</v>
      </c>
      <c r="Y3781" s="15" t="s">
        <v>142</v>
      </c>
      <c r="AB3781" s="15" t="s">
        <v>143</v>
      </c>
    </row>
    <row r="3782" customFormat="false" ht="15" hidden="false" customHeight="true" outlineLevel="0" collapsed="false">
      <c r="A3782" s="15" t="s">
        <v>6776</v>
      </c>
      <c r="B3782" s="15" t="s">
        <v>6777</v>
      </c>
      <c r="C3782" s="15" t="s">
        <v>217</v>
      </c>
      <c r="D3782" s="15" t="s">
        <v>218</v>
      </c>
      <c r="E3782" s="15" t="s">
        <v>136</v>
      </c>
      <c r="F3782" s="15" t="s">
        <v>137</v>
      </c>
      <c r="G3782" s="15" t="s">
        <v>5162</v>
      </c>
      <c r="H3782" s="15" t="s">
        <v>136</v>
      </c>
      <c r="I3782" s="15" t="s">
        <v>139</v>
      </c>
      <c r="J3782" s="15" t="s">
        <v>158</v>
      </c>
      <c r="K3782" s="15" t="s">
        <v>6780</v>
      </c>
      <c r="L3782" s="15" t="n">
        <v>1</v>
      </c>
      <c r="M3782" s="15" t="n">
        <v>7</v>
      </c>
      <c r="N3782" s="15" t="n">
        <v>7</v>
      </c>
      <c r="O3782" s="15" t="n">
        <v>13</v>
      </c>
      <c r="P3782" s="15" t="n">
        <v>28</v>
      </c>
      <c r="Y3782" s="15" t="s">
        <v>142</v>
      </c>
      <c r="AB3782" s="15" t="s">
        <v>143</v>
      </c>
    </row>
    <row r="3783" customFormat="false" ht="15" hidden="false" customHeight="true" outlineLevel="0" collapsed="false">
      <c r="A3783" s="15" t="s">
        <v>6776</v>
      </c>
      <c r="B3783" s="15" t="s">
        <v>6777</v>
      </c>
      <c r="C3783" s="15" t="s">
        <v>217</v>
      </c>
      <c r="D3783" s="15" t="s">
        <v>218</v>
      </c>
      <c r="E3783" s="15" t="s">
        <v>136</v>
      </c>
      <c r="F3783" s="15" t="s">
        <v>137</v>
      </c>
      <c r="G3783" s="15" t="s">
        <v>5162</v>
      </c>
      <c r="H3783" s="15" t="s">
        <v>136</v>
      </c>
      <c r="I3783" s="15" t="s">
        <v>139</v>
      </c>
      <c r="J3783" s="15" t="s">
        <v>169</v>
      </c>
      <c r="K3783" s="15" t="s">
        <v>6781</v>
      </c>
      <c r="O3783" s="15" t="n">
        <v>6</v>
      </c>
      <c r="P3783" s="15" t="n">
        <v>6</v>
      </c>
      <c r="Y3783" s="15" t="s">
        <v>142</v>
      </c>
      <c r="AB3783" s="15" t="s">
        <v>143</v>
      </c>
    </row>
    <row r="3784" customFormat="false" ht="15" hidden="false" customHeight="true" outlineLevel="0" collapsed="false">
      <c r="A3784" s="15" t="s">
        <v>6782</v>
      </c>
      <c r="B3784" s="15" t="s">
        <v>6783</v>
      </c>
      <c r="C3784" s="15" t="s">
        <v>217</v>
      </c>
      <c r="D3784" s="15" t="s">
        <v>218</v>
      </c>
      <c r="E3784" s="15" t="s">
        <v>136</v>
      </c>
      <c r="F3784" s="15" t="s">
        <v>137</v>
      </c>
      <c r="G3784" s="15" t="s">
        <v>1353</v>
      </c>
      <c r="H3784" s="15" t="s">
        <v>136</v>
      </c>
      <c r="I3784" s="15" t="s">
        <v>139</v>
      </c>
      <c r="J3784" s="15" t="s">
        <v>150</v>
      </c>
      <c r="K3784" s="15" t="s">
        <v>6784</v>
      </c>
      <c r="L3784" s="15" t="n">
        <v>21</v>
      </c>
      <c r="M3784" s="15" t="n">
        <v>10</v>
      </c>
      <c r="N3784" s="15" t="n">
        <v>11</v>
      </c>
      <c r="P3784" s="15" t="n">
        <v>42</v>
      </c>
      <c r="Y3784" s="15" t="s">
        <v>156</v>
      </c>
      <c r="AB3784" s="15" t="s">
        <v>143</v>
      </c>
    </row>
    <row r="3785" customFormat="false" ht="15" hidden="false" customHeight="true" outlineLevel="0" collapsed="false">
      <c r="A3785" s="15" t="s">
        <v>6782</v>
      </c>
      <c r="B3785" s="15" t="s">
        <v>6783</v>
      </c>
      <c r="C3785" s="15" t="s">
        <v>217</v>
      </c>
      <c r="D3785" s="15" t="s">
        <v>218</v>
      </c>
      <c r="E3785" s="15" t="s">
        <v>136</v>
      </c>
      <c r="F3785" s="15" t="s">
        <v>137</v>
      </c>
      <c r="G3785" s="15" t="s">
        <v>1353</v>
      </c>
      <c r="H3785" s="15" t="s">
        <v>136</v>
      </c>
      <c r="I3785" s="15" t="s">
        <v>139</v>
      </c>
      <c r="J3785" s="15" t="s">
        <v>158</v>
      </c>
      <c r="K3785" s="15" t="s">
        <v>6785</v>
      </c>
      <c r="M3785" s="15" t="n">
        <v>2</v>
      </c>
      <c r="N3785" s="15" t="n">
        <v>4</v>
      </c>
      <c r="O3785" s="15" t="n">
        <v>2</v>
      </c>
      <c r="P3785" s="15" t="n">
        <v>8</v>
      </c>
      <c r="Y3785" s="15" t="s">
        <v>156</v>
      </c>
      <c r="AB3785" s="15" t="s">
        <v>143</v>
      </c>
    </row>
    <row r="3786" customFormat="false" ht="15" hidden="false" customHeight="true" outlineLevel="0" collapsed="false">
      <c r="A3786" s="15" t="s">
        <v>6782</v>
      </c>
      <c r="B3786" s="15" t="s">
        <v>6783</v>
      </c>
      <c r="C3786" s="15" t="s">
        <v>217</v>
      </c>
      <c r="D3786" s="15" t="s">
        <v>218</v>
      </c>
      <c r="E3786" s="15" t="s">
        <v>136</v>
      </c>
      <c r="F3786" s="15" t="s">
        <v>137</v>
      </c>
      <c r="G3786" s="15" t="s">
        <v>1353</v>
      </c>
      <c r="H3786" s="15" t="s">
        <v>136</v>
      </c>
      <c r="I3786" s="15" t="s">
        <v>139</v>
      </c>
      <c r="J3786" s="15" t="s">
        <v>169</v>
      </c>
      <c r="K3786" s="15" t="s">
        <v>6786</v>
      </c>
      <c r="N3786" s="15" t="n">
        <v>6</v>
      </c>
      <c r="O3786" s="15" t="n">
        <v>2</v>
      </c>
      <c r="P3786" s="15" t="n">
        <v>8</v>
      </c>
      <c r="Y3786" s="15" t="s">
        <v>156</v>
      </c>
      <c r="AB3786" s="15" t="s">
        <v>143</v>
      </c>
    </row>
    <row r="3787" customFormat="false" ht="15" hidden="false" customHeight="true" outlineLevel="0" collapsed="false">
      <c r="A3787" s="15" t="s">
        <v>6787</v>
      </c>
      <c r="B3787" s="15" t="s">
        <v>6788</v>
      </c>
      <c r="C3787" s="15" t="s">
        <v>134</v>
      </c>
      <c r="D3787" s="15" t="s">
        <v>135</v>
      </c>
      <c r="E3787" s="15" t="s">
        <v>136</v>
      </c>
      <c r="F3787" s="15" t="s">
        <v>137</v>
      </c>
      <c r="G3787" s="15" t="s">
        <v>1068</v>
      </c>
      <c r="H3787" s="15" t="s">
        <v>136</v>
      </c>
      <c r="I3787" s="15" t="s">
        <v>243</v>
      </c>
      <c r="J3787" s="15" t="s">
        <v>140</v>
      </c>
      <c r="K3787" s="15" t="s">
        <v>6789</v>
      </c>
      <c r="M3787" s="15" t="n">
        <v>5</v>
      </c>
      <c r="N3787" s="15" t="n">
        <v>1</v>
      </c>
      <c r="P3787" s="15" t="n">
        <v>6</v>
      </c>
      <c r="Y3787" s="15" t="s">
        <v>1070</v>
      </c>
      <c r="AB3787" s="15" t="s">
        <v>143</v>
      </c>
    </row>
    <row r="3788" customFormat="false" ht="15" hidden="false" customHeight="true" outlineLevel="0" collapsed="false">
      <c r="A3788" s="15" t="s">
        <v>6787</v>
      </c>
      <c r="B3788" s="15" t="s">
        <v>6788</v>
      </c>
      <c r="C3788" s="15" t="s">
        <v>134</v>
      </c>
      <c r="D3788" s="15" t="s">
        <v>135</v>
      </c>
      <c r="E3788" s="15" t="s">
        <v>136</v>
      </c>
      <c r="F3788" s="15" t="s">
        <v>137</v>
      </c>
      <c r="G3788" s="15" t="s">
        <v>1068</v>
      </c>
      <c r="H3788" s="15" t="s">
        <v>136</v>
      </c>
      <c r="I3788" s="15" t="s">
        <v>243</v>
      </c>
      <c r="J3788" s="15" t="s">
        <v>150</v>
      </c>
      <c r="K3788" s="15" t="s">
        <v>6790</v>
      </c>
      <c r="M3788" s="15" t="n">
        <v>65</v>
      </c>
      <c r="N3788" s="15" t="n">
        <v>94</v>
      </c>
      <c r="O3788" s="15" t="n">
        <v>20</v>
      </c>
      <c r="P3788" s="15" t="n">
        <v>179</v>
      </c>
      <c r="Y3788" s="15" t="s">
        <v>1070</v>
      </c>
      <c r="AB3788" s="15" t="s">
        <v>143</v>
      </c>
    </row>
    <row r="3789" customFormat="false" ht="15" hidden="false" customHeight="true" outlineLevel="0" collapsed="false">
      <c r="A3789" s="15" t="s">
        <v>6787</v>
      </c>
      <c r="B3789" s="15" t="s">
        <v>6788</v>
      </c>
      <c r="C3789" s="15" t="s">
        <v>134</v>
      </c>
      <c r="D3789" s="15" t="s">
        <v>135</v>
      </c>
      <c r="E3789" s="15" t="s">
        <v>136</v>
      </c>
      <c r="F3789" s="15" t="s">
        <v>137</v>
      </c>
      <c r="G3789" s="15" t="s">
        <v>1068</v>
      </c>
      <c r="H3789" s="15" t="s">
        <v>136</v>
      </c>
      <c r="I3789" s="15" t="s">
        <v>243</v>
      </c>
      <c r="J3789" s="15" t="s">
        <v>166</v>
      </c>
      <c r="K3789" s="15" t="s">
        <v>6791</v>
      </c>
      <c r="M3789" s="15" t="n">
        <v>2</v>
      </c>
      <c r="P3789" s="15" t="n">
        <v>2</v>
      </c>
      <c r="Y3789" s="15" t="s">
        <v>1070</v>
      </c>
      <c r="AB3789" s="15" t="s">
        <v>143</v>
      </c>
    </row>
    <row r="3790" customFormat="false" ht="15" hidden="false" customHeight="true" outlineLevel="0" collapsed="false">
      <c r="A3790" s="15" t="s">
        <v>6787</v>
      </c>
      <c r="B3790" s="15" t="s">
        <v>6788</v>
      </c>
      <c r="C3790" s="15" t="s">
        <v>134</v>
      </c>
      <c r="D3790" s="15" t="s">
        <v>135</v>
      </c>
      <c r="E3790" s="15" t="s">
        <v>136</v>
      </c>
      <c r="F3790" s="15" t="s">
        <v>137</v>
      </c>
      <c r="G3790" s="15" t="s">
        <v>1068</v>
      </c>
      <c r="H3790" s="15" t="s">
        <v>136</v>
      </c>
      <c r="I3790" s="15" t="s">
        <v>243</v>
      </c>
      <c r="J3790" s="15" t="s">
        <v>158</v>
      </c>
      <c r="K3790" s="15" t="s">
        <v>6792</v>
      </c>
      <c r="M3790" s="15" t="n">
        <v>52</v>
      </c>
      <c r="N3790" s="15" t="n">
        <v>80</v>
      </c>
      <c r="O3790" s="15" t="n">
        <v>37</v>
      </c>
      <c r="P3790" s="15" t="n">
        <v>169</v>
      </c>
      <c r="Y3790" s="15" t="s">
        <v>1070</v>
      </c>
      <c r="AB3790" s="15" t="s">
        <v>143</v>
      </c>
    </row>
    <row r="3791" customFormat="false" ht="15" hidden="false" customHeight="true" outlineLevel="0" collapsed="false">
      <c r="A3791" s="15" t="s">
        <v>6787</v>
      </c>
      <c r="B3791" s="15" t="s">
        <v>6788</v>
      </c>
      <c r="C3791" s="15" t="s">
        <v>134</v>
      </c>
      <c r="D3791" s="15" t="s">
        <v>135</v>
      </c>
      <c r="E3791" s="15" t="s">
        <v>136</v>
      </c>
      <c r="F3791" s="15" t="s">
        <v>137</v>
      </c>
      <c r="G3791" s="15" t="s">
        <v>1068</v>
      </c>
      <c r="H3791" s="15" t="s">
        <v>136</v>
      </c>
      <c r="I3791" s="15" t="s">
        <v>243</v>
      </c>
      <c r="J3791" s="15" t="s">
        <v>169</v>
      </c>
      <c r="K3791" s="15" t="s">
        <v>6793</v>
      </c>
      <c r="O3791" s="15" t="n">
        <v>3</v>
      </c>
      <c r="P3791" s="15" t="n">
        <v>3</v>
      </c>
      <c r="Y3791" s="15" t="s">
        <v>1070</v>
      </c>
      <c r="AB3791" s="15" t="s">
        <v>143</v>
      </c>
    </row>
    <row r="3792" customFormat="false" ht="15" hidden="false" customHeight="true" outlineLevel="0" collapsed="false">
      <c r="A3792" s="15" t="s">
        <v>6794</v>
      </c>
      <c r="B3792" s="15" t="s">
        <v>6795</v>
      </c>
      <c r="C3792" s="15" t="s">
        <v>148</v>
      </c>
      <c r="E3792" s="15" t="s">
        <v>136</v>
      </c>
      <c r="F3792" s="15" t="s">
        <v>137</v>
      </c>
      <c r="G3792" s="15" t="s">
        <v>136</v>
      </c>
      <c r="H3792" s="15" t="s">
        <v>136</v>
      </c>
      <c r="I3792" s="15" t="s">
        <v>139</v>
      </c>
      <c r="J3792" s="15" t="s">
        <v>150</v>
      </c>
      <c r="K3792" s="15" t="s">
        <v>6796</v>
      </c>
      <c r="L3792" s="15" t="n">
        <v>2</v>
      </c>
      <c r="P3792" s="15" t="n">
        <v>2</v>
      </c>
      <c r="Y3792" s="15" t="s">
        <v>142</v>
      </c>
      <c r="AB3792" s="15" t="s">
        <v>143</v>
      </c>
    </row>
    <row r="3793" customFormat="false" ht="15" hidden="false" customHeight="true" outlineLevel="0" collapsed="false">
      <c r="A3793" s="15" t="s">
        <v>6797</v>
      </c>
      <c r="B3793" s="15" t="s">
        <v>6798</v>
      </c>
      <c r="C3793" s="15" t="s">
        <v>217</v>
      </c>
      <c r="D3793" s="15" t="s">
        <v>218</v>
      </c>
      <c r="E3793" s="15" t="s">
        <v>136</v>
      </c>
      <c r="F3793" s="15" t="s">
        <v>137</v>
      </c>
      <c r="G3793" s="15" t="s">
        <v>531</v>
      </c>
      <c r="H3793" s="15" t="s">
        <v>136</v>
      </c>
      <c r="I3793" s="15" t="s">
        <v>243</v>
      </c>
      <c r="J3793" s="15" t="s">
        <v>140</v>
      </c>
      <c r="K3793" s="15" t="s">
        <v>6799</v>
      </c>
      <c r="L3793" s="15" t="n">
        <v>40</v>
      </c>
      <c r="M3793" s="15" t="n">
        <v>101</v>
      </c>
      <c r="N3793" s="15" t="n">
        <v>4</v>
      </c>
      <c r="O3793" s="15" t="n">
        <v>6</v>
      </c>
      <c r="P3793" s="15" t="n">
        <v>151</v>
      </c>
      <c r="Y3793" s="15" t="s">
        <v>142</v>
      </c>
      <c r="AB3793" s="15" t="s">
        <v>143</v>
      </c>
    </row>
    <row r="3794" customFormat="false" ht="15" hidden="false" customHeight="true" outlineLevel="0" collapsed="false">
      <c r="A3794" s="15" t="s">
        <v>6797</v>
      </c>
      <c r="B3794" s="15" t="s">
        <v>6798</v>
      </c>
      <c r="C3794" s="15" t="s">
        <v>217</v>
      </c>
      <c r="D3794" s="15" t="s">
        <v>218</v>
      </c>
      <c r="E3794" s="15" t="s">
        <v>136</v>
      </c>
      <c r="F3794" s="15" t="s">
        <v>137</v>
      </c>
      <c r="G3794" s="15" t="s">
        <v>531</v>
      </c>
      <c r="H3794" s="15" t="s">
        <v>136</v>
      </c>
      <c r="I3794" s="15" t="s">
        <v>243</v>
      </c>
      <c r="J3794" s="15" t="s">
        <v>144</v>
      </c>
      <c r="K3794" s="15" t="s">
        <v>6800</v>
      </c>
      <c r="L3794" s="15" t="n">
        <v>16</v>
      </c>
      <c r="M3794" s="15" t="n">
        <v>2</v>
      </c>
      <c r="N3794" s="15" t="n">
        <v>4</v>
      </c>
      <c r="P3794" s="15" t="n">
        <v>22</v>
      </c>
      <c r="Y3794" s="15" t="s">
        <v>142</v>
      </c>
      <c r="AB3794" s="15" t="s">
        <v>143</v>
      </c>
    </row>
    <row r="3795" customFormat="false" ht="15" hidden="false" customHeight="true" outlineLevel="0" collapsed="false">
      <c r="A3795" s="15" t="s">
        <v>6797</v>
      </c>
      <c r="B3795" s="15" t="s">
        <v>6798</v>
      </c>
      <c r="C3795" s="15" t="s">
        <v>217</v>
      </c>
      <c r="D3795" s="15" t="s">
        <v>218</v>
      </c>
      <c r="E3795" s="15" t="s">
        <v>136</v>
      </c>
      <c r="F3795" s="15" t="s">
        <v>137</v>
      </c>
      <c r="G3795" s="15" t="s">
        <v>531</v>
      </c>
      <c r="H3795" s="15" t="s">
        <v>136</v>
      </c>
      <c r="I3795" s="15" t="s">
        <v>243</v>
      </c>
      <c r="J3795" s="15" t="s">
        <v>150</v>
      </c>
      <c r="K3795" s="15" t="s">
        <v>6801</v>
      </c>
      <c r="L3795" s="15" t="n">
        <v>415</v>
      </c>
      <c r="M3795" s="15" t="n">
        <v>463</v>
      </c>
      <c r="N3795" s="15" t="n">
        <v>145</v>
      </c>
      <c r="O3795" s="15" t="n">
        <v>298</v>
      </c>
      <c r="P3795" s="15" t="n">
        <v>1321</v>
      </c>
      <c r="Y3795" s="15" t="s">
        <v>142</v>
      </c>
      <c r="AB3795" s="15" t="s">
        <v>143</v>
      </c>
    </row>
    <row r="3796" customFormat="false" ht="15" hidden="false" customHeight="true" outlineLevel="0" collapsed="false">
      <c r="A3796" s="15" t="s">
        <v>6797</v>
      </c>
      <c r="B3796" s="15" t="s">
        <v>6798</v>
      </c>
      <c r="C3796" s="15" t="s">
        <v>217</v>
      </c>
      <c r="D3796" s="15" t="s">
        <v>218</v>
      </c>
      <c r="E3796" s="15" t="s">
        <v>136</v>
      </c>
      <c r="F3796" s="15" t="s">
        <v>137</v>
      </c>
      <c r="G3796" s="15" t="s">
        <v>531</v>
      </c>
      <c r="H3796" s="15" t="s">
        <v>136</v>
      </c>
      <c r="I3796" s="15" t="s">
        <v>243</v>
      </c>
      <c r="J3796" s="15" t="s">
        <v>166</v>
      </c>
      <c r="K3796" s="15" t="s">
        <v>6802</v>
      </c>
      <c r="M3796" s="15" t="n">
        <v>2</v>
      </c>
      <c r="N3796" s="15" t="n">
        <v>0</v>
      </c>
      <c r="P3796" s="15" t="n">
        <v>2</v>
      </c>
      <c r="Y3796" s="15" t="s">
        <v>142</v>
      </c>
      <c r="AB3796" s="15" t="s">
        <v>143</v>
      </c>
    </row>
    <row r="3797" customFormat="false" ht="15" hidden="false" customHeight="true" outlineLevel="0" collapsed="false">
      <c r="A3797" s="15" t="s">
        <v>6797</v>
      </c>
      <c r="B3797" s="15" t="s">
        <v>6798</v>
      </c>
      <c r="C3797" s="15" t="s">
        <v>217</v>
      </c>
      <c r="D3797" s="15" t="s">
        <v>218</v>
      </c>
      <c r="E3797" s="15" t="s">
        <v>136</v>
      </c>
      <c r="F3797" s="15" t="s">
        <v>137</v>
      </c>
      <c r="G3797" s="15" t="s">
        <v>531</v>
      </c>
      <c r="H3797" s="15" t="s">
        <v>136</v>
      </c>
      <c r="I3797" s="15" t="s">
        <v>243</v>
      </c>
      <c r="J3797" s="15" t="s">
        <v>158</v>
      </c>
      <c r="K3797" s="15" t="s">
        <v>6803</v>
      </c>
      <c r="L3797" s="15" t="n">
        <v>50</v>
      </c>
      <c r="M3797" s="15" t="n">
        <v>83</v>
      </c>
      <c r="N3797" s="15" t="n">
        <v>65</v>
      </c>
      <c r="O3797" s="15" t="n">
        <v>108</v>
      </c>
      <c r="P3797" s="15" t="n">
        <v>306</v>
      </c>
      <c r="Y3797" s="15" t="s">
        <v>142</v>
      </c>
      <c r="AB3797" s="15" t="s">
        <v>143</v>
      </c>
    </row>
    <row r="3798" customFormat="false" ht="15" hidden="false" customHeight="true" outlineLevel="0" collapsed="false">
      <c r="A3798" s="15" t="s">
        <v>6797</v>
      </c>
      <c r="B3798" s="15" t="s">
        <v>6798</v>
      </c>
      <c r="C3798" s="15" t="s">
        <v>217</v>
      </c>
      <c r="D3798" s="15" t="s">
        <v>218</v>
      </c>
      <c r="E3798" s="15" t="s">
        <v>136</v>
      </c>
      <c r="F3798" s="15" t="s">
        <v>137</v>
      </c>
      <c r="G3798" s="15" t="s">
        <v>531</v>
      </c>
      <c r="H3798" s="15" t="s">
        <v>136</v>
      </c>
      <c r="I3798" s="15" t="s">
        <v>243</v>
      </c>
      <c r="J3798" s="15" t="s">
        <v>169</v>
      </c>
      <c r="K3798" s="15" t="s">
        <v>6804</v>
      </c>
      <c r="L3798" s="15" t="n">
        <v>2</v>
      </c>
      <c r="O3798" s="15" t="n">
        <v>2</v>
      </c>
      <c r="P3798" s="15" t="n">
        <v>4</v>
      </c>
      <c r="Y3798" s="15" t="s">
        <v>142</v>
      </c>
      <c r="AB3798" s="15" t="s">
        <v>143</v>
      </c>
    </row>
    <row r="3799" customFormat="false" ht="15" hidden="false" customHeight="true" outlineLevel="0" collapsed="false">
      <c r="A3799" s="15" t="s">
        <v>6805</v>
      </c>
      <c r="B3799" s="15" t="s">
        <v>6806</v>
      </c>
      <c r="C3799" s="15" t="s">
        <v>148</v>
      </c>
      <c r="E3799" s="15" t="s">
        <v>136</v>
      </c>
      <c r="F3799" s="15" t="s">
        <v>137</v>
      </c>
      <c r="G3799" s="15" t="s">
        <v>6807</v>
      </c>
      <c r="H3799" s="15" t="s">
        <v>136</v>
      </c>
      <c r="I3799" s="15" t="s">
        <v>139</v>
      </c>
      <c r="J3799" s="15" t="s">
        <v>150</v>
      </c>
      <c r="K3799" s="15" t="s">
        <v>6808</v>
      </c>
      <c r="L3799" s="15" t="n">
        <v>12</v>
      </c>
      <c r="M3799" s="15" t="n">
        <v>4</v>
      </c>
      <c r="N3799" s="15" t="n">
        <v>102</v>
      </c>
      <c r="O3799" s="15" t="n">
        <v>86</v>
      </c>
      <c r="P3799" s="15" t="n">
        <v>204</v>
      </c>
      <c r="Y3799" s="15" t="s">
        <v>142</v>
      </c>
      <c r="AB3799" s="15" t="s">
        <v>143</v>
      </c>
    </row>
    <row r="3800" customFormat="false" ht="15" hidden="false" customHeight="true" outlineLevel="0" collapsed="false">
      <c r="A3800" s="15" t="s">
        <v>6805</v>
      </c>
      <c r="B3800" s="15" t="s">
        <v>6806</v>
      </c>
      <c r="C3800" s="15" t="s">
        <v>148</v>
      </c>
      <c r="E3800" s="15" t="s">
        <v>136</v>
      </c>
      <c r="F3800" s="15" t="s">
        <v>137</v>
      </c>
      <c r="G3800" s="15" t="s">
        <v>6807</v>
      </c>
      <c r="H3800" s="15" t="s">
        <v>136</v>
      </c>
      <c r="I3800" s="15" t="s">
        <v>139</v>
      </c>
      <c r="J3800" s="15" t="s">
        <v>158</v>
      </c>
      <c r="K3800" s="15" t="s">
        <v>6809</v>
      </c>
      <c r="N3800" s="15" t="n">
        <v>3</v>
      </c>
      <c r="P3800" s="15" t="n">
        <v>3</v>
      </c>
      <c r="Y3800" s="15" t="s">
        <v>142</v>
      </c>
      <c r="AB3800" s="15" t="s">
        <v>143</v>
      </c>
    </row>
    <row r="3801" customFormat="false" ht="15" hidden="false" customHeight="true" outlineLevel="0" collapsed="false">
      <c r="A3801" s="15" t="s">
        <v>6805</v>
      </c>
      <c r="B3801" s="15" t="s">
        <v>6806</v>
      </c>
      <c r="C3801" s="15" t="s">
        <v>148</v>
      </c>
      <c r="E3801" s="15" t="s">
        <v>136</v>
      </c>
      <c r="F3801" s="15" t="s">
        <v>137</v>
      </c>
      <c r="G3801" s="15" t="s">
        <v>6807</v>
      </c>
      <c r="H3801" s="15" t="s">
        <v>136</v>
      </c>
      <c r="I3801" s="15" t="s">
        <v>139</v>
      </c>
      <c r="J3801" s="15" t="s">
        <v>169</v>
      </c>
      <c r="K3801" s="15" t="s">
        <v>6810</v>
      </c>
      <c r="N3801" s="15" t="n">
        <v>1</v>
      </c>
      <c r="P3801" s="15" t="n">
        <v>1</v>
      </c>
      <c r="Y3801" s="15" t="s">
        <v>142</v>
      </c>
      <c r="AB3801" s="15" t="s">
        <v>143</v>
      </c>
    </row>
    <row r="3802" customFormat="false" ht="15" hidden="false" customHeight="true" outlineLevel="0" collapsed="false">
      <c r="A3802" s="15" t="s">
        <v>6811</v>
      </c>
      <c r="B3802" s="15" t="s">
        <v>6812</v>
      </c>
      <c r="C3802" s="15" t="s">
        <v>148</v>
      </c>
      <c r="E3802" s="15" t="s">
        <v>136</v>
      </c>
      <c r="F3802" s="15" t="s">
        <v>137</v>
      </c>
      <c r="G3802" s="15" t="s">
        <v>231</v>
      </c>
      <c r="H3802" s="15" t="s">
        <v>136</v>
      </c>
      <c r="I3802" s="15" t="s">
        <v>139</v>
      </c>
      <c r="J3802" s="15" t="s">
        <v>150</v>
      </c>
      <c r="K3802" s="15" t="s">
        <v>6813</v>
      </c>
      <c r="N3802" s="15" t="n">
        <v>290</v>
      </c>
      <c r="P3802" s="15" t="n">
        <v>290</v>
      </c>
      <c r="Y3802" s="15" t="s">
        <v>156</v>
      </c>
      <c r="AB3802" s="15" t="s">
        <v>143</v>
      </c>
    </row>
    <row r="3803" customFormat="false" ht="15" hidden="false" customHeight="true" outlineLevel="0" collapsed="false">
      <c r="A3803" s="15" t="s">
        <v>6811</v>
      </c>
      <c r="B3803" s="15" t="s">
        <v>6812</v>
      </c>
      <c r="C3803" s="15" t="s">
        <v>148</v>
      </c>
      <c r="E3803" s="15" t="s">
        <v>136</v>
      </c>
      <c r="F3803" s="15" t="s">
        <v>137</v>
      </c>
      <c r="G3803" s="15" t="s">
        <v>231</v>
      </c>
      <c r="H3803" s="15" t="s">
        <v>136</v>
      </c>
      <c r="I3803" s="15" t="s">
        <v>139</v>
      </c>
      <c r="J3803" s="15" t="s">
        <v>166</v>
      </c>
      <c r="K3803" s="15" t="s">
        <v>6814</v>
      </c>
      <c r="O3803" s="15" t="n">
        <v>1</v>
      </c>
      <c r="P3803" s="15" t="n">
        <v>1</v>
      </c>
      <c r="Y3803" s="15" t="s">
        <v>156</v>
      </c>
      <c r="AB3803" s="15" t="s">
        <v>143</v>
      </c>
    </row>
    <row r="3804" customFormat="false" ht="15" hidden="false" customHeight="true" outlineLevel="0" collapsed="false">
      <c r="A3804" s="15" t="s">
        <v>6815</v>
      </c>
      <c r="B3804" s="15" t="s">
        <v>6816</v>
      </c>
      <c r="C3804" s="15" t="s">
        <v>217</v>
      </c>
      <c r="D3804" s="15" t="s">
        <v>235</v>
      </c>
      <c r="E3804" s="15" t="s">
        <v>136</v>
      </c>
      <c r="F3804" s="15" t="s">
        <v>137</v>
      </c>
      <c r="G3804" s="15" t="s">
        <v>231</v>
      </c>
      <c r="H3804" s="15" t="s">
        <v>136</v>
      </c>
      <c r="I3804" s="15" t="s">
        <v>139</v>
      </c>
      <c r="J3804" s="15" t="s">
        <v>140</v>
      </c>
      <c r="K3804" s="15" t="s">
        <v>6817</v>
      </c>
      <c r="N3804" s="15" t="n">
        <v>0</v>
      </c>
      <c r="P3804" s="15" t="n">
        <v>0</v>
      </c>
      <c r="Y3804" s="15" t="s">
        <v>156</v>
      </c>
      <c r="AB3804" s="15" t="s">
        <v>143</v>
      </c>
    </row>
    <row r="3805" customFormat="false" ht="15" hidden="false" customHeight="true" outlineLevel="0" collapsed="false">
      <c r="A3805" s="15" t="s">
        <v>6815</v>
      </c>
      <c r="B3805" s="15" t="s">
        <v>6816</v>
      </c>
      <c r="C3805" s="15" t="s">
        <v>217</v>
      </c>
      <c r="D3805" s="15" t="s">
        <v>235</v>
      </c>
      <c r="E3805" s="15" t="s">
        <v>136</v>
      </c>
      <c r="F3805" s="15" t="s">
        <v>137</v>
      </c>
      <c r="G3805" s="15" t="s">
        <v>231</v>
      </c>
      <c r="H3805" s="15" t="s">
        <v>136</v>
      </c>
      <c r="I3805" s="15" t="s">
        <v>139</v>
      </c>
      <c r="J3805" s="15" t="s">
        <v>150</v>
      </c>
      <c r="K3805" s="15" t="s">
        <v>6818</v>
      </c>
      <c r="M3805" s="15" t="n">
        <v>0</v>
      </c>
      <c r="O3805" s="15" t="n">
        <v>0</v>
      </c>
      <c r="P3805" s="15" t="n">
        <v>0</v>
      </c>
      <c r="Y3805" s="15" t="s">
        <v>156</v>
      </c>
      <c r="AB3805" s="15" t="s">
        <v>143</v>
      </c>
    </row>
    <row r="3806" customFormat="false" ht="15" hidden="false" customHeight="true" outlineLevel="0" collapsed="false">
      <c r="A3806" s="15" t="s">
        <v>6819</v>
      </c>
      <c r="B3806" s="15" t="s">
        <v>6820</v>
      </c>
      <c r="C3806" s="15" t="s">
        <v>217</v>
      </c>
      <c r="D3806" s="15" t="s">
        <v>235</v>
      </c>
      <c r="E3806" s="15" t="s">
        <v>136</v>
      </c>
      <c r="F3806" s="15" t="s">
        <v>137</v>
      </c>
      <c r="G3806" s="15" t="s">
        <v>4062</v>
      </c>
      <c r="H3806" s="15" t="s">
        <v>136</v>
      </c>
      <c r="I3806" s="15" t="s">
        <v>139</v>
      </c>
      <c r="J3806" s="15" t="s">
        <v>150</v>
      </c>
      <c r="K3806" s="15" t="s">
        <v>6821</v>
      </c>
      <c r="N3806" s="15" t="n">
        <v>7</v>
      </c>
      <c r="P3806" s="15" t="n">
        <v>7</v>
      </c>
      <c r="Y3806" s="15" t="s">
        <v>142</v>
      </c>
      <c r="AB3806" s="15" t="s">
        <v>143</v>
      </c>
    </row>
    <row r="3807" customFormat="false" ht="15" hidden="false" customHeight="true" outlineLevel="0" collapsed="false">
      <c r="A3807" s="15" t="s">
        <v>6822</v>
      </c>
      <c r="B3807" s="15" t="s">
        <v>6823</v>
      </c>
      <c r="C3807" s="15" t="s">
        <v>217</v>
      </c>
      <c r="D3807" s="15" t="s">
        <v>235</v>
      </c>
      <c r="E3807" s="15" t="s">
        <v>136</v>
      </c>
      <c r="F3807" s="15" t="s">
        <v>137</v>
      </c>
      <c r="G3807" s="15" t="s">
        <v>219</v>
      </c>
      <c r="H3807" s="15" t="s">
        <v>136</v>
      </c>
      <c r="I3807" s="15" t="s">
        <v>139</v>
      </c>
      <c r="J3807" s="15" t="s">
        <v>150</v>
      </c>
      <c r="K3807" s="15" t="s">
        <v>6824</v>
      </c>
      <c r="L3807" s="15" t="n">
        <v>84</v>
      </c>
      <c r="M3807" s="15" t="n">
        <v>43</v>
      </c>
      <c r="N3807" s="15" t="n">
        <v>23</v>
      </c>
      <c r="O3807" s="15" t="n">
        <v>68</v>
      </c>
      <c r="P3807" s="15" t="n">
        <v>218</v>
      </c>
      <c r="Y3807" s="15" t="s">
        <v>142</v>
      </c>
      <c r="AB3807" s="15" t="s">
        <v>143</v>
      </c>
    </row>
    <row r="3808" customFormat="false" ht="15" hidden="false" customHeight="true" outlineLevel="0" collapsed="false">
      <c r="A3808" s="15" t="s">
        <v>6822</v>
      </c>
      <c r="B3808" s="15" t="s">
        <v>6823</v>
      </c>
      <c r="C3808" s="15" t="s">
        <v>217</v>
      </c>
      <c r="D3808" s="15" t="s">
        <v>235</v>
      </c>
      <c r="E3808" s="15" t="s">
        <v>136</v>
      </c>
      <c r="F3808" s="15" t="s">
        <v>137</v>
      </c>
      <c r="G3808" s="15" t="s">
        <v>219</v>
      </c>
      <c r="H3808" s="15" t="s">
        <v>136</v>
      </c>
      <c r="I3808" s="15" t="s">
        <v>139</v>
      </c>
      <c r="J3808" s="15" t="s">
        <v>158</v>
      </c>
      <c r="K3808" s="15" t="s">
        <v>6825</v>
      </c>
      <c r="L3808" s="15" t="n">
        <v>4</v>
      </c>
      <c r="P3808" s="15" t="n">
        <v>4</v>
      </c>
      <c r="Y3808" s="15" t="s">
        <v>142</v>
      </c>
      <c r="AB3808" s="15" t="s">
        <v>143</v>
      </c>
    </row>
    <row r="3809" customFormat="false" ht="15" hidden="false" customHeight="true" outlineLevel="0" collapsed="false">
      <c r="A3809" s="15" t="s">
        <v>6826</v>
      </c>
      <c r="B3809" s="15" t="s">
        <v>6827</v>
      </c>
      <c r="C3809" s="15" t="s">
        <v>217</v>
      </c>
      <c r="D3809" s="15" t="s">
        <v>235</v>
      </c>
      <c r="E3809" s="15" t="s">
        <v>136</v>
      </c>
      <c r="F3809" s="15" t="s">
        <v>137</v>
      </c>
      <c r="G3809" s="15" t="s">
        <v>308</v>
      </c>
      <c r="H3809" s="15" t="s">
        <v>136</v>
      </c>
      <c r="I3809" s="15" t="s">
        <v>243</v>
      </c>
      <c r="J3809" s="15" t="s">
        <v>150</v>
      </c>
      <c r="K3809" s="15" t="s">
        <v>6828</v>
      </c>
      <c r="L3809" s="15" t="n">
        <v>59</v>
      </c>
      <c r="M3809" s="15" t="n">
        <v>24</v>
      </c>
      <c r="N3809" s="15" t="n">
        <v>42</v>
      </c>
      <c r="O3809" s="15" t="n">
        <v>34</v>
      </c>
      <c r="P3809" s="15" t="n">
        <v>159</v>
      </c>
      <c r="Y3809" s="15" t="s">
        <v>142</v>
      </c>
      <c r="AB3809" s="15" t="s">
        <v>143</v>
      </c>
    </row>
    <row r="3810" customFormat="false" ht="15" hidden="false" customHeight="true" outlineLevel="0" collapsed="false">
      <c r="A3810" s="15" t="s">
        <v>6826</v>
      </c>
      <c r="B3810" s="15" t="s">
        <v>6827</v>
      </c>
      <c r="C3810" s="15" t="s">
        <v>217</v>
      </c>
      <c r="D3810" s="15" t="s">
        <v>235</v>
      </c>
      <c r="E3810" s="15" t="s">
        <v>136</v>
      </c>
      <c r="F3810" s="15" t="s">
        <v>137</v>
      </c>
      <c r="G3810" s="15" t="s">
        <v>308</v>
      </c>
      <c r="H3810" s="15" t="s">
        <v>136</v>
      </c>
      <c r="I3810" s="15" t="s">
        <v>243</v>
      </c>
      <c r="J3810" s="15" t="s">
        <v>158</v>
      </c>
      <c r="K3810" s="15" t="s">
        <v>6829</v>
      </c>
      <c r="L3810" s="15" t="n">
        <v>3</v>
      </c>
      <c r="M3810" s="15" t="n">
        <v>3</v>
      </c>
      <c r="N3810" s="15" t="n">
        <v>10</v>
      </c>
      <c r="O3810" s="15" t="n">
        <v>9</v>
      </c>
      <c r="P3810" s="15" t="n">
        <v>25</v>
      </c>
      <c r="Y3810" s="15" t="s">
        <v>142</v>
      </c>
      <c r="AB3810" s="15" t="s">
        <v>143</v>
      </c>
    </row>
    <row r="3811" customFormat="false" ht="15" hidden="false" customHeight="true" outlineLevel="0" collapsed="false">
      <c r="A3811" s="15" t="s">
        <v>6826</v>
      </c>
      <c r="B3811" s="15" t="s">
        <v>6827</v>
      </c>
      <c r="C3811" s="15" t="s">
        <v>217</v>
      </c>
      <c r="D3811" s="15" t="s">
        <v>235</v>
      </c>
      <c r="E3811" s="15" t="s">
        <v>136</v>
      </c>
      <c r="F3811" s="15" t="s">
        <v>137</v>
      </c>
      <c r="G3811" s="15" t="s">
        <v>308</v>
      </c>
      <c r="H3811" s="15" t="s">
        <v>136</v>
      </c>
      <c r="I3811" s="15" t="s">
        <v>243</v>
      </c>
      <c r="J3811" s="15" t="s">
        <v>169</v>
      </c>
      <c r="K3811" s="15" t="s">
        <v>6830</v>
      </c>
      <c r="L3811" s="15" t="n">
        <v>43</v>
      </c>
      <c r="M3811" s="15" t="n">
        <v>18</v>
      </c>
      <c r="N3811" s="15" t="n">
        <v>6</v>
      </c>
      <c r="P3811" s="15" t="n">
        <v>67</v>
      </c>
      <c r="Y3811" s="15" t="s">
        <v>142</v>
      </c>
      <c r="AB3811" s="15" t="s">
        <v>143</v>
      </c>
    </row>
    <row r="3812" customFormat="false" ht="15" hidden="false" customHeight="true" outlineLevel="0" collapsed="false">
      <c r="A3812" s="15" t="s">
        <v>6831</v>
      </c>
      <c r="B3812" s="15" t="s">
        <v>6832</v>
      </c>
      <c r="C3812" s="15" t="s">
        <v>217</v>
      </c>
      <c r="D3812" s="15" t="s">
        <v>218</v>
      </c>
      <c r="E3812" s="15" t="s">
        <v>136</v>
      </c>
      <c r="F3812" s="15" t="s">
        <v>137</v>
      </c>
      <c r="G3812" s="15" t="s">
        <v>308</v>
      </c>
      <c r="H3812" s="15" t="s">
        <v>136</v>
      </c>
      <c r="I3812" s="15" t="s">
        <v>139</v>
      </c>
      <c r="J3812" s="15" t="s">
        <v>150</v>
      </c>
      <c r="K3812" s="15" t="s">
        <v>6833</v>
      </c>
      <c r="N3812" s="15" t="n">
        <v>120</v>
      </c>
      <c r="O3812" s="15" t="n">
        <v>11</v>
      </c>
      <c r="P3812" s="15" t="n">
        <v>131</v>
      </c>
      <c r="Y3812" s="15" t="s">
        <v>142</v>
      </c>
      <c r="AB3812" s="15" t="s">
        <v>143</v>
      </c>
    </row>
    <row r="3813" customFormat="false" ht="15" hidden="false" customHeight="true" outlineLevel="0" collapsed="false">
      <c r="A3813" s="15" t="s">
        <v>6831</v>
      </c>
      <c r="B3813" s="15" t="s">
        <v>6832</v>
      </c>
      <c r="C3813" s="15" t="s">
        <v>217</v>
      </c>
      <c r="D3813" s="15" t="s">
        <v>218</v>
      </c>
      <c r="E3813" s="15" t="s">
        <v>136</v>
      </c>
      <c r="F3813" s="15" t="s">
        <v>137</v>
      </c>
      <c r="G3813" s="15" t="s">
        <v>308</v>
      </c>
      <c r="H3813" s="15" t="s">
        <v>136</v>
      </c>
      <c r="I3813" s="15" t="s">
        <v>139</v>
      </c>
      <c r="J3813" s="15" t="s">
        <v>158</v>
      </c>
      <c r="K3813" s="15" t="s">
        <v>6834</v>
      </c>
      <c r="N3813" s="15" t="n">
        <v>62</v>
      </c>
      <c r="P3813" s="15" t="n">
        <v>62</v>
      </c>
      <c r="Y3813" s="15" t="s">
        <v>142</v>
      </c>
      <c r="AB3813" s="15" t="s">
        <v>143</v>
      </c>
    </row>
    <row r="3814" customFormat="false" ht="15" hidden="false" customHeight="true" outlineLevel="0" collapsed="false">
      <c r="A3814" s="15" t="s">
        <v>6831</v>
      </c>
      <c r="B3814" s="15" t="s">
        <v>6832</v>
      </c>
      <c r="C3814" s="15" t="s">
        <v>217</v>
      </c>
      <c r="D3814" s="15" t="s">
        <v>218</v>
      </c>
      <c r="E3814" s="15" t="s">
        <v>136</v>
      </c>
      <c r="F3814" s="15" t="s">
        <v>137</v>
      </c>
      <c r="G3814" s="15" t="s">
        <v>308</v>
      </c>
      <c r="H3814" s="15" t="s">
        <v>136</v>
      </c>
      <c r="I3814" s="15" t="s">
        <v>139</v>
      </c>
      <c r="J3814" s="15" t="s">
        <v>169</v>
      </c>
      <c r="K3814" s="15" t="s">
        <v>6835</v>
      </c>
      <c r="N3814" s="15" t="n">
        <v>2</v>
      </c>
      <c r="O3814" s="15" t="n">
        <v>3</v>
      </c>
      <c r="P3814" s="15" t="n">
        <v>5</v>
      </c>
      <c r="Y3814" s="15" t="s">
        <v>142</v>
      </c>
      <c r="AB3814" s="15" t="s">
        <v>143</v>
      </c>
    </row>
    <row r="3815" customFormat="false" ht="15" hidden="false" customHeight="true" outlineLevel="0" collapsed="false">
      <c r="A3815" s="15" t="s">
        <v>6836</v>
      </c>
      <c r="B3815" s="15" t="s">
        <v>6837</v>
      </c>
      <c r="C3815" s="15" t="s">
        <v>148</v>
      </c>
      <c r="E3815" s="15" t="s">
        <v>136</v>
      </c>
      <c r="F3815" s="15" t="s">
        <v>137</v>
      </c>
      <c r="G3815" s="15" t="s">
        <v>542</v>
      </c>
      <c r="H3815" s="15" t="s">
        <v>136</v>
      </c>
      <c r="I3815" s="15" t="s">
        <v>139</v>
      </c>
      <c r="J3815" s="15" t="s">
        <v>140</v>
      </c>
      <c r="K3815" s="15" t="s">
        <v>6838</v>
      </c>
      <c r="L3815" s="15" t="n">
        <v>1</v>
      </c>
      <c r="P3815" s="15" t="n">
        <v>1</v>
      </c>
      <c r="Y3815" s="15" t="s">
        <v>156</v>
      </c>
      <c r="AB3815" s="15" t="s">
        <v>143</v>
      </c>
    </row>
    <row r="3816" customFormat="false" ht="15" hidden="false" customHeight="true" outlineLevel="0" collapsed="false">
      <c r="A3816" s="15" t="s">
        <v>6839</v>
      </c>
      <c r="B3816" s="15" t="s">
        <v>6840</v>
      </c>
      <c r="C3816" s="15" t="s">
        <v>217</v>
      </c>
      <c r="D3816" s="15" t="s">
        <v>235</v>
      </c>
      <c r="E3816" s="15" t="s">
        <v>136</v>
      </c>
      <c r="F3816" s="15" t="s">
        <v>137</v>
      </c>
      <c r="G3816" s="15" t="s">
        <v>308</v>
      </c>
      <c r="H3816" s="15" t="s">
        <v>136</v>
      </c>
      <c r="I3816" s="15" t="s">
        <v>243</v>
      </c>
      <c r="J3816" s="15" t="s">
        <v>140</v>
      </c>
      <c r="K3816" s="15" t="s">
        <v>6841</v>
      </c>
      <c r="L3816" s="15" t="n">
        <v>14</v>
      </c>
      <c r="M3816" s="15" t="n">
        <v>19</v>
      </c>
      <c r="P3816" s="15" t="n">
        <v>33</v>
      </c>
      <c r="Y3816" s="15" t="s">
        <v>142</v>
      </c>
      <c r="AB3816" s="15" t="s">
        <v>143</v>
      </c>
    </row>
    <row r="3817" customFormat="false" ht="15" hidden="false" customHeight="true" outlineLevel="0" collapsed="false">
      <c r="A3817" s="15" t="s">
        <v>6839</v>
      </c>
      <c r="B3817" s="15" t="s">
        <v>6840</v>
      </c>
      <c r="C3817" s="15" t="s">
        <v>217</v>
      </c>
      <c r="D3817" s="15" t="s">
        <v>235</v>
      </c>
      <c r="E3817" s="15" t="s">
        <v>136</v>
      </c>
      <c r="F3817" s="15" t="s">
        <v>137</v>
      </c>
      <c r="G3817" s="15" t="s">
        <v>308</v>
      </c>
      <c r="H3817" s="15" t="s">
        <v>136</v>
      </c>
      <c r="I3817" s="15" t="s">
        <v>243</v>
      </c>
      <c r="J3817" s="15" t="s">
        <v>150</v>
      </c>
      <c r="K3817" s="15" t="s">
        <v>6842</v>
      </c>
      <c r="L3817" s="15" t="n">
        <v>181</v>
      </c>
      <c r="M3817" s="15" t="n">
        <v>143</v>
      </c>
      <c r="N3817" s="15" t="n">
        <v>68</v>
      </c>
      <c r="O3817" s="15" t="n">
        <v>19</v>
      </c>
      <c r="P3817" s="15" t="n">
        <v>411</v>
      </c>
      <c r="Y3817" s="15" t="s">
        <v>142</v>
      </c>
      <c r="AB3817" s="15" t="s">
        <v>143</v>
      </c>
    </row>
    <row r="3818" customFormat="false" ht="15" hidden="false" customHeight="true" outlineLevel="0" collapsed="false">
      <c r="A3818" s="15" t="s">
        <v>6839</v>
      </c>
      <c r="B3818" s="15" t="s">
        <v>6840</v>
      </c>
      <c r="C3818" s="15" t="s">
        <v>217</v>
      </c>
      <c r="D3818" s="15" t="s">
        <v>235</v>
      </c>
      <c r="E3818" s="15" t="s">
        <v>136</v>
      </c>
      <c r="F3818" s="15" t="s">
        <v>137</v>
      </c>
      <c r="G3818" s="15" t="s">
        <v>308</v>
      </c>
      <c r="H3818" s="15" t="s">
        <v>136</v>
      </c>
      <c r="I3818" s="15" t="s">
        <v>243</v>
      </c>
      <c r="J3818" s="15" t="s">
        <v>166</v>
      </c>
      <c r="K3818" s="15" t="s">
        <v>6843</v>
      </c>
      <c r="L3818" s="15" t="n">
        <v>9</v>
      </c>
      <c r="P3818" s="15" t="n">
        <v>9</v>
      </c>
      <c r="Y3818" s="15" t="s">
        <v>142</v>
      </c>
      <c r="AB3818" s="15" t="s">
        <v>143</v>
      </c>
    </row>
    <row r="3819" customFormat="false" ht="15" hidden="false" customHeight="true" outlineLevel="0" collapsed="false">
      <c r="A3819" s="15" t="s">
        <v>6839</v>
      </c>
      <c r="B3819" s="15" t="s">
        <v>6840</v>
      </c>
      <c r="C3819" s="15" t="s">
        <v>217</v>
      </c>
      <c r="D3819" s="15" t="s">
        <v>235</v>
      </c>
      <c r="E3819" s="15" t="s">
        <v>136</v>
      </c>
      <c r="F3819" s="15" t="s">
        <v>137</v>
      </c>
      <c r="G3819" s="15" t="s">
        <v>308</v>
      </c>
      <c r="H3819" s="15" t="s">
        <v>136</v>
      </c>
      <c r="I3819" s="15" t="s">
        <v>243</v>
      </c>
      <c r="J3819" s="15" t="s">
        <v>158</v>
      </c>
      <c r="K3819" s="15" t="s">
        <v>6844</v>
      </c>
      <c r="L3819" s="15" t="n">
        <v>68</v>
      </c>
      <c r="M3819" s="15" t="n">
        <v>27</v>
      </c>
      <c r="P3819" s="15" t="n">
        <v>95</v>
      </c>
      <c r="Y3819" s="15" t="s">
        <v>142</v>
      </c>
      <c r="AB3819" s="15" t="s">
        <v>143</v>
      </c>
    </row>
    <row r="3820" customFormat="false" ht="15" hidden="false" customHeight="true" outlineLevel="0" collapsed="false">
      <c r="A3820" s="15" t="s">
        <v>6845</v>
      </c>
      <c r="B3820" s="15" t="s">
        <v>6846</v>
      </c>
      <c r="C3820" s="15" t="s">
        <v>217</v>
      </c>
      <c r="D3820" s="15" t="s">
        <v>235</v>
      </c>
      <c r="E3820" s="15" t="s">
        <v>136</v>
      </c>
      <c r="F3820" s="15" t="s">
        <v>137</v>
      </c>
      <c r="G3820" s="15" t="s">
        <v>219</v>
      </c>
      <c r="H3820" s="15" t="s">
        <v>136</v>
      </c>
      <c r="I3820" s="15" t="s">
        <v>243</v>
      </c>
      <c r="J3820" s="15" t="s">
        <v>140</v>
      </c>
      <c r="K3820" s="15" t="s">
        <v>6847</v>
      </c>
      <c r="L3820" s="15" t="n">
        <v>1</v>
      </c>
      <c r="N3820" s="15" t="n">
        <v>6</v>
      </c>
      <c r="P3820" s="15" t="n">
        <v>7</v>
      </c>
      <c r="Y3820" s="15" t="s">
        <v>142</v>
      </c>
      <c r="AB3820" s="15" t="s">
        <v>143</v>
      </c>
    </row>
    <row r="3821" customFormat="false" ht="15" hidden="false" customHeight="true" outlineLevel="0" collapsed="false">
      <c r="A3821" s="15" t="s">
        <v>6845</v>
      </c>
      <c r="B3821" s="15" t="s">
        <v>6846</v>
      </c>
      <c r="C3821" s="15" t="s">
        <v>217</v>
      </c>
      <c r="D3821" s="15" t="s">
        <v>235</v>
      </c>
      <c r="E3821" s="15" t="s">
        <v>136</v>
      </c>
      <c r="F3821" s="15" t="s">
        <v>137</v>
      </c>
      <c r="G3821" s="15" t="s">
        <v>219</v>
      </c>
      <c r="H3821" s="15" t="s">
        <v>136</v>
      </c>
      <c r="I3821" s="15" t="s">
        <v>243</v>
      </c>
      <c r="J3821" s="15" t="s">
        <v>150</v>
      </c>
      <c r="K3821" s="15" t="s">
        <v>6848</v>
      </c>
      <c r="L3821" s="15" t="n">
        <v>68</v>
      </c>
      <c r="M3821" s="15" t="n">
        <v>78</v>
      </c>
      <c r="N3821" s="15" t="n">
        <v>100</v>
      </c>
      <c r="O3821" s="15" t="n">
        <v>22</v>
      </c>
      <c r="P3821" s="15" t="n">
        <v>268</v>
      </c>
      <c r="Y3821" s="15" t="s">
        <v>142</v>
      </c>
      <c r="AB3821" s="15" t="s">
        <v>143</v>
      </c>
    </row>
    <row r="3822" customFormat="false" ht="15" hidden="false" customHeight="true" outlineLevel="0" collapsed="false">
      <c r="A3822" s="15" t="s">
        <v>6845</v>
      </c>
      <c r="B3822" s="15" t="s">
        <v>6846</v>
      </c>
      <c r="C3822" s="15" t="s">
        <v>217</v>
      </c>
      <c r="D3822" s="15" t="s">
        <v>235</v>
      </c>
      <c r="E3822" s="15" t="s">
        <v>136</v>
      </c>
      <c r="F3822" s="15" t="s">
        <v>137</v>
      </c>
      <c r="G3822" s="15" t="s">
        <v>219</v>
      </c>
      <c r="H3822" s="15" t="s">
        <v>136</v>
      </c>
      <c r="I3822" s="15" t="s">
        <v>243</v>
      </c>
      <c r="J3822" s="15" t="s">
        <v>158</v>
      </c>
      <c r="K3822" s="15" t="s">
        <v>6849</v>
      </c>
      <c r="M3822" s="15" t="n">
        <v>19</v>
      </c>
      <c r="N3822" s="15" t="n">
        <v>21</v>
      </c>
      <c r="O3822" s="15" t="n">
        <v>31</v>
      </c>
      <c r="P3822" s="15" t="n">
        <v>71</v>
      </c>
      <c r="Y3822" s="15" t="s">
        <v>142</v>
      </c>
      <c r="AB3822" s="15" t="s">
        <v>143</v>
      </c>
    </row>
    <row r="3823" customFormat="false" ht="15" hidden="false" customHeight="true" outlineLevel="0" collapsed="false">
      <c r="A3823" s="15" t="s">
        <v>6845</v>
      </c>
      <c r="B3823" s="15" t="s">
        <v>6846</v>
      </c>
      <c r="C3823" s="15" t="s">
        <v>217</v>
      </c>
      <c r="D3823" s="15" t="s">
        <v>235</v>
      </c>
      <c r="E3823" s="15" t="s">
        <v>136</v>
      </c>
      <c r="F3823" s="15" t="s">
        <v>137</v>
      </c>
      <c r="G3823" s="15" t="s">
        <v>219</v>
      </c>
      <c r="H3823" s="15" t="s">
        <v>136</v>
      </c>
      <c r="I3823" s="15" t="s">
        <v>243</v>
      </c>
      <c r="J3823" s="15" t="s">
        <v>169</v>
      </c>
      <c r="K3823" s="15" t="s">
        <v>6850</v>
      </c>
      <c r="N3823" s="15" t="n">
        <v>6</v>
      </c>
      <c r="O3823" s="15" t="n">
        <v>0</v>
      </c>
      <c r="P3823" s="15" t="n">
        <v>6</v>
      </c>
      <c r="Y3823" s="15" t="s">
        <v>142</v>
      </c>
      <c r="AB3823" s="15" t="s">
        <v>143</v>
      </c>
    </row>
    <row r="3824" customFormat="false" ht="15" hidden="false" customHeight="true" outlineLevel="0" collapsed="false">
      <c r="A3824" s="15" t="s">
        <v>6851</v>
      </c>
      <c r="B3824" s="15" t="s">
        <v>6852</v>
      </c>
      <c r="C3824" s="15" t="s">
        <v>134</v>
      </c>
      <c r="D3824" s="15" t="s">
        <v>135</v>
      </c>
      <c r="E3824" s="15" t="s">
        <v>136</v>
      </c>
      <c r="F3824" s="15" t="s">
        <v>137</v>
      </c>
      <c r="G3824" s="15" t="s">
        <v>526</v>
      </c>
      <c r="H3824" s="15" t="s">
        <v>136</v>
      </c>
      <c r="I3824" s="15" t="s">
        <v>139</v>
      </c>
      <c r="J3824" s="15" t="s">
        <v>169</v>
      </c>
      <c r="K3824" s="15" t="s">
        <v>6853</v>
      </c>
      <c r="M3824" s="15" t="n">
        <v>7</v>
      </c>
      <c r="P3824" s="15" t="n">
        <v>7</v>
      </c>
      <c r="Y3824" s="15" t="s">
        <v>142</v>
      </c>
      <c r="AB3824" s="15" t="s">
        <v>143</v>
      </c>
    </row>
    <row r="3825" customFormat="false" ht="15" hidden="false" customHeight="true" outlineLevel="0" collapsed="false">
      <c r="A3825" s="15" t="s">
        <v>6854</v>
      </c>
      <c r="B3825" s="15" t="s">
        <v>6855</v>
      </c>
      <c r="C3825" s="15" t="s">
        <v>217</v>
      </c>
      <c r="D3825" s="15" t="s">
        <v>274</v>
      </c>
      <c r="E3825" s="15" t="s">
        <v>136</v>
      </c>
      <c r="F3825" s="15" t="s">
        <v>137</v>
      </c>
      <c r="G3825" s="15" t="s">
        <v>210</v>
      </c>
      <c r="H3825" s="15" t="s">
        <v>136</v>
      </c>
      <c r="I3825" s="15" t="s">
        <v>243</v>
      </c>
      <c r="J3825" s="15" t="s">
        <v>140</v>
      </c>
      <c r="K3825" s="15" t="s">
        <v>6856</v>
      </c>
      <c r="M3825" s="15" t="n">
        <v>10</v>
      </c>
      <c r="P3825" s="15" t="n">
        <v>10</v>
      </c>
      <c r="Y3825" s="15" t="s">
        <v>142</v>
      </c>
      <c r="AB3825" s="15" t="s">
        <v>143</v>
      </c>
    </row>
    <row r="3826" customFormat="false" ht="15" hidden="false" customHeight="true" outlineLevel="0" collapsed="false">
      <c r="A3826" s="15" t="s">
        <v>6854</v>
      </c>
      <c r="B3826" s="15" t="s">
        <v>6855</v>
      </c>
      <c r="C3826" s="15" t="s">
        <v>217</v>
      </c>
      <c r="D3826" s="15" t="s">
        <v>274</v>
      </c>
      <c r="E3826" s="15" t="s">
        <v>136</v>
      </c>
      <c r="F3826" s="15" t="s">
        <v>137</v>
      </c>
      <c r="G3826" s="15" t="s">
        <v>210</v>
      </c>
      <c r="H3826" s="15" t="s">
        <v>136</v>
      </c>
      <c r="I3826" s="15" t="s">
        <v>243</v>
      </c>
      <c r="J3826" s="15" t="s">
        <v>144</v>
      </c>
      <c r="K3826" s="15" t="s">
        <v>6857</v>
      </c>
      <c r="L3826" s="15" t="n">
        <v>2</v>
      </c>
      <c r="P3826" s="15" t="n">
        <v>2</v>
      </c>
      <c r="Y3826" s="15" t="s">
        <v>142</v>
      </c>
      <c r="AB3826" s="15" t="s">
        <v>143</v>
      </c>
    </row>
    <row r="3827" customFormat="false" ht="15" hidden="false" customHeight="true" outlineLevel="0" collapsed="false">
      <c r="A3827" s="15" t="s">
        <v>6854</v>
      </c>
      <c r="B3827" s="15" t="s">
        <v>6855</v>
      </c>
      <c r="C3827" s="15" t="s">
        <v>217</v>
      </c>
      <c r="D3827" s="15" t="s">
        <v>274</v>
      </c>
      <c r="E3827" s="15" t="s">
        <v>136</v>
      </c>
      <c r="F3827" s="15" t="s">
        <v>137</v>
      </c>
      <c r="G3827" s="15" t="s">
        <v>210</v>
      </c>
      <c r="H3827" s="15" t="s">
        <v>136</v>
      </c>
      <c r="I3827" s="15" t="s">
        <v>243</v>
      </c>
      <c r="J3827" s="15" t="s">
        <v>150</v>
      </c>
      <c r="K3827" s="15" t="s">
        <v>6858</v>
      </c>
      <c r="L3827" s="15" t="n">
        <v>1648</v>
      </c>
      <c r="M3827" s="15" t="n">
        <v>1605</v>
      </c>
      <c r="O3827" s="15" t="n">
        <v>677</v>
      </c>
      <c r="P3827" s="15" t="n">
        <v>3930</v>
      </c>
      <c r="Y3827" s="15" t="s">
        <v>142</v>
      </c>
      <c r="AB3827" s="15" t="s">
        <v>143</v>
      </c>
    </row>
    <row r="3828" customFormat="false" ht="15" hidden="false" customHeight="true" outlineLevel="0" collapsed="false">
      <c r="A3828" s="15" t="s">
        <v>6854</v>
      </c>
      <c r="B3828" s="15" t="s">
        <v>6855</v>
      </c>
      <c r="C3828" s="15" t="s">
        <v>217</v>
      </c>
      <c r="D3828" s="15" t="s">
        <v>274</v>
      </c>
      <c r="E3828" s="15" t="s">
        <v>136</v>
      </c>
      <c r="F3828" s="15" t="s">
        <v>137</v>
      </c>
      <c r="G3828" s="15" t="s">
        <v>210</v>
      </c>
      <c r="H3828" s="15" t="s">
        <v>136</v>
      </c>
      <c r="I3828" s="15" t="s">
        <v>243</v>
      </c>
      <c r="J3828" s="15" t="s">
        <v>158</v>
      </c>
      <c r="K3828" s="15" t="s">
        <v>6859</v>
      </c>
      <c r="L3828" s="15" t="n">
        <v>512</v>
      </c>
      <c r="M3828" s="15" t="n">
        <v>801</v>
      </c>
      <c r="O3828" s="15" t="n">
        <v>131</v>
      </c>
      <c r="P3828" s="15" t="n">
        <v>1444</v>
      </c>
      <c r="Y3828" s="15" t="s">
        <v>142</v>
      </c>
      <c r="AB3828" s="15" t="s">
        <v>143</v>
      </c>
    </row>
    <row r="3829" customFormat="false" ht="15" hidden="false" customHeight="true" outlineLevel="0" collapsed="false">
      <c r="A3829" s="15" t="s">
        <v>6854</v>
      </c>
      <c r="B3829" s="15" t="s">
        <v>6855</v>
      </c>
      <c r="C3829" s="15" t="s">
        <v>217</v>
      </c>
      <c r="D3829" s="15" t="s">
        <v>274</v>
      </c>
      <c r="E3829" s="15" t="s">
        <v>136</v>
      </c>
      <c r="F3829" s="15" t="s">
        <v>137</v>
      </c>
      <c r="G3829" s="15" t="s">
        <v>210</v>
      </c>
      <c r="H3829" s="15" t="s">
        <v>136</v>
      </c>
      <c r="I3829" s="15" t="s">
        <v>243</v>
      </c>
      <c r="J3829" s="15" t="s">
        <v>169</v>
      </c>
      <c r="K3829" s="15" t="s">
        <v>6860</v>
      </c>
      <c r="L3829" s="15" t="n">
        <v>27</v>
      </c>
      <c r="M3829" s="15" t="n">
        <v>5</v>
      </c>
      <c r="P3829" s="15" t="n">
        <v>32</v>
      </c>
      <c r="Y3829" s="15" t="s">
        <v>142</v>
      </c>
      <c r="AB3829" s="15" t="s">
        <v>143</v>
      </c>
    </row>
    <row r="3830" customFormat="false" ht="15" hidden="false" customHeight="true" outlineLevel="0" collapsed="false">
      <c r="A3830" s="15" t="s">
        <v>6861</v>
      </c>
      <c r="B3830" s="15" t="s">
        <v>6862</v>
      </c>
      <c r="C3830" s="15" t="s">
        <v>134</v>
      </c>
      <c r="D3830" s="15" t="s">
        <v>135</v>
      </c>
      <c r="E3830" s="15" t="s">
        <v>136</v>
      </c>
      <c r="F3830" s="15" t="s">
        <v>137</v>
      </c>
      <c r="G3830" s="15" t="s">
        <v>308</v>
      </c>
      <c r="H3830" s="15" t="s">
        <v>136</v>
      </c>
      <c r="I3830" s="15" t="s">
        <v>243</v>
      </c>
      <c r="J3830" s="15" t="s">
        <v>140</v>
      </c>
      <c r="K3830" s="15" t="s">
        <v>6863</v>
      </c>
      <c r="L3830" s="15" t="n">
        <v>1</v>
      </c>
      <c r="M3830" s="15" t="n">
        <v>99</v>
      </c>
      <c r="N3830" s="15" t="n">
        <v>24</v>
      </c>
      <c r="O3830" s="15" t="n">
        <v>1</v>
      </c>
      <c r="P3830" s="15" t="n">
        <v>125</v>
      </c>
      <c r="Y3830" s="15" t="s">
        <v>142</v>
      </c>
      <c r="AB3830" s="15" t="s">
        <v>143</v>
      </c>
    </row>
    <row r="3831" customFormat="false" ht="15" hidden="false" customHeight="true" outlineLevel="0" collapsed="false">
      <c r="A3831" s="15" t="s">
        <v>6861</v>
      </c>
      <c r="B3831" s="15" t="s">
        <v>6862</v>
      </c>
      <c r="C3831" s="15" t="s">
        <v>134</v>
      </c>
      <c r="D3831" s="15" t="s">
        <v>135</v>
      </c>
      <c r="E3831" s="15" t="s">
        <v>136</v>
      </c>
      <c r="F3831" s="15" t="s">
        <v>137</v>
      </c>
      <c r="G3831" s="15" t="s">
        <v>308</v>
      </c>
      <c r="H3831" s="15" t="s">
        <v>136</v>
      </c>
      <c r="I3831" s="15" t="s">
        <v>243</v>
      </c>
      <c r="J3831" s="15" t="s">
        <v>144</v>
      </c>
      <c r="K3831" s="15" t="s">
        <v>6864</v>
      </c>
      <c r="N3831" s="15" t="n">
        <v>4</v>
      </c>
      <c r="O3831" s="15" t="n">
        <v>121</v>
      </c>
      <c r="P3831" s="15" t="n">
        <v>125</v>
      </c>
      <c r="Y3831" s="15" t="s">
        <v>142</v>
      </c>
      <c r="AB3831" s="15" t="s">
        <v>143</v>
      </c>
    </row>
    <row r="3832" customFormat="false" ht="15" hidden="false" customHeight="true" outlineLevel="0" collapsed="false">
      <c r="A3832" s="15" t="s">
        <v>6861</v>
      </c>
      <c r="B3832" s="15" t="s">
        <v>6862</v>
      </c>
      <c r="C3832" s="15" t="s">
        <v>134</v>
      </c>
      <c r="D3832" s="15" t="s">
        <v>135</v>
      </c>
      <c r="E3832" s="15" t="s">
        <v>136</v>
      </c>
      <c r="F3832" s="15" t="s">
        <v>137</v>
      </c>
      <c r="G3832" s="15" t="s">
        <v>308</v>
      </c>
      <c r="H3832" s="15" t="s">
        <v>136</v>
      </c>
      <c r="I3832" s="15" t="s">
        <v>243</v>
      </c>
      <c r="J3832" s="15" t="s">
        <v>150</v>
      </c>
      <c r="K3832" s="15" t="s">
        <v>6865</v>
      </c>
      <c r="L3832" s="15" t="n">
        <v>64</v>
      </c>
      <c r="M3832" s="15" t="n">
        <v>25</v>
      </c>
      <c r="N3832" s="15" t="n">
        <v>51</v>
      </c>
      <c r="O3832" s="15" t="n">
        <v>12</v>
      </c>
      <c r="P3832" s="15" t="n">
        <v>152</v>
      </c>
      <c r="Y3832" s="15" t="s">
        <v>142</v>
      </c>
      <c r="AB3832" s="15" t="s">
        <v>143</v>
      </c>
    </row>
    <row r="3833" customFormat="false" ht="15" hidden="false" customHeight="true" outlineLevel="0" collapsed="false">
      <c r="A3833" s="15" t="s">
        <v>6861</v>
      </c>
      <c r="B3833" s="15" t="s">
        <v>6862</v>
      </c>
      <c r="C3833" s="15" t="s">
        <v>134</v>
      </c>
      <c r="D3833" s="15" t="s">
        <v>135</v>
      </c>
      <c r="E3833" s="15" t="s">
        <v>136</v>
      </c>
      <c r="F3833" s="15" t="s">
        <v>137</v>
      </c>
      <c r="G3833" s="15" t="s">
        <v>308</v>
      </c>
      <c r="H3833" s="15" t="s">
        <v>136</v>
      </c>
      <c r="I3833" s="15" t="s">
        <v>243</v>
      </c>
      <c r="J3833" s="15" t="s">
        <v>158</v>
      </c>
      <c r="K3833" s="15" t="s">
        <v>6866</v>
      </c>
      <c r="L3833" s="15" t="n">
        <v>4</v>
      </c>
      <c r="M3833" s="15" t="n">
        <v>11</v>
      </c>
      <c r="N3833" s="15" t="n">
        <v>37</v>
      </c>
      <c r="O3833" s="15" t="n">
        <v>1</v>
      </c>
      <c r="P3833" s="15" t="n">
        <v>53</v>
      </c>
      <c r="Y3833" s="15" t="s">
        <v>142</v>
      </c>
      <c r="AB3833" s="15" t="s">
        <v>143</v>
      </c>
    </row>
    <row r="3834" customFormat="false" ht="15" hidden="false" customHeight="true" outlineLevel="0" collapsed="false">
      <c r="A3834" s="15" t="s">
        <v>6867</v>
      </c>
      <c r="B3834" s="15" t="s">
        <v>6868</v>
      </c>
      <c r="C3834" s="15" t="s">
        <v>217</v>
      </c>
      <c r="D3834" s="15" t="s">
        <v>235</v>
      </c>
      <c r="E3834" s="15" t="s">
        <v>136</v>
      </c>
      <c r="F3834" s="15" t="s">
        <v>137</v>
      </c>
      <c r="G3834" s="15" t="s">
        <v>149</v>
      </c>
      <c r="H3834" s="15" t="s">
        <v>136</v>
      </c>
      <c r="I3834" s="15" t="s">
        <v>139</v>
      </c>
      <c r="J3834" s="15" t="s">
        <v>140</v>
      </c>
      <c r="K3834" s="15" t="s">
        <v>6869</v>
      </c>
      <c r="L3834" s="15" t="n">
        <v>2</v>
      </c>
      <c r="P3834" s="15" t="n">
        <v>2</v>
      </c>
      <c r="Y3834" s="15" t="s">
        <v>142</v>
      </c>
      <c r="AB3834" s="15" t="s">
        <v>143</v>
      </c>
    </row>
    <row r="3835" customFormat="false" ht="15" hidden="false" customHeight="true" outlineLevel="0" collapsed="false">
      <c r="A3835" s="15" t="s">
        <v>6867</v>
      </c>
      <c r="B3835" s="15" t="s">
        <v>6868</v>
      </c>
      <c r="C3835" s="15" t="s">
        <v>217</v>
      </c>
      <c r="D3835" s="15" t="s">
        <v>235</v>
      </c>
      <c r="E3835" s="15" t="s">
        <v>136</v>
      </c>
      <c r="F3835" s="15" t="s">
        <v>137</v>
      </c>
      <c r="G3835" s="15" t="s">
        <v>149</v>
      </c>
      <c r="H3835" s="15" t="s">
        <v>136</v>
      </c>
      <c r="I3835" s="15" t="s">
        <v>139</v>
      </c>
      <c r="J3835" s="15" t="s">
        <v>150</v>
      </c>
      <c r="K3835" s="15" t="s">
        <v>6870</v>
      </c>
      <c r="L3835" s="15" t="n">
        <v>2</v>
      </c>
      <c r="P3835" s="15" t="n">
        <v>2</v>
      </c>
      <c r="Y3835" s="15" t="s">
        <v>142</v>
      </c>
      <c r="AB3835" s="15" t="s">
        <v>143</v>
      </c>
    </row>
    <row r="3836" customFormat="false" ht="15" hidden="false" customHeight="true" outlineLevel="0" collapsed="false">
      <c r="A3836" s="15" t="s">
        <v>6871</v>
      </c>
      <c r="B3836" s="15" t="s">
        <v>6872</v>
      </c>
      <c r="C3836" s="15" t="s">
        <v>217</v>
      </c>
      <c r="D3836" s="15" t="s">
        <v>235</v>
      </c>
      <c r="E3836" s="15" t="s">
        <v>136</v>
      </c>
      <c r="F3836" s="15" t="s">
        <v>137</v>
      </c>
      <c r="G3836" s="15" t="s">
        <v>542</v>
      </c>
      <c r="H3836" s="15" t="s">
        <v>136</v>
      </c>
      <c r="I3836" s="15" t="s">
        <v>139</v>
      </c>
      <c r="J3836" s="15" t="s">
        <v>140</v>
      </c>
      <c r="K3836" s="15" t="s">
        <v>6873</v>
      </c>
      <c r="L3836" s="15" t="n">
        <v>0</v>
      </c>
      <c r="P3836" s="15" t="n">
        <v>0</v>
      </c>
      <c r="Y3836" s="15" t="s">
        <v>156</v>
      </c>
      <c r="AB3836" s="15" t="s">
        <v>143</v>
      </c>
    </row>
    <row r="3837" customFormat="false" ht="15" hidden="false" customHeight="true" outlineLevel="0" collapsed="false">
      <c r="A3837" s="15" t="s">
        <v>6871</v>
      </c>
      <c r="B3837" s="15" t="s">
        <v>6872</v>
      </c>
      <c r="C3837" s="15" t="s">
        <v>217</v>
      </c>
      <c r="D3837" s="15" t="s">
        <v>235</v>
      </c>
      <c r="E3837" s="15" t="s">
        <v>136</v>
      </c>
      <c r="F3837" s="15" t="s">
        <v>137</v>
      </c>
      <c r="G3837" s="15" t="s">
        <v>542</v>
      </c>
      <c r="H3837" s="15" t="s">
        <v>136</v>
      </c>
      <c r="I3837" s="15" t="s">
        <v>139</v>
      </c>
      <c r="J3837" s="15" t="s">
        <v>150</v>
      </c>
      <c r="K3837" s="15" t="s">
        <v>6874</v>
      </c>
      <c r="L3837" s="15" t="n">
        <v>103</v>
      </c>
      <c r="M3837" s="15" t="n">
        <v>90</v>
      </c>
      <c r="N3837" s="15" t="n">
        <v>8</v>
      </c>
      <c r="P3837" s="15" t="n">
        <v>201</v>
      </c>
      <c r="Y3837" s="15" t="s">
        <v>156</v>
      </c>
      <c r="AB3837" s="15" t="s">
        <v>143</v>
      </c>
    </row>
    <row r="3838" customFormat="false" ht="15" hidden="false" customHeight="true" outlineLevel="0" collapsed="false">
      <c r="A3838" s="15" t="s">
        <v>6871</v>
      </c>
      <c r="B3838" s="15" t="s">
        <v>6872</v>
      </c>
      <c r="C3838" s="15" t="s">
        <v>217</v>
      </c>
      <c r="D3838" s="15" t="s">
        <v>235</v>
      </c>
      <c r="E3838" s="15" t="s">
        <v>136</v>
      </c>
      <c r="F3838" s="15" t="s">
        <v>137</v>
      </c>
      <c r="G3838" s="15" t="s">
        <v>542</v>
      </c>
      <c r="H3838" s="15" t="s">
        <v>136</v>
      </c>
      <c r="I3838" s="15" t="s">
        <v>139</v>
      </c>
      <c r="J3838" s="15" t="s">
        <v>166</v>
      </c>
      <c r="K3838" s="15" t="s">
        <v>6875</v>
      </c>
      <c r="M3838" s="15" t="n">
        <v>20</v>
      </c>
      <c r="P3838" s="15" t="n">
        <v>20</v>
      </c>
      <c r="Y3838" s="15" t="s">
        <v>156</v>
      </c>
      <c r="AB3838" s="15" t="s">
        <v>143</v>
      </c>
    </row>
    <row r="3839" customFormat="false" ht="15" hidden="false" customHeight="true" outlineLevel="0" collapsed="false">
      <c r="A3839" s="15" t="s">
        <v>6871</v>
      </c>
      <c r="B3839" s="15" t="s">
        <v>6872</v>
      </c>
      <c r="C3839" s="15" t="s">
        <v>217</v>
      </c>
      <c r="D3839" s="15" t="s">
        <v>235</v>
      </c>
      <c r="E3839" s="15" t="s">
        <v>136</v>
      </c>
      <c r="F3839" s="15" t="s">
        <v>137</v>
      </c>
      <c r="G3839" s="15" t="s">
        <v>542</v>
      </c>
      <c r="H3839" s="15" t="s">
        <v>136</v>
      </c>
      <c r="I3839" s="15" t="s">
        <v>139</v>
      </c>
      <c r="J3839" s="15" t="s">
        <v>158</v>
      </c>
      <c r="K3839" s="15" t="s">
        <v>6876</v>
      </c>
      <c r="L3839" s="15" t="n">
        <v>3</v>
      </c>
      <c r="M3839" s="15" t="n">
        <v>7</v>
      </c>
      <c r="P3839" s="15" t="n">
        <v>10</v>
      </c>
      <c r="Y3839" s="15" t="s">
        <v>156</v>
      </c>
      <c r="AB3839" s="15" t="s">
        <v>143</v>
      </c>
    </row>
    <row r="3840" customFormat="false" ht="15" hidden="false" customHeight="true" outlineLevel="0" collapsed="false">
      <c r="A3840" s="15" t="s">
        <v>6871</v>
      </c>
      <c r="B3840" s="15" t="s">
        <v>6872</v>
      </c>
      <c r="C3840" s="15" t="s">
        <v>217</v>
      </c>
      <c r="D3840" s="15" t="s">
        <v>235</v>
      </c>
      <c r="E3840" s="15" t="s">
        <v>136</v>
      </c>
      <c r="F3840" s="15" t="s">
        <v>137</v>
      </c>
      <c r="G3840" s="15" t="s">
        <v>542</v>
      </c>
      <c r="H3840" s="15" t="s">
        <v>136</v>
      </c>
      <c r="I3840" s="15" t="s">
        <v>139</v>
      </c>
      <c r="J3840" s="15" t="s">
        <v>169</v>
      </c>
      <c r="K3840" s="15" t="s">
        <v>6877</v>
      </c>
      <c r="L3840" s="15" t="n">
        <v>6</v>
      </c>
      <c r="N3840" s="15" t="n">
        <v>3</v>
      </c>
      <c r="P3840" s="15" t="n">
        <v>9</v>
      </c>
      <c r="Y3840" s="15" t="s">
        <v>156</v>
      </c>
      <c r="AB3840" s="15" t="s">
        <v>143</v>
      </c>
    </row>
    <row r="3841" customFormat="false" ht="15" hidden="false" customHeight="true" outlineLevel="0" collapsed="false">
      <c r="A3841" s="15" t="s">
        <v>6878</v>
      </c>
      <c r="B3841" s="15" t="s">
        <v>6879</v>
      </c>
      <c r="C3841" s="15" t="s">
        <v>217</v>
      </c>
      <c r="D3841" s="15" t="s">
        <v>218</v>
      </c>
      <c r="E3841" s="15" t="s">
        <v>136</v>
      </c>
      <c r="F3841" s="15" t="s">
        <v>137</v>
      </c>
      <c r="G3841" s="15" t="s">
        <v>1311</v>
      </c>
      <c r="H3841" s="15" t="s">
        <v>136</v>
      </c>
      <c r="I3841" s="15" t="s">
        <v>139</v>
      </c>
      <c r="J3841" s="15" t="s">
        <v>150</v>
      </c>
      <c r="K3841" s="15" t="s">
        <v>6880</v>
      </c>
      <c r="N3841" s="15" t="n">
        <v>11</v>
      </c>
      <c r="P3841" s="15" t="n">
        <v>11</v>
      </c>
      <c r="Y3841" s="15" t="s">
        <v>142</v>
      </c>
      <c r="AB3841" s="15" t="s">
        <v>143</v>
      </c>
    </row>
    <row r="3842" customFormat="false" ht="15" hidden="false" customHeight="true" outlineLevel="0" collapsed="false">
      <c r="A3842" s="15" t="s">
        <v>6881</v>
      </c>
      <c r="B3842" s="15" t="s">
        <v>6882</v>
      </c>
      <c r="C3842" s="15" t="s">
        <v>217</v>
      </c>
      <c r="D3842" s="15" t="s">
        <v>274</v>
      </c>
      <c r="E3842" s="15" t="s">
        <v>136</v>
      </c>
      <c r="F3842" s="15" t="s">
        <v>137</v>
      </c>
      <c r="G3842" s="15" t="s">
        <v>336</v>
      </c>
      <c r="H3842" s="15" t="s">
        <v>136</v>
      </c>
      <c r="I3842" s="15" t="s">
        <v>243</v>
      </c>
      <c r="J3842" s="15" t="s">
        <v>140</v>
      </c>
      <c r="K3842" s="15" t="s">
        <v>6883</v>
      </c>
      <c r="L3842" s="15" t="n">
        <v>1802</v>
      </c>
      <c r="M3842" s="15" t="n">
        <v>2633</v>
      </c>
      <c r="N3842" s="15" t="n">
        <v>1586</v>
      </c>
      <c r="O3842" s="15" t="n">
        <v>822</v>
      </c>
      <c r="P3842" s="15" t="n">
        <v>6843</v>
      </c>
      <c r="Y3842" s="15" t="s">
        <v>142</v>
      </c>
      <c r="Z3842" s="15" t="n">
        <v>37</v>
      </c>
      <c r="AA3842" s="15" t="s">
        <v>277</v>
      </c>
      <c r="AB3842" s="15" t="s">
        <v>143</v>
      </c>
    </row>
    <row r="3843" customFormat="false" ht="15" hidden="false" customHeight="true" outlineLevel="0" collapsed="false">
      <c r="A3843" s="15" t="s">
        <v>6881</v>
      </c>
      <c r="B3843" s="15" t="s">
        <v>6882</v>
      </c>
      <c r="C3843" s="15" t="s">
        <v>217</v>
      </c>
      <c r="D3843" s="15" t="s">
        <v>274</v>
      </c>
      <c r="E3843" s="15" t="s">
        <v>136</v>
      </c>
      <c r="F3843" s="15" t="s">
        <v>137</v>
      </c>
      <c r="G3843" s="15" t="s">
        <v>336</v>
      </c>
      <c r="H3843" s="15" t="s">
        <v>136</v>
      </c>
      <c r="I3843" s="15" t="s">
        <v>243</v>
      </c>
      <c r="J3843" s="15" t="s">
        <v>144</v>
      </c>
      <c r="K3843" s="15" t="s">
        <v>6884</v>
      </c>
      <c r="L3843" s="15" t="n">
        <v>597</v>
      </c>
      <c r="M3843" s="15" t="n">
        <v>54</v>
      </c>
      <c r="N3843" s="15" t="n">
        <v>34</v>
      </c>
      <c r="O3843" s="15" t="n">
        <v>25</v>
      </c>
      <c r="P3843" s="15" t="n">
        <v>710</v>
      </c>
      <c r="Y3843" s="15" t="s">
        <v>142</v>
      </c>
      <c r="Z3843" s="15" t="n">
        <v>37</v>
      </c>
      <c r="AA3843" s="15" t="s">
        <v>277</v>
      </c>
      <c r="AB3843" s="15" t="s">
        <v>143</v>
      </c>
    </row>
    <row r="3844" customFormat="false" ht="15" hidden="false" customHeight="true" outlineLevel="0" collapsed="false">
      <c r="A3844" s="15" t="s">
        <v>6881</v>
      </c>
      <c r="B3844" s="15" t="s">
        <v>6882</v>
      </c>
      <c r="C3844" s="15" t="s">
        <v>217</v>
      </c>
      <c r="D3844" s="15" t="s">
        <v>274</v>
      </c>
      <c r="E3844" s="15" t="s">
        <v>136</v>
      </c>
      <c r="F3844" s="15" t="s">
        <v>137</v>
      </c>
      <c r="G3844" s="15" t="s">
        <v>336</v>
      </c>
      <c r="H3844" s="15" t="s">
        <v>136</v>
      </c>
      <c r="I3844" s="15" t="s">
        <v>243</v>
      </c>
      <c r="J3844" s="15" t="s">
        <v>150</v>
      </c>
      <c r="K3844" s="15" t="s">
        <v>6885</v>
      </c>
      <c r="L3844" s="15" t="n">
        <v>4159</v>
      </c>
      <c r="M3844" s="15" t="n">
        <v>809</v>
      </c>
      <c r="N3844" s="15" t="n">
        <v>1890</v>
      </c>
      <c r="O3844" s="15" t="n">
        <v>1087</v>
      </c>
      <c r="P3844" s="15" t="n">
        <v>7945</v>
      </c>
      <c r="Y3844" s="15" t="s">
        <v>142</v>
      </c>
      <c r="Z3844" s="15" t="n">
        <v>37</v>
      </c>
      <c r="AA3844" s="15" t="s">
        <v>277</v>
      </c>
      <c r="AB3844" s="15" t="s">
        <v>143</v>
      </c>
    </row>
    <row r="3845" customFormat="false" ht="15" hidden="false" customHeight="true" outlineLevel="0" collapsed="false">
      <c r="A3845" s="15" t="s">
        <v>6881</v>
      </c>
      <c r="B3845" s="15" t="s">
        <v>6882</v>
      </c>
      <c r="C3845" s="15" t="s">
        <v>217</v>
      </c>
      <c r="D3845" s="15" t="s">
        <v>274</v>
      </c>
      <c r="E3845" s="15" t="s">
        <v>136</v>
      </c>
      <c r="F3845" s="15" t="s">
        <v>137</v>
      </c>
      <c r="G3845" s="15" t="s">
        <v>336</v>
      </c>
      <c r="H3845" s="15" t="s">
        <v>136</v>
      </c>
      <c r="I3845" s="15" t="s">
        <v>243</v>
      </c>
      <c r="J3845" s="15" t="s">
        <v>166</v>
      </c>
      <c r="K3845" s="15" t="s">
        <v>6886</v>
      </c>
      <c r="L3845" s="15" t="n">
        <v>30</v>
      </c>
      <c r="M3845" s="15" t="n">
        <v>89</v>
      </c>
      <c r="N3845" s="15" t="n">
        <v>279</v>
      </c>
      <c r="O3845" s="15" t="n">
        <v>42</v>
      </c>
      <c r="P3845" s="15" t="n">
        <v>440</v>
      </c>
      <c r="Y3845" s="15" t="s">
        <v>142</v>
      </c>
      <c r="Z3845" s="15" t="n">
        <v>37</v>
      </c>
      <c r="AA3845" s="15" t="s">
        <v>277</v>
      </c>
      <c r="AB3845" s="15" t="s">
        <v>143</v>
      </c>
    </row>
    <row r="3846" customFormat="false" ht="15" hidden="false" customHeight="true" outlineLevel="0" collapsed="false">
      <c r="A3846" s="15" t="s">
        <v>6881</v>
      </c>
      <c r="B3846" s="15" t="s">
        <v>6882</v>
      </c>
      <c r="C3846" s="15" t="s">
        <v>217</v>
      </c>
      <c r="D3846" s="15" t="s">
        <v>274</v>
      </c>
      <c r="E3846" s="15" t="s">
        <v>136</v>
      </c>
      <c r="F3846" s="15" t="s">
        <v>137</v>
      </c>
      <c r="G3846" s="15" t="s">
        <v>336</v>
      </c>
      <c r="H3846" s="15" t="s">
        <v>136</v>
      </c>
      <c r="I3846" s="15" t="s">
        <v>243</v>
      </c>
      <c r="J3846" s="15" t="s">
        <v>158</v>
      </c>
      <c r="K3846" s="15" t="s">
        <v>6887</v>
      </c>
      <c r="L3846" s="15" t="n">
        <v>1035</v>
      </c>
      <c r="M3846" s="15" t="n">
        <v>332</v>
      </c>
      <c r="N3846" s="15" t="n">
        <v>447</v>
      </c>
      <c r="O3846" s="15" t="n">
        <v>215</v>
      </c>
      <c r="P3846" s="15" t="n">
        <v>2029</v>
      </c>
      <c r="Y3846" s="15" t="s">
        <v>142</v>
      </c>
      <c r="Z3846" s="15" t="n">
        <v>37</v>
      </c>
      <c r="AA3846" s="15" t="s">
        <v>277</v>
      </c>
      <c r="AB3846" s="15" t="s">
        <v>143</v>
      </c>
    </row>
    <row r="3847" customFormat="false" ht="15" hidden="false" customHeight="true" outlineLevel="0" collapsed="false">
      <c r="A3847" s="15" t="s">
        <v>6881</v>
      </c>
      <c r="B3847" s="15" t="s">
        <v>6882</v>
      </c>
      <c r="C3847" s="15" t="s">
        <v>217</v>
      </c>
      <c r="D3847" s="15" t="s">
        <v>274</v>
      </c>
      <c r="E3847" s="15" t="s">
        <v>136</v>
      </c>
      <c r="F3847" s="15" t="s">
        <v>137</v>
      </c>
      <c r="G3847" s="15" t="s">
        <v>336</v>
      </c>
      <c r="H3847" s="15" t="s">
        <v>136</v>
      </c>
      <c r="I3847" s="15" t="s">
        <v>243</v>
      </c>
      <c r="J3847" s="15" t="s">
        <v>169</v>
      </c>
      <c r="K3847" s="15" t="s">
        <v>6888</v>
      </c>
      <c r="L3847" s="15" t="n">
        <v>31</v>
      </c>
      <c r="M3847" s="15" t="n">
        <v>15</v>
      </c>
      <c r="N3847" s="15" t="n">
        <v>33</v>
      </c>
      <c r="O3847" s="15" t="n">
        <v>20</v>
      </c>
      <c r="P3847" s="15" t="n">
        <v>99</v>
      </c>
      <c r="Y3847" s="15" t="s">
        <v>142</v>
      </c>
      <c r="Z3847" s="15" t="n">
        <v>37</v>
      </c>
      <c r="AA3847" s="15" t="s">
        <v>277</v>
      </c>
      <c r="AB3847" s="15" t="s">
        <v>143</v>
      </c>
    </row>
    <row r="3848" customFormat="false" ht="15" hidden="false" customHeight="true" outlineLevel="0" collapsed="false">
      <c r="A3848" s="15" t="s">
        <v>6889</v>
      </c>
      <c r="B3848" s="15" t="s">
        <v>6890</v>
      </c>
      <c r="C3848" s="15" t="s">
        <v>134</v>
      </c>
      <c r="D3848" s="15" t="s">
        <v>135</v>
      </c>
      <c r="E3848" s="15" t="s">
        <v>136</v>
      </c>
      <c r="F3848" s="15" t="s">
        <v>137</v>
      </c>
      <c r="G3848" s="15" t="s">
        <v>2475</v>
      </c>
      <c r="H3848" s="15" t="s">
        <v>136</v>
      </c>
      <c r="I3848" s="15" t="s">
        <v>139</v>
      </c>
      <c r="J3848" s="15" t="s">
        <v>140</v>
      </c>
      <c r="K3848" s="15" t="s">
        <v>6891</v>
      </c>
      <c r="N3848" s="15" t="n">
        <v>13</v>
      </c>
      <c r="P3848" s="15" t="n">
        <v>13</v>
      </c>
      <c r="Y3848" s="15" t="s">
        <v>142</v>
      </c>
      <c r="AB3848" s="15" t="s">
        <v>143</v>
      </c>
    </row>
    <row r="3849" customFormat="false" ht="15" hidden="false" customHeight="true" outlineLevel="0" collapsed="false">
      <c r="A3849" s="15" t="s">
        <v>6889</v>
      </c>
      <c r="B3849" s="15" t="s">
        <v>6890</v>
      </c>
      <c r="C3849" s="15" t="s">
        <v>134</v>
      </c>
      <c r="D3849" s="15" t="s">
        <v>135</v>
      </c>
      <c r="E3849" s="15" t="s">
        <v>136</v>
      </c>
      <c r="F3849" s="15" t="s">
        <v>137</v>
      </c>
      <c r="G3849" s="15" t="s">
        <v>2475</v>
      </c>
      <c r="H3849" s="15" t="s">
        <v>136</v>
      </c>
      <c r="I3849" s="15" t="s">
        <v>139</v>
      </c>
      <c r="J3849" s="15" t="s">
        <v>150</v>
      </c>
      <c r="K3849" s="15" t="s">
        <v>6892</v>
      </c>
      <c r="N3849" s="15" t="n">
        <v>28</v>
      </c>
      <c r="P3849" s="15" t="n">
        <v>28</v>
      </c>
      <c r="Y3849" s="15" t="s">
        <v>142</v>
      </c>
      <c r="AB3849" s="15" t="s">
        <v>143</v>
      </c>
    </row>
    <row r="3850" customFormat="false" ht="15" hidden="false" customHeight="true" outlineLevel="0" collapsed="false">
      <c r="A3850" s="15" t="s">
        <v>6889</v>
      </c>
      <c r="B3850" s="15" t="s">
        <v>6890</v>
      </c>
      <c r="C3850" s="15" t="s">
        <v>134</v>
      </c>
      <c r="D3850" s="15" t="s">
        <v>135</v>
      </c>
      <c r="E3850" s="15" t="s">
        <v>136</v>
      </c>
      <c r="F3850" s="15" t="s">
        <v>137</v>
      </c>
      <c r="G3850" s="15" t="s">
        <v>2475</v>
      </c>
      <c r="H3850" s="15" t="s">
        <v>136</v>
      </c>
      <c r="I3850" s="15" t="s">
        <v>139</v>
      </c>
      <c r="J3850" s="15" t="s">
        <v>158</v>
      </c>
      <c r="K3850" s="15" t="s">
        <v>6893</v>
      </c>
      <c r="N3850" s="15" t="n">
        <v>1</v>
      </c>
      <c r="P3850" s="15" t="n">
        <v>1</v>
      </c>
      <c r="Y3850" s="15" t="s">
        <v>142</v>
      </c>
      <c r="AB3850" s="15" t="s">
        <v>143</v>
      </c>
    </row>
    <row r="3851" customFormat="false" ht="15" hidden="false" customHeight="true" outlineLevel="0" collapsed="false">
      <c r="A3851" s="15" t="s">
        <v>6894</v>
      </c>
      <c r="B3851" s="15" t="s">
        <v>6895</v>
      </c>
      <c r="C3851" s="15" t="s">
        <v>217</v>
      </c>
      <c r="D3851" s="15" t="s">
        <v>235</v>
      </c>
      <c r="E3851" s="15" t="s">
        <v>136</v>
      </c>
      <c r="F3851" s="15" t="s">
        <v>137</v>
      </c>
      <c r="G3851" s="15" t="s">
        <v>154</v>
      </c>
      <c r="H3851" s="15" t="s">
        <v>136</v>
      </c>
      <c r="I3851" s="15" t="s">
        <v>139</v>
      </c>
      <c r="J3851" s="15" t="s">
        <v>150</v>
      </c>
      <c r="K3851" s="15" t="s">
        <v>6896</v>
      </c>
      <c r="N3851" s="15" t="n">
        <v>33</v>
      </c>
      <c r="P3851" s="15" t="n">
        <v>33</v>
      </c>
      <c r="Y3851" s="15" t="s">
        <v>156</v>
      </c>
      <c r="AB3851" s="15" t="s">
        <v>143</v>
      </c>
    </row>
    <row r="3852" customFormat="false" ht="15" hidden="false" customHeight="true" outlineLevel="0" collapsed="false">
      <c r="A3852" s="15" t="s">
        <v>6894</v>
      </c>
      <c r="B3852" s="15" t="s">
        <v>6895</v>
      </c>
      <c r="C3852" s="15" t="s">
        <v>217</v>
      </c>
      <c r="D3852" s="15" t="s">
        <v>235</v>
      </c>
      <c r="E3852" s="15" t="s">
        <v>136</v>
      </c>
      <c r="F3852" s="15" t="s">
        <v>137</v>
      </c>
      <c r="G3852" s="15" t="s">
        <v>154</v>
      </c>
      <c r="H3852" s="15" t="s">
        <v>136</v>
      </c>
      <c r="I3852" s="15" t="s">
        <v>139</v>
      </c>
      <c r="J3852" s="15" t="s">
        <v>158</v>
      </c>
      <c r="K3852" s="15" t="s">
        <v>6897</v>
      </c>
      <c r="N3852" s="15" t="n">
        <v>5</v>
      </c>
      <c r="P3852" s="15" t="n">
        <v>5</v>
      </c>
      <c r="Y3852" s="15" t="s">
        <v>156</v>
      </c>
      <c r="AB3852" s="15" t="s">
        <v>143</v>
      </c>
    </row>
    <row r="3853" customFormat="false" ht="15" hidden="false" customHeight="true" outlineLevel="0" collapsed="false">
      <c r="A3853" s="15" t="s">
        <v>6898</v>
      </c>
      <c r="B3853" s="15" t="s">
        <v>6899</v>
      </c>
      <c r="C3853" s="15" t="s">
        <v>217</v>
      </c>
      <c r="D3853" s="15" t="s">
        <v>218</v>
      </c>
      <c r="E3853" s="15" t="s">
        <v>136</v>
      </c>
      <c r="F3853" s="15" t="s">
        <v>137</v>
      </c>
      <c r="G3853" s="15" t="s">
        <v>299</v>
      </c>
      <c r="H3853" s="15" t="s">
        <v>136</v>
      </c>
      <c r="I3853" s="15" t="s">
        <v>139</v>
      </c>
      <c r="J3853" s="15" t="s">
        <v>144</v>
      </c>
      <c r="K3853" s="15" t="s">
        <v>6900</v>
      </c>
      <c r="O3853" s="15" t="n">
        <v>0</v>
      </c>
      <c r="P3853" s="15" t="n">
        <v>0</v>
      </c>
      <c r="Y3853" s="15" t="s">
        <v>156</v>
      </c>
      <c r="AB3853" s="15" t="s">
        <v>143</v>
      </c>
    </row>
    <row r="3854" customFormat="false" ht="15" hidden="false" customHeight="true" outlineLevel="0" collapsed="false">
      <c r="A3854" s="15" t="s">
        <v>6898</v>
      </c>
      <c r="B3854" s="15" t="s">
        <v>6899</v>
      </c>
      <c r="C3854" s="15" t="s">
        <v>217</v>
      </c>
      <c r="D3854" s="15" t="s">
        <v>218</v>
      </c>
      <c r="E3854" s="15" t="s">
        <v>136</v>
      </c>
      <c r="F3854" s="15" t="s">
        <v>137</v>
      </c>
      <c r="G3854" s="15" t="s">
        <v>299</v>
      </c>
      <c r="H3854" s="15" t="s">
        <v>136</v>
      </c>
      <c r="I3854" s="15" t="s">
        <v>139</v>
      </c>
      <c r="J3854" s="15" t="s">
        <v>150</v>
      </c>
      <c r="K3854" s="15" t="s">
        <v>6901</v>
      </c>
      <c r="L3854" s="15" t="n">
        <v>71</v>
      </c>
      <c r="P3854" s="15" t="n">
        <v>71</v>
      </c>
      <c r="Y3854" s="15" t="s">
        <v>156</v>
      </c>
      <c r="AB3854" s="15" t="s">
        <v>143</v>
      </c>
    </row>
    <row r="3855" customFormat="false" ht="15" hidden="false" customHeight="true" outlineLevel="0" collapsed="false">
      <c r="A3855" s="15" t="s">
        <v>6902</v>
      </c>
      <c r="B3855" s="15" t="s">
        <v>6903</v>
      </c>
      <c r="C3855" s="15" t="s">
        <v>134</v>
      </c>
      <c r="D3855" s="15" t="s">
        <v>135</v>
      </c>
      <c r="E3855" s="15" t="s">
        <v>136</v>
      </c>
      <c r="F3855" s="15" t="s">
        <v>137</v>
      </c>
      <c r="G3855" s="15" t="s">
        <v>236</v>
      </c>
      <c r="H3855" s="15" t="s">
        <v>136</v>
      </c>
      <c r="I3855" s="15" t="s">
        <v>139</v>
      </c>
      <c r="J3855" s="15" t="s">
        <v>140</v>
      </c>
      <c r="K3855" s="15" t="s">
        <v>6904</v>
      </c>
      <c r="L3855" s="15" t="n">
        <v>58</v>
      </c>
      <c r="M3855" s="15" t="n">
        <v>3</v>
      </c>
      <c r="P3855" s="15" t="n">
        <v>61</v>
      </c>
      <c r="Y3855" s="15" t="s">
        <v>142</v>
      </c>
      <c r="AB3855" s="15" t="s">
        <v>143</v>
      </c>
    </row>
    <row r="3856" customFormat="false" ht="15" hidden="false" customHeight="true" outlineLevel="0" collapsed="false">
      <c r="A3856" s="15" t="s">
        <v>6902</v>
      </c>
      <c r="B3856" s="15" t="s">
        <v>6903</v>
      </c>
      <c r="C3856" s="15" t="s">
        <v>134</v>
      </c>
      <c r="D3856" s="15" t="s">
        <v>135</v>
      </c>
      <c r="E3856" s="15" t="s">
        <v>136</v>
      </c>
      <c r="F3856" s="15" t="s">
        <v>137</v>
      </c>
      <c r="G3856" s="15" t="s">
        <v>236</v>
      </c>
      <c r="H3856" s="15" t="s">
        <v>136</v>
      </c>
      <c r="I3856" s="15" t="s">
        <v>139</v>
      </c>
      <c r="J3856" s="15" t="s">
        <v>144</v>
      </c>
      <c r="K3856" s="15" t="s">
        <v>6905</v>
      </c>
      <c r="L3856" s="15" t="n">
        <v>8</v>
      </c>
      <c r="P3856" s="15" t="n">
        <v>8</v>
      </c>
      <c r="Y3856" s="15" t="s">
        <v>142</v>
      </c>
      <c r="AB3856" s="15" t="s">
        <v>143</v>
      </c>
    </row>
    <row r="3857" customFormat="false" ht="15" hidden="false" customHeight="true" outlineLevel="0" collapsed="false">
      <c r="A3857" s="15" t="s">
        <v>6902</v>
      </c>
      <c r="B3857" s="15" t="s">
        <v>6903</v>
      </c>
      <c r="C3857" s="15" t="s">
        <v>134</v>
      </c>
      <c r="D3857" s="15" t="s">
        <v>135</v>
      </c>
      <c r="E3857" s="15" t="s">
        <v>136</v>
      </c>
      <c r="F3857" s="15" t="s">
        <v>137</v>
      </c>
      <c r="G3857" s="15" t="s">
        <v>236</v>
      </c>
      <c r="H3857" s="15" t="s">
        <v>136</v>
      </c>
      <c r="I3857" s="15" t="s">
        <v>139</v>
      </c>
      <c r="J3857" s="15" t="s">
        <v>150</v>
      </c>
      <c r="K3857" s="15" t="s">
        <v>6906</v>
      </c>
      <c r="L3857" s="15" t="n">
        <v>49</v>
      </c>
      <c r="M3857" s="15" t="n">
        <v>51</v>
      </c>
      <c r="P3857" s="15" t="n">
        <v>100</v>
      </c>
      <c r="Y3857" s="15" t="s">
        <v>142</v>
      </c>
      <c r="AB3857" s="15" t="s">
        <v>143</v>
      </c>
    </row>
    <row r="3858" customFormat="false" ht="15" hidden="false" customHeight="true" outlineLevel="0" collapsed="false">
      <c r="A3858" s="15" t="s">
        <v>6902</v>
      </c>
      <c r="B3858" s="15" t="s">
        <v>6903</v>
      </c>
      <c r="C3858" s="15" t="s">
        <v>134</v>
      </c>
      <c r="D3858" s="15" t="s">
        <v>135</v>
      </c>
      <c r="E3858" s="15" t="s">
        <v>136</v>
      </c>
      <c r="F3858" s="15" t="s">
        <v>137</v>
      </c>
      <c r="G3858" s="15" t="s">
        <v>236</v>
      </c>
      <c r="H3858" s="15" t="s">
        <v>136</v>
      </c>
      <c r="I3858" s="15" t="s">
        <v>139</v>
      </c>
      <c r="J3858" s="15" t="s">
        <v>166</v>
      </c>
      <c r="K3858" s="15" t="s">
        <v>6907</v>
      </c>
      <c r="L3858" s="15" t="n">
        <v>14</v>
      </c>
      <c r="M3858" s="15" t="n">
        <v>10</v>
      </c>
      <c r="P3858" s="15" t="n">
        <v>24</v>
      </c>
      <c r="Y3858" s="15" t="s">
        <v>142</v>
      </c>
      <c r="AB3858" s="15" t="s">
        <v>143</v>
      </c>
    </row>
    <row r="3859" customFormat="false" ht="15" hidden="false" customHeight="true" outlineLevel="0" collapsed="false">
      <c r="A3859" s="15" t="s">
        <v>6902</v>
      </c>
      <c r="B3859" s="15" t="s">
        <v>6903</v>
      </c>
      <c r="C3859" s="15" t="s">
        <v>134</v>
      </c>
      <c r="D3859" s="15" t="s">
        <v>135</v>
      </c>
      <c r="E3859" s="15" t="s">
        <v>136</v>
      </c>
      <c r="F3859" s="15" t="s">
        <v>137</v>
      </c>
      <c r="G3859" s="15" t="s">
        <v>236</v>
      </c>
      <c r="H3859" s="15" t="s">
        <v>136</v>
      </c>
      <c r="I3859" s="15" t="s">
        <v>139</v>
      </c>
      <c r="J3859" s="15" t="s">
        <v>158</v>
      </c>
      <c r="K3859" s="15" t="s">
        <v>6908</v>
      </c>
      <c r="L3859" s="15" t="n">
        <v>18</v>
      </c>
      <c r="M3859" s="15" t="n">
        <v>1</v>
      </c>
      <c r="P3859" s="15" t="n">
        <v>19</v>
      </c>
      <c r="Y3859" s="15" t="s">
        <v>142</v>
      </c>
      <c r="AB3859" s="15" t="s">
        <v>143</v>
      </c>
    </row>
    <row r="3860" customFormat="false" ht="15" hidden="false" customHeight="true" outlineLevel="0" collapsed="false">
      <c r="A3860" s="15" t="s">
        <v>6909</v>
      </c>
      <c r="B3860" s="15" t="s">
        <v>6910</v>
      </c>
      <c r="C3860" s="15" t="s">
        <v>217</v>
      </c>
      <c r="D3860" s="15" t="s">
        <v>218</v>
      </c>
      <c r="E3860" s="15" t="s">
        <v>136</v>
      </c>
      <c r="F3860" s="15" t="s">
        <v>137</v>
      </c>
      <c r="G3860" s="15" t="s">
        <v>219</v>
      </c>
      <c r="H3860" s="15" t="s">
        <v>136</v>
      </c>
      <c r="I3860" s="15" t="s">
        <v>243</v>
      </c>
      <c r="J3860" s="15" t="s">
        <v>150</v>
      </c>
      <c r="K3860" s="15" t="s">
        <v>6911</v>
      </c>
      <c r="L3860" s="15" t="n">
        <v>35</v>
      </c>
      <c r="M3860" s="15" t="n">
        <v>30</v>
      </c>
      <c r="N3860" s="15" t="n">
        <v>24</v>
      </c>
      <c r="O3860" s="15" t="n">
        <v>43</v>
      </c>
      <c r="P3860" s="15" t="n">
        <v>132</v>
      </c>
      <c r="Y3860" s="15" t="s">
        <v>142</v>
      </c>
      <c r="AB3860" s="15" t="s">
        <v>143</v>
      </c>
    </row>
    <row r="3861" customFormat="false" ht="15" hidden="false" customHeight="true" outlineLevel="0" collapsed="false">
      <c r="A3861" s="15" t="s">
        <v>6909</v>
      </c>
      <c r="B3861" s="15" t="s">
        <v>6910</v>
      </c>
      <c r="C3861" s="15" t="s">
        <v>217</v>
      </c>
      <c r="D3861" s="15" t="s">
        <v>218</v>
      </c>
      <c r="E3861" s="15" t="s">
        <v>136</v>
      </c>
      <c r="F3861" s="15" t="s">
        <v>137</v>
      </c>
      <c r="G3861" s="15" t="s">
        <v>219</v>
      </c>
      <c r="H3861" s="15" t="s">
        <v>136</v>
      </c>
      <c r="I3861" s="15" t="s">
        <v>243</v>
      </c>
      <c r="J3861" s="15" t="s">
        <v>166</v>
      </c>
      <c r="K3861" s="15" t="s">
        <v>6912</v>
      </c>
      <c r="L3861" s="15" t="n">
        <v>2</v>
      </c>
      <c r="P3861" s="15" t="n">
        <v>2</v>
      </c>
      <c r="Y3861" s="15" t="s">
        <v>142</v>
      </c>
      <c r="AB3861" s="15" t="s">
        <v>143</v>
      </c>
    </row>
    <row r="3862" customFormat="false" ht="15" hidden="false" customHeight="true" outlineLevel="0" collapsed="false">
      <c r="A3862" s="15" t="s">
        <v>6909</v>
      </c>
      <c r="B3862" s="15" t="s">
        <v>6910</v>
      </c>
      <c r="C3862" s="15" t="s">
        <v>217</v>
      </c>
      <c r="D3862" s="15" t="s">
        <v>218</v>
      </c>
      <c r="E3862" s="15" t="s">
        <v>136</v>
      </c>
      <c r="F3862" s="15" t="s">
        <v>137</v>
      </c>
      <c r="G3862" s="15" t="s">
        <v>219</v>
      </c>
      <c r="H3862" s="15" t="s">
        <v>136</v>
      </c>
      <c r="I3862" s="15" t="s">
        <v>243</v>
      </c>
      <c r="J3862" s="15" t="s">
        <v>158</v>
      </c>
      <c r="K3862" s="15" t="s">
        <v>6913</v>
      </c>
      <c r="L3862" s="15" t="n">
        <v>6</v>
      </c>
      <c r="N3862" s="15" t="n">
        <v>5</v>
      </c>
      <c r="P3862" s="15" t="n">
        <v>11</v>
      </c>
      <c r="Y3862" s="15" t="s">
        <v>142</v>
      </c>
      <c r="AB3862" s="15" t="s">
        <v>143</v>
      </c>
    </row>
    <row r="3863" customFormat="false" ht="15" hidden="false" customHeight="true" outlineLevel="0" collapsed="false">
      <c r="A3863" s="15" t="s">
        <v>6914</v>
      </c>
      <c r="B3863" s="15" t="s">
        <v>6915</v>
      </c>
      <c r="C3863" s="15" t="s">
        <v>217</v>
      </c>
      <c r="D3863" s="15" t="s">
        <v>235</v>
      </c>
      <c r="E3863" s="15" t="s">
        <v>136</v>
      </c>
      <c r="F3863" s="15" t="s">
        <v>137</v>
      </c>
      <c r="G3863" s="15" t="s">
        <v>219</v>
      </c>
      <c r="H3863" s="15" t="s">
        <v>136</v>
      </c>
      <c r="I3863" s="15" t="s">
        <v>139</v>
      </c>
      <c r="J3863" s="15" t="s">
        <v>150</v>
      </c>
      <c r="K3863" s="15" t="s">
        <v>6916</v>
      </c>
      <c r="L3863" s="15" t="n">
        <v>96</v>
      </c>
      <c r="M3863" s="15" t="n">
        <v>9</v>
      </c>
      <c r="O3863" s="15" t="n">
        <v>9</v>
      </c>
      <c r="P3863" s="15" t="n">
        <v>114</v>
      </c>
      <c r="Y3863" s="15" t="s">
        <v>142</v>
      </c>
      <c r="AB3863" s="15" t="s">
        <v>143</v>
      </c>
    </row>
    <row r="3864" customFormat="false" ht="15" hidden="false" customHeight="true" outlineLevel="0" collapsed="false">
      <c r="A3864" s="15" t="s">
        <v>6914</v>
      </c>
      <c r="B3864" s="15" t="s">
        <v>6915</v>
      </c>
      <c r="C3864" s="15" t="s">
        <v>217</v>
      </c>
      <c r="D3864" s="15" t="s">
        <v>235</v>
      </c>
      <c r="E3864" s="15" t="s">
        <v>136</v>
      </c>
      <c r="F3864" s="15" t="s">
        <v>137</v>
      </c>
      <c r="G3864" s="15" t="s">
        <v>219</v>
      </c>
      <c r="H3864" s="15" t="s">
        <v>136</v>
      </c>
      <c r="I3864" s="15" t="s">
        <v>139</v>
      </c>
      <c r="J3864" s="15" t="s">
        <v>158</v>
      </c>
      <c r="K3864" s="15" t="s">
        <v>6917</v>
      </c>
      <c r="L3864" s="15" t="n">
        <v>13</v>
      </c>
      <c r="M3864" s="15" t="n">
        <v>10</v>
      </c>
      <c r="O3864" s="15" t="n">
        <v>4</v>
      </c>
      <c r="P3864" s="15" t="n">
        <v>27</v>
      </c>
      <c r="Y3864" s="15" t="s">
        <v>142</v>
      </c>
      <c r="AB3864" s="15" t="s">
        <v>143</v>
      </c>
    </row>
    <row r="3865" customFormat="false" ht="15" hidden="false" customHeight="true" outlineLevel="0" collapsed="false">
      <c r="A3865" s="15" t="s">
        <v>6914</v>
      </c>
      <c r="B3865" s="15" t="s">
        <v>6915</v>
      </c>
      <c r="C3865" s="15" t="s">
        <v>217</v>
      </c>
      <c r="D3865" s="15" t="s">
        <v>235</v>
      </c>
      <c r="E3865" s="15" t="s">
        <v>136</v>
      </c>
      <c r="F3865" s="15" t="s">
        <v>137</v>
      </c>
      <c r="G3865" s="15" t="s">
        <v>219</v>
      </c>
      <c r="H3865" s="15" t="s">
        <v>136</v>
      </c>
      <c r="I3865" s="15" t="s">
        <v>139</v>
      </c>
      <c r="J3865" s="15" t="s">
        <v>169</v>
      </c>
      <c r="K3865" s="15" t="s">
        <v>6918</v>
      </c>
      <c r="O3865" s="15" t="n">
        <v>2</v>
      </c>
      <c r="P3865" s="15" t="n">
        <v>2</v>
      </c>
      <c r="Y3865" s="15" t="s">
        <v>142</v>
      </c>
      <c r="AB3865" s="15" t="s">
        <v>143</v>
      </c>
    </row>
    <row r="3866" customFormat="false" ht="15" hidden="false" customHeight="true" outlineLevel="0" collapsed="false">
      <c r="A3866" s="15" t="s">
        <v>6919</v>
      </c>
      <c r="B3866" s="15" t="s">
        <v>6920</v>
      </c>
      <c r="C3866" s="15" t="s">
        <v>217</v>
      </c>
      <c r="D3866" s="15" t="s">
        <v>235</v>
      </c>
      <c r="E3866" s="15" t="s">
        <v>136</v>
      </c>
      <c r="F3866" s="15" t="s">
        <v>137</v>
      </c>
      <c r="G3866" s="15" t="s">
        <v>308</v>
      </c>
      <c r="H3866" s="15" t="s">
        <v>136</v>
      </c>
      <c r="I3866" s="15" t="s">
        <v>139</v>
      </c>
      <c r="J3866" s="15" t="s">
        <v>150</v>
      </c>
      <c r="K3866" s="15" t="s">
        <v>6921</v>
      </c>
      <c r="M3866" s="15" t="n">
        <v>60</v>
      </c>
      <c r="N3866" s="15" t="n">
        <v>13</v>
      </c>
      <c r="P3866" s="15" t="n">
        <v>73</v>
      </c>
      <c r="Y3866" s="15" t="s">
        <v>142</v>
      </c>
      <c r="AB3866" s="15" t="s">
        <v>143</v>
      </c>
    </row>
    <row r="3867" customFormat="false" ht="15" hidden="false" customHeight="true" outlineLevel="0" collapsed="false">
      <c r="A3867" s="15" t="s">
        <v>6922</v>
      </c>
      <c r="B3867" s="15" t="s">
        <v>6923</v>
      </c>
      <c r="C3867" s="15" t="s">
        <v>217</v>
      </c>
      <c r="D3867" s="15" t="s">
        <v>235</v>
      </c>
      <c r="E3867" s="15" t="s">
        <v>136</v>
      </c>
      <c r="F3867" s="15" t="s">
        <v>137</v>
      </c>
      <c r="G3867" s="15" t="s">
        <v>219</v>
      </c>
      <c r="H3867" s="15" t="s">
        <v>136</v>
      </c>
      <c r="I3867" s="15" t="s">
        <v>139</v>
      </c>
      <c r="J3867" s="15" t="s">
        <v>140</v>
      </c>
      <c r="K3867" s="15" t="s">
        <v>6924</v>
      </c>
      <c r="L3867" s="15" t="n">
        <v>60</v>
      </c>
      <c r="P3867" s="15" t="n">
        <v>60</v>
      </c>
      <c r="Y3867" s="15" t="s">
        <v>142</v>
      </c>
      <c r="AB3867" s="15" t="s">
        <v>143</v>
      </c>
    </row>
    <row r="3868" customFormat="false" ht="15" hidden="false" customHeight="true" outlineLevel="0" collapsed="false">
      <c r="A3868" s="15" t="s">
        <v>6922</v>
      </c>
      <c r="B3868" s="15" t="s">
        <v>6923</v>
      </c>
      <c r="C3868" s="15" t="s">
        <v>217</v>
      </c>
      <c r="D3868" s="15" t="s">
        <v>235</v>
      </c>
      <c r="E3868" s="15" t="s">
        <v>136</v>
      </c>
      <c r="F3868" s="15" t="s">
        <v>137</v>
      </c>
      <c r="G3868" s="15" t="s">
        <v>219</v>
      </c>
      <c r="H3868" s="15" t="s">
        <v>136</v>
      </c>
      <c r="I3868" s="15" t="s">
        <v>139</v>
      </c>
      <c r="J3868" s="15" t="s">
        <v>150</v>
      </c>
      <c r="K3868" s="15" t="s">
        <v>6925</v>
      </c>
      <c r="L3868" s="15" t="n">
        <v>22</v>
      </c>
      <c r="M3868" s="15" t="n">
        <v>1</v>
      </c>
      <c r="P3868" s="15" t="n">
        <v>23</v>
      </c>
      <c r="Y3868" s="15" t="s">
        <v>142</v>
      </c>
      <c r="AB3868" s="15" t="s">
        <v>143</v>
      </c>
    </row>
    <row r="3869" customFormat="false" ht="15" hidden="false" customHeight="true" outlineLevel="0" collapsed="false">
      <c r="A3869" s="15" t="s">
        <v>6922</v>
      </c>
      <c r="B3869" s="15" t="s">
        <v>6923</v>
      </c>
      <c r="C3869" s="15" t="s">
        <v>217</v>
      </c>
      <c r="D3869" s="15" t="s">
        <v>235</v>
      </c>
      <c r="E3869" s="15" t="s">
        <v>136</v>
      </c>
      <c r="F3869" s="15" t="s">
        <v>137</v>
      </c>
      <c r="G3869" s="15" t="s">
        <v>219</v>
      </c>
      <c r="H3869" s="15" t="s">
        <v>136</v>
      </c>
      <c r="I3869" s="15" t="s">
        <v>139</v>
      </c>
      <c r="J3869" s="15" t="s">
        <v>158</v>
      </c>
      <c r="K3869" s="15" t="s">
        <v>6926</v>
      </c>
      <c r="L3869" s="15" t="n">
        <v>1</v>
      </c>
      <c r="P3869" s="15" t="n">
        <v>1</v>
      </c>
      <c r="Y3869" s="15" t="s">
        <v>142</v>
      </c>
      <c r="AB3869" s="15" t="s">
        <v>143</v>
      </c>
    </row>
    <row r="3870" customFormat="false" ht="15" hidden="false" customHeight="true" outlineLevel="0" collapsed="false">
      <c r="A3870" s="15" t="s">
        <v>6927</v>
      </c>
      <c r="B3870" s="15" t="s">
        <v>6928</v>
      </c>
      <c r="C3870" s="15" t="s">
        <v>134</v>
      </c>
      <c r="D3870" s="15" t="s">
        <v>177</v>
      </c>
      <c r="E3870" s="15" t="s">
        <v>136</v>
      </c>
      <c r="F3870" s="15" t="s">
        <v>137</v>
      </c>
      <c r="G3870" s="15" t="s">
        <v>236</v>
      </c>
      <c r="H3870" s="15" t="s">
        <v>136</v>
      </c>
      <c r="I3870" s="15" t="s">
        <v>243</v>
      </c>
      <c r="J3870" s="15" t="s">
        <v>140</v>
      </c>
      <c r="K3870" s="15" t="s">
        <v>6929</v>
      </c>
      <c r="L3870" s="15" t="n">
        <v>32</v>
      </c>
      <c r="M3870" s="15" t="n">
        <v>134</v>
      </c>
      <c r="N3870" s="15" t="n">
        <v>205</v>
      </c>
      <c r="O3870" s="15" t="n">
        <v>48</v>
      </c>
      <c r="P3870" s="15" t="n">
        <v>419</v>
      </c>
      <c r="Y3870" s="15" t="s">
        <v>142</v>
      </c>
      <c r="AB3870" s="15" t="s">
        <v>143</v>
      </c>
    </row>
    <row r="3871" customFormat="false" ht="15" hidden="false" customHeight="true" outlineLevel="0" collapsed="false">
      <c r="A3871" s="15" t="s">
        <v>6927</v>
      </c>
      <c r="B3871" s="15" t="s">
        <v>6928</v>
      </c>
      <c r="C3871" s="15" t="s">
        <v>134</v>
      </c>
      <c r="D3871" s="15" t="s">
        <v>177</v>
      </c>
      <c r="E3871" s="15" t="s">
        <v>136</v>
      </c>
      <c r="F3871" s="15" t="s">
        <v>137</v>
      </c>
      <c r="G3871" s="15" t="s">
        <v>236</v>
      </c>
      <c r="H3871" s="15" t="s">
        <v>136</v>
      </c>
      <c r="I3871" s="15" t="s">
        <v>243</v>
      </c>
      <c r="J3871" s="15" t="s">
        <v>144</v>
      </c>
      <c r="K3871" s="15" t="s">
        <v>6930</v>
      </c>
      <c r="L3871" s="15" t="n">
        <v>20</v>
      </c>
      <c r="M3871" s="15" t="n">
        <v>18</v>
      </c>
      <c r="N3871" s="15" t="n">
        <v>136</v>
      </c>
      <c r="O3871" s="15" t="n">
        <v>16</v>
      </c>
      <c r="P3871" s="15" t="n">
        <v>190</v>
      </c>
      <c r="Y3871" s="15" t="s">
        <v>142</v>
      </c>
      <c r="AB3871" s="15" t="s">
        <v>143</v>
      </c>
    </row>
    <row r="3872" customFormat="false" ht="15" hidden="false" customHeight="true" outlineLevel="0" collapsed="false">
      <c r="A3872" s="15" t="s">
        <v>6927</v>
      </c>
      <c r="B3872" s="15" t="s">
        <v>6928</v>
      </c>
      <c r="C3872" s="15" t="s">
        <v>134</v>
      </c>
      <c r="D3872" s="15" t="s">
        <v>177</v>
      </c>
      <c r="E3872" s="15" t="s">
        <v>136</v>
      </c>
      <c r="F3872" s="15" t="s">
        <v>137</v>
      </c>
      <c r="G3872" s="15" t="s">
        <v>236</v>
      </c>
      <c r="H3872" s="15" t="s">
        <v>136</v>
      </c>
      <c r="I3872" s="15" t="s">
        <v>243</v>
      </c>
      <c r="J3872" s="15" t="s">
        <v>150</v>
      </c>
      <c r="K3872" s="15" t="s">
        <v>6931</v>
      </c>
      <c r="L3872" s="15" t="n">
        <v>74</v>
      </c>
      <c r="M3872" s="15" t="n">
        <v>79</v>
      </c>
      <c r="N3872" s="15" t="n">
        <v>130</v>
      </c>
      <c r="O3872" s="15" t="n">
        <v>11</v>
      </c>
      <c r="P3872" s="15" t="n">
        <v>294</v>
      </c>
      <c r="Y3872" s="15" t="s">
        <v>142</v>
      </c>
      <c r="AB3872" s="15" t="s">
        <v>143</v>
      </c>
    </row>
    <row r="3873" customFormat="false" ht="15" hidden="false" customHeight="true" outlineLevel="0" collapsed="false">
      <c r="A3873" s="15" t="s">
        <v>6927</v>
      </c>
      <c r="B3873" s="15" t="s">
        <v>6928</v>
      </c>
      <c r="C3873" s="15" t="s">
        <v>134</v>
      </c>
      <c r="D3873" s="15" t="s">
        <v>177</v>
      </c>
      <c r="E3873" s="15" t="s">
        <v>136</v>
      </c>
      <c r="F3873" s="15" t="s">
        <v>137</v>
      </c>
      <c r="G3873" s="15" t="s">
        <v>236</v>
      </c>
      <c r="H3873" s="15" t="s">
        <v>136</v>
      </c>
      <c r="I3873" s="15" t="s">
        <v>243</v>
      </c>
      <c r="J3873" s="15" t="s">
        <v>166</v>
      </c>
      <c r="K3873" s="15" t="s">
        <v>6932</v>
      </c>
      <c r="M3873" s="15" t="n">
        <v>5</v>
      </c>
      <c r="P3873" s="15" t="n">
        <v>5</v>
      </c>
      <c r="Y3873" s="15" t="s">
        <v>142</v>
      </c>
      <c r="AB3873" s="15" t="s">
        <v>143</v>
      </c>
    </row>
    <row r="3874" customFormat="false" ht="15" hidden="false" customHeight="true" outlineLevel="0" collapsed="false">
      <c r="A3874" s="15" t="s">
        <v>6927</v>
      </c>
      <c r="B3874" s="15" t="s">
        <v>6928</v>
      </c>
      <c r="C3874" s="15" t="s">
        <v>134</v>
      </c>
      <c r="D3874" s="15" t="s">
        <v>177</v>
      </c>
      <c r="E3874" s="15" t="s">
        <v>136</v>
      </c>
      <c r="F3874" s="15" t="s">
        <v>137</v>
      </c>
      <c r="G3874" s="15" t="s">
        <v>236</v>
      </c>
      <c r="H3874" s="15" t="s">
        <v>136</v>
      </c>
      <c r="I3874" s="15" t="s">
        <v>243</v>
      </c>
      <c r="J3874" s="15" t="s">
        <v>158</v>
      </c>
      <c r="K3874" s="15" t="s">
        <v>6933</v>
      </c>
      <c r="L3874" s="15" t="n">
        <v>12</v>
      </c>
      <c r="M3874" s="15" t="n">
        <v>12</v>
      </c>
      <c r="N3874" s="15" t="n">
        <v>10</v>
      </c>
      <c r="O3874" s="15" t="n">
        <v>2</v>
      </c>
      <c r="P3874" s="15" t="n">
        <v>36</v>
      </c>
      <c r="Y3874" s="15" t="s">
        <v>142</v>
      </c>
      <c r="AB3874" s="15" t="s">
        <v>143</v>
      </c>
    </row>
    <row r="3875" customFormat="false" ht="15" hidden="false" customHeight="true" outlineLevel="0" collapsed="false">
      <c r="A3875" s="15" t="s">
        <v>6927</v>
      </c>
      <c r="B3875" s="15" t="s">
        <v>6928</v>
      </c>
      <c r="C3875" s="15" t="s">
        <v>134</v>
      </c>
      <c r="D3875" s="15" t="s">
        <v>177</v>
      </c>
      <c r="E3875" s="15" t="s">
        <v>136</v>
      </c>
      <c r="F3875" s="15" t="s">
        <v>137</v>
      </c>
      <c r="G3875" s="15" t="s">
        <v>236</v>
      </c>
      <c r="H3875" s="15" t="s">
        <v>136</v>
      </c>
      <c r="I3875" s="15" t="s">
        <v>243</v>
      </c>
      <c r="J3875" s="15" t="s">
        <v>169</v>
      </c>
      <c r="K3875" s="15" t="s">
        <v>6934</v>
      </c>
      <c r="M3875" s="15" t="n">
        <v>3</v>
      </c>
      <c r="P3875" s="15" t="n">
        <v>3</v>
      </c>
      <c r="Y3875" s="15" t="s">
        <v>142</v>
      </c>
      <c r="AB3875" s="15" t="s">
        <v>143</v>
      </c>
    </row>
    <row r="3876" customFormat="false" ht="15" hidden="false" customHeight="true" outlineLevel="0" collapsed="false">
      <c r="A3876" s="15" t="s">
        <v>6935</v>
      </c>
      <c r="B3876" s="15" t="s">
        <v>6936</v>
      </c>
      <c r="C3876" s="15" t="s">
        <v>217</v>
      </c>
      <c r="D3876" s="15" t="s">
        <v>235</v>
      </c>
      <c r="E3876" s="15" t="s">
        <v>136</v>
      </c>
      <c r="F3876" s="15" t="s">
        <v>137</v>
      </c>
      <c r="G3876" s="15" t="s">
        <v>308</v>
      </c>
      <c r="H3876" s="15" t="s">
        <v>136</v>
      </c>
      <c r="I3876" s="15" t="s">
        <v>139</v>
      </c>
      <c r="J3876" s="15" t="s">
        <v>150</v>
      </c>
      <c r="K3876" s="15" t="s">
        <v>6937</v>
      </c>
      <c r="N3876" s="15" t="n">
        <v>7</v>
      </c>
      <c r="P3876" s="15" t="n">
        <v>7</v>
      </c>
      <c r="Y3876" s="15" t="s">
        <v>142</v>
      </c>
      <c r="AB3876" s="15" t="s">
        <v>143</v>
      </c>
    </row>
    <row r="3877" customFormat="false" ht="15" hidden="false" customHeight="true" outlineLevel="0" collapsed="false">
      <c r="A3877" s="15" t="s">
        <v>6938</v>
      </c>
      <c r="B3877" s="15" t="s">
        <v>6939</v>
      </c>
      <c r="C3877" s="15" t="s">
        <v>148</v>
      </c>
      <c r="E3877" s="15" t="s">
        <v>136</v>
      </c>
      <c r="F3877" s="15" t="s">
        <v>137</v>
      </c>
      <c r="G3877" s="15" t="s">
        <v>6940</v>
      </c>
      <c r="H3877" s="15" t="s">
        <v>136</v>
      </c>
      <c r="I3877" s="15" t="s">
        <v>139</v>
      </c>
      <c r="J3877" s="15" t="s">
        <v>158</v>
      </c>
      <c r="K3877" s="15" t="s">
        <v>6941</v>
      </c>
      <c r="L3877" s="15" t="n">
        <v>2</v>
      </c>
      <c r="P3877" s="15" t="n">
        <v>2</v>
      </c>
      <c r="Y3877" s="15" t="s">
        <v>142</v>
      </c>
      <c r="AB3877" s="15" t="s">
        <v>143</v>
      </c>
    </row>
    <row r="3878" customFormat="false" ht="15" hidden="false" customHeight="true" outlineLevel="0" collapsed="false">
      <c r="A3878" s="15" t="s">
        <v>6942</v>
      </c>
      <c r="B3878" s="15" t="s">
        <v>6943</v>
      </c>
      <c r="C3878" s="15" t="s">
        <v>217</v>
      </c>
      <c r="D3878" s="15" t="s">
        <v>235</v>
      </c>
      <c r="E3878" s="15" t="s">
        <v>136</v>
      </c>
      <c r="F3878" s="15" t="s">
        <v>137</v>
      </c>
      <c r="G3878" s="15" t="s">
        <v>308</v>
      </c>
      <c r="H3878" s="15" t="s">
        <v>136</v>
      </c>
      <c r="I3878" s="15" t="s">
        <v>139</v>
      </c>
      <c r="J3878" s="15" t="s">
        <v>150</v>
      </c>
      <c r="K3878" s="15" t="s">
        <v>6944</v>
      </c>
      <c r="L3878" s="15" t="n">
        <v>5</v>
      </c>
      <c r="P3878" s="15" t="n">
        <v>5</v>
      </c>
      <c r="Y3878" s="15" t="s">
        <v>142</v>
      </c>
      <c r="AB3878" s="15" t="s">
        <v>143</v>
      </c>
    </row>
    <row r="3879" customFormat="false" ht="15" hidden="false" customHeight="true" outlineLevel="0" collapsed="false">
      <c r="A3879" s="15" t="s">
        <v>6942</v>
      </c>
      <c r="B3879" s="15" t="s">
        <v>6943</v>
      </c>
      <c r="C3879" s="15" t="s">
        <v>217</v>
      </c>
      <c r="D3879" s="15" t="s">
        <v>235</v>
      </c>
      <c r="E3879" s="15" t="s">
        <v>136</v>
      </c>
      <c r="F3879" s="15" t="s">
        <v>137</v>
      </c>
      <c r="G3879" s="15" t="s">
        <v>308</v>
      </c>
      <c r="H3879" s="15" t="s">
        <v>136</v>
      </c>
      <c r="I3879" s="15" t="s">
        <v>139</v>
      </c>
      <c r="J3879" s="15" t="s">
        <v>158</v>
      </c>
      <c r="K3879" s="15" t="s">
        <v>6945</v>
      </c>
      <c r="L3879" s="15" t="n">
        <v>3</v>
      </c>
      <c r="P3879" s="15" t="n">
        <v>3</v>
      </c>
      <c r="Y3879" s="15" t="s">
        <v>142</v>
      </c>
      <c r="AB3879" s="15" t="s">
        <v>143</v>
      </c>
    </row>
    <row r="3880" customFormat="false" ht="15" hidden="false" customHeight="true" outlineLevel="0" collapsed="false">
      <c r="A3880" s="15" t="s">
        <v>6946</v>
      </c>
      <c r="B3880" s="15" t="s">
        <v>6947</v>
      </c>
      <c r="C3880" s="15" t="s">
        <v>134</v>
      </c>
      <c r="D3880" s="15" t="s">
        <v>135</v>
      </c>
      <c r="E3880" s="15" t="s">
        <v>136</v>
      </c>
      <c r="F3880" s="15" t="s">
        <v>137</v>
      </c>
      <c r="G3880" s="15" t="s">
        <v>231</v>
      </c>
      <c r="H3880" s="15" t="s">
        <v>136</v>
      </c>
      <c r="I3880" s="15" t="s">
        <v>139</v>
      </c>
      <c r="J3880" s="15" t="s">
        <v>144</v>
      </c>
      <c r="K3880" s="15" t="s">
        <v>6948</v>
      </c>
      <c r="L3880" s="15" t="n">
        <v>185</v>
      </c>
      <c r="P3880" s="15" t="n">
        <v>185</v>
      </c>
      <c r="Y3880" s="15" t="s">
        <v>156</v>
      </c>
      <c r="AB3880" s="15" t="s">
        <v>143</v>
      </c>
    </row>
    <row r="3881" customFormat="false" ht="15" hidden="false" customHeight="true" outlineLevel="0" collapsed="false">
      <c r="A3881" s="15" t="s">
        <v>6946</v>
      </c>
      <c r="B3881" s="15" t="s">
        <v>6947</v>
      </c>
      <c r="C3881" s="15" t="s">
        <v>134</v>
      </c>
      <c r="D3881" s="15" t="s">
        <v>135</v>
      </c>
      <c r="E3881" s="15" t="s">
        <v>136</v>
      </c>
      <c r="F3881" s="15" t="s">
        <v>137</v>
      </c>
      <c r="G3881" s="15" t="s">
        <v>231</v>
      </c>
      <c r="H3881" s="15" t="s">
        <v>136</v>
      </c>
      <c r="I3881" s="15" t="s">
        <v>139</v>
      </c>
      <c r="J3881" s="15" t="s">
        <v>150</v>
      </c>
      <c r="K3881" s="15" t="s">
        <v>6949</v>
      </c>
      <c r="L3881" s="15" t="n">
        <v>65</v>
      </c>
      <c r="M3881" s="15" t="n">
        <v>838</v>
      </c>
      <c r="N3881" s="15" t="n">
        <v>8</v>
      </c>
      <c r="O3881" s="15" t="n">
        <v>2</v>
      </c>
      <c r="P3881" s="15" t="n">
        <v>913</v>
      </c>
      <c r="Y3881" s="15" t="s">
        <v>156</v>
      </c>
      <c r="AB3881" s="15" t="s">
        <v>143</v>
      </c>
    </row>
    <row r="3882" customFormat="false" ht="15" hidden="false" customHeight="true" outlineLevel="0" collapsed="false">
      <c r="A3882" s="15" t="s">
        <v>6946</v>
      </c>
      <c r="B3882" s="15" t="s">
        <v>6947</v>
      </c>
      <c r="C3882" s="15" t="s">
        <v>134</v>
      </c>
      <c r="D3882" s="15" t="s">
        <v>135</v>
      </c>
      <c r="E3882" s="15" t="s">
        <v>136</v>
      </c>
      <c r="F3882" s="15" t="s">
        <v>137</v>
      </c>
      <c r="G3882" s="15" t="s">
        <v>231</v>
      </c>
      <c r="H3882" s="15" t="s">
        <v>136</v>
      </c>
      <c r="I3882" s="15" t="s">
        <v>139</v>
      </c>
      <c r="J3882" s="15" t="s">
        <v>158</v>
      </c>
      <c r="K3882" s="15" t="s">
        <v>6950</v>
      </c>
      <c r="M3882" s="15" t="n">
        <v>3</v>
      </c>
      <c r="O3882" s="15" t="n">
        <v>2</v>
      </c>
      <c r="P3882" s="15" t="n">
        <v>5</v>
      </c>
      <c r="Y3882" s="15" t="s">
        <v>156</v>
      </c>
      <c r="AB3882" s="15" t="s">
        <v>143</v>
      </c>
    </row>
    <row r="3883" customFormat="false" ht="15" hidden="false" customHeight="true" outlineLevel="0" collapsed="false">
      <c r="A3883" s="15" t="s">
        <v>6951</v>
      </c>
      <c r="B3883" s="15" t="s">
        <v>6952</v>
      </c>
      <c r="C3883" s="15" t="s">
        <v>217</v>
      </c>
      <c r="D3883" s="15" t="s">
        <v>218</v>
      </c>
      <c r="E3883" s="15" t="s">
        <v>136</v>
      </c>
      <c r="F3883" s="15" t="s">
        <v>137</v>
      </c>
      <c r="G3883" s="15" t="s">
        <v>219</v>
      </c>
      <c r="H3883" s="15" t="s">
        <v>136</v>
      </c>
      <c r="I3883" s="15" t="s">
        <v>243</v>
      </c>
      <c r="J3883" s="15" t="s">
        <v>140</v>
      </c>
      <c r="K3883" s="15" t="s">
        <v>6953</v>
      </c>
      <c r="L3883" s="15" t="n">
        <v>1</v>
      </c>
      <c r="N3883" s="15" t="n">
        <v>95</v>
      </c>
      <c r="P3883" s="15" t="n">
        <v>96</v>
      </c>
      <c r="Y3883" s="15" t="s">
        <v>142</v>
      </c>
      <c r="AB3883" s="15" t="s">
        <v>143</v>
      </c>
    </row>
    <row r="3884" customFormat="false" ht="15" hidden="false" customHeight="true" outlineLevel="0" collapsed="false">
      <c r="A3884" s="15" t="s">
        <v>6951</v>
      </c>
      <c r="B3884" s="15" t="s">
        <v>6952</v>
      </c>
      <c r="C3884" s="15" t="s">
        <v>217</v>
      </c>
      <c r="D3884" s="15" t="s">
        <v>218</v>
      </c>
      <c r="E3884" s="15" t="s">
        <v>136</v>
      </c>
      <c r="F3884" s="15" t="s">
        <v>137</v>
      </c>
      <c r="G3884" s="15" t="s">
        <v>219</v>
      </c>
      <c r="H3884" s="15" t="s">
        <v>136</v>
      </c>
      <c r="I3884" s="15" t="s">
        <v>243</v>
      </c>
      <c r="J3884" s="15" t="s">
        <v>150</v>
      </c>
      <c r="K3884" s="15" t="s">
        <v>6954</v>
      </c>
      <c r="L3884" s="15" t="n">
        <v>429</v>
      </c>
      <c r="M3884" s="15" t="n">
        <v>392</v>
      </c>
      <c r="N3884" s="15" t="n">
        <v>306</v>
      </c>
      <c r="O3884" s="15" t="n">
        <v>16</v>
      </c>
      <c r="P3884" s="15" t="n">
        <v>1143</v>
      </c>
      <c r="Y3884" s="15" t="s">
        <v>142</v>
      </c>
      <c r="AB3884" s="15" t="s">
        <v>143</v>
      </c>
    </row>
    <row r="3885" customFormat="false" ht="15" hidden="false" customHeight="true" outlineLevel="0" collapsed="false">
      <c r="A3885" s="15" t="s">
        <v>6951</v>
      </c>
      <c r="B3885" s="15" t="s">
        <v>6952</v>
      </c>
      <c r="C3885" s="15" t="s">
        <v>217</v>
      </c>
      <c r="D3885" s="15" t="s">
        <v>218</v>
      </c>
      <c r="E3885" s="15" t="s">
        <v>136</v>
      </c>
      <c r="F3885" s="15" t="s">
        <v>137</v>
      </c>
      <c r="G3885" s="15" t="s">
        <v>219</v>
      </c>
      <c r="H3885" s="15" t="s">
        <v>136</v>
      </c>
      <c r="I3885" s="15" t="s">
        <v>243</v>
      </c>
      <c r="J3885" s="15" t="s">
        <v>166</v>
      </c>
      <c r="K3885" s="15" t="s">
        <v>6955</v>
      </c>
      <c r="M3885" s="15" t="n">
        <v>1</v>
      </c>
      <c r="P3885" s="15" t="n">
        <v>1</v>
      </c>
      <c r="Y3885" s="15" t="s">
        <v>142</v>
      </c>
      <c r="AB3885" s="15" t="s">
        <v>143</v>
      </c>
    </row>
    <row r="3886" customFormat="false" ht="15" hidden="false" customHeight="true" outlineLevel="0" collapsed="false">
      <c r="A3886" s="15" t="s">
        <v>6951</v>
      </c>
      <c r="B3886" s="15" t="s">
        <v>6952</v>
      </c>
      <c r="C3886" s="15" t="s">
        <v>217</v>
      </c>
      <c r="D3886" s="15" t="s">
        <v>218</v>
      </c>
      <c r="E3886" s="15" t="s">
        <v>136</v>
      </c>
      <c r="F3886" s="15" t="s">
        <v>137</v>
      </c>
      <c r="G3886" s="15" t="s">
        <v>219</v>
      </c>
      <c r="H3886" s="15" t="s">
        <v>136</v>
      </c>
      <c r="I3886" s="15" t="s">
        <v>243</v>
      </c>
      <c r="J3886" s="15" t="s">
        <v>158</v>
      </c>
      <c r="K3886" s="15" t="s">
        <v>6956</v>
      </c>
      <c r="L3886" s="15" t="n">
        <v>86</v>
      </c>
      <c r="M3886" s="15" t="n">
        <v>20</v>
      </c>
      <c r="N3886" s="15" t="n">
        <v>26</v>
      </c>
      <c r="O3886" s="15" t="n">
        <v>1</v>
      </c>
      <c r="P3886" s="15" t="n">
        <v>133</v>
      </c>
      <c r="Y3886" s="15" t="s">
        <v>142</v>
      </c>
      <c r="AB3886" s="15" t="s">
        <v>143</v>
      </c>
    </row>
    <row r="3887" customFormat="false" ht="15" hidden="false" customHeight="true" outlineLevel="0" collapsed="false">
      <c r="A3887" s="15" t="s">
        <v>6951</v>
      </c>
      <c r="B3887" s="15" t="s">
        <v>6952</v>
      </c>
      <c r="C3887" s="15" t="s">
        <v>217</v>
      </c>
      <c r="D3887" s="15" t="s">
        <v>218</v>
      </c>
      <c r="E3887" s="15" t="s">
        <v>136</v>
      </c>
      <c r="F3887" s="15" t="s">
        <v>137</v>
      </c>
      <c r="G3887" s="15" t="s">
        <v>219</v>
      </c>
      <c r="H3887" s="15" t="s">
        <v>136</v>
      </c>
      <c r="I3887" s="15" t="s">
        <v>243</v>
      </c>
      <c r="J3887" s="15" t="s">
        <v>169</v>
      </c>
      <c r="K3887" s="15" t="s">
        <v>6957</v>
      </c>
      <c r="L3887" s="15" t="n">
        <v>9</v>
      </c>
      <c r="M3887" s="15" t="n">
        <v>3</v>
      </c>
      <c r="N3887" s="15" t="n">
        <v>29</v>
      </c>
      <c r="O3887" s="15" t="n">
        <v>2</v>
      </c>
      <c r="P3887" s="15" t="n">
        <v>43</v>
      </c>
      <c r="Y3887" s="15" t="s">
        <v>142</v>
      </c>
      <c r="AB3887" s="15" t="s">
        <v>143</v>
      </c>
    </row>
    <row r="3888" customFormat="false" ht="15" hidden="false" customHeight="true" outlineLevel="0" collapsed="false">
      <c r="A3888" s="15" t="s">
        <v>6958</v>
      </c>
      <c r="B3888" s="15" t="s">
        <v>6959</v>
      </c>
      <c r="C3888" s="15" t="s">
        <v>217</v>
      </c>
      <c r="D3888" s="15" t="s">
        <v>235</v>
      </c>
      <c r="E3888" s="15" t="s">
        <v>136</v>
      </c>
      <c r="F3888" s="15" t="s">
        <v>137</v>
      </c>
      <c r="G3888" s="15" t="s">
        <v>308</v>
      </c>
      <c r="H3888" s="15" t="s">
        <v>136</v>
      </c>
      <c r="I3888" s="15" t="s">
        <v>139</v>
      </c>
      <c r="J3888" s="15" t="s">
        <v>150</v>
      </c>
      <c r="K3888" s="15" t="s">
        <v>6960</v>
      </c>
      <c r="L3888" s="15" t="n">
        <v>21</v>
      </c>
      <c r="M3888" s="15" t="n">
        <v>21</v>
      </c>
      <c r="N3888" s="15" t="n">
        <v>26</v>
      </c>
      <c r="O3888" s="15" t="n">
        <v>7</v>
      </c>
      <c r="P3888" s="15" t="n">
        <v>75</v>
      </c>
      <c r="Y3888" s="15" t="s">
        <v>142</v>
      </c>
      <c r="AB3888" s="15" t="s">
        <v>143</v>
      </c>
    </row>
    <row r="3889" customFormat="false" ht="15" hidden="false" customHeight="true" outlineLevel="0" collapsed="false">
      <c r="A3889" s="15" t="s">
        <v>6958</v>
      </c>
      <c r="B3889" s="15" t="s">
        <v>6959</v>
      </c>
      <c r="C3889" s="15" t="s">
        <v>217</v>
      </c>
      <c r="D3889" s="15" t="s">
        <v>235</v>
      </c>
      <c r="E3889" s="15" t="s">
        <v>136</v>
      </c>
      <c r="F3889" s="15" t="s">
        <v>137</v>
      </c>
      <c r="G3889" s="15" t="s">
        <v>308</v>
      </c>
      <c r="H3889" s="15" t="s">
        <v>136</v>
      </c>
      <c r="I3889" s="15" t="s">
        <v>139</v>
      </c>
      <c r="J3889" s="15" t="s">
        <v>158</v>
      </c>
      <c r="K3889" s="15" t="s">
        <v>6961</v>
      </c>
      <c r="M3889" s="15" t="n">
        <v>1</v>
      </c>
      <c r="N3889" s="15" t="n">
        <v>4</v>
      </c>
      <c r="P3889" s="15" t="n">
        <v>5</v>
      </c>
      <c r="Y3889" s="15" t="s">
        <v>142</v>
      </c>
      <c r="AB3889" s="15" t="s">
        <v>143</v>
      </c>
    </row>
    <row r="3890" customFormat="false" ht="15" hidden="false" customHeight="true" outlineLevel="0" collapsed="false">
      <c r="A3890" s="15" t="s">
        <v>6962</v>
      </c>
      <c r="B3890" s="15" t="s">
        <v>6963</v>
      </c>
      <c r="C3890" s="15" t="s">
        <v>148</v>
      </c>
      <c r="E3890" s="15" t="s">
        <v>136</v>
      </c>
      <c r="F3890" s="15" t="s">
        <v>137</v>
      </c>
      <c r="G3890" s="15" t="s">
        <v>231</v>
      </c>
      <c r="H3890" s="15" t="s">
        <v>136</v>
      </c>
      <c r="I3890" s="15" t="s">
        <v>139</v>
      </c>
      <c r="J3890" s="15" t="s">
        <v>144</v>
      </c>
      <c r="K3890" s="15" t="s">
        <v>6964</v>
      </c>
      <c r="M3890" s="15" t="n">
        <v>0</v>
      </c>
      <c r="P3890" s="15" t="n">
        <v>0</v>
      </c>
      <c r="Y3890" s="15" t="s">
        <v>156</v>
      </c>
      <c r="AB3890" s="15" t="s">
        <v>143</v>
      </c>
    </row>
    <row r="3891" customFormat="false" ht="15" hidden="false" customHeight="true" outlineLevel="0" collapsed="false">
      <c r="A3891" s="15" t="s">
        <v>6962</v>
      </c>
      <c r="B3891" s="15" t="s">
        <v>6963</v>
      </c>
      <c r="C3891" s="15" t="s">
        <v>148</v>
      </c>
      <c r="E3891" s="15" t="s">
        <v>136</v>
      </c>
      <c r="F3891" s="15" t="s">
        <v>137</v>
      </c>
      <c r="G3891" s="15" t="s">
        <v>231</v>
      </c>
      <c r="H3891" s="15" t="s">
        <v>136</v>
      </c>
      <c r="I3891" s="15" t="s">
        <v>139</v>
      </c>
      <c r="J3891" s="15" t="s">
        <v>150</v>
      </c>
      <c r="K3891" s="15" t="s">
        <v>6965</v>
      </c>
      <c r="L3891" s="15" t="n">
        <v>12</v>
      </c>
      <c r="M3891" s="15" t="n">
        <v>8</v>
      </c>
      <c r="P3891" s="15" t="n">
        <v>20</v>
      </c>
      <c r="Y3891" s="15" t="s">
        <v>156</v>
      </c>
      <c r="AB3891" s="15" t="s">
        <v>143</v>
      </c>
    </row>
    <row r="3892" customFormat="false" ht="15" hidden="false" customHeight="true" outlineLevel="0" collapsed="false">
      <c r="A3892" s="15" t="s">
        <v>6962</v>
      </c>
      <c r="B3892" s="15" t="s">
        <v>6963</v>
      </c>
      <c r="C3892" s="15" t="s">
        <v>148</v>
      </c>
      <c r="E3892" s="15" t="s">
        <v>136</v>
      </c>
      <c r="F3892" s="15" t="s">
        <v>137</v>
      </c>
      <c r="G3892" s="15" t="s">
        <v>231</v>
      </c>
      <c r="H3892" s="15" t="s">
        <v>136</v>
      </c>
      <c r="I3892" s="15" t="s">
        <v>139</v>
      </c>
      <c r="J3892" s="15" t="s">
        <v>158</v>
      </c>
      <c r="K3892" s="15" t="s">
        <v>6966</v>
      </c>
      <c r="M3892" s="15" t="n">
        <v>2</v>
      </c>
      <c r="P3892" s="15" t="n">
        <v>2</v>
      </c>
      <c r="Y3892" s="15" t="s">
        <v>156</v>
      </c>
      <c r="AB3892" s="15" t="s">
        <v>143</v>
      </c>
    </row>
    <row r="3893" customFormat="false" ht="15" hidden="false" customHeight="true" outlineLevel="0" collapsed="false">
      <c r="A3893" s="15" t="s">
        <v>6967</v>
      </c>
      <c r="B3893" s="15" t="s">
        <v>6968</v>
      </c>
      <c r="C3893" s="15" t="s">
        <v>134</v>
      </c>
      <c r="D3893" s="15" t="s">
        <v>135</v>
      </c>
      <c r="E3893" s="15" t="s">
        <v>136</v>
      </c>
      <c r="F3893" s="15" t="s">
        <v>137</v>
      </c>
      <c r="G3893" s="15" t="s">
        <v>299</v>
      </c>
      <c r="H3893" s="15" t="s">
        <v>136</v>
      </c>
      <c r="I3893" s="15" t="s">
        <v>139</v>
      </c>
      <c r="J3893" s="15" t="s">
        <v>140</v>
      </c>
      <c r="K3893" s="15" t="s">
        <v>6969</v>
      </c>
      <c r="M3893" s="15" t="n">
        <v>10</v>
      </c>
      <c r="P3893" s="15" t="n">
        <v>10</v>
      </c>
      <c r="Y3893" s="15" t="s">
        <v>156</v>
      </c>
      <c r="AB3893" s="15" t="s">
        <v>143</v>
      </c>
    </row>
    <row r="3894" customFormat="false" ht="15" hidden="false" customHeight="true" outlineLevel="0" collapsed="false">
      <c r="A3894" s="15" t="s">
        <v>6967</v>
      </c>
      <c r="B3894" s="15" t="s">
        <v>6968</v>
      </c>
      <c r="C3894" s="15" t="s">
        <v>134</v>
      </c>
      <c r="D3894" s="15" t="s">
        <v>135</v>
      </c>
      <c r="E3894" s="15" t="s">
        <v>136</v>
      </c>
      <c r="F3894" s="15" t="s">
        <v>137</v>
      </c>
      <c r="G3894" s="15" t="s">
        <v>299</v>
      </c>
      <c r="H3894" s="15" t="s">
        <v>136</v>
      </c>
      <c r="I3894" s="15" t="s">
        <v>139</v>
      </c>
      <c r="J3894" s="15" t="s">
        <v>150</v>
      </c>
      <c r="K3894" s="15" t="s">
        <v>6970</v>
      </c>
      <c r="L3894" s="15" t="n">
        <v>119</v>
      </c>
      <c r="N3894" s="15" t="n">
        <v>17</v>
      </c>
      <c r="O3894" s="15" t="n">
        <v>170</v>
      </c>
      <c r="P3894" s="15" t="n">
        <v>306</v>
      </c>
      <c r="Y3894" s="15" t="s">
        <v>156</v>
      </c>
      <c r="AB3894" s="15" t="s">
        <v>143</v>
      </c>
    </row>
    <row r="3895" customFormat="false" ht="15" hidden="false" customHeight="true" outlineLevel="0" collapsed="false">
      <c r="A3895" s="15" t="s">
        <v>6971</v>
      </c>
      <c r="B3895" s="15" t="s">
        <v>6972</v>
      </c>
      <c r="C3895" s="15" t="s">
        <v>217</v>
      </c>
      <c r="D3895" s="15" t="s">
        <v>218</v>
      </c>
      <c r="E3895" s="15" t="s">
        <v>136</v>
      </c>
      <c r="F3895" s="15" t="s">
        <v>137</v>
      </c>
      <c r="G3895" s="15" t="s">
        <v>219</v>
      </c>
      <c r="H3895" s="15" t="s">
        <v>136</v>
      </c>
      <c r="I3895" s="15" t="s">
        <v>243</v>
      </c>
      <c r="J3895" s="15" t="s">
        <v>140</v>
      </c>
      <c r="K3895" s="15" t="s">
        <v>6973</v>
      </c>
      <c r="L3895" s="15" t="n">
        <v>9</v>
      </c>
      <c r="P3895" s="15" t="n">
        <v>9</v>
      </c>
      <c r="Y3895" s="15" t="s">
        <v>142</v>
      </c>
      <c r="AB3895" s="15" t="s">
        <v>143</v>
      </c>
    </row>
    <row r="3896" customFormat="false" ht="15" hidden="false" customHeight="true" outlineLevel="0" collapsed="false">
      <c r="A3896" s="15" t="s">
        <v>6971</v>
      </c>
      <c r="B3896" s="15" t="s">
        <v>6972</v>
      </c>
      <c r="C3896" s="15" t="s">
        <v>217</v>
      </c>
      <c r="D3896" s="15" t="s">
        <v>218</v>
      </c>
      <c r="E3896" s="15" t="s">
        <v>136</v>
      </c>
      <c r="F3896" s="15" t="s">
        <v>137</v>
      </c>
      <c r="G3896" s="15" t="s">
        <v>219</v>
      </c>
      <c r="H3896" s="15" t="s">
        <v>136</v>
      </c>
      <c r="I3896" s="15" t="s">
        <v>243</v>
      </c>
      <c r="J3896" s="15" t="s">
        <v>150</v>
      </c>
      <c r="K3896" s="15" t="s">
        <v>6974</v>
      </c>
      <c r="L3896" s="15" t="n">
        <v>302</v>
      </c>
      <c r="M3896" s="15" t="n">
        <v>394</v>
      </c>
      <c r="N3896" s="15" t="n">
        <v>632</v>
      </c>
      <c r="O3896" s="15" t="n">
        <v>102</v>
      </c>
      <c r="P3896" s="15" t="n">
        <v>1430</v>
      </c>
      <c r="Y3896" s="15" t="s">
        <v>142</v>
      </c>
      <c r="AB3896" s="15" t="s">
        <v>143</v>
      </c>
    </row>
    <row r="3897" customFormat="false" ht="15" hidden="false" customHeight="true" outlineLevel="0" collapsed="false">
      <c r="A3897" s="15" t="s">
        <v>6971</v>
      </c>
      <c r="B3897" s="15" t="s">
        <v>6972</v>
      </c>
      <c r="C3897" s="15" t="s">
        <v>217</v>
      </c>
      <c r="D3897" s="15" t="s">
        <v>218</v>
      </c>
      <c r="E3897" s="15" t="s">
        <v>136</v>
      </c>
      <c r="F3897" s="15" t="s">
        <v>137</v>
      </c>
      <c r="G3897" s="15" t="s">
        <v>219</v>
      </c>
      <c r="H3897" s="15" t="s">
        <v>136</v>
      </c>
      <c r="I3897" s="15" t="s">
        <v>243</v>
      </c>
      <c r="J3897" s="15" t="s">
        <v>158</v>
      </c>
      <c r="K3897" s="15" t="s">
        <v>6975</v>
      </c>
      <c r="L3897" s="15" t="n">
        <v>47</v>
      </c>
      <c r="M3897" s="15" t="n">
        <v>34</v>
      </c>
      <c r="N3897" s="15" t="n">
        <v>43</v>
      </c>
      <c r="O3897" s="15" t="n">
        <v>12</v>
      </c>
      <c r="P3897" s="15" t="n">
        <v>136</v>
      </c>
      <c r="Y3897" s="15" t="s">
        <v>142</v>
      </c>
      <c r="AB3897" s="15" t="s">
        <v>143</v>
      </c>
    </row>
    <row r="3898" customFormat="false" ht="15" hidden="false" customHeight="true" outlineLevel="0" collapsed="false">
      <c r="A3898" s="15" t="s">
        <v>6976</v>
      </c>
      <c r="B3898" s="15" t="s">
        <v>6977</v>
      </c>
      <c r="C3898" s="15" t="s">
        <v>134</v>
      </c>
      <c r="D3898" s="15" t="s">
        <v>135</v>
      </c>
      <c r="E3898" s="15" t="s">
        <v>136</v>
      </c>
      <c r="F3898" s="15" t="s">
        <v>137</v>
      </c>
      <c r="G3898" s="15" t="s">
        <v>136</v>
      </c>
      <c r="H3898" s="15" t="s">
        <v>136</v>
      </c>
      <c r="I3898" s="15" t="s">
        <v>139</v>
      </c>
      <c r="J3898" s="15" t="s">
        <v>150</v>
      </c>
      <c r="K3898" s="15" t="s">
        <v>6978</v>
      </c>
      <c r="N3898" s="15" t="n">
        <v>1</v>
      </c>
      <c r="P3898" s="15" t="n">
        <v>1</v>
      </c>
      <c r="Y3898" s="15" t="s">
        <v>142</v>
      </c>
      <c r="AB3898" s="15" t="s">
        <v>143</v>
      </c>
    </row>
    <row r="3899" customFormat="false" ht="15" hidden="false" customHeight="true" outlineLevel="0" collapsed="false">
      <c r="A3899" s="15" t="s">
        <v>6979</v>
      </c>
      <c r="B3899" s="15" t="s">
        <v>6980</v>
      </c>
      <c r="C3899" s="15" t="s">
        <v>148</v>
      </c>
      <c r="E3899" s="15" t="s">
        <v>136</v>
      </c>
      <c r="F3899" s="15" t="s">
        <v>137</v>
      </c>
      <c r="G3899" s="15" t="s">
        <v>336</v>
      </c>
      <c r="H3899" s="15" t="s">
        <v>136</v>
      </c>
      <c r="I3899" s="15" t="s">
        <v>139</v>
      </c>
      <c r="J3899" s="15" t="s">
        <v>140</v>
      </c>
      <c r="K3899" s="15" t="s">
        <v>6981</v>
      </c>
      <c r="L3899" s="15" t="n">
        <v>1</v>
      </c>
      <c r="P3899" s="15" t="n">
        <v>1</v>
      </c>
      <c r="Y3899" s="15" t="s">
        <v>142</v>
      </c>
      <c r="AB3899" s="15" t="s">
        <v>143</v>
      </c>
    </row>
    <row r="3900" customFormat="false" ht="15" hidden="false" customHeight="true" outlineLevel="0" collapsed="false">
      <c r="A3900" s="15" t="s">
        <v>6979</v>
      </c>
      <c r="B3900" s="15" t="s">
        <v>6980</v>
      </c>
      <c r="C3900" s="15" t="s">
        <v>148</v>
      </c>
      <c r="E3900" s="15" t="s">
        <v>136</v>
      </c>
      <c r="F3900" s="15" t="s">
        <v>137</v>
      </c>
      <c r="G3900" s="15" t="s">
        <v>336</v>
      </c>
      <c r="H3900" s="15" t="s">
        <v>136</v>
      </c>
      <c r="I3900" s="15" t="s">
        <v>139</v>
      </c>
      <c r="J3900" s="15" t="s">
        <v>150</v>
      </c>
      <c r="K3900" s="15" t="s">
        <v>6982</v>
      </c>
      <c r="M3900" s="15" t="n">
        <v>2</v>
      </c>
      <c r="P3900" s="15" t="n">
        <v>2</v>
      </c>
      <c r="Y3900" s="15" t="s">
        <v>142</v>
      </c>
      <c r="AB3900" s="15" t="s">
        <v>143</v>
      </c>
    </row>
    <row r="3901" customFormat="false" ht="15" hidden="false" customHeight="true" outlineLevel="0" collapsed="false">
      <c r="A3901" s="15" t="s">
        <v>6983</v>
      </c>
      <c r="B3901" s="15" t="s">
        <v>6984</v>
      </c>
      <c r="C3901" s="15" t="s">
        <v>217</v>
      </c>
      <c r="D3901" s="15" t="s">
        <v>235</v>
      </c>
      <c r="E3901" s="15" t="s">
        <v>136</v>
      </c>
      <c r="F3901" s="15" t="s">
        <v>137</v>
      </c>
      <c r="G3901" s="15" t="s">
        <v>2696</v>
      </c>
      <c r="H3901" s="15" t="s">
        <v>136</v>
      </c>
      <c r="I3901" s="15" t="s">
        <v>243</v>
      </c>
      <c r="J3901" s="15" t="s">
        <v>140</v>
      </c>
      <c r="K3901" s="15" t="s">
        <v>6985</v>
      </c>
      <c r="L3901" s="15" t="n">
        <v>46</v>
      </c>
      <c r="M3901" s="15" t="n">
        <v>119</v>
      </c>
      <c r="N3901" s="15" t="n">
        <v>57</v>
      </c>
      <c r="O3901" s="15" t="n">
        <v>21</v>
      </c>
      <c r="P3901" s="15" t="n">
        <v>243</v>
      </c>
      <c r="Y3901" s="15" t="s">
        <v>142</v>
      </c>
      <c r="AB3901" s="15" t="s">
        <v>143</v>
      </c>
    </row>
    <row r="3902" customFormat="false" ht="15" hidden="false" customHeight="true" outlineLevel="0" collapsed="false">
      <c r="A3902" s="15" t="s">
        <v>6983</v>
      </c>
      <c r="B3902" s="15" t="s">
        <v>6984</v>
      </c>
      <c r="C3902" s="15" t="s">
        <v>217</v>
      </c>
      <c r="D3902" s="15" t="s">
        <v>235</v>
      </c>
      <c r="E3902" s="15" t="s">
        <v>136</v>
      </c>
      <c r="F3902" s="15" t="s">
        <v>137</v>
      </c>
      <c r="G3902" s="15" t="s">
        <v>2696</v>
      </c>
      <c r="H3902" s="15" t="s">
        <v>136</v>
      </c>
      <c r="I3902" s="15" t="s">
        <v>243</v>
      </c>
      <c r="J3902" s="15" t="s">
        <v>150</v>
      </c>
      <c r="K3902" s="15" t="s">
        <v>6986</v>
      </c>
      <c r="L3902" s="15" t="n">
        <v>199</v>
      </c>
      <c r="M3902" s="15" t="n">
        <v>164</v>
      </c>
      <c r="N3902" s="15" t="n">
        <v>196</v>
      </c>
      <c r="O3902" s="15" t="n">
        <v>92</v>
      </c>
      <c r="P3902" s="15" t="n">
        <v>651</v>
      </c>
      <c r="Y3902" s="15" t="s">
        <v>142</v>
      </c>
      <c r="AB3902" s="15" t="s">
        <v>143</v>
      </c>
    </row>
    <row r="3903" customFormat="false" ht="15" hidden="false" customHeight="true" outlineLevel="0" collapsed="false">
      <c r="A3903" s="15" t="s">
        <v>6983</v>
      </c>
      <c r="B3903" s="15" t="s">
        <v>6984</v>
      </c>
      <c r="C3903" s="15" t="s">
        <v>217</v>
      </c>
      <c r="D3903" s="15" t="s">
        <v>235</v>
      </c>
      <c r="E3903" s="15" t="s">
        <v>136</v>
      </c>
      <c r="F3903" s="15" t="s">
        <v>137</v>
      </c>
      <c r="G3903" s="15" t="s">
        <v>2696</v>
      </c>
      <c r="H3903" s="15" t="s">
        <v>136</v>
      </c>
      <c r="I3903" s="15" t="s">
        <v>243</v>
      </c>
      <c r="J3903" s="15" t="s">
        <v>166</v>
      </c>
      <c r="K3903" s="15" t="s">
        <v>6987</v>
      </c>
      <c r="L3903" s="15" t="n">
        <v>6</v>
      </c>
      <c r="M3903" s="15" t="n">
        <v>3</v>
      </c>
      <c r="N3903" s="15" t="n">
        <v>9</v>
      </c>
      <c r="P3903" s="15" t="n">
        <v>18</v>
      </c>
      <c r="Y3903" s="15" t="s">
        <v>142</v>
      </c>
      <c r="AB3903" s="15" t="s">
        <v>143</v>
      </c>
    </row>
    <row r="3904" customFormat="false" ht="15" hidden="false" customHeight="true" outlineLevel="0" collapsed="false">
      <c r="A3904" s="15" t="s">
        <v>6983</v>
      </c>
      <c r="B3904" s="15" t="s">
        <v>6984</v>
      </c>
      <c r="C3904" s="15" t="s">
        <v>217</v>
      </c>
      <c r="D3904" s="15" t="s">
        <v>235</v>
      </c>
      <c r="E3904" s="15" t="s">
        <v>136</v>
      </c>
      <c r="F3904" s="15" t="s">
        <v>137</v>
      </c>
      <c r="G3904" s="15" t="s">
        <v>2696</v>
      </c>
      <c r="H3904" s="15" t="s">
        <v>136</v>
      </c>
      <c r="I3904" s="15" t="s">
        <v>243</v>
      </c>
      <c r="J3904" s="15" t="s">
        <v>158</v>
      </c>
      <c r="K3904" s="15" t="s">
        <v>6988</v>
      </c>
      <c r="L3904" s="15" t="n">
        <v>32</v>
      </c>
      <c r="M3904" s="15" t="n">
        <v>70</v>
      </c>
      <c r="N3904" s="15" t="n">
        <v>76</v>
      </c>
      <c r="O3904" s="15" t="n">
        <v>15</v>
      </c>
      <c r="P3904" s="15" t="n">
        <v>193</v>
      </c>
      <c r="Y3904" s="15" t="s">
        <v>142</v>
      </c>
      <c r="AB3904" s="15" t="s">
        <v>143</v>
      </c>
    </row>
    <row r="3905" customFormat="false" ht="15" hidden="false" customHeight="true" outlineLevel="0" collapsed="false">
      <c r="A3905" s="15" t="s">
        <v>6989</v>
      </c>
      <c r="B3905" s="15" t="s">
        <v>6990</v>
      </c>
      <c r="C3905" s="15" t="s">
        <v>217</v>
      </c>
      <c r="D3905" s="15" t="s">
        <v>235</v>
      </c>
      <c r="E3905" s="15" t="s">
        <v>136</v>
      </c>
      <c r="F3905" s="15" t="s">
        <v>137</v>
      </c>
      <c r="G3905" s="15" t="s">
        <v>219</v>
      </c>
      <c r="H3905" s="15" t="s">
        <v>136</v>
      </c>
      <c r="I3905" s="15" t="s">
        <v>139</v>
      </c>
      <c r="J3905" s="15" t="s">
        <v>150</v>
      </c>
      <c r="K3905" s="15" t="s">
        <v>6991</v>
      </c>
      <c r="N3905" s="15" t="n">
        <v>21</v>
      </c>
      <c r="O3905" s="15" t="n">
        <v>2</v>
      </c>
      <c r="P3905" s="15" t="n">
        <v>23</v>
      </c>
      <c r="Y3905" s="15" t="s">
        <v>142</v>
      </c>
      <c r="AB3905" s="15" t="s">
        <v>143</v>
      </c>
    </row>
    <row r="3906" customFormat="false" ht="15" hidden="false" customHeight="true" outlineLevel="0" collapsed="false">
      <c r="A3906" s="15" t="s">
        <v>6989</v>
      </c>
      <c r="B3906" s="15" t="s">
        <v>6990</v>
      </c>
      <c r="C3906" s="15" t="s">
        <v>217</v>
      </c>
      <c r="D3906" s="15" t="s">
        <v>235</v>
      </c>
      <c r="E3906" s="15" t="s">
        <v>136</v>
      </c>
      <c r="F3906" s="15" t="s">
        <v>137</v>
      </c>
      <c r="G3906" s="15" t="s">
        <v>219</v>
      </c>
      <c r="H3906" s="15" t="s">
        <v>136</v>
      </c>
      <c r="I3906" s="15" t="s">
        <v>139</v>
      </c>
      <c r="J3906" s="15" t="s">
        <v>158</v>
      </c>
      <c r="K3906" s="15" t="s">
        <v>6992</v>
      </c>
      <c r="N3906" s="15" t="n">
        <v>11</v>
      </c>
      <c r="O3906" s="15" t="n">
        <v>1</v>
      </c>
      <c r="P3906" s="15" t="n">
        <v>12</v>
      </c>
      <c r="Y3906" s="15" t="s">
        <v>142</v>
      </c>
      <c r="AB3906" s="15" t="s">
        <v>143</v>
      </c>
    </row>
    <row r="3907" customFormat="false" ht="15" hidden="false" customHeight="true" outlineLevel="0" collapsed="false">
      <c r="A3907" s="15" t="s">
        <v>6989</v>
      </c>
      <c r="B3907" s="15" t="s">
        <v>6990</v>
      </c>
      <c r="C3907" s="15" t="s">
        <v>217</v>
      </c>
      <c r="D3907" s="15" t="s">
        <v>235</v>
      </c>
      <c r="E3907" s="15" t="s">
        <v>136</v>
      </c>
      <c r="F3907" s="15" t="s">
        <v>137</v>
      </c>
      <c r="G3907" s="15" t="s">
        <v>219</v>
      </c>
      <c r="H3907" s="15" t="s">
        <v>136</v>
      </c>
      <c r="I3907" s="15" t="s">
        <v>139</v>
      </c>
      <c r="J3907" s="15" t="s">
        <v>169</v>
      </c>
      <c r="K3907" s="15" t="s">
        <v>6993</v>
      </c>
      <c r="N3907" s="15" t="n">
        <v>2</v>
      </c>
      <c r="P3907" s="15" t="n">
        <v>2</v>
      </c>
      <c r="Y3907" s="15" t="s">
        <v>142</v>
      </c>
      <c r="AB3907" s="15" t="s">
        <v>143</v>
      </c>
    </row>
    <row r="3908" customFormat="false" ht="15" hidden="false" customHeight="true" outlineLevel="0" collapsed="false">
      <c r="A3908" s="15" t="s">
        <v>6994</v>
      </c>
      <c r="B3908" s="15" t="s">
        <v>6995</v>
      </c>
      <c r="C3908" s="15" t="s">
        <v>217</v>
      </c>
      <c r="D3908" s="15" t="s">
        <v>235</v>
      </c>
      <c r="E3908" s="15" t="s">
        <v>136</v>
      </c>
      <c r="F3908" s="15" t="s">
        <v>137</v>
      </c>
      <c r="G3908" s="15" t="s">
        <v>3714</v>
      </c>
      <c r="H3908" s="15" t="s">
        <v>136</v>
      </c>
      <c r="I3908" s="15" t="s">
        <v>139</v>
      </c>
      <c r="J3908" s="15" t="s">
        <v>150</v>
      </c>
      <c r="K3908" s="15" t="s">
        <v>6996</v>
      </c>
      <c r="L3908" s="15" t="n">
        <v>6</v>
      </c>
      <c r="M3908" s="15" t="n">
        <v>2</v>
      </c>
      <c r="P3908" s="15" t="n">
        <v>8</v>
      </c>
      <c r="Y3908" s="15" t="s">
        <v>142</v>
      </c>
      <c r="AB3908" s="15" t="s">
        <v>143</v>
      </c>
    </row>
    <row r="3909" customFormat="false" ht="15" hidden="false" customHeight="true" outlineLevel="0" collapsed="false">
      <c r="A3909" s="15" t="s">
        <v>6994</v>
      </c>
      <c r="B3909" s="15" t="s">
        <v>6995</v>
      </c>
      <c r="C3909" s="15" t="s">
        <v>217</v>
      </c>
      <c r="D3909" s="15" t="s">
        <v>235</v>
      </c>
      <c r="E3909" s="15" t="s">
        <v>136</v>
      </c>
      <c r="F3909" s="15" t="s">
        <v>137</v>
      </c>
      <c r="G3909" s="15" t="s">
        <v>3714</v>
      </c>
      <c r="H3909" s="15" t="s">
        <v>136</v>
      </c>
      <c r="I3909" s="15" t="s">
        <v>139</v>
      </c>
      <c r="J3909" s="15" t="s">
        <v>158</v>
      </c>
      <c r="K3909" s="15" t="s">
        <v>6997</v>
      </c>
      <c r="M3909" s="15" t="n">
        <v>9</v>
      </c>
      <c r="N3909" s="15" t="n">
        <v>3</v>
      </c>
      <c r="P3909" s="15" t="n">
        <v>12</v>
      </c>
      <c r="Y3909" s="15" t="s">
        <v>142</v>
      </c>
      <c r="AB3909" s="15" t="s">
        <v>143</v>
      </c>
    </row>
    <row r="3910" customFormat="false" ht="15" hidden="false" customHeight="true" outlineLevel="0" collapsed="false">
      <c r="A3910" s="15" t="s">
        <v>6998</v>
      </c>
      <c r="B3910" s="15" t="s">
        <v>6999</v>
      </c>
      <c r="C3910" s="15" t="s">
        <v>148</v>
      </c>
      <c r="E3910" s="15" t="s">
        <v>136</v>
      </c>
      <c r="F3910" s="15" t="s">
        <v>137</v>
      </c>
      <c r="G3910" s="15" t="s">
        <v>1068</v>
      </c>
      <c r="H3910" s="15" t="s">
        <v>136</v>
      </c>
      <c r="I3910" s="15" t="s">
        <v>139</v>
      </c>
      <c r="J3910" s="15" t="s">
        <v>150</v>
      </c>
      <c r="K3910" s="15" t="s">
        <v>7000</v>
      </c>
      <c r="L3910" s="15" t="n">
        <v>89</v>
      </c>
      <c r="M3910" s="15" t="n">
        <v>23</v>
      </c>
      <c r="O3910" s="15" t="n">
        <v>18</v>
      </c>
      <c r="P3910" s="15" t="n">
        <v>130</v>
      </c>
      <c r="Y3910" s="15" t="s">
        <v>1070</v>
      </c>
      <c r="AB3910" s="15" t="s">
        <v>143</v>
      </c>
    </row>
    <row r="3911" customFormat="false" ht="15" hidden="false" customHeight="true" outlineLevel="0" collapsed="false">
      <c r="A3911" s="15" t="s">
        <v>6998</v>
      </c>
      <c r="B3911" s="15" t="s">
        <v>6999</v>
      </c>
      <c r="C3911" s="15" t="s">
        <v>148</v>
      </c>
      <c r="E3911" s="15" t="s">
        <v>136</v>
      </c>
      <c r="F3911" s="15" t="s">
        <v>137</v>
      </c>
      <c r="G3911" s="15" t="s">
        <v>1068</v>
      </c>
      <c r="H3911" s="15" t="s">
        <v>136</v>
      </c>
      <c r="I3911" s="15" t="s">
        <v>139</v>
      </c>
      <c r="J3911" s="15" t="s">
        <v>158</v>
      </c>
      <c r="K3911" s="15" t="s">
        <v>7001</v>
      </c>
      <c r="L3911" s="15" t="n">
        <v>24</v>
      </c>
      <c r="P3911" s="15" t="n">
        <v>24</v>
      </c>
      <c r="Y3911" s="15" t="s">
        <v>1070</v>
      </c>
      <c r="AB3911" s="15" t="s">
        <v>143</v>
      </c>
    </row>
    <row r="3912" customFormat="false" ht="15" hidden="false" customHeight="true" outlineLevel="0" collapsed="false">
      <c r="A3912" s="15" t="s">
        <v>7002</v>
      </c>
      <c r="B3912" s="15" t="s">
        <v>7003</v>
      </c>
      <c r="C3912" s="15" t="s">
        <v>148</v>
      </c>
      <c r="E3912" s="15" t="s">
        <v>136</v>
      </c>
      <c r="F3912" s="15" t="s">
        <v>137</v>
      </c>
      <c r="G3912" s="15" t="s">
        <v>1005</v>
      </c>
      <c r="H3912" s="15" t="s">
        <v>136</v>
      </c>
      <c r="I3912" s="15" t="s">
        <v>139</v>
      </c>
      <c r="J3912" s="15" t="s">
        <v>150</v>
      </c>
      <c r="K3912" s="15" t="s">
        <v>7004</v>
      </c>
      <c r="M3912" s="15" t="n">
        <v>39</v>
      </c>
      <c r="N3912" s="15" t="n">
        <v>31</v>
      </c>
      <c r="P3912" s="15" t="n">
        <v>70</v>
      </c>
      <c r="Y3912" s="15" t="s">
        <v>142</v>
      </c>
      <c r="AB3912" s="15" t="s">
        <v>143</v>
      </c>
    </row>
    <row r="3913" customFormat="false" ht="15" hidden="false" customHeight="true" outlineLevel="0" collapsed="false">
      <c r="A3913" s="15" t="s">
        <v>7005</v>
      </c>
      <c r="B3913" s="15" t="s">
        <v>7006</v>
      </c>
      <c r="C3913" s="15" t="s">
        <v>217</v>
      </c>
      <c r="D3913" s="15" t="s">
        <v>235</v>
      </c>
      <c r="E3913" s="15" t="s">
        <v>136</v>
      </c>
      <c r="F3913" s="15" t="s">
        <v>137</v>
      </c>
      <c r="G3913" s="15" t="s">
        <v>938</v>
      </c>
      <c r="H3913" s="15" t="s">
        <v>136</v>
      </c>
      <c r="I3913" s="15" t="s">
        <v>139</v>
      </c>
      <c r="J3913" s="15" t="s">
        <v>150</v>
      </c>
      <c r="K3913" s="15" t="s">
        <v>7007</v>
      </c>
      <c r="L3913" s="15" t="n">
        <v>11</v>
      </c>
      <c r="P3913" s="15" t="n">
        <v>11</v>
      </c>
      <c r="Y3913" s="15" t="s">
        <v>142</v>
      </c>
      <c r="AB3913" s="15" t="s">
        <v>143</v>
      </c>
    </row>
    <row r="3914" customFormat="false" ht="15" hidden="false" customHeight="true" outlineLevel="0" collapsed="false">
      <c r="A3914" s="15" t="s">
        <v>7005</v>
      </c>
      <c r="B3914" s="15" t="s">
        <v>7006</v>
      </c>
      <c r="C3914" s="15" t="s">
        <v>217</v>
      </c>
      <c r="D3914" s="15" t="s">
        <v>235</v>
      </c>
      <c r="E3914" s="15" t="s">
        <v>136</v>
      </c>
      <c r="F3914" s="15" t="s">
        <v>137</v>
      </c>
      <c r="G3914" s="15" t="s">
        <v>938</v>
      </c>
      <c r="H3914" s="15" t="s">
        <v>136</v>
      </c>
      <c r="I3914" s="15" t="s">
        <v>139</v>
      </c>
      <c r="J3914" s="15" t="s">
        <v>158</v>
      </c>
      <c r="K3914" s="15" t="s">
        <v>7008</v>
      </c>
      <c r="L3914" s="15" t="n">
        <v>3</v>
      </c>
      <c r="P3914" s="15" t="n">
        <v>3</v>
      </c>
      <c r="Y3914" s="15" t="s">
        <v>142</v>
      </c>
      <c r="AB3914" s="15" t="s">
        <v>143</v>
      </c>
    </row>
    <row r="3915" customFormat="false" ht="15" hidden="false" customHeight="true" outlineLevel="0" collapsed="false">
      <c r="A3915" s="15" t="s">
        <v>7009</v>
      </c>
      <c r="B3915" s="15" t="s">
        <v>7010</v>
      </c>
      <c r="C3915" s="15" t="s">
        <v>148</v>
      </c>
      <c r="E3915" s="15" t="s">
        <v>136</v>
      </c>
      <c r="F3915" s="15" t="s">
        <v>137</v>
      </c>
      <c r="G3915" s="15" t="s">
        <v>2873</v>
      </c>
      <c r="H3915" s="15" t="s">
        <v>136</v>
      </c>
      <c r="I3915" s="15" t="s">
        <v>139</v>
      </c>
      <c r="J3915" s="15" t="s">
        <v>144</v>
      </c>
      <c r="K3915" s="15" t="s">
        <v>7011</v>
      </c>
      <c r="L3915" s="15" t="n">
        <v>125</v>
      </c>
      <c r="P3915" s="15" t="n">
        <v>125</v>
      </c>
      <c r="Y3915" s="15" t="s">
        <v>142</v>
      </c>
      <c r="AB3915" s="15" t="s">
        <v>143</v>
      </c>
    </row>
    <row r="3916" customFormat="false" ht="15" hidden="false" customHeight="true" outlineLevel="0" collapsed="false">
      <c r="A3916" s="15" t="s">
        <v>7009</v>
      </c>
      <c r="B3916" s="15" t="s">
        <v>7010</v>
      </c>
      <c r="C3916" s="15" t="s">
        <v>148</v>
      </c>
      <c r="E3916" s="15" t="s">
        <v>136</v>
      </c>
      <c r="F3916" s="15" t="s">
        <v>137</v>
      </c>
      <c r="G3916" s="15" t="s">
        <v>2873</v>
      </c>
      <c r="H3916" s="15" t="s">
        <v>136</v>
      </c>
      <c r="I3916" s="15" t="s">
        <v>139</v>
      </c>
      <c r="J3916" s="15" t="s">
        <v>158</v>
      </c>
      <c r="K3916" s="15" t="s">
        <v>7012</v>
      </c>
      <c r="L3916" s="15" t="n">
        <v>135</v>
      </c>
      <c r="P3916" s="15" t="n">
        <v>135</v>
      </c>
      <c r="Y3916" s="15" t="s">
        <v>142</v>
      </c>
      <c r="AB3916" s="15" t="s">
        <v>143</v>
      </c>
    </row>
    <row r="3917" customFormat="false" ht="15" hidden="false" customHeight="true" outlineLevel="0" collapsed="false">
      <c r="A3917" s="15" t="s">
        <v>7013</v>
      </c>
      <c r="B3917" s="15" t="s">
        <v>7014</v>
      </c>
      <c r="C3917" s="15" t="s">
        <v>217</v>
      </c>
      <c r="D3917" s="15" t="s">
        <v>235</v>
      </c>
      <c r="E3917" s="15" t="s">
        <v>136</v>
      </c>
      <c r="F3917" s="15" t="s">
        <v>137</v>
      </c>
      <c r="G3917" s="15" t="s">
        <v>219</v>
      </c>
      <c r="H3917" s="15" t="s">
        <v>136</v>
      </c>
      <c r="I3917" s="15" t="s">
        <v>243</v>
      </c>
      <c r="J3917" s="15" t="s">
        <v>140</v>
      </c>
      <c r="K3917" s="15" t="s">
        <v>7015</v>
      </c>
      <c r="L3917" s="15" t="n">
        <v>16</v>
      </c>
      <c r="M3917" s="15" t="n">
        <v>42</v>
      </c>
      <c r="N3917" s="15" t="n">
        <v>11</v>
      </c>
      <c r="O3917" s="15" t="n">
        <v>120</v>
      </c>
      <c r="P3917" s="15" t="n">
        <v>189</v>
      </c>
      <c r="Y3917" s="15" t="s">
        <v>142</v>
      </c>
      <c r="AB3917" s="15" t="s">
        <v>143</v>
      </c>
    </row>
    <row r="3918" customFormat="false" ht="15" hidden="false" customHeight="true" outlineLevel="0" collapsed="false">
      <c r="A3918" s="15" t="s">
        <v>7013</v>
      </c>
      <c r="B3918" s="15" t="s">
        <v>7014</v>
      </c>
      <c r="C3918" s="15" t="s">
        <v>217</v>
      </c>
      <c r="D3918" s="15" t="s">
        <v>235</v>
      </c>
      <c r="E3918" s="15" t="s">
        <v>136</v>
      </c>
      <c r="F3918" s="15" t="s">
        <v>137</v>
      </c>
      <c r="G3918" s="15" t="s">
        <v>219</v>
      </c>
      <c r="H3918" s="15" t="s">
        <v>136</v>
      </c>
      <c r="I3918" s="15" t="s">
        <v>243</v>
      </c>
      <c r="J3918" s="15" t="s">
        <v>144</v>
      </c>
      <c r="K3918" s="15" t="s">
        <v>7016</v>
      </c>
      <c r="L3918" s="15" t="n">
        <v>2</v>
      </c>
      <c r="P3918" s="15" t="n">
        <v>2</v>
      </c>
      <c r="Y3918" s="15" t="s">
        <v>142</v>
      </c>
      <c r="AB3918" s="15" t="s">
        <v>143</v>
      </c>
    </row>
    <row r="3919" customFormat="false" ht="15" hidden="false" customHeight="true" outlineLevel="0" collapsed="false">
      <c r="A3919" s="15" t="s">
        <v>7013</v>
      </c>
      <c r="B3919" s="15" t="s">
        <v>7014</v>
      </c>
      <c r="C3919" s="15" t="s">
        <v>217</v>
      </c>
      <c r="D3919" s="15" t="s">
        <v>235</v>
      </c>
      <c r="E3919" s="15" t="s">
        <v>136</v>
      </c>
      <c r="F3919" s="15" t="s">
        <v>137</v>
      </c>
      <c r="G3919" s="15" t="s">
        <v>219</v>
      </c>
      <c r="H3919" s="15" t="s">
        <v>136</v>
      </c>
      <c r="I3919" s="15" t="s">
        <v>243</v>
      </c>
      <c r="J3919" s="15" t="s">
        <v>150</v>
      </c>
      <c r="K3919" s="15" t="s">
        <v>7017</v>
      </c>
      <c r="L3919" s="15" t="n">
        <v>290</v>
      </c>
      <c r="M3919" s="15" t="n">
        <v>530</v>
      </c>
      <c r="N3919" s="15" t="n">
        <v>66</v>
      </c>
      <c r="O3919" s="15" t="n">
        <v>233</v>
      </c>
      <c r="P3919" s="15" t="n">
        <v>1119</v>
      </c>
      <c r="Y3919" s="15" t="s">
        <v>142</v>
      </c>
      <c r="AB3919" s="15" t="s">
        <v>143</v>
      </c>
    </row>
    <row r="3920" customFormat="false" ht="15" hidden="false" customHeight="true" outlineLevel="0" collapsed="false">
      <c r="A3920" s="15" t="s">
        <v>7013</v>
      </c>
      <c r="B3920" s="15" t="s">
        <v>7014</v>
      </c>
      <c r="C3920" s="15" t="s">
        <v>217</v>
      </c>
      <c r="D3920" s="15" t="s">
        <v>235</v>
      </c>
      <c r="E3920" s="15" t="s">
        <v>136</v>
      </c>
      <c r="F3920" s="15" t="s">
        <v>137</v>
      </c>
      <c r="G3920" s="15" t="s">
        <v>219</v>
      </c>
      <c r="H3920" s="15" t="s">
        <v>136</v>
      </c>
      <c r="I3920" s="15" t="s">
        <v>243</v>
      </c>
      <c r="J3920" s="15" t="s">
        <v>166</v>
      </c>
      <c r="K3920" s="15" t="s">
        <v>7018</v>
      </c>
      <c r="M3920" s="15" t="n">
        <v>28</v>
      </c>
      <c r="N3920" s="15" t="n">
        <v>2</v>
      </c>
      <c r="O3920" s="15" t="n">
        <v>20</v>
      </c>
      <c r="P3920" s="15" t="n">
        <v>50</v>
      </c>
      <c r="Y3920" s="15" t="s">
        <v>142</v>
      </c>
      <c r="AB3920" s="15" t="s">
        <v>143</v>
      </c>
    </row>
    <row r="3921" customFormat="false" ht="15" hidden="false" customHeight="true" outlineLevel="0" collapsed="false">
      <c r="A3921" s="15" t="s">
        <v>7013</v>
      </c>
      <c r="B3921" s="15" t="s">
        <v>7014</v>
      </c>
      <c r="C3921" s="15" t="s">
        <v>217</v>
      </c>
      <c r="D3921" s="15" t="s">
        <v>235</v>
      </c>
      <c r="E3921" s="15" t="s">
        <v>136</v>
      </c>
      <c r="F3921" s="15" t="s">
        <v>137</v>
      </c>
      <c r="G3921" s="15" t="s">
        <v>219</v>
      </c>
      <c r="H3921" s="15" t="s">
        <v>136</v>
      </c>
      <c r="I3921" s="15" t="s">
        <v>243</v>
      </c>
      <c r="J3921" s="15" t="s">
        <v>158</v>
      </c>
      <c r="K3921" s="15" t="s">
        <v>7019</v>
      </c>
      <c r="L3921" s="15" t="n">
        <v>27</v>
      </c>
      <c r="M3921" s="15" t="n">
        <v>132</v>
      </c>
      <c r="N3921" s="15" t="n">
        <v>17</v>
      </c>
      <c r="O3921" s="15" t="n">
        <v>20</v>
      </c>
      <c r="P3921" s="15" t="n">
        <v>196</v>
      </c>
      <c r="Y3921" s="15" t="s">
        <v>142</v>
      </c>
      <c r="AB3921" s="15" t="s">
        <v>143</v>
      </c>
    </row>
    <row r="3922" customFormat="false" ht="15" hidden="false" customHeight="true" outlineLevel="0" collapsed="false">
      <c r="A3922" s="15" t="s">
        <v>7013</v>
      </c>
      <c r="B3922" s="15" t="s">
        <v>7014</v>
      </c>
      <c r="C3922" s="15" t="s">
        <v>217</v>
      </c>
      <c r="D3922" s="15" t="s">
        <v>235</v>
      </c>
      <c r="E3922" s="15" t="s">
        <v>136</v>
      </c>
      <c r="F3922" s="15" t="s">
        <v>137</v>
      </c>
      <c r="G3922" s="15" t="s">
        <v>219</v>
      </c>
      <c r="H3922" s="15" t="s">
        <v>136</v>
      </c>
      <c r="I3922" s="15" t="s">
        <v>243</v>
      </c>
      <c r="J3922" s="15" t="s">
        <v>169</v>
      </c>
      <c r="K3922" s="15" t="s">
        <v>7020</v>
      </c>
      <c r="L3922" s="15" t="n">
        <v>1</v>
      </c>
      <c r="N3922" s="15" t="n">
        <v>4</v>
      </c>
      <c r="P3922" s="15" t="n">
        <v>5</v>
      </c>
      <c r="Y3922" s="15" t="s">
        <v>142</v>
      </c>
      <c r="AB3922" s="15" t="s">
        <v>143</v>
      </c>
    </row>
    <row r="3923" customFormat="false" ht="15" hidden="false" customHeight="true" outlineLevel="0" collapsed="false">
      <c r="A3923" s="15" t="s">
        <v>7021</v>
      </c>
      <c r="B3923" s="15" t="s">
        <v>7022</v>
      </c>
      <c r="C3923" s="15" t="s">
        <v>217</v>
      </c>
      <c r="D3923" s="15" t="s">
        <v>235</v>
      </c>
      <c r="E3923" s="15" t="s">
        <v>136</v>
      </c>
      <c r="F3923" s="15" t="s">
        <v>137</v>
      </c>
      <c r="G3923" s="15" t="s">
        <v>308</v>
      </c>
      <c r="H3923" s="15" t="s">
        <v>136</v>
      </c>
      <c r="I3923" s="15" t="s">
        <v>243</v>
      </c>
      <c r="J3923" s="15" t="s">
        <v>140</v>
      </c>
      <c r="K3923" s="15" t="s">
        <v>7023</v>
      </c>
      <c r="M3923" s="15" t="n">
        <v>2</v>
      </c>
      <c r="O3923" s="15" t="n">
        <v>2</v>
      </c>
      <c r="P3923" s="15" t="n">
        <v>4</v>
      </c>
      <c r="Y3923" s="15" t="s">
        <v>142</v>
      </c>
      <c r="AB3923" s="15" t="s">
        <v>143</v>
      </c>
    </row>
    <row r="3924" customFormat="false" ht="15" hidden="false" customHeight="true" outlineLevel="0" collapsed="false">
      <c r="A3924" s="15" t="s">
        <v>7021</v>
      </c>
      <c r="B3924" s="15" t="s">
        <v>7022</v>
      </c>
      <c r="C3924" s="15" t="s">
        <v>217</v>
      </c>
      <c r="D3924" s="15" t="s">
        <v>235</v>
      </c>
      <c r="E3924" s="15" t="s">
        <v>136</v>
      </c>
      <c r="F3924" s="15" t="s">
        <v>137</v>
      </c>
      <c r="G3924" s="15" t="s">
        <v>308</v>
      </c>
      <c r="H3924" s="15" t="s">
        <v>136</v>
      </c>
      <c r="I3924" s="15" t="s">
        <v>243</v>
      </c>
      <c r="J3924" s="15" t="s">
        <v>150</v>
      </c>
      <c r="K3924" s="15" t="s">
        <v>7024</v>
      </c>
      <c r="L3924" s="15" t="n">
        <v>9</v>
      </c>
      <c r="M3924" s="15" t="n">
        <v>114</v>
      </c>
      <c r="N3924" s="15" t="n">
        <v>323</v>
      </c>
      <c r="O3924" s="15" t="n">
        <v>11</v>
      </c>
      <c r="P3924" s="15" t="n">
        <v>457</v>
      </c>
      <c r="Y3924" s="15" t="s">
        <v>142</v>
      </c>
      <c r="AB3924" s="15" t="s">
        <v>143</v>
      </c>
    </row>
    <row r="3925" customFormat="false" ht="15" hidden="false" customHeight="true" outlineLevel="0" collapsed="false">
      <c r="A3925" s="15" t="s">
        <v>7021</v>
      </c>
      <c r="B3925" s="15" t="s">
        <v>7022</v>
      </c>
      <c r="C3925" s="15" t="s">
        <v>217</v>
      </c>
      <c r="D3925" s="15" t="s">
        <v>235</v>
      </c>
      <c r="E3925" s="15" t="s">
        <v>136</v>
      </c>
      <c r="F3925" s="15" t="s">
        <v>137</v>
      </c>
      <c r="G3925" s="15" t="s">
        <v>308</v>
      </c>
      <c r="H3925" s="15" t="s">
        <v>136</v>
      </c>
      <c r="I3925" s="15" t="s">
        <v>243</v>
      </c>
      <c r="J3925" s="15" t="s">
        <v>158</v>
      </c>
      <c r="K3925" s="15" t="s">
        <v>7025</v>
      </c>
      <c r="L3925" s="15" t="n">
        <v>40</v>
      </c>
      <c r="M3925" s="15" t="n">
        <v>78</v>
      </c>
      <c r="N3925" s="15" t="n">
        <v>53</v>
      </c>
      <c r="O3925" s="15" t="n">
        <v>4</v>
      </c>
      <c r="P3925" s="15" t="n">
        <v>175</v>
      </c>
      <c r="Y3925" s="15" t="s">
        <v>142</v>
      </c>
      <c r="AB3925" s="15" t="s">
        <v>143</v>
      </c>
    </row>
    <row r="3926" customFormat="false" ht="15" hidden="false" customHeight="true" outlineLevel="0" collapsed="false">
      <c r="A3926" s="15" t="s">
        <v>7021</v>
      </c>
      <c r="B3926" s="15" t="s">
        <v>7022</v>
      </c>
      <c r="C3926" s="15" t="s">
        <v>217</v>
      </c>
      <c r="D3926" s="15" t="s">
        <v>235</v>
      </c>
      <c r="E3926" s="15" t="s">
        <v>136</v>
      </c>
      <c r="F3926" s="15" t="s">
        <v>137</v>
      </c>
      <c r="G3926" s="15" t="s">
        <v>308</v>
      </c>
      <c r="H3926" s="15" t="s">
        <v>136</v>
      </c>
      <c r="I3926" s="15" t="s">
        <v>243</v>
      </c>
      <c r="J3926" s="15" t="s">
        <v>169</v>
      </c>
      <c r="K3926" s="15" t="s">
        <v>7026</v>
      </c>
      <c r="L3926" s="15" t="n">
        <v>2</v>
      </c>
      <c r="N3926" s="15" t="n">
        <v>4</v>
      </c>
      <c r="P3926" s="15" t="n">
        <v>6</v>
      </c>
      <c r="Y3926" s="15" t="s">
        <v>142</v>
      </c>
      <c r="AB3926" s="15" t="s">
        <v>143</v>
      </c>
    </row>
    <row r="3927" customFormat="false" ht="15" hidden="false" customHeight="true" outlineLevel="0" collapsed="false">
      <c r="A3927" s="15" t="s">
        <v>7027</v>
      </c>
      <c r="B3927" s="15" t="s">
        <v>7028</v>
      </c>
      <c r="C3927" s="15" t="s">
        <v>217</v>
      </c>
      <c r="D3927" s="15" t="s">
        <v>235</v>
      </c>
      <c r="E3927" s="15" t="s">
        <v>136</v>
      </c>
      <c r="F3927" s="15" t="s">
        <v>137</v>
      </c>
      <c r="G3927" s="15" t="s">
        <v>510</v>
      </c>
      <c r="H3927" s="15" t="s">
        <v>136</v>
      </c>
      <c r="I3927" s="15" t="s">
        <v>243</v>
      </c>
      <c r="J3927" s="15" t="s">
        <v>150</v>
      </c>
      <c r="K3927" s="15" t="s">
        <v>7029</v>
      </c>
      <c r="L3927" s="15" t="n">
        <v>111</v>
      </c>
      <c r="M3927" s="15" t="n">
        <v>15</v>
      </c>
      <c r="N3927" s="15" t="n">
        <v>134</v>
      </c>
      <c r="O3927" s="15" t="n">
        <v>7</v>
      </c>
      <c r="P3927" s="15" t="n">
        <v>267</v>
      </c>
      <c r="Y3927" s="15" t="s">
        <v>142</v>
      </c>
      <c r="AB3927" s="15" t="s">
        <v>143</v>
      </c>
    </row>
    <row r="3928" customFormat="false" ht="15" hidden="false" customHeight="true" outlineLevel="0" collapsed="false">
      <c r="A3928" s="15" t="s">
        <v>7027</v>
      </c>
      <c r="B3928" s="15" t="s">
        <v>7028</v>
      </c>
      <c r="C3928" s="15" t="s">
        <v>217</v>
      </c>
      <c r="D3928" s="15" t="s">
        <v>235</v>
      </c>
      <c r="E3928" s="15" t="s">
        <v>136</v>
      </c>
      <c r="F3928" s="15" t="s">
        <v>137</v>
      </c>
      <c r="G3928" s="15" t="s">
        <v>510</v>
      </c>
      <c r="H3928" s="15" t="s">
        <v>136</v>
      </c>
      <c r="I3928" s="15" t="s">
        <v>243</v>
      </c>
      <c r="J3928" s="15" t="s">
        <v>158</v>
      </c>
      <c r="K3928" s="15" t="s">
        <v>7030</v>
      </c>
      <c r="L3928" s="15" t="n">
        <v>17</v>
      </c>
      <c r="P3928" s="15" t="n">
        <v>17</v>
      </c>
      <c r="Y3928" s="15" t="s">
        <v>142</v>
      </c>
      <c r="AB3928" s="15" t="s">
        <v>143</v>
      </c>
    </row>
    <row r="3929" customFormat="false" ht="15" hidden="false" customHeight="true" outlineLevel="0" collapsed="false">
      <c r="A3929" s="15" t="s">
        <v>7031</v>
      </c>
      <c r="B3929" s="15" t="s">
        <v>7032</v>
      </c>
      <c r="C3929" s="15" t="s">
        <v>134</v>
      </c>
      <c r="D3929" s="15" t="s">
        <v>177</v>
      </c>
      <c r="E3929" s="15" t="s">
        <v>136</v>
      </c>
      <c r="F3929" s="15" t="s">
        <v>137</v>
      </c>
      <c r="G3929" s="15" t="s">
        <v>350</v>
      </c>
      <c r="H3929" s="15" t="s">
        <v>136</v>
      </c>
      <c r="I3929" s="15" t="s">
        <v>139</v>
      </c>
      <c r="J3929" s="15" t="s">
        <v>150</v>
      </c>
      <c r="K3929" s="15" t="s">
        <v>7033</v>
      </c>
      <c r="O3929" s="15" t="n">
        <v>59</v>
      </c>
      <c r="P3929" s="15" t="n">
        <v>59</v>
      </c>
      <c r="Y3929" s="15" t="s">
        <v>142</v>
      </c>
      <c r="AB3929" s="15" t="s">
        <v>143</v>
      </c>
    </row>
    <row r="3930" customFormat="false" ht="15" hidden="false" customHeight="true" outlineLevel="0" collapsed="false">
      <c r="A3930" s="15" t="s">
        <v>7034</v>
      </c>
      <c r="B3930" s="15" t="s">
        <v>7035</v>
      </c>
      <c r="C3930" s="15" t="s">
        <v>148</v>
      </c>
      <c r="E3930" s="15" t="s">
        <v>136</v>
      </c>
      <c r="F3930" s="15" t="s">
        <v>137</v>
      </c>
      <c r="G3930" s="15" t="s">
        <v>2067</v>
      </c>
      <c r="H3930" s="15" t="s">
        <v>136</v>
      </c>
      <c r="I3930" s="15" t="s">
        <v>139</v>
      </c>
      <c r="J3930" s="15" t="s">
        <v>150</v>
      </c>
      <c r="K3930" s="15" t="s">
        <v>7036</v>
      </c>
      <c r="N3930" s="15" t="n">
        <v>5</v>
      </c>
      <c r="P3930" s="15" t="n">
        <v>5</v>
      </c>
      <c r="Y3930" s="15" t="s">
        <v>156</v>
      </c>
      <c r="AB3930" s="15" t="s">
        <v>143</v>
      </c>
    </row>
    <row r="3931" customFormat="false" ht="15" hidden="false" customHeight="true" outlineLevel="0" collapsed="false">
      <c r="A3931" s="15" t="s">
        <v>7037</v>
      </c>
      <c r="B3931" s="15" t="s">
        <v>7038</v>
      </c>
      <c r="C3931" s="15" t="s">
        <v>217</v>
      </c>
      <c r="D3931" s="15" t="s">
        <v>235</v>
      </c>
      <c r="E3931" s="15" t="s">
        <v>136</v>
      </c>
      <c r="F3931" s="15" t="s">
        <v>137</v>
      </c>
      <c r="G3931" s="15" t="s">
        <v>7039</v>
      </c>
      <c r="H3931" s="15" t="s">
        <v>136</v>
      </c>
      <c r="I3931" s="15" t="s">
        <v>139</v>
      </c>
      <c r="J3931" s="15" t="s">
        <v>140</v>
      </c>
      <c r="K3931" s="15" t="s">
        <v>7040</v>
      </c>
      <c r="L3931" s="15" t="n">
        <v>9</v>
      </c>
      <c r="M3931" s="15" t="n">
        <v>7</v>
      </c>
      <c r="N3931" s="15" t="n">
        <v>24</v>
      </c>
      <c r="O3931" s="15" t="n">
        <v>8</v>
      </c>
      <c r="P3931" s="15" t="n">
        <v>48</v>
      </c>
      <c r="Y3931" s="15" t="s">
        <v>142</v>
      </c>
      <c r="AB3931" s="15" t="s">
        <v>143</v>
      </c>
    </row>
    <row r="3932" customFormat="false" ht="15" hidden="false" customHeight="true" outlineLevel="0" collapsed="false">
      <c r="A3932" s="15" t="s">
        <v>7037</v>
      </c>
      <c r="B3932" s="15" t="s">
        <v>7038</v>
      </c>
      <c r="C3932" s="15" t="s">
        <v>217</v>
      </c>
      <c r="D3932" s="15" t="s">
        <v>235</v>
      </c>
      <c r="E3932" s="15" t="s">
        <v>136</v>
      </c>
      <c r="F3932" s="15" t="s">
        <v>137</v>
      </c>
      <c r="G3932" s="15" t="s">
        <v>7039</v>
      </c>
      <c r="H3932" s="15" t="s">
        <v>136</v>
      </c>
      <c r="I3932" s="15" t="s">
        <v>139</v>
      </c>
      <c r="J3932" s="15" t="s">
        <v>144</v>
      </c>
      <c r="K3932" s="15" t="s">
        <v>7041</v>
      </c>
      <c r="M3932" s="15" t="n">
        <v>1</v>
      </c>
      <c r="P3932" s="15" t="n">
        <v>1</v>
      </c>
      <c r="Y3932" s="15" t="s">
        <v>142</v>
      </c>
      <c r="AB3932" s="15" t="s">
        <v>143</v>
      </c>
    </row>
    <row r="3933" customFormat="false" ht="15" hidden="false" customHeight="true" outlineLevel="0" collapsed="false">
      <c r="A3933" s="15" t="s">
        <v>7037</v>
      </c>
      <c r="B3933" s="15" t="s">
        <v>7038</v>
      </c>
      <c r="C3933" s="15" t="s">
        <v>217</v>
      </c>
      <c r="D3933" s="15" t="s">
        <v>235</v>
      </c>
      <c r="E3933" s="15" t="s">
        <v>136</v>
      </c>
      <c r="F3933" s="15" t="s">
        <v>137</v>
      </c>
      <c r="G3933" s="15" t="s">
        <v>7039</v>
      </c>
      <c r="H3933" s="15" t="s">
        <v>136</v>
      </c>
      <c r="I3933" s="15" t="s">
        <v>139</v>
      </c>
      <c r="J3933" s="15" t="s">
        <v>150</v>
      </c>
      <c r="K3933" s="15" t="s">
        <v>7042</v>
      </c>
      <c r="L3933" s="15" t="n">
        <v>11</v>
      </c>
      <c r="M3933" s="15" t="n">
        <v>13</v>
      </c>
      <c r="N3933" s="15" t="n">
        <v>3</v>
      </c>
      <c r="O3933" s="15" t="n">
        <v>9</v>
      </c>
      <c r="P3933" s="15" t="n">
        <v>36</v>
      </c>
      <c r="Y3933" s="15" t="s">
        <v>142</v>
      </c>
      <c r="AB3933" s="15" t="s">
        <v>143</v>
      </c>
    </row>
    <row r="3934" customFormat="false" ht="15" hidden="false" customHeight="true" outlineLevel="0" collapsed="false">
      <c r="A3934" s="15" t="s">
        <v>7037</v>
      </c>
      <c r="B3934" s="15" t="s">
        <v>7038</v>
      </c>
      <c r="C3934" s="15" t="s">
        <v>217</v>
      </c>
      <c r="D3934" s="15" t="s">
        <v>235</v>
      </c>
      <c r="E3934" s="15" t="s">
        <v>136</v>
      </c>
      <c r="F3934" s="15" t="s">
        <v>137</v>
      </c>
      <c r="G3934" s="15" t="s">
        <v>7039</v>
      </c>
      <c r="H3934" s="15" t="s">
        <v>136</v>
      </c>
      <c r="I3934" s="15" t="s">
        <v>139</v>
      </c>
      <c r="J3934" s="15" t="s">
        <v>166</v>
      </c>
      <c r="K3934" s="15" t="s">
        <v>7043</v>
      </c>
      <c r="M3934" s="15" t="n">
        <v>2</v>
      </c>
      <c r="P3934" s="15" t="n">
        <v>2</v>
      </c>
      <c r="Y3934" s="15" t="s">
        <v>142</v>
      </c>
      <c r="AB3934" s="15" t="s">
        <v>143</v>
      </c>
    </row>
    <row r="3935" customFormat="false" ht="15" hidden="false" customHeight="true" outlineLevel="0" collapsed="false">
      <c r="A3935" s="15" t="s">
        <v>7037</v>
      </c>
      <c r="B3935" s="15" t="s">
        <v>7038</v>
      </c>
      <c r="C3935" s="15" t="s">
        <v>217</v>
      </c>
      <c r="D3935" s="15" t="s">
        <v>235</v>
      </c>
      <c r="E3935" s="15" t="s">
        <v>136</v>
      </c>
      <c r="F3935" s="15" t="s">
        <v>137</v>
      </c>
      <c r="G3935" s="15" t="s">
        <v>7039</v>
      </c>
      <c r="H3935" s="15" t="s">
        <v>136</v>
      </c>
      <c r="I3935" s="15" t="s">
        <v>139</v>
      </c>
      <c r="J3935" s="15" t="s">
        <v>158</v>
      </c>
      <c r="K3935" s="15" t="s">
        <v>7044</v>
      </c>
      <c r="M3935" s="15" t="n">
        <v>1</v>
      </c>
      <c r="O3935" s="15" t="n">
        <v>5</v>
      </c>
      <c r="P3935" s="15" t="n">
        <v>6</v>
      </c>
      <c r="Y3935" s="15" t="s">
        <v>142</v>
      </c>
      <c r="AB3935" s="15" t="s">
        <v>143</v>
      </c>
    </row>
    <row r="3936" customFormat="false" ht="15" hidden="false" customHeight="true" outlineLevel="0" collapsed="false">
      <c r="A3936" s="15" t="s">
        <v>7037</v>
      </c>
      <c r="B3936" s="15" t="s">
        <v>7038</v>
      </c>
      <c r="C3936" s="15" t="s">
        <v>217</v>
      </c>
      <c r="D3936" s="15" t="s">
        <v>235</v>
      </c>
      <c r="E3936" s="15" t="s">
        <v>136</v>
      </c>
      <c r="F3936" s="15" t="s">
        <v>137</v>
      </c>
      <c r="G3936" s="15" t="s">
        <v>7039</v>
      </c>
      <c r="H3936" s="15" t="s">
        <v>136</v>
      </c>
      <c r="I3936" s="15" t="s">
        <v>139</v>
      </c>
      <c r="J3936" s="15" t="s">
        <v>169</v>
      </c>
      <c r="K3936" s="15" t="s">
        <v>7045</v>
      </c>
      <c r="L3936" s="15" t="n">
        <v>1</v>
      </c>
      <c r="P3936" s="15" t="n">
        <v>1</v>
      </c>
      <c r="Y3936" s="15" t="s">
        <v>142</v>
      </c>
      <c r="AB3936" s="15" t="s">
        <v>143</v>
      </c>
    </row>
    <row r="3937" customFormat="false" ht="15" hidden="false" customHeight="true" outlineLevel="0" collapsed="false">
      <c r="A3937" s="15" t="s">
        <v>7046</v>
      </c>
      <c r="B3937" s="15" t="s">
        <v>7047</v>
      </c>
      <c r="C3937" s="15" t="s">
        <v>148</v>
      </c>
      <c r="E3937" s="15" t="s">
        <v>136</v>
      </c>
      <c r="F3937" s="15" t="s">
        <v>137</v>
      </c>
      <c r="G3937" s="15" t="s">
        <v>7048</v>
      </c>
      <c r="H3937" s="15" t="s">
        <v>136</v>
      </c>
      <c r="I3937" s="15" t="s">
        <v>139</v>
      </c>
      <c r="J3937" s="15" t="s">
        <v>158</v>
      </c>
      <c r="K3937" s="15" t="s">
        <v>7049</v>
      </c>
      <c r="L3937" s="15" t="n">
        <v>2</v>
      </c>
      <c r="P3937" s="15" t="n">
        <v>2</v>
      </c>
      <c r="Y3937" s="15" t="s">
        <v>142</v>
      </c>
      <c r="AB3937" s="15" t="s">
        <v>143</v>
      </c>
    </row>
    <row r="3938" customFormat="false" ht="15" hidden="false" customHeight="true" outlineLevel="0" collapsed="false">
      <c r="A3938" s="15" t="s">
        <v>7050</v>
      </c>
      <c r="B3938" s="15" t="s">
        <v>7051</v>
      </c>
      <c r="C3938" s="15" t="s">
        <v>134</v>
      </c>
      <c r="D3938" s="15" t="s">
        <v>135</v>
      </c>
      <c r="E3938" s="15" t="s">
        <v>136</v>
      </c>
      <c r="F3938" s="15" t="s">
        <v>137</v>
      </c>
      <c r="G3938" s="15" t="s">
        <v>7052</v>
      </c>
      <c r="H3938" s="15" t="s">
        <v>136</v>
      </c>
      <c r="I3938" s="15" t="s">
        <v>139</v>
      </c>
      <c r="J3938" s="15" t="s">
        <v>150</v>
      </c>
      <c r="K3938" s="15" t="s">
        <v>7053</v>
      </c>
      <c r="L3938" s="15" t="n">
        <v>388</v>
      </c>
      <c r="O3938" s="15" t="n">
        <v>1</v>
      </c>
      <c r="P3938" s="15" t="n">
        <v>389</v>
      </c>
      <c r="Y3938" s="15" t="s">
        <v>142</v>
      </c>
      <c r="AB3938" s="15" t="s">
        <v>143</v>
      </c>
    </row>
    <row r="3939" customFormat="false" ht="15" hidden="false" customHeight="true" outlineLevel="0" collapsed="false">
      <c r="A3939" s="15" t="s">
        <v>7050</v>
      </c>
      <c r="B3939" s="15" t="s">
        <v>7051</v>
      </c>
      <c r="C3939" s="15" t="s">
        <v>134</v>
      </c>
      <c r="D3939" s="15" t="s">
        <v>135</v>
      </c>
      <c r="E3939" s="15" t="s">
        <v>136</v>
      </c>
      <c r="F3939" s="15" t="s">
        <v>137</v>
      </c>
      <c r="G3939" s="15" t="s">
        <v>7052</v>
      </c>
      <c r="H3939" s="15" t="s">
        <v>136</v>
      </c>
      <c r="I3939" s="15" t="s">
        <v>139</v>
      </c>
      <c r="J3939" s="15" t="s">
        <v>158</v>
      </c>
      <c r="K3939" s="15" t="s">
        <v>7054</v>
      </c>
      <c r="L3939" s="15" t="n">
        <v>289</v>
      </c>
      <c r="P3939" s="15" t="n">
        <v>289</v>
      </c>
      <c r="Y3939" s="15" t="s">
        <v>142</v>
      </c>
      <c r="AB3939" s="15" t="s">
        <v>143</v>
      </c>
    </row>
    <row r="3940" customFormat="false" ht="15" hidden="false" customHeight="true" outlineLevel="0" collapsed="false">
      <c r="A3940" s="15" t="s">
        <v>7050</v>
      </c>
      <c r="B3940" s="15" t="s">
        <v>7051</v>
      </c>
      <c r="C3940" s="15" t="s">
        <v>134</v>
      </c>
      <c r="D3940" s="15" t="s">
        <v>135</v>
      </c>
      <c r="E3940" s="15" t="s">
        <v>136</v>
      </c>
      <c r="F3940" s="15" t="s">
        <v>137</v>
      </c>
      <c r="G3940" s="15" t="s">
        <v>7052</v>
      </c>
      <c r="H3940" s="15" t="s">
        <v>136</v>
      </c>
      <c r="I3940" s="15" t="s">
        <v>139</v>
      </c>
      <c r="J3940" s="15" t="s">
        <v>169</v>
      </c>
      <c r="K3940" s="15" t="s">
        <v>7055</v>
      </c>
      <c r="L3940" s="15" t="n">
        <v>17</v>
      </c>
      <c r="P3940" s="15" t="n">
        <v>17</v>
      </c>
      <c r="Y3940" s="15" t="s">
        <v>142</v>
      </c>
      <c r="AB3940" s="15" t="s">
        <v>143</v>
      </c>
    </row>
    <row r="3941" customFormat="false" ht="15" hidden="false" customHeight="true" outlineLevel="0" collapsed="false">
      <c r="A3941" s="15" t="s">
        <v>7056</v>
      </c>
      <c r="B3941" s="15" t="s">
        <v>7057</v>
      </c>
      <c r="C3941" s="15" t="s">
        <v>148</v>
      </c>
      <c r="E3941" s="15" t="s">
        <v>136</v>
      </c>
      <c r="F3941" s="15" t="s">
        <v>137</v>
      </c>
      <c r="G3941" s="15" t="s">
        <v>7058</v>
      </c>
      <c r="H3941" s="15" t="s">
        <v>136</v>
      </c>
      <c r="I3941" s="15" t="s">
        <v>139</v>
      </c>
      <c r="J3941" s="15" t="s">
        <v>140</v>
      </c>
      <c r="K3941" s="15" t="s">
        <v>7059</v>
      </c>
      <c r="L3941" s="15" t="n">
        <v>4</v>
      </c>
      <c r="P3941" s="15" t="n">
        <v>4</v>
      </c>
      <c r="Y3941" s="15" t="s">
        <v>142</v>
      </c>
      <c r="AB3941" s="15" t="s">
        <v>143</v>
      </c>
    </row>
    <row r="3942" customFormat="false" ht="15" hidden="false" customHeight="true" outlineLevel="0" collapsed="false">
      <c r="A3942" s="15" t="s">
        <v>7060</v>
      </c>
      <c r="B3942" s="15" t="s">
        <v>7061</v>
      </c>
      <c r="C3942" s="15" t="s">
        <v>217</v>
      </c>
      <c r="D3942" s="15" t="s">
        <v>218</v>
      </c>
      <c r="E3942" s="15" t="s">
        <v>136</v>
      </c>
      <c r="F3942" s="15" t="s">
        <v>137</v>
      </c>
      <c r="G3942" s="15" t="s">
        <v>473</v>
      </c>
      <c r="H3942" s="15" t="s">
        <v>136</v>
      </c>
      <c r="I3942" s="15" t="s">
        <v>243</v>
      </c>
      <c r="J3942" s="15" t="s">
        <v>140</v>
      </c>
      <c r="K3942" s="15" t="s">
        <v>7062</v>
      </c>
      <c r="L3942" s="15" t="n">
        <v>13</v>
      </c>
      <c r="M3942" s="15" t="n">
        <v>18</v>
      </c>
      <c r="O3942" s="15" t="n">
        <v>1</v>
      </c>
      <c r="P3942" s="15" t="n">
        <v>32</v>
      </c>
      <c r="Y3942" s="15" t="s">
        <v>142</v>
      </c>
      <c r="Z3942" s="15" t="n">
        <v>1</v>
      </c>
      <c r="AA3942" s="15" t="s">
        <v>277</v>
      </c>
      <c r="AB3942" s="15" t="s">
        <v>143</v>
      </c>
    </row>
    <row r="3943" customFormat="false" ht="15" hidden="false" customHeight="true" outlineLevel="0" collapsed="false">
      <c r="A3943" s="15" t="s">
        <v>7060</v>
      </c>
      <c r="B3943" s="15" t="s">
        <v>7061</v>
      </c>
      <c r="C3943" s="15" t="s">
        <v>217</v>
      </c>
      <c r="D3943" s="15" t="s">
        <v>218</v>
      </c>
      <c r="E3943" s="15" t="s">
        <v>136</v>
      </c>
      <c r="F3943" s="15" t="s">
        <v>137</v>
      </c>
      <c r="G3943" s="15" t="s">
        <v>473</v>
      </c>
      <c r="H3943" s="15" t="s">
        <v>136</v>
      </c>
      <c r="I3943" s="15" t="s">
        <v>243</v>
      </c>
      <c r="J3943" s="15" t="s">
        <v>144</v>
      </c>
      <c r="K3943" s="15" t="s">
        <v>7063</v>
      </c>
      <c r="L3943" s="15" t="n">
        <v>13</v>
      </c>
      <c r="M3943" s="15" t="n">
        <v>8</v>
      </c>
      <c r="N3943" s="15" t="n">
        <v>2</v>
      </c>
      <c r="O3943" s="15" t="n">
        <v>1</v>
      </c>
      <c r="P3943" s="15" t="n">
        <v>24</v>
      </c>
      <c r="Y3943" s="15" t="s">
        <v>142</v>
      </c>
      <c r="Z3943" s="15" t="n">
        <v>1</v>
      </c>
      <c r="AA3943" s="15" t="s">
        <v>277</v>
      </c>
      <c r="AB3943" s="15" t="s">
        <v>143</v>
      </c>
    </row>
    <row r="3944" customFormat="false" ht="15" hidden="false" customHeight="true" outlineLevel="0" collapsed="false">
      <c r="A3944" s="15" t="s">
        <v>7060</v>
      </c>
      <c r="B3944" s="15" t="s">
        <v>7061</v>
      </c>
      <c r="C3944" s="15" t="s">
        <v>217</v>
      </c>
      <c r="D3944" s="15" t="s">
        <v>218</v>
      </c>
      <c r="E3944" s="15" t="s">
        <v>136</v>
      </c>
      <c r="F3944" s="15" t="s">
        <v>137</v>
      </c>
      <c r="G3944" s="15" t="s">
        <v>473</v>
      </c>
      <c r="H3944" s="15" t="s">
        <v>136</v>
      </c>
      <c r="I3944" s="15" t="s">
        <v>243</v>
      </c>
      <c r="J3944" s="15" t="s">
        <v>150</v>
      </c>
      <c r="K3944" s="15" t="s">
        <v>7064</v>
      </c>
      <c r="L3944" s="15" t="n">
        <v>24</v>
      </c>
      <c r="M3944" s="15" t="n">
        <v>115</v>
      </c>
      <c r="N3944" s="15" t="n">
        <v>75</v>
      </c>
      <c r="O3944" s="15" t="n">
        <v>11</v>
      </c>
      <c r="P3944" s="15" t="n">
        <v>225</v>
      </c>
      <c r="Y3944" s="15" t="s">
        <v>142</v>
      </c>
      <c r="Z3944" s="15" t="n">
        <v>1</v>
      </c>
      <c r="AA3944" s="15" t="s">
        <v>277</v>
      </c>
      <c r="AB3944" s="15" t="s">
        <v>143</v>
      </c>
    </row>
    <row r="3945" customFormat="false" ht="15" hidden="false" customHeight="true" outlineLevel="0" collapsed="false">
      <c r="A3945" s="15" t="s">
        <v>7060</v>
      </c>
      <c r="B3945" s="15" t="s">
        <v>7061</v>
      </c>
      <c r="C3945" s="15" t="s">
        <v>217</v>
      </c>
      <c r="D3945" s="15" t="s">
        <v>218</v>
      </c>
      <c r="E3945" s="15" t="s">
        <v>136</v>
      </c>
      <c r="F3945" s="15" t="s">
        <v>137</v>
      </c>
      <c r="G3945" s="15" t="s">
        <v>473</v>
      </c>
      <c r="H3945" s="15" t="s">
        <v>136</v>
      </c>
      <c r="I3945" s="15" t="s">
        <v>243</v>
      </c>
      <c r="J3945" s="15" t="s">
        <v>158</v>
      </c>
      <c r="K3945" s="15" t="s">
        <v>7065</v>
      </c>
      <c r="L3945" s="15" t="n">
        <v>6</v>
      </c>
      <c r="M3945" s="15" t="n">
        <v>16</v>
      </c>
      <c r="N3945" s="15" t="n">
        <v>10</v>
      </c>
      <c r="P3945" s="15" t="n">
        <v>32</v>
      </c>
      <c r="Y3945" s="15" t="s">
        <v>142</v>
      </c>
      <c r="Z3945" s="15" t="n">
        <v>1</v>
      </c>
      <c r="AA3945" s="15" t="s">
        <v>277</v>
      </c>
      <c r="AB3945" s="15" t="s">
        <v>143</v>
      </c>
    </row>
    <row r="3946" customFormat="false" ht="15" hidden="false" customHeight="true" outlineLevel="0" collapsed="false">
      <c r="A3946" s="15" t="s">
        <v>7066</v>
      </c>
      <c r="B3946" s="15" t="s">
        <v>7067</v>
      </c>
      <c r="C3946" s="15" t="s">
        <v>148</v>
      </c>
      <c r="E3946" s="15" t="s">
        <v>136</v>
      </c>
      <c r="F3946" s="15" t="s">
        <v>137</v>
      </c>
      <c r="G3946" s="15" t="s">
        <v>299</v>
      </c>
      <c r="H3946" s="15" t="s">
        <v>136</v>
      </c>
      <c r="I3946" s="15" t="s">
        <v>139</v>
      </c>
      <c r="J3946" s="15" t="s">
        <v>140</v>
      </c>
      <c r="K3946" s="15" t="s">
        <v>7068</v>
      </c>
      <c r="M3946" s="15" t="n">
        <v>3</v>
      </c>
      <c r="N3946" s="15" t="n">
        <v>4</v>
      </c>
      <c r="P3946" s="15" t="n">
        <v>7</v>
      </c>
      <c r="Y3946" s="15" t="s">
        <v>156</v>
      </c>
      <c r="AB3946" s="15" t="s">
        <v>143</v>
      </c>
    </row>
    <row r="3947" customFormat="false" ht="15" hidden="false" customHeight="true" outlineLevel="0" collapsed="false">
      <c r="A3947" s="15" t="s">
        <v>7066</v>
      </c>
      <c r="B3947" s="15" t="s">
        <v>7067</v>
      </c>
      <c r="C3947" s="15" t="s">
        <v>148</v>
      </c>
      <c r="E3947" s="15" t="s">
        <v>136</v>
      </c>
      <c r="F3947" s="15" t="s">
        <v>137</v>
      </c>
      <c r="G3947" s="15" t="s">
        <v>299</v>
      </c>
      <c r="H3947" s="15" t="s">
        <v>136</v>
      </c>
      <c r="I3947" s="15" t="s">
        <v>139</v>
      </c>
      <c r="J3947" s="15" t="s">
        <v>150</v>
      </c>
      <c r="K3947" s="15" t="s">
        <v>7069</v>
      </c>
      <c r="M3947" s="15" t="n">
        <v>55</v>
      </c>
      <c r="N3947" s="15" t="n">
        <v>3</v>
      </c>
      <c r="P3947" s="15" t="n">
        <v>58</v>
      </c>
      <c r="Y3947" s="15" t="s">
        <v>156</v>
      </c>
      <c r="AB3947" s="15" t="s">
        <v>143</v>
      </c>
    </row>
    <row r="3948" customFormat="false" ht="15" hidden="false" customHeight="true" outlineLevel="0" collapsed="false">
      <c r="A3948" s="15" t="s">
        <v>7066</v>
      </c>
      <c r="B3948" s="15" t="s">
        <v>7067</v>
      </c>
      <c r="C3948" s="15" t="s">
        <v>148</v>
      </c>
      <c r="E3948" s="15" t="s">
        <v>136</v>
      </c>
      <c r="F3948" s="15" t="s">
        <v>137</v>
      </c>
      <c r="G3948" s="15" t="s">
        <v>299</v>
      </c>
      <c r="H3948" s="15" t="s">
        <v>136</v>
      </c>
      <c r="I3948" s="15" t="s">
        <v>139</v>
      </c>
      <c r="J3948" s="15" t="s">
        <v>158</v>
      </c>
      <c r="K3948" s="15" t="s">
        <v>7070</v>
      </c>
      <c r="N3948" s="15" t="n">
        <v>12</v>
      </c>
      <c r="P3948" s="15" t="n">
        <v>12</v>
      </c>
      <c r="Y3948" s="15" t="s">
        <v>156</v>
      </c>
      <c r="AB3948" s="15" t="s">
        <v>143</v>
      </c>
    </row>
    <row r="3949" customFormat="false" ht="15" hidden="false" customHeight="true" outlineLevel="0" collapsed="false">
      <c r="A3949" s="15" t="s">
        <v>7071</v>
      </c>
      <c r="B3949" s="15" t="s">
        <v>7072</v>
      </c>
      <c r="C3949" s="15" t="s">
        <v>217</v>
      </c>
      <c r="D3949" s="15" t="s">
        <v>218</v>
      </c>
      <c r="E3949" s="15" t="s">
        <v>136</v>
      </c>
      <c r="F3949" s="15" t="s">
        <v>137</v>
      </c>
      <c r="G3949" s="15" t="s">
        <v>299</v>
      </c>
      <c r="H3949" s="15" t="s">
        <v>136</v>
      </c>
      <c r="I3949" s="15" t="s">
        <v>139</v>
      </c>
      <c r="J3949" s="15" t="s">
        <v>140</v>
      </c>
      <c r="K3949" s="15" t="s">
        <v>7073</v>
      </c>
      <c r="L3949" s="15" t="n">
        <v>115</v>
      </c>
      <c r="M3949" s="15" t="n">
        <v>20</v>
      </c>
      <c r="P3949" s="15" t="n">
        <v>135</v>
      </c>
      <c r="Y3949" s="15" t="s">
        <v>156</v>
      </c>
      <c r="AB3949" s="15" t="s">
        <v>143</v>
      </c>
    </row>
    <row r="3950" customFormat="false" ht="15" hidden="false" customHeight="true" outlineLevel="0" collapsed="false">
      <c r="A3950" s="15" t="s">
        <v>7071</v>
      </c>
      <c r="B3950" s="15" t="s">
        <v>7072</v>
      </c>
      <c r="C3950" s="15" t="s">
        <v>217</v>
      </c>
      <c r="D3950" s="15" t="s">
        <v>218</v>
      </c>
      <c r="E3950" s="15" t="s">
        <v>136</v>
      </c>
      <c r="F3950" s="15" t="s">
        <v>137</v>
      </c>
      <c r="G3950" s="15" t="s">
        <v>299</v>
      </c>
      <c r="H3950" s="15" t="s">
        <v>136</v>
      </c>
      <c r="I3950" s="15" t="s">
        <v>139</v>
      </c>
      <c r="J3950" s="15" t="s">
        <v>144</v>
      </c>
      <c r="K3950" s="15" t="s">
        <v>7074</v>
      </c>
      <c r="L3950" s="15" t="n">
        <v>6</v>
      </c>
      <c r="M3950" s="15" t="n">
        <v>4</v>
      </c>
      <c r="P3950" s="15" t="n">
        <v>10</v>
      </c>
      <c r="Y3950" s="15" t="s">
        <v>156</v>
      </c>
      <c r="AB3950" s="15" t="s">
        <v>143</v>
      </c>
    </row>
    <row r="3951" customFormat="false" ht="15" hidden="false" customHeight="true" outlineLevel="0" collapsed="false">
      <c r="A3951" s="15" t="s">
        <v>7071</v>
      </c>
      <c r="B3951" s="15" t="s">
        <v>7072</v>
      </c>
      <c r="C3951" s="15" t="s">
        <v>217</v>
      </c>
      <c r="D3951" s="15" t="s">
        <v>218</v>
      </c>
      <c r="E3951" s="15" t="s">
        <v>136</v>
      </c>
      <c r="F3951" s="15" t="s">
        <v>137</v>
      </c>
      <c r="G3951" s="15" t="s">
        <v>299</v>
      </c>
      <c r="H3951" s="15" t="s">
        <v>136</v>
      </c>
      <c r="I3951" s="15" t="s">
        <v>139</v>
      </c>
      <c r="J3951" s="15" t="s">
        <v>166</v>
      </c>
      <c r="K3951" s="15" t="s">
        <v>7075</v>
      </c>
      <c r="L3951" s="15" t="n">
        <v>3</v>
      </c>
      <c r="P3951" s="15" t="n">
        <v>3</v>
      </c>
      <c r="Y3951" s="15" t="s">
        <v>156</v>
      </c>
      <c r="AB3951" s="15" t="s">
        <v>143</v>
      </c>
    </row>
    <row r="3952" customFormat="false" ht="15" hidden="false" customHeight="true" outlineLevel="0" collapsed="false">
      <c r="A3952" s="15" t="s">
        <v>7071</v>
      </c>
      <c r="B3952" s="15" t="s">
        <v>7072</v>
      </c>
      <c r="C3952" s="15" t="s">
        <v>217</v>
      </c>
      <c r="D3952" s="15" t="s">
        <v>218</v>
      </c>
      <c r="E3952" s="15" t="s">
        <v>136</v>
      </c>
      <c r="F3952" s="15" t="s">
        <v>137</v>
      </c>
      <c r="G3952" s="15" t="s">
        <v>299</v>
      </c>
      <c r="H3952" s="15" t="s">
        <v>136</v>
      </c>
      <c r="I3952" s="15" t="s">
        <v>139</v>
      </c>
      <c r="J3952" s="15" t="s">
        <v>158</v>
      </c>
      <c r="K3952" s="15" t="s">
        <v>7076</v>
      </c>
      <c r="L3952" s="15" t="n">
        <v>3</v>
      </c>
      <c r="P3952" s="15" t="n">
        <v>3</v>
      </c>
      <c r="Y3952" s="15" t="s">
        <v>156</v>
      </c>
      <c r="AB3952" s="15" t="s">
        <v>143</v>
      </c>
    </row>
    <row r="3953" customFormat="false" ht="15" hidden="false" customHeight="true" outlineLevel="0" collapsed="false">
      <c r="A3953" s="15" t="s">
        <v>7077</v>
      </c>
      <c r="B3953" s="15" t="s">
        <v>7078</v>
      </c>
      <c r="C3953" s="15" t="s">
        <v>217</v>
      </c>
      <c r="D3953" s="15" t="s">
        <v>235</v>
      </c>
      <c r="E3953" s="15" t="s">
        <v>136</v>
      </c>
      <c r="F3953" s="15" t="s">
        <v>137</v>
      </c>
      <c r="G3953" s="15" t="s">
        <v>974</v>
      </c>
      <c r="H3953" s="15" t="s">
        <v>136</v>
      </c>
      <c r="I3953" s="15" t="s">
        <v>139</v>
      </c>
      <c r="J3953" s="15" t="s">
        <v>150</v>
      </c>
      <c r="K3953" s="15" t="s">
        <v>7079</v>
      </c>
      <c r="L3953" s="15" t="n">
        <v>38</v>
      </c>
      <c r="N3953" s="15" t="n">
        <v>4</v>
      </c>
      <c r="P3953" s="15" t="n">
        <v>42</v>
      </c>
      <c r="Y3953" s="15" t="s">
        <v>142</v>
      </c>
      <c r="AB3953" s="15" t="s">
        <v>143</v>
      </c>
    </row>
    <row r="3954" customFormat="false" ht="15" hidden="false" customHeight="true" outlineLevel="0" collapsed="false">
      <c r="A3954" s="15" t="s">
        <v>7077</v>
      </c>
      <c r="B3954" s="15" t="s">
        <v>7078</v>
      </c>
      <c r="C3954" s="15" t="s">
        <v>217</v>
      </c>
      <c r="D3954" s="15" t="s">
        <v>235</v>
      </c>
      <c r="E3954" s="15" t="s">
        <v>136</v>
      </c>
      <c r="F3954" s="15" t="s">
        <v>137</v>
      </c>
      <c r="G3954" s="15" t="s">
        <v>974</v>
      </c>
      <c r="H3954" s="15" t="s">
        <v>136</v>
      </c>
      <c r="I3954" s="15" t="s">
        <v>139</v>
      </c>
      <c r="J3954" s="15" t="s">
        <v>158</v>
      </c>
      <c r="K3954" s="15" t="s">
        <v>7080</v>
      </c>
      <c r="L3954" s="15" t="n">
        <v>1</v>
      </c>
      <c r="P3954" s="15" t="n">
        <v>1</v>
      </c>
      <c r="Y3954" s="15" t="s">
        <v>142</v>
      </c>
      <c r="AB3954" s="15" t="s">
        <v>143</v>
      </c>
    </row>
    <row r="3955" customFormat="false" ht="15" hidden="false" customHeight="true" outlineLevel="0" collapsed="false">
      <c r="A3955" s="15" t="s">
        <v>7081</v>
      </c>
      <c r="B3955" s="15" t="s">
        <v>7082</v>
      </c>
      <c r="C3955" s="15" t="s">
        <v>217</v>
      </c>
      <c r="D3955" s="15" t="s">
        <v>235</v>
      </c>
      <c r="E3955" s="15" t="s">
        <v>1889</v>
      </c>
      <c r="F3955" s="15" t="s">
        <v>137</v>
      </c>
      <c r="G3955" s="15" t="s">
        <v>1889</v>
      </c>
      <c r="H3955" s="15" t="s">
        <v>1889</v>
      </c>
      <c r="I3955" s="15" t="s">
        <v>139</v>
      </c>
      <c r="J3955" s="15" t="s">
        <v>140</v>
      </c>
      <c r="K3955" s="15" t="s">
        <v>7083</v>
      </c>
      <c r="N3955" s="15" t="n">
        <v>29</v>
      </c>
      <c r="P3955" s="15" t="n">
        <v>29</v>
      </c>
      <c r="Y3955" s="15" t="s">
        <v>142</v>
      </c>
      <c r="AB3955" s="15" t="s">
        <v>143</v>
      </c>
    </row>
    <row r="3956" customFormat="false" ht="15" hidden="false" customHeight="true" outlineLevel="0" collapsed="false">
      <c r="A3956" s="15" t="s">
        <v>7081</v>
      </c>
      <c r="B3956" s="15" t="s">
        <v>7082</v>
      </c>
      <c r="C3956" s="15" t="s">
        <v>217</v>
      </c>
      <c r="D3956" s="15" t="s">
        <v>235</v>
      </c>
      <c r="E3956" s="15" t="s">
        <v>1889</v>
      </c>
      <c r="F3956" s="15" t="s">
        <v>137</v>
      </c>
      <c r="G3956" s="15" t="s">
        <v>1889</v>
      </c>
      <c r="H3956" s="15" t="s">
        <v>1889</v>
      </c>
      <c r="I3956" s="15" t="s">
        <v>139</v>
      </c>
      <c r="J3956" s="15" t="s">
        <v>150</v>
      </c>
      <c r="K3956" s="15" t="s">
        <v>7084</v>
      </c>
      <c r="L3956" s="15" t="n">
        <v>106</v>
      </c>
      <c r="M3956" s="15" t="n">
        <v>138</v>
      </c>
      <c r="N3956" s="15" t="n">
        <v>49</v>
      </c>
      <c r="O3956" s="15" t="n">
        <v>5</v>
      </c>
      <c r="P3956" s="15" t="n">
        <v>298</v>
      </c>
      <c r="Y3956" s="15" t="s">
        <v>142</v>
      </c>
      <c r="AB3956" s="15" t="s">
        <v>143</v>
      </c>
    </row>
    <row r="3957" customFormat="false" ht="15" hidden="false" customHeight="true" outlineLevel="0" collapsed="false">
      <c r="A3957" s="15" t="s">
        <v>7081</v>
      </c>
      <c r="B3957" s="15" t="s">
        <v>7082</v>
      </c>
      <c r="C3957" s="15" t="s">
        <v>217</v>
      </c>
      <c r="D3957" s="15" t="s">
        <v>235</v>
      </c>
      <c r="E3957" s="15" t="s">
        <v>1889</v>
      </c>
      <c r="F3957" s="15" t="s">
        <v>137</v>
      </c>
      <c r="G3957" s="15" t="s">
        <v>1889</v>
      </c>
      <c r="H3957" s="15" t="s">
        <v>1889</v>
      </c>
      <c r="I3957" s="15" t="s">
        <v>139</v>
      </c>
      <c r="J3957" s="15" t="s">
        <v>166</v>
      </c>
      <c r="K3957" s="15" t="s">
        <v>7085</v>
      </c>
      <c r="M3957" s="15" t="n">
        <v>12</v>
      </c>
      <c r="P3957" s="15" t="n">
        <v>12</v>
      </c>
      <c r="Y3957" s="15" t="s">
        <v>142</v>
      </c>
      <c r="AB3957" s="15" t="s">
        <v>143</v>
      </c>
    </row>
    <row r="3958" customFormat="false" ht="15" hidden="false" customHeight="true" outlineLevel="0" collapsed="false">
      <c r="A3958" s="15" t="s">
        <v>7081</v>
      </c>
      <c r="B3958" s="15" t="s">
        <v>7082</v>
      </c>
      <c r="C3958" s="15" t="s">
        <v>217</v>
      </c>
      <c r="D3958" s="15" t="s">
        <v>235</v>
      </c>
      <c r="E3958" s="15" t="s">
        <v>1889</v>
      </c>
      <c r="F3958" s="15" t="s">
        <v>137</v>
      </c>
      <c r="G3958" s="15" t="s">
        <v>1889</v>
      </c>
      <c r="H3958" s="15" t="s">
        <v>1889</v>
      </c>
      <c r="I3958" s="15" t="s">
        <v>139</v>
      </c>
      <c r="J3958" s="15" t="s">
        <v>158</v>
      </c>
      <c r="K3958" s="15" t="s">
        <v>7086</v>
      </c>
      <c r="N3958" s="15" t="n">
        <v>8</v>
      </c>
      <c r="O3958" s="15" t="n">
        <v>4</v>
      </c>
      <c r="P3958" s="15" t="n">
        <v>12</v>
      </c>
      <c r="Y3958" s="15" t="s">
        <v>142</v>
      </c>
      <c r="AB3958" s="15" t="s">
        <v>143</v>
      </c>
    </row>
    <row r="3959" customFormat="false" ht="15" hidden="false" customHeight="true" outlineLevel="0" collapsed="false">
      <c r="A3959" s="15" t="s">
        <v>7087</v>
      </c>
      <c r="B3959" s="15" t="s">
        <v>7088</v>
      </c>
      <c r="C3959" s="15" t="s">
        <v>148</v>
      </c>
      <c r="E3959" s="15" t="s">
        <v>136</v>
      </c>
      <c r="F3959" s="15" t="s">
        <v>137</v>
      </c>
      <c r="G3959" s="15" t="s">
        <v>2299</v>
      </c>
      <c r="H3959" s="15" t="s">
        <v>136</v>
      </c>
      <c r="I3959" s="15" t="s">
        <v>139</v>
      </c>
      <c r="J3959" s="15" t="s">
        <v>150</v>
      </c>
      <c r="K3959" s="15" t="s">
        <v>7089</v>
      </c>
      <c r="L3959" s="15" t="n">
        <v>1</v>
      </c>
      <c r="P3959" s="15" t="n">
        <v>1</v>
      </c>
      <c r="Y3959" s="15" t="s">
        <v>142</v>
      </c>
      <c r="AB3959" s="15" t="s">
        <v>143</v>
      </c>
    </row>
    <row r="3960" customFormat="false" ht="15" hidden="false" customHeight="true" outlineLevel="0" collapsed="false">
      <c r="A3960" s="15" t="s">
        <v>7090</v>
      </c>
      <c r="B3960" s="15" t="s">
        <v>7091</v>
      </c>
      <c r="C3960" s="15" t="s">
        <v>217</v>
      </c>
      <c r="D3960" s="15" t="s">
        <v>218</v>
      </c>
      <c r="E3960" s="15" t="s">
        <v>136</v>
      </c>
      <c r="F3960" s="15" t="s">
        <v>137</v>
      </c>
      <c r="G3960" s="15" t="s">
        <v>149</v>
      </c>
      <c r="H3960" s="15" t="s">
        <v>136</v>
      </c>
      <c r="I3960" s="15" t="s">
        <v>243</v>
      </c>
      <c r="J3960" s="15" t="s">
        <v>140</v>
      </c>
      <c r="K3960" s="15" t="s">
        <v>7092</v>
      </c>
      <c r="L3960" s="15" t="n">
        <v>27</v>
      </c>
      <c r="M3960" s="15" t="n">
        <v>249</v>
      </c>
      <c r="N3960" s="15" t="n">
        <v>74</v>
      </c>
      <c r="O3960" s="15" t="n">
        <v>27</v>
      </c>
      <c r="P3960" s="15" t="n">
        <v>377</v>
      </c>
      <c r="Y3960" s="15" t="s">
        <v>142</v>
      </c>
      <c r="AB3960" s="15" t="s">
        <v>143</v>
      </c>
    </row>
    <row r="3961" customFormat="false" ht="15" hidden="false" customHeight="true" outlineLevel="0" collapsed="false">
      <c r="A3961" s="15" t="s">
        <v>7090</v>
      </c>
      <c r="B3961" s="15" t="s">
        <v>7091</v>
      </c>
      <c r="C3961" s="15" t="s">
        <v>217</v>
      </c>
      <c r="D3961" s="15" t="s">
        <v>218</v>
      </c>
      <c r="E3961" s="15" t="s">
        <v>136</v>
      </c>
      <c r="F3961" s="15" t="s">
        <v>137</v>
      </c>
      <c r="G3961" s="15" t="s">
        <v>149</v>
      </c>
      <c r="H3961" s="15" t="s">
        <v>136</v>
      </c>
      <c r="I3961" s="15" t="s">
        <v>243</v>
      </c>
      <c r="J3961" s="15" t="s">
        <v>144</v>
      </c>
      <c r="K3961" s="15" t="s">
        <v>7093</v>
      </c>
      <c r="L3961" s="15" t="n">
        <v>9</v>
      </c>
      <c r="N3961" s="15" t="n">
        <v>1</v>
      </c>
      <c r="P3961" s="15" t="n">
        <v>10</v>
      </c>
      <c r="Y3961" s="15" t="s">
        <v>142</v>
      </c>
      <c r="AB3961" s="15" t="s">
        <v>143</v>
      </c>
    </row>
    <row r="3962" customFormat="false" ht="15" hidden="false" customHeight="true" outlineLevel="0" collapsed="false">
      <c r="A3962" s="15" t="s">
        <v>7090</v>
      </c>
      <c r="B3962" s="15" t="s">
        <v>7091</v>
      </c>
      <c r="C3962" s="15" t="s">
        <v>217</v>
      </c>
      <c r="D3962" s="15" t="s">
        <v>218</v>
      </c>
      <c r="E3962" s="15" t="s">
        <v>136</v>
      </c>
      <c r="F3962" s="15" t="s">
        <v>137</v>
      </c>
      <c r="G3962" s="15" t="s">
        <v>149</v>
      </c>
      <c r="H3962" s="15" t="s">
        <v>136</v>
      </c>
      <c r="I3962" s="15" t="s">
        <v>243</v>
      </c>
      <c r="J3962" s="15" t="s">
        <v>150</v>
      </c>
      <c r="K3962" s="15" t="s">
        <v>7094</v>
      </c>
      <c r="L3962" s="15" t="n">
        <v>304</v>
      </c>
      <c r="M3962" s="15" t="n">
        <v>51</v>
      </c>
      <c r="N3962" s="15" t="n">
        <v>94</v>
      </c>
      <c r="O3962" s="15" t="n">
        <v>66</v>
      </c>
      <c r="P3962" s="15" t="n">
        <v>515</v>
      </c>
      <c r="Y3962" s="15" t="s">
        <v>142</v>
      </c>
      <c r="AB3962" s="15" t="s">
        <v>143</v>
      </c>
    </row>
    <row r="3963" customFormat="false" ht="15" hidden="false" customHeight="true" outlineLevel="0" collapsed="false">
      <c r="A3963" s="15" t="s">
        <v>7090</v>
      </c>
      <c r="B3963" s="15" t="s">
        <v>7091</v>
      </c>
      <c r="C3963" s="15" t="s">
        <v>217</v>
      </c>
      <c r="D3963" s="15" t="s">
        <v>218</v>
      </c>
      <c r="E3963" s="15" t="s">
        <v>136</v>
      </c>
      <c r="F3963" s="15" t="s">
        <v>137</v>
      </c>
      <c r="G3963" s="15" t="s">
        <v>149</v>
      </c>
      <c r="H3963" s="15" t="s">
        <v>136</v>
      </c>
      <c r="I3963" s="15" t="s">
        <v>243</v>
      </c>
      <c r="J3963" s="15" t="s">
        <v>166</v>
      </c>
      <c r="K3963" s="15" t="s">
        <v>7095</v>
      </c>
      <c r="M3963" s="15" t="n">
        <v>2</v>
      </c>
      <c r="O3963" s="15" t="n">
        <v>25</v>
      </c>
      <c r="P3963" s="15" t="n">
        <v>27</v>
      </c>
      <c r="Y3963" s="15" t="s">
        <v>142</v>
      </c>
      <c r="AB3963" s="15" t="s">
        <v>143</v>
      </c>
    </row>
    <row r="3964" customFormat="false" ht="15" hidden="false" customHeight="true" outlineLevel="0" collapsed="false">
      <c r="A3964" s="15" t="s">
        <v>7090</v>
      </c>
      <c r="B3964" s="15" t="s">
        <v>7091</v>
      </c>
      <c r="C3964" s="15" t="s">
        <v>217</v>
      </c>
      <c r="D3964" s="15" t="s">
        <v>218</v>
      </c>
      <c r="E3964" s="15" t="s">
        <v>136</v>
      </c>
      <c r="F3964" s="15" t="s">
        <v>137</v>
      </c>
      <c r="G3964" s="15" t="s">
        <v>149</v>
      </c>
      <c r="H3964" s="15" t="s">
        <v>136</v>
      </c>
      <c r="I3964" s="15" t="s">
        <v>243</v>
      </c>
      <c r="J3964" s="15" t="s">
        <v>158</v>
      </c>
      <c r="K3964" s="15" t="s">
        <v>7096</v>
      </c>
      <c r="L3964" s="15" t="n">
        <v>77</v>
      </c>
      <c r="M3964" s="15" t="n">
        <v>7</v>
      </c>
      <c r="N3964" s="15" t="n">
        <v>33</v>
      </c>
      <c r="O3964" s="15" t="n">
        <v>105</v>
      </c>
      <c r="P3964" s="15" t="n">
        <v>222</v>
      </c>
      <c r="Y3964" s="15" t="s">
        <v>142</v>
      </c>
      <c r="AB3964" s="15" t="s">
        <v>143</v>
      </c>
    </row>
    <row r="3965" customFormat="false" ht="15" hidden="false" customHeight="true" outlineLevel="0" collapsed="false">
      <c r="A3965" s="15" t="s">
        <v>7090</v>
      </c>
      <c r="B3965" s="15" t="s">
        <v>7091</v>
      </c>
      <c r="C3965" s="15" t="s">
        <v>217</v>
      </c>
      <c r="D3965" s="15" t="s">
        <v>218</v>
      </c>
      <c r="E3965" s="15" t="s">
        <v>136</v>
      </c>
      <c r="F3965" s="15" t="s">
        <v>137</v>
      </c>
      <c r="G3965" s="15" t="s">
        <v>149</v>
      </c>
      <c r="H3965" s="15" t="s">
        <v>136</v>
      </c>
      <c r="I3965" s="15" t="s">
        <v>243</v>
      </c>
      <c r="J3965" s="15" t="s">
        <v>169</v>
      </c>
      <c r="K3965" s="15" t="s">
        <v>7097</v>
      </c>
      <c r="L3965" s="15" t="n">
        <v>2</v>
      </c>
      <c r="M3965" s="15" t="n">
        <v>1</v>
      </c>
      <c r="P3965" s="15" t="n">
        <v>3</v>
      </c>
      <c r="Y3965" s="15" t="s">
        <v>142</v>
      </c>
      <c r="AB3965" s="15" t="s">
        <v>143</v>
      </c>
    </row>
    <row r="3966" customFormat="false" ht="15" hidden="false" customHeight="true" outlineLevel="0" collapsed="false">
      <c r="A3966" s="15" t="s">
        <v>7098</v>
      </c>
      <c r="B3966" s="15" t="s">
        <v>7099</v>
      </c>
      <c r="C3966" s="15" t="s">
        <v>217</v>
      </c>
      <c r="D3966" s="15" t="s">
        <v>235</v>
      </c>
      <c r="E3966" s="15" t="s">
        <v>136</v>
      </c>
      <c r="F3966" s="15" t="s">
        <v>137</v>
      </c>
      <c r="G3966" s="15" t="s">
        <v>231</v>
      </c>
      <c r="H3966" s="15" t="s">
        <v>136</v>
      </c>
      <c r="I3966" s="15" t="s">
        <v>139</v>
      </c>
      <c r="J3966" s="15" t="s">
        <v>140</v>
      </c>
      <c r="K3966" s="15" t="s">
        <v>7100</v>
      </c>
      <c r="L3966" s="15" t="n">
        <v>33</v>
      </c>
      <c r="M3966" s="15" t="n">
        <v>11</v>
      </c>
      <c r="P3966" s="15" t="n">
        <v>44</v>
      </c>
      <c r="Y3966" s="15" t="s">
        <v>156</v>
      </c>
      <c r="AB3966" s="15" t="s">
        <v>143</v>
      </c>
    </row>
    <row r="3967" customFormat="false" ht="15" hidden="false" customHeight="true" outlineLevel="0" collapsed="false">
      <c r="A3967" s="15" t="s">
        <v>7098</v>
      </c>
      <c r="B3967" s="15" t="s">
        <v>7099</v>
      </c>
      <c r="C3967" s="15" t="s">
        <v>217</v>
      </c>
      <c r="D3967" s="15" t="s">
        <v>235</v>
      </c>
      <c r="E3967" s="15" t="s">
        <v>136</v>
      </c>
      <c r="F3967" s="15" t="s">
        <v>137</v>
      </c>
      <c r="G3967" s="15" t="s">
        <v>231</v>
      </c>
      <c r="H3967" s="15" t="s">
        <v>136</v>
      </c>
      <c r="I3967" s="15" t="s">
        <v>139</v>
      </c>
      <c r="J3967" s="15" t="s">
        <v>150</v>
      </c>
      <c r="K3967" s="15" t="s">
        <v>7101</v>
      </c>
      <c r="L3967" s="15" t="n">
        <v>21</v>
      </c>
      <c r="M3967" s="15" t="n">
        <v>16</v>
      </c>
      <c r="P3967" s="15" t="n">
        <v>37</v>
      </c>
      <c r="Y3967" s="15" t="s">
        <v>156</v>
      </c>
      <c r="AB3967" s="15" t="s">
        <v>143</v>
      </c>
    </row>
    <row r="3968" customFormat="false" ht="15" hidden="false" customHeight="true" outlineLevel="0" collapsed="false">
      <c r="A3968" s="15" t="s">
        <v>7098</v>
      </c>
      <c r="B3968" s="15" t="s">
        <v>7099</v>
      </c>
      <c r="C3968" s="15" t="s">
        <v>217</v>
      </c>
      <c r="D3968" s="15" t="s">
        <v>235</v>
      </c>
      <c r="E3968" s="15" t="s">
        <v>136</v>
      </c>
      <c r="F3968" s="15" t="s">
        <v>137</v>
      </c>
      <c r="G3968" s="15" t="s">
        <v>231</v>
      </c>
      <c r="H3968" s="15" t="s">
        <v>136</v>
      </c>
      <c r="I3968" s="15" t="s">
        <v>139</v>
      </c>
      <c r="J3968" s="15" t="s">
        <v>158</v>
      </c>
      <c r="K3968" s="15" t="s">
        <v>7102</v>
      </c>
      <c r="L3968" s="15" t="n">
        <v>35</v>
      </c>
      <c r="M3968" s="15" t="n">
        <v>9</v>
      </c>
      <c r="P3968" s="15" t="n">
        <v>44</v>
      </c>
      <c r="Y3968" s="15" t="s">
        <v>156</v>
      </c>
      <c r="AB3968" s="15" t="s">
        <v>143</v>
      </c>
    </row>
    <row r="3969" customFormat="false" ht="15" hidden="false" customHeight="true" outlineLevel="0" collapsed="false">
      <c r="A3969" s="15" t="s">
        <v>7103</v>
      </c>
      <c r="B3969" s="15" t="s">
        <v>7104</v>
      </c>
      <c r="C3969" s="15" t="s">
        <v>148</v>
      </c>
      <c r="E3969" s="15" t="s">
        <v>136</v>
      </c>
      <c r="F3969" s="15" t="s">
        <v>137</v>
      </c>
      <c r="G3969" s="15" t="s">
        <v>5162</v>
      </c>
      <c r="H3969" s="15" t="s">
        <v>136</v>
      </c>
      <c r="I3969" s="15" t="s">
        <v>139</v>
      </c>
      <c r="J3969" s="15" t="s">
        <v>140</v>
      </c>
      <c r="K3969" s="15" t="s">
        <v>7105</v>
      </c>
      <c r="L3969" s="15" t="n">
        <v>1</v>
      </c>
      <c r="P3969" s="15" t="n">
        <v>1</v>
      </c>
      <c r="Y3969" s="15" t="s">
        <v>142</v>
      </c>
      <c r="AB3969" s="15" t="s">
        <v>143</v>
      </c>
    </row>
    <row r="3970" customFormat="false" ht="15" hidden="false" customHeight="true" outlineLevel="0" collapsed="false">
      <c r="A3970" s="15" t="s">
        <v>7106</v>
      </c>
      <c r="B3970" s="15" t="s">
        <v>7107</v>
      </c>
      <c r="C3970" s="15" t="s">
        <v>217</v>
      </c>
      <c r="D3970" s="15" t="s">
        <v>235</v>
      </c>
      <c r="E3970" s="15" t="s">
        <v>136</v>
      </c>
      <c r="F3970" s="15" t="s">
        <v>137</v>
      </c>
      <c r="G3970" s="15" t="s">
        <v>983</v>
      </c>
      <c r="H3970" s="15" t="s">
        <v>136</v>
      </c>
      <c r="I3970" s="15" t="s">
        <v>139</v>
      </c>
      <c r="J3970" s="15" t="s">
        <v>140</v>
      </c>
      <c r="K3970" s="15" t="s">
        <v>7108</v>
      </c>
      <c r="L3970" s="15" t="n">
        <v>3</v>
      </c>
      <c r="M3970" s="15" t="n">
        <v>20</v>
      </c>
      <c r="N3970" s="15" t="n">
        <v>24</v>
      </c>
      <c r="P3970" s="15" t="n">
        <v>47</v>
      </c>
      <c r="Y3970" s="15" t="s">
        <v>142</v>
      </c>
      <c r="AB3970" s="15" t="s">
        <v>143</v>
      </c>
    </row>
    <row r="3971" customFormat="false" ht="15" hidden="false" customHeight="true" outlineLevel="0" collapsed="false">
      <c r="A3971" s="15" t="s">
        <v>7106</v>
      </c>
      <c r="B3971" s="15" t="s">
        <v>7107</v>
      </c>
      <c r="C3971" s="15" t="s">
        <v>217</v>
      </c>
      <c r="D3971" s="15" t="s">
        <v>235</v>
      </c>
      <c r="E3971" s="15" t="s">
        <v>136</v>
      </c>
      <c r="F3971" s="15" t="s">
        <v>137</v>
      </c>
      <c r="G3971" s="15" t="s">
        <v>983</v>
      </c>
      <c r="H3971" s="15" t="s">
        <v>136</v>
      </c>
      <c r="I3971" s="15" t="s">
        <v>139</v>
      </c>
      <c r="J3971" s="15" t="s">
        <v>150</v>
      </c>
      <c r="K3971" s="15" t="s">
        <v>7109</v>
      </c>
      <c r="L3971" s="15" t="n">
        <v>76</v>
      </c>
      <c r="M3971" s="15" t="n">
        <v>46</v>
      </c>
      <c r="N3971" s="15" t="n">
        <v>3</v>
      </c>
      <c r="P3971" s="15" t="n">
        <v>125</v>
      </c>
      <c r="Y3971" s="15" t="s">
        <v>142</v>
      </c>
      <c r="AB3971" s="15" t="s">
        <v>143</v>
      </c>
    </row>
    <row r="3972" customFormat="false" ht="15" hidden="false" customHeight="true" outlineLevel="0" collapsed="false">
      <c r="A3972" s="15" t="s">
        <v>7106</v>
      </c>
      <c r="B3972" s="15" t="s">
        <v>7107</v>
      </c>
      <c r="C3972" s="15" t="s">
        <v>217</v>
      </c>
      <c r="D3972" s="15" t="s">
        <v>235</v>
      </c>
      <c r="E3972" s="15" t="s">
        <v>136</v>
      </c>
      <c r="F3972" s="15" t="s">
        <v>137</v>
      </c>
      <c r="G3972" s="15" t="s">
        <v>983</v>
      </c>
      <c r="H3972" s="15" t="s">
        <v>136</v>
      </c>
      <c r="I3972" s="15" t="s">
        <v>139</v>
      </c>
      <c r="J3972" s="15" t="s">
        <v>166</v>
      </c>
      <c r="K3972" s="15" t="s">
        <v>7110</v>
      </c>
      <c r="N3972" s="15" t="n">
        <v>2</v>
      </c>
      <c r="P3972" s="15" t="n">
        <v>2</v>
      </c>
      <c r="Y3972" s="15" t="s">
        <v>142</v>
      </c>
      <c r="AB3972" s="15" t="s">
        <v>143</v>
      </c>
    </row>
    <row r="3973" customFormat="false" ht="15" hidden="false" customHeight="true" outlineLevel="0" collapsed="false">
      <c r="A3973" s="15" t="s">
        <v>7106</v>
      </c>
      <c r="B3973" s="15" t="s">
        <v>7107</v>
      </c>
      <c r="C3973" s="15" t="s">
        <v>217</v>
      </c>
      <c r="D3973" s="15" t="s">
        <v>235</v>
      </c>
      <c r="E3973" s="15" t="s">
        <v>136</v>
      </c>
      <c r="F3973" s="15" t="s">
        <v>137</v>
      </c>
      <c r="G3973" s="15" t="s">
        <v>983</v>
      </c>
      <c r="H3973" s="15" t="s">
        <v>136</v>
      </c>
      <c r="I3973" s="15" t="s">
        <v>139</v>
      </c>
      <c r="J3973" s="15" t="s">
        <v>158</v>
      </c>
      <c r="K3973" s="15" t="s">
        <v>7111</v>
      </c>
      <c r="L3973" s="15" t="n">
        <v>7</v>
      </c>
      <c r="M3973" s="15" t="n">
        <v>5</v>
      </c>
      <c r="N3973" s="15" t="n">
        <v>0</v>
      </c>
      <c r="P3973" s="15" t="n">
        <v>12</v>
      </c>
      <c r="Y3973" s="15" t="s">
        <v>142</v>
      </c>
      <c r="AB3973" s="15" t="s">
        <v>143</v>
      </c>
    </row>
    <row r="3974" customFormat="false" ht="15" hidden="false" customHeight="true" outlineLevel="0" collapsed="false">
      <c r="A3974" s="15" t="s">
        <v>7112</v>
      </c>
      <c r="B3974" s="15" t="s">
        <v>7113</v>
      </c>
      <c r="C3974" s="15" t="s">
        <v>217</v>
      </c>
      <c r="D3974" s="15" t="s">
        <v>235</v>
      </c>
      <c r="E3974" s="15" t="s">
        <v>136</v>
      </c>
      <c r="F3974" s="15" t="s">
        <v>137</v>
      </c>
      <c r="G3974" s="15" t="s">
        <v>847</v>
      </c>
      <c r="H3974" s="15" t="s">
        <v>136</v>
      </c>
      <c r="I3974" s="15" t="s">
        <v>139</v>
      </c>
      <c r="J3974" s="15" t="s">
        <v>150</v>
      </c>
      <c r="K3974" s="15" t="s">
        <v>7114</v>
      </c>
      <c r="L3974" s="15" t="n">
        <v>37</v>
      </c>
      <c r="M3974" s="15" t="n">
        <v>19</v>
      </c>
      <c r="P3974" s="15" t="n">
        <v>56</v>
      </c>
      <c r="Y3974" s="15" t="s">
        <v>142</v>
      </c>
      <c r="AB3974" s="15" t="s">
        <v>143</v>
      </c>
    </row>
    <row r="3975" customFormat="false" ht="15" hidden="false" customHeight="true" outlineLevel="0" collapsed="false">
      <c r="A3975" s="15" t="s">
        <v>7112</v>
      </c>
      <c r="B3975" s="15" t="s">
        <v>7113</v>
      </c>
      <c r="C3975" s="15" t="s">
        <v>217</v>
      </c>
      <c r="D3975" s="15" t="s">
        <v>235</v>
      </c>
      <c r="E3975" s="15" t="s">
        <v>136</v>
      </c>
      <c r="F3975" s="15" t="s">
        <v>137</v>
      </c>
      <c r="G3975" s="15" t="s">
        <v>847</v>
      </c>
      <c r="H3975" s="15" t="s">
        <v>136</v>
      </c>
      <c r="I3975" s="15" t="s">
        <v>139</v>
      </c>
      <c r="J3975" s="15" t="s">
        <v>158</v>
      </c>
      <c r="K3975" s="15" t="s">
        <v>7115</v>
      </c>
      <c r="L3975" s="15" t="n">
        <v>26</v>
      </c>
      <c r="M3975" s="15" t="n">
        <v>13</v>
      </c>
      <c r="P3975" s="15" t="n">
        <v>39</v>
      </c>
      <c r="Y3975" s="15" t="s">
        <v>142</v>
      </c>
      <c r="AB3975" s="15" t="s">
        <v>143</v>
      </c>
    </row>
    <row r="3976" customFormat="false" ht="15" hidden="false" customHeight="true" outlineLevel="0" collapsed="false">
      <c r="A3976" s="15" t="s">
        <v>7116</v>
      </c>
      <c r="B3976" s="15" t="s">
        <v>7117</v>
      </c>
      <c r="C3976" s="15" t="s">
        <v>217</v>
      </c>
      <c r="D3976" s="15" t="s">
        <v>274</v>
      </c>
      <c r="E3976" s="15" t="s">
        <v>136</v>
      </c>
      <c r="F3976" s="15" t="s">
        <v>137</v>
      </c>
      <c r="G3976" s="15" t="s">
        <v>149</v>
      </c>
      <c r="H3976" s="15" t="s">
        <v>136</v>
      </c>
      <c r="I3976" s="15" t="s">
        <v>139</v>
      </c>
      <c r="J3976" s="15" t="s">
        <v>140</v>
      </c>
      <c r="K3976" s="15" t="s">
        <v>7118</v>
      </c>
      <c r="M3976" s="15" t="n">
        <v>1</v>
      </c>
      <c r="P3976" s="15" t="n">
        <v>1</v>
      </c>
      <c r="Y3976" s="15" t="s">
        <v>142</v>
      </c>
      <c r="AB3976" s="15" t="s">
        <v>143</v>
      </c>
    </row>
    <row r="3977" customFormat="false" ht="15" hidden="false" customHeight="true" outlineLevel="0" collapsed="false">
      <c r="A3977" s="15" t="s">
        <v>7116</v>
      </c>
      <c r="B3977" s="15" t="s">
        <v>7117</v>
      </c>
      <c r="C3977" s="15" t="s">
        <v>217</v>
      </c>
      <c r="D3977" s="15" t="s">
        <v>274</v>
      </c>
      <c r="E3977" s="15" t="s">
        <v>136</v>
      </c>
      <c r="F3977" s="15" t="s">
        <v>137</v>
      </c>
      <c r="G3977" s="15" t="s">
        <v>149</v>
      </c>
      <c r="H3977" s="15" t="s">
        <v>136</v>
      </c>
      <c r="I3977" s="15" t="s">
        <v>139</v>
      </c>
      <c r="J3977" s="15" t="s">
        <v>144</v>
      </c>
      <c r="K3977" s="15" t="s">
        <v>7119</v>
      </c>
      <c r="L3977" s="15" t="n">
        <v>4</v>
      </c>
      <c r="M3977" s="15" t="n">
        <v>2</v>
      </c>
      <c r="P3977" s="15" t="n">
        <v>6</v>
      </c>
      <c r="Y3977" s="15" t="s">
        <v>142</v>
      </c>
      <c r="AB3977" s="15" t="s">
        <v>143</v>
      </c>
    </row>
    <row r="3978" customFormat="false" ht="15" hidden="false" customHeight="true" outlineLevel="0" collapsed="false">
      <c r="A3978" s="15" t="s">
        <v>7116</v>
      </c>
      <c r="B3978" s="15" t="s">
        <v>7117</v>
      </c>
      <c r="C3978" s="15" t="s">
        <v>217</v>
      </c>
      <c r="D3978" s="15" t="s">
        <v>274</v>
      </c>
      <c r="E3978" s="15" t="s">
        <v>136</v>
      </c>
      <c r="F3978" s="15" t="s">
        <v>137</v>
      </c>
      <c r="G3978" s="15" t="s">
        <v>149</v>
      </c>
      <c r="H3978" s="15" t="s">
        <v>136</v>
      </c>
      <c r="I3978" s="15" t="s">
        <v>139</v>
      </c>
      <c r="J3978" s="15" t="s">
        <v>150</v>
      </c>
      <c r="K3978" s="15" t="s">
        <v>7120</v>
      </c>
      <c r="L3978" s="15" t="n">
        <v>12</v>
      </c>
      <c r="M3978" s="15" t="n">
        <v>9</v>
      </c>
      <c r="P3978" s="15" t="n">
        <v>21</v>
      </c>
      <c r="Y3978" s="15" t="s">
        <v>142</v>
      </c>
      <c r="AB3978" s="15" t="s">
        <v>143</v>
      </c>
    </row>
    <row r="3979" customFormat="false" ht="15" hidden="false" customHeight="true" outlineLevel="0" collapsed="false">
      <c r="A3979" s="15" t="s">
        <v>7121</v>
      </c>
      <c r="B3979" s="15" t="s">
        <v>7122</v>
      </c>
      <c r="C3979" s="15" t="s">
        <v>134</v>
      </c>
      <c r="D3979" s="15" t="s">
        <v>135</v>
      </c>
      <c r="E3979" s="15" t="s">
        <v>136</v>
      </c>
      <c r="F3979" s="15" t="s">
        <v>137</v>
      </c>
      <c r="G3979" s="15" t="s">
        <v>299</v>
      </c>
      <c r="H3979" s="15" t="s">
        <v>136</v>
      </c>
      <c r="I3979" s="15" t="s">
        <v>139</v>
      </c>
      <c r="J3979" s="15" t="s">
        <v>150</v>
      </c>
      <c r="K3979" s="15" t="s">
        <v>7123</v>
      </c>
      <c r="O3979" s="15" t="n">
        <v>4</v>
      </c>
      <c r="P3979" s="15" t="n">
        <v>4</v>
      </c>
      <c r="Y3979" s="15" t="s">
        <v>156</v>
      </c>
      <c r="AB3979" s="15" t="s">
        <v>143</v>
      </c>
    </row>
    <row r="3980" customFormat="false" ht="15" hidden="false" customHeight="true" outlineLevel="0" collapsed="false">
      <c r="A3980" s="15" t="s">
        <v>7121</v>
      </c>
      <c r="B3980" s="15" t="s">
        <v>7122</v>
      </c>
      <c r="C3980" s="15" t="s">
        <v>134</v>
      </c>
      <c r="D3980" s="15" t="s">
        <v>135</v>
      </c>
      <c r="E3980" s="15" t="s">
        <v>136</v>
      </c>
      <c r="F3980" s="15" t="s">
        <v>137</v>
      </c>
      <c r="G3980" s="15" t="s">
        <v>299</v>
      </c>
      <c r="H3980" s="15" t="s">
        <v>136</v>
      </c>
      <c r="I3980" s="15" t="s">
        <v>139</v>
      </c>
      <c r="J3980" s="15" t="s">
        <v>158</v>
      </c>
      <c r="K3980" s="15" t="s">
        <v>7124</v>
      </c>
      <c r="O3980" s="15" t="n">
        <v>1</v>
      </c>
      <c r="P3980" s="15" t="n">
        <v>1</v>
      </c>
      <c r="Y3980" s="15" t="s">
        <v>156</v>
      </c>
      <c r="AB3980" s="15" t="s">
        <v>143</v>
      </c>
    </row>
    <row r="3981" customFormat="false" ht="15" hidden="false" customHeight="true" outlineLevel="0" collapsed="false">
      <c r="A3981" s="15" t="s">
        <v>7125</v>
      </c>
      <c r="B3981" s="15" t="s">
        <v>7126</v>
      </c>
      <c r="C3981" s="15" t="s">
        <v>148</v>
      </c>
      <c r="E3981" s="15" t="s">
        <v>136</v>
      </c>
      <c r="F3981" s="15" t="s">
        <v>137</v>
      </c>
      <c r="G3981" s="15" t="s">
        <v>7127</v>
      </c>
      <c r="H3981" s="15" t="s">
        <v>136</v>
      </c>
      <c r="I3981" s="15" t="s">
        <v>139</v>
      </c>
      <c r="J3981" s="15" t="s">
        <v>150</v>
      </c>
      <c r="K3981" s="15" t="s">
        <v>7128</v>
      </c>
      <c r="M3981" s="15" t="n">
        <v>5</v>
      </c>
      <c r="N3981" s="15" t="n">
        <v>4</v>
      </c>
      <c r="O3981" s="15" t="n">
        <v>7</v>
      </c>
      <c r="P3981" s="15" t="n">
        <v>16</v>
      </c>
      <c r="Y3981" s="15" t="s">
        <v>142</v>
      </c>
      <c r="AB3981" s="15" t="s">
        <v>143</v>
      </c>
    </row>
    <row r="3982" customFormat="false" ht="15" hidden="false" customHeight="true" outlineLevel="0" collapsed="false">
      <c r="A3982" s="15" t="s">
        <v>7125</v>
      </c>
      <c r="B3982" s="15" t="s">
        <v>7126</v>
      </c>
      <c r="C3982" s="15" t="s">
        <v>148</v>
      </c>
      <c r="E3982" s="15" t="s">
        <v>136</v>
      </c>
      <c r="F3982" s="15" t="s">
        <v>137</v>
      </c>
      <c r="G3982" s="15" t="s">
        <v>7127</v>
      </c>
      <c r="H3982" s="15" t="s">
        <v>136</v>
      </c>
      <c r="I3982" s="15" t="s">
        <v>139</v>
      </c>
      <c r="J3982" s="15" t="s">
        <v>158</v>
      </c>
      <c r="K3982" s="15" t="s">
        <v>7129</v>
      </c>
      <c r="M3982" s="15" t="n">
        <v>1</v>
      </c>
      <c r="N3982" s="15" t="n">
        <v>9</v>
      </c>
      <c r="O3982" s="15" t="n">
        <v>2</v>
      </c>
      <c r="P3982" s="15" t="n">
        <v>12</v>
      </c>
      <c r="Y3982" s="15" t="s">
        <v>142</v>
      </c>
      <c r="AB3982" s="15" t="s">
        <v>143</v>
      </c>
    </row>
    <row r="3983" customFormat="false" ht="15" hidden="false" customHeight="true" outlineLevel="0" collapsed="false">
      <c r="A3983" s="15" t="s">
        <v>7130</v>
      </c>
      <c r="B3983" s="15" t="s">
        <v>7131</v>
      </c>
      <c r="C3983" s="15" t="s">
        <v>217</v>
      </c>
      <c r="D3983" s="15" t="s">
        <v>218</v>
      </c>
      <c r="E3983" s="15" t="s">
        <v>136</v>
      </c>
      <c r="F3983" s="15" t="s">
        <v>137</v>
      </c>
      <c r="G3983" s="15" t="s">
        <v>219</v>
      </c>
      <c r="H3983" s="15" t="s">
        <v>136</v>
      </c>
      <c r="I3983" s="15" t="s">
        <v>139</v>
      </c>
      <c r="J3983" s="15" t="s">
        <v>140</v>
      </c>
      <c r="K3983" s="15" t="s">
        <v>7132</v>
      </c>
      <c r="N3983" s="15" t="n">
        <v>13</v>
      </c>
      <c r="P3983" s="15" t="n">
        <v>13</v>
      </c>
      <c r="Y3983" s="15" t="s">
        <v>142</v>
      </c>
      <c r="AB3983" s="15" t="s">
        <v>143</v>
      </c>
    </row>
    <row r="3984" customFormat="false" ht="15" hidden="false" customHeight="true" outlineLevel="0" collapsed="false">
      <c r="A3984" s="15" t="s">
        <v>7130</v>
      </c>
      <c r="B3984" s="15" t="s">
        <v>7131</v>
      </c>
      <c r="C3984" s="15" t="s">
        <v>217</v>
      </c>
      <c r="D3984" s="15" t="s">
        <v>218</v>
      </c>
      <c r="E3984" s="15" t="s">
        <v>136</v>
      </c>
      <c r="F3984" s="15" t="s">
        <v>137</v>
      </c>
      <c r="G3984" s="15" t="s">
        <v>219</v>
      </c>
      <c r="H3984" s="15" t="s">
        <v>136</v>
      </c>
      <c r="I3984" s="15" t="s">
        <v>139</v>
      </c>
      <c r="J3984" s="15" t="s">
        <v>150</v>
      </c>
      <c r="K3984" s="15" t="s">
        <v>7133</v>
      </c>
      <c r="L3984" s="15" t="n">
        <v>51</v>
      </c>
      <c r="M3984" s="15" t="n">
        <v>24</v>
      </c>
      <c r="N3984" s="15" t="n">
        <v>20</v>
      </c>
      <c r="O3984" s="15" t="n">
        <v>22</v>
      </c>
      <c r="P3984" s="15" t="n">
        <v>117</v>
      </c>
      <c r="Y3984" s="15" t="s">
        <v>142</v>
      </c>
      <c r="AB3984" s="15" t="s">
        <v>143</v>
      </c>
    </row>
    <row r="3985" customFormat="false" ht="15" hidden="false" customHeight="true" outlineLevel="0" collapsed="false">
      <c r="A3985" s="15" t="s">
        <v>7130</v>
      </c>
      <c r="B3985" s="15" t="s">
        <v>7131</v>
      </c>
      <c r="C3985" s="15" t="s">
        <v>217</v>
      </c>
      <c r="D3985" s="15" t="s">
        <v>218</v>
      </c>
      <c r="E3985" s="15" t="s">
        <v>136</v>
      </c>
      <c r="F3985" s="15" t="s">
        <v>137</v>
      </c>
      <c r="G3985" s="15" t="s">
        <v>219</v>
      </c>
      <c r="H3985" s="15" t="s">
        <v>136</v>
      </c>
      <c r="I3985" s="15" t="s">
        <v>139</v>
      </c>
      <c r="J3985" s="15" t="s">
        <v>158</v>
      </c>
      <c r="K3985" s="15" t="s">
        <v>7134</v>
      </c>
      <c r="M3985" s="15" t="n">
        <v>31</v>
      </c>
      <c r="N3985" s="15" t="n">
        <v>22</v>
      </c>
      <c r="O3985" s="15" t="n">
        <v>6</v>
      </c>
      <c r="P3985" s="15" t="n">
        <v>59</v>
      </c>
      <c r="Y3985" s="15" t="s">
        <v>142</v>
      </c>
      <c r="AB3985" s="15" t="s">
        <v>143</v>
      </c>
    </row>
    <row r="3986" customFormat="false" ht="15" hidden="false" customHeight="true" outlineLevel="0" collapsed="false">
      <c r="A3986" s="15" t="s">
        <v>7130</v>
      </c>
      <c r="B3986" s="15" t="s">
        <v>7131</v>
      </c>
      <c r="C3986" s="15" t="s">
        <v>217</v>
      </c>
      <c r="D3986" s="15" t="s">
        <v>218</v>
      </c>
      <c r="E3986" s="15" t="s">
        <v>136</v>
      </c>
      <c r="F3986" s="15" t="s">
        <v>137</v>
      </c>
      <c r="G3986" s="15" t="s">
        <v>219</v>
      </c>
      <c r="H3986" s="15" t="s">
        <v>136</v>
      </c>
      <c r="I3986" s="15" t="s">
        <v>139</v>
      </c>
      <c r="J3986" s="15" t="s">
        <v>169</v>
      </c>
      <c r="K3986" s="15" t="s">
        <v>7135</v>
      </c>
      <c r="M3986" s="15" t="n">
        <v>13</v>
      </c>
      <c r="P3986" s="15" t="n">
        <v>13</v>
      </c>
      <c r="Y3986" s="15" t="s">
        <v>142</v>
      </c>
      <c r="AB3986" s="15" t="s">
        <v>143</v>
      </c>
    </row>
    <row r="3987" customFormat="false" ht="15" hidden="false" customHeight="true" outlineLevel="0" collapsed="false">
      <c r="A3987" s="15" t="s">
        <v>7136</v>
      </c>
      <c r="B3987" s="15" t="s">
        <v>7137</v>
      </c>
      <c r="C3987" s="15" t="s">
        <v>217</v>
      </c>
      <c r="D3987" s="15" t="s">
        <v>235</v>
      </c>
      <c r="E3987" s="15" t="s">
        <v>136</v>
      </c>
      <c r="F3987" s="15" t="s">
        <v>137</v>
      </c>
      <c r="G3987" s="15" t="s">
        <v>451</v>
      </c>
      <c r="H3987" s="15" t="s">
        <v>136</v>
      </c>
      <c r="I3987" s="15" t="s">
        <v>139</v>
      </c>
      <c r="J3987" s="15" t="s">
        <v>140</v>
      </c>
      <c r="K3987" s="15" t="s">
        <v>7138</v>
      </c>
      <c r="M3987" s="15" t="n">
        <v>0</v>
      </c>
      <c r="P3987" s="15" t="n">
        <v>0</v>
      </c>
      <c r="Y3987" s="15" t="s">
        <v>142</v>
      </c>
      <c r="AB3987" s="15" t="s">
        <v>143</v>
      </c>
    </row>
    <row r="3988" customFormat="false" ht="15" hidden="false" customHeight="true" outlineLevel="0" collapsed="false">
      <c r="A3988" s="15" t="s">
        <v>7136</v>
      </c>
      <c r="B3988" s="15" t="s">
        <v>7137</v>
      </c>
      <c r="C3988" s="15" t="s">
        <v>217</v>
      </c>
      <c r="D3988" s="15" t="s">
        <v>235</v>
      </c>
      <c r="E3988" s="15" t="s">
        <v>136</v>
      </c>
      <c r="F3988" s="15" t="s">
        <v>137</v>
      </c>
      <c r="G3988" s="15" t="s">
        <v>451</v>
      </c>
      <c r="H3988" s="15" t="s">
        <v>136</v>
      </c>
      <c r="I3988" s="15" t="s">
        <v>139</v>
      </c>
      <c r="J3988" s="15" t="s">
        <v>150</v>
      </c>
      <c r="K3988" s="15" t="s">
        <v>7139</v>
      </c>
      <c r="L3988" s="15" t="n">
        <v>10</v>
      </c>
      <c r="M3988" s="15" t="n">
        <v>6</v>
      </c>
      <c r="P3988" s="15" t="n">
        <v>16</v>
      </c>
      <c r="Y3988" s="15" t="s">
        <v>142</v>
      </c>
      <c r="AB3988" s="15" t="s">
        <v>143</v>
      </c>
    </row>
    <row r="3989" customFormat="false" ht="15" hidden="false" customHeight="true" outlineLevel="0" collapsed="false">
      <c r="A3989" s="15" t="s">
        <v>7136</v>
      </c>
      <c r="B3989" s="15" t="s">
        <v>7137</v>
      </c>
      <c r="C3989" s="15" t="s">
        <v>217</v>
      </c>
      <c r="D3989" s="15" t="s">
        <v>235</v>
      </c>
      <c r="E3989" s="15" t="s">
        <v>136</v>
      </c>
      <c r="F3989" s="15" t="s">
        <v>137</v>
      </c>
      <c r="G3989" s="15" t="s">
        <v>451</v>
      </c>
      <c r="H3989" s="15" t="s">
        <v>136</v>
      </c>
      <c r="I3989" s="15" t="s">
        <v>139</v>
      </c>
      <c r="J3989" s="15" t="s">
        <v>158</v>
      </c>
      <c r="K3989" s="15" t="s">
        <v>7140</v>
      </c>
      <c r="M3989" s="15" t="n">
        <v>10</v>
      </c>
      <c r="P3989" s="15" t="n">
        <v>10</v>
      </c>
      <c r="Y3989" s="15" t="s">
        <v>142</v>
      </c>
      <c r="AB3989" s="15" t="s">
        <v>143</v>
      </c>
    </row>
    <row r="3990" customFormat="false" ht="15" hidden="false" customHeight="true" outlineLevel="0" collapsed="false">
      <c r="A3990" s="15" t="s">
        <v>7141</v>
      </c>
      <c r="B3990" s="15" t="s">
        <v>7142</v>
      </c>
      <c r="C3990" s="15" t="s">
        <v>217</v>
      </c>
      <c r="D3990" s="15" t="s">
        <v>235</v>
      </c>
      <c r="E3990" s="15" t="s">
        <v>136</v>
      </c>
      <c r="F3990" s="15" t="s">
        <v>137</v>
      </c>
      <c r="G3990" s="15" t="s">
        <v>2299</v>
      </c>
      <c r="H3990" s="15" t="s">
        <v>136</v>
      </c>
      <c r="I3990" s="15" t="s">
        <v>139</v>
      </c>
      <c r="J3990" s="15" t="s">
        <v>140</v>
      </c>
      <c r="K3990" s="15" t="s">
        <v>7143</v>
      </c>
      <c r="N3990" s="15" t="n">
        <v>1</v>
      </c>
      <c r="O3990" s="15" t="n">
        <v>2</v>
      </c>
      <c r="P3990" s="15" t="n">
        <v>3</v>
      </c>
      <c r="Y3990" s="15" t="s">
        <v>142</v>
      </c>
      <c r="AB3990" s="15" t="s">
        <v>143</v>
      </c>
    </row>
    <row r="3991" customFormat="false" ht="15" hidden="false" customHeight="true" outlineLevel="0" collapsed="false">
      <c r="A3991" s="15" t="s">
        <v>7141</v>
      </c>
      <c r="B3991" s="15" t="s">
        <v>7142</v>
      </c>
      <c r="C3991" s="15" t="s">
        <v>217</v>
      </c>
      <c r="D3991" s="15" t="s">
        <v>235</v>
      </c>
      <c r="E3991" s="15" t="s">
        <v>136</v>
      </c>
      <c r="F3991" s="15" t="s">
        <v>137</v>
      </c>
      <c r="G3991" s="15" t="s">
        <v>2299</v>
      </c>
      <c r="H3991" s="15" t="s">
        <v>136</v>
      </c>
      <c r="I3991" s="15" t="s">
        <v>139</v>
      </c>
      <c r="J3991" s="15" t="s">
        <v>150</v>
      </c>
      <c r="K3991" s="15" t="s">
        <v>7144</v>
      </c>
      <c r="L3991" s="15" t="n">
        <v>8</v>
      </c>
      <c r="P3991" s="15" t="n">
        <v>8</v>
      </c>
      <c r="Y3991" s="15" t="s">
        <v>142</v>
      </c>
      <c r="AB3991" s="15" t="s">
        <v>143</v>
      </c>
    </row>
    <row r="3992" customFormat="false" ht="15" hidden="false" customHeight="true" outlineLevel="0" collapsed="false">
      <c r="A3992" s="15" t="s">
        <v>7145</v>
      </c>
      <c r="B3992" s="15" t="s">
        <v>7146</v>
      </c>
      <c r="C3992" s="15" t="s">
        <v>217</v>
      </c>
      <c r="D3992" s="15" t="s">
        <v>218</v>
      </c>
      <c r="E3992" s="15" t="s">
        <v>136</v>
      </c>
      <c r="F3992" s="15" t="s">
        <v>137</v>
      </c>
      <c r="G3992" s="15" t="s">
        <v>219</v>
      </c>
      <c r="H3992" s="15" t="s">
        <v>136</v>
      </c>
      <c r="I3992" s="15" t="s">
        <v>243</v>
      </c>
      <c r="J3992" s="15" t="s">
        <v>140</v>
      </c>
      <c r="K3992" s="15" t="s">
        <v>7147</v>
      </c>
      <c r="N3992" s="15" t="n">
        <v>14</v>
      </c>
      <c r="P3992" s="15" t="n">
        <v>14</v>
      </c>
      <c r="Y3992" s="15" t="s">
        <v>142</v>
      </c>
      <c r="AB3992" s="15" t="s">
        <v>143</v>
      </c>
    </row>
    <row r="3993" customFormat="false" ht="15" hidden="false" customHeight="true" outlineLevel="0" collapsed="false">
      <c r="A3993" s="15" t="s">
        <v>7145</v>
      </c>
      <c r="B3993" s="15" t="s">
        <v>7146</v>
      </c>
      <c r="C3993" s="15" t="s">
        <v>217</v>
      </c>
      <c r="D3993" s="15" t="s">
        <v>218</v>
      </c>
      <c r="E3993" s="15" t="s">
        <v>136</v>
      </c>
      <c r="F3993" s="15" t="s">
        <v>137</v>
      </c>
      <c r="G3993" s="15" t="s">
        <v>219</v>
      </c>
      <c r="H3993" s="15" t="s">
        <v>136</v>
      </c>
      <c r="I3993" s="15" t="s">
        <v>243</v>
      </c>
      <c r="J3993" s="15" t="s">
        <v>150</v>
      </c>
      <c r="K3993" s="15" t="s">
        <v>7148</v>
      </c>
      <c r="L3993" s="15" t="n">
        <v>185</v>
      </c>
      <c r="M3993" s="15" t="n">
        <v>218</v>
      </c>
      <c r="N3993" s="15" t="n">
        <v>483</v>
      </c>
      <c r="O3993" s="15" t="n">
        <v>40</v>
      </c>
      <c r="P3993" s="15" t="n">
        <v>926</v>
      </c>
      <c r="Y3993" s="15" t="s">
        <v>142</v>
      </c>
      <c r="AB3993" s="15" t="s">
        <v>143</v>
      </c>
    </row>
    <row r="3994" customFormat="false" ht="15" hidden="false" customHeight="true" outlineLevel="0" collapsed="false">
      <c r="A3994" s="15" t="s">
        <v>7145</v>
      </c>
      <c r="B3994" s="15" t="s">
        <v>7146</v>
      </c>
      <c r="C3994" s="15" t="s">
        <v>217</v>
      </c>
      <c r="D3994" s="15" t="s">
        <v>218</v>
      </c>
      <c r="E3994" s="15" t="s">
        <v>136</v>
      </c>
      <c r="F3994" s="15" t="s">
        <v>137</v>
      </c>
      <c r="G3994" s="15" t="s">
        <v>219</v>
      </c>
      <c r="H3994" s="15" t="s">
        <v>136</v>
      </c>
      <c r="I3994" s="15" t="s">
        <v>243</v>
      </c>
      <c r="J3994" s="15" t="s">
        <v>158</v>
      </c>
      <c r="K3994" s="15" t="s">
        <v>7149</v>
      </c>
      <c r="L3994" s="15" t="n">
        <v>18</v>
      </c>
      <c r="M3994" s="15" t="n">
        <v>7</v>
      </c>
      <c r="N3994" s="15" t="n">
        <v>12</v>
      </c>
      <c r="P3994" s="15" t="n">
        <v>37</v>
      </c>
      <c r="Y3994" s="15" t="s">
        <v>142</v>
      </c>
      <c r="AB3994" s="15" t="s">
        <v>143</v>
      </c>
    </row>
    <row r="3995" customFormat="false" ht="15" hidden="false" customHeight="true" outlineLevel="0" collapsed="false">
      <c r="A3995" s="15" t="s">
        <v>7145</v>
      </c>
      <c r="B3995" s="15" t="s">
        <v>7146</v>
      </c>
      <c r="C3995" s="15" t="s">
        <v>217</v>
      </c>
      <c r="D3995" s="15" t="s">
        <v>218</v>
      </c>
      <c r="E3995" s="15" t="s">
        <v>136</v>
      </c>
      <c r="F3995" s="15" t="s">
        <v>137</v>
      </c>
      <c r="G3995" s="15" t="s">
        <v>219</v>
      </c>
      <c r="H3995" s="15" t="s">
        <v>136</v>
      </c>
      <c r="I3995" s="15" t="s">
        <v>243</v>
      </c>
      <c r="J3995" s="15" t="s">
        <v>169</v>
      </c>
      <c r="K3995" s="15" t="s">
        <v>7150</v>
      </c>
      <c r="M3995" s="15" t="n">
        <v>2</v>
      </c>
      <c r="P3995" s="15" t="n">
        <v>2</v>
      </c>
      <c r="Y3995" s="15" t="s">
        <v>142</v>
      </c>
      <c r="AB3995" s="15" t="s">
        <v>143</v>
      </c>
    </row>
    <row r="3996" customFormat="false" ht="15" hidden="false" customHeight="true" outlineLevel="0" collapsed="false">
      <c r="A3996" s="15" t="s">
        <v>7151</v>
      </c>
      <c r="B3996" s="15" t="s">
        <v>7152</v>
      </c>
      <c r="C3996" s="15" t="s">
        <v>134</v>
      </c>
      <c r="D3996" s="15" t="s">
        <v>541</v>
      </c>
      <c r="E3996" s="15" t="s">
        <v>136</v>
      </c>
      <c r="F3996" s="15" t="s">
        <v>137</v>
      </c>
      <c r="G3996" s="15" t="s">
        <v>1056</v>
      </c>
      <c r="H3996" s="15" t="s">
        <v>136</v>
      </c>
      <c r="I3996" s="15" t="s">
        <v>243</v>
      </c>
      <c r="J3996" s="15" t="s">
        <v>140</v>
      </c>
      <c r="K3996" s="15" t="s">
        <v>7153</v>
      </c>
      <c r="N3996" s="15" t="n">
        <v>10</v>
      </c>
      <c r="P3996" s="15" t="n">
        <v>10</v>
      </c>
      <c r="Y3996" s="15" t="s">
        <v>142</v>
      </c>
      <c r="AB3996" s="15" t="s">
        <v>143</v>
      </c>
    </row>
    <row r="3997" customFormat="false" ht="15" hidden="false" customHeight="true" outlineLevel="0" collapsed="false">
      <c r="A3997" s="15" t="s">
        <v>7151</v>
      </c>
      <c r="B3997" s="15" t="s">
        <v>7152</v>
      </c>
      <c r="C3997" s="15" t="s">
        <v>134</v>
      </c>
      <c r="D3997" s="15" t="s">
        <v>541</v>
      </c>
      <c r="E3997" s="15" t="s">
        <v>136</v>
      </c>
      <c r="F3997" s="15" t="s">
        <v>137</v>
      </c>
      <c r="G3997" s="15" t="s">
        <v>1056</v>
      </c>
      <c r="H3997" s="15" t="s">
        <v>136</v>
      </c>
      <c r="I3997" s="15" t="s">
        <v>243</v>
      </c>
      <c r="J3997" s="15" t="s">
        <v>144</v>
      </c>
      <c r="K3997" s="15" t="s">
        <v>7154</v>
      </c>
      <c r="L3997" s="15" t="n">
        <v>119</v>
      </c>
      <c r="M3997" s="15" t="n">
        <v>166</v>
      </c>
      <c r="N3997" s="15" t="n">
        <v>188</v>
      </c>
      <c r="O3997" s="15" t="n">
        <v>23</v>
      </c>
      <c r="P3997" s="15" t="n">
        <v>496</v>
      </c>
      <c r="Y3997" s="15" t="s">
        <v>142</v>
      </c>
      <c r="AB3997" s="15" t="s">
        <v>143</v>
      </c>
    </row>
    <row r="3998" customFormat="false" ht="15" hidden="false" customHeight="true" outlineLevel="0" collapsed="false">
      <c r="A3998" s="15" t="s">
        <v>7151</v>
      </c>
      <c r="B3998" s="15" t="s">
        <v>7152</v>
      </c>
      <c r="C3998" s="15" t="s">
        <v>134</v>
      </c>
      <c r="D3998" s="15" t="s">
        <v>541</v>
      </c>
      <c r="E3998" s="15" t="s">
        <v>136</v>
      </c>
      <c r="F3998" s="15" t="s">
        <v>137</v>
      </c>
      <c r="G3998" s="15" t="s">
        <v>1056</v>
      </c>
      <c r="H3998" s="15" t="s">
        <v>136</v>
      </c>
      <c r="I3998" s="15" t="s">
        <v>243</v>
      </c>
      <c r="J3998" s="15" t="s">
        <v>150</v>
      </c>
      <c r="K3998" s="15" t="s">
        <v>7155</v>
      </c>
      <c r="L3998" s="15" t="n">
        <v>156</v>
      </c>
      <c r="M3998" s="15" t="n">
        <v>90</v>
      </c>
      <c r="N3998" s="15" t="n">
        <v>248</v>
      </c>
      <c r="O3998" s="15" t="n">
        <v>71</v>
      </c>
      <c r="P3998" s="15" t="n">
        <v>565</v>
      </c>
      <c r="Y3998" s="15" t="s">
        <v>142</v>
      </c>
      <c r="AB3998" s="15" t="s">
        <v>143</v>
      </c>
    </row>
    <row r="3999" customFormat="false" ht="15" hidden="false" customHeight="true" outlineLevel="0" collapsed="false">
      <c r="A3999" s="15" t="s">
        <v>7151</v>
      </c>
      <c r="B3999" s="15" t="s">
        <v>7152</v>
      </c>
      <c r="C3999" s="15" t="s">
        <v>134</v>
      </c>
      <c r="D3999" s="15" t="s">
        <v>541</v>
      </c>
      <c r="E3999" s="15" t="s">
        <v>136</v>
      </c>
      <c r="F3999" s="15" t="s">
        <v>137</v>
      </c>
      <c r="G3999" s="15" t="s">
        <v>1056</v>
      </c>
      <c r="H3999" s="15" t="s">
        <v>136</v>
      </c>
      <c r="I3999" s="15" t="s">
        <v>243</v>
      </c>
      <c r="J3999" s="15" t="s">
        <v>166</v>
      </c>
      <c r="K3999" s="15" t="s">
        <v>7156</v>
      </c>
      <c r="L3999" s="15" t="n">
        <v>20</v>
      </c>
      <c r="M3999" s="15" t="n">
        <v>50</v>
      </c>
      <c r="N3999" s="15" t="n">
        <v>70</v>
      </c>
      <c r="O3999" s="15" t="n">
        <v>20</v>
      </c>
      <c r="P3999" s="15" t="n">
        <v>160</v>
      </c>
      <c r="Y3999" s="15" t="s">
        <v>142</v>
      </c>
      <c r="AB3999" s="15" t="s">
        <v>143</v>
      </c>
    </row>
    <row r="4000" customFormat="false" ht="15" hidden="false" customHeight="true" outlineLevel="0" collapsed="false">
      <c r="A4000" s="15" t="s">
        <v>7151</v>
      </c>
      <c r="B4000" s="15" t="s">
        <v>7152</v>
      </c>
      <c r="C4000" s="15" t="s">
        <v>134</v>
      </c>
      <c r="D4000" s="15" t="s">
        <v>541</v>
      </c>
      <c r="E4000" s="15" t="s">
        <v>136</v>
      </c>
      <c r="F4000" s="15" t="s">
        <v>137</v>
      </c>
      <c r="G4000" s="15" t="s">
        <v>1056</v>
      </c>
      <c r="H4000" s="15" t="s">
        <v>136</v>
      </c>
      <c r="I4000" s="15" t="s">
        <v>243</v>
      </c>
      <c r="J4000" s="15" t="s">
        <v>158</v>
      </c>
      <c r="K4000" s="15" t="s">
        <v>7157</v>
      </c>
      <c r="M4000" s="15" t="n">
        <v>9</v>
      </c>
      <c r="N4000" s="15" t="n">
        <v>2</v>
      </c>
      <c r="P4000" s="15" t="n">
        <v>11</v>
      </c>
      <c r="Y4000" s="15" t="s">
        <v>142</v>
      </c>
      <c r="AB4000" s="15" t="s">
        <v>143</v>
      </c>
    </row>
    <row r="4001" customFormat="false" ht="15" hidden="false" customHeight="true" outlineLevel="0" collapsed="false">
      <c r="A4001" s="15" t="s">
        <v>7158</v>
      </c>
      <c r="B4001" s="15" t="s">
        <v>7159</v>
      </c>
      <c r="C4001" s="15" t="s">
        <v>217</v>
      </c>
      <c r="D4001" s="15" t="s">
        <v>274</v>
      </c>
      <c r="E4001" s="15" t="s">
        <v>136</v>
      </c>
      <c r="F4001" s="15" t="s">
        <v>137</v>
      </c>
      <c r="G4001" s="15" t="s">
        <v>231</v>
      </c>
      <c r="H4001" s="15" t="s">
        <v>136</v>
      </c>
      <c r="I4001" s="15" t="s">
        <v>243</v>
      </c>
      <c r="J4001" s="15" t="s">
        <v>140</v>
      </c>
      <c r="K4001" s="15" t="s">
        <v>7160</v>
      </c>
      <c r="L4001" s="15" t="n">
        <v>2400</v>
      </c>
      <c r="M4001" s="15" t="n">
        <v>10</v>
      </c>
      <c r="N4001" s="15" t="n">
        <v>2</v>
      </c>
      <c r="O4001" s="15" t="n">
        <v>8</v>
      </c>
      <c r="P4001" s="15" t="n">
        <v>2420</v>
      </c>
      <c r="Y4001" s="15" t="s">
        <v>156</v>
      </c>
      <c r="AB4001" s="15" t="s">
        <v>143</v>
      </c>
    </row>
    <row r="4002" customFormat="false" ht="15" hidden="false" customHeight="true" outlineLevel="0" collapsed="false">
      <c r="A4002" s="15" t="s">
        <v>7158</v>
      </c>
      <c r="B4002" s="15" t="s">
        <v>7159</v>
      </c>
      <c r="C4002" s="15" t="s">
        <v>217</v>
      </c>
      <c r="D4002" s="15" t="s">
        <v>274</v>
      </c>
      <c r="E4002" s="15" t="s">
        <v>136</v>
      </c>
      <c r="F4002" s="15" t="s">
        <v>137</v>
      </c>
      <c r="G4002" s="15" t="s">
        <v>231</v>
      </c>
      <c r="H4002" s="15" t="s">
        <v>136</v>
      </c>
      <c r="I4002" s="15" t="s">
        <v>243</v>
      </c>
      <c r="J4002" s="15" t="s">
        <v>144</v>
      </c>
      <c r="K4002" s="15" t="s">
        <v>7161</v>
      </c>
      <c r="M4002" s="15" t="n">
        <v>6</v>
      </c>
      <c r="P4002" s="15" t="n">
        <v>6</v>
      </c>
      <c r="Y4002" s="15" t="s">
        <v>156</v>
      </c>
      <c r="AB4002" s="15" t="s">
        <v>143</v>
      </c>
    </row>
    <row r="4003" customFormat="false" ht="15" hidden="false" customHeight="true" outlineLevel="0" collapsed="false">
      <c r="A4003" s="15" t="s">
        <v>7158</v>
      </c>
      <c r="B4003" s="15" t="s">
        <v>7159</v>
      </c>
      <c r="C4003" s="15" t="s">
        <v>217</v>
      </c>
      <c r="D4003" s="15" t="s">
        <v>274</v>
      </c>
      <c r="E4003" s="15" t="s">
        <v>136</v>
      </c>
      <c r="F4003" s="15" t="s">
        <v>137</v>
      </c>
      <c r="G4003" s="15" t="s">
        <v>231</v>
      </c>
      <c r="H4003" s="15" t="s">
        <v>136</v>
      </c>
      <c r="I4003" s="15" t="s">
        <v>243</v>
      </c>
      <c r="J4003" s="15" t="s">
        <v>150</v>
      </c>
      <c r="K4003" s="15" t="s">
        <v>7162</v>
      </c>
      <c r="L4003" s="15" t="n">
        <v>171</v>
      </c>
      <c r="M4003" s="15" t="n">
        <v>447</v>
      </c>
      <c r="N4003" s="15" t="n">
        <v>119</v>
      </c>
      <c r="O4003" s="15" t="n">
        <v>18</v>
      </c>
      <c r="P4003" s="15" t="n">
        <v>755</v>
      </c>
      <c r="Y4003" s="15" t="s">
        <v>156</v>
      </c>
      <c r="AB4003" s="15" t="s">
        <v>143</v>
      </c>
    </row>
    <row r="4004" customFormat="false" ht="15" hidden="false" customHeight="true" outlineLevel="0" collapsed="false">
      <c r="A4004" s="15" t="s">
        <v>7158</v>
      </c>
      <c r="B4004" s="15" t="s">
        <v>7159</v>
      </c>
      <c r="C4004" s="15" t="s">
        <v>217</v>
      </c>
      <c r="D4004" s="15" t="s">
        <v>274</v>
      </c>
      <c r="E4004" s="15" t="s">
        <v>136</v>
      </c>
      <c r="F4004" s="15" t="s">
        <v>137</v>
      </c>
      <c r="G4004" s="15" t="s">
        <v>231</v>
      </c>
      <c r="H4004" s="15" t="s">
        <v>136</v>
      </c>
      <c r="I4004" s="15" t="s">
        <v>243</v>
      </c>
      <c r="J4004" s="15" t="s">
        <v>158</v>
      </c>
      <c r="K4004" s="15" t="s">
        <v>7163</v>
      </c>
      <c r="L4004" s="15" t="n">
        <v>2</v>
      </c>
      <c r="M4004" s="15" t="n">
        <v>8</v>
      </c>
      <c r="N4004" s="15" t="n">
        <v>6</v>
      </c>
      <c r="O4004" s="15" t="n">
        <v>4</v>
      </c>
      <c r="P4004" s="15" t="n">
        <v>20</v>
      </c>
      <c r="Y4004" s="15" t="s">
        <v>156</v>
      </c>
      <c r="AB4004" s="15" t="s">
        <v>143</v>
      </c>
    </row>
    <row r="4005" customFormat="false" ht="15" hidden="false" customHeight="true" outlineLevel="0" collapsed="false">
      <c r="A4005" s="15" t="s">
        <v>7158</v>
      </c>
      <c r="B4005" s="15" t="s">
        <v>7159</v>
      </c>
      <c r="C4005" s="15" t="s">
        <v>217</v>
      </c>
      <c r="D4005" s="15" t="s">
        <v>274</v>
      </c>
      <c r="E4005" s="15" t="s">
        <v>136</v>
      </c>
      <c r="F4005" s="15" t="s">
        <v>137</v>
      </c>
      <c r="G4005" s="15" t="s">
        <v>231</v>
      </c>
      <c r="H4005" s="15" t="s">
        <v>136</v>
      </c>
      <c r="I4005" s="15" t="s">
        <v>243</v>
      </c>
      <c r="J4005" s="15" t="s">
        <v>169</v>
      </c>
      <c r="K4005" s="15" t="s">
        <v>7164</v>
      </c>
      <c r="L4005" s="15" t="n">
        <v>11</v>
      </c>
      <c r="M4005" s="15" t="n">
        <v>27</v>
      </c>
      <c r="N4005" s="15" t="n">
        <v>38</v>
      </c>
      <c r="O4005" s="15" t="n">
        <v>24</v>
      </c>
      <c r="P4005" s="15" t="n">
        <v>100</v>
      </c>
      <c r="Y4005" s="15" t="s">
        <v>156</v>
      </c>
      <c r="AB4005" s="15" t="s">
        <v>143</v>
      </c>
    </row>
    <row r="4006" customFormat="false" ht="15" hidden="false" customHeight="true" outlineLevel="0" collapsed="false">
      <c r="A4006" s="15" t="s">
        <v>7165</v>
      </c>
      <c r="B4006" s="15" t="s">
        <v>7166</v>
      </c>
      <c r="C4006" s="15" t="s">
        <v>217</v>
      </c>
      <c r="D4006" s="15" t="s">
        <v>235</v>
      </c>
      <c r="E4006" s="15" t="s">
        <v>136</v>
      </c>
      <c r="F4006" s="15" t="s">
        <v>137</v>
      </c>
      <c r="G4006" s="15" t="s">
        <v>219</v>
      </c>
      <c r="H4006" s="15" t="s">
        <v>136</v>
      </c>
      <c r="I4006" s="15" t="s">
        <v>139</v>
      </c>
      <c r="J4006" s="15" t="s">
        <v>140</v>
      </c>
      <c r="K4006" s="15" t="s">
        <v>7167</v>
      </c>
      <c r="M4006" s="15" t="n">
        <v>1</v>
      </c>
      <c r="P4006" s="15" t="n">
        <v>1</v>
      </c>
      <c r="Y4006" s="15" t="s">
        <v>142</v>
      </c>
      <c r="AB4006" s="15" t="s">
        <v>143</v>
      </c>
    </row>
    <row r="4007" customFormat="false" ht="15" hidden="false" customHeight="true" outlineLevel="0" collapsed="false">
      <c r="A4007" s="15" t="s">
        <v>7165</v>
      </c>
      <c r="B4007" s="15" t="s">
        <v>7166</v>
      </c>
      <c r="C4007" s="15" t="s">
        <v>217</v>
      </c>
      <c r="D4007" s="15" t="s">
        <v>235</v>
      </c>
      <c r="E4007" s="15" t="s">
        <v>136</v>
      </c>
      <c r="F4007" s="15" t="s">
        <v>137</v>
      </c>
      <c r="G4007" s="15" t="s">
        <v>219</v>
      </c>
      <c r="H4007" s="15" t="s">
        <v>136</v>
      </c>
      <c r="I4007" s="15" t="s">
        <v>139</v>
      </c>
      <c r="J4007" s="15" t="s">
        <v>158</v>
      </c>
      <c r="K4007" s="15" t="s">
        <v>7168</v>
      </c>
      <c r="L4007" s="15" t="n">
        <v>1</v>
      </c>
      <c r="P4007" s="15" t="n">
        <v>1</v>
      </c>
      <c r="Y4007" s="15" t="s">
        <v>142</v>
      </c>
      <c r="AB4007" s="15" t="s">
        <v>143</v>
      </c>
    </row>
    <row r="4008" customFormat="false" ht="15" hidden="false" customHeight="true" outlineLevel="0" collapsed="false">
      <c r="A4008" s="15" t="s">
        <v>7169</v>
      </c>
      <c r="B4008" s="15" t="s">
        <v>7170</v>
      </c>
      <c r="C4008" s="15" t="s">
        <v>217</v>
      </c>
      <c r="D4008" s="15" t="s">
        <v>274</v>
      </c>
      <c r="E4008" s="15" t="s">
        <v>136</v>
      </c>
      <c r="F4008" s="15" t="s">
        <v>137</v>
      </c>
      <c r="G4008" s="15" t="s">
        <v>299</v>
      </c>
      <c r="H4008" s="15" t="s">
        <v>136</v>
      </c>
      <c r="I4008" s="15" t="s">
        <v>243</v>
      </c>
      <c r="J4008" s="15" t="s">
        <v>140</v>
      </c>
      <c r="K4008" s="15" t="s">
        <v>7171</v>
      </c>
      <c r="L4008" s="15" t="n">
        <v>52</v>
      </c>
      <c r="M4008" s="15" t="n">
        <v>25</v>
      </c>
      <c r="P4008" s="15" t="n">
        <v>77</v>
      </c>
      <c r="Y4008" s="15" t="s">
        <v>156</v>
      </c>
      <c r="AB4008" s="15" t="s">
        <v>143</v>
      </c>
    </row>
    <row r="4009" customFormat="false" ht="15" hidden="false" customHeight="true" outlineLevel="0" collapsed="false">
      <c r="A4009" s="15" t="s">
        <v>7169</v>
      </c>
      <c r="B4009" s="15" t="s">
        <v>7170</v>
      </c>
      <c r="C4009" s="15" t="s">
        <v>217</v>
      </c>
      <c r="D4009" s="15" t="s">
        <v>274</v>
      </c>
      <c r="E4009" s="15" t="s">
        <v>136</v>
      </c>
      <c r="F4009" s="15" t="s">
        <v>137</v>
      </c>
      <c r="G4009" s="15" t="s">
        <v>299</v>
      </c>
      <c r="H4009" s="15" t="s">
        <v>136</v>
      </c>
      <c r="I4009" s="15" t="s">
        <v>243</v>
      </c>
      <c r="J4009" s="15" t="s">
        <v>144</v>
      </c>
      <c r="K4009" s="15" t="s">
        <v>7172</v>
      </c>
      <c r="L4009" s="15" t="n">
        <v>7</v>
      </c>
      <c r="M4009" s="15" t="n">
        <v>7</v>
      </c>
      <c r="P4009" s="15" t="n">
        <v>14</v>
      </c>
      <c r="Y4009" s="15" t="s">
        <v>156</v>
      </c>
      <c r="AB4009" s="15" t="s">
        <v>143</v>
      </c>
    </row>
    <row r="4010" customFormat="false" ht="15" hidden="false" customHeight="true" outlineLevel="0" collapsed="false">
      <c r="A4010" s="15" t="s">
        <v>7169</v>
      </c>
      <c r="B4010" s="15" t="s">
        <v>7170</v>
      </c>
      <c r="C4010" s="15" t="s">
        <v>217</v>
      </c>
      <c r="D4010" s="15" t="s">
        <v>274</v>
      </c>
      <c r="E4010" s="15" t="s">
        <v>136</v>
      </c>
      <c r="F4010" s="15" t="s">
        <v>137</v>
      </c>
      <c r="G4010" s="15" t="s">
        <v>299</v>
      </c>
      <c r="H4010" s="15" t="s">
        <v>136</v>
      </c>
      <c r="I4010" s="15" t="s">
        <v>243</v>
      </c>
      <c r="J4010" s="15" t="s">
        <v>150</v>
      </c>
      <c r="K4010" s="15" t="s">
        <v>7173</v>
      </c>
      <c r="L4010" s="15" t="n">
        <v>831</v>
      </c>
      <c r="M4010" s="15" t="n">
        <v>785</v>
      </c>
      <c r="O4010" s="15" t="n">
        <v>0</v>
      </c>
      <c r="P4010" s="15" t="n">
        <v>1616</v>
      </c>
      <c r="Y4010" s="15" t="s">
        <v>156</v>
      </c>
      <c r="AB4010" s="15" t="s">
        <v>143</v>
      </c>
    </row>
    <row r="4011" customFormat="false" ht="15" hidden="false" customHeight="true" outlineLevel="0" collapsed="false">
      <c r="A4011" s="15" t="s">
        <v>7169</v>
      </c>
      <c r="B4011" s="15" t="s">
        <v>7170</v>
      </c>
      <c r="C4011" s="15" t="s">
        <v>217</v>
      </c>
      <c r="D4011" s="15" t="s">
        <v>274</v>
      </c>
      <c r="E4011" s="15" t="s">
        <v>136</v>
      </c>
      <c r="F4011" s="15" t="s">
        <v>137</v>
      </c>
      <c r="G4011" s="15" t="s">
        <v>299</v>
      </c>
      <c r="H4011" s="15" t="s">
        <v>136</v>
      </c>
      <c r="I4011" s="15" t="s">
        <v>243</v>
      </c>
      <c r="J4011" s="15" t="s">
        <v>166</v>
      </c>
      <c r="K4011" s="15" t="s">
        <v>7174</v>
      </c>
      <c r="M4011" s="15" t="n">
        <v>50</v>
      </c>
      <c r="P4011" s="15" t="n">
        <v>50</v>
      </c>
      <c r="Y4011" s="15" t="s">
        <v>156</v>
      </c>
      <c r="AB4011" s="15" t="s">
        <v>143</v>
      </c>
    </row>
    <row r="4012" customFormat="false" ht="15" hidden="false" customHeight="true" outlineLevel="0" collapsed="false">
      <c r="A4012" s="15" t="s">
        <v>7169</v>
      </c>
      <c r="B4012" s="15" t="s">
        <v>7170</v>
      </c>
      <c r="C4012" s="15" t="s">
        <v>217</v>
      </c>
      <c r="D4012" s="15" t="s">
        <v>274</v>
      </c>
      <c r="E4012" s="15" t="s">
        <v>136</v>
      </c>
      <c r="F4012" s="15" t="s">
        <v>137</v>
      </c>
      <c r="G4012" s="15" t="s">
        <v>299</v>
      </c>
      <c r="H4012" s="15" t="s">
        <v>136</v>
      </c>
      <c r="I4012" s="15" t="s">
        <v>243</v>
      </c>
      <c r="J4012" s="15" t="s">
        <v>158</v>
      </c>
      <c r="K4012" s="15" t="s">
        <v>7175</v>
      </c>
      <c r="L4012" s="15" t="n">
        <v>220</v>
      </c>
      <c r="M4012" s="15" t="n">
        <v>231</v>
      </c>
      <c r="P4012" s="15" t="n">
        <v>451</v>
      </c>
      <c r="Y4012" s="15" t="s">
        <v>156</v>
      </c>
      <c r="AB4012" s="15" t="s">
        <v>143</v>
      </c>
    </row>
    <row r="4013" customFormat="false" ht="15" hidden="false" customHeight="true" outlineLevel="0" collapsed="false">
      <c r="A4013" s="15" t="s">
        <v>7169</v>
      </c>
      <c r="B4013" s="15" t="s">
        <v>7170</v>
      </c>
      <c r="C4013" s="15" t="s">
        <v>217</v>
      </c>
      <c r="D4013" s="15" t="s">
        <v>274</v>
      </c>
      <c r="E4013" s="15" t="s">
        <v>136</v>
      </c>
      <c r="F4013" s="15" t="s">
        <v>137</v>
      </c>
      <c r="G4013" s="15" t="s">
        <v>299</v>
      </c>
      <c r="H4013" s="15" t="s">
        <v>136</v>
      </c>
      <c r="I4013" s="15" t="s">
        <v>243</v>
      </c>
      <c r="J4013" s="15" t="s">
        <v>169</v>
      </c>
      <c r="K4013" s="15" t="s">
        <v>7176</v>
      </c>
      <c r="L4013" s="15" t="n">
        <v>7</v>
      </c>
      <c r="M4013" s="15" t="n">
        <v>12</v>
      </c>
      <c r="P4013" s="15" t="n">
        <v>19</v>
      </c>
      <c r="Y4013" s="15" t="s">
        <v>156</v>
      </c>
      <c r="AB4013" s="15" t="s">
        <v>143</v>
      </c>
    </row>
    <row r="4014" customFormat="false" ht="15" hidden="false" customHeight="true" outlineLevel="0" collapsed="false">
      <c r="A4014" s="15" t="s">
        <v>7177</v>
      </c>
      <c r="B4014" s="15" t="s">
        <v>7178</v>
      </c>
      <c r="C4014" s="15" t="s">
        <v>148</v>
      </c>
      <c r="E4014" s="15" t="s">
        <v>136</v>
      </c>
      <c r="F4014" s="15" t="s">
        <v>137</v>
      </c>
      <c r="G4014" s="15" t="s">
        <v>299</v>
      </c>
      <c r="H4014" s="15" t="s">
        <v>136</v>
      </c>
      <c r="I4014" s="15" t="s">
        <v>243</v>
      </c>
      <c r="J4014" s="15" t="s">
        <v>140</v>
      </c>
      <c r="K4014" s="15" t="s">
        <v>7179</v>
      </c>
      <c r="N4014" s="15" t="n">
        <v>2</v>
      </c>
      <c r="P4014" s="15" t="n">
        <v>2</v>
      </c>
      <c r="Y4014" s="15" t="s">
        <v>156</v>
      </c>
      <c r="AB4014" s="15" t="s">
        <v>143</v>
      </c>
    </row>
    <row r="4015" customFormat="false" ht="15" hidden="false" customHeight="true" outlineLevel="0" collapsed="false">
      <c r="A4015" s="15" t="s">
        <v>7177</v>
      </c>
      <c r="B4015" s="15" t="s">
        <v>7178</v>
      </c>
      <c r="C4015" s="15" t="s">
        <v>148</v>
      </c>
      <c r="E4015" s="15" t="s">
        <v>136</v>
      </c>
      <c r="F4015" s="15" t="s">
        <v>137</v>
      </c>
      <c r="G4015" s="15" t="s">
        <v>299</v>
      </c>
      <c r="H4015" s="15" t="s">
        <v>136</v>
      </c>
      <c r="I4015" s="15" t="s">
        <v>243</v>
      </c>
      <c r="J4015" s="15" t="s">
        <v>150</v>
      </c>
      <c r="K4015" s="15" t="s">
        <v>7180</v>
      </c>
      <c r="L4015" s="15" t="n">
        <v>16</v>
      </c>
      <c r="M4015" s="15" t="n">
        <v>5</v>
      </c>
      <c r="N4015" s="15" t="n">
        <v>48</v>
      </c>
      <c r="O4015" s="15" t="n">
        <v>15</v>
      </c>
      <c r="P4015" s="15" t="n">
        <v>84</v>
      </c>
      <c r="Y4015" s="15" t="s">
        <v>156</v>
      </c>
      <c r="AB4015" s="15" t="s">
        <v>143</v>
      </c>
    </row>
    <row r="4016" customFormat="false" ht="15" hidden="false" customHeight="true" outlineLevel="0" collapsed="false">
      <c r="A4016" s="15" t="s">
        <v>7177</v>
      </c>
      <c r="B4016" s="15" t="s">
        <v>7178</v>
      </c>
      <c r="C4016" s="15" t="s">
        <v>148</v>
      </c>
      <c r="E4016" s="15" t="s">
        <v>136</v>
      </c>
      <c r="F4016" s="15" t="s">
        <v>137</v>
      </c>
      <c r="G4016" s="15" t="s">
        <v>299</v>
      </c>
      <c r="H4016" s="15" t="s">
        <v>136</v>
      </c>
      <c r="I4016" s="15" t="s">
        <v>243</v>
      </c>
      <c r="J4016" s="15" t="s">
        <v>158</v>
      </c>
      <c r="K4016" s="15" t="s">
        <v>7181</v>
      </c>
      <c r="L4016" s="15" t="n">
        <v>1</v>
      </c>
      <c r="M4016" s="15" t="n">
        <v>11</v>
      </c>
      <c r="N4016" s="15" t="n">
        <v>10</v>
      </c>
      <c r="O4016" s="15" t="n">
        <v>3</v>
      </c>
      <c r="P4016" s="15" t="n">
        <v>25</v>
      </c>
      <c r="Y4016" s="15" t="s">
        <v>156</v>
      </c>
      <c r="AB4016" s="15" t="s">
        <v>143</v>
      </c>
    </row>
    <row r="4017" customFormat="false" ht="15" hidden="false" customHeight="true" outlineLevel="0" collapsed="false">
      <c r="A4017" s="15" t="s">
        <v>7182</v>
      </c>
      <c r="B4017" s="15" t="s">
        <v>7183</v>
      </c>
      <c r="C4017" s="15" t="s">
        <v>148</v>
      </c>
      <c r="E4017" s="15" t="s">
        <v>136</v>
      </c>
      <c r="F4017" s="15" t="s">
        <v>137</v>
      </c>
      <c r="G4017" s="15" t="s">
        <v>308</v>
      </c>
      <c r="H4017" s="15" t="s">
        <v>136</v>
      </c>
      <c r="I4017" s="15" t="s">
        <v>139</v>
      </c>
      <c r="J4017" s="15" t="s">
        <v>150</v>
      </c>
      <c r="K4017" s="15" t="s">
        <v>7184</v>
      </c>
      <c r="N4017" s="15" t="n">
        <v>2</v>
      </c>
      <c r="P4017" s="15" t="n">
        <v>2</v>
      </c>
      <c r="Y4017" s="15" t="s">
        <v>142</v>
      </c>
      <c r="AB4017" s="15" t="s">
        <v>143</v>
      </c>
    </row>
    <row r="4018" customFormat="false" ht="15" hidden="false" customHeight="true" outlineLevel="0" collapsed="false">
      <c r="A4018" s="15" t="s">
        <v>7182</v>
      </c>
      <c r="B4018" s="15" t="s">
        <v>7183</v>
      </c>
      <c r="C4018" s="15" t="s">
        <v>148</v>
      </c>
      <c r="E4018" s="15" t="s">
        <v>136</v>
      </c>
      <c r="F4018" s="15" t="s">
        <v>137</v>
      </c>
      <c r="G4018" s="15" t="s">
        <v>308</v>
      </c>
      <c r="H4018" s="15" t="s">
        <v>136</v>
      </c>
      <c r="I4018" s="15" t="s">
        <v>139</v>
      </c>
      <c r="J4018" s="15" t="s">
        <v>158</v>
      </c>
      <c r="K4018" s="15" t="s">
        <v>7185</v>
      </c>
      <c r="N4018" s="15" t="n">
        <v>2</v>
      </c>
      <c r="P4018" s="15" t="n">
        <v>2</v>
      </c>
      <c r="Y4018" s="15" t="s">
        <v>142</v>
      </c>
      <c r="AB4018" s="15" t="s">
        <v>143</v>
      </c>
    </row>
    <row r="4019" customFormat="false" ht="15" hidden="false" customHeight="true" outlineLevel="0" collapsed="false">
      <c r="A4019" s="15" t="s">
        <v>7186</v>
      </c>
      <c r="B4019" s="15" t="s">
        <v>7187</v>
      </c>
      <c r="C4019" s="15" t="s">
        <v>217</v>
      </c>
      <c r="D4019" s="15" t="s">
        <v>218</v>
      </c>
      <c r="E4019" s="15" t="s">
        <v>136</v>
      </c>
      <c r="F4019" s="15" t="s">
        <v>137</v>
      </c>
      <c r="G4019" s="15" t="s">
        <v>219</v>
      </c>
      <c r="H4019" s="15" t="s">
        <v>136</v>
      </c>
      <c r="I4019" s="15" t="s">
        <v>243</v>
      </c>
      <c r="J4019" s="15" t="s">
        <v>140</v>
      </c>
      <c r="K4019" s="15" t="s">
        <v>7188</v>
      </c>
      <c r="L4019" s="15" t="n">
        <v>2</v>
      </c>
      <c r="M4019" s="15" t="n">
        <v>3</v>
      </c>
      <c r="N4019" s="15" t="n">
        <v>86</v>
      </c>
      <c r="P4019" s="15" t="n">
        <v>91</v>
      </c>
      <c r="Y4019" s="15" t="s">
        <v>142</v>
      </c>
      <c r="Z4019" s="15" t="n">
        <v>1</v>
      </c>
      <c r="AA4019" s="15" t="s">
        <v>277</v>
      </c>
      <c r="AB4019" s="15" t="s">
        <v>143</v>
      </c>
    </row>
    <row r="4020" customFormat="false" ht="15" hidden="false" customHeight="true" outlineLevel="0" collapsed="false">
      <c r="A4020" s="15" t="s">
        <v>7186</v>
      </c>
      <c r="B4020" s="15" t="s">
        <v>7187</v>
      </c>
      <c r="C4020" s="15" t="s">
        <v>217</v>
      </c>
      <c r="D4020" s="15" t="s">
        <v>218</v>
      </c>
      <c r="E4020" s="15" t="s">
        <v>136</v>
      </c>
      <c r="F4020" s="15" t="s">
        <v>137</v>
      </c>
      <c r="G4020" s="15" t="s">
        <v>219</v>
      </c>
      <c r="H4020" s="15" t="s">
        <v>136</v>
      </c>
      <c r="I4020" s="15" t="s">
        <v>243</v>
      </c>
      <c r="J4020" s="15" t="s">
        <v>144</v>
      </c>
      <c r="K4020" s="15" t="s">
        <v>7189</v>
      </c>
      <c r="L4020" s="15" t="n">
        <v>74</v>
      </c>
      <c r="M4020" s="15" t="n">
        <v>143</v>
      </c>
      <c r="P4020" s="15" t="n">
        <v>217</v>
      </c>
      <c r="Y4020" s="15" t="s">
        <v>142</v>
      </c>
      <c r="Z4020" s="15" t="n">
        <v>1</v>
      </c>
      <c r="AA4020" s="15" t="s">
        <v>277</v>
      </c>
      <c r="AB4020" s="15" t="s">
        <v>143</v>
      </c>
    </row>
    <row r="4021" customFormat="false" ht="15" hidden="false" customHeight="true" outlineLevel="0" collapsed="false">
      <c r="A4021" s="15" t="s">
        <v>7186</v>
      </c>
      <c r="B4021" s="15" t="s">
        <v>7187</v>
      </c>
      <c r="C4021" s="15" t="s">
        <v>217</v>
      </c>
      <c r="D4021" s="15" t="s">
        <v>218</v>
      </c>
      <c r="E4021" s="15" t="s">
        <v>136</v>
      </c>
      <c r="F4021" s="15" t="s">
        <v>137</v>
      </c>
      <c r="G4021" s="15" t="s">
        <v>219</v>
      </c>
      <c r="H4021" s="15" t="s">
        <v>136</v>
      </c>
      <c r="I4021" s="15" t="s">
        <v>243</v>
      </c>
      <c r="J4021" s="15" t="s">
        <v>150</v>
      </c>
      <c r="K4021" s="15" t="s">
        <v>7190</v>
      </c>
      <c r="L4021" s="15" t="n">
        <v>1743</v>
      </c>
      <c r="M4021" s="15" t="n">
        <v>6722</v>
      </c>
      <c r="N4021" s="15" t="n">
        <v>579</v>
      </c>
      <c r="P4021" s="15" t="n">
        <v>9044</v>
      </c>
      <c r="Y4021" s="15" t="s">
        <v>142</v>
      </c>
      <c r="Z4021" s="15" t="n">
        <v>1</v>
      </c>
      <c r="AA4021" s="15" t="s">
        <v>277</v>
      </c>
      <c r="AB4021" s="15" t="s">
        <v>143</v>
      </c>
    </row>
    <row r="4022" customFormat="false" ht="15" hidden="false" customHeight="true" outlineLevel="0" collapsed="false">
      <c r="A4022" s="15" t="s">
        <v>7186</v>
      </c>
      <c r="B4022" s="15" t="s">
        <v>7187</v>
      </c>
      <c r="C4022" s="15" t="s">
        <v>217</v>
      </c>
      <c r="D4022" s="15" t="s">
        <v>218</v>
      </c>
      <c r="E4022" s="15" t="s">
        <v>136</v>
      </c>
      <c r="F4022" s="15" t="s">
        <v>137</v>
      </c>
      <c r="G4022" s="15" t="s">
        <v>219</v>
      </c>
      <c r="H4022" s="15" t="s">
        <v>136</v>
      </c>
      <c r="I4022" s="15" t="s">
        <v>243</v>
      </c>
      <c r="J4022" s="15" t="s">
        <v>166</v>
      </c>
      <c r="K4022" s="15" t="s">
        <v>7191</v>
      </c>
      <c r="L4022" s="15" t="n">
        <v>442</v>
      </c>
      <c r="M4022" s="15" t="n">
        <v>261</v>
      </c>
      <c r="N4022" s="15" t="n">
        <v>7</v>
      </c>
      <c r="P4022" s="15" t="n">
        <v>710</v>
      </c>
      <c r="Y4022" s="15" t="s">
        <v>142</v>
      </c>
      <c r="Z4022" s="15" t="n">
        <v>1</v>
      </c>
      <c r="AA4022" s="15" t="s">
        <v>277</v>
      </c>
      <c r="AB4022" s="15" t="s">
        <v>143</v>
      </c>
    </row>
    <row r="4023" customFormat="false" ht="15" hidden="false" customHeight="true" outlineLevel="0" collapsed="false">
      <c r="A4023" s="15" t="s">
        <v>7186</v>
      </c>
      <c r="B4023" s="15" t="s">
        <v>7187</v>
      </c>
      <c r="C4023" s="15" t="s">
        <v>217</v>
      </c>
      <c r="D4023" s="15" t="s">
        <v>218</v>
      </c>
      <c r="E4023" s="15" t="s">
        <v>136</v>
      </c>
      <c r="F4023" s="15" t="s">
        <v>137</v>
      </c>
      <c r="G4023" s="15" t="s">
        <v>219</v>
      </c>
      <c r="H4023" s="15" t="s">
        <v>136</v>
      </c>
      <c r="I4023" s="15" t="s">
        <v>243</v>
      </c>
      <c r="J4023" s="15" t="s">
        <v>158</v>
      </c>
      <c r="K4023" s="15" t="s">
        <v>7192</v>
      </c>
      <c r="L4023" s="15" t="n">
        <v>59</v>
      </c>
      <c r="M4023" s="15" t="n">
        <v>58</v>
      </c>
      <c r="N4023" s="15" t="n">
        <v>40</v>
      </c>
      <c r="P4023" s="15" t="n">
        <v>157</v>
      </c>
      <c r="Y4023" s="15" t="s">
        <v>142</v>
      </c>
      <c r="Z4023" s="15" t="n">
        <v>1</v>
      </c>
      <c r="AA4023" s="15" t="s">
        <v>277</v>
      </c>
      <c r="AB4023" s="15" t="s">
        <v>143</v>
      </c>
    </row>
    <row r="4024" customFormat="false" ht="15" hidden="false" customHeight="true" outlineLevel="0" collapsed="false">
      <c r="A4024" s="15" t="s">
        <v>7186</v>
      </c>
      <c r="B4024" s="15" t="s">
        <v>7187</v>
      </c>
      <c r="C4024" s="15" t="s">
        <v>217</v>
      </c>
      <c r="D4024" s="15" t="s">
        <v>218</v>
      </c>
      <c r="E4024" s="15" t="s">
        <v>136</v>
      </c>
      <c r="F4024" s="15" t="s">
        <v>137</v>
      </c>
      <c r="G4024" s="15" t="s">
        <v>219</v>
      </c>
      <c r="H4024" s="15" t="s">
        <v>136</v>
      </c>
      <c r="I4024" s="15" t="s">
        <v>243</v>
      </c>
      <c r="J4024" s="15" t="s">
        <v>169</v>
      </c>
      <c r="K4024" s="15" t="s">
        <v>7193</v>
      </c>
      <c r="L4024" s="15" t="n">
        <v>12</v>
      </c>
      <c r="M4024" s="15" t="n">
        <v>218</v>
      </c>
      <c r="N4024" s="15" t="n">
        <v>2</v>
      </c>
      <c r="P4024" s="15" t="n">
        <v>232</v>
      </c>
      <c r="Y4024" s="15" t="s">
        <v>142</v>
      </c>
      <c r="Z4024" s="15" t="n">
        <v>1</v>
      </c>
      <c r="AA4024" s="15" t="s">
        <v>277</v>
      </c>
      <c r="AB4024" s="15" t="s">
        <v>143</v>
      </c>
    </row>
    <row r="4025" customFormat="false" ht="15" hidden="false" customHeight="true" outlineLevel="0" collapsed="false">
      <c r="A4025" s="15" t="s">
        <v>7194</v>
      </c>
      <c r="B4025" s="15" t="s">
        <v>7195</v>
      </c>
      <c r="C4025" s="15" t="s">
        <v>148</v>
      </c>
      <c r="E4025" s="15" t="s">
        <v>136</v>
      </c>
      <c r="F4025" s="15" t="s">
        <v>137</v>
      </c>
      <c r="G4025" s="15" t="s">
        <v>693</v>
      </c>
      <c r="H4025" s="15" t="s">
        <v>136</v>
      </c>
      <c r="I4025" s="15" t="s">
        <v>139</v>
      </c>
      <c r="J4025" s="15" t="s">
        <v>140</v>
      </c>
      <c r="K4025" s="15" t="s">
        <v>7196</v>
      </c>
      <c r="N4025" s="15" t="n">
        <v>5</v>
      </c>
      <c r="P4025" s="15" t="n">
        <v>5</v>
      </c>
      <c r="Y4025" s="15" t="s">
        <v>142</v>
      </c>
      <c r="AB4025" s="15" t="s">
        <v>143</v>
      </c>
    </row>
    <row r="4026" customFormat="false" ht="15" hidden="false" customHeight="true" outlineLevel="0" collapsed="false">
      <c r="A4026" s="15" t="s">
        <v>7197</v>
      </c>
      <c r="B4026" s="15" t="s">
        <v>7198</v>
      </c>
      <c r="C4026" s="15" t="s">
        <v>217</v>
      </c>
      <c r="D4026" s="15" t="s">
        <v>218</v>
      </c>
      <c r="E4026" s="15" t="s">
        <v>136</v>
      </c>
      <c r="F4026" s="15" t="s">
        <v>137</v>
      </c>
      <c r="G4026" s="15" t="s">
        <v>219</v>
      </c>
      <c r="H4026" s="15" t="s">
        <v>136</v>
      </c>
      <c r="I4026" s="15" t="s">
        <v>243</v>
      </c>
      <c r="J4026" s="15" t="s">
        <v>140</v>
      </c>
      <c r="K4026" s="15" t="s">
        <v>7199</v>
      </c>
      <c r="L4026" s="15" t="n">
        <v>191</v>
      </c>
      <c r="M4026" s="15" t="n">
        <v>51</v>
      </c>
      <c r="N4026" s="15" t="n">
        <v>104</v>
      </c>
      <c r="O4026" s="15" t="n">
        <v>23</v>
      </c>
      <c r="P4026" s="15" t="n">
        <v>369</v>
      </c>
      <c r="Y4026" s="15" t="s">
        <v>142</v>
      </c>
      <c r="Z4026" s="15" t="n">
        <v>3</v>
      </c>
      <c r="AA4026" s="15" t="s">
        <v>277</v>
      </c>
      <c r="AB4026" s="15" t="s">
        <v>143</v>
      </c>
    </row>
    <row r="4027" customFormat="false" ht="15" hidden="false" customHeight="true" outlineLevel="0" collapsed="false">
      <c r="A4027" s="15" t="s">
        <v>7197</v>
      </c>
      <c r="B4027" s="15" t="s">
        <v>7198</v>
      </c>
      <c r="C4027" s="15" t="s">
        <v>217</v>
      </c>
      <c r="D4027" s="15" t="s">
        <v>218</v>
      </c>
      <c r="E4027" s="15" t="s">
        <v>136</v>
      </c>
      <c r="F4027" s="15" t="s">
        <v>137</v>
      </c>
      <c r="G4027" s="15" t="s">
        <v>219</v>
      </c>
      <c r="H4027" s="15" t="s">
        <v>136</v>
      </c>
      <c r="I4027" s="15" t="s">
        <v>243</v>
      </c>
      <c r="J4027" s="15" t="s">
        <v>144</v>
      </c>
      <c r="K4027" s="15" t="s">
        <v>7200</v>
      </c>
      <c r="L4027" s="15" t="n">
        <v>1</v>
      </c>
      <c r="P4027" s="15" t="n">
        <v>1</v>
      </c>
      <c r="Y4027" s="15" t="s">
        <v>142</v>
      </c>
      <c r="Z4027" s="15" t="n">
        <v>3</v>
      </c>
      <c r="AA4027" s="15" t="s">
        <v>277</v>
      </c>
      <c r="AB4027" s="15" t="s">
        <v>143</v>
      </c>
    </row>
    <row r="4028" customFormat="false" ht="15" hidden="false" customHeight="true" outlineLevel="0" collapsed="false">
      <c r="A4028" s="15" t="s">
        <v>7197</v>
      </c>
      <c r="B4028" s="15" t="s">
        <v>7198</v>
      </c>
      <c r="C4028" s="15" t="s">
        <v>217</v>
      </c>
      <c r="D4028" s="15" t="s">
        <v>218</v>
      </c>
      <c r="E4028" s="15" t="s">
        <v>136</v>
      </c>
      <c r="F4028" s="15" t="s">
        <v>137</v>
      </c>
      <c r="G4028" s="15" t="s">
        <v>219</v>
      </c>
      <c r="H4028" s="15" t="s">
        <v>136</v>
      </c>
      <c r="I4028" s="15" t="s">
        <v>243</v>
      </c>
      <c r="J4028" s="15" t="s">
        <v>150</v>
      </c>
      <c r="K4028" s="15" t="s">
        <v>7201</v>
      </c>
      <c r="L4028" s="15" t="n">
        <v>345</v>
      </c>
      <c r="M4028" s="15" t="n">
        <v>337</v>
      </c>
      <c r="N4028" s="15" t="n">
        <v>136</v>
      </c>
      <c r="O4028" s="15" t="n">
        <v>72</v>
      </c>
      <c r="P4028" s="15" t="n">
        <v>890</v>
      </c>
      <c r="Y4028" s="15" t="s">
        <v>142</v>
      </c>
      <c r="Z4028" s="15" t="n">
        <v>3</v>
      </c>
      <c r="AA4028" s="15" t="s">
        <v>277</v>
      </c>
      <c r="AB4028" s="15" t="s">
        <v>143</v>
      </c>
    </row>
    <row r="4029" customFormat="false" ht="15" hidden="false" customHeight="true" outlineLevel="0" collapsed="false">
      <c r="A4029" s="15" t="s">
        <v>7197</v>
      </c>
      <c r="B4029" s="15" t="s">
        <v>7198</v>
      </c>
      <c r="C4029" s="15" t="s">
        <v>217</v>
      </c>
      <c r="D4029" s="15" t="s">
        <v>218</v>
      </c>
      <c r="E4029" s="15" t="s">
        <v>136</v>
      </c>
      <c r="F4029" s="15" t="s">
        <v>137</v>
      </c>
      <c r="G4029" s="15" t="s">
        <v>219</v>
      </c>
      <c r="H4029" s="15" t="s">
        <v>136</v>
      </c>
      <c r="I4029" s="15" t="s">
        <v>243</v>
      </c>
      <c r="J4029" s="15" t="s">
        <v>166</v>
      </c>
      <c r="K4029" s="15" t="s">
        <v>7202</v>
      </c>
      <c r="M4029" s="15" t="n">
        <v>1</v>
      </c>
      <c r="P4029" s="15" t="n">
        <v>1</v>
      </c>
      <c r="Y4029" s="15" t="s">
        <v>142</v>
      </c>
      <c r="Z4029" s="15" t="n">
        <v>3</v>
      </c>
      <c r="AA4029" s="15" t="s">
        <v>277</v>
      </c>
      <c r="AB4029" s="15" t="s">
        <v>143</v>
      </c>
    </row>
    <row r="4030" customFormat="false" ht="15" hidden="false" customHeight="true" outlineLevel="0" collapsed="false">
      <c r="A4030" s="15" t="s">
        <v>7197</v>
      </c>
      <c r="B4030" s="15" t="s">
        <v>7198</v>
      </c>
      <c r="C4030" s="15" t="s">
        <v>217</v>
      </c>
      <c r="D4030" s="15" t="s">
        <v>218</v>
      </c>
      <c r="E4030" s="15" t="s">
        <v>136</v>
      </c>
      <c r="F4030" s="15" t="s">
        <v>137</v>
      </c>
      <c r="G4030" s="15" t="s">
        <v>219</v>
      </c>
      <c r="H4030" s="15" t="s">
        <v>136</v>
      </c>
      <c r="I4030" s="15" t="s">
        <v>243</v>
      </c>
      <c r="J4030" s="15" t="s">
        <v>158</v>
      </c>
      <c r="K4030" s="15" t="s">
        <v>7203</v>
      </c>
      <c r="L4030" s="15" t="n">
        <v>76</v>
      </c>
      <c r="M4030" s="15" t="n">
        <v>34</v>
      </c>
      <c r="N4030" s="15" t="n">
        <v>42</v>
      </c>
      <c r="O4030" s="15" t="n">
        <v>2</v>
      </c>
      <c r="P4030" s="15" t="n">
        <v>154</v>
      </c>
      <c r="Y4030" s="15" t="s">
        <v>142</v>
      </c>
      <c r="Z4030" s="15" t="n">
        <v>3</v>
      </c>
      <c r="AA4030" s="15" t="s">
        <v>277</v>
      </c>
      <c r="AB4030" s="15" t="s">
        <v>143</v>
      </c>
    </row>
    <row r="4031" customFormat="false" ht="15" hidden="false" customHeight="true" outlineLevel="0" collapsed="false">
      <c r="A4031" s="15" t="s">
        <v>7197</v>
      </c>
      <c r="B4031" s="15" t="s">
        <v>7198</v>
      </c>
      <c r="C4031" s="15" t="s">
        <v>217</v>
      </c>
      <c r="D4031" s="15" t="s">
        <v>218</v>
      </c>
      <c r="E4031" s="15" t="s">
        <v>136</v>
      </c>
      <c r="F4031" s="15" t="s">
        <v>137</v>
      </c>
      <c r="G4031" s="15" t="s">
        <v>219</v>
      </c>
      <c r="H4031" s="15" t="s">
        <v>136</v>
      </c>
      <c r="I4031" s="15" t="s">
        <v>243</v>
      </c>
      <c r="J4031" s="15" t="s">
        <v>169</v>
      </c>
      <c r="K4031" s="15" t="s">
        <v>7204</v>
      </c>
      <c r="L4031" s="15" t="n">
        <v>9</v>
      </c>
      <c r="M4031" s="15" t="n">
        <v>52</v>
      </c>
      <c r="N4031" s="15" t="n">
        <v>2</v>
      </c>
      <c r="O4031" s="15" t="n">
        <v>66</v>
      </c>
      <c r="P4031" s="15" t="n">
        <v>129</v>
      </c>
      <c r="Y4031" s="15" t="s">
        <v>142</v>
      </c>
      <c r="Z4031" s="15" t="n">
        <v>3</v>
      </c>
      <c r="AA4031" s="15" t="s">
        <v>277</v>
      </c>
      <c r="AB4031" s="15" t="s">
        <v>143</v>
      </c>
    </row>
    <row r="4032" customFormat="false" ht="15" hidden="false" customHeight="true" outlineLevel="0" collapsed="false">
      <c r="A4032" s="15" t="s">
        <v>7205</v>
      </c>
      <c r="B4032" s="15" t="s">
        <v>7206</v>
      </c>
      <c r="C4032" s="15" t="s">
        <v>217</v>
      </c>
      <c r="D4032" s="15" t="s">
        <v>235</v>
      </c>
      <c r="E4032" s="15" t="s">
        <v>136</v>
      </c>
      <c r="F4032" s="15" t="s">
        <v>137</v>
      </c>
      <c r="G4032" s="15" t="s">
        <v>299</v>
      </c>
      <c r="H4032" s="15" t="s">
        <v>136</v>
      </c>
      <c r="I4032" s="15" t="s">
        <v>139</v>
      </c>
      <c r="J4032" s="15" t="s">
        <v>140</v>
      </c>
      <c r="K4032" s="15" t="s">
        <v>7207</v>
      </c>
      <c r="N4032" s="15" t="n">
        <v>4</v>
      </c>
      <c r="P4032" s="15" t="n">
        <v>4</v>
      </c>
      <c r="Y4032" s="15" t="s">
        <v>156</v>
      </c>
      <c r="AB4032" s="15" t="s">
        <v>143</v>
      </c>
    </row>
    <row r="4033" customFormat="false" ht="15" hidden="false" customHeight="true" outlineLevel="0" collapsed="false">
      <c r="A4033" s="15" t="s">
        <v>7205</v>
      </c>
      <c r="B4033" s="15" t="s">
        <v>7206</v>
      </c>
      <c r="C4033" s="15" t="s">
        <v>217</v>
      </c>
      <c r="D4033" s="15" t="s">
        <v>235</v>
      </c>
      <c r="E4033" s="15" t="s">
        <v>136</v>
      </c>
      <c r="F4033" s="15" t="s">
        <v>137</v>
      </c>
      <c r="G4033" s="15" t="s">
        <v>299</v>
      </c>
      <c r="H4033" s="15" t="s">
        <v>136</v>
      </c>
      <c r="I4033" s="15" t="s">
        <v>139</v>
      </c>
      <c r="J4033" s="15" t="s">
        <v>150</v>
      </c>
      <c r="K4033" s="15" t="s">
        <v>7208</v>
      </c>
      <c r="N4033" s="15" t="n">
        <v>3</v>
      </c>
      <c r="P4033" s="15" t="n">
        <v>3</v>
      </c>
      <c r="Y4033" s="15" t="s">
        <v>156</v>
      </c>
      <c r="AB4033" s="15" t="s">
        <v>143</v>
      </c>
    </row>
    <row r="4034" customFormat="false" ht="15" hidden="false" customHeight="true" outlineLevel="0" collapsed="false">
      <c r="A4034" s="15" t="s">
        <v>7209</v>
      </c>
      <c r="B4034" s="15" t="s">
        <v>7210</v>
      </c>
      <c r="C4034" s="15" t="s">
        <v>217</v>
      </c>
      <c r="D4034" s="15" t="s">
        <v>235</v>
      </c>
      <c r="E4034" s="15" t="s">
        <v>136</v>
      </c>
      <c r="F4034" s="15" t="s">
        <v>137</v>
      </c>
      <c r="G4034" s="15" t="s">
        <v>1140</v>
      </c>
      <c r="H4034" s="15" t="s">
        <v>136</v>
      </c>
      <c r="I4034" s="15" t="s">
        <v>139</v>
      </c>
      <c r="J4034" s="15" t="s">
        <v>140</v>
      </c>
      <c r="K4034" s="15" t="s">
        <v>7211</v>
      </c>
      <c r="L4034" s="15" t="n">
        <v>3</v>
      </c>
      <c r="M4034" s="15" t="n">
        <v>1</v>
      </c>
      <c r="O4034" s="15" t="n">
        <v>3</v>
      </c>
      <c r="P4034" s="15" t="n">
        <v>7</v>
      </c>
      <c r="Y4034" s="15" t="s">
        <v>156</v>
      </c>
      <c r="AB4034" s="15" t="s">
        <v>143</v>
      </c>
    </row>
    <row r="4035" customFormat="false" ht="15" hidden="false" customHeight="true" outlineLevel="0" collapsed="false">
      <c r="A4035" s="15" t="s">
        <v>7209</v>
      </c>
      <c r="B4035" s="15" t="s">
        <v>7210</v>
      </c>
      <c r="C4035" s="15" t="s">
        <v>217</v>
      </c>
      <c r="D4035" s="15" t="s">
        <v>235</v>
      </c>
      <c r="E4035" s="15" t="s">
        <v>136</v>
      </c>
      <c r="F4035" s="15" t="s">
        <v>137</v>
      </c>
      <c r="G4035" s="15" t="s">
        <v>1140</v>
      </c>
      <c r="H4035" s="15" t="s">
        <v>136</v>
      </c>
      <c r="I4035" s="15" t="s">
        <v>139</v>
      </c>
      <c r="J4035" s="15" t="s">
        <v>144</v>
      </c>
      <c r="K4035" s="15" t="s">
        <v>7212</v>
      </c>
      <c r="L4035" s="15" t="n">
        <v>3</v>
      </c>
      <c r="P4035" s="15" t="n">
        <v>3</v>
      </c>
      <c r="Y4035" s="15" t="s">
        <v>156</v>
      </c>
      <c r="AB4035" s="15" t="s">
        <v>143</v>
      </c>
    </row>
    <row r="4036" customFormat="false" ht="15" hidden="false" customHeight="true" outlineLevel="0" collapsed="false">
      <c r="A4036" s="15" t="s">
        <v>7209</v>
      </c>
      <c r="B4036" s="15" t="s">
        <v>7210</v>
      </c>
      <c r="C4036" s="15" t="s">
        <v>217</v>
      </c>
      <c r="D4036" s="15" t="s">
        <v>235</v>
      </c>
      <c r="E4036" s="15" t="s">
        <v>136</v>
      </c>
      <c r="F4036" s="15" t="s">
        <v>137</v>
      </c>
      <c r="G4036" s="15" t="s">
        <v>1140</v>
      </c>
      <c r="H4036" s="15" t="s">
        <v>136</v>
      </c>
      <c r="I4036" s="15" t="s">
        <v>139</v>
      </c>
      <c r="J4036" s="15" t="s">
        <v>150</v>
      </c>
      <c r="K4036" s="15" t="s">
        <v>7213</v>
      </c>
      <c r="M4036" s="15" t="n">
        <v>3</v>
      </c>
      <c r="O4036" s="15" t="n">
        <v>14</v>
      </c>
      <c r="P4036" s="15" t="n">
        <v>17</v>
      </c>
      <c r="Y4036" s="15" t="s">
        <v>156</v>
      </c>
      <c r="AB4036" s="15" t="s">
        <v>143</v>
      </c>
    </row>
    <row r="4037" customFormat="false" ht="15" hidden="false" customHeight="true" outlineLevel="0" collapsed="false">
      <c r="A4037" s="15" t="s">
        <v>7209</v>
      </c>
      <c r="B4037" s="15" t="s">
        <v>7210</v>
      </c>
      <c r="C4037" s="15" t="s">
        <v>217</v>
      </c>
      <c r="D4037" s="15" t="s">
        <v>235</v>
      </c>
      <c r="E4037" s="15" t="s">
        <v>136</v>
      </c>
      <c r="F4037" s="15" t="s">
        <v>137</v>
      </c>
      <c r="G4037" s="15" t="s">
        <v>1140</v>
      </c>
      <c r="H4037" s="15" t="s">
        <v>136</v>
      </c>
      <c r="I4037" s="15" t="s">
        <v>139</v>
      </c>
      <c r="J4037" s="15" t="s">
        <v>169</v>
      </c>
      <c r="K4037" s="15" t="s">
        <v>7214</v>
      </c>
      <c r="N4037" s="15" t="n">
        <v>3</v>
      </c>
      <c r="P4037" s="15" t="n">
        <v>3</v>
      </c>
      <c r="Y4037" s="15" t="s">
        <v>156</v>
      </c>
      <c r="AB4037" s="15" t="s">
        <v>143</v>
      </c>
    </row>
    <row r="4038" customFormat="false" ht="15" hidden="false" customHeight="true" outlineLevel="0" collapsed="false">
      <c r="A4038" s="15" t="s">
        <v>7215</v>
      </c>
      <c r="B4038" s="15" t="s">
        <v>7216</v>
      </c>
      <c r="C4038" s="15" t="s">
        <v>148</v>
      </c>
      <c r="E4038" s="15" t="s">
        <v>136</v>
      </c>
      <c r="F4038" s="15" t="s">
        <v>137</v>
      </c>
      <c r="G4038" s="15" t="s">
        <v>2928</v>
      </c>
      <c r="H4038" s="15" t="s">
        <v>136</v>
      </c>
      <c r="I4038" s="15" t="s">
        <v>139</v>
      </c>
      <c r="J4038" s="15" t="s">
        <v>158</v>
      </c>
      <c r="K4038" s="15" t="s">
        <v>7217</v>
      </c>
      <c r="N4038" s="15" t="n">
        <v>16</v>
      </c>
      <c r="P4038" s="15" t="n">
        <v>16</v>
      </c>
      <c r="Y4038" s="15" t="s">
        <v>142</v>
      </c>
      <c r="AB4038" s="15" t="s">
        <v>143</v>
      </c>
    </row>
    <row r="4039" customFormat="false" ht="15" hidden="false" customHeight="true" outlineLevel="0" collapsed="false">
      <c r="A4039" s="15" t="s">
        <v>7218</v>
      </c>
      <c r="B4039" s="15" t="s">
        <v>7219</v>
      </c>
      <c r="C4039" s="15" t="s">
        <v>148</v>
      </c>
      <c r="E4039" s="15" t="s">
        <v>136</v>
      </c>
      <c r="F4039" s="15" t="s">
        <v>137</v>
      </c>
      <c r="G4039" s="15" t="s">
        <v>336</v>
      </c>
      <c r="H4039" s="15" t="s">
        <v>136</v>
      </c>
      <c r="I4039" s="15" t="s">
        <v>139</v>
      </c>
      <c r="J4039" s="15" t="s">
        <v>150</v>
      </c>
      <c r="K4039" s="15" t="s">
        <v>7220</v>
      </c>
      <c r="N4039" s="15" t="n">
        <v>1</v>
      </c>
      <c r="P4039" s="15" t="n">
        <v>1</v>
      </c>
      <c r="Y4039" s="15" t="s">
        <v>142</v>
      </c>
      <c r="AB4039" s="15" t="s">
        <v>143</v>
      </c>
    </row>
    <row r="4040" customFormat="false" ht="15" hidden="false" customHeight="true" outlineLevel="0" collapsed="false">
      <c r="A4040" s="15" t="s">
        <v>7221</v>
      </c>
      <c r="B4040" s="15" t="s">
        <v>7222</v>
      </c>
      <c r="C4040" s="15" t="s">
        <v>217</v>
      </c>
      <c r="D4040" s="15" t="s">
        <v>235</v>
      </c>
      <c r="E4040" s="15" t="s">
        <v>136</v>
      </c>
      <c r="F4040" s="15" t="s">
        <v>137</v>
      </c>
      <c r="G4040" s="15" t="s">
        <v>1237</v>
      </c>
      <c r="H4040" s="15" t="s">
        <v>136</v>
      </c>
      <c r="I4040" s="15" t="s">
        <v>139</v>
      </c>
      <c r="J4040" s="15" t="s">
        <v>150</v>
      </c>
      <c r="K4040" s="15" t="s">
        <v>7223</v>
      </c>
      <c r="L4040" s="15" t="n">
        <v>9</v>
      </c>
      <c r="M4040" s="15" t="n">
        <v>131</v>
      </c>
      <c r="N4040" s="15" t="n">
        <v>92</v>
      </c>
      <c r="O4040" s="15" t="n">
        <v>21</v>
      </c>
      <c r="P4040" s="15" t="n">
        <v>253</v>
      </c>
      <c r="Y4040" s="15" t="s">
        <v>142</v>
      </c>
      <c r="AB4040" s="15" t="s">
        <v>143</v>
      </c>
    </row>
    <row r="4041" customFormat="false" ht="15" hidden="false" customHeight="true" outlineLevel="0" collapsed="false">
      <c r="A4041" s="15" t="s">
        <v>7221</v>
      </c>
      <c r="B4041" s="15" t="s">
        <v>7222</v>
      </c>
      <c r="C4041" s="15" t="s">
        <v>217</v>
      </c>
      <c r="D4041" s="15" t="s">
        <v>235</v>
      </c>
      <c r="E4041" s="15" t="s">
        <v>136</v>
      </c>
      <c r="F4041" s="15" t="s">
        <v>137</v>
      </c>
      <c r="G4041" s="15" t="s">
        <v>1237</v>
      </c>
      <c r="H4041" s="15" t="s">
        <v>136</v>
      </c>
      <c r="I4041" s="15" t="s">
        <v>139</v>
      </c>
      <c r="J4041" s="15" t="s">
        <v>158</v>
      </c>
      <c r="K4041" s="15" t="s">
        <v>7224</v>
      </c>
      <c r="N4041" s="15" t="n">
        <v>10</v>
      </c>
      <c r="P4041" s="15" t="n">
        <v>10</v>
      </c>
      <c r="Y4041" s="15" t="s">
        <v>142</v>
      </c>
      <c r="AB4041" s="15" t="s">
        <v>143</v>
      </c>
    </row>
    <row r="4042" customFormat="false" ht="15" hidden="false" customHeight="true" outlineLevel="0" collapsed="false">
      <c r="A4042" s="15" t="s">
        <v>7225</v>
      </c>
      <c r="B4042" s="15" t="s">
        <v>7226</v>
      </c>
      <c r="C4042" s="15" t="s">
        <v>217</v>
      </c>
      <c r="D4042" s="15" t="s">
        <v>218</v>
      </c>
      <c r="E4042" s="15" t="s">
        <v>136</v>
      </c>
      <c r="F4042" s="15" t="s">
        <v>137</v>
      </c>
      <c r="G4042" s="15" t="s">
        <v>504</v>
      </c>
      <c r="H4042" s="15" t="s">
        <v>136</v>
      </c>
      <c r="I4042" s="15" t="s">
        <v>139</v>
      </c>
      <c r="J4042" s="15" t="s">
        <v>140</v>
      </c>
      <c r="K4042" s="15" t="s">
        <v>7227</v>
      </c>
      <c r="M4042" s="15" t="n">
        <v>2</v>
      </c>
      <c r="N4042" s="15" t="n">
        <v>1</v>
      </c>
      <c r="P4042" s="15" t="n">
        <v>3</v>
      </c>
      <c r="Y4042" s="15" t="s">
        <v>142</v>
      </c>
      <c r="AB4042" s="15" t="s">
        <v>143</v>
      </c>
    </row>
    <row r="4043" customFormat="false" ht="15" hidden="false" customHeight="true" outlineLevel="0" collapsed="false">
      <c r="A4043" s="15" t="s">
        <v>7225</v>
      </c>
      <c r="B4043" s="15" t="s">
        <v>7226</v>
      </c>
      <c r="C4043" s="15" t="s">
        <v>217</v>
      </c>
      <c r="D4043" s="15" t="s">
        <v>218</v>
      </c>
      <c r="E4043" s="15" t="s">
        <v>136</v>
      </c>
      <c r="F4043" s="15" t="s">
        <v>137</v>
      </c>
      <c r="G4043" s="15" t="s">
        <v>504</v>
      </c>
      <c r="H4043" s="15" t="s">
        <v>136</v>
      </c>
      <c r="I4043" s="15" t="s">
        <v>139</v>
      </c>
      <c r="J4043" s="15" t="s">
        <v>144</v>
      </c>
      <c r="K4043" s="15" t="s">
        <v>7228</v>
      </c>
      <c r="M4043" s="15" t="n">
        <v>8</v>
      </c>
      <c r="P4043" s="15" t="n">
        <v>8</v>
      </c>
      <c r="Y4043" s="15" t="s">
        <v>142</v>
      </c>
      <c r="AB4043" s="15" t="s">
        <v>143</v>
      </c>
    </row>
    <row r="4044" customFormat="false" ht="15" hidden="false" customHeight="true" outlineLevel="0" collapsed="false">
      <c r="A4044" s="15" t="s">
        <v>7225</v>
      </c>
      <c r="B4044" s="15" t="s">
        <v>7226</v>
      </c>
      <c r="C4044" s="15" t="s">
        <v>217</v>
      </c>
      <c r="D4044" s="15" t="s">
        <v>218</v>
      </c>
      <c r="E4044" s="15" t="s">
        <v>136</v>
      </c>
      <c r="F4044" s="15" t="s">
        <v>137</v>
      </c>
      <c r="G4044" s="15" t="s">
        <v>504</v>
      </c>
      <c r="H4044" s="15" t="s">
        <v>136</v>
      </c>
      <c r="I4044" s="15" t="s">
        <v>139</v>
      </c>
      <c r="J4044" s="15" t="s">
        <v>150</v>
      </c>
      <c r="K4044" s="15" t="s">
        <v>7229</v>
      </c>
      <c r="L4044" s="15" t="n">
        <v>1</v>
      </c>
      <c r="M4044" s="15" t="n">
        <v>21</v>
      </c>
      <c r="N4044" s="15" t="n">
        <v>4</v>
      </c>
      <c r="P4044" s="15" t="n">
        <v>26</v>
      </c>
      <c r="Y4044" s="15" t="s">
        <v>142</v>
      </c>
      <c r="AB4044" s="15" t="s">
        <v>143</v>
      </c>
    </row>
    <row r="4045" customFormat="false" ht="15" hidden="false" customHeight="true" outlineLevel="0" collapsed="false">
      <c r="A4045" s="15" t="s">
        <v>7225</v>
      </c>
      <c r="B4045" s="15" t="s">
        <v>7226</v>
      </c>
      <c r="C4045" s="15" t="s">
        <v>217</v>
      </c>
      <c r="D4045" s="15" t="s">
        <v>218</v>
      </c>
      <c r="E4045" s="15" t="s">
        <v>136</v>
      </c>
      <c r="F4045" s="15" t="s">
        <v>137</v>
      </c>
      <c r="G4045" s="15" t="s">
        <v>504</v>
      </c>
      <c r="H4045" s="15" t="s">
        <v>136</v>
      </c>
      <c r="I4045" s="15" t="s">
        <v>139</v>
      </c>
      <c r="J4045" s="15" t="s">
        <v>158</v>
      </c>
      <c r="K4045" s="15" t="s">
        <v>7230</v>
      </c>
      <c r="L4045" s="15" t="n">
        <v>2</v>
      </c>
      <c r="M4045" s="15" t="n">
        <v>8</v>
      </c>
      <c r="P4045" s="15" t="n">
        <v>10</v>
      </c>
      <c r="Y4045" s="15" t="s">
        <v>142</v>
      </c>
      <c r="AB4045" s="15" t="s">
        <v>143</v>
      </c>
    </row>
    <row r="4046" customFormat="false" ht="15" hidden="false" customHeight="true" outlineLevel="0" collapsed="false">
      <c r="A4046" s="15" t="s">
        <v>7231</v>
      </c>
      <c r="B4046" s="15" t="s">
        <v>7232</v>
      </c>
      <c r="C4046" s="15" t="s">
        <v>217</v>
      </c>
      <c r="D4046" s="15" t="s">
        <v>235</v>
      </c>
      <c r="E4046" s="15" t="s">
        <v>136</v>
      </c>
      <c r="F4046" s="15" t="s">
        <v>137</v>
      </c>
      <c r="G4046" s="15" t="s">
        <v>2299</v>
      </c>
      <c r="H4046" s="15" t="s">
        <v>136</v>
      </c>
      <c r="I4046" s="15" t="s">
        <v>243</v>
      </c>
      <c r="J4046" s="15" t="s">
        <v>140</v>
      </c>
      <c r="K4046" s="15" t="s">
        <v>7233</v>
      </c>
      <c r="L4046" s="15" t="n">
        <v>36</v>
      </c>
      <c r="M4046" s="15" t="n">
        <v>10</v>
      </c>
      <c r="N4046" s="15" t="n">
        <v>13</v>
      </c>
      <c r="O4046" s="15" t="n">
        <v>1</v>
      </c>
      <c r="P4046" s="15" t="n">
        <v>60</v>
      </c>
      <c r="Y4046" s="15" t="s">
        <v>142</v>
      </c>
      <c r="Z4046" s="15" t="n">
        <v>1</v>
      </c>
      <c r="AA4046" s="15" t="s">
        <v>277</v>
      </c>
      <c r="AB4046" s="15" t="s">
        <v>143</v>
      </c>
    </row>
    <row r="4047" customFormat="false" ht="15" hidden="false" customHeight="true" outlineLevel="0" collapsed="false">
      <c r="A4047" s="15" t="s">
        <v>7231</v>
      </c>
      <c r="B4047" s="15" t="s">
        <v>7232</v>
      </c>
      <c r="C4047" s="15" t="s">
        <v>217</v>
      </c>
      <c r="D4047" s="15" t="s">
        <v>235</v>
      </c>
      <c r="E4047" s="15" t="s">
        <v>136</v>
      </c>
      <c r="F4047" s="15" t="s">
        <v>137</v>
      </c>
      <c r="G4047" s="15" t="s">
        <v>2299</v>
      </c>
      <c r="H4047" s="15" t="s">
        <v>136</v>
      </c>
      <c r="I4047" s="15" t="s">
        <v>243</v>
      </c>
      <c r="J4047" s="15" t="s">
        <v>150</v>
      </c>
      <c r="K4047" s="15" t="s">
        <v>7234</v>
      </c>
      <c r="L4047" s="15" t="n">
        <v>281</v>
      </c>
      <c r="M4047" s="15" t="n">
        <v>498</v>
      </c>
      <c r="N4047" s="15" t="n">
        <v>306</v>
      </c>
      <c r="O4047" s="15" t="n">
        <v>193</v>
      </c>
      <c r="P4047" s="15" t="n">
        <v>1278</v>
      </c>
      <c r="Y4047" s="15" t="s">
        <v>142</v>
      </c>
      <c r="Z4047" s="15" t="n">
        <v>1</v>
      </c>
      <c r="AA4047" s="15" t="s">
        <v>277</v>
      </c>
      <c r="AB4047" s="15" t="s">
        <v>143</v>
      </c>
    </row>
    <row r="4048" customFormat="false" ht="15" hidden="false" customHeight="true" outlineLevel="0" collapsed="false">
      <c r="A4048" s="15" t="s">
        <v>7231</v>
      </c>
      <c r="B4048" s="15" t="s">
        <v>7232</v>
      </c>
      <c r="C4048" s="15" t="s">
        <v>217</v>
      </c>
      <c r="D4048" s="15" t="s">
        <v>235</v>
      </c>
      <c r="E4048" s="15" t="s">
        <v>136</v>
      </c>
      <c r="F4048" s="15" t="s">
        <v>137</v>
      </c>
      <c r="G4048" s="15" t="s">
        <v>2299</v>
      </c>
      <c r="H4048" s="15" t="s">
        <v>136</v>
      </c>
      <c r="I4048" s="15" t="s">
        <v>243</v>
      </c>
      <c r="J4048" s="15" t="s">
        <v>158</v>
      </c>
      <c r="K4048" s="15" t="s">
        <v>7235</v>
      </c>
      <c r="L4048" s="15" t="n">
        <v>41</v>
      </c>
      <c r="M4048" s="15" t="n">
        <v>42</v>
      </c>
      <c r="N4048" s="15" t="n">
        <v>5</v>
      </c>
      <c r="O4048" s="15" t="n">
        <v>5</v>
      </c>
      <c r="P4048" s="15" t="n">
        <v>93</v>
      </c>
      <c r="Y4048" s="15" t="s">
        <v>142</v>
      </c>
      <c r="Z4048" s="15" t="n">
        <v>1</v>
      </c>
      <c r="AA4048" s="15" t="s">
        <v>277</v>
      </c>
      <c r="AB4048" s="15" t="s">
        <v>143</v>
      </c>
    </row>
    <row r="4049" customFormat="false" ht="15" hidden="false" customHeight="true" outlineLevel="0" collapsed="false">
      <c r="A4049" s="15" t="s">
        <v>7231</v>
      </c>
      <c r="B4049" s="15" t="s">
        <v>7232</v>
      </c>
      <c r="C4049" s="15" t="s">
        <v>217</v>
      </c>
      <c r="D4049" s="15" t="s">
        <v>235</v>
      </c>
      <c r="E4049" s="15" t="s">
        <v>136</v>
      </c>
      <c r="F4049" s="15" t="s">
        <v>137</v>
      </c>
      <c r="G4049" s="15" t="s">
        <v>2299</v>
      </c>
      <c r="H4049" s="15" t="s">
        <v>136</v>
      </c>
      <c r="I4049" s="15" t="s">
        <v>243</v>
      </c>
      <c r="J4049" s="15" t="s">
        <v>169</v>
      </c>
      <c r="K4049" s="15" t="s">
        <v>7236</v>
      </c>
      <c r="O4049" s="15" t="n">
        <v>2</v>
      </c>
      <c r="P4049" s="15" t="n">
        <v>2</v>
      </c>
      <c r="Y4049" s="15" t="s">
        <v>142</v>
      </c>
      <c r="Z4049" s="15" t="n">
        <v>1</v>
      </c>
      <c r="AA4049" s="15" t="s">
        <v>277</v>
      </c>
      <c r="AB4049" s="15" t="s">
        <v>143</v>
      </c>
    </row>
    <row r="4050" customFormat="false" ht="15" hidden="false" customHeight="true" outlineLevel="0" collapsed="false">
      <c r="A4050" s="15" t="s">
        <v>7237</v>
      </c>
      <c r="B4050" s="15" t="s">
        <v>7238</v>
      </c>
      <c r="C4050" s="15" t="s">
        <v>217</v>
      </c>
      <c r="D4050" s="15" t="s">
        <v>235</v>
      </c>
      <c r="E4050" s="15" t="s">
        <v>136</v>
      </c>
      <c r="F4050" s="15" t="s">
        <v>137</v>
      </c>
      <c r="G4050" s="15" t="s">
        <v>231</v>
      </c>
      <c r="H4050" s="15" t="s">
        <v>136</v>
      </c>
      <c r="I4050" s="15" t="s">
        <v>139</v>
      </c>
      <c r="J4050" s="15" t="s">
        <v>150</v>
      </c>
      <c r="K4050" s="15" t="s">
        <v>7239</v>
      </c>
      <c r="L4050" s="15" t="n">
        <v>3</v>
      </c>
      <c r="P4050" s="15" t="n">
        <v>3</v>
      </c>
      <c r="Y4050" s="15" t="s">
        <v>156</v>
      </c>
      <c r="AB4050" s="15" t="s">
        <v>143</v>
      </c>
    </row>
    <row r="4051" customFormat="false" ht="15" hidden="false" customHeight="true" outlineLevel="0" collapsed="false">
      <c r="A4051" s="15" t="s">
        <v>7240</v>
      </c>
      <c r="B4051" s="15" t="s">
        <v>7241</v>
      </c>
      <c r="C4051" s="15" t="s">
        <v>217</v>
      </c>
      <c r="D4051" s="15" t="s">
        <v>218</v>
      </c>
      <c r="E4051" s="15" t="s">
        <v>136</v>
      </c>
      <c r="F4051" s="15" t="s">
        <v>137</v>
      </c>
      <c r="G4051" s="15" t="s">
        <v>202</v>
      </c>
      <c r="H4051" s="15" t="s">
        <v>136</v>
      </c>
      <c r="I4051" s="15" t="s">
        <v>139</v>
      </c>
      <c r="J4051" s="15" t="s">
        <v>150</v>
      </c>
      <c r="K4051" s="15" t="s">
        <v>7242</v>
      </c>
      <c r="M4051" s="15" t="n">
        <v>27</v>
      </c>
      <c r="N4051" s="15" t="n">
        <v>7</v>
      </c>
      <c r="P4051" s="15" t="n">
        <v>34</v>
      </c>
      <c r="Y4051" s="15" t="s">
        <v>142</v>
      </c>
      <c r="AB4051" s="15" t="s">
        <v>143</v>
      </c>
    </row>
    <row r="4052" customFormat="false" ht="15" hidden="false" customHeight="true" outlineLevel="0" collapsed="false">
      <c r="A4052" s="15" t="s">
        <v>7240</v>
      </c>
      <c r="B4052" s="15" t="s">
        <v>7241</v>
      </c>
      <c r="C4052" s="15" t="s">
        <v>217</v>
      </c>
      <c r="D4052" s="15" t="s">
        <v>218</v>
      </c>
      <c r="E4052" s="15" t="s">
        <v>136</v>
      </c>
      <c r="F4052" s="15" t="s">
        <v>137</v>
      </c>
      <c r="G4052" s="15" t="s">
        <v>202</v>
      </c>
      <c r="H4052" s="15" t="s">
        <v>136</v>
      </c>
      <c r="I4052" s="15" t="s">
        <v>139</v>
      </c>
      <c r="J4052" s="15" t="s">
        <v>158</v>
      </c>
      <c r="K4052" s="15" t="s">
        <v>7243</v>
      </c>
      <c r="M4052" s="15" t="n">
        <v>1</v>
      </c>
      <c r="N4052" s="15" t="n">
        <v>18</v>
      </c>
      <c r="P4052" s="15" t="n">
        <v>19</v>
      </c>
      <c r="Y4052" s="15" t="s">
        <v>142</v>
      </c>
      <c r="AB4052" s="15" t="s">
        <v>143</v>
      </c>
    </row>
    <row r="4053" customFormat="false" ht="15" hidden="false" customHeight="true" outlineLevel="0" collapsed="false">
      <c r="A4053" s="15" t="s">
        <v>7244</v>
      </c>
      <c r="B4053" s="15" t="s">
        <v>7245</v>
      </c>
      <c r="C4053" s="15" t="s">
        <v>148</v>
      </c>
      <c r="E4053" s="15" t="s">
        <v>136</v>
      </c>
      <c r="F4053" s="15" t="s">
        <v>137</v>
      </c>
      <c r="G4053" s="15" t="s">
        <v>149</v>
      </c>
      <c r="H4053" s="15" t="s">
        <v>136</v>
      </c>
      <c r="I4053" s="15" t="s">
        <v>139</v>
      </c>
      <c r="J4053" s="15" t="s">
        <v>150</v>
      </c>
      <c r="K4053" s="15" t="s">
        <v>7246</v>
      </c>
      <c r="M4053" s="15" t="n">
        <v>2</v>
      </c>
      <c r="P4053" s="15" t="n">
        <v>2</v>
      </c>
      <c r="Y4053" s="15" t="s">
        <v>142</v>
      </c>
      <c r="AB4053" s="15" t="s">
        <v>143</v>
      </c>
    </row>
    <row r="4054" customFormat="false" ht="15" hidden="false" customHeight="true" outlineLevel="0" collapsed="false">
      <c r="A4054" s="15" t="s">
        <v>7247</v>
      </c>
      <c r="B4054" s="15" t="s">
        <v>7248</v>
      </c>
      <c r="C4054" s="15" t="s">
        <v>148</v>
      </c>
      <c r="E4054" s="15" t="s">
        <v>136</v>
      </c>
      <c r="F4054" s="15" t="s">
        <v>137</v>
      </c>
      <c r="G4054" s="15" t="s">
        <v>149</v>
      </c>
      <c r="H4054" s="15" t="s">
        <v>136</v>
      </c>
      <c r="I4054" s="15" t="s">
        <v>139</v>
      </c>
      <c r="J4054" s="15" t="s">
        <v>140</v>
      </c>
      <c r="K4054" s="15" t="s">
        <v>7249</v>
      </c>
      <c r="M4054" s="15" t="n">
        <v>3</v>
      </c>
      <c r="P4054" s="15" t="n">
        <v>3</v>
      </c>
      <c r="Y4054" s="15" t="s">
        <v>142</v>
      </c>
      <c r="AB4054" s="15" t="s">
        <v>143</v>
      </c>
    </row>
    <row r="4055" customFormat="false" ht="15" hidden="false" customHeight="true" outlineLevel="0" collapsed="false">
      <c r="A4055" s="15" t="s">
        <v>7247</v>
      </c>
      <c r="B4055" s="15" t="s">
        <v>7248</v>
      </c>
      <c r="C4055" s="15" t="s">
        <v>148</v>
      </c>
      <c r="E4055" s="15" t="s">
        <v>136</v>
      </c>
      <c r="F4055" s="15" t="s">
        <v>137</v>
      </c>
      <c r="G4055" s="15" t="s">
        <v>149</v>
      </c>
      <c r="H4055" s="15" t="s">
        <v>136</v>
      </c>
      <c r="I4055" s="15" t="s">
        <v>139</v>
      </c>
      <c r="J4055" s="15" t="s">
        <v>150</v>
      </c>
      <c r="K4055" s="15" t="s">
        <v>7250</v>
      </c>
      <c r="N4055" s="15" t="n">
        <v>5</v>
      </c>
      <c r="P4055" s="15" t="n">
        <v>5</v>
      </c>
      <c r="Y4055" s="15" t="s">
        <v>142</v>
      </c>
      <c r="AB4055" s="15" t="s">
        <v>143</v>
      </c>
    </row>
    <row r="4056" customFormat="false" ht="15" hidden="false" customHeight="true" outlineLevel="0" collapsed="false">
      <c r="A4056" s="15" t="s">
        <v>7251</v>
      </c>
      <c r="B4056" s="15" t="s">
        <v>7252</v>
      </c>
      <c r="C4056" s="15" t="s">
        <v>217</v>
      </c>
      <c r="D4056" s="15" t="s">
        <v>235</v>
      </c>
      <c r="E4056" s="15" t="s">
        <v>136</v>
      </c>
      <c r="F4056" s="15" t="s">
        <v>137</v>
      </c>
      <c r="G4056" s="15" t="s">
        <v>583</v>
      </c>
      <c r="H4056" s="15" t="s">
        <v>136</v>
      </c>
      <c r="I4056" s="15" t="s">
        <v>139</v>
      </c>
      <c r="J4056" s="15" t="s">
        <v>150</v>
      </c>
      <c r="K4056" s="15" t="s">
        <v>7253</v>
      </c>
      <c r="L4056" s="15" t="n">
        <v>8</v>
      </c>
      <c r="P4056" s="15" t="n">
        <v>8</v>
      </c>
      <c r="Y4056" s="15" t="s">
        <v>142</v>
      </c>
      <c r="AB4056" s="15" t="s">
        <v>143</v>
      </c>
    </row>
    <row r="4057" customFormat="false" ht="15" hidden="false" customHeight="true" outlineLevel="0" collapsed="false">
      <c r="A4057" s="15" t="s">
        <v>7254</v>
      </c>
      <c r="B4057" s="15" t="s">
        <v>7255</v>
      </c>
      <c r="C4057" s="15" t="s">
        <v>217</v>
      </c>
      <c r="D4057" s="15" t="s">
        <v>218</v>
      </c>
      <c r="E4057" s="15" t="s">
        <v>136</v>
      </c>
      <c r="F4057" s="15" t="s">
        <v>137</v>
      </c>
      <c r="G4057" s="15" t="s">
        <v>2218</v>
      </c>
      <c r="H4057" s="15" t="s">
        <v>136</v>
      </c>
      <c r="I4057" s="15" t="s">
        <v>139</v>
      </c>
      <c r="J4057" s="15" t="s">
        <v>144</v>
      </c>
      <c r="K4057" s="15" t="s">
        <v>7256</v>
      </c>
      <c r="M4057" s="15" t="n">
        <v>1</v>
      </c>
      <c r="P4057" s="15" t="n">
        <v>1</v>
      </c>
      <c r="Y4057" s="15" t="s">
        <v>142</v>
      </c>
      <c r="AB4057" s="15" t="s">
        <v>143</v>
      </c>
    </row>
    <row r="4058" customFormat="false" ht="15" hidden="false" customHeight="true" outlineLevel="0" collapsed="false">
      <c r="A4058" s="15" t="s">
        <v>7254</v>
      </c>
      <c r="B4058" s="15" t="s">
        <v>7255</v>
      </c>
      <c r="C4058" s="15" t="s">
        <v>217</v>
      </c>
      <c r="D4058" s="15" t="s">
        <v>218</v>
      </c>
      <c r="E4058" s="15" t="s">
        <v>136</v>
      </c>
      <c r="F4058" s="15" t="s">
        <v>137</v>
      </c>
      <c r="G4058" s="15" t="s">
        <v>2218</v>
      </c>
      <c r="H4058" s="15" t="s">
        <v>136</v>
      </c>
      <c r="I4058" s="15" t="s">
        <v>139</v>
      </c>
      <c r="J4058" s="15" t="s">
        <v>150</v>
      </c>
      <c r="K4058" s="15" t="s">
        <v>7257</v>
      </c>
      <c r="L4058" s="15" t="n">
        <v>27</v>
      </c>
      <c r="M4058" s="15" t="n">
        <v>7</v>
      </c>
      <c r="P4058" s="15" t="n">
        <v>34</v>
      </c>
      <c r="Y4058" s="15" t="s">
        <v>142</v>
      </c>
      <c r="AB4058" s="15" t="s">
        <v>143</v>
      </c>
    </row>
    <row r="4059" customFormat="false" ht="15" hidden="false" customHeight="true" outlineLevel="0" collapsed="false">
      <c r="A4059" s="15" t="s">
        <v>7254</v>
      </c>
      <c r="B4059" s="15" t="s">
        <v>7255</v>
      </c>
      <c r="C4059" s="15" t="s">
        <v>217</v>
      </c>
      <c r="D4059" s="15" t="s">
        <v>218</v>
      </c>
      <c r="E4059" s="15" t="s">
        <v>136</v>
      </c>
      <c r="F4059" s="15" t="s">
        <v>137</v>
      </c>
      <c r="G4059" s="15" t="s">
        <v>2218</v>
      </c>
      <c r="H4059" s="15" t="s">
        <v>136</v>
      </c>
      <c r="I4059" s="15" t="s">
        <v>139</v>
      </c>
      <c r="J4059" s="15" t="s">
        <v>158</v>
      </c>
      <c r="K4059" s="15" t="s">
        <v>7258</v>
      </c>
      <c r="L4059" s="15" t="n">
        <v>1</v>
      </c>
      <c r="M4059" s="15" t="n">
        <v>1</v>
      </c>
      <c r="N4059" s="15" t="n">
        <v>4</v>
      </c>
      <c r="P4059" s="15" t="n">
        <v>6</v>
      </c>
      <c r="Y4059" s="15" t="s">
        <v>142</v>
      </c>
      <c r="AB4059" s="15" t="s">
        <v>143</v>
      </c>
    </row>
    <row r="4060" customFormat="false" ht="15" hidden="false" customHeight="true" outlineLevel="0" collapsed="false">
      <c r="A4060" s="15" t="s">
        <v>7259</v>
      </c>
      <c r="B4060" s="15" t="s">
        <v>7260</v>
      </c>
      <c r="C4060" s="15" t="s">
        <v>148</v>
      </c>
      <c r="E4060" s="15" t="s">
        <v>136</v>
      </c>
      <c r="F4060" s="15" t="s">
        <v>137</v>
      </c>
      <c r="G4060" s="15" t="s">
        <v>5862</v>
      </c>
      <c r="H4060" s="15" t="s">
        <v>136</v>
      </c>
      <c r="I4060" s="15" t="s">
        <v>139</v>
      </c>
      <c r="J4060" s="15" t="s">
        <v>140</v>
      </c>
      <c r="K4060" s="15" t="s">
        <v>7261</v>
      </c>
      <c r="L4060" s="15" t="n">
        <v>4</v>
      </c>
      <c r="M4060" s="15" t="n">
        <v>21</v>
      </c>
      <c r="N4060" s="15" t="n">
        <v>1</v>
      </c>
      <c r="P4060" s="15" t="n">
        <v>26</v>
      </c>
      <c r="Y4060" s="15" t="s">
        <v>142</v>
      </c>
      <c r="AB4060" s="15" t="s">
        <v>143</v>
      </c>
    </row>
    <row r="4061" customFormat="false" ht="15" hidden="false" customHeight="true" outlineLevel="0" collapsed="false">
      <c r="A4061" s="15" t="s">
        <v>7262</v>
      </c>
      <c r="B4061" s="15" t="s">
        <v>7263</v>
      </c>
      <c r="C4061" s="15" t="s">
        <v>217</v>
      </c>
      <c r="D4061" s="15" t="s">
        <v>235</v>
      </c>
      <c r="E4061" s="15" t="s">
        <v>136</v>
      </c>
      <c r="F4061" s="15" t="s">
        <v>137</v>
      </c>
      <c r="G4061" s="15" t="s">
        <v>756</v>
      </c>
      <c r="H4061" s="15" t="s">
        <v>136</v>
      </c>
      <c r="I4061" s="15" t="s">
        <v>139</v>
      </c>
      <c r="J4061" s="15" t="s">
        <v>150</v>
      </c>
      <c r="K4061" s="15" t="s">
        <v>7264</v>
      </c>
      <c r="L4061" s="15" t="n">
        <v>3</v>
      </c>
      <c r="P4061" s="15" t="n">
        <v>3</v>
      </c>
      <c r="Y4061" s="15" t="s">
        <v>142</v>
      </c>
      <c r="AB4061" s="15" t="s">
        <v>143</v>
      </c>
    </row>
    <row r="4062" customFormat="false" ht="15" hidden="false" customHeight="true" outlineLevel="0" collapsed="false">
      <c r="A4062" s="15" t="s">
        <v>7262</v>
      </c>
      <c r="B4062" s="15" t="s">
        <v>7263</v>
      </c>
      <c r="C4062" s="15" t="s">
        <v>217</v>
      </c>
      <c r="D4062" s="15" t="s">
        <v>235</v>
      </c>
      <c r="E4062" s="15" t="s">
        <v>136</v>
      </c>
      <c r="F4062" s="15" t="s">
        <v>137</v>
      </c>
      <c r="G4062" s="15" t="s">
        <v>756</v>
      </c>
      <c r="H4062" s="15" t="s">
        <v>136</v>
      </c>
      <c r="I4062" s="15" t="s">
        <v>139</v>
      </c>
      <c r="J4062" s="15" t="s">
        <v>158</v>
      </c>
      <c r="K4062" s="15" t="s">
        <v>7265</v>
      </c>
      <c r="L4062" s="15" t="n">
        <v>12</v>
      </c>
      <c r="P4062" s="15" t="n">
        <v>12</v>
      </c>
      <c r="Y4062" s="15" t="s">
        <v>142</v>
      </c>
      <c r="AB4062" s="15" t="s">
        <v>143</v>
      </c>
    </row>
    <row r="4063" customFormat="false" ht="15" hidden="false" customHeight="true" outlineLevel="0" collapsed="false">
      <c r="A4063" s="15" t="s">
        <v>7266</v>
      </c>
      <c r="B4063" s="15" t="s">
        <v>7267</v>
      </c>
      <c r="C4063" s="15" t="s">
        <v>148</v>
      </c>
      <c r="E4063" s="15" t="s">
        <v>136</v>
      </c>
      <c r="F4063" s="15" t="s">
        <v>137</v>
      </c>
      <c r="G4063" s="15" t="s">
        <v>7268</v>
      </c>
      <c r="H4063" s="15" t="s">
        <v>136</v>
      </c>
      <c r="I4063" s="15" t="s">
        <v>139</v>
      </c>
      <c r="J4063" s="15" t="s">
        <v>150</v>
      </c>
      <c r="K4063" s="15" t="s">
        <v>7269</v>
      </c>
      <c r="L4063" s="15" t="n">
        <v>94</v>
      </c>
      <c r="M4063" s="15" t="n">
        <v>10</v>
      </c>
      <c r="P4063" s="15" t="n">
        <v>104</v>
      </c>
      <c r="Y4063" s="15" t="s">
        <v>142</v>
      </c>
      <c r="AB4063" s="15" t="s">
        <v>143</v>
      </c>
    </row>
    <row r="4064" customFormat="false" ht="15" hidden="false" customHeight="true" outlineLevel="0" collapsed="false">
      <c r="A4064" s="15" t="s">
        <v>7266</v>
      </c>
      <c r="B4064" s="15" t="s">
        <v>7267</v>
      </c>
      <c r="C4064" s="15" t="s">
        <v>148</v>
      </c>
      <c r="E4064" s="15" t="s">
        <v>136</v>
      </c>
      <c r="F4064" s="15" t="s">
        <v>137</v>
      </c>
      <c r="G4064" s="15" t="s">
        <v>7268</v>
      </c>
      <c r="H4064" s="15" t="s">
        <v>136</v>
      </c>
      <c r="I4064" s="15" t="s">
        <v>139</v>
      </c>
      <c r="J4064" s="15" t="s">
        <v>158</v>
      </c>
      <c r="K4064" s="15" t="s">
        <v>7270</v>
      </c>
      <c r="L4064" s="15" t="n">
        <v>43</v>
      </c>
      <c r="M4064" s="15" t="n">
        <v>20</v>
      </c>
      <c r="P4064" s="15" t="n">
        <v>63</v>
      </c>
      <c r="Y4064" s="15" t="s">
        <v>142</v>
      </c>
      <c r="AB4064" s="15" t="s">
        <v>143</v>
      </c>
    </row>
    <row r="4065" customFormat="false" ht="15" hidden="false" customHeight="true" outlineLevel="0" collapsed="false">
      <c r="A4065" s="15" t="s">
        <v>7271</v>
      </c>
      <c r="B4065" s="15" t="s">
        <v>7272</v>
      </c>
      <c r="C4065" s="15" t="s">
        <v>217</v>
      </c>
      <c r="D4065" s="15" t="s">
        <v>218</v>
      </c>
      <c r="E4065" s="15" t="s">
        <v>136</v>
      </c>
      <c r="F4065" s="15" t="s">
        <v>137</v>
      </c>
      <c r="G4065" s="15" t="s">
        <v>510</v>
      </c>
      <c r="H4065" s="15" t="s">
        <v>136</v>
      </c>
      <c r="I4065" s="15" t="s">
        <v>243</v>
      </c>
      <c r="J4065" s="15" t="s">
        <v>140</v>
      </c>
      <c r="K4065" s="15" t="s">
        <v>7273</v>
      </c>
      <c r="M4065" s="15" t="n">
        <v>1</v>
      </c>
      <c r="N4065" s="15" t="n">
        <v>1</v>
      </c>
      <c r="P4065" s="15" t="n">
        <v>2</v>
      </c>
      <c r="Y4065" s="15" t="s">
        <v>142</v>
      </c>
      <c r="AB4065" s="15" t="s">
        <v>143</v>
      </c>
    </row>
    <row r="4066" customFormat="false" ht="15" hidden="false" customHeight="true" outlineLevel="0" collapsed="false">
      <c r="A4066" s="15" t="s">
        <v>7271</v>
      </c>
      <c r="B4066" s="15" t="s">
        <v>7272</v>
      </c>
      <c r="C4066" s="15" t="s">
        <v>217</v>
      </c>
      <c r="D4066" s="15" t="s">
        <v>218</v>
      </c>
      <c r="E4066" s="15" t="s">
        <v>136</v>
      </c>
      <c r="F4066" s="15" t="s">
        <v>137</v>
      </c>
      <c r="G4066" s="15" t="s">
        <v>510</v>
      </c>
      <c r="H4066" s="15" t="s">
        <v>136</v>
      </c>
      <c r="I4066" s="15" t="s">
        <v>243</v>
      </c>
      <c r="J4066" s="15" t="s">
        <v>150</v>
      </c>
      <c r="K4066" s="15" t="s">
        <v>7274</v>
      </c>
      <c r="L4066" s="15" t="n">
        <v>106</v>
      </c>
      <c r="M4066" s="15" t="n">
        <v>40</v>
      </c>
      <c r="N4066" s="15" t="n">
        <v>2</v>
      </c>
      <c r="O4066" s="15" t="n">
        <v>14</v>
      </c>
      <c r="P4066" s="15" t="n">
        <v>162</v>
      </c>
      <c r="Y4066" s="15" t="s">
        <v>142</v>
      </c>
      <c r="AB4066" s="15" t="s">
        <v>143</v>
      </c>
    </row>
    <row r="4067" customFormat="false" ht="15" hidden="false" customHeight="true" outlineLevel="0" collapsed="false">
      <c r="A4067" s="15" t="s">
        <v>7271</v>
      </c>
      <c r="B4067" s="15" t="s">
        <v>7272</v>
      </c>
      <c r="C4067" s="15" t="s">
        <v>217</v>
      </c>
      <c r="D4067" s="15" t="s">
        <v>218</v>
      </c>
      <c r="E4067" s="15" t="s">
        <v>136</v>
      </c>
      <c r="F4067" s="15" t="s">
        <v>137</v>
      </c>
      <c r="G4067" s="15" t="s">
        <v>510</v>
      </c>
      <c r="H4067" s="15" t="s">
        <v>136</v>
      </c>
      <c r="I4067" s="15" t="s">
        <v>243</v>
      </c>
      <c r="J4067" s="15" t="s">
        <v>166</v>
      </c>
      <c r="K4067" s="15" t="s">
        <v>7275</v>
      </c>
      <c r="M4067" s="15" t="n">
        <v>4</v>
      </c>
      <c r="P4067" s="15" t="n">
        <v>4</v>
      </c>
      <c r="Y4067" s="15" t="s">
        <v>142</v>
      </c>
      <c r="AB4067" s="15" t="s">
        <v>143</v>
      </c>
    </row>
    <row r="4068" customFormat="false" ht="15" hidden="false" customHeight="true" outlineLevel="0" collapsed="false">
      <c r="A4068" s="15" t="s">
        <v>7271</v>
      </c>
      <c r="B4068" s="15" t="s">
        <v>7272</v>
      </c>
      <c r="C4068" s="15" t="s">
        <v>217</v>
      </c>
      <c r="D4068" s="15" t="s">
        <v>218</v>
      </c>
      <c r="E4068" s="15" t="s">
        <v>136</v>
      </c>
      <c r="F4068" s="15" t="s">
        <v>137</v>
      </c>
      <c r="G4068" s="15" t="s">
        <v>510</v>
      </c>
      <c r="H4068" s="15" t="s">
        <v>136</v>
      </c>
      <c r="I4068" s="15" t="s">
        <v>243</v>
      </c>
      <c r="J4068" s="15" t="s">
        <v>158</v>
      </c>
      <c r="K4068" s="15" t="s">
        <v>7276</v>
      </c>
      <c r="L4068" s="15" t="n">
        <v>4</v>
      </c>
      <c r="M4068" s="15" t="n">
        <v>9</v>
      </c>
      <c r="N4068" s="15" t="n">
        <v>5</v>
      </c>
      <c r="P4068" s="15" t="n">
        <v>18</v>
      </c>
      <c r="Y4068" s="15" t="s">
        <v>142</v>
      </c>
      <c r="AB4068" s="15" t="s">
        <v>143</v>
      </c>
    </row>
    <row r="4069" customFormat="false" ht="15" hidden="false" customHeight="true" outlineLevel="0" collapsed="false">
      <c r="A4069" s="15" t="s">
        <v>7277</v>
      </c>
      <c r="B4069" s="15" t="s">
        <v>7278</v>
      </c>
      <c r="C4069" s="15" t="s">
        <v>217</v>
      </c>
      <c r="D4069" s="15" t="s">
        <v>218</v>
      </c>
      <c r="E4069" s="15" t="s">
        <v>136</v>
      </c>
      <c r="F4069" s="15" t="s">
        <v>137</v>
      </c>
      <c r="G4069" s="15" t="s">
        <v>136</v>
      </c>
      <c r="H4069" s="15" t="s">
        <v>136</v>
      </c>
      <c r="I4069" s="15" t="s">
        <v>139</v>
      </c>
      <c r="J4069" s="15" t="s">
        <v>140</v>
      </c>
      <c r="K4069" s="15" t="s">
        <v>7279</v>
      </c>
      <c r="M4069" s="15" t="n">
        <v>6</v>
      </c>
      <c r="N4069" s="15" t="n">
        <v>13</v>
      </c>
      <c r="P4069" s="15" t="n">
        <v>19</v>
      </c>
      <c r="Y4069" s="15" t="s">
        <v>142</v>
      </c>
      <c r="AB4069" s="15" t="s">
        <v>143</v>
      </c>
    </row>
    <row r="4070" customFormat="false" ht="15" hidden="false" customHeight="true" outlineLevel="0" collapsed="false">
      <c r="A4070" s="15" t="s">
        <v>7280</v>
      </c>
      <c r="B4070" s="15" t="s">
        <v>7281</v>
      </c>
      <c r="C4070" s="15" t="s">
        <v>217</v>
      </c>
      <c r="D4070" s="15" t="s">
        <v>235</v>
      </c>
      <c r="E4070" s="15" t="s">
        <v>136</v>
      </c>
      <c r="F4070" s="15" t="s">
        <v>137</v>
      </c>
      <c r="G4070" s="15" t="s">
        <v>938</v>
      </c>
      <c r="H4070" s="15" t="s">
        <v>136</v>
      </c>
      <c r="I4070" s="15" t="s">
        <v>243</v>
      </c>
      <c r="J4070" s="15" t="s">
        <v>140</v>
      </c>
      <c r="K4070" s="15" t="s">
        <v>7282</v>
      </c>
      <c r="L4070" s="15" t="n">
        <v>10</v>
      </c>
      <c r="M4070" s="15" t="n">
        <v>1</v>
      </c>
      <c r="N4070" s="15" t="n">
        <v>44</v>
      </c>
      <c r="O4070" s="15" t="n">
        <v>2</v>
      </c>
      <c r="P4070" s="15" t="n">
        <v>57</v>
      </c>
      <c r="Y4070" s="15" t="s">
        <v>142</v>
      </c>
      <c r="AB4070" s="15" t="s">
        <v>143</v>
      </c>
    </row>
    <row r="4071" customFormat="false" ht="15" hidden="false" customHeight="true" outlineLevel="0" collapsed="false">
      <c r="A4071" s="15" t="s">
        <v>7280</v>
      </c>
      <c r="B4071" s="15" t="s">
        <v>7281</v>
      </c>
      <c r="C4071" s="15" t="s">
        <v>217</v>
      </c>
      <c r="D4071" s="15" t="s">
        <v>235</v>
      </c>
      <c r="E4071" s="15" t="s">
        <v>136</v>
      </c>
      <c r="F4071" s="15" t="s">
        <v>137</v>
      </c>
      <c r="G4071" s="15" t="s">
        <v>938</v>
      </c>
      <c r="H4071" s="15" t="s">
        <v>136</v>
      </c>
      <c r="I4071" s="15" t="s">
        <v>243</v>
      </c>
      <c r="J4071" s="15" t="s">
        <v>144</v>
      </c>
      <c r="K4071" s="15" t="s">
        <v>7283</v>
      </c>
      <c r="N4071" s="15" t="n">
        <v>2</v>
      </c>
      <c r="P4071" s="15" t="n">
        <v>2</v>
      </c>
      <c r="Y4071" s="15" t="s">
        <v>142</v>
      </c>
      <c r="AB4071" s="15" t="s">
        <v>143</v>
      </c>
    </row>
    <row r="4072" customFormat="false" ht="15" hidden="false" customHeight="true" outlineLevel="0" collapsed="false">
      <c r="A4072" s="15" t="s">
        <v>7280</v>
      </c>
      <c r="B4072" s="15" t="s">
        <v>7281</v>
      </c>
      <c r="C4072" s="15" t="s">
        <v>217</v>
      </c>
      <c r="D4072" s="15" t="s">
        <v>235</v>
      </c>
      <c r="E4072" s="15" t="s">
        <v>136</v>
      </c>
      <c r="F4072" s="15" t="s">
        <v>137</v>
      </c>
      <c r="G4072" s="15" t="s">
        <v>938</v>
      </c>
      <c r="H4072" s="15" t="s">
        <v>136</v>
      </c>
      <c r="I4072" s="15" t="s">
        <v>243</v>
      </c>
      <c r="J4072" s="15" t="s">
        <v>150</v>
      </c>
      <c r="K4072" s="15" t="s">
        <v>7284</v>
      </c>
      <c r="L4072" s="15" t="n">
        <v>114</v>
      </c>
      <c r="M4072" s="15" t="n">
        <v>37</v>
      </c>
      <c r="N4072" s="15" t="n">
        <v>205</v>
      </c>
      <c r="O4072" s="15" t="n">
        <v>9</v>
      </c>
      <c r="P4072" s="15" t="n">
        <v>365</v>
      </c>
      <c r="Y4072" s="15" t="s">
        <v>142</v>
      </c>
      <c r="AB4072" s="15" t="s">
        <v>143</v>
      </c>
    </row>
    <row r="4073" customFormat="false" ht="15" hidden="false" customHeight="true" outlineLevel="0" collapsed="false">
      <c r="A4073" s="15" t="s">
        <v>7280</v>
      </c>
      <c r="B4073" s="15" t="s">
        <v>7281</v>
      </c>
      <c r="C4073" s="15" t="s">
        <v>217</v>
      </c>
      <c r="D4073" s="15" t="s">
        <v>235</v>
      </c>
      <c r="E4073" s="15" t="s">
        <v>136</v>
      </c>
      <c r="F4073" s="15" t="s">
        <v>137</v>
      </c>
      <c r="G4073" s="15" t="s">
        <v>938</v>
      </c>
      <c r="H4073" s="15" t="s">
        <v>136</v>
      </c>
      <c r="I4073" s="15" t="s">
        <v>243</v>
      </c>
      <c r="J4073" s="15" t="s">
        <v>158</v>
      </c>
      <c r="K4073" s="15" t="s">
        <v>7285</v>
      </c>
      <c r="L4073" s="15" t="n">
        <v>2</v>
      </c>
      <c r="M4073" s="15" t="n">
        <v>25</v>
      </c>
      <c r="N4073" s="15" t="n">
        <v>27</v>
      </c>
      <c r="O4073" s="15" t="n">
        <v>7</v>
      </c>
      <c r="P4073" s="15" t="n">
        <v>61</v>
      </c>
      <c r="Y4073" s="15" t="s">
        <v>142</v>
      </c>
      <c r="AB4073" s="15" t="s">
        <v>143</v>
      </c>
    </row>
    <row r="4074" customFormat="false" ht="15" hidden="false" customHeight="true" outlineLevel="0" collapsed="false">
      <c r="A4074" s="15" t="s">
        <v>7280</v>
      </c>
      <c r="B4074" s="15" t="s">
        <v>7281</v>
      </c>
      <c r="C4074" s="15" t="s">
        <v>217</v>
      </c>
      <c r="D4074" s="15" t="s">
        <v>235</v>
      </c>
      <c r="E4074" s="15" t="s">
        <v>136</v>
      </c>
      <c r="F4074" s="15" t="s">
        <v>137</v>
      </c>
      <c r="G4074" s="15" t="s">
        <v>938</v>
      </c>
      <c r="H4074" s="15" t="s">
        <v>136</v>
      </c>
      <c r="I4074" s="15" t="s">
        <v>243</v>
      </c>
      <c r="J4074" s="15" t="s">
        <v>169</v>
      </c>
      <c r="K4074" s="15" t="s">
        <v>7286</v>
      </c>
      <c r="M4074" s="15" t="n">
        <v>1</v>
      </c>
      <c r="P4074" s="15" t="n">
        <v>1</v>
      </c>
      <c r="Y4074" s="15" t="s">
        <v>142</v>
      </c>
      <c r="AB4074" s="15" t="s">
        <v>143</v>
      </c>
    </row>
    <row r="4075" customFormat="false" ht="15" hidden="false" customHeight="true" outlineLevel="0" collapsed="false">
      <c r="A4075" s="15" t="s">
        <v>7287</v>
      </c>
      <c r="B4075" s="15" t="s">
        <v>7288</v>
      </c>
      <c r="C4075" s="15" t="s">
        <v>148</v>
      </c>
      <c r="E4075" s="15" t="s">
        <v>136</v>
      </c>
      <c r="F4075" s="15" t="s">
        <v>137</v>
      </c>
      <c r="G4075" s="15" t="s">
        <v>154</v>
      </c>
      <c r="H4075" s="15" t="s">
        <v>136</v>
      </c>
      <c r="I4075" s="15" t="s">
        <v>139</v>
      </c>
      <c r="J4075" s="15" t="s">
        <v>166</v>
      </c>
      <c r="K4075" s="15" t="s">
        <v>7289</v>
      </c>
      <c r="N4075" s="15" t="n">
        <v>42</v>
      </c>
      <c r="P4075" s="15" t="n">
        <v>42</v>
      </c>
      <c r="Y4075" s="15" t="s">
        <v>156</v>
      </c>
      <c r="AB4075" s="15" t="s">
        <v>143</v>
      </c>
    </row>
    <row r="4076" customFormat="false" ht="15" hidden="false" customHeight="true" outlineLevel="0" collapsed="false">
      <c r="A4076" s="15" t="s">
        <v>7290</v>
      </c>
      <c r="B4076" s="15" t="s">
        <v>7291</v>
      </c>
      <c r="C4076" s="15" t="s">
        <v>217</v>
      </c>
      <c r="D4076" s="15" t="s">
        <v>218</v>
      </c>
      <c r="E4076" s="15" t="s">
        <v>136</v>
      </c>
      <c r="F4076" s="15" t="s">
        <v>137</v>
      </c>
      <c r="G4076" s="15" t="s">
        <v>308</v>
      </c>
      <c r="H4076" s="15" t="s">
        <v>136</v>
      </c>
      <c r="I4076" s="15" t="s">
        <v>243</v>
      </c>
      <c r="J4076" s="15" t="s">
        <v>140</v>
      </c>
      <c r="K4076" s="15" t="s">
        <v>7292</v>
      </c>
      <c r="L4076" s="15" t="n">
        <v>30</v>
      </c>
      <c r="M4076" s="15" t="n">
        <v>224</v>
      </c>
      <c r="N4076" s="15" t="n">
        <v>474</v>
      </c>
      <c r="O4076" s="15" t="n">
        <v>160</v>
      </c>
      <c r="P4076" s="15" t="n">
        <v>888</v>
      </c>
      <c r="Y4076" s="15" t="s">
        <v>142</v>
      </c>
      <c r="AB4076" s="15" t="s">
        <v>143</v>
      </c>
    </row>
    <row r="4077" customFormat="false" ht="15" hidden="false" customHeight="true" outlineLevel="0" collapsed="false">
      <c r="A4077" s="15" t="s">
        <v>7290</v>
      </c>
      <c r="B4077" s="15" t="s">
        <v>7291</v>
      </c>
      <c r="C4077" s="15" t="s">
        <v>217</v>
      </c>
      <c r="D4077" s="15" t="s">
        <v>218</v>
      </c>
      <c r="E4077" s="15" t="s">
        <v>136</v>
      </c>
      <c r="F4077" s="15" t="s">
        <v>137</v>
      </c>
      <c r="G4077" s="15" t="s">
        <v>308</v>
      </c>
      <c r="H4077" s="15" t="s">
        <v>136</v>
      </c>
      <c r="I4077" s="15" t="s">
        <v>243</v>
      </c>
      <c r="J4077" s="15" t="s">
        <v>144</v>
      </c>
      <c r="K4077" s="15" t="s">
        <v>7293</v>
      </c>
      <c r="L4077" s="15" t="n">
        <v>70</v>
      </c>
      <c r="P4077" s="15" t="n">
        <v>70</v>
      </c>
      <c r="Y4077" s="15" t="s">
        <v>142</v>
      </c>
      <c r="AB4077" s="15" t="s">
        <v>143</v>
      </c>
    </row>
    <row r="4078" customFormat="false" ht="15" hidden="false" customHeight="true" outlineLevel="0" collapsed="false">
      <c r="A4078" s="15" t="s">
        <v>7290</v>
      </c>
      <c r="B4078" s="15" t="s">
        <v>7291</v>
      </c>
      <c r="C4078" s="15" t="s">
        <v>217</v>
      </c>
      <c r="D4078" s="15" t="s">
        <v>218</v>
      </c>
      <c r="E4078" s="15" t="s">
        <v>136</v>
      </c>
      <c r="F4078" s="15" t="s">
        <v>137</v>
      </c>
      <c r="G4078" s="15" t="s">
        <v>308</v>
      </c>
      <c r="H4078" s="15" t="s">
        <v>136</v>
      </c>
      <c r="I4078" s="15" t="s">
        <v>243</v>
      </c>
      <c r="J4078" s="15" t="s">
        <v>150</v>
      </c>
      <c r="K4078" s="15" t="s">
        <v>7294</v>
      </c>
      <c r="L4078" s="15" t="n">
        <v>188</v>
      </c>
      <c r="M4078" s="15" t="n">
        <v>1702</v>
      </c>
      <c r="N4078" s="15" t="n">
        <v>1617</v>
      </c>
      <c r="O4078" s="15" t="n">
        <v>489</v>
      </c>
      <c r="P4078" s="15" t="n">
        <v>3996</v>
      </c>
      <c r="Y4078" s="15" t="s">
        <v>142</v>
      </c>
      <c r="AB4078" s="15" t="s">
        <v>143</v>
      </c>
    </row>
    <row r="4079" customFormat="false" ht="15" hidden="false" customHeight="true" outlineLevel="0" collapsed="false">
      <c r="A4079" s="15" t="s">
        <v>7290</v>
      </c>
      <c r="B4079" s="15" t="s">
        <v>7291</v>
      </c>
      <c r="C4079" s="15" t="s">
        <v>217</v>
      </c>
      <c r="D4079" s="15" t="s">
        <v>218</v>
      </c>
      <c r="E4079" s="15" t="s">
        <v>136</v>
      </c>
      <c r="F4079" s="15" t="s">
        <v>137</v>
      </c>
      <c r="G4079" s="15" t="s">
        <v>308</v>
      </c>
      <c r="H4079" s="15" t="s">
        <v>136</v>
      </c>
      <c r="I4079" s="15" t="s">
        <v>243</v>
      </c>
      <c r="J4079" s="15" t="s">
        <v>166</v>
      </c>
      <c r="K4079" s="15" t="s">
        <v>7295</v>
      </c>
      <c r="M4079" s="15" t="n">
        <v>10</v>
      </c>
      <c r="P4079" s="15" t="n">
        <v>10</v>
      </c>
      <c r="Y4079" s="15" t="s">
        <v>142</v>
      </c>
      <c r="AB4079" s="15" t="s">
        <v>143</v>
      </c>
    </row>
    <row r="4080" customFormat="false" ht="15" hidden="false" customHeight="true" outlineLevel="0" collapsed="false">
      <c r="A4080" s="15" t="s">
        <v>7290</v>
      </c>
      <c r="B4080" s="15" t="s">
        <v>7291</v>
      </c>
      <c r="C4080" s="15" t="s">
        <v>217</v>
      </c>
      <c r="D4080" s="15" t="s">
        <v>218</v>
      </c>
      <c r="E4080" s="15" t="s">
        <v>136</v>
      </c>
      <c r="F4080" s="15" t="s">
        <v>137</v>
      </c>
      <c r="G4080" s="15" t="s">
        <v>308</v>
      </c>
      <c r="H4080" s="15" t="s">
        <v>136</v>
      </c>
      <c r="I4080" s="15" t="s">
        <v>243</v>
      </c>
      <c r="J4080" s="15" t="s">
        <v>158</v>
      </c>
      <c r="K4080" s="15" t="s">
        <v>7296</v>
      </c>
      <c r="L4080" s="15" t="n">
        <v>110</v>
      </c>
      <c r="M4080" s="15" t="n">
        <v>467</v>
      </c>
      <c r="N4080" s="15" t="n">
        <v>566</v>
      </c>
      <c r="O4080" s="15" t="n">
        <v>119</v>
      </c>
      <c r="P4080" s="15" t="n">
        <v>1262</v>
      </c>
      <c r="Y4080" s="15" t="s">
        <v>142</v>
      </c>
      <c r="AB4080" s="15" t="s">
        <v>143</v>
      </c>
    </row>
    <row r="4081" customFormat="false" ht="15" hidden="false" customHeight="true" outlineLevel="0" collapsed="false">
      <c r="A4081" s="15" t="s">
        <v>7290</v>
      </c>
      <c r="B4081" s="15" t="s">
        <v>7291</v>
      </c>
      <c r="C4081" s="15" t="s">
        <v>217</v>
      </c>
      <c r="D4081" s="15" t="s">
        <v>218</v>
      </c>
      <c r="E4081" s="15" t="s">
        <v>136</v>
      </c>
      <c r="F4081" s="15" t="s">
        <v>137</v>
      </c>
      <c r="G4081" s="15" t="s">
        <v>308</v>
      </c>
      <c r="H4081" s="15" t="s">
        <v>136</v>
      </c>
      <c r="I4081" s="15" t="s">
        <v>243</v>
      </c>
      <c r="J4081" s="15" t="s">
        <v>169</v>
      </c>
      <c r="K4081" s="15" t="s">
        <v>7297</v>
      </c>
      <c r="L4081" s="15" t="n">
        <v>7</v>
      </c>
      <c r="M4081" s="15" t="n">
        <v>35</v>
      </c>
      <c r="N4081" s="15" t="n">
        <v>6</v>
      </c>
      <c r="O4081" s="15" t="n">
        <v>2</v>
      </c>
      <c r="P4081" s="15" t="n">
        <v>50</v>
      </c>
      <c r="Y4081" s="15" t="s">
        <v>142</v>
      </c>
      <c r="AB4081" s="15" t="s">
        <v>143</v>
      </c>
    </row>
    <row r="4082" customFormat="false" ht="15" hidden="false" customHeight="true" outlineLevel="0" collapsed="false">
      <c r="A4082" s="15" t="s">
        <v>7298</v>
      </c>
      <c r="B4082" s="15" t="s">
        <v>7299</v>
      </c>
      <c r="C4082" s="15" t="s">
        <v>148</v>
      </c>
      <c r="E4082" s="15" t="s">
        <v>136</v>
      </c>
      <c r="F4082" s="15" t="s">
        <v>137</v>
      </c>
      <c r="G4082" s="15" t="s">
        <v>154</v>
      </c>
      <c r="H4082" s="15" t="s">
        <v>136</v>
      </c>
      <c r="I4082" s="15" t="s">
        <v>139</v>
      </c>
      <c r="J4082" s="15" t="s">
        <v>140</v>
      </c>
      <c r="K4082" s="15" t="s">
        <v>7300</v>
      </c>
      <c r="N4082" s="15" t="n">
        <v>4</v>
      </c>
      <c r="P4082" s="15" t="n">
        <v>4</v>
      </c>
      <c r="Y4082" s="15" t="s">
        <v>156</v>
      </c>
      <c r="AB4082" s="15" t="s">
        <v>143</v>
      </c>
    </row>
    <row r="4083" customFormat="false" ht="15" hidden="false" customHeight="true" outlineLevel="0" collapsed="false">
      <c r="A4083" s="15" t="s">
        <v>7298</v>
      </c>
      <c r="B4083" s="15" t="s">
        <v>7299</v>
      </c>
      <c r="C4083" s="15" t="s">
        <v>148</v>
      </c>
      <c r="E4083" s="15" t="s">
        <v>136</v>
      </c>
      <c r="F4083" s="15" t="s">
        <v>137</v>
      </c>
      <c r="G4083" s="15" t="s">
        <v>154</v>
      </c>
      <c r="H4083" s="15" t="s">
        <v>136</v>
      </c>
      <c r="I4083" s="15" t="s">
        <v>139</v>
      </c>
      <c r="J4083" s="15" t="s">
        <v>150</v>
      </c>
      <c r="K4083" s="15" t="s">
        <v>7301</v>
      </c>
      <c r="L4083" s="15" t="n">
        <v>32</v>
      </c>
      <c r="M4083" s="15" t="n">
        <v>16</v>
      </c>
      <c r="N4083" s="15" t="n">
        <v>2</v>
      </c>
      <c r="P4083" s="15" t="n">
        <v>50</v>
      </c>
      <c r="Y4083" s="15" t="s">
        <v>156</v>
      </c>
      <c r="AB4083" s="15" t="s">
        <v>143</v>
      </c>
    </row>
    <row r="4084" customFormat="false" ht="15" hidden="false" customHeight="true" outlineLevel="0" collapsed="false">
      <c r="A4084" s="15" t="s">
        <v>7302</v>
      </c>
      <c r="B4084" s="15" t="s">
        <v>7303</v>
      </c>
      <c r="C4084" s="15" t="s">
        <v>148</v>
      </c>
      <c r="E4084" s="15" t="s">
        <v>136</v>
      </c>
      <c r="F4084" s="15" t="s">
        <v>137</v>
      </c>
      <c r="G4084" s="15" t="s">
        <v>608</v>
      </c>
      <c r="H4084" s="15" t="s">
        <v>136</v>
      </c>
      <c r="I4084" s="15" t="s">
        <v>139</v>
      </c>
      <c r="J4084" s="15" t="s">
        <v>140</v>
      </c>
      <c r="K4084" s="15" t="s">
        <v>7304</v>
      </c>
      <c r="N4084" s="15" t="n">
        <v>11</v>
      </c>
      <c r="P4084" s="15" t="n">
        <v>11</v>
      </c>
      <c r="Y4084" s="15" t="s">
        <v>156</v>
      </c>
      <c r="AB4084" s="15" t="s">
        <v>143</v>
      </c>
    </row>
    <row r="4085" customFormat="false" ht="15" hidden="false" customHeight="true" outlineLevel="0" collapsed="false">
      <c r="A4085" s="15" t="s">
        <v>7305</v>
      </c>
      <c r="B4085" s="15" t="s">
        <v>7306</v>
      </c>
      <c r="C4085" s="15" t="s">
        <v>217</v>
      </c>
      <c r="D4085" s="15" t="s">
        <v>218</v>
      </c>
      <c r="E4085" s="15" t="s">
        <v>136</v>
      </c>
      <c r="F4085" s="15" t="s">
        <v>137</v>
      </c>
      <c r="G4085" s="15" t="s">
        <v>3784</v>
      </c>
      <c r="H4085" s="15" t="s">
        <v>136</v>
      </c>
      <c r="I4085" s="15" t="s">
        <v>243</v>
      </c>
      <c r="J4085" s="15" t="s">
        <v>150</v>
      </c>
      <c r="K4085" s="15" t="s">
        <v>7307</v>
      </c>
      <c r="L4085" s="15" t="n">
        <v>110</v>
      </c>
      <c r="M4085" s="15" t="n">
        <v>159</v>
      </c>
      <c r="N4085" s="15" t="n">
        <v>16</v>
      </c>
      <c r="P4085" s="15" t="n">
        <v>285</v>
      </c>
      <c r="Y4085" s="15" t="s">
        <v>142</v>
      </c>
      <c r="AB4085" s="15" t="s">
        <v>143</v>
      </c>
    </row>
    <row r="4086" customFormat="false" ht="15" hidden="false" customHeight="true" outlineLevel="0" collapsed="false">
      <c r="A4086" s="15" t="s">
        <v>7305</v>
      </c>
      <c r="B4086" s="15" t="s">
        <v>7306</v>
      </c>
      <c r="C4086" s="15" t="s">
        <v>217</v>
      </c>
      <c r="D4086" s="15" t="s">
        <v>218</v>
      </c>
      <c r="E4086" s="15" t="s">
        <v>136</v>
      </c>
      <c r="F4086" s="15" t="s">
        <v>137</v>
      </c>
      <c r="G4086" s="15" t="s">
        <v>3784</v>
      </c>
      <c r="H4086" s="15" t="s">
        <v>136</v>
      </c>
      <c r="I4086" s="15" t="s">
        <v>243</v>
      </c>
      <c r="J4086" s="15" t="s">
        <v>158</v>
      </c>
      <c r="K4086" s="15" t="s">
        <v>7308</v>
      </c>
      <c r="L4086" s="15" t="n">
        <v>14</v>
      </c>
      <c r="M4086" s="15" t="n">
        <v>51</v>
      </c>
      <c r="N4086" s="15" t="n">
        <v>8</v>
      </c>
      <c r="P4086" s="15" t="n">
        <v>73</v>
      </c>
      <c r="Y4086" s="15" t="s">
        <v>142</v>
      </c>
      <c r="AB4086" s="15" t="s">
        <v>143</v>
      </c>
    </row>
    <row r="4087" customFormat="false" ht="15" hidden="false" customHeight="true" outlineLevel="0" collapsed="false">
      <c r="A4087" s="15" t="s">
        <v>7305</v>
      </c>
      <c r="B4087" s="15" t="s">
        <v>7306</v>
      </c>
      <c r="C4087" s="15" t="s">
        <v>217</v>
      </c>
      <c r="D4087" s="15" t="s">
        <v>218</v>
      </c>
      <c r="E4087" s="15" t="s">
        <v>136</v>
      </c>
      <c r="F4087" s="15" t="s">
        <v>137</v>
      </c>
      <c r="G4087" s="15" t="s">
        <v>3784</v>
      </c>
      <c r="H4087" s="15" t="s">
        <v>136</v>
      </c>
      <c r="I4087" s="15" t="s">
        <v>243</v>
      </c>
      <c r="J4087" s="15" t="s">
        <v>169</v>
      </c>
      <c r="K4087" s="15" t="s">
        <v>7309</v>
      </c>
      <c r="M4087" s="15" t="n">
        <v>2</v>
      </c>
      <c r="P4087" s="15" t="n">
        <v>2</v>
      </c>
      <c r="Y4087" s="15" t="s">
        <v>142</v>
      </c>
      <c r="AB4087" s="15" t="s">
        <v>143</v>
      </c>
    </row>
    <row r="4088" customFormat="false" ht="15" hidden="false" customHeight="true" outlineLevel="0" collapsed="false">
      <c r="A4088" s="15" t="s">
        <v>7310</v>
      </c>
      <c r="B4088" s="15" t="s">
        <v>7311</v>
      </c>
      <c r="C4088" s="15" t="s">
        <v>217</v>
      </c>
      <c r="D4088" s="15" t="s">
        <v>218</v>
      </c>
      <c r="E4088" s="15" t="s">
        <v>136</v>
      </c>
      <c r="F4088" s="15" t="s">
        <v>137</v>
      </c>
      <c r="G4088" s="15" t="s">
        <v>1255</v>
      </c>
      <c r="H4088" s="15" t="s">
        <v>136</v>
      </c>
      <c r="I4088" s="15" t="s">
        <v>243</v>
      </c>
      <c r="J4088" s="15" t="s">
        <v>140</v>
      </c>
      <c r="K4088" s="15" t="s">
        <v>7312</v>
      </c>
      <c r="L4088" s="15" t="n">
        <v>3</v>
      </c>
      <c r="M4088" s="15" t="n">
        <v>16</v>
      </c>
      <c r="N4088" s="15" t="n">
        <v>2</v>
      </c>
      <c r="P4088" s="15" t="n">
        <v>21</v>
      </c>
      <c r="Y4088" s="15" t="s">
        <v>156</v>
      </c>
      <c r="AB4088" s="15" t="s">
        <v>143</v>
      </c>
    </row>
    <row r="4089" customFormat="false" ht="15" hidden="false" customHeight="true" outlineLevel="0" collapsed="false">
      <c r="A4089" s="15" t="s">
        <v>7310</v>
      </c>
      <c r="B4089" s="15" t="s">
        <v>7311</v>
      </c>
      <c r="C4089" s="15" t="s">
        <v>217</v>
      </c>
      <c r="D4089" s="15" t="s">
        <v>218</v>
      </c>
      <c r="E4089" s="15" t="s">
        <v>136</v>
      </c>
      <c r="F4089" s="15" t="s">
        <v>137</v>
      </c>
      <c r="G4089" s="15" t="s">
        <v>1255</v>
      </c>
      <c r="H4089" s="15" t="s">
        <v>136</v>
      </c>
      <c r="I4089" s="15" t="s">
        <v>243</v>
      </c>
      <c r="J4089" s="15" t="s">
        <v>150</v>
      </c>
      <c r="K4089" s="15" t="s">
        <v>7313</v>
      </c>
      <c r="L4089" s="15" t="n">
        <v>53</v>
      </c>
      <c r="M4089" s="15" t="n">
        <v>114</v>
      </c>
      <c r="N4089" s="15" t="n">
        <v>49</v>
      </c>
      <c r="O4089" s="15" t="n">
        <v>21</v>
      </c>
      <c r="P4089" s="15" t="n">
        <v>237</v>
      </c>
      <c r="Y4089" s="15" t="s">
        <v>156</v>
      </c>
      <c r="AB4089" s="15" t="s">
        <v>143</v>
      </c>
    </row>
    <row r="4090" customFormat="false" ht="15" hidden="false" customHeight="true" outlineLevel="0" collapsed="false">
      <c r="A4090" s="15" t="s">
        <v>7310</v>
      </c>
      <c r="B4090" s="15" t="s">
        <v>7311</v>
      </c>
      <c r="C4090" s="15" t="s">
        <v>217</v>
      </c>
      <c r="D4090" s="15" t="s">
        <v>218</v>
      </c>
      <c r="E4090" s="15" t="s">
        <v>136</v>
      </c>
      <c r="F4090" s="15" t="s">
        <v>137</v>
      </c>
      <c r="G4090" s="15" t="s">
        <v>1255</v>
      </c>
      <c r="H4090" s="15" t="s">
        <v>136</v>
      </c>
      <c r="I4090" s="15" t="s">
        <v>243</v>
      </c>
      <c r="J4090" s="15" t="s">
        <v>158</v>
      </c>
      <c r="K4090" s="15" t="s">
        <v>7314</v>
      </c>
      <c r="L4090" s="15" t="n">
        <v>49</v>
      </c>
      <c r="M4090" s="15" t="n">
        <v>9</v>
      </c>
      <c r="O4090" s="15" t="n">
        <v>16</v>
      </c>
      <c r="P4090" s="15" t="n">
        <v>74</v>
      </c>
      <c r="Y4090" s="15" t="s">
        <v>156</v>
      </c>
      <c r="AB4090" s="15" t="s">
        <v>143</v>
      </c>
    </row>
    <row r="4091" customFormat="false" ht="15" hidden="false" customHeight="true" outlineLevel="0" collapsed="false">
      <c r="A4091" s="15" t="s">
        <v>7310</v>
      </c>
      <c r="B4091" s="15" t="s">
        <v>7311</v>
      </c>
      <c r="C4091" s="15" t="s">
        <v>217</v>
      </c>
      <c r="D4091" s="15" t="s">
        <v>218</v>
      </c>
      <c r="E4091" s="15" t="s">
        <v>136</v>
      </c>
      <c r="F4091" s="15" t="s">
        <v>137</v>
      </c>
      <c r="G4091" s="15" t="s">
        <v>1255</v>
      </c>
      <c r="H4091" s="15" t="s">
        <v>136</v>
      </c>
      <c r="I4091" s="15" t="s">
        <v>243</v>
      </c>
      <c r="J4091" s="15" t="s">
        <v>169</v>
      </c>
      <c r="K4091" s="15" t="s">
        <v>7315</v>
      </c>
      <c r="N4091" s="15" t="n">
        <v>1</v>
      </c>
      <c r="O4091" s="15" t="n">
        <v>1</v>
      </c>
      <c r="P4091" s="15" t="n">
        <v>2</v>
      </c>
      <c r="Y4091" s="15" t="s">
        <v>156</v>
      </c>
      <c r="AB4091" s="15" t="s">
        <v>143</v>
      </c>
    </row>
    <row r="4092" customFormat="false" ht="15" hidden="false" customHeight="true" outlineLevel="0" collapsed="false">
      <c r="A4092" s="15" t="s">
        <v>7316</v>
      </c>
      <c r="B4092" s="15" t="s">
        <v>7317</v>
      </c>
      <c r="C4092" s="15" t="s">
        <v>217</v>
      </c>
      <c r="D4092" s="15" t="s">
        <v>218</v>
      </c>
      <c r="E4092" s="15" t="s">
        <v>136</v>
      </c>
      <c r="F4092" s="15" t="s">
        <v>137</v>
      </c>
      <c r="G4092" s="15" t="s">
        <v>308</v>
      </c>
      <c r="H4092" s="15" t="s">
        <v>136</v>
      </c>
      <c r="I4092" s="15" t="s">
        <v>243</v>
      </c>
      <c r="J4092" s="15" t="s">
        <v>140</v>
      </c>
      <c r="K4092" s="15" t="s">
        <v>7318</v>
      </c>
      <c r="L4092" s="15" t="n">
        <v>1</v>
      </c>
      <c r="M4092" s="15" t="n">
        <v>3</v>
      </c>
      <c r="N4092" s="15" t="n">
        <v>3</v>
      </c>
      <c r="O4092" s="15" t="n">
        <v>1</v>
      </c>
      <c r="P4092" s="15" t="n">
        <v>8</v>
      </c>
      <c r="Y4092" s="15" t="s">
        <v>142</v>
      </c>
      <c r="Z4092" s="15" t="n">
        <v>3</v>
      </c>
      <c r="AA4092" s="15" t="s">
        <v>277</v>
      </c>
      <c r="AB4092" s="15" t="s">
        <v>143</v>
      </c>
    </row>
    <row r="4093" customFormat="false" ht="15" hidden="false" customHeight="true" outlineLevel="0" collapsed="false">
      <c r="A4093" s="15" t="s">
        <v>7316</v>
      </c>
      <c r="B4093" s="15" t="s">
        <v>7317</v>
      </c>
      <c r="C4093" s="15" t="s">
        <v>217</v>
      </c>
      <c r="D4093" s="15" t="s">
        <v>218</v>
      </c>
      <c r="E4093" s="15" t="s">
        <v>136</v>
      </c>
      <c r="F4093" s="15" t="s">
        <v>137</v>
      </c>
      <c r="G4093" s="15" t="s">
        <v>308</v>
      </c>
      <c r="H4093" s="15" t="s">
        <v>136</v>
      </c>
      <c r="I4093" s="15" t="s">
        <v>243</v>
      </c>
      <c r="J4093" s="15" t="s">
        <v>144</v>
      </c>
      <c r="K4093" s="15" t="s">
        <v>7319</v>
      </c>
      <c r="N4093" s="15" t="n">
        <v>3</v>
      </c>
      <c r="P4093" s="15" t="n">
        <v>3</v>
      </c>
      <c r="Y4093" s="15" t="s">
        <v>142</v>
      </c>
      <c r="Z4093" s="15" t="n">
        <v>3</v>
      </c>
      <c r="AA4093" s="15" t="s">
        <v>277</v>
      </c>
      <c r="AB4093" s="15" t="s">
        <v>143</v>
      </c>
    </row>
    <row r="4094" customFormat="false" ht="15" hidden="false" customHeight="true" outlineLevel="0" collapsed="false">
      <c r="A4094" s="15" t="s">
        <v>7316</v>
      </c>
      <c r="B4094" s="15" t="s">
        <v>7317</v>
      </c>
      <c r="C4094" s="15" t="s">
        <v>217</v>
      </c>
      <c r="D4094" s="15" t="s">
        <v>218</v>
      </c>
      <c r="E4094" s="15" t="s">
        <v>136</v>
      </c>
      <c r="F4094" s="15" t="s">
        <v>137</v>
      </c>
      <c r="G4094" s="15" t="s">
        <v>308</v>
      </c>
      <c r="H4094" s="15" t="s">
        <v>136</v>
      </c>
      <c r="I4094" s="15" t="s">
        <v>243</v>
      </c>
      <c r="J4094" s="15" t="s">
        <v>150</v>
      </c>
      <c r="K4094" s="15" t="s">
        <v>7320</v>
      </c>
      <c r="L4094" s="15" t="n">
        <v>196</v>
      </c>
      <c r="M4094" s="15" t="n">
        <v>407</v>
      </c>
      <c r="N4094" s="15" t="n">
        <v>370</v>
      </c>
      <c r="O4094" s="15" t="n">
        <v>87</v>
      </c>
      <c r="P4094" s="15" t="n">
        <v>1060</v>
      </c>
      <c r="Y4094" s="15" t="s">
        <v>142</v>
      </c>
      <c r="Z4094" s="15" t="n">
        <v>3</v>
      </c>
      <c r="AA4094" s="15" t="s">
        <v>277</v>
      </c>
      <c r="AB4094" s="15" t="s">
        <v>143</v>
      </c>
    </row>
    <row r="4095" customFormat="false" ht="15" hidden="false" customHeight="true" outlineLevel="0" collapsed="false">
      <c r="A4095" s="15" t="s">
        <v>7316</v>
      </c>
      <c r="B4095" s="15" t="s">
        <v>7317</v>
      </c>
      <c r="C4095" s="15" t="s">
        <v>217</v>
      </c>
      <c r="D4095" s="15" t="s">
        <v>218</v>
      </c>
      <c r="E4095" s="15" t="s">
        <v>136</v>
      </c>
      <c r="F4095" s="15" t="s">
        <v>137</v>
      </c>
      <c r="G4095" s="15" t="s">
        <v>308</v>
      </c>
      <c r="H4095" s="15" t="s">
        <v>136</v>
      </c>
      <c r="I4095" s="15" t="s">
        <v>243</v>
      </c>
      <c r="J4095" s="15" t="s">
        <v>166</v>
      </c>
      <c r="K4095" s="15" t="s">
        <v>7321</v>
      </c>
      <c r="L4095" s="15" t="n">
        <v>16</v>
      </c>
      <c r="M4095" s="15" t="n">
        <v>370</v>
      </c>
      <c r="N4095" s="15" t="n">
        <v>249</v>
      </c>
      <c r="O4095" s="15" t="n">
        <v>179</v>
      </c>
      <c r="P4095" s="15" t="n">
        <v>814</v>
      </c>
      <c r="Y4095" s="15" t="s">
        <v>142</v>
      </c>
      <c r="Z4095" s="15" t="n">
        <v>3</v>
      </c>
      <c r="AA4095" s="15" t="s">
        <v>277</v>
      </c>
      <c r="AB4095" s="15" t="s">
        <v>143</v>
      </c>
    </row>
    <row r="4096" customFormat="false" ht="15" hidden="false" customHeight="true" outlineLevel="0" collapsed="false">
      <c r="A4096" s="15" t="s">
        <v>7316</v>
      </c>
      <c r="B4096" s="15" t="s">
        <v>7317</v>
      </c>
      <c r="C4096" s="15" t="s">
        <v>217</v>
      </c>
      <c r="D4096" s="15" t="s">
        <v>218</v>
      </c>
      <c r="E4096" s="15" t="s">
        <v>136</v>
      </c>
      <c r="F4096" s="15" t="s">
        <v>137</v>
      </c>
      <c r="G4096" s="15" t="s">
        <v>308</v>
      </c>
      <c r="H4096" s="15" t="s">
        <v>136</v>
      </c>
      <c r="I4096" s="15" t="s">
        <v>243</v>
      </c>
      <c r="J4096" s="15" t="s">
        <v>158</v>
      </c>
      <c r="K4096" s="15" t="s">
        <v>7322</v>
      </c>
      <c r="L4096" s="15" t="n">
        <v>18</v>
      </c>
      <c r="M4096" s="15" t="n">
        <v>15</v>
      </c>
      <c r="N4096" s="15" t="n">
        <v>5</v>
      </c>
      <c r="O4096" s="15" t="n">
        <v>4</v>
      </c>
      <c r="P4096" s="15" t="n">
        <v>42</v>
      </c>
      <c r="Y4096" s="15" t="s">
        <v>142</v>
      </c>
      <c r="Z4096" s="15" t="n">
        <v>3</v>
      </c>
      <c r="AA4096" s="15" t="s">
        <v>277</v>
      </c>
      <c r="AB4096" s="15" t="s">
        <v>143</v>
      </c>
    </row>
    <row r="4097" customFormat="false" ht="15" hidden="false" customHeight="true" outlineLevel="0" collapsed="false">
      <c r="A4097" s="15" t="s">
        <v>7316</v>
      </c>
      <c r="B4097" s="15" t="s">
        <v>7317</v>
      </c>
      <c r="C4097" s="15" t="s">
        <v>217</v>
      </c>
      <c r="D4097" s="15" t="s">
        <v>218</v>
      </c>
      <c r="E4097" s="15" t="s">
        <v>136</v>
      </c>
      <c r="F4097" s="15" t="s">
        <v>137</v>
      </c>
      <c r="G4097" s="15" t="s">
        <v>308</v>
      </c>
      <c r="H4097" s="15" t="s">
        <v>136</v>
      </c>
      <c r="I4097" s="15" t="s">
        <v>243</v>
      </c>
      <c r="J4097" s="15" t="s">
        <v>169</v>
      </c>
      <c r="K4097" s="15" t="s">
        <v>7323</v>
      </c>
      <c r="N4097" s="15" t="n">
        <v>1</v>
      </c>
      <c r="P4097" s="15" t="n">
        <v>1</v>
      </c>
      <c r="Y4097" s="15" t="s">
        <v>142</v>
      </c>
      <c r="Z4097" s="15" t="n">
        <v>3</v>
      </c>
      <c r="AA4097" s="15" t="s">
        <v>277</v>
      </c>
      <c r="AB4097" s="15" t="s">
        <v>143</v>
      </c>
    </row>
    <row r="4098" customFormat="false" ht="15" hidden="false" customHeight="true" outlineLevel="0" collapsed="false">
      <c r="A4098" s="15" t="s">
        <v>7324</v>
      </c>
      <c r="B4098" s="15" t="s">
        <v>7325</v>
      </c>
      <c r="C4098" s="15" t="s">
        <v>148</v>
      </c>
      <c r="E4098" s="15" t="s">
        <v>136</v>
      </c>
      <c r="F4098" s="15" t="s">
        <v>137</v>
      </c>
      <c r="G4098" s="15" t="s">
        <v>756</v>
      </c>
      <c r="H4098" s="15" t="s">
        <v>136</v>
      </c>
      <c r="I4098" s="15" t="s">
        <v>139</v>
      </c>
      <c r="J4098" s="15" t="s">
        <v>150</v>
      </c>
      <c r="K4098" s="15" t="s">
        <v>7326</v>
      </c>
      <c r="L4098" s="15" t="n">
        <v>4</v>
      </c>
      <c r="P4098" s="15" t="n">
        <v>4</v>
      </c>
      <c r="Y4098" s="15" t="s">
        <v>142</v>
      </c>
      <c r="AB4098" s="15" t="s">
        <v>143</v>
      </c>
    </row>
    <row r="4099" customFormat="false" ht="15" hidden="false" customHeight="true" outlineLevel="0" collapsed="false">
      <c r="A4099" s="15" t="s">
        <v>7324</v>
      </c>
      <c r="B4099" s="15" t="s">
        <v>7325</v>
      </c>
      <c r="C4099" s="15" t="s">
        <v>148</v>
      </c>
      <c r="E4099" s="15" t="s">
        <v>136</v>
      </c>
      <c r="F4099" s="15" t="s">
        <v>137</v>
      </c>
      <c r="G4099" s="15" t="s">
        <v>756</v>
      </c>
      <c r="H4099" s="15" t="s">
        <v>136</v>
      </c>
      <c r="I4099" s="15" t="s">
        <v>139</v>
      </c>
      <c r="J4099" s="15" t="s">
        <v>158</v>
      </c>
      <c r="K4099" s="15" t="s">
        <v>7327</v>
      </c>
      <c r="L4099" s="15" t="n">
        <v>5</v>
      </c>
      <c r="P4099" s="15" t="n">
        <v>5</v>
      </c>
      <c r="Y4099" s="15" t="s">
        <v>142</v>
      </c>
      <c r="AB4099" s="15" t="s">
        <v>143</v>
      </c>
    </row>
    <row r="4100" customFormat="false" ht="15" hidden="false" customHeight="true" outlineLevel="0" collapsed="false">
      <c r="A4100" s="15" t="s">
        <v>7328</v>
      </c>
      <c r="B4100" s="15" t="s">
        <v>7329</v>
      </c>
      <c r="C4100" s="15" t="s">
        <v>217</v>
      </c>
      <c r="D4100" s="15" t="s">
        <v>218</v>
      </c>
      <c r="E4100" s="15" t="s">
        <v>136</v>
      </c>
      <c r="F4100" s="15" t="s">
        <v>137</v>
      </c>
      <c r="G4100" s="15" t="s">
        <v>308</v>
      </c>
      <c r="H4100" s="15" t="s">
        <v>136</v>
      </c>
      <c r="I4100" s="15" t="s">
        <v>139</v>
      </c>
      <c r="J4100" s="15" t="s">
        <v>140</v>
      </c>
      <c r="K4100" s="15" t="s">
        <v>7330</v>
      </c>
      <c r="M4100" s="15" t="n">
        <v>1</v>
      </c>
      <c r="P4100" s="15" t="n">
        <v>1</v>
      </c>
      <c r="Y4100" s="15" t="s">
        <v>142</v>
      </c>
      <c r="AB4100" s="15" t="s">
        <v>143</v>
      </c>
    </row>
    <row r="4101" customFormat="false" ht="15" hidden="false" customHeight="true" outlineLevel="0" collapsed="false">
      <c r="A4101" s="15" t="s">
        <v>7328</v>
      </c>
      <c r="B4101" s="15" t="s">
        <v>7329</v>
      </c>
      <c r="C4101" s="15" t="s">
        <v>217</v>
      </c>
      <c r="D4101" s="15" t="s">
        <v>218</v>
      </c>
      <c r="E4101" s="15" t="s">
        <v>136</v>
      </c>
      <c r="F4101" s="15" t="s">
        <v>137</v>
      </c>
      <c r="G4101" s="15" t="s">
        <v>308</v>
      </c>
      <c r="H4101" s="15" t="s">
        <v>136</v>
      </c>
      <c r="I4101" s="15" t="s">
        <v>139</v>
      </c>
      <c r="J4101" s="15" t="s">
        <v>150</v>
      </c>
      <c r="K4101" s="15" t="s">
        <v>7331</v>
      </c>
      <c r="N4101" s="15" t="n">
        <v>1</v>
      </c>
      <c r="P4101" s="15" t="n">
        <v>1</v>
      </c>
      <c r="Y4101" s="15" t="s">
        <v>142</v>
      </c>
      <c r="AB4101" s="15" t="s">
        <v>143</v>
      </c>
    </row>
    <row r="4102" customFormat="false" ht="15" hidden="false" customHeight="true" outlineLevel="0" collapsed="false">
      <c r="A4102" s="15" t="s">
        <v>7328</v>
      </c>
      <c r="B4102" s="15" t="s">
        <v>7329</v>
      </c>
      <c r="C4102" s="15" t="s">
        <v>217</v>
      </c>
      <c r="D4102" s="15" t="s">
        <v>218</v>
      </c>
      <c r="E4102" s="15" t="s">
        <v>136</v>
      </c>
      <c r="F4102" s="15" t="s">
        <v>137</v>
      </c>
      <c r="G4102" s="15" t="s">
        <v>308</v>
      </c>
      <c r="H4102" s="15" t="s">
        <v>136</v>
      </c>
      <c r="I4102" s="15" t="s">
        <v>139</v>
      </c>
      <c r="J4102" s="15" t="s">
        <v>158</v>
      </c>
      <c r="K4102" s="15" t="s">
        <v>7332</v>
      </c>
      <c r="N4102" s="15" t="n">
        <v>3</v>
      </c>
      <c r="P4102" s="15" t="n">
        <v>3</v>
      </c>
      <c r="Y4102" s="15" t="s">
        <v>142</v>
      </c>
      <c r="AB4102" s="15" t="s">
        <v>143</v>
      </c>
    </row>
    <row r="4103" customFormat="false" ht="15" hidden="false" customHeight="true" outlineLevel="0" collapsed="false">
      <c r="A4103" s="15" t="s">
        <v>7333</v>
      </c>
      <c r="B4103" s="15" t="s">
        <v>7334</v>
      </c>
      <c r="C4103" s="15" t="s">
        <v>217</v>
      </c>
      <c r="D4103" s="15" t="s">
        <v>235</v>
      </c>
      <c r="E4103" s="15" t="s">
        <v>136</v>
      </c>
      <c r="F4103" s="15" t="s">
        <v>137</v>
      </c>
      <c r="G4103" s="15" t="s">
        <v>136</v>
      </c>
      <c r="H4103" s="15" t="s">
        <v>136</v>
      </c>
      <c r="I4103" s="15" t="s">
        <v>139</v>
      </c>
      <c r="J4103" s="15" t="s">
        <v>150</v>
      </c>
      <c r="K4103" s="15" t="s">
        <v>7335</v>
      </c>
      <c r="N4103" s="15" t="n">
        <v>26</v>
      </c>
      <c r="P4103" s="15" t="n">
        <v>26</v>
      </c>
      <c r="Y4103" s="15" t="s">
        <v>142</v>
      </c>
      <c r="AB4103" s="15" t="s">
        <v>143</v>
      </c>
    </row>
    <row r="4104" customFormat="false" ht="15" hidden="false" customHeight="true" outlineLevel="0" collapsed="false">
      <c r="A4104" s="15" t="s">
        <v>7333</v>
      </c>
      <c r="B4104" s="15" t="s">
        <v>7334</v>
      </c>
      <c r="C4104" s="15" t="s">
        <v>217</v>
      </c>
      <c r="D4104" s="15" t="s">
        <v>235</v>
      </c>
      <c r="E4104" s="15" t="s">
        <v>136</v>
      </c>
      <c r="F4104" s="15" t="s">
        <v>137</v>
      </c>
      <c r="G4104" s="15" t="s">
        <v>136</v>
      </c>
      <c r="H4104" s="15" t="s">
        <v>136</v>
      </c>
      <c r="I4104" s="15" t="s">
        <v>139</v>
      </c>
      <c r="J4104" s="15" t="s">
        <v>166</v>
      </c>
      <c r="K4104" s="15" t="s">
        <v>7336</v>
      </c>
      <c r="N4104" s="15" t="n">
        <v>6</v>
      </c>
      <c r="P4104" s="15" t="n">
        <v>6</v>
      </c>
      <c r="Y4104" s="15" t="s">
        <v>142</v>
      </c>
      <c r="AB4104" s="15" t="s">
        <v>143</v>
      </c>
    </row>
    <row r="4105" customFormat="false" ht="15" hidden="false" customHeight="true" outlineLevel="0" collapsed="false">
      <c r="A4105" s="15" t="s">
        <v>7333</v>
      </c>
      <c r="B4105" s="15" t="s">
        <v>7334</v>
      </c>
      <c r="C4105" s="15" t="s">
        <v>217</v>
      </c>
      <c r="D4105" s="15" t="s">
        <v>235</v>
      </c>
      <c r="E4105" s="15" t="s">
        <v>136</v>
      </c>
      <c r="F4105" s="15" t="s">
        <v>137</v>
      </c>
      <c r="G4105" s="15" t="s">
        <v>136</v>
      </c>
      <c r="H4105" s="15" t="s">
        <v>136</v>
      </c>
      <c r="I4105" s="15" t="s">
        <v>139</v>
      </c>
      <c r="J4105" s="15" t="s">
        <v>158</v>
      </c>
      <c r="K4105" s="15" t="s">
        <v>7337</v>
      </c>
      <c r="N4105" s="15" t="n">
        <v>5</v>
      </c>
      <c r="P4105" s="15" t="n">
        <v>5</v>
      </c>
      <c r="Y4105" s="15" t="s">
        <v>142</v>
      </c>
      <c r="AB4105" s="15" t="s">
        <v>143</v>
      </c>
    </row>
    <row r="4106" customFormat="false" ht="15" hidden="false" customHeight="true" outlineLevel="0" collapsed="false">
      <c r="A4106" s="15" t="s">
        <v>7333</v>
      </c>
      <c r="B4106" s="15" t="s">
        <v>7334</v>
      </c>
      <c r="C4106" s="15" t="s">
        <v>217</v>
      </c>
      <c r="D4106" s="15" t="s">
        <v>235</v>
      </c>
      <c r="E4106" s="15" t="s">
        <v>136</v>
      </c>
      <c r="F4106" s="15" t="s">
        <v>137</v>
      </c>
      <c r="G4106" s="15" t="s">
        <v>136</v>
      </c>
      <c r="H4106" s="15" t="s">
        <v>136</v>
      </c>
      <c r="I4106" s="15" t="s">
        <v>139</v>
      </c>
      <c r="J4106" s="15" t="s">
        <v>169</v>
      </c>
      <c r="K4106" s="15" t="s">
        <v>7338</v>
      </c>
      <c r="L4106" s="15" t="n">
        <v>0</v>
      </c>
      <c r="P4106" s="15" t="n">
        <v>0</v>
      </c>
      <c r="Y4106" s="15" t="s">
        <v>142</v>
      </c>
      <c r="AB4106" s="15" t="s">
        <v>143</v>
      </c>
    </row>
    <row r="4107" customFormat="false" ht="15" hidden="false" customHeight="true" outlineLevel="0" collapsed="false">
      <c r="A4107" s="15" t="s">
        <v>7339</v>
      </c>
      <c r="B4107" s="15" t="s">
        <v>7340</v>
      </c>
      <c r="C4107" s="15" t="s">
        <v>217</v>
      </c>
      <c r="D4107" s="15" t="s">
        <v>235</v>
      </c>
      <c r="E4107" s="15" t="s">
        <v>136</v>
      </c>
      <c r="F4107" s="15" t="s">
        <v>137</v>
      </c>
      <c r="G4107" s="15" t="s">
        <v>308</v>
      </c>
      <c r="H4107" s="15" t="s">
        <v>136</v>
      </c>
      <c r="I4107" s="15" t="s">
        <v>243</v>
      </c>
      <c r="J4107" s="15" t="s">
        <v>140</v>
      </c>
      <c r="K4107" s="15" t="s">
        <v>7341</v>
      </c>
      <c r="L4107" s="15" t="n">
        <v>38</v>
      </c>
      <c r="M4107" s="15" t="n">
        <v>6</v>
      </c>
      <c r="P4107" s="15" t="n">
        <v>44</v>
      </c>
      <c r="Y4107" s="15" t="s">
        <v>142</v>
      </c>
      <c r="AB4107" s="15" t="s">
        <v>143</v>
      </c>
    </row>
    <row r="4108" customFormat="false" ht="15" hidden="false" customHeight="true" outlineLevel="0" collapsed="false">
      <c r="A4108" s="15" t="s">
        <v>7339</v>
      </c>
      <c r="B4108" s="15" t="s">
        <v>7340</v>
      </c>
      <c r="C4108" s="15" t="s">
        <v>217</v>
      </c>
      <c r="D4108" s="15" t="s">
        <v>235</v>
      </c>
      <c r="E4108" s="15" t="s">
        <v>136</v>
      </c>
      <c r="F4108" s="15" t="s">
        <v>137</v>
      </c>
      <c r="G4108" s="15" t="s">
        <v>308</v>
      </c>
      <c r="H4108" s="15" t="s">
        <v>136</v>
      </c>
      <c r="I4108" s="15" t="s">
        <v>243</v>
      </c>
      <c r="J4108" s="15" t="s">
        <v>150</v>
      </c>
      <c r="K4108" s="15" t="s">
        <v>7342</v>
      </c>
      <c r="L4108" s="15" t="n">
        <v>185</v>
      </c>
      <c r="M4108" s="15" t="n">
        <v>267</v>
      </c>
      <c r="N4108" s="15" t="n">
        <v>169</v>
      </c>
      <c r="O4108" s="15" t="n">
        <v>34</v>
      </c>
      <c r="P4108" s="15" t="n">
        <v>655</v>
      </c>
      <c r="Y4108" s="15" t="s">
        <v>142</v>
      </c>
      <c r="AB4108" s="15" t="s">
        <v>143</v>
      </c>
    </row>
    <row r="4109" customFormat="false" ht="15" hidden="false" customHeight="true" outlineLevel="0" collapsed="false">
      <c r="A4109" s="15" t="s">
        <v>7339</v>
      </c>
      <c r="B4109" s="15" t="s">
        <v>7340</v>
      </c>
      <c r="C4109" s="15" t="s">
        <v>217</v>
      </c>
      <c r="D4109" s="15" t="s">
        <v>235</v>
      </c>
      <c r="E4109" s="15" t="s">
        <v>136</v>
      </c>
      <c r="F4109" s="15" t="s">
        <v>137</v>
      </c>
      <c r="G4109" s="15" t="s">
        <v>308</v>
      </c>
      <c r="H4109" s="15" t="s">
        <v>136</v>
      </c>
      <c r="I4109" s="15" t="s">
        <v>243</v>
      </c>
      <c r="J4109" s="15" t="s">
        <v>158</v>
      </c>
      <c r="K4109" s="15" t="s">
        <v>7343</v>
      </c>
      <c r="L4109" s="15" t="n">
        <v>22</v>
      </c>
      <c r="M4109" s="15" t="n">
        <v>62</v>
      </c>
      <c r="N4109" s="15" t="n">
        <v>47</v>
      </c>
      <c r="O4109" s="15" t="n">
        <v>22</v>
      </c>
      <c r="P4109" s="15" t="n">
        <v>153</v>
      </c>
      <c r="Y4109" s="15" t="s">
        <v>142</v>
      </c>
      <c r="AB4109" s="15" t="s">
        <v>143</v>
      </c>
    </row>
    <row r="4110" customFormat="false" ht="15" hidden="false" customHeight="true" outlineLevel="0" collapsed="false">
      <c r="A4110" s="15" t="s">
        <v>7339</v>
      </c>
      <c r="B4110" s="15" t="s">
        <v>7340</v>
      </c>
      <c r="C4110" s="15" t="s">
        <v>217</v>
      </c>
      <c r="D4110" s="15" t="s">
        <v>235</v>
      </c>
      <c r="E4110" s="15" t="s">
        <v>136</v>
      </c>
      <c r="F4110" s="15" t="s">
        <v>137</v>
      </c>
      <c r="G4110" s="15" t="s">
        <v>308</v>
      </c>
      <c r="H4110" s="15" t="s">
        <v>136</v>
      </c>
      <c r="I4110" s="15" t="s">
        <v>243</v>
      </c>
      <c r="J4110" s="15" t="s">
        <v>169</v>
      </c>
      <c r="K4110" s="15" t="s">
        <v>7344</v>
      </c>
      <c r="N4110" s="15" t="n">
        <v>2</v>
      </c>
      <c r="O4110" s="15" t="n">
        <v>1</v>
      </c>
      <c r="P4110" s="15" t="n">
        <v>3</v>
      </c>
      <c r="Y4110" s="15" t="s">
        <v>142</v>
      </c>
      <c r="AB4110" s="15" t="s">
        <v>143</v>
      </c>
    </row>
    <row r="4111" customFormat="false" ht="15" hidden="false" customHeight="true" outlineLevel="0" collapsed="false">
      <c r="A4111" s="15" t="s">
        <v>7345</v>
      </c>
      <c r="B4111" s="15" t="s">
        <v>7346</v>
      </c>
      <c r="C4111" s="15" t="s">
        <v>217</v>
      </c>
      <c r="D4111" s="15" t="s">
        <v>218</v>
      </c>
      <c r="E4111" s="15" t="s">
        <v>136</v>
      </c>
      <c r="F4111" s="15" t="s">
        <v>137</v>
      </c>
      <c r="G4111" s="15" t="s">
        <v>231</v>
      </c>
      <c r="H4111" s="15" t="s">
        <v>136</v>
      </c>
      <c r="I4111" s="15" t="s">
        <v>139</v>
      </c>
      <c r="J4111" s="15" t="s">
        <v>140</v>
      </c>
      <c r="K4111" s="15" t="s">
        <v>7347</v>
      </c>
      <c r="L4111" s="15" t="n">
        <v>6</v>
      </c>
      <c r="M4111" s="15" t="n">
        <v>1</v>
      </c>
      <c r="P4111" s="15" t="n">
        <v>7</v>
      </c>
      <c r="Y4111" s="15" t="s">
        <v>156</v>
      </c>
      <c r="AB4111" s="15" t="s">
        <v>143</v>
      </c>
    </row>
    <row r="4112" customFormat="false" ht="15" hidden="false" customHeight="true" outlineLevel="0" collapsed="false">
      <c r="A4112" s="15" t="s">
        <v>7345</v>
      </c>
      <c r="B4112" s="15" t="s">
        <v>7346</v>
      </c>
      <c r="C4112" s="15" t="s">
        <v>217</v>
      </c>
      <c r="D4112" s="15" t="s">
        <v>218</v>
      </c>
      <c r="E4112" s="15" t="s">
        <v>136</v>
      </c>
      <c r="F4112" s="15" t="s">
        <v>137</v>
      </c>
      <c r="G4112" s="15" t="s">
        <v>231</v>
      </c>
      <c r="H4112" s="15" t="s">
        <v>136</v>
      </c>
      <c r="I4112" s="15" t="s">
        <v>139</v>
      </c>
      <c r="J4112" s="15" t="s">
        <v>144</v>
      </c>
      <c r="K4112" s="15" t="s">
        <v>7348</v>
      </c>
      <c r="N4112" s="15" t="n">
        <v>4</v>
      </c>
      <c r="P4112" s="15" t="n">
        <v>4</v>
      </c>
      <c r="Y4112" s="15" t="s">
        <v>156</v>
      </c>
      <c r="AB4112" s="15" t="s">
        <v>143</v>
      </c>
    </row>
    <row r="4113" customFormat="false" ht="15" hidden="false" customHeight="true" outlineLevel="0" collapsed="false">
      <c r="A4113" s="15" t="s">
        <v>7345</v>
      </c>
      <c r="B4113" s="15" t="s">
        <v>7346</v>
      </c>
      <c r="C4113" s="15" t="s">
        <v>217</v>
      </c>
      <c r="D4113" s="15" t="s">
        <v>218</v>
      </c>
      <c r="E4113" s="15" t="s">
        <v>136</v>
      </c>
      <c r="F4113" s="15" t="s">
        <v>137</v>
      </c>
      <c r="G4113" s="15" t="s">
        <v>231</v>
      </c>
      <c r="H4113" s="15" t="s">
        <v>136</v>
      </c>
      <c r="I4113" s="15" t="s">
        <v>139</v>
      </c>
      <c r="J4113" s="15" t="s">
        <v>150</v>
      </c>
      <c r="K4113" s="15" t="s">
        <v>7349</v>
      </c>
      <c r="M4113" s="15" t="n">
        <v>39</v>
      </c>
      <c r="N4113" s="15" t="n">
        <v>1</v>
      </c>
      <c r="O4113" s="15" t="n">
        <v>2</v>
      </c>
      <c r="P4113" s="15" t="n">
        <v>42</v>
      </c>
      <c r="Y4113" s="15" t="s">
        <v>156</v>
      </c>
      <c r="AB4113" s="15" t="s">
        <v>143</v>
      </c>
    </row>
    <row r="4114" customFormat="false" ht="15" hidden="false" customHeight="true" outlineLevel="0" collapsed="false">
      <c r="A4114" s="15" t="s">
        <v>7345</v>
      </c>
      <c r="B4114" s="15" t="s">
        <v>7346</v>
      </c>
      <c r="C4114" s="15" t="s">
        <v>217</v>
      </c>
      <c r="D4114" s="15" t="s">
        <v>218</v>
      </c>
      <c r="E4114" s="15" t="s">
        <v>136</v>
      </c>
      <c r="F4114" s="15" t="s">
        <v>137</v>
      </c>
      <c r="G4114" s="15" t="s">
        <v>231</v>
      </c>
      <c r="H4114" s="15" t="s">
        <v>136</v>
      </c>
      <c r="I4114" s="15" t="s">
        <v>139</v>
      </c>
      <c r="J4114" s="15" t="s">
        <v>158</v>
      </c>
      <c r="K4114" s="15" t="s">
        <v>7350</v>
      </c>
      <c r="M4114" s="15" t="n">
        <v>9</v>
      </c>
      <c r="O4114" s="15" t="n">
        <v>2</v>
      </c>
      <c r="P4114" s="15" t="n">
        <v>11</v>
      </c>
      <c r="Y4114" s="15" t="s">
        <v>156</v>
      </c>
      <c r="AB4114" s="15" t="s">
        <v>143</v>
      </c>
    </row>
    <row r="4115" customFormat="false" ht="15" hidden="false" customHeight="true" outlineLevel="0" collapsed="false">
      <c r="A4115" s="15" t="s">
        <v>7351</v>
      </c>
      <c r="B4115" s="15" t="s">
        <v>7352</v>
      </c>
      <c r="C4115" s="15" t="s">
        <v>217</v>
      </c>
      <c r="D4115" s="15" t="s">
        <v>235</v>
      </c>
      <c r="E4115" s="15" t="s">
        <v>136</v>
      </c>
      <c r="F4115" s="15" t="s">
        <v>137</v>
      </c>
      <c r="G4115" s="15" t="s">
        <v>451</v>
      </c>
      <c r="H4115" s="15" t="s">
        <v>136</v>
      </c>
      <c r="I4115" s="15" t="s">
        <v>139</v>
      </c>
      <c r="J4115" s="15" t="s">
        <v>150</v>
      </c>
      <c r="K4115" s="15" t="s">
        <v>7353</v>
      </c>
      <c r="L4115" s="15" t="n">
        <v>19</v>
      </c>
      <c r="N4115" s="15" t="n">
        <v>7</v>
      </c>
      <c r="P4115" s="15" t="n">
        <v>26</v>
      </c>
      <c r="Y4115" s="15" t="s">
        <v>142</v>
      </c>
      <c r="AB4115" s="15" t="s">
        <v>143</v>
      </c>
    </row>
    <row r="4116" customFormat="false" ht="15" hidden="false" customHeight="true" outlineLevel="0" collapsed="false">
      <c r="A4116" s="15" t="s">
        <v>7351</v>
      </c>
      <c r="B4116" s="15" t="s">
        <v>7352</v>
      </c>
      <c r="C4116" s="15" t="s">
        <v>217</v>
      </c>
      <c r="D4116" s="15" t="s">
        <v>235</v>
      </c>
      <c r="E4116" s="15" t="s">
        <v>136</v>
      </c>
      <c r="F4116" s="15" t="s">
        <v>137</v>
      </c>
      <c r="G4116" s="15" t="s">
        <v>451</v>
      </c>
      <c r="H4116" s="15" t="s">
        <v>136</v>
      </c>
      <c r="I4116" s="15" t="s">
        <v>139</v>
      </c>
      <c r="J4116" s="15" t="s">
        <v>158</v>
      </c>
      <c r="K4116" s="15" t="s">
        <v>7354</v>
      </c>
      <c r="L4116" s="15" t="n">
        <v>2</v>
      </c>
      <c r="N4116" s="15" t="n">
        <v>1</v>
      </c>
      <c r="P4116" s="15" t="n">
        <v>3</v>
      </c>
      <c r="Y4116" s="15" t="s">
        <v>142</v>
      </c>
      <c r="AB4116" s="15" t="s">
        <v>143</v>
      </c>
    </row>
    <row r="4117" customFormat="false" ht="15" hidden="false" customHeight="true" outlineLevel="0" collapsed="false">
      <c r="A4117" s="15" t="s">
        <v>7355</v>
      </c>
      <c r="B4117" s="15" t="s">
        <v>7356</v>
      </c>
      <c r="C4117" s="15" t="s">
        <v>148</v>
      </c>
      <c r="E4117" s="15" t="s">
        <v>136</v>
      </c>
      <c r="F4117" s="15" t="s">
        <v>137</v>
      </c>
      <c r="G4117" s="15" t="s">
        <v>4811</v>
      </c>
      <c r="H4117" s="15" t="s">
        <v>136</v>
      </c>
      <c r="I4117" s="15" t="s">
        <v>139</v>
      </c>
      <c r="J4117" s="15" t="s">
        <v>150</v>
      </c>
      <c r="K4117" s="15" t="s">
        <v>7357</v>
      </c>
      <c r="N4117" s="15" t="n">
        <v>3</v>
      </c>
      <c r="P4117" s="15" t="n">
        <v>3</v>
      </c>
      <c r="Y4117" s="15" t="s">
        <v>142</v>
      </c>
      <c r="AB4117" s="15" t="s">
        <v>143</v>
      </c>
    </row>
    <row r="4118" customFormat="false" ht="15" hidden="false" customHeight="true" outlineLevel="0" collapsed="false">
      <c r="A4118" s="15" t="s">
        <v>7358</v>
      </c>
      <c r="B4118" s="15" t="s">
        <v>7359</v>
      </c>
      <c r="C4118" s="15" t="s">
        <v>217</v>
      </c>
      <c r="D4118" s="15" t="s">
        <v>235</v>
      </c>
      <c r="E4118" s="15" t="s">
        <v>136</v>
      </c>
      <c r="F4118" s="15" t="s">
        <v>137</v>
      </c>
      <c r="G4118" s="15" t="s">
        <v>308</v>
      </c>
      <c r="H4118" s="15" t="s">
        <v>136</v>
      </c>
      <c r="I4118" s="15" t="s">
        <v>243</v>
      </c>
      <c r="J4118" s="15" t="s">
        <v>140</v>
      </c>
      <c r="K4118" s="15" t="s">
        <v>7360</v>
      </c>
      <c r="M4118" s="15" t="n">
        <v>19</v>
      </c>
      <c r="N4118" s="15" t="n">
        <v>31</v>
      </c>
      <c r="O4118" s="15" t="n">
        <v>81</v>
      </c>
      <c r="P4118" s="15" t="n">
        <v>131</v>
      </c>
      <c r="Y4118" s="15" t="s">
        <v>142</v>
      </c>
      <c r="Z4118" s="15" t="n">
        <v>5</v>
      </c>
      <c r="AA4118" s="15" t="s">
        <v>277</v>
      </c>
      <c r="AB4118" s="15" t="s">
        <v>143</v>
      </c>
    </row>
    <row r="4119" customFormat="false" ht="15" hidden="false" customHeight="true" outlineLevel="0" collapsed="false">
      <c r="A4119" s="15" t="s">
        <v>7358</v>
      </c>
      <c r="B4119" s="15" t="s">
        <v>7359</v>
      </c>
      <c r="C4119" s="15" t="s">
        <v>217</v>
      </c>
      <c r="D4119" s="15" t="s">
        <v>235</v>
      </c>
      <c r="E4119" s="15" t="s">
        <v>136</v>
      </c>
      <c r="F4119" s="15" t="s">
        <v>137</v>
      </c>
      <c r="G4119" s="15" t="s">
        <v>308</v>
      </c>
      <c r="H4119" s="15" t="s">
        <v>136</v>
      </c>
      <c r="I4119" s="15" t="s">
        <v>243</v>
      </c>
      <c r="J4119" s="15" t="s">
        <v>144</v>
      </c>
      <c r="K4119" s="15" t="s">
        <v>7361</v>
      </c>
      <c r="N4119" s="15" t="n">
        <v>4</v>
      </c>
      <c r="P4119" s="15" t="n">
        <v>4</v>
      </c>
      <c r="Y4119" s="15" t="s">
        <v>142</v>
      </c>
      <c r="Z4119" s="15" t="n">
        <v>5</v>
      </c>
      <c r="AA4119" s="15" t="s">
        <v>277</v>
      </c>
      <c r="AB4119" s="15" t="s">
        <v>143</v>
      </c>
    </row>
    <row r="4120" customFormat="false" ht="15" hidden="false" customHeight="true" outlineLevel="0" collapsed="false">
      <c r="A4120" s="15" t="s">
        <v>7358</v>
      </c>
      <c r="B4120" s="15" t="s">
        <v>7359</v>
      </c>
      <c r="C4120" s="15" t="s">
        <v>217</v>
      </c>
      <c r="D4120" s="15" t="s">
        <v>235</v>
      </c>
      <c r="E4120" s="15" t="s">
        <v>136</v>
      </c>
      <c r="F4120" s="15" t="s">
        <v>137</v>
      </c>
      <c r="G4120" s="15" t="s">
        <v>308</v>
      </c>
      <c r="H4120" s="15" t="s">
        <v>136</v>
      </c>
      <c r="I4120" s="15" t="s">
        <v>243</v>
      </c>
      <c r="J4120" s="15" t="s">
        <v>150</v>
      </c>
      <c r="K4120" s="15" t="s">
        <v>7362</v>
      </c>
      <c r="L4120" s="15" t="n">
        <v>1120</v>
      </c>
      <c r="M4120" s="15" t="n">
        <v>433</v>
      </c>
      <c r="N4120" s="15" t="n">
        <v>713</v>
      </c>
      <c r="O4120" s="15" t="n">
        <v>52</v>
      </c>
      <c r="P4120" s="15" t="n">
        <v>2318</v>
      </c>
      <c r="Y4120" s="15" t="s">
        <v>142</v>
      </c>
      <c r="Z4120" s="15" t="n">
        <v>5</v>
      </c>
      <c r="AA4120" s="15" t="s">
        <v>277</v>
      </c>
      <c r="AB4120" s="15" t="s">
        <v>143</v>
      </c>
    </row>
    <row r="4121" customFormat="false" ht="15" hidden="false" customHeight="true" outlineLevel="0" collapsed="false">
      <c r="A4121" s="15" t="s">
        <v>7358</v>
      </c>
      <c r="B4121" s="15" t="s">
        <v>7359</v>
      </c>
      <c r="C4121" s="15" t="s">
        <v>217</v>
      </c>
      <c r="D4121" s="15" t="s">
        <v>235</v>
      </c>
      <c r="E4121" s="15" t="s">
        <v>136</v>
      </c>
      <c r="F4121" s="15" t="s">
        <v>137</v>
      </c>
      <c r="G4121" s="15" t="s">
        <v>308</v>
      </c>
      <c r="H4121" s="15" t="s">
        <v>136</v>
      </c>
      <c r="I4121" s="15" t="s">
        <v>243</v>
      </c>
      <c r="J4121" s="15" t="s">
        <v>166</v>
      </c>
      <c r="K4121" s="15" t="s">
        <v>7363</v>
      </c>
      <c r="M4121" s="15" t="n">
        <v>3</v>
      </c>
      <c r="N4121" s="15" t="n">
        <v>10</v>
      </c>
      <c r="O4121" s="15" t="n">
        <v>60</v>
      </c>
      <c r="P4121" s="15" t="n">
        <v>73</v>
      </c>
      <c r="Y4121" s="15" t="s">
        <v>142</v>
      </c>
      <c r="Z4121" s="15" t="n">
        <v>5</v>
      </c>
      <c r="AA4121" s="15" t="s">
        <v>277</v>
      </c>
      <c r="AB4121" s="15" t="s">
        <v>143</v>
      </c>
    </row>
    <row r="4122" customFormat="false" ht="15" hidden="false" customHeight="true" outlineLevel="0" collapsed="false">
      <c r="A4122" s="15" t="s">
        <v>7358</v>
      </c>
      <c r="B4122" s="15" t="s">
        <v>7359</v>
      </c>
      <c r="C4122" s="15" t="s">
        <v>217</v>
      </c>
      <c r="D4122" s="15" t="s">
        <v>235</v>
      </c>
      <c r="E4122" s="15" t="s">
        <v>136</v>
      </c>
      <c r="F4122" s="15" t="s">
        <v>137</v>
      </c>
      <c r="G4122" s="15" t="s">
        <v>308</v>
      </c>
      <c r="H4122" s="15" t="s">
        <v>136</v>
      </c>
      <c r="I4122" s="15" t="s">
        <v>243</v>
      </c>
      <c r="J4122" s="15" t="s">
        <v>158</v>
      </c>
      <c r="K4122" s="15" t="s">
        <v>7364</v>
      </c>
      <c r="L4122" s="15" t="n">
        <v>331</v>
      </c>
      <c r="M4122" s="15" t="n">
        <v>79</v>
      </c>
      <c r="N4122" s="15" t="n">
        <v>263</v>
      </c>
      <c r="O4122" s="15" t="n">
        <v>8</v>
      </c>
      <c r="P4122" s="15" t="n">
        <v>681</v>
      </c>
      <c r="Y4122" s="15" t="s">
        <v>142</v>
      </c>
      <c r="Z4122" s="15" t="n">
        <v>5</v>
      </c>
      <c r="AA4122" s="15" t="s">
        <v>277</v>
      </c>
      <c r="AB4122" s="15" t="s">
        <v>143</v>
      </c>
    </row>
    <row r="4123" customFormat="false" ht="15" hidden="false" customHeight="true" outlineLevel="0" collapsed="false">
      <c r="A4123" s="15" t="s">
        <v>7358</v>
      </c>
      <c r="B4123" s="15" t="s">
        <v>7359</v>
      </c>
      <c r="C4123" s="15" t="s">
        <v>217</v>
      </c>
      <c r="D4123" s="15" t="s">
        <v>235</v>
      </c>
      <c r="E4123" s="15" t="s">
        <v>136</v>
      </c>
      <c r="F4123" s="15" t="s">
        <v>137</v>
      </c>
      <c r="G4123" s="15" t="s">
        <v>308</v>
      </c>
      <c r="H4123" s="15" t="s">
        <v>136</v>
      </c>
      <c r="I4123" s="15" t="s">
        <v>243</v>
      </c>
      <c r="J4123" s="15" t="s">
        <v>169</v>
      </c>
      <c r="K4123" s="15" t="s">
        <v>7365</v>
      </c>
      <c r="L4123" s="15" t="n">
        <v>11</v>
      </c>
      <c r="N4123" s="15" t="n">
        <v>21</v>
      </c>
      <c r="P4123" s="15" t="n">
        <v>32</v>
      </c>
      <c r="Y4123" s="15" t="s">
        <v>142</v>
      </c>
      <c r="Z4123" s="15" t="n">
        <v>5</v>
      </c>
      <c r="AA4123" s="15" t="s">
        <v>277</v>
      </c>
      <c r="AB4123" s="15" t="s">
        <v>143</v>
      </c>
    </row>
    <row r="4124" customFormat="false" ht="15" hidden="false" customHeight="true" outlineLevel="0" collapsed="false">
      <c r="A4124" s="15" t="s">
        <v>7366</v>
      </c>
      <c r="B4124" s="15" t="s">
        <v>7367</v>
      </c>
      <c r="C4124" s="15" t="s">
        <v>217</v>
      </c>
      <c r="D4124" s="15" t="s">
        <v>235</v>
      </c>
      <c r="E4124" s="15" t="s">
        <v>136</v>
      </c>
      <c r="F4124" s="15" t="s">
        <v>137</v>
      </c>
      <c r="G4124" s="15" t="s">
        <v>219</v>
      </c>
      <c r="H4124" s="15" t="s">
        <v>136</v>
      </c>
      <c r="I4124" s="15" t="s">
        <v>139</v>
      </c>
      <c r="J4124" s="15" t="s">
        <v>150</v>
      </c>
      <c r="K4124" s="15" t="s">
        <v>7368</v>
      </c>
      <c r="L4124" s="15" t="n">
        <v>113</v>
      </c>
      <c r="M4124" s="15" t="n">
        <v>39</v>
      </c>
      <c r="N4124" s="15" t="n">
        <v>27</v>
      </c>
      <c r="P4124" s="15" t="n">
        <v>179</v>
      </c>
      <c r="Y4124" s="15" t="s">
        <v>142</v>
      </c>
      <c r="AB4124" s="15" t="s">
        <v>143</v>
      </c>
    </row>
    <row r="4125" customFormat="false" ht="15" hidden="false" customHeight="true" outlineLevel="0" collapsed="false">
      <c r="A4125" s="15" t="s">
        <v>7366</v>
      </c>
      <c r="B4125" s="15" t="s">
        <v>7367</v>
      </c>
      <c r="C4125" s="15" t="s">
        <v>217</v>
      </c>
      <c r="D4125" s="15" t="s">
        <v>235</v>
      </c>
      <c r="E4125" s="15" t="s">
        <v>136</v>
      </c>
      <c r="F4125" s="15" t="s">
        <v>137</v>
      </c>
      <c r="G4125" s="15" t="s">
        <v>219</v>
      </c>
      <c r="H4125" s="15" t="s">
        <v>136</v>
      </c>
      <c r="I4125" s="15" t="s">
        <v>139</v>
      </c>
      <c r="J4125" s="15" t="s">
        <v>158</v>
      </c>
      <c r="K4125" s="15" t="s">
        <v>7369</v>
      </c>
      <c r="L4125" s="15" t="n">
        <v>6</v>
      </c>
      <c r="M4125" s="15" t="n">
        <v>7</v>
      </c>
      <c r="P4125" s="15" t="n">
        <v>13</v>
      </c>
      <c r="Y4125" s="15" t="s">
        <v>142</v>
      </c>
      <c r="AB4125" s="15" t="s">
        <v>143</v>
      </c>
    </row>
    <row r="4126" customFormat="false" ht="15" hidden="false" customHeight="true" outlineLevel="0" collapsed="false">
      <c r="A4126" s="15" t="s">
        <v>7366</v>
      </c>
      <c r="B4126" s="15" t="s">
        <v>7367</v>
      </c>
      <c r="C4126" s="15" t="s">
        <v>217</v>
      </c>
      <c r="D4126" s="15" t="s">
        <v>235</v>
      </c>
      <c r="E4126" s="15" t="s">
        <v>136</v>
      </c>
      <c r="F4126" s="15" t="s">
        <v>137</v>
      </c>
      <c r="G4126" s="15" t="s">
        <v>219</v>
      </c>
      <c r="H4126" s="15" t="s">
        <v>136</v>
      </c>
      <c r="I4126" s="15" t="s">
        <v>139</v>
      </c>
      <c r="J4126" s="15" t="s">
        <v>169</v>
      </c>
      <c r="K4126" s="15" t="s">
        <v>7370</v>
      </c>
      <c r="M4126" s="15" t="n">
        <v>9</v>
      </c>
      <c r="P4126" s="15" t="n">
        <v>9</v>
      </c>
      <c r="Y4126" s="15" t="s">
        <v>142</v>
      </c>
      <c r="AB4126" s="15" t="s">
        <v>143</v>
      </c>
    </row>
    <row r="4127" customFormat="false" ht="15" hidden="false" customHeight="true" outlineLevel="0" collapsed="false">
      <c r="A4127" s="15" t="s">
        <v>7371</v>
      </c>
      <c r="B4127" s="15" t="s">
        <v>7372</v>
      </c>
      <c r="C4127" s="15" t="s">
        <v>217</v>
      </c>
      <c r="D4127" s="15" t="s">
        <v>235</v>
      </c>
      <c r="E4127" s="15" t="s">
        <v>136</v>
      </c>
      <c r="F4127" s="15" t="s">
        <v>137</v>
      </c>
      <c r="G4127" s="15" t="s">
        <v>149</v>
      </c>
      <c r="H4127" s="15" t="s">
        <v>136</v>
      </c>
      <c r="I4127" s="15" t="s">
        <v>139</v>
      </c>
      <c r="J4127" s="15" t="s">
        <v>150</v>
      </c>
      <c r="K4127" s="15" t="s">
        <v>7373</v>
      </c>
      <c r="N4127" s="15" t="n">
        <v>0</v>
      </c>
      <c r="P4127" s="15" t="n">
        <v>0</v>
      </c>
      <c r="Y4127" s="15" t="s">
        <v>142</v>
      </c>
      <c r="AB4127" s="15" t="s">
        <v>143</v>
      </c>
    </row>
    <row r="4128" customFormat="false" ht="15" hidden="false" customHeight="true" outlineLevel="0" collapsed="false">
      <c r="A4128" s="15" t="s">
        <v>7374</v>
      </c>
      <c r="B4128" s="15" t="s">
        <v>7375</v>
      </c>
      <c r="C4128" s="15" t="s">
        <v>217</v>
      </c>
      <c r="D4128" s="15" t="s">
        <v>235</v>
      </c>
      <c r="E4128" s="15" t="s">
        <v>136</v>
      </c>
      <c r="F4128" s="15" t="s">
        <v>137</v>
      </c>
      <c r="G4128" s="15" t="s">
        <v>949</v>
      </c>
      <c r="H4128" s="15" t="s">
        <v>136</v>
      </c>
      <c r="I4128" s="15" t="s">
        <v>139</v>
      </c>
      <c r="J4128" s="15" t="s">
        <v>144</v>
      </c>
      <c r="K4128" s="15" t="s">
        <v>7376</v>
      </c>
      <c r="M4128" s="15" t="n">
        <v>5</v>
      </c>
      <c r="O4128" s="15" t="n">
        <v>30</v>
      </c>
      <c r="P4128" s="15" t="n">
        <v>35</v>
      </c>
      <c r="Y4128" s="15" t="s">
        <v>142</v>
      </c>
      <c r="AB4128" s="15" t="s">
        <v>143</v>
      </c>
    </row>
    <row r="4129" customFormat="false" ht="15" hidden="false" customHeight="true" outlineLevel="0" collapsed="false">
      <c r="A4129" s="15" t="s">
        <v>7374</v>
      </c>
      <c r="B4129" s="15" t="s">
        <v>7375</v>
      </c>
      <c r="C4129" s="15" t="s">
        <v>217</v>
      </c>
      <c r="D4129" s="15" t="s">
        <v>235</v>
      </c>
      <c r="E4129" s="15" t="s">
        <v>136</v>
      </c>
      <c r="F4129" s="15" t="s">
        <v>137</v>
      </c>
      <c r="G4129" s="15" t="s">
        <v>949</v>
      </c>
      <c r="H4129" s="15" t="s">
        <v>136</v>
      </c>
      <c r="I4129" s="15" t="s">
        <v>139</v>
      </c>
      <c r="J4129" s="15" t="s">
        <v>150</v>
      </c>
      <c r="K4129" s="15" t="s">
        <v>7377</v>
      </c>
      <c r="M4129" s="15" t="n">
        <v>5</v>
      </c>
      <c r="N4129" s="15" t="n">
        <v>58</v>
      </c>
      <c r="O4129" s="15" t="n">
        <v>5</v>
      </c>
      <c r="P4129" s="15" t="n">
        <v>68</v>
      </c>
      <c r="Y4129" s="15" t="s">
        <v>142</v>
      </c>
      <c r="AB4129" s="15" t="s">
        <v>143</v>
      </c>
    </row>
    <row r="4130" customFormat="false" ht="15" hidden="false" customHeight="true" outlineLevel="0" collapsed="false">
      <c r="A4130" s="15" t="s">
        <v>7374</v>
      </c>
      <c r="B4130" s="15" t="s">
        <v>7375</v>
      </c>
      <c r="C4130" s="15" t="s">
        <v>217</v>
      </c>
      <c r="D4130" s="15" t="s">
        <v>235</v>
      </c>
      <c r="E4130" s="15" t="s">
        <v>136</v>
      </c>
      <c r="F4130" s="15" t="s">
        <v>137</v>
      </c>
      <c r="G4130" s="15" t="s">
        <v>949</v>
      </c>
      <c r="H4130" s="15" t="s">
        <v>136</v>
      </c>
      <c r="I4130" s="15" t="s">
        <v>139</v>
      </c>
      <c r="J4130" s="15" t="s">
        <v>158</v>
      </c>
      <c r="K4130" s="15" t="s">
        <v>7378</v>
      </c>
      <c r="N4130" s="15" t="n">
        <v>31</v>
      </c>
      <c r="O4130" s="15" t="n">
        <v>5</v>
      </c>
      <c r="P4130" s="15" t="n">
        <v>36</v>
      </c>
      <c r="Y4130" s="15" t="s">
        <v>142</v>
      </c>
      <c r="AB4130" s="15" t="s">
        <v>143</v>
      </c>
    </row>
    <row r="4131" customFormat="false" ht="15" hidden="false" customHeight="true" outlineLevel="0" collapsed="false">
      <c r="A4131" s="15" t="s">
        <v>7374</v>
      </c>
      <c r="B4131" s="15" t="s">
        <v>7375</v>
      </c>
      <c r="C4131" s="15" t="s">
        <v>217</v>
      </c>
      <c r="D4131" s="15" t="s">
        <v>235</v>
      </c>
      <c r="E4131" s="15" t="s">
        <v>136</v>
      </c>
      <c r="F4131" s="15" t="s">
        <v>137</v>
      </c>
      <c r="G4131" s="15" t="s">
        <v>949</v>
      </c>
      <c r="H4131" s="15" t="s">
        <v>136</v>
      </c>
      <c r="I4131" s="15" t="s">
        <v>139</v>
      </c>
      <c r="J4131" s="15" t="s">
        <v>169</v>
      </c>
      <c r="K4131" s="15" t="s">
        <v>7379</v>
      </c>
      <c r="N4131" s="15" t="n">
        <v>7</v>
      </c>
      <c r="P4131" s="15" t="n">
        <v>7</v>
      </c>
      <c r="Y4131" s="15" t="s">
        <v>142</v>
      </c>
      <c r="AB4131" s="15" t="s">
        <v>143</v>
      </c>
    </row>
    <row r="4132" customFormat="false" ht="15" hidden="false" customHeight="true" outlineLevel="0" collapsed="false">
      <c r="A4132" s="15" t="s">
        <v>7380</v>
      </c>
      <c r="B4132" s="15" t="s">
        <v>7381</v>
      </c>
      <c r="C4132" s="15" t="s">
        <v>217</v>
      </c>
      <c r="D4132" s="15" t="s">
        <v>218</v>
      </c>
      <c r="E4132" s="15" t="s">
        <v>136</v>
      </c>
      <c r="F4132" s="15" t="s">
        <v>137</v>
      </c>
      <c r="G4132" s="15" t="s">
        <v>308</v>
      </c>
      <c r="H4132" s="15" t="s">
        <v>136</v>
      </c>
      <c r="I4132" s="15" t="s">
        <v>139</v>
      </c>
      <c r="J4132" s="15" t="s">
        <v>140</v>
      </c>
      <c r="K4132" s="15" t="s">
        <v>7382</v>
      </c>
      <c r="N4132" s="15" t="n">
        <v>21</v>
      </c>
      <c r="O4132" s="15" t="n">
        <v>10</v>
      </c>
      <c r="P4132" s="15" t="n">
        <v>31</v>
      </c>
      <c r="Y4132" s="15" t="s">
        <v>142</v>
      </c>
      <c r="AB4132" s="15" t="s">
        <v>143</v>
      </c>
    </row>
    <row r="4133" customFormat="false" ht="15" hidden="false" customHeight="true" outlineLevel="0" collapsed="false">
      <c r="A4133" s="15" t="s">
        <v>7380</v>
      </c>
      <c r="B4133" s="15" t="s">
        <v>7381</v>
      </c>
      <c r="C4133" s="15" t="s">
        <v>217</v>
      </c>
      <c r="D4133" s="15" t="s">
        <v>218</v>
      </c>
      <c r="E4133" s="15" t="s">
        <v>136</v>
      </c>
      <c r="F4133" s="15" t="s">
        <v>137</v>
      </c>
      <c r="G4133" s="15" t="s">
        <v>308</v>
      </c>
      <c r="H4133" s="15" t="s">
        <v>136</v>
      </c>
      <c r="I4133" s="15" t="s">
        <v>139</v>
      </c>
      <c r="J4133" s="15" t="s">
        <v>150</v>
      </c>
      <c r="K4133" s="15" t="s">
        <v>7383</v>
      </c>
      <c r="L4133" s="15" t="n">
        <v>7</v>
      </c>
      <c r="N4133" s="15" t="n">
        <v>164</v>
      </c>
      <c r="O4133" s="15" t="n">
        <v>38</v>
      </c>
      <c r="P4133" s="15" t="n">
        <v>209</v>
      </c>
      <c r="Y4133" s="15" t="s">
        <v>142</v>
      </c>
      <c r="AB4133" s="15" t="s">
        <v>143</v>
      </c>
    </row>
    <row r="4134" customFormat="false" ht="15" hidden="false" customHeight="true" outlineLevel="0" collapsed="false">
      <c r="A4134" s="15" t="s">
        <v>7380</v>
      </c>
      <c r="B4134" s="15" t="s">
        <v>7381</v>
      </c>
      <c r="C4134" s="15" t="s">
        <v>217</v>
      </c>
      <c r="D4134" s="15" t="s">
        <v>218</v>
      </c>
      <c r="E4134" s="15" t="s">
        <v>136</v>
      </c>
      <c r="F4134" s="15" t="s">
        <v>137</v>
      </c>
      <c r="G4134" s="15" t="s">
        <v>308</v>
      </c>
      <c r="H4134" s="15" t="s">
        <v>136</v>
      </c>
      <c r="I4134" s="15" t="s">
        <v>139</v>
      </c>
      <c r="J4134" s="15" t="s">
        <v>158</v>
      </c>
      <c r="K4134" s="15" t="s">
        <v>7384</v>
      </c>
      <c r="L4134" s="15" t="n">
        <v>10</v>
      </c>
      <c r="N4134" s="15" t="n">
        <v>75</v>
      </c>
      <c r="O4134" s="15" t="n">
        <v>4</v>
      </c>
      <c r="P4134" s="15" t="n">
        <v>89</v>
      </c>
      <c r="Y4134" s="15" t="s">
        <v>142</v>
      </c>
      <c r="AB4134" s="15" t="s">
        <v>143</v>
      </c>
    </row>
    <row r="4135" customFormat="false" ht="15" hidden="false" customHeight="true" outlineLevel="0" collapsed="false">
      <c r="A4135" s="15" t="s">
        <v>7380</v>
      </c>
      <c r="B4135" s="15" t="s">
        <v>7381</v>
      </c>
      <c r="C4135" s="15" t="s">
        <v>217</v>
      </c>
      <c r="D4135" s="15" t="s">
        <v>218</v>
      </c>
      <c r="E4135" s="15" t="s">
        <v>136</v>
      </c>
      <c r="F4135" s="15" t="s">
        <v>137</v>
      </c>
      <c r="G4135" s="15" t="s">
        <v>308</v>
      </c>
      <c r="H4135" s="15" t="s">
        <v>136</v>
      </c>
      <c r="I4135" s="15" t="s">
        <v>139</v>
      </c>
      <c r="J4135" s="15" t="s">
        <v>169</v>
      </c>
      <c r="K4135" s="15" t="s">
        <v>7385</v>
      </c>
      <c r="N4135" s="15" t="n">
        <v>195</v>
      </c>
      <c r="O4135" s="15" t="n">
        <v>82</v>
      </c>
      <c r="P4135" s="15" t="n">
        <v>277</v>
      </c>
      <c r="Y4135" s="15" t="s">
        <v>142</v>
      </c>
      <c r="AB4135" s="15" t="s">
        <v>143</v>
      </c>
    </row>
    <row r="4136" customFormat="false" ht="15" hidden="false" customHeight="true" outlineLevel="0" collapsed="false">
      <c r="A4136" s="15" t="s">
        <v>7386</v>
      </c>
      <c r="B4136" s="15" t="s">
        <v>7387</v>
      </c>
      <c r="C4136" s="15" t="s">
        <v>217</v>
      </c>
      <c r="D4136" s="15" t="s">
        <v>218</v>
      </c>
      <c r="E4136" s="15" t="s">
        <v>136</v>
      </c>
      <c r="F4136" s="15" t="s">
        <v>137</v>
      </c>
      <c r="G4136" s="15" t="s">
        <v>219</v>
      </c>
      <c r="H4136" s="15" t="s">
        <v>136</v>
      </c>
      <c r="I4136" s="15" t="s">
        <v>139</v>
      </c>
      <c r="J4136" s="15" t="s">
        <v>150</v>
      </c>
      <c r="K4136" s="15" t="s">
        <v>7388</v>
      </c>
      <c r="L4136" s="15" t="n">
        <v>53</v>
      </c>
      <c r="M4136" s="15" t="n">
        <v>8</v>
      </c>
      <c r="N4136" s="15" t="n">
        <v>2</v>
      </c>
      <c r="O4136" s="15" t="n">
        <v>7</v>
      </c>
      <c r="P4136" s="15" t="n">
        <v>70</v>
      </c>
      <c r="Y4136" s="15" t="s">
        <v>142</v>
      </c>
      <c r="AB4136" s="15" t="s">
        <v>143</v>
      </c>
    </row>
    <row r="4137" customFormat="false" ht="15" hidden="false" customHeight="true" outlineLevel="0" collapsed="false">
      <c r="A4137" s="15" t="s">
        <v>7386</v>
      </c>
      <c r="B4137" s="15" t="s">
        <v>7387</v>
      </c>
      <c r="C4137" s="15" t="s">
        <v>217</v>
      </c>
      <c r="D4137" s="15" t="s">
        <v>218</v>
      </c>
      <c r="E4137" s="15" t="s">
        <v>136</v>
      </c>
      <c r="F4137" s="15" t="s">
        <v>137</v>
      </c>
      <c r="G4137" s="15" t="s">
        <v>219</v>
      </c>
      <c r="H4137" s="15" t="s">
        <v>136</v>
      </c>
      <c r="I4137" s="15" t="s">
        <v>139</v>
      </c>
      <c r="J4137" s="15" t="s">
        <v>158</v>
      </c>
      <c r="K4137" s="15" t="s">
        <v>7389</v>
      </c>
      <c r="M4137" s="15" t="n">
        <v>2</v>
      </c>
      <c r="N4137" s="15" t="n">
        <v>2</v>
      </c>
      <c r="O4137" s="15" t="n">
        <v>3</v>
      </c>
      <c r="P4137" s="15" t="n">
        <v>7</v>
      </c>
      <c r="Y4137" s="15" t="s">
        <v>142</v>
      </c>
      <c r="AB4137" s="15" t="s">
        <v>143</v>
      </c>
    </row>
    <row r="4138" customFormat="false" ht="15" hidden="false" customHeight="true" outlineLevel="0" collapsed="false">
      <c r="A4138" s="15" t="s">
        <v>7390</v>
      </c>
      <c r="B4138" s="15" t="s">
        <v>7391</v>
      </c>
      <c r="C4138" s="15" t="s">
        <v>217</v>
      </c>
      <c r="D4138" s="15" t="s">
        <v>218</v>
      </c>
      <c r="E4138" s="15" t="s">
        <v>136</v>
      </c>
      <c r="F4138" s="15" t="s">
        <v>137</v>
      </c>
      <c r="G4138" s="15" t="s">
        <v>219</v>
      </c>
      <c r="H4138" s="15" t="s">
        <v>136</v>
      </c>
      <c r="I4138" s="15" t="s">
        <v>139</v>
      </c>
      <c r="J4138" s="15" t="s">
        <v>150</v>
      </c>
      <c r="K4138" s="15" t="s">
        <v>7392</v>
      </c>
      <c r="L4138" s="15" t="n">
        <v>9</v>
      </c>
      <c r="M4138" s="15" t="n">
        <v>45</v>
      </c>
      <c r="N4138" s="15" t="n">
        <v>12</v>
      </c>
      <c r="P4138" s="15" t="n">
        <v>66</v>
      </c>
      <c r="Y4138" s="15" t="s">
        <v>142</v>
      </c>
      <c r="AB4138" s="15" t="s">
        <v>143</v>
      </c>
    </row>
    <row r="4139" customFormat="false" ht="15" hidden="false" customHeight="true" outlineLevel="0" collapsed="false">
      <c r="A4139" s="15" t="s">
        <v>7390</v>
      </c>
      <c r="B4139" s="15" t="s">
        <v>7391</v>
      </c>
      <c r="C4139" s="15" t="s">
        <v>217</v>
      </c>
      <c r="D4139" s="15" t="s">
        <v>218</v>
      </c>
      <c r="E4139" s="15" t="s">
        <v>136</v>
      </c>
      <c r="F4139" s="15" t="s">
        <v>137</v>
      </c>
      <c r="G4139" s="15" t="s">
        <v>219</v>
      </c>
      <c r="H4139" s="15" t="s">
        <v>136</v>
      </c>
      <c r="I4139" s="15" t="s">
        <v>139</v>
      </c>
      <c r="J4139" s="15" t="s">
        <v>158</v>
      </c>
      <c r="K4139" s="15" t="s">
        <v>7393</v>
      </c>
      <c r="L4139" s="15" t="n">
        <v>7</v>
      </c>
      <c r="P4139" s="15" t="n">
        <v>7</v>
      </c>
      <c r="Y4139" s="15" t="s">
        <v>142</v>
      </c>
      <c r="AB4139" s="15" t="s">
        <v>143</v>
      </c>
    </row>
    <row r="4140" customFormat="false" ht="15" hidden="false" customHeight="true" outlineLevel="0" collapsed="false">
      <c r="A4140" s="15" t="s">
        <v>7394</v>
      </c>
      <c r="B4140" s="15" t="s">
        <v>7395</v>
      </c>
      <c r="C4140" s="15" t="s">
        <v>217</v>
      </c>
      <c r="D4140" s="15" t="s">
        <v>218</v>
      </c>
      <c r="E4140" s="15" t="s">
        <v>136</v>
      </c>
      <c r="F4140" s="15" t="s">
        <v>137</v>
      </c>
      <c r="G4140" s="15" t="s">
        <v>308</v>
      </c>
      <c r="H4140" s="15" t="s">
        <v>136</v>
      </c>
      <c r="I4140" s="15" t="s">
        <v>243</v>
      </c>
      <c r="J4140" s="15" t="s">
        <v>140</v>
      </c>
      <c r="K4140" s="15" t="s">
        <v>7396</v>
      </c>
      <c r="L4140" s="15" t="n">
        <v>363</v>
      </c>
      <c r="N4140" s="15" t="n">
        <v>39</v>
      </c>
      <c r="P4140" s="15" t="n">
        <v>402</v>
      </c>
      <c r="Y4140" s="15" t="s">
        <v>142</v>
      </c>
      <c r="AB4140" s="15" t="s">
        <v>143</v>
      </c>
    </row>
    <row r="4141" customFormat="false" ht="15" hidden="false" customHeight="true" outlineLevel="0" collapsed="false">
      <c r="A4141" s="15" t="s">
        <v>7394</v>
      </c>
      <c r="B4141" s="15" t="s">
        <v>7395</v>
      </c>
      <c r="C4141" s="15" t="s">
        <v>217</v>
      </c>
      <c r="D4141" s="15" t="s">
        <v>218</v>
      </c>
      <c r="E4141" s="15" t="s">
        <v>136</v>
      </c>
      <c r="F4141" s="15" t="s">
        <v>137</v>
      </c>
      <c r="G4141" s="15" t="s">
        <v>308</v>
      </c>
      <c r="H4141" s="15" t="s">
        <v>136</v>
      </c>
      <c r="I4141" s="15" t="s">
        <v>243</v>
      </c>
      <c r="J4141" s="15" t="s">
        <v>150</v>
      </c>
      <c r="K4141" s="15" t="s">
        <v>7397</v>
      </c>
      <c r="L4141" s="15" t="n">
        <v>126</v>
      </c>
      <c r="M4141" s="15" t="n">
        <v>172</v>
      </c>
      <c r="N4141" s="15" t="n">
        <v>113</v>
      </c>
      <c r="O4141" s="15" t="n">
        <v>17</v>
      </c>
      <c r="P4141" s="15" t="n">
        <v>428</v>
      </c>
      <c r="Y4141" s="15" t="s">
        <v>142</v>
      </c>
      <c r="AB4141" s="15" t="s">
        <v>143</v>
      </c>
    </row>
    <row r="4142" customFormat="false" ht="15" hidden="false" customHeight="true" outlineLevel="0" collapsed="false">
      <c r="A4142" s="15" t="s">
        <v>7394</v>
      </c>
      <c r="B4142" s="15" t="s">
        <v>7395</v>
      </c>
      <c r="C4142" s="15" t="s">
        <v>217</v>
      </c>
      <c r="D4142" s="15" t="s">
        <v>218</v>
      </c>
      <c r="E4142" s="15" t="s">
        <v>136</v>
      </c>
      <c r="F4142" s="15" t="s">
        <v>137</v>
      </c>
      <c r="G4142" s="15" t="s">
        <v>308</v>
      </c>
      <c r="H4142" s="15" t="s">
        <v>136</v>
      </c>
      <c r="I4142" s="15" t="s">
        <v>243</v>
      </c>
      <c r="J4142" s="15" t="s">
        <v>158</v>
      </c>
      <c r="K4142" s="15" t="s">
        <v>7398</v>
      </c>
      <c r="L4142" s="15" t="n">
        <v>9</v>
      </c>
      <c r="N4142" s="15" t="n">
        <v>16</v>
      </c>
      <c r="O4142" s="15" t="n">
        <v>12</v>
      </c>
      <c r="P4142" s="15" t="n">
        <v>37</v>
      </c>
      <c r="Y4142" s="15" t="s">
        <v>142</v>
      </c>
      <c r="AB4142" s="15" t="s">
        <v>143</v>
      </c>
    </row>
    <row r="4143" customFormat="false" ht="15" hidden="false" customHeight="true" outlineLevel="0" collapsed="false">
      <c r="A4143" s="15" t="s">
        <v>7399</v>
      </c>
      <c r="B4143" s="15" t="s">
        <v>7400</v>
      </c>
      <c r="C4143" s="15" t="s">
        <v>217</v>
      </c>
      <c r="D4143" s="15" t="s">
        <v>218</v>
      </c>
      <c r="E4143" s="15" t="s">
        <v>136</v>
      </c>
      <c r="F4143" s="15" t="s">
        <v>137</v>
      </c>
      <c r="G4143" s="15" t="s">
        <v>154</v>
      </c>
      <c r="H4143" s="15" t="s">
        <v>136</v>
      </c>
      <c r="I4143" s="15" t="s">
        <v>243</v>
      </c>
      <c r="J4143" s="15" t="s">
        <v>140</v>
      </c>
      <c r="K4143" s="15" t="s">
        <v>7401</v>
      </c>
      <c r="L4143" s="15" t="n">
        <v>46</v>
      </c>
      <c r="M4143" s="15" t="n">
        <v>49</v>
      </c>
      <c r="N4143" s="15" t="n">
        <v>36</v>
      </c>
      <c r="O4143" s="15" t="n">
        <v>9</v>
      </c>
      <c r="P4143" s="15" t="n">
        <v>140</v>
      </c>
      <c r="Y4143" s="15" t="s">
        <v>156</v>
      </c>
      <c r="AB4143" s="15" t="s">
        <v>143</v>
      </c>
    </row>
    <row r="4144" customFormat="false" ht="15" hidden="false" customHeight="true" outlineLevel="0" collapsed="false">
      <c r="A4144" s="15" t="s">
        <v>7399</v>
      </c>
      <c r="B4144" s="15" t="s">
        <v>7400</v>
      </c>
      <c r="C4144" s="15" t="s">
        <v>217</v>
      </c>
      <c r="D4144" s="15" t="s">
        <v>218</v>
      </c>
      <c r="E4144" s="15" t="s">
        <v>136</v>
      </c>
      <c r="F4144" s="15" t="s">
        <v>137</v>
      </c>
      <c r="G4144" s="15" t="s">
        <v>154</v>
      </c>
      <c r="H4144" s="15" t="s">
        <v>136</v>
      </c>
      <c r="I4144" s="15" t="s">
        <v>243</v>
      </c>
      <c r="J4144" s="15" t="s">
        <v>144</v>
      </c>
      <c r="K4144" s="15" t="s">
        <v>7402</v>
      </c>
      <c r="L4144" s="15" t="n">
        <v>2</v>
      </c>
      <c r="N4144" s="15" t="n">
        <v>1</v>
      </c>
      <c r="P4144" s="15" t="n">
        <v>3</v>
      </c>
      <c r="Y4144" s="15" t="s">
        <v>156</v>
      </c>
      <c r="AB4144" s="15" t="s">
        <v>143</v>
      </c>
    </row>
    <row r="4145" customFormat="false" ht="15" hidden="false" customHeight="true" outlineLevel="0" collapsed="false">
      <c r="A4145" s="15" t="s">
        <v>7399</v>
      </c>
      <c r="B4145" s="15" t="s">
        <v>7400</v>
      </c>
      <c r="C4145" s="15" t="s">
        <v>217</v>
      </c>
      <c r="D4145" s="15" t="s">
        <v>218</v>
      </c>
      <c r="E4145" s="15" t="s">
        <v>136</v>
      </c>
      <c r="F4145" s="15" t="s">
        <v>137</v>
      </c>
      <c r="G4145" s="15" t="s">
        <v>154</v>
      </c>
      <c r="H4145" s="15" t="s">
        <v>136</v>
      </c>
      <c r="I4145" s="15" t="s">
        <v>243</v>
      </c>
      <c r="J4145" s="15" t="s">
        <v>150</v>
      </c>
      <c r="K4145" s="15" t="s">
        <v>7403</v>
      </c>
      <c r="L4145" s="15" t="n">
        <v>21</v>
      </c>
      <c r="M4145" s="15" t="n">
        <v>43</v>
      </c>
      <c r="N4145" s="15" t="n">
        <v>40</v>
      </c>
      <c r="P4145" s="15" t="n">
        <v>104</v>
      </c>
      <c r="Y4145" s="15" t="s">
        <v>156</v>
      </c>
      <c r="AB4145" s="15" t="s">
        <v>143</v>
      </c>
    </row>
    <row r="4146" customFormat="false" ht="15" hidden="false" customHeight="true" outlineLevel="0" collapsed="false">
      <c r="A4146" s="15" t="s">
        <v>7399</v>
      </c>
      <c r="B4146" s="15" t="s">
        <v>7400</v>
      </c>
      <c r="C4146" s="15" t="s">
        <v>217</v>
      </c>
      <c r="D4146" s="15" t="s">
        <v>218</v>
      </c>
      <c r="E4146" s="15" t="s">
        <v>136</v>
      </c>
      <c r="F4146" s="15" t="s">
        <v>137</v>
      </c>
      <c r="G4146" s="15" t="s">
        <v>154</v>
      </c>
      <c r="H4146" s="15" t="s">
        <v>136</v>
      </c>
      <c r="I4146" s="15" t="s">
        <v>243</v>
      </c>
      <c r="J4146" s="15" t="s">
        <v>166</v>
      </c>
      <c r="K4146" s="15" t="s">
        <v>7404</v>
      </c>
      <c r="N4146" s="15" t="n">
        <v>1</v>
      </c>
      <c r="P4146" s="15" t="n">
        <v>1</v>
      </c>
      <c r="Y4146" s="15" t="s">
        <v>156</v>
      </c>
      <c r="AB4146" s="15" t="s">
        <v>143</v>
      </c>
    </row>
    <row r="4147" customFormat="false" ht="15" hidden="false" customHeight="true" outlineLevel="0" collapsed="false">
      <c r="A4147" s="15" t="s">
        <v>7399</v>
      </c>
      <c r="B4147" s="15" t="s">
        <v>7400</v>
      </c>
      <c r="C4147" s="15" t="s">
        <v>217</v>
      </c>
      <c r="D4147" s="15" t="s">
        <v>218</v>
      </c>
      <c r="E4147" s="15" t="s">
        <v>136</v>
      </c>
      <c r="F4147" s="15" t="s">
        <v>137</v>
      </c>
      <c r="G4147" s="15" t="s">
        <v>154</v>
      </c>
      <c r="H4147" s="15" t="s">
        <v>136</v>
      </c>
      <c r="I4147" s="15" t="s">
        <v>243</v>
      </c>
      <c r="J4147" s="15" t="s">
        <v>158</v>
      </c>
      <c r="K4147" s="15" t="s">
        <v>7405</v>
      </c>
      <c r="L4147" s="15" t="n">
        <v>13</v>
      </c>
      <c r="M4147" s="15" t="n">
        <v>21</v>
      </c>
      <c r="N4147" s="15" t="n">
        <v>23</v>
      </c>
      <c r="O4147" s="15" t="n">
        <v>9</v>
      </c>
      <c r="P4147" s="15" t="n">
        <v>66</v>
      </c>
      <c r="Y4147" s="15" t="s">
        <v>156</v>
      </c>
      <c r="AB4147" s="15" t="s">
        <v>143</v>
      </c>
    </row>
    <row r="4148" customFormat="false" ht="15" hidden="false" customHeight="true" outlineLevel="0" collapsed="false">
      <c r="A4148" s="15" t="s">
        <v>7406</v>
      </c>
      <c r="B4148" s="15" t="s">
        <v>7407</v>
      </c>
      <c r="C4148" s="15" t="s">
        <v>217</v>
      </c>
      <c r="D4148" s="15" t="s">
        <v>235</v>
      </c>
      <c r="E4148" s="15" t="s">
        <v>136</v>
      </c>
      <c r="F4148" s="15" t="s">
        <v>137</v>
      </c>
      <c r="G4148" s="15" t="s">
        <v>7408</v>
      </c>
      <c r="H4148" s="15" t="s">
        <v>136</v>
      </c>
      <c r="I4148" s="15" t="s">
        <v>139</v>
      </c>
      <c r="J4148" s="15" t="s">
        <v>150</v>
      </c>
      <c r="K4148" s="15" t="s">
        <v>7409</v>
      </c>
      <c r="L4148" s="15" t="n">
        <v>8</v>
      </c>
      <c r="M4148" s="15" t="n">
        <v>4</v>
      </c>
      <c r="N4148" s="15" t="n">
        <v>12</v>
      </c>
      <c r="P4148" s="15" t="n">
        <v>24</v>
      </c>
      <c r="Y4148" s="15" t="s">
        <v>142</v>
      </c>
      <c r="AB4148" s="15" t="s">
        <v>143</v>
      </c>
    </row>
    <row r="4149" customFormat="false" ht="15" hidden="false" customHeight="true" outlineLevel="0" collapsed="false">
      <c r="A4149" s="15" t="s">
        <v>7410</v>
      </c>
      <c r="B4149" s="15" t="s">
        <v>7411</v>
      </c>
      <c r="C4149" s="15" t="s">
        <v>217</v>
      </c>
      <c r="D4149" s="15" t="s">
        <v>218</v>
      </c>
      <c r="E4149" s="15" t="s">
        <v>136</v>
      </c>
      <c r="F4149" s="15" t="s">
        <v>137</v>
      </c>
      <c r="G4149" s="15" t="s">
        <v>2214</v>
      </c>
      <c r="H4149" s="15" t="s">
        <v>136</v>
      </c>
      <c r="I4149" s="15" t="s">
        <v>243</v>
      </c>
      <c r="J4149" s="15" t="s">
        <v>140</v>
      </c>
      <c r="K4149" s="15" t="s">
        <v>7412</v>
      </c>
      <c r="M4149" s="15" t="n">
        <v>1</v>
      </c>
      <c r="N4149" s="15" t="n">
        <v>2</v>
      </c>
      <c r="O4149" s="15" t="n">
        <v>35</v>
      </c>
      <c r="P4149" s="15" t="n">
        <v>38</v>
      </c>
      <c r="Y4149" s="15" t="s">
        <v>142</v>
      </c>
      <c r="AB4149" s="15" t="s">
        <v>143</v>
      </c>
    </row>
    <row r="4150" customFormat="false" ht="15" hidden="false" customHeight="true" outlineLevel="0" collapsed="false">
      <c r="A4150" s="15" t="s">
        <v>7410</v>
      </c>
      <c r="B4150" s="15" t="s">
        <v>7411</v>
      </c>
      <c r="C4150" s="15" t="s">
        <v>217</v>
      </c>
      <c r="D4150" s="15" t="s">
        <v>218</v>
      </c>
      <c r="E4150" s="15" t="s">
        <v>136</v>
      </c>
      <c r="F4150" s="15" t="s">
        <v>137</v>
      </c>
      <c r="G4150" s="15" t="s">
        <v>2214</v>
      </c>
      <c r="H4150" s="15" t="s">
        <v>136</v>
      </c>
      <c r="I4150" s="15" t="s">
        <v>243</v>
      </c>
      <c r="J4150" s="15" t="s">
        <v>144</v>
      </c>
      <c r="K4150" s="15" t="s">
        <v>7413</v>
      </c>
      <c r="O4150" s="15" t="n">
        <v>4</v>
      </c>
      <c r="P4150" s="15" t="n">
        <v>4</v>
      </c>
      <c r="Y4150" s="15" t="s">
        <v>142</v>
      </c>
      <c r="AB4150" s="15" t="s">
        <v>143</v>
      </c>
    </row>
    <row r="4151" customFormat="false" ht="15" hidden="false" customHeight="true" outlineLevel="0" collapsed="false">
      <c r="A4151" s="15" t="s">
        <v>7410</v>
      </c>
      <c r="B4151" s="15" t="s">
        <v>7411</v>
      </c>
      <c r="C4151" s="15" t="s">
        <v>217</v>
      </c>
      <c r="D4151" s="15" t="s">
        <v>218</v>
      </c>
      <c r="E4151" s="15" t="s">
        <v>136</v>
      </c>
      <c r="F4151" s="15" t="s">
        <v>137</v>
      </c>
      <c r="G4151" s="15" t="s">
        <v>2214</v>
      </c>
      <c r="H4151" s="15" t="s">
        <v>136</v>
      </c>
      <c r="I4151" s="15" t="s">
        <v>243</v>
      </c>
      <c r="J4151" s="15" t="s">
        <v>150</v>
      </c>
      <c r="K4151" s="15" t="s">
        <v>7414</v>
      </c>
      <c r="L4151" s="15" t="n">
        <v>84</v>
      </c>
      <c r="M4151" s="15" t="n">
        <v>43</v>
      </c>
      <c r="N4151" s="15" t="n">
        <v>93</v>
      </c>
      <c r="O4151" s="15" t="n">
        <v>30</v>
      </c>
      <c r="P4151" s="15" t="n">
        <v>250</v>
      </c>
      <c r="Y4151" s="15" t="s">
        <v>142</v>
      </c>
      <c r="AB4151" s="15" t="s">
        <v>143</v>
      </c>
    </row>
    <row r="4152" customFormat="false" ht="15" hidden="false" customHeight="true" outlineLevel="0" collapsed="false">
      <c r="A4152" s="15" t="s">
        <v>7410</v>
      </c>
      <c r="B4152" s="15" t="s">
        <v>7411</v>
      </c>
      <c r="C4152" s="15" t="s">
        <v>217</v>
      </c>
      <c r="D4152" s="15" t="s">
        <v>218</v>
      </c>
      <c r="E4152" s="15" t="s">
        <v>136</v>
      </c>
      <c r="F4152" s="15" t="s">
        <v>137</v>
      </c>
      <c r="G4152" s="15" t="s">
        <v>2214</v>
      </c>
      <c r="H4152" s="15" t="s">
        <v>136</v>
      </c>
      <c r="I4152" s="15" t="s">
        <v>243</v>
      </c>
      <c r="J4152" s="15" t="s">
        <v>158</v>
      </c>
      <c r="K4152" s="15" t="s">
        <v>7415</v>
      </c>
      <c r="L4152" s="15" t="n">
        <v>1</v>
      </c>
      <c r="M4152" s="15" t="n">
        <v>12</v>
      </c>
      <c r="N4152" s="15" t="n">
        <v>5</v>
      </c>
      <c r="O4152" s="15" t="n">
        <v>5</v>
      </c>
      <c r="P4152" s="15" t="n">
        <v>23</v>
      </c>
      <c r="Y4152" s="15" t="s">
        <v>142</v>
      </c>
      <c r="AB4152" s="15" t="s">
        <v>143</v>
      </c>
    </row>
    <row r="4153" customFormat="false" ht="15" hidden="false" customHeight="true" outlineLevel="0" collapsed="false">
      <c r="A4153" s="15" t="s">
        <v>7416</v>
      </c>
      <c r="B4153" s="15" t="s">
        <v>7417</v>
      </c>
      <c r="C4153" s="15" t="s">
        <v>134</v>
      </c>
      <c r="D4153" s="15" t="s">
        <v>541</v>
      </c>
      <c r="E4153" s="15" t="s">
        <v>136</v>
      </c>
      <c r="F4153" s="15" t="s">
        <v>137</v>
      </c>
      <c r="G4153" s="15" t="s">
        <v>2299</v>
      </c>
      <c r="H4153" s="15" t="s">
        <v>136</v>
      </c>
      <c r="I4153" s="15" t="s">
        <v>243</v>
      </c>
      <c r="J4153" s="15" t="s">
        <v>140</v>
      </c>
      <c r="K4153" s="15" t="s">
        <v>7418</v>
      </c>
      <c r="L4153" s="15" t="n">
        <v>46</v>
      </c>
      <c r="M4153" s="15" t="n">
        <v>84</v>
      </c>
      <c r="N4153" s="15" t="n">
        <v>223</v>
      </c>
      <c r="O4153" s="15" t="n">
        <v>53</v>
      </c>
      <c r="P4153" s="15" t="n">
        <v>406</v>
      </c>
      <c r="Y4153" s="15" t="s">
        <v>142</v>
      </c>
      <c r="AB4153" s="15" t="s">
        <v>143</v>
      </c>
    </row>
    <row r="4154" customFormat="false" ht="15" hidden="false" customHeight="true" outlineLevel="0" collapsed="false">
      <c r="A4154" s="15" t="s">
        <v>7416</v>
      </c>
      <c r="B4154" s="15" t="s">
        <v>7417</v>
      </c>
      <c r="C4154" s="15" t="s">
        <v>134</v>
      </c>
      <c r="D4154" s="15" t="s">
        <v>541</v>
      </c>
      <c r="E4154" s="15" t="s">
        <v>136</v>
      </c>
      <c r="F4154" s="15" t="s">
        <v>137</v>
      </c>
      <c r="G4154" s="15" t="s">
        <v>2299</v>
      </c>
      <c r="H4154" s="15" t="s">
        <v>136</v>
      </c>
      <c r="I4154" s="15" t="s">
        <v>243</v>
      </c>
      <c r="J4154" s="15" t="s">
        <v>144</v>
      </c>
      <c r="K4154" s="15" t="s">
        <v>7419</v>
      </c>
      <c r="L4154" s="15" t="n">
        <v>162</v>
      </c>
      <c r="M4154" s="15" t="n">
        <v>206</v>
      </c>
      <c r="N4154" s="15" t="n">
        <v>117</v>
      </c>
      <c r="O4154" s="15" t="n">
        <v>15</v>
      </c>
      <c r="P4154" s="15" t="n">
        <v>500</v>
      </c>
      <c r="Y4154" s="15" t="s">
        <v>142</v>
      </c>
      <c r="AB4154" s="15" t="s">
        <v>143</v>
      </c>
    </row>
    <row r="4155" customFormat="false" ht="15" hidden="false" customHeight="true" outlineLevel="0" collapsed="false">
      <c r="A4155" s="15" t="s">
        <v>7416</v>
      </c>
      <c r="B4155" s="15" t="s">
        <v>7417</v>
      </c>
      <c r="C4155" s="15" t="s">
        <v>134</v>
      </c>
      <c r="D4155" s="15" t="s">
        <v>541</v>
      </c>
      <c r="E4155" s="15" t="s">
        <v>136</v>
      </c>
      <c r="F4155" s="15" t="s">
        <v>137</v>
      </c>
      <c r="G4155" s="15" t="s">
        <v>2299</v>
      </c>
      <c r="H4155" s="15" t="s">
        <v>136</v>
      </c>
      <c r="I4155" s="15" t="s">
        <v>243</v>
      </c>
      <c r="J4155" s="15" t="s">
        <v>150</v>
      </c>
      <c r="K4155" s="15" t="s">
        <v>7420</v>
      </c>
      <c r="L4155" s="15" t="n">
        <v>191</v>
      </c>
      <c r="M4155" s="15" t="n">
        <v>419</v>
      </c>
      <c r="N4155" s="15" t="n">
        <v>545</v>
      </c>
      <c r="O4155" s="15" t="n">
        <v>202</v>
      </c>
      <c r="P4155" s="15" t="n">
        <v>1357</v>
      </c>
      <c r="Y4155" s="15" t="s">
        <v>142</v>
      </c>
      <c r="AB4155" s="15" t="s">
        <v>143</v>
      </c>
    </row>
    <row r="4156" customFormat="false" ht="15" hidden="false" customHeight="true" outlineLevel="0" collapsed="false">
      <c r="A4156" s="15" t="s">
        <v>7416</v>
      </c>
      <c r="B4156" s="15" t="s">
        <v>7417</v>
      </c>
      <c r="C4156" s="15" t="s">
        <v>134</v>
      </c>
      <c r="D4156" s="15" t="s">
        <v>541</v>
      </c>
      <c r="E4156" s="15" t="s">
        <v>136</v>
      </c>
      <c r="F4156" s="15" t="s">
        <v>137</v>
      </c>
      <c r="G4156" s="15" t="s">
        <v>2299</v>
      </c>
      <c r="H4156" s="15" t="s">
        <v>136</v>
      </c>
      <c r="I4156" s="15" t="s">
        <v>243</v>
      </c>
      <c r="J4156" s="15" t="s">
        <v>158</v>
      </c>
      <c r="K4156" s="15" t="s">
        <v>7421</v>
      </c>
      <c r="L4156" s="15" t="n">
        <v>368</v>
      </c>
      <c r="M4156" s="15" t="n">
        <v>88</v>
      </c>
      <c r="N4156" s="15" t="n">
        <v>53</v>
      </c>
      <c r="O4156" s="15" t="n">
        <v>26</v>
      </c>
      <c r="P4156" s="15" t="n">
        <v>535</v>
      </c>
      <c r="Y4156" s="15" t="s">
        <v>142</v>
      </c>
      <c r="AB4156" s="15" t="s">
        <v>143</v>
      </c>
    </row>
    <row r="4157" customFormat="false" ht="15" hidden="false" customHeight="true" outlineLevel="0" collapsed="false">
      <c r="A4157" s="15" t="s">
        <v>7422</v>
      </c>
      <c r="B4157" s="15" t="s">
        <v>7423</v>
      </c>
      <c r="C4157" s="15" t="s">
        <v>148</v>
      </c>
      <c r="E4157" s="15" t="s">
        <v>136</v>
      </c>
      <c r="F4157" s="15" t="s">
        <v>137</v>
      </c>
      <c r="G4157" s="15" t="s">
        <v>299</v>
      </c>
      <c r="H4157" s="15" t="s">
        <v>136</v>
      </c>
      <c r="I4157" s="15" t="s">
        <v>243</v>
      </c>
      <c r="J4157" s="15" t="s">
        <v>144</v>
      </c>
      <c r="K4157" s="15" t="s">
        <v>7424</v>
      </c>
      <c r="L4157" s="15" t="n">
        <v>1</v>
      </c>
      <c r="M4157" s="15" t="n">
        <v>2</v>
      </c>
      <c r="P4157" s="15" t="n">
        <v>3</v>
      </c>
      <c r="Y4157" s="15" t="s">
        <v>156</v>
      </c>
      <c r="AB4157" s="15" t="s">
        <v>143</v>
      </c>
    </row>
    <row r="4158" customFormat="false" ht="15" hidden="false" customHeight="true" outlineLevel="0" collapsed="false">
      <c r="A4158" s="15" t="s">
        <v>7422</v>
      </c>
      <c r="B4158" s="15" t="s">
        <v>7423</v>
      </c>
      <c r="C4158" s="15" t="s">
        <v>148</v>
      </c>
      <c r="E4158" s="15" t="s">
        <v>136</v>
      </c>
      <c r="F4158" s="15" t="s">
        <v>137</v>
      </c>
      <c r="G4158" s="15" t="s">
        <v>299</v>
      </c>
      <c r="H4158" s="15" t="s">
        <v>136</v>
      </c>
      <c r="I4158" s="15" t="s">
        <v>243</v>
      </c>
      <c r="J4158" s="15" t="s">
        <v>150</v>
      </c>
      <c r="K4158" s="15" t="s">
        <v>7425</v>
      </c>
      <c r="L4158" s="15" t="n">
        <v>18</v>
      </c>
      <c r="M4158" s="15" t="n">
        <v>15</v>
      </c>
      <c r="N4158" s="15" t="n">
        <v>39</v>
      </c>
      <c r="O4158" s="15" t="n">
        <v>8</v>
      </c>
      <c r="P4158" s="15" t="n">
        <v>80</v>
      </c>
      <c r="Y4158" s="15" t="s">
        <v>156</v>
      </c>
      <c r="AB4158" s="15" t="s">
        <v>143</v>
      </c>
    </row>
    <row r="4159" customFormat="false" ht="15" hidden="false" customHeight="true" outlineLevel="0" collapsed="false">
      <c r="A4159" s="15" t="s">
        <v>7422</v>
      </c>
      <c r="B4159" s="15" t="s">
        <v>7423</v>
      </c>
      <c r="C4159" s="15" t="s">
        <v>148</v>
      </c>
      <c r="E4159" s="15" t="s">
        <v>136</v>
      </c>
      <c r="F4159" s="15" t="s">
        <v>137</v>
      </c>
      <c r="G4159" s="15" t="s">
        <v>299</v>
      </c>
      <c r="H4159" s="15" t="s">
        <v>136</v>
      </c>
      <c r="I4159" s="15" t="s">
        <v>243</v>
      </c>
      <c r="J4159" s="15" t="s">
        <v>158</v>
      </c>
      <c r="K4159" s="15" t="s">
        <v>7426</v>
      </c>
      <c r="L4159" s="15" t="n">
        <v>39</v>
      </c>
      <c r="M4159" s="15" t="n">
        <v>19</v>
      </c>
      <c r="N4159" s="15" t="n">
        <v>37</v>
      </c>
      <c r="O4159" s="15" t="n">
        <v>5</v>
      </c>
      <c r="P4159" s="15" t="n">
        <v>100</v>
      </c>
      <c r="Y4159" s="15" t="s">
        <v>156</v>
      </c>
      <c r="AB4159" s="15" t="s">
        <v>143</v>
      </c>
    </row>
    <row r="4160" customFormat="false" ht="15" hidden="false" customHeight="true" outlineLevel="0" collapsed="false">
      <c r="A4160" s="15" t="s">
        <v>7427</v>
      </c>
      <c r="B4160" s="15" t="s">
        <v>7428</v>
      </c>
      <c r="C4160" s="15" t="s">
        <v>217</v>
      </c>
      <c r="D4160" s="15" t="s">
        <v>874</v>
      </c>
      <c r="E4160" s="15" t="s">
        <v>136</v>
      </c>
      <c r="F4160" s="15" t="s">
        <v>137</v>
      </c>
      <c r="G4160" s="15" t="s">
        <v>299</v>
      </c>
      <c r="H4160" s="15" t="s">
        <v>136</v>
      </c>
      <c r="I4160" s="15" t="s">
        <v>243</v>
      </c>
      <c r="J4160" s="15" t="s">
        <v>140</v>
      </c>
      <c r="K4160" s="15" t="s">
        <v>7429</v>
      </c>
      <c r="L4160" s="15" t="n">
        <v>71</v>
      </c>
      <c r="M4160" s="15" t="n">
        <v>119</v>
      </c>
      <c r="N4160" s="15" t="n">
        <v>228</v>
      </c>
      <c r="O4160" s="15" t="n">
        <v>39</v>
      </c>
      <c r="P4160" s="15" t="n">
        <v>457</v>
      </c>
      <c r="Y4160" s="15" t="s">
        <v>156</v>
      </c>
      <c r="Z4160" s="15" t="n">
        <v>1</v>
      </c>
      <c r="AA4160" s="15" t="s">
        <v>277</v>
      </c>
      <c r="AB4160" s="15" t="s">
        <v>143</v>
      </c>
    </row>
    <row r="4161" customFormat="false" ht="15" hidden="false" customHeight="true" outlineLevel="0" collapsed="false">
      <c r="A4161" s="15" t="s">
        <v>7427</v>
      </c>
      <c r="B4161" s="15" t="s">
        <v>7428</v>
      </c>
      <c r="C4161" s="15" t="s">
        <v>217</v>
      </c>
      <c r="D4161" s="15" t="s">
        <v>874</v>
      </c>
      <c r="E4161" s="15" t="s">
        <v>136</v>
      </c>
      <c r="F4161" s="15" t="s">
        <v>137</v>
      </c>
      <c r="G4161" s="15" t="s">
        <v>299</v>
      </c>
      <c r="H4161" s="15" t="s">
        <v>136</v>
      </c>
      <c r="I4161" s="15" t="s">
        <v>243</v>
      </c>
      <c r="J4161" s="15" t="s">
        <v>144</v>
      </c>
      <c r="K4161" s="15" t="s">
        <v>7430</v>
      </c>
      <c r="L4161" s="15" t="n">
        <v>18</v>
      </c>
      <c r="M4161" s="15" t="n">
        <v>2</v>
      </c>
      <c r="P4161" s="15" t="n">
        <v>20</v>
      </c>
      <c r="Y4161" s="15" t="s">
        <v>156</v>
      </c>
      <c r="Z4161" s="15" t="n">
        <v>1</v>
      </c>
      <c r="AA4161" s="15" t="s">
        <v>277</v>
      </c>
      <c r="AB4161" s="15" t="s">
        <v>143</v>
      </c>
    </row>
    <row r="4162" customFormat="false" ht="15" hidden="false" customHeight="true" outlineLevel="0" collapsed="false">
      <c r="A4162" s="15" t="s">
        <v>7427</v>
      </c>
      <c r="B4162" s="15" t="s">
        <v>7428</v>
      </c>
      <c r="C4162" s="15" t="s">
        <v>217</v>
      </c>
      <c r="D4162" s="15" t="s">
        <v>874</v>
      </c>
      <c r="E4162" s="15" t="s">
        <v>136</v>
      </c>
      <c r="F4162" s="15" t="s">
        <v>137</v>
      </c>
      <c r="G4162" s="15" t="s">
        <v>299</v>
      </c>
      <c r="H4162" s="15" t="s">
        <v>136</v>
      </c>
      <c r="I4162" s="15" t="s">
        <v>243</v>
      </c>
      <c r="J4162" s="15" t="s">
        <v>150</v>
      </c>
      <c r="K4162" s="15" t="s">
        <v>7431</v>
      </c>
      <c r="L4162" s="15" t="n">
        <v>819</v>
      </c>
      <c r="M4162" s="15" t="n">
        <v>1093</v>
      </c>
      <c r="N4162" s="15" t="n">
        <v>922</v>
      </c>
      <c r="O4162" s="15" t="n">
        <v>99</v>
      </c>
      <c r="P4162" s="15" t="n">
        <v>2933</v>
      </c>
      <c r="Y4162" s="15" t="s">
        <v>156</v>
      </c>
      <c r="Z4162" s="15" t="n">
        <v>1</v>
      </c>
      <c r="AA4162" s="15" t="s">
        <v>277</v>
      </c>
      <c r="AB4162" s="15" t="s">
        <v>143</v>
      </c>
    </row>
    <row r="4163" customFormat="false" ht="15" hidden="false" customHeight="true" outlineLevel="0" collapsed="false">
      <c r="A4163" s="15" t="s">
        <v>7427</v>
      </c>
      <c r="B4163" s="15" t="s">
        <v>7428</v>
      </c>
      <c r="C4163" s="15" t="s">
        <v>217</v>
      </c>
      <c r="D4163" s="15" t="s">
        <v>874</v>
      </c>
      <c r="E4163" s="15" t="s">
        <v>136</v>
      </c>
      <c r="F4163" s="15" t="s">
        <v>137</v>
      </c>
      <c r="G4163" s="15" t="s">
        <v>299</v>
      </c>
      <c r="H4163" s="15" t="s">
        <v>136</v>
      </c>
      <c r="I4163" s="15" t="s">
        <v>243</v>
      </c>
      <c r="J4163" s="15" t="s">
        <v>166</v>
      </c>
      <c r="K4163" s="15" t="s">
        <v>7432</v>
      </c>
      <c r="M4163" s="15" t="n">
        <v>33</v>
      </c>
      <c r="N4163" s="15" t="n">
        <v>40</v>
      </c>
      <c r="P4163" s="15" t="n">
        <v>73</v>
      </c>
      <c r="Y4163" s="15" t="s">
        <v>156</v>
      </c>
      <c r="Z4163" s="15" t="n">
        <v>1</v>
      </c>
      <c r="AA4163" s="15" t="s">
        <v>277</v>
      </c>
      <c r="AB4163" s="15" t="s">
        <v>143</v>
      </c>
    </row>
    <row r="4164" customFormat="false" ht="15" hidden="false" customHeight="true" outlineLevel="0" collapsed="false">
      <c r="A4164" s="15" t="s">
        <v>7427</v>
      </c>
      <c r="B4164" s="15" t="s">
        <v>7428</v>
      </c>
      <c r="C4164" s="15" t="s">
        <v>217</v>
      </c>
      <c r="D4164" s="15" t="s">
        <v>874</v>
      </c>
      <c r="E4164" s="15" t="s">
        <v>136</v>
      </c>
      <c r="F4164" s="15" t="s">
        <v>137</v>
      </c>
      <c r="G4164" s="15" t="s">
        <v>299</v>
      </c>
      <c r="H4164" s="15" t="s">
        <v>136</v>
      </c>
      <c r="I4164" s="15" t="s">
        <v>243</v>
      </c>
      <c r="J4164" s="15" t="s">
        <v>158</v>
      </c>
      <c r="K4164" s="15" t="s">
        <v>7433</v>
      </c>
      <c r="L4164" s="15" t="n">
        <v>209</v>
      </c>
      <c r="M4164" s="15" t="n">
        <v>221</v>
      </c>
      <c r="N4164" s="15" t="n">
        <v>307</v>
      </c>
      <c r="O4164" s="15" t="n">
        <v>24</v>
      </c>
      <c r="P4164" s="15" t="n">
        <v>761</v>
      </c>
      <c r="Y4164" s="15" t="s">
        <v>156</v>
      </c>
      <c r="Z4164" s="15" t="n">
        <v>1</v>
      </c>
      <c r="AA4164" s="15" t="s">
        <v>277</v>
      </c>
      <c r="AB4164" s="15" t="s">
        <v>143</v>
      </c>
    </row>
    <row r="4165" customFormat="false" ht="15" hidden="false" customHeight="true" outlineLevel="0" collapsed="false">
      <c r="A4165" s="15" t="s">
        <v>7427</v>
      </c>
      <c r="B4165" s="15" t="s">
        <v>7428</v>
      </c>
      <c r="C4165" s="15" t="s">
        <v>217</v>
      </c>
      <c r="D4165" s="15" t="s">
        <v>874</v>
      </c>
      <c r="E4165" s="15" t="s">
        <v>136</v>
      </c>
      <c r="F4165" s="15" t="s">
        <v>137</v>
      </c>
      <c r="G4165" s="15" t="s">
        <v>299</v>
      </c>
      <c r="H4165" s="15" t="s">
        <v>136</v>
      </c>
      <c r="I4165" s="15" t="s">
        <v>243</v>
      </c>
      <c r="J4165" s="15" t="s">
        <v>169</v>
      </c>
      <c r="K4165" s="15" t="s">
        <v>7434</v>
      </c>
      <c r="L4165" s="15" t="n">
        <v>3</v>
      </c>
      <c r="N4165" s="15" t="n">
        <v>7</v>
      </c>
      <c r="O4165" s="15" t="n">
        <v>7</v>
      </c>
      <c r="P4165" s="15" t="n">
        <v>17</v>
      </c>
      <c r="Y4165" s="15" t="s">
        <v>156</v>
      </c>
      <c r="Z4165" s="15" t="n">
        <v>1</v>
      </c>
      <c r="AA4165" s="15" t="s">
        <v>277</v>
      </c>
      <c r="AB4165" s="15" t="s">
        <v>143</v>
      </c>
    </row>
    <row r="4166" customFormat="false" ht="15" hidden="false" customHeight="true" outlineLevel="0" collapsed="false">
      <c r="A4166" s="15" t="s">
        <v>7435</v>
      </c>
      <c r="B4166" s="15" t="s">
        <v>7436</v>
      </c>
      <c r="C4166" s="15" t="s">
        <v>148</v>
      </c>
      <c r="E4166" s="15" t="s">
        <v>136</v>
      </c>
      <c r="F4166" s="15" t="s">
        <v>137</v>
      </c>
      <c r="G4166" s="15" t="s">
        <v>3435</v>
      </c>
      <c r="H4166" s="15" t="s">
        <v>136</v>
      </c>
      <c r="I4166" s="15" t="s">
        <v>139</v>
      </c>
      <c r="J4166" s="15" t="s">
        <v>150</v>
      </c>
      <c r="K4166" s="15" t="s">
        <v>7437</v>
      </c>
      <c r="O4166" s="15" t="n">
        <v>5</v>
      </c>
      <c r="P4166" s="15" t="n">
        <v>5</v>
      </c>
      <c r="Y4166" s="15" t="s">
        <v>142</v>
      </c>
      <c r="AB4166" s="15" t="s">
        <v>143</v>
      </c>
    </row>
    <row r="4167" customFormat="false" ht="15" hidden="false" customHeight="true" outlineLevel="0" collapsed="false">
      <c r="A4167" s="15" t="s">
        <v>7438</v>
      </c>
      <c r="B4167" s="15" t="s">
        <v>7439</v>
      </c>
      <c r="C4167" s="15" t="s">
        <v>217</v>
      </c>
      <c r="D4167" s="15" t="s">
        <v>274</v>
      </c>
      <c r="E4167" s="15" t="s">
        <v>136</v>
      </c>
      <c r="F4167" s="15" t="s">
        <v>137</v>
      </c>
      <c r="G4167" s="15" t="s">
        <v>1255</v>
      </c>
      <c r="H4167" s="15" t="s">
        <v>136</v>
      </c>
      <c r="I4167" s="15" t="s">
        <v>243</v>
      </c>
      <c r="J4167" s="15" t="s">
        <v>140</v>
      </c>
      <c r="K4167" s="15" t="s">
        <v>7440</v>
      </c>
      <c r="M4167" s="15" t="n">
        <v>13</v>
      </c>
      <c r="N4167" s="15" t="n">
        <v>16</v>
      </c>
      <c r="O4167" s="15" t="n">
        <v>12</v>
      </c>
      <c r="P4167" s="15" t="n">
        <v>41</v>
      </c>
      <c r="Y4167" s="15" t="s">
        <v>156</v>
      </c>
      <c r="Z4167" s="15" t="n">
        <v>16</v>
      </c>
      <c r="AA4167" s="15" t="s">
        <v>277</v>
      </c>
      <c r="AB4167" s="15" t="s">
        <v>143</v>
      </c>
    </row>
    <row r="4168" customFormat="false" ht="15" hidden="false" customHeight="true" outlineLevel="0" collapsed="false">
      <c r="A4168" s="15" t="s">
        <v>7438</v>
      </c>
      <c r="B4168" s="15" t="s">
        <v>7439</v>
      </c>
      <c r="C4168" s="15" t="s">
        <v>217</v>
      </c>
      <c r="D4168" s="15" t="s">
        <v>274</v>
      </c>
      <c r="E4168" s="15" t="s">
        <v>136</v>
      </c>
      <c r="F4168" s="15" t="s">
        <v>137</v>
      </c>
      <c r="G4168" s="15" t="s">
        <v>1255</v>
      </c>
      <c r="H4168" s="15" t="s">
        <v>136</v>
      </c>
      <c r="I4168" s="15" t="s">
        <v>243</v>
      </c>
      <c r="J4168" s="15" t="s">
        <v>144</v>
      </c>
      <c r="K4168" s="15" t="s">
        <v>7441</v>
      </c>
      <c r="M4168" s="15" t="n">
        <v>6</v>
      </c>
      <c r="N4168" s="15" t="n">
        <v>2</v>
      </c>
      <c r="O4168" s="15" t="n">
        <v>1</v>
      </c>
      <c r="P4168" s="15" t="n">
        <v>9</v>
      </c>
      <c r="Y4168" s="15" t="s">
        <v>156</v>
      </c>
      <c r="Z4168" s="15" t="n">
        <v>16</v>
      </c>
      <c r="AA4168" s="15" t="s">
        <v>277</v>
      </c>
      <c r="AB4168" s="15" t="s">
        <v>143</v>
      </c>
    </row>
    <row r="4169" customFormat="false" ht="15" hidden="false" customHeight="true" outlineLevel="0" collapsed="false">
      <c r="A4169" s="15" t="s">
        <v>7438</v>
      </c>
      <c r="B4169" s="15" t="s">
        <v>7439</v>
      </c>
      <c r="C4169" s="15" t="s">
        <v>217</v>
      </c>
      <c r="D4169" s="15" t="s">
        <v>274</v>
      </c>
      <c r="E4169" s="15" t="s">
        <v>136</v>
      </c>
      <c r="F4169" s="15" t="s">
        <v>137</v>
      </c>
      <c r="G4169" s="15" t="s">
        <v>1255</v>
      </c>
      <c r="H4169" s="15" t="s">
        <v>136</v>
      </c>
      <c r="I4169" s="15" t="s">
        <v>243</v>
      </c>
      <c r="J4169" s="15" t="s">
        <v>150</v>
      </c>
      <c r="K4169" s="15" t="s">
        <v>7442</v>
      </c>
      <c r="M4169" s="15" t="n">
        <v>246</v>
      </c>
      <c r="N4169" s="15" t="n">
        <v>438</v>
      </c>
      <c r="O4169" s="15" t="n">
        <v>203</v>
      </c>
      <c r="P4169" s="15" t="n">
        <v>887</v>
      </c>
      <c r="Y4169" s="15" t="s">
        <v>156</v>
      </c>
      <c r="Z4169" s="15" t="n">
        <v>16</v>
      </c>
      <c r="AA4169" s="15" t="s">
        <v>277</v>
      </c>
      <c r="AB4169" s="15" t="s">
        <v>143</v>
      </c>
    </row>
    <row r="4170" customFormat="false" ht="15" hidden="false" customHeight="true" outlineLevel="0" collapsed="false">
      <c r="A4170" s="15" t="s">
        <v>7438</v>
      </c>
      <c r="B4170" s="15" t="s">
        <v>7439</v>
      </c>
      <c r="C4170" s="15" t="s">
        <v>217</v>
      </c>
      <c r="D4170" s="15" t="s">
        <v>274</v>
      </c>
      <c r="E4170" s="15" t="s">
        <v>136</v>
      </c>
      <c r="F4170" s="15" t="s">
        <v>137</v>
      </c>
      <c r="G4170" s="15" t="s">
        <v>1255</v>
      </c>
      <c r="H4170" s="15" t="s">
        <v>136</v>
      </c>
      <c r="I4170" s="15" t="s">
        <v>243</v>
      </c>
      <c r="J4170" s="15" t="s">
        <v>158</v>
      </c>
      <c r="K4170" s="15" t="s">
        <v>7443</v>
      </c>
      <c r="M4170" s="15" t="n">
        <v>44</v>
      </c>
      <c r="N4170" s="15" t="n">
        <v>205</v>
      </c>
      <c r="O4170" s="15" t="n">
        <v>57</v>
      </c>
      <c r="P4170" s="15" t="n">
        <v>306</v>
      </c>
      <c r="Y4170" s="15" t="s">
        <v>156</v>
      </c>
      <c r="Z4170" s="15" t="n">
        <v>16</v>
      </c>
      <c r="AA4170" s="15" t="s">
        <v>277</v>
      </c>
      <c r="AB4170" s="15" t="s">
        <v>143</v>
      </c>
    </row>
    <row r="4171" customFormat="false" ht="15" hidden="false" customHeight="true" outlineLevel="0" collapsed="false">
      <c r="A4171" s="15" t="s">
        <v>7438</v>
      </c>
      <c r="B4171" s="15" t="s">
        <v>7439</v>
      </c>
      <c r="C4171" s="15" t="s">
        <v>217</v>
      </c>
      <c r="D4171" s="15" t="s">
        <v>274</v>
      </c>
      <c r="E4171" s="15" t="s">
        <v>136</v>
      </c>
      <c r="F4171" s="15" t="s">
        <v>137</v>
      </c>
      <c r="G4171" s="15" t="s">
        <v>1255</v>
      </c>
      <c r="H4171" s="15" t="s">
        <v>136</v>
      </c>
      <c r="I4171" s="15" t="s">
        <v>243</v>
      </c>
      <c r="J4171" s="15" t="s">
        <v>169</v>
      </c>
      <c r="K4171" s="15" t="s">
        <v>7444</v>
      </c>
      <c r="M4171" s="15" t="n">
        <v>4</v>
      </c>
      <c r="N4171" s="15" t="n">
        <v>9</v>
      </c>
      <c r="O4171" s="15" t="n">
        <v>17</v>
      </c>
      <c r="P4171" s="15" t="n">
        <v>30</v>
      </c>
      <c r="Y4171" s="15" t="s">
        <v>156</v>
      </c>
      <c r="Z4171" s="15" t="n">
        <v>16</v>
      </c>
      <c r="AA4171" s="15" t="s">
        <v>277</v>
      </c>
      <c r="AB4171" s="15" t="s">
        <v>143</v>
      </c>
    </row>
    <row r="4172" customFormat="false" ht="15" hidden="false" customHeight="true" outlineLevel="0" collapsed="false">
      <c r="A4172" s="15" t="s">
        <v>7445</v>
      </c>
      <c r="B4172" s="15" t="s">
        <v>7446</v>
      </c>
      <c r="C4172" s="15" t="s">
        <v>134</v>
      </c>
      <c r="D4172" s="15" t="s">
        <v>460</v>
      </c>
      <c r="E4172" s="15" t="s">
        <v>136</v>
      </c>
      <c r="F4172" s="15" t="s">
        <v>137</v>
      </c>
      <c r="G4172" s="15" t="s">
        <v>756</v>
      </c>
      <c r="H4172" s="15" t="s">
        <v>136</v>
      </c>
      <c r="I4172" s="15" t="s">
        <v>243</v>
      </c>
      <c r="J4172" s="15" t="s">
        <v>140</v>
      </c>
      <c r="K4172" s="15" t="s">
        <v>7447</v>
      </c>
      <c r="L4172" s="15" t="n">
        <v>2</v>
      </c>
      <c r="M4172" s="15" t="n">
        <v>81</v>
      </c>
      <c r="P4172" s="15" t="n">
        <v>83</v>
      </c>
      <c r="Y4172" s="15" t="s">
        <v>142</v>
      </c>
      <c r="AB4172" s="15" t="s">
        <v>143</v>
      </c>
    </row>
    <row r="4173" customFormat="false" ht="15" hidden="false" customHeight="true" outlineLevel="0" collapsed="false">
      <c r="A4173" s="15" t="s">
        <v>7445</v>
      </c>
      <c r="B4173" s="15" t="s">
        <v>7446</v>
      </c>
      <c r="C4173" s="15" t="s">
        <v>134</v>
      </c>
      <c r="D4173" s="15" t="s">
        <v>460</v>
      </c>
      <c r="E4173" s="15" t="s">
        <v>136</v>
      </c>
      <c r="F4173" s="15" t="s">
        <v>137</v>
      </c>
      <c r="G4173" s="15" t="s">
        <v>756</v>
      </c>
      <c r="H4173" s="15" t="s">
        <v>136</v>
      </c>
      <c r="I4173" s="15" t="s">
        <v>243</v>
      </c>
      <c r="J4173" s="15" t="s">
        <v>144</v>
      </c>
      <c r="K4173" s="15" t="s">
        <v>7448</v>
      </c>
      <c r="L4173" s="15" t="n">
        <v>297</v>
      </c>
      <c r="M4173" s="15" t="n">
        <v>3847</v>
      </c>
      <c r="N4173" s="15" t="n">
        <v>7071</v>
      </c>
      <c r="O4173" s="15" t="n">
        <v>2128</v>
      </c>
      <c r="P4173" s="15" t="n">
        <v>13343</v>
      </c>
      <c r="Y4173" s="15" t="s">
        <v>142</v>
      </c>
      <c r="AB4173" s="15" t="s">
        <v>143</v>
      </c>
    </row>
    <row r="4174" customFormat="false" ht="15" hidden="false" customHeight="true" outlineLevel="0" collapsed="false">
      <c r="A4174" s="15" t="s">
        <v>7445</v>
      </c>
      <c r="B4174" s="15" t="s">
        <v>7446</v>
      </c>
      <c r="C4174" s="15" t="s">
        <v>134</v>
      </c>
      <c r="D4174" s="15" t="s">
        <v>460</v>
      </c>
      <c r="E4174" s="15" t="s">
        <v>136</v>
      </c>
      <c r="F4174" s="15" t="s">
        <v>137</v>
      </c>
      <c r="G4174" s="15" t="s">
        <v>756</v>
      </c>
      <c r="H4174" s="15" t="s">
        <v>136</v>
      </c>
      <c r="I4174" s="15" t="s">
        <v>243</v>
      </c>
      <c r="J4174" s="15" t="s">
        <v>150</v>
      </c>
      <c r="K4174" s="15" t="s">
        <v>7449</v>
      </c>
      <c r="M4174" s="15" t="n">
        <v>16</v>
      </c>
      <c r="N4174" s="15" t="n">
        <v>4</v>
      </c>
      <c r="O4174" s="15" t="n">
        <v>560</v>
      </c>
      <c r="P4174" s="15" t="n">
        <v>580</v>
      </c>
      <c r="Y4174" s="15" t="s">
        <v>142</v>
      </c>
      <c r="AB4174" s="15" t="s">
        <v>143</v>
      </c>
    </row>
    <row r="4175" customFormat="false" ht="15" hidden="false" customHeight="true" outlineLevel="0" collapsed="false">
      <c r="A4175" s="15" t="s">
        <v>7445</v>
      </c>
      <c r="B4175" s="15" t="s">
        <v>7446</v>
      </c>
      <c r="C4175" s="15" t="s">
        <v>134</v>
      </c>
      <c r="D4175" s="15" t="s">
        <v>460</v>
      </c>
      <c r="E4175" s="15" t="s">
        <v>136</v>
      </c>
      <c r="F4175" s="15" t="s">
        <v>137</v>
      </c>
      <c r="G4175" s="15" t="s">
        <v>756</v>
      </c>
      <c r="H4175" s="15" t="s">
        <v>136</v>
      </c>
      <c r="I4175" s="15" t="s">
        <v>243</v>
      </c>
      <c r="J4175" s="15" t="s">
        <v>158</v>
      </c>
      <c r="K4175" s="15" t="s">
        <v>7450</v>
      </c>
      <c r="O4175" s="15" t="n">
        <v>15</v>
      </c>
      <c r="P4175" s="15" t="n">
        <v>15</v>
      </c>
      <c r="Y4175" s="15" t="s">
        <v>142</v>
      </c>
      <c r="AB4175" s="15" t="s">
        <v>143</v>
      </c>
    </row>
    <row r="4176" customFormat="false" ht="15" hidden="false" customHeight="true" outlineLevel="0" collapsed="false">
      <c r="A4176" s="15" t="s">
        <v>7451</v>
      </c>
      <c r="B4176" s="15" t="s">
        <v>7452</v>
      </c>
      <c r="C4176" s="15" t="s">
        <v>148</v>
      </c>
      <c r="E4176" s="15" t="s">
        <v>136</v>
      </c>
      <c r="F4176" s="15" t="s">
        <v>137</v>
      </c>
      <c r="G4176" s="15" t="s">
        <v>231</v>
      </c>
      <c r="H4176" s="15" t="s">
        <v>136</v>
      </c>
      <c r="I4176" s="15" t="s">
        <v>139</v>
      </c>
      <c r="J4176" s="15" t="s">
        <v>158</v>
      </c>
      <c r="K4176" s="15" t="s">
        <v>7453</v>
      </c>
      <c r="L4176" s="15" t="n">
        <v>3</v>
      </c>
      <c r="P4176" s="15" t="n">
        <v>3</v>
      </c>
      <c r="Y4176" s="15" t="s">
        <v>156</v>
      </c>
      <c r="AB4176" s="15" t="s">
        <v>143</v>
      </c>
    </row>
    <row r="4177" customFormat="false" ht="15" hidden="false" customHeight="true" outlineLevel="0" collapsed="false">
      <c r="A4177" s="15" t="s">
        <v>7454</v>
      </c>
      <c r="B4177" s="15" t="s">
        <v>7455</v>
      </c>
      <c r="C4177" s="15" t="s">
        <v>148</v>
      </c>
      <c r="E4177" s="15" t="s">
        <v>136</v>
      </c>
      <c r="F4177" s="15" t="s">
        <v>137</v>
      </c>
      <c r="G4177" s="15" t="s">
        <v>136</v>
      </c>
      <c r="H4177" s="15" t="s">
        <v>136</v>
      </c>
      <c r="I4177" s="15" t="s">
        <v>139</v>
      </c>
      <c r="J4177" s="15" t="s">
        <v>150</v>
      </c>
      <c r="K4177" s="15" t="s">
        <v>7456</v>
      </c>
      <c r="L4177" s="15" t="n">
        <v>8</v>
      </c>
      <c r="P4177" s="15" t="n">
        <v>8</v>
      </c>
      <c r="Y4177" s="15" t="s">
        <v>142</v>
      </c>
      <c r="AB4177" s="15" t="s">
        <v>143</v>
      </c>
    </row>
    <row r="4178" customFormat="false" ht="15" hidden="false" customHeight="true" outlineLevel="0" collapsed="false">
      <c r="A4178" s="15" t="s">
        <v>7457</v>
      </c>
      <c r="B4178" s="15" t="s">
        <v>7458</v>
      </c>
      <c r="C4178" s="15" t="s">
        <v>217</v>
      </c>
      <c r="D4178" s="15" t="s">
        <v>218</v>
      </c>
      <c r="E4178" s="15" t="s">
        <v>136</v>
      </c>
      <c r="F4178" s="15" t="s">
        <v>137</v>
      </c>
      <c r="G4178" s="15" t="s">
        <v>974</v>
      </c>
      <c r="H4178" s="15" t="s">
        <v>136</v>
      </c>
      <c r="I4178" s="15" t="s">
        <v>139</v>
      </c>
      <c r="J4178" s="15" t="s">
        <v>150</v>
      </c>
      <c r="K4178" s="15" t="s">
        <v>7459</v>
      </c>
      <c r="L4178" s="15" t="n">
        <v>16</v>
      </c>
      <c r="M4178" s="15" t="n">
        <v>4</v>
      </c>
      <c r="N4178" s="15" t="n">
        <v>10</v>
      </c>
      <c r="O4178" s="15" t="n">
        <v>8</v>
      </c>
      <c r="P4178" s="15" t="n">
        <v>38</v>
      </c>
      <c r="Y4178" s="15" t="s">
        <v>142</v>
      </c>
      <c r="Z4178" s="15" t="n">
        <v>1</v>
      </c>
      <c r="AA4178" s="15" t="s">
        <v>277</v>
      </c>
      <c r="AB4178" s="15" t="s">
        <v>143</v>
      </c>
    </row>
    <row r="4179" customFormat="false" ht="15" hidden="false" customHeight="true" outlineLevel="0" collapsed="false">
      <c r="A4179" s="15" t="s">
        <v>7457</v>
      </c>
      <c r="B4179" s="15" t="s">
        <v>7458</v>
      </c>
      <c r="C4179" s="15" t="s">
        <v>217</v>
      </c>
      <c r="D4179" s="15" t="s">
        <v>218</v>
      </c>
      <c r="E4179" s="15" t="s">
        <v>136</v>
      </c>
      <c r="F4179" s="15" t="s">
        <v>137</v>
      </c>
      <c r="G4179" s="15" t="s">
        <v>974</v>
      </c>
      <c r="H4179" s="15" t="s">
        <v>136</v>
      </c>
      <c r="I4179" s="15" t="s">
        <v>139</v>
      </c>
      <c r="J4179" s="15" t="s">
        <v>158</v>
      </c>
      <c r="K4179" s="15" t="s">
        <v>7460</v>
      </c>
      <c r="N4179" s="15" t="n">
        <v>1</v>
      </c>
      <c r="P4179" s="15" t="n">
        <v>1</v>
      </c>
      <c r="Y4179" s="15" t="s">
        <v>142</v>
      </c>
      <c r="Z4179" s="15" t="n">
        <v>1</v>
      </c>
      <c r="AA4179" s="15" t="s">
        <v>277</v>
      </c>
      <c r="AB4179" s="15" t="s">
        <v>143</v>
      </c>
    </row>
    <row r="4180" customFormat="false" ht="15" hidden="false" customHeight="true" outlineLevel="0" collapsed="false">
      <c r="A4180" s="15" t="s">
        <v>7461</v>
      </c>
      <c r="B4180" s="15" t="s">
        <v>7462</v>
      </c>
      <c r="C4180" s="15" t="s">
        <v>134</v>
      </c>
      <c r="D4180" s="15" t="s">
        <v>135</v>
      </c>
      <c r="E4180" s="15" t="s">
        <v>136</v>
      </c>
      <c r="F4180" s="15" t="s">
        <v>137</v>
      </c>
      <c r="G4180" s="15" t="s">
        <v>1489</v>
      </c>
      <c r="H4180" s="15" t="s">
        <v>136</v>
      </c>
      <c r="I4180" s="15" t="s">
        <v>243</v>
      </c>
      <c r="J4180" s="15" t="s">
        <v>150</v>
      </c>
      <c r="K4180" s="15" t="s">
        <v>7463</v>
      </c>
      <c r="L4180" s="15" t="n">
        <v>11</v>
      </c>
      <c r="M4180" s="15" t="n">
        <v>9</v>
      </c>
      <c r="N4180" s="15" t="n">
        <v>25</v>
      </c>
      <c r="P4180" s="15" t="n">
        <v>45</v>
      </c>
      <c r="Y4180" s="15" t="s">
        <v>156</v>
      </c>
      <c r="AB4180" s="15" t="s">
        <v>143</v>
      </c>
    </row>
    <row r="4181" customFormat="false" ht="15" hidden="false" customHeight="true" outlineLevel="0" collapsed="false">
      <c r="A4181" s="15" t="s">
        <v>7461</v>
      </c>
      <c r="B4181" s="15" t="s">
        <v>7462</v>
      </c>
      <c r="C4181" s="15" t="s">
        <v>134</v>
      </c>
      <c r="D4181" s="15" t="s">
        <v>135</v>
      </c>
      <c r="E4181" s="15" t="s">
        <v>136</v>
      </c>
      <c r="F4181" s="15" t="s">
        <v>137</v>
      </c>
      <c r="G4181" s="15" t="s">
        <v>1489</v>
      </c>
      <c r="H4181" s="15" t="s">
        <v>136</v>
      </c>
      <c r="I4181" s="15" t="s">
        <v>243</v>
      </c>
      <c r="J4181" s="15" t="s">
        <v>158</v>
      </c>
      <c r="K4181" s="15" t="s">
        <v>7464</v>
      </c>
      <c r="L4181" s="15" t="n">
        <v>30</v>
      </c>
      <c r="M4181" s="15" t="n">
        <v>11</v>
      </c>
      <c r="N4181" s="15" t="n">
        <v>2</v>
      </c>
      <c r="P4181" s="15" t="n">
        <v>43</v>
      </c>
      <c r="Y4181" s="15" t="s">
        <v>156</v>
      </c>
      <c r="AB4181" s="15" t="s">
        <v>143</v>
      </c>
    </row>
    <row r="4182" customFormat="false" ht="15" hidden="false" customHeight="true" outlineLevel="0" collapsed="false">
      <c r="A4182" s="15" t="s">
        <v>7465</v>
      </c>
      <c r="B4182" s="15" t="s">
        <v>7466</v>
      </c>
      <c r="C4182" s="15" t="s">
        <v>217</v>
      </c>
      <c r="D4182" s="15" t="s">
        <v>218</v>
      </c>
      <c r="E4182" s="15" t="s">
        <v>136</v>
      </c>
      <c r="F4182" s="15" t="s">
        <v>137</v>
      </c>
      <c r="G4182" s="15" t="s">
        <v>308</v>
      </c>
      <c r="H4182" s="15" t="s">
        <v>136</v>
      </c>
      <c r="I4182" s="15" t="s">
        <v>139</v>
      </c>
      <c r="J4182" s="15" t="s">
        <v>140</v>
      </c>
      <c r="K4182" s="15" t="s">
        <v>7467</v>
      </c>
      <c r="M4182" s="15" t="n">
        <v>0</v>
      </c>
      <c r="P4182" s="15" t="n">
        <v>0</v>
      </c>
      <c r="Y4182" s="15" t="s">
        <v>142</v>
      </c>
      <c r="AB4182" s="15" t="s">
        <v>143</v>
      </c>
    </row>
    <row r="4183" customFormat="false" ht="15" hidden="false" customHeight="true" outlineLevel="0" collapsed="false">
      <c r="A4183" s="15" t="s">
        <v>7465</v>
      </c>
      <c r="B4183" s="15" t="s">
        <v>7466</v>
      </c>
      <c r="C4183" s="15" t="s">
        <v>217</v>
      </c>
      <c r="D4183" s="15" t="s">
        <v>218</v>
      </c>
      <c r="E4183" s="15" t="s">
        <v>136</v>
      </c>
      <c r="F4183" s="15" t="s">
        <v>137</v>
      </c>
      <c r="G4183" s="15" t="s">
        <v>308</v>
      </c>
      <c r="H4183" s="15" t="s">
        <v>136</v>
      </c>
      <c r="I4183" s="15" t="s">
        <v>139</v>
      </c>
      <c r="J4183" s="15" t="s">
        <v>150</v>
      </c>
      <c r="K4183" s="15" t="s">
        <v>7468</v>
      </c>
      <c r="L4183" s="15" t="n">
        <v>17</v>
      </c>
      <c r="M4183" s="15" t="n">
        <v>14</v>
      </c>
      <c r="N4183" s="15" t="n">
        <v>9</v>
      </c>
      <c r="P4183" s="15" t="n">
        <v>40</v>
      </c>
      <c r="Y4183" s="15" t="s">
        <v>142</v>
      </c>
      <c r="AB4183" s="15" t="s">
        <v>143</v>
      </c>
    </row>
    <row r="4184" customFormat="false" ht="15" hidden="false" customHeight="true" outlineLevel="0" collapsed="false">
      <c r="A4184" s="15" t="s">
        <v>7465</v>
      </c>
      <c r="B4184" s="15" t="s">
        <v>7466</v>
      </c>
      <c r="C4184" s="15" t="s">
        <v>217</v>
      </c>
      <c r="D4184" s="15" t="s">
        <v>218</v>
      </c>
      <c r="E4184" s="15" t="s">
        <v>136</v>
      </c>
      <c r="F4184" s="15" t="s">
        <v>137</v>
      </c>
      <c r="G4184" s="15" t="s">
        <v>308</v>
      </c>
      <c r="H4184" s="15" t="s">
        <v>136</v>
      </c>
      <c r="I4184" s="15" t="s">
        <v>139</v>
      </c>
      <c r="J4184" s="15" t="s">
        <v>158</v>
      </c>
      <c r="K4184" s="15" t="s">
        <v>7469</v>
      </c>
      <c r="L4184" s="15" t="n">
        <v>18</v>
      </c>
      <c r="M4184" s="15" t="n">
        <v>3</v>
      </c>
      <c r="P4184" s="15" t="n">
        <v>21</v>
      </c>
      <c r="Y4184" s="15" t="s">
        <v>142</v>
      </c>
      <c r="AB4184" s="15" t="s">
        <v>143</v>
      </c>
    </row>
    <row r="4185" customFormat="false" ht="15" hidden="false" customHeight="true" outlineLevel="0" collapsed="false">
      <c r="A4185" s="15" t="s">
        <v>7465</v>
      </c>
      <c r="B4185" s="15" t="s">
        <v>7466</v>
      </c>
      <c r="C4185" s="15" t="s">
        <v>217</v>
      </c>
      <c r="D4185" s="15" t="s">
        <v>218</v>
      </c>
      <c r="E4185" s="15" t="s">
        <v>136</v>
      </c>
      <c r="F4185" s="15" t="s">
        <v>137</v>
      </c>
      <c r="G4185" s="15" t="s">
        <v>308</v>
      </c>
      <c r="H4185" s="15" t="s">
        <v>136</v>
      </c>
      <c r="I4185" s="15" t="s">
        <v>139</v>
      </c>
      <c r="J4185" s="15" t="s">
        <v>169</v>
      </c>
      <c r="K4185" s="15" t="s">
        <v>7470</v>
      </c>
      <c r="L4185" s="15" t="n">
        <v>5</v>
      </c>
      <c r="P4185" s="15" t="n">
        <v>5</v>
      </c>
      <c r="Y4185" s="15" t="s">
        <v>142</v>
      </c>
      <c r="AB4185" s="15" t="s">
        <v>143</v>
      </c>
    </row>
    <row r="4186" customFormat="false" ht="15" hidden="false" customHeight="true" outlineLevel="0" collapsed="false">
      <c r="A4186" s="15" t="s">
        <v>7471</v>
      </c>
      <c r="B4186" s="15" t="s">
        <v>7472</v>
      </c>
      <c r="C4186" s="15" t="s">
        <v>148</v>
      </c>
      <c r="E4186" s="15" t="s">
        <v>136</v>
      </c>
      <c r="F4186" s="15" t="s">
        <v>137</v>
      </c>
      <c r="G4186" s="15" t="s">
        <v>928</v>
      </c>
      <c r="H4186" s="15" t="s">
        <v>136</v>
      </c>
      <c r="I4186" s="15" t="s">
        <v>139</v>
      </c>
      <c r="J4186" s="15" t="s">
        <v>144</v>
      </c>
      <c r="K4186" s="15" t="s">
        <v>7473</v>
      </c>
      <c r="N4186" s="15" t="n">
        <v>0</v>
      </c>
      <c r="P4186" s="15" t="n">
        <v>0</v>
      </c>
      <c r="Y4186" s="15" t="s">
        <v>142</v>
      </c>
      <c r="AB4186" s="15" t="s">
        <v>143</v>
      </c>
    </row>
    <row r="4187" customFormat="false" ht="15" hidden="false" customHeight="true" outlineLevel="0" collapsed="false">
      <c r="A4187" s="15" t="s">
        <v>7471</v>
      </c>
      <c r="B4187" s="15" t="s">
        <v>7472</v>
      </c>
      <c r="C4187" s="15" t="s">
        <v>148</v>
      </c>
      <c r="E4187" s="15" t="s">
        <v>136</v>
      </c>
      <c r="F4187" s="15" t="s">
        <v>137</v>
      </c>
      <c r="G4187" s="15" t="s">
        <v>928</v>
      </c>
      <c r="H4187" s="15" t="s">
        <v>136</v>
      </c>
      <c r="I4187" s="15" t="s">
        <v>139</v>
      </c>
      <c r="J4187" s="15" t="s">
        <v>150</v>
      </c>
      <c r="K4187" s="15" t="s">
        <v>7474</v>
      </c>
      <c r="L4187" s="15" t="n">
        <v>1</v>
      </c>
      <c r="P4187" s="15" t="n">
        <v>1</v>
      </c>
      <c r="Y4187" s="15" t="s">
        <v>142</v>
      </c>
      <c r="AB4187" s="15" t="s">
        <v>143</v>
      </c>
    </row>
    <row r="4188" customFormat="false" ht="15" hidden="false" customHeight="true" outlineLevel="0" collapsed="false">
      <c r="A4188" s="15" t="s">
        <v>7471</v>
      </c>
      <c r="B4188" s="15" t="s">
        <v>7472</v>
      </c>
      <c r="C4188" s="15" t="s">
        <v>148</v>
      </c>
      <c r="E4188" s="15" t="s">
        <v>136</v>
      </c>
      <c r="F4188" s="15" t="s">
        <v>137</v>
      </c>
      <c r="G4188" s="15" t="s">
        <v>928</v>
      </c>
      <c r="H4188" s="15" t="s">
        <v>136</v>
      </c>
      <c r="I4188" s="15" t="s">
        <v>139</v>
      </c>
      <c r="J4188" s="15" t="s">
        <v>158</v>
      </c>
      <c r="K4188" s="15" t="s">
        <v>7475</v>
      </c>
      <c r="L4188" s="15" t="n">
        <v>1</v>
      </c>
      <c r="P4188" s="15" t="n">
        <v>1</v>
      </c>
      <c r="Y4188" s="15" t="s">
        <v>142</v>
      </c>
      <c r="AB4188" s="15" t="s">
        <v>143</v>
      </c>
    </row>
    <row r="4189" customFormat="false" ht="15" hidden="false" customHeight="true" outlineLevel="0" collapsed="false">
      <c r="A4189" s="15" t="s">
        <v>7476</v>
      </c>
      <c r="B4189" s="15" t="s">
        <v>7477</v>
      </c>
      <c r="C4189" s="15" t="s">
        <v>217</v>
      </c>
      <c r="D4189" s="15" t="s">
        <v>218</v>
      </c>
      <c r="E4189" s="15" t="s">
        <v>136</v>
      </c>
      <c r="F4189" s="15" t="s">
        <v>137</v>
      </c>
      <c r="G4189" s="15" t="s">
        <v>756</v>
      </c>
      <c r="H4189" s="15" t="s">
        <v>136</v>
      </c>
      <c r="I4189" s="15" t="s">
        <v>139</v>
      </c>
      <c r="J4189" s="15" t="s">
        <v>150</v>
      </c>
      <c r="K4189" s="15" t="s">
        <v>7478</v>
      </c>
      <c r="L4189" s="15" t="n">
        <v>41</v>
      </c>
      <c r="M4189" s="15" t="n">
        <v>51</v>
      </c>
      <c r="N4189" s="15" t="n">
        <v>34</v>
      </c>
      <c r="O4189" s="15" t="n">
        <v>3</v>
      </c>
      <c r="P4189" s="15" t="n">
        <v>129</v>
      </c>
      <c r="Y4189" s="15" t="s">
        <v>142</v>
      </c>
      <c r="AB4189" s="15" t="s">
        <v>143</v>
      </c>
    </row>
    <row r="4190" customFormat="false" ht="15" hidden="false" customHeight="true" outlineLevel="0" collapsed="false">
      <c r="A4190" s="15" t="s">
        <v>7476</v>
      </c>
      <c r="B4190" s="15" t="s">
        <v>7477</v>
      </c>
      <c r="C4190" s="15" t="s">
        <v>217</v>
      </c>
      <c r="D4190" s="15" t="s">
        <v>218</v>
      </c>
      <c r="E4190" s="15" t="s">
        <v>136</v>
      </c>
      <c r="F4190" s="15" t="s">
        <v>137</v>
      </c>
      <c r="G4190" s="15" t="s">
        <v>756</v>
      </c>
      <c r="H4190" s="15" t="s">
        <v>136</v>
      </c>
      <c r="I4190" s="15" t="s">
        <v>139</v>
      </c>
      <c r="J4190" s="15" t="s">
        <v>158</v>
      </c>
      <c r="K4190" s="15" t="s">
        <v>7479</v>
      </c>
      <c r="L4190" s="15" t="n">
        <v>5</v>
      </c>
      <c r="M4190" s="15" t="n">
        <v>24</v>
      </c>
      <c r="N4190" s="15" t="n">
        <v>12</v>
      </c>
      <c r="P4190" s="15" t="n">
        <v>41</v>
      </c>
      <c r="Y4190" s="15" t="s">
        <v>142</v>
      </c>
      <c r="AB4190" s="15" t="s">
        <v>143</v>
      </c>
    </row>
    <row r="4191" customFormat="false" ht="15" hidden="false" customHeight="true" outlineLevel="0" collapsed="false">
      <c r="A4191" s="15" t="s">
        <v>7480</v>
      </c>
      <c r="B4191" s="15" t="s">
        <v>7481</v>
      </c>
      <c r="C4191" s="15" t="s">
        <v>134</v>
      </c>
      <c r="D4191" s="15" t="s">
        <v>135</v>
      </c>
      <c r="E4191" s="15" t="s">
        <v>136</v>
      </c>
      <c r="F4191" s="15" t="s">
        <v>137</v>
      </c>
      <c r="G4191" s="15" t="s">
        <v>2517</v>
      </c>
      <c r="H4191" s="15" t="s">
        <v>136</v>
      </c>
      <c r="I4191" s="15" t="s">
        <v>139</v>
      </c>
      <c r="J4191" s="15" t="s">
        <v>140</v>
      </c>
      <c r="K4191" s="15" t="s">
        <v>7482</v>
      </c>
      <c r="M4191" s="15" t="n">
        <v>5</v>
      </c>
      <c r="P4191" s="15" t="n">
        <v>5</v>
      </c>
      <c r="Y4191" s="15" t="s">
        <v>142</v>
      </c>
      <c r="AB4191" s="15" t="s">
        <v>143</v>
      </c>
    </row>
    <row r="4192" customFormat="false" ht="15" hidden="false" customHeight="true" outlineLevel="0" collapsed="false">
      <c r="A4192" s="15" t="s">
        <v>7480</v>
      </c>
      <c r="B4192" s="15" t="s">
        <v>7481</v>
      </c>
      <c r="C4192" s="15" t="s">
        <v>134</v>
      </c>
      <c r="D4192" s="15" t="s">
        <v>135</v>
      </c>
      <c r="E4192" s="15" t="s">
        <v>136</v>
      </c>
      <c r="F4192" s="15" t="s">
        <v>137</v>
      </c>
      <c r="G4192" s="15" t="s">
        <v>2517</v>
      </c>
      <c r="H4192" s="15" t="s">
        <v>136</v>
      </c>
      <c r="I4192" s="15" t="s">
        <v>139</v>
      </c>
      <c r="J4192" s="15" t="s">
        <v>150</v>
      </c>
      <c r="K4192" s="15" t="s">
        <v>7483</v>
      </c>
      <c r="M4192" s="15" t="n">
        <v>4</v>
      </c>
      <c r="P4192" s="15" t="n">
        <v>4</v>
      </c>
      <c r="Y4192" s="15" t="s">
        <v>142</v>
      </c>
      <c r="AB4192" s="15" t="s">
        <v>143</v>
      </c>
    </row>
    <row r="4193" customFormat="false" ht="15" hidden="false" customHeight="true" outlineLevel="0" collapsed="false">
      <c r="A4193" s="15" t="s">
        <v>7480</v>
      </c>
      <c r="B4193" s="15" t="s">
        <v>7481</v>
      </c>
      <c r="C4193" s="15" t="s">
        <v>134</v>
      </c>
      <c r="D4193" s="15" t="s">
        <v>135</v>
      </c>
      <c r="E4193" s="15" t="s">
        <v>136</v>
      </c>
      <c r="F4193" s="15" t="s">
        <v>137</v>
      </c>
      <c r="G4193" s="15" t="s">
        <v>2517</v>
      </c>
      <c r="H4193" s="15" t="s">
        <v>136</v>
      </c>
      <c r="I4193" s="15" t="s">
        <v>139</v>
      </c>
      <c r="J4193" s="15" t="s">
        <v>158</v>
      </c>
      <c r="K4193" s="15" t="s">
        <v>7484</v>
      </c>
      <c r="O4193" s="15" t="n">
        <v>8</v>
      </c>
      <c r="P4193" s="15" t="n">
        <v>8</v>
      </c>
      <c r="Y4193" s="15" t="s">
        <v>142</v>
      </c>
      <c r="AB4193" s="15" t="s">
        <v>143</v>
      </c>
    </row>
    <row r="4194" customFormat="false" ht="15" hidden="false" customHeight="true" outlineLevel="0" collapsed="false">
      <c r="A4194" s="15" t="s">
        <v>7485</v>
      </c>
      <c r="B4194" s="15" t="s">
        <v>7486</v>
      </c>
      <c r="C4194" s="15" t="s">
        <v>148</v>
      </c>
      <c r="E4194" s="15" t="s">
        <v>136</v>
      </c>
      <c r="F4194" s="15" t="s">
        <v>137</v>
      </c>
      <c r="G4194" s="15" t="s">
        <v>136</v>
      </c>
      <c r="H4194" s="15" t="s">
        <v>136</v>
      </c>
      <c r="I4194" s="15" t="s">
        <v>139</v>
      </c>
      <c r="J4194" s="15" t="s">
        <v>140</v>
      </c>
      <c r="K4194" s="15" t="s">
        <v>7487</v>
      </c>
      <c r="L4194" s="15" t="n">
        <v>4</v>
      </c>
      <c r="P4194" s="15" t="n">
        <v>4</v>
      </c>
      <c r="Y4194" s="15" t="s">
        <v>142</v>
      </c>
      <c r="AB4194" s="15" t="s">
        <v>143</v>
      </c>
    </row>
    <row r="4195" customFormat="false" ht="15" hidden="false" customHeight="true" outlineLevel="0" collapsed="false">
      <c r="A4195" s="15" t="s">
        <v>7485</v>
      </c>
      <c r="B4195" s="15" t="s">
        <v>7486</v>
      </c>
      <c r="C4195" s="15" t="s">
        <v>148</v>
      </c>
      <c r="E4195" s="15" t="s">
        <v>136</v>
      </c>
      <c r="F4195" s="15" t="s">
        <v>137</v>
      </c>
      <c r="G4195" s="15" t="s">
        <v>136</v>
      </c>
      <c r="H4195" s="15" t="s">
        <v>136</v>
      </c>
      <c r="I4195" s="15" t="s">
        <v>139</v>
      </c>
      <c r="J4195" s="15" t="s">
        <v>150</v>
      </c>
      <c r="K4195" s="15" t="s">
        <v>7488</v>
      </c>
      <c r="L4195" s="15" t="n">
        <v>97</v>
      </c>
      <c r="P4195" s="15" t="n">
        <v>97</v>
      </c>
      <c r="Y4195" s="15" t="s">
        <v>142</v>
      </c>
      <c r="AB4195" s="15" t="s">
        <v>143</v>
      </c>
    </row>
    <row r="4196" customFormat="false" ht="15" hidden="false" customHeight="true" outlineLevel="0" collapsed="false">
      <c r="A4196" s="15" t="s">
        <v>7485</v>
      </c>
      <c r="B4196" s="15" t="s">
        <v>7486</v>
      </c>
      <c r="C4196" s="15" t="s">
        <v>148</v>
      </c>
      <c r="E4196" s="15" t="s">
        <v>136</v>
      </c>
      <c r="F4196" s="15" t="s">
        <v>137</v>
      </c>
      <c r="G4196" s="15" t="s">
        <v>136</v>
      </c>
      <c r="H4196" s="15" t="s">
        <v>136</v>
      </c>
      <c r="I4196" s="15" t="s">
        <v>139</v>
      </c>
      <c r="J4196" s="15" t="s">
        <v>158</v>
      </c>
      <c r="K4196" s="15" t="s">
        <v>7489</v>
      </c>
      <c r="L4196" s="15" t="n">
        <v>35</v>
      </c>
      <c r="P4196" s="15" t="n">
        <v>35</v>
      </c>
      <c r="Y4196" s="15" t="s">
        <v>142</v>
      </c>
      <c r="AB4196" s="15" t="s">
        <v>143</v>
      </c>
    </row>
    <row r="4197" customFormat="false" ht="15" hidden="false" customHeight="true" outlineLevel="0" collapsed="false">
      <c r="A4197" s="15" t="s">
        <v>7490</v>
      </c>
      <c r="B4197" s="15" t="s">
        <v>7491</v>
      </c>
      <c r="C4197" s="15" t="s">
        <v>217</v>
      </c>
      <c r="D4197" s="15" t="s">
        <v>235</v>
      </c>
      <c r="E4197" s="15" t="s">
        <v>136</v>
      </c>
      <c r="F4197" s="15" t="s">
        <v>137</v>
      </c>
      <c r="G4197" s="15" t="s">
        <v>3784</v>
      </c>
      <c r="H4197" s="15" t="s">
        <v>136</v>
      </c>
      <c r="I4197" s="15" t="s">
        <v>139</v>
      </c>
      <c r="J4197" s="15" t="s">
        <v>140</v>
      </c>
      <c r="K4197" s="15" t="s">
        <v>7492</v>
      </c>
      <c r="M4197" s="15" t="n">
        <v>4</v>
      </c>
      <c r="P4197" s="15" t="n">
        <v>4</v>
      </c>
      <c r="Y4197" s="15" t="s">
        <v>142</v>
      </c>
      <c r="Z4197" s="15" t="n">
        <v>10</v>
      </c>
      <c r="AA4197" s="15" t="s">
        <v>277</v>
      </c>
      <c r="AB4197" s="15" t="s">
        <v>143</v>
      </c>
    </row>
    <row r="4198" customFormat="false" ht="15" hidden="false" customHeight="true" outlineLevel="0" collapsed="false">
      <c r="A4198" s="15" t="s">
        <v>7490</v>
      </c>
      <c r="B4198" s="15" t="s">
        <v>7491</v>
      </c>
      <c r="C4198" s="15" t="s">
        <v>217</v>
      </c>
      <c r="D4198" s="15" t="s">
        <v>235</v>
      </c>
      <c r="E4198" s="15" t="s">
        <v>136</v>
      </c>
      <c r="F4198" s="15" t="s">
        <v>137</v>
      </c>
      <c r="G4198" s="15" t="s">
        <v>3784</v>
      </c>
      <c r="H4198" s="15" t="s">
        <v>136</v>
      </c>
      <c r="I4198" s="15" t="s">
        <v>139</v>
      </c>
      <c r="J4198" s="15" t="s">
        <v>144</v>
      </c>
      <c r="K4198" s="15" t="s">
        <v>7493</v>
      </c>
      <c r="N4198" s="15" t="n">
        <v>1</v>
      </c>
      <c r="P4198" s="15" t="n">
        <v>1</v>
      </c>
      <c r="Y4198" s="15" t="s">
        <v>142</v>
      </c>
      <c r="Z4198" s="15" t="n">
        <v>10</v>
      </c>
      <c r="AA4198" s="15" t="s">
        <v>277</v>
      </c>
      <c r="AB4198" s="15" t="s">
        <v>143</v>
      </c>
    </row>
    <row r="4199" customFormat="false" ht="15" hidden="false" customHeight="true" outlineLevel="0" collapsed="false">
      <c r="A4199" s="15" t="s">
        <v>7490</v>
      </c>
      <c r="B4199" s="15" t="s">
        <v>7491</v>
      </c>
      <c r="C4199" s="15" t="s">
        <v>217</v>
      </c>
      <c r="D4199" s="15" t="s">
        <v>235</v>
      </c>
      <c r="E4199" s="15" t="s">
        <v>136</v>
      </c>
      <c r="F4199" s="15" t="s">
        <v>137</v>
      </c>
      <c r="G4199" s="15" t="s">
        <v>3784</v>
      </c>
      <c r="H4199" s="15" t="s">
        <v>136</v>
      </c>
      <c r="I4199" s="15" t="s">
        <v>139</v>
      </c>
      <c r="J4199" s="15" t="s">
        <v>150</v>
      </c>
      <c r="K4199" s="15" t="s">
        <v>7494</v>
      </c>
      <c r="L4199" s="15" t="n">
        <v>19</v>
      </c>
      <c r="M4199" s="15" t="n">
        <v>7</v>
      </c>
      <c r="N4199" s="15" t="n">
        <v>61</v>
      </c>
      <c r="O4199" s="15" t="n">
        <v>24</v>
      </c>
      <c r="P4199" s="15" t="n">
        <v>111</v>
      </c>
      <c r="Y4199" s="15" t="s">
        <v>142</v>
      </c>
      <c r="Z4199" s="15" t="n">
        <v>10</v>
      </c>
      <c r="AA4199" s="15" t="s">
        <v>277</v>
      </c>
      <c r="AB4199" s="15" t="s">
        <v>143</v>
      </c>
    </row>
    <row r="4200" customFormat="false" ht="15" hidden="false" customHeight="true" outlineLevel="0" collapsed="false">
      <c r="A4200" s="15" t="s">
        <v>7490</v>
      </c>
      <c r="B4200" s="15" t="s">
        <v>7491</v>
      </c>
      <c r="C4200" s="15" t="s">
        <v>217</v>
      </c>
      <c r="D4200" s="15" t="s">
        <v>235</v>
      </c>
      <c r="E4200" s="15" t="s">
        <v>136</v>
      </c>
      <c r="F4200" s="15" t="s">
        <v>137</v>
      </c>
      <c r="G4200" s="15" t="s">
        <v>3784</v>
      </c>
      <c r="H4200" s="15" t="s">
        <v>136</v>
      </c>
      <c r="I4200" s="15" t="s">
        <v>139</v>
      </c>
      <c r="J4200" s="15" t="s">
        <v>158</v>
      </c>
      <c r="K4200" s="15" t="s">
        <v>7495</v>
      </c>
      <c r="L4200" s="15" t="n">
        <v>22</v>
      </c>
      <c r="M4200" s="15" t="n">
        <v>5</v>
      </c>
      <c r="N4200" s="15" t="n">
        <v>13</v>
      </c>
      <c r="O4200" s="15" t="n">
        <v>6</v>
      </c>
      <c r="P4200" s="15" t="n">
        <v>46</v>
      </c>
      <c r="Y4200" s="15" t="s">
        <v>142</v>
      </c>
      <c r="Z4200" s="15" t="n">
        <v>10</v>
      </c>
      <c r="AA4200" s="15" t="s">
        <v>277</v>
      </c>
      <c r="AB4200" s="15" t="s">
        <v>143</v>
      </c>
    </row>
    <row r="4201" customFormat="false" ht="15" hidden="false" customHeight="true" outlineLevel="0" collapsed="false">
      <c r="A4201" s="15" t="s">
        <v>7496</v>
      </c>
      <c r="B4201" s="15" t="s">
        <v>7497</v>
      </c>
      <c r="C4201" s="15" t="s">
        <v>217</v>
      </c>
      <c r="D4201" s="15" t="s">
        <v>235</v>
      </c>
      <c r="E4201" s="15" t="s">
        <v>136</v>
      </c>
      <c r="F4201" s="15" t="s">
        <v>137</v>
      </c>
      <c r="G4201" s="15" t="s">
        <v>1112</v>
      </c>
      <c r="H4201" s="15" t="s">
        <v>136</v>
      </c>
      <c r="I4201" s="15" t="s">
        <v>139</v>
      </c>
      <c r="J4201" s="15" t="s">
        <v>150</v>
      </c>
      <c r="K4201" s="15" t="s">
        <v>7498</v>
      </c>
      <c r="M4201" s="15" t="n">
        <v>5</v>
      </c>
      <c r="N4201" s="15" t="n">
        <v>25</v>
      </c>
      <c r="P4201" s="15" t="n">
        <v>30</v>
      </c>
      <c r="Y4201" s="15" t="s">
        <v>142</v>
      </c>
      <c r="AB4201" s="15" t="s">
        <v>143</v>
      </c>
    </row>
    <row r="4202" customFormat="false" ht="15" hidden="false" customHeight="true" outlineLevel="0" collapsed="false">
      <c r="A4202" s="15" t="s">
        <v>7496</v>
      </c>
      <c r="B4202" s="15" t="s">
        <v>7497</v>
      </c>
      <c r="C4202" s="15" t="s">
        <v>217</v>
      </c>
      <c r="D4202" s="15" t="s">
        <v>235</v>
      </c>
      <c r="E4202" s="15" t="s">
        <v>136</v>
      </c>
      <c r="F4202" s="15" t="s">
        <v>137</v>
      </c>
      <c r="G4202" s="15" t="s">
        <v>1112</v>
      </c>
      <c r="H4202" s="15" t="s">
        <v>136</v>
      </c>
      <c r="I4202" s="15" t="s">
        <v>139</v>
      </c>
      <c r="J4202" s="15" t="s">
        <v>169</v>
      </c>
      <c r="K4202" s="15" t="s">
        <v>7499</v>
      </c>
      <c r="L4202" s="15" t="n">
        <v>8</v>
      </c>
      <c r="P4202" s="15" t="n">
        <v>8</v>
      </c>
      <c r="Y4202" s="15" t="s">
        <v>142</v>
      </c>
      <c r="AB4202" s="15" t="s">
        <v>143</v>
      </c>
    </row>
    <row r="4203" customFormat="false" ht="15" hidden="false" customHeight="true" outlineLevel="0" collapsed="false">
      <c r="A4203" s="15" t="s">
        <v>7500</v>
      </c>
      <c r="B4203" s="15" t="s">
        <v>7501</v>
      </c>
      <c r="C4203" s="15" t="s">
        <v>134</v>
      </c>
      <c r="D4203" s="15" t="s">
        <v>541</v>
      </c>
      <c r="E4203" s="15" t="s">
        <v>136</v>
      </c>
      <c r="F4203" s="15" t="s">
        <v>137</v>
      </c>
      <c r="G4203" s="15" t="s">
        <v>149</v>
      </c>
      <c r="H4203" s="15" t="s">
        <v>136</v>
      </c>
      <c r="I4203" s="15" t="s">
        <v>139</v>
      </c>
      <c r="J4203" s="15" t="s">
        <v>140</v>
      </c>
      <c r="K4203" s="15" t="s">
        <v>7502</v>
      </c>
      <c r="N4203" s="15" t="n">
        <v>25</v>
      </c>
      <c r="P4203" s="15" t="n">
        <v>25</v>
      </c>
      <c r="Y4203" s="15" t="s">
        <v>142</v>
      </c>
      <c r="AB4203" s="15" t="s">
        <v>143</v>
      </c>
    </row>
    <row r="4204" customFormat="false" ht="15" hidden="false" customHeight="true" outlineLevel="0" collapsed="false">
      <c r="A4204" s="15" t="s">
        <v>7500</v>
      </c>
      <c r="B4204" s="15" t="s">
        <v>7501</v>
      </c>
      <c r="C4204" s="15" t="s">
        <v>134</v>
      </c>
      <c r="D4204" s="15" t="s">
        <v>541</v>
      </c>
      <c r="E4204" s="15" t="s">
        <v>136</v>
      </c>
      <c r="F4204" s="15" t="s">
        <v>137</v>
      </c>
      <c r="G4204" s="15" t="s">
        <v>149</v>
      </c>
      <c r="H4204" s="15" t="s">
        <v>136</v>
      </c>
      <c r="I4204" s="15" t="s">
        <v>139</v>
      </c>
      <c r="J4204" s="15" t="s">
        <v>150</v>
      </c>
      <c r="K4204" s="15" t="s">
        <v>7503</v>
      </c>
      <c r="M4204" s="15" t="n">
        <v>14</v>
      </c>
      <c r="N4204" s="15" t="n">
        <v>88</v>
      </c>
      <c r="P4204" s="15" t="n">
        <v>102</v>
      </c>
      <c r="Y4204" s="15" t="s">
        <v>142</v>
      </c>
      <c r="AB4204" s="15" t="s">
        <v>143</v>
      </c>
    </row>
    <row r="4205" customFormat="false" ht="15" hidden="false" customHeight="true" outlineLevel="0" collapsed="false">
      <c r="A4205" s="15" t="s">
        <v>7500</v>
      </c>
      <c r="B4205" s="15" t="s">
        <v>7501</v>
      </c>
      <c r="C4205" s="15" t="s">
        <v>134</v>
      </c>
      <c r="D4205" s="15" t="s">
        <v>541</v>
      </c>
      <c r="E4205" s="15" t="s">
        <v>136</v>
      </c>
      <c r="F4205" s="15" t="s">
        <v>137</v>
      </c>
      <c r="G4205" s="15" t="s">
        <v>149</v>
      </c>
      <c r="H4205" s="15" t="s">
        <v>136</v>
      </c>
      <c r="I4205" s="15" t="s">
        <v>139</v>
      </c>
      <c r="J4205" s="15" t="s">
        <v>158</v>
      </c>
      <c r="K4205" s="15" t="s">
        <v>7504</v>
      </c>
      <c r="O4205" s="15" t="n">
        <v>3</v>
      </c>
      <c r="P4205" s="15" t="n">
        <v>3</v>
      </c>
      <c r="Y4205" s="15" t="s">
        <v>142</v>
      </c>
      <c r="AB4205" s="15" t="s">
        <v>143</v>
      </c>
    </row>
    <row r="4206" customFormat="false" ht="15" hidden="false" customHeight="true" outlineLevel="0" collapsed="false">
      <c r="A4206" s="15" t="s">
        <v>7505</v>
      </c>
      <c r="B4206" s="15" t="s">
        <v>7506</v>
      </c>
      <c r="C4206" s="15" t="s">
        <v>217</v>
      </c>
      <c r="D4206" s="15" t="s">
        <v>218</v>
      </c>
      <c r="E4206" s="15" t="s">
        <v>136</v>
      </c>
      <c r="F4206" s="15" t="s">
        <v>137</v>
      </c>
      <c r="G4206" s="15" t="s">
        <v>1056</v>
      </c>
      <c r="H4206" s="15" t="s">
        <v>136</v>
      </c>
      <c r="I4206" s="15" t="s">
        <v>139</v>
      </c>
      <c r="J4206" s="15" t="s">
        <v>140</v>
      </c>
      <c r="K4206" s="15" t="s">
        <v>7507</v>
      </c>
      <c r="L4206" s="15" t="n">
        <v>3</v>
      </c>
      <c r="M4206" s="15" t="n">
        <v>14</v>
      </c>
      <c r="P4206" s="15" t="n">
        <v>17</v>
      </c>
      <c r="Y4206" s="15" t="s">
        <v>142</v>
      </c>
      <c r="AB4206" s="15" t="s">
        <v>143</v>
      </c>
    </row>
    <row r="4207" customFormat="false" ht="15" hidden="false" customHeight="true" outlineLevel="0" collapsed="false">
      <c r="A4207" s="15" t="s">
        <v>7505</v>
      </c>
      <c r="B4207" s="15" t="s">
        <v>7506</v>
      </c>
      <c r="C4207" s="15" t="s">
        <v>217</v>
      </c>
      <c r="D4207" s="15" t="s">
        <v>218</v>
      </c>
      <c r="E4207" s="15" t="s">
        <v>136</v>
      </c>
      <c r="F4207" s="15" t="s">
        <v>137</v>
      </c>
      <c r="G4207" s="15" t="s">
        <v>1056</v>
      </c>
      <c r="H4207" s="15" t="s">
        <v>136</v>
      </c>
      <c r="I4207" s="15" t="s">
        <v>139</v>
      </c>
      <c r="J4207" s="15" t="s">
        <v>144</v>
      </c>
      <c r="K4207" s="15" t="s">
        <v>7508</v>
      </c>
      <c r="L4207" s="15" t="n">
        <v>1</v>
      </c>
      <c r="M4207" s="15" t="n">
        <v>2</v>
      </c>
      <c r="P4207" s="15" t="n">
        <v>3</v>
      </c>
      <c r="Y4207" s="15" t="s">
        <v>142</v>
      </c>
      <c r="AB4207" s="15" t="s">
        <v>143</v>
      </c>
    </row>
    <row r="4208" customFormat="false" ht="15" hidden="false" customHeight="true" outlineLevel="0" collapsed="false">
      <c r="A4208" s="15" t="s">
        <v>7505</v>
      </c>
      <c r="B4208" s="15" t="s">
        <v>7506</v>
      </c>
      <c r="C4208" s="15" t="s">
        <v>217</v>
      </c>
      <c r="D4208" s="15" t="s">
        <v>218</v>
      </c>
      <c r="E4208" s="15" t="s">
        <v>136</v>
      </c>
      <c r="F4208" s="15" t="s">
        <v>137</v>
      </c>
      <c r="G4208" s="15" t="s">
        <v>1056</v>
      </c>
      <c r="H4208" s="15" t="s">
        <v>136</v>
      </c>
      <c r="I4208" s="15" t="s">
        <v>139</v>
      </c>
      <c r="J4208" s="15" t="s">
        <v>150</v>
      </c>
      <c r="K4208" s="15" t="s">
        <v>7509</v>
      </c>
      <c r="L4208" s="15" t="n">
        <v>8</v>
      </c>
      <c r="M4208" s="15" t="n">
        <v>21</v>
      </c>
      <c r="P4208" s="15" t="n">
        <v>29</v>
      </c>
      <c r="Y4208" s="15" t="s">
        <v>142</v>
      </c>
      <c r="AB4208" s="15" t="s">
        <v>143</v>
      </c>
    </row>
    <row r="4209" customFormat="false" ht="15" hidden="false" customHeight="true" outlineLevel="0" collapsed="false">
      <c r="A4209" s="15" t="s">
        <v>7505</v>
      </c>
      <c r="B4209" s="15" t="s">
        <v>7506</v>
      </c>
      <c r="C4209" s="15" t="s">
        <v>217</v>
      </c>
      <c r="D4209" s="15" t="s">
        <v>218</v>
      </c>
      <c r="E4209" s="15" t="s">
        <v>136</v>
      </c>
      <c r="F4209" s="15" t="s">
        <v>137</v>
      </c>
      <c r="G4209" s="15" t="s">
        <v>1056</v>
      </c>
      <c r="H4209" s="15" t="s">
        <v>136</v>
      </c>
      <c r="I4209" s="15" t="s">
        <v>139</v>
      </c>
      <c r="J4209" s="15" t="s">
        <v>158</v>
      </c>
      <c r="K4209" s="15" t="s">
        <v>7510</v>
      </c>
      <c r="M4209" s="15" t="n">
        <v>5</v>
      </c>
      <c r="P4209" s="15" t="n">
        <v>5</v>
      </c>
      <c r="Y4209" s="15" t="s">
        <v>142</v>
      </c>
      <c r="AB4209" s="15" t="s">
        <v>143</v>
      </c>
    </row>
    <row r="4210" customFormat="false" ht="15" hidden="false" customHeight="true" outlineLevel="0" collapsed="false">
      <c r="A4210" s="15" t="s">
        <v>7511</v>
      </c>
      <c r="B4210" s="15" t="s">
        <v>7512</v>
      </c>
      <c r="C4210" s="15" t="s">
        <v>134</v>
      </c>
      <c r="D4210" s="15" t="s">
        <v>135</v>
      </c>
      <c r="E4210" s="15" t="s">
        <v>136</v>
      </c>
      <c r="F4210" s="15" t="s">
        <v>137</v>
      </c>
      <c r="G4210" s="15" t="s">
        <v>949</v>
      </c>
      <c r="H4210" s="15" t="s">
        <v>136</v>
      </c>
      <c r="I4210" s="15" t="s">
        <v>139</v>
      </c>
      <c r="J4210" s="15" t="s">
        <v>140</v>
      </c>
      <c r="K4210" s="15" t="s">
        <v>7513</v>
      </c>
      <c r="L4210" s="15" t="n">
        <v>1</v>
      </c>
      <c r="P4210" s="15" t="n">
        <v>1</v>
      </c>
      <c r="Y4210" s="15" t="s">
        <v>142</v>
      </c>
      <c r="AB4210" s="15" t="s">
        <v>143</v>
      </c>
    </row>
    <row r="4211" customFormat="false" ht="15" hidden="false" customHeight="true" outlineLevel="0" collapsed="false">
      <c r="A4211" s="15" t="s">
        <v>7511</v>
      </c>
      <c r="B4211" s="15" t="s">
        <v>7512</v>
      </c>
      <c r="C4211" s="15" t="s">
        <v>134</v>
      </c>
      <c r="D4211" s="15" t="s">
        <v>135</v>
      </c>
      <c r="E4211" s="15" t="s">
        <v>136</v>
      </c>
      <c r="F4211" s="15" t="s">
        <v>137</v>
      </c>
      <c r="G4211" s="15" t="s">
        <v>949</v>
      </c>
      <c r="H4211" s="15" t="s">
        <v>136</v>
      </c>
      <c r="I4211" s="15" t="s">
        <v>139</v>
      </c>
      <c r="J4211" s="15" t="s">
        <v>144</v>
      </c>
      <c r="K4211" s="15" t="s">
        <v>7514</v>
      </c>
      <c r="L4211" s="15" t="n">
        <v>5</v>
      </c>
      <c r="M4211" s="15" t="n">
        <v>4</v>
      </c>
      <c r="N4211" s="15" t="n">
        <v>10</v>
      </c>
      <c r="O4211" s="15" t="n">
        <v>6</v>
      </c>
      <c r="P4211" s="15" t="n">
        <v>25</v>
      </c>
      <c r="Y4211" s="15" t="s">
        <v>142</v>
      </c>
      <c r="AB4211" s="15" t="s">
        <v>143</v>
      </c>
    </row>
    <row r="4212" customFormat="false" ht="15" hidden="false" customHeight="true" outlineLevel="0" collapsed="false">
      <c r="A4212" s="15" t="s">
        <v>7511</v>
      </c>
      <c r="B4212" s="15" t="s">
        <v>7512</v>
      </c>
      <c r="C4212" s="15" t="s">
        <v>134</v>
      </c>
      <c r="D4212" s="15" t="s">
        <v>135</v>
      </c>
      <c r="E4212" s="15" t="s">
        <v>136</v>
      </c>
      <c r="F4212" s="15" t="s">
        <v>137</v>
      </c>
      <c r="G4212" s="15" t="s">
        <v>949</v>
      </c>
      <c r="H4212" s="15" t="s">
        <v>136</v>
      </c>
      <c r="I4212" s="15" t="s">
        <v>139</v>
      </c>
      <c r="J4212" s="15" t="s">
        <v>150</v>
      </c>
      <c r="K4212" s="15" t="s">
        <v>7515</v>
      </c>
      <c r="L4212" s="15" t="n">
        <v>2</v>
      </c>
      <c r="N4212" s="15" t="n">
        <v>24</v>
      </c>
      <c r="O4212" s="15" t="n">
        <v>2</v>
      </c>
      <c r="P4212" s="15" t="n">
        <v>28</v>
      </c>
      <c r="Y4212" s="15" t="s">
        <v>142</v>
      </c>
      <c r="AB4212" s="15" t="s">
        <v>143</v>
      </c>
    </row>
    <row r="4213" customFormat="false" ht="15" hidden="false" customHeight="true" outlineLevel="0" collapsed="false">
      <c r="A4213" s="15" t="s">
        <v>7511</v>
      </c>
      <c r="B4213" s="15" t="s">
        <v>7512</v>
      </c>
      <c r="C4213" s="15" t="s">
        <v>134</v>
      </c>
      <c r="D4213" s="15" t="s">
        <v>135</v>
      </c>
      <c r="E4213" s="15" t="s">
        <v>136</v>
      </c>
      <c r="F4213" s="15" t="s">
        <v>137</v>
      </c>
      <c r="G4213" s="15" t="s">
        <v>949</v>
      </c>
      <c r="H4213" s="15" t="s">
        <v>136</v>
      </c>
      <c r="I4213" s="15" t="s">
        <v>139</v>
      </c>
      <c r="J4213" s="15" t="s">
        <v>158</v>
      </c>
      <c r="K4213" s="15" t="s">
        <v>7516</v>
      </c>
      <c r="N4213" s="15" t="n">
        <v>6</v>
      </c>
      <c r="O4213" s="15" t="n">
        <v>2</v>
      </c>
      <c r="P4213" s="15" t="n">
        <v>8</v>
      </c>
      <c r="Y4213" s="15" t="s">
        <v>142</v>
      </c>
      <c r="AB4213" s="15" t="s">
        <v>143</v>
      </c>
    </row>
    <row r="4214" customFormat="false" ht="15" hidden="false" customHeight="true" outlineLevel="0" collapsed="false">
      <c r="A4214" s="15" t="s">
        <v>7511</v>
      </c>
      <c r="B4214" s="15" t="s">
        <v>7512</v>
      </c>
      <c r="C4214" s="15" t="s">
        <v>134</v>
      </c>
      <c r="D4214" s="15" t="s">
        <v>135</v>
      </c>
      <c r="E4214" s="15" t="s">
        <v>136</v>
      </c>
      <c r="F4214" s="15" t="s">
        <v>137</v>
      </c>
      <c r="G4214" s="15" t="s">
        <v>949</v>
      </c>
      <c r="H4214" s="15" t="s">
        <v>136</v>
      </c>
      <c r="I4214" s="15" t="s">
        <v>139</v>
      </c>
      <c r="J4214" s="15" t="s">
        <v>169</v>
      </c>
      <c r="K4214" s="15" t="s">
        <v>7517</v>
      </c>
      <c r="O4214" s="15" t="n">
        <v>7</v>
      </c>
      <c r="P4214" s="15" t="n">
        <v>7</v>
      </c>
      <c r="Y4214" s="15" t="s">
        <v>142</v>
      </c>
      <c r="AB4214" s="15" t="s">
        <v>143</v>
      </c>
    </row>
    <row r="4215" customFormat="false" ht="15" hidden="false" customHeight="true" outlineLevel="0" collapsed="false">
      <c r="A4215" s="15" t="s">
        <v>7518</v>
      </c>
      <c r="B4215" s="15" t="s">
        <v>7519</v>
      </c>
      <c r="C4215" s="15" t="s">
        <v>217</v>
      </c>
      <c r="D4215" s="15" t="s">
        <v>235</v>
      </c>
      <c r="E4215" s="15" t="s">
        <v>136</v>
      </c>
      <c r="F4215" s="15" t="s">
        <v>137</v>
      </c>
      <c r="G4215" s="15" t="s">
        <v>613</v>
      </c>
      <c r="H4215" s="15" t="s">
        <v>136</v>
      </c>
      <c r="I4215" s="15" t="s">
        <v>139</v>
      </c>
      <c r="J4215" s="15" t="s">
        <v>150</v>
      </c>
      <c r="K4215" s="15" t="s">
        <v>7520</v>
      </c>
      <c r="L4215" s="15" t="n">
        <v>60</v>
      </c>
      <c r="M4215" s="15" t="n">
        <v>28</v>
      </c>
      <c r="N4215" s="15" t="n">
        <v>62</v>
      </c>
      <c r="P4215" s="15" t="n">
        <v>150</v>
      </c>
      <c r="Y4215" s="15" t="s">
        <v>142</v>
      </c>
      <c r="AB4215" s="15" t="s">
        <v>143</v>
      </c>
    </row>
    <row r="4216" customFormat="false" ht="15" hidden="false" customHeight="true" outlineLevel="0" collapsed="false">
      <c r="A4216" s="15" t="s">
        <v>7518</v>
      </c>
      <c r="B4216" s="15" t="s">
        <v>7519</v>
      </c>
      <c r="C4216" s="15" t="s">
        <v>217</v>
      </c>
      <c r="D4216" s="15" t="s">
        <v>235</v>
      </c>
      <c r="E4216" s="15" t="s">
        <v>136</v>
      </c>
      <c r="F4216" s="15" t="s">
        <v>137</v>
      </c>
      <c r="G4216" s="15" t="s">
        <v>613</v>
      </c>
      <c r="H4216" s="15" t="s">
        <v>136</v>
      </c>
      <c r="I4216" s="15" t="s">
        <v>139</v>
      </c>
      <c r="J4216" s="15" t="s">
        <v>166</v>
      </c>
      <c r="K4216" s="15" t="s">
        <v>7521</v>
      </c>
      <c r="N4216" s="15" t="n">
        <v>10</v>
      </c>
      <c r="P4216" s="15" t="n">
        <v>10</v>
      </c>
      <c r="Y4216" s="15" t="s">
        <v>142</v>
      </c>
      <c r="AB4216" s="15" t="s">
        <v>143</v>
      </c>
    </row>
    <row r="4217" customFormat="false" ht="15" hidden="false" customHeight="true" outlineLevel="0" collapsed="false">
      <c r="A4217" s="15" t="s">
        <v>7518</v>
      </c>
      <c r="B4217" s="15" t="s">
        <v>7519</v>
      </c>
      <c r="C4217" s="15" t="s">
        <v>217</v>
      </c>
      <c r="D4217" s="15" t="s">
        <v>235</v>
      </c>
      <c r="E4217" s="15" t="s">
        <v>136</v>
      </c>
      <c r="F4217" s="15" t="s">
        <v>137</v>
      </c>
      <c r="G4217" s="15" t="s">
        <v>613</v>
      </c>
      <c r="H4217" s="15" t="s">
        <v>136</v>
      </c>
      <c r="I4217" s="15" t="s">
        <v>139</v>
      </c>
      <c r="J4217" s="15" t="s">
        <v>158</v>
      </c>
      <c r="K4217" s="15" t="s">
        <v>7522</v>
      </c>
      <c r="M4217" s="15" t="n">
        <v>5</v>
      </c>
      <c r="P4217" s="15" t="n">
        <v>5</v>
      </c>
      <c r="Y4217" s="15" t="s">
        <v>142</v>
      </c>
      <c r="AB4217" s="15" t="s">
        <v>143</v>
      </c>
    </row>
    <row r="4218" customFormat="false" ht="15" hidden="false" customHeight="true" outlineLevel="0" collapsed="false">
      <c r="A4218" s="15" t="s">
        <v>7518</v>
      </c>
      <c r="B4218" s="15" t="s">
        <v>7519</v>
      </c>
      <c r="C4218" s="15" t="s">
        <v>217</v>
      </c>
      <c r="D4218" s="15" t="s">
        <v>235</v>
      </c>
      <c r="E4218" s="15" t="s">
        <v>136</v>
      </c>
      <c r="F4218" s="15" t="s">
        <v>137</v>
      </c>
      <c r="G4218" s="15" t="s">
        <v>613</v>
      </c>
      <c r="H4218" s="15" t="s">
        <v>136</v>
      </c>
      <c r="I4218" s="15" t="s">
        <v>139</v>
      </c>
      <c r="J4218" s="15" t="s">
        <v>169</v>
      </c>
      <c r="K4218" s="15" t="s">
        <v>7523</v>
      </c>
      <c r="M4218" s="15" t="n">
        <v>1</v>
      </c>
      <c r="P4218" s="15" t="n">
        <v>1</v>
      </c>
      <c r="Y4218" s="15" t="s">
        <v>142</v>
      </c>
      <c r="AB4218" s="15" t="s">
        <v>143</v>
      </c>
    </row>
    <row r="4219" customFormat="false" ht="15" hidden="false" customHeight="true" outlineLevel="0" collapsed="false">
      <c r="A4219" s="15" t="s">
        <v>7524</v>
      </c>
      <c r="B4219" s="15" t="s">
        <v>7525</v>
      </c>
      <c r="C4219" s="15" t="s">
        <v>148</v>
      </c>
      <c r="E4219" s="15" t="s">
        <v>136</v>
      </c>
      <c r="F4219" s="15" t="s">
        <v>137</v>
      </c>
      <c r="G4219" s="15" t="s">
        <v>219</v>
      </c>
      <c r="H4219" s="15" t="s">
        <v>136</v>
      </c>
      <c r="I4219" s="15" t="s">
        <v>139</v>
      </c>
      <c r="J4219" s="15" t="s">
        <v>150</v>
      </c>
      <c r="K4219" s="15" t="s">
        <v>7526</v>
      </c>
      <c r="O4219" s="15" t="n">
        <v>1</v>
      </c>
      <c r="P4219" s="15" t="n">
        <v>1</v>
      </c>
      <c r="Y4219" s="15" t="s">
        <v>142</v>
      </c>
      <c r="AB4219" s="15" t="s">
        <v>143</v>
      </c>
    </row>
    <row r="4220" customFormat="false" ht="15" hidden="false" customHeight="true" outlineLevel="0" collapsed="false">
      <c r="A4220" s="15" t="s">
        <v>7524</v>
      </c>
      <c r="B4220" s="15" t="s">
        <v>7525</v>
      </c>
      <c r="C4220" s="15" t="s">
        <v>148</v>
      </c>
      <c r="E4220" s="15" t="s">
        <v>136</v>
      </c>
      <c r="F4220" s="15" t="s">
        <v>137</v>
      </c>
      <c r="G4220" s="15" t="s">
        <v>219</v>
      </c>
      <c r="H4220" s="15" t="s">
        <v>136</v>
      </c>
      <c r="I4220" s="15" t="s">
        <v>139</v>
      </c>
      <c r="J4220" s="15" t="s">
        <v>158</v>
      </c>
      <c r="K4220" s="15" t="s">
        <v>7527</v>
      </c>
      <c r="M4220" s="15" t="n">
        <v>2</v>
      </c>
      <c r="P4220" s="15" t="n">
        <v>2</v>
      </c>
      <c r="Y4220" s="15" t="s">
        <v>142</v>
      </c>
      <c r="AB4220" s="15" t="s">
        <v>143</v>
      </c>
    </row>
    <row r="4221" customFormat="false" ht="15" hidden="false" customHeight="true" outlineLevel="0" collapsed="false">
      <c r="A4221" s="15" t="s">
        <v>7528</v>
      </c>
      <c r="B4221" s="15" t="s">
        <v>7529</v>
      </c>
      <c r="C4221" s="15" t="s">
        <v>217</v>
      </c>
      <c r="D4221" s="15" t="s">
        <v>218</v>
      </c>
      <c r="E4221" s="15" t="s">
        <v>136</v>
      </c>
      <c r="F4221" s="15" t="s">
        <v>137</v>
      </c>
      <c r="G4221" s="15" t="s">
        <v>231</v>
      </c>
      <c r="H4221" s="15" t="s">
        <v>136</v>
      </c>
      <c r="I4221" s="15" t="s">
        <v>139</v>
      </c>
      <c r="J4221" s="15" t="s">
        <v>140</v>
      </c>
      <c r="K4221" s="15" t="s">
        <v>7530</v>
      </c>
      <c r="L4221" s="15" t="n">
        <v>52</v>
      </c>
      <c r="P4221" s="15" t="n">
        <v>52</v>
      </c>
      <c r="Y4221" s="15" t="s">
        <v>156</v>
      </c>
      <c r="AB4221" s="15" t="s">
        <v>143</v>
      </c>
    </row>
    <row r="4222" customFormat="false" ht="15" hidden="false" customHeight="true" outlineLevel="0" collapsed="false">
      <c r="A4222" s="15" t="s">
        <v>7528</v>
      </c>
      <c r="B4222" s="15" t="s">
        <v>7529</v>
      </c>
      <c r="C4222" s="15" t="s">
        <v>217</v>
      </c>
      <c r="D4222" s="15" t="s">
        <v>218</v>
      </c>
      <c r="E4222" s="15" t="s">
        <v>136</v>
      </c>
      <c r="F4222" s="15" t="s">
        <v>137</v>
      </c>
      <c r="G4222" s="15" t="s">
        <v>231</v>
      </c>
      <c r="H4222" s="15" t="s">
        <v>136</v>
      </c>
      <c r="I4222" s="15" t="s">
        <v>139</v>
      </c>
      <c r="J4222" s="15" t="s">
        <v>144</v>
      </c>
      <c r="K4222" s="15" t="s">
        <v>7531</v>
      </c>
      <c r="L4222" s="15" t="n">
        <v>88</v>
      </c>
      <c r="P4222" s="15" t="n">
        <v>88</v>
      </c>
      <c r="Y4222" s="15" t="s">
        <v>156</v>
      </c>
      <c r="AB4222" s="15" t="s">
        <v>143</v>
      </c>
    </row>
    <row r="4223" customFormat="false" ht="15" hidden="false" customHeight="true" outlineLevel="0" collapsed="false">
      <c r="A4223" s="15" t="s">
        <v>7528</v>
      </c>
      <c r="B4223" s="15" t="s">
        <v>7529</v>
      </c>
      <c r="C4223" s="15" t="s">
        <v>217</v>
      </c>
      <c r="D4223" s="15" t="s">
        <v>218</v>
      </c>
      <c r="E4223" s="15" t="s">
        <v>136</v>
      </c>
      <c r="F4223" s="15" t="s">
        <v>137</v>
      </c>
      <c r="G4223" s="15" t="s">
        <v>231</v>
      </c>
      <c r="H4223" s="15" t="s">
        <v>136</v>
      </c>
      <c r="I4223" s="15" t="s">
        <v>139</v>
      </c>
      <c r="J4223" s="15" t="s">
        <v>150</v>
      </c>
      <c r="K4223" s="15" t="s">
        <v>7532</v>
      </c>
      <c r="L4223" s="15" t="n">
        <v>3</v>
      </c>
      <c r="P4223" s="15" t="n">
        <v>3</v>
      </c>
      <c r="Y4223" s="15" t="s">
        <v>156</v>
      </c>
      <c r="AB4223" s="15" t="s">
        <v>143</v>
      </c>
    </row>
    <row r="4224" customFormat="false" ht="15" hidden="false" customHeight="true" outlineLevel="0" collapsed="false">
      <c r="A4224" s="15" t="s">
        <v>7533</v>
      </c>
      <c r="B4224" s="15" t="s">
        <v>7534</v>
      </c>
      <c r="C4224" s="15" t="s">
        <v>217</v>
      </c>
      <c r="D4224" s="15" t="s">
        <v>235</v>
      </c>
      <c r="E4224" s="15" t="s">
        <v>136</v>
      </c>
      <c r="F4224" s="15" t="s">
        <v>137</v>
      </c>
      <c r="G4224" s="15" t="s">
        <v>1117</v>
      </c>
      <c r="H4224" s="15" t="s">
        <v>136</v>
      </c>
      <c r="I4224" s="15" t="s">
        <v>139</v>
      </c>
      <c r="J4224" s="15" t="s">
        <v>140</v>
      </c>
      <c r="K4224" s="15" t="s">
        <v>7535</v>
      </c>
      <c r="M4224" s="15" t="n">
        <v>6</v>
      </c>
      <c r="P4224" s="15" t="n">
        <v>6</v>
      </c>
      <c r="Y4224" s="15" t="s">
        <v>142</v>
      </c>
      <c r="AB4224" s="15" t="s">
        <v>143</v>
      </c>
    </row>
    <row r="4225" customFormat="false" ht="15" hidden="false" customHeight="true" outlineLevel="0" collapsed="false">
      <c r="A4225" s="15" t="s">
        <v>7533</v>
      </c>
      <c r="B4225" s="15" t="s">
        <v>7534</v>
      </c>
      <c r="C4225" s="15" t="s">
        <v>217</v>
      </c>
      <c r="D4225" s="15" t="s">
        <v>235</v>
      </c>
      <c r="E4225" s="15" t="s">
        <v>136</v>
      </c>
      <c r="F4225" s="15" t="s">
        <v>137</v>
      </c>
      <c r="G4225" s="15" t="s">
        <v>1117</v>
      </c>
      <c r="H4225" s="15" t="s">
        <v>136</v>
      </c>
      <c r="I4225" s="15" t="s">
        <v>139</v>
      </c>
      <c r="J4225" s="15" t="s">
        <v>150</v>
      </c>
      <c r="K4225" s="15" t="s">
        <v>7536</v>
      </c>
      <c r="L4225" s="15" t="n">
        <v>12</v>
      </c>
      <c r="M4225" s="15" t="n">
        <v>18</v>
      </c>
      <c r="N4225" s="15" t="n">
        <v>17</v>
      </c>
      <c r="P4225" s="15" t="n">
        <v>47</v>
      </c>
      <c r="Y4225" s="15" t="s">
        <v>142</v>
      </c>
      <c r="AB4225" s="15" t="s">
        <v>143</v>
      </c>
    </row>
    <row r="4226" customFormat="false" ht="15" hidden="false" customHeight="true" outlineLevel="0" collapsed="false">
      <c r="A4226" s="15" t="s">
        <v>7533</v>
      </c>
      <c r="B4226" s="15" t="s">
        <v>7534</v>
      </c>
      <c r="C4226" s="15" t="s">
        <v>217</v>
      </c>
      <c r="D4226" s="15" t="s">
        <v>235</v>
      </c>
      <c r="E4226" s="15" t="s">
        <v>136</v>
      </c>
      <c r="F4226" s="15" t="s">
        <v>137</v>
      </c>
      <c r="G4226" s="15" t="s">
        <v>1117</v>
      </c>
      <c r="H4226" s="15" t="s">
        <v>136</v>
      </c>
      <c r="I4226" s="15" t="s">
        <v>139</v>
      </c>
      <c r="J4226" s="15" t="s">
        <v>158</v>
      </c>
      <c r="K4226" s="15" t="s">
        <v>7537</v>
      </c>
      <c r="M4226" s="15" t="n">
        <v>4</v>
      </c>
      <c r="N4226" s="15" t="n">
        <v>3</v>
      </c>
      <c r="P4226" s="15" t="n">
        <v>7</v>
      </c>
      <c r="Y4226" s="15" t="s">
        <v>142</v>
      </c>
      <c r="AB4226" s="15" t="s">
        <v>143</v>
      </c>
    </row>
    <row r="4227" customFormat="false" ht="15" hidden="false" customHeight="true" outlineLevel="0" collapsed="false">
      <c r="A4227" s="15" t="s">
        <v>7533</v>
      </c>
      <c r="B4227" s="15" t="s">
        <v>7534</v>
      </c>
      <c r="C4227" s="15" t="s">
        <v>217</v>
      </c>
      <c r="D4227" s="15" t="s">
        <v>235</v>
      </c>
      <c r="E4227" s="15" t="s">
        <v>136</v>
      </c>
      <c r="F4227" s="15" t="s">
        <v>137</v>
      </c>
      <c r="G4227" s="15" t="s">
        <v>1117</v>
      </c>
      <c r="H4227" s="15" t="s">
        <v>136</v>
      </c>
      <c r="I4227" s="15" t="s">
        <v>139</v>
      </c>
      <c r="J4227" s="15" t="s">
        <v>169</v>
      </c>
      <c r="K4227" s="15" t="s">
        <v>7538</v>
      </c>
      <c r="M4227" s="15" t="n">
        <v>1</v>
      </c>
      <c r="N4227" s="15" t="n">
        <v>3</v>
      </c>
      <c r="P4227" s="15" t="n">
        <v>4</v>
      </c>
      <c r="Y4227" s="15" t="s">
        <v>142</v>
      </c>
      <c r="AB4227" s="15" t="s">
        <v>143</v>
      </c>
    </row>
    <row r="4228" customFormat="false" ht="15" hidden="false" customHeight="true" outlineLevel="0" collapsed="false">
      <c r="A4228" s="15" t="s">
        <v>7539</v>
      </c>
      <c r="B4228" s="15" t="s">
        <v>7540</v>
      </c>
      <c r="C4228" s="15" t="s">
        <v>148</v>
      </c>
      <c r="E4228" s="15" t="s">
        <v>136</v>
      </c>
      <c r="F4228" s="15" t="s">
        <v>137</v>
      </c>
      <c r="G4228" s="15" t="s">
        <v>974</v>
      </c>
      <c r="H4228" s="15" t="s">
        <v>136</v>
      </c>
      <c r="I4228" s="15" t="s">
        <v>139</v>
      </c>
      <c r="J4228" s="15" t="s">
        <v>169</v>
      </c>
      <c r="K4228" s="15" t="s">
        <v>7541</v>
      </c>
      <c r="L4228" s="15" t="n">
        <v>1</v>
      </c>
      <c r="P4228" s="15" t="n">
        <v>1</v>
      </c>
      <c r="Y4228" s="15" t="s">
        <v>142</v>
      </c>
      <c r="AB4228" s="15" t="s">
        <v>143</v>
      </c>
    </row>
    <row r="4229" customFormat="false" ht="15" hidden="false" customHeight="true" outlineLevel="0" collapsed="false">
      <c r="A4229" s="15" t="s">
        <v>7542</v>
      </c>
      <c r="B4229" s="15" t="s">
        <v>7543</v>
      </c>
      <c r="C4229" s="15" t="s">
        <v>217</v>
      </c>
      <c r="D4229" s="15" t="s">
        <v>235</v>
      </c>
      <c r="E4229" s="15" t="s">
        <v>136</v>
      </c>
      <c r="F4229" s="15" t="s">
        <v>137</v>
      </c>
      <c r="G4229" s="15" t="s">
        <v>2299</v>
      </c>
      <c r="H4229" s="15" t="s">
        <v>136</v>
      </c>
      <c r="I4229" s="15" t="s">
        <v>139</v>
      </c>
      <c r="J4229" s="15" t="s">
        <v>140</v>
      </c>
      <c r="K4229" s="15" t="s">
        <v>7544</v>
      </c>
      <c r="L4229" s="15" t="n">
        <v>2</v>
      </c>
      <c r="P4229" s="15" t="n">
        <v>2</v>
      </c>
      <c r="Y4229" s="15" t="s">
        <v>142</v>
      </c>
      <c r="AB4229" s="15" t="s">
        <v>143</v>
      </c>
    </row>
    <row r="4230" customFormat="false" ht="15" hidden="false" customHeight="true" outlineLevel="0" collapsed="false">
      <c r="A4230" s="15" t="s">
        <v>7542</v>
      </c>
      <c r="B4230" s="15" t="s">
        <v>7543</v>
      </c>
      <c r="C4230" s="15" t="s">
        <v>217</v>
      </c>
      <c r="D4230" s="15" t="s">
        <v>235</v>
      </c>
      <c r="E4230" s="15" t="s">
        <v>136</v>
      </c>
      <c r="F4230" s="15" t="s">
        <v>137</v>
      </c>
      <c r="G4230" s="15" t="s">
        <v>2299</v>
      </c>
      <c r="H4230" s="15" t="s">
        <v>136</v>
      </c>
      <c r="I4230" s="15" t="s">
        <v>139</v>
      </c>
      <c r="J4230" s="15" t="s">
        <v>150</v>
      </c>
      <c r="K4230" s="15" t="s">
        <v>7545</v>
      </c>
      <c r="L4230" s="15" t="n">
        <v>22</v>
      </c>
      <c r="P4230" s="15" t="n">
        <v>22</v>
      </c>
      <c r="Y4230" s="15" t="s">
        <v>142</v>
      </c>
      <c r="AB4230" s="15" t="s">
        <v>143</v>
      </c>
    </row>
    <row r="4231" customFormat="false" ht="15" hidden="false" customHeight="true" outlineLevel="0" collapsed="false">
      <c r="A4231" s="15" t="s">
        <v>7542</v>
      </c>
      <c r="B4231" s="15" t="s">
        <v>7543</v>
      </c>
      <c r="C4231" s="15" t="s">
        <v>217</v>
      </c>
      <c r="D4231" s="15" t="s">
        <v>235</v>
      </c>
      <c r="E4231" s="15" t="s">
        <v>136</v>
      </c>
      <c r="F4231" s="15" t="s">
        <v>137</v>
      </c>
      <c r="G4231" s="15" t="s">
        <v>2299</v>
      </c>
      <c r="H4231" s="15" t="s">
        <v>136</v>
      </c>
      <c r="I4231" s="15" t="s">
        <v>139</v>
      </c>
      <c r="J4231" s="15" t="s">
        <v>158</v>
      </c>
      <c r="K4231" s="15" t="s">
        <v>7546</v>
      </c>
      <c r="L4231" s="15" t="n">
        <v>1</v>
      </c>
      <c r="P4231" s="15" t="n">
        <v>1</v>
      </c>
      <c r="Y4231" s="15" t="s">
        <v>142</v>
      </c>
      <c r="AB4231" s="15" t="s">
        <v>143</v>
      </c>
    </row>
    <row r="4232" customFormat="false" ht="15" hidden="false" customHeight="true" outlineLevel="0" collapsed="false">
      <c r="A4232" s="15" t="s">
        <v>7547</v>
      </c>
      <c r="B4232" s="15" t="s">
        <v>7548</v>
      </c>
      <c r="C4232" s="15" t="s">
        <v>217</v>
      </c>
      <c r="D4232" s="15" t="s">
        <v>235</v>
      </c>
      <c r="E4232" s="15" t="s">
        <v>823</v>
      </c>
      <c r="F4232" s="15" t="s">
        <v>137</v>
      </c>
      <c r="G4232" s="15" t="s">
        <v>823</v>
      </c>
      <c r="H4232" s="15" t="s">
        <v>136</v>
      </c>
      <c r="I4232" s="15" t="s">
        <v>139</v>
      </c>
      <c r="J4232" s="15" t="s">
        <v>150</v>
      </c>
      <c r="K4232" s="15" t="s">
        <v>7549</v>
      </c>
      <c r="M4232" s="15" t="n">
        <v>35</v>
      </c>
      <c r="N4232" s="15" t="n">
        <v>5</v>
      </c>
      <c r="P4232" s="15" t="n">
        <v>40</v>
      </c>
      <c r="Y4232" s="15" t="s">
        <v>142</v>
      </c>
      <c r="AB4232" s="15" t="s">
        <v>143</v>
      </c>
    </row>
    <row r="4233" customFormat="false" ht="15" hidden="false" customHeight="true" outlineLevel="0" collapsed="false">
      <c r="A4233" s="15" t="s">
        <v>7547</v>
      </c>
      <c r="B4233" s="15" t="s">
        <v>7548</v>
      </c>
      <c r="C4233" s="15" t="s">
        <v>217</v>
      </c>
      <c r="D4233" s="15" t="s">
        <v>235</v>
      </c>
      <c r="E4233" s="15" t="s">
        <v>823</v>
      </c>
      <c r="F4233" s="15" t="s">
        <v>137</v>
      </c>
      <c r="G4233" s="15" t="s">
        <v>823</v>
      </c>
      <c r="H4233" s="15" t="s">
        <v>136</v>
      </c>
      <c r="I4233" s="15" t="s">
        <v>139</v>
      </c>
      <c r="J4233" s="15" t="s">
        <v>158</v>
      </c>
      <c r="K4233" s="15" t="s">
        <v>7550</v>
      </c>
      <c r="L4233" s="15" t="n">
        <v>17</v>
      </c>
      <c r="M4233" s="15" t="n">
        <v>54</v>
      </c>
      <c r="N4233" s="15" t="n">
        <v>9</v>
      </c>
      <c r="P4233" s="15" t="n">
        <v>80</v>
      </c>
      <c r="Y4233" s="15" t="s">
        <v>142</v>
      </c>
      <c r="AB4233" s="15" t="s">
        <v>143</v>
      </c>
    </row>
    <row r="4234" customFormat="false" ht="15" hidden="false" customHeight="true" outlineLevel="0" collapsed="false">
      <c r="A4234" s="15" t="s">
        <v>7547</v>
      </c>
      <c r="B4234" s="15" t="s">
        <v>7548</v>
      </c>
      <c r="C4234" s="15" t="s">
        <v>217</v>
      </c>
      <c r="D4234" s="15" t="s">
        <v>235</v>
      </c>
      <c r="E4234" s="15" t="s">
        <v>823</v>
      </c>
      <c r="F4234" s="15" t="s">
        <v>137</v>
      </c>
      <c r="G4234" s="15" t="s">
        <v>823</v>
      </c>
      <c r="H4234" s="15" t="s">
        <v>136</v>
      </c>
      <c r="I4234" s="15" t="s">
        <v>139</v>
      </c>
      <c r="J4234" s="15" t="s">
        <v>169</v>
      </c>
      <c r="K4234" s="15" t="s">
        <v>7551</v>
      </c>
      <c r="M4234" s="15" t="n">
        <v>4</v>
      </c>
      <c r="N4234" s="15" t="n">
        <v>2</v>
      </c>
      <c r="P4234" s="15" t="n">
        <v>6</v>
      </c>
      <c r="Y4234" s="15" t="s">
        <v>142</v>
      </c>
      <c r="AB4234" s="15" t="s">
        <v>143</v>
      </c>
    </row>
    <row r="4235" customFormat="false" ht="15" hidden="false" customHeight="true" outlineLevel="0" collapsed="false">
      <c r="A4235" s="15" t="s">
        <v>7552</v>
      </c>
      <c r="B4235" s="15" t="s">
        <v>7553</v>
      </c>
      <c r="C4235" s="15" t="s">
        <v>217</v>
      </c>
      <c r="D4235" s="15" t="s">
        <v>218</v>
      </c>
      <c r="E4235" s="15" t="s">
        <v>136</v>
      </c>
      <c r="F4235" s="15" t="s">
        <v>137</v>
      </c>
      <c r="G4235" s="15" t="s">
        <v>308</v>
      </c>
      <c r="H4235" s="15" t="s">
        <v>136</v>
      </c>
      <c r="I4235" s="15" t="s">
        <v>243</v>
      </c>
      <c r="J4235" s="15" t="s">
        <v>140</v>
      </c>
      <c r="K4235" s="15" t="s">
        <v>7554</v>
      </c>
      <c r="L4235" s="15" t="n">
        <v>100</v>
      </c>
      <c r="M4235" s="15" t="n">
        <v>428</v>
      </c>
      <c r="N4235" s="15" t="n">
        <v>225</v>
      </c>
      <c r="O4235" s="15" t="n">
        <v>85</v>
      </c>
      <c r="P4235" s="15" t="n">
        <v>838</v>
      </c>
      <c r="Y4235" s="15" t="s">
        <v>142</v>
      </c>
      <c r="AB4235" s="15" t="s">
        <v>143</v>
      </c>
    </row>
    <row r="4236" customFormat="false" ht="15" hidden="false" customHeight="true" outlineLevel="0" collapsed="false">
      <c r="A4236" s="15" t="s">
        <v>7552</v>
      </c>
      <c r="B4236" s="15" t="s">
        <v>7553</v>
      </c>
      <c r="C4236" s="15" t="s">
        <v>217</v>
      </c>
      <c r="D4236" s="15" t="s">
        <v>218</v>
      </c>
      <c r="E4236" s="15" t="s">
        <v>136</v>
      </c>
      <c r="F4236" s="15" t="s">
        <v>137</v>
      </c>
      <c r="G4236" s="15" t="s">
        <v>308</v>
      </c>
      <c r="H4236" s="15" t="s">
        <v>136</v>
      </c>
      <c r="I4236" s="15" t="s">
        <v>243</v>
      </c>
      <c r="J4236" s="15" t="s">
        <v>144</v>
      </c>
      <c r="K4236" s="15" t="s">
        <v>7555</v>
      </c>
      <c r="L4236" s="15" t="n">
        <v>11</v>
      </c>
      <c r="M4236" s="15" t="n">
        <v>4</v>
      </c>
      <c r="N4236" s="15" t="n">
        <v>7</v>
      </c>
      <c r="O4236" s="15" t="n">
        <v>1</v>
      </c>
      <c r="P4236" s="15" t="n">
        <v>23</v>
      </c>
      <c r="Y4236" s="15" t="s">
        <v>142</v>
      </c>
      <c r="AB4236" s="15" t="s">
        <v>143</v>
      </c>
    </row>
    <row r="4237" customFormat="false" ht="15" hidden="false" customHeight="true" outlineLevel="0" collapsed="false">
      <c r="A4237" s="15" t="s">
        <v>7552</v>
      </c>
      <c r="B4237" s="15" t="s">
        <v>7553</v>
      </c>
      <c r="C4237" s="15" t="s">
        <v>217</v>
      </c>
      <c r="D4237" s="15" t="s">
        <v>218</v>
      </c>
      <c r="E4237" s="15" t="s">
        <v>136</v>
      </c>
      <c r="F4237" s="15" t="s">
        <v>137</v>
      </c>
      <c r="G4237" s="15" t="s">
        <v>308</v>
      </c>
      <c r="H4237" s="15" t="s">
        <v>136</v>
      </c>
      <c r="I4237" s="15" t="s">
        <v>243</v>
      </c>
      <c r="J4237" s="15" t="s">
        <v>150</v>
      </c>
      <c r="K4237" s="15" t="s">
        <v>7556</v>
      </c>
      <c r="L4237" s="15" t="n">
        <v>400</v>
      </c>
      <c r="M4237" s="15" t="n">
        <v>520</v>
      </c>
      <c r="N4237" s="15" t="n">
        <v>203</v>
      </c>
      <c r="O4237" s="15" t="n">
        <v>83</v>
      </c>
      <c r="P4237" s="15" t="n">
        <v>1206</v>
      </c>
      <c r="Y4237" s="15" t="s">
        <v>142</v>
      </c>
      <c r="AB4237" s="15" t="s">
        <v>143</v>
      </c>
    </row>
    <row r="4238" customFormat="false" ht="15" hidden="false" customHeight="true" outlineLevel="0" collapsed="false">
      <c r="A4238" s="15" t="s">
        <v>7552</v>
      </c>
      <c r="B4238" s="15" t="s">
        <v>7553</v>
      </c>
      <c r="C4238" s="15" t="s">
        <v>217</v>
      </c>
      <c r="D4238" s="15" t="s">
        <v>218</v>
      </c>
      <c r="E4238" s="15" t="s">
        <v>136</v>
      </c>
      <c r="F4238" s="15" t="s">
        <v>137</v>
      </c>
      <c r="G4238" s="15" t="s">
        <v>308</v>
      </c>
      <c r="H4238" s="15" t="s">
        <v>136</v>
      </c>
      <c r="I4238" s="15" t="s">
        <v>243</v>
      </c>
      <c r="J4238" s="15" t="s">
        <v>166</v>
      </c>
      <c r="K4238" s="15" t="s">
        <v>7557</v>
      </c>
      <c r="N4238" s="15" t="n">
        <v>40</v>
      </c>
      <c r="P4238" s="15" t="n">
        <v>40</v>
      </c>
      <c r="Y4238" s="15" t="s">
        <v>142</v>
      </c>
      <c r="AB4238" s="15" t="s">
        <v>143</v>
      </c>
    </row>
    <row r="4239" customFormat="false" ht="15" hidden="false" customHeight="true" outlineLevel="0" collapsed="false">
      <c r="A4239" s="15" t="s">
        <v>7552</v>
      </c>
      <c r="B4239" s="15" t="s">
        <v>7553</v>
      </c>
      <c r="C4239" s="15" t="s">
        <v>217</v>
      </c>
      <c r="D4239" s="15" t="s">
        <v>218</v>
      </c>
      <c r="E4239" s="15" t="s">
        <v>136</v>
      </c>
      <c r="F4239" s="15" t="s">
        <v>137</v>
      </c>
      <c r="G4239" s="15" t="s">
        <v>308</v>
      </c>
      <c r="H4239" s="15" t="s">
        <v>136</v>
      </c>
      <c r="I4239" s="15" t="s">
        <v>243</v>
      </c>
      <c r="J4239" s="15" t="s">
        <v>158</v>
      </c>
      <c r="K4239" s="15" t="s">
        <v>7558</v>
      </c>
      <c r="L4239" s="15" t="n">
        <v>35</v>
      </c>
      <c r="M4239" s="15" t="n">
        <v>55</v>
      </c>
      <c r="N4239" s="15" t="n">
        <v>114</v>
      </c>
      <c r="O4239" s="15" t="n">
        <v>1</v>
      </c>
      <c r="P4239" s="15" t="n">
        <v>205</v>
      </c>
      <c r="Y4239" s="15" t="s">
        <v>142</v>
      </c>
      <c r="AB4239" s="15" t="s">
        <v>143</v>
      </c>
    </row>
    <row r="4240" customFormat="false" ht="15" hidden="false" customHeight="true" outlineLevel="0" collapsed="false">
      <c r="A4240" s="15" t="s">
        <v>7552</v>
      </c>
      <c r="B4240" s="15" t="s">
        <v>7553</v>
      </c>
      <c r="C4240" s="15" t="s">
        <v>217</v>
      </c>
      <c r="D4240" s="15" t="s">
        <v>218</v>
      </c>
      <c r="E4240" s="15" t="s">
        <v>136</v>
      </c>
      <c r="F4240" s="15" t="s">
        <v>137</v>
      </c>
      <c r="G4240" s="15" t="s">
        <v>308</v>
      </c>
      <c r="H4240" s="15" t="s">
        <v>136</v>
      </c>
      <c r="I4240" s="15" t="s">
        <v>243</v>
      </c>
      <c r="J4240" s="15" t="s">
        <v>169</v>
      </c>
      <c r="K4240" s="15" t="s">
        <v>7559</v>
      </c>
      <c r="L4240" s="15" t="n">
        <v>1</v>
      </c>
      <c r="M4240" s="15" t="n">
        <v>3</v>
      </c>
      <c r="N4240" s="15" t="n">
        <v>8</v>
      </c>
      <c r="P4240" s="15" t="n">
        <v>12</v>
      </c>
      <c r="Y4240" s="15" t="s">
        <v>142</v>
      </c>
      <c r="AB4240" s="15" t="s">
        <v>143</v>
      </c>
    </row>
    <row r="4241" customFormat="false" ht="15" hidden="false" customHeight="true" outlineLevel="0" collapsed="false">
      <c r="A4241" s="15" t="s">
        <v>7560</v>
      </c>
      <c r="B4241" s="15" t="s">
        <v>7561</v>
      </c>
      <c r="C4241" s="15" t="s">
        <v>217</v>
      </c>
      <c r="D4241" s="15" t="s">
        <v>218</v>
      </c>
      <c r="E4241" s="15" t="s">
        <v>136</v>
      </c>
      <c r="F4241" s="15" t="s">
        <v>137</v>
      </c>
      <c r="G4241" s="15" t="s">
        <v>4170</v>
      </c>
      <c r="H4241" s="15" t="s">
        <v>136</v>
      </c>
      <c r="I4241" s="15" t="s">
        <v>139</v>
      </c>
      <c r="J4241" s="15" t="s">
        <v>140</v>
      </c>
      <c r="K4241" s="15" t="s">
        <v>7562</v>
      </c>
      <c r="N4241" s="15" t="n">
        <v>33</v>
      </c>
      <c r="P4241" s="15" t="n">
        <v>33</v>
      </c>
      <c r="Y4241" s="15" t="s">
        <v>142</v>
      </c>
      <c r="AB4241" s="15" t="s">
        <v>143</v>
      </c>
    </row>
    <row r="4242" customFormat="false" ht="15" hidden="false" customHeight="true" outlineLevel="0" collapsed="false">
      <c r="A4242" s="15" t="s">
        <v>7560</v>
      </c>
      <c r="B4242" s="15" t="s">
        <v>7561</v>
      </c>
      <c r="C4242" s="15" t="s">
        <v>217</v>
      </c>
      <c r="D4242" s="15" t="s">
        <v>218</v>
      </c>
      <c r="E4242" s="15" t="s">
        <v>136</v>
      </c>
      <c r="F4242" s="15" t="s">
        <v>137</v>
      </c>
      <c r="G4242" s="15" t="s">
        <v>4170</v>
      </c>
      <c r="H4242" s="15" t="s">
        <v>136</v>
      </c>
      <c r="I4242" s="15" t="s">
        <v>139</v>
      </c>
      <c r="J4242" s="15" t="s">
        <v>150</v>
      </c>
      <c r="K4242" s="15" t="s">
        <v>7563</v>
      </c>
      <c r="N4242" s="15" t="n">
        <v>66</v>
      </c>
      <c r="O4242" s="15" t="n">
        <v>106</v>
      </c>
      <c r="P4242" s="15" t="n">
        <v>172</v>
      </c>
      <c r="Y4242" s="15" t="s">
        <v>142</v>
      </c>
      <c r="AB4242" s="15" t="s">
        <v>143</v>
      </c>
    </row>
    <row r="4243" customFormat="false" ht="15" hidden="false" customHeight="true" outlineLevel="0" collapsed="false">
      <c r="A4243" s="15" t="s">
        <v>7560</v>
      </c>
      <c r="B4243" s="15" t="s">
        <v>7561</v>
      </c>
      <c r="C4243" s="15" t="s">
        <v>217</v>
      </c>
      <c r="D4243" s="15" t="s">
        <v>218</v>
      </c>
      <c r="E4243" s="15" t="s">
        <v>136</v>
      </c>
      <c r="F4243" s="15" t="s">
        <v>137</v>
      </c>
      <c r="G4243" s="15" t="s">
        <v>4170</v>
      </c>
      <c r="H4243" s="15" t="s">
        <v>136</v>
      </c>
      <c r="I4243" s="15" t="s">
        <v>139</v>
      </c>
      <c r="J4243" s="15" t="s">
        <v>158</v>
      </c>
      <c r="K4243" s="15" t="s">
        <v>7564</v>
      </c>
      <c r="N4243" s="15" t="n">
        <v>17</v>
      </c>
      <c r="O4243" s="15" t="n">
        <v>4</v>
      </c>
      <c r="P4243" s="15" t="n">
        <v>21</v>
      </c>
      <c r="Y4243" s="15" t="s">
        <v>142</v>
      </c>
      <c r="AB4243" s="15" t="s">
        <v>143</v>
      </c>
    </row>
    <row r="4244" customFormat="false" ht="15" hidden="false" customHeight="true" outlineLevel="0" collapsed="false">
      <c r="A4244" s="15" t="s">
        <v>7565</v>
      </c>
      <c r="B4244" s="15" t="s">
        <v>7566</v>
      </c>
      <c r="C4244" s="15" t="s">
        <v>217</v>
      </c>
      <c r="D4244" s="15" t="s">
        <v>235</v>
      </c>
      <c r="E4244" s="15" t="s">
        <v>136</v>
      </c>
      <c r="F4244" s="15" t="s">
        <v>137</v>
      </c>
      <c r="G4244" s="15" t="s">
        <v>4170</v>
      </c>
      <c r="H4244" s="15" t="s">
        <v>136</v>
      </c>
      <c r="I4244" s="15" t="s">
        <v>243</v>
      </c>
      <c r="J4244" s="15" t="s">
        <v>140</v>
      </c>
      <c r="K4244" s="15" t="s">
        <v>7567</v>
      </c>
      <c r="L4244" s="15" t="n">
        <v>2</v>
      </c>
      <c r="M4244" s="15" t="n">
        <v>27</v>
      </c>
      <c r="P4244" s="15" t="n">
        <v>29</v>
      </c>
      <c r="Y4244" s="15" t="s">
        <v>142</v>
      </c>
      <c r="AB4244" s="15" t="s">
        <v>143</v>
      </c>
    </row>
    <row r="4245" customFormat="false" ht="15" hidden="false" customHeight="true" outlineLevel="0" collapsed="false">
      <c r="A4245" s="15" t="s">
        <v>7565</v>
      </c>
      <c r="B4245" s="15" t="s">
        <v>7566</v>
      </c>
      <c r="C4245" s="15" t="s">
        <v>217</v>
      </c>
      <c r="D4245" s="15" t="s">
        <v>235</v>
      </c>
      <c r="E4245" s="15" t="s">
        <v>136</v>
      </c>
      <c r="F4245" s="15" t="s">
        <v>137</v>
      </c>
      <c r="G4245" s="15" t="s">
        <v>4170</v>
      </c>
      <c r="H4245" s="15" t="s">
        <v>136</v>
      </c>
      <c r="I4245" s="15" t="s">
        <v>243</v>
      </c>
      <c r="J4245" s="15" t="s">
        <v>144</v>
      </c>
      <c r="K4245" s="15" t="s">
        <v>7568</v>
      </c>
      <c r="M4245" s="15" t="n">
        <v>7</v>
      </c>
      <c r="P4245" s="15" t="n">
        <v>7</v>
      </c>
      <c r="Y4245" s="15" t="s">
        <v>142</v>
      </c>
      <c r="AB4245" s="15" t="s">
        <v>143</v>
      </c>
    </row>
    <row r="4246" customFormat="false" ht="15" hidden="false" customHeight="true" outlineLevel="0" collapsed="false">
      <c r="A4246" s="15" t="s">
        <v>7565</v>
      </c>
      <c r="B4246" s="15" t="s">
        <v>7566</v>
      </c>
      <c r="C4246" s="15" t="s">
        <v>217</v>
      </c>
      <c r="D4246" s="15" t="s">
        <v>235</v>
      </c>
      <c r="E4246" s="15" t="s">
        <v>136</v>
      </c>
      <c r="F4246" s="15" t="s">
        <v>137</v>
      </c>
      <c r="G4246" s="15" t="s">
        <v>4170</v>
      </c>
      <c r="H4246" s="15" t="s">
        <v>136</v>
      </c>
      <c r="I4246" s="15" t="s">
        <v>243</v>
      </c>
      <c r="J4246" s="15" t="s">
        <v>150</v>
      </c>
      <c r="K4246" s="15" t="s">
        <v>7569</v>
      </c>
      <c r="L4246" s="15" t="n">
        <v>183</v>
      </c>
      <c r="M4246" s="15" t="n">
        <v>272</v>
      </c>
      <c r="N4246" s="15" t="n">
        <v>43</v>
      </c>
      <c r="P4246" s="15" t="n">
        <v>498</v>
      </c>
      <c r="Y4246" s="15" t="s">
        <v>142</v>
      </c>
      <c r="AB4246" s="15" t="s">
        <v>143</v>
      </c>
    </row>
    <row r="4247" customFormat="false" ht="15" hidden="false" customHeight="true" outlineLevel="0" collapsed="false">
      <c r="A4247" s="15" t="s">
        <v>7565</v>
      </c>
      <c r="B4247" s="15" t="s">
        <v>7566</v>
      </c>
      <c r="C4247" s="15" t="s">
        <v>217</v>
      </c>
      <c r="D4247" s="15" t="s">
        <v>235</v>
      </c>
      <c r="E4247" s="15" t="s">
        <v>136</v>
      </c>
      <c r="F4247" s="15" t="s">
        <v>137</v>
      </c>
      <c r="G4247" s="15" t="s">
        <v>4170</v>
      </c>
      <c r="H4247" s="15" t="s">
        <v>136</v>
      </c>
      <c r="I4247" s="15" t="s">
        <v>243</v>
      </c>
      <c r="J4247" s="15" t="s">
        <v>158</v>
      </c>
      <c r="K4247" s="15" t="s">
        <v>7570</v>
      </c>
      <c r="L4247" s="15" t="n">
        <v>15</v>
      </c>
      <c r="M4247" s="15" t="n">
        <v>27</v>
      </c>
      <c r="N4247" s="15" t="n">
        <v>2</v>
      </c>
      <c r="P4247" s="15" t="n">
        <v>44</v>
      </c>
      <c r="Y4247" s="15" t="s">
        <v>142</v>
      </c>
      <c r="AB4247" s="15" t="s">
        <v>143</v>
      </c>
    </row>
    <row r="4248" customFormat="false" ht="15" hidden="false" customHeight="true" outlineLevel="0" collapsed="false">
      <c r="A4248" s="15" t="s">
        <v>7565</v>
      </c>
      <c r="B4248" s="15" t="s">
        <v>7566</v>
      </c>
      <c r="C4248" s="15" t="s">
        <v>217</v>
      </c>
      <c r="D4248" s="15" t="s">
        <v>235</v>
      </c>
      <c r="E4248" s="15" t="s">
        <v>136</v>
      </c>
      <c r="F4248" s="15" t="s">
        <v>137</v>
      </c>
      <c r="G4248" s="15" t="s">
        <v>4170</v>
      </c>
      <c r="H4248" s="15" t="s">
        <v>136</v>
      </c>
      <c r="I4248" s="15" t="s">
        <v>243</v>
      </c>
      <c r="J4248" s="15" t="s">
        <v>169</v>
      </c>
      <c r="K4248" s="15" t="s">
        <v>7571</v>
      </c>
      <c r="M4248" s="15" t="n">
        <v>1</v>
      </c>
      <c r="P4248" s="15" t="n">
        <v>1</v>
      </c>
      <c r="Y4248" s="15" t="s">
        <v>142</v>
      </c>
      <c r="AB4248" s="15" t="s">
        <v>143</v>
      </c>
    </row>
    <row r="4249" customFormat="false" ht="15" hidden="false" customHeight="true" outlineLevel="0" collapsed="false">
      <c r="A4249" s="15" t="s">
        <v>7572</v>
      </c>
      <c r="B4249" s="15" t="s">
        <v>7573</v>
      </c>
      <c r="C4249" s="15" t="s">
        <v>217</v>
      </c>
      <c r="D4249" s="15" t="s">
        <v>235</v>
      </c>
      <c r="E4249" s="15" t="s">
        <v>136</v>
      </c>
      <c r="F4249" s="15" t="s">
        <v>137</v>
      </c>
      <c r="G4249" s="15" t="s">
        <v>1125</v>
      </c>
      <c r="H4249" s="15" t="s">
        <v>136</v>
      </c>
      <c r="I4249" s="15" t="s">
        <v>243</v>
      </c>
      <c r="J4249" s="15" t="s">
        <v>140</v>
      </c>
      <c r="K4249" s="15" t="s">
        <v>7574</v>
      </c>
      <c r="L4249" s="15" t="n">
        <v>13</v>
      </c>
      <c r="M4249" s="15" t="n">
        <v>12</v>
      </c>
      <c r="N4249" s="15" t="n">
        <v>61</v>
      </c>
      <c r="P4249" s="15" t="n">
        <v>86</v>
      </c>
      <c r="Y4249" s="15" t="s">
        <v>156</v>
      </c>
      <c r="AB4249" s="15" t="s">
        <v>143</v>
      </c>
    </row>
    <row r="4250" customFormat="false" ht="15" hidden="false" customHeight="true" outlineLevel="0" collapsed="false">
      <c r="A4250" s="15" t="s">
        <v>7572</v>
      </c>
      <c r="B4250" s="15" t="s">
        <v>7573</v>
      </c>
      <c r="C4250" s="15" t="s">
        <v>217</v>
      </c>
      <c r="D4250" s="15" t="s">
        <v>235</v>
      </c>
      <c r="E4250" s="15" t="s">
        <v>136</v>
      </c>
      <c r="F4250" s="15" t="s">
        <v>137</v>
      </c>
      <c r="G4250" s="15" t="s">
        <v>1125</v>
      </c>
      <c r="H4250" s="15" t="s">
        <v>136</v>
      </c>
      <c r="I4250" s="15" t="s">
        <v>243</v>
      </c>
      <c r="J4250" s="15" t="s">
        <v>144</v>
      </c>
      <c r="K4250" s="15" t="s">
        <v>7575</v>
      </c>
      <c r="M4250" s="15" t="n">
        <v>6</v>
      </c>
      <c r="P4250" s="15" t="n">
        <v>6</v>
      </c>
      <c r="Y4250" s="15" t="s">
        <v>156</v>
      </c>
      <c r="AB4250" s="15" t="s">
        <v>143</v>
      </c>
    </row>
    <row r="4251" customFormat="false" ht="15" hidden="false" customHeight="true" outlineLevel="0" collapsed="false">
      <c r="A4251" s="15" t="s">
        <v>7572</v>
      </c>
      <c r="B4251" s="15" t="s">
        <v>7573</v>
      </c>
      <c r="C4251" s="15" t="s">
        <v>217</v>
      </c>
      <c r="D4251" s="15" t="s">
        <v>235</v>
      </c>
      <c r="E4251" s="15" t="s">
        <v>136</v>
      </c>
      <c r="F4251" s="15" t="s">
        <v>137</v>
      </c>
      <c r="G4251" s="15" t="s">
        <v>1125</v>
      </c>
      <c r="H4251" s="15" t="s">
        <v>136</v>
      </c>
      <c r="I4251" s="15" t="s">
        <v>243</v>
      </c>
      <c r="J4251" s="15" t="s">
        <v>150</v>
      </c>
      <c r="K4251" s="15" t="s">
        <v>7576</v>
      </c>
      <c r="L4251" s="15" t="n">
        <v>233</v>
      </c>
      <c r="M4251" s="15" t="n">
        <v>420</v>
      </c>
      <c r="N4251" s="15" t="n">
        <v>75</v>
      </c>
      <c r="O4251" s="15" t="n">
        <v>35</v>
      </c>
      <c r="P4251" s="15" t="n">
        <v>763</v>
      </c>
      <c r="Y4251" s="15" t="s">
        <v>156</v>
      </c>
      <c r="AB4251" s="15" t="s">
        <v>143</v>
      </c>
    </row>
    <row r="4252" customFormat="false" ht="15" hidden="false" customHeight="true" outlineLevel="0" collapsed="false">
      <c r="A4252" s="15" t="s">
        <v>7572</v>
      </c>
      <c r="B4252" s="15" t="s">
        <v>7573</v>
      </c>
      <c r="C4252" s="15" t="s">
        <v>217</v>
      </c>
      <c r="D4252" s="15" t="s">
        <v>235</v>
      </c>
      <c r="E4252" s="15" t="s">
        <v>136</v>
      </c>
      <c r="F4252" s="15" t="s">
        <v>137</v>
      </c>
      <c r="G4252" s="15" t="s">
        <v>1125</v>
      </c>
      <c r="H4252" s="15" t="s">
        <v>136</v>
      </c>
      <c r="I4252" s="15" t="s">
        <v>243</v>
      </c>
      <c r="J4252" s="15" t="s">
        <v>166</v>
      </c>
      <c r="K4252" s="15" t="s">
        <v>7577</v>
      </c>
      <c r="M4252" s="15" t="n">
        <v>6</v>
      </c>
      <c r="N4252" s="15" t="n">
        <v>14</v>
      </c>
      <c r="P4252" s="15" t="n">
        <v>20</v>
      </c>
      <c r="Y4252" s="15" t="s">
        <v>156</v>
      </c>
      <c r="AB4252" s="15" t="s">
        <v>143</v>
      </c>
    </row>
    <row r="4253" customFormat="false" ht="15" hidden="false" customHeight="true" outlineLevel="0" collapsed="false">
      <c r="A4253" s="15" t="s">
        <v>7572</v>
      </c>
      <c r="B4253" s="15" t="s">
        <v>7573</v>
      </c>
      <c r="C4253" s="15" t="s">
        <v>217</v>
      </c>
      <c r="D4253" s="15" t="s">
        <v>235</v>
      </c>
      <c r="E4253" s="15" t="s">
        <v>136</v>
      </c>
      <c r="F4253" s="15" t="s">
        <v>137</v>
      </c>
      <c r="G4253" s="15" t="s">
        <v>1125</v>
      </c>
      <c r="H4253" s="15" t="s">
        <v>136</v>
      </c>
      <c r="I4253" s="15" t="s">
        <v>243</v>
      </c>
      <c r="J4253" s="15" t="s">
        <v>158</v>
      </c>
      <c r="K4253" s="15" t="s">
        <v>7578</v>
      </c>
      <c r="L4253" s="15" t="n">
        <v>80</v>
      </c>
      <c r="M4253" s="15" t="n">
        <v>24</v>
      </c>
      <c r="N4253" s="15" t="n">
        <v>39</v>
      </c>
      <c r="O4253" s="15" t="n">
        <v>2</v>
      </c>
      <c r="P4253" s="15" t="n">
        <v>145</v>
      </c>
      <c r="Y4253" s="15" t="s">
        <v>156</v>
      </c>
      <c r="AB4253" s="15" t="s">
        <v>143</v>
      </c>
    </row>
    <row r="4254" customFormat="false" ht="15" hidden="false" customHeight="true" outlineLevel="0" collapsed="false">
      <c r="A4254" s="15" t="s">
        <v>7572</v>
      </c>
      <c r="B4254" s="15" t="s">
        <v>7573</v>
      </c>
      <c r="C4254" s="15" t="s">
        <v>217</v>
      </c>
      <c r="D4254" s="15" t="s">
        <v>235</v>
      </c>
      <c r="E4254" s="15" t="s">
        <v>136</v>
      </c>
      <c r="F4254" s="15" t="s">
        <v>137</v>
      </c>
      <c r="G4254" s="15" t="s">
        <v>1125</v>
      </c>
      <c r="H4254" s="15" t="s">
        <v>136</v>
      </c>
      <c r="I4254" s="15" t="s">
        <v>243</v>
      </c>
      <c r="J4254" s="15" t="s">
        <v>169</v>
      </c>
      <c r="K4254" s="15" t="s">
        <v>7579</v>
      </c>
      <c r="N4254" s="15" t="n">
        <v>0</v>
      </c>
      <c r="P4254" s="15" t="n">
        <v>0</v>
      </c>
      <c r="Y4254" s="15" t="s">
        <v>156</v>
      </c>
      <c r="AB4254" s="15" t="s">
        <v>143</v>
      </c>
    </row>
    <row r="4255" customFormat="false" ht="15" hidden="false" customHeight="true" outlineLevel="0" collapsed="false">
      <c r="A4255" s="15" t="s">
        <v>7580</v>
      </c>
      <c r="B4255" s="15" t="s">
        <v>7581</v>
      </c>
      <c r="C4255" s="15" t="s">
        <v>148</v>
      </c>
      <c r="E4255" s="15" t="s">
        <v>136</v>
      </c>
      <c r="F4255" s="15" t="s">
        <v>137</v>
      </c>
      <c r="G4255" s="15" t="s">
        <v>154</v>
      </c>
      <c r="H4255" s="15" t="s">
        <v>136</v>
      </c>
      <c r="I4255" s="15" t="s">
        <v>139</v>
      </c>
      <c r="J4255" s="15" t="s">
        <v>150</v>
      </c>
      <c r="K4255" s="15" t="s">
        <v>7582</v>
      </c>
      <c r="L4255" s="15" t="n">
        <v>10</v>
      </c>
      <c r="N4255" s="15" t="n">
        <v>11</v>
      </c>
      <c r="P4255" s="15" t="n">
        <v>21</v>
      </c>
      <c r="Y4255" s="15" t="s">
        <v>156</v>
      </c>
      <c r="AB4255" s="15" t="s">
        <v>143</v>
      </c>
    </row>
    <row r="4256" customFormat="false" ht="15" hidden="false" customHeight="true" outlineLevel="0" collapsed="false">
      <c r="A4256" s="15" t="s">
        <v>7583</v>
      </c>
      <c r="B4256" s="15" t="s">
        <v>7584</v>
      </c>
      <c r="C4256" s="15" t="s">
        <v>217</v>
      </c>
      <c r="D4256" s="15" t="s">
        <v>235</v>
      </c>
      <c r="E4256" s="15" t="s">
        <v>136</v>
      </c>
      <c r="F4256" s="15" t="s">
        <v>137</v>
      </c>
      <c r="G4256" s="15" t="s">
        <v>1489</v>
      </c>
      <c r="H4256" s="15" t="s">
        <v>136</v>
      </c>
      <c r="I4256" s="15" t="s">
        <v>243</v>
      </c>
      <c r="J4256" s="15" t="s">
        <v>140</v>
      </c>
      <c r="K4256" s="15" t="s">
        <v>7585</v>
      </c>
      <c r="L4256" s="15" t="n">
        <v>2</v>
      </c>
      <c r="M4256" s="15" t="n">
        <v>8</v>
      </c>
      <c r="N4256" s="15" t="n">
        <v>75</v>
      </c>
      <c r="O4256" s="15" t="n">
        <v>6</v>
      </c>
      <c r="P4256" s="15" t="n">
        <v>91</v>
      </c>
      <c r="Y4256" s="15" t="s">
        <v>156</v>
      </c>
      <c r="AB4256" s="15" t="s">
        <v>143</v>
      </c>
    </row>
    <row r="4257" customFormat="false" ht="15" hidden="false" customHeight="true" outlineLevel="0" collapsed="false">
      <c r="A4257" s="15" t="s">
        <v>7583</v>
      </c>
      <c r="B4257" s="15" t="s">
        <v>7584</v>
      </c>
      <c r="C4257" s="15" t="s">
        <v>217</v>
      </c>
      <c r="D4257" s="15" t="s">
        <v>235</v>
      </c>
      <c r="E4257" s="15" t="s">
        <v>136</v>
      </c>
      <c r="F4257" s="15" t="s">
        <v>137</v>
      </c>
      <c r="G4257" s="15" t="s">
        <v>1489</v>
      </c>
      <c r="H4257" s="15" t="s">
        <v>136</v>
      </c>
      <c r="I4257" s="15" t="s">
        <v>243</v>
      </c>
      <c r="J4257" s="15" t="s">
        <v>150</v>
      </c>
      <c r="K4257" s="15" t="s">
        <v>7586</v>
      </c>
      <c r="L4257" s="15" t="n">
        <v>514</v>
      </c>
      <c r="M4257" s="15" t="n">
        <v>474</v>
      </c>
      <c r="N4257" s="15" t="n">
        <v>452</v>
      </c>
      <c r="O4257" s="15" t="n">
        <v>69</v>
      </c>
      <c r="P4257" s="15" t="n">
        <v>1509</v>
      </c>
      <c r="Y4257" s="15" t="s">
        <v>156</v>
      </c>
      <c r="AB4257" s="15" t="s">
        <v>143</v>
      </c>
    </row>
    <row r="4258" customFormat="false" ht="15" hidden="false" customHeight="true" outlineLevel="0" collapsed="false">
      <c r="A4258" s="15" t="s">
        <v>7583</v>
      </c>
      <c r="B4258" s="15" t="s">
        <v>7584</v>
      </c>
      <c r="C4258" s="15" t="s">
        <v>217</v>
      </c>
      <c r="D4258" s="15" t="s">
        <v>235</v>
      </c>
      <c r="E4258" s="15" t="s">
        <v>136</v>
      </c>
      <c r="F4258" s="15" t="s">
        <v>137</v>
      </c>
      <c r="G4258" s="15" t="s">
        <v>1489</v>
      </c>
      <c r="H4258" s="15" t="s">
        <v>136</v>
      </c>
      <c r="I4258" s="15" t="s">
        <v>243</v>
      </c>
      <c r="J4258" s="15" t="s">
        <v>158</v>
      </c>
      <c r="K4258" s="15" t="s">
        <v>7587</v>
      </c>
      <c r="L4258" s="15" t="n">
        <v>73</v>
      </c>
      <c r="M4258" s="15" t="n">
        <v>134</v>
      </c>
      <c r="N4258" s="15" t="n">
        <v>95</v>
      </c>
      <c r="O4258" s="15" t="n">
        <v>40</v>
      </c>
      <c r="P4258" s="15" t="n">
        <v>342</v>
      </c>
      <c r="Y4258" s="15" t="s">
        <v>156</v>
      </c>
      <c r="AB4258" s="15" t="s">
        <v>143</v>
      </c>
    </row>
    <row r="4259" customFormat="false" ht="15" hidden="false" customHeight="true" outlineLevel="0" collapsed="false">
      <c r="A4259" s="15" t="s">
        <v>7583</v>
      </c>
      <c r="B4259" s="15" t="s">
        <v>7584</v>
      </c>
      <c r="C4259" s="15" t="s">
        <v>217</v>
      </c>
      <c r="D4259" s="15" t="s">
        <v>235</v>
      </c>
      <c r="E4259" s="15" t="s">
        <v>136</v>
      </c>
      <c r="F4259" s="15" t="s">
        <v>137</v>
      </c>
      <c r="G4259" s="15" t="s">
        <v>1489</v>
      </c>
      <c r="H4259" s="15" t="s">
        <v>136</v>
      </c>
      <c r="I4259" s="15" t="s">
        <v>243</v>
      </c>
      <c r="J4259" s="15" t="s">
        <v>169</v>
      </c>
      <c r="K4259" s="15" t="s">
        <v>7588</v>
      </c>
      <c r="L4259" s="15" t="n">
        <v>4</v>
      </c>
      <c r="M4259" s="15" t="n">
        <v>8</v>
      </c>
      <c r="N4259" s="15" t="n">
        <v>24</v>
      </c>
      <c r="O4259" s="15" t="n">
        <v>1</v>
      </c>
      <c r="P4259" s="15" t="n">
        <v>37</v>
      </c>
      <c r="Y4259" s="15" t="s">
        <v>156</v>
      </c>
      <c r="AB4259" s="15" t="s">
        <v>143</v>
      </c>
    </row>
    <row r="4260" customFormat="false" ht="15" hidden="false" customHeight="true" outlineLevel="0" collapsed="false">
      <c r="A4260" s="15" t="s">
        <v>7589</v>
      </c>
      <c r="B4260" s="15" t="s">
        <v>7590</v>
      </c>
      <c r="C4260" s="15" t="s">
        <v>217</v>
      </c>
      <c r="D4260" s="15" t="s">
        <v>218</v>
      </c>
      <c r="E4260" s="15" t="s">
        <v>136</v>
      </c>
      <c r="F4260" s="15" t="s">
        <v>137</v>
      </c>
      <c r="G4260" s="15" t="s">
        <v>236</v>
      </c>
      <c r="H4260" s="15" t="s">
        <v>136</v>
      </c>
      <c r="I4260" s="15" t="s">
        <v>243</v>
      </c>
      <c r="J4260" s="15" t="s">
        <v>140</v>
      </c>
      <c r="K4260" s="15" t="s">
        <v>7591</v>
      </c>
      <c r="L4260" s="15" t="n">
        <v>87</v>
      </c>
      <c r="M4260" s="15" t="n">
        <v>47</v>
      </c>
      <c r="N4260" s="15" t="n">
        <v>40</v>
      </c>
      <c r="O4260" s="15" t="n">
        <v>2</v>
      </c>
      <c r="P4260" s="15" t="n">
        <v>176</v>
      </c>
      <c r="Y4260" s="15" t="s">
        <v>142</v>
      </c>
      <c r="AB4260" s="15" t="s">
        <v>143</v>
      </c>
    </row>
    <row r="4261" customFormat="false" ht="15" hidden="false" customHeight="true" outlineLevel="0" collapsed="false">
      <c r="A4261" s="15" t="s">
        <v>7589</v>
      </c>
      <c r="B4261" s="15" t="s">
        <v>7590</v>
      </c>
      <c r="C4261" s="15" t="s">
        <v>217</v>
      </c>
      <c r="D4261" s="15" t="s">
        <v>218</v>
      </c>
      <c r="E4261" s="15" t="s">
        <v>136</v>
      </c>
      <c r="F4261" s="15" t="s">
        <v>137</v>
      </c>
      <c r="G4261" s="15" t="s">
        <v>236</v>
      </c>
      <c r="H4261" s="15" t="s">
        <v>136</v>
      </c>
      <c r="I4261" s="15" t="s">
        <v>243</v>
      </c>
      <c r="J4261" s="15" t="s">
        <v>144</v>
      </c>
      <c r="K4261" s="15" t="s">
        <v>7592</v>
      </c>
      <c r="L4261" s="15" t="n">
        <v>8</v>
      </c>
      <c r="P4261" s="15" t="n">
        <v>8</v>
      </c>
      <c r="Y4261" s="15" t="s">
        <v>142</v>
      </c>
      <c r="AB4261" s="15" t="s">
        <v>143</v>
      </c>
    </row>
    <row r="4262" customFormat="false" ht="15" hidden="false" customHeight="true" outlineLevel="0" collapsed="false">
      <c r="A4262" s="15" t="s">
        <v>7589</v>
      </c>
      <c r="B4262" s="15" t="s">
        <v>7590</v>
      </c>
      <c r="C4262" s="15" t="s">
        <v>217</v>
      </c>
      <c r="D4262" s="15" t="s">
        <v>218</v>
      </c>
      <c r="E4262" s="15" t="s">
        <v>136</v>
      </c>
      <c r="F4262" s="15" t="s">
        <v>137</v>
      </c>
      <c r="G4262" s="15" t="s">
        <v>236</v>
      </c>
      <c r="H4262" s="15" t="s">
        <v>136</v>
      </c>
      <c r="I4262" s="15" t="s">
        <v>243</v>
      </c>
      <c r="J4262" s="15" t="s">
        <v>150</v>
      </c>
      <c r="K4262" s="15" t="s">
        <v>7593</v>
      </c>
      <c r="L4262" s="15" t="n">
        <v>545</v>
      </c>
      <c r="M4262" s="15" t="n">
        <v>179</v>
      </c>
      <c r="N4262" s="15" t="n">
        <v>328</v>
      </c>
      <c r="O4262" s="15" t="n">
        <v>30</v>
      </c>
      <c r="P4262" s="15" t="n">
        <v>1082</v>
      </c>
      <c r="Y4262" s="15" t="s">
        <v>142</v>
      </c>
      <c r="AB4262" s="15" t="s">
        <v>143</v>
      </c>
    </row>
    <row r="4263" customFormat="false" ht="15" hidden="false" customHeight="true" outlineLevel="0" collapsed="false">
      <c r="A4263" s="15" t="s">
        <v>7589</v>
      </c>
      <c r="B4263" s="15" t="s">
        <v>7590</v>
      </c>
      <c r="C4263" s="15" t="s">
        <v>217</v>
      </c>
      <c r="D4263" s="15" t="s">
        <v>218</v>
      </c>
      <c r="E4263" s="15" t="s">
        <v>136</v>
      </c>
      <c r="F4263" s="15" t="s">
        <v>137</v>
      </c>
      <c r="G4263" s="15" t="s">
        <v>236</v>
      </c>
      <c r="H4263" s="15" t="s">
        <v>136</v>
      </c>
      <c r="I4263" s="15" t="s">
        <v>243</v>
      </c>
      <c r="J4263" s="15" t="s">
        <v>158</v>
      </c>
      <c r="K4263" s="15" t="s">
        <v>7594</v>
      </c>
      <c r="L4263" s="15" t="n">
        <v>104</v>
      </c>
      <c r="M4263" s="15" t="n">
        <v>52</v>
      </c>
      <c r="N4263" s="15" t="n">
        <v>33</v>
      </c>
      <c r="O4263" s="15" t="n">
        <v>6</v>
      </c>
      <c r="P4263" s="15" t="n">
        <v>195</v>
      </c>
      <c r="Y4263" s="15" t="s">
        <v>142</v>
      </c>
      <c r="AB4263" s="15" t="s">
        <v>143</v>
      </c>
    </row>
    <row r="4264" customFormat="false" ht="15" hidden="false" customHeight="true" outlineLevel="0" collapsed="false">
      <c r="A4264" s="15" t="s">
        <v>7589</v>
      </c>
      <c r="B4264" s="15" t="s">
        <v>7590</v>
      </c>
      <c r="C4264" s="15" t="s">
        <v>217</v>
      </c>
      <c r="D4264" s="15" t="s">
        <v>218</v>
      </c>
      <c r="E4264" s="15" t="s">
        <v>136</v>
      </c>
      <c r="F4264" s="15" t="s">
        <v>137</v>
      </c>
      <c r="G4264" s="15" t="s">
        <v>236</v>
      </c>
      <c r="H4264" s="15" t="s">
        <v>136</v>
      </c>
      <c r="I4264" s="15" t="s">
        <v>243</v>
      </c>
      <c r="J4264" s="15" t="s">
        <v>169</v>
      </c>
      <c r="K4264" s="15" t="s">
        <v>7595</v>
      </c>
      <c r="L4264" s="15" t="n">
        <v>3</v>
      </c>
      <c r="N4264" s="15" t="n">
        <v>1</v>
      </c>
      <c r="P4264" s="15" t="n">
        <v>4</v>
      </c>
      <c r="Y4264" s="15" t="s">
        <v>142</v>
      </c>
      <c r="AB4264" s="15" t="s">
        <v>143</v>
      </c>
    </row>
    <row r="4265" customFormat="false" ht="15" hidden="false" customHeight="true" outlineLevel="0" collapsed="false">
      <c r="A4265" s="15" t="s">
        <v>7596</v>
      </c>
      <c r="B4265" s="15" t="s">
        <v>7597</v>
      </c>
      <c r="C4265" s="15" t="s">
        <v>217</v>
      </c>
      <c r="D4265" s="15" t="s">
        <v>218</v>
      </c>
      <c r="E4265" s="15" t="s">
        <v>136</v>
      </c>
      <c r="F4265" s="15" t="s">
        <v>137</v>
      </c>
      <c r="G4265" s="15" t="s">
        <v>1514</v>
      </c>
      <c r="H4265" s="15" t="s">
        <v>136</v>
      </c>
      <c r="I4265" s="15" t="s">
        <v>139</v>
      </c>
      <c r="J4265" s="15" t="s">
        <v>150</v>
      </c>
      <c r="K4265" s="15" t="s">
        <v>7598</v>
      </c>
      <c r="O4265" s="15" t="n">
        <v>10</v>
      </c>
      <c r="P4265" s="15" t="n">
        <v>10</v>
      </c>
      <c r="Y4265" s="15" t="s">
        <v>142</v>
      </c>
      <c r="AB4265" s="15" t="s">
        <v>143</v>
      </c>
    </row>
    <row r="4266" customFormat="false" ht="15" hidden="false" customHeight="true" outlineLevel="0" collapsed="false">
      <c r="A4266" s="15" t="s">
        <v>7596</v>
      </c>
      <c r="B4266" s="15" t="s">
        <v>7597</v>
      </c>
      <c r="C4266" s="15" t="s">
        <v>217</v>
      </c>
      <c r="D4266" s="15" t="s">
        <v>218</v>
      </c>
      <c r="E4266" s="15" t="s">
        <v>136</v>
      </c>
      <c r="F4266" s="15" t="s">
        <v>137</v>
      </c>
      <c r="G4266" s="15" t="s">
        <v>1514</v>
      </c>
      <c r="H4266" s="15" t="s">
        <v>136</v>
      </c>
      <c r="I4266" s="15" t="s">
        <v>139</v>
      </c>
      <c r="J4266" s="15" t="s">
        <v>158</v>
      </c>
      <c r="K4266" s="15" t="s">
        <v>7599</v>
      </c>
      <c r="N4266" s="15" t="n">
        <v>2</v>
      </c>
      <c r="O4266" s="15" t="n">
        <v>4</v>
      </c>
      <c r="P4266" s="15" t="n">
        <v>6</v>
      </c>
      <c r="Y4266" s="15" t="s">
        <v>142</v>
      </c>
      <c r="AB4266" s="15" t="s">
        <v>143</v>
      </c>
    </row>
    <row r="4267" customFormat="false" ht="15" hidden="false" customHeight="true" outlineLevel="0" collapsed="false">
      <c r="A4267" s="15" t="s">
        <v>7600</v>
      </c>
      <c r="B4267" s="15" t="s">
        <v>7601</v>
      </c>
      <c r="C4267" s="15" t="s">
        <v>148</v>
      </c>
      <c r="E4267" s="15" t="s">
        <v>136</v>
      </c>
      <c r="F4267" s="15" t="s">
        <v>137</v>
      </c>
      <c r="G4267" s="15" t="s">
        <v>4170</v>
      </c>
      <c r="H4267" s="15" t="s">
        <v>136</v>
      </c>
      <c r="I4267" s="15" t="s">
        <v>139</v>
      </c>
      <c r="J4267" s="15" t="s">
        <v>144</v>
      </c>
      <c r="K4267" s="15" t="s">
        <v>7602</v>
      </c>
      <c r="M4267" s="15" t="n">
        <v>3</v>
      </c>
      <c r="P4267" s="15" t="n">
        <v>3</v>
      </c>
      <c r="Y4267" s="15" t="s">
        <v>142</v>
      </c>
      <c r="AB4267" s="15" t="s">
        <v>143</v>
      </c>
    </row>
    <row r="4268" customFormat="false" ht="15" hidden="false" customHeight="true" outlineLevel="0" collapsed="false">
      <c r="A4268" s="15" t="s">
        <v>7600</v>
      </c>
      <c r="B4268" s="15" t="s">
        <v>7601</v>
      </c>
      <c r="C4268" s="15" t="s">
        <v>148</v>
      </c>
      <c r="E4268" s="15" t="s">
        <v>136</v>
      </c>
      <c r="F4268" s="15" t="s">
        <v>137</v>
      </c>
      <c r="G4268" s="15" t="s">
        <v>4170</v>
      </c>
      <c r="H4268" s="15" t="s">
        <v>136</v>
      </c>
      <c r="I4268" s="15" t="s">
        <v>139</v>
      </c>
      <c r="J4268" s="15" t="s">
        <v>150</v>
      </c>
      <c r="K4268" s="15" t="s">
        <v>7603</v>
      </c>
      <c r="L4268" s="15" t="n">
        <v>2</v>
      </c>
      <c r="M4268" s="15" t="n">
        <v>4</v>
      </c>
      <c r="N4268" s="15" t="n">
        <v>2</v>
      </c>
      <c r="P4268" s="15" t="n">
        <v>8</v>
      </c>
      <c r="Y4268" s="15" t="s">
        <v>142</v>
      </c>
      <c r="AB4268" s="15" t="s">
        <v>143</v>
      </c>
    </row>
    <row r="4269" customFormat="false" ht="15" hidden="false" customHeight="true" outlineLevel="0" collapsed="false">
      <c r="A4269" s="15" t="s">
        <v>7600</v>
      </c>
      <c r="B4269" s="15" t="s">
        <v>7601</v>
      </c>
      <c r="C4269" s="15" t="s">
        <v>148</v>
      </c>
      <c r="E4269" s="15" t="s">
        <v>136</v>
      </c>
      <c r="F4269" s="15" t="s">
        <v>137</v>
      </c>
      <c r="G4269" s="15" t="s">
        <v>4170</v>
      </c>
      <c r="H4269" s="15" t="s">
        <v>136</v>
      </c>
      <c r="I4269" s="15" t="s">
        <v>139</v>
      </c>
      <c r="J4269" s="15" t="s">
        <v>158</v>
      </c>
      <c r="K4269" s="15" t="s">
        <v>7604</v>
      </c>
      <c r="M4269" s="15" t="n">
        <v>1</v>
      </c>
      <c r="P4269" s="15" t="n">
        <v>1</v>
      </c>
      <c r="Y4269" s="15" t="s">
        <v>142</v>
      </c>
      <c r="AB4269" s="15" t="s">
        <v>143</v>
      </c>
    </row>
    <row r="4270" customFormat="false" ht="15" hidden="false" customHeight="true" outlineLevel="0" collapsed="false">
      <c r="A4270" s="15" t="s">
        <v>7605</v>
      </c>
      <c r="B4270" s="15" t="s">
        <v>7606</v>
      </c>
      <c r="C4270" s="15" t="s">
        <v>217</v>
      </c>
      <c r="D4270" s="15" t="s">
        <v>218</v>
      </c>
      <c r="E4270" s="15" t="s">
        <v>136</v>
      </c>
      <c r="F4270" s="15" t="s">
        <v>137</v>
      </c>
      <c r="G4270" s="15" t="s">
        <v>1056</v>
      </c>
      <c r="H4270" s="15" t="s">
        <v>136</v>
      </c>
      <c r="I4270" s="15" t="s">
        <v>139</v>
      </c>
      <c r="J4270" s="15" t="s">
        <v>150</v>
      </c>
      <c r="K4270" s="15" t="s">
        <v>7607</v>
      </c>
      <c r="N4270" s="15" t="n">
        <v>9</v>
      </c>
      <c r="O4270" s="15" t="n">
        <v>2</v>
      </c>
      <c r="P4270" s="15" t="n">
        <v>11</v>
      </c>
      <c r="Y4270" s="15" t="s">
        <v>142</v>
      </c>
      <c r="AB4270" s="15" t="s">
        <v>143</v>
      </c>
    </row>
    <row r="4271" customFormat="false" ht="15" hidden="false" customHeight="true" outlineLevel="0" collapsed="false">
      <c r="A4271" s="15" t="s">
        <v>7605</v>
      </c>
      <c r="B4271" s="15" t="s">
        <v>7606</v>
      </c>
      <c r="C4271" s="15" t="s">
        <v>217</v>
      </c>
      <c r="D4271" s="15" t="s">
        <v>218</v>
      </c>
      <c r="E4271" s="15" t="s">
        <v>136</v>
      </c>
      <c r="F4271" s="15" t="s">
        <v>137</v>
      </c>
      <c r="G4271" s="15" t="s">
        <v>1056</v>
      </c>
      <c r="H4271" s="15" t="s">
        <v>136</v>
      </c>
      <c r="I4271" s="15" t="s">
        <v>139</v>
      </c>
      <c r="J4271" s="15" t="s">
        <v>158</v>
      </c>
      <c r="K4271" s="15" t="s">
        <v>7608</v>
      </c>
      <c r="O4271" s="15" t="n">
        <v>3</v>
      </c>
      <c r="P4271" s="15" t="n">
        <v>3</v>
      </c>
      <c r="Y4271" s="15" t="s">
        <v>142</v>
      </c>
      <c r="AB4271" s="15" t="s">
        <v>143</v>
      </c>
    </row>
    <row r="4272" customFormat="false" ht="15" hidden="false" customHeight="true" outlineLevel="0" collapsed="false">
      <c r="A4272" s="15" t="s">
        <v>7609</v>
      </c>
      <c r="B4272" s="15" t="s">
        <v>7610</v>
      </c>
      <c r="C4272" s="15" t="s">
        <v>217</v>
      </c>
      <c r="D4272" s="15" t="s">
        <v>235</v>
      </c>
      <c r="E4272" s="15" t="s">
        <v>136</v>
      </c>
      <c r="F4272" s="15" t="s">
        <v>137</v>
      </c>
      <c r="G4272" s="15" t="s">
        <v>451</v>
      </c>
      <c r="H4272" s="15" t="s">
        <v>136</v>
      </c>
      <c r="I4272" s="15" t="s">
        <v>139</v>
      </c>
      <c r="J4272" s="15" t="s">
        <v>144</v>
      </c>
      <c r="K4272" s="15" t="s">
        <v>7611</v>
      </c>
      <c r="N4272" s="15" t="n">
        <v>1</v>
      </c>
      <c r="P4272" s="15" t="n">
        <v>1</v>
      </c>
      <c r="Y4272" s="15" t="s">
        <v>142</v>
      </c>
      <c r="AB4272" s="15" t="s">
        <v>143</v>
      </c>
    </row>
    <row r="4273" customFormat="false" ht="15" hidden="false" customHeight="true" outlineLevel="0" collapsed="false">
      <c r="A4273" s="15" t="s">
        <v>7609</v>
      </c>
      <c r="B4273" s="15" t="s">
        <v>7610</v>
      </c>
      <c r="C4273" s="15" t="s">
        <v>217</v>
      </c>
      <c r="D4273" s="15" t="s">
        <v>235</v>
      </c>
      <c r="E4273" s="15" t="s">
        <v>136</v>
      </c>
      <c r="F4273" s="15" t="s">
        <v>137</v>
      </c>
      <c r="G4273" s="15" t="s">
        <v>451</v>
      </c>
      <c r="H4273" s="15" t="s">
        <v>136</v>
      </c>
      <c r="I4273" s="15" t="s">
        <v>139</v>
      </c>
      <c r="J4273" s="15" t="s">
        <v>150</v>
      </c>
      <c r="K4273" s="15" t="s">
        <v>7612</v>
      </c>
      <c r="M4273" s="15" t="n">
        <v>7</v>
      </c>
      <c r="N4273" s="15" t="n">
        <v>31</v>
      </c>
      <c r="O4273" s="15" t="n">
        <v>53</v>
      </c>
      <c r="P4273" s="15" t="n">
        <v>91</v>
      </c>
      <c r="Y4273" s="15" t="s">
        <v>142</v>
      </c>
      <c r="AB4273" s="15" t="s">
        <v>143</v>
      </c>
    </row>
    <row r="4274" customFormat="false" ht="15" hidden="false" customHeight="true" outlineLevel="0" collapsed="false">
      <c r="A4274" s="15" t="s">
        <v>7613</v>
      </c>
      <c r="B4274" s="15" t="s">
        <v>7614</v>
      </c>
      <c r="C4274" s="15" t="s">
        <v>148</v>
      </c>
      <c r="E4274" s="15" t="s">
        <v>136</v>
      </c>
      <c r="F4274" s="15" t="s">
        <v>137</v>
      </c>
      <c r="G4274" s="15" t="s">
        <v>938</v>
      </c>
      <c r="H4274" s="15" t="s">
        <v>136</v>
      </c>
      <c r="I4274" s="15" t="s">
        <v>139</v>
      </c>
      <c r="J4274" s="15" t="s">
        <v>150</v>
      </c>
      <c r="K4274" s="15" t="s">
        <v>7615</v>
      </c>
      <c r="L4274" s="15" t="n">
        <v>5</v>
      </c>
      <c r="P4274" s="15" t="n">
        <v>5</v>
      </c>
      <c r="Y4274" s="15" t="s">
        <v>142</v>
      </c>
      <c r="AB4274" s="15" t="s">
        <v>143</v>
      </c>
    </row>
    <row r="4275" customFormat="false" ht="15" hidden="false" customHeight="true" outlineLevel="0" collapsed="false">
      <c r="A4275" s="15" t="s">
        <v>7616</v>
      </c>
      <c r="B4275" s="15" t="s">
        <v>7617</v>
      </c>
      <c r="C4275" s="15" t="s">
        <v>217</v>
      </c>
      <c r="D4275" s="15" t="s">
        <v>235</v>
      </c>
      <c r="E4275" s="15" t="s">
        <v>136</v>
      </c>
      <c r="F4275" s="15" t="s">
        <v>137</v>
      </c>
      <c r="G4275" s="15" t="s">
        <v>231</v>
      </c>
      <c r="H4275" s="15" t="s">
        <v>136</v>
      </c>
      <c r="I4275" s="15" t="s">
        <v>139</v>
      </c>
      <c r="J4275" s="15" t="s">
        <v>150</v>
      </c>
      <c r="K4275" s="15" t="s">
        <v>7618</v>
      </c>
      <c r="O4275" s="15" t="n">
        <v>4</v>
      </c>
      <c r="P4275" s="15" t="n">
        <v>4</v>
      </c>
      <c r="Y4275" s="15" t="s">
        <v>156</v>
      </c>
      <c r="AB4275" s="15" t="s">
        <v>143</v>
      </c>
    </row>
    <row r="4276" customFormat="false" ht="15" hidden="false" customHeight="true" outlineLevel="0" collapsed="false">
      <c r="A4276" s="15" t="s">
        <v>7619</v>
      </c>
      <c r="B4276" s="15" t="s">
        <v>7620</v>
      </c>
      <c r="C4276" s="15" t="s">
        <v>217</v>
      </c>
      <c r="D4276" s="15" t="s">
        <v>235</v>
      </c>
      <c r="E4276" s="15" t="s">
        <v>136</v>
      </c>
      <c r="F4276" s="15" t="s">
        <v>137</v>
      </c>
      <c r="G4276" s="15" t="s">
        <v>308</v>
      </c>
      <c r="H4276" s="15" t="s">
        <v>136</v>
      </c>
      <c r="I4276" s="15" t="s">
        <v>139</v>
      </c>
      <c r="J4276" s="15" t="s">
        <v>150</v>
      </c>
      <c r="K4276" s="15" t="s">
        <v>7621</v>
      </c>
      <c r="N4276" s="15" t="n">
        <v>2</v>
      </c>
      <c r="P4276" s="15" t="n">
        <v>2</v>
      </c>
      <c r="Y4276" s="15" t="s">
        <v>142</v>
      </c>
      <c r="AB4276" s="15" t="s">
        <v>143</v>
      </c>
    </row>
    <row r="4277" customFormat="false" ht="15" hidden="false" customHeight="true" outlineLevel="0" collapsed="false">
      <c r="A4277" s="15" t="s">
        <v>7619</v>
      </c>
      <c r="B4277" s="15" t="s">
        <v>7620</v>
      </c>
      <c r="C4277" s="15" t="s">
        <v>217</v>
      </c>
      <c r="D4277" s="15" t="s">
        <v>235</v>
      </c>
      <c r="E4277" s="15" t="s">
        <v>136</v>
      </c>
      <c r="F4277" s="15" t="s">
        <v>137</v>
      </c>
      <c r="G4277" s="15" t="s">
        <v>308</v>
      </c>
      <c r="H4277" s="15" t="s">
        <v>136</v>
      </c>
      <c r="I4277" s="15" t="s">
        <v>139</v>
      </c>
      <c r="J4277" s="15" t="s">
        <v>158</v>
      </c>
      <c r="K4277" s="15" t="s">
        <v>7622</v>
      </c>
      <c r="N4277" s="15" t="n">
        <v>2</v>
      </c>
      <c r="P4277" s="15" t="n">
        <v>2</v>
      </c>
      <c r="Y4277" s="15" t="s">
        <v>142</v>
      </c>
      <c r="AB4277" s="15" t="s">
        <v>143</v>
      </c>
    </row>
    <row r="4278" customFormat="false" ht="15" hidden="false" customHeight="true" outlineLevel="0" collapsed="false">
      <c r="A4278" s="15" t="s">
        <v>7623</v>
      </c>
      <c r="B4278" s="15" t="s">
        <v>7624</v>
      </c>
      <c r="C4278" s="15" t="s">
        <v>217</v>
      </c>
      <c r="D4278" s="15" t="s">
        <v>235</v>
      </c>
      <c r="E4278" s="15" t="s">
        <v>136</v>
      </c>
      <c r="F4278" s="15" t="s">
        <v>137</v>
      </c>
      <c r="G4278" s="15" t="s">
        <v>219</v>
      </c>
      <c r="H4278" s="15" t="s">
        <v>136</v>
      </c>
      <c r="I4278" s="15" t="s">
        <v>139</v>
      </c>
      <c r="J4278" s="15" t="s">
        <v>150</v>
      </c>
      <c r="K4278" s="15" t="s">
        <v>7625</v>
      </c>
      <c r="L4278" s="15" t="n">
        <v>35</v>
      </c>
      <c r="N4278" s="15" t="n">
        <v>5</v>
      </c>
      <c r="P4278" s="15" t="n">
        <v>40</v>
      </c>
      <c r="Y4278" s="15" t="s">
        <v>142</v>
      </c>
      <c r="AB4278" s="15" t="s">
        <v>143</v>
      </c>
    </row>
    <row r="4279" customFormat="false" ht="15" hidden="false" customHeight="true" outlineLevel="0" collapsed="false">
      <c r="A4279" s="15" t="s">
        <v>7623</v>
      </c>
      <c r="B4279" s="15" t="s">
        <v>7624</v>
      </c>
      <c r="C4279" s="15" t="s">
        <v>217</v>
      </c>
      <c r="D4279" s="15" t="s">
        <v>235</v>
      </c>
      <c r="E4279" s="15" t="s">
        <v>136</v>
      </c>
      <c r="F4279" s="15" t="s">
        <v>137</v>
      </c>
      <c r="G4279" s="15" t="s">
        <v>219</v>
      </c>
      <c r="H4279" s="15" t="s">
        <v>136</v>
      </c>
      <c r="I4279" s="15" t="s">
        <v>139</v>
      </c>
      <c r="J4279" s="15" t="s">
        <v>158</v>
      </c>
      <c r="K4279" s="15" t="s">
        <v>7626</v>
      </c>
      <c r="N4279" s="15" t="n">
        <v>2</v>
      </c>
      <c r="P4279" s="15" t="n">
        <v>2</v>
      </c>
      <c r="Y4279" s="15" t="s">
        <v>142</v>
      </c>
      <c r="AB4279" s="15" t="s">
        <v>143</v>
      </c>
    </row>
    <row r="4280" customFormat="false" ht="15" hidden="false" customHeight="true" outlineLevel="0" collapsed="false">
      <c r="A4280" s="15" t="s">
        <v>7627</v>
      </c>
      <c r="B4280" s="15" t="s">
        <v>7628</v>
      </c>
      <c r="C4280" s="15" t="s">
        <v>217</v>
      </c>
      <c r="D4280" s="15" t="s">
        <v>218</v>
      </c>
      <c r="E4280" s="15" t="s">
        <v>136</v>
      </c>
      <c r="F4280" s="15" t="s">
        <v>137</v>
      </c>
      <c r="G4280" s="15" t="s">
        <v>256</v>
      </c>
      <c r="H4280" s="15" t="s">
        <v>136</v>
      </c>
      <c r="I4280" s="15" t="s">
        <v>243</v>
      </c>
      <c r="J4280" s="15" t="s">
        <v>140</v>
      </c>
      <c r="K4280" s="15" t="s">
        <v>7629</v>
      </c>
      <c r="L4280" s="15" t="n">
        <v>83</v>
      </c>
      <c r="M4280" s="15" t="n">
        <v>60</v>
      </c>
      <c r="N4280" s="15" t="n">
        <v>9</v>
      </c>
      <c r="O4280" s="15" t="n">
        <v>8</v>
      </c>
      <c r="P4280" s="15" t="n">
        <v>160</v>
      </c>
      <c r="Y4280" s="15" t="s">
        <v>258</v>
      </c>
      <c r="AB4280" s="15" t="s">
        <v>143</v>
      </c>
    </row>
    <row r="4281" customFormat="false" ht="15" hidden="false" customHeight="true" outlineLevel="0" collapsed="false">
      <c r="A4281" s="15" t="s">
        <v>7627</v>
      </c>
      <c r="B4281" s="15" t="s">
        <v>7628</v>
      </c>
      <c r="C4281" s="15" t="s">
        <v>217</v>
      </c>
      <c r="D4281" s="15" t="s">
        <v>218</v>
      </c>
      <c r="E4281" s="15" t="s">
        <v>136</v>
      </c>
      <c r="F4281" s="15" t="s">
        <v>137</v>
      </c>
      <c r="G4281" s="15" t="s">
        <v>256</v>
      </c>
      <c r="H4281" s="15" t="s">
        <v>136</v>
      </c>
      <c r="I4281" s="15" t="s">
        <v>243</v>
      </c>
      <c r="J4281" s="15" t="s">
        <v>144</v>
      </c>
      <c r="K4281" s="15" t="s">
        <v>7630</v>
      </c>
      <c r="L4281" s="15" t="n">
        <v>1</v>
      </c>
      <c r="M4281" s="15" t="n">
        <v>5</v>
      </c>
      <c r="P4281" s="15" t="n">
        <v>6</v>
      </c>
      <c r="Y4281" s="15" t="s">
        <v>258</v>
      </c>
      <c r="AB4281" s="15" t="s">
        <v>143</v>
      </c>
    </row>
    <row r="4282" customFormat="false" ht="15" hidden="false" customHeight="true" outlineLevel="0" collapsed="false">
      <c r="A4282" s="15" t="s">
        <v>7627</v>
      </c>
      <c r="B4282" s="15" t="s">
        <v>7628</v>
      </c>
      <c r="C4282" s="15" t="s">
        <v>217</v>
      </c>
      <c r="D4282" s="15" t="s">
        <v>218</v>
      </c>
      <c r="E4282" s="15" t="s">
        <v>136</v>
      </c>
      <c r="F4282" s="15" t="s">
        <v>137</v>
      </c>
      <c r="G4282" s="15" t="s">
        <v>256</v>
      </c>
      <c r="H4282" s="15" t="s">
        <v>136</v>
      </c>
      <c r="I4282" s="15" t="s">
        <v>243</v>
      </c>
      <c r="J4282" s="15" t="s">
        <v>150</v>
      </c>
      <c r="K4282" s="15" t="s">
        <v>7631</v>
      </c>
      <c r="L4282" s="15" t="n">
        <v>215</v>
      </c>
      <c r="M4282" s="15" t="n">
        <v>113</v>
      </c>
      <c r="N4282" s="15" t="n">
        <v>293</v>
      </c>
      <c r="O4282" s="15" t="n">
        <v>140</v>
      </c>
      <c r="P4282" s="15" t="n">
        <v>761</v>
      </c>
      <c r="Y4282" s="15" t="s">
        <v>258</v>
      </c>
      <c r="AB4282" s="15" t="s">
        <v>143</v>
      </c>
    </row>
    <row r="4283" customFormat="false" ht="15" hidden="false" customHeight="true" outlineLevel="0" collapsed="false">
      <c r="A4283" s="15" t="s">
        <v>7627</v>
      </c>
      <c r="B4283" s="15" t="s">
        <v>7628</v>
      </c>
      <c r="C4283" s="15" t="s">
        <v>217</v>
      </c>
      <c r="D4283" s="15" t="s">
        <v>218</v>
      </c>
      <c r="E4283" s="15" t="s">
        <v>136</v>
      </c>
      <c r="F4283" s="15" t="s">
        <v>137</v>
      </c>
      <c r="G4283" s="15" t="s">
        <v>256</v>
      </c>
      <c r="H4283" s="15" t="s">
        <v>136</v>
      </c>
      <c r="I4283" s="15" t="s">
        <v>243</v>
      </c>
      <c r="J4283" s="15" t="s">
        <v>158</v>
      </c>
      <c r="K4283" s="15" t="s">
        <v>7632</v>
      </c>
      <c r="L4283" s="15" t="n">
        <v>29</v>
      </c>
      <c r="M4283" s="15" t="n">
        <v>34</v>
      </c>
      <c r="N4283" s="15" t="n">
        <v>145</v>
      </c>
      <c r="O4283" s="15" t="n">
        <v>31</v>
      </c>
      <c r="P4283" s="15" t="n">
        <v>239</v>
      </c>
      <c r="Y4283" s="15" t="s">
        <v>258</v>
      </c>
      <c r="AB4283" s="15" t="s">
        <v>143</v>
      </c>
    </row>
    <row r="4284" customFormat="false" ht="15" hidden="false" customHeight="true" outlineLevel="0" collapsed="false">
      <c r="A4284" s="15" t="s">
        <v>7627</v>
      </c>
      <c r="B4284" s="15" t="s">
        <v>7628</v>
      </c>
      <c r="C4284" s="15" t="s">
        <v>217</v>
      </c>
      <c r="D4284" s="15" t="s">
        <v>218</v>
      </c>
      <c r="E4284" s="15" t="s">
        <v>136</v>
      </c>
      <c r="F4284" s="15" t="s">
        <v>137</v>
      </c>
      <c r="G4284" s="15" t="s">
        <v>256</v>
      </c>
      <c r="H4284" s="15" t="s">
        <v>136</v>
      </c>
      <c r="I4284" s="15" t="s">
        <v>243</v>
      </c>
      <c r="J4284" s="15" t="s">
        <v>169</v>
      </c>
      <c r="K4284" s="15" t="s">
        <v>7633</v>
      </c>
      <c r="N4284" s="15" t="n">
        <v>15</v>
      </c>
      <c r="P4284" s="15" t="n">
        <v>15</v>
      </c>
      <c r="Y4284" s="15" t="s">
        <v>258</v>
      </c>
      <c r="AB4284" s="15" t="s">
        <v>143</v>
      </c>
    </row>
    <row r="4285" customFormat="false" ht="15" hidden="false" customHeight="true" outlineLevel="0" collapsed="false">
      <c r="A4285" s="15" t="s">
        <v>7634</v>
      </c>
      <c r="B4285" s="15" t="s">
        <v>7635</v>
      </c>
      <c r="C4285" s="15" t="s">
        <v>217</v>
      </c>
      <c r="D4285" s="15" t="s">
        <v>218</v>
      </c>
      <c r="E4285" s="15" t="s">
        <v>136</v>
      </c>
      <c r="F4285" s="15" t="s">
        <v>137</v>
      </c>
      <c r="G4285" s="15" t="s">
        <v>284</v>
      </c>
      <c r="H4285" s="15" t="s">
        <v>136</v>
      </c>
      <c r="I4285" s="15" t="s">
        <v>243</v>
      </c>
      <c r="J4285" s="15" t="s">
        <v>140</v>
      </c>
      <c r="K4285" s="15" t="s">
        <v>7636</v>
      </c>
      <c r="L4285" s="15" t="n">
        <v>14</v>
      </c>
      <c r="M4285" s="15" t="n">
        <v>10</v>
      </c>
      <c r="P4285" s="15" t="n">
        <v>24</v>
      </c>
      <c r="Y4285" s="15" t="s">
        <v>142</v>
      </c>
      <c r="AB4285" s="15" t="s">
        <v>143</v>
      </c>
    </row>
    <row r="4286" customFormat="false" ht="15" hidden="false" customHeight="true" outlineLevel="0" collapsed="false">
      <c r="A4286" s="15" t="s">
        <v>7634</v>
      </c>
      <c r="B4286" s="15" t="s">
        <v>7635</v>
      </c>
      <c r="C4286" s="15" t="s">
        <v>217</v>
      </c>
      <c r="D4286" s="15" t="s">
        <v>218</v>
      </c>
      <c r="E4286" s="15" t="s">
        <v>136</v>
      </c>
      <c r="F4286" s="15" t="s">
        <v>137</v>
      </c>
      <c r="G4286" s="15" t="s">
        <v>284</v>
      </c>
      <c r="H4286" s="15" t="s">
        <v>136</v>
      </c>
      <c r="I4286" s="15" t="s">
        <v>243</v>
      </c>
      <c r="J4286" s="15" t="s">
        <v>150</v>
      </c>
      <c r="K4286" s="15" t="s">
        <v>7637</v>
      </c>
      <c r="L4286" s="15" t="n">
        <v>212</v>
      </c>
      <c r="M4286" s="15" t="n">
        <v>387</v>
      </c>
      <c r="N4286" s="15" t="n">
        <v>297</v>
      </c>
      <c r="O4286" s="15" t="n">
        <v>17</v>
      </c>
      <c r="P4286" s="15" t="n">
        <v>913</v>
      </c>
      <c r="Y4286" s="15" t="s">
        <v>142</v>
      </c>
      <c r="AB4286" s="15" t="s">
        <v>143</v>
      </c>
    </row>
    <row r="4287" customFormat="false" ht="15" hidden="false" customHeight="true" outlineLevel="0" collapsed="false">
      <c r="A4287" s="15" t="s">
        <v>7634</v>
      </c>
      <c r="B4287" s="15" t="s">
        <v>7635</v>
      </c>
      <c r="C4287" s="15" t="s">
        <v>217</v>
      </c>
      <c r="D4287" s="15" t="s">
        <v>218</v>
      </c>
      <c r="E4287" s="15" t="s">
        <v>136</v>
      </c>
      <c r="F4287" s="15" t="s">
        <v>137</v>
      </c>
      <c r="G4287" s="15" t="s">
        <v>284</v>
      </c>
      <c r="H4287" s="15" t="s">
        <v>136</v>
      </c>
      <c r="I4287" s="15" t="s">
        <v>243</v>
      </c>
      <c r="J4287" s="15" t="s">
        <v>166</v>
      </c>
      <c r="K4287" s="15" t="s">
        <v>7638</v>
      </c>
      <c r="N4287" s="15" t="n">
        <v>3</v>
      </c>
      <c r="P4287" s="15" t="n">
        <v>3</v>
      </c>
      <c r="Y4287" s="15" t="s">
        <v>142</v>
      </c>
      <c r="AB4287" s="15" t="s">
        <v>143</v>
      </c>
    </row>
    <row r="4288" customFormat="false" ht="15" hidden="false" customHeight="true" outlineLevel="0" collapsed="false">
      <c r="A4288" s="15" t="s">
        <v>7634</v>
      </c>
      <c r="B4288" s="15" t="s">
        <v>7635</v>
      </c>
      <c r="C4288" s="15" t="s">
        <v>217</v>
      </c>
      <c r="D4288" s="15" t="s">
        <v>218</v>
      </c>
      <c r="E4288" s="15" t="s">
        <v>136</v>
      </c>
      <c r="F4288" s="15" t="s">
        <v>137</v>
      </c>
      <c r="G4288" s="15" t="s">
        <v>284</v>
      </c>
      <c r="H4288" s="15" t="s">
        <v>136</v>
      </c>
      <c r="I4288" s="15" t="s">
        <v>243</v>
      </c>
      <c r="J4288" s="15" t="s">
        <v>158</v>
      </c>
      <c r="K4288" s="15" t="s">
        <v>7639</v>
      </c>
      <c r="L4288" s="15" t="n">
        <v>21</v>
      </c>
      <c r="M4288" s="15" t="n">
        <v>115</v>
      </c>
      <c r="N4288" s="15" t="n">
        <v>4</v>
      </c>
      <c r="P4288" s="15" t="n">
        <v>140</v>
      </c>
      <c r="Y4288" s="15" t="s">
        <v>142</v>
      </c>
      <c r="AB4288" s="15" t="s">
        <v>143</v>
      </c>
    </row>
    <row r="4289" customFormat="false" ht="15" hidden="false" customHeight="true" outlineLevel="0" collapsed="false">
      <c r="A4289" s="15" t="s">
        <v>7634</v>
      </c>
      <c r="B4289" s="15" t="s">
        <v>7635</v>
      </c>
      <c r="C4289" s="15" t="s">
        <v>217</v>
      </c>
      <c r="D4289" s="15" t="s">
        <v>218</v>
      </c>
      <c r="E4289" s="15" t="s">
        <v>136</v>
      </c>
      <c r="F4289" s="15" t="s">
        <v>137</v>
      </c>
      <c r="G4289" s="15" t="s">
        <v>284</v>
      </c>
      <c r="H4289" s="15" t="s">
        <v>136</v>
      </c>
      <c r="I4289" s="15" t="s">
        <v>243</v>
      </c>
      <c r="J4289" s="15" t="s">
        <v>169</v>
      </c>
      <c r="K4289" s="15" t="s">
        <v>7640</v>
      </c>
      <c r="L4289" s="15" t="n">
        <v>2</v>
      </c>
      <c r="N4289" s="15" t="n">
        <v>7</v>
      </c>
      <c r="O4289" s="15" t="n">
        <v>1</v>
      </c>
      <c r="P4289" s="15" t="n">
        <v>10</v>
      </c>
      <c r="Y4289" s="15" t="s">
        <v>142</v>
      </c>
      <c r="AB4289" s="15" t="s">
        <v>143</v>
      </c>
    </row>
    <row r="4290" customFormat="false" ht="15" hidden="false" customHeight="true" outlineLevel="0" collapsed="false">
      <c r="A4290" s="15" t="s">
        <v>7641</v>
      </c>
      <c r="B4290" s="15" t="s">
        <v>7642</v>
      </c>
      <c r="C4290" s="15" t="s">
        <v>217</v>
      </c>
      <c r="D4290" s="15" t="s">
        <v>218</v>
      </c>
      <c r="E4290" s="15" t="s">
        <v>136</v>
      </c>
      <c r="F4290" s="15" t="s">
        <v>137</v>
      </c>
      <c r="G4290" s="15" t="s">
        <v>336</v>
      </c>
      <c r="H4290" s="15" t="s">
        <v>136</v>
      </c>
      <c r="I4290" s="15" t="s">
        <v>243</v>
      </c>
      <c r="J4290" s="15" t="s">
        <v>140</v>
      </c>
      <c r="K4290" s="15" t="s">
        <v>7643</v>
      </c>
      <c r="L4290" s="15" t="n">
        <v>45</v>
      </c>
      <c r="M4290" s="15" t="n">
        <v>51</v>
      </c>
      <c r="N4290" s="15" t="n">
        <v>57</v>
      </c>
      <c r="O4290" s="15" t="n">
        <v>24</v>
      </c>
      <c r="P4290" s="15" t="n">
        <v>177</v>
      </c>
      <c r="Y4290" s="15" t="s">
        <v>142</v>
      </c>
      <c r="AB4290" s="15" t="s">
        <v>143</v>
      </c>
    </row>
    <row r="4291" customFormat="false" ht="15" hidden="false" customHeight="true" outlineLevel="0" collapsed="false">
      <c r="A4291" s="15" t="s">
        <v>7641</v>
      </c>
      <c r="B4291" s="15" t="s">
        <v>7642</v>
      </c>
      <c r="C4291" s="15" t="s">
        <v>217</v>
      </c>
      <c r="D4291" s="15" t="s">
        <v>218</v>
      </c>
      <c r="E4291" s="15" t="s">
        <v>136</v>
      </c>
      <c r="F4291" s="15" t="s">
        <v>137</v>
      </c>
      <c r="G4291" s="15" t="s">
        <v>336</v>
      </c>
      <c r="H4291" s="15" t="s">
        <v>136</v>
      </c>
      <c r="I4291" s="15" t="s">
        <v>243</v>
      </c>
      <c r="J4291" s="15" t="s">
        <v>144</v>
      </c>
      <c r="K4291" s="15" t="s">
        <v>7644</v>
      </c>
      <c r="L4291" s="15" t="n">
        <v>4</v>
      </c>
      <c r="N4291" s="15" t="n">
        <v>5</v>
      </c>
      <c r="P4291" s="15" t="n">
        <v>9</v>
      </c>
      <c r="Y4291" s="15" t="s">
        <v>142</v>
      </c>
      <c r="AB4291" s="15" t="s">
        <v>143</v>
      </c>
    </row>
    <row r="4292" customFormat="false" ht="15" hidden="false" customHeight="true" outlineLevel="0" collapsed="false">
      <c r="A4292" s="15" t="s">
        <v>7641</v>
      </c>
      <c r="B4292" s="15" t="s">
        <v>7642</v>
      </c>
      <c r="C4292" s="15" t="s">
        <v>217</v>
      </c>
      <c r="D4292" s="15" t="s">
        <v>218</v>
      </c>
      <c r="E4292" s="15" t="s">
        <v>136</v>
      </c>
      <c r="F4292" s="15" t="s">
        <v>137</v>
      </c>
      <c r="G4292" s="15" t="s">
        <v>336</v>
      </c>
      <c r="H4292" s="15" t="s">
        <v>136</v>
      </c>
      <c r="I4292" s="15" t="s">
        <v>243</v>
      </c>
      <c r="J4292" s="15" t="s">
        <v>150</v>
      </c>
      <c r="K4292" s="15" t="s">
        <v>7645</v>
      </c>
      <c r="L4292" s="15" t="n">
        <v>61</v>
      </c>
      <c r="M4292" s="15" t="n">
        <v>87</v>
      </c>
      <c r="N4292" s="15" t="n">
        <v>212</v>
      </c>
      <c r="O4292" s="15" t="n">
        <v>47</v>
      </c>
      <c r="P4292" s="15" t="n">
        <v>407</v>
      </c>
      <c r="Y4292" s="15" t="s">
        <v>142</v>
      </c>
      <c r="AB4292" s="15" t="s">
        <v>143</v>
      </c>
    </row>
    <row r="4293" customFormat="false" ht="15" hidden="false" customHeight="true" outlineLevel="0" collapsed="false">
      <c r="A4293" s="15" t="s">
        <v>7641</v>
      </c>
      <c r="B4293" s="15" t="s">
        <v>7642</v>
      </c>
      <c r="C4293" s="15" t="s">
        <v>217</v>
      </c>
      <c r="D4293" s="15" t="s">
        <v>218</v>
      </c>
      <c r="E4293" s="15" t="s">
        <v>136</v>
      </c>
      <c r="F4293" s="15" t="s">
        <v>137</v>
      </c>
      <c r="G4293" s="15" t="s">
        <v>336</v>
      </c>
      <c r="H4293" s="15" t="s">
        <v>136</v>
      </c>
      <c r="I4293" s="15" t="s">
        <v>243</v>
      </c>
      <c r="J4293" s="15" t="s">
        <v>166</v>
      </c>
      <c r="K4293" s="15" t="s">
        <v>7646</v>
      </c>
      <c r="M4293" s="15" t="n">
        <v>3</v>
      </c>
      <c r="P4293" s="15" t="n">
        <v>3</v>
      </c>
      <c r="Y4293" s="15" t="s">
        <v>142</v>
      </c>
      <c r="AB4293" s="15" t="s">
        <v>143</v>
      </c>
    </row>
    <row r="4294" customFormat="false" ht="15" hidden="false" customHeight="true" outlineLevel="0" collapsed="false">
      <c r="A4294" s="15" t="s">
        <v>7641</v>
      </c>
      <c r="B4294" s="15" t="s">
        <v>7642</v>
      </c>
      <c r="C4294" s="15" t="s">
        <v>217</v>
      </c>
      <c r="D4294" s="15" t="s">
        <v>218</v>
      </c>
      <c r="E4294" s="15" t="s">
        <v>136</v>
      </c>
      <c r="F4294" s="15" t="s">
        <v>137</v>
      </c>
      <c r="G4294" s="15" t="s">
        <v>336</v>
      </c>
      <c r="H4294" s="15" t="s">
        <v>136</v>
      </c>
      <c r="I4294" s="15" t="s">
        <v>243</v>
      </c>
      <c r="J4294" s="15" t="s">
        <v>158</v>
      </c>
      <c r="K4294" s="15" t="s">
        <v>7647</v>
      </c>
      <c r="L4294" s="15" t="n">
        <v>39</v>
      </c>
      <c r="M4294" s="15" t="n">
        <v>25</v>
      </c>
      <c r="N4294" s="15" t="n">
        <v>69</v>
      </c>
      <c r="O4294" s="15" t="n">
        <v>5</v>
      </c>
      <c r="P4294" s="15" t="n">
        <v>138</v>
      </c>
      <c r="Y4294" s="15" t="s">
        <v>142</v>
      </c>
      <c r="AB4294" s="15" t="s">
        <v>143</v>
      </c>
    </row>
    <row r="4295" customFormat="false" ht="15" hidden="false" customHeight="true" outlineLevel="0" collapsed="false">
      <c r="A4295" s="15" t="s">
        <v>7641</v>
      </c>
      <c r="B4295" s="15" t="s">
        <v>7642</v>
      </c>
      <c r="C4295" s="15" t="s">
        <v>217</v>
      </c>
      <c r="D4295" s="15" t="s">
        <v>218</v>
      </c>
      <c r="E4295" s="15" t="s">
        <v>136</v>
      </c>
      <c r="F4295" s="15" t="s">
        <v>137</v>
      </c>
      <c r="G4295" s="15" t="s">
        <v>336</v>
      </c>
      <c r="H4295" s="15" t="s">
        <v>136</v>
      </c>
      <c r="I4295" s="15" t="s">
        <v>243</v>
      </c>
      <c r="J4295" s="15" t="s">
        <v>169</v>
      </c>
      <c r="K4295" s="15" t="s">
        <v>7648</v>
      </c>
      <c r="L4295" s="15" t="n">
        <v>3</v>
      </c>
      <c r="P4295" s="15" t="n">
        <v>3</v>
      </c>
      <c r="Y4295" s="15" t="s">
        <v>142</v>
      </c>
      <c r="AB4295" s="15" t="s">
        <v>143</v>
      </c>
    </row>
    <row r="4296" customFormat="false" ht="15" hidden="false" customHeight="true" outlineLevel="0" collapsed="false">
      <c r="A4296" s="15" t="s">
        <v>7649</v>
      </c>
      <c r="B4296" s="15" t="s">
        <v>7650</v>
      </c>
      <c r="C4296" s="15" t="s">
        <v>134</v>
      </c>
      <c r="D4296" s="15" t="s">
        <v>135</v>
      </c>
      <c r="E4296" s="15" t="s">
        <v>136</v>
      </c>
      <c r="F4296" s="15" t="s">
        <v>137</v>
      </c>
      <c r="G4296" s="15" t="s">
        <v>526</v>
      </c>
      <c r="H4296" s="15" t="s">
        <v>136</v>
      </c>
      <c r="I4296" s="15" t="s">
        <v>243</v>
      </c>
      <c r="J4296" s="15" t="s">
        <v>140</v>
      </c>
      <c r="K4296" s="15" t="s">
        <v>7651</v>
      </c>
      <c r="L4296" s="15" t="n">
        <v>60</v>
      </c>
      <c r="M4296" s="15" t="n">
        <v>43</v>
      </c>
      <c r="N4296" s="15" t="n">
        <v>134</v>
      </c>
      <c r="O4296" s="15" t="n">
        <v>10</v>
      </c>
      <c r="P4296" s="15" t="n">
        <v>247</v>
      </c>
      <c r="Y4296" s="15" t="s">
        <v>142</v>
      </c>
      <c r="AB4296" s="15" t="s">
        <v>143</v>
      </c>
    </row>
    <row r="4297" customFormat="false" ht="15" hidden="false" customHeight="true" outlineLevel="0" collapsed="false">
      <c r="A4297" s="15" t="s">
        <v>7649</v>
      </c>
      <c r="B4297" s="15" t="s">
        <v>7650</v>
      </c>
      <c r="C4297" s="15" t="s">
        <v>134</v>
      </c>
      <c r="D4297" s="15" t="s">
        <v>135</v>
      </c>
      <c r="E4297" s="15" t="s">
        <v>136</v>
      </c>
      <c r="F4297" s="15" t="s">
        <v>137</v>
      </c>
      <c r="G4297" s="15" t="s">
        <v>526</v>
      </c>
      <c r="H4297" s="15" t="s">
        <v>136</v>
      </c>
      <c r="I4297" s="15" t="s">
        <v>243</v>
      </c>
      <c r="J4297" s="15" t="s">
        <v>144</v>
      </c>
      <c r="K4297" s="15" t="s">
        <v>7652</v>
      </c>
      <c r="L4297" s="15" t="n">
        <v>1</v>
      </c>
      <c r="M4297" s="15" t="n">
        <v>1</v>
      </c>
      <c r="N4297" s="15" t="n">
        <v>8</v>
      </c>
      <c r="P4297" s="15" t="n">
        <v>10</v>
      </c>
      <c r="Y4297" s="15" t="s">
        <v>142</v>
      </c>
      <c r="AB4297" s="15" t="s">
        <v>143</v>
      </c>
    </row>
    <row r="4298" customFormat="false" ht="15" hidden="false" customHeight="true" outlineLevel="0" collapsed="false">
      <c r="A4298" s="15" t="s">
        <v>7649</v>
      </c>
      <c r="B4298" s="15" t="s">
        <v>7650</v>
      </c>
      <c r="C4298" s="15" t="s">
        <v>134</v>
      </c>
      <c r="D4298" s="15" t="s">
        <v>135</v>
      </c>
      <c r="E4298" s="15" t="s">
        <v>136</v>
      </c>
      <c r="F4298" s="15" t="s">
        <v>137</v>
      </c>
      <c r="G4298" s="15" t="s">
        <v>526</v>
      </c>
      <c r="H4298" s="15" t="s">
        <v>136</v>
      </c>
      <c r="I4298" s="15" t="s">
        <v>243</v>
      </c>
      <c r="J4298" s="15" t="s">
        <v>150</v>
      </c>
      <c r="K4298" s="15" t="s">
        <v>7653</v>
      </c>
      <c r="L4298" s="15" t="n">
        <v>750</v>
      </c>
      <c r="M4298" s="15" t="n">
        <v>536</v>
      </c>
      <c r="N4298" s="15" t="n">
        <v>571</v>
      </c>
      <c r="O4298" s="15" t="n">
        <v>243</v>
      </c>
      <c r="P4298" s="15" t="n">
        <v>2100</v>
      </c>
      <c r="Y4298" s="15" t="s">
        <v>142</v>
      </c>
      <c r="AB4298" s="15" t="s">
        <v>143</v>
      </c>
    </row>
    <row r="4299" customFormat="false" ht="15" hidden="false" customHeight="true" outlineLevel="0" collapsed="false">
      <c r="A4299" s="15" t="s">
        <v>7649</v>
      </c>
      <c r="B4299" s="15" t="s">
        <v>7650</v>
      </c>
      <c r="C4299" s="15" t="s">
        <v>134</v>
      </c>
      <c r="D4299" s="15" t="s">
        <v>135</v>
      </c>
      <c r="E4299" s="15" t="s">
        <v>136</v>
      </c>
      <c r="F4299" s="15" t="s">
        <v>137</v>
      </c>
      <c r="G4299" s="15" t="s">
        <v>526</v>
      </c>
      <c r="H4299" s="15" t="s">
        <v>136</v>
      </c>
      <c r="I4299" s="15" t="s">
        <v>243</v>
      </c>
      <c r="J4299" s="15" t="s">
        <v>166</v>
      </c>
      <c r="K4299" s="15" t="s">
        <v>7654</v>
      </c>
      <c r="M4299" s="15" t="n">
        <v>19</v>
      </c>
      <c r="N4299" s="15" t="n">
        <v>3</v>
      </c>
      <c r="O4299" s="15" t="n">
        <v>14</v>
      </c>
      <c r="P4299" s="15" t="n">
        <v>36</v>
      </c>
      <c r="Y4299" s="15" t="s">
        <v>142</v>
      </c>
      <c r="AB4299" s="15" t="s">
        <v>143</v>
      </c>
    </row>
    <row r="4300" customFormat="false" ht="15" hidden="false" customHeight="true" outlineLevel="0" collapsed="false">
      <c r="A4300" s="15" t="s">
        <v>7649</v>
      </c>
      <c r="B4300" s="15" t="s">
        <v>7650</v>
      </c>
      <c r="C4300" s="15" t="s">
        <v>134</v>
      </c>
      <c r="D4300" s="15" t="s">
        <v>135</v>
      </c>
      <c r="E4300" s="15" t="s">
        <v>136</v>
      </c>
      <c r="F4300" s="15" t="s">
        <v>137</v>
      </c>
      <c r="G4300" s="15" t="s">
        <v>526</v>
      </c>
      <c r="H4300" s="15" t="s">
        <v>136</v>
      </c>
      <c r="I4300" s="15" t="s">
        <v>243</v>
      </c>
      <c r="J4300" s="15" t="s">
        <v>158</v>
      </c>
      <c r="K4300" s="15" t="s">
        <v>7655</v>
      </c>
      <c r="L4300" s="15" t="n">
        <v>42</v>
      </c>
      <c r="M4300" s="15" t="n">
        <v>40</v>
      </c>
      <c r="N4300" s="15" t="n">
        <v>15</v>
      </c>
      <c r="P4300" s="15" t="n">
        <v>97</v>
      </c>
      <c r="Y4300" s="15" t="s">
        <v>142</v>
      </c>
      <c r="AB4300" s="15" t="s">
        <v>143</v>
      </c>
    </row>
    <row r="4301" customFormat="false" ht="15" hidden="false" customHeight="true" outlineLevel="0" collapsed="false">
      <c r="A4301" s="15" t="s">
        <v>7656</v>
      </c>
      <c r="B4301" s="15" t="s">
        <v>7657</v>
      </c>
      <c r="C4301" s="15" t="s">
        <v>134</v>
      </c>
      <c r="D4301" s="15" t="s">
        <v>135</v>
      </c>
      <c r="E4301" s="15" t="s">
        <v>136</v>
      </c>
      <c r="F4301" s="15" t="s">
        <v>137</v>
      </c>
      <c r="G4301" s="15" t="s">
        <v>2067</v>
      </c>
      <c r="H4301" s="15" t="s">
        <v>136</v>
      </c>
      <c r="I4301" s="15" t="s">
        <v>243</v>
      </c>
      <c r="J4301" s="15" t="s">
        <v>150</v>
      </c>
      <c r="K4301" s="15" t="s">
        <v>7658</v>
      </c>
      <c r="L4301" s="15" t="n">
        <v>82</v>
      </c>
      <c r="M4301" s="15" t="n">
        <v>50</v>
      </c>
      <c r="N4301" s="15" t="n">
        <v>45</v>
      </c>
      <c r="O4301" s="15" t="n">
        <v>18</v>
      </c>
      <c r="P4301" s="15" t="n">
        <v>195</v>
      </c>
      <c r="Y4301" s="15" t="s">
        <v>156</v>
      </c>
      <c r="AB4301" s="15" t="s">
        <v>143</v>
      </c>
    </row>
    <row r="4302" customFormat="false" ht="15" hidden="false" customHeight="true" outlineLevel="0" collapsed="false">
      <c r="A4302" s="15" t="s">
        <v>7656</v>
      </c>
      <c r="B4302" s="15" t="s">
        <v>7657</v>
      </c>
      <c r="C4302" s="15" t="s">
        <v>134</v>
      </c>
      <c r="D4302" s="15" t="s">
        <v>135</v>
      </c>
      <c r="E4302" s="15" t="s">
        <v>136</v>
      </c>
      <c r="F4302" s="15" t="s">
        <v>137</v>
      </c>
      <c r="G4302" s="15" t="s">
        <v>2067</v>
      </c>
      <c r="H4302" s="15" t="s">
        <v>136</v>
      </c>
      <c r="I4302" s="15" t="s">
        <v>243</v>
      </c>
      <c r="J4302" s="15" t="s">
        <v>166</v>
      </c>
      <c r="K4302" s="15" t="s">
        <v>7659</v>
      </c>
      <c r="M4302" s="15" t="n">
        <v>50</v>
      </c>
      <c r="P4302" s="15" t="n">
        <v>50</v>
      </c>
      <c r="Y4302" s="15" t="s">
        <v>156</v>
      </c>
      <c r="AB4302" s="15" t="s">
        <v>143</v>
      </c>
    </row>
    <row r="4303" customFormat="false" ht="15" hidden="false" customHeight="true" outlineLevel="0" collapsed="false">
      <c r="A4303" s="15" t="s">
        <v>7656</v>
      </c>
      <c r="B4303" s="15" t="s">
        <v>7657</v>
      </c>
      <c r="C4303" s="15" t="s">
        <v>134</v>
      </c>
      <c r="D4303" s="15" t="s">
        <v>135</v>
      </c>
      <c r="E4303" s="15" t="s">
        <v>136</v>
      </c>
      <c r="F4303" s="15" t="s">
        <v>137</v>
      </c>
      <c r="G4303" s="15" t="s">
        <v>2067</v>
      </c>
      <c r="H4303" s="15" t="s">
        <v>136</v>
      </c>
      <c r="I4303" s="15" t="s">
        <v>243</v>
      </c>
      <c r="J4303" s="15" t="s">
        <v>158</v>
      </c>
      <c r="K4303" s="15" t="s">
        <v>7660</v>
      </c>
      <c r="L4303" s="15" t="n">
        <v>51</v>
      </c>
      <c r="M4303" s="15" t="n">
        <v>43</v>
      </c>
      <c r="N4303" s="15" t="n">
        <v>46</v>
      </c>
      <c r="O4303" s="15" t="n">
        <v>3</v>
      </c>
      <c r="P4303" s="15" t="n">
        <v>143</v>
      </c>
      <c r="Y4303" s="15" t="s">
        <v>156</v>
      </c>
      <c r="AB4303" s="15" t="s">
        <v>143</v>
      </c>
    </row>
    <row r="4304" customFormat="false" ht="15" hidden="false" customHeight="true" outlineLevel="0" collapsed="false">
      <c r="A4304" s="15" t="s">
        <v>7656</v>
      </c>
      <c r="B4304" s="15" t="s">
        <v>7657</v>
      </c>
      <c r="C4304" s="15" t="s">
        <v>134</v>
      </c>
      <c r="D4304" s="15" t="s">
        <v>135</v>
      </c>
      <c r="E4304" s="15" t="s">
        <v>136</v>
      </c>
      <c r="F4304" s="15" t="s">
        <v>137</v>
      </c>
      <c r="G4304" s="15" t="s">
        <v>2067</v>
      </c>
      <c r="H4304" s="15" t="s">
        <v>136</v>
      </c>
      <c r="I4304" s="15" t="s">
        <v>243</v>
      </c>
      <c r="J4304" s="15" t="s">
        <v>169</v>
      </c>
      <c r="K4304" s="15" t="s">
        <v>7661</v>
      </c>
      <c r="M4304" s="15" t="n">
        <v>5</v>
      </c>
      <c r="P4304" s="15" t="n">
        <v>5</v>
      </c>
      <c r="Y4304" s="15" t="s">
        <v>156</v>
      </c>
      <c r="AB4304" s="15" t="s">
        <v>143</v>
      </c>
    </row>
    <row r="4305" customFormat="false" ht="15" hidden="false" customHeight="true" outlineLevel="0" collapsed="false">
      <c r="A4305" s="15" t="s">
        <v>7662</v>
      </c>
      <c r="B4305" s="15" t="s">
        <v>7663</v>
      </c>
      <c r="C4305" s="15" t="s">
        <v>217</v>
      </c>
      <c r="D4305" s="15" t="s">
        <v>235</v>
      </c>
      <c r="E4305" s="15" t="s">
        <v>136</v>
      </c>
      <c r="F4305" s="15" t="s">
        <v>137</v>
      </c>
      <c r="G4305" s="15" t="s">
        <v>219</v>
      </c>
      <c r="H4305" s="15" t="s">
        <v>136</v>
      </c>
      <c r="I4305" s="15" t="s">
        <v>243</v>
      </c>
      <c r="J4305" s="15" t="s">
        <v>150</v>
      </c>
      <c r="K4305" s="15" t="s">
        <v>7664</v>
      </c>
      <c r="L4305" s="15" t="n">
        <v>154</v>
      </c>
      <c r="M4305" s="15" t="n">
        <v>213</v>
      </c>
      <c r="N4305" s="15" t="n">
        <v>129</v>
      </c>
      <c r="O4305" s="15" t="n">
        <v>51</v>
      </c>
      <c r="P4305" s="15" t="n">
        <v>547</v>
      </c>
      <c r="Y4305" s="15" t="s">
        <v>142</v>
      </c>
      <c r="AB4305" s="15" t="s">
        <v>143</v>
      </c>
    </row>
    <row r="4306" customFormat="false" ht="15" hidden="false" customHeight="true" outlineLevel="0" collapsed="false">
      <c r="A4306" s="15" t="s">
        <v>7662</v>
      </c>
      <c r="B4306" s="15" t="s">
        <v>7663</v>
      </c>
      <c r="C4306" s="15" t="s">
        <v>217</v>
      </c>
      <c r="D4306" s="15" t="s">
        <v>235</v>
      </c>
      <c r="E4306" s="15" t="s">
        <v>136</v>
      </c>
      <c r="F4306" s="15" t="s">
        <v>137</v>
      </c>
      <c r="G4306" s="15" t="s">
        <v>219</v>
      </c>
      <c r="H4306" s="15" t="s">
        <v>136</v>
      </c>
      <c r="I4306" s="15" t="s">
        <v>243</v>
      </c>
      <c r="J4306" s="15" t="s">
        <v>158</v>
      </c>
      <c r="K4306" s="15" t="s">
        <v>7665</v>
      </c>
      <c r="L4306" s="15" t="n">
        <v>25</v>
      </c>
      <c r="M4306" s="15" t="n">
        <v>20</v>
      </c>
      <c r="N4306" s="15" t="n">
        <v>18</v>
      </c>
      <c r="O4306" s="15" t="n">
        <v>12</v>
      </c>
      <c r="P4306" s="15" t="n">
        <v>75</v>
      </c>
      <c r="Y4306" s="15" t="s">
        <v>142</v>
      </c>
      <c r="AB4306" s="15" t="s">
        <v>143</v>
      </c>
    </row>
    <row r="4307" customFormat="false" ht="15" hidden="false" customHeight="true" outlineLevel="0" collapsed="false">
      <c r="A4307" s="15" t="s">
        <v>7666</v>
      </c>
      <c r="B4307" s="15" t="s">
        <v>7667</v>
      </c>
      <c r="C4307" s="15" t="s">
        <v>148</v>
      </c>
      <c r="E4307" s="15" t="s">
        <v>136</v>
      </c>
      <c r="F4307" s="15" t="s">
        <v>137</v>
      </c>
      <c r="G4307" s="15" t="s">
        <v>2696</v>
      </c>
      <c r="H4307" s="15" t="s">
        <v>136</v>
      </c>
      <c r="I4307" s="15" t="s">
        <v>139</v>
      </c>
      <c r="J4307" s="15" t="s">
        <v>140</v>
      </c>
      <c r="K4307" s="15" t="s">
        <v>7668</v>
      </c>
      <c r="N4307" s="15" t="n">
        <v>7</v>
      </c>
      <c r="P4307" s="15" t="n">
        <v>7</v>
      </c>
      <c r="Y4307" s="15" t="s">
        <v>142</v>
      </c>
      <c r="AB4307" s="15" t="s">
        <v>143</v>
      </c>
    </row>
    <row r="4308" customFormat="false" ht="15" hidden="false" customHeight="true" outlineLevel="0" collapsed="false">
      <c r="A4308" s="15" t="s">
        <v>7669</v>
      </c>
      <c r="B4308" s="15" t="s">
        <v>7670</v>
      </c>
      <c r="C4308" s="15" t="s">
        <v>134</v>
      </c>
      <c r="D4308" s="15" t="s">
        <v>135</v>
      </c>
      <c r="E4308" s="15" t="s">
        <v>136</v>
      </c>
      <c r="F4308" s="15" t="s">
        <v>137</v>
      </c>
      <c r="G4308" s="15" t="s">
        <v>202</v>
      </c>
      <c r="H4308" s="15" t="s">
        <v>136</v>
      </c>
      <c r="I4308" s="15" t="s">
        <v>243</v>
      </c>
      <c r="J4308" s="15" t="s">
        <v>140</v>
      </c>
      <c r="K4308" s="15" t="s">
        <v>7671</v>
      </c>
      <c r="L4308" s="15" t="n">
        <v>17</v>
      </c>
      <c r="M4308" s="15" t="n">
        <v>7</v>
      </c>
      <c r="N4308" s="15" t="n">
        <v>28</v>
      </c>
      <c r="P4308" s="15" t="n">
        <v>52</v>
      </c>
      <c r="Y4308" s="15" t="s">
        <v>142</v>
      </c>
      <c r="AB4308" s="15" t="s">
        <v>143</v>
      </c>
    </row>
    <row r="4309" customFormat="false" ht="15" hidden="false" customHeight="true" outlineLevel="0" collapsed="false">
      <c r="A4309" s="15" t="s">
        <v>7669</v>
      </c>
      <c r="B4309" s="15" t="s">
        <v>7670</v>
      </c>
      <c r="C4309" s="15" t="s">
        <v>134</v>
      </c>
      <c r="D4309" s="15" t="s">
        <v>135</v>
      </c>
      <c r="E4309" s="15" t="s">
        <v>136</v>
      </c>
      <c r="F4309" s="15" t="s">
        <v>137</v>
      </c>
      <c r="G4309" s="15" t="s">
        <v>202</v>
      </c>
      <c r="H4309" s="15" t="s">
        <v>136</v>
      </c>
      <c r="I4309" s="15" t="s">
        <v>243</v>
      </c>
      <c r="J4309" s="15" t="s">
        <v>144</v>
      </c>
      <c r="K4309" s="15" t="s">
        <v>7672</v>
      </c>
      <c r="L4309" s="15" t="n">
        <v>1609</v>
      </c>
      <c r="M4309" s="15" t="n">
        <v>592</v>
      </c>
      <c r="N4309" s="15" t="n">
        <v>363</v>
      </c>
      <c r="P4309" s="15" t="n">
        <v>2564</v>
      </c>
      <c r="Y4309" s="15" t="s">
        <v>142</v>
      </c>
      <c r="AB4309" s="15" t="s">
        <v>143</v>
      </c>
    </row>
    <row r="4310" customFormat="false" ht="15" hidden="false" customHeight="true" outlineLevel="0" collapsed="false">
      <c r="A4310" s="15" t="s">
        <v>7669</v>
      </c>
      <c r="B4310" s="15" t="s">
        <v>7670</v>
      </c>
      <c r="C4310" s="15" t="s">
        <v>134</v>
      </c>
      <c r="D4310" s="15" t="s">
        <v>135</v>
      </c>
      <c r="E4310" s="15" t="s">
        <v>136</v>
      </c>
      <c r="F4310" s="15" t="s">
        <v>137</v>
      </c>
      <c r="G4310" s="15" t="s">
        <v>202</v>
      </c>
      <c r="H4310" s="15" t="s">
        <v>136</v>
      </c>
      <c r="I4310" s="15" t="s">
        <v>243</v>
      </c>
      <c r="J4310" s="15" t="s">
        <v>150</v>
      </c>
      <c r="K4310" s="15" t="s">
        <v>7673</v>
      </c>
      <c r="L4310" s="15" t="n">
        <v>262</v>
      </c>
      <c r="M4310" s="15" t="n">
        <v>103</v>
      </c>
      <c r="N4310" s="15" t="n">
        <v>77</v>
      </c>
      <c r="P4310" s="15" t="n">
        <v>442</v>
      </c>
      <c r="Y4310" s="15" t="s">
        <v>142</v>
      </c>
      <c r="AB4310" s="15" t="s">
        <v>143</v>
      </c>
    </row>
    <row r="4311" customFormat="false" ht="15" hidden="false" customHeight="true" outlineLevel="0" collapsed="false">
      <c r="A4311" s="15" t="s">
        <v>7669</v>
      </c>
      <c r="B4311" s="15" t="s">
        <v>7670</v>
      </c>
      <c r="C4311" s="15" t="s">
        <v>134</v>
      </c>
      <c r="D4311" s="15" t="s">
        <v>135</v>
      </c>
      <c r="E4311" s="15" t="s">
        <v>136</v>
      </c>
      <c r="F4311" s="15" t="s">
        <v>137</v>
      </c>
      <c r="G4311" s="15" t="s">
        <v>202</v>
      </c>
      <c r="H4311" s="15" t="s">
        <v>136</v>
      </c>
      <c r="I4311" s="15" t="s">
        <v>243</v>
      </c>
      <c r="J4311" s="15" t="s">
        <v>158</v>
      </c>
      <c r="K4311" s="15" t="s">
        <v>7674</v>
      </c>
      <c r="L4311" s="15" t="n">
        <v>459</v>
      </c>
      <c r="M4311" s="15" t="n">
        <v>462</v>
      </c>
      <c r="N4311" s="15" t="n">
        <v>344</v>
      </c>
      <c r="P4311" s="15" t="n">
        <v>1265</v>
      </c>
      <c r="Y4311" s="15" t="s">
        <v>142</v>
      </c>
      <c r="AB4311" s="15" t="s">
        <v>143</v>
      </c>
    </row>
    <row r="4312" customFormat="false" ht="15" hidden="false" customHeight="true" outlineLevel="0" collapsed="false">
      <c r="A4312" s="15" t="s">
        <v>7669</v>
      </c>
      <c r="B4312" s="15" t="s">
        <v>7670</v>
      </c>
      <c r="C4312" s="15" t="s">
        <v>134</v>
      </c>
      <c r="D4312" s="15" t="s">
        <v>135</v>
      </c>
      <c r="E4312" s="15" t="s">
        <v>136</v>
      </c>
      <c r="F4312" s="15" t="s">
        <v>137</v>
      </c>
      <c r="G4312" s="15" t="s">
        <v>202</v>
      </c>
      <c r="H4312" s="15" t="s">
        <v>136</v>
      </c>
      <c r="I4312" s="15" t="s">
        <v>243</v>
      </c>
      <c r="J4312" s="15" t="s">
        <v>169</v>
      </c>
      <c r="K4312" s="15" t="s">
        <v>7675</v>
      </c>
      <c r="L4312" s="15" t="n">
        <v>9</v>
      </c>
      <c r="M4312" s="15" t="n">
        <v>7</v>
      </c>
      <c r="N4312" s="15" t="n">
        <v>2</v>
      </c>
      <c r="P4312" s="15" t="n">
        <v>18</v>
      </c>
      <c r="Y4312" s="15" t="s">
        <v>142</v>
      </c>
      <c r="AB4312" s="15" t="s">
        <v>143</v>
      </c>
    </row>
    <row r="4313" customFormat="false" ht="15" hidden="false" customHeight="true" outlineLevel="0" collapsed="false">
      <c r="A4313" s="15" t="s">
        <v>7676</v>
      </c>
      <c r="B4313" s="15" t="s">
        <v>7677</v>
      </c>
      <c r="C4313" s="15" t="s">
        <v>217</v>
      </c>
      <c r="D4313" s="15" t="s">
        <v>235</v>
      </c>
      <c r="E4313" s="15" t="s">
        <v>136</v>
      </c>
      <c r="F4313" s="15" t="s">
        <v>137</v>
      </c>
      <c r="G4313" s="15" t="s">
        <v>847</v>
      </c>
      <c r="H4313" s="15" t="s">
        <v>136</v>
      </c>
      <c r="I4313" s="15" t="s">
        <v>139</v>
      </c>
      <c r="J4313" s="15" t="s">
        <v>140</v>
      </c>
      <c r="K4313" s="15" t="s">
        <v>7678</v>
      </c>
      <c r="L4313" s="15" t="n">
        <v>1</v>
      </c>
      <c r="M4313" s="15" t="n">
        <v>4</v>
      </c>
      <c r="N4313" s="15" t="n">
        <v>27</v>
      </c>
      <c r="P4313" s="15" t="n">
        <v>32</v>
      </c>
      <c r="Y4313" s="15" t="s">
        <v>142</v>
      </c>
      <c r="AB4313" s="15" t="s">
        <v>143</v>
      </c>
    </row>
    <row r="4314" customFormat="false" ht="15" hidden="false" customHeight="true" outlineLevel="0" collapsed="false">
      <c r="A4314" s="15" t="s">
        <v>7676</v>
      </c>
      <c r="B4314" s="15" t="s">
        <v>7677</v>
      </c>
      <c r="C4314" s="15" t="s">
        <v>217</v>
      </c>
      <c r="D4314" s="15" t="s">
        <v>235</v>
      </c>
      <c r="E4314" s="15" t="s">
        <v>136</v>
      </c>
      <c r="F4314" s="15" t="s">
        <v>137</v>
      </c>
      <c r="G4314" s="15" t="s">
        <v>847</v>
      </c>
      <c r="H4314" s="15" t="s">
        <v>136</v>
      </c>
      <c r="I4314" s="15" t="s">
        <v>139</v>
      </c>
      <c r="J4314" s="15" t="s">
        <v>150</v>
      </c>
      <c r="K4314" s="15" t="s">
        <v>7679</v>
      </c>
      <c r="M4314" s="15" t="n">
        <v>3</v>
      </c>
      <c r="O4314" s="15" t="n">
        <v>2</v>
      </c>
      <c r="P4314" s="15" t="n">
        <v>5</v>
      </c>
      <c r="Y4314" s="15" t="s">
        <v>142</v>
      </c>
      <c r="AB4314" s="15" t="s">
        <v>143</v>
      </c>
    </row>
    <row r="4315" customFormat="false" ht="15" hidden="false" customHeight="true" outlineLevel="0" collapsed="false">
      <c r="A4315" s="15" t="s">
        <v>7676</v>
      </c>
      <c r="B4315" s="15" t="s">
        <v>7677</v>
      </c>
      <c r="C4315" s="15" t="s">
        <v>217</v>
      </c>
      <c r="D4315" s="15" t="s">
        <v>235</v>
      </c>
      <c r="E4315" s="15" t="s">
        <v>136</v>
      </c>
      <c r="F4315" s="15" t="s">
        <v>137</v>
      </c>
      <c r="G4315" s="15" t="s">
        <v>847</v>
      </c>
      <c r="H4315" s="15" t="s">
        <v>136</v>
      </c>
      <c r="I4315" s="15" t="s">
        <v>139</v>
      </c>
      <c r="J4315" s="15" t="s">
        <v>158</v>
      </c>
      <c r="K4315" s="15" t="s">
        <v>7680</v>
      </c>
      <c r="L4315" s="15" t="n">
        <v>6</v>
      </c>
      <c r="M4315" s="15" t="n">
        <v>2</v>
      </c>
      <c r="P4315" s="15" t="n">
        <v>8</v>
      </c>
      <c r="Y4315" s="15" t="s">
        <v>142</v>
      </c>
      <c r="AB4315" s="15" t="s">
        <v>143</v>
      </c>
    </row>
    <row r="4316" customFormat="false" ht="15" hidden="false" customHeight="true" outlineLevel="0" collapsed="false">
      <c r="A4316" s="15" t="s">
        <v>7681</v>
      </c>
      <c r="B4316" s="15" t="s">
        <v>7682</v>
      </c>
      <c r="C4316" s="15" t="s">
        <v>217</v>
      </c>
      <c r="D4316" s="15" t="s">
        <v>218</v>
      </c>
      <c r="E4316" s="15" t="s">
        <v>136</v>
      </c>
      <c r="F4316" s="15" t="s">
        <v>137</v>
      </c>
      <c r="G4316" s="15" t="s">
        <v>202</v>
      </c>
      <c r="H4316" s="15" t="s">
        <v>136</v>
      </c>
      <c r="I4316" s="15" t="s">
        <v>139</v>
      </c>
      <c r="J4316" s="15" t="s">
        <v>140</v>
      </c>
      <c r="K4316" s="15" t="s">
        <v>7683</v>
      </c>
      <c r="L4316" s="15" t="n">
        <v>16</v>
      </c>
      <c r="P4316" s="15" t="n">
        <v>16</v>
      </c>
      <c r="Y4316" s="15" t="s">
        <v>142</v>
      </c>
      <c r="AB4316" s="15" t="s">
        <v>143</v>
      </c>
    </row>
    <row r="4317" customFormat="false" ht="15" hidden="false" customHeight="true" outlineLevel="0" collapsed="false">
      <c r="A4317" s="15" t="s">
        <v>7681</v>
      </c>
      <c r="B4317" s="15" t="s">
        <v>7682</v>
      </c>
      <c r="C4317" s="15" t="s">
        <v>217</v>
      </c>
      <c r="D4317" s="15" t="s">
        <v>218</v>
      </c>
      <c r="E4317" s="15" t="s">
        <v>136</v>
      </c>
      <c r="F4317" s="15" t="s">
        <v>137</v>
      </c>
      <c r="G4317" s="15" t="s">
        <v>202</v>
      </c>
      <c r="H4317" s="15" t="s">
        <v>136</v>
      </c>
      <c r="I4317" s="15" t="s">
        <v>139</v>
      </c>
      <c r="J4317" s="15" t="s">
        <v>150</v>
      </c>
      <c r="K4317" s="15" t="s">
        <v>7684</v>
      </c>
      <c r="L4317" s="15" t="n">
        <v>40</v>
      </c>
      <c r="M4317" s="15" t="n">
        <v>11</v>
      </c>
      <c r="N4317" s="15" t="n">
        <v>22</v>
      </c>
      <c r="O4317" s="15" t="n">
        <v>55</v>
      </c>
      <c r="P4317" s="15" t="n">
        <v>128</v>
      </c>
      <c r="Y4317" s="15" t="s">
        <v>142</v>
      </c>
      <c r="AB4317" s="15" t="s">
        <v>143</v>
      </c>
    </row>
    <row r="4318" customFormat="false" ht="15" hidden="false" customHeight="true" outlineLevel="0" collapsed="false">
      <c r="A4318" s="15" t="s">
        <v>7681</v>
      </c>
      <c r="B4318" s="15" t="s">
        <v>7682</v>
      </c>
      <c r="C4318" s="15" t="s">
        <v>217</v>
      </c>
      <c r="D4318" s="15" t="s">
        <v>218</v>
      </c>
      <c r="E4318" s="15" t="s">
        <v>136</v>
      </c>
      <c r="F4318" s="15" t="s">
        <v>137</v>
      </c>
      <c r="G4318" s="15" t="s">
        <v>202</v>
      </c>
      <c r="H4318" s="15" t="s">
        <v>136</v>
      </c>
      <c r="I4318" s="15" t="s">
        <v>139</v>
      </c>
      <c r="J4318" s="15" t="s">
        <v>158</v>
      </c>
      <c r="K4318" s="15" t="s">
        <v>7685</v>
      </c>
      <c r="L4318" s="15" t="n">
        <v>22</v>
      </c>
      <c r="M4318" s="15" t="n">
        <v>13</v>
      </c>
      <c r="N4318" s="15" t="n">
        <v>21</v>
      </c>
      <c r="O4318" s="15" t="n">
        <v>4</v>
      </c>
      <c r="P4318" s="15" t="n">
        <v>60</v>
      </c>
      <c r="Y4318" s="15" t="s">
        <v>142</v>
      </c>
      <c r="AB4318" s="15" t="s">
        <v>143</v>
      </c>
    </row>
    <row r="4319" customFormat="false" ht="15" hidden="false" customHeight="true" outlineLevel="0" collapsed="false">
      <c r="A4319" s="15" t="s">
        <v>7686</v>
      </c>
      <c r="B4319" s="15" t="s">
        <v>7687</v>
      </c>
      <c r="C4319" s="15" t="s">
        <v>148</v>
      </c>
      <c r="E4319" s="15" t="s">
        <v>136</v>
      </c>
      <c r="F4319" s="15" t="s">
        <v>137</v>
      </c>
      <c r="G4319" s="15" t="s">
        <v>231</v>
      </c>
      <c r="H4319" s="15" t="s">
        <v>136</v>
      </c>
      <c r="I4319" s="15" t="s">
        <v>139</v>
      </c>
      <c r="J4319" s="15" t="s">
        <v>150</v>
      </c>
      <c r="K4319" s="15" t="s">
        <v>7688</v>
      </c>
      <c r="L4319" s="15" t="n">
        <v>6</v>
      </c>
      <c r="M4319" s="15" t="n">
        <v>1</v>
      </c>
      <c r="P4319" s="15" t="n">
        <v>7</v>
      </c>
      <c r="Y4319" s="15" t="s">
        <v>156</v>
      </c>
      <c r="AB4319" s="15" t="s">
        <v>143</v>
      </c>
    </row>
    <row r="4320" customFormat="false" ht="15" hidden="false" customHeight="true" outlineLevel="0" collapsed="false">
      <c r="A4320" s="15" t="s">
        <v>7689</v>
      </c>
      <c r="B4320" s="15" t="s">
        <v>7690</v>
      </c>
      <c r="C4320" s="15" t="s">
        <v>148</v>
      </c>
      <c r="E4320" s="15" t="s">
        <v>136</v>
      </c>
      <c r="F4320" s="15" t="s">
        <v>137</v>
      </c>
      <c r="G4320" s="15" t="s">
        <v>847</v>
      </c>
      <c r="H4320" s="15" t="s">
        <v>136</v>
      </c>
      <c r="I4320" s="15" t="s">
        <v>139</v>
      </c>
      <c r="J4320" s="15" t="s">
        <v>140</v>
      </c>
      <c r="K4320" s="15" t="s">
        <v>7691</v>
      </c>
      <c r="L4320" s="15" t="n">
        <v>12</v>
      </c>
      <c r="M4320" s="15" t="n">
        <v>5</v>
      </c>
      <c r="N4320" s="15" t="n">
        <v>4</v>
      </c>
      <c r="O4320" s="15" t="n">
        <v>2</v>
      </c>
      <c r="P4320" s="15" t="n">
        <v>23</v>
      </c>
      <c r="Y4320" s="15" t="s">
        <v>142</v>
      </c>
      <c r="AB4320" s="15" t="s">
        <v>143</v>
      </c>
    </row>
    <row r="4321" customFormat="false" ht="15" hidden="false" customHeight="true" outlineLevel="0" collapsed="false">
      <c r="A4321" s="15" t="s">
        <v>7689</v>
      </c>
      <c r="B4321" s="15" t="s">
        <v>7690</v>
      </c>
      <c r="C4321" s="15" t="s">
        <v>148</v>
      </c>
      <c r="E4321" s="15" t="s">
        <v>136</v>
      </c>
      <c r="F4321" s="15" t="s">
        <v>137</v>
      </c>
      <c r="G4321" s="15" t="s">
        <v>847</v>
      </c>
      <c r="H4321" s="15" t="s">
        <v>136</v>
      </c>
      <c r="I4321" s="15" t="s">
        <v>139</v>
      </c>
      <c r="J4321" s="15" t="s">
        <v>144</v>
      </c>
      <c r="K4321" s="15" t="s">
        <v>7692</v>
      </c>
      <c r="L4321" s="15" t="n">
        <v>4</v>
      </c>
      <c r="M4321" s="15" t="n">
        <v>1</v>
      </c>
      <c r="P4321" s="15" t="n">
        <v>5</v>
      </c>
      <c r="Y4321" s="15" t="s">
        <v>142</v>
      </c>
      <c r="AB4321" s="15" t="s">
        <v>143</v>
      </c>
    </row>
    <row r="4322" customFormat="false" ht="15" hidden="false" customHeight="true" outlineLevel="0" collapsed="false">
      <c r="A4322" s="15" t="s">
        <v>7689</v>
      </c>
      <c r="B4322" s="15" t="s">
        <v>7690</v>
      </c>
      <c r="C4322" s="15" t="s">
        <v>148</v>
      </c>
      <c r="E4322" s="15" t="s">
        <v>136</v>
      </c>
      <c r="F4322" s="15" t="s">
        <v>137</v>
      </c>
      <c r="G4322" s="15" t="s">
        <v>847</v>
      </c>
      <c r="H4322" s="15" t="s">
        <v>136</v>
      </c>
      <c r="I4322" s="15" t="s">
        <v>139</v>
      </c>
      <c r="J4322" s="15" t="s">
        <v>150</v>
      </c>
      <c r="K4322" s="15" t="s">
        <v>7693</v>
      </c>
      <c r="L4322" s="15" t="n">
        <v>34</v>
      </c>
      <c r="M4322" s="15" t="n">
        <v>4</v>
      </c>
      <c r="P4322" s="15" t="n">
        <v>38</v>
      </c>
      <c r="Y4322" s="15" t="s">
        <v>142</v>
      </c>
      <c r="AB4322" s="15" t="s">
        <v>143</v>
      </c>
    </row>
    <row r="4323" customFormat="false" ht="15" hidden="false" customHeight="true" outlineLevel="0" collapsed="false">
      <c r="A4323" s="15" t="s">
        <v>7689</v>
      </c>
      <c r="B4323" s="15" t="s">
        <v>7690</v>
      </c>
      <c r="C4323" s="15" t="s">
        <v>148</v>
      </c>
      <c r="E4323" s="15" t="s">
        <v>136</v>
      </c>
      <c r="F4323" s="15" t="s">
        <v>137</v>
      </c>
      <c r="G4323" s="15" t="s">
        <v>847</v>
      </c>
      <c r="H4323" s="15" t="s">
        <v>136</v>
      </c>
      <c r="I4323" s="15" t="s">
        <v>139</v>
      </c>
      <c r="J4323" s="15" t="s">
        <v>158</v>
      </c>
      <c r="K4323" s="15" t="s">
        <v>7694</v>
      </c>
      <c r="L4323" s="15" t="n">
        <v>11</v>
      </c>
      <c r="P4323" s="15" t="n">
        <v>11</v>
      </c>
      <c r="Y4323" s="15" t="s">
        <v>142</v>
      </c>
      <c r="AB4323" s="15" t="s">
        <v>143</v>
      </c>
    </row>
    <row r="4324" customFormat="false" ht="15" hidden="false" customHeight="true" outlineLevel="0" collapsed="false">
      <c r="A4324" s="15" t="s">
        <v>7695</v>
      </c>
      <c r="B4324" s="15" t="s">
        <v>7696</v>
      </c>
      <c r="C4324" s="15" t="s">
        <v>217</v>
      </c>
      <c r="D4324" s="15" t="s">
        <v>218</v>
      </c>
      <c r="E4324" s="15" t="s">
        <v>136</v>
      </c>
      <c r="F4324" s="15" t="s">
        <v>137</v>
      </c>
      <c r="G4324" s="15" t="s">
        <v>219</v>
      </c>
      <c r="H4324" s="15" t="s">
        <v>136</v>
      </c>
      <c r="I4324" s="15" t="s">
        <v>243</v>
      </c>
      <c r="J4324" s="15" t="s">
        <v>140</v>
      </c>
      <c r="K4324" s="15" t="s">
        <v>7697</v>
      </c>
      <c r="M4324" s="15" t="n">
        <v>19</v>
      </c>
      <c r="P4324" s="15" t="n">
        <v>19</v>
      </c>
      <c r="Y4324" s="15" t="s">
        <v>142</v>
      </c>
      <c r="AB4324" s="15" t="s">
        <v>143</v>
      </c>
    </row>
    <row r="4325" customFormat="false" ht="15" hidden="false" customHeight="true" outlineLevel="0" collapsed="false">
      <c r="A4325" s="15" t="s">
        <v>7695</v>
      </c>
      <c r="B4325" s="15" t="s">
        <v>7696</v>
      </c>
      <c r="C4325" s="15" t="s">
        <v>217</v>
      </c>
      <c r="D4325" s="15" t="s">
        <v>218</v>
      </c>
      <c r="E4325" s="15" t="s">
        <v>136</v>
      </c>
      <c r="F4325" s="15" t="s">
        <v>137</v>
      </c>
      <c r="G4325" s="15" t="s">
        <v>219</v>
      </c>
      <c r="H4325" s="15" t="s">
        <v>136</v>
      </c>
      <c r="I4325" s="15" t="s">
        <v>243</v>
      </c>
      <c r="J4325" s="15" t="s">
        <v>150</v>
      </c>
      <c r="K4325" s="15" t="s">
        <v>7698</v>
      </c>
      <c r="L4325" s="15" t="n">
        <v>188</v>
      </c>
      <c r="M4325" s="15" t="n">
        <v>103</v>
      </c>
      <c r="N4325" s="15" t="n">
        <v>88</v>
      </c>
      <c r="O4325" s="15" t="n">
        <v>11</v>
      </c>
      <c r="P4325" s="15" t="n">
        <v>390</v>
      </c>
      <c r="Y4325" s="15" t="s">
        <v>142</v>
      </c>
      <c r="AB4325" s="15" t="s">
        <v>143</v>
      </c>
    </row>
    <row r="4326" customFormat="false" ht="15" hidden="false" customHeight="true" outlineLevel="0" collapsed="false">
      <c r="A4326" s="15" t="s">
        <v>7695</v>
      </c>
      <c r="B4326" s="15" t="s">
        <v>7696</v>
      </c>
      <c r="C4326" s="15" t="s">
        <v>217</v>
      </c>
      <c r="D4326" s="15" t="s">
        <v>218</v>
      </c>
      <c r="E4326" s="15" t="s">
        <v>136</v>
      </c>
      <c r="F4326" s="15" t="s">
        <v>137</v>
      </c>
      <c r="G4326" s="15" t="s">
        <v>219</v>
      </c>
      <c r="H4326" s="15" t="s">
        <v>136</v>
      </c>
      <c r="I4326" s="15" t="s">
        <v>243</v>
      </c>
      <c r="J4326" s="15" t="s">
        <v>158</v>
      </c>
      <c r="K4326" s="15" t="s">
        <v>7699</v>
      </c>
      <c r="L4326" s="15" t="n">
        <v>14</v>
      </c>
      <c r="M4326" s="15" t="n">
        <v>12</v>
      </c>
      <c r="N4326" s="15" t="n">
        <v>12</v>
      </c>
      <c r="O4326" s="15" t="n">
        <v>6</v>
      </c>
      <c r="P4326" s="15" t="n">
        <v>44</v>
      </c>
      <c r="Y4326" s="15" t="s">
        <v>142</v>
      </c>
      <c r="AB4326" s="15" t="s">
        <v>143</v>
      </c>
    </row>
    <row r="4327" customFormat="false" ht="15" hidden="false" customHeight="true" outlineLevel="0" collapsed="false">
      <c r="A4327" s="15" t="s">
        <v>7695</v>
      </c>
      <c r="B4327" s="15" t="s">
        <v>7696</v>
      </c>
      <c r="C4327" s="15" t="s">
        <v>217</v>
      </c>
      <c r="D4327" s="15" t="s">
        <v>218</v>
      </c>
      <c r="E4327" s="15" t="s">
        <v>136</v>
      </c>
      <c r="F4327" s="15" t="s">
        <v>137</v>
      </c>
      <c r="G4327" s="15" t="s">
        <v>219</v>
      </c>
      <c r="H4327" s="15" t="s">
        <v>136</v>
      </c>
      <c r="I4327" s="15" t="s">
        <v>243</v>
      </c>
      <c r="J4327" s="15" t="s">
        <v>169</v>
      </c>
      <c r="K4327" s="15" t="s">
        <v>7700</v>
      </c>
      <c r="L4327" s="15" t="n">
        <v>5</v>
      </c>
      <c r="M4327" s="15" t="n">
        <v>1</v>
      </c>
      <c r="P4327" s="15" t="n">
        <v>6</v>
      </c>
      <c r="Y4327" s="15" t="s">
        <v>142</v>
      </c>
      <c r="AB4327" s="15" t="s">
        <v>143</v>
      </c>
    </row>
    <row r="4328" customFormat="false" ht="15" hidden="false" customHeight="true" outlineLevel="0" collapsed="false">
      <c r="A4328" s="15" t="s">
        <v>7701</v>
      </c>
      <c r="B4328" s="15" t="s">
        <v>7702</v>
      </c>
      <c r="C4328" s="15" t="s">
        <v>217</v>
      </c>
      <c r="D4328" s="15" t="s">
        <v>235</v>
      </c>
      <c r="E4328" s="15" t="s">
        <v>136</v>
      </c>
      <c r="F4328" s="15" t="s">
        <v>137</v>
      </c>
      <c r="G4328" s="15" t="s">
        <v>219</v>
      </c>
      <c r="H4328" s="15" t="s">
        <v>136</v>
      </c>
      <c r="I4328" s="15" t="s">
        <v>139</v>
      </c>
      <c r="J4328" s="15" t="s">
        <v>140</v>
      </c>
      <c r="K4328" s="15" t="s">
        <v>7703</v>
      </c>
      <c r="M4328" s="15" t="n">
        <v>1</v>
      </c>
      <c r="N4328" s="15" t="n">
        <v>0</v>
      </c>
      <c r="P4328" s="15" t="n">
        <v>1</v>
      </c>
      <c r="Y4328" s="15" t="s">
        <v>142</v>
      </c>
      <c r="AB4328" s="15" t="s">
        <v>143</v>
      </c>
    </row>
    <row r="4329" customFormat="false" ht="15" hidden="false" customHeight="true" outlineLevel="0" collapsed="false">
      <c r="A4329" s="15" t="s">
        <v>7704</v>
      </c>
      <c r="B4329" s="15" t="s">
        <v>7705</v>
      </c>
      <c r="C4329" s="15" t="s">
        <v>217</v>
      </c>
      <c r="D4329" s="15" t="s">
        <v>218</v>
      </c>
      <c r="E4329" s="15" t="s">
        <v>136</v>
      </c>
      <c r="F4329" s="15" t="s">
        <v>137</v>
      </c>
      <c r="G4329" s="15" t="s">
        <v>2732</v>
      </c>
      <c r="H4329" s="15" t="s">
        <v>136</v>
      </c>
      <c r="I4329" s="15" t="s">
        <v>243</v>
      </c>
      <c r="J4329" s="15" t="s">
        <v>140</v>
      </c>
      <c r="K4329" s="15" t="s">
        <v>7706</v>
      </c>
      <c r="M4329" s="15" t="n">
        <v>12</v>
      </c>
      <c r="N4329" s="15" t="n">
        <v>10</v>
      </c>
      <c r="P4329" s="15" t="n">
        <v>22</v>
      </c>
      <c r="Y4329" s="15" t="s">
        <v>142</v>
      </c>
      <c r="AB4329" s="15" t="s">
        <v>143</v>
      </c>
    </row>
    <row r="4330" customFormat="false" ht="15" hidden="false" customHeight="true" outlineLevel="0" collapsed="false">
      <c r="A4330" s="15" t="s">
        <v>7704</v>
      </c>
      <c r="B4330" s="15" t="s">
        <v>7705</v>
      </c>
      <c r="C4330" s="15" t="s">
        <v>217</v>
      </c>
      <c r="D4330" s="15" t="s">
        <v>218</v>
      </c>
      <c r="E4330" s="15" t="s">
        <v>136</v>
      </c>
      <c r="F4330" s="15" t="s">
        <v>137</v>
      </c>
      <c r="G4330" s="15" t="s">
        <v>2732</v>
      </c>
      <c r="H4330" s="15" t="s">
        <v>136</v>
      </c>
      <c r="I4330" s="15" t="s">
        <v>243</v>
      </c>
      <c r="J4330" s="15" t="s">
        <v>150</v>
      </c>
      <c r="K4330" s="15" t="s">
        <v>7707</v>
      </c>
      <c r="L4330" s="15" t="n">
        <v>37</v>
      </c>
      <c r="M4330" s="15" t="n">
        <v>32</v>
      </c>
      <c r="N4330" s="15" t="n">
        <v>45</v>
      </c>
      <c r="O4330" s="15" t="n">
        <v>8</v>
      </c>
      <c r="P4330" s="15" t="n">
        <v>122</v>
      </c>
      <c r="Y4330" s="15" t="s">
        <v>142</v>
      </c>
      <c r="AB4330" s="15" t="s">
        <v>143</v>
      </c>
    </row>
    <row r="4331" customFormat="false" ht="15" hidden="false" customHeight="true" outlineLevel="0" collapsed="false">
      <c r="A4331" s="15" t="s">
        <v>7704</v>
      </c>
      <c r="B4331" s="15" t="s">
        <v>7705</v>
      </c>
      <c r="C4331" s="15" t="s">
        <v>217</v>
      </c>
      <c r="D4331" s="15" t="s">
        <v>218</v>
      </c>
      <c r="E4331" s="15" t="s">
        <v>136</v>
      </c>
      <c r="F4331" s="15" t="s">
        <v>137</v>
      </c>
      <c r="G4331" s="15" t="s">
        <v>2732</v>
      </c>
      <c r="H4331" s="15" t="s">
        <v>136</v>
      </c>
      <c r="I4331" s="15" t="s">
        <v>243</v>
      </c>
      <c r="J4331" s="15" t="s">
        <v>158</v>
      </c>
      <c r="K4331" s="15" t="s">
        <v>7708</v>
      </c>
      <c r="L4331" s="15" t="n">
        <v>19</v>
      </c>
      <c r="M4331" s="15" t="n">
        <v>8</v>
      </c>
      <c r="N4331" s="15" t="n">
        <v>3</v>
      </c>
      <c r="P4331" s="15" t="n">
        <v>30</v>
      </c>
      <c r="Y4331" s="15" t="s">
        <v>142</v>
      </c>
      <c r="AB4331" s="15" t="s">
        <v>143</v>
      </c>
    </row>
    <row r="4332" customFormat="false" ht="15" hidden="false" customHeight="true" outlineLevel="0" collapsed="false">
      <c r="A4332" s="15" t="s">
        <v>7709</v>
      </c>
      <c r="B4332" s="15" t="s">
        <v>7710</v>
      </c>
      <c r="C4332" s="15" t="s">
        <v>217</v>
      </c>
      <c r="D4332" s="15" t="s">
        <v>235</v>
      </c>
      <c r="E4332" s="15" t="s">
        <v>136</v>
      </c>
      <c r="F4332" s="15" t="s">
        <v>137</v>
      </c>
      <c r="G4332" s="15" t="s">
        <v>138</v>
      </c>
      <c r="H4332" s="15" t="s">
        <v>136</v>
      </c>
      <c r="I4332" s="15" t="s">
        <v>139</v>
      </c>
      <c r="J4332" s="15" t="s">
        <v>158</v>
      </c>
      <c r="K4332" s="15" t="s">
        <v>7711</v>
      </c>
      <c r="L4332" s="15" t="n">
        <v>3</v>
      </c>
      <c r="P4332" s="15" t="n">
        <v>3</v>
      </c>
      <c r="Y4332" s="15" t="s">
        <v>142</v>
      </c>
      <c r="AB4332" s="15" t="s">
        <v>143</v>
      </c>
    </row>
    <row r="4333" customFormat="false" ht="15" hidden="false" customHeight="true" outlineLevel="0" collapsed="false">
      <c r="A4333" s="15" t="s">
        <v>7712</v>
      </c>
      <c r="B4333" s="15" t="s">
        <v>7713</v>
      </c>
      <c r="C4333" s="15" t="s">
        <v>217</v>
      </c>
      <c r="D4333" s="15" t="s">
        <v>235</v>
      </c>
      <c r="E4333" s="15" t="s">
        <v>136</v>
      </c>
      <c r="F4333" s="15" t="s">
        <v>137</v>
      </c>
      <c r="G4333" s="15" t="s">
        <v>136</v>
      </c>
      <c r="H4333" s="15" t="s">
        <v>136</v>
      </c>
      <c r="I4333" s="15" t="s">
        <v>139</v>
      </c>
      <c r="J4333" s="15" t="s">
        <v>150</v>
      </c>
      <c r="K4333" s="15" t="s">
        <v>7714</v>
      </c>
      <c r="L4333" s="15" t="n">
        <v>2</v>
      </c>
      <c r="M4333" s="15" t="n">
        <v>5</v>
      </c>
      <c r="P4333" s="15" t="n">
        <v>7</v>
      </c>
      <c r="Y4333" s="15" t="s">
        <v>142</v>
      </c>
      <c r="AB4333" s="15" t="s">
        <v>143</v>
      </c>
    </row>
    <row r="4334" customFormat="false" ht="15" hidden="false" customHeight="true" outlineLevel="0" collapsed="false">
      <c r="A4334" s="15" t="s">
        <v>7712</v>
      </c>
      <c r="B4334" s="15" t="s">
        <v>7713</v>
      </c>
      <c r="C4334" s="15" t="s">
        <v>217</v>
      </c>
      <c r="D4334" s="15" t="s">
        <v>235</v>
      </c>
      <c r="E4334" s="15" t="s">
        <v>136</v>
      </c>
      <c r="F4334" s="15" t="s">
        <v>137</v>
      </c>
      <c r="G4334" s="15" t="s">
        <v>136</v>
      </c>
      <c r="H4334" s="15" t="s">
        <v>136</v>
      </c>
      <c r="I4334" s="15" t="s">
        <v>139</v>
      </c>
      <c r="J4334" s="15" t="s">
        <v>158</v>
      </c>
      <c r="K4334" s="15" t="s">
        <v>7715</v>
      </c>
      <c r="M4334" s="15" t="n">
        <v>4</v>
      </c>
      <c r="P4334" s="15" t="n">
        <v>4</v>
      </c>
      <c r="Y4334" s="15" t="s">
        <v>142</v>
      </c>
      <c r="AB4334" s="15" t="s">
        <v>143</v>
      </c>
    </row>
    <row r="4335" customFormat="false" ht="15" hidden="false" customHeight="true" outlineLevel="0" collapsed="false">
      <c r="A4335" s="15" t="s">
        <v>7716</v>
      </c>
      <c r="B4335" s="15" t="s">
        <v>7717</v>
      </c>
      <c r="C4335" s="15" t="s">
        <v>217</v>
      </c>
      <c r="D4335" s="15" t="s">
        <v>235</v>
      </c>
      <c r="E4335" s="15" t="s">
        <v>136</v>
      </c>
      <c r="F4335" s="15" t="s">
        <v>137</v>
      </c>
      <c r="G4335" s="15" t="s">
        <v>5162</v>
      </c>
      <c r="H4335" s="15" t="s">
        <v>136</v>
      </c>
      <c r="I4335" s="15" t="s">
        <v>139</v>
      </c>
      <c r="J4335" s="15" t="s">
        <v>158</v>
      </c>
      <c r="K4335" s="15" t="s">
        <v>7718</v>
      </c>
      <c r="L4335" s="15" t="n">
        <v>7</v>
      </c>
      <c r="P4335" s="15" t="n">
        <v>7</v>
      </c>
      <c r="Y4335" s="15" t="s">
        <v>142</v>
      </c>
      <c r="AB4335" s="15" t="s">
        <v>143</v>
      </c>
    </row>
    <row r="4336" customFormat="false" ht="15" hidden="false" customHeight="true" outlineLevel="0" collapsed="false">
      <c r="A4336" s="15" t="s">
        <v>7719</v>
      </c>
      <c r="B4336" s="15" t="s">
        <v>7720</v>
      </c>
      <c r="C4336" s="15" t="s">
        <v>217</v>
      </c>
      <c r="D4336" s="15" t="s">
        <v>235</v>
      </c>
      <c r="E4336" s="15" t="s">
        <v>136</v>
      </c>
      <c r="F4336" s="15" t="s">
        <v>137</v>
      </c>
      <c r="G4336" s="15" t="s">
        <v>1125</v>
      </c>
      <c r="H4336" s="15" t="s">
        <v>136</v>
      </c>
      <c r="I4336" s="15" t="s">
        <v>139</v>
      </c>
      <c r="J4336" s="15" t="s">
        <v>140</v>
      </c>
      <c r="K4336" s="15" t="s">
        <v>7721</v>
      </c>
      <c r="M4336" s="15" t="n">
        <v>7</v>
      </c>
      <c r="N4336" s="15" t="n">
        <v>18</v>
      </c>
      <c r="O4336" s="15" t="n">
        <v>6</v>
      </c>
      <c r="P4336" s="15" t="n">
        <v>31</v>
      </c>
      <c r="Y4336" s="15" t="s">
        <v>156</v>
      </c>
      <c r="AB4336" s="15" t="s">
        <v>143</v>
      </c>
    </row>
    <row r="4337" customFormat="false" ht="15" hidden="false" customHeight="true" outlineLevel="0" collapsed="false">
      <c r="A4337" s="15" t="s">
        <v>7719</v>
      </c>
      <c r="B4337" s="15" t="s">
        <v>7720</v>
      </c>
      <c r="C4337" s="15" t="s">
        <v>217</v>
      </c>
      <c r="D4337" s="15" t="s">
        <v>235</v>
      </c>
      <c r="E4337" s="15" t="s">
        <v>136</v>
      </c>
      <c r="F4337" s="15" t="s">
        <v>137</v>
      </c>
      <c r="G4337" s="15" t="s">
        <v>1125</v>
      </c>
      <c r="H4337" s="15" t="s">
        <v>136</v>
      </c>
      <c r="I4337" s="15" t="s">
        <v>139</v>
      </c>
      <c r="J4337" s="15" t="s">
        <v>150</v>
      </c>
      <c r="K4337" s="15" t="s">
        <v>7722</v>
      </c>
      <c r="M4337" s="15" t="n">
        <v>5</v>
      </c>
      <c r="N4337" s="15" t="n">
        <v>41</v>
      </c>
      <c r="O4337" s="15" t="n">
        <v>13</v>
      </c>
      <c r="P4337" s="15" t="n">
        <v>59</v>
      </c>
      <c r="Y4337" s="15" t="s">
        <v>156</v>
      </c>
      <c r="AB4337" s="15" t="s">
        <v>143</v>
      </c>
    </row>
    <row r="4338" customFormat="false" ht="15" hidden="false" customHeight="true" outlineLevel="0" collapsed="false">
      <c r="A4338" s="15" t="s">
        <v>7719</v>
      </c>
      <c r="B4338" s="15" t="s">
        <v>7720</v>
      </c>
      <c r="C4338" s="15" t="s">
        <v>217</v>
      </c>
      <c r="D4338" s="15" t="s">
        <v>235</v>
      </c>
      <c r="E4338" s="15" t="s">
        <v>136</v>
      </c>
      <c r="F4338" s="15" t="s">
        <v>137</v>
      </c>
      <c r="G4338" s="15" t="s">
        <v>1125</v>
      </c>
      <c r="H4338" s="15" t="s">
        <v>136</v>
      </c>
      <c r="I4338" s="15" t="s">
        <v>139</v>
      </c>
      <c r="J4338" s="15" t="s">
        <v>158</v>
      </c>
      <c r="K4338" s="15" t="s">
        <v>7723</v>
      </c>
      <c r="N4338" s="15" t="n">
        <v>19</v>
      </c>
      <c r="O4338" s="15" t="n">
        <v>1</v>
      </c>
      <c r="P4338" s="15" t="n">
        <v>20</v>
      </c>
      <c r="Y4338" s="15" t="s">
        <v>156</v>
      </c>
      <c r="AB4338" s="15" t="s">
        <v>143</v>
      </c>
    </row>
    <row r="4339" customFormat="false" ht="15" hidden="false" customHeight="true" outlineLevel="0" collapsed="false">
      <c r="A4339" s="15" t="s">
        <v>7724</v>
      </c>
      <c r="B4339" s="15" t="s">
        <v>7725</v>
      </c>
      <c r="C4339" s="15" t="s">
        <v>148</v>
      </c>
      <c r="E4339" s="15" t="s">
        <v>136</v>
      </c>
      <c r="F4339" s="15" t="s">
        <v>137</v>
      </c>
      <c r="G4339" s="15" t="s">
        <v>236</v>
      </c>
      <c r="H4339" s="15" t="s">
        <v>136</v>
      </c>
      <c r="I4339" s="15" t="s">
        <v>139</v>
      </c>
      <c r="J4339" s="15" t="s">
        <v>150</v>
      </c>
      <c r="K4339" s="15" t="s">
        <v>7726</v>
      </c>
      <c r="L4339" s="15" t="n">
        <v>2</v>
      </c>
      <c r="P4339" s="15" t="n">
        <v>2</v>
      </c>
      <c r="Y4339" s="15" t="s">
        <v>142</v>
      </c>
      <c r="AB4339" s="15" t="s">
        <v>143</v>
      </c>
    </row>
    <row r="4340" customFormat="false" ht="15" hidden="false" customHeight="true" outlineLevel="0" collapsed="false">
      <c r="A4340" s="15" t="s">
        <v>7727</v>
      </c>
      <c r="B4340" s="15" t="s">
        <v>7728</v>
      </c>
      <c r="C4340" s="15" t="s">
        <v>217</v>
      </c>
      <c r="D4340" s="15" t="s">
        <v>235</v>
      </c>
      <c r="E4340" s="15" t="s">
        <v>136</v>
      </c>
      <c r="F4340" s="15" t="s">
        <v>137</v>
      </c>
      <c r="G4340" s="15" t="s">
        <v>308</v>
      </c>
      <c r="H4340" s="15" t="s">
        <v>136</v>
      </c>
      <c r="I4340" s="15" t="s">
        <v>243</v>
      </c>
      <c r="J4340" s="15" t="s">
        <v>140</v>
      </c>
      <c r="K4340" s="15" t="s">
        <v>7729</v>
      </c>
      <c r="L4340" s="15" t="n">
        <v>1</v>
      </c>
      <c r="M4340" s="15" t="n">
        <v>2</v>
      </c>
      <c r="N4340" s="15" t="n">
        <v>24</v>
      </c>
      <c r="O4340" s="15" t="n">
        <v>4</v>
      </c>
      <c r="P4340" s="15" t="n">
        <v>31</v>
      </c>
      <c r="Y4340" s="15" t="s">
        <v>142</v>
      </c>
      <c r="AB4340" s="15" t="s">
        <v>143</v>
      </c>
    </row>
    <row r="4341" customFormat="false" ht="15" hidden="false" customHeight="true" outlineLevel="0" collapsed="false">
      <c r="A4341" s="15" t="s">
        <v>7727</v>
      </c>
      <c r="B4341" s="15" t="s">
        <v>7728</v>
      </c>
      <c r="C4341" s="15" t="s">
        <v>217</v>
      </c>
      <c r="D4341" s="15" t="s">
        <v>235</v>
      </c>
      <c r="E4341" s="15" t="s">
        <v>136</v>
      </c>
      <c r="F4341" s="15" t="s">
        <v>137</v>
      </c>
      <c r="G4341" s="15" t="s">
        <v>308</v>
      </c>
      <c r="H4341" s="15" t="s">
        <v>136</v>
      </c>
      <c r="I4341" s="15" t="s">
        <v>243</v>
      </c>
      <c r="J4341" s="15" t="s">
        <v>144</v>
      </c>
      <c r="K4341" s="15" t="s">
        <v>7730</v>
      </c>
      <c r="L4341" s="15" t="n">
        <v>1</v>
      </c>
      <c r="P4341" s="15" t="n">
        <v>1</v>
      </c>
      <c r="Y4341" s="15" t="s">
        <v>142</v>
      </c>
      <c r="AB4341" s="15" t="s">
        <v>143</v>
      </c>
    </row>
    <row r="4342" customFormat="false" ht="15" hidden="false" customHeight="true" outlineLevel="0" collapsed="false">
      <c r="A4342" s="15" t="s">
        <v>7727</v>
      </c>
      <c r="B4342" s="15" t="s">
        <v>7728</v>
      </c>
      <c r="C4342" s="15" t="s">
        <v>217</v>
      </c>
      <c r="D4342" s="15" t="s">
        <v>235</v>
      </c>
      <c r="E4342" s="15" t="s">
        <v>136</v>
      </c>
      <c r="F4342" s="15" t="s">
        <v>137</v>
      </c>
      <c r="G4342" s="15" t="s">
        <v>308</v>
      </c>
      <c r="H4342" s="15" t="s">
        <v>136</v>
      </c>
      <c r="I4342" s="15" t="s">
        <v>243</v>
      </c>
      <c r="J4342" s="15" t="s">
        <v>150</v>
      </c>
      <c r="K4342" s="15" t="s">
        <v>7731</v>
      </c>
      <c r="L4342" s="15" t="n">
        <v>613</v>
      </c>
      <c r="M4342" s="15" t="n">
        <v>716</v>
      </c>
      <c r="N4342" s="15" t="n">
        <v>360</v>
      </c>
      <c r="O4342" s="15" t="n">
        <v>13</v>
      </c>
      <c r="P4342" s="15" t="n">
        <v>1702</v>
      </c>
      <c r="Y4342" s="15" t="s">
        <v>142</v>
      </c>
      <c r="AB4342" s="15" t="s">
        <v>143</v>
      </c>
    </row>
    <row r="4343" customFormat="false" ht="15" hidden="false" customHeight="true" outlineLevel="0" collapsed="false">
      <c r="A4343" s="15" t="s">
        <v>7727</v>
      </c>
      <c r="B4343" s="15" t="s">
        <v>7728</v>
      </c>
      <c r="C4343" s="15" t="s">
        <v>217</v>
      </c>
      <c r="D4343" s="15" t="s">
        <v>235</v>
      </c>
      <c r="E4343" s="15" t="s">
        <v>136</v>
      </c>
      <c r="F4343" s="15" t="s">
        <v>137</v>
      </c>
      <c r="G4343" s="15" t="s">
        <v>308</v>
      </c>
      <c r="H4343" s="15" t="s">
        <v>136</v>
      </c>
      <c r="I4343" s="15" t="s">
        <v>243</v>
      </c>
      <c r="J4343" s="15" t="s">
        <v>166</v>
      </c>
      <c r="K4343" s="15" t="s">
        <v>7732</v>
      </c>
      <c r="N4343" s="15" t="n">
        <v>26</v>
      </c>
      <c r="P4343" s="15" t="n">
        <v>26</v>
      </c>
      <c r="Y4343" s="15" t="s">
        <v>142</v>
      </c>
      <c r="AB4343" s="15" t="s">
        <v>143</v>
      </c>
    </row>
    <row r="4344" customFormat="false" ht="15" hidden="false" customHeight="true" outlineLevel="0" collapsed="false">
      <c r="A4344" s="15" t="s">
        <v>7727</v>
      </c>
      <c r="B4344" s="15" t="s">
        <v>7728</v>
      </c>
      <c r="C4344" s="15" t="s">
        <v>217</v>
      </c>
      <c r="D4344" s="15" t="s">
        <v>235</v>
      </c>
      <c r="E4344" s="15" t="s">
        <v>136</v>
      </c>
      <c r="F4344" s="15" t="s">
        <v>137</v>
      </c>
      <c r="G4344" s="15" t="s">
        <v>308</v>
      </c>
      <c r="H4344" s="15" t="s">
        <v>136</v>
      </c>
      <c r="I4344" s="15" t="s">
        <v>243</v>
      </c>
      <c r="J4344" s="15" t="s">
        <v>158</v>
      </c>
      <c r="K4344" s="15" t="s">
        <v>7733</v>
      </c>
      <c r="L4344" s="15" t="n">
        <v>199</v>
      </c>
      <c r="M4344" s="15" t="n">
        <v>80</v>
      </c>
      <c r="N4344" s="15" t="n">
        <v>182</v>
      </c>
      <c r="O4344" s="15" t="n">
        <v>42</v>
      </c>
      <c r="P4344" s="15" t="n">
        <v>503</v>
      </c>
      <c r="Y4344" s="15" t="s">
        <v>142</v>
      </c>
      <c r="AB4344" s="15" t="s">
        <v>143</v>
      </c>
    </row>
    <row r="4345" customFormat="false" ht="15" hidden="false" customHeight="true" outlineLevel="0" collapsed="false">
      <c r="A4345" s="15" t="s">
        <v>7734</v>
      </c>
      <c r="B4345" s="15" t="s">
        <v>7735</v>
      </c>
      <c r="C4345" s="15" t="s">
        <v>217</v>
      </c>
      <c r="D4345" s="15" t="s">
        <v>218</v>
      </c>
      <c r="E4345" s="15" t="s">
        <v>136</v>
      </c>
      <c r="F4345" s="15" t="s">
        <v>137</v>
      </c>
      <c r="G4345" s="15" t="s">
        <v>219</v>
      </c>
      <c r="H4345" s="15" t="s">
        <v>136</v>
      </c>
      <c r="I4345" s="15" t="s">
        <v>243</v>
      </c>
      <c r="J4345" s="15" t="s">
        <v>140</v>
      </c>
      <c r="K4345" s="15" t="s">
        <v>7736</v>
      </c>
      <c r="L4345" s="15" t="n">
        <v>232</v>
      </c>
      <c r="M4345" s="15" t="n">
        <v>1</v>
      </c>
      <c r="N4345" s="15" t="n">
        <v>22</v>
      </c>
      <c r="O4345" s="15" t="n">
        <v>5</v>
      </c>
      <c r="P4345" s="15" t="n">
        <v>260</v>
      </c>
      <c r="Y4345" s="15" t="s">
        <v>142</v>
      </c>
      <c r="AB4345" s="15" t="s">
        <v>143</v>
      </c>
    </row>
    <row r="4346" customFormat="false" ht="15" hidden="false" customHeight="true" outlineLevel="0" collapsed="false">
      <c r="A4346" s="15" t="s">
        <v>7734</v>
      </c>
      <c r="B4346" s="15" t="s">
        <v>7735</v>
      </c>
      <c r="C4346" s="15" t="s">
        <v>217</v>
      </c>
      <c r="D4346" s="15" t="s">
        <v>218</v>
      </c>
      <c r="E4346" s="15" t="s">
        <v>136</v>
      </c>
      <c r="F4346" s="15" t="s">
        <v>137</v>
      </c>
      <c r="G4346" s="15" t="s">
        <v>219</v>
      </c>
      <c r="H4346" s="15" t="s">
        <v>136</v>
      </c>
      <c r="I4346" s="15" t="s">
        <v>243</v>
      </c>
      <c r="J4346" s="15" t="s">
        <v>144</v>
      </c>
      <c r="K4346" s="15" t="s">
        <v>7737</v>
      </c>
      <c r="L4346" s="15" t="n">
        <v>12</v>
      </c>
      <c r="M4346" s="15" t="n">
        <v>20</v>
      </c>
      <c r="N4346" s="15" t="n">
        <v>91</v>
      </c>
      <c r="P4346" s="15" t="n">
        <v>123</v>
      </c>
      <c r="Y4346" s="15" t="s">
        <v>142</v>
      </c>
      <c r="AB4346" s="15" t="s">
        <v>143</v>
      </c>
    </row>
    <row r="4347" customFormat="false" ht="15" hidden="false" customHeight="true" outlineLevel="0" collapsed="false">
      <c r="A4347" s="15" t="s">
        <v>7734</v>
      </c>
      <c r="B4347" s="15" t="s">
        <v>7735</v>
      </c>
      <c r="C4347" s="15" t="s">
        <v>217</v>
      </c>
      <c r="D4347" s="15" t="s">
        <v>218</v>
      </c>
      <c r="E4347" s="15" t="s">
        <v>136</v>
      </c>
      <c r="F4347" s="15" t="s">
        <v>137</v>
      </c>
      <c r="G4347" s="15" t="s">
        <v>219</v>
      </c>
      <c r="H4347" s="15" t="s">
        <v>136</v>
      </c>
      <c r="I4347" s="15" t="s">
        <v>243</v>
      </c>
      <c r="J4347" s="15" t="s">
        <v>150</v>
      </c>
      <c r="K4347" s="15" t="s">
        <v>7738</v>
      </c>
      <c r="L4347" s="15" t="n">
        <v>31</v>
      </c>
      <c r="M4347" s="15" t="n">
        <v>73</v>
      </c>
      <c r="N4347" s="15" t="n">
        <v>63</v>
      </c>
      <c r="O4347" s="15" t="n">
        <v>23</v>
      </c>
      <c r="P4347" s="15" t="n">
        <v>190</v>
      </c>
      <c r="Y4347" s="15" t="s">
        <v>142</v>
      </c>
      <c r="AB4347" s="15" t="s">
        <v>143</v>
      </c>
    </row>
    <row r="4348" customFormat="false" ht="15" hidden="false" customHeight="true" outlineLevel="0" collapsed="false">
      <c r="A4348" s="15" t="s">
        <v>7734</v>
      </c>
      <c r="B4348" s="15" t="s">
        <v>7735</v>
      </c>
      <c r="C4348" s="15" t="s">
        <v>217</v>
      </c>
      <c r="D4348" s="15" t="s">
        <v>218</v>
      </c>
      <c r="E4348" s="15" t="s">
        <v>136</v>
      </c>
      <c r="F4348" s="15" t="s">
        <v>137</v>
      </c>
      <c r="G4348" s="15" t="s">
        <v>219</v>
      </c>
      <c r="H4348" s="15" t="s">
        <v>136</v>
      </c>
      <c r="I4348" s="15" t="s">
        <v>243</v>
      </c>
      <c r="J4348" s="15" t="s">
        <v>158</v>
      </c>
      <c r="K4348" s="15" t="s">
        <v>7739</v>
      </c>
      <c r="L4348" s="15" t="n">
        <v>7</v>
      </c>
      <c r="M4348" s="15" t="n">
        <v>11</v>
      </c>
      <c r="N4348" s="15" t="n">
        <v>7</v>
      </c>
      <c r="O4348" s="15" t="n">
        <v>8</v>
      </c>
      <c r="P4348" s="15" t="n">
        <v>33</v>
      </c>
      <c r="Y4348" s="15" t="s">
        <v>142</v>
      </c>
      <c r="AB4348" s="15" t="s">
        <v>143</v>
      </c>
    </row>
    <row r="4349" customFormat="false" ht="15" hidden="false" customHeight="true" outlineLevel="0" collapsed="false">
      <c r="A4349" s="15" t="s">
        <v>7734</v>
      </c>
      <c r="B4349" s="15" t="s">
        <v>7735</v>
      </c>
      <c r="C4349" s="15" t="s">
        <v>217</v>
      </c>
      <c r="D4349" s="15" t="s">
        <v>218</v>
      </c>
      <c r="E4349" s="15" t="s">
        <v>136</v>
      </c>
      <c r="F4349" s="15" t="s">
        <v>137</v>
      </c>
      <c r="G4349" s="15" t="s">
        <v>219</v>
      </c>
      <c r="H4349" s="15" t="s">
        <v>136</v>
      </c>
      <c r="I4349" s="15" t="s">
        <v>243</v>
      </c>
      <c r="J4349" s="15" t="s">
        <v>169</v>
      </c>
      <c r="K4349" s="15" t="s">
        <v>7740</v>
      </c>
      <c r="O4349" s="15" t="n">
        <v>11</v>
      </c>
      <c r="P4349" s="15" t="n">
        <v>11</v>
      </c>
      <c r="Y4349" s="15" t="s">
        <v>142</v>
      </c>
      <c r="AB4349" s="15" t="s">
        <v>143</v>
      </c>
    </row>
    <row r="4350" customFormat="false" ht="15" hidden="false" customHeight="true" outlineLevel="0" collapsed="false">
      <c r="A4350" s="15" t="s">
        <v>7741</v>
      </c>
      <c r="B4350" s="15" t="s">
        <v>7742</v>
      </c>
      <c r="C4350" s="15" t="s">
        <v>217</v>
      </c>
      <c r="D4350" s="15" t="s">
        <v>235</v>
      </c>
      <c r="E4350" s="15" t="s">
        <v>136</v>
      </c>
      <c r="F4350" s="15" t="s">
        <v>137</v>
      </c>
      <c r="G4350" s="15" t="s">
        <v>336</v>
      </c>
      <c r="H4350" s="15" t="s">
        <v>136</v>
      </c>
      <c r="I4350" s="15" t="s">
        <v>139</v>
      </c>
      <c r="J4350" s="15" t="s">
        <v>140</v>
      </c>
      <c r="K4350" s="15" t="s">
        <v>7743</v>
      </c>
      <c r="O4350" s="15" t="n">
        <v>29</v>
      </c>
      <c r="P4350" s="15" t="n">
        <v>29</v>
      </c>
      <c r="Y4350" s="15" t="s">
        <v>142</v>
      </c>
      <c r="AB4350" s="15" t="s">
        <v>143</v>
      </c>
    </row>
    <row r="4351" customFormat="false" ht="15" hidden="false" customHeight="true" outlineLevel="0" collapsed="false">
      <c r="A4351" s="15" t="s">
        <v>7741</v>
      </c>
      <c r="B4351" s="15" t="s">
        <v>7742</v>
      </c>
      <c r="C4351" s="15" t="s">
        <v>217</v>
      </c>
      <c r="D4351" s="15" t="s">
        <v>235</v>
      </c>
      <c r="E4351" s="15" t="s">
        <v>136</v>
      </c>
      <c r="F4351" s="15" t="s">
        <v>137</v>
      </c>
      <c r="G4351" s="15" t="s">
        <v>336</v>
      </c>
      <c r="H4351" s="15" t="s">
        <v>136</v>
      </c>
      <c r="I4351" s="15" t="s">
        <v>139</v>
      </c>
      <c r="J4351" s="15" t="s">
        <v>150</v>
      </c>
      <c r="K4351" s="15" t="s">
        <v>7744</v>
      </c>
      <c r="O4351" s="15" t="n">
        <v>14</v>
      </c>
      <c r="P4351" s="15" t="n">
        <v>14</v>
      </c>
      <c r="Y4351" s="15" t="s">
        <v>142</v>
      </c>
      <c r="AB4351" s="15" t="s">
        <v>143</v>
      </c>
    </row>
    <row r="4352" customFormat="false" ht="15" hidden="false" customHeight="true" outlineLevel="0" collapsed="false">
      <c r="A4352" s="15" t="s">
        <v>7741</v>
      </c>
      <c r="B4352" s="15" t="s">
        <v>7742</v>
      </c>
      <c r="C4352" s="15" t="s">
        <v>217</v>
      </c>
      <c r="D4352" s="15" t="s">
        <v>235</v>
      </c>
      <c r="E4352" s="15" t="s">
        <v>136</v>
      </c>
      <c r="F4352" s="15" t="s">
        <v>137</v>
      </c>
      <c r="G4352" s="15" t="s">
        <v>336</v>
      </c>
      <c r="H4352" s="15" t="s">
        <v>136</v>
      </c>
      <c r="I4352" s="15" t="s">
        <v>139</v>
      </c>
      <c r="J4352" s="15" t="s">
        <v>158</v>
      </c>
      <c r="K4352" s="15" t="s">
        <v>7745</v>
      </c>
      <c r="O4352" s="15" t="n">
        <v>8</v>
      </c>
      <c r="P4352" s="15" t="n">
        <v>8</v>
      </c>
      <c r="Y4352" s="15" t="s">
        <v>142</v>
      </c>
      <c r="AB4352" s="15" t="s">
        <v>143</v>
      </c>
    </row>
    <row r="4353" customFormat="false" ht="15" hidden="false" customHeight="true" outlineLevel="0" collapsed="false">
      <c r="A4353" s="15" t="s">
        <v>7746</v>
      </c>
      <c r="B4353" s="15" t="s">
        <v>7747</v>
      </c>
      <c r="C4353" s="15" t="s">
        <v>217</v>
      </c>
      <c r="D4353" s="15" t="s">
        <v>218</v>
      </c>
      <c r="E4353" s="15" t="s">
        <v>136</v>
      </c>
      <c r="F4353" s="15" t="s">
        <v>137</v>
      </c>
      <c r="G4353" s="15" t="s">
        <v>415</v>
      </c>
      <c r="H4353" s="15" t="s">
        <v>136</v>
      </c>
      <c r="I4353" s="15" t="s">
        <v>243</v>
      </c>
      <c r="J4353" s="15" t="s">
        <v>140</v>
      </c>
      <c r="K4353" s="15" t="s">
        <v>7748</v>
      </c>
      <c r="L4353" s="15" t="n">
        <v>6</v>
      </c>
      <c r="M4353" s="15" t="n">
        <v>2</v>
      </c>
      <c r="P4353" s="15" t="n">
        <v>8</v>
      </c>
      <c r="Y4353" s="15" t="s">
        <v>142</v>
      </c>
      <c r="AB4353" s="15" t="s">
        <v>143</v>
      </c>
    </row>
    <row r="4354" customFormat="false" ht="15" hidden="false" customHeight="true" outlineLevel="0" collapsed="false">
      <c r="A4354" s="15" t="s">
        <v>7746</v>
      </c>
      <c r="B4354" s="15" t="s">
        <v>7747</v>
      </c>
      <c r="C4354" s="15" t="s">
        <v>217</v>
      </c>
      <c r="D4354" s="15" t="s">
        <v>218</v>
      </c>
      <c r="E4354" s="15" t="s">
        <v>136</v>
      </c>
      <c r="F4354" s="15" t="s">
        <v>137</v>
      </c>
      <c r="G4354" s="15" t="s">
        <v>415</v>
      </c>
      <c r="H4354" s="15" t="s">
        <v>136</v>
      </c>
      <c r="I4354" s="15" t="s">
        <v>243</v>
      </c>
      <c r="J4354" s="15" t="s">
        <v>150</v>
      </c>
      <c r="K4354" s="15" t="s">
        <v>7749</v>
      </c>
      <c r="L4354" s="15" t="n">
        <v>59</v>
      </c>
      <c r="M4354" s="15" t="n">
        <v>77</v>
      </c>
      <c r="N4354" s="15" t="n">
        <v>20</v>
      </c>
      <c r="O4354" s="15" t="n">
        <v>14</v>
      </c>
      <c r="P4354" s="15" t="n">
        <v>170</v>
      </c>
      <c r="Y4354" s="15" t="s">
        <v>142</v>
      </c>
      <c r="AB4354" s="15" t="s">
        <v>143</v>
      </c>
    </row>
    <row r="4355" customFormat="false" ht="15" hidden="false" customHeight="true" outlineLevel="0" collapsed="false">
      <c r="A4355" s="15" t="s">
        <v>7746</v>
      </c>
      <c r="B4355" s="15" t="s">
        <v>7747</v>
      </c>
      <c r="C4355" s="15" t="s">
        <v>217</v>
      </c>
      <c r="D4355" s="15" t="s">
        <v>218</v>
      </c>
      <c r="E4355" s="15" t="s">
        <v>136</v>
      </c>
      <c r="F4355" s="15" t="s">
        <v>137</v>
      </c>
      <c r="G4355" s="15" t="s">
        <v>415</v>
      </c>
      <c r="H4355" s="15" t="s">
        <v>136</v>
      </c>
      <c r="I4355" s="15" t="s">
        <v>243</v>
      </c>
      <c r="J4355" s="15" t="s">
        <v>158</v>
      </c>
      <c r="K4355" s="15" t="s">
        <v>7750</v>
      </c>
      <c r="L4355" s="15" t="n">
        <v>86</v>
      </c>
      <c r="M4355" s="15" t="n">
        <v>65</v>
      </c>
      <c r="N4355" s="15" t="n">
        <v>34</v>
      </c>
      <c r="O4355" s="15" t="n">
        <v>12</v>
      </c>
      <c r="P4355" s="15" t="n">
        <v>197</v>
      </c>
      <c r="Y4355" s="15" t="s">
        <v>142</v>
      </c>
      <c r="AB4355" s="15" t="s">
        <v>143</v>
      </c>
    </row>
    <row r="4356" customFormat="false" ht="15" hidden="false" customHeight="true" outlineLevel="0" collapsed="false">
      <c r="A4356" s="15" t="s">
        <v>7746</v>
      </c>
      <c r="B4356" s="15" t="s">
        <v>7747</v>
      </c>
      <c r="C4356" s="15" t="s">
        <v>217</v>
      </c>
      <c r="D4356" s="15" t="s">
        <v>218</v>
      </c>
      <c r="E4356" s="15" t="s">
        <v>136</v>
      </c>
      <c r="F4356" s="15" t="s">
        <v>137</v>
      </c>
      <c r="G4356" s="15" t="s">
        <v>415</v>
      </c>
      <c r="H4356" s="15" t="s">
        <v>136</v>
      </c>
      <c r="I4356" s="15" t="s">
        <v>243</v>
      </c>
      <c r="J4356" s="15" t="s">
        <v>169</v>
      </c>
      <c r="K4356" s="15" t="s">
        <v>7751</v>
      </c>
      <c r="N4356" s="15" t="n">
        <v>1</v>
      </c>
      <c r="P4356" s="15" t="n">
        <v>1</v>
      </c>
      <c r="Y4356" s="15" t="s">
        <v>142</v>
      </c>
      <c r="AB4356" s="15" t="s">
        <v>143</v>
      </c>
    </row>
    <row r="4357" customFormat="false" ht="15" hidden="false" customHeight="true" outlineLevel="0" collapsed="false">
      <c r="A4357" s="15" t="s">
        <v>7752</v>
      </c>
      <c r="B4357" s="15" t="s">
        <v>7753</v>
      </c>
      <c r="C4357" s="15" t="s">
        <v>217</v>
      </c>
      <c r="D4357" s="15" t="s">
        <v>235</v>
      </c>
      <c r="E4357" s="15" t="s">
        <v>136</v>
      </c>
      <c r="F4357" s="15" t="s">
        <v>137</v>
      </c>
      <c r="G4357" s="15" t="s">
        <v>231</v>
      </c>
      <c r="H4357" s="15" t="s">
        <v>136</v>
      </c>
      <c r="I4357" s="15" t="s">
        <v>139</v>
      </c>
      <c r="J4357" s="15" t="s">
        <v>150</v>
      </c>
      <c r="K4357" s="15" t="s">
        <v>7754</v>
      </c>
      <c r="M4357" s="15" t="n">
        <v>13</v>
      </c>
      <c r="P4357" s="15" t="n">
        <v>13</v>
      </c>
      <c r="Y4357" s="15" t="s">
        <v>156</v>
      </c>
      <c r="AB4357" s="15" t="s">
        <v>143</v>
      </c>
    </row>
    <row r="4358" customFormat="false" ht="15" hidden="false" customHeight="true" outlineLevel="0" collapsed="false">
      <c r="A4358" s="15" t="s">
        <v>7755</v>
      </c>
      <c r="B4358" s="15" t="s">
        <v>7756</v>
      </c>
      <c r="C4358" s="15" t="s">
        <v>134</v>
      </c>
      <c r="D4358" s="15" t="s">
        <v>541</v>
      </c>
      <c r="E4358" s="15" t="s">
        <v>136</v>
      </c>
      <c r="F4358" s="15" t="s">
        <v>137</v>
      </c>
      <c r="G4358" s="15" t="s">
        <v>242</v>
      </c>
      <c r="H4358" s="15" t="s">
        <v>136</v>
      </c>
      <c r="I4358" s="15" t="s">
        <v>139</v>
      </c>
      <c r="J4358" s="15" t="s">
        <v>140</v>
      </c>
      <c r="K4358" s="15" t="s">
        <v>7757</v>
      </c>
      <c r="M4358" s="15" t="n">
        <v>41</v>
      </c>
      <c r="P4358" s="15" t="n">
        <v>41</v>
      </c>
      <c r="Y4358" s="15" t="s">
        <v>142</v>
      </c>
      <c r="AB4358" s="15" t="s">
        <v>143</v>
      </c>
    </row>
    <row r="4359" customFormat="false" ht="15" hidden="false" customHeight="true" outlineLevel="0" collapsed="false">
      <c r="A4359" s="15" t="s">
        <v>7755</v>
      </c>
      <c r="B4359" s="15" t="s">
        <v>7756</v>
      </c>
      <c r="C4359" s="15" t="s">
        <v>134</v>
      </c>
      <c r="D4359" s="15" t="s">
        <v>541</v>
      </c>
      <c r="E4359" s="15" t="s">
        <v>136</v>
      </c>
      <c r="F4359" s="15" t="s">
        <v>137</v>
      </c>
      <c r="G4359" s="15" t="s">
        <v>242</v>
      </c>
      <c r="H4359" s="15" t="s">
        <v>136</v>
      </c>
      <c r="I4359" s="15" t="s">
        <v>139</v>
      </c>
      <c r="J4359" s="15" t="s">
        <v>150</v>
      </c>
      <c r="K4359" s="15" t="s">
        <v>7758</v>
      </c>
      <c r="M4359" s="15" t="n">
        <v>72</v>
      </c>
      <c r="N4359" s="15" t="n">
        <v>51</v>
      </c>
      <c r="O4359" s="15" t="n">
        <v>3</v>
      </c>
      <c r="P4359" s="15" t="n">
        <v>126</v>
      </c>
      <c r="Y4359" s="15" t="s">
        <v>142</v>
      </c>
      <c r="AB4359" s="15" t="s">
        <v>143</v>
      </c>
    </row>
    <row r="4360" customFormat="false" ht="15" hidden="false" customHeight="true" outlineLevel="0" collapsed="false">
      <c r="A4360" s="15" t="s">
        <v>7755</v>
      </c>
      <c r="B4360" s="15" t="s">
        <v>7756</v>
      </c>
      <c r="C4360" s="15" t="s">
        <v>134</v>
      </c>
      <c r="D4360" s="15" t="s">
        <v>541</v>
      </c>
      <c r="E4360" s="15" t="s">
        <v>136</v>
      </c>
      <c r="F4360" s="15" t="s">
        <v>137</v>
      </c>
      <c r="G4360" s="15" t="s">
        <v>242</v>
      </c>
      <c r="H4360" s="15" t="s">
        <v>136</v>
      </c>
      <c r="I4360" s="15" t="s">
        <v>139</v>
      </c>
      <c r="J4360" s="15" t="s">
        <v>158</v>
      </c>
      <c r="K4360" s="15" t="s">
        <v>7759</v>
      </c>
      <c r="M4360" s="15" t="n">
        <v>25</v>
      </c>
      <c r="N4360" s="15" t="n">
        <v>11</v>
      </c>
      <c r="P4360" s="15" t="n">
        <v>36</v>
      </c>
      <c r="Y4360" s="15" t="s">
        <v>142</v>
      </c>
      <c r="AB4360" s="15" t="s">
        <v>143</v>
      </c>
    </row>
    <row r="4361" customFormat="false" ht="15" hidden="false" customHeight="true" outlineLevel="0" collapsed="false">
      <c r="A4361" s="15" t="s">
        <v>7760</v>
      </c>
      <c r="B4361" s="15" t="s">
        <v>7761</v>
      </c>
      <c r="C4361" s="15" t="s">
        <v>217</v>
      </c>
      <c r="D4361" s="15" t="s">
        <v>218</v>
      </c>
      <c r="E4361" s="15" t="s">
        <v>136</v>
      </c>
      <c r="F4361" s="15" t="s">
        <v>137</v>
      </c>
      <c r="G4361" s="15" t="s">
        <v>308</v>
      </c>
      <c r="H4361" s="15" t="s">
        <v>136</v>
      </c>
      <c r="I4361" s="15" t="s">
        <v>139</v>
      </c>
      <c r="J4361" s="15" t="s">
        <v>140</v>
      </c>
      <c r="K4361" s="15" t="s">
        <v>7762</v>
      </c>
      <c r="L4361" s="15" t="n">
        <v>117</v>
      </c>
      <c r="P4361" s="15" t="n">
        <v>117</v>
      </c>
      <c r="Y4361" s="15" t="s">
        <v>142</v>
      </c>
      <c r="AB4361" s="15" t="s">
        <v>143</v>
      </c>
    </row>
    <row r="4362" customFormat="false" ht="15" hidden="false" customHeight="true" outlineLevel="0" collapsed="false">
      <c r="A4362" s="15" t="s">
        <v>7760</v>
      </c>
      <c r="B4362" s="15" t="s">
        <v>7761</v>
      </c>
      <c r="C4362" s="15" t="s">
        <v>217</v>
      </c>
      <c r="D4362" s="15" t="s">
        <v>218</v>
      </c>
      <c r="E4362" s="15" t="s">
        <v>136</v>
      </c>
      <c r="F4362" s="15" t="s">
        <v>137</v>
      </c>
      <c r="G4362" s="15" t="s">
        <v>308</v>
      </c>
      <c r="H4362" s="15" t="s">
        <v>136</v>
      </c>
      <c r="I4362" s="15" t="s">
        <v>139</v>
      </c>
      <c r="J4362" s="15" t="s">
        <v>144</v>
      </c>
      <c r="K4362" s="15" t="s">
        <v>7763</v>
      </c>
      <c r="L4362" s="15" t="n">
        <v>14</v>
      </c>
      <c r="P4362" s="15" t="n">
        <v>14</v>
      </c>
      <c r="Y4362" s="15" t="s">
        <v>142</v>
      </c>
      <c r="AB4362" s="15" t="s">
        <v>143</v>
      </c>
    </row>
    <row r="4363" customFormat="false" ht="15" hidden="false" customHeight="true" outlineLevel="0" collapsed="false">
      <c r="A4363" s="15" t="s">
        <v>7760</v>
      </c>
      <c r="B4363" s="15" t="s">
        <v>7761</v>
      </c>
      <c r="C4363" s="15" t="s">
        <v>217</v>
      </c>
      <c r="D4363" s="15" t="s">
        <v>218</v>
      </c>
      <c r="E4363" s="15" t="s">
        <v>136</v>
      </c>
      <c r="F4363" s="15" t="s">
        <v>137</v>
      </c>
      <c r="G4363" s="15" t="s">
        <v>308</v>
      </c>
      <c r="H4363" s="15" t="s">
        <v>136</v>
      </c>
      <c r="I4363" s="15" t="s">
        <v>139</v>
      </c>
      <c r="J4363" s="15" t="s">
        <v>150</v>
      </c>
      <c r="K4363" s="15" t="s">
        <v>7764</v>
      </c>
      <c r="L4363" s="15" t="n">
        <v>284</v>
      </c>
      <c r="P4363" s="15" t="n">
        <v>284</v>
      </c>
      <c r="Y4363" s="15" t="s">
        <v>142</v>
      </c>
      <c r="AB4363" s="15" t="s">
        <v>143</v>
      </c>
    </row>
    <row r="4364" customFormat="false" ht="15" hidden="false" customHeight="true" outlineLevel="0" collapsed="false">
      <c r="A4364" s="15" t="s">
        <v>7760</v>
      </c>
      <c r="B4364" s="15" t="s">
        <v>7761</v>
      </c>
      <c r="C4364" s="15" t="s">
        <v>217</v>
      </c>
      <c r="D4364" s="15" t="s">
        <v>218</v>
      </c>
      <c r="E4364" s="15" t="s">
        <v>136</v>
      </c>
      <c r="F4364" s="15" t="s">
        <v>137</v>
      </c>
      <c r="G4364" s="15" t="s">
        <v>308</v>
      </c>
      <c r="H4364" s="15" t="s">
        <v>136</v>
      </c>
      <c r="I4364" s="15" t="s">
        <v>139</v>
      </c>
      <c r="J4364" s="15" t="s">
        <v>158</v>
      </c>
      <c r="K4364" s="15" t="s">
        <v>7765</v>
      </c>
      <c r="L4364" s="15" t="n">
        <v>67</v>
      </c>
      <c r="M4364" s="15" t="n">
        <v>0</v>
      </c>
      <c r="P4364" s="15" t="n">
        <v>67</v>
      </c>
      <c r="Y4364" s="15" t="s">
        <v>142</v>
      </c>
      <c r="AB4364" s="15" t="s">
        <v>143</v>
      </c>
    </row>
    <row r="4365" customFormat="false" ht="15" hidden="false" customHeight="true" outlineLevel="0" collapsed="false">
      <c r="A4365" s="15" t="s">
        <v>7766</v>
      </c>
      <c r="B4365" s="15" t="s">
        <v>7767</v>
      </c>
      <c r="C4365" s="15" t="s">
        <v>134</v>
      </c>
      <c r="D4365" s="15" t="s">
        <v>541</v>
      </c>
      <c r="E4365" s="15" t="s">
        <v>136</v>
      </c>
      <c r="F4365" s="15" t="s">
        <v>137</v>
      </c>
      <c r="G4365" s="15" t="s">
        <v>1068</v>
      </c>
      <c r="H4365" s="15" t="s">
        <v>136</v>
      </c>
      <c r="I4365" s="15" t="s">
        <v>243</v>
      </c>
      <c r="J4365" s="15" t="s">
        <v>144</v>
      </c>
      <c r="K4365" s="15" t="s">
        <v>7768</v>
      </c>
      <c r="L4365" s="15" t="n">
        <v>15</v>
      </c>
      <c r="M4365" s="15" t="n">
        <v>1</v>
      </c>
      <c r="N4365" s="15" t="n">
        <v>2</v>
      </c>
      <c r="O4365" s="15" t="n">
        <v>1</v>
      </c>
      <c r="P4365" s="15" t="n">
        <v>19</v>
      </c>
      <c r="Y4365" s="15" t="s">
        <v>1070</v>
      </c>
      <c r="AB4365" s="15" t="s">
        <v>143</v>
      </c>
    </row>
    <row r="4366" customFormat="false" ht="15" hidden="false" customHeight="true" outlineLevel="0" collapsed="false">
      <c r="A4366" s="15" t="s">
        <v>7766</v>
      </c>
      <c r="B4366" s="15" t="s">
        <v>7767</v>
      </c>
      <c r="C4366" s="15" t="s">
        <v>134</v>
      </c>
      <c r="D4366" s="15" t="s">
        <v>541</v>
      </c>
      <c r="E4366" s="15" t="s">
        <v>136</v>
      </c>
      <c r="F4366" s="15" t="s">
        <v>137</v>
      </c>
      <c r="G4366" s="15" t="s">
        <v>1068</v>
      </c>
      <c r="H4366" s="15" t="s">
        <v>136</v>
      </c>
      <c r="I4366" s="15" t="s">
        <v>243</v>
      </c>
      <c r="J4366" s="15" t="s">
        <v>150</v>
      </c>
      <c r="K4366" s="15" t="s">
        <v>7769</v>
      </c>
      <c r="L4366" s="15" t="n">
        <v>77</v>
      </c>
      <c r="M4366" s="15" t="n">
        <v>77</v>
      </c>
      <c r="N4366" s="15" t="n">
        <v>144</v>
      </c>
      <c r="O4366" s="15" t="n">
        <v>13</v>
      </c>
      <c r="P4366" s="15" t="n">
        <v>311</v>
      </c>
      <c r="Y4366" s="15" t="s">
        <v>1070</v>
      </c>
      <c r="AB4366" s="15" t="s">
        <v>143</v>
      </c>
    </row>
    <row r="4367" customFormat="false" ht="15" hidden="false" customHeight="true" outlineLevel="0" collapsed="false">
      <c r="A4367" s="15" t="s">
        <v>7766</v>
      </c>
      <c r="B4367" s="15" t="s">
        <v>7767</v>
      </c>
      <c r="C4367" s="15" t="s">
        <v>134</v>
      </c>
      <c r="D4367" s="15" t="s">
        <v>541</v>
      </c>
      <c r="E4367" s="15" t="s">
        <v>136</v>
      </c>
      <c r="F4367" s="15" t="s">
        <v>137</v>
      </c>
      <c r="G4367" s="15" t="s">
        <v>1068</v>
      </c>
      <c r="H4367" s="15" t="s">
        <v>136</v>
      </c>
      <c r="I4367" s="15" t="s">
        <v>243</v>
      </c>
      <c r="J4367" s="15" t="s">
        <v>158</v>
      </c>
      <c r="K4367" s="15" t="s">
        <v>7770</v>
      </c>
      <c r="L4367" s="15" t="n">
        <v>14</v>
      </c>
      <c r="M4367" s="15" t="n">
        <v>26</v>
      </c>
      <c r="N4367" s="15" t="n">
        <v>71</v>
      </c>
      <c r="O4367" s="15" t="n">
        <v>14</v>
      </c>
      <c r="P4367" s="15" t="n">
        <v>125</v>
      </c>
      <c r="Y4367" s="15" t="s">
        <v>1070</v>
      </c>
      <c r="AB4367" s="15" t="s">
        <v>143</v>
      </c>
    </row>
    <row r="4368" customFormat="false" ht="15" hidden="false" customHeight="true" outlineLevel="0" collapsed="false">
      <c r="A4368" s="15" t="s">
        <v>7766</v>
      </c>
      <c r="B4368" s="15" t="s">
        <v>7767</v>
      </c>
      <c r="C4368" s="15" t="s">
        <v>134</v>
      </c>
      <c r="D4368" s="15" t="s">
        <v>541</v>
      </c>
      <c r="E4368" s="15" t="s">
        <v>136</v>
      </c>
      <c r="F4368" s="15" t="s">
        <v>137</v>
      </c>
      <c r="G4368" s="15" t="s">
        <v>1068</v>
      </c>
      <c r="H4368" s="15" t="s">
        <v>136</v>
      </c>
      <c r="I4368" s="15" t="s">
        <v>243</v>
      </c>
      <c r="J4368" s="15" t="s">
        <v>169</v>
      </c>
      <c r="K4368" s="15" t="s">
        <v>7771</v>
      </c>
      <c r="L4368" s="15" t="n">
        <v>1</v>
      </c>
      <c r="N4368" s="15" t="n">
        <v>1</v>
      </c>
      <c r="P4368" s="15" t="n">
        <v>2</v>
      </c>
      <c r="Y4368" s="15" t="s">
        <v>1070</v>
      </c>
      <c r="AB4368" s="15" t="s">
        <v>143</v>
      </c>
    </row>
    <row r="4369" customFormat="false" ht="15" hidden="false" customHeight="true" outlineLevel="0" collapsed="false">
      <c r="A4369" s="15" t="s">
        <v>7772</v>
      </c>
      <c r="B4369" s="15" t="s">
        <v>7773</v>
      </c>
      <c r="C4369" s="15" t="s">
        <v>217</v>
      </c>
      <c r="D4369" s="15" t="s">
        <v>218</v>
      </c>
      <c r="E4369" s="15" t="s">
        <v>136</v>
      </c>
      <c r="F4369" s="15" t="s">
        <v>137</v>
      </c>
      <c r="G4369" s="15" t="s">
        <v>2004</v>
      </c>
      <c r="H4369" s="15" t="s">
        <v>136</v>
      </c>
      <c r="I4369" s="15" t="s">
        <v>243</v>
      </c>
      <c r="J4369" s="15" t="s">
        <v>140</v>
      </c>
      <c r="K4369" s="15" t="s">
        <v>7774</v>
      </c>
      <c r="L4369" s="15" t="n">
        <v>325</v>
      </c>
      <c r="M4369" s="15" t="n">
        <v>363</v>
      </c>
      <c r="N4369" s="15" t="n">
        <v>146</v>
      </c>
      <c r="O4369" s="15" t="n">
        <v>70</v>
      </c>
      <c r="P4369" s="15" t="n">
        <v>904</v>
      </c>
      <c r="Y4369" s="15" t="s">
        <v>156</v>
      </c>
      <c r="Z4369" s="15" t="n">
        <v>3</v>
      </c>
      <c r="AA4369" s="15" t="s">
        <v>277</v>
      </c>
      <c r="AB4369" s="15" t="s">
        <v>143</v>
      </c>
    </row>
    <row r="4370" customFormat="false" ht="15" hidden="false" customHeight="true" outlineLevel="0" collapsed="false">
      <c r="A4370" s="15" t="s">
        <v>7772</v>
      </c>
      <c r="B4370" s="15" t="s">
        <v>7773</v>
      </c>
      <c r="C4370" s="15" t="s">
        <v>217</v>
      </c>
      <c r="D4370" s="15" t="s">
        <v>218</v>
      </c>
      <c r="E4370" s="15" t="s">
        <v>136</v>
      </c>
      <c r="F4370" s="15" t="s">
        <v>137</v>
      </c>
      <c r="G4370" s="15" t="s">
        <v>2004</v>
      </c>
      <c r="H4370" s="15" t="s">
        <v>136</v>
      </c>
      <c r="I4370" s="15" t="s">
        <v>243</v>
      </c>
      <c r="J4370" s="15" t="s">
        <v>144</v>
      </c>
      <c r="K4370" s="15" t="s">
        <v>7775</v>
      </c>
      <c r="L4370" s="15" t="n">
        <v>93</v>
      </c>
      <c r="M4370" s="15" t="n">
        <v>38</v>
      </c>
      <c r="N4370" s="15" t="n">
        <v>17</v>
      </c>
      <c r="O4370" s="15" t="n">
        <v>3</v>
      </c>
      <c r="P4370" s="15" t="n">
        <v>151</v>
      </c>
      <c r="Y4370" s="15" t="s">
        <v>156</v>
      </c>
      <c r="Z4370" s="15" t="n">
        <v>3</v>
      </c>
      <c r="AA4370" s="15" t="s">
        <v>277</v>
      </c>
      <c r="AB4370" s="15" t="s">
        <v>143</v>
      </c>
    </row>
    <row r="4371" customFormat="false" ht="15" hidden="false" customHeight="true" outlineLevel="0" collapsed="false">
      <c r="A4371" s="15" t="s">
        <v>7772</v>
      </c>
      <c r="B4371" s="15" t="s">
        <v>7773</v>
      </c>
      <c r="C4371" s="15" t="s">
        <v>217</v>
      </c>
      <c r="D4371" s="15" t="s">
        <v>218</v>
      </c>
      <c r="E4371" s="15" t="s">
        <v>136</v>
      </c>
      <c r="F4371" s="15" t="s">
        <v>137</v>
      </c>
      <c r="G4371" s="15" t="s">
        <v>2004</v>
      </c>
      <c r="H4371" s="15" t="s">
        <v>136</v>
      </c>
      <c r="I4371" s="15" t="s">
        <v>243</v>
      </c>
      <c r="J4371" s="15" t="s">
        <v>150</v>
      </c>
      <c r="K4371" s="15" t="s">
        <v>7776</v>
      </c>
      <c r="L4371" s="15" t="n">
        <v>1279</v>
      </c>
      <c r="M4371" s="15" t="n">
        <v>1426</v>
      </c>
      <c r="N4371" s="15" t="n">
        <v>693</v>
      </c>
      <c r="O4371" s="15" t="n">
        <v>409</v>
      </c>
      <c r="P4371" s="15" t="n">
        <v>3807</v>
      </c>
      <c r="Y4371" s="15" t="s">
        <v>156</v>
      </c>
      <c r="Z4371" s="15" t="n">
        <v>3</v>
      </c>
      <c r="AA4371" s="15" t="s">
        <v>277</v>
      </c>
      <c r="AB4371" s="15" t="s">
        <v>143</v>
      </c>
    </row>
    <row r="4372" customFormat="false" ht="15" hidden="false" customHeight="true" outlineLevel="0" collapsed="false">
      <c r="A4372" s="15" t="s">
        <v>7772</v>
      </c>
      <c r="B4372" s="15" t="s">
        <v>7773</v>
      </c>
      <c r="C4372" s="15" t="s">
        <v>217</v>
      </c>
      <c r="D4372" s="15" t="s">
        <v>218</v>
      </c>
      <c r="E4372" s="15" t="s">
        <v>136</v>
      </c>
      <c r="F4372" s="15" t="s">
        <v>137</v>
      </c>
      <c r="G4372" s="15" t="s">
        <v>2004</v>
      </c>
      <c r="H4372" s="15" t="s">
        <v>136</v>
      </c>
      <c r="I4372" s="15" t="s">
        <v>243</v>
      </c>
      <c r="J4372" s="15" t="s">
        <v>166</v>
      </c>
      <c r="K4372" s="15" t="s">
        <v>7777</v>
      </c>
      <c r="M4372" s="15" t="n">
        <v>0</v>
      </c>
      <c r="P4372" s="15" t="n">
        <v>0</v>
      </c>
      <c r="Y4372" s="15" t="s">
        <v>156</v>
      </c>
      <c r="Z4372" s="15" t="n">
        <v>3</v>
      </c>
      <c r="AA4372" s="15" t="s">
        <v>277</v>
      </c>
      <c r="AB4372" s="15" t="s">
        <v>143</v>
      </c>
    </row>
    <row r="4373" customFormat="false" ht="15" hidden="false" customHeight="true" outlineLevel="0" collapsed="false">
      <c r="A4373" s="15" t="s">
        <v>7772</v>
      </c>
      <c r="B4373" s="15" t="s">
        <v>7773</v>
      </c>
      <c r="C4373" s="15" t="s">
        <v>217</v>
      </c>
      <c r="D4373" s="15" t="s">
        <v>218</v>
      </c>
      <c r="E4373" s="15" t="s">
        <v>136</v>
      </c>
      <c r="F4373" s="15" t="s">
        <v>137</v>
      </c>
      <c r="G4373" s="15" t="s">
        <v>2004</v>
      </c>
      <c r="H4373" s="15" t="s">
        <v>136</v>
      </c>
      <c r="I4373" s="15" t="s">
        <v>243</v>
      </c>
      <c r="J4373" s="15" t="s">
        <v>158</v>
      </c>
      <c r="K4373" s="15" t="s">
        <v>7778</v>
      </c>
      <c r="L4373" s="15" t="n">
        <v>401</v>
      </c>
      <c r="M4373" s="15" t="n">
        <v>836</v>
      </c>
      <c r="N4373" s="15" t="n">
        <v>424</v>
      </c>
      <c r="O4373" s="15" t="n">
        <v>162</v>
      </c>
      <c r="P4373" s="15" t="n">
        <v>1823</v>
      </c>
      <c r="Y4373" s="15" t="s">
        <v>156</v>
      </c>
      <c r="Z4373" s="15" t="n">
        <v>3</v>
      </c>
      <c r="AA4373" s="15" t="s">
        <v>277</v>
      </c>
      <c r="AB4373" s="15" t="s">
        <v>143</v>
      </c>
    </row>
    <row r="4374" customFormat="false" ht="15" hidden="false" customHeight="true" outlineLevel="0" collapsed="false">
      <c r="A4374" s="15" t="s">
        <v>7772</v>
      </c>
      <c r="B4374" s="15" t="s">
        <v>7773</v>
      </c>
      <c r="C4374" s="15" t="s">
        <v>217</v>
      </c>
      <c r="D4374" s="15" t="s">
        <v>218</v>
      </c>
      <c r="E4374" s="15" t="s">
        <v>136</v>
      </c>
      <c r="F4374" s="15" t="s">
        <v>137</v>
      </c>
      <c r="G4374" s="15" t="s">
        <v>2004</v>
      </c>
      <c r="H4374" s="15" t="s">
        <v>136</v>
      </c>
      <c r="I4374" s="15" t="s">
        <v>243</v>
      </c>
      <c r="J4374" s="15" t="s">
        <v>169</v>
      </c>
      <c r="K4374" s="15" t="s">
        <v>7779</v>
      </c>
      <c r="L4374" s="15" t="n">
        <v>11</v>
      </c>
      <c r="M4374" s="15" t="n">
        <v>10</v>
      </c>
      <c r="N4374" s="15" t="n">
        <v>17</v>
      </c>
      <c r="O4374" s="15" t="n">
        <v>2</v>
      </c>
      <c r="P4374" s="15" t="n">
        <v>40</v>
      </c>
      <c r="Y4374" s="15" t="s">
        <v>156</v>
      </c>
      <c r="Z4374" s="15" t="n">
        <v>3</v>
      </c>
      <c r="AA4374" s="15" t="s">
        <v>277</v>
      </c>
      <c r="AB4374" s="15" t="s">
        <v>143</v>
      </c>
    </row>
    <row r="4375" customFormat="false" ht="15" hidden="false" customHeight="true" outlineLevel="0" collapsed="false">
      <c r="A4375" s="15" t="s">
        <v>7780</v>
      </c>
      <c r="B4375" s="15" t="s">
        <v>7781</v>
      </c>
      <c r="C4375" s="15" t="s">
        <v>134</v>
      </c>
      <c r="D4375" s="15" t="s">
        <v>135</v>
      </c>
      <c r="E4375" s="15" t="s">
        <v>136</v>
      </c>
      <c r="F4375" s="15" t="s">
        <v>137</v>
      </c>
      <c r="G4375" s="15" t="s">
        <v>469</v>
      </c>
      <c r="H4375" s="15" t="s">
        <v>136</v>
      </c>
      <c r="I4375" s="15" t="s">
        <v>139</v>
      </c>
      <c r="J4375" s="15" t="s">
        <v>140</v>
      </c>
      <c r="K4375" s="15" t="s">
        <v>7782</v>
      </c>
      <c r="L4375" s="15" t="n">
        <v>89</v>
      </c>
      <c r="N4375" s="15" t="n">
        <v>0</v>
      </c>
      <c r="P4375" s="15" t="n">
        <v>89</v>
      </c>
      <c r="Y4375" s="15" t="s">
        <v>142</v>
      </c>
      <c r="AB4375" s="15" t="s">
        <v>143</v>
      </c>
    </row>
    <row r="4376" customFormat="false" ht="15" hidden="false" customHeight="true" outlineLevel="0" collapsed="false">
      <c r="A4376" s="15" t="s">
        <v>7780</v>
      </c>
      <c r="B4376" s="15" t="s">
        <v>7781</v>
      </c>
      <c r="C4376" s="15" t="s">
        <v>134</v>
      </c>
      <c r="D4376" s="15" t="s">
        <v>135</v>
      </c>
      <c r="E4376" s="15" t="s">
        <v>136</v>
      </c>
      <c r="F4376" s="15" t="s">
        <v>137</v>
      </c>
      <c r="G4376" s="15" t="s">
        <v>469</v>
      </c>
      <c r="H4376" s="15" t="s">
        <v>136</v>
      </c>
      <c r="I4376" s="15" t="s">
        <v>139</v>
      </c>
      <c r="J4376" s="15" t="s">
        <v>144</v>
      </c>
      <c r="K4376" s="15" t="s">
        <v>7783</v>
      </c>
      <c r="L4376" s="15" t="n">
        <v>7</v>
      </c>
      <c r="P4376" s="15" t="n">
        <v>7</v>
      </c>
      <c r="Y4376" s="15" t="s">
        <v>142</v>
      </c>
      <c r="AB4376" s="15" t="s">
        <v>143</v>
      </c>
    </row>
    <row r="4377" customFormat="false" ht="15" hidden="false" customHeight="true" outlineLevel="0" collapsed="false">
      <c r="A4377" s="15" t="s">
        <v>7780</v>
      </c>
      <c r="B4377" s="15" t="s">
        <v>7781</v>
      </c>
      <c r="C4377" s="15" t="s">
        <v>134</v>
      </c>
      <c r="D4377" s="15" t="s">
        <v>135</v>
      </c>
      <c r="E4377" s="15" t="s">
        <v>136</v>
      </c>
      <c r="F4377" s="15" t="s">
        <v>137</v>
      </c>
      <c r="G4377" s="15" t="s">
        <v>469</v>
      </c>
      <c r="H4377" s="15" t="s">
        <v>136</v>
      </c>
      <c r="I4377" s="15" t="s">
        <v>139</v>
      </c>
      <c r="J4377" s="15" t="s">
        <v>150</v>
      </c>
      <c r="K4377" s="15" t="s">
        <v>7784</v>
      </c>
      <c r="L4377" s="15" t="n">
        <v>107</v>
      </c>
      <c r="M4377" s="15" t="n">
        <v>9</v>
      </c>
      <c r="P4377" s="15" t="n">
        <v>116</v>
      </c>
      <c r="Y4377" s="15" t="s">
        <v>142</v>
      </c>
      <c r="AB4377" s="15" t="s">
        <v>143</v>
      </c>
    </row>
    <row r="4378" customFormat="false" ht="15" hidden="false" customHeight="true" outlineLevel="0" collapsed="false">
      <c r="A4378" s="15" t="s">
        <v>7780</v>
      </c>
      <c r="B4378" s="15" t="s">
        <v>7781</v>
      </c>
      <c r="C4378" s="15" t="s">
        <v>134</v>
      </c>
      <c r="D4378" s="15" t="s">
        <v>135</v>
      </c>
      <c r="E4378" s="15" t="s">
        <v>136</v>
      </c>
      <c r="F4378" s="15" t="s">
        <v>137</v>
      </c>
      <c r="G4378" s="15" t="s">
        <v>469</v>
      </c>
      <c r="H4378" s="15" t="s">
        <v>136</v>
      </c>
      <c r="I4378" s="15" t="s">
        <v>139</v>
      </c>
      <c r="J4378" s="15" t="s">
        <v>158</v>
      </c>
      <c r="K4378" s="15" t="s">
        <v>7785</v>
      </c>
      <c r="L4378" s="15" t="n">
        <v>36</v>
      </c>
      <c r="P4378" s="15" t="n">
        <v>36</v>
      </c>
      <c r="Y4378" s="15" t="s">
        <v>142</v>
      </c>
      <c r="AB4378" s="15" t="s">
        <v>143</v>
      </c>
    </row>
    <row r="4379" customFormat="false" ht="15" hidden="false" customHeight="true" outlineLevel="0" collapsed="false">
      <c r="A4379" s="15" t="s">
        <v>7780</v>
      </c>
      <c r="B4379" s="15" t="s">
        <v>7781</v>
      </c>
      <c r="C4379" s="15" t="s">
        <v>134</v>
      </c>
      <c r="D4379" s="15" t="s">
        <v>135</v>
      </c>
      <c r="E4379" s="15" t="s">
        <v>136</v>
      </c>
      <c r="F4379" s="15" t="s">
        <v>137</v>
      </c>
      <c r="G4379" s="15" t="s">
        <v>469</v>
      </c>
      <c r="H4379" s="15" t="s">
        <v>136</v>
      </c>
      <c r="I4379" s="15" t="s">
        <v>139</v>
      </c>
      <c r="J4379" s="15" t="s">
        <v>169</v>
      </c>
      <c r="K4379" s="15" t="s">
        <v>7786</v>
      </c>
      <c r="L4379" s="15" t="n">
        <v>2</v>
      </c>
      <c r="P4379" s="15" t="n">
        <v>2</v>
      </c>
      <c r="Y4379" s="15" t="s">
        <v>142</v>
      </c>
      <c r="AB4379" s="15" t="s">
        <v>143</v>
      </c>
    </row>
    <row r="4380" customFormat="false" ht="15" hidden="false" customHeight="true" outlineLevel="0" collapsed="false">
      <c r="A4380" s="15" t="s">
        <v>7787</v>
      </c>
      <c r="B4380" s="15" t="s">
        <v>7788</v>
      </c>
      <c r="C4380" s="15" t="s">
        <v>217</v>
      </c>
      <c r="D4380" s="15" t="s">
        <v>218</v>
      </c>
      <c r="E4380" s="15" t="s">
        <v>136</v>
      </c>
      <c r="F4380" s="15" t="s">
        <v>137</v>
      </c>
      <c r="G4380" s="15" t="s">
        <v>542</v>
      </c>
      <c r="H4380" s="15" t="s">
        <v>136</v>
      </c>
      <c r="I4380" s="15" t="s">
        <v>243</v>
      </c>
      <c r="J4380" s="15" t="s">
        <v>140</v>
      </c>
      <c r="K4380" s="15" t="s">
        <v>7789</v>
      </c>
      <c r="M4380" s="15" t="n">
        <v>19</v>
      </c>
      <c r="N4380" s="15" t="n">
        <v>4</v>
      </c>
      <c r="P4380" s="15" t="n">
        <v>23</v>
      </c>
      <c r="Y4380" s="15" t="s">
        <v>156</v>
      </c>
      <c r="AB4380" s="15" t="s">
        <v>143</v>
      </c>
    </row>
    <row r="4381" customFormat="false" ht="15" hidden="false" customHeight="true" outlineLevel="0" collapsed="false">
      <c r="A4381" s="15" t="s">
        <v>7787</v>
      </c>
      <c r="B4381" s="15" t="s">
        <v>7788</v>
      </c>
      <c r="C4381" s="15" t="s">
        <v>217</v>
      </c>
      <c r="D4381" s="15" t="s">
        <v>218</v>
      </c>
      <c r="E4381" s="15" t="s">
        <v>136</v>
      </c>
      <c r="F4381" s="15" t="s">
        <v>137</v>
      </c>
      <c r="G4381" s="15" t="s">
        <v>542</v>
      </c>
      <c r="H4381" s="15" t="s">
        <v>136</v>
      </c>
      <c r="I4381" s="15" t="s">
        <v>243</v>
      </c>
      <c r="J4381" s="15" t="s">
        <v>150</v>
      </c>
      <c r="K4381" s="15" t="s">
        <v>7790</v>
      </c>
      <c r="L4381" s="15" t="n">
        <v>1</v>
      </c>
      <c r="M4381" s="15" t="n">
        <v>154</v>
      </c>
      <c r="N4381" s="15" t="n">
        <v>75</v>
      </c>
      <c r="O4381" s="15" t="n">
        <v>4</v>
      </c>
      <c r="P4381" s="15" t="n">
        <v>234</v>
      </c>
      <c r="Y4381" s="15" t="s">
        <v>156</v>
      </c>
      <c r="AB4381" s="15" t="s">
        <v>143</v>
      </c>
    </row>
    <row r="4382" customFormat="false" ht="15" hidden="false" customHeight="true" outlineLevel="0" collapsed="false">
      <c r="A4382" s="15" t="s">
        <v>7787</v>
      </c>
      <c r="B4382" s="15" t="s">
        <v>7788</v>
      </c>
      <c r="C4382" s="15" t="s">
        <v>217</v>
      </c>
      <c r="D4382" s="15" t="s">
        <v>218</v>
      </c>
      <c r="E4382" s="15" t="s">
        <v>136</v>
      </c>
      <c r="F4382" s="15" t="s">
        <v>137</v>
      </c>
      <c r="G4382" s="15" t="s">
        <v>542</v>
      </c>
      <c r="H4382" s="15" t="s">
        <v>136</v>
      </c>
      <c r="I4382" s="15" t="s">
        <v>243</v>
      </c>
      <c r="J4382" s="15" t="s">
        <v>158</v>
      </c>
      <c r="K4382" s="15" t="s">
        <v>7791</v>
      </c>
      <c r="L4382" s="15" t="n">
        <v>7</v>
      </c>
      <c r="M4382" s="15" t="n">
        <v>40</v>
      </c>
      <c r="N4382" s="15" t="n">
        <v>14</v>
      </c>
      <c r="O4382" s="15" t="n">
        <v>4</v>
      </c>
      <c r="P4382" s="15" t="n">
        <v>65</v>
      </c>
      <c r="Y4382" s="15" t="s">
        <v>156</v>
      </c>
      <c r="AB4382" s="15" t="s">
        <v>143</v>
      </c>
    </row>
    <row r="4383" customFormat="false" ht="15" hidden="false" customHeight="true" outlineLevel="0" collapsed="false">
      <c r="A4383" s="15" t="s">
        <v>7787</v>
      </c>
      <c r="B4383" s="15" t="s">
        <v>7788</v>
      </c>
      <c r="C4383" s="15" t="s">
        <v>217</v>
      </c>
      <c r="D4383" s="15" t="s">
        <v>218</v>
      </c>
      <c r="E4383" s="15" t="s">
        <v>136</v>
      </c>
      <c r="F4383" s="15" t="s">
        <v>137</v>
      </c>
      <c r="G4383" s="15" t="s">
        <v>542</v>
      </c>
      <c r="H4383" s="15" t="s">
        <v>136</v>
      </c>
      <c r="I4383" s="15" t="s">
        <v>243</v>
      </c>
      <c r="J4383" s="15" t="s">
        <v>169</v>
      </c>
      <c r="K4383" s="15" t="s">
        <v>7792</v>
      </c>
      <c r="N4383" s="15" t="n">
        <v>3</v>
      </c>
      <c r="P4383" s="15" t="n">
        <v>3</v>
      </c>
      <c r="Y4383" s="15" t="s">
        <v>156</v>
      </c>
      <c r="AB4383" s="15" t="s">
        <v>143</v>
      </c>
    </row>
    <row r="4384" customFormat="false" ht="15" hidden="false" customHeight="true" outlineLevel="0" collapsed="false">
      <c r="A4384" s="15" t="s">
        <v>7793</v>
      </c>
      <c r="B4384" s="15" t="s">
        <v>7794</v>
      </c>
      <c r="C4384" s="15" t="s">
        <v>148</v>
      </c>
      <c r="E4384" s="15" t="s">
        <v>136</v>
      </c>
      <c r="F4384" s="15" t="s">
        <v>137</v>
      </c>
      <c r="G4384" s="15" t="s">
        <v>136</v>
      </c>
      <c r="H4384" s="15" t="s">
        <v>136</v>
      </c>
      <c r="I4384" s="15" t="s">
        <v>139</v>
      </c>
      <c r="J4384" s="15" t="s">
        <v>140</v>
      </c>
      <c r="K4384" s="15" t="s">
        <v>7795</v>
      </c>
      <c r="M4384" s="15" t="n">
        <v>10</v>
      </c>
      <c r="N4384" s="15" t="n">
        <v>21</v>
      </c>
      <c r="P4384" s="15" t="n">
        <v>31</v>
      </c>
      <c r="Y4384" s="15" t="s">
        <v>142</v>
      </c>
      <c r="AB4384" s="15" t="s">
        <v>143</v>
      </c>
    </row>
    <row r="4385" customFormat="false" ht="15" hidden="false" customHeight="true" outlineLevel="0" collapsed="false">
      <c r="A4385" s="15" t="s">
        <v>7796</v>
      </c>
      <c r="B4385" s="15" t="s">
        <v>7797</v>
      </c>
      <c r="C4385" s="15" t="s">
        <v>217</v>
      </c>
      <c r="D4385" s="15" t="s">
        <v>235</v>
      </c>
      <c r="E4385" s="15" t="s">
        <v>136</v>
      </c>
      <c r="F4385" s="15" t="s">
        <v>137</v>
      </c>
      <c r="G4385" s="15" t="s">
        <v>138</v>
      </c>
      <c r="H4385" s="15" t="s">
        <v>136</v>
      </c>
      <c r="I4385" s="15" t="s">
        <v>139</v>
      </c>
      <c r="J4385" s="15" t="s">
        <v>150</v>
      </c>
      <c r="K4385" s="15" t="s">
        <v>7798</v>
      </c>
      <c r="M4385" s="15" t="n">
        <v>6</v>
      </c>
      <c r="P4385" s="15" t="n">
        <v>6</v>
      </c>
      <c r="Y4385" s="15" t="s">
        <v>142</v>
      </c>
      <c r="AB4385" s="15" t="s">
        <v>143</v>
      </c>
    </row>
    <row r="4386" customFormat="false" ht="15" hidden="false" customHeight="true" outlineLevel="0" collapsed="false">
      <c r="A4386" s="15" t="s">
        <v>7796</v>
      </c>
      <c r="B4386" s="15" t="s">
        <v>7797</v>
      </c>
      <c r="C4386" s="15" t="s">
        <v>217</v>
      </c>
      <c r="D4386" s="15" t="s">
        <v>235</v>
      </c>
      <c r="E4386" s="15" t="s">
        <v>136</v>
      </c>
      <c r="F4386" s="15" t="s">
        <v>137</v>
      </c>
      <c r="G4386" s="15" t="s">
        <v>138</v>
      </c>
      <c r="H4386" s="15" t="s">
        <v>136</v>
      </c>
      <c r="I4386" s="15" t="s">
        <v>139</v>
      </c>
      <c r="J4386" s="15" t="s">
        <v>158</v>
      </c>
      <c r="K4386" s="15" t="s">
        <v>7799</v>
      </c>
      <c r="M4386" s="15" t="n">
        <v>2</v>
      </c>
      <c r="P4386" s="15" t="n">
        <v>2</v>
      </c>
      <c r="Y4386" s="15" t="s">
        <v>142</v>
      </c>
      <c r="AB4386" s="15" t="s">
        <v>143</v>
      </c>
    </row>
    <row r="4387" customFormat="false" ht="15" hidden="false" customHeight="true" outlineLevel="0" collapsed="false">
      <c r="A4387" s="15" t="s">
        <v>7800</v>
      </c>
      <c r="B4387" s="15" t="s">
        <v>7801</v>
      </c>
      <c r="C4387" s="15" t="s">
        <v>134</v>
      </c>
      <c r="D4387" s="15" t="s">
        <v>460</v>
      </c>
      <c r="E4387" s="15" t="s">
        <v>136</v>
      </c>
      <c r="F4387" s="15" t="s">
        <v>137</v>
      </c>
      <c r="G4387" s="15" t="s">
        <v>3048</v>
      </c>
      <c r="H4387" s="15" t="s">
        <v>136</v>
      </c>
      <c r="I4387" s="15" t="s">
        <v>243</v>
      </c>
      <c r="J4387" s="15" t="s">
        <v>140</v>
      </c>
      <c r="K4387" s="15" t="s">
        <v>7802</v>
      </c>
      <c r="M4387" s="15" t="n">
        <v>985</v>
      </c>
      <c r="N4387" s="15" t="n">
        <v>800</v>
      </c>
      <c r="O4387" s="15" t="n">
        <v>218</v>
      </c>
      <c r="P4387" s="15" t="n">
        <v>2003</v>
      </c>
      <c r="Y4387" s="15" t="s">
        <v>142</v>
      </c>
      <c r="AB4387" s="15" t="s">
        <v>163</v>
      </c>
      <c r="AC4387" s="15" t="n">
        <v>2817</v>
      </c>
      <c r="AD4387" s="15" t="n">
        <v>21.8405756</v>
      </c>
      <c r="AE4387" s="15" t="n">
        <v>2817</v>
      </c>
      <c r="AF4387" s="15" t="s">
        <v>95</v>
      </c>
    </row>
    <row r="4388" customFormat="false" ht="15" hidden="false" customHeight="true" outlineLevel="0" collapsed="false">
      <c r="A4388" s="15" t="s">
        <v>7800</v>
      </c>
      <c r="B4388" s="15" t="s">
        <v>7801</v>
      </c>
      <c r="C4388" s="15" t="s">
        <v>134</v>
      </c>
      <c r="D4388" s="15" t="s">
        <v>460</v>
      </c>
      <c r="E4388" s="15" t="s">
        <v>136</v>
      </c>
      <c r="F4388" s="15" t="s">
        <v>137</v>
      </c>
      <c r="G4388" s="15" t="s">
        <v>3048</v>
      </c>
      <c r="H4388" s="15" t="s">
        <v>136</v>
      </c>
      <c r="I4388" s="15" t="s">
        <v>243</v>
      </c>
      <c r="J4388" s="15" t="s">
        <v>144</v>
      </c>
      <c r="K4388" s="15" t="s">
        <v>7803</v>
      </c>
      <c r="M4388" s="15" t="n">
        <v>3312</v>
      </c>
      <c r="N4388" s="15" t="n">
        <v>4170</v>
      </c>
      <c r="O4388" s="15" t="n">
        <v>193</v>
      </c>
      <c r="P4388" s="15" t="n">
        <v>7675</v>
      </c>
      <c r="Y4388" s="15" t="s">
        <v>142</v>
      </c>
      <c r="AB4388" s="15" t="s">
        <v>163</v>
      </c>
      <c r="AC4388" s="15" t="n">
        <v>2817</v>
      </c>
      <c r="AD4388" s="15" t="n">
        <v>21.8405756</v>
      </c>
      <c r="AE4388" s="15" t="n">
        <v>2817</v>
      </c>
      <c r="AF4388" s="15" t="s">
        <v>95</v>
      </c>
    </row>
    <row r="4389" customFormat="false" ht="15" hidden="false" customHeight="true" outlineLevel="0" collapsed="false">
      <c r="A4389" s="15" t="s">
        <v>7800</v>
      </c>
      <c r="B4389" s="15" t="s">
        <v>7801</v>
      </c>
      <c r="C4389" s="15" t="s">
        <v>134</v>
      </c>
      <c r="D4389" s="15" t="s">
        <v>460</v>
      </c>
      <c r="E4389" s="15" t="s">
        <v>136</v>
      </c>
      <c r="F4389" s="15" t="s">
        <v>137</v>
      </c>
      <c r="G4389" s="15" t="s">
        <v>3048</v>
      </c>
      <c r="H4389" s="15" t="s">
        <v>136</v>
      </c>
      <c r="I4389" s="15" t="s">
        <v>243</v>
      </c>
      <c r="J4389" s="15" t="s">
        <v>150</v>
      </c>
      <c r="K4389" s="15" t="s">
        <v>7804</v>
      </c>
      <c r="L4389" s="15" t="n">
        <v>149</v>
      </c>
      <c r="P4389" s="15" t="n">
        <v>149</v>
      </c>
      <c r="Y4389" s="15" t="s">
        <v>142</v>
      </c>
      <c r="AB4389" s="15" t="s">
        <v>163</v>
      </c>
      <c r="AC4389" s="15" t="n">
        <v>2817</v>
      </c>
      <c r="AD4389" s="15" t="n">
        <v>21.8405756</v>
      </c>
      <c r="AE4389" s="15" t="n">
        <v>2817</v>
      </c>
      <c r="AF4389" s="15" t="s">
        <v>95</v>
      </c>
    </row>
    <row r="4390" customFormat="false" ht="15" hidden="false" customHeight="true" outlineLevel="0" collapsed="false">
      <c r="A4390" s="15" t="s">
        <v>7805</v>
      </c>
      <c r="B4390" s="15" t="s">
        <v>7806</v>
      </c>
      <c r="C4390" s="15" t="s">
        <v>217</v>
      </c>
      <c r="D4390" s="15" t="s">
        <v>235</v>
      </c>
      <c r="E4390" s="15" t="s">
        <v>136</v>
      </c>
      <c r="F4390" s="15" t="s">
        <v>137</v>
      </c>
      <c r="G4390" s="15" t="s">
        <v>2004</v>
      </c>
      <c r="H4390" s="15" t="s">
        <v>136</v>
      </c>
      <c r="I4390" s="15" t="s">
        <v>243</v>
      </c>
      <c r="J4390" s="15" t="s">
        <v>140</v>
      </c>
      <c r="K4390" s="15" t="s">
        <v>7807</v>
      </c>
      <c r="L4390" s="15" t="n">
        <v>31</v>
      </c>
      <c r="M4390" s="15" t="n">
        <v>34</v>
      </c>
      <c r="N4390" s="15" t="n">
        <v>5</v>
      </c>
      <c r="O4390" s="15" t="n">
        <v>2</v>
      </c>
      <c r="P4390" s="15" t="n">
        <v>72</v>
      </c>
      <c r="Y4390" s="15" t="s">
        <v>156</v>
      </c>
      <c r="AB4390" s="15" t="s">
        <v>143</v>
      </c>
    </row>
    <row r="4391" customFormat="false" ht="15" hidden="false" customHeight="true" outlineLevel="0" collapsed="false">
      <c r="A4391" s="15" t="s">
        <v>7805</v>
      </c>
      <c r="B4391" s="15" t="s">
        <v>7806</v>
      </c>
      <c r="C4391" s="15" t="s">
        <v>217</v>
      </c>
      <c r="D4391" s="15" t="s">
        <v>235</v>
      </c>
      <c r="E4391" s="15" t="s">
        <v>136</v>
      </c>
      <c r="F4391" s="15" t="s">
        <v>137</v>
      </c>
      <c r="G4391" s="15" t="s">
        <v>2004</v>
      </c>
      <c r="H4391" s="15" t="s">
        <v>136</v>
      </c>
      <c r="I4391" s="15" t="s">
        <v>243</v>
      </c>
      <c r="J4391" s="15" t="s">
        <v>144</v>
      </c>
      <c r="K4391" s="15" t="s">
        <v>7808</v>
      </c>
      <c r="M4391" s="15" t="n">
        <v>3</v>
      </c>
      <c r="N4391" s="15" t="n">
        <v>1</v>
      </c>
      <c r="P4391" s="15" t="n">
        <v>4</v>
      </c>
      <c r="Y4391" s="15" t="s">
        <v>156</v>
      </c>
      <c r="AB4391" s="15" t="s">
        <v>143</v>
      </c>
    </row>
    <row r="4392" customFormat="false" ht="15" hidden="false" customHeight="true" outlineLevel="0" collapsed="false">
      <c r="A4392" s="15" t="s">
        <v>7805</v>
      </c>
      <c r="B4392" s="15" t="s">
        <v>7806</v>
      </c>
      <c r="C4392" s="15" t="s">
        <v>217</v>
      </c>
      <c r="D4392" s="15" t="s">
        <v>235</v>
      </c>
      <c r="E4392" s="15" t="s">
        <v>136</v>
      </c>
      <c r="F4392" s="15" t="s">
        <v>137</v>
      </c>
      <c r="G4392" s="15" t="s">
        <v>2004</v>
      </c>
      <c r="H4392" s="15" t="s">
        <v>136</v>
      </c>
      <c r="I4392" s="15" t="s">
        <v>243</v>
      </c>
      <c r="J4392" s="15" t="s">
        <v>150</v>
      </c>
      <c r="K4392" s="15" t="s">
        <v>7809</v>
      </c>
      <c r="L4392" s="15" t="n">
        <v>40</v>
      </c>
      <c r="M4392" s="15" t="n">
        <v>30</v>
      </c>
      <c r="N4392" s="15" t="n">
        <v>54</v>
      </c>
      <c r="O4392" s="15" t="n">
        <v>6</v>
      </c>
      <c r="P4392" s="15" t="n">
        <v>130</v>
      </c>
      <c r="Y4392" s="15" t="s">
        <v>156</v>
      </c>
      <c r="AB4392" s="15" t="s">
        <v>143</v>
      </c>
    </row>
    <row r="4393" customFormat="false" ht="15" hidden="false" customHeight="true" outlineLevel="0" collapsed="false">
      <c r="A4393" s="15" t="s">
        <v>7805</v>
      </c>
      <c r="B4393" s="15" t="s">
        <v>7806</v>
      </c>
      <c r="C4393" s="15" t="s">
        <v>217</v>
      </c>
      <c r="D4393" s="15" t="s">
        <v>235</v>
      </c>
      <c r="E4393" s="15" t="s">
        <v>136</v>
      </c>
      <c r="F4393" s="15" t="s">
        <v>137</v>
      </c>
      <c r="G4393" s="15" t="s">
        <v>2004</v>
      </c>
      <c r="H4393" s="15" t="s">
        <v>136</v>
      </c>
      <c r="I4393" s="15" t="s">
        <v>243</v>
      </c>
      <c r="J4393" s="15" t="s">
        <v>158</v>
      </c>
      <c r="K4393" s="15" t="s">
        <v>7810</v>
      </c>
      <c r="L4393" s="15" t="n">
        <v>9</v>
      </c>
      <c r="M4393" s="15" t="n">
        <v>34</v>
      </c>
      <c r="N4393" s="15" t="n">
        <v>18</v>
      </c>
      <c r="O4393" s="15" t="n">
        <v>10</v>
      </c>
      <c r="P4393" s="15" t="n">
        <v>71</v>
      </c>
      <c r="Y4393" s="15" t="s">
        <v>156</v>
      </c>
      <c r="AB4393" s="15" t="s">
        <v>143</v>
      </c>
    </row>
    <row r="4394" customFormat="false" ht="15" hidden="false" customHeight="true" outlineLevel="0" collapsed="false">
      <c r="A4394" s="15" t="s">
        <v>7811</v>
      </c>
      <c r="B4394" s="15" t="s">
        <v>7812</v>
      </c>
      <c r="C4394" s="15" t="s">
        <v>217</v>
      </c>
      <c r="D4394" s="15" t="s">
        <v>235</v>
      </c>
      <c r="E4394" s="15" t="s">
        <v>136</v>
      </c>
      <c r="F4394" s="15" t="s">
        <v>137</v>
      </c>
      <c r="G4394" s="15" t="s">
        <v>2620</v>
      </c>
      <c r="H4394" s="15" t="s">
        <v>136</v>
      </c>
      <c r="I4394" s="15" t="s">
        <v>139</v>
      </c>
      <c r="J4394" s="15" t="s">
        <v>140</v>
      </c>
      <c r="K4394" s="15" t="s">
        <v>7813</v>
      </c>
      <c r="L4394" s="15" t="n">
        <v>5</v>
      </c>
      <c r="N4394" s="15" t="n">
        <v>7</v>
      </c>
      <c r="O4394" s="15" t="n">
        <v>16</v>
      </c>
      <c r="P4394" s="15" t="n">
        <v>28</v>
      </c>
      <c r="Y4394" s="15" t="s">
        <v>156</v>
      </c>
      <c r="AB4394" s="15" t="s">
        <v>143</v>
      </c>
    </row>
    <row r="4395" customFormat="false" ht="15" hidden="false" customHeight="true" outlineLevel="0" collapsed="false">
      <c r="A4395" s="15" t="s">
        <v>7811</v>
      </c>
      <c r="B4395" s="15" t="s">
        <v>7812</v>
      </c>
      <c r="C4395" s="15" t="s">
        <v>217</v>
      </c>
      <c r="D4395" s="15" t="s">
        <v>235</v>
      </c>
      <c r="E4395" s="15" t="s">
        <v>136</v>
      </c>
      <c r="F4395" s="15" t="s">
        <v>137</v>
      </c>
      <c r="G4395" s="15" t="s">
        <v>2620</v>
      </c>
      <c r="H4395" s="15" t="s">
        <v>136</v>
      </c>
      <c r="I4395" s="15" t="s">
        <v>139</v>
      </c>
      <c r="J4395" s="15" t="s">
        <v>144</v>
      </c>
      <c r="K4395" s="15" t="s">
        <v>7814</v>
      </c>
      <c r="L4395" s="15" t="n">
        <v>2</v>
      </c>
      <c r="M4395" s="15" t="n">
        <v>1</v>
      </c>
      <c r="P4395" s="15" t="n">
        <v>3</v>
      </c>
      <c r="Y4395" s="15" t="s">
        <v>156</v>
      </c>
      <c r="AB4395" s="15" t="s">
        <v>143</v>
      </c>
    </row>
    <row r="4396" customFormat="false" ht="15" hidden="false" customHeight="true" outlineLevel="0" collapsed="false">
      <c r="A4396" s="15" t="s">
        <v>7811</v>
      </c>
      <c r="B4396" s="15" t="s">
        <v>7812</v>
      </c>
      <c r="C4396" s="15" t="s">
        <v>217</v>
      </c>
      <c r="D4396" s="15" t="s">
        <v>235</v>
      </c>
      <c r="E4396" s="15" t="s">
        <v>136</v>
      </c>
      <c r="F4396" s="15" t="s">
        <v>137</v>
      </c>
      <c r="G4396" s="15" t="s">
        <v>2620</v>
      </c>
      <c r="H4396" s="15" t="s">
        <v>136</v>
      </c>
      <c r="I4396" s="15" t="s">
        <v>139</v>
      </c>
      <c r="J4396" s="15" t="s">
        <v>150</v>
      </c>
      <c r="K4396" s="15" t="s">
        <v>7815</v>
      </c>
      <c r="L4396" s="15" t="n">
        <v>81</v>
      </c>
      <c r="M4396" s="15" t="n">
        <v>5</v>
      </c>
      <c r="P4396" s="15" t="n">
        <v>86</v>
      </c>
      <c r="Y4396" s="15" t="s">
        <v>156</v>
      </c>
      <c r="AB4396" s="15" t="s">
        <v>143</v>
      </c>
    </row>
    <row r="4397" customFormat="false" ht="15" hidden="false" customHeight="true" outlineLevel="0" collapsed="false">
      <c r="A4397" s="15" t="s">
        <v>7811</v>
      </c>
      <c r="B4397" s="15" t="s">
        <v>7812</v>
      </c>
      <c r="C4397" s="15" t="s">
        <v>217</v>
      </c>
      <c r="D4397" s="15" t="s">
        <v>235</v>
      </c>
      <c r="E4397" s="15" t="s">
        <v>136</v>
      </c>
      <c r="F4397" s="15" t="s">
        <v>137</v>
      </c>
      <c r="G4397" s="15" t="s">
        <v>2620</v>
      </c>
      <c r="H4397" s="15" t="s">
        <v>136</v>
      </c>
      <c r="I4397" s="15" t="s">
        <v>139</v>
      </c>
      <c r="J4397" s="15" t="s">
        <v>158</v>
      </c>
      <c r="K4397" s="15" t="s">
        <v>7816</v>
      </c>
      <c r="N4397" s="15" t="n">
        <v>2</v>
      </c>
      <c r="O4397" s="15" t="n">
        <v>6</v>
      </c>
      <c r="P4397" s="15" t="n">
        <v>8</v>
      </c>
      <c r="Y4397" s="15" t="s">
        <v>156</v>
      </c>
      <c r="AB4397" s="15" t="s">
        <v>143</v>
      </c>
    </row>
    <row r="4398" customFormat="false" ht="15" hidden="false" customHeight="true" outlineLevel="0" collapsed="false">
      <c r="A4398" s="15" t="s">
        <v>7817</v>
      </c>
      <c r="B4398" s="15" t="s">
        <v>7818</v>
      </c>
      <c r="C4398" s="15" t="s">
        <v>217</v>
      </c>
      <c r="D4398" s="15" t="s">
        <v>235</v>
      </c>
      <c r="E4398" s="15" t="s">
        <v>136</v>
      </c>
      <c r="F4398" s="15" t="s">
        <v>137</v>
      </c>
      <c r="G4398" s="15" t="s">
        <v>336</v>
      </c>
      <c r="H4398" s="15" t="s">
        <v>136</v>
      </c>
      <c r="I4398" s="15" t="s">
        <v>243</v>
      </c>
      <c r="J4398" s="15" t="s">
        <v>140</v>
      </c>
      <c r="K4398" s="15" t="s">
        <v>7819</v>
      </c>
      <c r="L4398" s="15" t="n">
        <v>186</v>
      </c>
      <c r="M4398" s="15" t="n">
        <v>140</v>
      </c>
      <c r="N4398" s="15" t="n">
        <v>112</v>
      </c>
      <c r="O4398" s="15" t="n">
        <v>32</v>
      </c>
      <c r="P4398" s="15" t="n">
        <v>470</v>
      </c>
      <c r="Y4398" s="15" t="s">
        <v>142</v>
      </c>
      <c r="AB4398" s="15" t="s">
        <v>143</v>
      </c>
    </row>
    <row r="4399" customFormat="false" ht="15" hidden="false" customHeight="true" outlineLevel="0" collapsed="false">
      <c r="A4399" s="15" t="s">
        <v>7817</v>
      </c>
      <c r="B4399" s="15" t="s">
        <v>7818</v>
      </c>
      <c r="C4399" s="15" t="s">
        <v>217</v>
      </c>
      <c r="D4399" s="15" t="s">
        <v>235</v>
      </c>
      <c r="E4399" s="15" t="s">
        <v>136</v>
      </c>
      <c r="F4399" s="15" t="s">
        <v>137</v>
      </c>
      <c r="G4399" s="15" t="s">
        <v>336</v>
      </c>
      <c r="H4399" s="15" t="s">
        <v>136</v>
      </c>
      <c r="I4399" s="15" t="s">
        <v>243</v>
      </c>
      <c r="J4399" s="15" t="s">
        <v>144</v>
      </c>
      <c r="K4399" s="15" t="s">
        <v>7820</v>
      </c>
      <c r="L4399" s="15" t="n">
        <v>1</v>
      </c>
      <c r="M4399" s="15" t="n">
        <v>1</v>
      </c>
      <c r="P4399" s="15" t="n">
        <v>2</v>
      </c>
      <c r="Y4399" s="15" t="s">
        <v>142</v>
      </c>
      <c r="AB4399" s="15" t="s">
        <v>143</v>
      </c>
    </row>
    <row r="4400" customFormat="false" ht="15" hidden="false" customHeight="true" outlineLevel="0" collapsed="false">
      <c r="A4400" s="15" t="s">
        <v>7817</v>
      </c>
      <c r="B4400" s="15" t="s">
        <v>7818</v>
      </c>
      <c r="C4400" s="15" t="s">
        <v>217</v>
      </c>
      <c r="D4400" s="15" t="s">
        <v>235</v>
      </c>
      <c r="E4400" s="15" t="s">
        <v>136</v>
      </c>
      <c r="F4400" s="15" t="s">
        <v>137</v>
      </c>
      <c r="G4400" s="15" t="s">
        <v>336</v>
      </c>
      <c r="H4400" s="15" t="s">
        <v>136</v>
      </c>
      <c r="I4400" s="15" t="s">
        <v>243</v>
      </c>
      <c r="J4400" s="15" t="s">
        <v>150</v>
      </c>
      <c r="K4400" s="15" t="s">
        <v>7821</v>
      </c>
      <c r="L4400" s="15" t="n">
        <v>327</v>
      </c>
      <c r="M4400" s="15" t="n">
        <v>353</v>
      </c>
      <c r="N4400" s="15" t="n">
        <v>504</v>
      </c>
      <c r="O4400" s="15" t="n">
        <v>236</v>
      </c>
      <c r="P4400" s="15" t="n">
        <v>1420</v>
      </c>
      <c r="Y4400" s="15" t="s">
        <v>142</v>
      </c>
      <c r="AB4400" s="15" t="s">
        <v>143</v>
      </c>
    </row>
    <row r="4401" customFormat="false" ht="15" hidden="false" customHeight="true" outlineLevel="0" collapsed="false">
      <c r="A4401" s="15" t="s">
        <v>7817</v>
      </c>
      <c r="B4401" s="15" t="s">
        <v>7818</v>
      </c>
      <c r="C4401" s="15" t="s">
        <v>217</v>
      </c>
      <c r="D4401" s="15" t="s">
        <v>235</v>
      </c>
      <c r="E4401" s="15" t="s">
        <v>136</v>
      </c>
      <c r="F4401" s="15" t="s">
        <v>137</v>
      </c>
      <c r="G4401" s="15" t="s">
        <v>336</v>
      </c>
      <c r="H4401" s="15" t="s">
        <v>136</v>
      </c>
      <c r="I4401" s="15" t="s">
        <v>243</v>
      </c>
      <c r="J4401" s="15" t="s">
        <v>166</v>
      </c>
      <c r="K4401" s="15" t="s">
        <v>7822</v>
      </c>
      <c r="L4401" s="15" t="n">
        <v>3</v>
      </c>
      <c r="P4401" s="15" t="n">
        <v>3</v>
      </c>
      <c r="Y4401" s="15" t="s">
        <v>142</v>
      </c>
      <c r="AB4401" s="15" t="s">
        <v>143</v>
      </c>
    </row>
    <row r="4402" customFormat="false" ht="15" hidden="false" customHeight="true" outlineLevel="0" collapsed="false">
      <c r="A4402" s="15" t="s">
        <v>7817</v>
      </c>
      <c r="B4402" s="15" t="s">
        <v>7818</v>
      </c>
      <c r="C4402" s="15" t="s">
        <v>217</v>
      </c>
      <c r="D4402" s="15" t="s">
        <v>235</v>
      </c>
      <c r="E4402" s="15" t="s">
        <v>136</v>
      </c>
      <c r="F4402" s="15" t="s">
        <v>137</v>
      </c>
      <c r="G4402" s="15" t="s">
        <v>336</v>
      </c>
      <c r="H4402" s="15" t="s">
        <v>136</v>
      </c>
      <c r="I4402" s="15" t="s">
        <v>243</v>
      </c>
      <c r="J4402" s="15" t="s">
        <v>158</v>
      </c>
      <c r="K4402" s="15" t="s">
        <v>7823</v>
      </c>
      <c r="L4402" s="15" t="n">
        <v>70</v>
      </c>
      <c r="M4402" s="15" t="n">
        <v>97</v>
      </c>
      <c r="N4402" s="15" t="n">
        <v>104</v>
      </c>
      <c r="O4402" s="15" t="n">
        <v>48</v>
      </c>
      <c r="P4402" s="15" t="n">
        <v>319</v>
      </c>
      <c r="Y4402" s="15" t="s">
        <v>142</v>
      </c>
      <c r="AB4402" s="15" t="s">
        <v>143</v>
      </c>
    </row>
    <row r="4403" customFormat="false" ht="15" hidden="false" customHeight="true" outlineLevel="0" collapsed="false">
      <c r="A4403" s="15" t="s">
        <v>7817</v>
      </c>
      <c r="B4403" s="15" t="s">
        <v>7818</v>
      </c>
      <c r="C4403" s="15" t="s">
        <v>217</v>
      </c>
      <c r="D4403" s="15" t="s">
        <v>235</v>
      </c>
      <c r="E4403" s="15" t="s">
        <v>136</v>
      </c>
      <c r="F4403" s="15" t="s">
        <v>137</v>
      </c>
      <c r="G4403" s="15" t="s">
        <v>336</v>
      </c>
      <c r="H4403" s="15" t="s">
        <v>136</v>
      </c>
      <c r="I4403" s="15" t="s">
        <v>243</v>
      </c>
      <c r="J4403" s="15" t="s">
        <v>169</v>
      </c>
      <c r="K4403" s="15" t="s">
        <v>7824</v>
      </c>
      <c r="L4403" s="15" t="n">
        <v>3</v>
      </c>
      <c r="M4403" s="15" t="n">
        <v>7</v>
      </c>
      <c r="N4403" s="15" t="n">
        <v>1</v>
      </c>
      <c r="P4403" s="15" t="n">
        <v>11</v>
      </c>
      <c r="Y4403" s="15" t="s">
        <v>142</v>
      </c>
      <c r="AB4403" s="15" t="s">
        <v>143</v>
      </c>
    </row>
    <row r="4404" customFormat="false" ht="15" hidden="false" customHeight="true" outlineLevel="0" collapsed="false">
      <c r="A4404" s="15" t="s">
        <v>7825</v>
      </c>
      <c r="B4404" s="15" t="s">
        <v>7826</v>
      </c>
      <c r="C4404" s="15" t="s">
        <v>148</v>
      </c>
      <c r="E4404" s="15" t="s">
        <v>136</v>
      </c>
      <c r="F4404" s="15" t="s">
        <v>137</v>
      </c>
      <c r="G4404" s="15" t="s">
        <v>227</v>
      </c>
      <c r="H4404" s="15" t="s">
        <v>136</v>
      </c>
      <c r="I4404" s="15" t="s">
        <v>139</v>
      </c>
      <c r="J4404" s="15" t="s">
        <v>140</v>
      </c>
      <c r="K4404" s="15" t="s">
        <v>7827</v>
      </c>
      <c r="N4404" s="15" t="n">
        <v>91</v>
      </c>
      <c r="P4404" s="15" t="n">
        <v>91</v>
      </c>
      <c r="Y4404" s="15" t="s">
        <v>142</v>
      </c>
      <c r="AB4404" s="15" t="s">
        <v>143</v>
      </c>
    </row>
    <row r="4405" customFormat="false" ht="15" hidden="false" customHeight="true" outlineLevel="0" collapsed="false">
      <c r="A4405" s="15" t="s">
        <v>7828</v>
      </c>
      <c r="B4405" s="15" t="s">
        <v>7829</v>
      </c>
      <c r="C4405" s="15" t="s">
        <v>217</v>
      </c>
      <c r="D4405" s="15" t="s">
        <v>218</v>
      </c>
      <c r="E4405" s="15" t="s">
        <v>136</v>
      </c>
      <c r="F4405" s="15" t="s">
        <v>137</v>
      </c>
      <c r="G4405" s="15" t="s">
        <v>403</v>
      </c>
      <c r="H4405" s="15" t="s">
        <v>136</v>
      </c>
      <c r="I4405" s="15" t="s">
        <v>139</v>
      </c>
      <c r="J4405" s="15" t="s">
        <v>140</v>
      </c>
      <c r="K4405" s="15" t="s">
        <v>7830</v>
      </c>
      <c r="L4405" s="15" t="n">
        <v>1</v>
      </c>
      <c r="P4405" s="15" t="n">
        <v>1</v>
      </c>
      <c r="Y4405" s="15" t="s">
        <v>142</v>
      </c>
      <c r="AB4405" s="15" t="s">
        <v>143</v>
      </c>
    </row>
    <row r="4406" customFormat="false" ht="15" hidden="false" customHeight="true" outlineLevel="0" collapsed="false">
      <c r="A4406" s="15" t="s">
        <v>7828</v>
      </c>
      <c r="B4406" s="15" t="s">
        <v>7829</v>
      </c>
      <c r="C4406" s="15" t="s">
        <v>217</v>
      </c>
      <c r="D4406" s="15" t="s">
        <v>218</v>
      </c>
      <c r="E4406" s="15" t="s">
        <v>136</v>
      </c>
      <c r="F4406" s="15" t="s">
        <v>137</v>
      </c>
      <c r="G4406" s="15" t="s">
        <v>403</v>
      </c>
      <c r="H4406" s="15" t="s">
        <v>136</v>
      </c>
      <c r="I4406" s="15" t="s">
        <v>139</v>
      </c>
      <c r="J4406" s="15" t="s">
        <v>150</v>
      </c>
      <c r="K4406" s="15" t="s">
        <v>7831</v>
      </c>
      <c r="L4406" s="15" t="n">
        <v>3</v>
      </c>
      <c r="P4406" s="15" t="n">
        <v>3</v>
      </c>
      <c r="Y4406" s="15" t="s">
        <v>142</v>
      </c>
      <c r="AB4406" s="15" t="s">
        <v>143</v>
      </c>
    </row>
    <row r="4407" customFormat="false" ht="15" hidden="false" customHeight="true" outlineLevel="0" collapsed="false">
      <c r="A4407" s="15" t="s">
        <v>7828</v>
      </c>
      <c r="B4407" s="15" t="s">
        <v>7829</v>
      </c>
      <c r="C4407" s="15" t="s">
        <v>217</v>
      </c>
      <c r="D4407" s="15" t="s">
        <v>218</v>
      </c>
      <c r="E4407" s="15" t="s">
        <v>136</v>
      </c>
      <c r="F4407" s="15" t="s">
        <v>137</v>
      </c>
      <c r="G4407" s="15" t="s">
        <v>403</v>
      </c>
      <c r="H4407" s="15" t="s">
        <v>136</v>
      </c>
      <c r="I4407" s="15" t="s">
        <v>139</v>
      </c>
      <c r="J4407" s="15" t="s">
        <v>158</v>
      </c>
      <c r="K4407" s="15" t="s">
        <v>7832</v>
      </c>
      <c r="L4407" s="15" t="n">
        <v>2</v>
      </c>
      <c r="N4407" s="15" t="n">
        <v>2</v>
      </c>
      <c r="P4407" s="15" t="n">
        <v>4</v>
      </c>
      <c r="Y4407" s="15" t="s">
        <v>142</v>
      </c>
      <c r="AB4407" s="15" t="s">
        <v>143</v>
      </c>
    </row>
    <row r="4408" customFormat="false" ht="15" hidden="false" customHeight="true" outlineLevel="0" collapsed="false">
      <c r="A4408" s="15" t="s">
        <v>7833</v>
      </c>
      <c r="B4408" s="15" t="s">
        <v>7834</v>
      </c>
      <c r="C4408" s="15" t="s">
        <v>148</v>
      </c>
      <c r="E4408" s="15" t="s">
        <v>136</v>
      </c>
      <c r="F4408" s="15" t="s">
        <v>137</v>
      </c>
      <c r="G4408" s="15" t="s">
        <v>2517</v>
      </c>
      <c r="H4408" s="15" t="s">
        <v>136</v>
      </c>
      <c r="I4408" s="15" t="s">
        <v>139</v>
      </c>
      <c r="J4408" s="15" t="s">
        <v>140</v>
      </c>
      <c r="K4408" s="15" t="s">
        <v>7835</v>
      </c>
      <c r="M4408" s="15" t="n">
        <v>7</v>
      </c>
      <c r="P4408" s="15" t="n">
        <v>7</v>
      </c>
      <c r="Y4408" s="15" t="s">
        <v>142</v>
      </c>
      <c r="AB4408" s="15" t="s">
        <v>143</v>
      </c>
    </row>
    <row r="4409" customFormat="false" ht="15" hidden="false" customHeight="true" outlineLevel="0" collapsed="false">
      <c r="A4409" s="15" t="s">
        <v>7833</v>
      </c>
      <c r="B4409" s="15" t="s">
        <v>7834</v>
      </c>
      <c r="C4409" s="15" t="s">
        <v>148</v>
      </c>
      <c r="E4409" s="15" t="s">
        <v>136</v>
      </c>
      <c r="F4409" s="15" t="s">
        <v>137</v>
      </c>
      <c r="G4409" s="15" t="s">
        <v>2517</v>
      </c>
      <c r="H4409" s="15" t="s">
        <v>136</v>
      </c>
      <c r="I4409" s="15" t="s">
        <v>139</v>
      </c>
      <c r="J4409" s="15" t="s">
        <v>150</v>
      </c>
      <c r="K4409" s="15" t="s">
        <v>7836</v>
      </c>
      <c r="L4409" s="15" t="n">
        <v>54</v>
      </c>
      <c r="P4409" s="15" t="n">
        <v>54</v>
      </c>
      <c r="Y4409" s="15" t="s">
        <v>142</v>
      </c>
      <c r="AB4409" s="15" t="s">
        <v>143</v>
      </c>
    </row>
    <row r="4410" customFormat="false" ht="15" hidden="false" customHeight="true" outlineLevel="0" collapsed="false">
      <c r="A4410" s="15" t="s">
        <v>7833</v>
      </c>
      <c r="B4410" s="15" t="s">
        <v>7834</v>
      </c>
      <c r="C4410" s="15" t="s">
        <v>148</v>
      </c>
      <c r="E4410" s="15" t="s">
        <v>136</v>
      </c>
      <c r="F4410" s="15" t="s">
        <v>137</v>
      </c>
      <c r="G4410" s="15" t="s">
        <v>2517</v>
      </c>
      <c r="H4410" s="15" t="s">
        <v>136</v>
      </c>
      <c r="I4410" s="15" t="s">
        <v>139</v>
      </c>
      <c r="J4410" s="15" t="s">
        <v>158</v>
      </c>
      <c r="K4410" s="15" t="s">
        <v>7837</v>
      </c>
      <c r="L4410" s="15" t="n">
        <v>9</v>
      </c>
      <c r="P4410" s="15" t="n">
        <v>9</v>
      </c>
      <c r="Y4410" s="15" t="s">
        <v>142</v>
      </c>
      <c r="AB4410" s="15" t="s">
        <v>143</v>
      </c>
    </row>
    <row r="4411" customFormat="false" ht="15" hidden="false" customHeight="true" outlineLevel="0" collapsed="false">
      <c r="A4411" s="15" t="s">
        <v>7838</v>
      </c>
      <c r="B4411" s="15" t="s">
        <v>7839</v>
      </c>
      <c r="C4411" s="15" t="s">
        <v>217</v>
      </c>
      <c r="D4411" s="15" t="s">
        <v>235</v>
      </c>
      <c r="E4411" s="15" t="s">
        <v>136</v>
      </c>
      <c r="F4411" s="15" t="s">
        <v>137</v>
      </c>
      <c r="G4411" s="15" t="s">
        <v>336</v>
      </c>
      <c r="H4411" s="15" t="s">
        <v>136</v>
      </c>
      <c r="I4411" s="15" t="s">
        <v>243</v>
      </c>
      <c r="J4411" s="15" t="s">
        <v>140</v>
      </c>
      <c r="K4411" s="15" t="s">
        <v>7840</v>
      </c>
      <c r="L4411" s="15" t="n">
        <v>48</v>
      </c>
      <c r="M4411" s="15" t="n">
        <v>50</v>
      </c>
      <c r="N4411" s="15" t="n">
        <v>44</v>
      </c>
      <c r="O4411" s="15" t="n">
        <v>3</v>
      </c>
      <c r="P4411" s="15" t="n">
        <v>145</v>
      </c>
      <c r="Y4411" s="15" t="s">
        <v>142</v>
      </c>
      <c r="AB4411" s="15" t="s">
        <v>143</v>
      </c>
    </row>
    <row r="4412" customFormat="false" ht="15" hidden="false" customHeight="true" outlineLevel="0" collapsed="false">
      <c r="A4412" s="15" t="s">
        <v>7838</v>
      </c>
      <c r="B4412" s="15" t="s">
        <v>7839</v>
      </c>
      <c r="C4412" s="15" t="s">
        <v>217</v>
      </c>
      <c r="D4412" s="15" t="s">
        <v>235</v>
      </c>
      <c r="E4412" s="15" t="s">
        <v>136</v>
      </c>
      <c r="F4412" s="15" t="s">
        <v>137</v>
      </c>
      <c r="G4412" s="15" t="s">
        <v>336</v>
      </c>
      <c r="H4412" s="15" t="s">
        <v>136</v>
      </c>
      <c r="I4412" s="15" t="s">
        <v>243</v>
      </c>
      <c r="J4412" s="15" t="s">
        <v>150</v>
      </c>
      <c r="K4412" s="15" t="s">
        <v>7841</v>
      </c>
      <c r="L4412" s="15" t="n">
        <v>1623</v>
      </c>
      <c r="M4412" s="15" t="n">
        <v>625</v>
      </c>
      <c r="N4412" s="15" t="n">
        <v>674</v>
      </c>
      <c r="O4412" s="15" t="n">
        <v>177</v>
      </c>
      <c r="P4412" s="15" t="n">
        <v>3099</v>
      </c>
      <c r="Y4412" s="15" t="s">
        <v>142</v>
      </c>
      <c r="AB4412" s="15" t="s">
        <v>143</v>
      </c>
    </row>
    <row r="4413" customFormat="false" ht="15" hidden="false" customHeight="true" outlineLevel="0" collapsed="false">
      <c r="A4413" s="15" t="s">
        <v>7838</v>
      </c>
      <c r="B4413" s="15" t="s">
        <v>7839</v>
      </c>
      <c r="C4413" s="15" t="s">
        <v>217</v>
      </c>
      <c r="D4413" s="15" t="s">
        <v>235</v>
      </c>
      <c r="E4413" s="15" t="s">
        <v>136</v>
      </c>
      <c r="F4413" s="15" t="s">
        <v>137</v>
      </c>
      <c r="G4413" s="15" t="s">
        <v>336</v>
      </c>
      <c r="H4413" s="15" t="s">
        <v>136</v>
      </c>
      <c r="I4413" s="15" t="s">
        <v>243</v>
      </c>
      <c r="J4413" s="15" t="s">
        <v>166</v>
      </c>
      <c r="K4413" s="15" t="s">
        <v>7842</v>
      </c>
      <c r="N4413" s="15" t="n">
        <v>12</v>
      </c>
      <c r="P4413" s="15" t="n">
        <v>12</v>
      </c>
      <c r="Y4413" s="15" t="s">
        <v>142</v>
      </c>
      <c r="AB4413" s="15" t="s">
        <v>143</v>
      </c>
    </row>
    <row r="4414" customFormat="false" ht="15" hidden="false" customHeight="true" outlineLevel="0" collapsed="false">
      <c r="A4414" s="15" t="s">
        <v>7838</v>
      </c>
      <c r="B4414" s="15" t="s">
        <v>7839</v>
      </c>
      <c r="C4414" s="15" t="s">
        <v>217</v>
      </c>
      <c r="D4414" s="15" t="s">
        <v>235</v>
      </c>
      <c r="E4414" s="15" t="s">
        <v>136</v>
      </c>
      <c r="F4414" s="15" t="s">
        <v>137</v>
      </c>
      <c r="G4414" s="15" t="s">
        <v>336</v>
      </c>
      <c r="H4414" s="15" t="s">
        <v>136</v>
      </c>
      <c r="I4414" s="15" t="s">
        <v>243</v>
      </c>
      <c r="J4414" s="15" t="s">
        <v>158</v>
      </c>
      <c r="K4414" s="15" t="s">
        <v>7843</v>
      </c>
      <c r="L4414" s="15" t="n">
        <v>100</v>
      </c>
      <c r="M4414" s="15" t="n">
        <v>126</v>
      </c>
      <c r="N4414" s="15" t="n">
        <v>104</v>
      </c>
      <c r="O4414" s="15" t="n">
        <v>10</v>
      </c>
      <c r="P4414" s="15" t="n">
        <v>340</v>
      </c>
      <c r="Y4414" s="15" t="s">
        <v>142</v>
      </c>
      <c r="AB4414" s="15" t="s">
        <v>143</v>
      </c>
    </row>
    <row r="4415" customFormat="false" ht="15" hidden="false" customHeight="true" outlineLevel="0" collapsed="false">
      <c r="A4415" s="15" t="s">
        <v>7838</v>
      </c>
      <c r="B4415" s="15" t="s">
        <v>7839</v>
      </c>
      <c r="C4415" s="15" t="s">
        <v>217</v>
      </c>
      <c r="D4415" s="15" t="s">
        <v>235</v>
      </c>
      <c r="E4415" s="15" t="s">
        <v>136</v>
      </c>
      <c r="F4415" s="15" t="s">
        <v>137</v>
      </c>
      <c r="G4415" s="15" t="s">
        <v>336</v>
      </c>
      <c r="H4415" s="15" t="s">
        <v>136</v>
      </c>
      <c r="I4415" s="15" t="s">
        <v>243</v>
      </c>
      <c r="J4415" s="15" t="s">
        <v>169</v>
      </c>
      <c r="K4415" s="15" t="s">
        <v>7844</v>
      </c>
      <c r="L4415" s="15" t="n">
        <v>1</v>
      </c>
      <c r="M4415" s="15" t="n">
        <v>3</v>
      </c>
      <c r="N4415" s="15" t="n">
        <v>16</v>
      </c>
      <c r="O4415" s="15" t="n">
        <v>6</v>
      </c>
      <c r="P4415" s="15" t="n">
        <v>26</v>
      </c>
      <c r="Y4415" s="15" t="s">
        <v>142</v>
      </c>
      <c r="AB4415" s="15" t="s">
        <v>143</v>
      </c>
    </row>
    <row r="4416" customFormat="false" ht="15" hidden="false" customHeight="true" outlineLevel="0" collapsed="false">
      <c r="A4416" s="15" t="s">
        <v>7845</v>
      </c>
      <c r="B4416" s="15" t="s">
        <v>7846</v>
      </c>
      <c r="C4416" s="15" t="s">
        <v>217</v>
      </c>
      <c r="D4416" s="15" t="s">
        <v>235</v>
      </c>
      <c r="E4416" s="15" t="s">
        <v>136</v>
      </c>
      <c r="F4416" s="15" t="s">
        <v>137</v>
      </c>
      <c r="G4416" s="15" t="s">
        <v>1685</v>
      </c>
      <c r="H4416" s="15" t="s">
        <v>136</v>
      </c>
      <c r="I4416" s="15" t="s">
        <v>243</v>
      </c>
      <c r="J4416" s="15" t="s">
        <v>140</v>
      </c>
      <c r="K4416" s="15" t="s">
        <v>7847</v>
      </c>
      <c r="L4416" s="15" t="n">
        <v>2</v>
      </c>
      <c r="M4416" s="15" t="n">
        <v>18</v>
      </c>
      <c r="N4416" s="15" t="n">
        <v>20</v>
      </c>
      <c r="O4416" s="15" t="n">
        <v>2</v>
      </c>
      <c r="P4416" s="15" t="n">
        <v>42</v>
      </c>
      <c r="Y4416" s="15" t="s">
        <v>142</v>
      </c>
      <c r="AB4416" s="15" t="s">
        <v>143</v>
      </c>
    </row>
    <row r="4417" customFormat="false" ht="15" hidden="false" customHeight="true" outlineLevel="0" collapsed="false">
      <c r="A4417" s="15" t="s">
        <v>7845</v>
      </c>
      <c r="B4417" s="15" t="s">
        <v>7846</v>
      </c>
      <c r="C4417" s="15" t="s">
        <v>217</v>
      </c>
      <c r="D4417" s="15" t="s">
        <v>235</v>
      </c>
      <c r="E4417" s="15" t="s">
        <v>136</v>
      </c>
      <c r="F4417" s="15" t="s">
        <v>137</v>
      </c>
      <c r="G4417" s="15" t="s">
        <v>1685</v>
      </c>
      <c r="H4417" s="15" t="s">
        <v>136</v>
      </c>
      <c r="I4417" s="15" t="s">
        <v>243</v>
      </c>
      <c r="J4417" s="15" t="s">
        <v>150</v>
      </c>
      <c r="K4417" s="15" t="s">
        <v>7848</v>
      </c>
      <c r="L4417" s="15" t="n">
        <v>40</v>
      </c>
      <c r="M4417" s="15" t="n">
        <v>7</v>
      </c>
      <c r="N4417" s="15" t="n">
        <v>88</v>
      </c>
      <c r="O4417" s="15" t="n">
        <v>28</v>
      </c>
      <c r="P4417" s="15" t="n">
        <v>163</v>
      </c>
      <c r="Y4417" s="15" t="s">
        <v>142</v>
      </c>
      <c r="AB4417" s="15" t="s">
        <v>143</v>
      </c>
    </row>
    <row r="4418" customFormat="false" ht="15" hidden="false" customHeight="true" outlineLevel="0" collapsed="false">
      <c r="A4418" s="15" t="s">
        <v>7845</v>
      </c>
      <c r="B4418" s="15" t="s">
        <v>7846</v>
      </c>
      <c r="C4418" s="15" t="s">
        <v>217</v>
      </c>
      <c r="D4418" s="15" t="s">
        <v>235</v>
      </c>
      <c r="E4418" s="15" t="s">
        <v>136</v>
      </c>
      <c r="F4418" s="15" t="s">
        <v>137</v>
      </c>
      <c r="G4418" s="15" t="s">
        <v>1685</v>
      </c>
      <c r="H4418" s="15" t="s">
        <v>136</v>
      </c>
      <c r="I4418" s="15" t="s">
        <v>243</v>
      </c>
      <c r="J4418" s="15" t="s">
        <v>158</v>
      </c>
      <c r="K4418" s="15" t="s">
        <v>7849</v>
      </c>
      <c r="L4418" s="15" t="n">
        <v>15</v>
      </c>
      <c r="M4418" s="15" t="n">
        <v>6</v>
      </c>
      <c r="N4418" s="15" t="n">
        <v>6</v>
      </c>
      <c r="O4418" s="15" t="n">
        <v>1</v>
      </c>
      <c r="P4418" s="15" t="n">
        <v>28</v>
      </c>
      <c r="Y4418" s="15" t="s">
        <v>142</v>
      </c>
      <c r="AB4418" s="15" t="s">
        <v>143</v>
      </c>
    </row>
    <row r="4419" customFormat="false" ht="15" hidden="false" customHeight="true" outlineLevel="0" collapsed="false">
      <c r="A4419" s="15" t="s">
        <v>7845</v>
      </c>
      <c r="B4419" s="15" t="s">
        <v>7846</v>
      </c>
      <c r="C4419" s="15" t="s">
        <v>217</v>
      </c>
      <c r="D4419" s="15" t="s">
        <v>235</v>
      </c>
      <c r="E4419" s="15" t="s">
        <v>136</v>
      </c>
      <c r="F4419" s="15" t="s">
        <v>137</v>
      </c>
      <c r="G4419" s="15" t="s">
        <v>1685</v>
      </c>
      <c r="H4419" s="15" t="s">
        <v>136</v>
      </c>
      <c r="I4419" s="15" t="s">
        <v>243</v>
      </c>
      <c r="J4419" s="15" t="s">
        <v>169</v>
      </c>
      <c r="K4419" s="15" t="s">
        <v>7850</v>
      </c>
      <c r="O4419" s="15" t="n">
        <v>5</v>
      </c>
      <c r="P4419" s="15" t="n">
        <v>5</v>
      </c>
      <c r="Y4419" s="15" t="s">
        <v>142</v>
      </c>
      <c r="AB4419" s="15" t="s">
        <v>143</v>
      </c>
    </row>
    <row r="4420" customFormat="false" ht="15" hidden="false" customHeight="true" outlineLevel="0" collapsed="false">
      <c r="A4420" s="15" t="s">
        <v>7851</v>
      </c>
      <c r="B4420" s="15" t="s">
        <v>7852</v>
      </c>
      <c r="C4420" s="15" t="s">
        <v>217</v>
      </c>
      <c r="D4420" s="15" t="s">
        <v>218</v>
      </c>
      <c r="E4420" s="15" t="s">
        <v>136</v>
      </c>
      <c r="F4420" s="15" t="s">
        <v>137</v>
      </c>
      <c r="G4420" s="15" t="s">
        <v>284</v>
      </c>
      <c r="H4420" s="15" t="s">
        <v>136</v>
      </c>
      <c r="I4420" s="15" t="s">
        <v>139</v>
      </c>
      <c r="J4420" s="15" t="s">
        <v>150</v>
      </c>
      <c r="K4420" s="15" t="s">
        <v>7853</v>
      </c>
      <c r="L4420" s="15" t="n">
        <v>28</v>
      </c>
      <c r="M4420" s="15" t="n">
        <v>10</v>
      </c>
      <c r="P4420" s="15" t="n">
        <v>38</v>
      </c>
      <c r="Y4420" s="15" t="s">
        <v>142</v>
      </c>
      <c r="AB4420" s="15" t="s">
        <v>143</v>
      </c>
    </row>
    <row r="4421" customFormat="false" ht="15" hidden="false" customHeight="true" outlineLevel="0" collapsed="false">
      <c r="A4421" s="15" t="s">
        <v>7854</v>
      </c>
      <c r="B4421" s="15" t="s">
        <v>7855</v>
      </c>
      <c r="C4421" s="15" t="s">
        <v>217</v>
      </c>
      <c r="D4421" s="15" t="s">
        <v>235</v>
      </c>
      <c r="E4421" s="15" t="s">
        <v>136</v>
      </c>
      <c r="F4421" s="15" t="s">
        <v>137</v>
      </c>
      <c r="G4421" s="15" t="s">
        <v>219</v>
      </c>
      <c r="H4421" s="15" t="s">
        <v>136</v>
      </c>
      <c r="I4421" s="15" t="s">
        <v>243</v>
      </c>
      <c r="J4421" s="15" t="s">
        <v>140</v>
      </c>
      <c r="K4421" s="15" t="s">
        <v>7856</v>
      </c>
      <c r="L4421" s="15" t="n">
        <v>101</v>
      </c>
      <c r="M4421" s="15" t="n">
        <v>163</v>
      </c>
      <c r="N4421" s="15" t="n">
        <v>153</v>
      </c>
      <c r="O4421" s="15" t="n">
        <v>58</v>
      </c>
      <c r="P4421" s="15" t="n">
        <v>475</v>
      </c>
      <c r="Y4421" s="15" t="s">
        <v>142</v>
      </c>
      <c r="Z4421" s="15" t="n">
        <v>4</v>
      </c>
      <c r="AA4421" s="15" t="s">
        <v>277</v>
      </c>
      <c r="AB4421" s="15" t="s">
        <v>143</v>
      </c>
    </row>
    <row r="4422" customFormat="false" ht="15" hidden="false" customHeight="true" outlineLevel="0" collapsed="false">
      <c r="A4422" s="15" t="s">
        <v>7854</v>
      </c>
      <c r="B4422" s="15" t="s">
        <v>7855</v>
      </c>
      <c r="C4422" s="15" t="s">
        <v>217</v>
      </c>
      <c r="D4422" s="15" t="s">
        <v>235</v>
      </c>
      <c r="E4422" s="15" t="s">
        <v>136</v>
      </c>
      <c r="F4422" s="15" t="s">
        <v>137</v>
      </c>
      <c r="G4422" s="15" t="s">
        <v>219</v>
      </c>
      <c r="H4422" s="15" t="s">
        <v>136</v>
      </c>
      <c r="I4422" s="15" t="s">
        <v>243</v>
      </c>
      <c r="J4422" s="15" t="s">
        <v>144</v>
      </c>
      <c r="K4422" s="15" t="s">
        <v>7857</v>
      </c>
      <c r="L4422" s="15" t="n">
        <v>22</v>
      </c>
      <c r="M4422" s="15" t="n">
        <v>10</v>
      </c>
      <c r="O4422" s="15" t="n">
        <v>1</v>
      </c>
      <c r="P4422" s="15" t="n">
        <v>33</v>
      </c>
      <c r="Y4422" s="15" t="s">
        <v>142</v>
      </c>
      <c r="Z4422" s="15" t="n">
        <v>4</v>
      </c>
      <c r="AA4422" s="15" t="s">
        <v>277</v>
      </c>
      <c r="AB4422" s="15" t="s">
        <v>143</v>
      </c>
    </row>
    <row r="4423" customFormat="false" ht="15" hidden="false" customHeight="true" outlineLevel="0" collapsed="false">
      <c r="A4423" s="15" t="s">
        <v>7854</v>
      </c>
      <c r="B4423" s="15" t="s">
        <v>7855</v>
      </c>
      <c r="C4423" s="15" t="s">
        <v>217</v>
      </c>
      <c r="D4423" s="15" t="s">
        <v>235</v>
      </c>
      <c r="E4423" s="15" t="s">
        <v>136</v>
      </c>
      <c r="F4423" s="15" t="s">
        <v>137</v>
      </c>
      <c r="G4423" s="15" t="s">
        <v>219</v>
      </c>
      <c r="H4423" s="15" t="s">
        <v>136</v>
      </c>
      <c r="I4423" s="15" t="s">
        <v>243</v>
      </c>
      <c r="J4423" s="15" t="s">
        <v>150</v>
      </c>
      <c r="K4423" s="15" t="s">
        <v>7858</v>
      </c>
      <c r="L4423" s="15" t="n">
        <v>473</v>
      </c>
      <c r="M4423" s="15" t="n">
        <v>551</v>
      </c>
      <c r="N4423" s="15" t="n">
        <v>717</v>
      </c>
      <c r="O4423" s="15" t="n">
        <v>239</v>
      </c>
      <c r="P4423" s="15" t="n">
        <v>1980</v>
      </c>
      <c r="Y4423" s="15" t="s">
        <v>142</v>
      </c>
      <c r="Z4423" s="15" t="n">
        <v>4</v>
      </c>
      <c r="AA4423" s="15" t="s">
        <v>277</v>
      </c>
      <c r="AB4423" s="15" t="s">
        <v>143</v>
      </c>
    </row>
    <row r="4424" customFormat="false" ht="15" hidden="false" customHeight="true" outlineLevel="0" collapsed="false">
      <c r="A4424" s="15" t="s">
        <v>7854</v>
      </c>
      <c r="B4424" s="15" t="s">
        <v>7855</v>
      </c>
      <c r="C4424" s="15" t="s">
        <v>217</v>
      </c>
      <c r="D4424" s="15" t="s">
        <v>235</v>
      </c>
      <c r="E4424" s="15" t="s">
        <v>136</v>
      </c>
      <c r="F4424" s="15" t="s">
        <v>137</v>
      </c>
      <c r="G4424" s="15" t="s">
        <v>219</v>
      </c>
      <c r="H4424" s="15" t="s">
        <v>136</v>
      </c>
      <c r="I4424" s="15" t="s">
        <v>243</v>
      </c>
      <c r="J4424" s="15" t="s">
        <v>166</v>
      </c>
      <c r="K4424" s="15" t="s">
        <v>7859</v>
      </c>
      <c r="L4424" s="15" t="n">
        <v>15</v>
      </c>
      <c r="M4424" s="15" t="n">
        <v>34</v>
      </c>
      <c r="O4424" s="15" t="n">
        <v>2</v>
      </c>
      <c r="P4424" s="15" t="n">
        <v>51</v>
      </c>
      <c r="Y4424" s="15" t="s">
        <v>142</v>
      </c>
      <c r="Z4424" s="15" t="n">
        <v>4</v>
      </c>
      <c r="AA4424" s="15" t="s">
        <v>277</v>
      </c>
      <c r="AB4424" s="15" t="s">
        <v>143</v>
      </c>
    </row>
    <row r="4425" customFormat="false" ht="15" hidden="false" customHeight="true" outlineLevel="0" collapsed="false">
      <c r="A4425" s="15" t="s">
        <v>7854</v>
      </c>
      <c r="B4425" s="15" t="s">
        <v>7855</v>
      </c>
      <c r="C4425" s="15" t="s">
        <v>217</v>
      </c>
      <c r="D4425" s="15" t="s">
        <v>235</v>
      </c>
      <c r="E4425" s="15" t="s">
        <v>136</v>
      </c>
      <c r="F4425" s="15" t="s">
        <v>137</v>
      </c>
      <c r="G4425" s="15" t="s">
        <v>219</v>
      </c>
      <c r="H4425" s="15" t="s">
        <v>136</v>
      </c>
      <c r="I4425" s="15" t="s">
        <v>243</v>
      </c>
      <c r="J4425" s="15" t="s">
        <v>158</v>
      </c>
      <c r="K4425" s="15" t="s">
        <v>7860</v>
      </c>
      <c r="L4425" s="15" t="n">
        <v>61</v>
      </c>
      <c r="M4425" s="15" t="n">
        <v>123</v>
      </c>
      <c r="N4425" s="15" t="n">
        <v>219</v>
      </c>
      <c r="O4425" s="15" t="n">
        <v>36</v>
      </c>
      <c r="P4425" s="15" t="n">
        <v>439</v>
      </c>
      <c r="Y4425" s="15" t="s">
        <v>142</v>
      </c>
      <c r="Z4425" s="15" t="n">
        <v>4</v>
      </c>
      <c r="AA4425" s="15" t="s">
        <v>277</v>
      </c>
      <c r="AB4425" s="15" t="s">
        <v>143</v>
      </c>
    </row>
    <row r="4426" customFormat="false" ht="15" hidden="false" customHeight="true" outlineLevel="0" collapsed="false">
      <c r="A4426" s="15" t="s">
        <v>7854</v>
      </c>
      <c r="B4426" s="15" t="s">
        <v>7855</v>
      </c>
      <c r="C4426" s="15" t="s">
        <v>217</v>
      </c>
      <c r="D4426" s="15" t="s">
        <v>235</v>
      </c>
      <c r="E4426" s="15" t="s">
        <v>136</v>
      </c>
      <c r="F4426" s="15" t="s">
        <v>137</v>
      </c>
      <c r="G4426" s="15" t="s">
        <v>219</v>
      </c>
      <c r="H4426" s="15" t="s">
        <v>136</v>
      </c>
      <c r="I4426" s="15" t="s">
        <v>243</v>
      </c>
      <c r="J4426" s="15" t="s">
        <v>169</v>
      </c>
      <c r="K4426" s="15" t="s">
        <v>7861</v>
      </c>
      <c r="L4426" s="15" t="n">
        <v>1</v>
      </c>
      <c r="M4426" s="15" t="n">
        <v>4</v>
      </c>
      <c r="N4426" s="15" t="n">
        <v>16</v>
      </c>
      <c r="O4426" s="15" t="n">
        <v>2</v>
      </c>
      <c r="P4426" s="15" t="n">
        <v>23</v>
      </c>
      <c r="Y4426" s="15" t="s">
        <v>142</v>
      </c>
      <c r="Z4426" s="15" t="n">
        <v>4</v>
      </c>
      <c r="AA4426" s="15" t="s">
        <v>277</v>
      </c>
      <c r="AB4426" s="15" t="s">
        <v>143</v>
      </c>
    </row>
    <row r="4427" customFormat="false" ht="15" hidden="false" customHeight="true" outlineLevel="0" collapsed="false">
      <c r="A4427" s="15" t="s">
        <v>7862</v>
      </c>
      <c r="B4427" s="15" t="s">
        <v>7863</v>
      </c>
      <c r="C4427" s="15" t="s">
        <v>134</v>
      </c>
      <c r="D4427" s="15" t="s">
        <v>541</v>
      </c>
      <c r="E4427" s="15" t="s">
        <v>136</v>
      </c>
      <c r="F4427" s="15" t="s">
        <v>137</v>
      </c>
      <c r="G4427" s="15" t="s">
        <v>510</v>
      </c>
      <c r="H4427" s="15" t="s">
        <v>136</v>
      </c>
      <c r="I4427" s="15" t="s">
        <v>243</v>
      </c>
      <c r="J4427" s="15" t="s">
        <v>140</v>
      </c>
      <c r="K4427" s="15" t="s">
        <v>7864</v>
      </c>
      <c r="L4427" s="15" t="n">
        <v>124</v>
      </c>
      <c r="N4427" s="15" t="n">
        <v>209</v>
      </c>
      <c r="O4427" s="15" t="n">
        <v>20</v>
      </c>
      <c r="P4427" s="15" t="n">
        <v>353</v>
      </c>
      <c r="Y4427" s="15" t="s">
        <v>142</v>
      </c>
      <c r="AB4427" s="15" t="s">
        <v>143</v>
      </c>
    </row>
    <row r="4428" customFormat="false" ht="15" hidden="false" customHeight="true" outlineLevel="0" collapsed="false">
      <c r="A4428" s="15" t="s">
        <v>7862</v>
      </c>
      <c r="B4428" s="15" t="s">
        <v>7863</v>
      </c>
      <c r="C4428" s="15" t="s">
        <v>134</v>
      </c>
      <c r="D4428" s="15" t="s">
        <v>541</v>
      </c>
      <c r="E4428" s="15" t="s">
        <v>136</v>
      </c>
      <c r="F4428" s="15" t="s">
        <v>137</v>
      </c>
      <c r="G4428" s="15" t="s">
        <v>510</v>
      </c>
      <c r="H4428" s="15" t="s">
        <v>136</v>
      </c>
      <c r="I4428" s="15" t="s">
        <v>243</v>
      </c>
      <c r="J4428" s="15" t="s">
        <v>144</v>
      </c>
      <c r="K4428" s="15" t="s">
        <v>7865</v>
      </c>
      <c r="L4428" s="15" t="n">
        <v>73</v>
      </c>
      <c r="M4428" s="15" t="n">
        <v>47</v>
      </c>
      <c r="N4428" s="15" t="n">
        <v>96</v>
      </c>
      <c r="O4428" s="15" t="n">
        <v>43</v>
      </c>
      <c r="P4428" s="15" t="n">
        <v>259</v>
      </c>
      <c r="Y4428" s="15" t="s">
        <v>142</v>
      </c>
      <c r="AB4428" s="15" t="s">
        <v>143</v>
      </c>
    </row>
    <row r="4429" customFormat="false" ht="15" hidden="false" customHeight="true" outlineLevel="0" collapsed="false">
      <c r="A4429" s="15" t="s">
        <v>7862</v>
      </c>
      <c r="B4429" s="15" t="s">
        <v>7863</v>
      </c>
      <c r="C4429" s="15" t="s">
        <v>134</v>
      </c>
      <c r="D4429" s="15" t="s">
        <v>541</v>
      </c>
      <c r="E4429" s="15" t="s">
        <v>136</v>
      </c>
      <c r="F4429" s="15" t="s">
        <v>137</v>
      </c>
      <c r="G4429" s="15" t="s">
        <v>510</v>
      </c>
      <c r="H4429" s="15" t="s">
        <v>136</v>
      </c>
      <c r="I4429" s="15" t="s">
        <v>243</v>
      </c>
      <c r="J4429" s="15" t="s">
        <v>150</v>
      </c>
      <c r="K4429" s="15" t="s">
        <v>7866</v>
      </c>
      <c r="L4429" s="15" t="n">
        <v>73</v>
      </c>
      <c r="M4429" s="15" t="n">
        <v>30</v>
      </c>
      <c r="N4429" s="15" t="n">
        <v>55</v>
      </c>
      <c r="O4429" s="15" t="n">
        <v>50</v>
      </c>
      <c r="P4429" s="15" t="n">
        <v>208</v>
      </c>
      <c r="Y4429" s="15" t="s">
        <v>142</v>
      </c>
      <c r="AB4429" s="15" t="s">
        <v>143</v>
      </c>
    </row>
    <row r="4430" customFormat="false" ht="15" hidden="false" customHeight="true" outlineLevel="0" collapsed="false">
      <c r="A4430" s="15" t="s">
        <v>7862</v>
      </c>
      <c r="B4430" s="15" t="s">
        <v>7863</v>
      </c>
      <c r="C4430" s="15" t="s">
        <v>134</v>
      </c>
      <c r="D4430" s="15" t="s">
        <v>541</v>
      </c>
      <c r="E4430" s="15" t="s">
        <v>136</v>
      </c>
      <c r="F4430" s="15" t="s">
        <v>137</v>
      </c>
      <c r="G4430" s="15" t="s">
        <v>510</v>
      </c>
      <c r="H4430" s="15" t="s">
        <v>136</v>
      </c>
      <c r="I4430" s="15" t="s">
        <v>243</v>
      </c>
      <c r="J4430" s="15" t="s">
        <v>158</v>
      </c>
      <c r="K4430" s="15" t="s">
        <v>7867</v>
      </c>
      <c r="L4430" s="15" t="n">
        <v>3</v>
      </c>
      <c r="P4430" s="15" t="n">
        <v>3</v>
      </c>
      <c r="Y4430" s="15" t="s">
        <v>142</v>
      </c>
      <c r="AB4430" s="15" t="s">
        <v>143</v>
      </c>
    </row>
    <row r="4431" customFormat="false" ht="15" hidden="false" customHeight="true" outlineLevel="0" collapsed="false">
      <c r="A4431" s="15" t="s">
        <v>7868</v>
      </c>
      <c r="B4431" s="15" t="s">
        <v>7869</v>
      </c>
      <c r="C4431" s="15" t="s">
        <v>148</v>
      </c>
      <c r="E4431" s="15" t="s">
        <v>136</v>
      </c>
      <c r="F4431" s="15" t="s">
        <v>137</v>
      </c>
      <c r="G4431" s="15" t="s">
        <v>4163</v>
      </c>
      <c r="H4431" s="15" t="s">
        <v>136</v>
      </c>
      <c r="I4431" s="15" t="s">
        <v>139</v>
      </c>
      <c r="J4431" s="15" t="s">
        <v>150</v>
      </c>
      <c r="K4431" s="15" t="s">
        <v>7870</v>
      </c>
      <c r="L4431" s="15" t="n">
        <v>13</v>
      </c>
      <c r="P4431" s="15" t="n">
        <v>13</v>
      </c>
      <c r="Y4431" s="15" t="s">
        <v>156</v>
      </c>
      <c r="AB4431" s="15" t="s">
        <v>143</v>
      </c>
    </row>
    <row r="4432" customFormat="false" ht="15" hidden="false" customHeight="true" outlineLevel="0" collapsed="false">
      <c r="A4432" s="15" t="s">
        <v>7868</v>
      </c>
      <c r="B4432" s="15" t="s">
        <v>7869</v>
      </c>
      <c r="C4432" s="15" t="s">
        <v>148</v>
      </c>
      <c r="E4432" s="15" t="s">
        <v>136</v>
      </c>
      <c r="F4432" s="15" t="s">
        <v>137</v>
      </c>
      <c r="G4432" s="15" t="s">
        <v>4163</v>
      </c>
      <c r="H4432" s="15" t="s">
        <v>136</v>
      </c>
      <c r="I4432" s="15" t="s">
        <v>139</v>
      </c>
      <c r="J4432" s="15" t="s">
        <v>158</v>
      </c>
      <c r="K4432" s="15" t="s">
        <v>7871</v>
      </c>
      <c r="L4432" s="15" t="n">
        <v>11</v>
      </c>
      <c r="P4432" s="15" t="n">
        <v>11</v>
      </c>
      <c r="Y4432" s="15" t="s">
        <v>156</v>
      </c>
      <c r="AB4432" s="15" t="s">
        <v>143</v>
      </c>
    </row>
    <row r="4433" customFormat="false" ht="15" hidden="false" customHeight="true" outlineLevel="0" collapsed="false">
      <c r="A4433" s="15" t="s">
        <v>7872</v>
      </c>
      <c r="B4433" s="15" t="s">
        <v>7873</v>
      </c>
      <c r="C4433" s="15" t="s">
        <v>217</v>
      </c>
      <c r="D4433" s="15" t="s">
        <v>218</v>
      </c>
      <c r="E4433" s="15" t="s">
        <v>136</v>
      </c>
      <c r="F4433" s="15" t="s">
        <v>137</v>
      </c>
      <c r="G4433" s="15" t="s">
        <v>178</v>
      </c>
      <c r="H4433" s="15" t="s">
        <v>136</v>
      </c>
      <c r="I4433" s="15" t="s">
        <v>139</v>
      </c>
      <c r="J4433" s="15" t="s">
        <v>150</v>
      </c>
      <c r="K4433" s="15" t="s">
        <v>7874</v>
      </c>
      <c r="L4433" s="15" t="n">
        <v>5</v>
      </c>
      <c r="M4433" s="15" t="n">
        <v>32</v>
      </c>
      <c r="P4433" s="15" t="n">
        <v>37</v>
      </c>
      <c r="Y4433" s="15" t="s">
        <v>142</v>
      </c>
      <c r="AB4433" s="15" t="s">
        <v>143</v>
      </c>
    </row>
    <row r="4434" customFormat="false" ht="15" hidden="false" customHeight="true" outlineLevel="0" collapsed="false">
      <c r="A4434" s="15" t="s">
        <v>7875</v>
      </c>
      <c r="B4434" s="15" t="s">
        <v>7876</v>
      </c>
      <c r="C4434" s="15" t="s">
        <v>148</v>
      </c>
      <c r="E4434" s="15" t="s">
        <v>136</v>
      </c>
      <c r="F4434" s="15" t="s">
        <v>137</v>
      </c>
      <c r="G4434" s="15" t="s">
        <v>756</v>
      </c>
      <c r="H4434" s="15" t="s">
        <v>136</v>
      </c>
      <c r="I4434" s="15" t="s">
        <v>139</v>
      </c>
      <c r="J4434" s="15" t="s">
        <v>150</v>
      </c>
      <c r="K4434" s="15" t="s">
        <v>7877</v>
      </c>
      <c r="N4434" s="15" t="n">
        <v>25</v>
      </c>
      <c r="O4434" s="15" t="n">
        <v>8</v>
      </c>
      <c r="P4434" s="15" t="n">
        <v>33</v>
      </c>
      <c r="Y4434" s="15" t="s">
        <v>142</v>
      </c>
      <c r="AB4434" s="15" t="s">
        <v>143</v>
      </c>
    </row>
    <row r="4435" customFormat="false" ht="15" hidden="false" customHeight="true" outlineLevel="0" collapsed="false">
      <c r="A4435" s="15" t="s">
        <v>7875</v>
      </c>
      <c r="B4435" s="15" t="s">
        <v>7876</v>
      </c>
      <c r="C4435" s="15" t="s">
        <v>148</v>
      </c>
      <c r="E4435" s="15" t="s">
        <v>136</v>
      </c>
      <c r="F4435" s="15" t="s">
        <v>137</v>
      </c>
      <c r="G4435" s="15" t="s">
        <v>756</v>
      </c>
      <c r="H4435" s="15" t="s">
        <v>136</v>
      </c>
      <c r="I4435" s="15" t="s">
        <v>139</v>
      </c>
      <c r="J4435" s="15" t="s">
        <v>158</v>
      </c>
      <c r="K4435" s="15" t="s">
        <v>7878</v>
      </c>
      <c r="L4435" s="15" t="n">
        <v>12</v>
      </c>
      <c r="P4435" s="15" t="n">
        <v>12</v>
      </c>
      <c r="Y4435" s="15" t="s">
        <v>142</v>
      </c>
      <c r="AB4435" s="15" t="s">
        <v>143</v>
      </c>
    </row>
    <row r="4436" customFormat="false" ht="15" hidden="false" customHeight="true" outlineLevel="0" collapsed="false">
      <c r="A4436" s="15" t="s">
        <v>7879</v>
      </c>
      <c r="B4436" s="15" t="s">
        <v>7880</v>
      </c>
      <c r="C4436" s="15" t="s">
        <v>148</v>
      </c>
      <c r="E4436" s="15" t="s">
        <v>136</v>
      </c>
      <c r="F4436" s="15" t="s">
        <v>137</v>
      </c>
      <c r="G4436" s="15" t="s">
        <v>336</v>
      </c>
      <c r="H4436" s="15" t="s">
        <v>136</v>
      </c>
      <c r="I4436" s="15" t="s">
        <v>139</v>
      </c>
      <c r="J4436" s="15" t="s">
        <v>150</v>
      </c>
      <c r="K4436" s="15" t="s">
        <v>7881</v>
      </c>
      <c r="N4436" s="15" t="n">
        <v>2</v>
      </c>
      <c r="P4436" s="15" t="n">
        <v>2</v>
      </c>
      <c r="Y4436" s="15" t="s">
        <v>142</v>
      </c>
      <c r="AB4436" s="15" t="s">
        <v>143</v>
      </c>
    </row>
    <row r="4437" customFormat="false" ht="15" hidden="false" customHeight="true" outlineLevel="0" collapsed="false">
      <c r="A4437" s="15" t="s">
        <v>7882</v>
      </c>
      <c r="B4437" s="15" t="s">
        <v>7883</v>
      </c>
      <c r="C4437" s="15" t="s">
        <v>217</v>
      </c>
      <c r="D4437" s="15" t="s">
        <v>235</v>
      </c>
      <c r="E4437" s="15" t="s">
        <v>136</v>
      </c>
      <c r="F4437" s="15" t="s">
        <v>137</v>
      </c>
      <c r="G4437" s="15" t="s">
        <v>219</v>
      </c>
      <c r="H4437" s="15" t="s">
        <v>136</v>
      </c>
      <c r="I4437" s="15" t="s">
        <v>139</v>
      </c>
      <c r="J4437" s="15" t="s">
        <v>140</v>
      </c>
      <c r="K4437" s="15" t="s">
        <v>7884</v>
      </c>
      <c r="L4437" s="15" t="n">
        <v>9</v>
      </c>
      <c r="M4437" s="15" t="n">
        <v>2</v>
      </c>
      <c r="N4437" s="15" t="n">
        <v>2</v>
      </c>
      <c r="O4437" s="15" t="n">
        <v>1</v>
      </c>
      <c r="P4437" s="15" t="n">
        <v>14</v>
      </c>
      <c r="Y4437" s="15" t="s">
        <v>142</v>
      </c>
      <c r="AB4437" s="15" t="s">
        <v>143</v>
      </c>
    </row>
    <row r="4438" customFormat="false" ht="15" hidden="false" customHeight="true" outlineLevel="0" collapsed="false">
      <c r="A4438" s="15" t="s">
        <v>7882</v>
      </c>
      <c r="B4438" s="15" t="s">
        <v>7883</v>
      </c>
      <c r="C4438" s="15" t="s">
        <v>217</v>
      </c>
      <c r="D4438" s="15" t="s">
        <v>235</v>
      </c>
      <c r="E4438" s="15" t="s">
        <v>136</v>
      </c>
      <c r="F4438" s="15" t="s">
        <v>137</v>
      </c>
      <c r="G4438" s="15" t="s">
        <v>219</v>
      </c>
      <c r="H4438" s="15" t="s">
        <v>136</v>
      </c>
      <c r="I4438" s="15" t="s">
        <v>139</v>
      </c>
      <c r="J4438" s="15" t="s">
        <v>144</v>
      </c>
      <c r="K4438" s="15" t="s">
        <v>7885</v>
      </c>
      <c r="L4438" s="15" t="n">
        <v>3</v>
      </c>
      <c r="M4438" s="15" t="n">
        <v>7</v>
      </c>
      <c r="P4438" s="15" t="n">
        <v>10</v>
      </c>
      <c r="Y4438" s="15" t="s">
        <v>142</v>
      </c>
      <c r="AB4438" s="15" t="s">
        <v>143</v>
      </c>
    </row>
    <row r="4439" customFormat="false" ht="15" hidden="false" customHeight="true" outlineLevel="0" collapsed="false">
      <c r="A4439" s="15" t="s">
        <v>7882</v>
      </c>
      <c r="B4439" s="15" t="s">
        <v>7883</v>
      </c>
      <c r="C4439" s="15" t="s">
        <v>217</v>
      </c>
      <c r="D4439" s="15" t="s">
        <v>235</v>
      </c>
      <c r="E4439" s="15" t="s">
        <v>136</v>
      </c>
      <c r="F4439" s="15" t="s">
        <v>137</v>
      </c>
      <c r="G4439" s="15" t="s">
        <v>219</v>
      </c>
      <c r="H4439" s="15" t="s">
        <v>136</v>
      </c>
      <c r="I4439" s="15" t="s">
        <v>139</v>
      </c>
      <c r="J4439" s="15" t="s">
        <v>150</v>
      </c>
      <c r="K4439" s="15" t="s">
        <v>7886</v>
      </c>
      <c r="L4439" s="15" t="n">
        <v>8</v>
      </c>
      <c r="M4439" s="15" t="n">
        <v>18</v>
      </c>
      <c r="N4439" s="15" t="n">
        <v>2</v>
      </c>
      <c r="O4439" s="15" t="n">
        <v>3</v>
      </c>
      <c r="P4439" s="15" t="n">
        <v>31</v>
      </c>
      <c r="Y4439" s="15" t="s">
        <v>142</v>
      </c>
      <c r="AB4439" s="15" t="s">
        <v>143</v>
      </c>
    </row>
    <row r="4440" customFormat="false" ht="15" hidden="false" customHeight="true" outlineLevel="0" collapsed="false">
      <c r="A4440" s="15" t="s">
        <v>7882</v>
      </c>
      <c r="B4440" s="15" t="s">
        <v>7883</v>
      </c>
      <c r="C4440" s="15" t="s">
        <v>217</v>
      </c>
      <c r="D4440" s="15" t="s">
        <v>235</v>
      </c>
      <c r="E4440" s="15" t="s">
        <v>136</v>
      </c>
      <c r="F4440" s="15" t="s">
        <v>137</v>
      </c>
      <c r="G4440" s="15" t="s">
        <v>219</v>
      </c>
      <c r="H4440" s="15" t="s">
        <v>136</v>
      </c>
      <c r="I4440" s="15" t="s">
        <v>139</v>
      </c>
      <c r="J4440" s="15" t="s">
        <v>158</v>
      </c>
      <c r="K4440" s="15" t="s">
        <v>7887</v>
      </c>
      <c r="M4440" s="15" t="n">
        <v>1</v>
      </c>
      <c r="N4440" s="15" t="n">
        <v>1</v>
      </c>
      <c r="O4440" s="15" t="n">
        <v>1</v>
      </c>
      <c r="P4440" s="15" t="n">
        <v>3</v>
      </c>
      <c r="Y4440" s="15" t="s">
        <v>142</v>
      </c>
      <c r="AB4440" s="15" t="s">
        <v>143</v>
      </c>
    </row>
    <row r="4441" customFormat="false" ht="15" hidden="false" customHeight="true" outlineLevel="0" collapsed="false">
      <c r="A4441" s="15" t="s">
        <v>7888</v>
      </c>
      <c r="B4441" s="15" t="s">
        <v>7889</v>
      </c>
      <c r="C4441" s="15" t="s">
        <v>134</v>
      </c>
      <c r="D4441" s="15" t="s">
        <v>541</v>
      </c>
      <c r="E4441" s="15" t="s">
        <v>136</v>
      </c>
      <c r="F4441" s="15" t="s">
        <v>137</v>
      </c>
      <c r="G4441" s="15" t="s">
        <v>308</v>
      </c>
      <c r="H4441" s="15" t="s">
        <v>136</v>
      </c>
      <c r="I4441" s="15" t="s">
        <v>243</v>
      </c>
      <c r="J4441" s="15" t="s">
        <v>140</v>
      </c>
      <c r="K4441" s="15" t="s">
        <v>7890</v>
      </c>
      <c r="L4441" s="15" t="n">
        <v>79</v>
      </c>
      <c r="M4441" s="15" t="n">
        <v>5</v>
      </c>
      <c r="N4441" s="15" t="n">
        <v>10</v>
      </c>
      <c r="P4441" s="15" t="n">
        <v>94</v>
      </c>
      <c r="Y4441" s="15" t="s">
        <v>142</v>
      </c>
      <c r="AB4441" s="15" t="s">
        <v>143</v>
      </c>
    </row>
    <row r="4442" customFormat="false" ht="15" hidden="false" customHeight="true" outlineLevel="0" collapsed="false">
      <c r="A4442" s="15" t="s">
        <v>7888</v>
      </c>
      <c r="B4442" s="15" t="s">
        <v>7889</v>
      </c>
      <c r="C4442" s="15" t="s">
        <v>134</v>
      </c>
      <c r="D4442" s="15" t="s">
        <v>541</v>
      </c>
      <c r="E4442" s="15" t="s">
        <v>136</v>
      </c>
      <c r="F4442" s="15" t="s">
        <v>137</v>
      </c>
      <c r="G4442" s="15" t="s">
        <v>308</v>
      </c>
      <c r="H4442" s="15" t="s">
        <v>136</v>
      </c>
      <c r="I4442" s="15" t="s">
        <v>243</v>
      </c>
      <c r="J4442" s="15" t="s">
        <v>144</v>
      </c>
      <c r="K4442" s="15" t="s">
        <v>7891</v>
      </c>
      <c r="L4442" s="15" t="n">
        <v>77</v>
      </c>
      <c r="M4442" s="15" t="n">
        <v>62</v>
      </c>
      <c r="N4442" s="15" t="n">
        <v>21</v>
      </c>
      <c r="O4442" s="15" t="n">
        <v>43</v>
      </c>
      <c r="P4442" s="15" t="n">
        <v>203</v>
      </c>
      <c r="Y4442" s="15" t="s">
        <v>142</v>
      </c>
      <c r="AB4442" s="15" t="s">
        <v>143</v>
      </c>
    </row>
    <row r="4443" customFormat="false" ht="15" hidden="false" customHeight="true" outlineLevel="0" collapsed="false">
      <c r="A4443" s="15" t="s">
        <v>7888</v>
      </c>
      <c r="B4443" s="15" t="s">
        <v>7889</v>
      </c>
      <c r="C4443" s="15" t="s">
        <v>134</v>
      </c>
      <c r="D4443" s="15" t="s">
        <v>541</v>
      </c>
      <c r="E4443" s="15" t="s">
        <v>136</v>
      </c>
      <c r="F4443" s="15" t="s">
        <v>137</v>
      </c>
      <c r="G4443" s="15" t="s">
        <v>308</v>
      </c>
      <c r="H4443" s="15" t="s">
        <v>136</v>
      </c>
      <c r="I4443" s="15" t="s">
        <v>243</v>
      </c>
      <c r="J4443" s="15" t="s">
        <v>150</v>
      </c>
      <c r="K4443" s="15" t="s">
        <v>7892</v>
      </c>
      <c r="L4443" s="15" t="n">
        <v>879</v>
      </c>
      <c r="M4443" s="15" t="n">
        <v>238</v>
      </c>
      <c r="N4443" s="15" t="n">
        <v>206</v>
      </c>
      <c r="O4443" s="15" t="n">
        <v>20</v>
      </c>
      <c r="P4443" s="15" t="n">
        <v>1343</v>
      </c>
      <c r="Y4443" s="15" t="s">
        <v>142</v>
      </c>
      <c r="AB4443" s="15" t="s">
        <v>143</v>
      </c>
    </row>
    <row r="4444" customFormat="false" ht="15" hidden="false" customHeight="true" outlineLevel="0" collapsed="false">
      <c r="A4444" s="15" t="s">
        <v>7888</v>
      </c>
      <c r="B4444" s="15" t="s">
        <v>7889</v>
      </c>
      <c r="C4444" s="15" t="s">
        <v>134</v>
      </c>
      <c r="D4444" s="15" t="s">
        <v>541</v>
      </c>
      <c r="E4444" s="15" t="s">
        <v>136</v>
      </c>
      <c r="F4444" s="15" t="s">
        <v>137</v>
      </c>
      <c r="G4444" s="15" t="s">
        <v>308</v>
      </c>
      <c r="H4444" s="15" t="s">
        <v>136</v>
      </c>
      <c r="I4444" s="15" t="s">
        <v>243</v>
      </c>
      <c r="J4444" s="15" t="s">
        <v>158</v>
      </c>
      <c r="K4444" s="15" t="s">
        <v>7893</v>
      </c>
      <c r="L4444" s="15" t="n">
        <v>24</v>
      </c>
      <c r="M4444" s="15" t="n">
        <v>14</v>
      </c>
      <c r="N4444" s="15" t="n">
        <v>8</v>
      </c>
      <c r="P4444" s="15" t="n">
        <v>46</v>
      </c>
      <c r="Y4444" s="15" t="s">
        <v>142</v>
      </c>
      <c r="AB4444" s="15" t="s">
        <v>143</v>
      </c>
    </row>
    <row r="4445" customFormat="false" ht="15" hidden="false" customHeight="true" outlineLevel="0" collapsed="false">
      <c r="A4445" s="15" t="s">
        <v>7894</v>
      </c>
      <c r="B4445" s="15" t="s">
        <v>7895</v>
      </c>
      <c r="C4445" s="15" t="s">
        <v>217</v>
      </c>
      <c r="D4445" s="15" t="s">
        <v>235</v>
      </c>
      <c r="E4445" s="15" t="s">
        <v>136</v>
      </c>
      <c r="F4445" s="15" t="s">
        <v>137</v>
      </c>
      <c r="G4445" s="15" t="s">
        <v>219</v>
      </c>
      <c r="H4445" s="15" t="s">
        <v>136</v>
      </c>
      <c r="I4445" s="15" t="s">
        <v>243</v>
      </c>
      <c r="J4445" s="15" t="s">
        <v>140</v>
      </c>
      <c r="K4445" s="15" t="s">
        <v>7896</v>
      </c>
      <c r="L4445" s="15" t="n">
        <v>2</v>
      </c>
      <c r="M4445" s="15" t="n">
        <v>13</v>
      </c>
      <c r="N4445" s="15" t="n">
        <v>10</v>
      </c>
      <c r="O4445" s="15" t="n">
        <v>20</v>
      </c>
      <c r="P4445" s="15" t="n">
        <v>45</v>
      </c>
      <c r="Y4445" s="15" t="s">
        <v>142</v>
      </c>
      <c r="AB4445" s="15" t="s">
        <v>143</v>
      </c>
    </row>
    <row r="4446" customFormat="false" ht="15" hidden="false" customHeight="true" outlineLevel="0" collapsed="false">
      <c r="A4446" s="15" t="s">
        <v>7894</v>
      </c>
      <c r="B4446" s="15" t="s">
        <v>7895</v>
      </c>
      <c r="C4446" s="15" t="s">
        <v>217</v>
      </c>
      <c r="D4446" s="15" t="s">
        <v>235</v>
      </c>
      <c r="E4446" s="15" t="s">
        <v>136</v>
      </c>
      <c r="F4446" s="15" t="s">
        <v>137</v>
      </c>
      <c r="G4446" s="15" t="s">
        <v>219</v>
      </c>
      <c r="H4446" s="15" t="s">
        <v>136</v>
      </c>
      <c r="I4446" s="15" t="s">
        <v>243</v>
      </c>
      <c r="J4446" s="15" t="s">
        <v>144</v>
      </c>
      <c r="K4446" s="15" t="s">
        <v>7897</v>
      </c>
      <c r="L4446" s="15" t="n">
        <v>2</v>
      </c>
      <c r="P4446" s="15" t="n">
        <v>2</v>
      </c>
      <c r="Y4446" s="15" t="s">
        <v>142</v>
      </c>
      <c r="AB4446" s="15" t="s">
        <v>143</v>
      </c>
    </row>
    <row r="4447" customFormat="false" ht="15" hidden="false" customHeight="true" outlineLevel="0" collapsed="false">
      <c r="A4447" s="15" t="s">
        <v>7894</v>
      </c>
      <c r="B4447" s="15" t="s">
        <v>7895</v>
      </c>
      <c r="C4447" s="15" t="s">
        <v>217</v>
      </c>
      <c r="D4447" s="15" t="s">
        <v>235</v>
      </c>
      <c r="E4447" s="15" t="s">
        <v>136</v>
      </c>
      <c r="F4447" s="15" t="s">
        <v>137</v>
      </c>
      <c r="G4447" s="15" t="s">
        <v>219</v>
      </c>
      <c r="H4447" s="15" t="s">
        <v>136</v>
      </c>
      <c r="I4447" s="15" t="s">
        <v>243</v>
      </c>
      <c r="J4447" s="15" t="s">
        <v>150</v>
      </c>
      <c r="K4447" s="15" t="s">
        <v>7898</v>
      </c>
      <c r="L4447" s="15" t="n">
        <v>305</v>
      </c>
      <c r="M4447" s="15" t="n">
        <v>317</v>
      </c>
      <c r="N4447" s="15" t="n">
        <v>497</v>
      </c>
      <c r="O4447" s="15" t="n">
        <v>171</v>
      </c>
      <c r="P4447" s="15" t="n">
        <v>1290</v>
      </c>
      <c r="Y4447" s="15" t="s">
        <v>142</v>
      </c>
      <c r="AB4447" s="15" t="s">
        <v>143</v>
      </c>
    </row>
    <row r="4448" customFormat="false" ht="15" hidden="false" customHeight="true" outlineLevel="0" collapsed="false">
      <c r="A4448" s="15" t="s">
        <v>7894</v>
      </c>
      <c r="B4448" s="15" t="s">
        <v>7895</v>
      </c>
      <c r="C4448" s="15" t="s">
        <v>217</v>
      </c>
      <c r="D4448" s="15" t="s">
        <v>235</v>
      </c>
      <c r="E4448" s="15" t="s">
        <v>136</v>
      </c>
      <c r="F4448" s="15" t="s">
        <v>137</v>
      </c>
      <c r="G4448" s="15" t="s">
        <v>219</v>
      </c>
      <c r="H4448" s="15" t="s">
        <v>136</v>
      </c>
      <c r="I4448" s="15" t="s">
        <v>243</v>
      </c>
      <c r="J4448" s="15" t="s">
        <v>166</v>
      </c>
      <c r="K4448" s="15" t="s">
        <v>7899</v>
      </c>
      <c r="M4448" s="15" t="n">
        <v>4</v>
      </c>
      <c r="N4448" s="15" t="n">
        <v>1</v>
      </c>
      <c r="O4448" s="15" t="n">
        <v>17</v>
      </c>
      <c r="P4448" s="15" t="n">
        <v>22</v>
      </c>
      <c r="Y4448" s="15" t="s">
        <v>142</v>
      </c>
      <c r="AB4448" s="15" t="s">
        <v>143</v>
      </c>
    </row>
    <row r="4449" customFormat="false" ht="15" hidden="false" customHeight="true" outlineLevel="0" collapsed="false">
      <c r="A4449" s="15" t="s">
        <v>7894</v>
      </c>
      <c r="B4449" s="15" t="s">
        <v>7895</v>
      </c>
      <c r="C4449" s="15" t="s">
        <v>217</v>
      </c>
      <c r="D4449" s="15" t="s">
        <v>235</v>
      </c>
      <c r="E4449" s="15" t="s">
        <v>136</v>
      </c>
      <c r="F4449" s="15" t="s">
        <v>137</v>
      </c>
      <c r="G4449" s="15" t="s">
        <v>219</v>
      </c>
      <c r="H4449" s="15" t="s">
        <v>136</v>
      </c>
      <c r="I4449" s="15" t="s">
        <v>243</v>
      </c>
      <c r="J4449" s="15" t="s">
        <v>158</v>
      </c>
      <c r="K4449" s="15" t="s">
        <v>7900</v>
      </c>
      <c r="L4449" s="15" t="n">
        <v>36</v>
      </c>
      <c r="M4449" s="15" t="n">
        <v>37</v>
      </c>
      <c r="N4449" s="15" t="n">
        <v>44</v>
      </c>
      <c r="O4449" s="15" t="n">
        <v>3</v>
      </c>
      <c r="P4449" s="15" t="n">
        <v>120</v>
      </c>
      <c r="Y4449" s="15" t="s">
        <v>142</v>
      </c>
      <c r="AB4449" s="15" t="s">
        <v>143</v>
      </c>
    </row>
    <row r="4450" customFormat="false" ht="15" hidden="false" customHeight="true" outlineLevel="0" collapsed="false">
      <c r="A4450" s="15" t="s">
        <v>7894</v>
      </c>
      <c r="B4450" s="15" t="s">
        <v>7895</v>
      </c>
      <c r="C4450" s="15" t="s">
        <v>217</v>
      </c>
      <c r="D4450" s="15" t="s">
        <v>235</v>
      </c>
      <c r="E4450" s="15" t="s">
        <v>136</v>
      </c>
      <c r="F4450" s="15" t="s">
        <v>137</v>
      </c>
      <c r="G4450" s="15" t="s">
        <v>219</v>
      </c>
      <c r="H4450" s="15" t="s">
        <v>136</v>
      </c>
      <c r="I4450" s="15" t="s">
        <v>243</v>
      </c>
      <c r="J4450" s="15" t="s">
        <v>169</v>
      </c>
      <c r="K4450" s="15" t="s">
        <v>7901</v>
      </c>
      <c r="L4450" s="15" t="n">
        <v>9</v>
      </c>
      <c r="N4450" s="15" t="n">
        <v>1</v>
      </c>
      <c r="P4450" s="15" t="n">
        <v>10</v>
      </c>
      <c r="Y4450" s="15" t="s">
        <v>142</v>
      </c>
      <c r="AB4450" s="15" t="s">
        <v>143</v>
      </c>
    </row>
    <row r="4451" customFormat="false" ht="15" hidden="false" customHeight="true" outlineLevel="0" collapsed="false">
      <c r="A4451" s="15" t="s">
        <v>7902</v>
      </c>
      <c r="B4451" s="15" t="s">
        <v>7903</v>
      </c>
      <c r="C4451" s="15" t="s">
        <v>217</v>
      </c>
      <c r="D4451" s="15" t="s">
        <v>218</v>
      </c>
      <c r="E4451" s="15" t="s">
        <v>136</v>
      </c>
      <c r="F4451" s="15" t="s">
        <v>137</v>
      </c>
      <c r="G4451" s="15" t="s">
        <v>149</v>
      </c>
      <c r="H4451" s="15" t="s">
        <v>136</v>
      </c>
      <c r="I4451" s="15" t="s">
        <v>139</v>
      </c>
      <c r="J4451" s="15" t="s">
        <v>140</v>
      </c>
      <c r="K4451" s="15" t="s">
        <v>7904</v>
      </c>
      <c r="M4451" s="15" t="n">
        <v>2</v>
      </c>
      <c r="N4451" s="15" t="n">
        <v>2</v>
      </c>
      <c r="P4451" s="15" t="n">
        <v>4</v>
      </c>
      <c r="Y4451" s="15" t="s">
        <v>142</v>
      </c>
      <c r="AB4451" s="15" t="s">
        <v>143</v>
      </c>
    </row>
    <row r="4452" customFormat="false" ht="15" hidden="false" customHeight="true" outlineLevel="0" collapsed="false">
      <c r="A4452" s="15" t="s">
        <v>7902</v>
      </c>
      <c r="B4452" s="15" t="s">
        <v>7903</v>
      </c>
      <c r="C4452" s="15" t="s">
        <v>217</v>
      </c>
      <c r="D4452" s="15" t="s">
        <v>218</v>
      </c>
      <c r="E4452" s="15" t="s">
        <v>136</v>
      </c>
      <c r="F4452" s="15" t="s">
        <v>137</v>
      </c>
      <c r="G4452" s="15" t="s">
        <v>149</v>
      </c>
      <c r="H4452" s="15" t="s">
        <v>136</v>
      </c>
      <c r="I4452" s="15" t="s">
        <v>139</v>
      </c>
      <c r="J4452" s="15" t="s">
        <v>144</v>
      </c>
      <c r="K4452" s="15" t="s">
        <v>7905</v>
      </c>
      <c r="L4452" s="15" t="n">
        <v>1</v>
      </c>
      <c r="P4452" s="15" t="n">
        <v>1</v>
      </c>
      <c r="Y4452" s="15" t="s">
        <v>142</v>
      </c>
      <c r="AB4452" s="15" t="s">
        <v>143</v>
      </c>
    </row>
    <row r="4453" customFormat="false" ht="15" hidden="false" customHeight="true" outlineLevel="0" collapsed="false">
      <c r="A4453" s="15" t="s">
        <v>7902</v>
      </c>
      <c r="B4453" s="15" t="s">
        <v>7903</v>
      </c>
      <c r="C4453" s="15" t="s">
        <v>217</v>
      </c>
      <c r="D4453" s="15" t="s">
        <v>218</v>
      </c>
      <c r="E4453" s="15" t="s">
        <v>136</v>
      </c>
      <c r="F4453" s="15" t="s">
        <v>137</v>
      </c>
      <c r="G4453" s="15" t="s">
        <v>149</v>
      </c>
      <c r="H4453" s="15" t="s">
        <v>136</v>
      </c>
      <c r="I4453" s="15" t="s">
        <v>139</v>
      </c>
      <c r="J4453" s="15" t="s">
        <v>150</v>
      </c>
      <c r="K4453" s="15" t="s">
        <v>7906</v>
      </c>
      <c r="L4453" s="15" t="n">
        <v>8</v>
      </c>
      <c r="M4453" s="15" t="n">
        <v>12</v>
      </c>
      <c r="N4453" s="15" t="n">
        <v>124</v>
      </c>
      <c r="O4453" s="15" t="n">
        <v>5</v>
      </c>
      <c r="P4453" s="15" t="n">
        <v>149</v>
      </c>
      <c r="Y4453" s="15" t="s">
        <v>142</v>
      </c>
      <c r="AB4453" s="15" t="s">
        <v>143</v>
      </c>
    </row>
    <row r="4454" customFormat="false" ht="15" hidden="false" customHeight="true" outlineLevel="0" collapsed="false">
      <c r="A4454" s="15" t="s">
        <v>7902</v>
      </c>
      <c r="B4454" s="15" t="s">
        <v>7903</v>
      </c>
      <c r="C4454" s="15" t="s">
        <v>217</v>
      </c>
      <c r="D4454" s="15" t="s">
        <v>218</v>
      </c>
      <c r="E4454" s="15" t="s">
        <v>136</v>
      </c>
      <c r="F4454" s="15" t="s">
        <v>137</v>
      </c>
      <c r="G4454" s="15" t="s">
        <v>149</v>
      </c>
      <c r="H4454" s="15" t="s">
        <v>136</v>
      </c>
      <c r="I4454" s="15" t="s">
        <v>139</v>
      </c>
      <c r="J4454" s="15" t="s">
        <v>158</v>
      </c>
      <c r="K4454" s="15" t="s">
        <v>7907</v>
      </c>
      <c r="L4454" s="15" t="n">
        <v>3</v>
      </c>
      <c r="P4454" s="15" t="n">
        <v>3</v>
      </c>
      <c r="Y4454" s="15" t="s">
        <v>142</v>
      </c>
      <c r="AB4454" s="15" t="s">
        <v>143</v>
      </c>
    </row>
    <row r="4455" customFormat="false" ht="15" hidden="false" customHeight="true" outlineLevel="0" collapsed="false">
      <c r="A4455" s="15" t="s">
        <v>7908</v>
      </c>
      <c r="B4455" s="15" t="s">
        <v>7909</v>
      </c>
      <c r="C4455" s="15" t="s">
        <v>217</v>
      </c>
      <c r="D4455" s="15" t="s">
        <v>235</v>
      </c>
      <c r="E4455" s="15" t="s">
        <v>136</v>
      </c>
      <c r="F4455" s="15" t="s">
        <v>137</v>
      </c>
      <c r="G4455" s="15" t="s">
        <v>219</v>
      </c>
      <c r="H4455" s="15" t="s">
        <v>136</v>
      </c>
      <c r="I4455" s="15" t="s">
        <v>139</v>
      </c>
      <c r="J4455" s="15" t="s">
        <v>140</v>
      </c>
      <c r="K4455" s="15" t="s">
        <v>7910</v>
      </c>
      <c r="M4455" s="15" t="n">
        <v>1</v>
      </c>
      <c r="P4455" s="15" t="n">
        <v>1</v>
      </c>
      <c r="Y4455" s="15" t="s">
        <v>142</v>
      </c>
      <c r="AB4455" s="15" t="s">
        <v>143</v>
      </c>
    </row>
    <row r="4456" customFormat="false" ht="15" hidden="false" customHeight="true" outlineLevel="0" collapsed="false">
      <c r="A4456" s="15" t="s">
        <v>7908</v>
      </c>
      <c r="B4456" s="15" t="s">
        <v>7909</v>
      </c>
      <c r="C4456" s="15" t="s">
        <v>217</v>
      </c>
      <c r="D4456" s="15" t="s">
        <v>235</v>
      </c>
      <c r="E4456" s="15" t="s">
        <v>136</v>
      </c>
      <c r="F4456" s="15" t="s">
        <v>137</v>
      </c>
      <c r="G4456" s="15" t="s">
        <v>219</v>
      </c>
      <c r="H4456" s="15" t="s">
        <v>136</v>
      </c>
      <c r="I4456" s="15" t="s">
        <v>139</v>
      </c>
      <c r="J4456" s="15" t="s">
        <v>150</v>
      </c>
      <c r="K4456" s="15" t="s">
        <v>7911</v>
      </c>
      <c r="L4456" s="15" t="n">
        <v>17</v>
      </c>
      <c r="M4456" s="15" t="n">
        <v>40</v>
      </c>
      <c r="P4456" s="15" t="n">
        <v>57</v>
      </c>
      <c r="Y4456" s="15" t="s">
        <v>142</v>
      </c>
      <c r="AB4456" s="15" t="s">
        <v>143</v>
      </c>
    </row>
    <row r="4457" customFormat="false" ht="15" hidden="false" customHeight="true" outlineLevel="0" collapsed="false">
      <c r="A4457" s="15" t="s">
        <v>7908</v>
      </c>
      <c r="B4457" s="15" t="s">
        <v>7909</v>
      </c>
      <c r="C4457" s="15" t="s">
        <v>217</v>
      </c>
      <c r="D4457" s="15" t="s">
        <v>235</v>
      </c>
      <c r="E4457" s="15" t="s">
        <v>136</v>
      </c>
      <c r="F4457" s="15" t="s">
        <v>137</v>
      </c>
      <c r="G4457" s="15" t="s">
        <v>219</v>
      </c>
      <c r="H4457" s="15" t="s">
        <v>136</v>
      </c>
      <c r="I4457" s="15" t="s">
        <v>139</v>
      </c>
      <c r="J4457" s="15" t="s">
        <v>158</v>
      </c>
      <c r="K4457" s="15" t="s">
        <v>7912</v>
      </c>
      <c r="L4457" s="15" t="n">
        <v>10</v>
      </c>
      <c r="P4457" s="15" t="n">
        <v>10</v>
      </c>
      <c r="Y4457" s="15" t="s">
        <v>142</v>
      </c>
      <c r="AB4457" s="15" t="s">
        <v>143</v>
      </c>
    </row>
    <row r="4458" customFormat="false" ht="15" hidden="false" customHeight="true" outlineLevel="0" collapsed="false">
      <c r="A4458" s="15" t="s">
        <v>7913</v>
      </c>
      <c r="B4458" s="15" t="s">
        <v>7914</v>
      </c>
      <c r="C4458" s="15" t="s">
        <v>217</v>
      </c>
      <c r="D4458" s="15" t="s">
        <v>274</v>
      </c>
      <c r="E4458" s="15" t="s">
        <v>136</v>
      </c>
      <c r="F4458" s="15" t="s">
        <v>137</v>
      </c>
      <c r="G4458" s="15" t="s">
        <v>299</v>
      </c>
      <c r="H4458" s="15" t="s">
        <v>136</v>
      </c>
      <c r="I4458" s="15" t="s">
        <v>139</v>
      </c>
      <c r="J4458" s="15" t="s">
        <v>140</v>
      </c>
      <c r="K4458" s="15" t="s">
        <v>7915</v>
      </c>
      <c r="N4458" s="15" t="n">
        <v>4</v>
      </c>
      <c r="P4458" s="15" t="n">
        <v>4</v>
      </c>
      <c r="Y4458" s="15" t="s">
        <v>156</v>
      </c>
      <c r="AB4458" s="15" t="s">
        <v>143</v>
      </c>
    </row>
    <row r="4459" customFormat="false" ht="15" hidden="false" customHeight="true" outlineLevel="0" collapsed="false">
      <c r="A4459" s="15" t="s">
        <v>7913</v>
      </c>
      <c r="B4459" s="15" t="s">
        <v>7914</v>
      </c>
      <c r="C4459" s="15" t="s">
        <v>217</v>
      </c>
      <c r="D4459" s="15" t="s">
        <v>274</v>
      </c>
      <c r="E4459" s="15" t="s">
        <v>136</v>
      </c>
      <c r="F4459" s="15" t="s">
        <v>137</v>
      </c>
      <c r="G4459" s="15" t="s">
        <v>299</v>
      </c>
      <c r="H4459" s="15" t="s">
        <v>136</v>
      </c>
      <c r="I4459" s="15" t="s">
        <v>139</v>
      </c>
      <c r="J4459" s="15" t="s">
        <v>150</v>
      </c>
      <c r="K4459" s="15" t="s">
        <v>7916</v>
      </c>
      <c r="L4459" s="15" t="n">
        <v>18</v>
      </c>
      <c r="M4459" s="15" t="n">
        <v>18</v>
      </c>
      <c r="N4459" s="15" t="n">
        <v>3</v>
      </c>
      <c r="P4459" s="15" t="n">
        <v>39</v>
      </c>
      <c r="Y4459" s="15" t="s">
        <v>156</v>
      </c>
      <c r="AB4459" s="15" t="s">
        <v>143</v>
      </c>
    </row>
    <row r="4460" customFormat="false" ht="15" hidden="false" customHeight="true" outlineLevel="0" collapsed="false">
      <c r="A4460" s="15" t="s">
        <v>7913</v>
      </c>
      <c r="B4460" s="15" t="s">
        <v>7914</v>
      </c>
      <c r="C4460" s="15" t="s">
        <v>217</v>
      </c>
      <c r="D4460" s="15" t="s">
        <v>274</v>
      </c>
      <c r="E4460" s="15" t="s">
        <v>136</v>
      </c>
      <c r="F4460" s="15" t="s">
        <v>137</v>
      </c>
      <c r="G4460" s="15" t="s">
        <v>299</v>
      </c>
      <c r="H4460" s="15" t="s">
        <v>136</v>
      </c>
      <c r="I4460" s="15" t="s">
        <v>139</v>
      </c>
      <c r="J4460" s="15" t="s">
        <v>158</v>
      </c>
      <c r="K4460" s="15" t="s">
        <v>7917</v>
      </c>
      <c r="L4460" s="15" t="n">
        <v>22</v>
      </c>
      <c r="M4460" s="15" t="n">
        <v>4</v>
      </c>
      <c r="P4460" s="15" t="n">
        <v>26</v>
      </c>
      <c r="Y4460" s="15" t="s">
        <v>156</v>
      </c>
      <c r="AB4460" s="15" t="s">
        <v>143</v>
      </c>
    </row>
    <row r="4461" customFormat="false" ht="15" hidden="false" customHeight="true" outlineLevel="0" collapsed="false">
      <c r="A4461" s="15" t="s">
        <v>7918</v>
      </c>
      <c r="B4461" s="15" t="s">
        <v>7919</v>
      </c>
      <c r="C4461" s="15" t="s">
        <v>217</v>
      </c>
      <c r="D4461" s="15" t="s">
        <v>218</v>
      </c>
      <c r="E4461" s="15" t="s">
        <v>136</v>
      </c>
      <c r="F4461" s="15" t="s">
        <v>137</v>
      </c>
      <c r="G4461" s="15" t="s">
        <v>219</v>
      </c>
      <c r="H4461" s="15" t="s">
        <v>136</v>
      </c>
      <c r="I4461" s="15" t="s">
        <v>243</v>
      </c>
      <c r="J4461" s="15" t="s">
        <v>140</v>
      </c>
      <c r="K4461" s="15" t="s">
        <v>7920</v>
      </c>
      <c r="L4461" s="15" t="n">
        <v>42</v>
      </c>
      <c r="M4461" s="15" t="n">
        <v>440</v>
      </c>
      <c r="N4461" s="15" t="n">
        <v>3</v>
      </c>
      <c r="O4461" s="15" t="n">
        <v>6</v>
      </c>
      <c r="P4461" s="15" t="n">
        <v>491</v>
      </c>
      <c r="Y4461" s="15" t="s">
        <v>142</v>
      </c>
      <c r="Z4461" s="15" t="n">
        <v>1</v>
      </c>
      <c r="AA4461" s="15" t="s">
        <v>277</v>
      </c>
      <c r="AB4461" s="15" t="s">
        <v>143</v>
      </c>
    </row>
    <row r="4462" customFormat="false" ht="15" hidden="false" customHeight="true" outlineLevel="0" collapsed="false">
      <c r="A4462" s="15" t="s">
        <v>7918</v>
      </c>
      <c r="B4462" s="15" t="s">
        <v>7919</v>
      </c>
      <c r="C4462" s="15" t="s">
        <v>217</v>
      </c>
      <c r="D4462" s="15" t="s">
        <v>218</v>
      </c>
      <c r="E4462" s="15" t="s">
        <v>136</v>
      </c>
      <c r="F4462" s="15" t="s">
        <v>137</v>
      </c>
      <c r="G4462" s="15" t="s">
        <v>219</v>
      </c>
      <c r="H4462" s="15" t="s">
        <v>136</v>
      </c>
      <c r="I4462" s="15" t="s">
        <v>243</v>
      </c>
      <c r="J4462" s="15" t="s">
        <v>144</v>
      </c>
      <c r="K4462" s="15" t="s">
        <v>7921</v>
      </c>
      <c r="M4462" s="15" t="n">
        <v>3</v>
      </c>
      <c r="N4462" s="15" t="n">
        <v>1</v>
      </c>
      <c r="P4462" s="15" t="n">
        <v>4</v>
      </c>
      <c r="Y4462" s="15" t="s">
        <v>142</v>
      </c>
      <c r="Z4462" s="15" t="n">
        <v>1</v>
      </c>
      <c r="AA4462" s="15" t="s">
        <v>277</v>
      </c>
      <c r="AB4462" s="15" t="s">
        <v>143</v>
      </c>
    </row>
    <row r="4463" customFormat="false" ht="15" hidden="false" customHeight="true" outlineLevel="0" collapsed="false">
      <c r="A4463" s="15" t="s">
        <v>7918</v>
      </c>
      <c r="B4463" s="15" t="s">
        <v>7919</v>
      </c>
      <c r="C4463" s="15" t="s">
        <v>217</v>
      </c>
      <c r="D4463" s="15" t="s">
        <v>218</v>
      </c>
      <c r="E4463" s="15" t="s">
        <v>136</v>
      </c>
      <c r="F4463" s="15" t="s">
        <v>137</v>
      </c>
      <c r="G4463" s="15" t="s">
        <v>219</v>
      </c>
      <c r="H4463" s="15" t="s">
        <v>136</v>
      </c>
      <c r="I4463" s="15" t="s">
        <v>243</v>
      </c>
      <c r="J4463" s="15" t="s">
        <v>150</v>
      </c>
      <c r="K4463" s="15" t="s">
        <v>7922</v>
      </c>
      <c r="L4463" s="15" t="n">
        <v>586</v>
      </c>
      <c r="M4463" s="15" t="n">
        <v>1679</v>
      </c>
      <c r="N4463" s="15" t="n">
        <v>1007</v>
      </c>
      <c r="O4463" s="15" t="n">
        <v>330</v>
      </c>
      <c r="P4463" s="15" t="n">
        <v>3602</v>
      </c>
      <c r="Y4463" s="15" t="s">
        <v>142</v>
      </c>
      <c r="Z4463" s="15" t="n">
        <v>1</v>
      </c>
      <c r="AA4463" s="15" t="s">
        <v>277</v>
      </c>
      <c r="AB4463" s="15" t="s">
        <v>143</v>
      </c>
    </row>
    <row r="4464" customFormat="false" ht="15" hidden="false" customHeight="true" outlineLevel="0" collapsed="false">
      <c r="A4464" s="15" t="s">
        <v>7918</v>
      </c>
      <c r="B4464" s="15" t="s">
        <v>7919</v>
      </c>
      <c r="C4464" s="15" t="s">
        <v>217</v>
      </c>
      <c r="D4464" s="15" t="s">
        <v>218</v>
      </c>
      <c r="E4464" s="15" t="s">
        <v>136</v>
      </c>
      <c r="F4464" s="15" t="s">
        <v>137</v>
      </c>
      <c r="G4464" s="15" t="s">
        <v>219</v>
      </c>
      <c r="H4464" s="15" t="s">
        <v>136</v>
      </c>
      <c r="I4464" s="15" t="s">
        <v>243</v>
      </c>
      <c r="J4464" s="15" t="s">
        <v>166</v>
      </c>
      <c r="K4464" s="15" t="s">
        <v>7923</v>
      </c>
      <c r="M4464" s="15" t="n">
        <v>35</v>
      </c>
      <c r="P4464" s="15" t="n">
        <v>35</v>
      </c>
      <c r="Y4464" s="15" t="s">
        <v>142</v>
      </c>
      <c r="Z4464" s="15" t="n">
        <v>1</v>
      </c>
      <c r="AA4464" s="15" t="s">
        <v>277</v>
      </c>
      <c r="AB4464" s="15" t="s">
        <v>143</v>
      </c>
    </row>
    <row r="4465" customFormat="false" ht="15" hidden="false" customHeight="true" outlineLevel="0" collapsed="false">
      <c r="A4465" s="15" t="s">
        <v>7918</v>
      </c>
      <c r="B4465" s="15" t="s">
        <v>7919</v>
      </c>
      <c r="C4465" s="15" t="s">
        <v>217</v>
      </c>
      <c r="D4465" s="15" t="s">
        <v>218</v>
      </c>
      <c r="E4465" s="15" t="s">
        <v>136</v>
      </c>
      <c r="F4465" s="15" t="s">
        <v>137</v>
      </c>
      <c r="G4465" s="15" t="s">
        <v>219</v>
      </c>
      <c r="H4465" s="15" t="s">
        <v>136</v>
      </c>
      <c r="I4465" s="15" t="s">
        <v>243</v>
      </c>
      <c r="J4465" s="15" t="s">
        <v>158</v>
      </c>
      <c r="K4465" s="15" t="s">
        <v>7924</v>
      </c>
      <c r="L4465" s="15" t="n">
        <v>72</v>
      </c>
      <c r="M4465" s="15" t="n">
        <v>256</v>
      </c>
      <c r="N4465" s="15" t="n">
        <v>124</v>
      </c>
      <c r="O4465" s="15" t="n">
        <v>15</v>
      </c>
      <c r="P4465" s="15" t="n">
        <v>467</v>
      </c>
      <c r="Y4465" s="15" t="s">
        <v>142</v>
      </c>
      <c r="Z4465" s="15" t="n">
        <v>1</v>
      </c>
      <c r="AA4465" s="15" t="s">
        <v>277</v>
      </c>
      <c r="AB4465" s="15" t="s">
        <v>143</v>
      </c>
    </row>
    <row r="4466" customFormat="false" ht="15" hidden="false" customHeight="true" outlineLevel="0" collapsed="false">
      <c r="A4466" s="15" t="s">
        <v>7918</v>
      </c>
      <c r="B4466" s="15" t="s">
        <v>7919</v>
      </c>
      <c r="C4466" s="15" t="s">
        <v>217</v>
      </c>
      <c r="D4466" s="15" t="s">
        <v>218</v>
      </c>
      <c r="E4466" s="15" t="s">
        <v>136</v>
      </c>
      <c r="F4466" s="15" t="s">
        <v>137</v>
      </c>
      <c r="G4466" s="15" t="s">
        <v>219</v>
      </c>
      <c r="H4466" s="15" t="s">
        <v>136</v>
      </c>
      <c r="I4466" s="15" t="s">
        <v>243</v>
      </c>
      <c r="J4466" s="15" t="s">
        <v>169</v>
      </c>
      <c r="K4466" s="15" t="s">
        <v>7925</v>
      </c>
      <c r="L4466" s="15" t="n">
        <v>3</v>
      </c>
      <c r="M4466" s="15" t="n">
        <v>11</v>
      </c>
      <c r="N4466" s="15" t="n">
        <v>11</v>
      </c>
      <c r="P4466" s="15" t="n">
        <v>25</v>
      </c>
      <c r="Y4466" s="15" t="s">
        <v>142</v>
      </c>
      <c r="Z4466" s="15" t="n">
        <v>1</v>
      </c>
      <c r="AA4466" s="15" t="s">
        <v>277</v>
      </c>
      <c r="AB4466" s="15" t="s">
        <v>143</v>
      </c>
    </row>
    <row r="4467" customFormat="false" ht="15" hidden="false" customHeight="true" outlineLevel="0" collapsed="false">
      <c r="A4467" s="15" t="s">
        <v>7926</v>
      </c>
      <c r="B4467" s="15" t="s">
        <v>7927</v>
      </c>
      <c r="C4467" s="15" t="s">
        <v>217</v>
      </c>
      <c r="D4467" s="15" t="s">
        <v>235</v>
      </c>
      <c r="E4467" s="15" t="s">
        <v>136</v>
      </c>
      <c r="F4467" s="15" t="s">
        <v>137</v>
      </c>
      <c r="G4467" s="15" t="s">
        <v>1117</v>
      </c>
      <c r="H4467" s="15" t="s">
        <v>136</v>
      </c>
      <c r="I4467" s="15" t="s">
        <v>243</v>
      </c>
      <c r="J4467" s="15" t="s">
        <v>140</v>
      </c>
      <c r="K4467" s="15" t="s">
        <v>7928</v>
      </c>
      <c r="M4467" s="15" t="n">
        <v>2</v>
      </c>
      <c r="N4467" s="15" t="n">
        <v>97</v>
      </c>
      <c r="O4467" s="15" t="n">
        <v>2</v>
      </c>
      <c r="P4467" s="15" t="n">
        <v>101</v>
      </c>
      <c r="Y4467" s="15" t="s">
        <v>142</v>
      </c>
      <c r="AB4467" s="15" t="s">
        <v>143</v>
      </c>
    </row>
    <row r="4468" customFormat="false" ht="15" hidden="false" customHeight="true" outlineLevel="0" collapsed="false">
      <c r="A4468" s="15" t="s">
        <v>7926</v>
      </c>
      <c r="B4468" s="15" t="s">
        <v>7927</v>
      </c>
      <c r="C4468" s="15" t="s">
        <v>217</v>
      </c>
      <c r="D4468" s="15" t="s">
        <v>235</v>
      </c>
      <c r="E4468" s="15" t="s">
        <v>136</v>
      </c>
      <c r="F4468" s="15" t="s">
        <v>137</v>
      </c>
      <c r="G4468" s="15" t="s">
        <v>1117</v>
      </c>
      <c r="H4468" s="15" t="s">
        <v>136</v>
      </c>
      <c r="I4468" s="15" t="s">
        <v>243</v>
      </c>
      <c r="J4468" s="15" t="s">
        <v>150</v>
      </c>
      <c r="K4468" s="15" t="s">
        <v>7929</v>
      </c>
      <c r="L4468" s="15" t="n">
        <v>2</v>
      </c>
      <c r="M4468" s="15" t="n">
        <v>16</v>
      </c>
      <c r="N4468" s="15" t="n">
        <v>30</v>
      </c>
      <c r="O4468" s="15" t="n">
        <v>14</v>
      </c>
      <c r="P4468" s="15" t="n">
        <v>62</v>
      </c>
      <c r="Y4468" s="15" t="s">
        <v>142</v>
      </c>
      <c r="AB4468" s="15" t="s">
        <v>143</v>
      </c>
    </row>
    <row r="4469" customFormat="false" ht="15" hidden="false" customHeight="true" outlineLevel="0" collapsed="false">
      <c r="A4469" s="15" t="s">
        <v>7926</v>
      </c>
      <c r="B4469" s="15" t="s">
        <v>7927</v>
      </c>
      <c r="C4469" s="15" t="s">
        <v>217</v>
      </c>
      <c r="D4469" s="15" t="s">
        <v>235</v>
      </c>
      <c r="E4469" s="15" t="s">
        <v>136</v>
      </c>
      <c r="F4469" s="15" t="s">
        <v>137</v>
      </c>
      <c r="G4469" s="15" t="s">
        <v>1117</v>
      </c>
      <c r="H4469" s="15" t="s">
        <v>136</v>
      </c>
      <c r="I4469" s="15" t="s">
        <v>243</v>
      </c>
      <c r="J4469" s="15" t="s">
        <v>158</v>
      </c>
      <c r="K4469" s="15" t="s">
        <v>7930</v>
      </c>
      <c r="L4469" s="15" t="n">
        <v>1</v>
      </c>
      <c r="M4469" s="15" t="n">
        <v>3</v>
      </c>
      <c r="N4469" s="15" t="n">
        <v>27</v>
      </c>
      <c r="O4469" s="15" t="n">
        <v>1</v>
      </c>
      <c r="P4469" s="15" t="n">
        <v>32</v>
      </c>
      <c r="Y4469" s="15" t="s">
        <v>142</v>
      </c>
      <c r="AB4469" s="15" t="s">
        <v>143</v>
      </c>
    </row>
    <row r="4470" customFormat="false" ht="15" hidden="false" customHeight="true" outlineLevel="0" collapsed="false">
      <c r="A4470" s="15" t="s">
        <v>7931</v>
      </c>
      <c r="B4470" s="15" t="s">
        <v>7932</v>
      </c>
      <c r="C4470" s="15" t="s">
        <v>217</v>
      </c>
      <c r="D4470" s="15" t="s">
        <v>235</v>
      </c>
      <c r="E4470" s="15" t="s">
        <v>136</v>
      </c>
      <c r="F4470" s="15" t="s">
        <v>137</v>
      </c>
      <c r="G4470" s="15" t="s">
        <v>308</v>
      </c>
      <c r="H4470" s="15" t="s">
        <v>136</v>
      </c>
      <c r="I4470" s="15" t="s">
        <v>139</v>
      </c>
      <c r="J4470" s="15" t="s">
        <v>150</v>
      </c>
      <c r="K4470" s="15" t="s">
        <v>7933</v>
      </c>
      <c r="L4470" s="15" t="n">
        <v>6</v>
      </c>
      <c r="P4470" s="15" t="n">
        <v>6</v>
      </c>
      <c r="Y4470" s="15" t="s">
        <v>142</v>
      </c>
      <c r="AB4470" s="15" t="s">
        <v>143</v>
      </c>
    </row>
    <row r="4471" customFormat="false" ht="15" hidden="false" customHeight="true" outlineLevel="0" collapsed="false">
      <c r="A4471" s="15" t="s">
        <v>7934</v>
      </c>
      <c r="B4471" s="15" t="s">
        <v>7935</v>
      </c>
      <c r="C4471" s="15" t="s">
        <v>217</v>
      </c>
      <c r="D4471" s="15" t="s">
        <v>235</v>
      </c>
      <c r="E4471" s="15" t="s">
        <v>136</v>
      </c>
      <c r="F4471" s="15" t="s">
        <v>137</v>
      </c>
      <c r="G4471" s="15" t="s">
        <v>1117</v>
      </c>
      <c r="H4471" s="15" t="s">
        <v>136</v>
      </c>
      <c r="I4471" s="15" t="s">
        <v>139</v>
      </c>
      <c r="J4471" s="15" t="s">
        <v>150</v>
      </c>
      <c r="K4471" s="15" t="s">
        <v>7936</v>
      </c>
      <c r="L4471" s="15" t="n">
        <v>33</v>
      </c>
      <c r="N4471" s="15" t="n">
        <v>13</v>
      </c>
      <c r="O4471" s="15" t="n">
        <v>23</v>
      </c>
      <c r="P4471" s="15" t="n">
        <v>69</v>
      </c>
      <c r="Y4471" s="15" t="s">
        <v>142</v>
      </c>
      <c r="AB4471" s="15" t="s">
        <v>143</v>
      </c>
    </row>
    <row r="4472" customFormat="false" ht="15" hidden="false" customHeight="true" outlineLevel="0" collapsed="false">
      <c r="A4472" s="15" t="s">
        <v>7934</v>
      </c>
      <c r="B4472" s="15" t="s">
        <v>7935</v>
      </c>
      <c r="C4472" s="15" t="s">
        <v>217</v>
      </c>
      <c r="D4472" s="15" t="s">
        <v>235</v>
      </c>
      <c r="E4472" s="15" t="s">
        <v>136</v>
      </c>
      <c r="F4472" s="15" t="s">
        <v>137</v>
      </c>
      <c r="G4472" s="15" t="s">
        <v>1117</v>
      </c>
      <c r="H4472" s="15" t="s">
        <v>136</v>
      </c>
      <c r="I4472" s="15" t="s">
        <v>139</v>
      </c>
      <c r="J4472" s="15" t="s">
        <v>158</v>
      </c>
      <c r="K4472" s="15" t="s">
        <v>7937</v>
      </c>
      <c r="M4472" s="15" t="n">
        <v>4</v>
      </c>
      <c r="P4472" s="15" t="n">
        <v>4</v>
      </c>
      <c r="Y4472" s="15" t="s">
        <v>142</v>
      </c>
      <c r="AB4472" s="15" t="s">
        <v>143</v>
      </c>
    </row>
    <row r="4473" customFormat="false" ht="15" hidden="false" customHeight="true" outlineLevel="0" collapsed="false">
      <c r="A4473" s="15" t="s">
        <v>7938</v>
      </c>
      <c r="B4473" s="15" t="s">
        <v>7939</v>
      </c>
      <c r="C4473" s="15" t="s">
        <v>148</v>
      </c>
      <c r="E4473" s="15" t="s">
        <v>136</v>
      </c>
      <c r="F4473" s="15" t="s">
        <v>137</v>
      </c>
      <c r="G4473" s="15" t="s">
        <v>299</v>
      </c>
      <c r="H4473" s="15" t="s">
        <v>136</v>
      </c>
      <c r="I4473" s="15" t="s">
        <v>139</v>
      </c>
      <c r="J4473" s="15" t="s">
        <v>140</v>
      </c>
      <c r="K4473" s="15" t="s">
        <v>7940</v>
      </c>
      <c r="M4473" s="15" t="n">
        <v>3</v>
      </c>
      <c r="N4473" s="15" t="n">
        <v>4</v>
      </c>
      <c r="P4473" s="15" t="n">
        <v>7</v>
      </c>
      <c r="Y4473" s="15" t="s">
        <v>156</v>
      </c>
      <c r="AB4473" s="15" t="s">
        <v>143</v>
      </c>
    </row>
    <row r="4474" customFormat="false" ht="15" hidden="false" customHeight="true" outlineLevel="0" collapsed="false">
      <c r="A4474" s="15" t="s">
        <v>7938</v>
      </c>
      <c r="B4474" s="15" t="s">
        <v>7939</v>
      </c>
      <c r="C4474" s="15" t="s">
        <v>148</v>
      </c>
      <c r="E4474" s="15" t="s">
        <v>136</v>
      </c>
      <c r="F4474" s="15" t="s">
        <v>137</v>
      </c>
      <c r="G4474" s="15" t="s">
        <v>299</v>
      </c>
      <c r="H4474" s="15" t="s">
        <v>136</v>
      </c>
      <c r="I4474" s="15" t="s">
        <v>139</v>
      </c>
      <c r="J4474" s="15" t="s">
        <v>150</v>
      </c>
      <c r="K4474" s="15" t="s">
        <v>7941</v>
      </c>
      <c r="N4474" s="15" t="n">
        <v>1</v>
      </c>
      <c r="P4474" s="15" t="n">
        <v>1</v>
      </c>
      <c r="Y4474" s="15" t="s">
        <v>156</v>
      </c>
      <c r="AB4474" s="15" t="s">
        <v>143</v>
      </c>
    </row>
    <row r="4475" customFormat="false" ht="15" hidden="false" customHeight="true" outlineLevel="0" collapsed="false">
      <c r="A4475" s="15" t="s">
        <v>7942</v>
      </c>
      <c r="B4475" s="15" t="s">
        <v>7943</v>
      </c>
      <c r="C4475" s="15" t="s">
        <v>134</v>
      </c>
      <c r="D4475" s="15" t="s">
        <v>135</v>
      </c>
      <c r="E4475" s="15" t="s">
        <v>136</v>
      </c>
      <c r="F4475" s="15" t="s">
        <v>137</v>
      </c>
      <c r="G4475" s="15" t="s">
        <v>7944</v>
      </c>
      <c r="H4475" s="15" t="s">
        <v>136</v>
      </c>
      <c r="I4475" s="15" t="s">
        <v>243</v>
      </c>
      <c r="J4475" s="15" t="s">
        <v>140</v>
      </c>
      <c r="K4475" s="15" t="s">
        <v>7945</v>
      </c>
      <c r="L4475" s="15" t="n">
        <v>22</v>
      </c>
      <c r="M4475" s="15" t="n">
        <v>52</v>
      </c>
      <c r="N4475" s="15" t="n">
        <v>92</v>
      </c>
      <c r="O4475" s="15" t="n">
        <v>2</v>
      </c>
      <c r="P4475" s="15" t="n">
        <v>168</v>
      </c>
      <c r="Y4475" s="15" t="s">
        <v>142</v>
      </c>
      <c r="AB4475" s="15" t="s">
        <v>143</v>
      </c>
    </row>
    <row r="4476" customFormat="false" ht="15" hidden="false" customHeight="true" outlineLevel="0" collapsed="false">
      <c r="A4476" s="15" t="s">
        <v>7942</v>
      </c>
      <c r="B4476" s="15" t="s">
        <v>7943</v>
      </c>
      <c r="C4476" s="15" t="s">
        <v>134</v>
      </c>
      <c r="D4476" s="15" t="s">
        <v>135</v>
      </c>
      <c r="E4476" s="15" t="s">
        <v>136</v>
      </c>
      <c r="F4476" s="15" t="s">
        <v>137</v>
      </c>
      <c r="G4476" s="15" t="s">
        <v>7944</v>
      </c>
      <c r="H4476" s="15" t="s">
        <v>136</v>
      </c>
      <c r="I4476" s="15" t="s">
        <v>243</v>
      </c>
      <c r="J4476" s="15" t="s">
        <v>144</v>
      </c>
      <c r="K4476" s="15" t="s">
        <v>7946</v>
      </c>
      <c r="L4476" s="15" t="n">
        <v>2</v>
      </c>
      <c r="P4476" s="15" t="n">
        <v>2</v>
      </c>
      <c r="Y4476" s="15" t="s">
        <v>142</v>
      </c>
      <c r="AB4476" s="15" t="s">
        <v>143</v>
      </c>
    </row>
    <row r="4477" customFormat="false" ht="15" hidden="false" customHeight="true" outlineLevel="0" collapsed="false">
      <c r="A4477" s="15" t="s">
        <v>7942</v>
      </c>
      <c r="B4477" s="15" t="s">
        <v>7943</v>
      </c>
      <c r="C4477" s="15" t="s">
        <v>134</v>
      </c>
      <c r="D4477" s="15" t="s">
        <v>135</v>
      </c>
      <c r="E4477" s="15" t="s">
        <v>136</v>
      </c>
      <c r="F4477" s="15" t="s">
        <v>137</v>
      </c>
      <c r="G4477" s="15" t="s">
        <v>7944</v>
      </c>
      <c r="H4477" s="15" t="s">
        <v>136</v>
      </c>
      <c r="I4477" s="15" t="s">
        <v>243</v>
      </c>
      <c r="J4477" s="15" t="s">
        <v>150</v>
      </c>
      <c r="K4477" s="15" t="s">
        <v>7947</v>
      </c>
      <c r="L4477" s="15" t="n">
        <v>33</v>
      </c>
      <c r="M4477" s="15" t="n">
        <v>92</v>
      </c>
      <c r="N4477" s="15" t="n">
        <v>13</v>
      </c>
      <c r="O4477" s="15" t="n">
        <v>17</v>
      </c>
      <c r="P4477" s="15" t="n">
        <v>155</v>
      </c>
      <c r="Y4477" s="15" t="s">
        <v>142</v>
      </c>
      <c r="AB4477" s="15" t="s">
        <v>143</v>
      </c>
    </row>
    <row r="4478" customFormat="false" ht="15" hidden="false" customHeight="true" outlineLevel="0" collapsed="false">
      <c r="A4478" s="15" t="s">
        <v>7942</v>
      </c>
      <c r="B4478" s="15" t="s">
        <v>7943</v>
      </c>
      <c r="C4478" s="15" t="s">
        <v>134</v>
      </c>
      <c r="D4478" s="15" t="s">
        <v>135</v>
      </c>
      <c r="E4478" s="15" t="s">
        <v>136</v>
      </c>
      <c r="F4478" s="15" t="s">
        <v>137</v>
      </c>
      <c r="G4478" s="15" t="s">
        <v>7944</v>
      </c>
      <c r="H4478" s="15" t="s">
        <v>136</v>
      </c>
      <c r="I4478" s="15" t="s">
        <v>243</v>
      </c>
      <c r="J4478" s="15" t="s">
        <v>158</v>
      </c>
      <c r="K4478" s="15" t="s">
        <v>7948</v>
      </c>
      <c r="L4478" s="15" t="n">
        <v>10</v>
      </c>
      <c r="M4478" s="15" t="n">
        <v>3</v>
      </c>
      <c r="N4478" s="15" t="n">
        <v>11</v>
      </c>
      <c r="O4478" s="15" t="n">
        <v>19</v>
      </c>
      <c r="P4478" s="15" t="n">
        <v>43</v>
      </c>
      <c r="Y4478" s="15" t="s">
        <v>142</v>
      </c>
      <c r="AB4478" s="15" t="s">
        <v>143</v>
      </c>
    </row>
    <row r="4479" customFormat="false" ht="15" hidden="false" customHeight="true" outlineLevel="0" collapsed="false">
      <c r="A4479" s="15" t="s">
        <v>7949</v>
      </c>
      <c r="B4479" s="15" t="s">
        <v>7950</v>
      </c>
      <c r="C4479" s="15" t="s">
        <v>134</v>
      </c>
      <c r="D4479" s="15" t="s">
        <v>135</v>
      </c>
      <c r="E4479" s="15" t="s">
        <v>136</v>
      </c>
      <c r="F4479" s="15" t="s">
        <v>137</v>
      </c>
      <c r="G4479" s="15" t="s">
        <v>5974</v>
      </c>
      <c r="H4479" s="15" t="s">
        <v>136</v>
      </c>
      <c r="I4479" s="15" t="s">
        <v>243</v>
      </c>
      <c r="J4479" s="15" t="s">
        <v>140</v>
      </c>
      <c r="K4479" s="15" t="s">
        <v>7951</v>
      </c>
      <c r="L4479" s="15" t="n">
        <v>34</v>
      </c>
      <c r="M4479" s="15" t="n">
        <v>84</v>
      </c>
      <c r="N4479" s="15" t="n">
        <v>81</v>
      </c>
      <c r="O4479" s="15" t="n">
        <v>62</v>
      </c>
      <c r="P4479" s="15" t="n">
        <v>261</v>
      </c>
      <c r="Y4479" s="15" t="s">
        <v>142</v>
      </c>
      <c r="AB4479" s="15" t="s">
        <v>143</v>
      </c>
    </row>
    <row r="4480" customFormat="false" ht="15" hidden="false" customHeight="true" outlineLevel="0" collapsed="false">
      <c r="A4480" s="15" t="s">
        <v>7949</v>
      </c>
      <c r="B4480" s="15" t="s">
        <v>7950</v>
      </c>
      <c r="C4480" s="15" t="s">
        <v>134</v>
      </c>
      <c r="D4480" s="15" t="s">
        <v>135</v>
      </c>
      <c r="E4480" s="15" t="s">
        <v>136</v>
      </c>
      <c r="F4480" s="15" t="s">
        <v>137</v>
      </c>
      <c r="G4480" s="15" t="s">
        <v>5974</v>
      </c>
      <c r="H4480" s="15" t="s">
        <v>136</v>
      </c>
      <c r="I4480" s="15" t="s">
        <v>243</v>
      </c>
      <c r="J4480" s="15" t="s">
        <v>144</v>
      </c>
      <c r="K4480" s="15" t="s">
        <v>7952</v>
      </c>
      <c r="L4480" s="15" t="n">
        <v>8</v>
      </c>
      <c r="N4480" s="15" t="n">
        <v>1</v>
      </c>
      <c r="P4480" s="15" t="n">
        <v>9</v>
      </c>
      <c r="Y4480" s="15" t="s">
        <v>142</v>
      </c>
      <c r="AB4480" s="15" t="s">
        <v>143</v>
      </c>
    </row>
    <row r="4481" customFormat="false" ht="15" hidden="false" customHeight="true" outlineLevel="0" collapsed="false">
      <c r="A4481" s="15" t="s">
        <v>7949</v>
      </c>
      <c r="B4481" s="15" t="s">
        <v>7950</v>
      </c>
      <c r="C4481" s="15" t="s">
        <v>134</v>
      </c>
      <c r="D4481" s="15" t="s">
        <v>135</v>
      </c>
      <c r="E4481" s="15" t="s">
        <v>136</v>
      </c>
      <c r="F4481" s="15" t="s">
        <v>137</v>
      </c>
      <c r="G4481" s="15" t="s">
        <v>5974</v>
      </c>
      <c r="H4481" s="15" t="s">
        <v>136</v>
      </c>
      <c r="I4481" s="15" t="s">
        <v>243</v>
      </c>
      <c r="J4481" s="15" t="s">
        <v>150</v>
      </c>
      <c r="K4481" s="15" t="s">
        <v>7953</v>
      </c>
      <c r="M4481" s="15" t="n">
        <v>19</v>
      </c>
      <c r="N4481" s="15" t="n">
        <v>29</v>
      </c>
      <c r="O4481" s="15" t="n">
        <v>5</v>
      </c>
      <c r="P4481" s="15" t="n">
        <v>53</v>
      </c>
      <c r="Y4481" s="15" t="s">
        <v>142</v>
      </c>
      <c r="AB4481" s="15" t="s">
        <v>143</v>
      </c>
    </row>
    <row r="4482" customFormat="false" ht="15" hidden="false" customHeight="true" outlineLevel="0" collapsed="false">
      <c r="A4482" s="15" t="s">
        <v>7949</v>
      </c>
      <c r="B4482" s="15" t="s">
        <v>7950</v>
      </c>
      <c r="C4482" s="15" t="s">
        <v>134</v>
      </c>
      <c r="D4482" s="15" t="s">
        <v>135</v>
      </c>
      <c r="E4482" s="15" t="s">
        <v>136</v>
      </c>
      <c r="F4482" s="15" t="s">
        <v>137</v>
      </c>
      <c r="G4482" s="15" t="s">
        <v>5974</v>
      </c>
      <c r="H4482" s="15" t="s">
        <v>136</v>
      </c>
      <c r="I4482" s="15" t="s">
        <v>243</v>
      </c>
      <c r="J4482" s="15" t="s">
        <v>158</v>
      </c>
      <c r="K4482" s="15" t="s">
        <v>7954</v>
      </c>
      <c r="M4482" s="15" t="n">
        <v>14</v>
      </c>
      <c r="N4482" s="15" t="n">
        <v>14</v>
      </c>
      <c r="O4482" s="15" t="n">
        <v>1</v>
      </c>
      <c r="P4482" s="15" t="n">
        <v>29</v>
      </c>
      <c r="Y4482" s="15" t="s">
        <v>142</v>
      </c>
      <c r="AB4482" s="15" t="s">
        <v>143</v>
      </c>
    </row>
    <row r="4483" customFormat="false" ht="15" hidden="false" customHeight="true" outlineLevel="0" collapsed="false">
      <c r="A4483" s="15" t="s">
        <v>7949</v>
      </c>
      <c r="B4483" s="15" t="s">
        <v>7950</v>
      </c>
      <c r="C4483" s="15" t="s">
        <v>134</v>
      </c>
      <c r="D4483" s="15" t="s">
        <v>135</v>
      </c>
      <c r="E4483" s="15" t="s">
        <v>136</v>
      </c>
      <c r="F4483" s="15" t="s">
        <v>137</v>
      </c>
      <c r="G4483" s="15" t="s">
        <v>5974</v>
      </c>
      <c r="H4483" s="15" t="s">
        <v>136</v>
      </c>
      <c r="I4483" s="15" t="s">
        <v>243</v>
      </c>
      <c r="J4483" s="15" t="s">
        <v>169</v>
      </c>
      <c r="K4483" s="15" t="s">
        <v>7955</v>
      </c>
      <c r="L4483" s="15" t="n">
        <v>2</v>
      </c>
      <c r="M4483" s="15" t="n">
        <v>1</v>
      </c>
      <c r="P4483" s="15" t="n">
        <v>3</v>
      </c>
      <c r="Y4483" s="15" t="s">
        <v>142</v>
      </c>
      <c r="AB4483" s="15" t="s">
        <v>143</v>
      </c>
    </row>
    <row r="4484" customFormat="false" ht="15" hidden="false" customHeight="true" outlineLevel="0" collapsed="false">
      <c r="A4484" s="15" t="s">
        <v>7956</v>
      </c>
      <c r="B4484" s="15" t="s">
        <v>7957</v>
      </c>
      <c r="C4484" s="15" t="s">
        <v>217</v>
      </c>
      <c r="D4484" s="15" t="s">
        <v>218</v>
      </c>
      <c r="E4484" s="15" t="s">
        <v>136</v>
      </c>
      <c r="F4484" s="15" t="s">
        <v>137</v>
      </c>
      <c r="G4484" s="15" t="s">
        <v>227</v>
      </c>
      <c r="H4484" s="15" t="s">
        <v>136</v>
      </c>
      <c r="I4484" s="15" t="s">
        <v>139</v>
      </c>
      <c r="J4484" s="15" t="s">
        <v>150</v>
      </c>
      <c r="K4484" s="15" t="s">
        <v>7958</v>
      </c>
      <c r="L4484" s="15" t="n">
        <v>23</v>
      </c>
      <c r="M4484" s="15" t="n">
        <v>353</v>
      </c>
      <c r="N4484" s="15" t="n">
        <v>86</v>
      </c>
      <c r="O4484" s="15" t="n">
        <v>39</v>
      </c>
      <c r="P4484" s="15" t="n">
        <v>501</v>
      </c>
      <c r="Y4484" s="15" t="s">
        <v>142</v>
      </c>
      <c r="AB4484" s="15" t="s">
        <v>143</v>
      </c>
    </row>
    <row r="4485" customFormat="false" ht="15" hidden="false" customHeight="true" outlineLevel="0" collapsed="false">
      <c r="A4485" s="15" t="s">
        <v>7956</v>
      </c>
      <c r="B4485" s="15" t="s">
        <v>7957</v>
      </c>
      <c r="C4485" s="15" t="s">
        <v>217</v>
      </c>
      <c r="D4485" s="15" t="s">
        <v>218</v>
      </c>
      <c r="E4485" s="15" t="s">
        <v>136</v>
      </c>
      <c r="F4485" s="15" t="s">
        <v>137</v>
      </c>
      <c r="G4485" s="15" t="s">
        <v>227</v>
      </c>
      <c r="H4485" s="15" t="s">
        <v>136</v>
      </c>
      <c r="I4485" s="15" t="s">
        <v>139</v>
      </c>
      <c r="J4485" s="15" t="s">
        <v>158</v>
      </c>
      <c r="K4485" s="15" t="s">
        <v>7959</v>
      </c>
      <c r="N4485" s="15" t="n">
        <v>3</v>
      </c>
      <c r="P4485" s="15" t="n">
        <v>3</v>
      </c>
      <c r="Y4485" s="15" t="s">
        <v>142</v>
      </c>
      <c r="AB4485" s="15" t="s">
        <v>143</v>
      </c>
    </row>
    <row r="4486" customFormat="false" ht="15" hidden="false" customHeight="true" outlineLevel="0" collapsed="false">
      <c r="A4486" s="15" t="s">
        <v>7960</v>
      </c>
      <c r="B4486" s="15" t="s">
        <v>7961</v>
      </c>
      <c r="C4486" s="15" t="s">
        <v>217</v>
      </c>
      <c r="D4486" s="15" t="s">
        <v>218</v>
      </c>
      <c r="E4486" s="15" t="s">
        <v>136</v>
      </c>
      <c r="F4486" s="15" t="s">
        <v>137</v>
      </c>
      <c r="G4486" s="15" t="s">
        <v>3862</v>
      </c>
      <c r="H4486" s="15" t="s">
        <v>136</v>
      </c>
      <c r="I4486" s="15" t="s">
        <v>139</v>
      </c>
      <c r="J4486" s="15" t="s">
        <v>150</v>
      </c>
      <c r="K4486" s="15" t="s">
        <v>7962</v>
      </c>
      <c r="N4486" s="15" t="n">
        <v>89</v>
      </c>
      <c r="O4486" s="15" t="n">
        <v>46</v>
      </c>
      <c r="P4486" s="15" t="n">
        <v>135</v>
      </c>
      <c r="Y4486" s="15" t="s">
        <v>142</v>
      </c>
      <c r="AB4486" s="15" t="s">
        <v>163</v>
      </c>
      <c r="AC4486" s="15" t="n">
        <v>36</v>
      </c>
      <c r="AD4486" s="15" t="n">
        <v>0.4708948</v>
      </c>
      <c r="AE4486" s="15" t="n">
        <v>72</v>
      </c>
      <c r="AF4486" s="15" t="s">
        <v>95</v>
      </c>
    </row>
    <row r="4487" customFormat="false" ht="15" hidden="false" customHeight="true" outlineLevel="0" collapsed="false">
      <c r="A4487" s="15" t="s">
        <v>7960</v>
      </c>
      <c r="B4487" s="15" t="s">
        <v>7961</v>
      </c>
      <c r="C4487" s="15" t="s">
        <v>217</v>
      </c>
      <c r="D4487" s="15" t="s">
        <v>218</v>
      </c>
      <c r="E4487" s="15" t="s">
        <v>136</v>
      </c>
      <c r="F4487" s="15" t="s">
        <v>137</v>
      </c>
      <c r="G4487" s="15" t="s">
        <v>3862</v>
      </c>
      <c r="H4487" s="15" t="s">
        <v>136</v>
      </c>
      <c r="I4487" s="15" t="s">
        <v>139</v>
      </c>
      <c r="J4487" s="15" t="s">
        <v>158</v>
      </c>
      <c r="K4487" s="15" t="s">
        <v>7963</v>
      </c>
      <c r="N4487" s="15" t="n">
        <v>1</v>
      </c>
      <c r="O4487" s="15" t="n">
        <v>57</v>
      </c>
      <c r="P4487" s="15" t="n">
        <v>58</v>
      </c>
      <c r="Y4487" s="15" t="s">
        <v>142</v>
      </c>
      <c r="AB4487" s="15" t="s">
        <v>163</v>
      </c>
      <c r="AC4487" s="15" t="n">
        <v>36</v>
      </c>
      <c r="AD4487" s="15" t="n">
        <v>0.4708948</v>
      </c>
      <c r="AE4487" s="15" t="n">
        <v>72</v>
      </c>
      <c r="AF4487" s="15" t="s">
        <v>95</v>
      </c>
    </row>
    <row r="4488" customFormat="false" ht="15" hidden="false" customHeight="true" outlineLevel="0" collapsed="false">
      <c r="A4488" s="15" t="s">
        <v>7964</v>
      </c>
      <c r="B4488" s="15" t="s">
        <v>7965</v>
      </c>
      <c r="C4488" s="15" t="s">
        <v>217</v>
      </c>
      <c r="D4488" s="15" t="s">
        <v>235</v>
      </c>
      <c r="E4488" s="15" t="s">
        <v>136</v>
      </c>
      <c r="F4488" s="15" t="s">
        <v>137</v>
      </c>
      <c r="G4488" s="15" t="s">
        <v>138</v>
      </c>
      <c r="H4488" s="15" t="s">
        <v>136</v>
      </c>
      <c r="I4488" s="15" t="s">
        <v>139</v>
      </c>
      <c r="J4488" s="15" t="s">
        <v>150</v>
      </c>
      <c r="K4488" s="15" t="s">
        <v>7966</v>
      </c>
      <c r="L4488" s="15" t="n">
        <v>6</v>
      </c>
      <c r="P4488" s="15" t="n">
        <v>6</v>
      </c>
      <c r="Y4488" s="15" t="s">
        <v>142</v>
      </c>
      <c r="AB4488" s="15" t="s">
        <v>143</v>
      </c>
    </row>
    <row r="4489" customFormat="false" ht="15" hidden="false" customHeight="true" outlineLevel="0" collapsed="false">
      <c r="A4489" s="15" t="s">
        <v>7964</v>
      </c>
      <c r="B4489" s="15" t="s">
        <v>7965</v>
      </c>
      <c r="C4489" s="15" t="s">
        <v>217</v>
      </c>
      <c r="D4489" s="15" t="s">
        <v>235</v>
      </c>
      <c r="E4489" s="15" t="s">
        <v>136</v>
      </c>
      <c r="F4489" s="15" t="s">
        <v>137</v>
      </c>
      <c r="G4489" s="15" t="s">
        <v>138</v>
      </c>
      <c r="H4489" s="15" t="s">
        <v>136</v>
      </c>
      <c r="I4489" s="15" t="s">
        <v>139</v>
      </c>
      <c r="J4489" s="15" t="s">
        <v>158</v>
      </c>
      <c r="K4489" s="15" t="s">
        <v>7967</v>
      </c>
      <c r="L4489" s="15" t="n">
        <v>7</v>
      </c>
      <c r="P4489" s="15" t="n">
        <v>7</v>
      </c>
      <c r="Y4489" s="15" t="s">
        <v>142</v>
      </c>
      <c r="AB4489" s="15" t="s">
        <v>143</v>
      </c>
    </row>
    <row r="4490" customFormat="false" ht="15" hidden="false" customHeight="true" outlineLevel="0" collapsed="false">
      <c r="A4490" s="15" t="s">
        <v>7968</v>
      </c>
      <c r="B4490" s="15" t="s">
        <v>7969</v>
      </c>
      <c r="C4490" s="15" t="s">
        <v>134</v>
      </c>
      <c r="D4490" s="15" t="s">
        <v>135</v>
      </c>
      <c r="E4490" s="15" t="s">
        <v>136</v>
      </c>
      <c r="F4490" s="15" t="s">
        <v>137</v>
      </c>
      <c r="G4490" s="15" t="s">
        <v>1353</v>
      </c>
      <c r="H4490" s="15" t="s">
        <v>136</v>
      </c>
      <c r="I4490" s="15" t="s">
        <v>139</v>
      </c>
      <c r="J4490" s="15" t="s">
        <v>140</v>
      </c>
      <c r="K4490" s="15" t="s">
        <v>7970</v>
      </c>
      <c r="M4490" s="15" t="n">
        <v>2</v>
      </c>
      <c r="P4490" s="15" t="n">
        <v>2</v>
      </c>
      <c r="Y4490" s="15" t="s">
        <v>156</v>
      </c>
      <c r="AB4490" s="15" t="s">
        <v>143</v>
      </c>
    </row>
    <row r="4491" customFormat="false" ht="15" hidden="false" customHeight="true" outlineLevel="0" collapsed="false">
      <c r="A4491" s="15" t="s">
        <v>7968</v>
      </c>
      <c r="B4491" s="15" t="s">
        <v>7969</v>
      </c>
      <c r="C4491" s="15" t="s">
        <v>134</v>
      </c>
      <c r="D4491" s="15" t="s">
        <v>135</v>
      </c>
      <c r="E4491" s="15" t="s">
        <v>136</v>
      </c>
      <c r="F4491" s="15" t="s">
        <v>137</v>
      </c>
      <c r="G4491" s="15" t="s">
        <v>1353</v>
      </c>
      <c r="H4491" s="15" t="s">
        <v>136</v>
      </c>
      <c r="I4491" s="15" t="s">
        <v>139</v>
      </c>
      <c r="J4491" s="15" t="s">
        <v>150</v>
      </c>
      <c r="K4491" s="15" t="s">
        <v>7971</v>
      </c>
      <c r="L4491" s="15" t="n">
        <v>8</v>
      </c>
      <c r="M4491" s="15" t="n">
        <v>40</v>
      </c>
      <c r="N4491" s="15" t="n">
        <v>3</v>
      </c>
      <c r="P4491" s="15" t="n">
        <v>51</v>
      </c>
      <c r="Y4491" s="15" t="s">
        <v>156</v>
      </c>
      <c r="AB4491" s="15" t="s">
        <v>143</v>
      </c>
    </row>
    <row r="4492" customFormat="false" ht="15" hidden="false" customHeight="true" outlineLevel="0" collapsed="false">
      <c r="A4492" s="15" t="s">
        <v>7968</v>
      </c>
      <c r="B4492" s="15" t="s">
        <v>7969</v>
      </c>
      <c r="C4492" s="15" t="s">
        <v>134</v>
      </c>
      <c r="D4492" s="15" t="s">
        <v>135</v>
      </c>
      <c r="E4492" s="15" t="s">
        <v>136</v>
      </c>
      <c r="F4492" s="15" t="s">
        <v>137</v>
      </c>
      <c r="G4492" s="15" t="s">
        <v>1353</v>
      </c>
      <c r="H4492" s="15" t="s">
        <v>136</v>
      </c>
      <c r="I4492" s="15" t="s">
        <v>139</v>
      </c>
      <c r="J4492" s="15" t="s">
        <v>158</v>
      </c>
      <c r="K4492" s="15" t="s">
        <v>7972</v>
      </c>
      <c r="L4492" s="15" t="n">
        <v>115</v>
      </c>
      <c r="M4492" s="15" t="n">
        <v>12</v>
      </c>
      <c r="N4492" s="15" t="n">
        <v>9</v>
      </c>
      <c r="P4492" s="15" t="n">
        <v>136</v>
      </c>
      <c r="Y4492" s="15" t="s">
        <v>156</v>
      </c>
      <c r="AB4492" s="15" t="s">
        <v>143</v>
      </c>
    </row>
    <row r="4493" customFormat="false" ht="15" hidden="false" customHeight="true" outlineLevel="0" collapsed="false">
      <c r="A4493" s="15" t="s">
        <v>7973</v>
      </c>
      <c r="B4493" s="15" t="s">
        <v>7974</v>
      </c>
      <c r="C4493" s="15" t="s">
        <v>148</v>
      </c>
      <c r="E4493" s="15" t="s">
        <v>136</v>
      </c>
      <c r="F4493" s="15" t="s">
        <v>137</v>
      </c>
      <c r="G4493" s="15" t="s">
        <v>469</v>
      </c>
      <c r="H4493" s="15" t="s">
        <v>136</v>
      </c>
      <c r="I4493" s="15" t="s">
        <v>243</v>
      </c>
      <c r="J4493" s="15" t="s">
        <v>150</v>
      </c>
      <c r="K4493" s="15" t="s">
        <v>7975</v>
      </c>
      <c r="L4493" s="15" t="n">
        <v>14</v>
      </c>
      <c r="M4493" s="15" t="n">
        <v>14</v>
      </c>
      <c r="N4493" s="15" t="n">
        <v>12</v>
      </c>
      <c r="O4493" s="15" t="n">
        <v>2</v>
      </c>
      <c r="P4493" s="15" t="n">
        <v>42</v>
      </c>
      <c r="Y4493" s="15" t="s">
        <v>142</v>
      </c>
      <c r="AB4493" s="15" t="s">
        <v>143</v>
      </c>
    </row>
    <row r="4494" customFormat="false" ht="15" hidden="false" customHeight="true" outlineLevel="0" collapsed="false">
      <c r="A4494" s="15" t="s">
        <v>7973</v>
      </c>
      <c r="B4494" s="15" t="s">
        <v>7974</v>
      </c>
      <c r="C4494" s="15" t="s">
        <v>148</v>
      </c>
      <c r="E4494" s="15" t="s">
        <v>136</v>
      </c>
      <c r="F4494" s="15" t="s">
        <v>137</v>
      </c>
      <c r="G4494" s="15" t="s">
        <v>469</v>
      </c>
      <c r="H4494" s="15" t="s">
        <v>136</v>
      </c>
      <c r="I4494" s="15" t="s">
        <v>243</v>
      </c>
      <c r="J4494" s="15" t="s">
        <v>158</v>
      </c>
      <c r="K4494" s="15" t="s">
        <v>7976</v>
      </c>
      <c r="L4494" s="15" t="n">
        <v>8</v>
      </c>
      <c r="M4494" s="15" t="n">
        <v>8</v>
      </c>
      <c r="N4494" s="15" t="n">
        <v>3</v>
      </c>
      <c r="O4494" s="15" t="n">
        <v>2</v>
      </c>
      <c r="P4494" s="15" t="n">
        <v>21</v>
      </c>
      <c r="Y4494" s="15" t="s">
        <v>142</v>
      </c>
      <c r="AB4494" s="15" t="s">
        <v>143</v>
      </c>
    </row>
    <row r="4495" customFormat="false" ht="15" hidden="false" customHeight="true" outlineLevel="0" collapsed="false">
      <c r="A4495" s="15" t="s">
        <v>7977</v>
      </c>
      <c r="B4495" s="15" t="s">
        <v>7978</v>
      </c>
      <c r="C4495" s="15" t="s">
        <v>217</v>
      </c>
      <c r="D4495" s="15" t="s">
        <v>235</v>
      </c>
      <c r="E4495" s="15" t="s">
        <v>136</v>
      </c>
      <c r="F4495" s="15" t="s">
        <v>137</v>
      </c>
      <c r="G4495" s="15" t="s">
        <v>219</v>
      </c>
      <c r="H4495" s="15" t="s">
        <v>136</v>
      </c>
      <c r="I4495" s="15" t="s">
        <v>139</v>
      </c>
      <c r="J4495" s="15" t="s">
        <v>150</v>
      </c>
      <c r="K4495" s="15" t="s">
        <v>7979</v>
      </c>
      <c r="L4495" s="15" t="n">
        <v>2</v>
      </c>
      <c r="P4495" s="15" t="n">
        <v>2</v>
      </c>
      <c r="Y4495" s="15" t="s">
        <v>142</v>
      </c>
      <c r="AB4495" s="15" t="s">
        <v>143</v>
      </c>
    </row>
    <row r="4496" customFormat="false" ht="15" hidden="false" customHeight="true" outlineLevel="0" collapsed="false">
      <c r="A4496" s="15" t="s">
        <v>7977</v>
      </c>
      <c r="B4496" s="15" t="s">
        <v>7978</v>
      </c>
      <c r="C4496" s="15" t="s">
        <v>217</v>
      </c>
      <c r="D4496" s="15" t="s">
        <v>235</v>
      </c>
      <c r="E4496" s="15" t="s">
        <v>136</v>
      </c>
      <c r="F4496" s="15" t="s">
        <v>137</v>
      </c>
      <c r="G4496" s="15" t="s">
        <v>219</v>
      </c>
      <c r="H4496" s="15" t="s">
        <v>136</v>
      </c>
      <c r="I4496" s="15" t="s">
        <v>139</v>
      </c>
      <c r="J4496" s="15" t="s">
        <v>169</v>
      </c>
      <c r="K4496" s="15" t="s">
        <v>7980</v>
      </c>
      <c r="N4496" s="15" t="n">
        <v>2</v>
      </c>
      <c r="P4496" s="15" t="n">
        <v>2</v>
      </c>
      <c r="Y4496" s="15" t="s">
        <v>142</v>
      </c>
      <c r="AB4496" s="15" t="s">
        <v>143</v>
      </c>
    </row>
    <row r="4497" customFormat="false" ht="15" hidden="false" customHeight="true" outlineLevel="0" collapsed="false">
      <c r="A4497" s="15" t="s">
        <v>7981</v>
      </c>
      <c r="B4497" s="15" t="s">
        <v>7982</v>
      </c>
      <c r="C4497" s="15" t="s">
        <v>217</v>
      </c>
      <c r="D4497" s="15" t="s">
        <v>218</v>
      </c>
      <c r="E4497" s="15" t="s">
        <v>136</v>
      </c>
      <c r="F4497" s="15" t="s">
        <v>137</v>
      </c>
      <c r="G4497" s="15" t="s">
        <v>6035</v>
      </c>
      <c r="H4497" s="15" t="s">
        <v>136</v>
      </c>
      <c r="I4497" s="15" t="s">
        <v>243</v>
      </c>
      <c r="J4497" s="15" t="s">
        <v>140</v>
      </c>
      <c r="K4497" s="15" t="s">
        <v>7983</v>
      </c>
      <c r="N4497" s="15" t="n">
        <v>2</v>
      </c>
      <c r="P4497" s="15" t="n">
        <v>2</v>
      </c>
      <c r="Y4497" s="15" t="s">
        <v>142</v>
      </c>
      <c r="AB4497" s="15" t="s">
        <v>143</v>
      </c>
    </row>
    <row r="4498" customFormat="false" ht="15" hidden="false" customHeight="true" outlineLevel="0" collapsed="false">
      <c r="A4498" s="15" t="s">
        <v>7981</v>
      </c>
      <c r="B4498" s="15" t="s">
        <v>7982</v>
      </c>
      <c r="C4498" s="15" t="s">
        <v>217</v>
      </c>
      <c r="D4498" s="15" t="s">
        <v>218</v>
      </c>
      <c r="E4498" s="15" t="s">
        <v>136</v>
      </c>
      <c r="F4498" s="15" t="s">
        <v>137</v>
      </c>
      <c r="G4498" s="15" t="s">
        <v>6035</v>
      </c>
      <c r="H4498" s="15" t="s">
        <v>136</v>
      </c>
      <c r="I4498" s="15" t="s">
        <v>243</v>
      </c>
      <c r="J4498" s="15" t="s">
        <v>150</v>
      </c>
      <c r="K4498" s="15" t="s">
        <v>7984</v>
      </c>
      <c r="L4498" s="15" t="n">
        <v>50</v>
      </c>
      <c r="M4498" s="15" t="n">
        <v>130</v>
      </c>
      <c r="N4498" s="15" t="n">
        <v>90</v>
      </c>
      <c r="P4498" s="15" t="n">
        <v>270</v>
      </c>
      <c r="Y4498" s="15" t="s">
        <v>142</v>
      </c>
      <c r="AB4498" s="15" t="s">
        <v>143</v>
      </c>
    </row>
    <row r="4499" customFormat="false" ht="15" hidden="false" customHeight="true" outlineLevel="0" collapsed="false">
      <c r="A4499" s="15" t="s">
        <v>7981</v>
      </c>
      <c r="B4499" s="15" t="s">
        <v>7982</v>
      </c>
      <c r="C4499" s="15" t="s">
        <v>217</v>
      </c>
      <c r="D4499" s="15" t="s">
        <v>218</v>
      </c>
      <c r="E4499" s="15" t="s">
        <v>136</v>
      </c>
      <c r="F4499" s="15" t="s">
        <v>137</v>
      </c>
      <c r="G4499" s="15" t="s">
        <v>6035</v>
      </c>
      <c r="H4499" s="15" t="s">
        <v>136</v>
      </c>
      <c r="I4499" s="15" t="s">
        <v>243</v>
      </c>
      <c r="J4499" s="15" t="s">
        <v>166</v>
      </c>
      <c r="K4499" s="15" t="s">
        <v>7985</v>
      </c>
      <c r="L4499" s="15" t="n">
        <v>27</v>
      </c>
      <c r="P4499" s="15" t="n">
        <v>27</v>
      </c>
      <c r="Y4499" s="15" t="s">
        <v>142</v>
      </c>
      <c r="AB4499" s="15" t="s">
        <v>143</v>
      </c>
    </row>
    <row r="4500" customFormat="false" ht="15" hidden="false" customHeight="true" outlineLevel="0" collapsed="false">
      <c r="A4500" s="15" t="s">
        <v>7981</v>
      </c>
      <c r="B4500" s="15" t="s">
        <v>7982</v>
      </c>
      <c r="C4500" s="15" t="s">
        <v>217</v>
      </c>
      <c r="D4500" s="15" t="s">
        <v>218</v>
      </c>
      <c r="E4500" s="15" t="s">
        <v>136</v>
      </c>
      <c r="F4500" s="15" t="s">
        <v>137</v>
      </c>
      <c r="G4500" s="15" t="s">
        <v>6035</v>
      </c>
      <c r="H4500" s="15" t="s">
        <v>136</v>
      </c>
      <c r="I4500" s="15" t="s">
        <v>243</v>
      </c>
      <c r="J4500" s="15" t="s">
        <v>158</v>
      </c>
      <c r="K4500" s="15" t="s">
        <v>7986</v>
      </c>
      <c r="L4500" s="15" t="n">
        <v>41</v>
      </c>
      <c r="M4500" s="15" t="n">
        <v>6</v>
      </c>
      <c r="N4500" s="15" t="n">
        <v>12</v>
      </c>
      <c r="O4500" s="15" t="n">
        <v>7</v>
      </c>
      <c r="P4500" s="15" t="n">
        <v>66</v>
      </c>
      <c r="Y4500" s="15" t="s">
        <v>142</v>
      </c>
      <c r="AB4500" s="15" t="s">
        <v>143</v>
      </c>
    </row>
    <row r="4501" customFormat="false" ht="15" hidden="false" customHeight="true" outlineLevel="0" collapsed="false">
      <c r="A4501" s="15" t="s">
        <v>7981</v>
      </c>
      <c r="B4501" s="15" t="s">
        <v>7982</v>
      </c>
      <c r="C4501" s="15" t="s">
        <v>217</v>
      </c>
      <c r="D4501" s="15" t="s">
        <v>218</v>
      </c>
      <c r="E4501" s="15" t="s">
        <v>136</v>
      </c>
      <c r="F4501" s="15" t="s">
        <v>137</v>
      </c>
      <c r="G4501" s="15" t="s">
        <v>6035</v>
      </c>
      <c r="H4501" s="15" t="s">
        <v>136</v>
      </c>
      <c r="I4501" s="15" t="s">
        <v>243</v>
      </c>
      <c r="J4501" s="15" t="s">
        <v>169</v>
      </c>
      <c r="K4501" s="15" t="s">
        <v>7987</v>
      </c>
      <c r="L4501" s="15" t="n">
        <v>1</v>
      </c>
      <c r="P4501" s="15" t="n">
        <v>1</v>
      </c>
      <c r="Y4501" s="15" t="s">
        <v>142</v>
      </c>
      <c r="AB4501" s="15" t="s">
        <v>143</v>
      </c>
    </row>
    <row r="4502" customFormat="false" ht="15" hidden="false" customHeight="true" outlineLevel="0" collapsed="false">
      <c r="A4502" s="15" t="s">
        <v>7988</v>
      </c>
      <c r="B4502" s="15" t="s">
        <v>7989</v>
      </c>
      <c r="C4502" s="15" t="s">
        <v>217</v>
      </c>
      <c r="D4502" s="15" t="s">
        <v>235</v>
      </c>
      <c r="E4502" s="15" t="s">
        <v>136</v>
      </c>
      <c r="F4502" s="15" t="s">
        <v>137</v>
      </c>
      <c r="G4502" s="15" t="s">
        <v>473</v>
      </c>
      <c r="H4502" s="15" t="s">
        <v>136</v>
      </c>
      <c r="I4502" s="15" t="s">
        <v>139</v>
      </c>
      <c r="J4502" s="15" t="s">
        <v>158</v>
      </c>
      <c r="K4502" s="15" t="s">
        <v>7990</v>
      </c>
      <c r="N4502" s="15" t="n">
        <v>14</v>
      </c>
      <c r="P4502" s="15" t="n">
        <v>14</v>
      </c>
      <c r="Y4502" s="15" t="s">
        <v>142</v>
      </c>
      <c r="AB4502" s="15" t="s">
        <v>143</v>
      </c>
    </row>
    <row r="4503" customFormat="false" ht="15" hidden="false" customHeight="true" outlineLevel="0" collapsed="false">
      <c r="A4503" s="15" t="s">
        <v>7991</v>
      </c>
      <c r="B4503" s="15" t="s">
        <v>7992</v>
      </c>
      <c r="C4503" s="15" t="s">
        <v>217</v>
      </c>
      <c r="D4503" s="15" t="s">
        <v>235</v>
      </c>
      <c r="E4503" s="15" t="s">
        <v>136</v>
      </c>
      <c r="F4503" s="15" t="s">
        <v>137</v>
      </c>
      <c r="G4503" s="15" t="s">
        <v>308</v>
      </c>
      <c r="H4503" s="15" t="s">
        <v>136</v>
      </c>
      <c r="I4503" s="15" t="s">
        <v>243</v>
      </c>
      <c r="J4503" s="15" t="s">
        <v>140</v>
      </c>
      <c r="K4503" s="15" t="s">
        <v>7993</v>
      </c>
      <c r="L4503" s="15" t="n">
        <v>5</v>
      </c>
      <c r="M4503" s="15" t="n">
        <v>15</v>
      </c>
      <c r="N4503" s="15" t="n">
        <v>25</v>
      </c>
      <c r="P4503" s="15" t="n">
        <v>45</v>
      </c>
      <c r="Y4503" s="15" t="s">
        <v>142</v>
      </c>
      <c r="AB4503" s="15" t="s">
        <v>143</v>
      </c>
    </row>
    <row r="4504" customFormat="false" ht="15" hidden="false" customHeight="true" outlineLevel="0" collapsed="false">
      <c r="A4504" s="15" t="s">
        <v>7991</v>
      </c>
      <c r="B4504" s="15" t="s">
        <v>7992</v>
      </c>
      <c r="C4504" s="15" t="s">
        <v>217</v>
      </c>
      <c r="D4504" s="15" t="s">
        <v>235</v>
      </c>
      <c r="E4504" s="15" t="s">
        <v>136</v>
      </c>
      <c r="F4504" s="15" t="s">
        <v>137</v>
      </c>
      <c r="G4504" s="15" t="s">
        <v>308</v>
      </c>
      <c r="H4504" s="15" t="s">
        <v>136</v>
      </c>
      <c r="I4504" s="15" t="s">
        <v>243</v>
      </c>
      <c r="J4504" s="15" t="s">
        <v>144</v>
      </c>
      <c r="K4504" s="15" t="s">
        <v>7994</v>
      </c>
      <c r="L4504" s="15" t="n">
        <v>2</v>
      </c>
      <c r="N4504" s="15" t="n">
        <v>4</v>
      </c>
      <c r="P4504" s="15" t="n">
        <v>6</v>
      </c>
      <c r="Y4504" s="15" t="s">
        <v>142</v>
      </c>
      <c r="AB4504" s="15" t="s">
        <v>143</v>
      </c>
    </row>
    <row r="4505" customFormat="false" ht="15" hidden="false" customHeight="true" outlineLevel="0" collapsed="false">
      <c r="A4505" s="15" t="s">
        <v>7991</v>
      </c>
      <c r="B4505" s="15" t="s">
        <v>7992</v>
      </c>
      <c r="C4505" s="15" t="s">
        <v>217</v>
      </c>
      <c r="D4505" s="15" t="s">
        <v>235</v>
      </c>
      <c r="E4505" s="15" t="s">
        <v>136</v>
      </c>
      <c r="F4505" s="15" t="s">
        <v>137</v>
      </c>
      <c r="G4505" s="15" t="s">
        <v>308</v>
      </c>
      <c r="H4505" s="15" t="s">
        <v>136</v>
      </c>
      <c r="I4505" s="15" t="s">
        <v>243</v>
      </c>
      <c r="J4505" s="15" t="s">
        <v>150</v>
      </c>
      <c r="K4505" s="15" t="s">
        <v>7995</v>
      </c>
      <c r="L4505" s="15" t="n">
        <v>69</v>
      </c>
      <c r="M4505" s="15" t="n">
        <v>45</v>
      </c>
      <c r="N4505" s="15" t="n">
        <v>147</v>
      </c>
      <c r="O4505" s="15" t="n">
        <v>80</v>
      </c>
      <c r="P4505" s="15" t="n">
        <v>341</v>
      </c>
      <c r="Y4505" s="15" t="s">
        <v>142</v>
      </c>
      <c r="AB4505" s="15" t="s">
        <v>143</v>
      </c>
    </row>
    <row r="4506" customFormat="false" ht="15" hidden="false" customHeight="true" outlineLevel="0" collapsed="false">
      <c r="A4506" s="15" t="s">
        <v>7991</v>
      </c>
      <c r="B4506" s="15" t="s">
        <v>7992</v>
      </c>
      <c r="C4506" s="15" t="s">
        <v>217</v>
      </c>
      <c r="D4506" s="15" t="s">
        <v>235</v>
      </c>
      <c r="E4506" s="15" t="s">
        <v>136</v>
      </c>
      <c r="F4506" s="15" t="s">
        <v>137</v>
      </c>
      <c r="G4506" s="15" t="s">
        <v>308</v>
      </c>
      <c r="H4506" s="15" t="s">
        <v>136</v>
      </c>
      <c r="I4506" s="15" t="s">
        <v>243</v>
      </c>
      <c r="J4506" s="15" t="s">
        <v>158</v>
      </c>
      <c r="K4506" s="15" t="s">
        <v>7996</v>
      </c>
      <c r="L4506" s="15" t="n">
        <v>36</v>
      </c>
      <c r="M4506" s="15" t="n">
        <v>1</v>
      </c>
      <c r="N4506" s="15" t="n">
        <v>25</v>
      </c>
      <c r="O4506" s="15" t="n">
        <v>21</v>
      </c>
      <c r="P4506" s="15" t="n">
        <v>83</v>
      </c>
      <c r="Y4506" s="15" t="s">
        <v>142</v>
      </c>
      <c r="AB4506" s="15" t="s">
        <v>143</v>
      </c>
    </row>
    <row r="4507" customFormat="false" ht="15" hidden="false" customHeight="true" outlineLevel="0" collapsed="false">
      <c r="A4507" s="15" t="s">
        <v>7991</v>
      </c>
      <c r="B4507" s="15" t="s">
        <v>7992</v>
      </c>
      <c r="C4507" s="15" t="s">
        <v>217</v>
      </c>
      <c r="D4507" s="15" t="s">
        <v>235</v>
      </c>
      <c r="E4507" s="15" t="s">
        <v>136</v>
      </c>
      <c r="F4507" s="15" t="s">
        <v>137</v>
      </c>
      <c r="G4507" s="15" t="s">
        <v>308</v>
      </c>
      <c r="H4507" s="15" t="s">
        <v>136</v>
      </c>
      <c r="I4507" s="15" t="s">
        <v>243</v>
      </c>
      <c r="J4507" s="15" t="s">
        <v>169</v>
      </c>
      <c r="K4507" s="15" t="s">
        <v>7997</v>
      </c>
      <c r="L4507" s="15" t="n">
        <v>1</v>
      </c>
      <c r="P4507" s="15" t="n">
        <v>1</v>
      </c>
      <c r="Y4507" s="15" t="s">
        <v>142</v>
      </c>
      <c r="AB4507" s="15" t="s">
        <v>143</v>
      </c>
    </row>
    <row r="4508" customFormat="false" ht="15" hidden="false" customHeight="true" outlineLevel="0" collapsed="false">
      <c r="A4508" s="15" t="s">
        <v>7998</v>
      </c>
      <c r="B4508" s="15" t="s">
        <v>7999</v>
      </c>
      <c r="C4508" s="15" t="s">
        <v>217</v>
      </c>
      <c r="D4508" s="15" t="s">
        <v>218</v>
      </c>
      <c r="E4508" s="15" t="s">
        <v>136</v>
      </c>
      <c r="F4508" s="15" t="s">
        <v>137</v>
      </c>
      <c r="G4508" s="15" t="s">
        <v>308</v>
      </c>
      <c r="H4508" s="15" t="s">
        <v>136</v>
      </c>
      <c r="I4508" s="15" t="s">
        <v>139</v>
      </c>
      <c r="J4508" s="15" t="s">
        <v>150</v>
      </c>
      <c r="K4508" s="15" t="s">
        <v>8000</v>
      </c>
      <c r="L4508" s="15" t="n">
        <v>23</v>
      </c>
      <c r="M4508" s="15" t="n">
        <v>39</v>
      </c>
      <c r="N4508" s="15" t="n">
        <v>99</v>
      </c>
      <c r="O4508" s="15" t="n">
        <v>3</v>
      </c>
      <c r="P4508" s="15" t="n">
        <v>164</v>
      </c>
      <c r="Y4508" s="15" t="s">
        <v>142</v>
      </c>
      <c r="AB4508" s="15" t="s">
        <v>143</v>
      </c>
    </row>
    <row r="4509" customFormat="false" ht="15" hidden="false" customHeight="true" outlineLevel="0" collapsed="false">
      <c r="A4509" s="15" t="s">
        <v>7998</v>
      </c>
      <c r="B4509" s="15" t="s">
        <v>7999</v>
      </c>
      <c r="C4509" s="15" t="s">
        <v>217</v>
      </c>
      <c r="D4509" s="15" t="s">
        <v>218</v>
      </c>
      <c r="E4509" s="15" t="s">
        <v>136</v>
      </c>
      <c r="F4509" s="15" t="s">
        <v>137</v>
      </c>
      <c r="G4509" s="15" t="s">
        <v>308</v>
      </c>
      <c r="H4509" s="15" t="s">
        <v>136</v>
      </c>
      <c r="I4509" s="15" t="s">
        <v>139</v>
      </c>
      <c r="J4509" s="15" t="s">
        <v>158</v>
      </c>
      <c r="K4509" s="15" t="s">
        <v>8001</v>
      </c>
      <c r="L4509" s="15" t="n">
        <v>3</v>
      </c>
      <c r="M4509" s="15" t="n">
        <v>8</v>
      </c>
      <c r="N4509" s="15" t="n">
        <v>45</v>
      </c>
      <c r="P4509" s="15" t="n">
        <v>56</v>
      </c>
      <c r="Y4509" s="15" t="s">
        <v>142</v>
      </c>
      <c r="AB4509" s="15" t="s">
        <v>143</v>
      </c>
    </row>
    <row r="4510" customFormat="false" ht="15" hidden="false" customHeight="true" outlineLevel="0" collapsed="false">
      <c r="A4510" s="15" t="s">
        <v>7998</v>
      </c>
      <c r="B4510" s="15" t="s">
        <v>7999</v>
      </c>
      <c r="C4510" s="15" t="s">
        <v>217</v>
      </c>
      <c r="D4510" s="15" t="s">
        <v>218</v>
      </c>
      <c r="E4510" s="15" t="s">
        <v>136</v>
      </c>
      <c r="F4510" s="15" t="s">
        <v>137</v>
      </c>
      <c r="G4510" s="15" t="s">
        <v>308</v>
      </c>
      <c r="H4510" s="15" t="s">
        <v>136</v>
      </c>
      <c r="I4510" s="15" t="s">
        <v>139</v>
      </c>
      <c r="J4510" s="15" t="s">
        <v>169</v>
      </c>
      <c r="K4510" s="15" t="s">
        <v>8002</v>
      </c>
      <c r="L4510" s="15" t="n">
        <v>21</v>
      </c>
      <c r="P4510" s="15" t="n">
        <v>21</v>
      </c>
      <c r="Y4510" s="15" t="s">
        <v>142</v>
      </c>
      <c r="AB4510" s="15" t="s">
        <v>143</v>
      </c>
    </row>
    <row r="4511" customFormat="false" ht="15" hidden="false" customHeight="true" outlineLevel="0" collapsed="false">
      <c r="A4511" s="15" t="s">
        <v>8003</v>
      </c>
      <c r="B4511" s="15" t="s">
        <v>8004</v>
      </c>
      <c r="C4511" s="15" t="s">
        <v>134</v>
      </c>
      <c r="D4511" s="15" t="s">
        <v>460</v>
      </c>
      <c r="E4511" s="15" t="s">
        <v>136</v>
      </c>
      <c r="F4511" s="15" t="s">
        <v>137</v>
      </c>
      <c r="G4511" s="15" t="s">
        <v>299</v>
      </c>
      <c r="H4511" s="15" t="s">
        <v>136</v>
      </c>
      <c r="I4511" s="15" t="s">
        <v>139</v>
      </c>
      <c r="J4511" s="15" t="s">
        <v>140</v>
      </c>
      <c r="K4511" s="15" t="s">
        <v>8005</v>
      </c>
      <c r="N4511" s="15" t="n">
        <v>13</v>
      </c>
      <c r="O4511" s="15" t="n">
        <v>7</v>
      </c>
      <c r="P4511" s="15" t="n">
        <v>20</v>
      </c>
      <c r="Y4511" s="15" t="s">
        <v>156</v>
      </c>
      <c r="AB4511" s="15" t="s">
        <v>143</v>
      </c>
    </row>
    <row r="4512" customFormat="false" ht="15" hidden="false" customHeight="true" outlineLevel="0" collapsed="false">
      <c r="A4512" s="15" t="s">
        <v>8003</v>
      </c>
      <c r="B4512" s="15" t="s">
        <v>8004</v>
      </c>
      <c r="C4512" s="15" t="s">
        <v>134</v>
      </c>
      <c r="D4512" s="15" t="s">
        <v>460</v>
      </c>
      <c r="E4512" s="15" t="s">
        <v>136</v>
      </c>
      <c r="F4512" s="15" t="s">
        <v>137</v>
      </c>
      <c r="G4512" s="15" t="s">
        <v>299</v>
      </c>
      <c r="H4512" s="15" t="s">
        <v>136</v>
      </c>
      <c r="I4512" s="15" t="s">
        <v>139</v>
      </c>
      <c r="J4512" s="15" t="s">
        <v>144</v>
      </c>
      <c r="K4512" s="15" t="s">
        <v>8006</v>
      </c>
      <c r="N4512" s="15" t="n">
        <v>33</v>
      </c>
      <c r="O4512" s="15" t="n">
        <v>12</v>
      </c>
      <c r="P4512" s="15" t="n">
        <v>45</v>
      </c>
      <c r="Y4512" s="15" t="s">
        <v>156</v>
      </c>
      <c r="AB4512" s="15" t="s">
        <v>143</v>
      </c>
    </row>
    <row r="4513" customFormat="false" ht="15" hidden="false" customHeight="true" outlineLevel="0" collapsed="false">
      <c r="A4513" s="15" t="s">
        <v>8007</v>
      </c>
      <c r="B4513" s="15" t="s">
        <v>8008</v>
      </c>
      <c r="C4513" s="15" t="s">
        <v>217</v>
      </c>
      <c r="D4513" s="15" t="s">
        <v>235</v>
      </c>
      <c r="E4513" s="15" t="s">
        <v>136</v>
      </c>
      <c r="F4513" s="15" t="s">
        <v>137</v>
      </c>
      <c r="G4513" s="15" t="s">
        <v>256</v>
      </c>
      <c r="H4513" s="15" t="s">
        <v>136</v>
      </c>
      <c r="I4513" s="15" t="s">
        <v>243</v>
      </c>
      <c r="J4513" s="15" t="s">
        <v>140</v>
      </c>
      <c r="K4513" s="15" t="s">
        <v>8009</v>
      </c>
      <c r="L4513" s="15" t="n">
        <v>34</v>
      </c>
      <c r="M4513" s="15" t="n">
        <v>33</v>
      </c>
      <c r="N4513" s="15" t="n">
        <v>10</v>
      </c>
      <c r="P4513" s="15" t="n">
        <v>77</v>
      </c>
      <c r="Y4513" s="15" t="s">
        <v>258</v>
      </c>
      <c r="AB4513" s="15" t="s">
        <v>143</v>
      </c>
    </row>
    <row r="4514" customFormat="false" ht="15" hidden="false" customHeight="true" outlineLevel="0" collapsed="false">
      <c r="A4514" s="15" t="s">
        <v>8007</v>
      </c>
      <c r="B4514" s="15" t="s">
        <v>8008</v>
      </c>
      <c r="C4514" s="15" t="s">
        <v>217</v>
      </c>
      <c r="D4514" s="15" t="s">
        <v>235</v>
      </c>
      <c r="E4514" s="15" t="s">
        <v>136</v>
      </c>
      <c r="F4514" s="15" t="s">
        <v>137</v>
      </c>
      <c r="G4514" s="15" t="s">
        <v>256</v>
      </c>
      <c r="H4514" s="15" t="s">
        <v>136</v>
      </c>
      <c r="I4514" s="15" t="s">
        <v>243</v>
      </c>
      <c r="J4514" s="15" t="s">
        <v>150</v>
      </c>
      <c r="K4514" s="15" t="s">
        <v>8010</v>
      </c>
      <c r="L4514" s="15" t="n">
        <v>98</v>
      </c>
      <c r="M4514" s="15" t="n">
        <v>145</v>
      </c>
      <c r="N4514" s="15" t="n">
        <v>112</v>
      </c>
      <c r="O4514" s="15" t="n">
        <v>20</v>
      </c>
      <c r="P4514" s="15" t="n">
        <v>375</v>
      </c>
      <c r="Y4514" s="15" t="s">
        <v>258</v>
      </c>
      <c r="AB4514" s="15" t="s">
        <v>143</v>
      </c>
    </row>
    <row r="4515" customFormat="false" ht="15" hidden="false" customHeight="true" outlineLevel="0" collapsed="false">
      <c r="A4515" s="15" t="s">
        <v>8007</v>
      </c>
      <c r="B4515" s="15" t="s">
        <v>8008</v>
      </c>
      <c r="C4515" s="15" t="s">
        <v>217</v>
      </c>
      <c r="D4515" s="15" t="s">
        <v>235</v>
      </c>
      <c r="E4515" s="15" t="s">
        <v>136</v>
      </c>
      <c r="F4515" s="15" t="s">
        <v>137</v>
      </c>
      <c r="G4515" s="15" t="s">
        <v>256</v>
      </c>
      <c r="H4515" s="15" t="s">
        <v>136</v>
      </c>
      <c r="I4515" s="15" t="s">
        <v>243</v>
      </c>
      <c r="J4515" s="15" t="s">
        <v>158</v>
      </c>
      <c r="K4515" s="15" t="s">
        <v>8011</v>
      </c>
      <c r="L4515" s="15" t="n">
        <v>58</v>
      </c>
      <c r="M4515" s="15" t="n">
        <v>45</v>
      </c>
      <c r="N4515" s="15" t="n">
        <v>43</v>
      </c>
      <c r="O4515" s="15" t="n">
        <v>5</v>
      </c>
      <c r="P4515" s="15" t="n">
        <v>151</v>
      </c>
      <c r="Y4515" s="15" t="s">
        <v>258</v>
      </c>
      <c r="AB4515" s="15" t="s">
        <v>143</v>
      </c>
    </row>
    <row r="4516" customFormat="false" ht="15" hidden="false" customHeight="true" outlineLevel="0" collapsed="false">
      <c r="A4516" s="15" t="s">
        <v>8007</v>
      </c>
      <c r="B4516" s="15" t="s">
        <v>8008</v>
      </c>
      <c r="C4516" s="15" t="s">
        <v>217</v>
      </c>
      <c r="D4516" s="15" t="s">
        <v>235</v>
      </c>
      <c r="E4516" s="15" t="s">
        <v>136</v>
      </c>
      <c r="F4516" s="15" t="s">
        <v>137</v>
      </c>
      <c r="G4516" s="15" t="s">
        <v>256</v>
      </c>
      <c r="H4516" s="15" t="s">
        <v>136</v>
      </c>
      <c r="I4516" s="15" t="s">
        <v>243</v>
      </c>
      <c r="J4516" s="15" t="s">
        <v>169</v>
      </c>
      <c r="K4516" s="15" t="s">
        <v>8012</v>
      </c>
      <c r="L4516" s="15" t="n">
        <v>3</v>
      </c>
      <c r="P4516" s="15" t="n">
        <v>3</v>
      </c>
      <c r="Y4516" s="15" t="s">
        <v>258</v>
      </c>
      <c r="AB4516" s="15" t="s">
        <v>143</v>
      </c>
    </row>
    <row r="4517" customFormat="false" ht="15" hidden="false" customHeight="true" outlineLevel="0" collapsed="false">
      <c r="A4517" s="15" t="s">
        <v>8013</v>
      </c>
      <c r="B4517" s="15" t="s">
        <v>8014</v>
      </c>
      <c r="C4517" s="15" t="s">
        <v>217</v>
      </c>
      <c r="D4517" s="15" t="s">
        <v>218</v>
      </c>
      <c r="E4517" s="15" t="s">
        <v>136</v>
      </c>
      <c r="F4517" s="15" t="s">
        <v>137</v>
      </c>
      <c r="G4517" s="15" t="s">
        <v>4664</v>
      </c>
      <c r="H4517" s="15" t="s">
        <v>136</v>
      </c>
      <c r="I4517" s="15" t="s">
        <v>139</v>
      </c>
      <c r="J4517" s="15" t="s">
        <v>150</v>
      </c>
      <c r="K4517" s="15" t="s">
        <v>8015</v>
      </c>
      <c r="N4517" s="15" t="n">
        <v>1</v>
      </c>
      <c r="P4517" s="15" t="n">
        <v>1</v>
      </c>
      <c r="Y4517" s="15" t="s">
        <v>142</v>
      </c>
      <c r="AB4517" s="15" t="s">
        <v>143</v>
      </c>
    </row>
    <row r="4518" customFormat="false" ht="15" hidden="false" customHeight="true" outlineLevel="0" collapsed="false">
      <c r="A4518" s="15" t="s">
        <v>8016</v>
      </c>
      <c r="B4518" s="15" t="s">
        <v>8017</v>
      </c>
      <c r="C4518" s="15" t="s">
        <v>217</v>
      </c>
      <c r="D4518" s="15" t="s">
        <v>218</v>
      </c>
      <c r="E4518" s="15" t="s">
        <v>136</v>
      </c>
      <c r="F4518" s="15" t="s">
        <v>137</v>
      </c>
      <c r="G4518" s="15" t="s">
        <v>451</v>
      </c>
      <c r="H4518" s="15" t="s">
        <v>136</v>
      </c>
      <c r="I4518" s="15" t="s">
        <v>139</v>
      </c>
      <c r="J4518" s="15" t="s">
        <v>150</v>
      </c>
      <c r="K4518" s="15" t="s">
        <v>8018</v>
      </c>
      <c r="L4518" s="15" t="n">
        <v>2</v>
      </c>
      <c r="P4518" s="15" t="n">
        <v>2</v>
      </c>
      <c r="Y4518" s="15" t="s">
        <v>142</v>
      </c>
      <c r="AB4518" s="15" t="s">
        <v>143</v>
      </c>
    </row>
    <row r="4519" customFormat="false" ht="15" hidden="false" customHeight="true" outlineLevel="0" collapsed="false">
      <c r="A4519" s="15" t="s">
        <v>8016</v>
      </c>
      <c r="B4519" s="15" t="s">
        <v>8017</v>
      </c>
      <c r="C4519" s="15" t="s">
        <v>217</v>
      </c>
      <c r="D4519" s="15" t="s">
        <v>218</v>
      </c>
      <c r="E4519" s="15" t="s">
        <v>136</v>
      </c>
      <c r="F4519" s="15" t="s">
        <v>137</v>
      </c>
      <c r="G4519" s="15" t="s">
        <v>451</v>
      </c>
      <c r="H4519" s="15" t="s">
        <v>136</v>
      </c>
      <c r="I4519" s="15" t="s">
        <v>139</v>
      </c>
      <c r="J4519" s="15" t="s">
        <v>158</v>
      </c>
      <c r="K4519" s="15" t="s">
        <v>8019</v>
      </c>
      <c r="L4519" s="15" t="n">
        <v>2</v>
      </c>
      <c r="P4519" s="15" t="n">
        <v>2</v>
      </c>
      <c r="Y4519" s="15" t="s">
        <v>142</v>
      </c>
      <c r="AB4519" s="15" t="s">
        <v>143</v>
      </c>
    </row>
    <row r="4520" customFormat="false" ht="15" hidden="false" customHeight="true" outlineLevel="0" collapsed="false">
      <c r="A4520" s="15" t="s">
        <v>8020</v>
      </c>
      <c r="B4520" s="15" t="s">
        <v>8021</v>
      </c>
      <c r="C4520" s="15" t="s">
        <v>217</v>
      </c>
      <c r="D4520" s="15" t="s">
        <v>235</v>
      </c>
      <c r="E4520" s="15" t="s">
        <v>136</v>
      </c>
      <c r="F4520" s="15" t="s">
        <v>137</v>
      </c>
      <c r="G4520" s="15" t="s">
        <v>299</v>
      </c>
      <c r="H4520" s="15" t="s">
        <v>136</v>
      </c>
      <c r="I4520" s="15" t="s">
        <v>139</v>
      </c>
      <c r="J4520" s="15" t="s">
        <v>140</v>
      </c>
      <c r="K4520" s="15" t="s">
        <v>8022</v>
      </c>
      <c r="N4520" s="15" t="n">
        <v>1</v>
      </c>
      <c r="P4520" s="15" t="n">
        <v>1</v>
      </c>
      <c r="Y4520" s="15" t="s">
        <v>156</v>
      </c>
      <c r="AB4520" s="15" t="s">
        <v>143</v>
      </c>
    </row>
    <row r="4521" customFormat="false" ht="15" hidden="false" customHeight="true" outlineLevel="0" collapsed="false">
      <c r="A4521" s="15" t="s">
        <v>8020</v>
      </c>
      <c r="B4521" s="15" t="s">
        <v>8021</v>
      </c>
      <c r="C4521" s="15" t="s">
        <v>217</v>
      </c>
      <c r="D4521" s="15" t="s">
        <v>235</v>
      </c>
      <c r="E4521" s="15" t="s">
        <v>136</v>
      </c>
      <c r="F4521" s="15" t="s">
        <v>137</v>
      </c>
      <c r="G4521" s="15" t="s">
        <v>299</v>
      </c>
      <c r="H4521" s="15" t="s">
        <v>136</v>
      </c>
      <c r="I4521" s="15" t="s">
        <v>139</v>
      </c>
      <c r="J4521" s="15" t="s">
        <v>144</v>
      </c>
      <c r="K4521" s="15" t="s">
        <v>8023</v>
      </c>
      <c r="N4521" s="15" t="n">
        <v>4</v>
      </c>
      <c r="P4521" s="15" t="n">
        <v>4</v>
      </c>
      <c r="Y4521" s="15" t="s">
        <v>156</v>
      </c>
      <c r="AB4521" s="15" t="s">
        <v>143</v>
      </c>
    </row>
    <row r="4522" customFormat="false" ht="15" hidden="false" customHeight="true" outlineLevel="0" collapsed="false">
      <c r="A4522" s="15" t="s">
        <v>8020</v>
      </c>
      <c r="B4522" s="15" t="s">
        <v>8021</v>
      </c>
      <c r="C4522" s="15" t="s">
        <v>217</v>
      </c>
      <c r="D4522" s="15" t="s">
        <v>235</v>
      </c>
      <c r="E4522" s="15" t="s">
        <v>136</v>
      </c>
      <c r="F4522" s="15" t="s">
        <v>137</v>
      </c>
      <c r="G4522" s="15" t="s">
        <v>299</v>
      </c>
      <c r="H4522" s="15" t="s">
        <v>136</v>
      </c>
      <c r="I4522" s="15" t="s">
        <v>139</v>
      </c>
      <c r="J4522" s="15" t="s">
        <v>150</v>
      </c>
      <c r="K4522" s="15" t="s">
        <v>8024</v>
      </c>
      <c r="N4522" s="15" t="n">
        <v>2</v>
      </c>
      <c r="P4522" s="15" t="n">
        <v>2</v>
      </c>
      <c r="Y4522" s="15" t="s">
        <v>156</v>
      </c>
      <c r="AB4522" s="15" t="s">
        <v>143</v>
      </c>
    </row>
    <row r="4523" customFormat="false" ht="15" hidden="false" customHeight="true" outlineLevel="0" collapsed="false">
      <c r="A4523" s="15" t="s">
        <v>8020</v>
      </c>
      <c r="B4523" s="15" t="s">
        <v>8021</v>
      </c>
      <c r="C4523" s="15" t="s">
        <v>217</v>
      </c>
      <c r="D4523" s="15" t="s">
        <v>235</v>
      </c>
      <c r="E4523" s="15" t="s">
        <v>136</v>
      </c>
      <c r="F4523" s="15" t="s">
        <v>137</v>
      </c>
      <c r="G4523" s="15" t="s">
        <v>299</v>
      </c>
      <c r="H4523" s="15" t="s">
        <v>136</v>
      </c>
      <c r="I4523" s="15" t="s">
        <v>139</v>
      </c>
      <c r="J4523" s="15" t="s">
        <v>158</v>
      </c>
      <c r="K4523" s="15" t="s">
        <v>8025</v>
      </c>
      <c r="M4523" s="15" t="n">
        <v>7</v>
      </c>
      <c r="N4523" s="15" t="n">
        <v>3</v>
      </c>
      <c r="P4523" s="15" t="n">
        <v>10</v>
      </c>
      <c r="Y4523" s="15" t="s">
        <v>156</v>
      </c>
      <c r="AB4523" s="15" t="s">
        <v>143</v>
      </c>
    </row>
    <row r="4524" customFormat="false" ht="15" hidden="false" customHeight="true" outlineLevel="0" collapsed="false">
      <c r="A4524" s="15" t="s">
        <v>8026</v>
      </c>
      <c r="B4524" s="15" t="s">
        <v>8027</v>
      </c>
      <c r="C4524" s="15" t="s">
        <v>217</v>
      </c>
      <c r="D4524" s="15" t="s">
        <v>235</v>
      </c>
      <c r="E4524" s="15" t="s">
        <v>136</v>
      </c>
      <c r="F4524" s="15" t="s">
        <v>137</v>
      </c>
      <c r="G4524" s="15" t="s">
        <v>8028</v>
      </c>
      <c r="H4524" s="15" t="s">
        <v>136</v>
      </c>
      <c r="I4524" s="15" t="s">
        <v>243</v>
      </c>
      <c r="J4524" s="15" t="s">
        <v>140</v>
      </c>
      <c r="K4524" s="15" t="s">
        <v>8029</v>
      </c>
      <c r="N4524" s="15" t="n">
        <v>55</v>
      </c>
      <c r="O4524" s="15" t="n">
        <v>2</v>
      </c>
      <c r="P4524" s="15" t="n">
        <v>57</v>
      </c>
      <c r="Y4524" s="15" t="s">
        <v>142</v>
      </c>
      <c r="AB4524" s="15" t="s">
        <v>143</v>
      </c>
    </row>
    <row r="4525" customFormat="false" ht="15" hidden="false" customHeight="true" outlineLevel="0" collapsed="false">
      <c r="A4525" s="15" t="s">
        <v>8026</v>
      </c>
      <c r="B4525" s="15" t="s">
        <v>8027</v>
      </c>
      <c r="C4525" s="15" t="s">
        <v>217</v>
      </c>
      <c r="D4525" s="15" t="s">
        <v>235</v>
      </c>
      <c r="E4525" s="15" t="s">
        <v>136</v>
      </c>
      <c r="F4525" s="15" t="s">
        <v>137</v>
      </c>
      <c r="G4525" s="15" t="s">
        <v>8028</v>
      </c>
      <c r="H4525" s="15" t="s">
        <v>136</v>
      </c>
      <c r="I4525" s="15" t="s">
        <v>243</v>
      </c>
      <c r="J4525" s="15" t="s">
        <v>150</v>
      </c>
      <c r="K4525" s="15" t="s">
        <v>8030</v>
      </c>
      <c r="L4525" s="15" t="n">
        <v>186</v>
      </c>
      <c r="M4525" s="15" t="n">
        <v>146</v>
      </c>
      <c r="N4525" s="15" t="n">
        <v>217</v>
      </c>
      <c r="O4525" s="15" t="n">
        <v>40</v>
      </c>
      <c r="P4525" s="15" t="n">
        <v>589</v>
      </c>
      <c r="Y4525" s="15" t="s">
        <v>142</v>
      </c>
      <c r="AB4525" s="15" t="s">
        <v>143</v>
      </c>
    </row>
    <row r="4526" customFormat="false" ht="15" hidden="false" customHeight="true" outlineLevel="0" collapsed="false">
      <c r="A4526" s="15" t="s">
        <v>8026</v>
      </c>
      <c r="B4526" s="15" t="s">
        <v>8027</v>
      </c>
      <c r="C4526" s="15" t="s">
        <v>217</v>
      </c>
      <c r="D4526" s="15" t="s">
        <v>235</v>
      </c>
      <c r="E4526" s="15" t="s">
        <v>136</v>
      </c>
      <c r="F4526" s="15" t="s">
        <v>137</v>
      </c>
      <c r="G4526" s="15" t="s">
        <v>8028</v>
      </c>
      <c r="H4526" s="15" t="s">
        <v>136</v>
      </c>
      <c r="I4526" s="15" t="s">
        <v>243</v>
      </c>
      <c r="J4526" s="15" t="s">
        <v>166</v>
      </c>
      <c r="K4526" s="15" t="s">
        <v>8031</v>
      </c>
      <c r="O4526" s="15" t="n">
        <v>2</v>
      </c>
      <c r="P4526" s="15" t="n">
        <v>2</v>
      </c>
      <c r="Y4526" s="15" t="s">
        <v>142</v>
      </c>
      <c r="AB4526" s="15" t="s">
        <v>143</v>
      </c>
    </row>
    <row r="4527" customFormat="false" ht="15" hidden="false" customHeight="true" outlineLevel="0" collapsed="false">
      <c r="A4527" s="15" t="s">
        <v>8026</v>
      </c>
      <c r="B4527" s="15" t="s">
        <v>8027</v>
      </c>
      <c r="C4527" s="15" t="s">
        <v>217</v>
      </c>
      <c r="D4527" s="15" t="s">
        <v>235</v>
      </c>
      <c r="E4527" s="15" t="s">
        <v>136</v>
      </c>
      <c r="F4527" s="15" t="s">
        <v>137</v>
      </c>
      <c r="G4527" s="15" t="s">
        <v>8028</v>
      </c>
      <c r="H4527" s="15" t="s">
        <v>136</v>
      </c>
      <c r="I4527" s="15" t="s">
        <v>243</v>
      </c>
      <c r="J4527" s="15" t="s">
        <v>158</v>
      </c>
      <c r="K4527" s="15" t="s">
        <v>8032</v>
      </c>
      <c r="L4527" s="15" t="n">
        <v>72</v>
      </c>
      <c r="M4527" s="15" t="n">
        <v>88</v>
      </c>
      <c r="N4527" s="15" t="n">
        <v>43</v>
      </c>
      <c r="O4527" s="15" t="n">
        <v>16</v>
      </c>
      <c r="P4527" s="15" t="n">
        <v>219</v>
      </c>
      <c r="Y4527" s="15" t="s">
        <v>142</v>
      </c>
      <c r="AB4527" s="15" t="s">
        <v>143</v>
      </c>
    </row>
    <row r="4528" customFormat="false" ht="15" hidden="false" customHeight="true" outlineLevel="0" collapsed="false">
      <c r="A4528" s="15" t="s">
        <v>8026</v>
      </c>
      <c r="B4528" s="15" t="s">
        <v>8027</v>
      </c>
      <c r="C4528" s="15" t="s">
        <v>217</v>
      </c>
      <c r="D4528" s="15" t="s">
        <v>235</v>
      </c>
      <c r="E4528" s="15" t="s">
        <v>136</v>
      </c>
      <c r="F4528" s="15" t="s">
        <v>137</v>
      </c>
      <c r="G4528" s="15" t="s">
        <v>8028</v>
      </c>
      <c r="H4528" s="15" t="s">
        <v>136</v>
      </c>
      <c r="I4528" s="15" t="s">
        <v>243</v>
      </c>
      <c r="J4528" s="15" t="s">
        <v>169</v>
      </c>
      <c r="K4528" s="15" t="s">
        <v>8033</v>
      </c>
      <c r="L4528" s="15" t="n">
        <v>5</v>
      </c>
      <c r="M4528" s="15" t="n">
        <v>2</v>
      </c>
      <c r="N4528" s="15" t="n">
        <v>9</v>
      </c>
      <c r="P4528" s="15" t="n">
        <v>16</v>
      </c>
      <c r="Y4528" s="15" t="s">
        <v>142</v>
      </c>
      <c r="AB4528" s="15" t="s">
        <v>143</v>
      </c>
    </row>
    <row r="4529" customFormat="false" ht="15" hidden="false" customHeight="true" outlineLevel="0" collapsed="false">
      <c r="A4529" s="15" t="s">
        <v>8034</v>
      </c>
      <c r="B4529" s="15" t="s">
        <v>8035</v>
      </c>
      <c r="C4529" s="15" t="s">
        <v>134</v>
      </c>
      <c r="D4529" s="15" t="s">
        <v>135</v>
      </c>
      <c r="E4529" s="15" t="s">
        <v>136</v>
      </c>
      <c r="F4529" s="15" t="s">
        <v>137</v>
      </c>
      <c r="G4529" s="15" t="s">
        <v>608</v>
      </c>
      <c r="H4529" s="15" t="s">
        <v>136</v>
      </c>
      <c r="I4529" s="15" t="s">
        <v>243</v>
      </c>
      <c r="J4529" s="15" t="s">
        <v>144</v>
      </c>
      <c r="K4529" s="15" t="s">
        <v>8036</v>
      </c>
      <c r="M4529" s="15" t="n">
        <v>2</v>
      </c>
      <c r="O4529" s="15" t="n">
        <v>10</v>
      </c>
      <c r="P4529" s="15" t="n">
        <v>12</v>
      </c>
      <c r="Y4529" s="15" t="s">
        <v>156</v>
      </c>
      <c r="AB4529" s="15" t="s">
        <v>143</v>
      </c>
    </row>
    <row r="4530" customFormat="false" ht="15" hidden="false" customHeight="true" outlineLevel="0" collapsed="false">
      <c r="A4530" s="15" t="s">
        <v>8034</v>
      </c>
      <c r="B4530" s="15" t="s">
        <v>8035</v>
      </c>
      <c r="C4530" s="15" t="s">
        <v>134</v>
      </c>
      <c r="D4530" s="15" t="s">
        <v>135</v>
      </c>
      <c r="E4530" s="15" t="s">
        <v>136</v>
      </c>
      <c r="F4530" s="15" t="s">
        <v>137</v>
      </c>
      <c r="G4530" s="15" t="s">
        <v>608</v>
      </c>
      <c r="H4530" s="15" t="s">
        <v>136</v>
      </c>
      <c r="I4530" s="15" t="s">
        <v>243</v>
      </c>
      <c r="J4530" s="15" t="s">
        <v>150</v>
      </c>
      <c r="K4530" s="15" t="s">
        <v>8037</v>
      </c>
      <c r="L4530" s="15" t="n">
        <v>63</v>
      </c>
      <c r="M4530" s="15" t="n">
        <v>38</v>
      </c>
      <c r="N4530" s="15" t="n">
        <v>68</v>
      </c>
      <c r="O4530" s="15" t="n">
        <v>35</v>
      </c>
      <c r="P4530" s="15" t="n">
        <v>204</v>
      </c>
      <c r="Y4530" s="15" t="s">
        <v>156</v>
      </c>
      <c r="AB4530" s="15" t="s">
        <v>143</v>
      </c>
    </row>
    <row r="4531" customFormat="false" ht="15" hidden="false" customHeight="true" outlineLevel="0" collapsed="false">
      <c r="A4531" s="15" t="s">
        <v>8034</v>
      </c>
      <c r="B4531" s="15" t="s">
        <v>8035</v>
      </c>
      <c r="C4531" s="15" t="s">
        <v>134</v>
      </c>
      <c r="D4531" s="15" t="s">
        <v>135</v>
      </c>
      <c r="E4531" s="15" t="s">
        <v>136</v>
      </c>
      <c r="F4531" s="15" t="s">
        <v>137</v>
      </c>
      <c r="G4531" s="15" t="s">
        <v>608</v>
      </c>
      <c r="H4531" s="15" t="s">
        <v>136</v>
      </c>
      <c r="I4531" s="15" t="s">
        <v>243</v>
      </c>
      <c r="J4531" s="15" t="s">
        <v>158</v>
      </c>
      <c r="K4531" s="15" t="s">
        <v>8038</v>
      </c>
      <c r="L4531" s="15" t="n">
        <v>30</v>
      </c>
      <c r="M4531" s="15" t="n">
        <v>8</v>
      </c>
      <c r="N4531" s="15" t="n">
        <v>7</v>
      </c>
      <c r="P4531" s="15" t="n">
        <v>45</v>
      </c>
      <c r="Y4531" s="15" t="s">
        <v>156</v>
      </c>
      <c r="AB4531" s="15" t="s">
        <v>143</v>
      </c>
    </row>
    <row r="4532" customFormat="false" ht="15" hidden="false" customHeight="true" outlineLevel="0" collapsed="false">
      <c r="A4532" s="15" t="s">
        <v>8039</v>
      </c>
      <c r="B4532" s="15" t="s">
        <v>8040</v>
      </c>
      <c r="C4532" s="15" t="s">
        <v>134</v>
      </c>
      <c r="D4532" s="15" t="s">
        <v>541</v>
      </c>
      <c r="E4532" s="15" t="s">
        <v>136</v>
      </c>
      <c r="F4532" s="15" t="s">
        <v>137</v>
      </c>
      <c r="G4532" s="15" t="s">
        <v>8041</v>
      </c>
      <c r="H4532" s="15" t="s">
        <v>136</v>
      </c>
      <c r="I4532" s="15" t="s">
        <v>139</v>
      </c>
      <c r="J4532" s="15" t="s">
        <v>140</v>
      </c>
      <c r="K4532" s="15" t="s">
        <v>8042</v>
      </c>
      <c r="N4532" s="15" t="n">
        <v>7</v>
      </c>
      <c r="P4532" s="15" t="n">
        <v>7</v>
      </c>
      <c r="Y4532" s="15" t="s">
        <v>142</v>
      </c>
      <c r="AB4532" s="15" t="s">
        <v>143</v>
      </c>
    </row>
    <row r="4533" customFormat="false" ht="15" hidden="false" customHeight="true" outlineLevel="0" collapsed="false">
      <c r="A4533" s="15" t="s">
        <v>8039</v>
      </c>
      <c r="B4533" s="15" t="s">
        <v>8040</v>
      </c>
      <c r="C4533" s="15" t="s">
        <v>134</v>
      </c>
      <c r="D4533" s="15" t="s">
        <v>541</v>
      </c>
      <c r="E4533" s="15" t="s">
        <v>136</v>
      </c>
      <c r="F4533" s="15" t="s">
        <v>137</v>
      </c>
      <c r="G4533" s="15" t="s">
        <v>8041</v>
      </c>
      <c r="H4533" s="15" t="s">
        <v>136</v>
      </c>
      <c r="I4533" s="15" t="s">
        <v>139</v>
      </c>
      <c r="J4533" s="15" t="s">
        <v>144</v>
      </c>
      <c r="K4533" s="15" t="s">
        <v>8043</v>
      </c>
      <c r="N4533" s="15" t="n">
        <v>10</v>
      </c>
      <c r="P4533" s="15" t="n">
        <v>10</v>
      </c>
      <c r="Y4533" s="15" t="s">
        <v>142</v>
      </c>
      <c r="AB4533" s="15" t="s">
        <v>143</v>
      </c>
    </row>
    <row r="4534" customFormat="false" ht="15" hidden="false" customHeight="true" outlineLevel="0" collapsed="false">
      <c r="A4534" s="15" t="s">
        <v>8039</v>
      </c>
      <c r="B4534" s="15" t="s">
        <v>8040</v>
      </c>
      <c r="C4534" s="15" t="s">
        <v>134</v>
      </c>
      <c r="D4534" s="15" t="s">
        <v>541</v>
      </c>
      <c r="E4534" s="15" t="s">
        <v>136</v>
      </c>
      <c r="F4534" s="15" t="s">
        <v>137</v>
      </c>
      <c r="G4534" s="15" t="s">
        <v>8041</v>
      </c>
      <c r="H4534" s="15" t="s">
        <v>136</v>
      </c>
      <c r="I4534" s="15" t="s">
        <v>139</v>
      </c>
      <c r="J4534" s="15" t="s">
        <v>150</v>
      </c>
      <c r="K4534" s="15" t="s">
        <v>8044</v>
      </c>
      <c r="N4534" s="15" t="n">
        <v>86</v>
      </c>
      <c r="P4534" s="15" t="n">
        <v>86</v>
      </c>
      <c r="Y4534" s="15" t="s">
        <v>142</v>
      </c>
      <c r="AB4534" s="15" t="s">
        <v>143</v>
      </c>
    </row>
    <row r="4535" customFormat="false" ht="15" hidden="false" customHeight="true" outlineLevel="0" collapsed="false">
      <c r="A4535" s="15" t="s">
        <v>8045</v>
      </c>
      <c r="B4535" s="15" t="s">
        <v>8046</v>
      </c>
      <c r="C4535" s="15" t="s">
        <v>134</v>
      </c>
      <c r="D4535" s="15" t="s">
        <v>135</v>
      </c>
      <c r="E4535" s="15" t="s">
        <v>136</v>
      </c>
      <c r="F4535" s="15" t="s">
        <v>137</v>
      </c>
      <c r="G4535" s="15" t="s">
        <v>1068</v>
      </c>
      <c r="H4535" s="15" t="s">
        <v>136</v>
      </c>
      <c r="I4535" s="15" t="s">
        <v>139</v>
      </c>
      <c r="J4535" s="15" t="s">
        <v>150</v>
      </c>
      <c r="K4535" s="15" t="s">
        <v>8047</v>
      </c>
      <c r="M4535" s="15" t="n">
        <v>6</v>
      </c>
      <c r="P4535" s="15" t="n">
        <v>6</v>
      </c>
      <c r="Y4535" s="15" t="s">
        <v>1070</v>
      </c>
      <c r="AB4535" s="15" t="s">
        <v>143</v>
      </c>
    </row>
    <row r="4536" customFormat="false" ht="15" hidden="false" customHeight="true" outlineLevel="0" collapsed="false">
      <c r="A4536" s="15" t="s">
        <v>8045</v>
      </c>
      <c r="B4536" s="15" t="s">
        <v>8046</v>
      </c>
      <c r="C4536" s="15" t="s">
        <v>134</v>
      </c>
      <c r="D4536" s="15" t="s">
        <v>135</v>
      </c>
      <c r="E4536" s="15" t="s">
        <v>136</v>
      </c>
      <c r="F4536" s="15" t="s">
        <v>137</v>
      </c>
      <c r="G4536" s="15" t="s">
        <v>1068</v>
      </c>
      <c r="H4536" s="15" t="s">
        <v>136</v>
      </c>
      <c r="I4536" s="15" t="s">
        <v>139</v>
      </c>
      <c r="J4536" s="15" t="s">
        <v>158</v>
      </c>
      <c r="K4536" s="15" t="s">
        <v>8048</v>
      </c>
      <c r="M4536" s="15" t="n">
        <v>2</v>
      </c>
      <c r="P4536" s="15" t="n">
        <v>2</v>
      </c>
      <c r="Y4536" s="15" t="s">
        <v>1070</v>
      </c>
      <c r="AB4536" s="15" t="s">
        <v>143</v>
      </c>
    </row>
    <row r="4537" customFormat="false" ht="15" hidden="false" customHeight="true" outlineLevel="0" collapsed="false">
      <c r="A4537" s="15" t="s">
        <v>8049</v>
      </c>
      <c r="B4537" s="15" t="s">
        <v>8050</v>
      </c>
      <c r="C4537" s="15" t="s">
        <v>148</v>
      </c>
      <c r="E4537" s="15" t="s">
        <v>136</v>
      </c>
      <c r="F4537" s="15" t="s">
        <v>137</v>
      </c>
      <c r="G4537" s="15" t="s">
        <v>299</v>
      </c>
      <c r="H4537" s="15" t="s">
        <v>136</v>
      </c>
      <c r="I4537" s="15" t="s">
        <v>139</v>
      </c>
      <c r="J4537" s="15" t="s">
        <v>150</v>
      </c>
      <c r="K4537" s="15" t="s">
        <v>8051</v>
      </c>
      <c r="M4537" s="15" t="n">
        <v>9</v>
      </c>
      <c r="P4537" s="15" t="n">
        <v>9</v>
      </c>
      <c r="Y4537" s="15" t="s">
        <v>156</v>
      </c>
      <c r="AB4537" s="15" t="s">
        <v>143</v>
      </c>
    </row>
    <row r="4538" customFormat="false" ht="15" hidden="false" customHeight="true" outlineLevel="0" collapsed="false">
      <c r="A4538" s="15" t="s">
        <v>8052</v>
      </c>
      <c r="B4538" s="15" t="s">
        <v>8053</v>
      </c>
      <c r="C4538" s="15" t="s">
        <v>217</v>
      </c>
      <c r="D4538" s="15" t="s">
        <v>235</v>
      </c>
      <c r="E4538" s="15" t="s">
        <v>136</v>
      </c>
      <c r="F4538" s="15" t="s">
        <v>137</v>
      </c>
      <c r="G4538" s="15" t="s">
        <v>1032</v>
      </c>
      <c r="H4538" s="15" t="s">
        <v>136</v>
      </c>
      <c r="I4538" s="15" t="s">
        <v>139</v>
      </c>
      <c r="J4538" s="15" t="s">
        <v>150</v>
      </c>
      <c r="K4538" s="15" t="s">
        <v>8054</v>
      </c>
      <c r="L4538" s="15" t="n">
        <v>43</v>
      </c>
      <c r="P4538" s="15" t="n">
        <v>43</v>
      </c>
      <c r="Y4538" s="15" t="s">
        <v>142</v>
      </c>
      <c r="AB4538" s="15" t="s">
        <v>143</v>
      </c>
    </row>
    <row r="4539" customFormat="false" ht="15" hidden="false" customHeight="true" outlineLevel="0" collapsed="false">
      <c r="A4539" s="15" t="s">
        <v>8052</v>
      </c>
      <c r="B4539" s="15" t="s">
        <v>8053</v>
      </c>
      <c r="C4539" s="15" t="s">
        <v>217</v>
      </c>
      <c r="D4539" s="15" t="s">
        <v>235</v>
      </c>
      <c r="E4539" s="15" t="s">
        <v>136</v>
      </c>
      <c r="F4539" s="15" t="s">
        <v>137</v>
      </c>
      <c r="G4539" s="15" t="s">
        <v>1032</v>
      </c>
      <c r="H4539" s="15" t="s">
        <v>136</v>
      </c>
      <c r="I4539" s="15" t="s">
        <v>139</v>
      </c>
      <c r="J4539" s="15" t="s">
        <v>158</v>
      </c>
      <c r="K4539" s="15" t="s">
        <v>8055</v>
      </c>
      <c r="L4539" s="15" t="n">
        <v>10</v>
      </c>
      <c r="P4539" s="15" t="n">
        <v>10</v>
      </c>
      <c r="Y4539" s="15" t="s">
        <v>142</v>
      </c>
      <c r="AB4539" s="15" t="s">
        <v>143</v>
      </c>
    </row>
    <row r="4540" customFormat="false" ht="15" hidden="false" customHeight="true" outlineLevel="0" collapsed="false">
      <c r="A4540" s="15" t="s">
        <v>8056</v>
      </c>
      <c r="B4540" s="15" t="s">
        <v>8057</v>
      </c>
      <c r="C4540" s="15" t="s">
        <v>217</v>
      </c>
      <c r="D4540" s="15" t="s">
        <v>274</v>
      </c>
      <c r="E4540" s="15" t="s">
        <v>136</v>
      </c>
      <c r="F4540" s="15" t="s">
        <v>137</v>
      </c>
      <c r="G4540" s="15" t="s">
        <v>308</v>
      </c>
      <c r="H4540" s="15" t="s">
        <v>136</v>
      </c>
      <c r="I4540" s="15" t="s">
        <v>243</v>
      </c>
      <c r="J4540" s="15" t="s">
        <v>140</v>
      </c>
      <c r="K4540" s="15" t="s">
        <v>8058</v>
      </c>
      <c r="M4540" s="15" t="n">
        <v>20</v>
      </c>
      <c r="P4540" s="15" t="n">
        <v>20</v>
      </c>
      <c r="Y4540" s="15" t="s">
        <v>142</v>
      </c>
      <c r="AB4540" s="15" t="s">
        <v>143</v>
      </c>
    </row>
    <row r="4541" customFormat="false" ht="15" hidden="false" customHeight="true" outlineLevel="0" collapsed="false">
      <c r="A4541" s="15" t="s">
        <v>8056</v>
      </c>
      <c r="B4541" s="15" t="s">
        <v>8057</v>
      </c>
      <c r="C4541" s="15" t="s">
        <v>217</v>
      </c>
      <c r="D4541" s="15" t="s">
        <v>274</v>
      </c>
      <c r="E4541" s="15" t="s">
        <v>136</v>
      </c>
      <c r="F4541" s="15" t="s">
        <v>137</v>
      </c>
      <c r="G4541" s="15" t="s">
        <v>308</v>
      </c>
      <c r="H4541" s="15" t="s">
        <v>136</v>
      </c>
      <c r="I4541" s="15" t="s">
        <v>243</v>
      </c>
      <c r="J4541" s="15" t="s">
        <v>150</v>
      </c>
      <c r="K4541" s="15" t="s">
        <v>8059</v>
      </c>
      <c r="L4541" s="15" t="n">
        <v>204</v>
      </c>
      <c r="M4541" s="15" t="n">
        <v>656</v>
      </c>
      <c r="N4541" s="15" t="n">
        <v>235</v>
      </c>
      <c r="O4541" s="15" t="n">
        <v>72</v>
      </c>
      <c r="P4541" s="15" t="n">
        <v>1167</v>
      </c>
      <c r="Y4541" s="15" t="s">
        <v>142</v>
      </c>
      <c r="AB4541" s="15" t="s">
        <v>143</v>
      </c>
    </row>
    <row r="4542" customFormat="false" ht="15" hidden="false" customHeight="true" outlineLevel="0" collapsed="false">
      <c r="A4542" s="15" t="s">
        <v>8056</v>
      </c>
      <c r="B4542" s="15" t="s">
        <v>8057</v>
      </c>
      <c r="C4542" s="15" t="s">
        <v>217</v>
      </c>
      <c r="D4542" s="15" t="s">
        <v>274</v>
      </c>
      <c r="E4542" s="15" t="s">
        <v>136</v>
      </c>
      <c r="F4542" s="15" t="s">
        <v>137</v>
      </c>
      <c r="G4542" s="15" t="s">
        <v>308</v>
      </c>
      <c r="H4542" s="15" t="s">
        <v>136</v>
      </c>
      <c r="I4542" s="15" t="s">
        <v>243</v>
      </c>
      <c r="J4542" s="15" t="s">
        <v>166</v>
      </c>
      <c r="K4542" s="15" t="s">
        <v>8060</v>
      </c>
      <c r="N4542" s="15" t="n">
        <v>200</v>
      </c>
      <c r="P4542" s="15" t="n">
        <v>200</v>
      </c>
      <c r="Y4542" s="15" t="s">
        <v>142</v>
      </c>
      <c r="AB4542" s="15" t="s">
        <v>143</v>
      </c>
    </row>
    <row r="4543" customFormat="false" ht="15" hidden="false" customHeight="true" outlineLevel="0" collapsed="false">
      <c r="A4543" s="15" t="s">
        <v>8056</v>
      </c>
      <c r="B4543" s="15" t="s">
        <v>8057</v>
      </c>
      <c r="C4543" s="15" t="s">
        <v>217</v>
      </c>
      <c r="D4543" s="15" t="s">
        <v>274</v>
      </c>
      <c r="E4543" s="15" t="s">
        <v>136</v>
      </c>
      <c r="F4543" s="15" t="s">
        <v>137</v>
      </c>
      <c r="G4543" s="15" t="s">
        <v>308</v>
      </c>
      <c r="H4543" s="15" t="s">
        <v>136</v>
      </c>
      <c r="I4543" s="15" t="s">
        <v>243</v>
      </c>
      <c r="J4543" s="15" t="s">
        <v>158</v>
      </c>
      <c r="K4543" s="15" t="s">
        <v>8061</v>
      </c>
      <c r="L4543" s="15" t="n">
        <v>14</v>
      </c>
      <c r="M4543" s="15" t="n">
        <v>28</v>
      </c>
      <c r="N4543" s="15" t="n">
        <v>38</v>
      </c>
      <c r="O4543" s="15" t="n">
        <v>3</v>
      </c>
      <c r="P4543" s="15" t="n">
        <v>83</v>
      </c>
      <c r="Y4543" s="15" t="s">
        <v>142</v>
      </c>
      <c r="AB4543" s="15" t="s">
        <v>143</v>
      </c>
    </row>
    <row r="4544" customFormat="false" ht="15" hidden="false" customHeight="true" outlineLevel="0" collapsed="false">
      <c r="A4544" s="15" t="s">
        <v>8056</v>
      </c>
      <c r="B4544" s="15" t="s">
        <v>8057</v>
      </c>
      <c r="C4544" s="15" t="s">
        <v>217</v>
      </c>
      <c r="D4544" s="15" t="s">
        <v>274</v>
      </c>
      <c r="E4544" s="15" t="s">
        <v>136</v>
      </c>
      <c r="F4544" s="15" t="s">
        <v>137</v>
      </c>
      <c r="G4544" s="15" t="s">
        <v>308</v>
      </c>
      <c r="H4544" s="15" t="s">
        <v>136</v>
      </c>
      <c r="I4544" s="15" t="s">
        <v>243</v>
      </c>
      <c r="J4544" s="15" t="s">
        <v>169</v>
      </c>
      <c r="K4544" s="15" t="s">
        <v>8062</v>
      </c>
      <c r="L4544" s="15" t="n">
        <v>17</v>
      </c>
      <c r="M4544" s="15" t="n">
        <v>8</v>
      </c>
      <c r="N4544" s="15" t="n">
        <v>103</v>
      </c>
      <c r="P4544" s="15" t="n">
        <v>128</v>
      </c>
      <c r="Y4544" s="15" t="s">
        <v>142</v>
      </c>
      <c r="AB4544" s="15" t="s">
        <v>143</v>
      </c>
    </row>
    <row r="4545" customFormat="false" ht="15" hidden="false" customHeight="true" outlineLevel="0" collapsed="false">
      <c r="A4545" s="15" t="s">
        <v>8063</v>
      </c>
      <c r="B4545" s="15" t="s">
        <v>8064</v>
      </c>
      <c r="C4545" s="15" t="s">
        <v>134</v>
      </c>
      <c r="D4545" s="15" t="s">
        <v>541</v>
      </c>
      <c r="E4545" s="15" t="s">
        <v>136</v>
      </c>
      <c r="F4545" s="15" t="s">
        <v>137</v>
      </c>
      <c r="G4545" s="15" t="s">
        <v>542</v>
      </c>
      <c r="H4545" s="15" t="s">
        <v>136</v>
      </c>
      <c r="I4545" s="15" t="s">
        <v>139</v>
      </c>
      <c r="J4545" s="15" t="s">
        <v>144</v>
      </c>
      <c r="K4545" s="15" t="s">
        <v>8065</v>
      </c>
      <c r="L4545" s="15" t="n">
        <v>80</v>
      </c>
      <c r="M4545" s="15" t="n">
        <v>55</v>
      </c>
      <c r="N4545" s="15" t="n">
        <v>40</v>
      </c>
      <c r="P4545" s="15" t="n">
        <v>175</v>
      </c>
      <c r="Y4545" s="15" t="s">
        <v>156</v>
      </c>
      <c r="AB4545" s="15" t="s">
        <v>143</v>
      </c>
    </row>
    <row r="4546" customFormat="false" ht="15" hidden="false" customHeight="true" outlineLevel="0" collapsed="false">
      <c r="A4546" s="15" t="s">
        <v>8066</v>
      </c>
      <c r="B4546" s="15" t="s">
        <v>8067</v>
      </c>
      <c r="C4546" s="15" t="s">
        <v>217</v>
      </c>
      <c r="D4546" s="15" t="s">
        <v>218</v>
      </c>
      <c r="E4546" s="15" t="s">
        <v>136</v>
      </c>
      <c r="F4546" s="15" t="s">
        <v>137</v>
      </c>
      <c r="G4546" s="15" t="s">
        <v>8068</v>
      </c>
      <c r="H4546" s="15" t="s">
        <v>136</v>
      </c>
      <c r="I4546" s="15" t="s">
        <v>139</v>
      </c>
      <c r="J4546" s="15" t="s">
        <v>150</v>
      </c>
      <c r="K4546" s="15" t="s">
        <v>8069</v>
      </c>
      <c r="L4546" s="15" t="n">
        <v>16</v>
      </c>
      <c r="M4546" s="15" t="n">
        <v>5</v>
      </c>
      <c r="P4546" s="15" t="n">
        <v>21</v>
      </c>
      <c r="Y4546" s="15" t="s">
        <v>142</v>
      </c>
      <c r="AB4546" s="15" t="s">
        <v>143</v>
      </c>
    </row>
    <row r="4547" customFormat="false" ht="15" hidden="false" customHeight="true" outlineLevel="0" collapsed="false">
      <c r="A4547" s="15" t="s">
        <v>8066</v>
      </c>
      <c r="B4547" s="15" t="s">
        <v>8067</v>
      </c>
      <c r="C4547" s="15" t="s">
        <v>217</v>
      </c>
      <c r="D4547" s="15" t="s">
        <v>218</v>
      </c>
      <c r="E4547" s="15" t="s">
        <v>136</v>
      </c>
      <c r="F4547" s="15" t="s">
        <v>137</v>
      </c>
      <c r="G4547" s="15" t="s">
        <v>8068</v>
      </c>
      <c r="H4547" s="15" t="s">
        <v>136</v>
      </c>
      <c r="I4547" s="15" t="s">
        <v>139</v>
      </c>
      <c r="J4547" s="15" t="s">
        <v>158</v>
      </c>
      <c r="K4547" s="15" t="s">
        <v>8070</v>
      </c>
      <c r="L4547" s="15" t="n">
        <v>3</v>
      </c>
      <c r="M4547" s="15" t="n">
        <v>3</v>
      </c>
      <c r="P4547" s="15" t="n">
        <v>6</v>
      </c>
      <c r="Y4547" s="15" t="s">
        <v>142</v>
      </c>
      <c r="AB4547" s="15" t="s">
        <v>143</v>
      </c>
    </row>
    <row r="4548" customFormat="false" ht="15" hidden="false" customHeight="true" outlineLevel="0" collapsed="false">
      <c r="A4548" s="15" t="s">
        <v>8071</v>
      </c>
      <c r="B4548" s="15" t="s">
        <v>8072</v>
      </c>
      <c r="C4548" s="15" t="s">
        <v>148</v>
      </c>
      <c r="E4548" s="15" t="s">
        <v>136</v>
      </c>
      <c r="F4548" s="15" t="s">
        <v>137</v>
      </c>
      <c r="G4548" s="15" t="s">
        <v>608</v>
      </c>
      <c r="H4548" s="15" t="s">
        <v>136</v>
      </c>
      <c r="I4548" s="15" t="s">
        <v>139</v>
      </c>
      <c r="J4548" s="15" t="s">
        <v>144</v>
      </c>
      <c r="K4548" s="15" t="s">
        <v>8073</v>
      </c>
      <c r="L4548" s="15" t="n">
        <v>579</v>
      </c>
      <c r="P4548" s="15" t="n">
        <v>579</v>
      </c>
      <c r="Y4548" s="15" t="s">
        <v>156</v>
      </c>
      <c r="AB4548" s="15" t="s">
        <v>143</v>
      </c>
    </row>
    <row r="4549" customFormat="false" ht="15" hidden="false" customHeight="true" outlineLevel="0" collapsed="false">
      <c r="A4549" s="15" t="s">
        <v>8071</v>
      </c>
      <c r="B4549" s="15" t="s">
        <v>8072</v>
      </c>
      <c r="C4549" s="15" t="s">
        <v>148</v>
      </c>
      <c r="E4549" s="15" t="s">
        <v>136</v>
      </c>
      <c r="F4549" s="15" t="s">
        <v>137</v>
      </c>
      <c r="G4549" s="15" t="s">
        <v>608</v>
      </c>
      <c r="H4549" s="15" t="s">
        <v>136</v>
      </c>
      <c r="I4549" s="15" t="s">
        <v>139</v>
      </c>
      <c r="J4549" s="15" t="s">
        <v>150</v>
      </c>
      <c r="K4549" s="15" t="s">
        <v>8074</v>
      </c>
      <c r="L4549" s="15" t="n">
        <v>120</v>
      </c>
      <c r="M4549" s="15" t="n">
        <v>155</v>
      </c>
      <c r="P4549" s="15" t="n">
        <v>275</v>
      </c>
      <c r="Y4549" s="15" t="s">
        <v>156</v>
      </c>
      <c r="AB4549" s="15" t="s">
        <v>143</v>
      </c>
    </row>
    <row r="4550" customFormat="false" ht="15" hidden="false" customHeight="true" outlineLevel="0" collapsed="false">
      <c r="A4550" s="15" t="s">
        <v>8071</v>
      </c>
      <c r="B4550" s="15" t="s">
        <v>8072</v>
      </c>
      <c r="C4550" s="15" t="s">
        <v>148</v>
      </c>
      <c r="E4550" s="15" t="s">
        <v>136</v>
      </c>
      <c r="F4550" s="15" t="s">
        <v>137</v>
      </c>
      <c r="G4550" s="15" t="s">
        <v>608</v>
      </c>
      <c r="H4550" s="15" t="s">
        <v>136</v>
      </c>
      <c r="I4550" s="15" t="s">
        <v>139</v>
      </c>
      <c r="J4550" s="15" t="s">
        <v>158</v>
      </c>
      <c r="K4550" s="15" t="s">
        <v>8075</v>
      </c>
      <c r="L4550" s="15" t="n">
        <v>30</v>
      </c>
      <c r="P4550" s="15" t="n">
        <v>30</v>
      </c>
      <c r="Y4550" s="15" t="s">
        <v>156</v>
      </c>
      <c r="AB4550" s="15" t="s">
        <v>143</v>
      </c>
    </row>
    <row r="4551" customFormat="false" ht="15" hidden="false" customHeight="true" outlineLevel="0" collapsed="false">
      <c r="A4551" s="15" t="s">
        <v>8076</v>
      </c>
      <c r="B4551" s="15" t="s">
        <v>8077</v>
      </c>
      <c r="C4551" s="15" t="s">
        <v>148</v>
      </c>
      <c r="E4551" s="15" t="s">
        <v>136</v>
      </c>
      <c r="F4551" s="15" t="s">
        <v>137</v>
      </c>
      <c r="G4551" s="15" t="s">
        <v>8078</v>
      </c>
      <c r="H4551" s="15" t="s">
        <v>136</v>
      </c>
      <c r="I4551" s="15" t="s">
        <v>139</v>
      </c>
      <c r="J4551" s="15" t="s">
        <v>140</v>
      </c>
      <c r="K4551" s="15" t="s">
        <v>8079</v>
      </c>
      <c r="M4551" s="15" t="n">
        <v>22</v>
      </c>
      <c r="P4551" s="15" t="n">
        <v>22</v>
      </c>
      <c r="Y4551" s="15" t="s">
        <v>142</v>
      </c>
      <c r="AB4551" s="15" t="s">
        <v>143</v>
      </c>
    </row>
    <row r="4552" customFormat="false" ht="15" hidden="false" customHeight="true" outlineLevel="0" collapsed="false">
      <c r="A4552" s="15" t="s">
        <v>8080</v>
      </c>
      <c r="B4552" s="15" t="s">
        <v>8081</v>
      </c>
      <c r="C4552" s="15" t="s">
        <v>148</v>
      </c>
      <c r="E4552" s="15" t="s">
        <v>136</v>
      </c>
      <c r="F4552" s="15" t="s">
        <v>137</v>
      </c>
      <c r="G4552" s="15" t="s">
        <v>451</v>
      </c>
      <c r="H4552" s="15" t="s">
        <v>136</v>
      </c>
      <c r="I4552" s="15" t="s">
        <v>139</v>
      </c>
      <c r="J4552" s="15" t="s">
        <v>140</v>
      </c>
      <c r="K4552" s="15" t="s">
        <v>8082</v>
      </c>
      <c r="L4552" s="15" t="n">
        <v>2</v>
      </c>
      <c r="M4552" s="15" t="n">
        <v>4</v>
      </c>
      <c r="P4552" s="15" t="n">
        <v>6</v>
      </c>
      <c r="Y4552" s="15" t="s">
        <v>142</v>
      </c>
      <c r="AB4552" s="15" t="s">
        <v>143</v>
      </c>
    </row>
    <row r="4553" customFormat="false" ht="15" hidden="false" customHeight="true" outlineLevel="0" collapsed="false">
      <c r="A4553" s="15" t="s">
        <v>8080</v>
      </c>
      <c r="B4553" s="15" t="s">
        <v>8081</v>
      </c>
      <c r="C4553" s="15" t="s">
        <v>148</v>
      </c>
      <c r="E4553" s="15" t="s">
        <v>136</v>
      </c>
      <c r="F4553" s="15" t="s">
        <v>137</v>
      </c>
      <c r="G4553" s="15" t="s">
        <v>451</v>
      </c>
      <c r="H4553" s="15" t="s">
        <v>136</v>
      </c>
      <c r="I4553" s="15" t="s">
        <v>139</v>
      </c>
      <c r="J4553" s="15" t="s">
        <v>144</v>
      </c>
      <c r="K4553" s="15" t="s">
        <v>8083</v>
      </c>
      <c r="M4553" s="15" t="n">
        <v>5</v>
      </c>
      <c r="N4553" s="15" t="n">
        <v>1</v>
      </c>
      <c r="P4553" s="15" t="n">
        <v>6</v>
      </c>
      <c r="Y4553" s="15" t="s">
        <v>142</v>
      </c>
      <c r="AB4553" s="15" t="s">
        <v>143</v>
      </c>
    </row>
    <row r="4554" customFormat="false" ht="15" hidden="false" customHeight="true" outlineLevel="0" collapsed="false">
      <c r="A4554" s="15" t="s">
        <v>8080</v>
      </c>
      <c r="B4554" s="15" t="s">
        <v>8081</v>
      </c>
      <c r="C4554" s="15" t="s">
        <v>148</v>
      </c>
      <c r="E4554" s="15" t="s">
        <v>136</v>
      </c>
      <c r="F4554" s="15" t="s">
        <v>137</v>
      </c>
      <c r="G4554" s="15" t="s">
        <v>451</v>
      </c>
      <c r="H4554" s="15" t="s">
        <v>136</v>
      </c>
      <c r="I4554" s="15" t="s">
        <v>139</v>
      </c>
      <c r="J4554" s="15" t="s">
        <v>150</v>
      </c>
      <c r="K4554" s="15" t="s">
        <v>8084</v>
      </c>
      <c r="L4554" s="15" t="n">
        <v>14</v>
      </c>
      <c r="M4554" s="15" t="n">
        <v>8</v>
      </c>
      <c r="N4554" s="15" t="n">
        <v>7</v>
      </c>
      <c r="O4554" s="15" t="n">
        <v>8</v>
      </c>
      <c r="P4554" s="15" t="n">
        <v>37</v>
      </c>
      <c r="Y4554" s="15" t="s">
        <v>142</v>
      </c>
      <c r="AB4554" s="15" t="s">
        <v>143</v>
      </c>
    </row>
    <row r="4555" customFormat="false" ht="15" hidden="false" customHeight="true" outlineLevel="0" collapsed="false">
      <c r="A4555" s="15" t="s">
        <v>8080</v>
      </c>
      <c r="B4555" s="15" t="s">
        <v>8081</v>
      </c>
      <c r="C4555" s="15" t="s">
        <v>148</v>
      </c>
      <c r="E4555" s="15" t="s">
        <v>136</v>
      </c>
      <c r="F4555" s="15" t="s">
        <v>137</v>
      </c>
      <c r="G4555" s="15" t="s">
        <v>451</v>
      </c>
      <c r="H4555" s="15" t="s">
        <v>136</v>
      </c>
      <c r="I4555" s="15" t="s">
        <v>139</v>
      </c>
      <c r="J4555" s="15" t="s">
        <v>158</v>
      </c>
      <c r="K4555" s="15" t="s">
        <v>8085</v>
      </c>
      <c r="L4555" s="15" t="n">
        <v>10</v>
      </c>
      <c r="M4555" s="15" t="n">
        <v>3</v>
      </c>
      <c r="N4555" s="15" t="n">
        <v>28</v>
      </c>
      <c r="P4555" s="15" t="n">
        <v>41</v>
      </c>
      <c r="Y4555" s="15" t="s">
        <v>142</v>
      </c>
      <c r="AB4555" s="15" t="s">
        <v>143</v>
      </c>
    </row>
    <row r="4556" customFormat="false" ht="15" hidden="false" customHeight="true" outlineLevel="0" collapsed="false">
      <c r="A4556" s="15" t="s">
        <v>8086</v>
      </c>
      <c r="B4556" s="15" t="s">
        <v>8087</v>
      </c>
      <c r="C4556" s="15" t="s">
        <v>148</v>
      </c>
      <c r="E4556" s="15" t="s">
        <v>136</v>
      </c>
      <c r="F4556" s="15" t="s">
        <v>137</v>
      </c>
      <c r="G4556" s="15" t="s">
        <v>756</v>
      </c>
      <c r="H4556" s="15" t="s">
        <v>136</v>
      </c>
      <c r="I4556" s="15" t="s">
        <v>139</v>
      </c>
      <c r="J4556" s="15" t="s">
        <v>140</v>
      </c>
      <c r="K4556" s="15" t="s">
        <v>8088</v>
      </c>
      <c r="L4556" s="15" t="n">
        <v>10</v>
      </c>
      <c r="P4556" s="15" t="n">
        <v>10</v>
      </c>
      <c r="Y4556" s="15" t="s">
        <v>142</v>
      </c>
      <c r="AB4556" s="15" t="s">
        <v>143</v>
      </c>
    </row>
    <row r="4557" customFormat="false" ht="15" hidden="false" customHeight="true" outlineLevel="0" collapsed="false">
      <c r="A4557" s="15" t="s">
        <v>8086</v>
      </c>
      <c r="B4557" s="15" t="s">
        <v>8087</v>
      </c>
      <c r="C4557" s="15" t="s">
        <v>148</v>
      </c>
      <c r="E4557" s="15" t="s">
        <v>136</v>
      </c>
      <c r="F4557" s="15" t="s">
        <v>137</v>
      </c>
      <c r="G4557" s="15" t="s">
        <v>756</v>
      </c>
      <c r="H4557" s="15" t="s">
        <v>136</v>
      </c>
      <c r="I4557" s="15" t="s">
        <v>139</v>
      </c>
      <c r="J4557" s="15" t="s">
        <v>144</v>
      </c>
      <c r="K4557" s="15" t="s">
        <v>8089</v>
      </c>
      <c r="L4557" s="15" t="n">
        <v>1</v>
      </c>
      <c r="P4557" s="15" t="n">
        <v>1</v>
      </c>
      <c r="Y4557" s="15" t="s">
        <v>142</v>
      </c>
      <c r="AB4557" s="15" t="s">
        <v>143</v>
      </c>
    </row>
    <row r="4558" customFormat="false" ht="15" hidden="false" customHeight="true" outlineLevel="0" collapsed="false">
      <c r="A4558" s="15" t="s">
        <v>8086</v>
      </c>
      <c r="B4558" s="15" t="s">
        <v>8087</v>
      </c>
      <c r="C4558" s="15" t="s">
        <v>148</v>
      </c>
      <c r="E4558" s="15" t="s">
        <v>136</v>
      </c>
      <c r="F4558" s="15" t="s">
        <v>137</v>
      </c>
      <c r="G4558" s="15" t="s">
        <v>756</v>
      </c>
      <c r="H4558" s="15" t="s">
        <v>136</v>
      </c>
      <c r="I4558" s="15" t="s">
        <v>139</v>
      </c>
      <c r="J4558" s="15" t="s">
        <v>150</v>
      </c>
      <c r="K4558" s="15" t="s">
        <v>8090</v>
      </c>
      <c r="L4558" s="15" t="n">
        <v>268</v>
      </c>
      <c r="P4558" s="15" t="n">
        <v>268</v>
      </c>
      <c r="Y4558" s="15" t="s">
        <v>142</v>
      </c>
      <c r="AB4558" s="15" t="s">
        <v>143</v>
      </c>
    </row>
    <row r="4559" customFormat="false" ht="15" hidden="false" customHeight="true" outlineLevel="0" collapsed="false">
      <c r="A4559" s="15" t="s">
        <v>8086</v>
      </c>
      <c r="B4559" s="15" t="s">
        <v>8087</v>
      </c>
      <c r="C4559" s="15" t="s">
        <v>148</v>
      </c>
      <c r="E4559" s="15" t="s">
        <v>136</v>
      </c>
      <c r="F4559" s="15" t="s">
        <v>137</v>
      </c>
      <c r="G4559" s="15" t="s">
        <v>756</v>
      </c>
      <c r="H4559" s="15" t="s">
        <v>136</v>
      </c>
      <c r="I4559" s="15" t="s">
        <v>139</v>
      </c>
      <c r="J4559" s="15" t="s">
        <v>158</v>
      </c>
      <c r="K4559" s="15" t="s">
        <v>8091</v>
      </c>
      <c r="L4559" s="15" t="n">
        <v>50</v>
      </c>
      <c r="P4559" s="15" t="n">
        <v>50</v>
      </c>
      <c r="Y4559" s="15" t="s">
        <v>142</v>
      </c>
      <c r="AB4559" s="15" t="s">
        <v>143</v>
      </c>
    </row>
    <row r="4560" customFormat="false" ht="15" hidden="false" customHeight="true" outlineLevel="0" collapsed="false">
      <c r="A4560" s="15" t="s">
        <v>8086</v>
      </c>
      <c r="B4560" s="15" t="s">
        <v>8087</v>
      </c>
      <c r="C4560" s="15" t="s">
        <v>148</v>
      </c>
      <c r="E4560" s="15" t="s">
        <v>136</v>
      </c>
      <c r="F4560" s="15" t="s">
        <v>137</v>
      </c>
      <c r="G4560" s="15" t="s">
        <v>756</v>
      </c>
      <c r="H4560" s="15" t="s">
        <v>136</v>
      </c>
      <c r="I4560" s="15" t="s">
        <v>139</v>
      </c>
      <c r="J4560" s="15" t="s">
        <v>169</v>
      </c>
      <c r="K4560" s="15" t="s">
        <v>8092</v>
      </c>
      <c r="L4560" s="15" t="n">
        <v>1</v>
      </c>
      <c r="P4560" s="15" t="n">
        <v>1</v>
      </c>
      <c r="Y4560" s="15" t="s">
        <v>142</v>
      </c>
      <c r="AB4560" s="15" t="s">
        <v>143</v>
      </c>
    </row>
    <row r="4561" customFormat="false" ht="15" hidden="false" customHeight="true" outlineLevel="0" collapsed="false">
      <c r="A4561" s="15" t="s">
        <v>8093</v>
      </c>
      <c r="B4561" s="15" t="s">
        <v>8094</v>
      </c>
      <c r="C4561" s="15" t="s">
        <v>134</v>
      </c>
      <c r="D4561" s="15" t="s">
        <v>135</v>
      </c>
      <c r="E4561" s="15" t="s">
        <v>136</v>
      </c>
      <c r="F4561" s="15" t="s">
        <v>137</v>
      </c>
      <c r="G4561" s="15" t="s">
        <v>299</v>
      </c>
      <c r="H4561" s="15" t="s">
        <v>136</v>
      </c>
      <c r="I4561" s="15" t="s">
        <v>243</v>
      </c>
      <c r="J4561" s="15" t="s">
        <v>150</v>
      </c>
      <c r="K4561" s="15" t="s">
        <v>8095</v>
      </c>
      <c r="L4561" s="15" t="n">
        <v>34</v>
      </c>
      <c r="M4561" s="15" t="n">
        <v>44</v>
      </c>
      <c r="N4561" s="15" t="n">
        <v>10</v>
      </c>
      <c r="O4561" s="15" t="n">
        <v>9</v>
      </c>
      <c r="P4561" s="15" t="n">
        <v>97</v>
      </c>
      <c r="Y4561" s="15" t="s">
        <v>156</v>
      </c>
      <c r="AB4561" s="15" t="s">
        <v>143</v>
      </c>
    </row>
    <row r="4562" customFormat="false" ht="15" hidden="false" customHeight="true" outlineLevel="0" collapsed="false">
      <c r="A4562" s="15" t="s">
        <v>8093</v>
      </c>
      <c r="B4562" s="15" t="s">
        <v>8094</v>
      </c>
      <c r="C4562" s="15" t="s">
        <v>134</v>
      </c>
      <c r="D4562" s="15" t="s">
        <v>135</v>
      </c>
      <c r="E4562" s="15" t="s">
        <v>136</v>
      </c>
      <c r="F4562" s="15" t="s">
        <v>137</v>
      </c>
      <c r="G4562" s="15" t="s">
        <v>299</v>
      </c>
      <c r="H4562" s="15" t="s">
        <v>136</v>
      </c>
      <c r="I4562" s="15" t="s">
        <v>243</v>
      </c>
      <c r="J4562" s="15" t="s">
        <v>158</v>
      </c>
      <c r="K4562" s="15" t="s">
        <v>8096</v>
      </c>
      <c r="L4562" s="15" t="n">
        <v>5</v>
      </c>
      <c r="M4562" s="15" t="n">
        <v>5</v>
      </c>
      <c r="N4562" s="15" t="n">
        <v>9</v>
      </c>
      <c r="O4562" s="15" t="n">
        <v>5</v>
      </c>
      <c r="P4562" s="15" t="n">
        <v>24</v>
      </c>
      <c r="Y4562" s="15" t="s">
        <v>156</v>
      </c>
      <c r="AB4562" s="15" t="s">
        <v>143</v>
      </c>
    </row>
    <row r="4563" customFormat="false" ht="15" hidden="false" customHeight="true" outlineLevel="0" collapsed="false">
      <c r="A4563" s="15" t="s">
        <v>8097</v>
      </c>
      <c r="B4563" s="15" t="s">
        <v>8098</v>
      </c>
      <c r="C4563" s="15" t="s">
        <v>217</v>
      </c>
      <c r="D4563" s="15" t="s">
        <v>218</v>
      </c>
      <c r="E4563" s="15" t="s">
        <v>136</v>
      </c>
      <c r="F4563" s="15" t="s">
        <v>137</v>
      </c>
      <c r="G4563" s="15" t="s">
        <v>219</v>
      </c>
      <c r="H4563" s="15" t="s">
        <v>136</v>
      </c>
      <c r="I4563" s="15" t="s">
        <v>139</v>
      </c>
      <c r="J4563" s="15" t="s">
        <v>140</v>
      </c>
      <c r="K4563" s="15" t="s">
        <v>8099</v>
      </c>
      <c r="L4563" s="15" t="n">
        <v>2</v>
      </c>
      <c r="M4563" s="15" t="n">
        <v>41</v>
      </c>
      <c r="P4563" s="15" t="n">
        <v>43</v>
      </c>
      <c r="Y4563" s="15" t="s">
        <v>142</v>
      </c>
      <c r="AB4563" s="15" t="s">
        <v>143</v>
      </c>
    </row>
    <row r="4564" customFormat="false" ht="15" hidden="false" customHeight="true" outlineLevel="0" collapsed="false">
      <c r="A4564" s="15" t="s">
        <v>8097</v>
      </c>
      <c r="B4564" s="15" t="s">
        <v>8098</v>
      </c>
      <c r="C4564" s="15" t="s">
        <v>217</v>
      </c>
      <c r="D4564" s="15" t="s">
        <v>218</v>
      </c>
      <c r="E4564" s="15" t="s">
        <v>136</v>
      </c>
      <c r="F4564" s="15" t="s">
        <v>137</v>
      </c>
      <c r="G4564" s="15" t="s">
        <v>219</v>
      </c>
      <c r="H4564" s="15" t="s">
        <v>136</v>
      </c>
      <c r="I4564" s="15" t="s">
        <v>139</v>
      </c>
      <c r="J4564" s="15" t="s">
        <v>144</v>
      </c>
      <c r="K4564" s="15" t="s">
        <v>8100</v>
      </c>
      <c r="M4564" s="15" t="n">
        <v>10</v>
      </c>
      <c r="P4564" s="15" t="n">
        <v>10</v>
      </c>
      <c r="Y4564" s="15" t="s">
        <v>142</v>
      </c>
      <c r="AB4564" s="15" t="s">
        <v>143</v>
      </c>
    </row>
    <row r="4565" customFormat="false" ht="15" hidden="false" customHeight="true" outlineLevel="0" collapsed="false">
      <c r="A4565" s="15" t="s">
        <v>8097</v>
      </c>
      <c r="B4565" s="15" t="s">
        <v>8098</v>
      </c>
      <c r="C4565" s="15" t="s">
        <v>217</v>
      </c>
      <c r="D4565" s="15" t="s">
        <v>218</v>
      </c>
      <c r="E4565" s="15" t="s">
        <v>136</v>
      </c>
      <c r="F4565" s="15" t="s">
        <v>137</v>
      </c>
      <c r="G4565" s="15" t="s">
        <v>219</v>
      </c>
      <c r="H4565" s="15" t="s">
        <v>136</v>
      </c>
      <c r="I4565" s="15" t="s">
        <v>139</v>
      </c>
      <c r="J4565" s="15" t="s">
        <v>150</v>
      </c>
      <c r="K4565" s="15" t="s">
        <v>8101</v>
      </c>
      <c r="L4565" s="15" t="n">
        <v>94</v>
      </c>
      <c r="M4565" s="15" t="n">
        <v>9</v>
      </c>
      <c r="N4565" s="15" t="n">
        <v>1</v>
      </c>
      <c r="P4565" s="15" t="n">
        <v>104</v>
      </c>
      <c r="Y4565" s="15" t="s">
        <v>142</v>
      </c>
      <c r="AB4565" s="15" t="s">
        <v>143</v>
      </c>
    </row>
    <row r="4566" customFormat="false" ht="15" hidden="false" customHeight="true" outlineLevel="0" collapsed="false">
      <c r="A4566" s="15" t="s">
        <v>8097</v>
      </c>
      <c r="B4566" s="15" t="s">
        <v>8098</v>
      </c>
      <c r="C4566" s="15" t="s">
        <v>217</v>
      </c>
      <c r="D4566" s="15" t="s">
        <v>218</v>
      </c>
      <c r="E4566" s="15" t="s">
        <v>136</v>
      </c>
      <c r="F4566" s="15" t="s">
        <v>137</v>
      </c>
      <c r="G4566" s="15" t="s">
        <v>219</v>
      </c>
      <c r="H4566" s="15" t="s">
        <v>136</v>
      </c>
      <c r="I4566" s="15" t="s">
        <v>139</v>
      </c>
      <c r="J4566" s="15" t="s">
        <v>158</v>
      </c>
      <c r="K4566" s="15" t="s">
        <v>8102</v>
      </c>
      <c r="L4566" s="15" t="n">
        <v>13</v>
      </c>
      <c r="M4566" s="15" t="n">
        <v>15</v>
      </c>
      <c r="N4566" s="15" t="n">
        <v>2</v>
      </c>
      <c r="P4566" s="15" t="n">
        <v>30</v>
      </c>
      <c r="Y4566" s="15" t="s">
        <v>142</v>
      </c>
      <c r="AB4566" s="15" t="s">
        <v>143</v>
      </c>
    </row>
    <row r="4567" customFormat="false" ht="15" hidden="false" customHeight="true" outlineLevel="0" collapsed="false">
      <c r="A4567" s="15" t="s">
        <v>8103</v>
      </c>
      <c r="B4567" s="15" t="s">
        <v>8104</v>
      </c>
      <c r="C4567" s="15" t="s">
        <v>217</v>
      </c>
      <c r="D4567" s="15" t="s">
        <v>235</v>
      </c>
      <c r="E4567" s="15" t="s">
        <v>136</v>
      </c>
      <c r="F4567" s="15" t="s">
        <v>137</v>
      </c>
      <c r="G4567" s="15" t="s">
        <v>1032</v>
      </c>
      <c r="H4567" s="15" t="s">
        <v>136</v>
      </c>
      <c r="I4567" s="15" t="s">
        <v>139</v>
      </c>
      <c r="J4567" s="15" t="s">
        <v>140</v>
      </c>
      <c r="K4567" s="15" t="s">
        <v>8105</v>
      </c>
      <c r="L4567" s="15" t="n">
        <v>5</v>
      </c>
      <c r="M4567" s="15" t="n">
        <v>9</v>
      </c>
      <c r="P4567" s="15" t="n">
        <v>14</v>
      </c>
      <c r="Y4567" s="15" t="s">
        <v>142</v>
      </c>
      <c r="AB4567" s="15" t="s">
        <v>143</v>
      </c>
    </row>
    <row r="4568" customFormat="false" ht="15" hidden="false" customHeight="true" outlineLevel="0" collapsed="false">
      <c r="A4568" s="15" t="s">
        <v>8103</v>
      </c>
      <c r="B4568" s="15" t="s">
        <v>8104</v>
      </c>
      <c r="C4568" s="15" t="s">
        <v>217</v>
      </c>
      <c r="D4568" s="15" t="s">
        <v>235</v>
      </c>
      <c r="E4568" s="15" t="s">
        <v>136</v>
      </c>
      <c r="F4568" s="15" t="s">
        <v>137</v>
      </c>
      <c r="G4568" s="15" t="s">
        <v>1032</v>
      </c>
      <c r="H4568" s="15" t="s">
        <v>136</v>
      </c>
      <c r="I4568" s="15" t="s">
        <v>139</v>
      </c>
      <c r="J4568" s="15" t="s">
        <v>144</v>
      </c>
      <c r="K4568" s="15" t="s">
        <v>8106</v>
      </c>
      <c r="L4568" s="15" t="n">
        <v>4</v>
      </c>
      <c r="P4568" s="15" t="n">
        <v>4</v>
      </c>
      <c r="Y4568" s="15" t="s">
        <v>142</v>
      </c>
      <c r="AB4568" s="15" t="s">
        <v>143</v>
      </c>
    </row>
    <row r="4569" customFormat="false" ht="15" hidden="false" customHeight="true" outlineLevel="0" collapsed="false">
      <c r="A4569" s="15" t="s">
        <v>8103</v>
      </c>
      <c r="B4569" s="15" t="s">
        <v>8104</v>
      </c>
      <c r="C4569" s="15" t="s">
        <v>217</v>
      </c>
      <c r="D4569" s="15" t="s">
        <v>235</v>
      </c>
      <c r="E4569" s="15" t="s">
        <v>136</v>
      </c>
      <c r="F4569" s="15" t="s">
        <v>137</v>
      </c>
      <c r="G4569" s="15" t="s">
        <v>1032</v>
      </c>
      <c r="H4569" s="15" t="s">
        <v>136</v>
      </c>
      <c r="I4569" s="15" t="s">
        <v>139</v>
      </c>
      <c r="J4569" s="15" t="s">
        <v>150</v>
      </c>
      <c r="K4569" s="15" t="s">
        <v>8107</v>
      </c>
      <c r="L4569" s="15" t="n">
        <v>12</v>
      </c>
      <c r="M4569" s="15" t="n">
        <v>3</v>
      </c>
      <c r="P4569" s="15" t="n">
        <v>15</v>
      </c>
      <c r="Y4569" s="15" t="s">
        <v>142</v>
      </c>
      <c r="AB4569" s="15" t="s">
        <v>143</v>
      </c>
    </row>
    <row r="4570" customFormat="false" ht="15" hidden="false" customHeight="true" outlineLevel="0" collapsed="false">
      <c r="A4570" s="15" t="s">
        <v>8103</v>
      </c>
      <c r="B4570" s="15" t="s">
        <v>8104</v>
      </c>
      <c r="C4570" s="15" t="s">
        <v>217</v>
      </c>
      <c r="D4570" s="15" t="s">
        <v>235</v>
      </c>
      <c r="E4570" s="15" t="s">
        <v>136</v>
      </c>
      <c r="F4570" s="15" t="s">
        <v>137</v>
      </c>
      <c r="G4570" s="15" t="s">
        <v>1032</v>
      </c>
      <c r="H4570" s="15" t="s">
        <v>136</v>
      </c>
      <c r="I4570" s="15" t="s">
        <v>139</v>
      </c>
      <c r="J4570" s="15" t="s">
        <v>158</v>
      </c>
      <c r="K4570" s="15" t="s">
        <v>8108</v>
      </c>
      <c r="M4570" s="15" t="n">
        <v>7</v>
      </c>
      <c r="P4570" s="15" t="n">
        <v>7</v>
      </c>
      <c r="Y4570" s="15" t="s">
        <v>142</v>
      </c>
      <c r="AB4570" s="15" t="s">
        <v>143</v>
      </c>
    </row>
    <row r="4571" customFormat="false" ht="15" hidden="false" customHeight="true" outlineLevel="0" collapsed="false">
      <c r="A4571" s="15" t="s">
        <v>8109</v>
      </c>
      <c r="B4571" s="15" t="s">
        <v>8110</v>
      </c>
      <c r="C4571" s="15" t="s">
        <v>148</v>
      </c>
      <c r="E4571" s="15" t="s">
        <v>136</v>
      </c>
      <c r="F4571" s="15" t="s">
        <v>137</v>
      </c>
      <c r="G4571" s="15" t="s">
        <v>1353</v>
      </c>
      <c r="H4571" s="15" t="s">
        <v>136</v>
      </c>
      <c r="I4571" s="15" t="s">
        <v>139</v>
      </c>
      <c r="J4571" s="15" t="s">
        <v>140</v>
      </c>
      <c r="K4571" s="15" t="s">
        <v>8111</v>
      </c>
      <c r="N4571" s="15" t="n">
        <v>30</v>
      </c>
      <c r="O4571" s="15" t="n">
        <v>34</v>
      </c>
      <c r="P4571" s="15" t="n">
        <v>64</v>
      </c>
      <c r="Y4571" s="15" t="s">
        <v>156</v>
      </c>
      <c r="AB4571" s="15" t="s">
        <v>143</v>
      </c>
    </row>
    <row r="4572" customFormat="false" ht="15" hidden="false" customHeight="true" outlineLevel="0" collapsed="false">
      <c r="A4572" s="15" t="s">
        <v>8112</v>
      </c>
      <c r="B4572" s="15" t="s">
        <v>8113</v>
      </c>
      <c r="C4572" s="15" t="s">
        <v>217</v>
      </c>
      <c r="D4572" s="15" t="s">
        <v>218</v>
      </c>
      <c r="E4572" s="15" t="s">
        <v>136</v>
      </c>
      <c r="F4572" s="15" t="s">
        <v>137</v>
      </c>
      <c r="G4572" s="15" t="s">
        <v>938</v>
      </c>
      <c r="H4572" s="15" t="s">
        <v>136</v>
      </c>
      <c r="I4572" s="15" t="s">
        <v>243</v>
      </c>
      <c r="J4572" s="15" t="s">
        <v>140</v>
      </c>
      <c r="K4572" s="15" t="s">
        <v>8114</v>
      </c>
      <c r="L4572" s="15" t="n">
        <v>1</v>
      </c>
      <c r="P4572" s="15" t="n">
        <v>1</v>
      </c>
      <c r="Y4572" s="15" t="s">
        <v>142</v>
      </c>
      <c r="AB4572" s="15" t="s">
        <v>143</v>
      </c>
    </row>
    <row r="4573" customFormat="false" ht="15" hidden="false" customHeight="true" outlineLevel="0" collapsed="false">
      <c r="A4573" s="15" t="s">
        <v>8112</v>
      </c>
      <c r="B4573" s="15" t="s">
        <v>8113</v>
      </c>
      <c r="C4573" s="15" t="s">
        <v>217</v>
      </c>
      <c r="D4573" s="15" t="s">
        <v>218</v>
      </c>
      <c r="E4573" s="15" t="s">
        <v>136</v>
      </c>
      <c r="F4573" s="15" t="s">
        <v>137</v>
      </c>
      <c r="G4573" s="15" t="s">
        <v>938</v>
      </c>
      <c r="H4573" s="15" t="s">
        <v>136</v>
      </c>
      <c r="I4573" s="15" t="s">
        <v>243</v>
      </c>
      <c r="J4573" s="15" t="s">
        <v>144</v>
      </c>
      <c r="K4573" s="15" t="s">
        <v>8115</v>
      </c>
      <c r="L4573" s="15" t="n">
        <v>4</v>
      </c>
      <c r="P4573" s="15" t="n">
        <v>4</v>
      </c>
      <c r="Y4573" s="15" t="s">
        <v>142</v>
      </c>
      <c r="AB4573" s="15" t="s">
        <v>143</v>
      </c>
    </row>
    <row r="4574" customFormat="false" ht="15" hidden="false" customHeight="true" outlineLevel="0" collapsed="false">
      <c r="A4574" s="15" t="s">
        <v>8112</v>
      </c>
      <c r="B4574" s="15" t="s">
        <v>8113</v>
      </c>
      <c r="C4574" s="15" t="s">
        <v>217</v>
      </c>
      <c r="D4574" s="15" t="s">
        <v>218</v>
      </c>
      <c r="E4574" s="15" t="s">
        <v>136</v>
      </c>
      <c r="F4574" s="15" t="s">
        <v>137</v>
      </c>
      <c r="G4574" s="15" t="s">
        <v>938</v>
      </c>
      <c r="H4574" s="15" t="s">
        <v>136</v>
      </c>
      <c r="I4574" s="15" t="s">
        <v>243</v>
      </c>
      <c r="J4574" s="15" t="s">
        <v>150</v>
      </c>
      <c r="K4574" s="15" t="s">
        <v>8116</v>
      </c>
      <c r="L4574" s="15" t="n">
        <v>73</v>
      </c>
      <c r="M4574" s="15" t="n">
        <v>31</v>
      </c>
      <c r="N4574" s="15" t="n">
        <v>27</v>
      </c>
      <c r="P4574" s="15" t="n">
        <v>131</v>
      </c>
      <c r="Y4574" s="15" t="s">
        <v>142</v>
      </c>
      <c r="AB4574" s="15" t="s">
        <v>143</v>
      </c>
    </row>
    <row r="4575" customFormat="false" ht="15" hidden="false" customHeight="true" outlineLevel="0" collapsed="false">
      <c r="A4575" s="15" t="s">
        <v>8112</v>
      </c>
      <c r="B4575" s="15" t="s">
        <v>8113</v>
      </c>
      <c r="C4575" s="15" t="s">
        <v>217</v>
      </c>
      <c r="D4575" s="15" t="s">
        <v>218</v>
      </c>
      <c r="E4575" s="15" t="s">
        <v>136</v>
      </c>
      <c r="F4575" s="15" t="s">
        <v>137</v>
      </c>
      <c r="G4575" s="15" t="s">
        <v>938</v>
      </c>
      <c r="H4575" s="15" t="s">
        <v>136</v>
      </c>
      <c r="I4575" s="15" t="s">
        <v>243</v>
      </c>
      <c r="J4575" s="15" t="s">
        <v>158</v>
      </c>
      <c r="K4575" s="15" t="s">
        <v>8117</v>
      </c>
      <c r="L4575" s="15" t="n">
        <v>12</v>
      </c>
      <c r="M4575" s="15" t="n">
        <v>3</v>
      </c>
      <c r="N4575" s="15" t="n">
        <v>2</v>
      </c>
      <c r="P4575" s="15" t="n">
        <v>17</v>
      </c>
      <c r="Y4575" s="15" t="s">
        <v>142</v>
      </c>
      <c r="AB4575" s="15" t="s">
        <v>143</v>
      </c>
    </row>
    <row r="4576" customFormat="false" ht="15" hidden="false" customHeight="true" outlineLevel="0" collapsed="false">
      <c r="A4576" s="15" t="s">
        <v>8118</v>
      </c>
      <c r="B4576" s="15" t="s">
        <v>8119</v>
      </c>
      <c r="C4576" s="15" t="s">
        <v>148</v>
      </c>
      <c r="E4576" s="15" t="s">
        <v>136</v>
      </c>
      <c r="F4576" s="15" t="s">
        <v>137</v>
      </c>
      <c r="G4576" s="15" t="s">
        <v>1411</v>
      </c>
      <c r="H4576" s="15" t="s">
        <v>136</v>
      </c>
      <c r="I4576" s="15" t="s">
        <v>139</v>
      </c>
      <c r="J4576" s="15" t="s">
        <v>140</v>
      </c>
      <c r="K4576" s="15" t="s">
        <v>8120</v>
      </c>
      <c r="N4576" s="15" t="n">
        <v>16</v>
      </c>
      <c r="O4576" s="15" t="n">
        <v>126</v>
      </c>
      <c r="P4576" s="15" t="n">
        <v>142</v>
      </c>
      <c r="Y4576" s="15" t="s">
        <v>156</v>
      </c>
      <c r="AB4576" s="15" t="s">
        <v>143</v>
      </c>
    </row>
    <row r="4577" customFormat="false" ht="15" hidden="false" customHeight="true" outlineLevel="0" collapsed="false">
      <c r="A4577" s="15" t="s">
        <v>8121</v>
      </c>
      <c r="B4577" s="15" t="s">
        <v>8122</v>
      </c>
      <c r="C4577" s="15" t="s">
        <v>217</v>
      </c>
      <c r="D4577" s="15" t="s">
        <v>218</v>
      </c>
      <c r="E4577" s="15" t="s">
        <v>136</v>
      </c>
      <c r="F4577" s="15" t="s">
        <v>137</v>
      </c>
      <c r="G4577" s="15" t="s">
        <v>231</v>
      </c>
      <c r="H4577" s="15" t="s">
        <v>136</v>
      </c>
      <c r="I4577" s="15" t="s">
        <v>139</v>
      </c>
      <c r="J4577" s="15" t="s">
        <v>140</v>
      </c>
      <c r="K4577" s="15" t="s">
        <v>8123</v>
      </c>
      <c r="L4577" s="15" t="n">
        <v>2</v>
      </c>
      <c r="M4577" s="15" t="n">
        <v>1</v>
      </c>
      <c r="P4577" s="15" t="n">
        <v>3</v>
      </c>
      <c r="Y4577" s="15" t="s">
        <v>156</v>
      </c>
      <c r="AB4577" s="15" t="s">
        <v>143</v>
      </c>
    </row>
    <row r="4578" customFormat="false" ht="15" hidden="false" customHeight="true" outlineLevel="0" collapsed="false">
      <c r="A4578" s="15" t="s">
        <v>8121</v>
      </c>
      <c r="B4578" s="15" t="s">
        <v>8122</v>
      </c>
      <c r="C4578" s="15" t="s">
        <v>217</v>
      </c>
      <c r="D4578" s="15" t="s">
        <v>218</v>
      </c>
      <c r="E4578" s="15" t="s">
        <v>136</v>
      </c>
      <c r="F4578" s="15" t="s">
        <v>137</v>
      </c>
      <c r="G4578" s="15" t="s">
        <v>231</v>
      </c>
      <c r="H4578" s="15" t="s">
        <v>136</v>
      </c>
      <c r="I4578" s="15" t="s">
        <v>139</v>
      </c>
      <c r="J4578" s="15" t="s">
        <v>150</v>
      </c>
      <c r="K4578" s="15" t="s">
        <v>8124</v>
      </c>
      <c r="L4578" s="15" t="n">
        <v>44</v>
      </c>
      <c r="N4578" s="15" t="n">
        <v>6</v>
      </c>
      <c r="P4578" s="15" t="n">
        <v>50</v>
      </c>
      <c r="Y4578" s="15" t="s">
        <v>156</v>
      </c>
      <c r="AB4578" s="15" t="s">
        <v>143</v>
      </c>
    </row>
    <row r="4579" customFormat="false" ht="15" hidden="false" customHeight="true" outlineLevel="0" collapsed="false">
      <c r="A4579" s="15" t="s">
        <v>8121</v>
      </c>
      <c r="B4579" s="15" t="s">
        <v>8122</v>
      </c>
      <c r="C4579" s="15" t="s">
        <v>217</v>
      </c>
      <c r="D4579" s="15" t="s">
        <v>218</v>
      </c>
      <c r="E4579" s="15" t="s">
        <v>136</v>
      </c>
      <c r="F4579" s="15" t="s">
        <v>137</v>
      </c>
      <c r="G4579" s="15" t="s">
        <v>231</v>
      </c>
      <c r="H4579" s="15" t="s">
        <v>136</v>
      </c>
      <c r="I4579" s="15" t="s">
        <v>139</v>
      </c>
      <c r="J4579" s="15" t="s">
        <v>158</v>
      </c>
      <c r="K4579" s="15" t="s">
        <v>8125</v>
      </c>
      <c r="L4579" s="15" t="n">
        <v>2</v>
      </c>
      <c r="P4579" s="15" t="n">
        <v>2</v>
      </c>
      <c r="Y4579" s="15" t="s">
        <v>156</v>
      </c>
      <c r="AB4579" s="15" t="s">
        <v>143</v>
      </c>
    </row>
    <row r="4580" customFormat="false" ht="15" hidden="false" customHeight="true" outlineLevel="0" collapsed="false">
      <c r="A4580" s="15" t="s">
        <v>8121</v>
      </c>
      <c r="B4580" s="15" t="s">
        <v>8122</v>
      </c>
      <c r="C4580" s="15" t="s">
        <v>217</v>
      </c>
      <c r="D4580" s="15" t="s">
        <v>218</v>
      </c>
      <c r="E4580" s="15" t="s">
        <v>136</v>
      </c>
      <c r="F4580" s="15" t="s">
        <v>137</v>
      </c>
      <c r="G4580" s="15" t="s">
        <v>231</v>
      </c>
      <c r="H4580" s="15" t="s">
        <v>136</v>
      </c>
      <c r="I4580" s="15" t="s">
        <v>139</v>
      </c>
      <c r="J4580" s="15" t="s">
        <v>169</v>
      </c>
      <c r="K4580" s="15" t="s">
        <v>8126</v>
      </c>
      <c r="L4580" s="15" t="n">
        <v>1</v>
      </c>
      <c r="P4580" s="15" t="n">
        <v>1</v>
      </c>
      <c r="Y4580" s="15" t="s">
        <v>156</v>
      </c>
      <c r="AB4580" s="15" t="s">
        <v>143</v>
      </c>
    </row>
    <row r="4581" customFormat="false" ht="15" hidden="false" customHeight="true" outlineLevel="0" collapsed="false">
      <c r="A4581" s="15" t="s">
        <v>8127</v>
      </c>
      <c r="B4581" s="15" t="s">
        <v>8128</v>
      </c>
      <c r="C4581" s="15" t="s">
        <v>217</v>
      </c>
      <c r="D4581" s="15" t="s">
        <v>235</v>
      </c>
      <c r="E4581" s="15" t="s">
        <v>136</v>
      </c>
      <c r="F4581" s="15" t="s">
        <v>137</v>
      </c>
      <c r="G4581" s="15" t="s">
        <v>1032</v>
      </c>
      <c r="H4581" s="15" t="s">
        <v>136</v>
      </c>
      <c r="I4581" s="15" t="s">
        <v>139</v>
      </c>
      <c r="J4581" s="15" t="s">
        <v>140</v>
      </c>
      <c r="K4581" s="15" t="s">
        <v>8129</v>
      </c>
      <c r="L4581" s="15" t="n">
        <v>3</v>
      </c>
      <c r="P4581" s="15" t="n">
        <v>3</v>
      </c>
      <c r="Y4581" s="15" t="s">
        <v>142</v>
      </c>
      <c r="AB4581" s="15" t="s">
        <v>143</v>
      </c>
    </row>
    <row r="4582" customFormat="false" ht="15" hidden="false" customHeight="true" outlineLevel="0" collapsed="false">
      <c r="A4582" s="15" t="s">
        <v>8127</v>
      </c>
      <c r="B4582" s="15" t="s">
        <v>8128</v>
      </c>
      <c r="C4582" s="15" t="s">
        <v>217</v>
      </c>
      <c r="D4582" s="15" t="s">
        <v>235</v>
      </c>
      <c r="E4582" s="15" t="s">
        <v>136</v>
      </c>
      <c r="F4582" s="15" t="s">
        <v>137</v>
      </c>
      <c r="G4582" s="15" t="s">
        <v>1032</v>
      </c>
      <c r="H4582" s="15" t="s">
        <v>136</v>
      </c>
      <c r="I4582" s="15" t="s">
        <v>139</v>
      </c>
      <c r="J4582" s="15" t="s">
        <v>150</v>
      </c>
      <c r="K4582" s="15" t="s">
        <v>8130</v>
      </c>
      <c r="L4582" s="15" t="n">
        <v>15</v>
      </c>
      <c r="P4582" s="15" t="n">
        <v>15</v>
      </c>
      <c r="Y4582" s="15" t="s">
        <v>142</v>
      </c>
      <c r="AB4582" s="15" t="s">
        <v>143</v>
      </c>
    </row>
    <row r="4583" customFormat="false" ht="15" hidden="false" customHeight="true" outlineLevel="0" collapsed="false">
      <c r="A4583" s="15" t="s">
        <v>8131</v>
      </c>
      <c r="B4583" s="15" t="s">
        <v>8132</v>
      </c>
      <c r="C4583" s="15" t="s">
        <v>217</v>
      </c>
      <c r="D4583" s="15" t="s">
        <v>218</v>
      </c>
      <c r="E4583" s="15" t="s">
        <v>136</v>
      </c>
      <c r="F4583" s="15" t="s">
        <v>137</v>
      </c>
      <c r="G4583" s="15" t="s">
        <v>938</v>
      </c>
      <c r="H4583" s="15" t="s">
        <v>136</v>
      </c>
      <c r="I4583" s="15" t="s">
        <v>243</v>
      </c>
      <c r="J4583" s="15" t="s">
        <v>140</v>
      </c>
      <c r="K4583" s="15" t="s">
        <v>8133</v>
      </c>
      <c r="L4583" s="15" t="n">
        <v>89</v>
      </c>
      <c r="M4583" s="15" t="n">
        <v>32</v>
      </c>
      <c r="N4583" s="15" t="n">
        <v>16</v>
      </c>
      <c r="O4583" s="15" t="n">
        <v>17</v>
      </c>
      <c r="P4583" s="15" t="n">
        <v>154</v>
      </c>
      <c r="Y4583" s="15" t="s">
        <v>142</v>
      </c>
      <c r="AB4583" s="15" t="s">
        <v>143</v>
      </c>
    </row>
    <row r="4584" customFormat="false" ht="15" hidden="false" customHeight="true" outlineLevel="0" collapsed="false">
      <c r="A4584" s="15" t="s">
        <v>8131</v>
      </c>
      <c r="B4584" s="15" t="s">
        <v>8132</v>
      </c>
      <c r="C4584" s="15" t="s">
        <v>217</v>
      </c>
      <c r="D4584" s="15" t="s">
        <v>218</v>
      </c>
      <c r="E4584" s="15" t="s">
        <v>136</v>
      </c>
      <c r="F4584" s="15" t="s">
        <v>137</v>
      </c>
      <c r="G4584" s="15" t="s">
        <v>938</v>
      </c>
      <c r="H4584" s="15" t="s">
        <v>136</v>
      </c>
      <c r="I4584" s="15" t="s">
        <v>243</v>
      </c>
      <c r="J4584" s="15" t="s">
        <v>144</v>
      </c>
      <c r="K4584" s="15" t="s">
        <v>8134</v>
      </c>
      <c r="L4584" s="15" t="n">
        <v>8</v>
      </c>
      <c r="M4584" s="15" t="n">
        <v>2</v>
      </c>
      <c r="P4584" s="15" t="n">
        <v>10</v>
      </c>
      <c r="Y4584" s="15" t="s">
        <v>142</v>
      </c>
      <c r="AB4584" s="15" t="s">
        <v>143</v>
      </c>
    </row>
    <row r="4585" customFormat="false" ht="15" hidden="false" customHeight="true" outlineLevel="0" collapsed="false">
      <c r="A4585" s="15" t="s">
        <v>8131</v>
      </c>
      <c r="B4585" s="15" t="s">
        <v>8132</v>
      </c>
      <c r="C4585" s="15" t="s">
        <v>217</v>
      </c>
      <c r="D4585" s="15" t="s">
        <v>218</v>
      </c>
      <c r="E4585" s="15" t="s">
        <v>136</v>
      </c>
      <c r="F4585" s="15" t="s">
        <v>137</v>
      </c>
      <c r="G4585" s="15" t="s">
        <v>938</v>
      </c>
      <c r="H4585" s="15" t="s">
        <v>136</v>
      </c>
      <c r="I4585" s="15" t="s">
        <v>243</v>
      </c>
      <c r="J4585" s="15" t="s">
        <v>150</v>
      </c>
      <c r="K4585" s="15" t="s">
        <v>8135</v>
      </c>
      <c r="L4585" s="15" t="n">
        <v>463</v>
      </c>
      <c r="M4585" s="15" t="n">
        <v>551</v>
      </c>
      <c r="N4585" s="15" t="n">
        <v>635</v>
      </c>
      <c r="O4585" s="15" t="n">
        <v>123</v>
      </c>
      <c r="P4585" s="15" t="n">
        <v>1772</v>
      </c>
      <c r="Y4585" s="15" t="s">
        <v>142</v>
      </c>
      <c r="AB4585" s="15" t="s">
        <v>143</v>
      </c>
    </row>
    <row r="4586" customFormat="false" ht="15" hidden="false" customHeight="true" outlineLevel="0" collapsed="false">
      <c r="A4586" s="15" t="s">
        <v>8131</v>
      </c>
      <c r="B4586" s="15" t="s">
        <v>8132</v>
      </c>
      <c r="C4586" s="15" t="s">
        <v>217</v>
      </c>
      <c r="D4586" s="15" t="s">
        <v>218</v>
      </c>
      <c r="E4586" s="15" t="s">
        <v>136</v>
      </c>
      <c r="F4586" s="15" t="s">
        <v>137</v>
      </c>
      <c r="G4586" s="15" t="s">
        <v>938</v>
      </c>
      <c r="H4586" s="15" t="s">
        <v>136</v>
      </c>
      <c r="I4586" s="15" t="s">
        <v>243</v>
      </c>
      <c r="J4586" s="15" t="s">
        <v>158</v>
      </c>
      <c r="K4586" s="15" t="s">
        <v>8136</v>
      </c>
      <c r="L4586" s="15" t="n">
        <v>48</v>
      </c>
      <c r="M4586" s="15" t="n">
        <v>100</v>
      </c>
      <c r="N4586" s="15" t="n">
        <v>223</v>
      </c>
      <c r="O4586" s="15" t="n">
        <v>2</v>
      </c>
      <c r="P4586" s="15" t="n">
        <v>373</v>
      </c>
      <c r="Y4586" s="15" t="s">
        <v>142</v>
      </c>
      <c r="AB4586" s="15" t="s">
        <v>143</v>
      </c>
    </row>
    <row r="4587" customFormat="false" ht="15" hidden="false" customHeight="true" outlineLevel="0" collapsed="false">
      <c r="A4587" s="15" t="s">
        <v>8131</v>
      </c>
      <c r="B4587" s="15" t="s">
        <v>8132</v>
      </c>
      <c r="C4587" s="15" t="s">
        <v>217</v>
      </c>
      <c r="D4587" s="15" t="s">
        <v>218</v>
      </c>
      <c r="E4587" s="15" t="s">
        <v>136</v>
      </c>
      <c r="F4587" s="15" t="s">
        <v>137</v>
      </c>
      <c r="G4587" s="15" t="s">
        <v>938</v>
      </c>
      <c r="H4587" s="15" t="s">
        <v>136</v>
      </c>
      <c r="I4587" s="15" t="s">
        <v>243</v>
      </c>
      <c r="J4587" s="15" t="s">
        <v>169</v>
      </c>
      <c r="K4587" s="15" t="s">
        <v>8137</v>
      </c>
      <c r="L4587" s="15" t="n">
        <v>2</v>
      </c>
      <c r="M4587" s="15" t="n">
        <v>15</v>
      </c>
      <c r="N4587" s="15" t="n">
        <v>24</v>
      </c>
      <c r="O4587" s="15" t="n">
        <v>4</v>
      </c>
      <c r="P4587" s="15" t="n">
        <v>45</v>
      </c>
      <c r="Y4587" s="15" t="s">
        <v>142</v>
      </c>
      <c r="AB4587" s="15" t="s">
        <v>143</v>
      </c>
    </row>
    <row r="4588" customFormat="false" ht="15" hidden="false" customHeight="true" outlineLevel="0" collapsed="false">
      <c r="A4588" s="15" t="s">
        <v>8138</v>
      </c>
      <c r="B4588" s="15" t="s">
        <v>8139</v>
      </c>
      <c r="C4588" s="15" t="s">
        <v>148</v>
      </c>
      <c r="E4588" s="15" t="s">
        <v>136</v>
      </c>
      <c r="F4588" s="15" t="s">
        <v>137</v>
      </c>
      <c r="G4588" s="15" t="s">
        <v>154</v>
      </c>
      <c r="H4588" s="15" t="s">
        <v>136</v>
      </c>
      <c r="I4588" s="15" t="s">
        <v>139</v>
      </c>
      <c r="J4588" s="15" t="s">
        <v>150</v>
      </c>
      <c r="K4588" s="15" t="s">
        <v>8140</v>
      </c>
      <c r="O4588" s="15" t="n">
        <v>15</v>
      </c>
      <c r="P4588" s="15" t="n">
        <v>15</v>
      </c>
      <c r="Y4588" s="15" t="s">
        <v>156</v>
      </c>
      <c r="AB4588" s="15" t="s">
        <v>143</v>
      </c>
    </row>
    <row r="4589" customFormat="false" ht="15" hidden="false" customHeight="true" outlineLevel="0" collapsed="false">
      <c r="A4589" s="15" t="s">
        <v>8141</v>
      </c>
      <c r="B4589" s="15" t="s">
        <v>8142</v>
      </c>
      <c r="C4589" s="15" t="s">
        <v>148</v>
      </c>
      <c r="E4589" s="15" t="s">
        <v>136</v>
      </c>
      <c r="F4589" s="15" t="s">
        <v>137</v>
      </c>
      <c r="G4589" s="15" t="s">
        <v>136</v>
      </c>
      <c r="H4589" s="15" t="s">
        <v>136</v>
      </c>
      <c r="I4589" s="15" t="s">
        <v>139</v>
      </c>
      <c r="J4589" s="15" t="s">
        <v>144</v>
      </c>
      <c r="K4589" s="15" t="s">
        <v>8143</v>
      </c>
      <c r="L4589" s="15" t="n">
        <v>45</v>
      </c>
      <c r="M4589" s="15" t="n">
        <v>30</v>
      </c>
      <c r="P4589" s="15" t="n">
        <v>75</v>
      </c>
      <c r="Y4589" s="15" t="s">
        <v>142</v>
      </c>
      <c r="AB4589" s="15" t="s">
        <v>143</v>
      </c>
    </row>
    <row r="4590" customFormat="false" ht="15" hidden="false" customHeight="true" outlineLevel="0" collapsed="false">
      <c r="A4590" s="15" t="s">
        <v>8141</v>
      </c>
      <c r="B4590" s="15" t="s">
        <v>8142</v>
      </c>
      <c r="C4590" s="15" t="s">
        <v>148</v>
      </c>
      <c r="E4590" s="15" t="s">
        <v>136</v>
      </c>
      <c r="F4590" s="15" t="s">
        <v>137</v>
      </c>
      <c r="G4590" s="15" t="s">
        <v>136</v>
      </c>
      <c r="H4590" s="15" t="s">
        <v>136</v>
      </c>
      <c r="I4590" s="15" t="s">
        <v>139</v>
      </c>
      <c r="J4590" s="15" t="s">
        <v>158</v>
      </c>
      <c r="K4590" s="15" t="s">
        <v>8144</v>
      </c>
      <c r="L4590" s="15" t="n">
        <v>5</v>
      </c>
      <c r="P4590" s="15" t="n">
        <v>5</v>
      </c>
      <c r="Y4590" s="15" t="s">
        <v>142</v>
      </c>
      <c r="AB4590" s="15" t="s">
        <v>143</v>
      </c>
    </row>
    <row r="4591" customFormat="false" ht="15" hidden="false" customHeight="true" outlineLevel="0" collapsed="false">
      <c r="A4591" s="15" t="s">
        <v>8145</v>
      </c>
      <c r="B4591" s="15" t="s">
        <v>8146</v>
      </c>
      <c r="C4591" s="15" t="s">
        <v>217</v>
      </c>
      <c r="D4591" s="15" t="s">
        <v>235</v>
      </c>
      <c r="E4591" s="15" t="s">
        <v>136</v>
      </c>
      <c r="F4591" s="15" t="s">
        <v>137</v>
      </c>
      <c r="G4591" s="15" t="s">
        <v>256</v>
      </c>
      <c r="H4591" s="15" t="s">
        <v>136</v>
      </c>
      <c r="I4591" s="15" t="s">
        <v>139</v>
      </c>
      <c r="J4591" s="15" t="s">
        <v>140</v>
      </c>
      <c r="K4591" s="15" t="s">
        <v>8147</v>
      </c>
      <c r="L4591" s="15" t="n">
        <v>4</v>
      </c>
      <c r="P4591" s="15" t="n">
        <v>4</v>
      </c>
      <c r="Y4591" s="15" t="s">
        <v>258</v>
      </c>
      <c r="AB4591" s="15" t="s">
        <v>143</v>
      </c>
    </row>
    <row r="4592" customFormat="false" ht="15" hidden="false" customHeight="true" outlineLevel="0" collapsed="false">
      <c r="A4592" s="15" t="s">
        <v>8148</v>
      </c>
      <c r="B4592" s="15" t="s">
        <v>8149</v>
      </c>
      <c r="C4592" s="15" t="s">
        <v>217</v>
      </c>
      <c r="D4592" s="15" t="s">
        <v>235</v>
      </c>
      <c r="E4592" s="15" t="s">
        <v>136</v>
      </c>
      <c r="F4592" s="15" t="s">
        <v>137</v>
      </c>
      <c r="G4592" s="15" t="s">
        <v>308</v>
      </c>
      <c r="H4592" s="15" t="s">
        <v>136</v>
      </c>
      <c r="I4592" s="15" t="s">
        <v>243</v>
      </c>
      <c r="J4592" s="15" t="s">
        <v>140</v>
      </c>
      <c r="K4592" s="15" t="s">
        <v>8150</v>
      </c>
      <c r="L4592" s="15" t="n">
        <v>40</v>
      </c>
      <c r="M4592" s="15" t="n">
        <v>50</v>
      </c>
      <c r="N4592" s="15" t="n">
        <v>20</v>
      </c>
      <c r="O4592" s="15" t="n">
        <v>10</v>
      </c>
      <c r="P4592" s="15" t="n">
        <v>120</v>
      </c>
      <c r="Y4592" s="15" t="s">
        <v>142</v>
      </c>
      <c r="AB4592" s="15" t="s">
        <v>143</v>
      </c>
    </row>
    <row r="4593" customFormat="false" ht="15" hidden="false" customHeight="true" outlineLevel="0" collapsed="false">
      <c r="A4593" s="15" t="s">
        <v>8148</v>
      </c>
      <c r="B4593" s="15" t="s">
        <v>8149</v>
      </c>
      <c r="C4593" s="15" t="s">
        <v>217</v>
      </c>
      <c r="D4593" s="15" t="s">
        <v>235</v>
      </c>
      <c r="E4593" s="15" t="s">
        <v>136</v>
      </c>
      <c r="F4593" s="15" t="s">
        <v>137</v>
      </c>
      <c r="G4593" s="15" t="s">
        <v>308</v>
      </c>
      <c r="H4593" s="15" t="s">
        <v>136</v>
      </c>
      <c r="I4593" s="15" t="s">
        <v>243</v>
      </c>
      <c r="J4593" s="15" t="s">
        <v>150</v>
      </c>
      <c r="K4593" s="15" t="s">
        <v>8151</v>
      </c>
      <c r="L4593" s="15" t="n">
        <v>664</v>
      </c>
      <c r="M4593" s="15" t="n">
        <v>121</v>
      </c>
      <c r="N4593" s="15" t="n">
        <v>145</v>
      </c>
      <c r="O4593" s="15" t="n">
        <v>39</v>
      </c>
      <c r="P4593" s="15" t="n">
        <v>969</v>
      </c>
      <c r="Y4593" s="15" t="s">
        <v>142</v>
      </c>
      <c r="AB4593" s="15" t="s">
        <v>143</v>
      </c>
    </row>
    <row r="4594" customFormat="false" ht="15" hidden="false" customHeight="true" outlineLevel="0" collapsed="false">
      <c r="A4594" s="15" t="s">
        <v>8148</v>
      </c>
      <c r="B4594" s="15" t="s">
        <v>8149</v>
      </c>
      <c r="C4594" s="15" t="s">
        <v>217</v>
      </c>
      <c r="D4594" s="15" t="s">
        <v>235</v>
      </c>
      <c r="E4594" s="15" t="s">
        <v>136</v>
      </c>
      <c r="F4594" s="15" t="s">
        <v>137</v>
      </c>
      <c r="G4594" s="15" t="s">
        <v>308</v>
      </c>
      <c r="H4594" s="15" t="s">
        <v>136</v>
      </c>
      <c r="I4594" s="15" t="s">
        <v>243</v>
      </c>
      <c r="J4594" s="15" t="s">
        <v>166</v>
      </c>
      <c r="K4594" s="15" t="s">
        <v>8152</v>
      </c>
      <c r="O4594" s="15" t="n">
        <v>120</v>
      </c>
      <c r="P4594" s="15" t="n">
        <v>120</v>
      </c>
      <c r="Y4594" s="15" t="s">
        <v>142</v>
      </c>
      <c r="AB4594" s="15" t="s">
        <v>143</v>
      </c>
    </row>
    <row r="4595" customFormat="false" ht="15" hidden="false" customHeight="true" outlineLevel="0" collapsed="false">
      <c r="A4595" s="15" t="s">
        <v>8148</v>
      </c>
      <c r="B4595" s="15" t="s">
        <v>8149</v>
      </c>
      <c r="C4595" s="15" t="s">
        <v>217</v>
      </c>
      <c r="D4595" s="15" t="s">
        <v>235</v>
      </c>
      <c r="E4595" s="15" t="s">
        <v>136</v>
      </c>
      <c r="F4595" s="15" t="s">
        <v>137</v>
      </c>
      <c r="G4595" s="15" t="s">
        <v>308</v>
      </c>
      <c r="H4595" s="15" t="s">
        <v>136</v>
      </c>
      <c r="I4595" s="15" t="s">
        <v>243</v>
      </c>
      <c r="J4595" s="15" t="s">
        <v>158</v>
      </c>
      <c r="K4595" s="15" t="s">
        <v>8153</v>
      </c>
      <c r="L4595" s="15" t="n">
        <v>136</v>
      </c>
      <c r="M4595" s="15" t="n">
        <v>54</v>
      </c>
      <c r="N4595" s="15" t="n">
        <v>70</v>
      </c>
      <c r="O4595" s="15" t="n">
        <v>1</v>
      </c>
      <c r="P4595" s="15" t="n">
        <v>261</v>
      </c>
      <c r="Y4595" s="15" t="s">
        <v>142</v>
      </c>
      <c r="AB4595" s="15" t="s">
        <v>143</v>
      </c>
    </row>
    <row r="4596" customFormat="false" ht="15" hidden="false" customHeight="true" outlineLevel="0" collapsed="false">
      <c r="A4596" s="15" t="s">
        <v>8148</v>
      </c>
      <c r="B4596" s="15" t="s">
        <v>8149</v>
      </c>
      <c r="C4596" s="15" t="s">
        <v>217</v>
      </c>
      <c r="D4596" s="15" t="s">
        <v>235</v>
      </c>
      <c r="E4596" s="15" t="s">
        <v>136</v>
      </c>
      <c r="F4596" s="15" t="s">
        <v>137</v>
      </c>
      <c r="G4596" s="15" t="s">
        <v>308</v>
      </c>
      <c r="H4596" s="15" t="s">
        <v>136</v>
      </c>
      <c r="I4596" s="15" t="s">
        <v>243</v>
      </c>
      <c r="J4596" s="15" t="s">
        <v>169</v>
      </c>
      <c r="K4596" s="15" t="s">
        <v>8154</v>
      </c>
      <c r="L4596" s="15" t="n">
        <v>1</v>
      </c>
      <c r="M4596" s="15" t="n">
        <v>4</v>
      </c>
      <c r="P4596" s="15" t="n">
        <v>5</v>
      </c>
      <c r="Y4596" s="15" t="s">
        <v>142</v>
      </c>
      <c r="AB4596" s="15" t="s">
        <v>143</v>
      </c>
    </row>
    <row r="4597" customFormat="false" ht="15" hidden="false" customHeight="true" outlineLevel="0" collapsed="false">
      <c r="A4597" s="15" t="s">
        <v>8155</v>
      </c>
      <c r="B4597" s="15" t="s">
        <v>8156</v>
      </c>
      <c r="C4597" s="15" t="s">
        <v>217</v>
      </c>
      <c r="D4597" s="15" t="s">
        <v>235</v>
      </c>
      <c r="E4597" s="15" t="s">
        <v>136</v>
      </c>
      <c r="F4597" s="15" t="s">
        <v>137</v>
      </c>
      <c r="G4597" s="15" t="s">
        <v>308</v>
      </c>
      <c r="H4597" s="15" t="s">
        <v>136</v>
      </c>
      <c r="I4597" s="15" t="s">
        <v>243</v>
      </c>
      <c r="J4597" s="15" t="s">
        <v>140</v>
      </c>
      <c r="K4597" s="15" t="s">
        <v>8157</v>
      </c>
      <c r="L4597" s="15" t="n">
        <v>6</v>
      </c>
      <c r="M4597" s="15" t="n">
        <v>3</v>
      </c>
      <c r="N4597" s="15" t="n">
        <v>5</v>
      </c>
      <c r="O4597" s="15" t="n">
        <v>19</v>
      </c>
      <c r="P4597" s="15" t="n">
        <v>33</v>
      </c>
      <c r="Y4597" s="15" t="s">
        <v>142</v>
      </c>
      <c r="AB4597" s="15" t="s">
        <v>143</v>
      </c>
    </row>
    <row r="4598" customFormat="false" ht="15" hidden="false" customHeight="true" outlineLevel="0" collapsed="false">
      <c r="A4598" s="15" t="s">
        <v>8155</v>
      </c>
      <c r="B4598" s="15" t="s">
        <v>8156</v>
      </c>
      <c r="C4598" s="15" t="s">
        <v>217</v>
      </c>
      <c r="D4598" s="15" t="s">
        <v>235</v>
      </c>
      <c r="E4598" s="15" t="s">
        <v>136</v>
      </c>
      <c r="F4598" s="15" t="s">
        <v>137</v>
      </c>
      <c r="G4598" s="15" t="s">
        <v>308</v>
      </c>
      <c r="H4598" s="15" t="s">
        <v>136</v>
      </c>
      <c r="I4598" s="15" t="s">
        <v>243</v>
      </c>
      <c r="J4598" s="15" t="s">
        <v>144</v>
      </c>
      <c r="K4598" s="15" t="s">
        <v>8158</v>
      </c>
      <c r="M4598" s="15" t="n">
        <v>8</v>
      </c>
      <c r="N4598" s="15" t="n">
        <v>5</v>
      </c>
      <c r="P4598" s="15" t="n">
        <v>13</v>
      </c>
      <c r="Y4598" s="15" t="s">
        <v>142</v>
      </c>
      <c r="AB4598" s="15" t="s">
        <v>143</v>
      </c>
    </row>
    <row r="4599" customFormat="false" ht="15" hidden="false" customHeight="true" outlineLevel="0" collapsed="false">
      <c r="A4599" s="15" t="s">
        <v>8155</v>
      </c>
      <c r="B4599" s="15" t="s">
        <v>8156</v>
      </c>
      <c r="C4599" s="15" t="s">
        <v>217</v>
      </c>
      <c r="D4599" s="15" t="s">
        <v>235</v>
      </c>
      <c r="E4599" s="15" t="s">
        <v>136</v>
      </c>
      <c r="F4599" s="15" t="s">
        <v>137</v>
      </c>
      <c r="G4599" s="15" t="s">
        <v>308</v>
      </c>
      <c r="H4599" s="15" t="s">
        <v>136</v>
      </c>
      <c r="I4599" s="15" t="s">
        <v>243</v>
      </c>
      <c r="J4599" s="15" t="s">
        <v>150</v>
      </c>
      <c r="K4599" s="15" t="s">
        <v>8159</v>
      </c>
      <c r="L4599" s="15" t="n">
        <v>64</v>
      </c>
      <c r="M4599" s="15" t="n">
        <v>109</v>
      </c>
      <c r="N4599" s="15" t="n">
        <v>34</v>
      </c>
      <c r="P4599" s="15" t="n">
        <v>207</v>
      </c>
      <c r="Y4599" s="15" t="s">
        <v>142</v>
      </c>
      <c r="AB4599" s="15" t="s">
        <v>143</v>
      </c>
    </row>
    <row r="4600" customFormat="false" ht="15" hidden="false" customHeight="true" outlineLevel="0" collapsed="false">
      <c r="A4600" s="15" t="s">
        <v>8155</v>
      </c>
      <c r="B4600" s="15" t="s">
        <v>8156</v>
      </c>
      <c r="C4600" s="15" t="s">
        <v>217</v>
      </c>
      <c r="D4600" s="15" t="s">
        <v>235</v>
      </c>
      <c r="E4600" s="15" t="s">
        <v>136</v>
      </c>
      <c r="F4600" s="15" t="s">
        <v>137</v>
      </c>
      <c r="G4600" s="15" t="s">
        <v>308</v>
      </c>
      <c r="H4600" s="15" t="s">
        <v>136</v>
      </c>
      <c r="I4600" s="15" t="s">
        <v>243</v>
      </c>
      <c r="J4600" s="15" t="s">
        <v>166</v>
      </c>
      <c r="K4600" s="15" t="s">
        <v>8160</v>
      </c>
      <c r="N4600" s="15" t="n">
        <v>3</v>
      </c>
      <c r="O4600" s="15" t="n">
        <v>20</v>
      </c>
      <c r="P4600" s="15" t="n">
        <v>23</v>
      </c>
      <c r="Y4600" s="15" t="s">
        <v>142</v>
      </c>
      <c r="AB4600" s="15" t="s">
        <v>143</v>
      </c>
    </row>
    <row r="4601" customFormat="false" ht="15" hidden="false" customHeight="true" outlineLevel="0" collapsed="false">
      <c r="A4601" s="15" t="s">
        <v>8155</v>
      </c>
      <c r="B4601" s="15" t="s">
        <v>8156</v>
      </c>
      <c r="C4601" s="15" t="s">
        <v>217</v>
      </c>
      <c r="D4601" s="15" t="s">
        <v>235</v>
      </c>
      <c r="E4601" s="15" t="s">
        <v>136</v>
      </c>
      <c r="F4601" s="15" t="s">
        <v>137</v>
      </c>
      <c r="G4601" s="15" t="s">
        <v>308</v>
      </c>
      <c r="H4601" s="15" t="s">
        <v>136</v>
      </c>
      <c r="I4601" s="15" t="s">
        <v>243</v>
      </c>
      <c r="J4601" s="15" t="s">
        <v>158</v>
      </c>
      <c r="K4601" s="15" t="s">
        <v>8161</v>
      </c>
      <c r="L4601" s="15" t="n">
        <v>27</v>
      </c>
      <c r="M4601" s="15" t="n">
        <v>14</v>
      </c>
      <c r="N4601" s="15" t="n">
        <v>4</v>
      </c>
      <c r="O4601" s="15" t="n">
        <v>1</v>
      </c>
      <c r="P4601" s="15" t="n">
        <v>46</v>
      </c>
      <c r="Y4601" s="15" t="s">
        <v>142</v>
      </c>
      <c r="AB4601" s="15" t="s">
        <v>143</v>
      </c>
    </row>
    <row r="4602" customFormat="false" ht="15" hidden="false" customHeight="true" outlineLevel="0" collapsed="false">
      <c r="A4602" s="15" t="s">
        <v>8162</v>
      </c>
      <c r="B4602" s="15" t="s">
        <v>8163</v>
      </c>
      <c r="C4602" s="15" t="s">
        <v>217</v>
      </c>
      <c r="D4602" s="15" t="s">
        <v>218</v>
      </c>
      <c r="E4602" s="15" t="s">
        <v>136</v>
      </c>
      <c r="F4602" s="15" t="s">
        <v>137</v>
      </c>
      <c r="G4602" s="15" t="s">
        <v>299</v>
      </c>
      <c r="H4602" s="15" t="s">
        <v>136</v>
      </c>
      <c r="I4602" s="15" t="s">
        <v>243</v>
      </c>
      <c r="J4602" s="15" t="s">
        <v>140</v>
      </c>
      <c r="K4602" s="15" t="s">
        <v>8164</v>
      </c>
      <c r="L4602" s="15" t="n">
        <v>4</v>
      </c>
      <c r="M4602" s="15" t="n">
        <v>11</v>
      </c>
      <c r="N4602" s="15" t="n">
        <v>2</v>
      </c>
      <c r="P4602" s="15" t="n">
        <v>17</v>
      </c>
      <c r="Y4602" s="15" t="s">
        <v>156</v>
      </c>
      <c r="AB4602" s="15" t="s">
        <v>143</v>
      </c>
    </row>
    <row r="4603" customFormat="false" ht="15" hidden="false" customHeight="true" outlineLevel="0" collapsed="false">
      <c r="A4603" s="15" t="s">
        <v>8162</v>
      </c>
      <c r="B4603" s="15" t="s">
        <v>8163</v>
      </c>
      <c r="C4603" s="15" t="s">
        <v>217</v>
      </c>
      <c r="D4603" s="15" t="s">
        <v>218</v>
      </c>
      <c r="E4603" s="15" t="s">
        <v>136</v>
      </c>
      <c r="F4603" s="15" t="s">
        <v>137</v>
      </c>
      <c r="G4603" s="15" t="s">
        <v>299</v>
      </c>
      <c r="H4603" s="15" t="s">
        <v>136</v>
      </c>
      <c r="I4603" s="15" t="s">
        <v>243</v>
      </c>
      <c r="J4603" s="15" t="s">
        <v>150</v>
      </c>
      <c r="K4603" s="15" t="s">
        <v>8165</v>
      </c>
      <c r="L4603" s="15" t="n">
        <v>77</v>
      </c>
      <c r="M4603" s="15" t="n">
        <v>21</v>
      </c>
      <c r="N4603" s="15" t="n">
        <v>63</v>
      </c>
      <c r="O4603" s="15" t="n">
        <v>39</v>
      </c>
      <c r="P4603" s="15" t="n">
        <v>200</v>
      </c>
      <c r="Y4603" s="15" t="s">
        <v>156</v>
      </c>
      <c r="AB4603" s="15" t="s">
        <v>143</v>
      </c>
    </row>
    <row r="4604" customFormat="false" ht="15" hidden="false" customHeight="true" outlineLevel="0" collapsed="false">
      <c r="A4604" s="15" t="s">
        <v>8162</v>
      </c>
      <c r="B4604" s="15" t="s">
        <v>8163</v>
      </c>
      <c r="C4604" s="15" t="s">
        <v>217</v>
      </c>
      <c r="D4604" s="15" t="s">
        <v>218</v>
      </c>
      <c r="E4604" s="15" t="s">
        <v>136</v>
      </c>
      <c r="F4604" s="15" t="s">
        <v>137</v>
      </c>
      <c r="G4604" s="15" t="s">
        <v>299</v>
      </c>
      <c r="H4604" s="15" t="s">
        <v>136</v>
      </c>
      <c r="I4604" s="15" t="s">
        <v>243</v>
      </c>
      <c r="J4604" s="15" t="s">
        <v>158</v>
      </c>
      <c r="K4604" s="15" t="s">
        <v>8166</v>
      </c>
      <c r="L4604" s="15" t="n">
        <v>18</v>
      </c>
      <c r="M4604" s="15" t="n">
        <v>9</v>
      </c>
      <c r="N4604" s="15" t="n">
        <v>29</v>
      </c>
      <c r="O4604" s="15" t="n">
        <v>8</v>
      </c>
      <c r="P4604" s="15" t="n">
        <v>64</v>
      </c>
      <c r="Y4604" s="15" t="s">
        <v>156</v>
      </c>
      <c r="AB4604" s="15" t="s">
        <v>143</v>
      </c>
    </row>
    <row r="4605" customFormat="false" ht="15" hidden="false" customHeight="true" outlineLevel="0" collapsed="false">
      <c r="A4605" s="15" t="s">
        <v>8167</v>
      </c>
      <c r="B4605" s="15" t="s">
        <v>8168</v>
      </c>
      <c r="C4605" s="15" t="s">
        <v>217</v>
      </c>
      <c r="D4605" s="15" t="s">
        <v>218</v>
      </c>
      <c r="E4605" s="15" t="s">
        <v>136</v>
      </c>
      <c r="F4605" s="15" t="s">
        <v>137</v>
      </c>
      <c r="G4605" s="15" t="s">
        <v>308</v>
      </c>
      <c r="H4605" s="15" t="s">
        <v>136</v>
      </c>
      <c r="I4605" s="15" t="s">
        <v>243</v>
      </c>
      <c r="J4605" s="15" t="s">
        <v>140</v>
      </c>
      <c r="K4605" s="15" t="s">
        <v>8169</v>
      </c>
      <c r="M4605" s="15" t="n">
        <v>1</v>
      </c>
      <c r="N4605" s="15" t="n">
        <v>0</v>
      </c>
      <c r="O4605" s="15" t="n">
        <v>54</v>
      </c>
      <c r="P4605" s="15" t="n">
        <v>55</v>
      </c>
      <c r="Y4605" s="15" t="s">
        <v>142</v>
      </c>
      <c r="AB4605" s="15" t="s">
        <v>143</v>
      </c>
    </row>
    <row r="4606" customFormat="false" ht="15" hidden="false" customHeight="true" outlineLevel="0" collapsed="false">
      <c r="A4606" s="15" t="s">
        <v>8167</v>
      </c>
      <c r="B4606" s="15" t="s">
        <v>8168</v>
      </c>
      <c r="C4606" s="15" t="s">
        <v>217</v>
      </c>
      <c r="D4606" s="15" t="s">
        <v>218</v>
      </c>
      <c r="E4606" s="15" t="s">
        <v>136</v>
      </c>
      <c r="F4606" s="15" t="s">
        <v>137</v>
      </c>
      <c r="G4606" s="15" t="s">
        <v>308</v>
      </c>
      <c r="H4606" s="15" t="s">
        <v>136</v>
      </c>
      <c r="I4606" s="15" t="s">
        <v>243</v>
      </c>
      <c r="J4606" s="15" t="s">
        <v>144</v>
      </c>
      <c r="K4606" s="15" t="s">
        <v>8170</v>
      </c>
      <c r="L4606" s="15" t="n">
        <v>2</v>
      </c>
      <c r="P4606" s="15" t="n">
        <v>2</v>
      </c>
      <c r="Y4606" s="15" t="s">
        <v>142</v>
      </c>
      <c r="AB4606" s="15" t="s">
        <v>143</v>
      </c>
    </row>
    <row r="4607" customFormat="false" ht="15" hidden="false" customHeight="true" outlineLevel="0" collapsed="false">
      <c r="A4607" s="15" t="s">
        <v>8167</v>
      </c>
      <c r="B4607" s="15" t="s">
        <v>8168</v>
      </c>
      <c r="C4607" s="15" t="s">
        <v>217</v>
      </c>
      <c r="D4607" s="15" t="s">
        <v>218</v>
      </c>
      <c r="E4607" s="15" t="s">
        <v>136</v>
      </c>
      <c r="F4607" s="15" t="s">
        <v>137</v>
      </c>
      <c r="G4607" s="15" t="s">
        <v>308</v>
      </c>
      <c r="H4607" s="15" t="s">
        <v>136</v>
      </c>
      <c r="I4607" s="15" t="s">
        <v>243</v>
      </c>
      <c r="J4607" s="15" t="s">
        <v>150</v>
      </c>
      <c r="K4607" s="15" t="s">
        <v>8171</v>
      </c>
      <c r="L4607" s="15" t="n">
        <v>247</v>
      </c>
      <c r="M4607" s="15" t="n">
        <v>411</v>
      </c>
      <c r="N4607" s="15" t="n">
        <v>453</v>
      </c>
      <c r="O4607" s="15" t="n">
        <v>70</v>
      </c>
      <c r="P4607" s="15" t="n">
        <v>1181</v>
      </c>
      <c r="Y4607" s="15" t="s">
        <v>142</v>
      </c>
      <c r="AB4607" s="15" t="s">
        <v>143</v>
      </c>
    </row>
    <row r="4608" customFormat="false" ht="15" hidden="false" customHeight="true" outlineLevel="0" collapsed="false">
      <c r="A4608" s="15" t="s">
        <v>8167</v>
      </c>
      <c r="B4608" s="15" t="s">
        <v>8168</v>
      </c>
      <c r="C4608" s="15" t="s">
        <v>217</v>
      </c>
      <c r="D4608" s="15" t="s">
        <v>218</v>
      </c>
      <c r="E4608" s="15" t="s">
        <v>136</v>
      </c>
      <c r="F4608" s="15" t="s">
        <v>137</v>
      </c>
      <c r="G4608" s="15" t="s">
        <v>308</v>
      </c>
      <c r="H4608" s="15" t="s">
        <v>136</v>
      </c>
      <c r="I4608" s="15" t="s">
        <v>243</v>
      </c>
      <c r="J4608" s="15" t="s">
        <v>166</v>
      </c>
      <c r="K4608" s="15" t="s">
        <v>8172</v>
      </c>
      <c r="M4608" s="15" t="n">
        <v>38</v>
      </c>
      <c r="P4608" s="15" t="n">
        <v>38</v>
      </c>
      <c r="Y4608" s="15" t="s">
        <v>142</v>
      </c>
      <c r="AB4608" s="15" t="s">
        <v>143</v>
      </c>
    </row>
    <row r="4609" customFormat="false" ht="15" hidden="false" customHeight="true" outlineLevel="0" collapsed="false">
      <c r="A4609" s="15" t="s">
        <v>8167</v>
      </c>
      <c r="B4609" s="15" t="s">
        <v>8168</v>
      </c>
      <c r="C4609" s="15" t="s">
        <v>217</v>
      </c>
      <c r="D4609" s="15" t="s">
        <v>218</v>
      </c>
      <c r="E4609" s="15" t="s">
        <v>136</v>
      </c>
      <c r="F4609" s="15" t="s">
        <v>137</v>
      </c>
      <c r="G4609" s="15" t="s">
        <v>308</v>
      </c>
      <c r="H4609" s="15" t="s">
        <v>136</v>
      </c>
      <c r="I4609" s="15" t="s">
        <v>243</v>
      </c>
      <c r="J4609" s="15" t="s">
        <v>158</v>
      </c>
      <c r="K4609" s="15" t="s">
        <v>8173</v>
      </c>
      <c r="L4609" s="15" t="n">
        <v>9</v>
      </c>
      <c r="M4609" s="15" t="n">
        <v>20</v>
      </c>
      <c r="N4609" s="15" t="n">
        <v>47</v>
      </c>
      <c r="O4609" s="15" t="n">
        <v>7</v>
      </c>
      <c r="P4609" s="15" t="n">
        <v>83</v>
      </c>
      <c r="Y4609" s="15" t="s">
        <v>142</v>
      </c>
      <c r="AB4609" s="15" t="s">
        <v>143</v>
      </c>
    </row>
    <row r="4610" customFormat="false" ht="15" hidden="false" customHeight="true" outlineLevel="0" collapsed="false">
      <c r="A4610" s="15" t="s">
        <v>8167</v>
      </c>
      <c r="B4610" s="15" t="s">
        <v>8168</v>
      </c>
      <c r="C4610" s="15" t="s">
        <v>217</v>
      </c>
      <c r="D4610" s="15" t="s">
        <v>218</v>
      </c>
      <c r="E4610" s="15" t="s">
        <v>136</v>
      </c>
      <c r="F4610" s="15" t="s">
        <v>137</v>
      </c>
      <c r="G4610" s="15" t="s">
        <v>308</v>
      </c>
      <c r="H4610" s="15" t="s">
        <v>136</v>
      </c>
      <c r="I4610" s="15" t="s">
        <v>243</v>
      </c>
      <c r="J4610" s="15" t="s">
        <v>169</v>
      </c>
      <c r="K4610" s="15" t="s">
        <v>8174</v>
      </c>
      <c r="L4610" s="15" t="n">
        <v>2</v>
      </c>
      <c r="N4610" s="15" t="n">
        <v>12</v>
      </c>
      <c r="P4610" s="15" t="n">
        <v>14</v>
      </c>
      <c r="Y4610" s="15" t="s">
        <v>142</v>
      </c>
      <c r="AB4610" s="15" t="s">
        <v>143</v>
      </c>
    </row>
    <row r="4611" customFormat="false" ht="15" hidden="false" customHeight="true" outlineLevel="0" collapsed="false">
      <c r="A4611" s="15" t="s">
        <v>8175</v>
      </c>
      <c r="B4611" s="15" t="s">
        <v>8176</v>
      </c>
      <c r="C4611" s="15" t="s">
        <v>134</v>
      </c>
      <c r="D4611" s="15" t="s">
        <v>135</v>
      </c>
      <c r="E4611" s="15" t="s">
        <v>136</v>
      </c>
      <c r="F4611" s="15" t="s">
        <v>137</v>
      </c>
      <c r="G4611" s="15" t="s">
        <v>481</v>
      </c>
      <c r="H4611" s="15" t="s">
        <v>136</v>
      </c>
      <c r="I4611" s="15" t="s">
        <v>139</v>
      </c>
      <c r="J4611" s="15" t="s">
        <v>140</v>
      </c>
      <c r="K4611" s="15" t="s">
        <v>8177</v>
      </c>
      <c r="L4611" s="15" t="n">
        <v>62</v>
      </c>
      <c r="M4611" s="15" t="n">
        <v>30</v>
      </c>
      <c r="N4611" s="15" t="n">
        <v>20</v>
      </c>
      <c r="P4611" s="15" t="n">
        <v>112</v>
      </c>
      <c r="Y4611" s="15" t="s">
        <v>142</v>
      </c>
      <c r="AB4611" s="15" t="s">
        <v>143</v>
      </c>
    </row>
    <row r="4612" customFormat="false" ht="15" hidden="false" customHeight="true" outlineLevel="0" collapsed="false">
      <c r="A4612" s="15" t="s">
        <v>8178</v>
      </c>
      <c r="B4612" s="15" t="s">
        <v>8179</v>
      </c>
      <c r="C4612" s="15" t="s">
        <v>134</v>
      </c>
      <c r="D4612" s="15" t="s">
        <v>135</v>
      </c>
      <c r="E4612" s="15" t="s">
        <v>136</v>
      </c>
      <c r="F4612" s="15" t="s">
        <v>137</v>
      </c>
      <c r="G4612" s="15" t="s">
        <v>138</v>
      </c>
      <c r="H4612" s="15" t="s">
        <v>136</v>
      </c>
      <c r="I4612" s="15" t="s">
        <v>139</v>
      </c>
      <c r="J4612" s="15" t="s">
        <v>140</v>
      </c>
      <c r="K4612" s="15" t="s">
        <v>8180</v>
      </c>
      <c r="L4612" s="15" t="n">
        <v>16</v>
      </c>
      <c r="P4612" s="15" t="n">
        <v>16</v>
      </c>
      <c r="Y4612" s="15" t="s">
        <v>142</v>
      </c>
      <c r="AB4612" s="15" t="s">
        <v>143</v>
      </c>
    </row>
    <row r="4613" customFormat="false" ht="15" hidden="false" customHeight="true" outlineLevel="0" collapsed="false">
      <c r="A4613" s="15" t="s">
        <v>8178</v>
      </c>
      <c r="B4613" s="15" t="s">
        <v>8179</v>
      </c>
      <c r="C4613" s="15" t="s">
        <v>134</v>
      </c>
      <c r="D4613" s="15" t="s">
        <v>135</v>
      </c>
      <c r="E4613" s="15" t="s">
        <v>136</v>
      </c>
      <c r="F4613" s="15" t="s">
        <v>137</v>
      </c>
      <c r="G4613" s="15" t="s">
        <v>138</v>
      </c>
      <c r="H4613" s="15" t="s">
        <v>136</v>
      </c>
      <c r="I4613" s="15" t="s">
        <v>139</v>
      </c>
      <c r="J4613" s="15" t="s">
        <v>144</v>
      </c>
      <c r="K4613" s="15" t="s">
        <v>8181</v>
      </c>
      <c r="L4613" s="15" t="n">
        <v>1</v>
      </c>
      <c r="P4613" s="15" t="n">
        <v>1</v>
      </c>
      <c r="Y4613" s="15" t="s">
        <v>142</v>
      </c>
      <c r="AB4613" s="15" t="s">
        <v>143</v>
      </c>
    </row>
    <row r="4614" customFormat="false" ht="15" hidden="false" customHeight="true" outlineLevel="0" collapsed="false">
      <c r="A4614" s="15" t="s">
        <v>8178</v>
      </c>
      <c r="B4614" s="15" t="s">
        <v>8179</v>
      </c>
      <c r="C4614" s="15" t="s">
        <v>134</v>
      </c>
      <c r="D4614" s="15" t="s">
        <v>135</v>
      </c>
      <c r="E4614" s="15" t="s">
        <v>136</v>
      </c>
      <c r="F4614" s="15" t="s">
        <v>137</v>
      </c>
      <c r="G4614" s="15" t="s">
        <v>138</v>
      </c>
      <c r="H4614" s="15" t="s">
        <v>136</v>
      </c>
      <c r="I4614" s="15" t="s">
        <v>139</v>
      </c>
      <c r="J4614" s="15" t="s">
        <v>150</v>
      </c>
      <c r="K4614" s="15" t="s">
        <v>8182</v>
      </c>
      <c r="L4614" s="15" t="n">
        <v>10</v>
      </c>
      <c r="M4614" s="15" t="n">
        <v>1</v>
      </c>
      <c r="P4614" s="15" t="n">
        <v>11</v>
      </c>
      <c r="Y4614" s="15" t="s">
        <v>142</v>
      </c>
      <c r="AB4614" s="15" t="s">
        <v>143</v>
      </c>
    </row>
    <row r="4615" customFormat="false" ht="15" hidden="false" customHeight="true" outlineLevel="0" collapsed="false">
      <c r="A4615" s="15" t="s">
        <v>8178</v>
      </c>
      <c r="B4615" s="15" t="s">
        <v>8179</v>
      </c>
      <c r="C4615" s="15" t="s">
        <v>134</v>
      </c>
      <c r="D4615" s="15" t="s">
        <v>135</v>
      </c>
      <c r="E4615" s="15" t="s">
        <v>136</v>
      </c>
      <c r="F4615" s="15" t="s">
        <v>137</v>
      </c>
      <c r="G4615" s="15" t="s">
        <v>138</v>
      </c>
      <c r="H4615" s="15" t="s">
        <v>136</v>
      </c>
      <c r="I4615" s="15" t="s">
        <v>139</v>
      </c>
      <c r="J4615" s="15" t="s">
        <v>158</v>
      </c>
      <c r="K4615" s="15" t="s">
        <v>8183</v>
      </c>
      <c r="L4615" s="15" t="n">
        <v>23</v>
      </c>
      <c r="M4615" s="15" t="n">
        <v>9</v>
      </c>
      <c r="N4615" s="15" t="n">
        <v>1</v>
      </c>
      <c r="P4615" s="15" t="n">
        <v>33</v>
      </c>
      <c r="Y4615" s="15" t="s">
        <v>142</v>
      </c>
      <c r="AB4615" s="15" t="s">
        <v>143</v>
      </c>
    </row>
    <row r="4616" customFormat="false" ht="15" hidden="false" customHeight="true" outlineLevel="0" collapsed="false">
      <c r="A4616" s="15" t="s">
        <v>8178</v>
      </c>
      <c r="B4616" s="15" t="s">
        <v>8179</v>
      </c>
      <c r="C4616" s="15" t="s">
        <v>134</v>
      </c>
      <c r="D4616" s="15" t="s">
        <v>135</v>
      </c>
      <c r="E4616" s="15" t="s">
        <v>136</v>
      </c>
      <c r="F4616" s="15" t="s">
        <v>137</v>
      </c>
      <c r="G4616" s="15" t="s">
        <v>138</v>
      </c>
      <c r="H4616" s="15" t="s">
        <v>136</v>
      </c>
      <c r="I4616" s="15" t="s">
        <v>139</v>
      </c>
      <c r="J4616" s="15" t="s">
        <v>169</v>
      </c>
      <c r="K4616" s="15" t="s">
        <v>8184</v>
      </c>
      <c r="L4616" s="15" t="n">
        <v>4</v>
      </c>
      <c r="P4616" s="15" t="n">
        <v>4</v>
      </c>
      <c r="Y4616" s="15" t="s">
        <v>142</v>
      </c>
      <c r="AB4616" s="15" t="s">
        <v>143</v>
      </c>
    </row>
    <row r="4617" customFormat="false" ht="15" hidden="false" customHeight="true" outlineLevel="0" collapsed="false">
      <c r="A4617" s="15" t="s">
        <v>8185</v>
      </c>
      <c r="B4617" s="15" t="s">
        <v>8186</v>
      </c>
      <c r="C4617" s="15" t="s">
        <v>148</v>
      </c>
      <c r="E4617" s="15" t="s">
        <v>136</v>
      </c>
      <c r="F4617" s="15" t="s">
        <v>137</v>
      </c>
      <c r="G4617" s="15" t="s">
        <v>206</v>
      </c>
      <c r="H4617" s="15" t="s">
        <v>136</v>
      </c>
      <c r="I4617" s="15" t="s">
        <v>139</v>
      </c>
      <c r="J4617" s="15" t="s">
        <v>150</v>
      </c>
      <c r="K4617" s="15" t="s">
        <v>8187</v>
      </c>
      <c r="N4617" s="15" t="n">
        <v>3</v>
      </c>
      <c r="P4617" s="15" t="n">
        <v>3</v>
      </c>
      <c r="Y4617" s="15" t="s">
        <v>142</v>
      </c>
      <c r="AB4617" s="15" t="s">
        <v>143</v>
      </c>
    </row>
    <row r="4618" customFormat="false" ht="15" hidden="false" customHeight="true" outlineLevel="0" collapsed="false">
      <c r="A4618" s="15" t="s">
        <v>8188</v>
      </c>
      <c r="B4618" s="15" t="s">
        <v>8189</v>
      </c>
      <c r="C4618" s="15" t="s">
        <v>217</v>
      </c>
      <c r="D4618" s="15" t="s">
        <v>274</v>
      </c>
      <c r="E4618" s="15" t="s">
        <v>136</v>
      </c>
      <c r="F4618" s="15" t="s">
        <v>137</v>
      </c>
      <c r="G4618" s="15" t="s">
        <v>2853</v>
      </c>
      <c r="H4618" s="15" t="s">
        <v>136</v>
      </c>
      <c r="I4618" s="15" t="s">
        <v>243</v>
      </c>
      <c r="J4618" s="15" t="s">
        <v>140</v>
      </c>
      <c r="K4618" s="15" t="s">
        <v>8190</v>
      </c>
      <c r="L4618" s="15" t="n">
        <v>1</v>
      </c>
      <c r="M4618" s="15" t="n">
        <v>1</v>
      </c>
      <c r="O4618" s="15" t="n">
        <v>25</v>
      </c>
      <c r="P4618" s="15" t="n">
        <v>27</v>
      </c>
      <c r="Y4618" s="15" t="s">
        <v>142</v>
      </c>
      <c r="AB4618" s="15" t="s">
        <v>143</v>
      </c>
    </row>
    <row r="4619" customFormat="false" ht="15" hidden="false" customHeight="true" outlineLevel="0" collapsed="false">
      <c r="A4619" s="15" t="s">
        <v>8188</v>
      </c>
      <c r="B4619" s="15" t="s">
        <v>8189</v>
      </c>
      <c r="C4619" s="15" t="s">
        <v>217</v>
      </c>
      <c r="D4619" s="15" t="s">
        <v>274</v>
      </c>
      <c r="E4619" s="15" t="s">
        <v>136</v>
      </c>
      <c r="F4619" s="15" t="s">
        <v>137</v>
      </c>
      <c r="G4619" s="15" t="s">
        <v>2853</v>
      </c>
      <c r="H4619" s="15" t="s">
        <v>136</v>
      </c>
      <c r="I4619" s="15" t="s">
        <v>243</v>
      </c>
      <c r="J4619" s="15" t="s">
        <v>144</v>
      </c>
      <c r="K4619" s="15" t="s">
        <v>8191</v>
      </c>
      <c r="M4619" s="15" t="n">
        <v>2</v>
      </c>
      <c r="O4619" s="15" t="n">
        <v>13</v>
      </c>
      <c r="P4619" s="15" t="n">
        <v>15</v>
      </c>
      <c r="Y4619" s="15" t="s">
        <v>142</v>
      </c>
      <c r="AB4619" s="15" t="s">
        <v>143</v>
      </c>
    </row>
    <row r="4620" customFormat="false" ht="15" hidden="false" customHeight="true" outlineLevel="0" collapsed="false">
      <c r="A4620" s="15" t="s">
        <v>8188</v>
      </c>
      <c r="B4620" s="15" t="s">
        <v>8189</v>
      </c>
      <c r="C4620" s="15" t="s">
        <v>217</v>
      </c>
      <c r="D4620" s="15" t="s">
        <v>274</v>
      </c>
      <c r="E4620" s="15" t="s">
        <v>136</v>
      </c>
      <c r="F4620" s="15" t="s">
        <v>137</v>
      </c>
      <c r="G4620" s="15" t="s">
        <v>2853</v>
      </c>
      <c r="H4620" s="15" t="s">
        <v>136</v>
      </c>
      <c r="I4620" s="15" t="s">
        <v>243</v>
      </c>
      <c r="J4620" s="15" t="s">
        <v>150</v>
      </c>
      <c r="K4620" s="15" t="s">
        <v>8192</v>
      </c>
      <c r="L4620" s="15" t="n">
        <v>34</v>
      </c>
      <c r="M4620" s="15" t="n">
        <v>129</v>
      </c>
      <c r="N4620" s="15" t="n">
        <v>21</v>
      </c>
      <c r="O4620" s="15" t="n">
        <v>1</v>
      </c>
      <c r="P4620" s="15" t="n">
        <v>185</v>
      </c>
      <c r="Y4620" s="15" t="s">
        <v>142</v>
      </c>
      <c r="AB4620" s="15" t="s">
        <v>143</v>
      </c>
    </row>
    <row r="4621" customFormat="false" ht="15" hidden="false" customHeight="true" outlineLevel="0" collapsed="false">
      <c r="A4621" s="15" t="s">
        <v>8188</v>
      </c>
      <c r="B4621" s="15" t="s">
        <v>8189</v>
      </c>
      <c r="C4621" s="15" t="s">
        <v>217</v>
      </c>
      <c r="D4621" s="15" t="s">
        <v>274</v>
      </c>
      <c r="E4621" s="15" t="s">
        <v>136</v>
      </c>
      <c r="F4621" s="15" t="s">
        <v>137</v>
      </c>
      <c r="G4621" s="15" t="s">
        <v>2853</v>
      </c>
      <c r="H4621" s="15" t="s">
        <v>136</v>
      </c>
      <c r="I4621" s="15" t="s">
        <v>243</v>
      </c>
      <c r="J4621" s="15" t="s">
        <v>158</v>
      </c>
      <c r="K4621" s="15" t="s">
        <v>8193</v>
      </c>
      <c r="L4621" s="15" t="n">
        <v>16</v>
      </c>
      <c r="M4621" s="15" t="n">
        <v>88</v>
      </c>
      <c r="N4621" s="15" t="n">
        <v>5</v>
      </c>
      <c r="P4621" s="15" t="n">
        <v>109</v>
      </c>
      <c r="Y4621" s="15" t="s">
        <v>142</v>
      </c>
      <c r="AB4621" s="15" t="s">
        <v>143</v>
      </c>
    </row>
    <row r="4622" customFormat="false" ht="15" hidden="false" customHeight="true" outlineLevel="0" collapsed="false">
      <c r="A4622" s="15" t="s">
        <v>8194</v>
      </c>
      <c r="B4622" s="15" t="s">
        <v>8195</v>
      </c>
      <c r="C4622" s="15" t="s">
        <v>148</v>
      </c>
      <c r="E4622" s="15" t="s">
        <v>136</v>
      </c>
      <c r="F4622" s="15" t="s">
        <v>137</v>
      </c>
      <c r="G4622" s="15" t="s">
        <v>231</v>
      </c>
      <c r="H4622" s="15" t="s">
        <v>136</v>
      </c>
      <c r="I4622" s="15" t="s">
        <v>139</v>
      </c>
      <c r="J4622" s="15" t="s">
        <v>140</v>
      </c>
      <c r="K4622" s="15" t="s">
        <v>8196</v>
      </c>
      <c r="L4622" s="15" t="n">
        <v>27</v>
      </c>
      <c r="M4622" s="15" t="n">
        <v>1</v>
      </c>
      <c r="P4622" s="15" t="n">
        <v>28</v>
      </c>
      <c r="Y4622" s="15" t="s">
        <v>156</v>
      </c>
      <c r="AB4622" s="15" t="s">
        <v>143</v>
      </c>
    </row>
    <row r="4623" customFormat="false" ht="15" hidden="false" customHeight="true" outlineLevel="0" collapsed="false">
      <c r="A4623" s="15" t="s">
        <v>8194</v>
      </c>
      <c r="B4623" s="15" t="s">
        <v>8195</v>
      </c>
      <c r="C4623" s="15" t="s">
        <v>148</v>
      </c>
      <c r="E4623" s="15" t="s">
        <v>136</v>
      </c>
      <c r="F4623" s="15" t="s">
        <v>137</v>
      </c>
      <c r="G4623" s="15" t="s">
        <v>231</v>
      </c>
      <c r="H4623" s="15" t="s">
        <v>136</v>
      </c>
      <c r="I4623" s="15" t="s">
        <v>139</v>
      </c>
      <c r="J4623" s="15" t="s">
        <v>144</v>
      </c>
      <c r="K4623" s="15" t="s">
        <v>8197</v>
      </c>
      <c r="L4623" s="15" t="n">
        <v>27</v>
      </c>
      <c r="M4623" s="15" t="n">
        <v>1</v>
      </c>
      <c r="P4623" s="15" t="n">
        <v>28</v>
      </c>
      <c r="Y4623" s="15" t="s">
        <v>156</v>
      </c>
      <c r="AB4623" s="15" t="s">
        <v>143</v>
      </c>
    </row>
    <row r="4624" customFormat="false" ht="15" hidden="false" customHeight="true" outlineLevel="0" collapsed="false">
      <c r="A4624" s="15" t="s">
        <v>8194</v>
      </c>
      <c r="B4624" s="15" t="s">
        <v>8195</v>
      </c>
      <c r="C4624" s="15" t="s">
        <v>148</v>
      </c>
      <c r="E4624" s="15" t="s">
        <v>136</v>
      </c>
      <c r="F4624" s="15" t="s">
        <v>137</v>
      </c>
      <c r="G4624" s="15" t="s">
        <v>231</v>
      </c>
      <c r="H4624" s="15" t="s">
        <v>136</v>
      </c>
      <c r="I4624" s="15" t="s">
        <v>139</v>
      </c>
      <c r="J4624" s="15" t="s">
        <v>150</v>
      </c>
      <c r="K4624" s="15" t="s">
        <v>8198</v>
      </c>
      <c r="N4624" s="15" t="n">
        <v>1</v>
      </c>
      <c r="P4624" s="15" t="n">
        <v>1</v>
      </c>
      <c r="Y4624" s="15" t="s">
        <v>156</v>
      </c>
      <c r="AB4624" s="15" t="s">
        <v>143</v>
      </c>
    </row>
    <row r="4625" customFormat="false" ht="15" hidden="false" customHeight="true" outlineLevel="0" collapsed="false">
      <c r="A4625" s="15" t="s">
        <v>8199</v>
      </c>
      <c r="B4625" s="15" t="s">
        <v>8200</v>
      </c>
      <c r="C4625" s="15" t="s">
        <v>148</v>
      </c>
      <c r="E4625" s="15" t="s">
        <v>136</v>
      </c>
      <c r="F4625" s="15" t="s">
        <v>137</v>
      </c>
      <c r="G4625" s="15" t="s">
        <v>8201</v>
      </c>
      <c r="H4625" s="15" t="s">
        <v>136</v>
      </c>
      <c r="I4625" s="15" t="s">
        <v>139</v>
      </c>
      <c r="J4625" s="15" t="s">
        <v>150</v>
      </c>
      <c r="K4625" s="15" t="s">
        <v>8202</v>
      </c>
      <c r="N4625" s="15" t="n">
        <v>3</v>
      </c>
      <c r="P4625" s="15" t="n">
        <v>3</v>
      </c>
      <c r="Y4625" s="15" t="s">
        <v>142</v>
      </c>
      <c r="AB4625" s="15" t="s">
        <v>143</v>
      </c>
    </row>
    <row r="4626" customFormat="false" ht="15" hidden="false" customHeight="true" outlineLevel="0" collapsed="false">
      <c r="A4626" s="15" t="s">
        <v>8203</v>
      </c>
      <c r="B4626" s="15" t="s">
        <v>8204</v>
      </c>
      <c r="C4626" s="15" t="s">
        <v>217</v>
      </c>
      <c r="D4626" s="15" t="s">
        <v>218</v>
      </c>
      <c r="E4626" s="15" t="s">
        <v>136</v>
      </c>
      <c r="F4626" s="15" t="s">
        <v>137</v>
      </c>
      <c r="G4626" s="15" t="s">
        <v>526</v>
      </c>
      <c r="H4626" s="15" t="s">
        <v>136</v>
      </c>
      <c r="I4626" s="15" t="s">
        <v>139</v>
      </c>
      <c r="J4626" s="15" t="s">
        <v>140</v>
      </c>
      <c r="K4626" s="15" t="s">
        <v>8205</v>
      </c>
      <c r="L4626" s="15" t="n">
        <v>227</v>
      </c>
      <c r="N4626" s="15" t="n">
        <v>57</v>
      </c>
      <c r="P4626" s="15" t="n">
        <v>284</v>
      </c>
      <c r="Y4626" s="15" t="s">
        <v>142</v>
      </c>
      <c r="AB4626" s="15" t="s">
        <v>143</v>
      </c>
    </row>
    <row r="4627" customFormat="false" ht="15" hidden="false" customHeight="true" outlineLevel="0" collapsed="false">
      <c r="A4627" s="15" t="s">
        <v>8206</v>
      </c>
      <c r="B4627" s="15" t="s">
        <v>8207</v>
      </c>
      <c r="C4627" s="15" t="s">
        <v>134</v>
      </c>
      <c r="D4627" s="15" t="s">
        <v>135</v>
      </c>
      <c r="E4627" s="15" t="s">
        <v>136</v>
      </c>
      <c r="F4627" s="15" t="s">
        <v>137</v>
      </c>
      <c r="G4627" s="15" t="s">
        <v>938</v>
      </c>
      <c r="H4627" s="15" t="s">
        <v>136</v>
      </c>
      <c r="I4627" s="15" t="s">
        <v>139</v>
      </c>
      <c r="J4627" s="15" t="s">
        <v>140</v>
      </c>
      <c r="K4627" s="15" t="s">
        <v>8208</v>
      </c>
      <c r="N4627" s="15" t="n">
        <v>1</v>
      </c>
      <c r="P4627" s="15" t="n">
        <v>1</v>
      </c>
      <c r="Y4627" s="15" t="s">
        <v>142</v>
      </c>
      <c r="AB4627" s="15" t="s">
        <v>143</v>
      </c>
    </row>
    <row r="4628" customFormat="false" ht="15" hidden="false" customHeight="true" outlineLevel="0" collapsed="false">
      <c r="A4628" s="15" t="s">
        <v>8206</v>
      </c>
      <c r="B4628" s="15" t="s">
        <v>8207</v>
      </c>
      <c r="C4628" s="15" t="s">
        <v>134</v>
      </c>
      <c r="D4628" s="15" t="s">
        <v>135</v>
      </c>
      <c r="E4628" s="15" t="s">
        <v>136</v>
      </c>
      <c r="F4628" s="15" t="s">
        <v>137</v>
      </c>
      <c r="G4628" s="15" t="s">
        <v>938</v>
      </c>
      <c r="H4628" s="15" t="s">
        <v>136</v>
      </c>
      <c r="I4628" s="15" t="s">
        <v>139</v>
      </c>
      <c r="J4628" s="15" t="s">
        <v>144</v>
      </c>
      <c r="K4628" s="15" t="s">
        <v>8209</v>
      </c>
      <c r="N4628" s="15" t="n">
        <v>2</v>
      </c>
      <c r="P4628" s="15" t="n">
        <v>2</v>
      </c>
      <c r="Y4628" s="15" t="s">
        <v>142</v>
      </c>
      <c r="AB4628" s="15" t="s">
        <v>143</v>
      </c>
    </row>
    <row r="4629" customFormat="false" ht="15" hidden="false" customHeight="true" outlineLevel="0" collapsed="false">
      <c r="A4629" s="15" t="s">
        <v>8206</v>
      </c>
      <c r="B4629" s="15" t="s">
        <v>8207</v>
      </c>
      <c r="C4629" s="15" t="s">
        <v>134</v>
      </c>
      <c r="D4629" s="15" t="s">
        <v>135</v>
      </c>
      <c r="E4629" s="15" t="s">
        <v>136</v>
      </c>
      <c r="F4629" s="15" t="s">
        <v>137</v>
      </c>
      <c r="G4629" s="15" t="s">
        <v>938</v>
      </c>
      <c r="H4629" s="15" t="s">
        <v>136</v>
      </c>
      <c r="I4629" s="15" t="s">
        <v>139</v>
      </c>
      <c r="J4629" s="15" t="s">
        <v>150</v>
      </c>
      <c r="K4629" s="15" t="s">
        <v>8210</v>
      </c>
      <c r="L4629" s="15" t="n">
        <v>15</v>
      </c>
      <c r="M4629" s="15" t="n">
        <v>12</v>
      </c>
      <c r="N4629" s="15" t="n">
        <v>49</v>
      </c>
      <c r="O4629" s="15" t="n">
        <v>2</v>
      </c>
      <c r="P4629" s="15" t="n">
        <v>78</v>
      </c>
      <c r="Y4629" s="15" t="s">
        <v>142</v>
      </c>
      <c r="AB4629" s="15" t="s">
        <v>143</v>
      </c>
    </row>
    <row r="4630" customFormat="false" ht="15" hidden="false" customHeight="true" outlineLevel="0" collapsed="false">
      <c r="A4630" s="15" t="s">
        <v>8206</v>
      </c>
      <c r="B4630" s="15" t="s">
        <v>8207</v>
      </c>
      <c r="C4630" s="15" t="s">
        <v>134</v>
      </c>
      <c r="D4630" s="15" t="s">
        <v>135</v>
      </c>
      <c r="E4630" s="15" t="s">
        <v>136</v>
      </c>
      <c r="F4630" s="15" t="s">
        <v>137</v>
      </c>
      <c r="G4630" s="15" t="s">
        <v>938</v>
      </c>
      <c r="H4630" s="15" t="s">
        <v>136</v>
      </c>
      <c r="I4630" s="15" t="s">
        <v>139</v>
      </c>
      <c r="J4630" s="15" t="s">
        <v>158</v>
      </c>
      <c r="K4630" s="15" t="s">
        <v>8211</v>
      </c>
      <c r="L4630" s="15" t="n">
        <v>3</v>
      </c>
      <c r="M4630" s="15" t="n">
        <v>6</v>
      </c>
      <c r="N4630" s="15" t="n">
        <v>15</v>
      </c>
      <c r="O4630" s="15" t="n">
        <v>1</v>
      </c>
      <c r="P4630" s="15" t="n">
        <v>25</v>
      </c>
      <c r="Y4630" s="15" t="s">
        <v>142</v>
      </c>
      <c r="AB4630" s="15" t="s">
        <v>143</v>
      </c>
    </row>
    <row r="4631" customFormat="false" ht="15" hidden="false" customHeight="true" outlineLevel="0" collapsed="false">
      <c r="A4631" s="15" t="s">
        <v>8212</v>
      </c>
      <c r="B4631" s="15" t="s">
        <v>8213</v>
      </c>
      <c r="C4631" s="15" t="s">
        <v>148</v>
      </c>
      <c r="E4631" s="15" t="s">
        <v>136</v>
      </c>
      <c r="F4631" s="15" t="s">
        <v>137</v>
      </c>
      <c r="G4631" s="15" t="s">
        <v>231</v>
      </c>
      <c r="H4631" s="15" t="s">
        <v>136</v>
      </c>
      <c r="I4631" s="15" t="s">
        <v>139</v>
      </c>
      <c r="J4631" s="15" t="s">
        <v>150</v>
      </c>
      <c r="K4631" s="15" t="s">
        <v>8214</v>
      </c>
      <c r="M4631" s="15" t="n">
        <v>14</v>
      </c>
      <c r="P4631" s="15" t="n">
        <v>14</v>
      </c>
      <c r="Y4631" s="15" t="s">
        <v>156</v>
      </c>
      <c r="AB4631" s="15" t="s">
        <v>143</v>
      </c>
    </row>
    <row r="4632" customFormat="false" ht="15" hidden="false" customHeight="true" outlineLevel="0" collapsed="false">
      <c r="A4632" s="15" t="s">
        <v>8215</v>
      </c>
      <c r="B4632" s="15" t="s">
        <v>8216</v>
      </c>
      <c r="C4632" s="15" t="s">
        <v>134</v>
      </c>
      <c r="D4632" s="15" t="s">
        <v>135</v>
      </c>
      <c r="E4632" s="15" t="s">
        <v>136</v>
      </c>
      <c r="F4632" s="15" t="s">
        <v>137</v>
      </c>
      <c r="G4632" s="15" t="s">
        <v>178</v>
      </c>
      <c r="H4632" s="15" t="s">
        <v>136</v>
      </c>
      <c r="I4632" s="15" t="s">
        <v>139</v>
      </c>
      <c r="J4632" s="15" t="s">
        <v>166</v>
      </c>
      <c r="K4632" s="15" t="s">
        <v>8217</v>
      </c>
      <c r="M4632" s="15" t="n">
        <v>100</v>
      </c>
      <c r="P4632" s="15" t="n">
        <v>100</v>
      </c>
      <c r="Y4632" s="15" t="s">
        <v>142</v>
      </c>
      <c r="AB4632" s="15" t="s">
        <v>143</v>
      </c>
    </row>
    <row r="4633" customFormat="false" ht="15" hidden="false" customHeight="true" outlineLevel="0" collapsed="false">
      <c r="A4633" s="15" t="s">
        <v>8218</v>
      </c>
      <c r="B4633" s="15" t="s">
        <v>8219</v>
      </c>
      <c r="C4633" s="15" t="s">
        <v>217</v>
      </c>
      <c r="D4633" s="15" t="s">
        <v>235</v>
      </c>
      <c r="E4633" s="15" t="s">
        <v>136</v>
      </c>
      <c r="F4633" s="15" t="s">
        <v>137</v>
      </c>
      <c r="G4633" s="15" t="s">
        <v>308</v>
      </c>
      <c r="H4633" s="15" t="s">
        <v>136</v>
      </c>
      <c r="I4633" s="15" t="s">
        <v>139</v>
      </c>
      <c r="J4633" s="15" t="s">
        <v>150</v>
      </c>
      <c r="K4633" s="15" t="s">
        <v>8220</v>
      </c>
      <c r="M4633" s="15" t="n">
        <v>3</v>
      </c>
      <c r="N4633" s="15" t="n">
        <v>10</v>
      </c>
      <c r="O4633" s="15" t="n">
        <v>6</v>
      </c>
      <c r="P4633" s="15" t="n">
        <v>19</v>
      </c>
      <c r="Y4633" s="15" t="s">
        <v>142</v>
      </c>
      <c r="AB4633" s="15" t="s">
        <v>143</v>
      </c>
    </row>
    <row r="4634" customFormat="false" ht="15" hidden="false" customHeight="true" outlineLevel="0" collapsed="false">
      <c r="A4634" s="15" t="s">
        <v>8218</v>
      </c>
      <c r="B4634" s="15" t="s">
        <v>8219</v>
      </c>
      <c r="C4634" s="15" t="s">
        <v>217</v>
      </c>
      <c r="D4634" s="15" t="s">
        <v>235</v>
      </c>
      <c r="E4634" s="15" t="s">
        <v>136</v>
      </c>
      <c r="F4634" s="15" t="s">
        <v>137</v>
      </c>
      <c r="G4634" s="15" t="s">
        <v>308</v>
      </c>
      <c r="H4634" s="15" t="s">
        <v>136</v>
      </c>
      <c r="I4634" s="15" t="s">
        <v>139</v>
      </c>
      <c r="J4634" s="15" t="s">
        <v>158</v>
      </c>
      <c r="K4634" s="15" t="s">
        <v>8221</v>
      </c>
      <c r="N4634" s="15" t="n">
        <v>9</v>
      </c>
      <c r="O4634" s="15" t="n">
        <v>2</v>
      </c>
      <c r="P4634" s="15" t="n">
        <v>11</v>
      </c>
      <c r="Y4634" s="15" t="s">
        <v>142</v>
      </c>
      <c r="AB4634" s="15" t="s">
        <v>143</v>
      </c>
    </row>
    <row r="4635" customFormat="false" ht="15" hidden="false" customHeight="true" outlineLevel="0" collapsed="false">
      <c r="A4635" s="15" t="s">
        <v>8222</v>
      </c>
      <c r="B4635" s="15" t="s">
        <v>8223</v>
      </c>
      <c r="C4635" s="15" t="s">
        <v>217</v>
      </c>
      <c r="D4635" s="15" t="s">
        <v>235</v>
      </c>
      <c r="E4635" s="15" t="s">
        <v>136</v>
      </c>
      <c r="F4635" s="15" t="s">
        <v>137</v>
      </c>
      <c r="G4635" s="15" t="s">
        <v>8224</v>
      </c>
      <c r="H4635" s="15" t="s">
        <v>136</v>
      </c>
      <c r="I4635" s="15" t="s">
        <v>139</v>
      </c>
      <c r="J4635" s="15" t="s">
        <v>140</v>
      </c>
      <c r="K4635" s="15" t="s">
        <v>8225</v>
      </c>
      <c r="M4635" s="15" t="n">
        <v>3</v>
      </c>
      <c r="P4635" s="15" t="n">
        <v>3</v>
      </c>
      <c r="Y4635" s="15" t="s">
        <v>142</v>
      </c>
      <c r="AB4635" s="15" t="s">
        <v>143</v>
      </c>
    </row>
    <row r="4636" customFormat="false" ht="15" hidden="false" customHeight="true" outlineLevel="0" collapsed="false">
      <c r="A4636" s="15" t="s">
        <v>8222</v>
      </c>
      <c r="B4636" s="15" t="s">
        <v>8223</v>
      </c>
      <c r="C4636" s="15" t="s">
        <v>217</v>
      </c>
      <c r="D4636" s="15" t="s">
        <v>235</v>
      </c>
      <c r="E4636" s="15" t="s">
        <v>136</v>
      </c>
      <c r="F4636" s="15" t="s">
        <v>137</v>
      </c>
      <c r="G4636" s="15" t="s">
        <v>8224</v>
      </c>
      <c r="H4636" s="15" t="s">
        <v>136</v>
      </c>
      <c r="I4636" s="15" t="s">
        <v>139</v>
      </c>
      <c r="J4636" s="15" t="s">
        <v>150</v>
      </c>
      <c r="K4636" s="15" t="s">
        <v>8226</v>
      </c>
      <c r="L4636" s="15" t="n">
        <v>4</v>
      </c>
      <c r="M4636" s="15" t="n">
        <v>5</v>
      </c>
      <c r="P4636" s="15" t="n">
        <v>9</v>
      </c>
      <c r="Y4636" s="15" t="s">
        <v>142</v>
      </c>
      <c r="AB4636" s="15" t="s">
        <v>143</v>
      </c>
    </row>
    <row r="4637" customFormat="false" ht="15" hidden="false" customHeight="true" outlineLevel="0" collapsed="false">
      <c r="A4637" s="15" t="s">
        <v>8227</v>
      </c>
      <c r="B4637" s="15" t="s">
        <v>8228</v>
      </c>
      <c r="C4637" s="15" t="s">
        <v>148</v>
      </c>
      <c r="E4637" s="15" t="s">
        <v>136</v>
      </c>
      <c r="F4637" s="15" t="s">
        <v>137</v>
      </c>
      <c r="G4637" s="15" t="s">
        <v>974</v>
      </c>
      <c r="H4637" s="15" t="s">
        <v>136</v>
      </c>
      <c r="I4637" s="15" t="s">
        <v>139</v>
      </c>
      <c r="J4637" s="15" t="s">
        <v>140</v>
      </c>
      <c r="K4637" s="15" t="s">
        <v>8229</v>
      </c>
      <c r="M4637" s="15" t="n">
        <v>4</v>
      </c>
      <c r="P4637" s="15" t="n">
        <v>4</v>
      </c>
      <c r="Y4637" s="15" t="s">
        <v>142</v>
      </c>
      <c r="AB4637" s="15" t="s">
        <v>143</v>
      </c>
    </row>
    <row r="4638" customFormat="false" ht="15" hidden="false" customHeight="true" outlineLevel="0" collapsed="false">
      <c r="A4638" s="15" t="s">
        <v>8230</v>
      </c>
      <c r="B4638" s="15" t="s">
        <v>8231</v>
      </c>
      <c r="C4638" s="15" t="s">
        <v>217</v>
      </c>
      <c r="D4638" s="15" t="s">
        <v>235</v>
      </c>
      <c r="E4638" s="15" t="s">
        <v>136</v>
      </c>
      <c r="F4638" s="15" t="s">
        <v>137</v>
      </c>
      <c r="G4638" s="15" t="s">
        <v>451</v>
      </c>
      <c r="H4638" s="15" t="s">
        <v>136</v>
      </c>
      <c r="I4638" s="15" t="s">
        <v>139</v>
      </c>
      <c r="J4638" s="15" t="s">
        <v>150</v>
      </c>
      <c r="K4638" s="15" t="s">
        <v>8232</v>
      </c>
      <c r="N4638" s="15" t="n">
        <v>40</v>
      </c>
      <c r="O4638" s="15" t="n">
        <v>4</v>
      </c>
      <c r="P4638" s="15" t="n">
        <v>44</v>
      </c>
      <c r="Y4638" s="15" t="s">
        <v>142</v>
      </c>
      <c r="AB4638" s="15" t="s">
        <v>143</v>
      </c>
    </row>
    <row r="4639" customFormat="false" ht="15" hidden="false" customHeight="true" outlineLevel="0" collapsed="false">
      <c r="A4639" s="15" t="s">
        <v>8233</v>
      </c>
      <c r="B4639" s="15" t="s">
        <v>8234</v>
      </c>
      <c r="C4639" s="15" t="s">
        <v>148</v>
      </c>
      <c r="E4639" s="15" t="s">
        <v>136</v>
      </c>
      <c r="F4639" s="15" t="s">
        <v>137</v>
      </c>
      <c r="G4639" s="15" t="s">
        <v>2004</v>
      </c>
      <c r="H4639" s="15" t="s">
        <v>136</v>
      </c>
      <c r="I4639" s="15" t="s">
        <v>139</v>
      </c>
      <c r="J4639" s="15" t="s">
        <v>140</v>
      </c>
      <c r="K4639" s="15" t="s">
        <v>8235</v>
      </c>
      <c r="N4639" s="15" t="n">
        <v>14</v>
      </c>
      <c r="P4639" s="15" t="n">
        <v>14</v>
      </c>
      <c r="Y4639" s="15" t="s">
        <v>156</v>
      </c>
      <c r="AB4639" s="15" t="s">
        <v>143</v>
      </c>
    </row>
    <row r="4640" customFormat="false" ht="15" hidden="false" customHeight="true" outlineLevel="0" collapsed="false">
      <c r="A4640" s="15" t="s">
        <v>8233</v>
      </c>
      <c r="B4640" s="15" t="s">
        <v>8234</v>
      </c>
      <c r="C4640" s="15" t="s">
        <v>148</v>
      </c>
      <c r="E4640" s="15" t="s">
        <v>136</v>
      </c>
      <c r="F4640" s="15" t="s">
        <v>137</v>
      </c>
      <c r="G4640" s="15" t="s">
        <v>2004</v>
      </c>
      <c r="H4640" s="15" t="s">
        <v>136</v>
      </c>
      <c r="I4640" s="15" t="s">
        <v>139</v>
      </c>
      <c r="J4640" s="15" t="s">
        <v>150</v>
      </c>
      <c r="K4640" s="15" t="s">
        <v>8236</v>
      </c>
      <c r="L4640" s="15" t="n">
        <v>7</v>
      </c>
      <c r="M4640" s="15" t="n">
        <v>3</v>
      </c>
      <c r="N4640" s="15" t="n">
        <v>1</v>
      </c>
      <c r="O4640" s="15" t="n">
        <v>27</v>
      </c>
      <c r="P4640" s="15" t="n">
        <v>38</v>
      </c>
      <c r="Y4640" s="15" t="s">
        <v>156</v>
      </c>
      <c r="AB4640" s="15" t="s">
        <v>143</v>
      </c>
    </row>
    <row r="4641" customFormat="false" ht="15" hidden="false" customHeight="true" outlineLevel="0" collapsed="false">
      <c r="A4641" s="15" t="s">
        <v>8233</v>
      </c>
      <c r="B4641" s="15" t="s">
        <v>8234</v>
      </c>
      <c r="C4641" s="15" t="s">
        <v>148</v>
      </c>
      <c r="E4641" s="15" t="s">
        <v>136</v>
      </c>
      <c r="F4641" s="15" t="s">
        <v>137</v>
      </c>
      <c r="G4641" s="15" t="s">
        <v>2004</v>
      </c>
      <c r="H4641" s="15" t="s">
        <v>136</v>
      </c>
      <c r="I4641" s="15" t="s">
        <v>139</v>
      </c>
      <c r="J4641" s="15" t="s">
        <v>158</v>
      </c>
      <c r="K4641" s="15" t="s">
        <v>8237</v>
      </c>
      <c r="L4641" s="15" t="n">
        <v>2</v>
      </c>
      <c r="M4641" s="15" t="n">
        <v>4</v>
      </c>
      <c r="P4641" s="15" t="n">
        <v>6</v>
      </c>
      <c r="Y4641" s="15" t="s">
        <v>156</v>
      </c>
      <c r="AB4641" s="15" t="s">
        <v>143</v>
      </c>
    </row>
    <row r="4642" customFormat="false" ht="15" hidden="false" customHeight="true" outlineLevel="0" collapsed="false">
      <c r="A4642" s="15" t="s">
        <v>8238</v>
      </c>
      <c r="B4642" s="15" t="s">
        <v>8239</v>
      </c>
      <c r="C4642" s="15" t="s">
        <v>134</v>
      </c>
      <c r="D4642" s="15" t="s">
        <v>460</v>
      </c>
      <c r="E4642" s="15" t="s">
        <v>136</v>
      </c>
      <c r="F4642" s="15" t="s">
        <v>137</v>
      </c>
      <c r="G4642" s="15" t="s">
        <v>8240</v>
      </c>
      <c r="H4642" s="15" t="s">
        <v>136</v>
      </c>
      <c r="I4642" s="15" t="s">
        <v>243</v>
      </c>
      <c r="J4642" s="15" t="s">
        <v>140</v>
      </c>
      <c r="K4642" s="15" t="s">
        <v>8241</v>
      </c>
      <c r="M4642" s="15" t="n">
        <v>85</v>
      </c>
      <c r="N4642" s="15" t="n">
        <v>42</v>
      </c>
      <c r="P4642" s="15" t="n">
        <v>127</v>
      </c>
      <c r="Y4642" s="15" t="s">
        <v>156</v>
      </c>
      <c r="AB4642" s="15" t="s">
        <v>143</v>
      </c>
    </row>
    <row r="4643" customFormat="false" ht="15" hidden="false" customHeight="true" outlineLevel="0" collapsed="false">
      <c r="A4643" s="15" t="s">
        <v>8238</v>
      </c>
      <c r="B4643" s="15" t="s">
        <v>8239</v>
      </c>
      <c r="C4643" s="15" t="s">
        <v>134</v>
      </c>
      <c r="D4643" s="15" t="s">
        <v>460</v>
      </c>
      <c r="E4643" s="15" t="s">
        <v>136</v>
      </c>
      <c r="F4643" s="15" t="s">
        <v>137</v>
      </c>
      <c r="G4643" s="15" t="s">
        <v>8240</v>
      </c>
      <c r="H4643" s="15" t="s">
        <v>136</v>
      </c>
      <c r="I4643" s="15" t="s">
        <v>243</v>
      </c>
      <c r="J4643" s="15" t="s">
        <v>144</v>
      </c>
      <c r="K4643" s="15" t="s">
        <v>8242</v>
      </c>
      <c r="L4643" s="15" t="n">
        <v>594</v>
      </c>
      <c r="M4643" s="15" t="n">
        <v>2285</v>
      </c>
      <c r="N4643" s="15" t="n">
        <v>8193</v>
      </c>
      <c r="O4643" s="15" t="n">
        <v>5252</v>
      </c>
      <c r="P4643" s="15" t="n">
        <v>16324</v>
      </c>
      <c r="Y4643" s="15" t="s">
        <v>156</v>
      </c>
      <c r="AB4643" s="15" t="s">
        <v>143</v>
      </c>
    </row>
    <row r="4644" customFormat="false" ht="15" hidden="false" customHeight="true" outlineLevel="0" collapsed="false">
      <c r="A4644" s="15" t="s">
        <v>8238</v>
      </c>
      <c r="B4644" s="15" t="s">
        <v>8239</v>
      </c>
      <c r="C4644" s="15" t="s">
        <v>134</v>
      </c>
      <c r="D4644" s="15" t="s">
        <v>460</v>
      </c>
      <c r="E4644" s="15" t="s">
        <v>136</v>
      </c>
      <c r="F4644" s="15" t="s">
        <v>137</v>
      </c>
      <c r="G4644" s="15" t="s">
        <v>8240</v>
      </c>
      <c r="H4644" s="15" t="s">
        <v>136</v>
      </c>
      <c r="I4644" s="15" t="s">
        <v>243</v>
      </c>
      <c r="J4644" s="15" t="s">
        <v>150</v>
      </c>
      <c r="K4644" s="15" t="s">
        <v>8243</v>
      </c>
      <c r="N4644" s="15" t="n">
        <v>32</v>
      </c>
      <c r="O4644" s="15" t="n">
        <v>19</v>
      </c>
      <c r="P4644" s="15" t="n">
        <v>51</v>
      </c>
      <c r="Y4644" s="15" t="s">
        <v>156</v>
      </c>
      <c r="AB4644" s="15" t="s">
        <v>143</v>
      </c>
    </row>
    <row r="4645" customFormat="false" ht="15" hidden="false" customHeight="true" outlineLevel="0" collapsed="false">
      <c r="A4645" s="15" t="s">
        <v>8238</v>
      </c>
      <c r="B4645" s="15" t="s">
        <v>8239</v>
      </c>
      <c r="C4645" s="15" t="s">
        <v>134</v>
      </c>
      <c r="D4645" s="15" t="s">
        <v>460</v>
      </c>
      <c r="E4645" s="15" t="s">
        <v>136</v>
      </c>
      <c r="F4645" s="15" t="s">
        <v>137</v>
      </c>
      <c r="G4645" s="15" t="s">
        <v>8240</v>
      </c>
      <c r="H4645" s="15" t="s">
        <v>136</v>
      </c>
      <c r="I4645" s="15" t="s">
        <v>243</v>
      </c>
      <c r="J4645" s="15" t="s">
        <v>158</v>
      </c>
      <c r="K4645" s="15" t="s">
        <v>8244</v>
      </c>
      <c r="N4645" s="15" t="n">
        <v>5</v>
      </c>
      <c r="O4645" s="15" t="n">
        <v>13</v>
      </c>
      <c r="P4645" s="15" t="n">
        <v>18</v>
      </c>
      <c r="Y4645" s="15" t="s">
        <v>156</v>
      </c>
      <c r="AB4645" s="15" t="s">
        <v>143</v>
      </c>
    </row>
    <row r="4646" customFormat="false" ht="15" hidden="false" customHeight="true" outlineLevel="0" collapsed="false">
      <c r="A4646" s="15" t="s">
        <v>8245</v>
      </c>
      <c r="B4646" s="15" t="s">
        <v>8246</v>
      </c>
      <c r="C4646" s="15" t="s">
        <v>134</v>
      </c>
      <c r="D4646" s="15" t="s">
        <v>135</v>
      </c>
      <c r="E4646" s="15" t="s">
        <v>136</v>
      </c>
      <c r="F4646" s="15" t="s">
        <v>137</v>
      </c>
      <c r="G4646" s="15" t="s">
        <v>136</v>
      </c>
      <c r="H4646" s="15" t="s">
        <v>136</v>
      </c>
      <c r="I4646" s="15" t="s">
        <v>139</v>
      </c>
      <c r="J4646" s="15" t="s">
        <v>150</v>
      </c>
      <c r="K4646" s="15" t="s">
        <v>8247</v>
      </c>
      <c r="L4646" s="15" t="n">
        <v>25</v>
      </c>
      <c r="M4646" s="15" t="n">
        <v>0</v>
      </c>
      <c r="P4646" s="15" t="n">
        <v>25</v>
      </c>
      <c r="Y4646" s="15" t="s">
        <v>142</v>
      </c>
      <c r="AB4646" s="15" t="s">
        <v>143</v>
      </c>
    </row>
    <row r="4647" customFormat="false" ht="15" hidden="false" customHeight="true" outlineLevel="0" collapsed="false">
      <c r="A4647" s="15" t="s">
        <v>8245</v>
      </c>
      <c r="B4647" s="15" t="s">
        <v>8246</v>
      </c>
      <c r="C4647" s="15" t="s">
        <v>134</v>
      </c>
      <c r="D4647" s="15" t="s">
        <v>135</v>
      </c>
      <c r="E4647" s="15" t="s">
        <v>136</v>
      </c>
      <c r="F4647" s="15" t="s">
        <v>137</v>
      </c>
      <c r="G4647" s="15" t="s">
        <v>136</v>
      </c>
      <c r="H4647" s="15" t="s">
        <v>136</v>
      </c>
      <c r="I4647" s="15" t="s">
        <v>139</v>
      </c>
      <c r="J4647" s="15" t="s">
        <v>158</v>
      </c>
      <c r="K4647" s="15" t="s">
        <v>8248</v>
      </c>
      <c r="L4647" s="15" t="n">
        <v>10</v>
      </c>
      <c r="P4647" s="15" t="n">
        <v>10</v>
      </c>
      <c r="Y4647" s="15" t="s">
        <v>142</v>
      </c>
      <c r="AB4647" s="15" t="s">
        <v>143</v>
      </c>
    </row>
    <row r="4648" customFormat="false" ht="15" hidden="false" customHeight="true" outlineLevel="0" collapsed="false">
      <c r="A4648" s="15" t="s">
        <v>8249</v>
      </c>
      <c r="B4648" s="15" t="s">
        <v>8250</v>
      </c>
      <c r="C4648" s="15" t="s">
        <v>148</v>
      </c>
      <c r="E4648" s="15" t="s">
        <v>136</v>
      </c>
      <c r="F4648" s="15" t="s">
        <v>137</v>
      </c>
      <c r="G4648" s="15" t="s">
        <v>256</v>
      </c>
      <c r="H4648" s="15" t="s">
        <v>136</v>
      </c>
      <c r="I4648" s="15" t="s">
        <v>139</v>
      </c>
      <c r="J4648" s="15" t="s">
        <v>150</v>
      </c>
      <c r="K4648" s="15" t="s">
        <v>8251</v>
      </c>
      <c r="M4648" s="15" t="n">
        <v>4</v>
      </c>
      <c r="P4648" s="15" t="n">
        <v>4</v>
      </c>
      <c r="Y4648" s="15" t="s">
        <v>258</v>
      </c>
      <c r="AB4648" s="15" t="s">
        <v>143</v>
      </c>
    </row>
    <row r="4649" customFormat="false" ht="15" hidden="false" customHeight="true" outlineLevel="0" collapsed="false">
      <c r="A4649" s="15" t="s">
        <v>8249</v>
      </c>
      <c r="B4649" s="15" t="s">
        <v>8250</v>
      </c>
      <c r="C4649" s="15" t="s">
        <v>148</v>
      </c>
      <c r="E4649" s="15" t="s">
        <v>136</v>
      </c>
      <c r="F4649" s="15" t="s">
        <v>137</v>
      </c>
      <c r="G4649" s="15" t="s">
        <v>256</v>
      </c>
      <c r="H4649" s="15" t="s">
        <v>136</v>
      </c>
      <c r="I4649" s="15" t="s">
        <v>139</v>
      </c>
      <c r="J4649" s="15" t="s">
        <v>158</v>
      </c>
      <c r="K4649" s="15" t="s">
        <v>8252</v>
      </c>
      <c r="M4649" s="15" t="n">
        <v>2</v>
      </c>
      <c r="P4649" s="15" t="n">
        <v>2</v>
      </c>
      <c r="Y4649" s="15" t="s">
        <v>258</v>
      </c>
      <c r="AB4649" s="15" t="s">
        <v>143</v>
      </c>
    </row>
    <row r="4650" customFormat="false" ht="15" hidden="false" customHeight="true" outlineLevel="0" collapsed="false">
      <c r="A4650" s="15" t="s">
        <v>8253</v>
      </c>
      <c r="B4650" s="15" t="s">
        <v>8254</v>
      </c>
      <c r="C4650" s="15" t="s">
        <v>148</v>
      </c>
      <c r="E4650" s="15" t="s">
        <v>136</v>
      </c>
      <c r="F4650" s="15" t="s">
        <v>137</v>
      </c>
      <c r="G4650" s="15" t="s">
        <v>4170</v>
      </c>
      <c r="H4650" s="15" t="s">
        <v>136</v>
      </c>
      <c r="I4650" s="15" t="s">
        <v>139</v>
      </c>
      <c r="J4650" s="15" t="s">
        <v>140</v>
      </c>
      <c r="K4650" s="15" t="s">
        <v>8255</v>
      </c>
      <c r="L4650" s="15" t="n">
        <v>4</v>
      </c>
      <c r="M4650" s="15" t="n">
        <v>6</v>
      </c>
      <c r="N4650" s="15" t="n">
        <v>8</v>
      </c>
      <c r="P4650" s="15" t="n">
        <v>18</v>
      </c>
      <c r="Y4650" s="15" t="s">
        <v>142</v>
      </c>
      <c r="AB4650" s="15" t="s">
        <v>143</v>
      </c>
    </row>
    <row r="4651" customFormat="false" ht="15" hidden="false" customHeight="true" outlineLevel="0" collapsed="false">
      <c r="A4651" s="15" t="s">
        <v>8253</v>
      </c>
      <c r="B4651" s="15" t="s">
        <v>8254</v>
      </c>
      <c r="C4651" s="15" t="s">
        <v>148</v>
      </c>
      <c r="E4651" s="15" t="s">
        <v>136</v>
      </c>
      <c r="F4651" s="15" t="s">
        <v>137</v>
      </c>
      <c r="G4651" s="15" t="s">
        <v>4170</v>
      </c>
      <c r="H4651" s="15" t="s">
        <v>136</v>
      </c>
      <c r="I4651" s="15" t="s">
        <v>139</v>
      </c>
      <c r="J4651" s="15" t="s">
        <v>150</v>
      </c>
      <c r="K4651" s="15" t="s">
        <v>8256</v>
      </c>
      <c r="L4651" s="15" t="n">
        <v>2</v>
      </c>
      <c r="M4651" s="15" t="n">
        <v>5</v>
      </c>
      <c r="P4651" s="15" t="n">
        <v>7</v>
      </c>
      <c r="Y4651" s="15" t="s">
        <v>142</v>
      </c>
      <c r="AB4651" s="15" t="s">
        <v>143</v>
      </c>
    </row>
    <row r="4652" customFormat="false" ht="15" hidden="false" customHeight="true" outlineLevel="0" collapsed="false">
      <c r="A4652" s="15" t="s">
        <v>8253</v>
      </c>
      <c r="B4652" s="15" t="s">
        <v>8254</v>
      </c>
      <c r="C4652" s="15" t="s">
        <v>148</v>
      </c>
      <c r="E4652" s="15" t="s">
        <v>136</v>
      </c>
      <c r="F4652" s="15" t="s">
        <v>137</v>
      </c>
      <c r="G4652" s="15" t="s">
        <v>4170</v>
      </c>
      <c r="H4652" s="15" t="s">
        <v>136</v>
      </c>
      <c r="I4652" s="15" t="s">
        <v>139</v>
      </c>
      <c r="J4652" s="15" t="s">
        <v>166</v>
      </c>
      <c r="K4652" s="15" t="s">
        <v>8257</v>
      </c>
      <c r="M4652" s="15" t="n">
        <v>2</v>
      </c>
      <c r="P4652" s="15" t="n">
        <v>2</v>
      </c>
      <c r="Y4652" s="15" t="s">
        <v>142</v>
      </c>
      <c r="AB4652" s="15" t="s">
        <v>143</v>
      </c>
    </row>
    <row r="4653" customFormat="false" ht="15" hidden="false" customHeight="true" outlineLevel="0" collapsed="false">
      <c r="A4653" s="15" t="s">
        <v>8258</v>
      </c>
      <c r="B4653" s="15" t="s">
        <v>8259</v>
      </c>
      <c r="C4653" s="15" t="s">
        <v>134</v>
      </c>
      <c r="D4653" s="15" t="s">
        <v>135</v>
      </c>
      <c r="E4653" s="15" t="s">
        <v>136</v>
      </c>
      <c r="F4653" s="15" t="s">
        <v>137</v>
      </c>
      <c r="G4653" s="15" t="s">
        <v>236</v>
      </c>
      <c r="H4653" s="15" t="s">
        <v>136</v>
      </c>
      <c r="I4653" s="15" t="s">
        <v>139</v>
      </c>
      <c r="J4653" s="15" t="s">
        <v>140</v>
      </c>
      <c r="K4653" s="15" t="s">
        <v>8260</v>
      </c>
      <c r="O4653" s="15" t="n">
        <v>2</v>
      </c>
      <c r="P4653" s="15" t="n">
        <v>2</v>
      </c>
      <c r="Y4653" s="15" t="s">
        <v>142</v>
      </c>
      <c r="AB4653" s="15" t="s">
        <v>143</v>
      </c>
    </row>
    <row r="4654" customFormat="false" ht="15" hidden="false" customHeight="true" outlineLevel="0" collapsed="false">
      <c r="A4654" s="15" t="s">
        <v>8258</v>
      </c>
      <c r="B4654" s="15" t="s">
        <v>8259</v>
      </c>
      <c r="C4654" s="15" t="s">
        <v>134</v>
      </c>
      <c r="D4654" s="15" t="s">
        <v>135</v>
      </c>
      <c r="E4654" s="15" t="s">
        <v>136</v>
      </c>
      <c r="F4654" s="15" t="s">
        <v>137</v>
      </c>
      <c r="G4654" s="15" t="s">
        <v>236</v>
      </c>
      <c r="H4654" s="15" t="s">
        <v>136</v>
      </c>
      <c r="I4654" s="15" t="s">
        <v>139</v>
      </c>
      <c r="J4654" s="15" t="s">
        <v>150</v>
      </c>
      <c r="K4654" s="15" t="s">
        <v>8261</v>
      </c>
      <c r="N4654" s="15" t="n">
        <v>25</v>
      </c>
      <c r="O4654" s="15" t="n">
        <v>4</v>
      </c>
      <c r="P4654" s="15" t="n">
        <v>29</v>
      </c>
      <c r="Y4654" s="15" t="s">
        <v>142</v>
      </c>
      <c r="AB4654" s="15" t="s">
        <v>143</v>
      </c>
    </row>
    <row r="4655" customFormat="false" ht="15" hidden="false" customHeight="true" outlineLevel="0" collapsed="false">
      <c r="A4655" s="15" t="s">
        <v>8258</v>
      </c>
      <c r="B4655" s="15" t="s">
        <v>8259</v>
      </c>
      <c r="C4655" s="15" t="s">
        <v>134</v>
      </c>
      <c r="D4655" s="15" t="s">
        <v>135</v>
      </c>
      <c r="E4655" s="15" t="s">
        <v>136</v>
      </c>
      <c r="F4655" s="15" t="s">
        <v>137</v>
      </c>
      <c r="G4655" s="15" t="s">
        <v>236</v>
      </c>
      <c r="H4655" s="15" t="s">
        <v>136</v>
      </c>
      <c r="I4655" s="15" t="s">
        <v>139</v>
      </c>
      <c r="J4655" s="15" t="s">
        <v>158</v>
      </c>
      <c r="K4655" s="15" t="s">
        <v>8262</v>
      </c>
      <c r="O4655" s="15" t="n">
        <v>5</v>
      </c>
      <c r="P4655" s="15" t="n">
        <v>5</v>
      </c>
      <c r="Y4655" s="15" t="s">
        <v>142</v>
      </c>
      <c r="AB4655" s="15" t="s">
        <v>143</v>
      </c>
    </row>
    <row r="4656" customFormat="false" ht="15" hidden="false" customHeight="true" outlineLevel="0" collapsed="false">
      <c r="A4656" s="15" t="s">
        <v>8263</v>
      </c>
      <c r="B4656" s="15" t="s">
        <v>8264</v>
      </c>
      <c r="C4656" s="15" t="s">
        <v>148</v>
      </c>
      <c r="E4656" s="15" t="s">
        <v>136</v>
      </c>
      <c r="F4656" s="15" t="s">
        <v>137</v>
      </c>
      <c r="G4656" s="15" t="s">
        <v>8265</v>
      </c>
      <c r="H4656" s="15" t="s">
        <v>136</v>
      </c>
      <c r="I4656" s="15" t="s">
        <v>139</v>
      </c>
      <c r="J4656" s="15" t="s">
        <v>150</v>
      </c>
      <c r="K4656" s="15" t="s">
        <v>8266</v>
      </c>
      <c r="L4656" s="15" t="n">
        <v>38</v>
      </c>
      <c r="M4656" s="15" t="n">
        <v>7</v>
      </c>
      <c r="N4656" s="15" t="n">
        <v>6</v>
      </c>
      <c r="P4656" s="15" t="n">
        <v>51</v>
      </c>
      <c r="Y4656" s="15" t="s">
        <v>142</v>
      </c>
      <c r="AB4656" s="15" t="s">
        <v>143</v>
      </c>
    </row>
    <row r="4657" customFormat="false" ht="15" hidden="false" customHeight="true" outlineLevel="0" collapsed="false">
      <c r="A4657" s="15" t="s">
        <v>8263</v>
      </c>
      <c r="B4657" s="15" t="s">
        <v>8264</v>
      </c>
      <c r="C4657" s="15" t="s">
        <v>148</v>
      </c>
      <c r="E4657" s="15" t="s">
        <v>136</v>
      </c>
      <c r="F4657" s="15" t="s">
        <v>137</v>
      </c>
      <c r="G4657" s="15" t="s">
        <v>8265</v>
      </c>
      <c r="H4657" s="15" t="s">
        <v>136</v>
      </c>
      <c r="I4657" s="15" t="s">
        <v>139</v>
      </c>
      <c r="J4657" s="15" t="s">
        <v>158</v>
      </c>
      <c r="K4657" s="15" t="s">
        <v>8267</v>
      </c>
      <c r="L4657" s="15" t="n">
        <v>4</v>
      </c>
      <c r="P4657" s="15" t="n">
        <v>4</v>
      </c>
      <c r="Y4657" s="15" t="s">
        <v>142</v>
      </c>
      <c r="AB4657" s="15" t="s">
        <v>143</v>
      </c>
    </row>
    <row r="4658" customFormat="false" ht="15" hidden="false" customHeight="true" outlineLevel="0" collapsed="false">
      <c r="A4658" s="15" t="s">
        <v>8268</v>
      </c>
      <c r="B4658" s="15" t="s">
        <v>8269</v>
      </c>
      <c r="C4658" s="15" t="s">
        <v>217</v>
      </c>
      <c r="D4658" s="15" t="s">
        <v>218</v>
      </c>
      <c r="E4658" s="15" t="s">
        <v>136</v>
      </c>
      <c r="F4658" s="15" t="s">
        <v>137</v>
      </c>
      <c r="G4658" s="15" t="s">
        <v>3862</v>
      </c>
      <c r="H4658" s="15" t="s">
        <v>136</v>
      </c>
      <c r="I4658" s="15" t="s">
        <v>139</v>
      </c>
      <c r="J4658" s="15" t="s">
        <v>150</v>
      </c>
      <c r="K4658" s="15" t="s">
        <v>8270</v>
      </c>
      <c r="L4658" s="15" t="n">
        <v>3</v>
      </c>
      <c r="P4658" s="15" t="n">
        <v>3</v>
      </c>
      <c r="Y4658" s="15" t="s">
        <v>142</v>
      </c>
      <c r="AB4658" s="15" t="s">
        <v>143</v>
      </c>
    </row>
    <row r="4659" customFormat="false" ht="15" hidden="false" customHeight="true" outlineLevel="0" collapsed="false">
      <c r="A4659" s="15" t="s">
        <v>8268</v>
      </c>
      <c r="B4659" s="15" t="s">
        <v>8269</v>
      </c>
      <c r="C4659" s="15" t="s">
        <v>217</v>
      </c>
      <c r="D4659" s="15" t="s">
        <v>218</v>
      </c>
      <c r="E4659" s="15" t="s">
        <v>136</v>
      </c>
      <c r="F4659" s="15" t="s">
        <v>137</v>
      </c>
      <c r="G4659" s="15" t="s">
        <v>3862</v>
      </c>
      <c r="H4659" s="15" t="s">
        <v>136</v>
      </c>
      <c r="I4659" s="15" t="s">
        <v>139</v>
      </c>
      <c r="J4659" s="15" t="s">
        <v>158</v>
      </c>
      <c r="K4659" s="15" t="s">
        <v>8271</v>
      </c>
      <c r="L4659" s="15" t="n">
        <v>6</v>
      </c>
      <c r="P4659" s="15" t="n">
        <v>6</v>
      </c>
      <c r="Y4659" s="15" t="s">
        <v>142</v>
      </c>
      <c r="AB4659" s="15" t="s">
        <v>143</v>
      </c>
    </row>
    <row r="4660" customFormat="false" ht="15" hidden="false" customHeight="true" outlineLevel="0" collapsed="false">
      <c r="A4660" s="15" t="s">
        <v>8272</v>
      </c>
      <c r="B4660" s="15" t="s">
        <v>8273</v>
      </c>
      <c r="C4660" s="15" t="s">
        <v>148</v>
      </c>
      <c r="E4660" s="15" t="s">
        <v>136</v>
      </c>
      <c r="F4660" s="15" t="s">
        <v>137</v>
      </c>
      <c r="G4660" s="15" t="s">
        <v>938</v>
      </c>
      <c r="H4660" s="15" t="s">
        <v>136</v>
      </c>
      <c r="I4660" s="15" t="s">
        <v>139</v>
      </c>
      <c r="J4660" s="15" t="s">
        <v>150</v>
      </c>
      <c r="K4660" s="15" t="s">
        <v>8274</v>
      </c>
      <c r="M4660" s="15" t="n">
        <v>4</v>
      </c>
      <c r="N4660" s="15" t="n">
        <v>2</v>
      </c>
      <c r="O4660" s="15" t="n">
        <v>13</v>
      </c>
      <c r="P4660" s="15" t="n">
        <v>19</v>
      </c>
      <c r="Y4660" s="15" t="s">
        <v>142</v>
      </c>
      <c r="AB4660" s="15" t="s">
        <v>143</v>
      </c>
    </row>
    <row r="4661" customFormat="false" ht="15" hidden="false" customHeight="true" outlineLevel="0" collapsed="false">
      <c r="A4661" s="15" t="s">
        <v>8272</v>
      </c>
      <c r="B4661" s="15" t="s">
        <v>8273</v>
      </c>
      <c r="C4661" s="15" t="s">
        <v>148</v>
      </c>
      <c r="E4661" s="15" t="s">
        <v>136</v>
      </c>
      <c r="F4661" s="15" t="s">
        <v>137</v>
      </c>
      <c r="G4661" s="15" t="s">
        <v>938</v>
      </c>
      <c r="H4661" s="15" t="s">
        <v>136</v>
      </c>
      <c r="I4661" s="15" t="s">
        <v>139</v>
      </c>
      <c r="J4661" s="15" t="s">
        <v>158</v>
      </c>
      <c r="K4661" s="15" t="s">
        <v>8275</v>
      </c>
      <c r="N4661" s="15" t="n">
        <v>3</v>
      </c>
      <c r="O4661" s="15" t="n">
        <v>5</v>
      </c>
      <c r="P4661" s="15" t="n">
        <v>8</v>
      </c>
      <c r="Y4661" s="15" t="s">
        <v>142</v>
      </c>
      <c r="AB4661" s="15" t="s">
        <v>143</v>
      </c>
    </row>
    <row r="4662" customFormat="false" ht="15" hidden="false" customHeight="true" outlineLevel="0" collapsed="false">
      <c r="A4662" s="15" t="s">
        <v>8276</v>
      </c>
      <c r="B4662" s="15" t="s">
        <v>8277</v>
      </c>
      <c r="C4662" s="15" t="s">
        <v>148</v>
      </c>
      <c r="E4662" s="15" t="s">
        <v>136</v>
      </c>
      <c r="F4662" s="15" t="s">
        <v>137</v>
      </c>
      <c r="G4662" s="15" t="s">
        <v>4163</v>
      </c>
      <c r="H4662" s="15" t="s">
        <v>136</v>
      </c>
      <c r="I4662" s="15" t="s">
        <v>139</v>
      </c>
      <c r="J4662" s="15" t="s">
        <v>158</v>
      </c>
      <c r="K4662" s="15" t="s">
        <v>8278</v>
      </c>
      <c r="M4662" s="15" t="n">
        <v>3</v>
      </c>
      <c r="P4662" s="15" t="n">
        <v>3</v>
      </c>
      <c r="Y4662" s="15" t="s">
        <v>156</v>
      </c>
      <c r="AB4662" s="15" t="s">
        <v>143</v>
      </c>
    </row>
    <row r="4663" customFormat="false" ht="15" hidden="false" customHeight="true" outlineLevel="0" collapsed="false">
      <c r="A4663" s="15" t="s">
        <v>8279</v>
      </c>
      <c r="B4663" s="15" t="s">
        <v>8280</v>
      </c>
      <c r="C4663" s="15" t="s">
        <v>148</v>
      </c>
      <c r="E4663" s="15" t="s">
        <v>136</v>
      </c>
      <c r="F4663" s="15" t="s">
        <v>137</v>
      </c>
      <c r="G4663" s="15" t="s">
        <v>336</v>
      </c>
      <c r="H4663" s="15" t="s">
        <v>136</v>
      </c>
      <c r="I4663" s="15" t="s">
        <v>139</v>
      </c>
      <c r="J4663" s="15" t="s">
        <v>150</v>
      </c>
      <c r="K4663" s="15" t="s">
        <v>8281</v>
      </c>
      <c r="M4663" s="15" t="n">
        <v>25</v>
      </c>
      <c r="P4663" s="15" t="n">
        <v>25</v>
      </c>
      <c r="Y4663" s="15" t="s">
        <v>142</v>
      </c>
      <c r="AB4663" s="15" t="s">
        <v>143</v>
      </c>
    </row>
    <row r="4664" customFormat="false" ht="15" hidden="false" customHeight="true" outlineLevel="0" collapsed="false">
      <c r="A4664" s="15" t="s">
        <v>8282</v>
      </c>
      <c r="B4664" s="15" t="s">
        <v>8283</v>
      </c>
      <c r="C4664" s="15" t="s">
        <v>134</v>
      </c>
      <c r="D4664" s="15" t="s">
        <v>135</v>
      </c>
      <c r="E4664" s="15" t="s">
        <v>136</v>
      </c>
      <c r="F4664" s="15" t="s">
        <v>137</v>
      </c>
      <c r="G4664" s="15" t="s">
        <v>2620</v>
      </c>
      <c r="H4664" s="15" t="s">
        <v>136</v>
      </c>
      <c r="I4664" s="15" t="s">
        <v>139</v>
      </c>
      <c r="J4664" s="15" t="s">
        <v>140</v>
      </c>
      <c r="K4664" s="15" t="s">
        <v>8284</v>
      </c>
      <c r="L4664" s="15" t="n">
        <v>5</v>
      </c>
      <c r="M4664" s="15" t="n">
        <v>2</v>
      </c>
      <c r="P4664" s="15" t="n">
        <v>7</v>
      </c>
      <c r="Y4664" s="15" t="s">
        <v>156</v>
      </c>
      <c r="AB4664" s="15" t="s">
        <v>143</v>
      </c>
    </row>
    <row r="4665" customFormat="false" ht="15" hidden="false" customHeight="true" outlineLevel="0" collapsed="false">
      <c r="A4665" s="15" t="s">
        <v>8282</v>
      </c>
      <c r="B4665" s="15" t="s">
        <v>8283</v>
      </c>
      <c r="C4665" s="15" t="s">
        <v>134</v>
      </c>
      <c r="D4665" s="15" t="s">
        <v>135</v>
      </c>
      <c r="E4665" s="15" t="s">
        <v>136</v>
      </c>
      <c r="F4665" s="15" t="s">
        <v>137</v>
      </c>
      <c r="G4665" s="15" t="s">
        <v>2620</v>
      </c>
      <c r="H4665" s="15" t="s">
        <v>136</v>
      </c>
      <c r="I4665" s="15" t="s">
        <v>139</v>
      </c>
      <c r="J4665" s="15" t="s">
        <v>150</v>
      </c>
      <c r="K4665" s="15" t="s">
        <v>8285</v>
      </c>
      <c r="M4665" s="15" t="n">
        <v>45</v>
      </c>
      <c r="N4665" s="15" t="n">
        <v>61</v>
      </c>
      <c r="P4665" s="15" t="n">
        <v>106</v>
      </c>
      <c r="Y4665" s="15" t="s">
        <v>156</v>
      </c>
      <c r="AB4665" s="15" t="s">
        <v>143</v>
      </c>
    </row>
    <row r="4666" customFormat="false" ht="15" hidden="false" customHeight="true" outlineLevel="0" collapsed="false">
      <c r="A4666" s="15" t="s">
        <v>8282</v>
      </c>
      <c r="B4666" s="15" t="s">
        <v>8283</v>
      </c>
      <c r="C4666" s="15" t="s">
        <v>134</v>
      </c>
      <c r="D4666" s="15" t="s">
        <v>135</v>
      </c>
      <c r="E4666" s="15" t="s">
        <v>136</v>
      </c>
      <c r="F4666" s="15" t="s">
        <v>137</v>
      </c>
      <c r="G4666" s="15" t="s">
        <v>2620</v>
      </c>
      <c r="H4666" s="15" t="s">
        <v>136</v>
      </c>
      <c r="I4666" s="15" t="s">
        <v>139</v>
      </c>
      <c r="J4666" s="15" t="s">
        <v>158</v>
      </c>
      <c r="K4666" s="15" t="s">
        <v>8286</v>
      </c>
      <c r="N4666" s="15" t="n">
        <v>23</v>
      </c>
      <c r="O4666" s="15" t="n">
        <v>4</v>
      </c>
      <c r="P4666" s="15" t="n">
        <v>27</v>
      </c>
      <c r="Y4666" s="15" t="s">
        <v>156</v>
      </c>
      <c r="AB4666" s="15" t="s">
        <v>143</v>
      </c>
    </row>
    <row r="4667" customFormat="false" ht="15" hidden="false" customHeight="true" outlineLevel="0" collapsed="false">
      <c r="A4667" s="15" t="s">
        <v>8287</v>
      </c>
      <c r="B4667" s="15" t="s">
        <v>8288</v>
      </c>
      <c r="C4667" s="15" t="s">
        <v>217</v>
      </c>
      <c r="D4667" s="15" t="s">
        <v>218</v>
      </c>
      <c r="E4667" s="15" t="s">
        <v>136</v>
      </c>
      <c r="F4667" s="15" t="s">
        <v>137</v>
      </c>
      <c r="G4667" s="15" t="s">
        <v>461</v>
      </c>
      <c r="H4667" s="15" t="s">
        <v>136</v>
      </c>
      <c r="I4667" s="15" t="s">
        <v>243</v>
      </c>
      <c r="J4667" s="15" t="s">
        <v>140</v>
      </c>
      <c r="K4667" s="15" t="s">
        <v>8289</v>
      </c>
      <c r="L4667" s="15" t="n">
        <v>560</v>
      </c>
      <c r="M4667" s="15" t="n">
        <v>446</v>
      </c>
      <c r="N4667" s="15" t="n">
        <v>700</v>
      </c>
      <c r="O4667" s="15" t="n">
        <v>599</v>
      </c>
      <c r="P4667" s="15" t="n">
        <v>2305</v>
      </c>
      <c r="Y4667" s="15" t="s">
        <v>142</v>
      </c>
      <c r="AB4667" s="15" t="s">
        <v>143</v>
      </c>
    </row>
    <row r="4668" customFormat="false" ht="15" hidden="false" customHeight="true" outlineLevel="0" collapsed="false">
      <c r="A4668" s="15" t="s">
        <v>8287</v>
      </c>
      <c r="B4668" s="15" t="s">
        <v>8288</v>
      </c>
      <c r="C4668" s="15" t="s">
        <v>217</v>
      </c>
      <c r="D4668" s="15" t="s">
        <v>218</v>
      </c>
      <c r="E4668" s="15" t="s">
        <v>136</v>
      </c>
      <c r="F4668" s="15" t="s">
        <v>137</v>
      </c>
      <c r="G4668" s="15" t="s">
        <v>461</v>
      </c>
      <c r="H4668" s="15" t="s">
        <v>136</v>
      </c>
      <c r="I4668" s="15" t="s">
        <v>243</v>
      </c>
      <c r="J4668" s="15" t="s">
        <v>166</v>
      </c>
      <c r="K4668" s="15" t="s">
        <v>8290</v>
      </c>
      <c r="M4668" s="15" t="n">
        <v>152</v>
      </c>
      <c r="P4668" s="15" t="n">
        <v>152</v>
      </c>
      <c r="Y4668" s="15" t="s">
        <v>142</v>
      </c>
      <c r="AB4668" s="15" t="s">
        <v>143</v>
      </c>
    </row>
    <row r="4669" customFormat="false" ht="15" hidden="false" customHeight="true" outlineLevel="0" collapsed="false">
      <c r="A4669" s="15" t="s">
        <v>8291</v>
      </c>
      <c r="B4669" s="15" t="s">
        <v>8292</v>
      </c>
      <c r="C4669" s="15" t="s">
        <v>217</v>
      </c>
      <c r="D4669" s="15" t="s">
        <v>218</v>
      </c>
      <c r="E4669" s="15" t="s">
        <v>136</v>
      </c>
      <c r="F4669" s="15" t="s">
        <v>137</v>
      </c>
      <c r="G4669" s="15" t="s">
        <v>219</v>
      </c>
      <c r="H4669" s="15" t="s">
        <v>136</v>
      </c>
      <c r="I4669" s="15" t="s">
        <v>139</v>
      </c>
      <c r="J4669" s="15" t="s">
        <v>150</v>
      </c>
      <c r="K4669" s="15" t="s">
        <v>8293</v>
      </c>
      <c r="L4669" s="15" t="n">
        <v>4</v>
      </c>
      <c r="M4669" s="15" t="n">
        <v>10</v>
      </c>
      <c r="N4669" s="15" t="n">
        <v>34</v>
      </c>
      <c r="P4669" s="15" t="n">
        <v>48</v>
      </c>
      <c r="Y4669" s="15" t="s">
        <v>142</v>
      </c>
      <c r="AB4669" s="15" t="s">
        <v>143</v>
      </c>
    </row>
    <row r="4670" customFormat="false" ht="15" hidden="false" customHeight="true" outlineLevel="0" collapsed="false">
      <c r="A4670" s="15" t="s">
        <v>8291</v>
      </c>
      <c r="B4670" s="15" t="s">
        <v>8292</v>
      </c>
      <c r="C4670" s="15" t="s">
        <v>217</v>
      </c>
      <c r="D4670" s="15" t="s">
        <v>218</v>
      </c>
      <c r="E4670" s="15" t="s">
        <v>136</v>
      </c>
      <c r="F4670" s="15" t="s">
        <v>137</v>
      </c>
      <c r="G4670" s="15" t="s">
        <v>219</v>
      </c>
      <c r="H4670" s="15" t="s">
        <v>136</v>
      </c>
      <c r="I4670" s="15" t="s">
        <v>139</v>
      </c>
      <c r="J4670" s="15" t="s">
        <v>158</v>
      </c>
      <c r="K4670" s="15" t="s">
        <v>8294</v>
      </c>
      <c r="L4670" s="15" t="n">
        <v>1</v>
      </c>
      <c r="M4670" s="15" t="n">
        <v>9</v>
      </c>
      <c r="N4670" s="15" t="n">
        <v>23</v>
      </c>
      <c r="P4670" s="15" t="n">
        <v>33</v>
      </c>
      <c r="Y4670" s="15" t="s">
        <v>142</v>
      </c>
      <c r="AB4670" s="15" t="s">
        <v>143</v>
      </c>
    </row>
    <row r="4671" customFormat="false" ht="15" hidden="false" customHeight="true" outlineLevel="0" collapsed="false">
      <c r="A4671" s="15" t="s">
        <v>8295</v>
      </c>
      <c r="B4671" s="15" t="s">
        <v>8296</v>
      </c>
      <c r="C4671" s="15" t="s">
        <v>217</v>
      </c>
      <c r="D4671" s="15" t="s">
        <v>235</v>
      </c>
      <c r="E4671" s="15" t="s">
        <v>136</v>
      </c>
      <c r="F4671" s="15" t="s">
        <v>137</v>
      </c>
      <c r="G4671" s="15" t="s">
        <v>219</v>
      </c>
      <c r="H4671" s="15" t="s">
        <v>136</v>
      </c>
      <c r="I4671" s="15" t="s">
        <v>139</v>
      </c>
      <c r="J4671" s="15" t="s">
        <v>150</v>
      </c>
      <c r="K4671" s="15" t="s">
        <v>8297</v>
      </c>
      <c r="L4671" s="15" t="n">
        <v>10</v>
      </c>
      <c r="M4671" s="15" t="n">
        <v>3</v>
      </c>
      <c r="N4671" s="15" t="n">
        <v>12</v>
      </c>
      <c r="O4671" s="15" t="n">
        <v>2</v>
      </c>
      <c r="P4671" s="15" t="n">
        <v>27</v>
      </c>
      <c r="Y4671" s="15" t="s">
        <v>142</v>
      </c>
      <c r="AB4671" s="15" t="s">
        <v>143</v>
      </c>
    </row>
    <row r="4672" customFormat="false" ht="15" hidden="false" customHeight="true" outlineLevel="0" collapsed="false">
      <c r="A4672" s="15" t="s">
        <v>8295</v>
      </c>
      <c r="B4672" s="15" t="s">
        <v>8296</v>
      </c>
      <c r="C4672" s="15" t="s">
        <v>217</v>
      </c>
      <c r="D4672" s="15" t="s">
        <v>235</v>
      </c>
      <c r="E4672" s="15" t="s">
        <v>136</v>
      </c>
      <c r="F4672" s="15" t="s">
        <v>137</v>
      </c>
      <c r="G4672" s="15" t="s">
        <v>219</v>
      </c>
      <c r="H4672" s="15" t="s">
        <v>136</v>
      </c>
      <c r="I4672" s="15" t="s">
        <v>139</v>
      </c>
      <c r="J4672" s="15" t="s">
        <v>158</v>
      </c>
      <c r="K4672" s="15" t="s">
        <v>8298</v>
      </c>
      <c r="L4672" s="15" t="n">
        <v>3</v>
      </c>
      <c r="M4672" s="15" t="n">
        <v>2</v>
      </c>
      <c r="P4672" s="15" t="n">
        <v>5</v>
      </c>
      <c r="Y4672" s="15" t="s">
        <v>142</v>
      </c>
      <c r="AB4672" s="15" t="s">
        <v>143</v>
      </c>
    </row>
    <row r="4673" customFormat="false" ht="15" hidden="false" customHeight="true" outlineLevel="0" collapsed="false">
      <c r="A4673" s="15" t="s">
        <v>8299</v>
      </c>
      <c r="B4673" s="15" t="s">
        <v>8300</v>
      </c>
      <c r="C4673" s="15" t="s">
        <v>217</v>
      </c>
      <c r="D4673" s="15" t="s">
        <v>218</v>
      </c>
      <c r="E4673" s="15" t="s">
        <v>136</v>
      </c>
      <c r="F4673" s="15" t="s">
        <v>137</v>
      </c>
      <c r="G4673" s="15" t="s">
        <v>1353</v>
      </c>
      <c r="H4673" s="15" t="s">
        <v>136</v>
      </c>
      <c r="I4673" s="15" t="s">
        <v>139</v>
      </c>
      <c r="J4673" s="15" t="s">
        <v>150</v>
      </c>
      <c r="K4673" s="15" t="s">
        <v>8301</v>
      </c>
      <c r="L4673" s="15" t="n">
        <v>5</v>
      </c>
      <c r="M4673" s="15" t="n">
        <v>7</v>
      </c>
      <c r="N4673" s="15" t="n">
        <v>29</v>
      </c>
      <c r="O4673" s="15" t="n">
        <v>3</v>
      </c>
      <c r="P4673" s="15" t="n">
        <v>44</v>
      </c>
      <c r="Y4673" s="15" t="s">
        <v>156</v>
      </c>
      <c r="AB4673" s="15" t="s">
        <v>143</v>
      </c>
    </row>
    <row r="4674" customFormat="false" ht="15" hidden="false" customHeight="true" outlineLevel="0" collapsed="false">
      <c r="A4674" s="15" t="s">
        <v>8299</v>
      </c>
      <c r="B4674" s="15" t="s">
        <v>8300</v>
      </c>
      <c r="C4674" s="15" t="s">
        <v>217</v>
      </c>
      <c r="D4674" s="15" t="s">
        <v>218</v>
      </c>
      <c r="E4674" s="15" t="s">
        <v>136</v>
      </c>
      <c r="F4674" s="15" t="s">
        <v>137</v>
      </c>
      <c r="G4674" s="15" t="s">
        <v>1353</v>
      </c>
      <c r="H4674" s="15" t="s">
        <v>136</v>
      </c>
      <c r="I4674" s="15" t="s">
        <v>139</v>
      </c>
      <c r="J4674" s="15" t="s">
        <v>158</v>
      </c>
      <c r="K4674" s="15" t="s">
        <v>8302</v>
      </c>
      <c r="N4674" s="15" t="n">
        <v>6</v>
      </c>
      <c r="O4674" s="15" t="n">
        <v>3</v>
      </c>
      <c r="P4674" s="15" t="n">
        <v>9</v>
      </c>
      <c r="Y4674" s="15" t="s">
        <v>156</v>
      </c>
      <c r="AB4674" s="15" t="s">
        <v>143</v>
      </c>
    </row>
    <row r="4675" customFormat="false" ht="15" hidden="false" customHeight="true" outlineLevel="0" collapsed="false">
      <c r="A4675" s="15" t="s">
        <v>8303</v>
      </c>
      <c r="B4675" s="15" t="s">
        <v>8304</v>
      </c>
      <c r="C4675" s="15" t="s">
        <v>217</v>
      </c>
      <c r="D4675" s="15" t="s">
        <v>235</v>
      </c>
      <c r="E4675" s="15" t="s">
        <v>788</v>
      </c>
      <c r="F4675" s="15" t="s">
        <v>137</v>
      </c>
      <c r="G4675" s="15" t="s">
        <v>788</v>
      </c>
      <c r="H4675" s="15" t="s">
        <v>136</v>
      </c>
      <c r="I4675" s="15" t="s">
        <v>139</v>
      </c>
      <c r="J4675" s="15" t="s">
        <v>150</v>
      </c>
      <c r="K4675" s="15" t="s">
        <v>8305</v>
      </c>
      <c r="N4675" s="15" t="n">
        <v>8</v>
      </c>
      <c r="P4675" s="15" t="n">
        <v>8</v>
      </c>
      <c r="Y4675" s="15" t="s">
        <v>142</v>
      </c>
      <c r="AB4675" s="15" t="s">
        <v>143</v>
      </c>
    </row>
    <row r="4676" customFormat="false" ht="15" hidden="false" customHeight="true" outlineLevel="0" collapsed="false">
      <c r="A4676" s="15" t="s">
        <v>8306</v>
      </c>
      <c r="B4676" s="15" t="s">
        <v>8307</v>
      </c>
      <c r="C4676" s="15" t="s">
        <v>217</v>
      </c>
      <c r="D4676" s="15" t="s">
        <v>218</v>
      </c>
      <c r="E4676" s="15" t="s">
        <v>136</v>
      </c>
      <c r="F4676" s="15" t="s">
        <v>137</v>
      </c>
      <c r="G4676" s="15" t="s">
        <v>756</v>
      </c>
      <c r="H4676" s="15" t="s">
        <v>136</v>
      </c>
      <c r="I4676" s="15" t="s">
        <v>243</v>
      </c>
      <c r="J4676" s="15" t="s">
        <v>140</v>
      </c>
      <c r="K4676" s="15" t="s">
        <v>8308</v>
      </c>
      <c r="L4676" s="15" t="n">
        <v>39</v>
      </c>
      <c r="M4676" s="15" t="n">
        <v>7</v>
      </c>
      <c r="N4676" s="15" t="n">
        <v>5</v>
      </c>
      <c r="P4676" s="15" t="n">
        <v>51</v>
      </c>
      <c r="Y4676" s="15" t="s">
        <v>142</v>
      </c>
      <c r="AB4676" s="15" t="s">
        <v>143</v>
      </c>
    </row>
    <row r="4677" customFormat="false" ht="15" hidden="false" customHeight="true" outlineLevel="0" collapsed="false">
      <c r="A4677" s="15" t="s">
        <v>8306</v>
      </c>
      <c r="B4677" s="15" t="s">
        <v>8307</v>
      </c>
      <c r="C4677" s="15" t="s">
        <v>217</v>
      </c>
      <c r="D4677" s="15" t="s">
        <v>218</v>
      </c>
      <c r="E4677" s="15" t="s">
        <v>136</v>
      </c>
      <c r="F4677" s="15" t="s">
        <v>137</v>
      </c>
      <c r="G4677" s="15" t="s">
        <v>756</v>
      </c>
      <c r="H4677" s="15" t="s">
        <v>136</v>
      </c>
      <c r="I4677" s="15" t="s">
        <v>243</v>
      </c>
      <c r="J4677" s="15" t="s">
        <v>150</v>
      </c>
      <c r="K4677" s="15" t="s">
        <v>8309</v>
      </c>
      <c r="L4677" s="15" t="n">
        <v>148</v>
      </c>
      <c r="M4677" s="15" t="n">
        <v>58</v>
      </c>
      <c r="N4677" s="15" t="n">
        <v>98</v>
      </c>
      <c r="O4677" s="15" t="n">
        <v>8</v>
      </c>
      <c r="P4677" s="15" t="n">
        <v>312</v>
      </c>
      <c r="Y4677" s="15" t="s">
        <v>142</v>
      </c>
      <c r="AB4677" s="15" t="s">
        <v>143</v>
      </c>
    </row>
    <row r="4678" customFormat="false" ht="15" hidden="false" customHeight="true" outlineLevel="0" collapsed="false">
      <c r="A4678" s="15" t="s">
        <v>8306</v>
      </c>
      <c r="B4678" s="15" t="s">
        <v>8307</v>
      </c>
      <c r="C4678" s="15" t="s">
        <v>217</v>
      </c>
      <c r="D4678" s="15" t="s">
        <v>218</v>
      </c>
      <c r="E4678" s="15" t="s">
        <v>136</v>
      </c>
      <c r="F4678" s="15" t="s">
        <v>137</v>
      </c>
      <c r="G4678" s="15" t="s">
        <v>756</v>
      </c>
      <c r="H4678" s="15" t="s">
        <v>136</v>
      </c>
      <c r="I4678" s="15" t="s">
        <v>243</v>
      </c>
      <c r="J4678" s="15" t="s">
        <v>166</v>
      </c>
      <c r="K4678" s="15" t="s">
        <v>8310</v>
      </c>
      <c r="M4678" s="15" t="n">
        <v>6</v>
      </c>
      <c r="P4678" s="15" t="n">
        <v>6</v>
      </c>
      <c r="Y4678" s="15" t="s">
        <v>142</v>
      </c>
      <c r="AB4678" s="15" t="s">
        <v>143</v>
      </c>
    </row>
    <row r="4679" customFormat="false" ht="15" hidden="false" customHeight="true" outlineLevel="0" collapsed="false">
      <c r="A4679" s="15" t="s">
        <v>8306</v>
      </c>
      <c r="B4679" s="15" t="s">
        <v>8307</v>
      </c>
      <c r="C4679" s="15" t="s">
        <v>217</v>
      </c>
      <c r="D4679" s="15" t="s">
        <v>218</v>
      </c>
      <c r="E4679" s="15" t="s">
        <v>136</v>
      </c>
      <c r="F4679" s="15" t="s">
        <v>137</v>
      </c>
      <c r="G4679" s="15" t="s">
        <v>756</v>
      </c>
      <c r="H4679" s="15" t="s">
        <v>136</v>
      </c>
      <c r="I4679" s="15" t="s">
        <v>243</v>
      </c>
      <c r="J4679" s="15" t="s">
        <v>158</v>
      </c>
      <c r="K4679" s="15" t="s">
        <v>8311</v>
      </c>
      <c r="L4679" s="15" t="n">
        <v>50</v>
      </c>
      <c r="M4679" s="15" t="n">
        <v>20</v>
      </c>
      <c r="N4679" s="15" t="n">
        <v>12</v>
      </c>
      <c r="O4679" s="15" t="n">
        <v>3</v>
      </c>
      <c r="P4679" s="15" t="n">
        <v>85</v>
      </c>
      <c r="Y4679" s="15" t="s">
        <v>142</v>
      </c>
      <c r="AB4679" s="15" t="s">
        <v>143</v>
      </c>
    </row>
    <row r="4680" customFormat="false" ht="15" hidden="false" customHeight="true" outlineLevel="0" collapsed="false">
      <c r="A4680" s="15" t="s">
        <v>8306</v>
      </c>
      <c r="B4680" s="15" t="s">
        <v>8307</v>
      </c>
      <c r="C4680" s="15" t="s">
        <v>217</v>
      </c>
      <c r="D4680" s="15" t="s">
        <v>218</v>
      </c>
      <c r="E4680" s="15" t="s">
        <v>136</v>
      </c>
      <c r="F4680" s="15" t="s">
        <v>137</v>
      </c>
      <c r="G4680" s="15" t="s">
        <v>756</v>
      </c>
      <c r="H4680" s="15" t="s">
        <v>136</v>
      </c>
      <c r="I4680" s="15" t="s">
        <v>243</v>
      </c>
      <c r="J4680" s="15" t="s">
        <v>169</v>
      </c>
      <c r="K4680" s="15" t="s">
        <v>8312</v>
      </c>
      <c r="M4680" s="15" t="n">
        <v>2</v>
      </c>
      <c r="P4680" s="15" t="n">
        <v>2</v>
      </c>
      <c r="Y4680" s="15" t="s">
        <v>142</v>
      </c>
      <c r="AB4680" s="15" t="s">
        <v>143</v>
      </c>
    </row>
    <row r="4681" customFormat="false" ht="15" hidden="false" customHeight="true" outlineLevel="0" collapsed="false">
      <c r="A4681" s="15" t="s">
        <v>8313</v>
      </c>
      <c r="B4681" s="15" t="s">
        <v>8314</v>
      </c>
      <c r="C4681" s="15" t="s">
        <v>217</v>
      </c>
      <c r="D4681" s="15" t="s">
        <v>218</v>
      </c>
      <c r="E4681" s="15" t="s">
        <v>136</v>
      </c>
      <c r="F4681" s="15" t="s">
        <v>137</v>
      </c>
      <c r="G4681" s="15" t="s">
        <v>299</v>
      </c>
      <c r="H4681" s="15" t="s">
        <v>136</v>
      </c>
      <c r="I4681" s="15" t="s">
        <v>243</v>
      </c>
      <c r="J4681" s="15" t="s">
        <v>140</v>
      </c>
      <c r="K4681" s="15" t="s">
        <v>8315</v>
      </c>
      <c r="L4681" s="15" t="n">
        <v>4</v>
      </c>
      <c r="M4681" s="15" t="n">
        <v>53</v>
      </c>
      <c r="N4681" s="15" t="n">
        <v>3</v>
      </c>
      <c r="O4681" s="15" t="n">
        <v>2</v>
      </c>
      <c r="P4681" s="15" t="n">
        <v>62</v>
      </c>
      <c r="Y4681" s="15" t="s">
        <v>156</v>
      </c>
      <c r="AB4681" s="15" t="s">
        <v>143</v>
      </c>
    </row>
    <row r="4682" customFormat="false" ht="15" hidden="false" customHeight="true" outlineLevel="0" collapsed="false">
      <c r="A4682" s="15" t="s">
        <v>8313</v>
      </c>
      <c r="B4682" s="15" t="s">
        <v>8314</v>
      </c>
      <c r="C4682" s="15" t="s">
        <v>217</v>
      </c>
      <c r="D4682" s="15" t="s">
        <v>218</v>
      </c>
      <c r="E4682" s="15" t="s">
        <v>136</v>
      </c>
      <c r="F4682" s="15" t="s">
        <v>137</v>
      </c>
      <c r="G4682" s="15" t="s">
        <v>299</v>
      </c>
      <c r="H4682" s="15" t="s">
        <v>136</v>
      </c>
      <c r="I4682" s="15" t="s">
        <v>243</v>
      </c>
      <c r="J4682" s="15" t="s">
        <v>150</v>
      </c>
      <c r="K4682" s="15" t="s">
        <v>8316</v>
      </c>
      <c r="L4682" s="15" t="n">
        <v>131</v>
      </c>
      <c r="M4682" s="15" t="n">
        <v>160</v>
      </c>
      <c r="N4682" s="15" t="n">
        <v>78</v>
      </c>
      <c r="O4682" s="15" t="n">
        <v>23</v>
      </c>
      <c r="P4682" s="15" t="n">
        <v>392</v>
      </c>
      <c r="Y4682" s="15" t="s">
        <v>156</v>
      </c>
      <c r="AB4682" s="15" t="s">
        <v>143</v>
      </c>
    </row>
    <row r="4683" customFormat="false" ht="15" hidden="false" customHeight="true" outlineLevel="0" collapsed="false">
      <c r="A4683" s="15" t="s">
        <v>8313</v>
      </c>
      <c r="B4683" s="15" t="s">
        <v>8314</v>
      </c>
      <c r="C4683" s="15" t="s">
        <v>217</v>
      </c>
      <c r="D4683" s="15" t="s">
        <v>218</v>
      </c>
      <c r="E4683" s="15" t="s">
        <v>136</v>
      </c>
      <c r="F4683" s="15" t="s">
        <v>137</v>
      </c>
      <c r="G4683" s="15" t="s">
        <v>299</v>
      </c>
      <c r="H4683" s="15" t="s">
        <v>136</v>
      </c>
      <c r="I4683" s="15" t="s">
        <v>243</v>
      </c>
      <c r="J4683" s="15" t="s">
        <v>158</v>
      </c>
      <c r="K4683" s="15" t="s">
        <v>8317</v>
      </c>
      <c r="L4683" s="15" t="n">
        <v>29</v>
      </c>
      <c r="M4683" s="15" t="n">
        <v>22</v>
      </c>
      <c r="N4683" s="15" t="n">
        <v>8</v>
      </c>
      <c r="O4683" s="15" t="n">
        <v>5</v>
      </c>
      <c r="P4683" s="15" t="n">
        <v>64</v>
      </c>
      <c r="Y4683" s="15" t="s">
        <v>156</v>
      </c>
      <c r="AB4683" s="15" t="s">
        <v>143</v>
      </c>
    </row>
    <row r="4684" customFormat="false" ht="15" hidden="false" customHeight="true" outlineLevel="0" collapsed="false">
      <c r="A4684" s="15" t="s">
        <v>8313</v>
      </c>
      <c r="B4684" s="15" t="s">
        <v>8314</v>
      </c>
      <c r="C4684" s="15" t="s">
        <v>217</v>
      </c>
      <c r="D4684" s="15" t="s">
        <v>218</v>
      </c>
      <c r="E4684" s="15" t="s">
        <v>136</v>
      </c>
      <c r="F4684" s="15" t="s">
        <v>137</v>
      </c>
      <c r="G4684" s="15" t="s">
        <v>299</v>
      </c>
      <c r="H4684" s="15" t="s">
        <v>136</v>
      </c>
      <c r="I4684" s="15" t="s">
        <v>243</v>
      </c>
      <c r="J4684" s="15" t="s">
        <v>169</v>
      </c>
      <c r="K4684" s="15" t="s">
        <v>8318</v>
      </c>
      <c r="N4684" s="15" t="n">
        <v>1</v>
      </c>
      <c r="P4684" s="15" t="n">
        <v>1</v>
      </c>
      <c r="Y4684" s="15" t="s">
        <v>156</v>
      </c>
      <c r="AB4684" s="15" t="s">
        <v>143</v>
      </c>
    </row>
    <row r="4685" customFormat="false" ht="15" hidden="false" customHeight="true" outlineLevel="0" collapsed="false">
      <c r="A4685" s="15" t="s">
        <v>8319</v>
      </c>
      <c r="B4685" s="15" t="s">
        <v>8320</v>
      </c>
      <c r="C4685" s="15" t="s">
        <v>217</v>
      </c>
      <c r="D4685" s="15" t="s">
        <v>218</v>
      </c>
      <c r="E4685" s="15" t="s">
        <v>136</v>
      </c>
      <c r="F4685" s="15" t="s">
        <v>137</v>
      </c>
      <c r="G4685" s="15" t="s">
        <v>138</v>
      </c>
      <c r="H4685" s="15" t="s">
        <v>136</v>
      </c>
      <c r="I4685" s="15" t="s">
        <v>139</v>
      </c>
      <c r="J4685" s="15" t="s">
        <v>144</v>
      </c>
      <c r="K4685" s="15" t="s">
        <v>8321</v>
      </c>
      <c r="M4685" s="15" t="n">
        <v>2</v>
      </c>
      <c r="N4685" s="15" t="n">
        <v>8</v>
      </c>
      <c r="O4685" s="15" t="n">
        <v>2</v>
      </c>
      <c r="P4685" s="15" t="n">
        <v>12</v>
      </c>
      <c r="Y4685" s="15" t="s">
        <v>142</v>
      </c>
      <c r="AB4685" s="15" t="s">
        <v>143</v>
      </c>
    </row>
    <row r="4686" customFormat="false" ht="15" hidden="false" customHeight="true" outlineLevel="0" collapsed="false">
      <c r="A4686" s="15" t="s">
        <v>8319</v>
      </c>
      <c r="B4686" s="15" t="s">
        <v>8320</v>
      </c>
      <c r="C4686" s="15" t="s">
        <v>217</v>
      </c>
      <c r="D4686" s="15" t="s">
        <v>218</v>
      </c>
      <c r="E4686" s="15" t="s">
        <v>136</v>
      </c>
      <c r="F4686" s="15" t="s">
        <v>137</v>
      </c>
      <c r="G4686" s="15" t="s">
        <v>138</v>
      </c>
      <c r="H4686" s="15" t="s">
        <v>136</v>
      </c>
      <c r="I4686" s="15" t="s">
        <v>139</v>
      </c>
      <c r="J4686" s="15" t="s">
        <v>150</v>
      </c>
      <c r="K4686" s="15" t="s">
        <v>8322</v>
      </c>
      <c r="M4686" s="15" t="n">
        <v>2</v>
      </c>
      <c r="N4686" s="15" t="n">
        <v>57</v>
      </c>
      <c r="O4686" s="15" t="n">
        <v>17</v>
      </c>
      <c r="P4686" s="15" t="n">
        <v>76</v>
      </c>
      <c r="Y4686" s="15" t="s">
        <v>142</v>
      </c>
      <c r="AB4686" s="15" t="s">
        <v>143</v>
      </c>
    </row>
    <row r="4687" customFormat="false" ht="15" hidden="false" customHeight="true" outlineLevel="0" collapsed="false">
      <c r="A4687" s="15" t="s">
        <v>8319</v>
      </c>
      <c r="B4687" s="15" t="s">
        <v>8320</v>
      </c>
      <c r="C4687" s="15" t="s">
        <v>217</v>
      </c>
      <c r="D4687" s="15" t="s">
        <v>218</v>
      </c>
      <c r="E4687" s="15" t="s">
        <v>136</v>
      </c>
      <c r="F4687" s="15" t="s">
        <v>137</v>
      </c>
      <c r="G4687" s="15" t="s">
        <v>138</v>
      </c>
      <c r="H4687" s="15" t="s">
        <v>136</v>
      </c>
      <c r="I4687" s="15" t="s">
        <v>139</v>
      </c>
      <c r="J4687" s="15" t="s">
        <v>158</v>
      </c>
      <c r="K4687" s="15" t="s">
        <v>8323</v>
      </c>
      <c r="M4687" s="15" t="n">
        <v>1</v>
      </c>
      <c r="N4687" s="15" t="n">
        <v>55</v>
      </c>
      <c r="O4687" s="15" t="n">
        <v>8</v>
      </c>
      <c r="P4687" s="15" t="n">
        <v>64</v>
      </c>
      <c r="Y4687" s="15" t="s">
        <v>142</v>
      </c>
      <c r="AB4687" s="15" t="s">
        <v>143</v>
      </c>
    </row>
    <row r="4688" customFormat="false" ht="15" hidden="false" customHeight="true" outlineLevel="0" collapsed="false">
      <c r="A4688" s="15" t="s">
        <v>8319</v>
      </c>
      <c r="B4688" s="15" t="s">
        <v>8320</v>
      </c>
      <c r="C4688" s="15" t="s">
        <v>217</v>
      </c>
      <c r="D4688" s="15" t="s">
        <v>218</v>
      </c>
      <c r="E4688" s="15" t="s">
        <v>136</v>
      </c>
      <c r="F4688" s="15" t="s">
        <v>137</v>
      </c>
      <c r="G4688" s="15" t="s">
        <v>138</v>
      </c>
      <c r="H4688" s="15" t="s">
        <v>136</v>
      </c>
      <c r="I4688" s="15" t="s">
        <v>139</v>
      </c>
      <c r="J4688" s="15" t="s">
        <v>169</v>
      </c>
      <c r="K4688" s="15" t="s">
        <v>8324</v>
      </c>
      <c r="N4688" s="15" t="n">
        <v>4</v>
      </c>
      <c r="P4688" s="15" t="n">
        <v>4</v>
      </c>
      <c r="Y4688" s="15" t="s">
        <v>142</v>
      </c>
      <c r="AB4688" s="15" t="s">
        <v>143</v>
      </c>
    </row>
    <row r="4689" customFormat="false" ht="15" hidden="false" customHeight="true" outlineLevel="0" collapsed="false">
      <c r="A4689" s="15" t="s">
        <v>8325</v>
      </c>
      <c r="B4689" s="15" t="s">
        <v>8326</v>
      </c>
      <c r="C4689" s="15" t="s">
        <v>217</v>
      </c>
      <c r="D4689" s="15" t="s">
        <v>235</v>
      </c>
      <c r="E4689" s="15" t="s">
        <v>136</v>
      </c>
      <c r="F4689" s="15" t="s">
        <v>137</v>
      </c>
      <c r="G4689" s="15" t="s">
        <v>299</v>
      </c>
      <c r="H4689" s="15" t="s">
        <v>136</v>
      </c>
      <c r="I4689" s="15" t="s">
        <v>243</v>
      </c>
      <c r="J4689" s="15" t="s">
        <v>140</v>
      </c>
      <c r="K4689" s="15" t="s">
        <v>8327</v>
      </c>
      <c r="L4689" s="15" t="n">
        <v>77</v>
      </c>
      <c r="M4689" s="15" t="n">
        <v>60</v>
      </c>
      <c r="N4689" s="15" t="n">
        <v>10</v>
      </c>
      <c r="P4689" s="15" t="n">
        <v>147</v>
      </c>
      <c r="Y4689" s="15" t="s">
        <v>156</v>
      </c>
      <c r="AB4689" s="15" t="s">
        <v>143</v>
      </c>
    </row>
    <row r="4690" customFormat="false" ht="15" hidden="false" customHeight="true" outlineLevel="0" collapsed="false">
      <c r="A4690" s="15" t="s">
        <v>8325</v>
      </c>
      <c r="B4690" s="15" t="s">
        <v>8326</v>
      </c>
      <c r="C4690" s="15" t="s">
        <v>217</v>
      </c>
      <c r="D4690" s="15" t="s">
        <v>235</v>
      </c>
      <c r="E4690" s="15" t="s">
        <v>136</v>
      </c>
      <c r="F4690" s="15" t="s">
        <v>137</v>
      </c>
      <c r="G4690" s="15" t="s">
        <v>299</v>
      </c>
      <c r="H4690" s="15" t="s">
        <v>136</v>
      </c>
      <c r="I4690" s="15" t="s">
        <v>243</v>
      </c>
      <c r="J4690" s="15" t="s">
        <v>144</v>
      </c>
      <c r="K4690" s="15" t="s">
        <v>8328</v>
      </c>
      <c r="L4690" s="15" t="n">
        <v>8</v>
      </c>
      <c r="P4690" s="15" t="n">
        <v>8</v>
      </c>
      <c r="Y4690" s="15" t="s">
        <v>156</v>
      </c>
      <c r="AB4690" s="15" t="s">
        <v>143</v>
      </c>
    </row>
    <row r="4691" customFormat="false" ht="15" hidden="false" customHeight="true" outlineLevel="0" collapsed="false">
      <c r="A4691" s="15" t="s">
        <v>8325</v>
      </c>
      <c r="B4691" s="15" t="s">
        <v>8326</v>
      </c>
      <c r="C4691" s="15" t="s">
        <v>217</v>
      </c>
      <c r="D4691" s="15" t="s">
        <v>235</v>
      </c>
      <c r="E4691" s="15" t="s">
        <v>136</v>
      </c>
      <c r="F4691" s="15" t="s">
        <v>137</v>
      </c>
      <c r="G4691" s="15" t="s">
        <v>299</v>
      </c>
      <c r="H4691" s="15" t="s">
        <v>136</v>
      </c>
      <c r="I4691" s="15" t="s">
        <v>243</v>
      </c>
      <c r="J4691" s="15" t="s">
        <v>150</v>
      </c>
      <c r="K4691" s="15" t="s">
        <v>8329</v>
      </c>
      <c r="L4691" s="15" t="n">
        <v>23</v>
      </c>
      <c r="M4691" s="15" t="n">
        <v>30</v>
      </c>
      <c r="N4691" s="15" t="n">
        <v>26</v>
      </c>
      <c r="O4691" s="15" t="n">
        <v>3</v>
      </c>
      <c r="P4691" s="15" t="n">
        <v>82</v>
      </c>
      <c r="Y4691" s="15" t="s">
        <v>156</v>
      </c>
      <c r="AB4691" s="15" t="s">
        <v>143</v>
      </c>
    </row>
    <row r="4692" customFormat="false" ht="15" hidden="false" customHeight="true" outlineLevel="0" collapsed="false">
      <c r="A4692" s="15" t="s">
        <v>8325</v>
      </c>
      <c r="B4692" s="15" t="s">
        <v>8326</v>
      </c>
      <c r="C4692" s="15" t="s">
        <v>217</v>
      </c>
      <c r="D4692" s="15" t="s">
        <v>235</v>
      </c>
      <c r="E4692" s="15" t="s">
        <v>136</v>
      </c>
      <c r="F4692" s="15" t="s">
        <v>137</v>
      </c>
      <c r="G4692" s="15" t="s">
        <v>299</v>
      </c>
      <c r="H4692" s="15" t="s">
        <v>136</v>
      </c>
      <c r="I4692" s="15" t="s">
        <v>243</v>
      </c>
      <c r="J4692" s="15" t="s">
        <v>158</v>
      </c>
      <c r="K4692" s="15" t="s">
        <v>8330</v>
      </c>
      <c r="L4692" s="15" t="n">
        <v>19</v>
      </c>
      <c r="M4692" s="15" t="n">
        <v>2</v>
      </c>
      <c r="N4692" s="15" t="n">
        <v>8</v>
      </c>
      <c r="P4692" s="15" t="n">
        <v>29</v>
      </c>
      <c r="Y4692" s="15" t="s">
        <v>156</v>
      </c>
      <c r="AB4692" s="15" t="s">
        <v>143</v>
      </c>
    </row>
    <row r="4693" customFormat="false" ht="15" hidden="false" customHeight="true" outlineLevel="0" collapsed="false">
      <c r="A4693" s="15" t="s">
        <v>8331</v>
      </c>
      <c r="B4693" s="15" t="s">
        <v>8332</v>
      </c>
      <c r="C4693" s="15" t="s">
        <v>148</v>
      </c>
      <c r="E4693" s="15" t="s">
        <v>136</v>
      </c>
      <c r="F4693" s="15" t="s">
        <v>137</v>
      </c>
      <c r="G4693" s="15" t="s">
        <v>5201</v>
      </c>
      <c r="H4693" s="15" t="s">
        <v>136</v>
      </c>
      <c r="I4693" s="15" t="s">
        <v>139</v>
      </c>
      <c r="J4693" s="15" t="s">
        <v>169</v>
      </c>
      <c r="K4693" s="15" t="s">
        <v>8333</v>
      </c>
      <c r="N4693" s="15" t="n">
        <v>5</v>
      </c>
      <c r="P4693" s="15" t="n">
        <v>5</v>
      </c>
      <c r="Y4693" s="15" t="s">
        <v>142</v>
      </c>
      <c r="AB4693" s="15" t="s">
        <v>143</v>
      </c>
    </row>
    <row r="4694" customFormat="false" ht="15" hidden="false" customHeight="true" outlineLevel="0" collapsed="false">
      <c r="A4694" s="15" t="s">
        <v>8334</v>
      </c>
      <c r="B4694" s="15" t="s">
        <v>8335</v>
      </c>
      <c r="C4694" s="15" t="s">
        <v>134</v>
      </c>
      <c r="D4694" s="15" t="s">
        <v>541</v>
      </c>
      <c r="E4694" s="15" t="s">
        <v>136</v>
      </c>
      <c r="F4694" s="15" t="s">
        <v>137</v>
      </c>
      <c r="G4694" s="15" t="s">
        <v>451</v>
      </c>
      <c r="H4694" s="15" t="s">
        <v>136</v>
      </c>
      <c r="I4694" s="15" t="s">
        <v>243</v>
      </c>
      <c r="J4694" s="15" t="s">
        <v>140</v>
      </c>
      <c r="K4694" s="15" t="s">
        <v>8336</v>
      </c>
      <c r="L4694" s="15" t="n">
        <v>21</v>
      </c>
      <c r="M4694" s="15" t="n">
        <v>22</v>
      </c>
      <c r="N4694" s="15" t="n">
        <v>49</v>
      </c>
      <c r="O4694" s="15" t="n">
        <v>3</v>
      </c>
      <c r="P4694" s="15" t="n">
        <v>95</v>
      </c>
      <c r="Y4694" s="15" t="s">
        <v>142</v>
      </c>
      <c r="AB4694" s="15" t="s">
        <v>143</v>
      </c>
    </row>
    <row r="4695" customFormat="false" ht="15" hidden="false" customHeight="true" outlineLevel="0" collapsed="false">
      <c r="A4695" s="15" t="s">
        <v>8334</v>
      </c>
      <c r="B4695" s="15" t="s">
        <v>8335</v>
      </c>
      <c r="C4695" s="15" t="s">
        <v>134</v>
      </c>
      <c r="D4695" s="15" t="s">
        <v>541</v>
      </c>
      <c r="E4695" s="15" t="s">
        <v>136</v>
      </c>
      <c r="F4695" s="15" t="s">
        <v>137</v>
      </c>
      <c r="G4695" s="15" t="s">
        <v>451</v>
      </c>
      <c r="H4695" s="15" t="s">
        <v>136</v>
      </c>
      <c r="I4695" s="15" t="s">
        <v>243</v>
      </c>
      <c r="J4695" s="15" t="s">
        <v>144</v>
      </c>
      <c r="K4695" s="15" t="s">
        <v>8337</v>
      </c>
      <c r="L4695" s="15" t="n">
        <v>17</v>
      </c>
      <c r="M4695" s="15" t="n">
        <v>14</v>
      </c>
      <c r="N4695" s="15" t="n">
        <v>29</v>
      </c>
      <c r="O4695" s="15" t="n">
        <v>2</v>
      </c>
      <c r="P4695" s="15" t="n">
        <v>62</v>
      </c>
      <c r="Y4695" s="15" t="s">
        <v>142</v>
      </c>
      <c r="AB4695" s="15" t="s">
        <v>143</v>
      </c>
    </row>
    <row r="4696" customFormat="false" ht="15" hidden="false" customHeight="true" outlineLevel="0" collapsed="false">
      <c r="A4696" s="15" t="s">
        <v>8334</v>
      </c>
      <c r="B4696" s="15" t="s">
        <v>8335</v>
      </c>
      <c r="C4696" s="15" t="s">
        <v>134</v>
      </c>
      <c r="D4696" s="15" t="s">
        <v>541</v>
      </c>
      <c r="E4696" s="15" t="s">
        <v>136</v>
      </c>
      <c r="F4696" s="15" t="s">
        <v>137</v>
      </c>
      <c r="G4696" s="15" t="s">
        <v>451</v>
      </c>
      <c r="H4696" s="15" t="s">
        <v>136</v>
      </c>
      <c r="I4696" s="15" t="s">
        <v>243</v>
      </c>
      <c r="J4696" s="15" t="s">
        <v>150</v>
      </c>
      <c r="K4696" s="15" t="s">
        <v>8338</v>
      </c>
      <c r="L4696" s="15" t="n">
        <v>268</v>
      </c>
      <c r="M4696" s="15" t="n">
        <v>219</v>
      </c>
      <c r="N4696" s="15" t="n">
        <v>267</v>
      </c>
      <c r="O4696" s="15" t="n">
        <v>145</v>
      </c>
      <c r="P4696" s="15" t="n">
        <v>899</v>
      </c>
      <c r="Y4696" s="15" t="s">
        <v>142</v>
      </c>
      <c r="AB4696" s="15" t="s">
        <v>143</v>
      </c>
    </row>
    <row r="4697" customFormat="false" ht="15" hidden="false" customHeight="true" outlineLevel="0" collapsed="false">
      <c r="A4697" s="15" t="s">
        <v>8334</v>
      </c>
      <c r="B4697" s="15" t="s">
        <v>8335</v>
      </c>
      <c r="C4697" s="15" t="s">
        <v>134</v>
      </c>
      <c r="D4697" s="15" t="s">
        <v>541</v>
      </c>
      <c r="E4697" s="15" t="s">
        <v>136</v>
      </c>
      <c r="F4697" s="15" t="s">
        <v>137</v>
      </c>
      <c r="G4697" s="15" t="s">
        <v>451</v>
      </c>
      <c r="H4697" s="15" t="s">
        <v>136</v>
      </c>
      <c r="I4697" s="15" t="s">
        <v>243</v>
      </c>
      <c r="J4697" s="15" t="s">
        <v>166</v>
      </c>
      <c r="K4697" s="15" t="s">
        <v>8339</v>
      </c>
      <c r="N4697" s="15" t="n">
        <v>4</v>
      </c>
      <c r="P4697" s="15" t="n">
        <v>4</v>
      </c>
      <c r="Y4697" s="15" t="s">
        <v>142</v>
      </c>
      <c r="AB4697" s="15" t="s">
        <v>143</v>
      </c>
    </row>
    <row r="4698" customFormat="false" ht="15" hidden="false" customHeight="true" outlineLevel="0" collapsed="false">
      <c r="A4698" s="15" t="s">
        <v>8334</v>
      </c>
      <c r="B4698" s="15" t="s">
        <v>8335</v>
      </c>
      <c r="C4698" s="15" t="s">
        <v>134</v>
      </c>
      <c r="D4698" s="15" t="s">
        <v>541</v>
      </c>
      <c r="E4698" s="15" t="s">
        <v>136</v>
      </c>
      <c r="F4698" s="15" t="s">
        <v>137</v>
      </c>
      <c r="G4698" s="15" t="s">
        <v>451</v>
      </c>
      <c r="H4698" s="15" t="s">
        <v>136</v>
      </c>
      <c r="I4698" s="15" t="s">
        <v>243</v>
      </c>
      <c r="J4698" s="15" t="s">
        <v>158</v>
      </c>
      <c r="K4698" s="15" t="s">
        <v>8340</v>
      </c>
      <c r="L4698" s="15" t="n">
        <v>278</v>
      </c>
      <c r="M4698" s="15" t="n">
        <v>163</v>
      </c>
      <c r="N4698" s="15" t="n">
        <v>200</v>
      </c>
      <c r="O4698" s="15" t="n">
        <v>27</v>
      </c>
      <c r="P4698" s="15" t="n">
        <v>668</v>
      </c>
      <c r="Y4698" s="15" t="s">
        <v>142</v>
      </c>
      <c r="AB4698" s="15" t="s">
        <v>143</v>
      </c>
    </row>
    <row r="4699" customFormat="false" ht="15" hidden="false" customHeight="true" outlineLevel="0" collapsed="false">
      <c r="A4699" s="15" t="s">
        <v>8334</v>
      </c>
      <c r="B4699" s="15" t="s">
        <v>8335</v>
      </c>
      <c r="C4699" s="15" t="s">
        <v>134</v>
      </c>
      <c r="D4699" s="15" t="s">
        <v>541</v>
      </c>
      <c r="E4699" s="15" t="s">
        <v>136</v>
      </c>
      <c r="F4699" s="15" t="s">
        <v>137</v>
      </c>
      <c r="G4699" s="15" t="s">
        <v>451</v>
      </c>
      <c r="H4699" s="15" t="s">
        <v>136</v>
      </c>
      <c r="I4699" s="15" t="s">
        <v>243</v>
      </c>
      <c r="J4699" s="15" t="s">
        <v>169</v>
      </c>
      <c r="K4699" s="15" t="s">
        <v>8341</v>
      </c>
      <c r="L4699" s="15" t="n">
        <v>5</v>
      </c>
      <c r="M4699" s="15" t="n">
        <v>5</v>
      </c>
      <c r="N4699" s="15" t="n">
        <v>4</v>
      </c>
      <c r="P4699" s="15" t="n">
        <v>14</v>
      </c>
      <c r="Y4699" s="15" t="s">
        <v>142</v>
      </c>
      <c r="AB4699" s="15" t="s">
        <v>143</v>
      </c>
    </row>
    <row r="4700" customFormat="false" ht="15" hidden="false" customHeight="true" outlineLevel="0" collapsed="false">
      <c r="A4700" s="15" t="s">
        <v>8342</v>
      </c>
      <c r="B4700" s="15" t="s">
        <v>8343</v>
      </c>
      <c r="C4700" s="15" t="s">
        <v>217</v>
      </c>
      <c r="D4700" s="15" t="s">
        <v>235</v>
      </c>
      <c r="E4700" s="15" t="s">
        <v>136</v>
      </c>
      <c r="F4700" s="15" t="s">
        <v>137</v>
      </c>
      <c r="G4700" s="15" t="s">
        <v>299</v>
      </c>
      <c r="H4700" s="15" t="s">
        <v>136</v>
      </c>
      <c r="I4700" s="15" t="s">
        <v>243</v>
      </c>
      <c r="J4700" s="15" t="s">
        <v>140</v>
      </c>
      <c r="K4700" s="15" t="s">
        <v>8344</v>
      </c>
      <c r="L4700" s="15" t="n">
        <v>6</v>
      </c>
      <c r="M4700" s="15" t="n">
        <v>17</v>
      </c>
      <c r="N4700" s="15" t="n">
        <v>22</v>
      </c>
      <c r="O4700" s="15" t="n">
        <v>5</v>
      </c>
      <c r="P4700" s="15" t="n">
        <v>50</v>
      </c>
      <c r="Y4700" s="15" t="s">
        <v>156</v>
      </c>
      <c r="AB4700" s="15" t="s">
        <v>143</v>
      </c>
    </row>
    <row r="4701" customFormat="false" ht="15" hidden="false" customHeight="true" outlineLevel="0" collapsed="false">
      <c r="A4701" s="15" t="s">
        <v>8342</v>
      </c>
      <c r="B4701" s="15" t="s">
        <v>8343</v>
      </c>
      <c r="C4701" s="15" t="s">
        <v>217</v>
      </c>
      <c r="D4701" s="15" t="s">
        <v>235</v>
      </c>
      <c r="E4701" s="15" t="s">
        <v>136</v>
      </c>
      <c r="F4701" s="15" t="s">
        <v>137</v>
      </c>
      <c r="G4701" s="15" t="s">
        <v>299</v>
      </c>
      <c r="H4701" s="15" t="s">
        <v>136</v>
      </c>
      <c r="I4701" s="15" t="s">
        <v>243</v>
      </c>
      <c r="J4701" s="15" t="s">
        <v>144</v>
      </c>
      <c r="K4701" s="15" t="s">
        <v>8345</v>
      </c>
      <c r="M4701" s="15" t="n">
        <v>4</v>
      </c>
      <c r="N4701" s="15" t="n">
        <v>1</v>
      </c>
      <c r="P4701" s="15" t="n">
        <v>5</v>
      </c>
      <c r="Y4701" s="15" t="s">
        <v>156</v>
      </c>
      <c r="AB4701" s="15" t="s">
        <v>143</v>
      </c>
    </row>
    <row r="4702" customFormat="false" ht="15" hidden="false" customHeight="true" outlineLevel="0" collapsed="false">
      <c r="A4702" s="15" t="s">
        <v>8342</v>
      </c>
      <c r="B4702" s="15" t="s">
        <v>8343</v>
      </c>
      <c r="C4702" s="15" t="s">
        <v>217</v>
      </c>
      <c r="D4702" s="15" t="s">
        <v>235</v>
      </c>
      <c r="E4702" s="15" t="s">
        <v>136</v>
      </c>
      <c r="F4702" s="15" t="s">
        <v>137</v>
      </c>
      <c r="G4702" s="15" t="s">
        <v>299</v>
      </c>
      <c r="H4702" s="15" t="s">
        <v>136</v>
      </c>
      <c r="I4702" s="15" t="s">
        <v>243</v>
      </c>
      <c r="J4702" s="15" t="s">
        <v>150</v>
      </c>
      <c r="K4702" s="15" t="s">
        <v>8346</v>
      </c>
      <c r="L4702" s="15" t="n">
        <v>134</v>
      </c>
      <c r="M4702" s="15" t="n">
        <v>149</v>
      </c>
      <c r="N4702" s="15" t="n">
        <v>199</v>
      </c>
      <c r="O4702" s="15" t="n">
        <v>80</v>
      </c>
      <c r="P4702" s="15" t="n">
        <v>562</v>
      </c>
      <c r="Y4702" s="15" t="s">
        <v>156</v>
      </c>
      <c r="AB4702" s="15" t="s">
        <v>143</v>
      </c>
    </row>
    <row r="4703" customFormat="false" ht="15" hidden="false" customHeight="true" outlineLevel="0" collapsed="false">
      <c r="A4703" s="15" t="s">
        <v>8342</v>
      </c>
      <c r="B4703" s="15" t="s">
        <v>8343</v>
      </c>
      <c r="C4703" s="15" t="s">
        <v>217</v>
      </c>
      <c r="D4703" s="15" t="s">
        <v>235</v>
      </c>
      <c r="E4703" s="15" t="s">
        <v>136</v>
      </c>
      <c r="F4703" s="15" t="s">
        <v>137</v>
      </c>
      <c r="G4703" s="15" t="s">
        <v>299</v>
      </c>
      <c r="H4703" s="15" t="s">
        <v>136</v>
      </c>
      <c r="I4703" s="15" t="s">
        <v>243</v>
      </c>
      <c r="J4703" s="15" t="s">
        <v>158</v>
      </c>
      <c r="K4703" s="15" t="s">
        <v>8347</v>
      </c>
      <c r="L4703" s="15" t="n">
        <v>40</v>
      </c>
      <c r="M4703" s="15" t="n">
        <v>37</v>
      </c>
      <c r="N4703" s="15" t="n">
        <v>25</v>
      </c>
      <c r="O4703" s="15" t="n">
        <v>9</v>
      </c>
      <c r="P4703" s="15" t="n">
        <v>111</v>
      </c>
      <c r="Y4703" s="15" t="s">
        <v>156</v>
      </c>
      <c r="AB4703" s="15" t="s">
        <v>143</v>
      </c>
    </row>
    <row r="4704" customFormat="false" ht="15" hidden="false" customHeight="true" outlineLevel="0" collapsed="false">
      <c r="A4704" s="15" t="s">
        <v>8342</v>
      </c>
      <c r="B4704" s="15" t="s">
        <v>8343</v>
      </c>
      <c r="C4704" s="15" t="s">
        <v>217</v>
      </c>
      <c r="D4704" s="15" t="s">
        <v>235</v>
      </c>
      <c r="E4704" s="15" t="s">
        <v>136</v>
      </c>
      <c r="F4704" s="15" t="s">
        <v>137</v>
      </c>
      <c r="G4704" s="15" t="s">
        <v>299</v>
      </c>
      <c r="H4704" s="15" t="s">
        <v>136</v>
      </c>
      <c r="I4704" s="15" t="s">
        <v>243</v>
      </c>
      <c r="J4704" s="15" t="s">
        <v>169</v>
      </c>
      <c r="K4704" s="15" t="s">
        <v>8348</v>
      </c>
      <c r="L4704" s="15" t="n">
        <v>1</v>
      </c>
      <c r="N4704" s="15" t="n">
        <v>2</v>
      </c>
      <c r="P4704" s="15" t="n">
        <v>3</v>
      </c>
      <c r="Y4704" s="15" t="s">
        <v>156</v>
      </c>
      <c r="AB4704" s="15" t="s">
        <v>143</v>
      </c>
    </row>
    <row r="4705" customFormat="false" ht="15" hidden="false" customHeight="true" outlineLevel="0" collapsed="false">
      <c r="A4705" s="15" t="s">
        <v>8349</v>
      </c>
      <c r="B4705" s="15" t="s">
        <v>8350</v>
      </c>
      <c r="C4705" s="15" t="s">
        <v>217</v>
      </c>
      <c r="D4705" s="15" t="s">
        <v>235</v>
      </c>
      <c r="E4705" s="15" t="s">
        <v>136</v>
      </c>
      <c r="F4705" s="15" t="s">
        <v>137</v>
      </c>
      <c r="G4705" s="15" t="s">
        <v>1489</v>
      </c>
      <c r="H4705" s="15" t="s">
        <v>136</v>
      </c>
      <c r="I4705" s="15" t="s">
        <v>243</v>
      </c>
      <c r="J4705" s="15" t="s">
        <v>140</v>
      </c>
      <c r="K4705" s="15" t="s">
        <v>8351</v>
      </c>
      <c r="L4705" s="15" t="n">
        <v>6</v>
      </c>
      <c r="N4705" s="15" t="n">
        <v>19</v>
      </c>
      <c r="O4705" s="15" t="n">
        <v>2</v>
      </c>
      <c r="P4705" s="15" t="n">
        <v>27</v>
      </c>
      <c r="Y4705" s="15" t="s">
        <v>156</v>
      </c>
      <c r="AB4705" s="15" t="s">
        <v>143</v>
      </c>
    </row>
    <row r="4706" customFormat="false" ht="15" hidden="false" customHeight="true" outlineLevel="0" collapsed="false">
      <c r="A4706" s="15" t="s">
        <v>8349</v>
      </c>
      <c r="B4706" s="15" t="s">
        <v>8350</v>
      </c>
      <c r="C4706" s="15" t="s">
        <v>217</v>
      </c>
      <c r="D4706" s="15" t="s">
        <v>235</v>
      </c>
      <c r="E4706" s="15" t="s">
        <v>136</v>
      </c>
      <c r="F4706" s="15" t="s">
        <v>137</v>
      </c>
      <c r="G4706" s="15" t="s">
        <v>1489</v>
      </c>
      <c r="H4706" s="15" t="s">
        <v>136</v>
      </c>
      <c r="I4706" s="15" t="s">
        <v>243</v>
      </c>
      <c r="J4706" s="15" t="s">
        <v>144</v>
      </c>
      <c r="K4706" s="15" t="s">
        <v>8352</v>
      </c>
      <c r="L4706" s="15" t="n">
        <v>7</v>
      </c>
      <c r="P4706" s="15" t="n">
        <v>7</v>
      </c>
      <c r="Y4706" s="15" t="s">
        <v>156</v>
      </c>
      <c r="AB4706" s="15" t="s">
        <v>143</v>
      </c>
    </row>
    <row r="4707" customFormat="false" ht="15" hidden="false" customHeight="true" outlineLevel="0" collapsed="false">
      <c r="A4707" s="15" t="s">
        <v>8349</v>
      </c>
      <c r="B4707" s="15" t="s">
        <v>8350</v>
      </c>
      <c r="C4707" s="15" t="s">
        <v>217</v>
      </c>
      <c r="D4707" s="15" t="s">
        <v>235</v>
      </c>
      <c r="E4707" s="15" t="s">
        <v>136</v>
      </c>
      <c r="F4707" s="15" t="s">
        <v>137</v>
      </c>
      <c r="G4707" s="15" t="s">
        <v>1489</v>
      </c>
      <c r="H4707" s="15" t="s">
        <v>136</v>
      </c>
      <c r="I4707" s="15" t="s">
        <v>243</v>
      </c>
      <c r="J4707" s="15" t="s">
        <v>150</v>
      </c>
      <c r="K4707" s="15" t="s">
        <v>8353</v>
      </c>
      <c r="L4707" s="15" t="n">
        <v>33</v>
      </c>
      <c r="M4707" s="15" t="n">
        <v>133</v>
      </c>
      <c r="N4707" s="15" t="n">
        <v>111</v>
      </c>
      <c r="O4707" s="15" t="n">
        <v>12</v>
      </c>
      <c r="P4707" s="15" t="n">
        <v>289</v>
      </c>
      <c r="Y4707" s="15" t="s">
        <v>156</v>
      </c>
      <c r="AB4707" s="15" t="s">
        <v>143</v>
      </c>
    </row>
    <row r="4708" customFormat="false" ht="15" hidden="false" customHeight="true" outlineLevel="0" collapsed="false">
      <c r="A4708" s="15" t="s">
        <v>8349</v>
      </c>
      <c r="B4708" s="15" t="s">
        <v>8350</v>
      </c>
      <c r="C4708" s="15" t="s">
        <v>217</v>
      </c>
      <c r="D4708" s="15" t="s">
        <v>235</v>
      </c>
      <c r="E4708" s="15" t="s">
        <v>136</v>
      </c>
      <c r="F4708" s="15" t="s">
        <v>137</v>
      </c>
      <c r="G4708" s="15" t="s">
        <v>1489</v>
      </c>
      <c r="H4708" s="15" t="s">
        <v>136</v>
      </c>
      <c r="I4708" s="15" t="s">
        <v>243</v>
      </c>
      <c r="J4708" s="15" t="s">
        <v>158</v>
      </c>
      <c r="K4708" s="15" t="s">
        <v>8354</v>
      </c>
      <c r="L4708" s="15" t="n">
        <v>7</v>
      </c>
      <c r="M4708" s="15" t="n">
        <v>5</v>
      </c>
      <c r="N4708" s="15" t="n">
        <v>12</v>
      </c>
      <c r="P4708" s="15" t="n">
        <v>24</v>
      </c>
      <c r="Y4708" s="15" t="s">
        <v>156</v>
      </c>
      <c r="AB4708" s="15" t="s">
        <v>143</v>
      </c>
    </row>
    <row r="4709" customFormat="false" ht="15" hidden="false" customHeight="true" outlineLevel="0" collapsed="false">
      <c r="A4709" s="15" t="s">
        <v>8349</v>
      </c>
      <c r="B4709" s="15" t="s">
        <v>8350</v>
      </c>
      <c r="C4709" s="15" t="s">
        <v>217</v>
      </c>
      <c r="D4709" s="15" t="s">
        <v>235</v>
      </c>
      <c r="E4709" s="15" t="s">
        <v>136</v>
      </c>
      <c r="F4709" s="15" t="s">
        <v>137</v>
      </c>
      <c r="G4709" s="15" t="s">
        <v>1489</v>
      </c>
      <c r="H4709" s="15" t="s">
        <v>136</v>
      </c>
      <c r="I4709" s="15" t="s">
        <v>243</v>
      </c>
      <c r="J4709" s="15" t="s">
        <v>169</v>
      </c>
      <c r="K4709" s="15" t="s">
        <v>8355</v>
      </c>
      <c r="N4709" s="15" t="n">
        <v>20</v>
      </c>
      <c r="P4709" s="15" t="n">
        <v>20</v>
      </c>
      <c r="Y4709" s="15" t="s">
        <v>156</v>
      </c>
      <c r="AB4709" s="15" t="s">
        <v>143</v>
      </c>
    </row>
    <row r="4710" customFormat="false" ht="15" hidden="false" customHeight="true" outlineLevel="0" collapsed="false">
      <c r="A4710" s="15" t="s">
        <v>8356</v>
      </c>
      <c r="B4710" s="15" t="s">
        <v>8357</v>
      </c>
      <c r="C4710" s="15" t="s">
        <v>217</v>
      </c>
      <c r="D4710" s="15" t="s">
        <v>235</v>
      </c>
      <c r="E4710" s="15" t="s">
        <v>136</v>
      </c>
      <c r="F4710" s="15" t="s">
        <v>137</v>
      </c>
      <c r="G4710" s="15" t="s">
        <v>4170</v>
      </c>
      <c r="H4710" s="15" t="s">
        <v>136</v>
      </c>
      <c r="I4710" s="15" t="s">
        <v>243</v>
      </c>
      <c r="J4710" s="15" t="s">
        <v>140</v>
      </c>
      <c r="K4710" s="15" t="s">
        <v>8358</v>
      </c>
      <c r="L4710" s="15" t="n">
        <v>49</v>
      </c>
      <c r="M4710" s="15" t="n">
        <v>86</v>
      </c>
      <c r="N4710" s="15" t="n">
        <v>35</v>
      </c>
      <c r="O4710" s="15" t="n">
        <v>34</v>
      </c>
      <c r="P4710" s="15" t="n">
        <v>204</v>
      </c>
      <c r="Y4710" s="15" t="s">
        <v>142</v>
      </c>
      <c r="AB4710" s="15" t="s">
        <v>143</v>
      </c>
    </row>
    <row r="4711" customFormat="false" ht="15" hidden="false" customHeight="true" outlineLevel="0" collapsed="false">
      <c r="A4711" s="15" t="s">
        <v>8356</v>
      </c>
      <c r="B4711" s="15" t="s">
        <v>8357</v>
      </c>
      <c r="C4711" s="15" t="s">
        <v>217</v>
      </c>
      <c r="D4711" s="15" t="s">
        <v>235</v>
      </c>
      <c r="E4711" s="15" t="s">
        <v>136</v>
      </c>
      <c r="F4711" s="15" t="s">
        <v>137</v>
      </c>
      <c r="G4711" s="15" t="s">
        <v>4170</v>
      </c>
      <c r="H4711" s="15" t="s">
        <v>136</v>
      </c>
      <c r="I4711" s="15" t="s">
        <v>243</v>
      </c>
      <c r="J4711" s="15" t="s">
        <v>150</v>
      </c>
      <c r="K4711" s="15" t="s">
        <v>8359</v>
      </c>
      <c r="L4711" s="15" t="n">
        <v>99</v>
      </c>
      <c r="M4711" s="15" t="n">
        <v>210</v>
      </c>
      <c r="N4711" s="15" t="n">
        <v>203</v>
      </c>
      <c r="O4711" s="15" t="n">
        <v>115</v>
      </c>
      <c r="P4711" s="15" t="n">
        <v>627</v>
      </c>
      <c r="Y4711" s="15" t="s">
        <v>142</v>
      </c>
      <c r="AB4711" s="15" t="s">
        <v>143</v>
      </c>
    </row>
    <row r="4712" customFormat="false" ht="15" hidden="false" customHeight="true" outlineLevel="0" collapsed="false">
      <c r="A4712" s="15" t="s">
        <v>8356</v>
      </c>
      <c r="B4712" s="15" t="s">
        <v>8357</v>
      </c>
      <c r="C4712" s="15" t="s">
        <v>217</v>
      </c>
      <c r="D4712" s="15" t="s">
        <v>235</v>
      </c>
      <c r="E4712" s="15" t="s">
        <v>136</v>
      </c>
      <c r="F4712" s="15" t="s">
        <v>137</v>
      </c>
      <c r="G4712" s="15" t="s">
        <v>4170</v>
      </c>
      <c r="H4712" s="15" t="s">
        <v>136</v>
      </c>
      <c r="I4712" s="15" t="s">
        <v>243</v>
      </c>
      <c r="J4712" s="15" t="s">
        <v>158</v>
      </c>
      <c r="K4712" s="15" t="s">
        <v>8360</v>
      </c>
      <c r="L4712" s="15" t="n">
        <v>41</v>
      </c>
      <c r="M4712" s="15" t="n">
        <v>104</v>
      </c>
      <c r="N4712" s="15" t="n">
        <v>63</v>
      </c>
      <c r="O4712" s="15" t="n">
        <v>12</v>
      </c>
      <c r="P4712" s="15" t="n">
        <v>220</v>
      </c>
      <c r="Y4712" s="15" t="s">
        <v>142</v>
      </c>
      <c r="AB4712" s="15" t="s">
        <v>143</v>
      </c>
    </row>
    <row r="4713" customFormat="false" ht="15" hidden="false" customHeight="true" outlineLevel="0" collapsed="false">
      <c r="A4713" s="15" t="s">
        <v>8356</v>
      </c>
      <c r="B4713" s="15" t="s">
        <v>8357</v>
      </c>
      <c r="C4713" s="15" t="s">
        <v>217</v>
      </c>
      <c r="D4713" s="15" t="s">
        <v>235</v>
      </c>
      <c r="E4713" s="15" t="s">
        <v>136</v>
      </c>
      <c r="F4713" s="15" t="s">
        <v>137</v>
      </c>
      <c r="G4713" s="15" t="s">
        <v>4170</v>
      </c>
      <c r="H4713" s="15" t="s">
        <v>136</v>
      </c>
      <c r="I4713" s="15" t="s">
        <v>243</v>
      </c>
      <c r="J4713" s="15" t="s">
        <v>169</v>
      </c>
      <c r="K4713" s="15" t="s">
        <v>8361</v>
      </c>
      <c r="M4713" s="15" t="n">
        <v>2</v>
      </c>
      <c r="O4713" s="15" t="n">
        <v>1</v>
      </c>
      <c r="P4713" s="15" t="n">
        <v>3</v>
      </c>
      <c r="Y4713" s="15" t="s">
        <v>142</v>
      </c>
      <c r="AB4713" s="15" t="s">
        <v>143</v>
      </c>
    </row>
    <row r="4714" customFormat="false" ht="15" hidden="false" customHeight="true" outlineLevel="0" collapsed="false">
      <c r="A4714" s="15" t="s">
        <v>8362</v>
      </c>
      <c r="B4714" s="15" t="s">
        <v>8363</v>
      </c>
      <c r="C4714" s="15" t="s">
        <v>217</v>
      </c>
      <c r="D4714" s="15" t="s">
        <v>218</v>
      </c>
      <c r="E4714" s="15" t="s">
        <v>136</v>
      </c>
      <c r="F4714" s="15" t="s">
        <v>137</v>
      </c>
      <c r="G4714" s="15" t="s">
        <v>231</v>
      </c>
      <c r="H4714" s="15" t="s">
        <v>136</v>
      </c>
      <c r="I4714" s="15" t="s">
        <v>243</v>
      </c>
      <c r="J4714" s="15" t="s">
        <v>140</v>
      </c>
      <c r="K4714" s="15" t="s">
        <v>8364</v>
      </c>
      <c r="L4714" s="15" t="n">
        <v>19</v>
      </c>
      <c r="M4714" s="15" t="n">
        <v>7</v>
      </c>
      <c r="N4714" s="15" t="n">
        <v>26</v>
      </c>
      <c r="O4714" s="15" t="n">
        <v>2</v>
      </c>
      <c r="P4714" s="15" t="n">
        <v>54</v>
      </c>
      <c r="Y4714" s="15" t="s">
        <v>156</v>
      </c>
      <c r="AB4714" s="15" t="s">
        <v>143</v>
      </c>
    </row>
    <row r="4715" customFormat="false" ht="15" hidden="false" customHeight="true" outlineLevel="0" collapsed="false">
      <c r="A4715" s="15" t="s">
        <v>8362</v>
      </c>
      <c r="B4715" s="15" t="s">
        <v>8363</v>
      </c>
      <c r="C4715" s="15" t="s">
        <v>217</v>
      </c>
      <c r="D4715" s="15" t="s">
        <v>218</v>
      </c>
      <c r="E4715" s="15" t="s">
        <v>136</v>
      </c>
      <c r="F4715" s="15" t="s">
        <v>137</v>
      </c>
      <c r="G4715" s="15" t="s">
        <v>231</v>
      </c>
      <c r="H4715" s="15" t="s">
        <v>136</v>
      </c>
      <c r="I4715" s="15" t="s">
        <v>243</v>
      </c>
      <c r="J4715" s="15" t="s">
        <v>144</v>
      </c>
      <c r="K4715" s="15" t="s">
        <v>8365</v>
      </c>
      <c r="M4715" s="15" t="n">
        <v>4</v>
      </c>
      <c r="P4715" s="15" t="n">
        <v>4</v>
      </c>
      <c r="Y4715" s="15" t="s">
        <v>156</v>
      </c>
      <c r="AB4715" s="15" t="s">
        <v>143</v>
      </c>
    </row>
    <row r="4716" customFormat="false" ht="15" hidden="false" customHeight="true" outlineLevel="0" collapsed="false">
      <c r="A4716" s="15" t="s">
        <v>8362</v>
      </c>
      <c r="B4716" s="15" t="s">
        <v>8363</v>
      </c>
      <c r="C4716" s="15" t="s">
        <v>217</v>
      </c>
      <c r="D4716" s="15" t="s">
        <v>218</v>
      </c>
      <c r="E4716" s="15" t="s">
        <v>136</v>
      </c>
      <c r="F4716" s="15" t="s">
        <v>137</v>
      </c>
      <c r="G4716" s="15" t="s">
        <v>231</v>
      </c>
      <c r="H4716" s="15" t="s">
        <v>136</v>
      </c>
      <c r="I4716" s="15" t="s">
        <v>243</v>
      </c>
      <c r="J4716" s="15" t="s">
        <v>150</v>
      </c>
      <c r="K4716" s="15" t="s">
        <v>8366</v>
      </c>
      <c r="L4716" s="15" t="n">
        <v>274</v>
      </c>
      <c r="M4716" s="15" t="n">
        <v>76</v>
      </c>
      <c r="N4716" s="15" t="n">
        <v>12</v>
      </c>
      <c r="O4716" s="15" t="n">
        <v>18</v>
      </c>
      <c r="P4716" s="15" t="n">
        <v>380</v>
      </c>
      <c r="Y4716" s="15" t="s">
        <v>156</v>
      </c>
      <c r="AB4716" s="15" t="s">
        <v>143</v>
      </c>
    </row>
    <row r="4717" customFormat="false" ht="15" hidden="false" customHeight="true" outlineLevel="0" collapsed="false">
      <c r="A4717" s="15" t="s">
        <v>8362</v>
      </c>
      <c r="B4717" s="15" t="s">
        <v>8363</v>
      </c>
      <c r="C4717" s="15" t="s">
        <v>217</v>
      </c>
      <c r="D4717" s="15" t="s">
        <v>218</v>
      </c>
      <c r="E4717" s="15" t="s">
        <v>136</v>
      </c>
      <c r="F4717" s="15" t="s">
        <v>137</v>
      </c>
      <c r="G4717" s="15" t="s">
        <v>231</v>
      </c>
      <c r="H4717" s="15" t="s">
        <v>136</v>
      </c>
      <c r="I4717" s="15" t="s">
        <v>243</v>
      </c>
      <c r="J4717" s="15" t="s">
        <v>158</v>
      </c>
      <c r="K4717" s="15" t="s">
        <v>8367</v>
      </c>
      <c r="L4717" s="15" t="n">
        <v>16</v>
      </c>
      <c r="M4717" s="15" t="n">
        <v>33</v>
      </c>
      <c r="N4717" s="15" t="n">
        <v>12</v>
      </c>
      <c r="O4717" s="15" t="n">
        <v>6</v>
      </c>
      <c r="P4717" s="15" t="n">
        <v>67</v>
      </c>
      <c r="Y4717" s="15" t="s">
        <v>156</v>
      </c>
      <c r="AB4717" s="15" t="s">
        <v>143</v>
      </c>
    </row>
    <row r="4718" customFormat="false" ht="15" hidden="false" customHeight="true" outlineLevel="0" collapsed="false">
      <c r="A4718" s="15" t="s">
        <v>8368</v>
      </c>
      <c r="B4718" s="15" t="s">
        <v>8369</v>
      </c>
      <c r="C4718" s="15" t="s">
        <v>217</v>
      </c>
      <c r="D4718" s="15" t="s">
        <v>235</v>
      </c>
      <c r="E4718" s="15" t="s">
        <v>136</v>
      </c>
      <c r="F4718" s="15" t="s">
        <v>137</v>
      </c>
      <c r="G4718" s="15" t="s">
        <v>219</v>
      </c>
      <c r="H4718" s="15" t="s">
        <v>136</v>
      </c>
      <c r="I4718" s="15" t="s">
        <v>139</v>
      </c>
      <c r="J4718" s="15" t="s">
        <v>150</v>
      </c>
      <c r="K4718" s="15" t="s">
        <v>8370</v>
      </c>
      <c r="N4718" s="15" t="n">
        <v>9</v>
      </c>
      <c r="P4718" s="15" t="n">
        <v>9</v>
      </c>
      <c r="Y4718" s="15" t="s">
        <v>142</v>
      </c>
      <c r="AB4718" s="15" t="s">
        <v>143</v>
      </c>
    </row>
    <row r="4719" customFormat="false" ht="15" hidden="false" customHeight="true" outlineLevel="0" collapsed="false">
      <c r="A4719" s="15" t="s">
        <v>8371</v>
      </c>
      <c r="B4719" s="15" t="s">
        <v>8372</v>
      </c>
      <c r="C4719" s="15" t="s">
        <v>217</v>
      </c>
      <c r="D4719" s="15" t="s">
        <v>235</v>
      </c>
      <c r="E4719" s="15" t="s">
        <v>136</v>
      </c>
      <c r="F4719" s="15" t="s">
        <v>137</v>
      </c>
      <c r="G4719" s="15" t="s">
        <v>8373</v>
      </c>
      <c r="H4719" s="15" t="s">
        <v>136</v>
      </c>
      <c r="I4719" s="15" t="s">
        <v>243</v>
      </c>
      <c r="J4719" s="15" t="s">
        <v>140</v>
      </c>
      <c r="K4719" s="15" t="s">
        <v>8374</v>
      </c>
      <c r="L4719" s="15" t="n">
        <v>7</v>
      </c>
      <c r="P4719" s="15" t="n">
        <v>7</v>
      </c>
      <c r="Y4719" s="15" t="s">
        <v>142</v>
      </c>
      <c r="AB4719" s="15" t="s">
        <v>143</v>
      </c>
    </row>
    <row r="4720" customFormat="false" ht="15" hidden="false" customHeight="true" outlineLevel="0" collapsed="false">
      <c r="A4720" s="15" t="s">
        <v>8371</v>
      </c>
      <c r="B4720" s="15" t="s">
        <v>8372</v>
      </c>
      <c r="C4720" s="15" t="s">
        <v>217</v>
      </c>
      <c r="D4720" s="15" t="s">
        <v>235</v>
      </c>
      <c r="E4720" s="15" t="s">
        <v>136</v>
      </c>
      <c r="F4720" s="15" t="s">
        <v>137</v>
      </c>
      <c r="G4720" s="15" t="s">
        <v>8373</v>
      </c>
      <c r="H4720" s="15" t="s">
        <v>136</v>
      </c>
      <c r="I4720" s="15" t="s">
        <v>243</v>
      </c>
      <c r="J4720" s="15" t="s">
        <v>150</v>
      </c>
      <c r="K4720" s="15" t="s">
        <v>8375</v>
      </c>
      <c r="L4720" s="15" t="n">
        <v>35</v>
      </c>
      <c r="M4720" s="15" t="n">
        <v>49</v>
      </c>
      <c r="N4720" s="15" t="n">
        <v>39</v>
      </c>
      <c r="P4720" s="15" t="n">
        <v>123</v>
      </c>
      <c r="Y4720" s="15" t="s">
        <v>142</v>
      </c>
      <c r="AB4720" s="15" t="s">
        <v>143</v>
      </c>
    </row>
    <row r="4721" customFormat="false" ht="15" hidden="false" customHeight="true" outlineLevel="0" collapsed="false">
      <c r="A4721" s="15" t="s">
        <v>8371</v>
      </c>
      <c r="B4721" s="15" t="s">
        <v>8372</v>
      </c>
      <c r="C4721" s="15" t="s">
        <v>217</v>
      </c>
      <c r="D4721" s="15" t="s">
        <v>235</v>
      </c>
      <c r="E4721" s="15" t="s">
        <v>136</v>
      </c>
      <c r="F4721" s="15" t="s">
        <v>137</v>
      </c>
      <c r="G4721" s="15" t="s">
        <v>8373</v>
      </c>
      <c r="H4721" s="15" t="s">
        <v>136</v>
      </c>
      <c r="I4721" s="15" t="s">
        <v>243</v>
      </c>
      <c r="J4721" s="15" t="s">
        <v>158</v>
      </c>
      <c r="K4721" s="15" t="s">
        <v>8376</v>
      </c>
      <c r="L4721" s="15" t="n">
        <v>13</v>
      </c>
      <c r="M4721" s="15" t="n">
        <v>44</v>
      </c>
      <c r="N4721" s="15" t="n">
        <v>24</v>
      </c>
      <c r="O4721" s="15" t="n">
        <v>1</v>
      </c>
      <c r="P4721" s="15" t="n">
        <v>82</v>
      </c>
      <c r="Y4721" s="15" t="s">
        <v>142</v>
      </c>
      <c r="AB4721" s="15" t="s">
        <v>143</v>
      </c>
    </row>
    <row r="4722" customFormat="false" ht="15" hidden="false" customHeight="true" outlineLevel="0" collapsed="false">
      <c r="A4722" s="15" t="s">
        <v>8371</v>
      </c>
      <c r="B4722" s="15" t="s">
        <v>8372</v>
      </c>
      <c r="C4722" s="15" t="s">
        <v>217</v>
      </c>
      <c r="D4722" s="15" t="s">
        <v>235</v>
      </c>
      <c r="E4722" s="15" t="s">
        <v>136</v>
      </c>
      <c r="F4722" s="15" t="s">
        <v>137</v>
      </c>
      <c r="G4722" s="15" t="s">
        <v>8373</v>
      </c>
      <c r="H4722" s="15" t="s">
        <v>136</v>
      </c>
      <c r="I4722" s="15" t="s">
        <v>243</v>
      </c>
      <c r="J4722" s="15" t="s">
        <v>169</v>
      </c>
      <c r="K4722" s="15" t="s">
        <v>8377</v>
      </c>
      <c r="M4722" s="15" t="n">
        <v>6</v>
      </c>
      <c r="N4722" s="15" t="n">
        <v>2</v>
      </c>
      <c r="P4722" s="15" t="n">
        <v>8</v>
      </c>
      <c r="Y4722" s="15" t="s">
        <v>142</v>
      </c>
      <c r="AB4722" s="15" t="s">
        <v>143</v>
      </c>
    </row>
    <row r="4723" customFormat="false" ht="15" hidden="false" customHeight="true" outlineLevel="0" collapsed="false">
      <c r="A4723" s="15" t="s">
        <v>8378</v>
      </c>
      <c r="B4723" s="15" t="s">
        <v>8379</v>
      </c>
      <c r="C4723" s="15" t="s">
        <v>134</v>
      </c>
      <c r="D4723" s="15" t="s">
        <v>135</v>
      </c>
      <c r="E4723" s="15" t="s">
        <v>136</v>
      </c>
      <c r="F4723" s="15" t="s">
        <v>137</v>
      </c>
      <c r="G4723" s="15" t="s">
        <v>473</v>
      </c>
      <c r="H4723" s="15" t="s">
        <v>136</v>
      </c>
      <c r="I4723" s="15" t="s">
        <v>243</v>
      </c>
      <c r="J4723" s="15" t="s">
        <v>140</v>
      </c>
      <c r="K4723" s="15" t="s">
        <v>8380</v>
      </c>
      <c r="L4723" s="15" t="n">
        <v>2</v>
      </c>
      <c r="M4723" s="15" t="n">
        <v>12</v>
      </c>
      <c r="N4723" s="15" t="n">
        <v>-2</v>
      </c>
      <c r="P4723" s="15" t="n">
        <v>12</v>
      </c>
      <c r="Y4723" s="15" t="s">
        <v>142</v>
      </c>
      <c r="AB4723" s="15" t="s">
        <v>143</v>
      </c>
    </row>
    <row r="4724" customFormat="false" ht="15" hidden="false" customHeight="true" outlineLevel="0" collapsed="false">
      <c r="A4724" s="15" t="s">
        <v>8378</v>
      </c>
      <c r="B4724" s="15" t="s">
        <v>8379</v>
      </c>
      <c r="C4724" s="15" t="s">
        <v>134</v>
      </c>
      <c r="D4724" s="15" t="s">
        <v>135</v>
      </c>
      <c r="E4724" s="15" t="s">
        <v>136</v>
      </c>
      <c r="F4724" s="15" t="s">
        <v>137</v>
      </c>
      <c r="G4724" s="15" t="s">
        <v>473</v>
      </c>
      <c r="H4724" s="15" t="s">
        <v>136</v>
      </c>
      <c r="I4724" s="15" t="s">
        <v>243</v>
      </c>
      <c r="J4724" s="15" t="s">
        <v>144</v>
      </c>
      <c r="K4724" s="15" t="s">
        <v>8381</v>
      </c>
      <c r="L4724" s="15" t="n">
        <v>680</v>
      </c>
      <c r="M4724" s="15" t="n">
        <v>56</v>
      </c>
      <c r="P4724" s="15" t="n">
        <v>736</v>
      </c>
      <c r="Y4724" s="15" t="s">
        <v>142</v>
      </c>
      <c r="AB4724" s="15" t="s">
        <v>143</v>
      </c>
    </row>
    <row r="4725" customFormat="false" ht="15" hidden="false" customHeight="true" outlineLevel="0" collapsed="false">
      <c r="A4725" s="15" t="s">
        <v>8378</v>
      </c>
      <c r="B4725" s="15" t="s">
        <v>8379</v>
      </c>
      <c r="C4725" s="15" t="s">
        <v>134</v>
      </c>
      <c r="D4725" s="15" t="s">
        <v>135</v>
      </c>
      <c r="E4725" s="15" t="s">
        <v>136</v>
      </c>
      <c r="F4725" s="15" t="s">
        <v>137</v>
      </c>
      <c r="G4725" s="15" t="s">
        <v>473</v>
      </c>
      <c r="H4725" s="15" t="s">
        <v>136</v>
      </c>
      <c r="I4725" s="15" t="s">
        <v>243</v>
      </c>
      <c r="J4725" s="15" t="s">
        <v>150</v>
      </c>
      <c r="K4725" s="15" t="s">
        <v>8382</v>
      </c>
      <c r="L4725" s="15" t="n">
        <v>57</v>
      </c>
      <c r="M4725" s="15" t="n">
        <v>16</v>
      </c>
      <c r="P4725" s="15" t="n">
        <v>73</v>
      </c>
      <c r="Y4725" s="15" t="s">
        <v>142</v>
      </c>
      <c r="AB4725" s="15" t="s">
        <v>143</v>
      </c>
    </row>
    <row r="4726" customFormat="false" ht="15" hidden="false" customHeight="true" outlineLevel="0" collapsed="false">
      <c r="A4726" s="15" t="s">
        <v>8378</v>
      </c>
      <c r="B4726" s="15" t="s">
        <v>8379</v>
      </c>
      <c r="C4726" s="15" t="s">
        <v>134</v>
      </c>
      <c r="D4726" s="15" t="s">
        <v>135</v>
      </c>
      <c r="E4726" s="15" t="s">
        <v>136</v>
      </c>
      <c r="F4726" s="15" t="s">
        <v>137</v>
      </c>
      <c r="G4726" s="15" t="s">
        <v>473</v>
      </c>
      <c r="H4726" s="15" t="s">
        <v>136</v>
      </c>
      <c r="I4726" s="15" t="s">
        <v>243</v>
      </c>
      <c r="J4726" s="15" t="s">
        <v>158</v>
      </c>
      <c r="K4726" s="15" t="s">
        <v>8383</v>
      </c>
      <c r="L4726" s="15" t="n">
        <v>22</v>
      </c>
      <c r="M4726" s="15" t="n">
        <v>11</v>
      </c>
      <c r="P4726" s="15" t="n">
        <v>33</v>
      </c>
      <c r="Y4726" s="15" t="s">
        <v>142</v>
      </c>
      <c r="AB4726" s="15" t="s">
        <v>143</v>
      </c>
    </row>
    <row r="4727" customFormat="false" ht="15" hidden="false" customHeight="true" outlineLevel="0" collapsed="false">
      <c r="A4727" s="15" t="s">
        <v>8384</v>
      </c>
      <c r="B4727" s="15" t="s">
        <v>8385</v>
      </c>
      <c r="C4727" s="15" t="s">
        <v>217</v>
      </c>
      <c r="D4727" s="15" t="s">
        <v>235</v>
      </c>
      <c r="E4727" s="15" t="s">
        <v>136</v>
      </c>
      <c r="F4727" s="15" t="s">
        <v>137</v>
      </c>
      <c r="G4727" s="15" t="s">
        <v>219</v>
      </c>
      <c r="H4727" s="15" t="s">
        <v>136</v>
      </c>
      <c r="I4727" s="15" t="s">
        <v>139</v>
      </c>
      <c r="J4727" s="15" t="s">
        <v>140</v>
      </c>
      <c r="K4727" s="15" t="s">
        <v>8386</v>
      </c>
      <c r="M4727" s="15" t="n">
        <v>3</v>
      </c>
      <c r="P4727" s="15" t="n">
        <v>3</v>
      </c>
      <c r="Y4727" s="15" t="s">
        <v>142</v>
      </c>
      <c r="AB4727" s="15" t="s">
        <v>143</v>
      </c>
    </row>
    <row r="4728" customFormat="false" ht="15" hidden="false" customHeight="true" outlineLevel="0" collapsed="false">
      <c r="A4728" s="15" t="s">
        <v>8384</v>
      </c>
      <c r="B4728" s="15" t="s">
        <v>8385</v>
      </c>
      <c r="C4728" s="15" t="s">
        <v>217</v>
      </c>
      <c r="D4728" s="15" t="s">
        <v>235</v>
      </c>
      <c r="E4728" s="15" t="s">
        <v>136</v>
      </c>
      <c r="F4728" s="15" t="s">
        <v>137</v>
      </c>
      <c r="G4728" s="15" t="s">
        <v>219</v>
      </c>
      <c r="H4728" s="15" t="s">
        <v>136</v>
      </c>
      <c r="I4728" s="15" t="s">
        <v>139</v>
      </c>
      <c r="J4728" s="15" t="s">
        <v>150</v>
      </c>
      <c r="K4728" s="15" t="s">
        <v>8387</v>
      </c>
      <c r="L4728" s="15" t="n">
        <v>294</v>
      </c>
      <c r="M4728" s="15" t="n">
        <v>119</v>
      </c>
      <c r="N4728" s="15" t="n">
        <v>2</v>
      </c>
      <c r="P4728" s="15" t="n">
        <v>415</v>
      </c>
      <c r="Y4728" s="15" t="s">
        <v>142</v>
      </c>
      <c r="AB4728" s="15" t="s">
        <v>143</v>
      </c>
    </row>
    <row r="4729" customFormat="false" ht="15" hidden="false" customHeight="true" outlineLevel="0" collapsed="false">
      <c r="A4729" s="15" t="s">
        <v>8384</v>
      </c>
      <c r="B4729" s="15" t="s">
        <v>8385</v>
      </c>
      <c r="C4729" s="15" t="s">
        <v>217</v>
      </c>
      <c r="D4729" s="15" t="s">
        <v>235</v>
      </c>
      <c r="E4729" s="15" t="s">
        <v>136</v>
      </c>
      <c r="F4729" s="15" t="s">
        <v>137</v>
      </c>
      <c r="G4729" s="15" t="s">
        <v>219</v>
      </c>
      <c r="H4729" s="15" t="s">
        <v>136</v>
      </c>
      <c r="I4729" s="15" t="s">
        <v>139</v>
      </c>
      <c r="J4729" s="15" t="s">
        <v>158</v>
      </c>
      <c r="K4729" s="15" t="s">
        <v>8388</v>
      </c>
      <c r="L4729" s="15" t="n">
        <v>95</v>
      </c>
      <c r="M4729" s="15" t="n">
        <v>8</v>
      </c>
      <c r="N4729" s="15" t="n">
        <v>2</v>
      </c>
      <c r="P4729" s="15" t="n">
        <v>105</v>
      </c>
      <c r="Y4729" s="15" t="s">
        <v>142</v>
      </c>
      <c r="AB4729" s="15" t="s">
        <v>143</v>
      </c>
    </row>
    <row r="4730" customFormat="false" ht="15" hidden="false" customHeight="true" outlineLevel="0" collapsed="false">
      <c r="A4730" s="15" t="s">
        <v>8384</v>
      </c>
      <c r="B4730" s="15" t="s">
        <v>8385</v>
      </c>
      <c r="C4730" s="15" t="s">
        <v>217</v>
      </c>
      <c r="D4730" s="15" t="s">
        <v>235</v>
      </c>
      <c r="E4730" s="15" t="s">
        <v>136</v>
      </c>
      <c r="F4730" s="15" t="s">
        <v>137</v>
      </c>
      <c r="G4730" s="15" t="s">
        <v>219</v>
      </c>
      <c r="H4730" s="15" t="s">
        <v>136</v>
      </c>
      <c r="I4730" s="15" t="s">
        <v>139</v>
      </c>
      <c r="J4730" s="15" t="s">
        <v>169</v>
      </c>
      <c r="K4730" s="15" t="s">
        <v>8389</v>
      </c>
      <c r="M4730" s="15" t="n">
        <v>1</v>
      </c>
      <c r="P4730" s="15" t="n">
        <v>1</v>
      </c>
      <c r="Y4730" s="15" t="s">
        <v>142</v>
      </c>
      <c r="AB4730" s="15" t="s">
        <v>143</v>
      </c>
    </row>
    <row r="4731" customFormat="false" ht="15" hidden="false" customHeight="true" outlineLevel="0" collapsed="false">
      <c r="A4731" s="15" t="s">
        <v>8390</v>
      </c>
      <c r="B4731" s="15" t="s">
        <v>8391</v>
      </c>
      <c r="C4731" s="15" t="s">
        <v>217</v>
      </c>
      <c r="D4731" s="15" t="s">
        <v>235</v>
      </c>
      <c r="E4731" s="15" t="s">
        <v>136</v>
      </c>
      <c r="F4731" s="15" t="s">
        <v>137</v>
      </c>
      <c r="G4731" s="15" t="s">
        <v>756</v>
      </c>
      <c r="H4731" s="15" t="s">
        <v>136</v>
      </c>
      <c r="I4731" s="15" t="s">
        <v>139</v>
      </c>
      <c r="J4731" s="15" t="s">
        <v>150</v>
      </c>
      <c r="K4731" s="15" t="s">
        <v>8392</v>
      </c>
      <c r="L4731" s="15" t="n">
        <v>1</v>
      </c>
      <c r="P4731" s="15" t="n">
        <v>1</v>
      </c>
      <c r="Y4731" s="15" t="s">
        <v>142</v>
      </c>
      <c r="AB4731" s="15" t="s">
        <v>143</v>
      </c>
    </row>
    <row r="4732" customFormat="false" ht="15" hidden="false" customHeight="true" outlineLevel="0" collapsed="false">
      <c r="A4732" s="15" t="s">
        <v>8393</v>
      </c>
      <c r="B4732" s="15" t="s">
        <v>8394</v>
      </c>
      <c r="C4732" s="15" t="s">
        <v>217</v>
      </c>
      <c r="D4732" s="15" t="s">
        <v>235</v>
      </c>
      <c r="E4732" s="15" t="s">
        <v>823</v>
      </c>
      <c r="F4732" s="15" t="s">
        <v>137</v>
      </c>
      <c r="G4732" s="15" t="s">
        <v>823</v>
      </c>
      <c r="H4732" s="15" t="s">
        <v>136</v>
      </c>
      <c r="I4732" s="15" t="s">
        <v>243</v>
      </c>
      <c r="J4732" s="15" t="s">
        <v>150</v>
      </c>
      <c r="K4732" s="15" t="s">
        <v>8395</v>
      </c>
      <c r="L4732" s="15" t="n">
        <v>258</v>
      </c>
      <c r="M4732" s="15" t="n">
        <v>79</v>
      </c>
      <c r="N4732" s="15" t="n">
        <v>126</v>
      </c>
      <c r="P4732" s="15" t="n">
        <v>463</v>
      </c>
      <c r="Y4732" s="15" t="s">
        <v>142</v>
      </c>
      <c r="AB4732" s="15" t="s">
        <v>163</v>
      </c>
      <c r="AC4732" s="15" t="n">
        <v>161</v>
      </c>
      <c r="AD4732" s="15" t="n">
        <v>2.3574771</v>
      </c>
      <c r="AE4732" s="15" t="n">
        <v>412</v>
      </c>
      <c r="AF4732" s="15" t="s">
        <v>95</v>
      </c>
    </row>
    <row r="4733" customFormat="false" ht="15" hidden="false" customHeight="true" outlineLevel="0" collapsed="false">
      <c r="A4733" s="15" t="s">
        <v>8393</v>
      </c>
      <c r="B4733" s="15" t="s">
        <v>8394</v>
      </c>
      <c r="C4733" s="15" t="s">
        <v>217</v>
      </c>
      <c r="D4733" s="15" t="s">
        <v>235</v>
      </c>
      <c r="E4733" s="15" t="s">
        <v>823</v>
      </c>
      <c r="F4733" s="15" t="s">
        <v>137</v>
      </c>
      <c r="G4733" s="15" t="s">
        <v>823</v>
      </c>
      <c r="H4733" s="15" t="s">
        <v>136</v>
      </c>
      <c r="I4733" s="15" t="s">
        <v>243</v>
      </c>
      <c r="J4733" s="15" t="s">
        <v>158</v>
      </c>
      <c r="K4733" s="15" t="s">
        <v>8396</v>
      </c>
      <c r="L4733" s="15" t="n">
        <v>37</v>
      </c>
      <c r="M4733" s="15" t="n">
        <v>72</v>
      </c>
      <c r="N4733" s="15" t="n">
        <v>65</v>
      </c>
      <c r="P4733" s="15" t="n">
        <v>174</v>
      </c>
      <c r="Y4733" s="15" t="s">
        <v>142</v>
      </c>
      <c r="AB4733" s="15" t="s">
        <v>163</v>
      </c>
      <c r="AC4733" s="15" t="n">
        <v>161</v>
      </c>
      <c r="AD4733" s="15" t="n">
        <v>2.3574771</v>
      </c>
      <c r="AE4733" s="15" t="n">
        <v>412</v>
      </c>
      <c r="AF4733" s="15" t="s">
        <v>95</v>
      </c>
    </row>
    <row r="4734" customFormat="false" ht="15" hidden="false" customHeight="true" outlineLevel="0" collapsed="false">
      <c r="A4734" s="15" t="s">
        <v>8397</v>
      </c>
      <c r="B4734" s="15" t="s">
        <v>8398</v>
      </c>
      <c r="C4734" s="15" t="s">
        <v>217</v>
      </c>
      <c r="D4734" s="15" t="s">
        <v>235</v>
      </c>
      <c r="E4734" s="15" t="s">
        <v>136</v>
      </c>
      <c r="F4734" s="15" t="s">
        <v>137</v>
      </c>
      <c r="G4734" s="15" t="s">
        <v>308</v>
      </c>
      <c r="H4734" s="15" t="s">
        <v>136</v>
      </c>
      <c r="I4734" s="15" t="s">
        <v>139</v>
      </c>
      <c r="J4734" s="15" t="s">
        <v>140</v>
      </c>
      <c r="K4734" s="15" t="s">
        <v>8399</v>
      </c>
      <c r="O4734" s="15" t="n">
        <v>5</v>
      </c>
      <c r="P4734" s="15" t="n">
        <v>5</v>
      </c>
      <c r="Y4734" s="15" t="s">
        <v>142</v>
      </c>
      <c r="AB4734" s="15" t="s">
        <v>143</v>
      </c>
    </row>
    <row r="4735" customFormat="false" ht="15" hidden="false" customHeight="true" outlineLevel="0" collapsed="false">
      <c r="A4735" s="15" t="s">
        <v>8400</v>
      </c>
      <c r="B4735" s="15" t="s">
        <v>8401</v>
      </c>
      <c r="C4735" s="15" t="s">
        <v>217</v>
      </c>
      <c r="D4735" s="15" t="s">
        <v>235</v>
      </c>
      <c r="E4735" s="15" t="s">
        <v>136</v>
      </c>
      <c r="F4735" s="15" t="s">
        <v>137</v>
      </c>
      <c r="G4735" s="15" t="s">
        <v>608</v>
      </c>
      <c r="H4735" s="15" t="s">
        <v>136</v>
      </c>
      <c r="I4735" s="15" t="s">
        <v>243</v>
      </c>
      <c r="J4735" s="15" t="s">
        <v>140</v>
      </c>
      <c r="K4735" s="15" t="s">
        <v>8402</v>
      </c>
      <c r="L4735" s="15" t="n">
        <v>43</v>
      </c>
      <c r="M4735" s="15" t="n">
        <v>24</v>
      </c>
      <c r="N4735" s="15" t="n">
        <v>0</v>
      </c>
      <c r="P4735" s="15" t="n">
        <v>67</v>
      </c>
      <c r="Y4735" s="15" t="s">
        <v>156</v>
      </c>
      <c r="AB4735" s="15" t="s">
        <v>143</v>
      </c>
    </row>
    <row r="4736" customFormat="false" ht="15" hidden="false" customHeight="true" outlineLevel="0" collapsed="false">
      <c r="A4736" s="15" t="s">
        <v>8400</v>
      </c>
      <c r="B4736" s="15" t="s">
        <v>8401</v>
      </c>
      <c r="C4736" s="15" t="s">
        <v>217</v>
      </c>
      <c r="D4736" s="15" t="s">
        <v>235</v>
      </c>
      <c r="E4736" s="15" t="s">
        <v>136</v>
      </c>
      <c r="F4736" s="15" t="s">
        <v>137</v>
      </c>
      <c r="G4736" s="15" t="s">
        <v>608</v>
      </c>
      <c r="H4736" s="15" t="s">
        <v>136</v>
      </c>
      <c r="I4736" s="15" t="s">
        <v>243</v>
      </c>
      <c r="J4736" s="15" t="s">
        <v>144</v>
      </c>
      <c r="K4736" s="15" t="s">
        <v>8403</v>
      </c>
      <c r="L4736" s="15" t="n">
        <v>2</v>
      </c>
      <c r="P4736" s="15" t="n">
        <v>2</v>
      </c>
      <c r="Y4736" s="15" t="s">
        <v>156</v>
      </c>
      <c r="AB4736" s="15" t="s">
        <v>143</v>
      </c>
    </row>
    <row r="4737" customFormat="false" ht="15" hidden="false" customHeight="true" outlineLevel="0" collapsed="false">
      <c r="A4737" s="15" t="s">
        <v>8400</v>
      </c>
      <c r="B4737" s="15" t="s">
        <v>8401</v>
      </c>
      <c r="C4737" s="15" t="s">
        <v>217</v>
      </c>
      <c r="D4737" s="15" t="s">
        <v>235</v>
      </c>
      <c r="E4737" s="15" t="s">
        <v>136</v>
      </c>
      <c r="F4737" s="15" t="s">
        <v>137</v>
      </c>
      <c r="G4737" s="15" t="s">
        <v>608</v>
      </c>
      <c r="H4737" s="15" t="s">
        <v>136</v>
      </c>
      <c r="I4737" s="15" t="s">
        <v>243</v>
      </c>
      <c r="J4737" s="15" t="s">
        <v>150</v>
      </c>
      <c r="K4737" s="15" t="s">
        <v>8404</v>
      </c>
      <c r="L4737" s="15" t="n">
        <v>32</v>
      </c>
      <c r="M4737" s="15" t="n">
        <v>72</v>
      </c>
      <c r="P4737" s="15" t="n">
        <v>104</v>
      </c>
      <c r="Y4737" s="15" t="s">
        <v>156</v>
      </c>
      <c r="AB4737" s="15" t="s">
        <v>143</v>
      </c>
    </row>
    <row r="4738" customFormat="false" ht="15" hidden="false" customHeight="true" outlineLevel="0" collapsed="false">
      <c r="A4738" s="15" t="s">
        <v>8400</v>
      </c>
      <c r="B4738" s="15" t="s">
        <v>8401</v>
      </c>
      <c r="C4738" s="15" t="s">
        <v>217</v>
      </c>
      <c r="D4738" s="15" t="s">
        <v>235</v>
      </c>
      <c r="E4738" s="15" t="s">
        <v>136</v>
      </c>
      <c r="F4738" s="15" t="s">
        <v>137</v>
      </c>
      <c r="G4738" s="15" t="s">
        <v>608</v>
      </c>
      <c r="H4738" s="15" t="s">
        <v>136</v>
      </c>
      <c r="I4738" s="15" t="s">
        <v>243</v>
      </c>
      <c r="J4738" s="15" t="s">
        <v>166</v>
      </c>
      <c r="K4738" s="15" t="s">
        <v>8405</v>
      </c>
      <c r="L4738" s="15" t="n">
        <v>1</v>
      </c>
      <c r="P4738" s="15" t="n">
        <v>1</v>
      </c>
      <c r="Y4738" s="15" t="s">
        <v>156</v>
      </c>
      <c r="AB4738" s="15" t="s">
        <v>143</v>
      </c>
    </row>
    <row r="4739" customFormat="false" ht="15" hidden="false" customHeight="true" outlineLevel="0" collapsed="false">
      <c r="A4739" s="15" t="s">
        <v>8400</v>
      </c>
      <c r="B4739" s="15" t="s">
        <v>8401</v>
      </c>
      <c r="C4739" s="15" t="s">
        <v>217</v>
      </c>
      <c r="D4739" s="15" t="s">
        <v>235</v>
      </c>
      <c r="E4739" s="15" t="s">
        <v>136</v>
      </c>
      <c r="F4739" s="15" t="s">
        <v>137</v>
      </c>
      <c r="G4739" s="15" t="s">
        <v>608</v>
      </c>
      <c r="H4739" s="15" t="s">
        <v>136</v>
      </c>
      <c r="I4739" s="15" t="s">
        <v>243</v>
      </c>
      <c r="J4739" s="15" t="s">
        <v>158</v>
      </c>
      <c r="K4739" s="15" t="s">
        <v>8406</v>
      </c>
      <c r="L4739" s="15" t="n">
        <v>43</v>
      </c>
      <c r="M4739" s="15" t="n">
        <v>35</v>
      </c>
      <c r="P4739" s="15" t="n">
        <v>78</v>
      </c>
      <c r="Y4739" s="15" t="s">
        <v>156</v>
      </c>
      <c r="AB4739" s="15" t="s">
        <v>143</v>
      </c>
    </row>
    <row r="4740" customFormat="false" ht="15" hidden="false" customHeight="true" outlineLevel="0" collapsed="false">
      <c r="A4740" s="15" t="s">
        <v>8407</v>
      </c>
      <c r="B4740" s="15" t="s">
        <v>8408</v>
      </c>
      <c r="C4740" s="15" t="s">
        <v>148</v>
      </c>
      <c r="E4740" s="15" t="s">
        <v>136</v>
      </c>
      <c r="F4740" s="15" t="s">
        <v>137</v>
      </c>
      <c r="G4740" s="15" t="s">
        <v>415</v>
      </c>
      <c r="H4740" s="15" t="s">
        <v>136</v>
      </c>
      <c r="I4740" s="15" t="s">
        <v>139</v>
      </c>
      <c r="J4740" s="15" t="s">
        <v>150</v>
      </c>
      <c r="K4740" s="15" t="s">
        <v>8409</v>
      </c>
      <c r="O4740" s="15" t="n">
        <v>4</v>
      </c>
      <c r="P4740" s="15" t="n">
        <v>4</v>
      </c>
      <c r="Y4740" s="15" t="s">
        <v>142</v>
      </c>
      <c r="AB4740" s="15" t="s">
        <v>143</v>
      </c>
    </row>
    <row r="4741" customFormat="false" ht="15" hidden="false" customHeight="true" outlineLevel="0" collapsed="false">
      <c r="A4741" s="15" t="s">
        <v>8410</v>
      </c>
      <c r="B4741" s="15" t="s">
        <v>8411</v>
      </c>
      <c r="C4741" s="15" t="s">
        <v>217</v>
      </c>
      <c r="D4741" s="15" t="s">
        <v>235</v>
      </c>
      <c r="E4741" s="15" t="s">
        <v>136</v>
      </c>
      <c r="F4741" s="15" t="s">
        <v>137</v>
      </c>
      <c r="G4741" s="15" t="s">
        <v>154</v>
      </c>
      <c r="H4741" s="15" t="s">
        <v>136</v>
      </c>
      <c r="I4741" s="15" t="s">
        <v>243</v>
      </c>
      <c r="J4741" s="15" t="s">
        <v>140</v>
      </c>
      <c r="K4741" s="15" t="s">
        <v>8412</v>
      </c>
      <c r="L4741" s="15" t="n">
        <v>11</v>
      </c>
      <c r="M4741" s="15" t="n">
        <v>6</v>
      </c>
      <c r="N4741" s="15" t="n">
        <v>4</v>
      </c>
      <c r="O4741" s="15" t="n">
        <v>4</v>
      </c>
      <c r="P4741" s="15" t="n">
        <v>25</v>
      </c>
      <c r="Y4741" s="15" t="s">
        <v>156</v>
      </c>
      <c r="AB4741" s="15" t="s">
        <v>143</v>
      </c>
    </row>
    <row r="4742" customFormat="false" ht="15" hidden="false" customHeight="true" outlineLevel="0" collapsed="false">
      <c r="A4742" s="15" t="s">
        <v>8410</v>
      </c>
      <c r="B4742" s="15" t="s">
        <v>8411</v>
      </c>
      <c r="C4742" s="15" t="s">
        <v>217</v>
      </c>
      <c r="D4742" s="15" t="s">
        <v>235</v>
      </c>
      <c r="E4742" s="15" t="s">
        <v>136</v>
      </c>
      <c r="F4742" s="15" t="s">
        <v>137</v>
      </c>
      <c r="G4742" s="15" t="s">
        <v>154</v>
      </c>
      <c r="H4742" s="15" t="s">
        <v>136</v>
      </c>
      <c r="I4742" s="15" t="s">
        <v>243</v>
      </c>
      <c r="J4742" s="15" t="s">
        <v>144</v>
      </c>
      <c r="K4742" s="15" t="s">
        <v>8413</v>
      </c>
      <c r="L4742" s="15" t="n">
        <v>2</v>
      </c>
      <c r="P4742" s="15" t="n">
        <v>2</v>
      </c>
      <c r="Y4742" s="15" t="s">
        <v>156</v>
      </c>
      <c r="AB4742" s="15" t="s">
        <v>143</v>
      </c>
    </row>
    <row r="4743" customFormat="false" ht="15" hidden="false" customHeight="true" outlineLevel="0" collapsed="false">
      <c r="A4743" s="15" t="s">
        <v>8410</v>
      </c>
      <c r="B4743" s="15" t="s">
        <v>8411</v>
      </c>
      <c r="C4743" s="15" t="s">
        <v>217</v>
      </c>
      <c r="D4743" s="15" t="s">
        <v>235</v>
      </c>
      <c r="E4743" s="15" t="s">
        <v>136</v>
      </c>
      <c r="F4743" s="15" t="s">
        <v>137</v>
      </c>
      <c r="G4743" s="15" t="s">
        <v>154</v>
      </c>
      <c r="H4743" s="15" t="s">
        <v>136</v>
      </c>
      <c r="I4743" s="15" t="s">
        <v>243</v>
      </c>
      <c r="J4743" s="15" t="s">
        <v>150</v>
      </c>
      <c r="K4743" s="15" t="s">
        <v>8414</v>
      </c>
      <c r="L4743" s="15" t="n">
        <v>33</v>
      </c>
      <c r="M4743" s="15" t="n">
        <v>74</v>
      </c>
      <c r="N4743" s="15" t="n">
        <v>167</v>
      </c>
      <c r="O4743" s="15" t="n">
        <v>37</v>
      </c>
      <c r="P4743" s="15" t="n">
        <v>311</v>
      </c>
      <c r="Y4743" s="15" t="s">
        <v>156</v>
      </c>
      <c r="AB4743" s="15" t="s">
        <v>143</v>
      </c>
    </row>
    <row r="4744" customFormat="false" ht="15" hidden="false" customHeight="true" outlineLevel="0" collapsed="false">
      <c r="A4744" s="15" t="s">
        <v>8410</v>
      </c>
      <c r="B4744" s="15" t="s">
        <v>8411</v>
      </c>
      <c r="C4744" s="15" t="s">
        <v>217</v>
      </c>
      <c r="D4744" s="15" t="s">
        <v>235</v>
      </c>
      <c r="E4744" s="15" t="s">
        <v>136</v>
      </c>
      <c r="F4744" s="15" t="s">
        <v>137</v>
      </c>
      <c r="G4744" s="15" t="s">
        <v>154</v>
      </c>
      <c r="H4744" s="15" t="s">
        <v>136</v>
      </c>
      <c r="I4744" s="15" t="s">
        <v>243</v>
      </c>
      <c r="J4744" s="15" t="s">
        <v>158</v>
      </c>
      <c r="K4744" s="15" t="s">
        <v>8415</v>
      </c>
      <c r="L4744" s="15" t="n">
        <v>12</v>
      </c>
      <c r="M4744" s="15" t="n">
        <v>20</v>
      </c>
      <c r="N4744" s="15" t="n">
        <v>55</v>
      </c>
      <c r="O4744" s="15" t="n">
        <v>15</v>
      </c>
      <c r="P4744" s="15" t="n">
        <v>102</v>
      </c>
      <c r="Y4744" s="15" t="s">
        <v>156</v>
      </c>
      <c r="AB4744" s="15" t="s">
        <v>143</v>
      </c>
    </row>
    <row r="4745" customFormat="false" ht="15" hidden="false" customHeight="true" outlineLevel="0" collapsed="false">
      <c r="A4745" s="15" t="s">
        <v>8416</v>
      </c>
      <c r="B4745" s="15" t="s">
        <v>8417</v>
      </c>
      <c r="C4745" s="15" t="s">
        <v>217</v>
      </c>
      <c r="D4745" s="15" t="s">
        <v>218</v>
      </c>
      <c r="E4745" s="15" t="s">
        <v>136</v>
      </c>
      <c r="F4745" s="15" t="s">
        <v>137</v>
      </c>
      <c r="G4745" s="15" t="s">
        <v>219</v>
      </c>
      <c r="H4745" s="15" t="s">
        <v>136</v>
      </c>
      <c r="I4745" s="15" t="s">
        <v>243</v>
      </c>
      <c r="J4745" s="15" t="s">
        <v>140</v>
      </c>
      <c r="K4745" s="15" t="s">
        <v>8418</v>
      </c>
      <c r="L4745" s="15" t="n">
        <v>12</v>
      </c>
      <c r="M4745" s="15" t="n">
        <v>16</v>
      </c>
      <c r="N4745" s="15" t="n">
        <v>15</v>
      </c>
      <c r="O4745" s="15" t="n">
        <v>7</v>
      </c>
      <c r="P4745" s="15" t="n">
        <v>50</v>
      </c>
      <c r="Y4745" s="15" t="s">
        <v>142</v>
      </c>
      <c r="Z4745" s="15" t="n">
        <v>1</v>
      </c>
      <c r="AA4745" s="15" t="s">
        <v>277</v>
      </c>
      <c r="AB4745" s="15" t="s">
        <v>143</v>
      </c>
    </row>
    <row r="4746" customFormat="false" ht="15" hidden="false" customHeight="true" outlineLevel="0" collapsed="false">
      <c r="A4746" s="15" t="s">
        <v>8416</v>
      </c>
      <c r="B4746" s="15" t="s">
        <v>8417</v>
      </c>
      <c r="C4746" s="15" t="s">
        <v>217</v>
      </c>
      <c r="D4746" s="15" t="s">
        <v>218</v>
      </c>
      <c r="E4746" s="15" t="s">
        <v>136</v>
      </c>
      <c r="F4746" s="15" t="s">
        <v>137</v>
      </c>
      <c r="G4746" s="15" t="s">
        <v>219</v>
      </c>
      <c r="H4746" s="15" t="s">
        <v>136</v>
      </c>
      <c r="I4746" s="15" t="s">
        <v>243</v>
      </c>
      <c r="J4746" s="15" t="s">
        <v>144</v>
      </c>
      <c r="K4746" s="15" t="s">
        <v>8419</v>
      </c>
      <c r="M4746" s="15" t="n">
        <v>3</v>
      </c>
      <c r="N4746" s="15" t="n">
        <v>1</v>
      </c>
      <c r="P4746" s="15" t="n">
        <v>4</v>
      </c>
      <c r="Y4746" s="15" t="s">
        <v>142</v>
      </c>
      <c r="Z4746" s="15" t="n">
        <v>1</v>
      </c>
      <c r="AA4746" s="15" t="s">
        <v>277</v>
      </c>
      <c r="AB4746" s="15" t="s">
        <v>143</v>
      </c>
    </row>
    <row r="4747" customFormat="false" ht="15" hidden="false" customHeight="true" outlineLevel="0" collapsed="false">
      <c r="A4747" s="15" t="s">
        <v>8416</v>
      </c>
      <c r="B4747" s="15" t="s">
        <v>8417</v>
      </c>
      <c r="C4747" s="15" t="s">
        <v>217</v>
      </c>
      <c r="D4747" s="15" t="s">
        <v>218</v>
      </c>
      <c r="E4747" s="15" t="s">
        <v>136</v>
      </c>
      <c r="F4747" s="15" t="s">
        <v>137</v>
      </c>
      <c r="G4747" s="15" t="s">
        <v>219</v>
      </c>
      <c r="H4747" s="15" t="s">
        <v>136</v>
      </c>
      <c r="I4747" s="15" t="s">
        <v>243</v>
      </c>
      <c r="J4747" s="15" t="s">
        <v>150</v>
      </c>
      <c r="K4747" s="15" t="s">
        <v>8420</v>
      </c>
      <c r="L4747" s="15" t="n">
        <v>526</v>
      </c>
      <c r="M4747" s="15" t="n">
        <v>351</v>
      </c>
      <c r="N4747" s="15" t="n">
        <v>514</v>
      </c>
      <c r="O4747" s="15" t="n">
        <v>166</v>
      </c>
      <c r="P4747" s="15" t="n">
        <v>1557</v>
      </c>
      <c r="Y4747" s="15" t="s">
        <v>142</v>
      </c>
      <c r="Z4747" s="15" t="n">
        <v>1</v>
      </c>
      <c r="AA4747" s="15" t="s">
        <v>277</v>
      </c>
      <c r="AB4747" s="15" t="s">
        <v>143</v>
      </c>
    </row>
    <row r="4748" customFormat="false" ht="15" hidden="false" customHeight="true" outlineLevel="0" collapsed="false">
      <c r="A4748" s="15" t="s">
        <v>8416</v>
      </c>
      <c r="B4748" s="15" t="s">
        <v>8417</v>
      </c>
      <c r="C4748" s="15" t="s">
        <v>217</v>
      </c>
      <c r="D4748" s="15" t="s">
        <v>218</v>
      </c>
      <c r="E4748" s="15" t="s">
        <v>136</v>
      </c>
      <c r="F4748" s="15" t="s">
        <v>137</v>
      </c>
      <c r="G4748" s="15" t="s">
        <v>219</v>
      </c>
      <c r="H4748" s="15" t="s">
        <v>136</v>
      </c>
      <c r="I4748" s="15" t="s">
        <v>243</v>
      </c>
      <c r="J4748" s="15" t="s">
        <v>166</v>
      </c>
      <c r="K4748" s="15" t="s">
        <v>8421</v>
      </c>
      <c r="M4748" s="15" t="n">
        <v>50</v>
      </c>
      <c r="N4748" s="15" t="n">
        <v>120</v>
      </c>
      <c r="P4748" s="15" t="n">
        <v>170</v>
      </c>
      <c r="Y4748" s="15" t="s">
        <v>142</v>
      </c>
      <c r="Z4748" s="15" t="n">
        <v>1</v>
      </c>
      <c r="AA4748" s="15" t="s">
        <v>277</v>
      </c>
      <c r="AB4748" s="15" t="s">
        <v>143</v>
      </c>
    </row>
    <row r="4749" customFormat="false" ht="15" hidden="false" customHeight="true" outlineLevel="0" collapsed="false">
      <c r="A4749" s="15" t="s">
        <v>8416</v>
      </c>
      <c r="B4749" s="15" t="s">
        <v>8417</v>
      </c>
      <c r="C4749" s="15" t="s">
        <v>217</v>
      </c>
      <c r="D4749" s="15" t="s">
        <v>218</v>
      </c>
      <c r="E4749" s="15" t="s">
        <v>136</v>
      </c>
      <c r="F4749" s="15" t="s">
        <v>137</v>
      </c>
      <c r="G4749" s="15" t="s">
        <v>219</v>
      </c>
      <c r="H4749" s="15" t="s">
        <v>136</v>
      </c>
      <c r="I4749" s="15" t="s">
        <v>243</v>
      </c>
      <c r="J4749" s="15" t="s">
        <v>158</v>
      </c>
      <c r="K4749" s="15" t="s">
        <v>8422</v>
      </c>
      <c r="L4749" s="15" t="n">
        <v>47</v>
      </c>
      <c r="M4749" s="15" t="n">
        <v>108</v>
      </c>
      <c r="N4749" s="15" t="n">
        <v>150</v>
      </c>
      <c r="O4749" s="15" t="n">
        <v>92</v>
      </c>
      <c r="P4749" s="15" t="n">
        <v>397</v>
      </c>
      <c r="Y4749" s="15" t="s">
        <v>142</v>
      </c>
      <c r="Z4749" s="15" t="n">
        <v>1</v>
      </c>
      <c r="AA4749" s="15" t="s">
        <v>277</v>
      </c>
      <c r="AB4749" s="15" t="s">
        <v>143</v>
      </c>
    </row>
    <row r="4750" customFormat="false" ht="15" hidden="false" customHeight="true" outlineLevel="0" collapsed="false">
      <c r="A4750" s="15" t="s">
        <v>8416</v>
      </c>
      <c r="B4750" s="15" t="s">
        <v>8417</v>
      </c>
      <c r="C4750" s="15" t="s">
        <v>217</v>
      </c>
      <c r="D4750" s="15" t="s">
        <v>218</v>
      </c>
      <c r="E4750" s="15" t="s">
        <v>136</v>
      </c>
      <c r="F4750" s="15" t="s">
        <v>137</v>
      </c>
      <c r="G4750" s="15" t="s">
        <v>219</v>
      </c>
      <c r="H4750" s="15" t="s">
        <v>136</v>
      </c>
      <c r="I4750" s="15" t="s">
        <v>243</v>
      </c>
      <c r="J4750" s="15" t="s">
        <v>169</v>
      </c>
      <c r="K4750" s="15" t="s">
        <v>8423</v>
      </c>
      <c r="L4750" s="15" t="n">
        <v>8</v>
      </c>
      <c r="M4750" s="15" t="n">
        <v>2</v>
      </c>
      <c r="N4750" s="15" t="n">
        <v>67</v>
      </c>
      <c r="O4750" s="15" t="n">
        <v>1</v>
      </c>
      <c r="P4750" s="15" t="n">
        <v>78</v>
      </c>
      <c r="Y4750" s="15" t="s">
        <v>142</v>
      </c>
      <c r="Z4750" s="15" t="n">
        <v>1</v>
      </c>
      <c r="AA4750" s="15" t="s">
        <v>277</v>
      </c>
      <c r="AB4750" s="15" t="s">
        <v>143</v>
      </c>
    </row>
    <row r="4751" customFormat="false" ht="15" hidden="false" customHeight="true" outlineLevel="0" collapsed="false">
      <c r="A4751" s="15" t="s">
        <v>8424</v>
      </c>
      <c r="B4751" s="15" t="s">
        <v>8425</v>
      </c>
      <c r="C4751" s="15" t="s">
        <v>148</v>
      </c>
      <c r="E4751" s="15" t="s">
        <v>136</v>
      </c>
      <c r="F4751" s="15" t="s">
        <v>137</v>
      </c>
      <c r="G4751" s="15" t="s">
        <v>8426</v>
      </c>
      <c r="H4751" s="15" t="s">
        <v>136</v>
      </c>
      <c r="I4751" s="15" t="s">
        <v>139</v>
      </c>
      <c r="J4751" s="15" t="s">
        <v>169</v>
      </c>
      <c r="K4751" s="15" t="s">
        <v>8427</v>
      </c>
      <c r="M4751" s="15" t="n">
        <v>1</v>
      </c>
      <c r="P4751" s="15" t="n">
        <v>1</v>
      </c>
      <c r="Y4751" s="15" t="s">
        <v>142</v>
      </c>
      <c r="AB4751" s="15" t="s">
        <v>143</v>
      </c>
    </row>
    <row r="4752" customFormat="false" ht="15" hidden="false" customHeight="true" outlineLevel="0" collapsed="false">
      <c r="A4752" s="15" t="s">
        <v>8428</v>
      </c>
      <c r="B4752" s="15" t="s">
        <v>8429</v>
      </c>
      <c r="C4752" s="15" t="s">
        <v>148</v>
      </c>
      <c r="E4752" s="15" t="s">
        <v>136</v>
      </c>
      <c r="F4752" s="15" t="s">
        <v>137</v>
      </c>
      <c r="G4752" s="15" t="s">
        <v>210</v>
      </c>
      <c r="H4752" s="15" t="s">
        <v>136</v>
      </c>
      <c r="I4752" s="15" t="s">
        <v>139</v>
      </c>
      <c r="J4752" s="15" t="s">
        <v>150</v>
      </c>
      <c r="K4752" s="15" t="s">
        <v>8430</v>
      </c>
      <c r="L4752" s="15" t="n">
        <v>14</v>
      </c>
      <c r="P4752" s="15" t="n">
        <v>14</v>
      </c>
      <c r="Y4752" s="15" t="s">
        <v>142</v>
      </c>
      <c r="AB4752" s="15" t="s">
        <v>143</v>
      </c>
    </row>
    <row r="4753" customFormat="false" ht="15" hidden="false" customHeight="true" outlineLevel="0" collapsed="false">
      <c r="A4753" s="15" t="s">
        <v>8428</v>
      </c>
      <c r="B4753" s="15" t="s">
        <v>8429</v>
      </c>
      <c r="C4753" s="15" t="s">
        <v>148</v>
      </c>
      <c r="E4753" s="15" t="s">
        <v>136</v>
      </c>
      <c r="F4753" s="15" t="s">
        <v>137</v>
      </c>
      <c r="G4753" s="15" t="s">
        <v>210</v>
      </c>
      <c r="H4753" s="15" t="s">
        <v>136</v>
      </c>
      <c r="I4753" s="15" t="s">
        <v>139</v>
      </c>
      <c r="J4753" s="15" t="s">
        <v>158</v>
      </c>
      <c r="K4753" s="15" t="s">
        <v>8431</v>
      </c>
      <c r="L4753" s="15" t="n">
        <v>5</v>
      </c>
      <c r="P4753" s="15" t="n">
        <v>5</v>
      </c>
      <c r="Y4753" s="15" t="s">
        <v>142</v>
      </c>
      <c r="AB4753" s="15" t="s">
        <v>143</v>
      </c>
    </row>
    <row r="4754" customFormat="false" ht="15" hidden="false" customHeight="true" outlineLevel="0" collapsed="false">
      <c r="A4754" s="15" t="s">
        <v>8432</v>
      </c>
      <c r="B4754" s="15" t="s">
        <v>8433</v>
      </c>
      <c r="C4754" s="15" t="s">
        <v>217</v>
      </c>
      <c r="D4754" s="15" t="s">
        <v>235</v>
      </c>
      <c r="E4754" s="15" t="s">
        <v>136</v>
      </c>
      <c r="F4754" s="15" t="s">
        <v>137</v>
      </c>
      <c r="G4754" s="15" t="s">
        <v>308</v>
      </c>
      <c r="H4754" s="15" t="s">
        <v>136</v>
      </c>
      <c r="I4754" s="15" t="s">
        <v>139</v>
      </c>
      <c r="J4754" s="15" t="s">
        <v>150</v>
      </c>
      <c r="K4754" s="15" t="s">
        <v>8434</v>
      </c>
      <c r="M4754" s="15" t="n">
        <v>20</v>
      </c>
      <c r="N4754" s="15" t="n">
        <v>6</v>
      </c>
      <c r="P4754" s="15" t="n">
        <v>26</v>
      </c>
      <c r="Y4754" s="15" t="s">
        <v>142</v>
      </c>
      <c r="AB4754" s="15" t="s">
        <v>143</v>
      </c>
    </row>
    <row r="4755" customFormat="false" ht="15" hidden="false" customHeight="true" outlineLevel="0" collapsed="false">
      <c r="A4755" s="15" t="s">
        <v>8432</v>
      </c>
      <c r="B4755" s="15" t="s">
        <v>8433</v>
      </c>
      <c r="C4755" s="15" t="s">
        <v>217</v>
      </c>
      <c r="D4755" s="15" t="s">
        <v>235</v>
      </c>
      <c r="E4755" s="15" t="s">
        <v>136</v>
      </c>
      <c r="F4755" s="15" t="s">
        <v>137</v>
      </c>
      <c r="G4755" s="15" t="s">
        <v>308</v>
      </c>
      <c r="H4755" s="15" t="s">
        <v>136</v>
      </c>
      <c r="I4755" s="15" t="s">
        <v>139</v>
      </c>
      <c r="J4755" s="15" t="s">
        <v>158</v>
      </c>
      <c r="K4755" s="15" t="s">
        <v>8435</v>
      </c>
      <c r="M4755" s="15" t="n">
        <v>4</v>
      </c>
      <c r="N4755" s="15" t="n">
        <v>9</v>
      </c>
      <c r="O4755" s="15" t="n">
        <v>2</v>
      </c>
      <c r="P4755" s="15" t="n">
        <v>15</v>
      </c>
      <c r="Y4755" s="15" t="s">
        <v>142</v>
      </c>
      <c r="AB4755" s="15" t="s">
        <v>143</v>
      </c>
    </row>
    <row r="4756" customFormat="false" ht="15" hidden="false" customHeight="true" outlineLevel="0" collapsed="false">
      <c r="A4756" s="15" t="s">
        <v>8436</v>
      </c>
      <c r="B4756" s="15" t="s">
        <v>8437</v>
      </c>
      <c r="C4756" s="15" t="s">
        <v>217</v>
      </c>
      <c r="D4756" s="15" t="s">
        <v>274</v>
      </c>
      <c r="E4756" s="15" t="s">
        <v>136</v>
      </c>
      <c r="F4756" s="15" t="s">
        <v>137</v>
      </c>
      <c r="G4756" s="15" t="s">
        <v>8438</v>
      </c>
      <c r="H4756" s="15" t="s">
        <v>136</v>
      </c>
      <c r="I4756" s="15" t="s">
        <v>243</v>
      </c>
      <c r="J4756" s="15" t="s">
        <v>140</v>
      </c>
      <c r="K4756" s="15" t="s">
        <v>8439</v>
      </c>
      <c r="N4756" s="15" t="n">
        <v>1</v>
      </c>
      <c r="O4756" s="15" t="n">
        <v>11</v>
      </c>
      <c r="P4756" s="15" t="n">
        <v>12</v>
      </c>
      <c r="Y4756" s="15" t="s">
        <v>142</v>
      </c>
      <c r="AB4756" s="15" t="s">
        <v>143</v>
      </c>
    </row>
    <row r="4757" customFormat="false" ht="15" hidden="false" customHeight="true" outlineLevel="0" collapsed="false">
      <c r="A4757" s="15" t="s">
        <v>8436</v>
      </c>
      <c r="B4757" s="15" t="s">
        <v>8437</v>
      </c>
      <c r="C4757" s="15" t="s">
        <v>217</v>
      </c>
      <c r="D4757" s="15" t="s">
        <v>274</v>
      </c>
      <c r="E4757" s="15" t="s">
        <v>136</v>
      </c>
      <c r="F4757" s="15" t="s">
        <v>137</v>
      </c>
      <c r="G4757" s="15" t="s">
        <v>8438</v>
      </c>
      <c r="H4757" s="15" t="s">
        <v>136</v>
      </c>
      <c r="I4757" s="15" t="s">
        <v>243</v>
      </c>
      <c r="J4757" s="15" t="s">
        <v>144</v>
      </c>
      <c r="K4757" s="15" t="s">
        <v>8440</v>
      </c>
      <c r="L4757" s="15" t="n">
        <v>3</v>
      </c>
      <c r="M4757" s="15" t="n">
        <v>6</v>
      </c>
      <c r="P4757" s="15" t="n">
        <v>9</v>
      </c>
      <c r="Y4757" s="15" t="s">
        <v>142</v>
      </c>
      <c r="AB4757" s="15" t="s">
        <v>143</v>
      </c>
    </row>
    <row r="4758" customFormat="false" ht="15" hidden="false" customHeight="true" outlineLevel="0" collapsed="false">
      <c r="A4758" s="15" t="s">
        <v>8436</v>
      </c>
      <c r="B4758" s="15" t="s">
        <v>8437</v>
      </c>
      <c r="C4758" s="15" t="s">
        <v>217</v>
      </c>
      <c r="D4758" s="15" t="s">
        <v>274</v>
      </c>
      <c r="E4758" s="15" t="s">
        <v>136</v>
      </c>
      <c r="F4758" s="15" t="s">
        <v>137</v>
      </c>
      <c r="G4758" s="15" t="s">
        <v>8438</v>
      </c>
      <c r="H4758" s="15" t="s">
        <v>136</v>
      </c>
      <c r="I4758" s="15" t="s">
        <v>243</v>
      </c>
      <c r="J4758" s="15" t="s">
        <v>150</v>
      </c>
      <c r="K4758" s="15" t="s">
        <v>8441</v>
      </c>
      <c r="L4758" s="15" t="n">
        <v>85</v>
      </c>
      <c r="M4758" s="15" t="n">
        <v>155</v>
      </c>
      <c r="N4758" s="15" t="n">
        <v>137</v>
      </c>
      <c r="O4758" s="15" t="n">
        <v>48</v>
      </c>
      <c r="P4758" s="15" t="n">
        <v>425</v>
      </c>
      <c r="Y4758" s="15" t="s">
        <v>142</v>
      </c>
      <c r="AB4758" s="15" t="s">
        <v>143</v>
      </c>
    </row>
    <row r="4759" customFormat="false" ht="15" hidden="false" customHeight="true" outlineLevel="0" collapsed="false">
      <c r="A4759" s="15" t="s">
        <v>8436</v>
      </c>
      <c r="B4759" s="15" t="s">
        <v>8437</v>
      </c>
      <c r="C4759" s="15" t="s">
        <v>217</v>
      </c>
      <c r="D4759" s="15" t="s">
        <v>274</v>
      </c>
      <c r="E4759" s="15" t="s">
        <v>136</v>
      </c>
      <c r="F4759" s="15" t="s">
        <v>137</v>
      </c>
      <c r="G4759" s="15" t="s">
        <v>8438</v>
      </c>
      <c r="H4759" s="15" t="s">
        <v>136</v>
      </c>
      <c r="I4759" s="15" t="s">
        <v>243</v>
      </c>
      <c r="J4759" s="15" t="s">
        <v>158</v>
      </c>
      <c r="K4759" s="15" t="s">
        <v>8442</v>
      </c>
      <c r="L4759" s="15" t="n">
        <v>52</v>
      </c>
      <c r="M4759" s="15" t="n">
        <v>93</v>
      </c>
      <c r="N4759" s="15" t="n">
        <v>49</v>
      </c>
      <c r="O4759" s="15" t="n">
        <v>12</v>
      </c>
      <c r="P4759" s="15" t="n">
        <v>206</v>
      </c>
      <c r="Y4759" s="15" t="s">
        <v>142</v>
      </c>
      <c r="AB4759" s="15" t="s">
        <v>143</v>
      </c>
    </row>
    <row r="4760" customFormat="false" ht="15" hidden="false" customHeight="true" outlineLevel="0" collapsed="false">
      <c r="A4760" s="15" t="s">
        <v>8443</v>
      </c>
      <c r="B4760" s="15" t="s">
        <v>8444</v>
      </c>
      <c r="C4760" s="15" t="s">
        <v>217</v>
      </c>
      <c r="D4760" s="15" t="s">
        <v>235</v>
      </c>
      <c r="E4760" s="15" t="s">
        <v>136</v>
      </c>
      <c r="F4760" s="15" t="s">
        <v>137</v>
      </c>
      <c r="G4760" s="15" t="s">
        <v>4163</v>
      </c>
      <c r="H4760" s="15" t="s">
        <v>136</v>
      </c>
      <c r="I4760" s="15" t="s">
        <v>139</v>
      </c>
      <c r="J4760" s="15" t="s">
        <v>150</v>
      </c>
      <c r="K4760" s="15" t="s">
        <v>8445</v>
      </c>
      <c r="L4760" s="15" t="n">
        <v>7</v>
      </c>
      <c r="P4760" s="15" t="n">
        <v>7</v>
      </c>
      <c r="Y4760" s="15" t="s">
        <v>156</v>
      </c>
      <c r="AB4760" s="15" t="s">
        <v>143</v>
      </c>
    </row>
    <row r="4761" customFormat="false" ht="15" hidden="false" customHeight="true" outlineLevel="0" collapsed="false">
      <c r="A4761" s="15" t="s">
        <v>8446</v>
      </c>
      <c r="B4761" s="15" t="s">
        <v>8447</v>
      </c>
      <c r="C4761" s="15" t="s">
        <v>134</v>
      </c>
      <c r="D4761" s="15" t="s">
        <v>135</v>
      </c>
      <c r="E4761" s="15" t="s">
        <v>788</v>
      </c>
      <c r="F4761" s="15" t="s">
        <v>137</v>
      </c>
      <c r="G4761" s="15" t="s">
        <v>8448</v>
      </c>
      <c r="H4761" s="15" t="s">
        <v>136</v>
      </c>
      <c r="I4761" s="15" t="s">
        <v>243</v>
      </c>
      <c r="J4761" s="15" t="s">
        <v>144</v>
      </c>
      <c r="K4761" s="15" t="s">
        <v>8449</v>
      </c>
      <c r="L4761" s="15" t="n">
        <v>332</v>
      </c>
      <c r="M4761" s="15" t="n">
        <v>91</v>
      </c>
      <c r="N4761" s="15" t="n">
        <v>96</v>
      </c>
      <c r="P4761" s="15" t="n">
        <v>519</v>
      </c>
      <c r="Y4761" s="15" t="s">
        <v>142</v>
      </c>
      <c r="AB4761" s="15" t="s">
        <v>163</v>
      </c>
      <c r="AC4761" s="15" t="n">
        <v>50</v>
      </c>
      <c r="AD4761" s="15" t="n">
        <v>0.436368099999999</v>
      </c>
      <c r="AE4761" s="15" t="n">
        <v>50</v>
      </c>
      <c r="AF4761" s="15" t="s">
        <v>95</v>
      </c>
    </row>
    <row r="4762" customFormat="false" ht="15" hidden="false" customHeight="true" outlineLevel="0" collapsed="false">
      <c r="A4762" s="15" t="s">
        <v>8446</v>
      </c>
      <c r="B4762" s="15" t="s">
        <v>8447</v>
      </c>
      <c r="C4762" s="15" t="s">
        <v>134</v>
      </c>
      <c r="D4762" s="15" t="s">
        <v>135</v>
      </c>
      <c r="E4762" s="15" t="s">
        <v>788</v>
      </c>
      <c r="F4762" s="15" t="s">
        <v>137</v>
      </c>
      <c r="G4762" s="15" t="s">
        <v>8448</v>
      </c>
      <c r="H4762" s="15" t="s">
        <v>136</v>
      </c>
      <c r="I4762" s="15" t="s">
        <v>243</v>
      </c>
      <c r="J4762" s="15" t="s">
        <v>150</v>
      </c>
      <c r="K4762" s="15" t="s">
        <v>8450</v>
      </c>
      <c r="L4762" s="15" t="n">
        <v>100</v>
      </c>
      <c r="M4762" s="15" t="n">
        <v>26</v>
      </c>
      <c r="N4762" s="15" t="n">
        <v>1</v>
      </c>
      <c r="P4762" s="15" t="n">
        <v>127</v>
      </c>
      <c r="Y4762" s="15" t="s">
        <v>142</v>
      </c>
      <c r="AB4762" s="15" t="s">
        <v>163</v>
      </c>
      <c r="AC4762" s="15" t="n">
        <v>50</v>
      </c>
      <c r="AD4762" s="15" t="n">
        <v>0.436368099999999</v>
      </c>
      <c r="AE4762" s="15" t="n">
        <v>50</v>
      </c>
      <c r="AF4762" s="15" t="s">
        <v>95</v>
      </c>
    </row>
    <row r="4763" customFormat="false" ht="15" hidden="false" customHeight="true" outlineLevel="0" collapsed="false">
      <c r="A4763" s="15" t="s">
        <v>8446</v>
      </c>
      <c r="B4763" s="15" t="s">
        <v>8447</v>
      </c>
      <c r="C4763" s="15" t="s">
        <v>134</v>
      </c>
      <c r="D4763" s="15" t="s">
        <v>135</v>
      </c>
      <c r="E4763" s="15" t="s">
        <v>788</v>
      </c>
      <c r="F4763" s="15" t="s">
        <v>137</v>
      </c>
      <c r="G4763" s="15" t="s">
        <v>8448</v>
      </c>
      <c r="H4763" s="15" t="s">
        <v>136</v>
      </c>
      <c r="I4763" s="15" t="s">
        <v>243</v>
      </c>
      <c r="J4763" s="15" t="s">
        <v>158</v>
      </c>
      <c r="K4763" s="15" t="s">
        <v>8451</v>
      </c>
      <c r="L4763" s="15" t="n">
        <v>34</v>
      </c>
      <c r="M4763" s="15" t="n">
        <v>30</v>
      </c>
      <c r="N4763" s="15" t="n">
        <v>18</v>
      </c>
      <c r="P4763" s="15" t="n">
        <v>82</v>
      </c>
      <c r="Y4763" s="15" t="s">
        <v>142</v>
      </c>
      <c r="AB4763" s="15" t="s">
        <v>163</v>
      </c>
      <c r="AC4763" s="15" t="n">
        <v>50</v>
      </c>
      <c r="AD4763" s="15" t="n">
        <v>0.436368099999999</v>
      </c>
      <c r="AE4763" s="15" t="n">
        <v>50</v>
      </c>
      <c r="AF4763" s="15" t="s">
        <v>95</v>
      </c>
    </row>
    <row r="4764" customFormat="false" ht="15" hidden="false" customHeight="true" outlineLevel="0" collapsed="false">
      <c r="A4764" s="15" t="s">
        <v>8452</v>
      </c>
      <c r="B4764" s="15" t="s">
        <v>8453</v>
      </c>
      <c r="C4764" s="15" t="s">
        <v>217</v>
      </c>
      <c r="D4764" s="15" t="s">
        <v>235</v>
      </c>
      <c r="E4764" s="15" t="s">
        <v>136</v>
      </c>
      <c r="F4764" s="15" t="s">
        <v>137</v>
      </c>
      <c r="G4764" s="15" t="s">
        <v>2218</v>
      </c>
      <c r="H4764" s="15" t="s">
        <v>136</v>
      </c>
      <c r="I4764" s="15" t="s">
        <v>243</v>
      </c>
      <c r="J4764" s="15" t="s">
        <v>150</v>
      </c>
      <c r="K4764" s="15" t="s">
        <v>8454</v>
      </c>
      <c r="L4764" s="15" t="n">
        <v>56</v>
      </c>
      <c r="M4764" s="15" t="n">
        <v>28</v>
      </c>
      <c r="N4764" s="15" t="n">
        <v>75</v>
      </c>
      <c r="O4764" s="15" t="n">
        <v>11</v>
      </c>
      <c r="P4764" s="15" t="n">
        <v>170</v>
      </c>
      <c r="Y4764" s="15" t="s">
        <v>142</v>
      </c>
      <c r="AB4764" s="15" t="s">
        <v>143</v>
      </c>
    </row>
    <row r="4765" customFormat="false" ht="15" hidden="false" customHeight="true" outlineLevel="0" collapsed="false">
      <c r="A4765" s="15" t="s">
        <v>8452</v>
      </c>
      <c r="B4765" s="15" t="s">
        <v>8453</v>
      </c>
      <c r="C4765" s="15" t="s">
        <v>217</v>
      </c>
      <c r="D4765" s="15" t="s">
        <v>235</v>
      </c>
      <c r="E4765" s="15" t="s">
        <v>136</v>
      </c>
      <c r="F4765" s="15" t="s">
        <v>137</v>
      </c>
      <c r="G4765" s="15" t="s">
        <v>2218</v>
      </c>
      <c r="H4765" s="15" t="s">
        <v>136</v>
      </c>
      <c r="I4765" s="15" t="s">
        <v>243</v>
      </c>
      <c r="J4765" s="15" t="s">
        <v>158</v>
      </c>
      <c r="K4765" s="15" t="s">
        <v>8455</v>
      </c>
      <c r="L4765" s="15" t="n">
        <v>46</v>
      </c>
      <c r="M4765" s="15" t="n">
        <v>78</v>
      </c>
      <c r="N4765" s="15" t="n">
        <v>45</v>
      </c>
      <c r="O4765" s="15" t="n">
        <v>8</v>
      </c>
      <c r="P4765" s="15" t="n">
        <v>177</v>
      </c>
      <c r="Y4765" s="15" t="s">
        <v>142</v>
      </c>
      <c r="AB4765" s="15" t="s">
        <v>143</v>
      </c>
    </row>
    <row r="4766" customFormat="false" ht="15" hidden="false" customHeight="true" outlineLevel="0" collapsed="false">
      <c r="A4766" s="15" t="s">
        <v>8452</v>
      </c>
      <c r="B4766" s="15" t="s">
        <v>8453</v>
      </c>
      <c r="C4766" s="15" t="s">
        <v>217</v>
      </c>
      <c r="D4766" s="15" t="s">
        <v>235</v>
      </c>
      <c r="E4766" s="15" t="s">
        <v>136</v>
      </c>
      <c r="F4766" s="15" t="s">
        <v>137</v>
      </c>
      <c r="G4766" s="15" t="s">
        <v>2218</v>
      </c>
      <c r="H4766" s="15" t="s">
        <v>136</v>
      </c>
      <c r="I4766" s="15" t="s">
        <v>243</v>
      </c>
      <c r="J4766" s="15" t="s">
        <v>169</v>
      </c>
      <c r="K4766" s="15" t="s">
        <v>8456</v>
      </c>
      <c r="L4766" s="15" t="n">
        <v>5</v>
      </c>
      <c r="P4766" s="15" t="n">
        <v>5</v>
      </c>
      <c r="Y4766" s="15" t="s">
        <v>142</v>
      </c>
      <c r="AB4766" s="15" t="s">
        <v>143</v>
      </c>
    </row>
    <row r="4767" customFormat="false" ht="15" hidden="false" customHeight="true" outlineLevel="0" collapsed="false">
      <c r="A4767" s="15" t="s">
        <v>8457</v>
      </c>
      <c r="B4767" s="15" t="s">
        <v>8458</v>
      </c>
      <c r="C4767" s="15" t="s">
        <v>134</v>
      </c>
      <c r="D4767" s="15" t="s">
        <v>135</v>
      </c>
      <c r="E4767" s="15" t="s">
        <v>136</v>
      </c>
      <c r="F4767" s="15" t="s">
        <v>137</v>
      </c>
      <c r="G4767" s="15" t="s">
        <v>4269</v>
      </c>
      <c r="H4767" s="15" t="s">
        <v>136</v>
      </c>
      <c r="I4767" s="15" t="s">
        <v>139</v>
      </c>
      <c r="J4767" s="15" t="s">
        <v>144</v>
      </c>
      <c r="K4767" s="15" t="s">
        <v>8459</v>
      </c>
      <c r="L4767" s="15" t="n">
        <v>4</v>
      </c>
      <c r="N4767" s="15" t="n">
        <v>11</v>
      </c>
      <c r="P4767" s="15" t="n">
        <v>15</v>
      </c>
      <c r="Y4767" s="15" t="s">
        <v>142</v>
      </c>
      <c r="AB4767" s="15" t="s">
        <v>143</v>
      </c>
    </row>
    <row r="4768" customFormat="false" ht="15" hidden="false" customHeight="true" outlineLevel="0" collapsed="false">
      <c r="A4768" s="15" t="s">
        <v>8460</v>
      </c>
      <c r="B4768" s="15" t="s">
        <v>8461</v>
      </c>
      <c r="C4768" s="15" t="s">
        <v>148</v>
      </c>
      <c r="E4768" s="15" t="s">
        <v>136</v>
      </c>
      <c r="F4768" s="15" t="s">
        <v>137</v>
      </c>
      <c r="G4768" s="15" t="s">
        <v>1140</v>
      </c>
      <c r="H4768" s="15" t="s">
        <v>136</v>
      </c>
      <c r="I4768" s="15" t="s">
        <v>139</v>
      </c>
      <c r="J4768" s="15" t="s">
        <v>150</v>
      </c>
      <c r="K4768" s="15" t="s">
        <v>8462</v>
      </c>
      <c r="N4768" s="15" t="n">
        <v>5</v>
      </c>
      <c r="O4768" s="15" t="n">
        <v>-5</v>
      </c>
      <c r="P4768" s="15" t="n">
        <v>0</v>
      </c>
      <c r="Y4768" s="15" t="s">
        <v>156</v>
      </c>
      <c r="AB4768" s="15" t="s">
        <v>143</v>
      </c>
    </row>
    <row r="4769" customFormat="false" ht="15" hidden="false" customHeight="true" outlineLevel="0" collapsed="false">
      <c r="A4769" s="15" t="s">
        <v>8463</v>
      </c>
      <c r="B4769" s="15" t="s">
        <v>8464</v>
      </c>
      <c r="C4769" s="15" t="s">
        <v>217</v>
      </c>
      <c r="D4769" s="15" t="s">
        <v>235</v>
      </c>
      <c r="E4769" s="15" t="s">
        <v>136</v>
      </c>
      <c r="F4769" s="15" t="s">
        <v>137</v>
      </c>
      <c r="G4769" s="15" t="s">
        <v>1353</v>
      </c>
      <c r="H4769" s="15" t="s">
        <v>136</v>
      </c>
      <c r="I4769" s="15" t="s">
        <v>139</v>
      </c>
      <c r="J4769" s="15" t="s">
        <v>140</v>
      </c>
      <c r="K4769" s="15" t="s">
        <v>8465</v>
      </c>
      <c r="M4769" s="15" t="n">
        <v>4</v>
      </c>
      <c r="P4769" s="15" t="n">
        <v>4</v>
      </c>
      <c r="Y4769" s="15" t="s">
        <v>156</v>
      </c>
      <c r="AB4769" s="15" t="s">
        <v>143</v>
      </c>
    </row>
    <row r="4770" customFormat="false" ht="15" hidden="false" customHeight="true" outlineLevel="0" collapsed="false">
      <c r="A4770" s="15" t="s">
        <v>8466</v>
      </c>
      <c r="B4770" s="15" t="s">
        <v>8467</v>
      </c>
      <c r="C4770" s="15" t="s">
        <v>217</v>
      </c>
      <c r="D4770" s="15" t="s">
        <v>235</v>
      </c>
      <c r="E4770" s="15" t="s">
        <v>136</v>
      </c>
      <c r="F4770" s="15" t="s">
        <v>137</v>
      </c>
      <c r="G4770" s="15" t="s">
        <v>308</v>
      </c>
      <c r="H4770" s="15" t="s">
        <v>136</v>
      </c>
      <c r="I4770" s="15" t="s">
        <v>139</v>
      </c>
      <c r="J4770" s="15" t="s">
        <v>150</v>
      </c>
      <c r="K4770" s="15" t="s">
        <v>8468</v>
      </c>
      <c r="N4770" s="15" t="n">
        <v>34</v>
      </c>
      <c r="P4770" s="15" t="n">
        <v>34</v>
      </c>
      <c r="Y4770" s="15" t="s">
        <v>142</v>
      </c>
      <c r="AB4770" s="15" t="s">
        <v>143</v>
      </c>
    </row>
    <row r="4771" customFormat="false" ht="15" hidden="false" customHeight="true" outlineLevel="0" collapsed="false">
      <c r="A4771" s="15" t="s">
        <v>8466</v>
      </c>
      <c r="B4771" s="15" t="s">
        <v>8467</v>
      </c>
      <c r="C4771" s="15" t="s">
        <v>217</v>
      </c>
      <c r="D4771" s="15" t="s">
        <v>235</v>
      </c>
      <c r="E4771" s="15" t="s">
        <v>136</v>
      </c>
      <c r="F4771" s="15" t="s">
        <v>137</v>
      </c>
      <c r="G4771" s="15" t="s">
        <v>308</v>
      </c>
      <c r="H4771" s="15" t="s">
        <v>136</v>
      </c>
      <c r="I4771" s="15" t="s">
        <v>139</v>
      </c>
      <c r="J4771" s="15" t="s">
        <v>158</v>
      </c>
      <c r="K4771" s="15" t="s">
        <v>8469</v>
      </c>
      <c r="N4771" s="15" t="n">
        <v>5</v>
      </c>
      <c r="P4771" s="15" t="n">
        <v>5</v>
      </c>
      <c r="Y4771" s="15" t="s">
        <v>142</v>
      </c>
      <c r="AB4771" s="15" t="s">
        <v>143</v>
      </c>
    </row>
    <row r="4772" customFormat="false" ht="15" hidden="false" customHeight="true" outlineLevel="0" collapsed="false">
      <c r="A4772" s="15" t="s">
        <v>8470</v>
      </c>
      <c r="B4772" s="15" t="s">
        <v>8471</v>
      </c>
      <c r="C4772" s="15" t="s">
        <v>217</v>
      </c>
      <c r="D4772" s="15" t="s">
        <v>218</v>
      </c>
      <c r="E4772" s="15" t="s">
        <v>788</v>
      </c>
      <c r="F4772" s="15" t="s">
        <v>137</v>
      </c>
      <c r="G4772" s="15" t="s">
        <v>788</v>
      </c>
      <c r="H4772" s="15" t="s">
        <v>136</v>
      </c>
      <c r="I4772" s="15" t="s">
        <v>139</v>
      </c>
      <c r="J4772" s="15" t="s">
        <v>150</v>
      </c>
      <c r="K4772" s="15" t="s">
        <v>8472</v>
      </c>
      <c r="L4772" s="15" t="n">
        <v>17</v>
      </c>
      <c r="M4772" s="15" t="n">
        <v>7</v>
      </c>
      <c r="N4772" s="15" t="n">
        <v>28</v>
      </c>
      <c r="O4772" s="15" t="n">
        <v>15</v>
      </c>
      <c r="P4772" s="15" t="n">
        <v>67</v>
      </c>
      <c r="Y4772" s="15" t="s">
        <v>142</v>
      </c>
      <c r="AB4772" s="15" t="s">
        <v>143</v>
      </c>
    </row>
    <row r="4773" customFormat="false" ht="15" hidden="false" customHeight="true" outlineLevel="0" collapsed="false">
      <c r="A4773" s="15" t="s">
        <v>8470</v>
      </c>
      <c r="B4773" s="15" t="s">
        <v>8471</v>
      </c>
      <c r="C4773" s="15" t="s">
        <v>217</v>
      </c>
      <c r="D4773" s="15" t="s">
        <v>218</v>
      </c>
      <c r="E4773" s="15" t="s">
        <v>788</v>
      </c>
      <c r="F4773" s="15" t="s">
        <v>137</v>
      </c>
      <c r="G4773" s="15" t="s">
        <v>788</v>
      </c>
      <c r="H4773" s="15" t="s">
        <v>136</v>
      </c>
      <c r="I4773" s="15" t="s">
        <v>139</v>
      </c>
      <c r="J4773" s="15" t="s">
        <v>158</v>
      </c>
      <c r="K4773" s="15" t="s">
        <v>8473</v>
      </c>
      <c r="L4773" s="15" t="n">
        <v>22</v>
      </c>
      <c r="M4773" s="15" t="n">
        <v>8</v>
      </c>
      <c r="N4773" s="15" t="n">
        <v>19</v>
      </c>
      <c r="O4773" s="15" t="n">
        <v>4</v>
      </c>
      <c r="P4773" s="15" t="n">
        <v>53</v>
      </c>
      <c r="Y4773" s="15" t="s">
        <v>142</v>
      </c>
      <c r="AB4773" s="15" t="s">
        <v>143</v>
      </c>
    </row>
    <row r="4774" customFormat="false" ht="15" hidden="false" customHeight="true" outlineLevel="0" collapsed="false">
      <c r="A4774" s="15" t="s">
        <v>8470</v>
      </c>
      <c r="B4774" s="15" t="s">
        <v>8471</v>
      </c>
      <c r="C4774" s="15" t="s">
        <v>217</v>
      </c>
      <c r="D4774" s="15" t="s">
        <v>218</v>
      </c>
      <c r="E4774" s="15" t="s">
        <v>788</v>
      </c>
      <c r="F4774" s="15" t="s">
        <v>137</v>
      </c>
      <c r="G4774" s="15" t="s">
        <v>788</v>
      </c>
      <c r="H4774" s="15" t="s">
        <v>136</v>
      </c>
      <c r="I4774" s="15" t="s">
        <v>139</v>
      </c>
      <c r="J4774" s="15" t="s">
        <v>169</v>
      </c>
      <c r="K4774" s="15" t="s">
        <v>8474</v>
      </c>
      <c r="N4774" s="15" t="n">
        <v>3</v>
      </c>
      <c r="P4774" s="15" t="n">
        <v>3</v>
      </c>
      <c r="Y4774" s="15" t="s">
        <v>142</v>
      </c>
      <c r="AB4774" s="15" t="s">
        <v>143</v>
      </c>
    </row>
    <row r="4775" customFormat="false" ht="15" hidden="false" customHeight="true" outlineLevel="0" collapsed="false">
      <c r="A4775" s="15" t="s">
        <v>8475</v>
      </c>
      <c r="B4775" s="15" t="s">
        <v>8476</v>
      </c>
      <c r="C4775" s="15" t="s">
        <v>217</v>
      </c>
      <c r="D4775" s="15" t="s">
        <v>235</v>
      </c>
      <c r="E4775" s="15" t="s">
        <v>136</v>
      </c>
      <c r="F4775" s="15" t="s">
        <v>137</v>
      </c>
      <c r="G4775" s="15" t="s">
        <v>8477</v>
      </c>
      <c r="H4775" s="15" t="s">
        <v>136</v>
      </c>
      <c r="I4775" s="15" t="s">
        <v>139</v>
      </c>
      <c r="J4775" s="15" t="s">
        <v>150</v>
      </c>
      <c r="K4775" s="15" t="s">
        <v>8478</v>
      </c>
      <c r="N4775" s="15" t="n">
        <v>1</v>
      </c>
      <c r="P4775" s="15" t="n">
        <v>1</v>
      </c>
      <c r="Y4775" s="15" t="s">
        <v>142</v>
      </c>
      <c r="AB4775" s="15" t="s">
        <v>143</v>
      </c>
    </row>
    <row r="4776" customFormat="false" ht="15" hidden="false" customHeight="true" outlineLevel="0" collapsed="false">
      <c r="A4776" s="15" t="s">
        <v>8475</v>
      </c>
      <c r="B4776" s="15" t="s">
        <v>8476</v>
      </c>
      <c r="C4776" s="15" t="s">
        <v>217</v>
      </c>
      <c r="D4776" s="15" t="s">
        <v>235</v>
      </c>
      <c r="E4776" s="15" t="s">
        <v>136</v>
      </c>
      <c r="F4776" s="15" t="s">
        <v>137</v>
      </c>
      <c r="G4776" s="15" t="s">
        <v>8477</v>
      </c>
      <c r="H4776" s="15" t="s">
        <v>136</v>
      </c>
      <c r="I4776" s="15" t="s">
        <v>139</v>
      </c>
      <c r="J4776" s="15" t="s">
        <v>158</v>
      </c>
      <c r="K4776" s="15" t="s">
        <v>8479</v>
      </c>
      <c r="N4776" s="15" t="n">
        <v>2</v>
      </c>
      <c r="P4776" s="15" t="n">
        <v>2</v>
      </c>
      <c r="Y4776" s="15" t="s">
        <v>142</v>
      </c>
      <c r="AB4776" s="15" t="s">
        <v>143</v>
      </c>
    </row>
    <row r="4777" customFormat="false" ht="15" hidden="false" customHeight="true" outlineLevel="0" collapsed="false">
      <c r="A4777" s="15" t="s">
        <v>8480</v>
      </c>
      <c r="B4777" s="15" t="s">
        <v>8481</v>
      </c>
      <c r="C4777" s="15" t="s">
        <v>148</v>
      </c>
      <c r="E4777" s="15" t="s">
        <v>136</v>
      </c>
      <c r="F4777" s="15" t="s">
        <v>137</v>
      </c>
      <c r="G4777" s="15" t="s">
        <v>336</v>
      </c>
      <c r="H4777" s="15" t="s">
        <v>136</v>
      </c>
      <c r="I4777" s="15" t="s">
        <v>139</v>
      </c>
      <c r="J4777" s="15" t="s">
        <v>150</v>
      </c>
      <c r="K4777" s="15" t="s">
        <v>8482</v>
      </c>
      <c r="L4777" s="15" t="n">
        <v>26</v>
      </c>
      <c r="P4777" s="15" t="n">
        <v>26</v>
      </c>
      <c r="Y4777" s="15" t="s">
        <v>142</v>
      </c>
      <c r="AB4777" s="15" t="s">
        <v>143</v>
      </c>
    </row>
    <row r="4778" customFormat="false" ht="15" hidden="false" customHeight="true" outlineLevel="0" collapsed="false">
      <c r="A4778" s="15" t="s">
        <v>8480</v>
      </c>
      <c r="B4778" s="15" t="s">
        <v>8481</v>
      </c>
      <c r="C4778" s="15" t="s">
        <v>148</v>
      </c>
      <c r="E4778" s="15" t="s">
        <v>136</v>
      </c>
      <c r="F4778" s="15" t="s">
        <v>137</v>
      </c>
      <c r="G4778" s="15" t="s">
        <v>336</v>
      </c>
      <c r="H4778" s="15" t="s">
        <v>136</v>
      </c>
      <c r="I4778" s="15" t="s">
        <v>139</v>
      </c>
      <c r="J4778" s="15" t="s">
        <v>158</v>
      </c>
      <c r="K4778" s="15" t="s">
        <v>8483</v>
      </c>
      <c r="L4778" s="15" t="n">
        <v>4</v>
      </c>
      <c r="P4778" s="15" t="n">
        <v>4</v>
      </c>
      <c r="Y4778" s="15" t="s">
        <v>142</v>
      </c>
      <c r="AB4778" s="15" t="s">
        <v>143</v>
      </c>
    </row>
    <row r="4779" customFormat="false" ht="15" hidden="false" customHeight="true" outlineLevel="0" collapsed="false">
      <c r="A4779" s="15" t="s">
        <v>8484</v>
      </c>
      <c r="B4779" s="15" t="s">
        <v>8485</v>
      </c>
      <c r="C4779" s="15" t="s">
        <v>217</v>
      </c>
      <c r="D4779" s="15" t="s">
        <v>235</v>
      </c>
      <c r="E4779" s="15" t="s">
        <v>136</v>
      </c>
      <c r="F4779" s="15" t="s">
        <v>137</v>
      </c>
      <c r="G4779" s="15" t="s">
        <v>219</v>
      </c>
      <c r="H4779" s="15" t="s">
        <v>136</v>
      </c>
      <c r="I4779" s="15" t="s">
        <v>243</v>
      </c>
      <c r="J4779" s="15" t="s">
        <v>150</v>
      </c>
      <c r="K4779" s="15" t="s">
        <v>8486</v>
      </c>
      <c r="L4779" s="15" t="n">
        <v>123</v>
      </c>
      <c r="M4779" s="15" t="n">
        <v>92</v>
      </c>
      <c r="N4779" s="15" t="n">
        <v>63</v>
      </c>
      <c r="O4779" s="15" t="n">
        <v>28</v>
      </c>
      <c r="P4779" s="15" t="n">
        <v>306</v>
      </c>
      <c r="Y4779" s="15" t="s">
        <v>142</v>
      </c>
      <c r="AB4779" s="15" t="s">
        <v>143</v>
      </c>
    </row>
    <row r="4780" customFormat="false" ht="15" hidden="false" customHeight="true" outlineLevel="0" collapsed="false">
      <c r="A4780" s="15" t="s">
        <v>8484</v>
      </c>
      <c r="B4780" s="15" t="s">
        <v>8485</v>
      </c>
      <c r="C4780" s="15" t="s">
        <v>217</v>
      </c>
      <c r="D4780" s="15" t="s">
        <v>235</v>
      </c>
      <c r="E4780" s="15" t="s">
        <v>136</v>
      </c>
      <c r="F4780" s="15" t="s">
        <v>137</v>
      </c>
      <c r="G4780" s="15" t="s">
        <v>219</v>
      </c>
      <c r="H4780" s="15" t="s">
        <v>136</v>
      </c>
      <c r="I4780" s="15" t="s">
        <v>243</v>
      </c>
      <c r="J4780" s="15" t="s">
        <v>158</v>
      </c>
      <c r="K4780" s="15" t="s">
        <v>8487</v>
      </c>
      <c r="M4780" s="15" t="n">
        <v>23</v>
      </c>
      <c r="N4780" s="15" t="n">
        <v>8</v>
      </c>
      <c r="O4780" s="15" t="n">
        <v>14</v>
      </c>
      <c r="P4780" s="15" t="n">
        <v>45</v>
      </c>
      <c r="Y4780" s="15" t="s">
        <v>142</v>
      </c>
      <c r="AB4780" s="15" t="s">
        <v>143</v>
      </c>
    </row>
    <row r="4781" customFormat="false" ht="15" hidden="false" customHeight="true" outlineLevel="0" collapsed="false">
      <c r="A4781" s="15" t="s">
        <v>8484</v>
      </c>
      <c r="B4781" s="15" t="s">
        <v>8485</v>
      </c>
      <c r="C4781" s="15" t="s">
        <v>217</v>
      </c>
      <c r="D4781" s="15" t="s">
        <v>235</v>
      </c>
      <c r="E4781" s="15" t="s">
        <v>136</v>
      </c>
      <c r="F4781" s="15" t="s">
        <v>137</v>
      </c>
      <c r="G4781" s="15" t="s">
        <v>219</v>
      </c>
      <c r="H4781" s="15" t="s">
        <v>136</v>
      </c>
      <c r="I4781" s="15" t="s">
        <v>243</v>
      </c>
      <c r="J4781" s="15" t="s">
        <v>169</v>
      </c>
      <c r="K4781" s="15" t="s">
        <v>8488</v>
      </c>
      <c r="L4781" s="15" t="n">
        <v>11</v>
      </c>
      <c r="O4781" s="15" t="n">
        <v>9</v>
      </c>
      <c r="P4781" s="15" t="n">
        <v>20</v>
      </c>
      <c r="Y4781" s="15" t="s">
        <v>142</v>
      </c>
      <c r="AB4781" s="15" t="s">
        <v>143</v>
      </c>
    </row>
    <row r="4782" customFormat="false" ht="15" hidden="false" customHeight="true" outlineLevel="0" collapsed="false">
      <c r="A4782" s="15" t="s">
        <v>8489</v>
      </c>
      <c r="B4782" s="15" t="s">
        <v>8490</v>
      </c>
      <c r="C4782" s="15" t="s">
        <v>148</v>
      </c>
      <c r="E4782" s="15" t="s">
        <v>136</v>
      </c>
      <c r="F4782" s="15" t="s">
        <v>137</v>
      </c>
      <c r="G4782" s="15" t="s">
        <v>2957</v>
      </c>
      <c r="H4782" s="15" t="s">
        <v>136</v>
      </c>
      <c r="I4782" s="15" t="s">
        <v>139</v>
      </c>
      <c r="J4782" s="15" t="s">
        <v>150</v>
      </c>
      <c r="K4782" s="15" t="s">
        <v>8491</v>
      </c>
      <c r="O4782" s="15" t="n">
        <v>1</v>
      </c>
      <c r="P4782" s="15" t="n">
        <v>1</v>
      </c>
      <c r="Y4782" s="15" t="s">
        <v>142</v>
      </c>
      <c r="AB4782" s="15" t="s">
        <v>143</v>
      </c>
    </row>
    <row r="4783" customFormat="false" ht="15" hidden="false" customHeight="true" outlineLevel="0" collapsed="false">
      <c r="A4783" s="15" t="s">
        <v>8489</v>
      </c>
      <c r="B4783" s="15" t="s">
        <v>8490</v>
      </c>
      <c r="C4783" s="15" t="s">
        <v>148</v>
      </c>
      <c r="E4783" s="15" t="s">
        <v>136</v>
      </c>
      <c r="F4783" s="15" t="s">
        <v>137</v>
      </c>
      <c r="G4783" s="15" t="s">
        <v>2957</v>
      </c>
      <c r="H4783" s="15" t="s">
        <v>136</v>
      </c>
      <c r="I4783" s="15" t="s">
        <v>139</v>
      </c>
      <c r="J4783" s="15" t="s">
        <v>158</v>
      </c>
      <c r="K4783" s="15" t="s">
        <v>8492</v>
      </c>
      <c r="O4783" s="15" t="n">
        <v>6</v>
      </c>
      <c r="P4783" s="15" t="n">
        <v>6</v>
      </c>
      <c r="Y4783" s="15" t="s">
        <v>142</v>
      </c>
      <c r="AB4783" s="15" t="s">
        <v>143</v>
      </c>
    </row>
    <row r="4784" customFormat="false" ht="15" hidden="false" customHeight="true" outlineLevel="0" collapsed="false">
      <c r="A4784" s="15" t="s">
        <v>8493</v>
      </c>
      <c r="B4784" s="15" t="s">
        <v>8494</v>
      </c>
      <c r="C4784" s="15" t="s">
        <v>148</v>
      </c>
      <c r="E4784" s="15" t="s">
        <v>136</v>
      </c>
      <c r="F4784" s="15" t="s">
        <v>137</v>
      </c>
      <c r="G4784" s="15" t="s">
        <v>1685</v>
      </c>
      <c r="H4784" s="15" t="s">
        <v>136</v>
      </c>
      <c r="I4784" s="15" t="s">
        <v>139</v>
      </c>
      <c r="J4784" s="15" t="s">
        <v>150</v>
      </c>
      <c r="K4784" s="15" t="s">
        <v>8495</v>
      </c>
      <c r="L4784" s="15" t="n">
        <v>19</v>
      </c>
      <c r="M4784" s="15" t="n">
        <v>8</v>
      </c>
      <c r="P4784" s="15" t="n">
        <v>27</v>
      </c>
      <c r="Y4784" s="15" t="s">
        <v>142</v>
      </c>
      <c r="AB4784" s="15" t="s">
        <v>143</v>
      </c>
    </row>
    <row r="4785" customFormat="false" ht="15" hidden="false" customHeight="true" outlineLevel="0" collapsed="false">
      <c r="A4785" s="15" t="s">
        <v>8496</v>
      </c>
      <c r="B4785" s="15" t="s">
        <v>8497</v>
      </c>
      <c r="C4785" s="15" t="s">
        <v>217</v>
      </c>
      <c r="D4785" s="15" t="s">
        <v>235</v>
      </c>
      <c r="E4785" s="15" t="s">
        <v>136</v>
      </c>
      <c r="F4785" s="15" t="s">
        <v>137</v>
      </c>
      <c r="G4785" s="15" t="s">
        <v>308</v>
      </c>
      <c r="H4785" s="15" t="s">
        <v>136</v>
      </c>
      <c r="I4785" s="15" t="s">
        <v>243</v>
      </c>
      <c r="J4785" s="15" t="s">
        <v>140</v>
      </c>
      <c r="K4785" s="15" t="s">
        <v>8498</v>
      </c>
      <c r="M4785" s="15" t="n">
        <v>3</v>
      </c>
      <c r="P4785" s="15" t="n">
        <v>3</v>
      </c>
      <c r="Y4785" s="15" t="s">
        <v>142</v>
      </c>
      <c r="AB4785" s="15" t="s">
        <v>143</v>
      </c>
    </row>
    <row r="4786" customFormat="false" ht="15" hidden="false" customHeight="true" outlineLevel="0" collapsed="false">
      <c r="A4786" s="15" t="s">
        <v>8496</v>
      </c>
      <c r="B4786" s="15" t="s">
        <v>8497</v>
      </c>
      <c r="C4786" s="15" t="s">
        <v>217</v>
      </c>
      <c r="D4786" s="15" t="s">
        <v>235</v>
      </c>
      <c r="E4786" s="15" t="s">
        <v>136</v>
      </c>
      <c r="F4786" s="15" t="s">
        <v>137</v>
      </c>
      <c r="G4786" s="15" t="s">
        <v>308</v>
      </c>
      <c r="H4786" s="15" t="s">
        <v>136</v>
      </c>
      <c r="I4786" s="15" t="s">
        <v>243</v>
      </c>
      <c r="J4786" s="15" t="s">
        <v>144</v>
      </c>
      <c r="K4786" s="15" t="s">
        <v>8499</v>
      </c>
      <c r="N4786" s="15" t="n">
        <v>133</v>
      </c>
      <c r="P4786" s="15" t="n">
        <v>133</v>
      </c>
      <c r="Y4786" s="15" t="s">
        <v>142</v>
      </c>
      <c r="AB4786" s="15" t="s">
        <v>143</v>
      </c>
    </row>
    <row r="4787" customFormat="false" ht="15" hidden="false" customHeight="true" outlineLevel="0" collapsed="false">
      <c r="A4787" s="15" t="s">
        <v>8496</v>
      </c>
      <c r="B4787" s="15" t="s">
        <v>8497</v>
      </c>
      <c r="C4787" s="15" t="s">
        <v>217</v>
      </c>
      <c r="D4787" s="15" t="s">
        <v>235</v>
      </c>
      <c r="E4787" s="15" t="s">
        <v>136</v>
      </c>
      <c r="F4787" s="15" t="s">
        <v>137</v>
      </c>
      <c r="G4787" s="15" t="s">
        <v>308</v>
      </c>
      <c r="H4787" s="15" t="s">
        <v>136</v>
      </c>
      <c r="I4787" s="15" t="s">
        <v>243</v>
      </c>
      <c r="J4787" s="15" t="s">
        <v>150</v>
      </c>
      <c r="K4787" s="15" t="s">
        <v>8500</v>
      </c>
      <c r="L4787" s="15" t="n">
        <v>176</v>
      </c>
      <c r="M4787" s="15" t="n">
        <v>101</v>
      </c>
      <c r="N4787" s="15" t="n">
        <v>79</v>
      </c>
      <c r="O4787" s="15" t="n">
        <v>5</v>
      </c>
      <c r="P4787" s="15" t="n">
        <v>361</v>
      </c>
      <c r="Y4787" s="15" t="s">
        <v>142</v>
      </c>
      <c r="AB4787" s="15" t="s">
        <v>143</v>
      </c>
    </row>
    <row r="4788" customFormat="false" ht="15" hidden="false" customHeight="true" outlineLevel="0" collapsed="false">
      <c r="A4788" s="15" t="s">
        <v>8496</v>
      </c>
      <c r="B4788" s="15" t="s">
        <v>8497</v>
      </c>
      <c r="C4788" s="15" t="s">
        <v>217</v>
      </c>
      <c r="D4788" s="15" t="s">
        <v>235</v>
      </c>
      <c r="E4788" s="15" t="s">
        <v>136</v>
      </c>
      <c r="F4788" s="15" t="s">
        <v>137</v>
      </c>
      <c r="G4788" s="15" t="s">
        <v>308</v>
      </c>
      <c r="H4788" s="15" t="s">
        <v>136</v>
      </c>
      <c r="I4788" s="15" t="s">
        <v>243</v>
      </c>
      <c r="J4788" s="15" t="s">
        <v>158</v>
      </c>
      <c r="K4788" s="15" t="s">
        <v>8501</v>
      </c>
      <c r="L4788" s="15" t="n">
        <v>21</v>
      </c>
      <c r="M4788" s="15" t="n">
        <v>2</v>
      </c>
      <c r="N4788" s="15" t="n">
        <v>4</v>
      </c>
      <c r="O4788" s="15" t="n">
        <v>11</v>
      </c>
      <c r="P4788" s="15" t="n">
        <v>38</v>
      </c>
      <c r="Y4788" s="15" t="s">
        <v>142</v>
      </c>
      <c r="AB4788" s="15" t="s">
        <v>143</v>
      </c>
    </row>
    <row r="4789" customFormat="false" ht="15" hidden="false" customHeight="true" outlineLevel="0" collapsed="false">
      <c r="A4789" s="15" t="s">
        <v>8496</v>
      </c>
      <c r="B4789" s="15" t="s">
        <v>8497</v>
      </c>
      <c r="C4789" s="15" t="s">
        <v>217</v>
      </c>
      <c r="D4789" s="15" t="s">
        <v>235</v>
      </c>
      <c r="E4789" s="15" t="s">
        <v>136</v>
      </c>
      <c r="F4789" s="15" t="s">
        <v>137</v>
      </c>
      <c r="G4789" s="15" t="s">
        <v>308</v>
      </c>
      <c r="H4789" s="15" t="s">
        <v>136</v>
      </c>
      <c r="I4789" s="15" t="s">
        <v>243</v>
      </c>
      <c r="J4789" s="15" t="s">
        <v>169</v>
      </c>
      <c r="K4789" s="15" t="s">
        <v>8502</v>
      </c>
      <c r="L4789" s="15" t="n">
        <v>1</v>
      </c>
      <c r="P4789" s="15" t="n">
        <v>1</v>
      </c>
      <c r="Y4789" s="15" t="s">
        <v>142</v>
      </c>
      <c r="AB4789" s="15" t="s">
        <v>143</v>
      </c>
    </row>
    <row r="4790" customFormat="false" ht="15" hidden="false" customHeight="true" outlineLevel="0" collapsed="false">
      <c r="A4790" s="15" t="s">
        <v>8503</v>
      </c>
      <c r="B4790" s="15" t="s">
        <v>8504</v>
      </c>
      <c r="C4790" s="15" t="s">
        <v>217</v>
      </c>
      <c r="D4790" s="15" t="s">
        <v>235</v>
      </c>
      <c r="E4790" s="15" t="s">
        <v>136</v>
      </c>
      <c r="F4790" s="15" t="s">
        <v>137</v>
      </c>
      <c r="G4790" s="15" t="s">
        <v>219</v>
      </c>
      <c r="H4790" s="15" t="s">
        <v>136</v>
      </c>
      <c r="I4790" s="15" t="s">
        <v>243</v>
      </c>
      <c r="J4790" s="15" t="s">
        <v>140</v>
      </c>
      <c r="K4790" s="15" t="s">
        <v>8505</v>
      </c>
      <c r="N4790" s="15" t="n">
        <v>54</v>
      </c>
      <c r="O4790" s="15" t="n">
        <v>2</v>
      </c>
      <c r="P4790" s="15" t="n">
        <v>56</v>
      </c>
      <c r="Y4790" s="15" t="s">
        <v>142</v>
      </c>
      <c r="AB4790" s="15" t="s">
        <v>143</v>
      </c>
    </row>
    <row r="4791" customFormat="false" ht="15" hidden="false" customHeight="true" outlineLevel="0" collapsed="false">
      <c r="A4791" s="15" t="s">
        <v>8503</v>
      </c>
      <c r="B4791" s="15" t="s">
        <v>8504</v>
      </c>
      <c r="C4791" s="15" t="s">
        <v>217</v>
      </c>
      <c r="D4791" s="15" t="s">
        <v>235</v>
      </c>
      <c r="E4791" s="15" t="s">
        <v>136</v>
      </c>
      <c r="F4791" s="15" t="s">
        <v>137</v>
      </c>
      <c r="G4791" s="15" t="s">
        <v>219</v>
      </c>
      <c r="H4791" s="15" t="s">
        <v>136</v>
      </c>
      <c r="I4791" s="15" t="s">
        <v>243</v>
      </c>
      <c r="J4791" s="15" t="s">
        <v>144</v>
      </c>
      <c r="K4791" s="15" t="s">
        <v>8506</v>
      </c>
      <c r="M4791" s="15" t="n">
        <v>1</v>
      </c>
      <c r="P4791" s="15" t="n">
        <v>1</v>
      </c>
      <c r="Y4791" s="15" t="s">
        <v>142</v>
      </c>
      <c r="AB4791" s="15" t="s">
        <v>143</v>
      </c>
    </row>
    <row r="4792" customFormat="false" ht="15" hidden="false" customHeight="true" outlineLevel="0" collapsed="false">
      <c r="A4792" s="15" t="s">
        <v>8503</v>
      </c>
      <c r="B4792" s="15" t="s">
        <v>8504</v>
      </c>
      <c r="C4792" s="15" t="s">
        <v>217</v>
      </c>
      <c r="D4792" s="15" t="s">
        <v>235</v>
      </c>
      <c r="E4792" s="15" t="s">
        <v>136</v>
      </c>
      <c r="F4792" s="15" t="s">
        <v>137</v>
      </c>
      <c r="G4792" s="15" t="s">
        <v>219</v>
      </c>
      <c r="H4792" s="15" t="s">
        <v>136</v>
      </c>
      <c r="I4792" s="15" t="s">
        <v>243</v>
      </c>
      <c r="J4792" s="15" t="s">
        <v>150</v>
      </c>
      <c r="K4792" s="15" t="s">
        <v>8507</v>
      </c>
      <c r="L4792" s="15" t="n">
        <v>111</v>
      </c>
      <c r="M4792" s="15" t="n">
        <v>108</v>
      </c>
      <c r="N4792" s="15" t="n">
        <v>31</v>
      </c>
      <c r="P4792" s="15" t="n">
        <v>250</v>
      </c>
      <c r="Y4792" s="15" t="s">
        <v>142</v>
      </c>
      <c r="AB4792" s="15" t="s">
        <v>143</v>
      </c>
    </row>
    <row r="4793" customFormat="false" ht="15" hidden="false" customHeight="true" outlineLevel="0" collapsed="false">
      <c r="A4793" s="15" t="s">
        <v>8503</v>
      </c>
      <c r="B4793" s="15" t="s">
        <v>8504</v>
      </c>
      <c r="C4793" s="15" t="s">
        <v>217</v>
      </c>
      <c r="D4793" s="15" t="s">
        <v>235</v>
      </c>
      <c r="E4793" s="15" t="s">
        <v>136</v>
      </c>
      <c r="F4793" s="15" t="s">
        <v>137</v>
      </c>
      <c r="G4793" s="15" t="s">
        <v>219</v>
      </c>
      <c r="H4793" s="15" t="s">
        <v>136</v>
      </c>
      <c r="I4793" s="15" t="s">
        <v>243</v>
      </c>
      <c r="J4793" s="15" t="s">
        <v>158</v>
      </c>
      <c r="K4793" s="15" t="s">
        <v>8508</v>
      </c>
      <c r="L4793" s="15" t="n">
        <v>4</v>
      </c>
      <c r="M4793" s="15" t="n">
        <v>10</v>
      </c>
      <c r="N4793" s="15" t="n">
        <v>10</v>
      </c>
      <c r="P4793" s="15" t="n">
        <v>24</v>
      </c>
      <c r="Y4793" s="15" t="s">
        <v>142</v>
      </c>
      <c r="AB4793" s="15" t="s">
        <v>143</v>
      </c>
    </row>
    <row r="4794" customFormat="false" ht="15" hidden="false" customHeight="true" outlineLevel="0" collapsed="false">
      <c r="A4794" s="15" t="s">
        <v>8503</v>
      </c>
      <c r="B4794" s="15" t="s">
        <v>8504</v>
      </c>
      <c r="C4794" s="15" t="s">
        <v>217</v>
      </c>
      <c r="D4794" s="15" t="s">
        <v>235</v>
      </c>
      <c r="E4794" s="15" t="s">
        <v>136</v>
      </c>
      <c r="F4794" s="15" t="s">
        <v>137</v>
      </c>
      <c r="G4794" s="15" t="s">
        <v>219</v>
      </c>
      <c r="H4794" s="15" t="s">
        <v>136</v>
      </c>
      <c r="I4794" s="15" t="s">
        <v>243</v>
      </c>
      <c r="J4794" s="15" t="s">
        <v>169</v>
      </c>
      <c r="K4794" s="15" t="s">
        <v>8509</v>
      </c>
      <c r="L4794" s="15" t="n">
        <v>2</v>
      </c>
      <c r="P4794" s="15" t="n">
        <v>2</v>
      </c>
      <c r="Y4794" s="15" t="s">
        <v>142</v>
      </c>
      <c r="AB4794" s="15" t="s">
        <v>143</v>
      </c>
    </row>
    <row r="4795" customFormat="false" ht="15" hidden="false" customHeight="true" outlineLevel="0" collapsed="false">
      <c r="A4795" s="15" t="s">
        <v>8510</v>
      </c>
      <c r="B4795" s="15" t="s">
        <v>8511</v>
      </c>
      <c r="C4795" s="15" t="s">
        <v>217</v>
      </c>
      <c r="D4795" s="15" t="s">
        <v>218</v>
      </c>
      <c r="E4795" s="15" t="s">
        <v>136</v>
      </c>
      <c r="F4795" s="15" t="s">
        <v>137</v>
      </c>
      <c r="G4795" s="15" t="s">
        <v>8512</v>
      </c>
      <c r="H4795" s="15" t="s">
        <v>136</v>
      </c>
      <c r="I4795" s="15" t="s">
        <v>139</v>
      </c>
      <c r="J4795" s="15" t="s">
        <v>150</v>
      </c>
      <c r="K4795" s="15" t="s">
        <v>8513</v>
      </c>
      <c r="M4795" s="15" t="n">
        <v>5</v>
      </c>
      <c r="N4795" s="15" t="n">
        <v>6</v>
      </c>
      <c r="P4795" s="15" t="n">
        <v>11</v>
      </c>
      <c r="Y4795" s="15" t="s">
        <v>142</v>
      </c>
      <c r="AB4795" s="15" t="s">
        <v>143</v>
      </c>
    </row>
    <row r="4796" customFormat="false" ht="15" hidden="false" customHeight="true" outlineLevel="0" collapsed="false">
      <c r="A4796" s="15" t="s">
        <v>8510</v>
      </c>
      <c r="B4796" s="15" t="s">
        <v>8511</v>
      </c>
      <c r="C4796" s="15" t="s">
        <v>217</v>
      </c>
      <c r="D4796" s="15" t="s">
        <v>218</v>
      </c>
      <c r="E4796" s="15" t="s">
        <v>136</v>
      </c>
      <c r="F4796" s="15" t="s">
        <v>137</v>
      </c>
      <c r="G4796" s="15" t="s">
        <v>8512</v>
      </c>
      <c r="H4796" s="15" t="s">
        <v>136</v>
      </c>
      <c r="I4796" s="15" t="s">
        <v>139</v>
      </c>
      <c r="J4796" s="15" t="s">
        <v>158</v>
      </c>
      <c r="K4796" s="15" t="s">
        <v>8514</v>
      </c>
      <c r="L4796" s="15" t="n">
        <v>2</v>
      </c>
      <c r="P4796" s="15" t="n">
        <v>2</v>
      </c>
      <c r="Y4796" s="15" t="s">
        <v>142</v>
      </c>
      <c r="AB4796" s="15" t="s">
        <v>143</v>
      </c>
    </row>
    <row r="4797" customFormat="false" ht="15" hidden="false" customHeight="true" outlineLevel="0" collapsed="false">
      <c r="A4797" s="15" t="s">
        <v>8515</v>
      </c>
      <c r="B4797" s="15" t="s">
        <v>8516</v>
      </c>
      <c r="C4797" s="15" t="s">
        <v>217</v>
      </c>
      <c r="D4797" s="15" t="s">
        <v>235</v>
      </c>
      <c r="E4797" s="15" t="s">
        <v>136</v>
      </c>
      <c r="F4797" s="15" t="s">
        <v>137</v>
      </c>
      <c r="G4797" s="15" t="s">
        <v>242</v>
      </c>
      <c r="H4797" s="15" t="s">
        <v>136</v>
      </c>
      <c r="I4797" s="15" t="s">
        <v>139</v>
      </c>
      <c r="J4797" s="15" t="s">
        <v>150</v>
      </c>
      <c r="K4797" s="15" t="s">
        <v>8517</v>
      </c>
      <c r="M4797" s="15" t="n">
        <v>8</v>
      </c>
      <c r="P4797" s="15" t="n">
        <v>8</v>
      </c>
      <c r="Y4797" s="15" t="s">
        <v>142</v>
      </c>
      <c r="AB4797" s="15" t="s">
        <v>143</v>
      </c>
    </row>
    <row r="4798" customFormat="false" ht="15" hidden="false" customHeight="true" outlineLevel="0" collapsed="false">
      <c r="A4798" s="15" t="s">
        <v>8518</v>
      </c>
      <c r="B4798" s="15" t="s">
        <v>8519</v>
      </c>
      <c r="C4798" s="15" t="s">
        <v>217</v>
      </c>
      <c r="D4798" s="15" t="s">
        <v>235</v>
      </c>
      <c r="E4798" s="15" t="s">
        <v>136</v>
      </c>
      <c r="F4798" s="15" t="s">
        <v>137</v>
      </c>
      <c r="G4798" s="15" t="s">
        <v>415</v>
      </c>
      <c r="H4798" s="15" t="s">
        <v>136</v>
      </c>
      <c r="I4798" s="15" t="s">
        <v>139</v>
      </c>
      <c r="J4798" s="15" t="s">
        <v>150</v>
      </c>
      <c r="K4798" s="15" t="s">
        <v>8520</v>
      </c>
      <c r="L4798" s="15" t="n">
        <v>14</v>
      </c>
      <c r="M4798" s="15" t="n">
        <v>22</v>
      </c>
      <c r="N4798" s="15" t="n">
        <v>10</v>
      </c>
      <c r="P4798" s="15" t="n">
        <v>46</v>
      </c>
      <c r="Y4798" s="15" t="s">
        <v>142</v>
      </c>
      <c r="AB4798" s="15" t="s">
        <v>143</v>
      </c>
    </row>
    <row r="4799" customFormat="false" ht="15" hidden="false" customHeight="true" outlineLevel="0" collapsed="false">
      <c r="A4799" s="15" t="s">
        <v>8518</v>
      </c>
      <c r="B4799" s="15" t="s">
        <v>8519</v>
      </c>
      <c r="C4799" s="15" t="s">
        <v>217</v>
      </c>
      <c r="D4799" s="15" t="s">
        <v>235</v>
      </c>
      <c r="E4799" s="15" t="s">
        <v>136</v>
      </c>
      <c r="F4799" s="15" t="s">
        <v>137</v>
      </c>
      <c r="G4799" s="15" t="s">
        <v>415</v>
      </c>
      <c r="H4799" s="15" t="s">
        <v>136</v>
      </c>
      <c r="I4799" s="15" t="s">
        <v>139</v>
      </c>
      <c r="J4799" s="15" t="s">
        <v>158</v>
      </c>
      <c r="K4799" s="15" t="s">
        <v>8521</v>
      </c>
      <c r="L4799" s="15" t="n">
        <v>1</v>
      </c>
      <c r="M4799" s="15" t="n">
        <v>14</v>
      </c>
      <c r="P4799" s="15" t="n">
        <v>15</v>
      </c>
      <c r="Y4799" s="15" t="s">
        <v>142</v>
      </c>
      <c r="AB4799" s="15" t="s">
        <v>143</v>
      </c>
    </row>
    <row r="4800" customFormat="false" ht="15" hidden="false" customHeight="true" outlineLevel="0" collapsed="false">
      <c r="A4800" s="15" t="s">
        <v>8522</v>
      </c>
      <c r="B4800" s="15" t="s">
        <v>8523</v>
      </c>
      <c r="C4800" s="15" t="s">
        <v>217</v>
      </c>
      <c r="D4800" s="15" t="s">
        <v>235</v>
      </c>
      <c r="E4800" s="15" t="s">
        <v>136</v>
      </c>
      <c r="F4800" s="15" t="s">
        <v>137</v>
      </c>
      <c r="G4800" s="15" t="s">
        <v>219</v>
      </c>
      <c r="H4800" s="15" t="s">
        <v>136</v>
      </c>
      <c r="I4800" s="15" t="s">
        <v>243</v>
      </c>
      <c r="J4800" s="15" t="s">
        <v>140</v>
      </c>
      <c r="K4800" s="15" t="s">
        <v>8524</v>
      </c>
      <c r="L4800" s="15" t="n">
        <v>11</v>
      </c>
      <c r="M4800" s="15" t="n">
        <v>24</v>
      </c>
      <c r="N4800" s="15" t="n">
        <v>45</v>
      </c>
      <c r="O4800" s="15" t="n">
        <v>14</v>
      </c>
      <c r="P4800" s="15" t="n">
        <v>94</v>
      </c>
      <c r="Y4800" s="15" t="s">
        <v>142</v>
      </c>
      <c r="AB4800" s="15" t="s">
        <v>143</v>
      </c>
    </row>
    <row r="4801" customFormat="false" ht="15" hidden="false" customHeight="true" outlineLevel="0" collapsed="false">
      <c r="A4801" s="15" t="s">
        <v>8522</v>
      </c>
      <c r="B4801" s="15" t="s">
        <v>8523</v>
      </c>
      <c r="C4801" s="15" t="s">
        <v>217</v>
      </c>
      <c r="D4801" s="15" t="s">
        <v>235</v>
      </c>
      <c r="E4801" s="15" t="s">
        <v>136</v>
      </c>
      <c r="F4801" s="15" t="s">
        <v>137</v>
      </c>
      <c r="G4801" s="15" t="s">
        <v>219</v>
      </c>
      <c r="H4801" s="15" t="s">
        <v>136</v>
      </c>
      <c r="I4801" s="15" t="s">
        <v>243</v>
      </c>
      <c r="J4801" s="15" t="s">
        <v>144</v>
      </c>
      <c r="K4801" s="15" t="s">
        <v>8525</v>
      </c>
      <c r="L4801" s="15" t="n">
        <v>1</v>
      </c>
      <c r="P4801" s="15" t="n">
        <v>1</v>
      </c>
      <c r="Y4801" s="15" t="s">
        <v>142</v>
      </c>
      <c r="AB4801" s="15" t="s">
        <v>143</v>
      </c>
    </row>
    <row r="4802" customFormat="false" ht="15" hidden="false" customHeight="true" outlineLevel="0" collapsed="false">
      <c r="A4802" s="15" t="s">
        <v>8522</v>
      </c>
      <c r="B4802" s="15" t="s">
        <v>8523</v>
      </c>
      <c r="C4802" s="15" t="s">
        <v>217</v>
      </c>
      <c r="D4802" s="15" t="s">
        <v>235</v>
      </c>
      <c r="E4802" s="15" t="s">
        <v>136</v>
      </c>
      <c r="F4802" s="15" t="s">
        <v>137</v>
      </c>
      <c r="G4802" s="15" t="s">
        <v>219</v>
      </c>
      <c r="H4802" s="15" t="s">
        <v>136</v>
      </c>
      <c r="I4802" s="15" t="s">
        <v>243</v>
      </c>
      <c r="J4802" s="15" t="s">
        <v>150</v>
      </c>
      <c r="K4802" s="15" t="s">
        <v>8526</v>
      </c>
      <c r="L4802" s="15" t="n">
        <v>66</v>
      </c>
      <c r="M4802" s="15" t="n">
        <v>254</v>
      </c>
      <c r="N4802" s="15" t="n">
        <v>103</v>
      </c>
      <c r="O4802" s="15" t="n">
        <v>41</v>
      </c>
      <c r="P4802" s="15" t="n">
        <v>464</v>
      </c>
      <c r="Y4802" s="15" t="s">
        <v>142</v>
      </c>
      <c r="AB4802" s="15" t="s">
        <v>143</v>
      </c>
    </row>
    <row r="4803" customFormat="false" ht="15" hidden="false" customHeight="true" outlineLevel="0" collapsed="false">
      <c r="A4803" s="15" t="s">
        <v>8522</v>
      </c>
      <c r="B4803" s="15" t="s">
        <v>8523</v>
      </c>
      <c r="C4803" s="15" t="s">
        <v>217</v>
      </c>
      <c r="D4803" s="15" t="s">
        <v>235</v>
      </c>
      <c r="E4803" s="15" t="s">
        <v>136</v>
      </c>
      <c r="F4803" s="15" t="s">
        <v>137</v>
      </c>
      <c r="G4803" s="15" t="s">
        <v>219</v>
      </c>
      <c r="H4803" s="15" t="s">
        <v>136</v>
      </c>
      <c r="I4803" s="15" t="s">
        <v>243</v>
      </c>
      <c r="J4803" s="15" t="s">
        <v>166</v>
      </c>
      <c r="K4803" s="15" t="s">
        <v>8527</v>
      </c>
      <c r="L4803" s="15" t="n">
        <v>16</v>
      </c>
      <c r="P4803" s="15" t="n">
        <v>16</v>
      </c>
      <c r="Y4803" s="15" t="s">
        <v>142</v>
      </c>
      <c r="AB4803" s="15" t="s">
        <v>143</v>
      </c>
    </row>
    <row r="4804" customFormat="false" ht="15" hidden="false" customHeight="true" outlineLevel="0" collapsed="false">
      <c r="A4804" s="15" t="s">
        <v>8522</v>
      </c>
      <c r="B4804" s="15" t="s">
        <v>8523</v>
      </c>
      <c r="C4804" s="15" t="s">
        <v>217</v>
      </c>
      <c r="D4804" s="15" t="s">
        <v>235</v>
      </c>
      <c r="E4804" s="15" t="s">
        <v>136</v>
      </c>
      <c r="F4804" s="15" t="s">
        <v>137</v>
      </c>
      <c r="G4804" s="15" t="s">
        <v>219</v>
      </c>
      <c r="H4804" s="15" t="s">
        <v>136</v>
      </c>
      <c r="I4804" s="15" t="s">
        <v>243</v>
      </c>
      <c r="J4804" s="15" t="s">
        <v>158</v>
      </c>
      <c r="K4804" s="15" t="s">
        <v>8528</v>
      </c>
      <c r="L4804" s="15" t="n">
        <v>12</v>
      </c>
      <c r="M4804" s="15" t="n">
        <v>12</v>
      </c>
      <c r="N4804" s="15" t="n">
        <v>17</v>
      </c>
      <c r="O4804" s="15" t="n">
        <v>5</v>
      </c>
      <c r="P4804" s="15" t="n">
        <v>46</v>
      </c>
      <c r="Y4804" s="15" t="s">
        <v>142</v>
      </c>
      <c r="AB4804" s="15" t="s">
        <v>143</v>
      </c>
    </row>
    <row r="4805" customFormat="false" ht="15" hidden="false" customHeight="true" outlineLevel="0" collapsed="false">
      <c r="A4805" s="15" t="s">
        <v>8522</v>
      </c>
      <c r="B4805" s="15" t="s">
        <v>8523</v>
      </c>
      <c r="C4805" s="15" t="s">
        <v>217</v>
      </c>
      <c r="D4805" s="15" t="s">
        <v>235</v>
      </c>
      <c r="E4805" s="15" t="s">
        <v>136</v>
      </c>
      <c r="F4805" s="15" t="s">
        <v>137</v>
      </c>
      <c r="G4805" s="15" t="s">
        <v>219</v>
      </c>
      <c r="H4805" s="15" t="s">
        <v>136</v>
      </c>
      <c r="I4805" s="15" t="s">
        <v>243</v>
      </c>
      <c r="J4805" s="15" t="s">
        <v>169</v>
      </c>
      <c r="K4805" s="15" t="s">
        <v>8529</v>
      </c>
      <c r="N4805" s="15" t="n">
        <v>3</v>
      </c>
      <c r="P4805" s="15" t="n">
        <v>3</v>
      </c>
      <c r="Y4805" s="15" t="s">
        <v>142</v>
      </c>
      <c r="AB4805" s="15" t="s">
        <v>143</v>
      </c>
    </row>
    <row r="4806" customFormat="false" ht="15" hidden="false" customHeight="true" outlineLevel="0" collapsed="false">
      <c r="A4806" s="15" t="s">
        <v>8530</v>
      </c>
      <c r="B4806" s="15" t="s">
        <v>8531</v>
      </c>
      <c r="C4806" s="15" t="s">
        <v>217</v>
      </c>
      <c r="D4806" s="15" t="s">
        <v>274</v>
      </c>
      <c r="E4806" s="15" t="s">
        <v>136</v>
      </c>
      <c r="F4806" s="15" t="s">
        <v>137</v>
      </c>
      <c r="G4806" s="15" t="s">
        <v>308</v>
      </c>
      <c r="H4806" s="15" t="s">
        <v>136</v>
      </c>
      <c r="I4806" s="15" t="s">
        <v>243</v>
      </c>
      <c r="J4806" s="15" t="s">
        <v>140</v>
      </c>
      <c r="K4806" s="15" t="s">
        <v>8532</v>
      </c>
      <c r="L4806" s="15" t="n">
        <v>73</v>
      </c>
      <c r="M4806" s="15" t="n">
        <v>267</v>
      </c>
      <c r="N4806" s="15" t="n">
        <v>730</v>
      </c>
      <c r="O4806" s="15" t="n">
        <v>124</v>
      </c>
      <c r="P4806" s="15" t="n">
        <v>1194</v>
      </c>
      <c r="Y4806" s="15" t="s">
        <v>142</v>
      </c>
      <c r="Z4806" s="15" t="n">
        <v>1</v>
      </c>
      <c r="AA4806" s="15" t="s">
        <v>277</v>
      </c>
      <c r="AB4806" s="15" t="s">
        <v>163</v>
      </c>
      <c r="AC4806" s="15" t="n">
        <v>18724</v>
      </c>
      <c r="AD4806" s="15" t="n">
        <v>164.055714</v>
      </c>
      <c r="AE4806" s="15" t="n">
        <v>28456</v>
      </c>
      <c r="AF4806" s="15" t="s">
        <v>95</v>
      </c>
    </row>
    <row r="4807" customFormat="false" ht="15" hidden="false" customHeight="true" outlineLevel="0" collapsed="false">
      <c r="A4807" s="15" t="s">
        <v>8530</v>
      </c>
      <c r="B4807" s="15" t="s">
        <v>8531</v>
      </c>
      <c r="C4807" s="15" t="s">
        <v>217</v>
      </c>
      <c r="D4807" s="15" t="s">
        <v>274</v>
      </c>
      <c r="E4807" s="15" t="s">
        <v>136</v>
      </c>
      <c r="F4807" s="15" t="s">
        <v>137</v>
      </c>
      <c r="G4807" s="15" t="s">
        <v>308</v>
      </c>
      <c r="H4807" s="15" t="s">
        <v>136</v>
      </c>
      <c r="I4807" s="15" t="s">
        <v>243</v>
      </c>
      <c r="J4807" s="15" t="s">
        <v>144</v>
      </c>
      <c r="K4807" s="15" t="s">
        <v>8533</v>
      </c>
      <c r="M4807" s="15" t="n">
        <v>6820</v>
      </c>
      <c r="N4807" s="15" t="n">
        <v>13415</v>
      </c>
      <c r="O4807" s="15" t="n">
        <v>3950</v>
      </c>
      <c r="P4807" s="15" t="n">
        <v>24185</v>
      </c>
      <c r="Y4807" s="15" t="s">
        <v>142</v>
      </c>
      <c r="Z4807" s="15" t="n">
        <v>1</v>
      </c>
      <c r="AA4807" s="15" t="s">
        <v>277</v>
      </c>
      <c r="AB4807" s="15" t="s">
        <v>163</v>
      </c>
      <c r="AC4807" s="15" t="n">
        <v>18724</v>
      </c>
      <c r="AD4807" s="15" t="n">
        <v>164.055714</v>
      </c>
      <c r="AE4807" s="15" t="n">
        <v>28456</v>
      </c>
      <c r="AF4807" s="15" t="s">
        <v>95</v>
      </c>
    </row>
    <row r="4808" customFormat="false" ht="15" hidden="false" customHeight="true" outlineLevel="0" collapsed="false">
      <c r="A4808" s="15" t="s">
        <v>8530</v>
      </c>
      <c r="B4808" s="15" t="s">
        <v>8531</v>
      </c>
      <c r="C4808" s="15" t="s">
        <v>217</v>
      </c>
      <c r="D4808" s="15" t="s">
        <v>274</v>
      </c>
      <c r="E4808" s="15" t="s">
        <v>136</v>
      </c>
      <c r="F4808" s="15" t="s">
        <v>137</v>
      </c>
      <c r="G4808" s="15" t="s">
        <v>308</v>
      </c>
      <c r="H4808" s="15" t="s">
        <v>136</v>
      </c>
      <c r="I4808" s="15" t="s">
        <v>243</v>
      </c>
      <c r="J4808" s="15" t="s">
        <v>150</v>
      </c>
      <c r="K4808" s="15" t="s">
        <v>8534</v>
      </c>
      <c r="L4808" s="15" t="n">
        <v>1307</v>
      </c>
      <c r="M4808" s="15" t="n">
        <v>2337</v>
      </c>
      <c r="N4808" s="15" t="n">
        <v>13209</v>
      </c>
      <c r="O4808" s="15" t="n">
        <v>75</v>
      </c>
      <c r="P4808" s="15" t="n">
        <v>16928</v>
      </c>
      <c r="Y4808" s="15" t="s">
        <v>142</v>
      </c>
      <c r="Z4808" s="15" t="n">
        <v>1</v>
      </c>
      <c r="AA4808" s="15" t="s">
        <v>277</v>
      </c>
      <c r="AB4808" s="15" t="s">
        <v>163</v>
      </c>
      <c r="AC4808" s="15" t="n">
        <v>18724</v>
      </c>
      <c r="AD4808" s="15" t="n">
        <v>164.055714</v>
      </c>
      <c r="AE4808" s="15" t="n">
        <v>28456</v>
      </c>
      <c r="AF4808" s="15" t="s">
        <v>95</v>
      </c>
    </row>
    <row r="4809" customFormat="false" ht="15" hidden="false" customHeight="true" outlineLevel="0" collapsed="false">
      <c r="A4809" s="15" t="s">
        <v>8530</v>
      </c>
      <c r="B4809" s="15" t="s">
        <v>8531</v>
      </c>
      <c r="C4809" s="15" t="s">
        <v>217</v>
      </c>
      <c r="D4809" s="15" t="s">
        <v>274</v>
      </c>
      <c r="E4809" s="15" t="s">
        <v>136</v>
      </c>
      <c r="F4809" s="15" t="s">
        <v>137</v>
      </c>
      <c r="G4809" s="15" t="s">
        <v>308</v>
      </c>
      <c r="H4809" s="15" t="s">
        <v>136</v>
      </c>
      <c r="I4809" s="15" t="s">
        <v>243</v>
      </c>
      <c r="J4809" s="15" t="s">
        <v>166</v>
      </c>
      <c r="K4809" s="15" t="s">
        <v>8535</v>
      </c>
      <c r="L4809" s="15" t="n">
        <v>143</v>
      </c>
      <c r="M4809" s="15" t="n">
        <v>254</v>
      </c>
      <c r="N4809" s="15" t="n">
        <v>260</v>
      </c>
      <c r="P4809" s="15" t="n">
        <v>657</v>
      </c>
      <c r="Y4809" s="15" t="s">
        <v>142</v>
      </c>
      <c r="Z4809" s="15" t="n">
        <v>1</v>
      </c>
      <c r="AA4809" s="15" t="s">
        <v>277</v>
      </c>
      <c r="AB4809" s="15" t="s">
        <v>163</v>
      </c>
      <c r="AC4809" s="15" t="n">
        <v>18724</v>
      </c>
      <c r="AD4809" s="15" t="n">
        <v>164.055714</v>
      </c>
      <c r="AE4809" s="15" t="n">
        <v>28456</v>
      </c>
      <c r="AF4809" s="15" t="s">
        <v>95</v>
      </c>
    </row>
    <row r="4810" customFormat="false" ht="15" hidden="false" customHeight="true" outlineLevel="0" collapsed="false">
      <c r="A4810" s="15" t="s">
        <v>8530</v>
      </c>
      <c r="B4810" s="15" t="s">
        <v>8531</v>
      </c>
      <c r="C4810" s="15" t="s">
        <v>217</v>
      </c>
      <c r="D4810" s="15" t="s">
        <v>274</v>
      </c>
      <c r="E4810" s="15" t="s">
        <v>136</v>
      </c>
      <c r="F4810" s="15" t="s">
        <v>137</v>
      </c>
      <c r="G4810" s="15" t="s">
        <v>308</v>
      </c>
      <c r="H4810" s="15" t="s">
        <v>136</v>
      </c>
      <c r="I4810" s="15" t="s">
        <v>243</v>
      </c>
      <c r="J4810" s="15" t="s">
        <v>158</v>
      </c>
      <c r="K4810" s="15" t="s">
        <v>8536</v>
      </c>
      <c r="L4810" s="15" t="n">
        <v>26</v>
      </c>
      <c r="M4810" s="15" t="n">
        <v>34</v>
      </c>
      <c r="N4810" s="15" t="n">
        <v>108</v>
      </c>
      <c r="O4810" s="15" t="n">
        <v>50</v>
      </c>
      <c r="P4810" s="15" t="n">
        <v>218</v>
      </c>
      <c r="Y4810" s="15" t="s">
        <v>142</v>
      </c>
      <c r="Z4810" s="15" t="n">
        <v>1</v>
      </c>
      <c r="AA4810" s="15" t="s">
        <v>277</v>
      </c>
      <c r="AB4810" s="15" t="s">
        <v>163</v>
      </c>
      <c r="AC4810" s="15" t="n">
        <v>18724</v>
      </c>
      <c r="AD4810" s="15" t="n">
        <v>164.055714</v>
      </c>
      <c r="AE4810" s="15" t="n">
        <v>28456</v>
      </c>
      <c r="AF4810" s="15" t="s">
        <v>95</v>
      </c>
    </row>
    <row r="4811" customFormat="false" ht="15" hidden="false" customHeight="true" outlineLevel="0" collapsed="false">
      <c r="A4811" s="15" t="s">
        <v>8530</v>
      </c>
      <c r="B4811" s="15" t="s">
        <v>8531</v>
      </c>
      <c r="C4811" s="15" t="s">
        <v>217</v>
      </c>
      <c r="D4811" s="15" t="s">
        <v>274</v>
      </c>
      <c r="E4811" s="15" t="s">
        <v>136</v>
      </c>
      <c r="F4811" s="15" t="s">
        <v>137</v>
      </c>
      <c r="G4811" s="15" t="s">
        <v>308</v>
      </c>
      <c r="H4811" s="15" t="s">
        <v>136</v>
      </c>
      <c r="I4811" s="15" t="s">
        <v>243</v>
      </c>
      <c r="J4811" s="15" t="s">
        <v>169</v>
      </c>
      <c r="K4811" s="15" t="s">
        <v>8537</v>
      </c>
      <c r="L4811" s="15" t="n">
        <v>84</v>
      </c>
      <c r="M4811" s="15" t="n">
        <v>113</v>
      </c>
      <c r="N4811" s="15" t="n">
        <v>66</v>
      </c>
      <c r="O4811" s="15" t="n">
        <v>14</v>
      </c>
      <c r="P4811" s="15" t="n">
        <v>277</v>
      </c>
      <c r="Y4811" s="15" t="s">
        <v>142</v>
      </c>
      <c r="Z4811" s="15" t="n">
        <v>1</v>
      </c>
      <c r="AA4811" s="15" t="s">
        <v>277</v>
      </c>
      <c r="AB4811" s="15" t="s">
        <v>163</v>
      </c>
      <c r="AC4811" s="15" t="n">
        <v>18724</v>
      </c>
      <c r="AD4811" s="15" t="n">
        <v>164.055714</v>
      </c>
      <c r="AE4811" s="15" t="n">
        <v>28456</v>
      </c>
      <c r="AF4811" s="15" t="s">
        <v>95</v>
      </c>
    </row>
    <row r="4812" customFormat="false" ht="15" hidden="false" customHeight="true" outlineLevel="0" collapsed="false">
      <c r="A4812" s="15" t="s">
        <v>8538</v>
      </c>
      <c r="B4812" s="15" t="s">
        <v>8539</v>
      </c>
      <c r="C4812" s="15" t="s">
        <v>217</v>
      </c>
      <c r="D4812" s="15" t="s">
        <v>235</v>
      </c>
      <c r="E4812" s="15" t="s">
        <v>136</v>
      </c>
      <c r="F4812" s="15" t="s">
        <v>137</v>
      </c>
      <c r="G4812" s="15" t="s">
        <v>231</v>
      </c>
      <c r="H4812" s="15" t="s">
        <v>136</v>
      </c>
      <c r="I4812" s="15" t="s">
        <v>139</v>
      </c>
      <c r="J4812" s="15" t="s">
        <v>140</v>
      </c>
      <c r="K4812" s="15" t="s">
        <v>8540</v>
      </c>
      <c r="N4812" s="15" t="n">
        <v>29</v>
      </c>
      <c r="P4812" s="15" t="n">
        <v>29</v>
      </c>
      <c r="Y4812" s="15" t="s">
        <v>156</v>
      </c>
      <c r="AB4812" s="15" t="s">
        <v>143</v>
      </c>
    </row>
    <row r="4813" customFormat="false" ht="15" hidden="false" customHeight="true" outlineLevel="0" collapsed="false">
      <c r="A4813" s="15" t="s">
        <v>8538</v>
      </c>
      <c r="B4813" s="15" t="s">
        <v>8539</v>
      </c>
      <c r="C4813" s="15" t="s">
        <v>217</v>
      </c>
      <c r="D4813" s="15" t="s">
        <v>235</v>
      </c>
      <c r="E4813" s="15" t="s">
        <v>136</v>
      </c>
      <c r="F4813" s="15" t="s">
        <v>137</v>
      </c>
      <c r="G4813" s="15" t="s">
        <v>231</v>
      </c>
      <c r="H4813" s="15" t="s">
        <v>136</v>
      </c>
      <c r="I4813" s="15" t="s">
        <v>139</v>
      </c>
      <c r="J4813" s="15" t="s">
        <v>150</v>
      </c>
      <c r="K4813" s="15" t="s">
        <v>8541</v>
      </c>
      <c r="L4813" s="15" t="n">
        <v>15</v>
      </c>
      <c r="M4813" s="15" t="n">
        <v>8</v>
      </c>
      <c r="N4813" s="15" t="n">
        <v>12</v>
      </c>
      <c r="O4813" s="15" t="n">
        <v>6</v>
      </c>
      <c r="P4813" s="15" t="n">
        <v>41</v>
      </c>
      <c r="Y4813" s="15" t="s">
        <v>156</v>
      </c>
      <c r="AB4813" s="15" t="s">
        <v>143</v>
      </c>
    </row>
    <row r="4814" customFormat="false" ht="15" hidden="false" customHeight="true" outlineLevel="0" collapsed="false">
      <c r="A4814" s="15" t="s">
        <v>8538</v>
      </c>
      <c r="B4814" s="15" t="s">
        <v>8539</v>
      </c>
      <c r="C4814" s="15" t="s">
        <v>217</v>
      </c>
      <c r="D4814" s="15" t="s">
        <v>235</v>
      </c>
      <c r="E4814" s="15" t="s">
        <v>136</v>
      </c>
      <c r="F4814" s="15" t="s">
        <v>137</v>
      </c>
      <c r="G4814" s="15" t="s">
        <v>231</v>
      </c>
      <c r="H4814" s="15" t="s">
        <v>136</v>
      </c>
      <c r="I4814" s="15" t="s">
        <v>139</v>
      </c>
      <c r="J4814" s="15" t="s">
        <v>158</v>
      </c>
      <c r="K4814" s="15" t="s">
        <v>8542</v>
      </c>
      <c r="M4814" s="15" t="n">
        <v>5</v>
      </c>
      <c r="N4814" s="15" t="n">
        <v>24</v>
      </c>
      <c r="P4814" s="15" t="n">
        <v>29</v>
      </c>
      <c r="Y4814" s="15" t="s">
        <v>156</v>
      </c>
      <c r="AB4814" s="15" t="s">
        <v>143</v>
      </c>
    </row>
    <row r="4815" customFormat="false" ht="15" hidden="false" customHeight="true" outlineLevel="0" collapsed="false">
      <c r="A4815" s="15" t="s">
        <v>8543</v>
      </c>
      <c r="B4815" s="15" t="s">
        <v>8544</v>
      </c>
      <c r="C4815" s="15" t="s">
        <v>148</v>
      </c>
      <c r="E4815" s="15" t="s">
        <v>136</v>
      </c>
      <c r="F4815" s="15" t="s">
        <v>137</v>
      </c>
      <c r="G4815" s="15" t="s">
        <v>4398</v>
      </c>
      <c r="H4815" s="15" t="s">
        <v>136</v>
      </c>
      <c r="I4815" s="15" t="s">
        <v>139</v>
      </c>
      <c r="J4815" s="15" t="s">
        <v>158</v>
      </c>
      <c r="K4815" s="15" t="s">
        <v>8545</v>
      </c>
      <c r="L4815" s="15" t="n">
        <v>1</v>
      </c>
      <c r="P4815" s="15" t="n">
        <v>1</v>
      </c>
      <c r="Y4815" s="15" t="s">
        <v>142</v>
      </c>
      <c r="AB4815" s="15" t="s">
        <v>143</v>
      </c>
    </row>
    <row r="4816" customFormat="false" ht="15" hidden="false" customHeight="true" outlineLevel="0" collapsed="false">
      <c r="A4816" s="15" t="s">
        <v>8546</v>
      </c>
      <c r="B4816" s="15" t="s">
        <v>8547</v>
      </c>
      <c r="C4816" s="15" t="s">
        <v>217</v>
      </c>
      <c r="D4816" s="15" t="s">
        <v>218</v>
      </c>
      <c r="E4816" s="15" t="s">
        <v>136</v>
      </c>
      <c r="F4816" s="15" t="s">
        <v>137</v>
      </c>
      <c r="G4816" s="15" t="s">
        <v>308</v>
      </c>
      <c r="H4816" s="15" t="s">
        <v>136</v>
      </c>
      <c r="I4816" s="15" t="s">
        <v>243</v>
      </c>
      <c r="J4816" s="15" t="s">
        <v>140</v>
      </c>
      <c r="K4816" s="15" t="s">
        <v>8548</v>
      </c>
      <c r="L4816" s="15" t="n">
        <v>115</v>
      </c>
      <c r="M4816" s="15" t="n">
        <v>88</v>
      </c>
      <c r="N4816" s="15" t="n">
        <v>254</v>
      </c>
      <c r="O4816" s="15" t="n">
        <v>67</v>
      </c>
      <c r="P4816" s="15" t="n">
        <v>524</v>
      </c>
      <c r="Y4816" s="15" t="s">
        <v>142</v>
      </c>
      <c r="Z4816" s="15" t="n">
        <v>1</v>
      </c>
      <c r="AA4816" s="15" t="s">
        <v>277</v>
      </c>
      <c r="AB4816" s="15" t="s">
        <v>143</v>
      </c>
    </row>
    <row r="4817" customFormat="false" ht="15" hidden="false" customHeight="true" outlineLevel="0" collapsed="false">
      <c r="A4817" s="15" t="s">
        <v>8546</v>
      </c>
      <c r="B4817" s="15" t="s">
        <v>8547</v>
      </c>
      <c r="C4817" s="15" t="s">
        <v>217</v>
      </c>
      <c r="D4817" s="15" t="s">
        <v>218</v>
      </c>
      <c r="E4817" s="15" t="s">
        <v>136</v>
      </c>
      <c r="F4817" s="15" t="s">
        <v>137</v>
      </c>
      <c r="G4817" s="15" t="s">
        <v>308</v>
      </c>
      <c r="H4817" s="15" t="s">
        <v>136</v>
      </c>
      <c r="I4817" s="15" t="s">
        <v>243</v>
      </c>
      <c r="J4817" s="15" t="s">
        <v>144</v>
      </c>
      <c r="K4817" s="15" t="s">
        <v>8549</v>
      </c>
      <c r="L4817" s="15" t="n">
        <v>1</v>
      </c>
      <c r="M4817" s="15" t="n">
        <v>0</v>
      </c>
      <c r="P4817" s="15" t="n">
        <v>1</v>
      </c>
      <c r="Y4817" s="15" t="s">
        <v>142</v>
      </c>
      <c r="Z4817" s="15" t="n">
        <v>1</v>
      </c>
      <c r="AA4817" s="15" t="s">
        <v>277</v>
      </c>
      <c r="AB4817" s="15" t="s">
        <v>143</v>
      </c>
    </row>
    <row r="4818" customFormat="false" ht="15" hidden="false" customHeight="true" outlineLevel="0" collapsed="false">
      <c r="A4818" s="15" t="s">
        <v>8546</v>
      </c>
      <c r="B4818" s="15" t="s">
        <v>8547</v>
      </c>
      <c r="C4818" s="15" t="s">
        <v>217</v>
      </c>
      <c r="D4818" s="15" t="s">
        <v>218</v>
      </c>
      <c r="E4818" s="15" t="s">
        <v>136</v>
      </c>
      <c r="F4818" s="15" t="s">
        <v>137</v>
      </c>
      <c r="G4818" s="15" t="s">
        <v>308</v>
      </c>
      <c r="H4818" s="15" t="s">
        <v>136</v>
      </c>
      <c r="I4818" s="15" t="s">
        <v>243</v>
      </c>
      <c r="J4818" s="15" t="s">
        <v>150</v>
      </c>
      <c r="K4818" s="15" t="s">
        <v>8550</v>
      </c>
      <c r="L4818" s="15" t="n">
        <v>224</v>
      </c>
      <c r="M4818" s="15" t="n">
        <v>285</v>
      </c>
      <c r="N4818" s="15" t="n">
        <v>379</v>
      </c>
      <c r="O4818" s="15" t="n">
        <v>159</v>
      </c>
      <c r="P4818" s="15" t="n">
        <v>1047</v>
      </c>
      <c r="Y4818" s="15" t="s">
        <v>142</v>
      </c>
      <c r="Z4818" s="15" t="n">
        <v>1</v>
      </c>
      <c r="AA4818" s="15" t="s">
        <v>277</v>
      </c>
      <c r="AB4818" s="15" t="s">
        <v>143</v>
      </c>
    </row>
    <row r="4819" customFormat="false" ht="15" hidden="false" customHeight="true" outlineLevel="0" collapsed="false">
      <c r="A4819" s="15" t="s">
        <v>8546</v>
      </c>
      <c r="B4819" s="15" t="s">
        <v>8547</v>
      </c>
      <c r="C4819" s="15" t="s">
        <v>217</v>
      </c>
      <c r="D4819" s="15" t="s">
        <v>218</v>
      </c>
      <c r="E4819" s="15" t="s">
        <v>136</v>
      </c>
      <c r="F4819" s="15" t="s">
        <v>137</v>
      </c>
      <c r="G4819" s="15" t="s">
        <v>308</v>
      </c>
      <c r="H4819" s="15" t="s">
        <v>136</v>
      </c>
      <c r="I4819" s="15" t="s">
        <v>243</v>
      </c>
      <c r="J4819" s="15" t="s">
        <v>166</v>
      </c>
      <c r="K4819" s="15" t="s">
        <v>8551</v>
      </c>
      <c r="M4819" s="15" t="n">
        <v>4</v>
      </c>
      <c r="N4819" s="15" t="n">
        <v>4</v>
      </c>
      <c r="P4819" s="15" t="n">
        <v>8</v>
      </c>
      <c r="Y4819" s="15" t="s">
        <v>142</v>
      </c>
      <c r="Z4819" s="15" t="n">
        <v>1</v>
      </c>
      <c r="AA4819" s="15" t="s">
        <v>277</v>
      </c>
      <c r="AB4819" s="15" t="s">
        <v>143</v>
      </c>
    </row>
    <row r="4820" customFormat="false" ht="15" hidden="false" customHeight="true" outlineLevel="0" collapsed="false">
      <c r="A4820" s="15" t="s">
        <v>8546</v>
      </c>
      <c r="B4820" s="15" t="s">
        <v>8547</v>
      </c>
      <c r="C4820" s="15" t="s">
        <v>217</v>
      </c>
      <c r="D4820" s="15" t="s">
        <v>218</v>
      </c>
      <c r="E4820" s="15" t="s">
        <v>136</v>
      </c>
      <c r="F4820" s="15" t="s">
        <v>137</v>
      </c>
      <c r="G4820" s="15" t="s">
        <v>308</v>
      </c>
      <c r="H4820" s="15" t="s">
        <v>136</v>
      </c>
      <c r="I4820" s="15" t="s">
        <v>243</v>
      </c>
      <c r="J4820" s="15" t="s">
        <v>158</v>
      </c>
      <c r="K4820" s="15" t="s">
        <v>8552</v>
      </c>
      <c r="L4820" s="15" t="n">
        <v>79</v>
      </c>
      <c r="M4820" s="15" t="n">
        <v>48</v>
      </c>
      <c r="N4820" s="15" t="n">
        <v>80</v>
      </c>
      <c r="O4820" s="15" t="n">
        <v>16</v>
      </c>
      <c r="P4820" s="15" t="n">
        <v>223</v>
      </c>
      <c r="Y4820" s="15" t="s">
        <v>142</v>
      </c>
      <c r="Z4820" s="15" t="n">
        <v>1</v>
      </c>
      <c r="AA4820" s="15" t="s">
        <v>277</v>
      </c>
      <c r="AB4820" s="15" t="s">
        <v>143</v>
      </c>
    </row>
    <row r="4821" customFormat="false" ht="15" hidden="false" customHeight="true" outlineLevel="0" collapsed="false">
      <c r="A4821" s="15" t="s">
        <v>8546</v>
      </c>
      <c r="B4821" s="15" t="s">
        <v>8547</v>
      </c>
      <c r="C4821" s="15" t="s">
        <v>217</v>
      </c>
      <c r="D4821" s="15" t="s">
        <v>218</v>
      </c>
      <c r="E4821" s="15" t="s">
        <v>136</v>
      </c>
      <c r="F4821" s="15" t="s">
        <v>137</v>
      </c>
      <c r="G4821" s="15" t="s">
        <v>308</v>
      </c>
      <c r="H4821" s="15" t="s">
        <v>136</v>
      </c>
      <c r="I4821" s="15" t="s">
        <v>243</v>
      </c>
      <c r="J4821" s="15" t="s">
        <v>169</v>
      </c>
      <c r="K4821" s="15" t="s">
        <v>8553</v>
      </c>
      <c r="N4821" s="15" t="n">
        <v>9</v>
      </c>
      <c r="O4821" s="15" t="n">
        <v>3</v>
      </c>
      <c r="P4821" s="15" t="n">
        <v>12</v>
      </c>
      <c r="Y4821" s="15" t="s">
        <v>142</v>
      </c>
      <c r="Z4821" s="15" t="n">
        <v>1</v>
      </c>
      <c r="AA4821" s="15" t="s">
        <v>277</v>
      </c>
      <c r="AB4821" s="15" t="s">
        <v>143</v>
      </c>
    </row>
    <row r="4822" customFormat="false" ht="15" hidden="false" customHeight="true" outlineLevel="0" collapsed="false">
      <c r="A4822" s="15" t="s">
        <v>8554</v>
      </c>
      <c r="B4822" s="15" t="s">
        <v>8555</v>
      </c>
      <c r="C4822" s="15" t="s">
        <v>217</v>
      </c>
      <c r="D4822" s="15" t="s">
        <v>218</v>
      </c>
      <c r="E4822" s="15" t="s">
        <v>136</v>
      </c>
      <c r="F4822" s="15" t="s">
        <v>137</v>
      </c>
      <c r="G4822" s="15" t="s">
        <v>8556</v>
      </c>
      <c r="H4822" s="15" t="s">
        <v>136</v>
      </c>
      <c r="I4822" s="15" t="s">
        <v>139</v>
      </c>
      <c r="J4822" s="15" t="s">
        <v>150</v>
      </c>
      <c r="K4822" s="15" t="s">
        <v>8557</v>
      </c>
      <c r="L4822" s="15" t="n">
        <v>5</v>
      </c>
      <c r="M4822" s="15" t="n">
        <v>6</v>
      </c>
      <c r="N4822" s="15" t="n">
        <v>5</v>
      </c>
      <c r="O4822" s="15" t="n">
        <v>18</v>
      </c>
      <c r="P4822" s="15" t="n">
        <v>34</v>
      </c>
      <c r="Y4822" s="15" t="s">
        <v>142</v>
      </c>
      <c r="AB4822" s="15" t="s">
        <v>143</v>
      </c>
    </row>
    <row r="4823" customFormat="false" ht="15" hidden="false" customHeight="true" outlineLevel="0" collapsed="false">
      <c r="A4823" s="15" t="s">
        <v>8558</v>
      </c>
      <c r="B4823" s="15" t="s">
        <v>8559</v>
      </c>
      <c r="C4823" s="15" t="s">
        <v>217</v>
      </c>
      <c r="D4823" s="15" t="s">
        <v>235</v>
      </c>
      <c r="E4823" s="15" t="s">
        <v>136</v>
      </c>
      <c r="F4823" s="15" t="s">
        <v>137</v>
      </c>
      <c r="G4823" s="15" t="s">
        <v>481</v>
      </c>
      <c r="H4823" s="15" t="s">
        <v>136</v>
      </c>
      <c r="I4823" s="15" t="s">
        <v>139</v>
      </c>
      <c r="J4823" s="15" t="s">
        <v>150</v>
      </c>
      <c r="K4823" s="15" t="s">
        <v>8560</v>
      </c>
      <c r="M4823" s="15" t="n">
        <v>3</v>
      </c>
      <c r="P4823" s="15" t="n">
        <v>3</v>
      </c>
      <c r="Y4823" s="15" t="s">
        <v>142</v>
      </c>
      <c r="AB4823" s="15" t="s">
        <v>143</v>
      </c>
    </row>
    <row r="4824" customFormat="false" ht="15" hidden="false" customHeight="true" outlineLevel="0" collapsed="false">
      <c r="A4824" s="15" t="s">
        <v>8561</v>
      </c>
      <c r="B4824" s="15" t="s">
        <v>8562</v>
      </c>
      <c r="C4824" s="15" t="s">
        <v>217</v>
      </c>
      <c r="D4824" s="15" t="s">
        <v>235</v>
      </c>
      <c r="E4824" s="15" t="s">
        <v>136</v>
      </c>
      <c r="F4824" s="15" t="s">
        <v>137</v>
      </c>
      <c r="G4824" s="15" t="s">
        <v>308</v>
      </c>
      <c r="H4824" s="15" t="s">
        <v>136</v>
      </c>
      <c r="I4824" s="15" t="s">
        <v>243</v>
      </c>
      <c r="J4824" s="15" t="s">
        <v>140</v>
      </c>
      <c r="K4824" s="15" t="s">
        <v>8563</v>
      </c>
      <c r="M4824" s="15" t="n">
        <v>4</v>
      </c>
      <c r="N4824" s="15" t="n">
        <v>13</v>
      </c>
      <c r="O4824" s="15" t="n">
        <v>4</v>
      </c>
      <c r="P4824" s="15" t="n">
        <v>21</v>
      </c>
      <c r="Y4824" s="15" t="s">
        <v>142</v>
      </c>
      <c r="AB4824" s="15" t="s">
        <v>143</v>
      </c>
    </row>
    <row r="4825" customFormat="false" ht="15" hidden="false" customHeight="true" outlineLevel="0" collapsed="false">
      <c r="A4825" s="15" t="s">
        <v>8561</v>
      </c>
      <c r="B4825" s="15" t="s">
        <v>8562</v>
      </c>
      <c r="C4825" s="15" t="s">
        <v>217</v>
      </c>
      <c r="D4825" s="15" t="s">
        <v>235</v>
      </c>
      <c r="E4825" s="15" t="s">
        <v>136</v>
      </c>
      <c r="F4825" s="15" t="s">
        <v>137</v>
      </c>
      <c r="G4825" s="15" t="s">
        <v>308</v>
      </c>
      <c r="H4825" s="15" t="s">
        <v>136</v>
      </c>
      <c r="I4825" s="15" t="s">
        <v>243</v>
      </c>
      <c r="J4825" s="15" t="s">
        <v>144</v>
      </c>
      <c r="K4825" s="15" t="s">
        <v>8564</v>
      </c>
      <c r="L4825" s="15" t="n">
        <v>11</v>
      </c>
      <c r="N4825" s="15" t="n">
        <v>1</v>
      </c>
      <c r="P4825" s="15" t="n">
        <v>12</v>
      </c>
      <c r="Y4825" s="15" t="s">
        <v>142</v>
      </c>
      <c r="AB4825" s="15" t="s">
        <v>143</v>
      </c>
    </row>
    <row r="4826" customFormat="false" ht="15" hidden="false" customHeight="true" outlineLevel="0" collapsed="false">
      <c r="A4826" s="15" t="s">
        <v>8561</v>
      </c>
      <c r="B4826" s="15" t="s">
        <v>8562</v>
      </c>
      <c r="C4826" s="15" t="s">
        <v>217</v>
      </c>
      <c r="D4826" s="15" t="s">
        <v>235</v>
      </c>
      <c r="E4826" s="15" t="s">
        <v>136</v>
      </c>
      <c r="F4826" s="15" t="s">
        <v>137</v>
      </c>
      <c r="G4826" s="15" t="s">
        <v>308</v>
      </c>
      <c r="H4826" s="15" t="s">
        <v>136</v>
      </c>
      <c r="I4826" s="15" t="s">
        <v>243</v>
      </c>
      <c r="J4826" s="15" t="s">
        <v>150</v>
      </c>
      <c r="K4826" s="15" t="s">
        <v>8565</v>
      </c>
      <c r="L4826" s="15" t="n">
        <v>165</v>
      </c>
      <c r="M4826" s="15" t="n">
        <v>138</v>
      </c>
      <c r="N4826" s="15" t="n">
        <v>139</v>
      </c>
      <c r="O4826" s="15" t="n">
        <v>64</v>
      </c>
      <c r="P4826" s="15" t="n">
        <v>506</v>
      </c>
      <c r="Y4826" s="15" t="s">
        <v>142</v>
      </c>
      <c r="AB4826" s="15" t="s">
        <v>143</v>
      </c>
    </row>
    <row r="4827" customFormat="false" ht="15" hidden="false" customHeight="true" outlineLevel="0" collapsed="false">
      <c r="A4827" s="15" t="s">
        <v>8561</v>
      </c>
      <c r="B4827" s="15" t="s">
        <v>8562</v>
      </c>
      <c r="C4827" s="15" t="s">
        <v>217</v>
      </c>
      <c r="D4827" s="15" t="s">
        <v>235</v>
      </c>
      <c r="E4827" s="15" t="s">
        <v>136</v>
      </c>
      <c r="F4827" s="15" t="s">
        <v>137</v>
      </c>
      <c r="G4827" s="15" t="s">
        <v>308</v>
      </c>
      <c r="H4827" s="15" t="s">
        <v>136</v>
      </c>
      <c r="I4827" s="15" t="s">
        <v>243</v>
      </c>
      <c r="J4827" s="15" t="s">
        <v>166</v>
      </c>
      <c r="K4827" s="15" t="s">
        <v>8566</v>
      </c>
      <c r="O4827" s="15" t="n">
        <v>8</v>
      </c>
      <c r="P4827" s="15" t="n">
        <v>8</v>
      </c>
      <c r="Y4827" s="15" t="s">
        <v>142</v>
      </c>
      <c r="AB4827" s="15" t="s">
        <v>143</v>
      </c>
    </row>
    <row r="4828" customFormat="false" ht="15" hidden="false" customHeight="true" outlineLevel="0" collapsed="false">
      <c r="A4828" s="15" t="s">
        <v>8561</v>
      </c>
      <c r="B4828" s="15" t="s">
        <v>8562</v>
      </c>
      <c r="C4828" s="15" t="s">
        <v>217</v>
      </c>
      <c r="D4828" s="15" t="s">
        <v>235</v>
      </c>
      <c r="E4828" s="15" t="s">
        <v>136</v>
      </c>
      <c r="F4828" s="15" t="s">
        <v>137</v>
      </c>
      <c r="G4828" s="15" t="s">
        <v>308</v>
      </c>
      <c r="H4828" s="15" t="s">
        <v>136</v>
      </c>
      <c r="I4828" s="15" t="s">
        <v>243</v>
      </c>
      <c r="J4828" s="15" t="s">
        <v>158</v>
      </c>
      <c r="K4828" s="15" t="s">
        <v>8567</v>
      </c>
      <c r="L4828" s="15" t="n">
        <v>100</v>
      </c>
      <c r="M4828" s="15" t="n">
        <v>8</v>
      </c>
      <c r="N4828" s="15" t="n">
        <v>33</v>
      </c>
      <c r="O4828" s="15" t="n">
        <v>11</v>
      </c>
      <c r="P4828" s="15" t="n">
        <v>152</v>
      </c>
      <c r="Y4828" s="15" t="s">
        <v>142</v>
      </c>
      <c r="AB4828" s="15" t="s">
        <v>143</v>
      </c>
    </row>
    <row r="4829" customFormat="false" ht="15" hidden="false" customHeight="true" outlineLevel="0" collapsed="false">
      <c r="A4829" s="15" t="s">
        <v>8561</v>
      </c>
      <c r="B4829" s="15" t="s">
        <v>8562</v>
      </c>
      <c r="C4829" s="15" t="s">
        <v>217</v>
      </c>
      <c r="D4829" s="15" t="s">
        <v>235</v>
      </c>
      <c r="E4829" s="15" t="s">
        <v>136</v>
      </c>
      <c r="F4829" s="15" t="s">
        <v>137</v>
      </c>
      <c r="G4829" s="15" t="s">
        <v>308</v>
      </c>
      <c r="H4829" s="15" t="s">
        <v>136</v>
      </c>
      <c r="I4829" s="15" t="s">
        <v>243</v>
      </c>
      <c r="J4829" s="15" t="s">
        <v>169</v>
      </c>
      <c r="K4829" s="15" t="s">
        <v>8568</v>
      </c>
      <c r="M4829" s="15" t="n">
        <v>28</v>
      </c>
      <c r="N4829" s="15" t="n">
        <v>11</v>
      </c>
      <c r="P4829" s="15" t="n">
        <v>39</v>
      </c>
      <c r="Y4829" s="15" t="s">
        <v>142</v>
      </c>
      <c r="AB4829" s="15" t="s">
        <v>143</v>
      </c>
    </row>
    <row r="4830" customFormat="false" ht="15" hidden="false" customHeight="true" outlineLevel="0" collapsed="false">
      <c r="A4830" s="15" t="s">
        <v>8569</v>
      </c>
      <c r="B4830" s="15" t="s">
        <v>8570</v>
      </c>
      <c r="C4830" s="15" t="s">
        <v>217</v>
      </c>
      <c r="D4830" s="15" t="s">
        <v>235</v>
      </c>
      <c r="E4830" s="15" t="s">
        <v>136</v>
      </c>
      <c r="F4830" s="15" t="s">
        <v>137</v>
      </c>
      <c r="G4830" s="15" t="s">
        <v>473</v>
      </c>
      <c r="H4830" s="15" t="s">
        <v>136</v>
      </c>
      <c r="I4830" s="15" t="s">
        <v>139</v>
      </c>
      <c r="J4830" s="15" t="s">
        <v>150</v>
      </c>
      <c r="K4830" s="15" t="s">
        <v>8571</v>
      </c>
      <c r="L4830" s="15" t="n">
        <v>8</v>
      </c>
      <c r="P4830" s="15" t="n">
        <v>8</v>
      </c>
      <c r="Y4830" s="15" t="s">
        <v>142</v>
      </c>
      <c r="AB4830" s="15" t="s">
        <v>143</v>
      </c>
    </row>
    <row r="4831" customFormat="false" ht="15" hidden="false" customHeight="true" outlineLevel="0" collapsed="false">
      <c r="A4831" s="15" t="s">
        <v>8569</v>
      </c>
      <c r="B4831" s="15" t="s">
        <v>8570</v>
      </c>
      <c r="C4831" s="15" t="s">
        <v>217</v>
      </c>
      <c r="D4831" s="15" t="s">
        <v>235</v>
      </c>
      <c r="E4831" s="15" t="s">
        <v>136</v>
      </c>
      <c r="F4831" s="15" t="s">
        <v>137</v>
      </c>
      <c r="G4831" s="15" t="s">
        <v>473</v>
      </c>
      <c r="H4831" s="15" t="s">
        <v>136</v>
      </c>
      <c r="I4831" s="15" t="s">
        <v>139</v>
      </c>
      <c r="J4831" s="15" t="s">
        <v>158</v>
      </c>
      <c r="K4831" s="15" t="s">
        <v>8572</v>
      </c>
      <c r="L4831" s="15" t="n">
        <v>6</v>
      </c>
      <c r="M4831" s="15" t="n">
        <v>1</v>
      </c>
      <c r="P4831" s="15" t="n">
        <v>7</v>
      </c>
      <c r="Y4831" s="15" t="s">
        <v>142</v>
      </c>
      <c r="AB4831" s="15" t="s">
        <v>143</v>
      </c>
    </row>
    <row r="4832" customFormat="false" ht="15" hidden="false" customHeight="true" outlineLevel="0" collapsed="false">
      <c r="A4832" s="15" t="s">
        <v>8573</v>
      </c>
      <c r="B4832" s="15" t="s">
        <v>8574</v>
      </c>
      <c r="C4832" s="15" t="s">
        <v>134</v>
      </c>
      <c r="D4832" s="15" t="s">
        <v>135</v>
      </c>
      <c r="E4832" s="15" t="s">
        <v>136</v>
      </c>
      <c r="F4832" s="15" t="s">
        <v>137</v>
      </c>
      <c r="G4832" s="15" t="s">
        <v>136</v>
      </c>
      <c r="H4832" s="15" t="s">
        <v>136</v>
      </c>
      <c r="I4832" s="15" t="s">
        <v>139</v>
      </c>
      <c r="J4832" s="15" t="s">
        <v>158</v>
      </c>
      <c r="K4832" s="15" t="s">
        <v>8575</v>
      </c>
      <c r="L4832" s="15" t="n">
        <v>4</v>
      </c>
      <c r="P4832" s="15" t="n">
        <v>4</v>
      </c>
      <c r="Y4832" s="15" t="s">
        <v>142</v>
      </c>
      <c r="AB4832" s="15" t="s">
        <v>143</v>
      </c>
    </row>
    <row r="4833" customFormat="false" ht="15" hidden="false" customHeight="true" outlineLevel="0" collapsed="false">
      <c r="A4833" s="15" t="s">
        <v>8576</v>
      </c>
      <c r="B4833" s="15" t="s">
        <v>8577</v>
      </c>
      <c r="C4833" s="15" t="s">
        <v>217</v>
      </c>
      <c r="D4833" s="15" t="s">
        <v>235</v>
      </c>
      <c r="E4833" s="15" t="s">
        <v>136</v>
      </c>
      <c r="F4833" s="15" t="s">
        <v>137</v>
      </c>
      <c r="G4833" s="15" t="s">
        <v>149</v>
      </c>
      <c r="H4833" s="15" t="s">
        <v>136</v>
      </c>
      <c r="I4833" s="15" t="s">
        <v>243</v>
      </c>
      <c r="J4833" s="15" t="s">
        <v>140</v>
      </c>
      <c r="K4833" s="15" t="s">
        <v>8578</v>
      </c>
      <c r="M4833" s="15" t="n">
        <v>2</v>
      </c>
      <c r="P4833" s="15" t="n">
        <v>2</v>
      </c>
      <c r="Y4833" s="15" t="s">
        <v>142</v>
      </c>
      <c r="AB4833" s="15" t="s">
        <v>143</v>
      </c>
    </row>
    <row r="4834" customFormat="false" ht="15" hidden="false" customHeight="true" outlineLevel="0" collapsed="false">
      <c r="A4834" s="15" t="s">
        <v>8576</v>
      </c>
      <c r="B4834" s="15" t="s">
        <v>8577</v>
      </c>
      <c r="C4834" s="15" t="s">
        <v>217</v>
      </c>
      <c r="D4834" s="15" t="s">
        <v>235</v>
      </c>
      <c r="E4834" s="15" t="s">
        <v>136</v>
      </c>
      <c r="F4834" s="15" t="s">
        <v>137</v>
      </c>
      <c r="G4834" s="15" t="s">
        <v>149</v>
      </c>
      <c r="H4834" s="15" t="s">
        <v>136</v>
      </c>
      <c r="I4834" s="15" t="s">
        <v>243</v>
      </c>
      <c r="J4834" s="15" t="s">
        <v>150</v>
      </c>
      <c r="K4834" s="15" t="s">
        <v>8579</v>
      </c>
      <c r="L4834" s="15" t="n">
        <v>34</v>
      </c>
      <c r="M4834" s="15" t="n">
        <v>61</v>
      </c>
      <c r="N4834" s="15" t="n">
        <v>243</v>
      </c>
      <c r="O4834" s="15" t="n">
        <v>85</v>
      </c>
      <c r="P4834" s="15" t="n">
        <v>423</v>
      </c>
      <c r="Y4834" s="15" t="s">
        <v>142</v>
      </c>
      <c r="AB4834" s="15" t="s">
        <v>143</v>
      </c>
    </row>
    <row r="4835" customFormat="false" ht="15" hidden="false" customHeight="true" outlineLevel="0" collapsed="false">
      <c r="A4835" s="15" t="s">
        <v>8576</v>
      </c>
      <c r="B4835" s="15" t="s">
        <v>8577</v>
      </c>
      <c r="C4835" s="15" t="s">
        <v>217</v>
      </c>
      <c r="D4835" s="15" t="s">
        <v>235</v>
      </c>
      <c r="E4835" s="15" t="s">
        <v>136</v>
      </c>
      <c r="F4835" s="15" t="s">
        <v>137</v>
      </c>
      <c r="G4835" s="15" t="s">
        <v>149</v>
      </c>
      <c r="H4835" s="15" t="s">
        <v>136</v>
      </c>
      <c r="I4835" s="15" t="s">
        <v>243</v>
      </c>
      <c r="J4835" s="15" t="s">
        <v>158</v>
      </c>
      <c r="K4835" s="15" t="s">
        <v>8580</v>
      </c>
      <c r="L4835" s="15" t="n">
        <v>16</v>
      </c>
      <c r="M4835" s="15" t="n">
        <v>17</v>
      </c>
      <c r="N4835" s="15" t="n">
        <v>33</v>
      </c>
      <c r="O4835" s="15" t="n">
        <v>8</v>
      </c>
      <c r="P4835" s="15" t="n">
        <v>74</v>
      </c>
      <c r="Y4835" s="15" t="s">
        <v>142</v>
      </c>
      <c r="AB4835" s="15" t="s">
        <v>143</v>
      </c>
    </row>
    <row r="4836" customFormat="false" ht="15" hidden="false" customHeight="true" outlineLevel="0" collapsed="false">
      <c r="A4836" s="15" t="s">
        <v>8581</v>
      </c>
      <c r="B4836" s="15" t="s">
        <v>8582</v>
      </c>
      <c r="C4836" s="15" t="s">
        <v>217</v>
      </c>
      <c r="D4836" s="15" t="s">
        <v>235</v>
      </c>
      <c r="E4836" s="15" t="s">
        <v>136</v>
      </c>
      <c r="F4836" s="15" t="s">
        <v>137</v>
      </c>
      <c r="G4836" s="15" t="s">
        <v>231</v>
      </c>
      <c r="H4836" s="15" t="s">
        <v>136</v>
      </c>
      <c r="I4836" s="15" t="s">
        <v>139</v>
      </c>
      <c r="J4836" s="15" t="s">
        <v>140</v>
      </c>
      <c r="K4836" s="15" t="s">
        <v>8583</v>
      </c>
      <c r="L4836" s="15" t="n">
        <v>60</v>
      </c>
      <c r="M4836" s="15" t="n">
        <v>1</v>
      </c>
      <c r="N4836" s="15" t="n">
        <v>7</v>
      </c>
      <c r="P4836" s="15" t="n">
        <v>68</v>
      </c>
      <c r="Y4836" s="15" t="s">
        <v>156</v>
      </c>
      <c r="AB4836" s="15" t="s">
        <v>143</v>
      </c>
    </row>
    <row r="4837" customFormat="false" ht="15" hidden="false" customHeight="true" outlineLevel="0" collapsed="false">
      <c r="A4837" s="15" t="s">
        <v>8581</v>
      </c>
      <c r="B4837" s="15" t="s">
        <v>8582</v>
      </c>
      <c r="C4837" s="15" t="s">
        <v>217</v>
      </c>
      <c r="D4837" s="15" t="s">
        <v>235</v>
      </c>
      <c r="E4837" s="15" t="s">
        <v>136</v>
      </c>
      <c r="F4837" s="15" t="s">
        <v>137</v>
      </c>
      <c r="G4837" s="15" t="s">
        <v>231</v>
      </c>
      <c r="H4837" s="15" t="s">
        <v>136</v>
      </c>
      <c r="I4837" s="15" t="s">
        <v>139</v>
      </c>
      <c r="J4837" s="15" t="s">
        <v>144</v>
      </c>
      <c r="K4837" s="15" t="s">
        <v>8584</v>
      </c>
      <c r="L4837" s="15" t="n">
        <v>2</v>
      </c>
      <c r="M4837" s="15" t="n">
        <v>1</v>
      </c>
      <c r="N4837" s="15" t="n">
        <v>3</v>
      </c>
      <c r="P4837" s="15" t="n">
        <v>6</v>
      </c>
      <c r="Y4837" s="15" t="s">
        <v>156</v>
      </c>
      <c r="AB4837" s="15" t="s">
        <v>143</v>
      </c>
    </row>
    <row r="4838" customFormat="false" ht="15" hidden="false" customHeight="true" outlineLevel="0" collapsed="false">
      <c r="A4838" s="15" t="s">
        <v>8581</v>
      </c>
      <c r="B4838" s="15" t="s">
        <v>8582</v>
      </c>
      <c r="C4838" s="15" t="s">
        <v>217</v>
      </c>
      <c r="D4838" s="15" t="s">
        <v>235</v>
      </c>
      <c r="E4838" s="15" t="s">
        <v>136</v>
      </c>
      <c r="F4838" s="15" t="s">
        <v>137</v>
      </c>
      <c r="G4838" s="15" t="s">
        <v>231</v>
      </c>
      <c r="H4838" s="15" t="s">
        <v>136</v>
      </c>
      <c r="I4838" s="15" t="s">
        <v>139</v>
      </c>
      <c r="J4838" s="15" t="s">
        <v>150</v>
      </c>
      <c r="K4838" s="15" t="s">
        <v>8585</v>
      </c>
      <c r="L4838" s="15" t="n">
        <v>26</v>
      </c>
      <c r="M4838" s="15" t="n">
        <v>4</v>
      </c>
      <c r="N4838" s="15" t="n">
        <v>9</v>
      </c>
      <c r="P4838" s="15" t="n">
        <v>39</v>
      </c>
      <c r="Y4838" s="15" t="s">
        <v>156</v>
      </c>
      <c r="AB4838" s="15" t="s">
        <v>143</v>
      </c>
    </row>
    <row r="4839" customFormat="false" ht="15" hidden="false" customHeight="true" outlineLevel="0" collapsed="false">
      <c r="A4839" s="15" t="s">
        <v>8581</v>
      </c>
      <c r="B4839" s="15" t="s">
        <v>8582</v>
      </c>
      <c r="C4839" s="15" t="s">
        <v>217</v>
      </c>
      <c r="D4839" s="15" t="s">
        <v>235</v>
      </c>
      <c r="E4839" s="15" t="s">
        <v>136</v>
      </c>
      <c r="F4839" s="15" t="s">
        <v>137</v>
      </c>
      <c r="G4839" s="15" t="s">
        <v>231</v>
      </c>
      <c r="H4839" s="15" t="s">
        <v>136</v>
      </c>
      <c r="I4839" s="15" t="s">
        <v>139</v>
      </c>
      <c r="J4839" s="15" t="s">
        <v>158</v>
      </c>
      <c r="K4839" s="15" t="s">
        <v>8586</v>
      </c>
      <c r="L4839" s="15" t="n">
        <v>8</v>
      </c>
      <c r="N4839" s="15" t="n">
        <v>1</v>
      </c>
      <c r="O4839" s="15" t="n">
        <v>1</v>
      </c>
      <c r="P4839" s="15" t="n">
        <v>10</v>
      </c>
      <c r="Y4839" s="15" t="s">
        <v>156</v>
      </c>
      <c r="AB4839" s="15" t="s">
        <v>143</v>
      </c>
    </row>
    <row r="4840" customFormat="false" ht="15" hidden="false" customHeight="true" outlineLevel="0" collapsed="false">
      <c r="A4840" s="15" t="s">
        <v>8587</v>
      </c>
      <c r="B4840" s="15" t="s">
        <v>8588</v>
      </c>
      <c r="C4840" s="15" t="s">
        <v>217</v>
      </c>
      <c r="D4840" s="15" t="s">
        <v>218</v>
      </c>
      <c r="E4840" s="15" t="s">
        <v>136</v>
      </c>
      <c r="F4840" s="15" t="s">
        <v>137</v>
      </c>
      <c r="G4840" s="15" t="s">
        <v>4269</v>
      </c>
      <c r="H4840" s="15" t="s">
        <v>136</v>
      </c>
      <c r="I4840" s="15" t="s">
        <v>243</v>
      </c>
      <c r="J4840" s="15" t="s">
        <v>140</v>
      </c>
      <c r="K4840" s="15" t="s">
        <v>8589</v>
      </c>
      <c r="L4840" s="15" t="n">
        <v>42</v>
      </c>
      <c r="M4840" s="15" t="n">
        <v>67</v>
      </c>
      <c r="N4840" s="15" t="n">
        <v>2</v>
      </c>
      <c r="O4840" s="15" t="n">
        <v>13</v>
      </c>
      <c r="P4840" s="15" t="n">
        <v>124</v>
      </c>
      <c r="Y4840" s="15" t="s">
        <v>142</v>
      </c>
      <c r="AB4840" s="15" t="s">
        <v>143</v>
      </c>
    </row>
    <row r="4841" customFormat="false" ht="15" hidden="false" customHeight="true" outlineLevel="0" collapsed="false">
      <c r="A4841" s="15" t="s">
        <v>8587</v>
      </c>
      <c r="B4841" s="15" t="s">
        <v>8588</v>
      </c>
      <c r="C4841" s="15" t="s">
        <v>217</v>
      </c>
      <c r="D4841" s="15" t="s">
        <v>218</v>
      </c>
      <c r="E4841" s="15" t="s">
        <v>136</v>
      </c>
      <c r="F4841" s="15" t="s">
        <v>137</v>
      </c>
      <c r="G4841" s="15" t="s">
        <v>4269</v>
      </c>
      <c r="H4841" s="15" t="s">
        <v>136</v>
      </c>
      <c r="I4841" s="15" t="s">
        <v>243</v>
      </c>
      <c r="J4841" s="15" t="s">
        <v>144</v>
      </c>
      <c r="K4841" s="15" t="s">
        <v>8590</v>
      </c>
      <c r="L4841" s="15" t="n">
        <v>9</v>
      </c>
      <c r="M4841" s="15" t="n">
        <v>4</v>
      </c>
      <c r="N4841" s="15" t="n">
        <v>1</v>
      </c>
      <c r="P4841" s="15" t="n">
        <v>14</v>
      </c>
      <c r="Y4841" s="15" t="s">
        <v>142</v>
      </c>
      <c r="AB4841" s="15" t="s">
        <v>143</v>
      </c>
    </row>
    <row r="4842" customFormat="false" ht="15" hidden="false" customHeight="true" outlineLevel="0" collapsed="false">
      <c r="A4842" s="15" t="s">
        <v>8587</v>
      </c>
      <c r="B4842" s="15" t="s">
        <v>8588</v>
      </c>
      <c r="C4842" s="15" t="s">
        <v>217</v>
      </c>
      <c r="D4842" s="15" t="s">
        <v>218</v>
      </c>
      <c r="E4842" s="15" t="s">
        <v>136</v>
      </c>
      <c r="F4842" s="15" t="s">
        <v>137</v>
      </c>
      <c r="G4842" s="15" t="s">
        <v>4269</v>
      </c>
      <c r="H4842" s="15" t="s">
        <v>136</v>
      </c>
      <c r="I4842" s="15" t="s">
        <v>243</v>
      </c>
      <c r="J4842" s="15" t="s">
        <v>150</v>
      </c>
      <c r="K4842" s="15" t="s">
        <v>8591</v>
      </c>
      <c r="L4842" s="15" t="n">
        <v>115</v>
      </c>
      <c r="M4842" s="15" t="n">
        <v>33</v>
      </c>
      <c r="N4842" s="15" t="n">
        <v>13</v>
      </c>
      <c r="O4842" s="15" t="n">
        <v>6</v>
      </c>
      <c r="P4842" s="15" t="n">
        <v>167</v>
      </c>
      <c r="Y4842" s="15" t="s">
        <v>142</v>
      </c>
      <c r="AB4842" s="15" t="s">
        <v>143</v>
      </c>
    </row>
    <row r="4843" customFormat="false" ht="15" hidden="false" customHeight="true" outlineLevel="0" collapsed="false">
      <c r="A4843" s="15" t="s">
        <v>8587</v>
      </c>
      <c r="B4843" s="15" t="s">
        <v>8588</v>
      </c>
      <c r="C4843" s="15" t="s">
        <v>217</v>
      </c>
      <c r="D4843" s="15" t="s">
        <v>218</v>
      </c>
      <c r="E4843" s="15" t="s">
        <v>136</v>
      </c>
      <c r="F4843" s="15" t="s">
        <v>137</v>
      </c>
      <c r="G4843" s="15" t="s">
        <v>4269</v>
      </c>
      <c r="H4843" s="15" t="s">
        <v>136</v>
      </c>
      <c r="I4843" s="15" t="s">
        <v>243</v>
      </c>
      <c r="J4843" s="15" t="s">
        <v>158</v>
      </c>
      <c r="K4843" s="15" t="s">
        <v>8592</v>
      </c>
      <c r="L4843" s="15" t="n">
        <v>5</v>
      </c>
      <c r="M4843" s="15" t="n">
        <v>3</v>
      </c>
      <c r="O4843" s="15" t="n">
        <v>1</v>
      </c>
      <c r="P4843" s="15" t="n">
        <v>9</v>
      </c>
      <c r="Y4843" s="15" t="s">
        <v>142</v>
      </c>
      <c r="AB4843" s="15" t="s">
        <v>143</v>
      </c>
    </row>
    <row r="4844" customFormat="false" ht="15" hidden="false" customHeight="true" outlineLevel="0" collapsed="false">
      <c r="A4844" s="15" t="s">
        <v>8593</v>
      </c>
      <c r="B4844" s="15" t="s">
        <v>8594</v>
      </c>
      <c r="C4844" s="15" t="s">
        <v>217</v>
      </c>
      <c r="D4844" s="15" t="s">
        <v>218</v>
      </c>
      <c r="E4844" s="15" t="s">
        <v>136</v>
      </c>
      <c r="F4844" s="15" t="s">
        <v>137</v>
      </c>
      <c r="G4844" s="15" t="s">
        <v>219</v>
      </c>
      <c r="H4844" s="15" t="s">
        <v>136</v>
      </c>
      <c r="I4844" s="15" t="s">
        <v>139</v>
      </c>
      <c r="J4844" s="15" t="s">
        <v>140</v>
      </c>
      <c r="K4844" s="15" t="s">
        <v>8595</v>
      </c>
      <c r="N4844" s="15" t="n">
        <v>2</v>
      </c>
      <c r="P4844" s="15" t="n">
        <v>2</v>
      </c>
      <c r="Y4844" s="15" t="s">
        <v>142</v>
      </c>
      <c r="AB4844" s="15" t="s">
        <v>143</v>
      </c>
    </row>
    <row r="4845" customFormat="false" ht="15" hidden="false" customHeight="true" outlineLevel="0" collapsed="false">
      <c r="A4845" s="15" t="s">
        <v>8593</v>
      </c>
      <c r="B4845" s="15" t="s">
        <v>8594</v>
      </c>
      <c r="C4845" s="15" t="s">
        <v>217</v>
      </c>
      <c r="D4845" s="15" t="s">
        <v>218</v>
      </c>
      <c r="E4845" s="15" t="s">
        <v>136</v>
      </c>
      <c r="F4845" s="15" t="s">
        <v>137</v>
      </c>
      <c r="G4845" s="15" t="s">
        <v>219</v>
      </c>
      <c r="H4845" s="15" t="s">
        <v>136</v>
      </c>
      <c r="I4845" s="15" t="s">
        <v>139</v>
      </c>
      <c r="J4845" s="15" t="s">
        <v>150</v>
      </c>
      <c r="K4845" s="15" t="s">
        <v>8596</v>
      </c>
      <c r="L4845" s="15" t="n">
        <v>2</v>
      </c>
      <c r="M4845" s="15" t="n">
        <v>2</v>
      </c>
      <c r="N4845" s="15" t="n">
        <v>19</v>
      </c>
      <c r="P4845" s="15" t="n">
        <v>23</v>
      </c>
      <c r="Y4845" s="15" t="s">
        <v>142</v>
      </c>
      <c r="AB4845" s="15" t="s">
        <v>143</v>
      </c>
    </row>
    <row r="4846" customFormat="false" ht="15" hidden="false" customHeight="true" outlineLevel="0" collapsed="false">
      <c r="A4846" s="15" t="s">
        <v>8593</v>
      </c>
      <c r="B4846" s="15" t="s">
        <v>8594</v>
      </c>
      <c r="C4846" s="15" t="s">
        <v>217</v>
      </c>
      <c r="D4846" s="15" t="s">
        <v>218</v>
      </c>
      <c r="E4846" s="15" t="s">
        <v>136</v>
      </c>
      <c r="F4846" s="15" t="s">
        <v>137</v>
      </c>
      <c r="G4846" s="15" t="s">
        <v>219</v>
      </c>
      <c r="H4846" s="15" t="s">
        <v>136</v>
      </c>
      <c r="I4846" s="15" t="s">
        <v>139</v>
      </c>
      <c r="J4846" s="15" t="s">
        <v>158</v>
      </c>
      <c r="K4846" s="15" t="s">
        <v>8597</v>
      </c>
      <c r="M4846" s="15" t="n">
        <v>1</v>
      </c>
      <c r="N4846" s="15" t="n">
        <v>6</v>
      </c>
      <c r="P4846" s="15" t="n">
        <v>7</v>
      </c>
      <c r="Y4846" s="15" t="s">
        <v>142</v>
      </c>
      <c r="AB4846" s="15" t="s">
        <v>143</v>
      </c>
    </row>
    <row r="4847" customFormat="false" ht="15" hidden="false" customHeight="true" outlineLevel="0" collapsed="false">
      <c r="A4847" s="15" t="s">
        <v>8598</v>
      </c>
      <c r="B4847" s="15" t="s">
        <v>8599</v>
      </c>
      <c r="C4847" s="15" t="s">
        <v>217</v>
      </c>
      <c r="D4847" s="15" t="s">
        <v>235</v>
      </c>
      <c r="E4847" s="15" t="s">
        <v>136</v>
      </c>
      <c r="F4847" s="15" t="s">
        <v>137</v>
      </c>
      <c r="G4847" s="15" t="s">
        <v>299</v>
      </c>
      <c r="H4847" s="15" t="s">
        <v>136</v>
      </c>
      <c r="I4847" s="15" t="s">
        <v>139</v>
      </c>
      <c r="J4847" s="15" t="s">
        <v>150</v>
      </c>
      <c r="K4847" s="15" t="s">
        <v>8600</v>
      </c>
      <c r="O4847" s="15" t="n">
        <v>7</v>
      </c>
      <c r="P4847" s="15" t="n">
        <v>7</v>
      </c>
      <c r="Y4847" s="15" t="s">
        <v>156</v>
      </c>
      <c r="AB4847" s="15" t="s">
        <v>143</v>
      </c>
    </row>
    <row r="4848" customFormat="false" ht="15" hidden="false" customHeight="true" outlineLevel="0" collapsed="false">
      <c r="A4848" s="15" t="s">
        <v>8601</v>
      </c>
      <c r="B4848" s="15" t="s">
        <v>8602</v>
      </c>
      <c r="C4848" s="15" t="s">
        <v>217</v>
      </c>
      <c r="D4848" s="15" t="s">
        <v>218</v>
      </c>
      <c r="E4848" s="15" t="s">
        <v>136</v>
      </c>
      <c r="F4848" s="15" t="s">
        <v>137</v>
      </c>
      <c r="G4848" s="15" t="s">
        <v>5070</v>
      </c>
      <c r="H4848" s="15" t="s">
        <v>136</v>
      </c>
      <c r="I4848" s="15" t="s">
        <v>139</v>
      </c>
      <c r="J4848" s="15" t="s">
        <v>140</v>
      </c>
      <c r="K4848" s="15" t="s">
        <v>8603</v>
      </c>
      <c r="N4848" s="15" t="n">
        <v>2</v>
      </c>
      <c r="O4848" s="15" t="n">
        <v>31</v>
      </c>
      <c r="P4848" s="15" t="n">
        <v>33</v>
      </c>
      <c r="Y4848" s="15" t="s">
        <v>156</v>
      </c>
      <c r="AB4848" s="15" t="s">
        <v>143</v>
      </c>
    </row>
    <row r="4849" customFormat="false" ht="15" hidden="false" customHeight="true" outlineLevel="0" collapsed="false">
      <c r="A4849" s="15" t="s">
        <v>8601</v>
      </c>
      <c r="B4849" s="15" t="s">
        <v>8602</v>
      </c>
      <c r="C4849" s="15" t="s">
        <v>217</v>
      </c>
      <c r="D4849" s="15" t="s">
        <v>218</v>
      </c>
      <c r="E4849" s="15" t="s">
        <v>136</v>
      </c>
      <c r="F4849" s="15" t="s">
        <v>137</v>
      </c>
      <c r="G4849" s="15" t="s">
        <v>5070</v>
      </c>
      <c r="H4849" s="15" t="s">
        <v>136</v>
      </c>
      <c r="I4849" s="15" t="s">
        <v>139</v>
      </c>
      <c r="J4849" s="15" t="s">
        <v>150</v>
      </c>
      <c r="K4849" s="15" t="s">
        <v>8604</v>
      </c>
      <c r="N4849" s="15" t="n">
        <v>92</v>
      </c>
      <c r="O4849" s="15" t="n">
        <v>46</v>
      </c>
      <c r="P4849" s="15" t="n">
        <v>138</v>
      </c>
      <c r="Y4849" s="15" t="s">
        <v>156</v>
      </c>
      <c r="AB4849" s="15" t="s">
        <v>143</v>
      </c>
    </row>
    <row r="4850" customFormat="false" ht="15" hidden="false" customHeight="true" outlineLevel="0" collapsed="false">
      <c r="A4850" s="15" t="s">
        <v>8601</v>
      </c>
      <c r="B4850" s="15" t="s">
        <v>8602</v>
      </c>
      <c r="C4850" s="15" t="s">
        <v>217</v>
      </c>
      <c r="D4850" s="15" t="s">
        <v>218</v>
      </c>
      <c r="E4850" s="15" t="s">
        <v>136</v>
      </c>
      <c r="F4850" s="15" t="s">
        <v>137</v>
      </c>
      <c r="G4850" s="15" t="s">
        <v>5070</v>
      </c>
      <c r="H4850" s="15" t="s">
        <v>136</v>
      </c>
      <c r="I4850" s="15" t="s">
        <v>139</v>
      </c>
      <c r="J4850" s="15" t="s">
        <v>158</v>
      </c>
      <c r="K4850" s="15" t="s">
        <v>8605</v>
      </c>
      <c r="N4850" s="15" t="n">
        <v>40</v>
      </c>
      <c r="O4850" s="15" t="n">
        <v>16</v>
      </c>
      <c r="P4850" s="15" t="n">
        <v>56</v>
      </c>
      <c r="Y4850" s="15" t="s">
        <v>156</v>
      </c>
      <c r="AB4850" s="15" t="s">
        <v>143</v>
      </c>
    </row>
    <row r="4851" customFormat="false" ht="15" hidden="false" customHeight="true" outlineLevel="0" collapsed="false">
      <c r="A4851" s="15" t="s">
        <v>8601</v>
      </c>
      <c r="B4851" s="15" t="s">
        <v>8602</v>
      </c>
      <c r="C4851" s="15" t="s">
        <v>217</v>
      </c>
      <c r="D4851" s="15" t="s">
        <v>218</v>
      </c>
      <c r="E4851" s="15" t="s">
        <v>136</v>
      </c>
      <c r="F4851" s="15" t="s">
        <v>137</v>
      </c>
      <c r="G4851" s="15" t="s">
        <v>5070</v>
      </c>
      <c r="H4851" s="15" t="s">
        <v>136</v>
      </c>
      <c r="I4851" s="15" t="s">
        <v>139</v>
      </c>
      <c r="J4851" s="15" t="s">
        <v>169</v>
      </c>
      <c r="K4851" s="15" t="s">
        <v>8606</v>
      </c>
      <c r="O4851" s="15" t="n">
        <v>1</v>
      </c>
      <c r="P4851" s="15" t="n">
        <v>1</v>
      </c>
      <c r="Y4851" s="15" t="s">
        <v>156</v>
      </c>
      <c r="AB4851" s="15" t="s">
        <v>143</v>
      </c>
    </row>
    <row r="4852" customFormat="false" ht="15" hidden="false" customHeight="true" outlineLevel="0" collapsed="false">
      <c r="A4852" s="15" t="s">
        <v>8607</v>
      </c>
      <c r="B4852" s="15" t="s">
        <v>8608</v>
      </c>
      <c r="C4852" s="15" t="s">
        <v>134</v>
      </c>
      <c r="D4852" s="15" t="s">
        <v>135</v>
      </c>
      <c r="E4852" s="15" t="s">
        <v>136</v>
      </c>
      <c r="F4852" s="15" t="s">
        <v>137</v>
      </c>
      <c r="G4852" s="15" t="s">
        <v>336</v>
      </c>
      <c r="H4852" s="15" t="s">
        <v>136</v>
      </c>
      <c r="I4852" s="15" t="s">
        <v>243</v>
      </c>
      <c r="J4852" s="15" t="s">
        <v>140</v>
      </c>
      <c r="K4852" s="15" t="s">
        <v>8609</v>
      </c>
      <c r="L4852" s="15" t="n">
        <v>8</v>
      </c>
      <c r="M4852" s="15" t="n">
        <v>21</v>
      </c>
      <c r="N4852" s="15" t="n">
        <v>9</v>
      </c>
      <c r="O4852" s="15" t="n">
        <v>7</v>
      </c>
      <c r="P4852" s="15" t="n">
        <v>45</v>
      </c>
      <c r="Y4852" s="15" t="s">
        <v>142</v>
      </c>
      <c r="AB4852" s="15" t="s">
        <v>143</v>
      </c>
    </row>
    <row r="4853" customFormat="false" ht="15" hidden="false" customHeight="true" outlineLevel="0" collapsed="false">
      <c r="A4853" s="15" t="s">
        <v>8607</v>
      </c>
      <c r="B4853" s="15" t="s">
        <v>8608</v>
      </c>
      <c r="C4853" s="15" t="s">
        <v>134</v>
      </c>
      <c r="D4853" s="15" t="s">
        <v>135</v>
      </c>
      <c r="E4853" s="15" t="s">
        <v>136</v>
      </c>
      <c r="F4853" s="15" t="s">
        <v>137</v>
      </c>
      <c r="G4853" s="15" t="s">
        <v>336</v>
      </c>
      <c r="H4853" s="15" t="s">
        <v>136</v>
      </c>
      <c r="I4853" s="15" t="s">
        <v>243</v>
      </c>
      <c r="J4853" s="15" t="s">
        <v>144</v>
      </c>
      <c r="K4853" s="15" t="s">
        <v>8610</v>
      </c>
      <c r="L4853" s="15" t="n">
        <v>22</v>
      </c>
      <c r="M4853" s="15" t="n">
        <v>10</v>
      </c>
      <c r="N4853" s="15" t="n">
        <v>2</v>
      </c>
      <c r="P4853" s="15" t="n">
        <v>34</v>
      </c>
      <c r="Y4853" s="15" t="s">
        <v>142</v>
      </c>
      <c r="AB4853" s="15" t="s">
        <v>143</v>
      </c>
    </row>
    <row r="4854" customFormat="false" ht="15" hidden="false" customHeight="true" outlineLevel="0" collapsed="false">
      <c r="A4854" s="15" t="s">
        <v>8607</v>
      </c>
      <c r="B4854" s="15" t="s">
        <v>8608</v>
      </c>
      <c r="C4854" s="15" t="s">
        <v>134</v>
      </c>
      <c r="D4854" s="15" t="s">
        <v>135</v>
      </c>
      <c r="E4854" s="15" t="s">
        <v>136</v>
      </c>
      <c r="F4854" s="15" t="s">
        <v>137</v>
      </c>
      <c r="G4854" s="15" t="s">
        <v>336</v>
      </c>
      <c r="H4854" s="15" t="s">
        <v>136</v>
      </c>
      <c r="I4854" s="15" t="s">
        <v>243</v>
      </c>
      <c r="J4854" s="15" t="s">
        <v>150</v>
      </c>
      <c r="K4854" s="15" t="s">
        <v>8611</v>
      </c>
      <c r="L4854" s="15" t="n">
        <v>730</v>
      </c>
      <c r="M4854" s="15" t="n">
        <v>530</v>
      </c>
      <c r="N4854" s="15" t="n">
        <v>661</v>
      </c>
      <c r="O4854" s="15" t="n">
        <v>224</v>
      </c>
      <c r="P4854" s="15" t="n">
        <v>2145</v>
      </c>
      <c r="Y4854" s="15" t="s">
        <v>142</v>
      </c>
      <c r="AB4854" s="15" t="s">
        <v>143</v>
      </c>
    </row>
    <row r="4855" customFormat="false" ht="15" hidden="false" customHeight="true" outlineLevel="0" collapsed="false">
      <c r="A4855" s="15" t="s">
        <v>8607</v>
      </c>
      <c r="B4855" s="15" t="s">
        <v>8608</v>
      </c>
      <c r="C4855" s="15" t="s">
        <v>134</v>
      </c>
      <c r="D4855" s="15" t="s">
        <v>135</v>
      </c>
      <c r="E4855" s="15" t="s">
        <v>136</v>
      </c>
      <c r="F4855" s="15" t="s">
        <v>137</v>
      </c>
      <c r="G4855" s="15" t="s">
        <v>336</v>
      </c>
      <c r="H4855" s="15" t="s">
        <v>136</v>
      </c>
      <c r="I4855" s="15" t="s">
        <v>243</v>
      </c>
      <c r="J4855" s="15" t="s">
        <v>166</v>
      </c>
      <c r="K4855" s="15" t="s">
        <v>8612</v>
      </c>
      <c r="M4855" s="15" t="n">
        <v>33</v>
      </c>
      <c r="P4855" s="15" t="n">
        <v>33</v>
      </c>
      <c r="Y4855" s="15" t="s">
        <v>142</v>
      </c>
      <c r="AB4855" s="15" t="s">
        <v>143</v>
      </c>
    </row>
    <row r="4856" customFormat="false" ht="15" hidden="false" customHeight="true" outlineLevel="0" collapsed="false">
      <c r="A4856" s="15" t="s">
        <v>8607</v>
      </c>
      <c r="B4856" s="15" t="s">
        <v>8608</v>
      </c>
      <c r="C4856" s="15" t="s">
        <v>134</v>
      </c>
      <c r="D4856" s="15" t="s">
        <v>135</v>
      </c>
      <c r="E4856" s="15" t="s">
        <v>136</v>
      </c>
      <c r="F4856" s="15" t="s">
        <v>137</v>
      </c>
      <c r="G4856" s="15" t="s">
        <v>336</v>
      </c>
      <c r="H4856" s="15" t="s">
        <v>136</v>
      </c>
      <c r="I4856" s="15" t="s">
        <v>243</v>
      </c>
      <c r="J4856" s="15" t="s">
        <v>158</v>
      </c>
      <c r="K4856" s="15" t="s">
        <v>8613</v>
      </c>
      <c r="L4856" s="15" t="n">
        <v>297</v>
      </c>
      <c r="M4856" s="15" t="n">
        <v>248</v>
      </c>
      <c r="N4856" s="15" t="n">
        <v>289</v>
      </c>
      <c r="O4856" s="15" t="n">
        <v>116</v>
      </c>
      <c r="P4856" s="15" t="n">
        <v>950</v>
      </c>
      <c r="Y4856" s="15" t="s">
        <v>142</v>
      </c>
      <c r="AB4856" s="15" t="s">
        <v>143</v>
      </c>
    </row>
    <row r="4857" customFormat="false" ht="15" hidden="false" customHeight="true" outlineLevel="0" collapsed="false">
      <c r="A4857" s="15" t="s">
        <v>8607</v>
      </c>
      <c r="B4857" s="15" t="s">
        <v>8608</v>
      </c>
      <c r="C4857" s="15" t="s">
        <v>134</v>
      </c>
      <c r="D4857" s="15" t="s">
        <v>135</v>
      </c>
      <c r="E4857" s="15" t="s">
        <v>136</v>
      </c>
      <c r="F4857" s="15" t="s">
        <v>137</v>
      </c>
      <c r="G4857" s="15" t="s">
        <v>336</v>
      </c>
      <c r="H4857" s="15" t="s">
        <v>136</v>
      </c>
      <c r="I4857" s="15" t="s">
        <v>243</v>
      </c>
      <c r="J4857" s="15" t="s">
        <v>169</v>
      </c>
      <c r="K4857" s="15" t="s">
        <v>8614</v>
      </c>
      <c r="L4857" s="15" t="n">
        <v>6</v>
      </c>
      <c r="M4857" s="15" t="n">
        <v>3</v>
      </c>
      <c r="N4857" s="15" t="n">
        <v>3</v>
      </c>
      <c r="P4857" s="15" t="n">
        <v>12</v>
      </c>
      <c r="Y4857" s="15" t="s">
        <v>142</v>
      </c>
      <c r="AB4857" s="15" t="s">
        <v>143</v>
      </c>
    </row>
    <row r="4858" customFormat="false" ht="15" hidden="false" customHeight="true" outlineLevel="0" collapsed="false">
      <c r="A4858" s="15" t="s">
        <v>8615</v>
      </c>
      <c r="B4858" s="15" t="s">
        <v>8616</v>
      </c>
      <c r="C4858" s="15" t="s">
        <v>217</v>
      </c>
      <c r="D4858" s="15" t="s">
        <v>235</v>
      </c>
      <c r="E4858" s="15" t="s">
        <v>136</v>
      </c>
      <c r="F4858" s="15" t="s">
        <v>137</v>
      </c>
      <c r="G4858" s="15" t="s">
        <v>847</v>
      </c>
      <c r="H4858" s="15" t="s">
        <v>136</v>
      </c>
      <c r="I4858" s="15" t="s">
        <v>139</v>
      </c>
      <c r="J4858" s="15" t="s">
        <v>150</v>
      </c>
      <c r="K4858" s="15" t="s">
        <v>8617</v>
      </c>
      <c r="L4858" s="15" t="n">
        <v>11</v>
      </c>
      <c r="M4858" s="15" t="n">
        <v>11</v>
      </c>
      <c r="N4858" s="15" t="n">
        <v>10</v>
      </c>
      <c r="P4858" s="15" t="n">
        <v>32</v>
      </c>
      <c r="Y4858" s="15" t="s">
        <v>142</v>
      </c>
      <c r="AB4858" s="15" t="s">
        <v>143</v>
      </c>
    </row>
    <row r="4859" customFormat="false" ht="15" hidden="false" customHeight="true" outlineLevel="0" collapsed="false">
      <c r="A4859" s="15" t="s">
        <v>8615</v>
      </c>
      <c r="B4859" s="15" t="s">
        <v>8616</v>
      </c>
      <c r="C4859" s="15" t="s">
        <v>217</v>
      </c>
      <c r="D4859" s="15" t="s">
        <v>235</v>
      </c>
      <c r="E4859" s="15" t="s">
        <v>136</v>
      </c>
      <c r="F4859" s="15" t="s">
        <v>137</v>
      </c>
      <c r="G4859" s="15" t="s">
        <v>847</v>
      </c>
      <c r="H4859" s="15" t="s">
        <v>136</v>
      </c>
      <c r="I4859" s="15" t="s">
        <v>139</v>
      </c>
      <c r="J4859" s="15" t="s">
        <v>158</v>
      </c>
      <c r="K4859" s="15" t="s">
        <v>8618</v>
      </c>
      <c r="L4859" s="15" t="n">
        <v>2</v>
      </c>
      <c r="M4859" s="15" t="n">
        <v>6</v>
      </c>
      <c r="N4859" s="15" t="n">
        <v>4</v>
      </c>
      <c r="P4859" s="15" t="n">
        <v>12</v>
      </c>
      <c r="Y4859" s="15" t="s">
        <v>142</v>
      </c>
      <c r="AB4859" s="15" t="s">
        <v>143</v>
      </c>
    </row>
    <row r="4860" customFormat="false" ht="15" hidden="false" customHeight="true" outlineLevel="0" collapsed="false">
      <c r="A4860" s="15" t="s">
        <v>8619</v>
      </c>
      <c r="B4860" s="15" t="s">
        <v>8620</v>
      </c>
      <c r="C4860" s="15" t="s">
        <v>217</v>
      </c>
      <c r="D4860" s="15" t="s">
        <v>235</v>
      </c>
      <c r="E4860" s="15" t="s">
        <v>136</v>
      </c>
      <c r="F4860" s="15" t="s">
        <v>137</v>
      </c>
      <c r="G4860" s="15" t="s">
        <v>2067</v>
      </c>
      <c r="H4860" s="15" t="s">
        <v>136</v>
      </c>
      <c r="I4860" s="15" t="s">
        <v>139</v>
      </c>
      <c r="J4860" s="15" t="s">
        <v>140</v>
      </c>
      <c r="K4860" s="15" t="s">
        <v>8621</v>
      </c>
      <c r="M4860" s="15" t="n">
        <v>5</v>
      </c>
      <c r="N4860" s="15" t="n">
        <v>1</v>
      </c>
      <c r="P4860" s="15" t="n">
        <v>6</v>
      </c>
      <c r="Y4860" s="15" t="s">
        <v>156</v>
      </c>
      <c r="AB4860" s="15" t="s">
        <v>143</v>
      </c>
    </row>
    <row r="4861" customFormat="false" ht="15" hidden="false" customHeight="true" outlineLevel="0" collapsed="false">
      <c r="A4861" s="15" t="s">
        <v>8619</v>
      </c>
      <c r="B4861" s="15" t="s">
        <v>8620</v>
      </c>
      <c r="C4861" s="15" t="s">
        <v>217</v>
      </c>
      <c r="D4861" s="15" t="s">
        <v>235</v>
      </c>
      <c r="E4861" s="15" t="s">
        <v>136</v>
      </c>
      <c r="F4861" s="15" t="s">
        <v>137</v>
      </c>
      <c r="G4861" s="15" t="s">
        <v>2067</v>
      </c>
      <c r="H4861" s="15" t="s">
        <v>136</v>
      </c>
      <c r="I4861" s="15" t="s">
        <v>139</v>
      </c>
      <c r="J4861" s="15" t="s">
        <v>150</v>
      </c>
      <c r="K4861" s="15" t="s">
        <v>8622</v>
      </c>
      <c r="M4861" s="15" t="n">
        <v>23</v>
      </c>
      <c r="N4861" s="15" t="n">
        <v>12</v>
      </c>
      <c r="O4861" s="15" t="n">
        <v>8</v>
      </c>
      <c r="P4861" s="15" t="n">
        <v>43</v>
      </c>
      <c r="Y4861" s="15" t="s">
        <v>156</v>
      </c>
      <c r="AB4861" s="15" t="s">
        <v>143</v>
      </c>
    </row>
    <row r="4862" customFormat="false" ht="15" hidden="false" customHeight="true" outlineLevel="0" collapsed="false">
      <c r="A4862" s="15" t="s">
        <v>8619</v>
      </c>
      <c r="B4862" s="15" t="s">
        <v>8620</v>
      </c>
      <c r="C4862" s="15" t="s">
        <v>217</v>
      </c>
      <c r="D4862" s="15" t="s">
        <v>235</v>
      </c>
      <c r="E4862" s="15" t="s">
        <v>136</v>
      </c>
      <c r="F4862" s="15" t="s">
        <v>137</v>
      </c>
      <c r="G4862" s="15" t="s">
        <v>2067</v>
      </c>
      <c r="H4862" s="15" t="s">
        <v>136</v>
      </c>
      <c r="I4862" s="15" t="s">
        <v>139</v>
      </c>
      <c r="J4862" s="15" t="s">
        <v>158</v>
      </c>
      <c r="K4862" s="15" t="s">
        <v>8623</v>
      </c>
      <c r="N4862" s="15" t="n">
        <v>12</v>
      </c>
      <c r="O4862" s="15" t="n">
        <v>2</v>
      </c>
      <c r="P4862" s="15" t="n">
        <v>14</v>
      </c>
      <c r="Y4862" s="15" t="s">
        <v>156</v>
      </c>
      <c r="AB4862" s="15" t="s">
        <v>143</v>
      </c>
    </row>
    <row r="4863" customFormat="false" ht="15" hidden="false" customHeight="true" outlineLevel="0" collapsed="false">
      <c r="A4863" s="15" t="s">
        <v>8619</v>
      </c>
      <c r="B4863" s="15" t="s">
        <v>8620</v>
      </c>
      <c r="C4863" s="15" t="s">
        <v>217</v>
      </c>
      <c r="D4863" s="15" t="s">
        <v>235</v>
      </c>
      <c r="E4863" s="15" t="s">
        <v>136</v>
      </c>
      <c r="F4863" s="15" t="s">
        <v>137</v>
      </c>
      <c r="G4863" s="15" t="s">
        <v>2067</v>
      </c>
      <c r="H4863" s="15" t="s">
        <v>136</v>
      </c>
      <c r="I4863" s="15" t="s">
        <v>139</v>
      </c>
      <c r="J4863" s="15" t="s">
        <v>169</v>
      </c>
      <c r="K4863" s="15" t="s">
        <v>8624</v>
      </c>
      <c r="M4863" s="15" t="n">
        <v>1</v>
      </c>
      <c r="P4863" s="15" t="n">
        <v>1</v>
      </c>
      <c r="Y4863" s="15" t="s">
        <v>156</v>
      </c>
      <c r="AB4863" s="15" t="s">
        <v>143</v>
      </c>
    </row>
    <row r="4864" customFormat="false" ht="15" hidden="false" customHeight="true" outlineLevel="0" collapsed="false">
      <c r="A4864" s="15" t="s">
        <v>8625</v>
      </c>
      <c r="B4864" s="15" t="s">
        <v>8626</v>
      </c>
      <c r="C4864" s="15" t="s">
        <v>148</v>
      </c>
      <c r="E4864" s="15" t="s">
        <v>136</v>
      </c>
      <c r="F4864" s="15" t="s">
        <v>137</v>
      </c>
      <c r="G4864" s="15" t="s">
        <v>3467</v>
      </c>
      <c r="H4864" s="15" t="s">
        <v>136</v>
      </c>
      <c r="I4864" s="15" t="s">
        <v>139</v>
      </c>
      <c r="J4864" s="15" t="s">
        <v>150</v>
      </c>
      <c r="K4864" s="15" t="s">
        <v>8627</v>
      </c>
      <c r="O4864" s="15" t="n">
        <v>1</v>
      </c>
      <c r="P4864" s="15" t="n">
        <v>1</v>
      </c>
      <c r="Y4864" s="15" t="s">
        <v>142</v>
      </c>
      <c r="AB4864" s="15" t="s">
        <v>143</v>
      </c>
    </row>
    <row r="4865" customFormat="false" ht="15" hidden="false" customHeight="true" outlineLevel="0" collapsed="false">
      <c r="A4865" s="15" t="s">
        <v>8628</v>
      </c>
      <c r="B4865" s="15" t="s">
        <v>8629</v>
      </c>
      <c r="C4865" s="15" t="s">
        <v>217</v>
      </c>
      <c r="D4865" s="15" t="s">
        <v>218</v>
      </c>
      <c r="E4865" s="15" t="s">
        <v>136</v>
      </c>
      <c r="F4865" s="15" t="s">
        <v>137</v>
      </c>
      <c r="G4865" s="15" t="s">
        <v>6150</v>
      </c>
      <c r="H4865" s="15" t="s">
        <v>136</v>
      </c>
      <c r="I4865" s="15" t="s">
        <v>139</v>
      </c>
      <c r="J4865" s="15" t="s">
        <v>150</v>
      </c>
      <c r="K4865" s="15" t="s">
        <v>8630</v>
      </c>
      <c r="L4865" s="15" t="n">
        <v>33</v>
      </c>
      <c r="M4865" s="15" t="n">
        <v>24</v>
      </c>
      <c r="N4865" s="15" t="n">
        <v>4</v>
      </c>
      <c r="O4865" s="15" t="n">
        <v>3</v>
      </c>
      <c r="P4865" s="15" t="n">
        <v>64</v>
      </c>
      <c r="Y4865" s="15" t="s">
        <v>142</v>
      </c>
      <c r="AB4865" s="15" t="s">
        <v>143</v>
      </c>
    </row>
    <row r="4866" customFormat="false" ht="15" hidden="false" customHeight="true" outlineLevel="0" collapsed="false">
      <c r="A4866" s="15" t="s">
        <v>8628</v>
      </c>
      <c r="B4866" s="15" t="s">
        <v>8629</v>
      </c>
      <c r="C4866" s="15" t="s">
        <v>217</v>
      </c>
      <c r="D4866" s="15" t="s">
        <v>218</v>
      </c>
      <c r="E4866" s="15" t="s">
        <v>136</v>
      </c>
      <c r="F4866" s="15" t="s">
        <v>137</v>
      </c>
      <c r="G4866" s="15" t="s">
        <v>6150</v>
      </c>
      <c r="H4866" s="15" t="s">
        <v>136</v>
      </c>
      <c r="I4866" s="15" t="s">
        <v>139</v>
      </c>
      <c r="J4866" s="15" t="s">
        <v>158</v>
      </c>
      <c r="K4866" s="15" t="s">
        <v>8631</v>
      </c>
      <c r="N4866" s="15" t="n">
        <v>20</v>
      </c>
      <c r="P4866" s="15" t="n">
        <v>20</v>
      </c>
      <c r="Y4866" s="15" t="s">
        <v>142</v>
      </c>
      <c r="AB4866" s="15" t="s">
        <v>143</v>
      </c>
    </row>
    <row r="4867" customFormat="false" ht="15" hidden="false" customHeight="true" outlineLevel="0" collapsed="false">
      <c r="A4867" s="15" t="s">
        <v>8632</v>
      </c>
      <c r="B4867" s="15" t="s">
        <v>8633</v>
      </c>
      <c r="C4867" s="15" t="s">
        <v>217</v>
      </c>
      <c r="D4867" s="15" t="s">
        <v>235</v>
      </c>
      <c r="E4867" s="15" t="s">
        <v>136</v>
      </c>
      <c r="F4867" s="15" t="s">
        <v>137</v>
      </c>
      <c r="G4867" s="15" t="s">
        <v>336</v>
      </c>
      <c r="H4867" s="15" t="s">
        <v>136</v>
      </c>
      <c r="I4867" s="15" t="s">
        <v>139</v>
      </c>
      <c r="J4867" s="15" t="s">
        <v>150</v>
      </c>
      <c r="K4867" s="15" t="s">
        <v>8634</v>
      </c>
      <c r="L4867" s="15" t="n">
        <v>45</v>
      </c>
      <c r="M4867" s="15" t="n">
        <v>50</v>
      </c>
      <c r="N4867" s="15" t="n">
        <v>49</v>
      </c>
      <c r="P4867" s="15" t="n">
        <v>144</v>
      </c>
      <c r="Y4867" s="15" t="s">
        <v>142</v>
      </c>
      <c r="AB4867" s="15" t="s">
        <v>143</v>
      </c>
    </row>
    <row r="4868" customFormat="false" ht="15" hidden="false" customHeight="true" outlineLevel="0" collapsed="false">
      <c r="A4868" s="15" t="s">
        <v>8632</v>
      </c>
      <c r="B4868" s="15" t="s">
        <v>8633</v>
      </c>
      <c r="C4868" s="15" t="s">
        <v>217</v>
      </c>
      <c r="D4868" s="15" t="s">
        <v>235</v>
      </c>
      <c r="E4868" s="15" t="s">
        <v>136</v>
      </c>
      <c r="F4868" s="15" t="s">
        <v>137</v>
      </c>
      <c r="G4868" s="15" t="s">
        <v>336</v>
      </c>
      <c r="H4868" s="15" t="s">
        <v>136</v>
      </c>
      <c r="I4868" s="15" t="s">
        <v>139</v>
      </c>
      <c r="J4868" s="15" t="s">
        <v>158</v>
      </c>
      <c r="K4868" s="15" t="s">
        <v>8635</v>
      </c>
      <c r="L4868" s="15" t="n">
        <v>6</v>
      </c>
      <c r="P4868" s="15" t="n">
        <v>6</v>
      </c>
      <c r="Y4868" s="15" t="s">
        <v>142</v>
      </c>
      <c r="AB4868" s="15" t="s">
        <v>143</v>
      </c>
    </row>
    <row r="4869" customFormat="false" ht="15" hidden="false" customHeight="true" outlineLevel="0" collapsed="false">
      <c r="A4869" s="15" t="s">
        <v>8636</v>
      </c>
      <c r="B4869" s="15" t="s">
        <v>8637</v>
      </c>
      <c r="C4869" s="15" t="s">
        <v>134</v>
      </c>
      <c r="D4869" s="15" t="s">
        <v>541</v>
      </c>
      <c r="E4869" s="15" t="s">
        <v>136</v>
      </c>
      <c r="F4869" s="15" t="s">
        <v>137</v>
      </c>
      <c r="G4869" s="15" t="s">
        <v>5336</v>
      </c>
      <c r="H4869" s="15" t="s">
        <v>136</v>
      </c>
      <c r="I4869" s="15" t="s">
        <v>243</v>
      </c>
      <c r="J4869" s="15" t="s">
        <v>140</v>
      </c>
      <c r="K4869" s="15" t="s">
        <v>8638</v>
      </c>
      <c r="N4869" s="15" t="n">
        <v>1</v>
      </c>
      <c r="O4869" s="15" t="n">
        <v>2</v>
      </c>
      <c r="P4869" s="15" t="n">
        <v>3</v>
      </c>
      <c r="Y4869" s="15" t="s">
        <v>142</v>
      </c>
      <c r="AB4869" s="15" t="s">
        <v>143</v>
      </c>
    </row>
    <row r="4870" customFormat="false" ht="15" hidden="false" customHeight="true" outlineLevel="0" collapsed="false">
      <c r="A4870" s="15" t="s">
        <v>8636</v>
      </c>
      <c r="B4870" s="15" t="s">
        <v>8637</v>
      </c>
      <c r="C4870" s="15" t="s">
        <v>134</v>
      </c>
      <c r="D4870" s="15" t="s">
        <v>541</v>
      </c>
      <c r="E4870" s="15" t="s">
        <v>136</v>
      </c>
      <c r="F4870" s="15" t="s">
        <v>137</v>
      </c>
      <c r="G4870" s="15" t="s">
        <v>5336</v>
      </c>
      <c r="H4870" s="15" t="s">
        <v>136</v>
      </c>
      <c r="I4870" s="15" t="s">
        <v>243</v>
      </c>
      <c r="J4870" s="15" t="s">
        <v>144</v>
      </c>
      <c r="K4870" s="15" t="s">
        <v>8639</v>
      </c>
      <c r="N4870" s="15" t="n">
        <v>0</v>
      </c>
      <c r="P4870" s="15" t="n">
        <v>0</v>
      </c>
      <c r="Y4870" s="15" t="s">
        <v>142</v>
      </c>
      <c r="AB4870" s="15" t="s">
        <v>143</v>
      </c>
    </row>
    <row r="4871" customFormat="false" ht="15" hidden="false" customHeight="true" outlineLevel="0" collapsed="false">
      <c r="A4871" s="15" t="s">
        <v>8636</v>
      </c>
      <c r="B4871" s="15" t="s">
        <v>8637</v>
      </c>
      <c r="C4871" s="15" t="s">
        <v>134</v>
      </c>
      <c r="D4871" s="15" t="s">
        <v>541</v>
      </c>
      <c r="E4871" s="15" t="s">
        <v>136</v>
      </c>
      <c r="F4871" s="15" t="s">
        <v>137</v>
      </c>
      <c r="G4871" s="15" t="s">
        <v>5336</v>
      </c>
      <c r="H4871" s="15" t="s">
        <v>136</v>
      </c>
      <c r="I4871" s="15" t="s">
        <v>243</v>
      </c>
      <c r="J4871" s="15" t="s">
        <v>150</v>
      </c>
      <c r="K4871" s="15" t="s">
        <v>8640</v>
      </c>
      <c r="L4871" s="15" t="n">
        <v>49</v>
      </c>
      <c r="M4871" s="15" t="n">
        <v>73</v>
      </c>
      <c r="O4871" s="15" t="n">
        <v>62</v>
      </c>
      <c r="P4871" s="15" t="n">
        <v>184</v>
      </c>
      <c r="Y4871" s="15" t="s">
        <v>142</v>
      </c>
      <c r="AB4871" s="15" t="s">
        <v>143</v>
      </c>
    </row>
    <row r="4872" customFormat="false" ht="15" hidden="false" customHeight="true" outlineLevel="0" collapsed="false">
      <c r="A4872" s="15" t="s">
        <v>8636</v>
      </c>
      <c r="B4872" s="15" t="s">
        <v>8637</v>
      </c>
      <c r="C4872" s="15" t="s">
        <v>134</v>
      </c>
      <c r="D4872" s="15" t="s">
        <v>541</v>
      </c>
      <c r="E4872" s="15" t="s">
        <v>136</v>
      </c>
      <c r="F4872" s="15" t="s">
        <v>137</v>
      </c>
      <c r="G4872" s="15" t="s">
        <v>5336</v>
      </c>
      <c r="H4872" s="15" t="s">
        <v>136</v>
      </c>
      <c r="I4872" s="15" t="s">
        <v>243</v>
      </c>
      <c r="J4872" s="15" t="s">
        <v>166</v>
      </c>
      <c r="K4872" s="15" t="s">
        <v>8641</v>
      </c>
      <c r="L4872" s="15" t="n">
        <v>500</v>
      </c>
      <c r="M4872" s="15" t="n">
        <v>335</v>
      </c>
      <c r="P4872" s="15" t="n">
        <v>835</v>
      </c>
      <c r="Y4872" s="15" t="s">
        <v>142</v>
      </c>
      <c r="AB4872" s="15" t="s">
        <v>143</v>
      </c>
    </row>
    <row r="4873" customFormat="false" ht="15" hidden="false" customHeight="true" outlineLevel="0" collapsed="false">
      <c r="A4873" s="15" t="s">
        <v>8636</v>
      </c>
      <c r="B4873" s="15" t="s">
        <v>8637</v>
      </c>
      <c r="C4873" s="15" t="s">
        <v>134</v>
      </c>
      <c r="D4873" s="15" t="s">
        <v>541</v>
      </c>
      <c r="E4873" s="15" t="s">
        <v>136</v>
      </c>
      <c r="F4873" s="15" t="s">
        <v>137</v>
      </c>
      <c r="G4873" s="15" t="s">
        <v>5336</v>
      </c>
      <c r="H4873" s="15" t="s">
        <v>136</v>
      </c>
      <c r="I4873" s="15" t="s">
        <v>243</v>
      </c>
      <c r="J4873" s="15" t="s">
        <v>158</v>
      </c>
      <c r="K4873" s="15" t="s">
        <v>8642</v>
      </c>
      <c r="L4873" s="15" t="n">
        <v>115</v>
      </c>
      <c r="M4873" s="15" t="n">
        <v>130</v>
      </c>
      <c r="O4873" s="15" t="n">
        <v>34</v>
      </c>
      <c r="P4873" s="15" t="n">
        <v>279</v>
      </c>
      <c r="Y4873" s="15" t="s">
        <v>142</v>
      </c>
      <c r="AB4873" s="15" t="s">
        <v>143</v>
      </c>
    </row>
    <row r="4874" customFormat="false" ht="15" hidden="false" customHeight="true" outlineLevel="0" collapsed="false">
      <c r="A4874" s="15" t="s">
        <v>8636</v>
      </c>
      <c r="B4874" s="15" t="s">
        <v>8637</v>
      </c>
      <c r="C4874" s="15" t="s">
        <v>134</v>
      </c>
      <c r="D4874" s="15" t="s">
        <v>541</v>
      </c>
      <c r="E4874" s="15" t="s">
        <v>136</v>
      </c>
      <c r="F4874" s="15" t="s">
        <v>137</v>
      </c>
      <c r="G4874" s="15" t="s">
        <v>5336</v>
      </c>
      <c r="H4874" s="15" t="s">
        <v>136</v>
      </c>
      <c r="I4874" s="15" t="s">
        <v>243</v>
      </c>
      <c r="J4874" s="15" t="s">
        <v>169</v>
      </c>
      <c r="K4874" s="15" t="s">
        <v>8643</v>
      </c>
      <c r="N4874" s="15" t="n">
        <v>6</v>
      </c>
      <c r="P4874" s="15" t="n">
        <v>6</v>
      </c>
      <c r="Y4874" s="15" t="s">
        <v>142</v>
      </c>
      <c r="AB4874" s="15" t="s">
        <v>143</v>
      </c>
    </row>
    <row r="4875" customFormat="false" ht="15" hidden="false" customHeight="true" outlineLevel="0" collapsed="false">
      <c r="A4875" s="15" t="s">
        <v>8644</v>
      </c>
      <c r="B4875" s="15" t="s">
        <v>8645</v>
      </c>
      <c r="C4875" s="15" t="s">
        <v>148</v>
      </c>
      <c r="E4875" s="15" t="s">
        <v>136</v>
      </c>
      <c r="F4875" s="15" t="s">
        <v>137</v>
      </c>
      <c r="G4875" s="15" t="s">
        <v>928</v>
      </c>
      <c r="H4875" s="15" t="s">
        <v>136</v>
      </c>
      <c r="I4875" s="15" t="s">
        <v>139</v>
      </c>
      <c r="J4875" s="15" t="s">
        <v>150</v>
      </c>
      <c r="K4875" s="15" t="s">
        <v>8646</v>
      </c>
      <c r="M4875" s="15" t="n">
        <v>8</v>
      </c>
      <c r="P4875" s="15" t="n">
        <v>8</v>
      </c>
      <c r="Y4875" s="15" t="s">
        <v>142</v>
      </c>
      <c r="AB4875" s="15" t="s">
        <v>143</v>
      </c>
    </row>
    <row r="4876" customFormat="false" ht="15" hidden="false" customHeight="true" outlineLevel="0" collapsed="false">
      <c r="A4876" s="15" t="s">
        <v>8647</v>
      </c>
      <c r="B4876" s="15" t="s">
        <v>8648</v>
      </c>
      <c r="C4876" s="15" t="s">
        <v>148</v>
      </c>
      <c r="E4876" s="15" t="s">
        <v>136</v>
      </c>
      <c r="F4876" s="15" t="s">
        <v>137</v>
      </c>
      <c r="G4876" s="15" t="s">
        <v>510</v>
      </c>
      <c r="H4876" s="15" t="s">
        <v>136</v>
      </c>
      <c r="I4876" s="15" t="s">
        <v>139</v>
      </c>
      <c r="J4876" s="15" t="s">
        <v>150</v>
      </c>
      <c r="K4876" s="15" t="s">
        <v>8649</v>
      </c>
      <c r="L4876" s="15" t="n">
        <v>2</v>
      </c>
      <c r="P4876" s="15" t="n">
        <v>2</v>
      </c>
      <c r="Y4876" s="15" t="s">
        <v>142</v>
      </c>
      <c r="AB4876" s="15" t="s">
        <v>143</v>
      </c>
    </row>
    <row r="4877" customFormat="false" ht="15" hidden="false" customHeight="true" outlineLevel="0" collapsed="false">
      <c r="A4877" s="15" t="s">
        <v>8650</v>
      </c>
      <c r="B4877" s="15" t="s">
        <v>8651</v>
      </c>
      <c r="C4877" s="15" t="s">
        <v>217</v>
      </c>
      <c r="D4877" s="15" t="s">
        <v>218</v>
      </c>
      <c r="E4877" s="15" t="s">
        <v>136</v>
      </c>
      <c r="F4877" s="15" t="s">
        <v>137</v>
      </c>
      <c r="G4877" s="15" t="s">
        <v>451</v>
      </c>
      <c r="H4877" s="15" t="s">
        <v>136</v>
      </c>
      <c r="I4877" s="15" t="s">
        <v>243</v>
      </c>
      <c r="J4877" s="15" t="s">
        <v>140</v>
      </c>
      <c r="K4877" s="15" t="s">
        <v>8652</v>
      </c>
      <c r="L4877" s="15" t="n">
        <v>41</v>
      </c>
      <c r="M4877" s="15" t="n">
        <v>9</v>
      </c>
      <c r="N4877" s="15" t="n">
        <v>4</v>
      </c>
      <c r="P4877" s="15" t="n">
        <v>54</v>
      </c>
      <c r="Y4877" s="15" t="s">
        <v>142</v>
      </c>
      <c r="AB4877" s="15" t="s">
        <v>143</v>
      </c>
    </row>
    <row r="4878" customFormat="false" ht="15" hidden="false" customHeight="true" outlineLevel="0" collapsed="false">
      <c r="A4878" s="15" t="s">
        <v>8650</v>
      </c>
      <c r="B4878" s="15" t="s">
        <v>8651</v>
      </c>
      <c r="C4878" s="15" t="s">
        <v>217</v>
      </c>
      <c r="D4878" s="15" t="s">
        <v>218</v>
      </c>
      <c r="E4878" s="15" t="s">
        <v>136</v>
      </c>
      <c r="F4878" s="15" t="s">
        <v>137</v>
      </c>
      <c r="G4878" s="15" t="s">
        <v>451</v>
      </c>
      <c r="H4878" s="15" t="s">
        <v>136</v>
      </c>
      <c r="I4878" s="15" t="s">
        <v>243</v>
      </c>
      <c r="J4878" s="15" t="s">
        <v>144</v>
      </c>
      <c r="K4878" s="15" t="s">
        <v>8653</v>
      </c>
      <c r="L4878" s="15" t="n">
        <v>2</v>
      </c>
      <c r="P4878" s="15" t="n">
        <v>2</v>
      </c>
      <c r="Y4878" s="15" t="s">
        <v>142</v>
      </c>
      <c r="AB4878" s="15" t="s">
        <v>143</v>
      </c>
    </row>
    <row r="4879" customFormat="false" ht="15" hidden="false" customHeight="true" outlineLevel="0" collapsed="false">
      <c r="A4879" s="15" t="s">
        <v>8650</v>
      </c>
      <c r="B4879" s="15" t="s">
        <v>8651</v>
      </c>
      <c r="C4879" s="15" t="s">
        <v>217</v>
      </c>
      <c r="D4879" s="15" t="s">
        <v>218</v>
      </c>
      <c r="E4879" s="15" t="s">
        <v>136</v>
      </c>
      <c r="F4879" s="15" t="s">
        <v>137</v>
      </c>
      <c r="G4879" s="15" t="s">
        <v>451</v>
      </c>
      <c r="H4879" s="15" t="s">
        <v>136</v>
      </c>
      <c r="I4879" s="15" t="s">
        <v>243</v>
      </c>
      <c r="J4879" s="15" t="s">
        <v>150</v>
      </c>
      <c r="K4879" s="15" t="s">
        <v>8654</v>
      </c>
      <c r="L4879" s="15" t="n">
        <v>407</v>
      </c>
      <c r="M4879" s="15" t="n">
        <v>50</v>
      </c>
      <c r="N4879" s="15" t="n">
        <v>49</v>
      </c>
      <c r="O4879" s="15" t="n">
        <v>16</v>
      </c>
      <c r="P4879" s="15" t="n">
        <v>522</v>
      </c>
      <c r="Y4879" s="15" t="s">
        <v>142</v>
      </c>
      <c r="AB4879" s="15" t="s">
        <v>143</v>
      </c>
    </row>
    <row r="4880" customFormat="false" ht="15" hidden="false" customHeight="true" outlineLevel="0" collapsed="false">
      <c r="A4880" s="15" t="s">
        <v>8650</v>
      </c>
      <c r="B4880" s="15" t="s">
        <v>8651</v>
      </c>
      <c r="C4880" s="15" t="s">
        <v>217</v>
      </c>
      <c r="D4880" s="15" t="s">
        <v>218</v>
      </c>
      <c r="E4880" s="15" t="s">
        <v>136</v>
      </c>
      <c r="F4880" s="15" t="s">
        <v>137</v>
      </c>
      <c r="G4880" s="15" t="s">
        <v>451</v>
      </c>
      <c r="H4880" s="15" t="s">
        <v>136</v>
      </c>
      <c r="I4880" s="15" t="s">
        <v>243</v>
      </c>
      <c r="J4880" s="15" t="s">
        <v>166</v>
      </c>
      <c r="K4880" s="15" t="s">
        <v>8655</v>
      </c>
      <c r="L4880" s="15" t="n">
        <v>1</v>
      </c>
      <c r="P4880" s="15" t="n">
        <v>1</v>
      </c>
      <c r="Y4880" s="15" t="s">
        <v>142</v>
      </c>
      <c r="AB4880" s="15" t="s">
        <v>143</v>
      </c>
    </row>
    <row r="4881" customFormat="false" ht="15" hidden="false" customHeight="true" outlineLevel="0" collapsed="false">
      <c r="A4881" s="15" t="s">
        <v>8650</v>
      </c>
      <c r="B4881" s="15" t="s">
        <v>8651</v>
      </c>
      <c r="C4881" s="15" t="s">
        <v>217</v>
      </c>
      <c r="D4881" s="15" t="s">
        <v>218</v>
      </c>
      <c r="E4881" s="15" t="s">
        <v>136</v>
      </c>
      <c r="F4881" s="15" t="s">
        <v>137</v>
      </c>
      <c r="G4881" s="15" t="s">
        <v>451</v>
      </c>
      <c r="H4881" s="15" t="s">
        <v>136</v>
      </c>
      <c r="I4881" s="15" t="s">
        <v>243</v>
      </c>
      <c r="J4881" s="15" t="s">
        <v>158</v>
      </c>
      <c r="K4881" s="15" t="s">
        <v>8656</v>
      </c>
      <c r="L4881" s="15" t="n">
        <v>35</v>
      </c>
      <c r="M4881" s="15" t="n">
        <v>29</v>
      </c>
      <c r="N4881" s="15" t="n">
        <v>12</v>
      </c>
      <c r="O4881" s="15" t="n">
        <v>5</v>
      </c>
      <c r="P4881" s="15" t="n">
        <v>81</v>
      </c>
      <c r="Y4881" s="15" t="s">
        <v>142</v>
      </c>
      <c r="AB4881" s="15" t="s">
        <v>143</v>
      </c>
    </row>
    <row r="4882" customFormat="false" ht="15" hidden="false" customHeight="true" outlineLevel="0" collapsed="false">
      <c r="A4882" s="15" t="s">
        <v>8650</v>
      </c>
      <c r="B4882" s="15" t="s">
        <v>8651</v>
      </c>
      <c r="C4882" s="15" t="s">
        <v>217</v>
      </c>
      <c r="D4882" s="15" t="s">
        <v>218</v>
      </c>
      <c r="E4882" s="15" t="s">
        <v>136</v>
      </c>
      <c r="F4882" s="15" t="s">
        <v>137</v>
      </c>
      <c r="G4882" s="15" t="s">
        <v>451</v>
      </c>
      <c r="H4882" s="15" t="s">
        <v>136</v>
      </c>
      <c r="I4882" s="15" t="s">
        <v>243</v>
      </c>
      <c r="J4882" s="15" t="s">
        <v>169</v>
      </c>
      <c r="K4882" s="15" t="s">
        <v>8657</v>
      </c>
      <c r="O4882" s="15" t="n">
        <v>13</v>
      </c>
      <c r="P4882" s="15" t="n">
        <v>13</v>
      </c>
      <c r="Y4882" s="15" t="s">
        <v>142</v>
      </c>
      <c r="AB4882" s="15" t="s">
        <v>143</v>
      </c>
    </row>
    <row r="4883" customFormat="false" ht="15" hidden="false" customHeight="true" outlineLevel="0" collapsed="false">
      <c r="A4883" s="15" t="s">
        <v>8658</v>
      </c>
      <c r="B4883" s="15" t="s">
        <v>8659</v>
      </c>
      <c r="C4883" s="15" t="s">
        <v>217</v>
      </c>
      <c r="D4883" s="15" t="s">
        <v>218</v>
      </c>
      <c r="E4883" s="15" t="s">
        <v>136</v>
      </c>
      <c r="F4883" s="15" t="s">
        <v>137</v>
      </c>
      <c r="G4883" s="15" t="s">
        <v>308</v>
      </c>
      <c r="H4883" s="15" t="s">
        <v>136</v>
      </c>
      <c r="I4883" s="15" t="s">
        <v>243</v>
      </c>
      <c r="J4883" s="15" t="s">
        <v>140</v>
      </c>
      <c r="K4883" s="15" t="s">
        <v>8660</v>
      </c>
      <c r="L4883" s="15" t="n">
        <v>80</v>
      </c>
      <c r="M4883" s="15" t="n">
        <v>9</v>
      </c>
      <c r="N4883" s="15" t="n">
        <v>1</v>
      </c>
      <c r="P4883" s="15" t="n">
        <v>90</v>
      </c>
      <c r="Y4883" s="15" t="s">
        <v>142</v>
      </c>
      <c r="AB4883" s="15" t="s">
        <v>143</v>
      </c>
    </row>
    <row r="4884" customFormat="false" ht="15" hidden="false" customHeight="true" outlineLevel="0" collapsed="false">
      <c r="A4884" s="15" t="s">
        <v>8658</v>
      </c>
      <c r="B4884" s="15" t="s">
        <v>8659</v>
      </c>
      <c r="C4884" s="15" t="s">
        <v>217</v>
      </c>
      <c r="D4884" s="15" t="s">
        <v>218</v>
      </c>
      <c r="E4884" s="15" t="s">
        <v>136</v>
      </c>
      <c r="F4884" s="15" t="s">
        <v>137</v>
      </c>
      <c r="G4884" s="15" t="s">
        <v>308</v>
      </c>
      <c r="H4884" s="15" t="s">
        <v>136</v>
      </c>
      <c r="I4884" s="15" t="s">
        <v>243</v>
      </c>
      <c r="J4884" s="15" t="s">
        <v>144</v>
      </c>
      <c r="K4884" s="15" t="s">
        <v>8661</v>
      </c>
      <c r="M4884" s="15" t="n">
        <v>1</v>
      </c>
      <c r="P4884" s="15" t="n">
        <v>1</v>
      </c>
      <c r="Y4884" s="15" t="s">
        <v>142</v>
      </c>
      <c r="AB4884" s="15" t="s">
        <v>143</v>
      </c>
    </row>
    <row r="4885" customFormat="false" ht="15" hidden="false" customHeight="true" outlineLevel="0" collapsed="false">
      <c r="A4885" s="15" t="s">
        <v>8658</v>
      </c>
      <c r="B4885" s="15" t="s">
        <v>8659</v>
      </c>
      <c r="C4885" s="15" t="s">
        <v>217</v>
      </c>
      <c r="D4885" s="15" t="s">
        <v>218</v>
      </c>
      <c r="E4885" s="15" t="s">
        <v>136</v>
      </c>
      <c r="F4885" s="15" t="s">
        <v>137</v>
      </c>
      <c r="G4885" s="15" t="s">
        <v>308</v>
      </c>
      <c r="H4885" s="15" t="s">
        <v>136</v>
      </c>
      <c r="I4885" s="15" t="s">
        <v>243</v>
      </c>
      <c r="J4885" s="15" t="s">
        <v>150</v>
      </c>
      <c r="K4885" s="15" t="s">
        <v>8662</v>
      </c>
      <c r="L4885" s="15" t="n">
        <v>21</v>
      </c>
      <c r="M4885" s="15" t="n">
        <v>44</v>
      </c>
      <c r="N4885" s="15" t="n">
        <v>10</v>
      </c>
      <c r="O4885" s="15" t="n">
        <v>1</v>
      </c>
      <c r="P4885" s="15" t="n">
        <v>76</v>
      </c>
      <c r="Y4885" s="15" t="s">
        <v>142</v>
      </c>
      <c r="AB4885" s="15" t="s">
        <v>143</v>
      </c>
    </row>
    <row r="4886" customFormat="false" ht="15" hidden="false" customHeight="true" outlineLevel="0" collapsed="false">
      <c r="A4886" s="15" t="s">
        <v>8658</v>
      </c>
      <c r="B4886" s="15" t="s">
        <v>8659</v>
      </c>
      <c r="C4886" s="15" t="s">
        <v>217</v>
      </c>
      <c r="D4886" s="15" t="s">
        <v>218</v>
      </c>
      <c r="E4886" s="15" t="s">
        <v>136</v>
      </c>
      <c r="F4886" s="15" t="s">
        <v>137</v>
      </c>
      <c r="G4886" s="15" t="s">
        <v>308</v>
      </c>
      <c r="H4886" s="15" t="s">
        <v>136</v>
      </c>
      <c r="I4886" s="15" t="s">
        <v>243</v>
      </c>
      <c r="J4886" s="15" t="s">
        <v>158</v>
      </c>
      <c r="K4886" s="15" t="s">
        <v>8663</v>
      </c>
      <c r="L4886" s="15" t="n">
        <v>7</v>
      </c>
      <c r="M4886" s="15" t="n">
        <v>6</v>
      </c>
      <c r="N4886" s="15" t="n">
        <v>5</v>
      </c>
      <c r="O4886" s="15" t="n">
        <v>3</v>
      </c>
      <c r="P4886" s="15" t="n">
        <v>21</v>
      </c>
      <c r="Y4886" s="15" t="s">
        <v>142</v>
      </c>
      <c r="AB4886" s="15" t="s">
        <v>143</v>
      </c>
    </row>
    <row r="4887" customFormat="false" ht="15" hidden="false" customHeight="true" outlineLevel="0" collapsed="false">
      <c r="A4887" s="15" t="s">
        <v>8664</v>
      </c>
      <c r="B4887" s="15" t="s">
        <v>8665</v>
      </c>
      <c r="C4887" s="15" t="s">
        <v>217</v>
      </c>
      <c r="D4887" s="15" t="s">
        <v>218</v>
      </c>
      <c r="E4887" s="15" t="s">
        <v>136</v>
      </c>
      <c r="F4887" s="15" t="s">
        <v>137</v>
      </c>
      <c r="G4887" s="15" t="s">
        <v>8666</v>
      </c>
      <c r="H4887" s="15" t="s">
        <v>136</v>
      </c>
      <c r="I4887" s="15" t="s">
        <v>243</v>
      </c>
      <c r="J4887" s="15" t="s">
        <v>140</v>
      </c>
      <c r="K4887" s="15" t="s">
        <v>8667</v>
      </c>
      <c r="L4887" s="15" t="n">
        <v>66</v>
      </c>
      <c r="M4887" s="15" t="n">
        <v>61</v>
      </c>
      <c r="N4887" s="15" t="n">
        <v>9</v>
      </c>
      <c r="O4887" s="15" t="n">
        <v>3</v>
      </c>
      <c r="P4887" s="15" t="n">
        <v>139</v>
      </c>
      <c r="Y4887" s="15" t="s">
        <v>142</v>
      </c>
      <c r="AB4887" s="15" t="s">
        <v>143</v>
      </c>
    </row>
    <row r="4888" customFormat="false" ht="15" hidden="false" customHeight="true" outlineLevel="0" collapsed="false">
      <c r="A4888" s="15" t="s">
        <v>8664</v>
      </c>
      <c r="B4888" s="15" t="s">
        <v>8665</v>
      </c>
      <c r="C4888" s="15" t="s">
        <v>217</v>
      </c>
      <c r="D4888" s="15" t="s">
        <v>218</v>
      </c>
      <c r="E4888" s="15" t="s">
        <v>136</v>
      </c>
      <c r="F4888" s="15" t="s">
        <v>137</v>
      </c>
      <c r="G4888" s="15" t="s">
        <v>8666</v>
      </c>
      <c r="H4888" s="15" t="s">
        <v>136</v>
      </c>
      <c r="I4888" s="15" t="s">
        <v>243</v>
      </c>
      <c r="J4888" s="15" t="s">
        <v>144</v>
      </c>
      <c r="K4888" s="15" t="s">
        <v>8668</v>
      </c>
      <c r="L4888" s="15" t="n">
        <v>16</v>
      </c>
      <c r="M4888" s="15" t="n">
        <v>11</v>
      </c>
      <c r="N4888" s="15" t="n">
        <v>11</v>
      </c>
      <c r="P4888" s="15" t="n">
        <v>38</v>
      </c>
      <c r="Y4888" s="15" t="s">
        <v>142</v>
      </c>
      <c r="AB4888" s="15" t="s">
        <v>143</v>
      </c>
    </row>
    <row r="4889" customFormat="false" ht="15" hidden="false" customHeight="true" outlineLevel="0" collapsed="false">
      <c r="A4889" s="15" t="s">
        <v>8664</v>
      </c>
      <c r="B4889" s="15" t="s">
        <v>8665</v>
      </c>
      <c r="C4889" s="15" t="s">
        <v>217</v>
      </c>
      <c r="D4889" s="15" t="s">
        <v>218</v>
      </c>
      <c r="E4889" s="15" t="s">
        <v>136</v>
      </c>
      <c r="F4889" s="15" t="s">
        <v>137</v>
      </c>
      <c r="G4889" s="15" t="s">
        <v>8666</v>
      </c>
      <c r="H4889" s="15" t="s">
        <v>136</v>
      </c>
      <c r="I4889" s="15" t="s">
        <v>243</v>
      </c>
      <c r="J4889" s="15" t="s">
        <v>150</v>
      </c>
      <c r="K4889" s="15" t="s">
        <v>8669</v>
      </c>
      <c r="L4889" s="15" t="n">
        <v>166</v>
      </c>
      <c r="M4889" s="15" t="n">
        <v>197</v>
      </c>
      <c r="N4889" s="15" t="n">
        <v>266</v>
      </c>
      <c r="O4889" s="15" t="n">
        <v>27</v>
      </c>
      <c r="P4889" s="15" t="n">
        <v>656</v>
      </c>
      <c r="Y4889" s="15" t="s">
        <v>142</v>
      </c>
      <c r="AB4889" s="15" t="s">
        <v>143</v>
      </c>
    </row>
    <row r="4890" customFormat="false" ht="15" hidden="false" customHeight="true" outlineLevel="0" collapsed="false">
      <c r="A4890" s="15" t="s">
        <v>8664</v>
      </c>
      <c r="B4890" s="15" t="s">
        <v>8665</v>
      </c>
      <c r="C4890" s="15" t="s">
        <v>217</v>
      </c>
      <c r="D4890" s="15" t="s">
        <v>218</v>
      </c>
      <c r="E4890" s="15" t="s">
        <v>136</v>
      </c>
      <c r="F4890" s="15" t="s">
        <v>137</v>
      </c>
      <c r="G4890" s="15" t="s">
        <v>8666</v>
      </c>
      <c r="H4890" s="15" t="s">
        <v>136</v>
      </c>
      <c r="I4890" s="15" t="s">
        <v>243</v>
      </c>
      <c r="J4890" s="15" t="s">
        <v>158</v>
      </c>
      <c r="K4890" s="15" t="s">
        <v>8670</v>
      </c>
      <c r="L4890" s="15" t="n">
        <v>57</v>
      </c>
      <c r="M4890" s="15" t="n">
        <v>93</v>
      </c>
      <c r="N4890" s="15" t="n">
        <v>139</v>
      </c>
      <c r="O4890" s="15" t="n">
        <v>25</v>
      </c>
      <c r="P4890" s="15" t="n">
        <v>314</v>
      </c>
      <c r="Y4890" s="15" t="s">
        <v>142</v>
      </c>
      <c r="AB4890" s="15" t="s">
        <v>143</v>
      </c>
    </row>
    <row r="4891" customFormat="false" ht="15" hidden="false" customHeight="true" outlineLevel="0" collapsed="false">
      <c r="A4891" s="15" t="s">
        <v>8664</v>
      </c>
      <c r="B4891" s="15" t="s">
        <v>8665</v>
      </c>
      <c r="C4891" s="15" t="s">
        <v>217</v>
      </c>
      <c r="D4891" s="15" t="s">
        <v>218</v>
      </c>
      <c r="E4891" s="15" t="s">
        <v>136</v>
      </c>
      <c r="F4891" s="15" t="s">
        <v>137</v>
      </c>
      <c r="G4891" s="15" t="s">
        <v>8666</v>
      </c>
      <c r="H4891" s="15" t="s">
        <v>136</v>
      </c>
      <c r="I4891" s="15" t="s">
        <v>243</v>
      </c>
      <c r="J4891" s="15" t="s">
        <v>169</v>
      </c>
      <c r="K4891" s="15" t="s">
        <v>8671</v>
      </c>
      <c r="M4891" s="15" t="n">
        <v>0</v>
      </c>
      <c r="N4891" s="15" t="n">
        <v>0</v>
      </c>
      <c r="P4891" s="15" t="n">
        <v>0</v>
      </c>
      <c r="Y4891" s="15" t="s">
        <v>142</v>
      </c>
      <c r="AB4891" s="15" t="s">
        <v>143</v>
      </c>
    </row>
    <row r="4892" customFormat="false" ht="15" hidden="false" customHeight="true" outlineLevel="0" collapsed="false">
      <c r="A4892" s="15" t="s">
        <v>8672</v>
      </c>
      <c r="B4892" s="15" t="s">
        <v>8673</v>
      </c>
      <c r="C4892" s="15" t="s">
        <v>217</v>
      </c>
      <c r="D4892" s="15" t="s">
        <v>235</v>
      </c>
      <c r="E4892" s="15" t="s">
        <v>136</v>
      </c>
      <c r="F4892" s="15" t="s">
        <v>137</v>
      </c>
      <c r="G4892" s="15" t="s">
        <v>299</v>
      </c>
      <c r="H4892" s="15" t="s">
        <v>136</v>
      </c>
      <c r="I4892" s="15" t="s">
        <v>139</v>
      </c>
      <c r="J4892" s="15" t="s">
        <v>140</v>
      </c>
      <c r="K4892" s="15" t="s">
        <v>8674</v>
      </c>
      <c r="N4892" s="15" t="n">
        <v>1</v>
      </c>
      <c r="P4892" s="15" t="n">
        <v>1</v>
      </c>
      <c r="Y4892" s="15" t="s">
        <v>156</v>
      </c>
      <c r="AB4892" s="15" t="s">
        <v>143</v>
      </c>
    </row>
    <row r="4893" customFormat="false" ht="15" hidden="false" customHeight="true" outlineLevel="0" collapsed="false">
      <c r="A4893" s="15" t="s">
        <v>8672</v>
      </c>
      <c r="B4893" s="15" t="s">
        <v>8673</v>
      </c>
      <c r="C4893" s="15" t="s">
        <v>217</v>
      </c>
      <c r="D4893" s="15" t="s">
        <v>235</v>
      </c>
      <c r="E4893" s="15" t="s">
        <v>136</v>
      </c>
      <c r="F4893" s="15" t="s">
        <v>137</v>
      </c>
      <c r="G4893" s="15" t="s">
        <v>299</v>
      </c>
      <c r="H4893" s="15" t="s">
        <v>136</v>
      </c>
      <c r="I4893" s="15" t="s">
        <v>139</v>
      </c>
      <c r="J4893" s="15" t="s">
        <v>158</v>
      </c>
      <c r="K4893" s="15" t="s">
        <v>8675</v>
      </c>
      <c r="N4893" s="15" t="n">
        <v>10</v>
      </c>
      <c r="P4893" s="15" t="n">
        <v>10</v>
      </c>
      <c r="Y4893" s="15" t="s">
        <v>156</v>
      </c>
      <c r="AB4893" s="15" t="s">
        <v>143</v>
      </c>
    </row>
    <row r="4894" customFormat="false" ht="15" hidden="false" customHeight="true" outlineLevel="0" collapsed="false">
      <c r="A4894" s="15" t="s">
        <v>8672</v>
      </c>
      <c r="B4894" s="15" t="s">
        <v>8673</v>
      </c>
      <c r="C4894" s="15" t="s">
        <v>217</v>
      </c>
      <c r="D4894" s="15" t="s">
        <v>235</v>
      </c>
      <c r="E4894" s="15" t="s">
        <v>136</v>
      </c>
      <c r="F4894" s="15" t="s">
        <v>137</v>
      </c>
      <c r="G4894" s="15" t="s">
        <v>299</v>
      </c>
      <c r="H4894" s="15" t="s">
        <v>136</v>
      </c>
      <c r="I4894" s="15" t="s">
        <v>139</v>
      </c>
      <c r="J4894" s="15" t="s">
        <v>169</v>
      </c>
      <c r="K4894" s="15" t="s">
        <v>8676</v>
      </c>
      <c r="N4894" s="15" t="n">
        <v>5</v>
      </c>
      <c r="P4894" s="15" t="n">
        <v>5</v>
      </c>
      <c r="Y4894" s="15" t="s">
        <v>156</v>
      </c>
      <c r="AB4894" s="15" t="s">
        <v>143</v>
      </c>
    </row>
    <row r="4895" customFormat="false" ht="15" hidden="false" customHeight="true" outlineLevel="0" collapsed="false">
      <c r="A4895" s="15" t="s">
        <v>8677</v>
      </c>
      <c r="B4895" s="15" t="s">
        <v>8678</v>
      </c>
      <c r="C4895" s="15" t="s">
        <v>217</v>
      </c>
      <c r="D4895" s="15" t="s">
        <v>218</v>
      </c>
      <c r="E4895" s="15" t="s">
        <v>136</v>
      </c>
      <c r="F4895" s="15" t="s">
        <v>137</v>
      </c>
      <c r="G4895" s="15" t="s">
        <v>308</v>
      </c>
      <c r="H4895" s="15" t="s">
        <v>136</v>
      </c>
      <c r="I4895" s="15" t="s">
        <v>139</v>
      </c>
      <c r="J4895" s="15" t="s">
        <v>150</v>
      </c>
      <c r="K4895" s="15" t="s">
        <v>8679</v>
      </c>
      <c r="N4895" s="15" t="n">
        <v>15</v>
      </c>
      <c r="P4895" s="15" t="n">
        <v>15</v>
      </c>
      <c r="Y4895" s="15" t="s">
        <v>142</v>
      </c>
      <c r="AB4895" s="15" t="s">
        <v>143</v>
      </c>
    </row>
    <row r="4896" customFormat="false" ht="15" hidden="false" customHeight="true" outlineLevel="0" collapsed="false">
      <c r="A4896" s="15" t="s">
        <v>8677</v>
      </c>
      <c r="B4896" s="15" t="s">
        <v>8678</v>
      </c>
      <c r="C4896" s="15" t="s">
        <v>217</v>
      </c>
      <c r="D4896" s="15" t="s">
        <v>218</v>
      </c>
      <c r="E4896" s="15" t="s">
        <v>136</v>
      </c>
      <c r="F4896" s="15" t="s">
        <v>137</v>
      </c>
      <c r="G4896" s="15" t="s">
        <v>308</v>
      </c>
      <c r="H4896" s="15" t="s">
        <v>136</v>
      </c>
      <c r="I4896" s="15" t="s">
        <v>139</v>
      </c>
      <c r="J4896" s="15" t="s">
        <v>158</v>
      </c>
      <c r="K4896" s="15" t="s">
        <v>8680</v>
      </c>
      <c r="N4896" s="15" t="n">
        <v>6</v>
      </c>
      <c r="P4896" s="15" t="n">
        <v>6</v>
      </c>
      <c r="Y4896" s="15" t="s">
        <v>142</v>
      </c>
      <c r="AB4896" s="15" t="s">
        <v>143</v>
      </c>
    </row>
    <row r="4897" customFormat="false" ht="15" hidden="false" customHeight="true" outlineLevel="0" collapsed="false">
      <c r="A4897" s="15" t="s">
        <v>8681</v>
      </c>
      <c r="B4897" s="15" t="s">
        <v>8682</v>
      </c>
      <c r="C4897" s="15" t="s">
        <v>217</v>
      </c>
      <c r="D4897" s="15" t="s">
        <v>235</v>
      </c>
      <c r="E4897" s="15" t="s">
        <v>136</v>
      </c>
      <c r="F4897" s="15" t="s">
        <v>137</v>
      </c>
      <c r="G4897" s="15" t="s">
        <v>379</v>
      </c>
      <c r="H4897" s="15" t="s">
        <v>136</v>
      </c>
      <c r="I4897" s="15" t="s">
        <v>139</v>
      </c>
      <c r="J4897" s="15" t="s">
        <v>140</v>
      </c>
      <c r="K4897" s="15" t="s">
        <v>8683</v>
      </c>
      <c r="N4897" s="15" t="n">
        <v>40</v>
      </c>
      <c r="P4897" s="15" t="n">
        <v>40</v>
      </c>
      <c r="Y4897" s="15" t="s">
        <v>142</v>
      </c>
      <c r="AB4897" s="15" t="s">
        <v>143</v>
      </c>
    </row>
    <row r="4898" customFormat="false" ht="15" hidden="false" customHeight="true" outlineLevel="0" collapsed="false">
      <c r="A4898" s="15" t="s">
        <v>8681</v>
      </c>
      <c r="B4898" s="15" t="s">
        <v>8682</v>
      </c>
      <c r="C4898" s="15" t="s">
        <v>217</v>
      </c>
      <c r="D4898" s="15" t="s">
        <v>235</v>
      </c>
      <c r="E4898" s="15" t="s">
        <v>136</v>
      </c>
      <c r="F4898" s="15" t="s">
        <v>137</v>
      </c>
      <c r="G4898" s="15" t="s">
        <v>379</v>
      </c>
      <c r="H4898" s="15" t="s">
        <v>136</v>
      </c>
      <c r="I4898" s="15" t="s">
        <v>139</v>
      </c>
      <c r="J4898" s="15" t="s">
        <v>150</v>
      </c>
      <c r="K4898" s="15" t="s">
        <v>8684</v>
      </c>
      <c r="L4898" s="15" t="n">
        <v>63</v>
      </c>
      <c r="M4898" s="15" t="n">
        <v>7</v>
      </c>
      <c r="N4898" s="15" t="n">
        <v>23</v>
      </c>
      <c r="P4898" s="15" t="n">
        <v>93</v>
      </c>
      <c r="Y4898" s="15" t="s">
        <v>142</v>
      </c>
      <c r="AB4898" s="15" t="s">
        <v>143</v>
      </c>
    </row>
    <row r="4899" customFormat="false" ht="15" hidden="false" customHeight="true" outlineLevel="0" collapsed="false">
      <c r="A4899" s="15" t="s">
        <v>8681</v>
      </c>
      <c r="B4899" s="15" t="s">
        <v>8682</v>
      </c>
      <c r="C4899" s="15" t="s">
        <v>217</v>
      </c>
      <c r="D4899" s="15" t="s">
        <v>235</v>
      </c>
      <c r="E4899" s="15" t="s">
        <v>136</v>
      </c>
      <c r="F4899" s="15" t="s">
        <v>137</v>
      </c>
      <c r="G4899" s="15" t="s">
        <v>379</v>
      </c>
      <c r="H4899" s="15" t="s">
        <v>136</v>
      </c>
      <c r="I4899" s="15" t="s">
        <v>139</v>
      </c>
      <c r="J4899" s="15" t="s">
        <v>158</v>
      </c>
      <c r="K4899" s="15" t="s">
        <v>8685</v>
      </c>
      <c r="N4899" s="15" t="n">
        <v>1</v>
      </c>
      <c r="P4899" s="15" t="n">
        <v>1</v>
      </c>
      <c r="Y4899" s="15" t="s">
        <v>142</v>
      </c>
      <c r="AB4899" s="15" t="s">
        <v>143</v>
      </c>
    </row>
    <row r="4900" customFormat="false" ht="15" hidden="false" customHeight="true" outlineLevel="0" collapsed="false">
      <c r="A4900" s="15" t="s">
        <v>8686</v>
      </c>
      <c r="B4900" s="15" t="s">
        <v>8687</v>
      </c>
      <c r="C4900" s="15" t="s">
        <v>148</v>
      </c>
      <c r="E4900" s="15" t="s">
        <v>136</v>
      </c>
      <c r="F4900" s="15" t="s">
        <v>137</v>
      </c>
      <c r="G4900" s="15" t="s">
        <v>531</v>
      </c>
      <c r="H4900" s="15" t="s">
        <v>136</v>
      </c>
      <c r="I4900" s="15" t="s">
        <v>139</v>
      </c>
      <c r="J4900" s="15" t="s">
        <v>140</v>
      </c>
      <c r="K4900" s="15" t="s">
        <v>8688</v>
      </c>
      <c r="M4900" s="15" t="n">
        <v>2</v>
      </c>
      <c r="P4900" s="15" t="n">
        <v>2</v>
      </c>
      <c r="Y4900" s="15" t="s">
        <v>142</v>
      </c>
      <c r="AB4900" s="15" t="s">
        <v>143</v>
      </c>
    </row>
    <row r="4901" customFormat="false" ht="15" hidden="false" customHeight="true" outlineLevel="0" collapsed="false">
      <c r="A4901" s="15" t="s">
        <v>8686</v>
      </c>
      <c r="B4901" s="15" t="s">
        <v>8687</v>
      </c>
      <c r="C4901" s="15" t="s">
        <v>148</v>
      </c>
      <c r="E4901" s="15" t="s">
        <v>136</v>
      </c>
      <c r="F4901" s="15" t="s">
        <v>137</v>
      </c>
      <c r="G4901" s="15" t="s">
        <v>531</v>
      </c>
      <c r="H4901" s="15" t="s">
        <v>136</v>
      </c>
      <c r="I4901" s="15" t="s">
        <v>139</v>
      </c>
      <c r="J4901" s="15" t="s">
        <v>150</v>
      </c>
      <c r="K4901" s="15" t="s">
        <v>8689</v>
      </c>
      <c r="L4901" s="15" t="n">
        <v>28</v>
      </c>
      <c r="M4901" s="15" t="n">
        <v>56</v>
      </c>
      <c r="N4901" s="15" t="n">
        <v>18</v>
      </c>
      <c r="P4901" s="15" t="n">
        <v>102</v>
      </c>
      <c r="Y4901" s="15" t="s">
        <v>142</v>
      </c>
      <c r="AB4901" s="15" t="s">
        <v>143</v>
      </c>
    </row>
    <row r="4902" customFormat="false" ht="15" hidden="false" customHeight="true" outlineLevel="0" collapsed="false">
      <c r="A4902" s="15" t="s">
        <v>8686</v>
      </c>
      <c r="B4902" s="15" t="s">
        <v>8687</v>
      </c>
      <c r="C4902" s="15" t="s">
        <v>148</v>
      </c>
      <c r="E4902" s="15" t="s">
        <v>136</v>
      </c>
      <c r="F4902" s="15" t="s">
        <v>137</v>
      </c>
      <c r="G4902" s="15" t="s">
        <v>531</v>
      </c>
      <c r="H4902" s="15" t="s">
        <v>136</v>
      </c>
      <c r="I4902" s="15" t="s">
        <v>139</v>
      </c>
      <c r="J4902" s="15" t="s">
        <v>158</v>
      </c>
      <c r="K4902" s="15" t="s">
        <v>8690</v>
      </c>
      <c r="M4902" s="15" t="n">
        <v>7</v>
      </c>
      <c r="N4902" s="15" t="n">
        <v>17</v>
      </c>
      <c r="P4902" s="15" t="n">
        <v>24</v>
      </c>
      <c r="Y4902" s="15" t="s">
        <v>142</v>
      </c>
      <c r="AB4902" s="15" t="s">
        <v>143</v>
      </c>
    </row>
    <row r="4903" customFormat="false" ht="15" hidden="false" customHeight="true" outlineLevel="0" collapsed="false">
      <c r="A4903" s="15" t="s">
        <v>8691</v>
      </c>
      <c r="B4903" s="15" t="s">
        <v>8692</v>
      </c>
      <c r="C4903" s="15" t="s">
        <v>217</v>
      </c>
      <c r="D4903" s="15" t="s">
        <v>235</v>
      </c>
      <c r="E4903" s="15" t="s">
        <v>136</v>
      </c>
      <c r="F4903" s="15" t="s">
        <v>137</v>
      </c>
      <c r="G4903" s="15" t="s">
        <v>1117</v>
      </c>
      <c r="H4903" s="15" t="s">
        <v>136</v>
      </c>
      <c r="I4903" s="15" t="s">
        <v>139</v>
      </c>
      <c r="J4903" s="15" t="s">
        <v>140</v>
      </c>
      <c r="K4903" s="15" t="s">
        <v>8693</v>
      </c>
      <c r="M4903" s="15" t="n">
        <v>6</v>
      </c>
      <c r="P4903" s="15" t="n">
        <v>6</v>
      </c>
      <c r="Y4903" s="15" t="s">
        <v>142</v>
      </c>
      <c r="AB4903" s="15" t="s">
        <v>143</v>
      </c>
    </row>
    <row r="4904" customFormat="false" ht="15" hidden="false" customHeight="true" outlineLevel="0" collapsed="false">
      <c r="A4904" s="15" t="s">
        <v>8691</v>
      </c>
      <c r="B4904" s="15" t="s">
        <v>8692</v>
      </c>
      <c r="C4904" s="15" t="s">
        <v>217</v>
      </c>
      <c r="D4904" s="15" t="s">
        <v>235</v>
      </c>
      <c r="E4904" s="15" t="s">
        <v>136</v>
      </c>
      <c r="F4904" s="15" t="s">
        <v>137</v>
      </c>
      <c r="G4904" s="15" t="s">
        <v>1117</v>
      </c>
      <c r="H4904" s="15" t="s">
        <v>136</v>
      </c>
      <c r="I4904" s="15" t="s">
        <v>139</v>
      </c>
      <c r="J4904" s="15" t="s">
        <v>150</v>
      </c>
      <c r="K4904" s="15" t="s">
        <v>8694</v>
      </c>
      <c r="M4904" s="15" t="n">
        <v>380</v>
      </c>
      <c r="P4904" s="15" t="n">
        <v>380</v>
      </c>
      <c r="Y4904" s="15" t="s">
        <v>142</v>
      </c>
      <c r="AB4904" s="15" t="s">
        <v>143</v>
      </c>
    </row>
    <row r="4905" customFormat="false" ht="15" hidden="false" customHeight="true" outlineLevel="0" collapsed="false">
      <c r="A4905" s="15" t="s">
        <v>8691</v>
      </c>
      <c r="B4905" s="15" t="s">
        <v>8692</v>
      </c>
      <c r="C4905" s="15" t="s">
        <v>217</v>
      </c>
      <c r="D4905" s="15" t="s">
        <v>235</v>
      </c>
      <c r="E4905" s="15" t="s">
        <v>136</v>
      </c>
      <c r="F4905" s="15" t="s">
        <v>137</v>
      </c>
      <c r="G4905" s="15" t="s">
        <v>1117</v>
      </c>
      <c r="H4905" s="15" t="s">
        <v>136</v>
      </c>
      <c r="I4905" s="15" t="s">
        <v>139</v>
      </c>
      <c r="J4905" s="15" t="s">
        <v>158</v>
      </c>
      <c r="K4905" s="15" t="s">
        <v>8695</v>
      </c>
      <c r="M4905" s="15" t="n">
        <v>1</v>
      </c>
      <c r="P4905" s="15" t="n">
        <v>1</v>
      </c>
      <c r="Y4905" s="15" t="s">
        <v>142</v>
      </c>
      <c r="AB4905" s="15" t="s">
        <v>143</v>
      </c>
    </row>
    <row r="4906" customFormat="false" ht="15" hidden="false" customHeight="true" outlineLevel="0" collapsed="false">
      <c r="A4906" s="15" t="s">
        <v>8696</v>
      </c>
      <c r="B4906" s="15" t="s">
        <v>8697</v>
      </c>
      <c r="C4906" s="15" t="s">
        <v>148</v>
      </c>
      <c r="E4906" s="15" t="s">
        <v>136</v>
      </c>
      <c r="F4906" s="15" t="s">
        <v>137</v>
      </c>
      <c r="G4906" s="15" t="s">
        <v>256</v>
      </c>
      <c r="H4906" s="15" t="s">
        <v>136</v>
      </c>
      <c r="I4906" s="15" t="s">
        <v>139</v>
      </c>
      <c r="J4906" s="15" t="s">
        <v>150</v>
      </c>
      <c r="K4906" s="15" t="s">
        <v>8698</v>
      </c>
      <c r="L4906" s="15" t="n">
        <v>2</v>
      </c>
      <c r="P4906" s="15" t="n">
        <v>2</v>
      </c>
      <c r="Y4906" s="15" t="s">
        <v>258</v>
      </c>
      <c r="AB4906" s="15" t="s">
        <v>143</v>
      </c>
    </row>
    <row r="4907" customFormat="false" ht="15" hidden="false" customHeight="true" outlineLevel="0" collapsed="false">
      <c r="A4907" s="15" t="s">
        <v>8699</v>
      </c>
      <c r="B4907" s="15" t="s">
        <v>8700</v>
      </c>
      <c r="C4907" s="15" t="s">
        <v>217</v>
      </c>
      <c r="D4907" s="15" t="s">
        <v>274</v>
      </c>
      <c r="E4907" s="15" t="s">
        <v>136</v>
      </c>
      <c r="F4907" s="15" t="s">
        <v>137</v>
      </c>
      <c r="G4907" s="15" t="s">
        <v>938</v>
      </c>
      <c r="H4907" s="15" t="s">
        <v>136</v>
      </c>
      <c r="I4907" s="15" t="s">
        <v>243</v>
      </c>
      <c r="J4907" s="15" t="s">
        <v>140</v>
      </c>
      <c r="K4907" s="15" t="s">
        <v>8701</v>
      </c>
      <c r="L4907" s="15" t="n">
        <v>104</v>
      </c>
      <c r="M4907" s="15" t="n">
        <v>116</v>
      </c>
      <c r="N4907" s="15" t="n">
        <v>26</v>
      </c>
      <c r="P4907" s="15" t="n">
        <v>246</v>
      </c>
      <c r="Y4907" s="15" t="s">
        <v>142</v>
      </c>
      <c r="AB4907" s="15" t="s">
        <v>143</v>
      </c>
    </row>
    <row r="4908" customFormat="false" ht="15" hidden="false" customHeight="true" outlineLevel="0" collapsed="false">
      <c r="A4908" s="15" t="s">
        <v>8699</v>
      </c>
      <c r="B4908" s="15" t="s">
        <v>8700</v>
      </c>
      <c r="C4908" s="15" t="s">
        <v>217</v>
      </c>
      <c r="D4908" s="15" t="s">
        <v>274</v>
      </c>
      <c r="E4908" s="15" t="s">
        <v>136</v>
      </c>
      <c r="F4908" s="15" t="s">
        <v>137</v>
      </c>
      <c r="G4908" s="15" t="s">
        <v>938</v>
      </c>
      <c r="H4908" s="15" t="s">
        <v>136</v>
      </c>
      <c r="I4908" s="15" t="s">
        <v>243</v>
      </c>
      <c r="J4908" s="15" t="s">
        <v>144</v>
      </c>
      <c r="K4908" s="15" t="s">
        <v>8702</v>
      </c>
      <c r="L4908" s="15" t="n">
        <v>22</v>
      </c>
      <c r="M4908" s="15" t="n">
        <v>16</v>
      </c>
      <c r="N4908" s="15" t="n">
        <v>1</v>
      </c>
      <c r="P4908" s="15" t="n">
        <v>39</v>
      </c>
      <c r="Y4908" s="15" t="s">
        <v>142</v>
      </c>
      <c r="AB4908" s="15" t="s">
        <v>143</v>
      </c>
    </row>
    <row r="4909" customFormat="false" ht="15" hidden="false" customHeight="true" outlineLevel="0" collapsed="false">
      <c r="A4909" s="15" t="s">
        <v>8699</v>
      </c>
      <c r="B4909" s="15" t="s">
        <v>8700</v>
      </c>
      <c r="C4909" s="15" t="s">
        <v>217</v>
      </c>
      <c r="D4909" s="15" t="s">
        <v>274</v>
      </c>
      <c r="E4909" s="15" t="s">
        <v>136</v>
      </c>
      <c r="F4909" s="15" t="s">
        <v>137</v>
      </c>
      <c r="G4909" s="15" t="s">
        <v>938</v>
      </c>
      <c r="H4909" s="15" t="s">
        <v>136</v>
      </c>
      <c r="I4909" s="15" t="s">
        <v>243</v>
      </c>
      <c r="J4909" s="15" t="s">
        <v>150</v>
      </c>
      <c r="K4909" s="15" t="s">
        <v>8703</v>
      </c>
      <c r="L4909" s="15" t="n">
        <v>198</v>
      </c>
      <c r="M4909" s="15" t="n">
        <v>268</v>
      </c>
      <c r="N4909" s="15" t="n">
        <v>104</v>
      </c>
      <c r="O4909" s="15" t="n">
        <v>11</v>
      </c>
      <c r="P4909" s="15" t="n">
        <v>581</v>
      </c>
      <c r="Y4909" s="15" t="s">
        <v>142</v>
      </c>
      <c r="AB4909" s="15" t="s">
        <v>143</v>
      </c>
    </row>
    <row r="4910" customFormat="false" ht="15" hidden="false" customHeight="true" outlineLevel="0" collapsed="false">
      <c r="A4910" s="15" t="s">
        <v>8699</v>
      </c>
      <c r="B4910" s="15" t="s">
        <v>8700</v>
      </c>
      <c r="C4910" s="15" t="s">
        <v>217</v>
      </c>
      <c r="D4910" s="15" t="s">
        <v>274</v>
      </c>
      <c r="E4910" s="15" t="s">
        <v>136</v>
      </c>
      <c r="F4910" s="15" t="s">
        <v>137</v>
      </c>
      <c r="G4910" s="15" t="s">
        <v>938</v>
      </c>
      <c r="H4910" s="15" t="s">
        <v>136</v>
      </c>
      <c r="I4910" s="15" t="s">
        <v>243</v>
      </c>
      <c r="J4910" s="15" t="s">
        <v>158</v>
      </c>
      <c r="K4910" s="15" t="s">
        <v>8704</v>
      </c>
      <c r="L4910" s="15" t="n">
        <v>91</v>
      </c>
      <c r="M4910" s="15" t="n">
        <v>50</v>
      </c>
      <c r="N4910" s="15" t="n">
        <v>42</v>
      </c>
      <c r="P4910" s="15" t="n">
        <v>183</v>
      </c>
      <c r="Y4910" s="15" t="s">
        <v>142</v>
      </c>
      <c r="AB4910" s="15" t="s">
        <v>143</v>
      </c>
    </row>
    <row r="4911" customFormat="false" ht="15" hidden="false" customHeight="true" outlineLevel="0" collapsed="false">
      <c r="A4911" s="15" t="s">
        <v>8699</v>
      </c>
      <c r="B4911" s="15" t="s">
        <v>8700</v>
      </c>
      <c r="C4911" s="15" t="s">
        <v>217</v>
      </c>
      <c r="D4911" s="15" t="s">
        <v>274</v>
      </c>
      <c r="E4911" s="15" t="s">
        <v>136</v>
      </c>
      <c r="F4911" s="15" t="s">
        <v>137</v>
      </c>
      <c r="G4911" s="15" t="s">
        <v>938</v>
      </c>
      <c r="H4911" s="15" t="s">
        <v>136</v>
      </c>
      <c r="I4911" s="15" t="s">
        <v>243</v>
      </c>
      <c r="J4911" s="15" t="s">
        <v>169</v>
      </c>
      <c r="K4911" s="15" t="s">
        <v>8705</v>
      </c>
      <c r="L4911" s="15" t="n">
        <v>1</v>
      </c>
      <c r="M4911" s="15" t="n">
        <v>5</v>
      </c>
      <c r="N4911" s="15" t="n">
        <v>2</v>
      </c>
      <c r="P4911" s="15" t="n">
        <v>8</v>
      </c>
      <c r="Y4911" s="15" t="s">
        <v>142</v>
      </c>
      <c r="AB4911" s="15" t="s">
        <v>143</v>
      </c>
    </row>
    <row r="4912" customFormat="false" ht="15" hidden="false" customHeight="true" outlineLevel="0" collapsed="false">
      <c r="A4912" s="15" t="s">
        <v>8706</v>
      </c>
      <c r="B4912" s="15" t="s">
        <v>8707</v>
      </c>
      <c r="C4912" s="15" t="s">
        <v>217</v>
      </c>
      <c r="D4912" s="15" t="s">
        <v>218</v>
      </c>
      <c r="E4912" s="15" t="s">
        <v>136</v>
      </c>
      <c r="F4912" s="15" t="s">
        <v>137</v>
      </c>
      <c r="G4912" s="15" t="s">
        <v>136</v>
      </c>
      <c r="H4912" s="15" t="s">
        <v>136</v>
      </c>
      <c r="I4912" s="15" t="s">
        <v>139</v>
      </c>
      <c r="J4912" s="15" t="s">
        <v>140</v>
      </c>
      <c r="K4912" s="15" t="s">
        <v>8708</v>
      </c>
      <c r="M4912" s="15" t="n">
        <v>7</v>
      </c>
      <c r="P4912" s="15" t="n">
        <v>7</v>
      </c>
      <c r="Y4912" s="15" t="s">
        <v>142</v>
      </c>
      <c r="AB4912" s="15" t="s">
        <v>143</v>
      </c>
    </row>
    <row r="4913" customFormat="false" ht="15" hidden="false" customHeight="true" outlineLevel="0" collapsed="false">
      <c r="A4913" s="15" t="s">
        <v>8706</v>
      </c>
      <c r="B4913" s="15" t="s">
        <v>8707</v>
      </c>
      <c r="C4913" s="15" t="s">
        <v>217</v>
      </c>
      <c r="D4913" s="15" t="s">
        <v>218</v>
      </c>
      <c r="E4913" s="15" t="s">
        <v>136</v>
      </c>
      <c r="F4913" s="15" t="s">
        <v>137</v>
      </c>
      <c r="G4913" s="15" t="s">
        <v>136</v>
      </c>
      <c r="H4913" s="15" t="s">
        <v>136</v>
      </c>
      <c r="I4913" s="15" t="s">
        <v>139</v>
      </c>
      <c r="J4913" s="15" t="s">
        <v>144</v>
      </c>
      <c r="K4913" s="15" t="s">
        <v>8709</v>
      </c>
      <c r="L4913" s="15" t="n">
        <v>5</v>
      </c>
      <c r="M4913" s="15" t="n">
        <v>1</v>
      </c>
      <c r="P4913" s="15" t="n">
        <v>6</v>
      </c>
      <c r="Y4913" s="15" t="s">
        <v>142</v>
      </c>
      <c r="AB4913" s="15" t="s">
        <v>143</v>
      </c>
    </row>
    <row r="4914" customFormat="false" ht="15" hidden="false" customHeight="true" outlineLevel="0" collapsed="false">
      <c r="A4914" s="15" t="s">
        <v>8706</v>
      </c>
      <c r="B4914" s="15" t="s">
        <v>8707</v>
      </c>
      <c r="C4914" s="15" t="s">
        <v>217</v>
      </c>
      <c r="D4914" s="15" t="s">
        <v>218</v>
      </c>
      <c r="E4914" s="15" t="s">
        <v>136</v>
      </c>
      <c r="F4914" s="15" t="s">
        <v>137</v>
      </c>
      <c r="G4914" s="15" t="s">
        <v>136</v>
      </c>
      <c r="H4914" s="15" t="s">
        <v>136</v>
      </c>
      <c r="I4914" s="15" t="s">
        <v>139</v>
      </c>
      <c r="J4914" s="15" t="s">
        <v>150</v>
      </c>
      <c r="K4914" s="15" t="s">
        <v>8710</v>
      </c>
      <c r="L4914" s="15" t="n">
        <v>7</v>
      </c>
      <c r="N4914" s="15" t="n">
        <v>26</v>
      </c>
      <c r="O4914" s="15" t="n">
        <v>9</v>
      </c>
      <c r="P4914" s="15" t="n">
        <v>42</v>
      </c>
      <c r="Y4914" s="15" t="s">
        <v>142</v>
      </c>
      <c r="AB4914" s="15" t="s">
        <v>143</v>
      </c>
    </row>
    <row r="4915" customFormat="false" ht="15" hidden="false" customHeight="true" outlineLevel="0" collapsed="false">
      <c r="A4915" s="15" t="s">
        <v>8706</v>
      </c>
      <c r="B4915" s="15" t="s">
        <v>8707</v>
      </c>
      <c r="C4915" s="15" t="s">
        <v>217</v>
      </c>
      <c r="D4915" s="15" t="s">
        <v>218</v>
      </c>
      <c r="E4915" s="15" t="s">
        <v>136</v>
      </c>
      <c r="F4915" s="15" t="s">
        <v>137</v>
      </c>
      <c r="G4915" s="15" t="s">
        <v>136</v>
      </c>
      <c r="H4915" s="15" t="s">
        <v>136</v>
      </c>
      <c r="I4915" s="15" t="s">
        <v>139</v>
      </c>
      <c r="J4915" s="15" t="s">
        <v>158</v>
      </c>
      <c r="K4915" s="15" t="s">
        <v>8711</v>
      </c>
      <c r="N4915" s="15" t="n">
        <v>2</v>
      </c>
      <c r="P4915" s="15" t="n">
        <v>2</v>
      </c>
      <c r="Y4915" s="15" t="s">
        <v>142</v>
      </c>
      <c r="AB4915" s="15" t="s">
        <v>143</v>
      </c>
    </row>
    <row r="4916" customFormat="false" ht="15" hidden="false" customHeight="true" outlineLevel="0" collapsed="false">
      <c r="A4916" s="15" t="s">
        <v>8712</v>
      </c>
      <c r="B4916" s="15" t="s">
        <v>8713</v>
      </c>
      <c r="C4916" s="15" t="s">
        <v>148</v>
      </c>
      <c r="E4916" s="15" t="s">
        <v>136</v>
      </c>
      <c r="F4916" s="15" t="s">
        <v>137</v>
      </c>
      <c r="G4916" s="15" t="s">
        <v>202</v>
      </c>
      <c r="H4916" s="15" t="s">
        <v>136</v>
      </c>
      <c r="I4916" s="15" t="s">
        <v>139</v>
      </c>
      <c r="J4916" s="15" t="s">
        <v>140</v>
      </c>
      <c r="K4916" s="15" t="s">
        <v>8714</v>
      </c>
      <c r="N4916" s="15" t="n">
        <v>6</v>
      </c>
      <c r="P4916" s="15" t="n">
        <v>6</v>
      </c>
      <c r="Y4916" s="15" t="s">
        <v>142</v>
      </c>
      <c r="AB4916" s="15" t="s">
        <v>143</v>
      </c>
    </row>
    <row r="4917" customFormat="false" ht="15" hidden="false" customHeight="true" outlineLevel="0" collapsed="false">
      <c r="A4917" s="15" t="s">
        <v>8712</v>
      </c>
      <c r="B4917" s="15" t="s">
        <v>8713</v>
      </c>
      <c r="C4917" s="15" t="s">
        <v>148</v>
      </c>
      <c r="E4917" s="15" t="s">
        <v>136</v>
      </c>
      <c r="F4917" s="15" t="s">
        <v>137</v>
      </c>
      <c r="G4917" s="15" t="s">
        <v>202</v>
      </c>
      <c r="H4917" s="15" t="s">
        <v>136</v>
      </c>
      <c r="I4917" s="15" t="s">
        <v>139</v>
      </c>
      <c r="J4917" s="15" t="s">
        <v>150</v>
      </c>
      <c r="K4917" s="15" t="s">
        <v>8715</v>
      </c>
      <c r="N4917" s="15" t="n">
        <v>28</v>
      </c>
      <c r="P4917" s="15" t="n">
        <v>28</v>
      </c>
      <c r="Y4917" s="15" t="s">
        <v>142</v>
      </c>
      <c r="AB4917" s="15" t="s">
        <v>143</v>
      </c>
    </row>
    <row r="4918" customFormat="false" ht="15" hidden="false" customHeight="true" outlineLevel="0" collapsed="false">
      <c r="A4918" s="15" t="s">
        <v>8712</v>
      </c>
      <c r="B4918" s="15" t="s">
        <v>8713</v>
      </c>
      <c r="C4918" s="15" t="s">
        <v>148</v>
      </c>
      <c r="E4918" s="15" t="s">
        <v>136</v>
      </c>
      <c r="F4918" s="15" t="s">
        <v>137</v>
      </c>
      <c r="G4918" s="15" t="s">
        <v>202</v>
      </c>
      <c r="H4918" s="15" t="s">
        <v>136</v>
      </c>
      <c r="I4918" s="15" t="s">
        <v>139</v>
      </c>
      <c r="J4918" s="15" t="s">
        <v>158</v>
      </c>
      <c r="K4918" s="15" t="s">
        <v>8716</v>
      </c>
      <c r="N4918" s="15" t="n">
        <v>3</v>
      </c>
      <c r="P4918" s="15" t="n">
        <v>3</v>
      </c>
      <c r="Y4918" s="15" t="s">
        <v>142</v>
      </c>
      <c r="AB4918" s="15" t="s">
        <v>143</v>
      </c>
    </row>
    <row r="4919" customFormat="false" ht="15" hidden="false" customHeight="true" outlineLevel="0" collapsed="false">
      <c r="A4919" s="15" t="s">
        <v>8717</v>
      </c>
      <c r="B4919" s="15" t="s">
        <v>8718</v>
      </c>
      <c r="C4919" s="15" t="s">
        <v>217</v>
      </c>
      <c r="D4919" s="15" t="s">
        <v>235</v>
      </c>
      <c r="E4919" s="15" t="s">
        <v>136</v>
      </c>
      <c r="F4919" s="15" t="s">
        <v>137</v>
      </c>
      <c r="G4919" s="15" t="s">
        <v>149</v>
      </c>
      <c r="H4919" s="15" t="s">
        <v>136</v>
      </c>
      <c r="I4919" s="15" t="s">
        <v>139</v>
      </c>
      <c r="J4919" s="15" t="s">
        <v>140</v>
      </c>
      <c r="K4919" s="15" t="s">
        <v>8719</v>
      </c>
      <c r="L4919" s="15" t="n">
        <v>10</v>
      </c>
      <c r="M4919" s="15" t="n">
        <v>11</v>
      </c>
      <c r="N4919" s="15" t="n">
        <v>2</v>
      </c>
      <c r="O4919" s="15" t="n">
        <v>1</v>
      </c>
      <c r="P4919" s="15" t="n">
        <v>24</v>
      </c>
      <c r="Y4919" s="15" t="s">
        <v>142</v>
      </c>
      <c r="AB4919" s="15" t="s">
        <v>143</v>
      </c>
    </row>
    <row r="4920" customFormat="false" ht="15" hidden="false" customHeight="true" outlineLevel="0" collapsed="false">
      <c r="A4920" s="15" t="s">
        <v>8717</v>
      </c>
      <c r="B4920" s="15" t="s">
        <v>8718</v>
      </c>
      <c r="C4920" s="15" t="s">
        <v>217</v>
      </c>
      <c r="D4920" s="15" t="s">
        <v>235</v>
      </c>
      <c r="E4920" s="15" t="s">
        <v>136</v>
      </c>
      <c r="F4920" s="15" t="s">
        <v>137</v>
      </c>
      <c r="G4920" s="15" t="s">
        <v>149</v>
      </c>
      <c r="H4920" s="15" t="s">
        <v>136</v>
      </c>
      <c r="I4920" s="15" t="s">
        <v>139</v>
      </c>
      <c r="J4920" s="15" t="s">
        <v>144</v>
      </c>
      <c r="K4920" s="15" t="s">
        <v>8720</v>
      </c>
      <c r="M4920" s="15" t="n">
        <v>6</v>
      </c>
      <c r="P4920" s="15" t="n">
        <v>6</v>
      </c>
      <c r="Y4920" s="15" t="s">
        <v>142</v>
      </c>
      <c r="AB4920" s="15" t="s">
        <v>143</v>
      </c>
    </row>
    <row r="4921" customFormat="false" ht="15" hidden="false" customHeight="true" outlineLevel="0" collapsed="false">
      <c r="A4921" s="15" t="s">
        <v>8717</v>
      </c>
      <c r="B4921" s="15" t="s">
        <v>8718</v>
      </c>
      <c r="C4921" s="15" t="s">
        <v>217</v>
      </c>
      <c r="D4921" s="15" t="s">
        <v>235</v>
      </c>
      <c r="E4921" s="15" t="s">
        <v>136</v>
      </c>
      <c r="F4921" s="15" t="s">
        <v>137</v>
      </c>
      <c r="G4921" s="15" t="s">
        <v>149</v>
      </c>
      <c r="H4921" s="15" t="s">
        <v>136</v>
      </c>
      <c r="I4921" s="15" t="s">
        <v>139</v>
      </c>
      <c r="J4921" s="15" t="s">
        <v>150</v>
      </c>
      <c r="K4921" s="15" t="s">
        <v>8721</v>
      </c>
      <c r="L4921" s="15" t="n">
        <v>36</v>
      </c>
      <c r="M4921" s="15" t="n">
        <v>9</v>
      </c>
      <c r="P4921" s="15" t="n">
        <v>45</v>
      </c>
      <c r="Y4921" s="15" t="s">
        <v>142</v>
      </c>
      <c r="AB4921" s="15" t="s">
        <v>143</v>
      </c>
    </row>
    <row r="4922" customFormat="false" ht="15" hidden="false" customHeight="true" outlineLevel="0" collapsed="false">
      <c r="A4922" s="15" t="s">
        <v>8717</v>
      </c>
      <c r="B4922" s="15" t="s">
        <v>8718</v>
      </c>
      <c r="C4922" s="15" t="s">
        <v>217</v>
      </c>
      <c r="D4922" s="15" t="s">
        <v>235</v>
      </c>
      <c r="E4922" s="15" t="s">
        <v>136</v>
      </c>
      <c r="F4922" s="15" t="s">
        <v>137</v>
      </c>
      <c r="G4922" s="15" t="s">
        <v>149</v>
      </c>
      <c r="H4922" s="15" t="s">
        <v>136</v>
      </c>
      <c r="I4922" s="15" t="s">
        <v>139</v>
      </c>
      <c r="J4922" s="15" t="s">
        <v>158</v>
      </c>
      <c r="K4922" s="15" t="s">
        <v>8722</v>
      </c>
      <c r="L4922" s="15" t="n">
        <v>7</v>
      </c>
      <c r="M4922" s="15" t="n">
        <v>9</v>
      </c>
      <c r="P4922" s="15" t="n">
        <v>16</v>
      </c>
      <c r="Y4922" s="15" t="s">
        <v>142</v>
      </c>
      <c r="AB4922" s="15" t="s">
        <v>143</v>
      </c>
    </row>
    <row r="4923" customFormat="false" ht="15" hidden="false" customHeight="true" outlineLevel="0" collapsed="false">
      <c r="A4923" s="15" t="s">
        <v>8723</v>
      </c>
      <c r="B4923" s="15" t="s">
        <v>8724</v>
      </c>
      <c r="C4923" s="15" t="s">
        <v>217</v>
      </c>
      <c r="D4923" s="15" t="s">
        <v>218</v>
      </c>
      <c r="E4923" s="15" t="s">
        <v>136</v>
      </c>
      <c r="F4923" s="15" t="s">
        <v>137</v>
      </c>
      <c r="G4923" s="15" t="s">
        <v>473</v>
      </c>
      <c r="H4923" s="15" t="s">
        <v>136</v>
      </c>
      <c r="I4923" s="15" t="s">
        <v>243</v>
      </c>
      <c r="J4923" s="15" t="s">
        <v>140</v>
      </c>
      <c r="K4923" s="15" t="s">
        <v>8725</v>
      </c>
      <c r="L4923" s="15" t="n">
        <v>12</v>
      </c>
      <c r="M4923" s="15" t="n">
        <v>16</v>
      </c>
      <c r="P4923" s="15" t="n">
        <v>28</v>
      </c>
      <c r="Y4923" s="15" t="s">
        <v>142</v>
      </c>
      <c r="AB4923" s="15" t="s">
        <v>143</v>
      </c>
    </row>
    <row r="4924" customFormat="false" ht="15" hidden="false" customHeight="true" outlineLevel="0" collapsed="false">
      <c r="A4924" s="15" t="s">
        <v>8723</v>
      </c>
      <c r="B4924" s="15" t="s">
        <v>8724</v>
      </c>
      <c r="C4924" s="15" t="s">
        <v>217</v>
      </c>
      <c r="D4924" s="15" t="s">
        <v>218</v>
      </c>
      <c r="E4924" s="15" t="s">
        <v>136</v>
      </c>
      <c r="F4924" s="15" t="s">
        <v>137</v>
      </c>
      <c r="G4924" s="15" t="s">
        <v>473</v>
      </c>
      <c r="H4924" s="15" t="s">
        <v>136</v>
      </c>
      <c r="I4924" s="15" t="s">
        <v>243</v>
      </c>
      <c r="J4924" s="15" t="s">
        <v>150</v>
      </c>
      <c r="K4924" s="15" t="s">
        <v>8726</v>
      </c>
      <c r="L4924" s="15" t="n">
        <v>64</v>
      </c>
      <c r="M4924" s="15" t="n">
        <v>86</v>
      </c>
      <c r="O4924" s="15" t="n">
        <v>37</v>
      </c>
      <c r="P4924" s="15" t="n">
        <v>187</v>
      </c>
      <c r="Y4924" s="15" t="s">
        <v>142</v>
      </c>
      <c r="AB4924" s="15" t="s">
        <v>143</v>
      </c>
    </row>
    <row r="4925" customFormat="false" ht="15" hidden="false" customHeight="true" outlineLevel="0" collapsed="false">
      <c r="A4925" s="15" t="s">
        <v>8723</v>
      </c>
      <c r="B4925" s="15" t="s">
        <v>8724</v>
      </c>
      <c r="C4925" s="15" t="s">
        <v>217</v>
      </c>
      <c r="D4925" s="15" t="s">
        <v>218</v>
      </c>
      <c r="E4925" s="15" t="s">
        <v>136</v>
      </c>
      <c r="F4925" s="15" t="s">
        <v>137</v>
      </c>
      <c r="G4925" s="15" t="s">
        <v>473</v>
      </c>
      <c r="H4925" s="15" t="s">
        <v>136</v>
      </c>
      <c r="I4925" s="15" t="s">
        <v>243</v>
      </c>
      <c r="J4925" s="15" t="s">
        <v>158</v>
      </c>
      <c r="K4925" s="15" t="s">
        <v>8727</v>
      </c>
      <c r="L4925" s="15" t="n">
        <v>27</v>
      </c>
      <c r="M4925" s="15" t="n">
        <v>8</v>
      </c>
      <c r="O4925" s="15" t="n">
        <v>20</v>
      </c>
      <c r="P4925" s="15" t="n">
        <v>55</v>
      </c>
      <c r="Y4925" s="15" t="s">
        <v>142</v>
      </c>
      <c r="AB4925" s="15" t="s">
        <v>143</v>
      </c>
    </row>
    <row r="4926" customFormat="false" ht="15" hidden="false" customHeight="true" outlineLevel="0" collapsed="false">
      <c r="A4926" s="15" t="s">
        <v>8723</v>
      </c>
      <c r="B4926" s="15" t="s">
        <v>8724</v>
      </c>
      <c r="C4926" s="15" t="s">
        <v>217</v>
      </c>
      <c r="D4926" s="15" t="s">
        <v>218</v>
      </c>
      <c r="E4926" s="15" t="s">
        <v>136</v>
      </c>
      <c r="F4926" s="15" t="s">
        <v>137</v>
      </c>
      <c r="G4926" s="15" t="s">
        <v>473</v>
      </c>
      <c r="H4926" s="15" t="s">
        <v>136</v>
      </c>
      <c r="I4926" s="15" t="s">
        <v>243</v>
      </c>
      <c r="J4926" s="15" t="s">
        <v>169</v>
      </c>
      <c r="K4926" s="15" t="s">
        <v>8728</v>
      </c>
      <c r="M4926" s="15" t="n">
        <v>2</v>
      </c>
      <c r="P4926" s="15" t="n">
        <v>2</v>
      </c>
      <c r="Y4926" s="15" t="s">
        <v>142</v>
      </c>
      <c r="AB4926" s="15" t="s">
        <v>143</v>
      </c>
    </row>
    <row r="4927" customFormat="false" ht="15" hidden="false" customHeight="true" outlineLevel="0" collapsed="false">
      <c r="A4927" s="15" t="s">
        <v>8729</v>
      </c>
      <c r="B4927" s="15" t="s">
        <v>8730</v>
      </c>
      <c r="C4927" s="15" t="s">
        <v>148</v>
      </c>
      <c r="E4927" s="15" t="s">
        <v>136</v>
      </c>
      <c r="F4927" s="15" t="s">
        <v>137</v>
      </c>
      <c r="G4927" s="15" t="s">
        <v>8731</v>
      </c>
      <c r="H4927" s="15" t="s">
        <v>136</v>
      </c>
      <c r="I4927" s="15" t="s">
        <v>139</v>
      </c>
      <c r="J4927" s="15" t="s">
        <v>140</v>
      </c>
      <c r="K4927" s="15" t="s">
        <v>8732</v>
      </c>
      <c r="L4927" s="15" t="n">
        <v>300</v>
      </c>
      <c r="P4927" s="15" t="n">
        <v>300</v>
      </c>
      <c r="Y4927" s="15" t="s">
        <v>142</v>
      </c>
      <c r="AB4927" s="15" t="s">
        <v>143</v>
      </c>
    </row>
    <row r="4928" customFormat="false" ht="15" hidden="false" customHeight="true" outlineLevel="0" collapsed="false">
      <c r="A4928" s="15" t="s">
        <v>8733</v>
      </c>
      <c r="B4928" s="15" t="s">
        <v>8734</v>
      </c>
      <c r="C4928" s="15" t="s">
        <v>148</v>
      </c>
      <c r="E4928" s="15" t="s">
        <v>136</v>
      </c>
      <c r="F4928" s="15" t="s">
        <v>137</v>
      </c>
      <c r="G4928" s="15" t="s">
        <v>1237</v>
      </c>
      <c r="H4928" s="15" t="s">
        <v>136</v>
      </c>
      <c r="I4928" s="15" t="s">
        <v>139</v>
      </c>
      <c r="J4928" s="15" t="s">
        <v>150</v>
      </c>
      <c r="K4928" s="15" t="s">
        <v>8735</v>
      </c>
      <c r="M4928" s="15" t="n">
        <v>21</v>
      </c>
      <c r="P4928" s="15" t="n">
        <v>21</v>
      </c>
      <c r="Y4928" s="15" t="s">
        <v>142</v>
      </c>
      <c r="AB4928" s="15" t="s">
        <v>143</v>
      </c>
    </row>
    <row r="4929" customFormat="false" ht="15" hidden="false" customHeight="true" outlineLevel="0" collapsed="false">
      <c r="A4929" s="15" t="s">
        <v>8733</v>
      </c>
      <c r="B4929" s="15" t="s">
        <v>8734</v>
      </c>
      <c r="C4929" s="15" t="s">
        <v>148</v>
      </c>
      <c r="E4929" s="15" t="s">
        <v>136</v>
      </c>
      <c r="F4929" s="15" t="s">
        <v>137</v>
      </c>
      <c r="G4929" s="15" t="s">
        <v>1237</v>
      </c>
      <c r="H4929" s="15" t="s">
        <v>136</v>
      </c>
      <c r="I4929" s="15" t="s">
        <v>139</v>
      </c>
      <c r="J4929" s="15" t="s">
        <v>158</v>
      </c>
      <c r="K4929" s="15" t="s">
        <v>8736</v>
      </c>
      <c r="M4929" s="15" t="n">
        <v>23</v>
      </c>
      <c r="P4929" s="15" t="n">
        <v>23</v>
      </c>
      <c r="Y4929" s="15" t="s">
        <v>142</v>
      </c>
      <c r="AB4929" s="15" t="s">
        <v>143</v>
      </c>
    </row>
    <row r="4930" customFormat="false" ht="15" hidden="false" customHeight="true" outlineLevel="0" collapsed="false">
      <c r="A4930" s="15" t="s">
        <v>8737</v>
      </c>
      <c r="B4930" s="15" t="s">
        <v>8738</v>
      </c>
      <c r="C4930" s="15" t="s">
        <v>217</v>
      </c>
      <c r="D4930" s="15" t="s">
        <v>235</v>
      </c>
      <c r="E4930" s="15" t="s">
        <v>136</v>
      </c>
      <c r="F4930" s="15" t="s">
        <v>137</v>
      </c>
      <c r="G4930" s="15" t="s">
        <v>308</v>
      </c>
      <c r="H4930" s="15" t="s">
        <v>136</v>
      </c>
      <c r="I4930" s="15" t="s">
        <v>139</v>
      </c>
      <c r="J4930" s="15" t="s">
        <v>158</v>
      </c>
      <c r="K4930" s="15" t="s">
        <v>8739</v>
      </c>
      <c r="M4930" s="15" t="n">
        <v>3</v>
      </c>
      <c r="P4930" s="15" t="n">
        <v>3</v>
      </c>
      <c r="Y4930" s="15" t="s">
        <v>142</v>
      </c>
      <c r="AB4930" s="15" t="s">
        <v>143</v>
      </c>
    </row>
    <row r="4931" customFormat="false" ht="15" hidden="false" customHeight="true" outlineLevel="0" collapsed="false">
      <c r="A4931" s="15" t="s">
        <v>8740</v>
      </c>
      <c r="B4931" s="15" t="s">
        <v>8741</v>
      </c>
      <c r="C4931" s="15" t="s">
        <v>148</v>
      </c>
      <c r="E4931" s="15" t="s">
        <v>136</v>
      </c>
      <c r="F4931" s="15" t="s">
        <v>137</v>
      </c>
      <c r="G4931" s="15" t="s">
        <v>1889</v>
      </c>
      <c r="H4931" s="15" t="s">
        <v>136</v>
      </c>
      <c r="I4931" s="15" t="s">
        <v>139</v>
      </c>
      <c r="J4931" s="15" t="s">
        <v>150</v>
      </c>
      <c r="K4931" s="15" t="s">
        <v>8742</v>
      </c>
      <c r="N4931" s="15" t="n">
        <v>10</v>
      </c>
      <c r="P4931" s="15" t="n">
        <v>10</v>
      </c>
      <c r="Y4931" s="15" t="s">
        <v>142</v>
      </c>
      <c r="AB4931" s="15" t="s">
        <v>143</v>
      </c>
    </row>
    <row r="4932" customFormat="false" ht="15" hidden="false" customHeight="true" outlineLevel="0" collapsed="false">
      <c r="A4932" s="15" t="s">
        <v>8743</v>
      </c>
      <c r="B4932" s="15" t="s">
        <v>8744</v>
      </c>
      <c r="C4932" s="15" t="s">
        <v>217</v>
      </c>
      <c r="D4932" s="15" t="s">
        <v>235</v>
      </c>
      <c r="E4932" s="15" t="s">
        <v>136</v>
      </c>
      <c r="F4932" s="15" t="s">
        <v>137</v>
      </c>
      <c r="G4932" s="15" t="s">
        <v>510</v>
      </c>
      <c r="H4932" s="15" t="s">
        <v>136</v>
      </c>
      <c r="I4932" s="15" t="s">
        <v>243</v>
      </c>
      <c r="J4932" s="15" t="s">
        <v>140</v>
      </c>
      <c r="K4932" s="15" t="s">
        <v>8745</v>
      </c>
      <c r="M4932" s="15" t="n">
        <v>4</v>
      </c>
      <c r="N4932" s="15" t="n">
        <v>2</v>
      </c>
      <c r="P4932" s="15" t="n">
        <v>6</v>
      </c>
      <c r="Y4932" s="15" t="s">
        <v>142</v>
      </c>
      <c r="AB4932" s="15" t="s">
        <v>143</v>
      </c>
    </row>
    <row r="4933" customFormat="false" ht="15" hidden="false" customHeight="true" outlineLevel="0" collapsed="false">
      <c r="A4933" s="15" t="s">
        <v>8743</v>
      </c>
      <c r="B4933" s="15" t="s">
        <v>8744</v>
      </c>
      <c r="C4933" s="15" t="s">
        <v>217</v>
      </c>
      <c r="D4933" s="15" t="s">
        <v>235</v>
      </c>
      <c r="E4933" s="15" t="s">
        <v>136</v>
      </c>
      <c r="F4933" s="15" t="s">
        <v>137</v>
      </c>
      <c r="G4933" s="15" t="s">
        <v>510</v>
      </c>
      <c r="H4933" s="15" t="s">
        <v>136</v>
      </c>
      <c r="I4933" s="15" t="s">
        <v>243</v>
      </c>
      <c r="J4933" s="15" t="s">
        <v>150</v>
      </c>
      <c r="K4933" s="15" t="s">
        <v>8746</v>
      </c>
      <c r="L4933" s="15" t="n">
        <v>133</v>
      </c>
      <c r="M4933" s="15" t="n">
        <v>76</v>
      </c>
      <c r="N4933" s="15" t="n">
        <v>359</v>
      </c>
      <c r="O4933" s="15" t="n">
        <v>64</v>
      </c>
      <c r="P4933" s="15" t="n">
        <v>632</v>
      </c>
      <c r="Y4933" s="15" t="s">
        <v>142</v>
      </c>
      <c r="AB4933" s="15" t="s">
        <v>143</v>
      </c>
    </row>
    <row r="4934" customFormat="false" ht="15" hidden="false" customHeight="true" outlineLevel="0" collapsed="false">
      <c r="A4934" s="15" t="s">
        <v>8743</v>
      </c>
      <c r="B4934" s="15" t="s">
        <v>8744</v>
      </c>
      <c r="C4934" s="15" t="s">
        <v>217</v>
      </c>
      <c r="D4934" s="15" t="s">
        <v>235</v>
      </c>
      <c r="E4934" s="15" t="s">
        <v>136</v>
      </c>
      <c r="F4934" s="15" t="s">
        <v>137</v>
      </c>
      <c r="G4934" s="15" t="s">
        <v>510</v>
      </c>
      <c r="H4934" s="15" t="s">
        <v>136</v>
      </c>
      <c r="I4934" s="15" t="s">
        <v>243</v>
      </c>
      <c r="J4934" s="15" t="s">
        <v>158</v>
      </c>
      <c r="K4934" s="15" t="s">
        <v>8747</v>
      </c>
      <c r="L4934" s="15" t="n">
        <v>11</v>
      </c>
      <c r="M4934" s="15" t="n">
        <v>23</v>
      </c>
      <c r="N4934" s="15" t="n">
        <v>13</v>
      </c>
      <c r="O4934" s="15" t="n">
        <v>6</v>
      </c>
      <c r="P4934" s="15" t="n">
        <v>53</v>
      </c>
      <c r="Y4934" s="15" t="s">
        <v>142</v>
      </c>
      <c r="AB4934" s="15" t="s">
        <v>143</v>
      </c>
    </row>
    <row r="4935" customFormat="false" ht="15" hidden="false" customHeight="true" outlineLevel="0" collapsed="false">
      <c r="A4935" s="15" t="s">
        <v>8743</v>
      </c>
      <c r="B4935" s="15" t="s">
        <v>8744</v>
      </c>
      <c r="C4935" s="15" t="s">
        <v>217</v>
      </c>
      <c r="D4935" s="15" t="s">
        <v>235</v>
      </c>
      <c r="E4935" s="15" t="s">
        <v>136</v>
      </c>
      <c r="F4935" s="15" t="s">
        <v>137</v>
      </c>
      <c r="G4935" s="15" t="s">
        <v>510</v>
      </c>
      <c r="H4935" s="15" t="s">
        <v>136</v>
      </c>
      <c r="I4935" s="15" t="s">
        <v>243</v>
      </c>
      <c r="J4935" s="15" t="s">
        <v>169</v>
      </c>
      <c r="K4935" s="15" t="s">
        <v>8748</v>
      </c>
      <c r="L4935" s="15" t="n">
        <v>25</v>
      </c>
      <c r="M4935" s="15" t="n">
        <v>3</v>
      </c>
      <c r="N4935" s="15" t="n">
        <v>0</v>
      </c>
      <c r="P4935" s="15" t="n">
        <v>28</v>
      </c>
      <c r="Y4935" s="15" t="s">
        <v>142</v>
      </c>
      <c r="AB4935" s="15" t="s">
        <v>143</v>
      </c>
    </row>
    <row r="4936" customFormat="false" ht="15" hidden="false" customHeight="true" outlineLevel="0" collapsed="false">
      <c r="A4936" s="15" t="s">
        <v>8749</v>
      </c>
      <c r="B4936" s="15" t="s">
        <v>8750</v>
      </c>
      <c r="C4936" s="15" t="s">
        <v>148</v>
      </c>
      <c r="E4936" s="15" t="s">
        <v>136</v>
      </c>
      <c r="F4936" s="15" t="s">
        <v>137</v>
      </c>
      <c r="G4936" s="15" t="s">
        <v>526</v>
      </c>
      <c r="H4936" s="15" t="s">
        <v>136</v>
      </c>
      <c r="I4936" s="15" t="s">
        <v>139</v>
      </c>
      <c r="J4936" s="15" t="s">
        <v>140</v>
      </c>
      <c r="K4936" s="15" t="s">
        <v>8751</v>
      </c>
      <c r="O4936" s="15" t="n">
        <v>10</v>
      </c>
      <c r="P4936" s="15" t="n">
        <v>10</v>
      </c>
      <c r="Y4936" s="15" t="s">
        <v>142</v>
      </c>
      <c r="AB4936" s="15" t="s">
        <v>143</v>
      </c>
    </row>
    <row r="4937" customFormat="false" ht="15" hidden="false" customHeight="true" outlineLevel="0" collapsed="false">
      <c r="A4937" s="15" t="s">
        <v>8749</v>
      </c>
      <c r="B4937" s="15" t="s">
        <v>8750</v>
      </c>
      <c r="C4937" s="15" t="s">
        <v>148</v>
      </c>
      <c r="E4937" s="15" t="s">
        <v>136</v>
      </c>
      <c r="F4937" s="15" t="s">
        <v>137</v>
      </c>
      <c r="G4937" s="15" t="s">
        <v>526</v>
      </c>
      <c r="H4937" s="15" t="s">
        <v>136</v>
      </c>
      <c r="I4937" s="15" t="s">
        <v>139</v>
      </c>
      <c r="J4937" s="15" t="s">
        <v>166</v>
      </c>
      <c r="K4937" s="15" t="s">
        <v>8752</v>
      </c>
      <c r="N4937" s="15" t="n">
        <v>15</v>
      </c>
      <c r="P4937" s="15" t="n">
        <v>15</v>
      </c>
      <c r="Y4937" s="15" t="s">
        <v>142</v>
      </c>
      <c r="AB4937" s="15" t="s">
        <v>143</v>
      </c>
    </row>
    <row r="4938" customFormat="false" ht="15" hidden="false" customHeight="true" outlineLevel="0" collapsed="false">
      <c r="A4938" s="15" t="s">
        <v>8753</v>
      </c>
      <c r="B4938" s="15" t="s">
        <v>8754</v>
      </c>
      <c r="C4938" s="15" t="s">
        <v>217</v>
      </c>
      <c r="D4938" s="15" t="s">
        <v>235</v>
      </c>
      <c r="E4938" s="15" t="s">
        <v>136</v>
      </c>
      <c r="F4938" s="15" t="s">
        <v>137</v>
      </c>
      <c r="G4938" s="15" t="s">
        <v>231</v>
      </c>
      <c r="H4938" s="15" t="s">
        <v>136</v>
      </c>
      <c r="I4938" s="15" t="s">
        <v>139</v>
      </c>
      <c r="J4938" s="15" t="s">
        <v>140</v>
      </c>
      <c r="K4938" s="15" t="s">
        <v>8755</v>
      </c>
      <c r="L4938" s="15" t="n">
        <v>1</v>
      </c>
      <c r="M4938" s="15" t="n">
        <v>3</v>
      </c>
      <c r="P4938" s="15" t="n">
        <v>4</v>
      </c>
      <c r="Y4938" s="15" t="s">
        <v>156</v>
      </c>
      <c r="AB4938" s="15" t="s">
        <v>143</v>
      </c>
    </row>
    <row r="4939" customFormat="false" ht="15" hidden="false" customHeight="true" outlineLevel="0" collapsed="false">
      <c r="A4939" s="15" t="s">
        <v>8753</v>
      </c>
      <c r="B4939" s="15" t="s">
        <v>8754</v>
      </c>
      <c r="C4939" s="15" t="s">
        <v>217</v>
      </c>
      <c r="D4939" s="15" t="s">
        <v>235</v>
      </c>
      <c r="E4939" s="15" t="s">
        <v>136</v>
      </c>
      <c r="F4939" s="15" t="s">
        <v>137</v>
      </c>
      <c r="G4939" s="15" t="s">
        <v>231</v>
      </c>
      <c r="H4939" s="15" t="s">
        <v>136</v>
      </c>
      <c r="I4939" s="15" t="s">
        <v>139</v>
      </c>
      <c r="J4939" s="15" t="s">
        <v>150</v>
      </c>
      <c r="K4939" s="15" t="s">
        <v>8756</v>
      </c>
      <c r="L4939" s="15" t="n">
        <v>2</v>
      </c>
      <c r="M4939" s="15" t="n">
        <v>34</v>
      </c>
      <c r="O4939" s="15" t="n">
        <v>12</v>
      </c>
      <c r="P4939" s="15" t="n">
        <v>48</v>
      </c>
      <c r="Y4939" s="15" t="s">
        <v>156</v>
      </c>
      <c r="AB4939" s="15" t="s">
        <v>143</v>
      </c>
    </row>
    <row r="4940" customFormat="false" ht="15" hidden="false" customHeight="true" outlineLevel="0" collapsed="false">
      <c r="A4940" s="15" t="s">
        <v>8753</v>
      </c>
      <c r="B4940" s="15" t="s">
        <v>8754</v>
      </c>
      <c r="C4940" s="15" t="s">
        <v>217</v>
      </c>
      <c r="D4940" s="15" t="s">
        <v>235</v>
      </c>
      <c r="E4940" s="15" t="s">
        <v>136</v>
      </c>
      <c r="F4940" s="15" t="s">
        <v>137</v>
      </c>
      <c r="G4940" s="15" t="s">
        <v>231</v>
      </c>
      <c r="H4940" s="15" t="s">
        <v>136</v>
      </c>
      <c r="I4940" s="15" t="s">
        <v>139</v>
      </c>
      <c r="J4940" s="15" t="s">
        <v>158</v>
      </c>
      <c r="K4940" s="15" t="s">
        <v>8757</v>
      </c>
      <c r="L4940" s="15" t="n">
        <v>2</v>
      </c>
      <c r="M4940" s="15" t="n">
        <v>14</v>
      </c>
      <c r="O4940" s="15" t="n">
        <v>7</v>
      </c>
      <c r="P4940" s="15" t="n">
        <v>23</v>
      </c>
      <c r="Y4940" s="15" t="s">
        <v>156</v>
      </c>
      <c r="AB4940" s="15" t="s">
        <v>143</v>
      </c>
    </row>
    <row r="4941" customFormat="false" ht="15" hidden="false" customHeight="true" outlineLevel="0" collapsed="false">
      <c r="A4941" s="15" t="s">
        <v>8758</v>
      </c>
      <c r="B4941" s="15" t="s">
        <v>8759</v>
      </c>
      <c r="C4941" s="15" t="s">
        <v>217</v>
      </c>
      <c r="D4941" s="15" t="s">
        <v>235</v>
      </c>
      <c r="E4941" s="15" t="s">
        <v>136</v>
      </c>
      <c r="F4941" s="15" t="s">
        <v>137</v>
      </c>
      <c r="G4941" s="15" t="s">
        <v>510</v>
      </c>
      <c r="H4941" s="15" t="s">
        <v>136</v>
      </c>
      <c r="I4941" s="15" t="s">
        <v>243</v>
      </c>
      <c r="J4941" s="15" t="s">
        <v>140</v>
      </c>
      <c r="K4941" s="15" t="s">
        <v>8760</v>
      </c>
      <c r="L4941" s="15" t="n">
        <v>25</v>
      </c>
      <c r="M4941" s="15" t="n">
        <v>42</v>
      </c>
      <c r="N4941" s="15" t="n">
        <v>18</v>
      </c>
      <c r="P4941" s="15" t="n">
        <v>85</v>
      </c>
      <c r="Y4941" s="15" t="s">
        <v>142</v>
      </c>
      <c r="AB4941" s="15" t="s">
        <v>143</v>
      </c>
    </row>
    <row r="4942" customFormat="false" ht="15" hidden="false" customHeight="true" outlineLevel="0" collapsed="false">
      <c r="A4942" s="15" t="s">
        <v>8758</v>
      </c>
      <c r="B4942" s="15" t="s">
        <v>8759</v>
      </c>
      <c r="C4942" s="15" t="s">
        <v>217</v>
      </c>
      <c r="D4942" s="15" t="s">
        <v>235</v>
      </c>
      <c r="E4942" s="15" t="s">
        <v>136</v>
      </c>
      <c r="F4942" s="15" t="s">
        <v>137</v>
      </c>
      <c r="G4942" s="15" t="s">
        <v>510</v>
      </c>
      <c r="H4942" s="15" t="s">
        <v>136</v>
      </c>
      <c r="I4942" s="15" t="s">
        <v>243</v>
      </c>
      <c r="J4942" s="15" t="s">
        <v>150</v>
      </c>
      <c r="K4942" s="15" t="s">
        <v>8761</v>
      </c>
      <c r="L4942" s="15" t="n">
        <v>478</v>
      </c>
      <c r="M4942" s="15" t="n">
        <v>540</v>
      </c>
      <c r="N4942" s="15" t="n">
        <v>442</v>
      </c>
      <c r="O4942" s="15" t="n">
        <v>54</v>
      </c>
      <c r="P4942" s="15" t="n">
        <v>1514</v>
      </c>
      <c r="Y4942" s="15" t="s">
        <v>142</v>
      </c>
      <c r="AB4942" s="15" t="s">
        <v>143</v>
      </c>
    </row>
    <row r="4943" customFormat="false" ht="15" hidden="false" customHeight="true" outlineLevel="0" collapsed="false">
      <c r="A4943" s="15" t="s">
        <v>8758</v>
      </c>
      <c r="B4943" s="15" t="s">
        <v>8759</v>
      </c>
      <c r="C4943" s="15" t="s">
        <v>217</v>
      </c>
      <c r="D4943" s="15" t="s">
        <v>235</v>
      </c>
      <c r="E4943" s="15" t="s">
        <v>136</v>
      </c>
      <c r="F4943" s="15" t="s">
        <v>137</v>
      </c>
      <c r="G4943" s="15" t="s">
        <v>510</v>
      </c>
      <c r="H4943" s="15" t="s">
        <v>136</v>
      </c>
      <c r="I4943" s="15" t="s">
        <v>243</v>
      </c>
      <c r="J4943" s="15" t="s">
        <v>158</v>
      </c>
      <c r="K4943" s="15" t="s">
        <v>8762</v>
      </c>
      <c r="L4943" s="15" t="n">
        <v>114</v>
      </c>
      <c r="M4943" s="15" t="n">
        <v>117</v>
      </c>
      <c r="N4943" s="15" t="n">
        <v>104</v>
      </c>
      <c r="O4943" s="15" t="n">
        <v>2</v>
      </c>
      <c r="P4943" s="15" t="n">
        <v>337</v>
      </c>
      <c r="Y4943" s="15" t="s">
        <v>142</v>
      </c>
      <c r="AB4943" s="15" t="s">
        <v>143</v>
      </c>
    </row>
    <row r="4944" customFormat="false" ht="15" hidden="false" customHeight="true" outlineLevel="0" collapsed="false">
      <c r="A4944" s="15" t="s">
        <v>8758</v>
      </c>
      <c r="B4944" s="15" t="s">
        <v>8759</v>
      </c>
      <c r="C4944" s="15" t="s">
        <v>217</v>
      </c>
      <c r="D4944" s="15" t="s">
        <v>235</v>
      </c>
      <c r="E4944" s="15" t="s">
        <v>136</v>
      </c>
      <c r="F4944" s="15" t="s">
        <v>137</v>
      </c>
      <c r="G4944" s="15" t="s">
        <v>510</v>
      </c>
      <c r="H4944" s="15" t="s">
        <v>136</v>
      </c>
      <c r="I4944" s="15" t="s">
        <v>243</v>
      </c>
      <c r="J4944" s="15" t="s">
        <v>169</v>
      </c>
      <c r="K4944" s="15" t="s">
        <v>8763</v>
      </c>
      <c r="L4944" s="15" t="n">
        <v>7</v>
      </c>
      <c r="M4944" s="15" t="n">
        <v>1</v>
      </c>
      <c r="N4944" s="15" t="n">
        <v>10</v>
      </c>
      <c r="P4944" s="15" t="n">
        <v>18</v>
      </c>
      <c r="Y4944" s="15" t="s">
        <v>142</v>
      </c>
      <c r="AB4944" s="15" t="s">
        <v>143</v>
      </c>
    </row>
    <row r="4945" customFormat="false" ht="15" hidden="false" customHeight="true" outlineLevel="0" collapsed="false">
      <c r="A4945" s="15" t="s">
        <v>8764</v>
      </c>
      <c r="B4945" s="15" t="s">
        <v>8765</v>
      </c>
      <c r="C4945" s="15" t="s">
        <v>217</v>
      </c>
      <c r="D4945" s="15" t="s">
        <v>235</v>
      </c>
      <c r="E4945" s="15" t="s">
        <v>136</v>
      </c>
      <c r="F4945" s="15" t="s">
        <v>137</v>
      </c>
      <c r="G4945" s="15" t="s">
        <v>608</v>
      </c>
      <c r="H4945" s="15" t="s">
        <v>136</v>
      </c>
      <c r="I4945" s="15" t="s">
        <v>139</v>
      </c>
      <c r="J4945" s="15" t="s">
        <v>150</v>
      </c>
      <c r="K4945" s="15" t="s">
        <v>8766</v>
      </c>
      <c r="M4945" s="15" t="n">
        <v>21</v>
      </c>
      <c r="N4945" s="15" t="n">
        <v>25</v>
      </c>
      <c r="P4945" s="15" t="n">
        <v>46</v>
      </c>
      <c r="Y4945" s="15" t="s">
        <v>156</v>
      </c>
      <c r="AB4945" s="15" t="s">
        <v>143</v>
      </c>
    </row>
    <row r="4946" customFormat="false" ht="15" hidden="false" customHeight="true" outlineLevel="0" collapsed="false">
      <c r="A4946" s="15" t="s">
        <v>8767</v>
      </c>
      <c r="B4946" s="15" t="s">
        <v>8768</v>
      </c>
      <c r="C4946" s="15" t="s">
        <v>217</v>
      </c>
      <c r="D4946" s="15" t="s">
        <v>235</v>
      </c>
      <c r="E4946" s="15" t="s">
        <v>136</v>
      </c>
      <c r="F4946" s="15" t="s">
        <v>137</v>
      </c>
      <c r="G4946" s="15" t="s">
        <v>4534</v>
      </c>
      <c r="H4946" s="15" t="s">
        <v>136</v>
      </c>
      <c r="I4946" s="15" t="s">
        <v>243</v>
      </c>
      <c r="J4946" s="15" t="s">
        <v>140</v>
      </c>
      <c r="K4946" s="15" t="s">
        <v>8769</v>
      </c>
      <c r="N4946" s="15" t="n">
        <v>138</v>
      </c>
      <c r="O4946" s="15" t="n">
        <v>49</v>
      </c>
      <c r="P4946" s="15" t="n">
        <v>187</v>
      </c>
      <c r="Y4946" s="15" t="s">
        <v>142</v>
      </c>
      <c r="AB4946" s="15" t="s">
        <v>143</v>
      </c>
    </row>
    <row r="4947" customFormat="false" ht="15" hidden="false" customHeight="true" outlineLevel="0" collapsed="false">
      <c r="A4947" s="15" t="s">
        <v>8767</v>
      </c>
      <c r="B4947" s="15" t="s">
        <v>8768</v>
      </c>
      <c r="C4947" s="15" t="s">
        <v>217</v>
      </c>
      <c r="D4947" s="15" t="s">
        <v>235</v>
      </c>
      <c r="E4947" s="15" t="s">
        <v>136</v>
      </c>
      <c r="F4947" s="15" t="s">
        <v>137</v>
      </c>
      <c r="G4947" s="15" t="s">
        <v>4534</v>
      </c>
      <c r="H4947" s="15" t="s">
        <v>136</v>
      </c>
      <c r="I4947" s="15" t="s">
        <v>243</v>
      </c>
      <c r="J4947" s="15" t="s">
        <v>150</v>
      </c>
      <c r="K4947" s="15" t="s">
        <v>8770</v>
      </c>
      <c r="L4947" s="15" t="n">
        <v>84</v>
      </c>
      <c r="M4947" s="15" t="n">
        <v>220</v>
      </c>
      <c r="N4947" s="15" t="n">
        <v>117</v>
      </c>
      <c r="O4947" s="15" t="n">
        <v>47</v>
      </c>
      <c r="P4947" s="15" t="n">
        <v>468</v>
      </c>
      <c r="Y4947" s="15" t="s">
        <v>142</v>
      </c>
      <c r="AB4947" s="15" t="s">
        <v>143</v>
      </c>
    </row>
    <row r="4948" customFormat="false" ht="15" hidden="false" customHeight="true" outlineLevel="0" collapsed="false">
      <c r="A4948" s="15" t="s">
        <v>8767</v>
      </c>
      <c r="B4948" s="15" t="s">
        <v>8768</v>
      </c>
      <c r="C4948" s="15" t="s">
        <v>217</v>
      </c>
      <c r="D4948" s="15" t="s">
        <v>235</v>
      </c>
      <c r="E4948" s="15" t="s">
        <v>136</v>
      </c>
      <c r="F4948" s="15" t="s">
        <v>137</v>
      </c>
      <c r="G4948" s="15" t="s">
        <v>4534</v>
      </c>
      <c r="H4948" s="15" t="s">
        <v>136</v>
      </c>
      <c r="I4948" s="15" t="s">
        <v>243</v>
      </c>
      <c r="J4948" s="15" t="s">
        <v>158</v>
      </c>
      <c r="K4948" s="15" t="s">
        <v>8771</v>
      </c>
      <c r="M4948" s="15" t="n">
        <v>5</v>
      </c>
      <c r="N4948" s="15" t="n">
        <v>13</v>
      </c>
      <c r="P4948" s="15" t="n">
        <v>18</v>
      </c>
      <c r="Y4948" s="15" t="s">
        <v>142</v>
      </c>
      <c r="AB4948" s="15" t="s">
        <v>143</v>
      </c>
    </row>
    <row r="4949" customFormat="false" ht="15" hidden="false" customHeight="true" outlineLevel="0" collapsed="false">
      <c r="A4949" s="15" t="s">
        <v>8767</v>
      </c>
      <c r="B4949" s="15" t="s">
        <v>8768</v>
      </c>
      <c r="C4949" s="15" t="s">
        <v>217</v>
      </c>
      <c r="D4949" s="15" t="s">
        <v>235</v>
      </c>
      <c r="E4949" s="15" t="s">
        <v>136</v>
      </c>
      <c r="F4949" s="15" t="s">
        <v>137</v>
      </c>
      <c r="G4949" s="15" t="s">
        <v>4534</v>
      </c>
      <c r="H4949" s="15" t="s">
        <v>136</v>
      </c>
      <c r="I4949" s="15" t="s">
        <v>243</v>
      </c>
      <c r="J4949" s="15" t="s">
        <v>169</v>
      </c>
      <c r="K4949" s="15" t="s">
        <v>8772</v>
      </c>
      <c r="N4949" s="15" t="n">
        <v>9</v>
      </c>
      <c r="P4949" s="15" t="n">
        <v>9</v>
      </c>
      <c r="Y4949" s="15" t="s">
        <v>142</v>
      </c>
      <c r="AB4949" s="15" t="s">
        <v>143</v>
      </c>
    </row>
    <row r="4950" customFormat="false" ht="15" hidden="false" customHeight="true" outlineLevel="0" collapsed="false">
      <c r="A4950" s="15" t="s">
        <v>8773</v>
      </c>
      <c r="B4950" s="15" t="s">
        <v>8774</v>
      </c>
      <c r="C4950" s="15" t="s">
        <v>148</v>
      </c>
      <c r="E4950" s="15" t="s">
        <v>136</v>
      </c>
      <c r="F4950" s="15" t="s">
        <v>137</v>
      </c>
      <c r="G4950" s="15" t="s">
        <v>2004</v>
      </c>
      <c r="H4950" s="15" t="s">
        <v>136</v>
      </c>
      <c r="I4950" s="15" t="s">
        <v>139</v>
      </c>
      <c r="J4950" s="15" t="s">
        <v>150</v>
      </c>
      <c r="K4950" s="15" t="s">
        <v>8775</v>
      </c>
      <c r="L4950" s="15" t="n">
        <v>20</v>
      </c>
      <c r="P4950" s="15" t="n">
        <v>20</v>
      </c>
      <c r="Y4950" s="15" t="s">
        <v>156</v>
      </c>
      <c r="AB4950" s="15" t="s">
        <v>143</v>
      </c>
    </row>
    <row r="4951" customFormat="false" ht="15" hidden="false" customHeight="true" outlineLevel="0" collapsed="false">
      <c r="A4951" s="15" t="s">
        <v>8776</v>
      </c>
      <c r="B4951" s="15" t="s">
        <v>8777</v>
      </c>
      <c r="C4951" s="15" t="s">
        <v>217</v>
      </c>
      <c r="D4951" s="15" t="s">
        <v>235</v>
      </c>
      <c r="E4951" s="15" t="s">
        <v>136</v>
      </c>
      <c r="F4951" s="15" t="s">
        <v>137</v>
      </c>
      <c r="G4951" s="15" t="s">
        <v>583</v>
      </c>
      <c r="H4951" s="15" t="s">
        <v>136</v>
      </c>
      <c r="I4951" s="15" t="s">
        <v>139</v>
      </c>
      <c r="J4951" s="15" t="s">
        <v>150</v>
      </c>
      <c r="K4951" s="15" t="s">
        <v>8778</v>
      </c>
      <c r="L4951" s="15" t="n">
        <v>6</v>
      </c>
      <c r="N4951" s="15" t="n">
        <v>1</v>
      </c>
      <c r="P4951" s="15" t="n">
        <v>7</v>
      </c>
      <c r="Y4951" s="15" t="s">
        <v>142</v>
      </c>
      <c r="AB4951" s="15" t="s">
        <v>143</v>
      </c>
    </row>
    <row r="4952" customFormat="false" ht="15" hidden="false" customHeight="true" outlineLevel="0" collapsed="false">
      <c r="A4952" s="15" t="s">
        <v>8779</v>
      </c>
      <c r="B4952" s="15" t="s">
        <v>8780</v>
      </c>
      <c r="C4952" s="15" t="s">
        <v>217</v>
      </c>
      <c r="D4952" s="15" t="s">
        <v>235</v>
      </c>
      <c r="E4952" s="15" t="s">
        <v>136</v>
      </c>
      <c r="F4952" s="15" t="s">
        <v>137</v>
      </c>
      <c r="G4952" s="15" t="s">
        <v>756</v>
      </c>
      <c r="H4952" s="15" t="s">
        <v>136</v>
      </c>
      <c r="I4952" s="15" t="s">
        <v>139</v>
      </c>
      <c r="J4952" s="15" t="s">
        <v>150</v>
      </c>
      <c r="K4952" s="15" t="s">
        <v>8781</v>
      </c>
      <c r="L4952" s="15" t="n">
        <v>10</v>
      </c>
      <c r="M4952" s="15" t="n">
        <v>11</v>
      </c>
      <c r="N4952" s="15" t="n">
        <v>15</v>
      </c>
      <c r="P4952" s="15" t="n">
        <v>36</v>
      </c>
      <c r="Y4952" s="15" t="s">
        <v>142</v>
      </c>
      <c r="AB4952" s="15" t="s">
        <v>143</v>
      </c>
    </row>
    <row r="4953" customFormat="false" ht="15" hidden="false" customHeight="true" outlineLevel="0" collapsed="false">
      <c r="A4953" s="15" t="s">
        <v>8779</v>
      </c>
      <c r="B4953" s="15" t="s">
        <v>8780</v>
      </c>
      <c r="C4953" s="15" t="s">
        <v>217</v>
      </c>
      <c r="D4953" s="15" t="s">
        <v>235</v>
      </c>
      <c r="E4953" s="15" t="s">
        <v>136</v>
      </c>
      <c r="F4953" s="15" t="s">
        <v>137</v>
      </c>
      <c r="G4953" s="15" t="s">
        <v>756</v>
      </c>
      <c r="H4953" s="15" t="s">
        <v>136</v>
      </c>
      <c r="I4953" s="15" t="s">
        <v>139</v>
      </c>
      <c r="J4953" s="15" t="s">
        <v>158</v>
      </c>
      <c r="K4953" s="15" t="s">
        <v>8782</v>
      </c>
      <c r="M4953" s="15" t="n">
        <v>2</v>
      </c>
      <c r="P4953" s="15" t="n">
        <v>2</v>
      </c>
      <c r="Y4953" s="15" t="s">
        <v>142</v>
      </c>
      <c r="AB4953" s="15" t="s">
        <v>143</v>
      </c>
    </row>
    <row r="4954" customFormat="false" ht="15" hidden="false" customHeight="true" outlineLevel="0" collapsed="false">
      <c r="A4954" s="15" t="s">
        <v>8783</v>
      </c>
      <c r="B4954" s="15" t="s">
        <v>8784</v>
      </c>
      <c r="C4954" s="15" t="s">
        <v>217</v>
      </c>
      <c r="D4954" s="15" t="s">
        <v>235</v>
      </c>
      <c r="E4954" s="15" t="s">
        <v>136</v>
      </c>
      <c r="F4954" s="15" t="s">
        <v>137</v>
      </c>
      <c r="G4954" s="15" t="s">
        <v>138</v>
      </c>
      <c r="H4954" s="15" t="s">
        <v>136</v>
      </c>
      <c r="I4954" s="15" t="s">
        <v>139</v>
      </c>
      <c r="J4954" s="15" t="s">
        <v>140</v>
      </c>
      <c r="K4954" s="15" t="s">
        <v>8785</v>
      </c>
      <c r="L4954" s="15" t="n">
        <v>18</v>
      </c>
      <c r="M4954" s="15" t="n">
        <v>5</v>
      </c>
      <c r="N4954" s="15" t="n">
        <v>23</v>
      </c>
      <c r="P4954" s="15" t="n">
        <v>46</v>
      </c>
      <c r="Y4954" s="15" t="s">
        <v>142</v>
      </c>
      <c r="AB4954" s="15" t="s">
        <v>143</v>
      </c>
    </row>
    <row r="4955" customFormat="false" ht="15" hidden="false" customHeight="true" outlineLevel="0" collapsed="false">
      <c r="A4955" s="15" t="s">
        <v>8783</v>
      </c>
      <c r="B4955" s="15" t="s">
        <v>8784</v>
      </c>
      <c r="C4955" s="15" t="s">
        <v>217</v>
      </c>
      <c r="D4955" s="15" t="s">
        <v>235</v>
      </c>
      <c r="E4955" s="15" t="s">
        <v>136</v>
      </c>
      <c r="F4955" s="15" t="s">
        <v>137</v>
      </c>
      <c r="G4955" s="15" t="s">
        <v>138</v>
      </c>
      <c r="H4955" s="15" t="s">
        <v>136</v>
      </c>
      <c r="I4955" s="15" t="s">
        <v>139</v>
      </c>
      <c r="J4955" s="15" t="s">
        <v>150</v>
      </c>
      <c r="K4955" s="15" t="s">
        <v>8786</v>
      </c>
      <c r="L4955" s="15" t="n">
        <v>30</v>
      </c>
      <c r="M4955" s="15" t="n">
        <v>3</v>
      </c>
      <c r="P4955" s="15" t="n">
        <v>33</v>
      </c>
      <c r="Y4955" s="15" t="s">
        <v>142</v>
      </c>
      <c r="AB4955" s="15" t="s">
        <v>143</v>
      </c>
    </row>
    <row r="4956" customFormat="false" ht="15" hidden="false" customHeight="true" outlineLevel="0" collapsed="false">
      <c r="A4956" s="15" t="s">
        <v>8783</v>
      </c>
      <c r="B4956" s="15" t="s">
        <v>8784</v>
      </c>
      <c r="C4956" s="15" t="s">
        <v>217</v>
      </c>
      <c r="D4956" s="15" t="s">
        <v>235</v>
      </c>
      <c r="E4956" s="15" t="s">
        <v>136</v>
      </c>
      <c r="F4956" s="15" t="s">
        <v>137</v>
      </c>
      <c r="G4956" s="15" t="s">
        <v>138</v>
      </c>
      <c r="H4956" s="15" t="s">
        <v>136</v>
      </c>
      <c r="I4956" s="15" t="s">
        <v>139</v>
      </c>
      <c r="J4956" s="15" t="s">
        <v>158</v>
      </c>
      <c r="K4956" s="15" t="s">
        <v>8787</v>
      </c>
      <c r="M4956" s="15" t="n">
        <v>9</v>
      </c>
      <c r="N4956" s="15" t="n">
        <v>2</v>
      </c>
      <c r="P4956" s="15" t="n">
        <v>11</v>
      </c>
      <c r="Y4956" s="15" t="s">
        <v>142</v>
      </c>
      <c r="AB4956" s="15" t="s">
        <v>143</v>
      </c>
    </row>
    <row r="4957" customFormat="false" ht="15" hidden="false" customHeight="true" outlineLevel="0" collapsed="false">
      <c r="A4957" s="15" t="s">
        <v>8788</v>
      </c>
      <c r="B4957" s="15" t="s">
        <v>8789</v>
      </c>
      <c r="C4957" s="15" t="s">
        <v>148</v>
      </c>
      <c r="E4957" s="15" t="s">
        <v>136</v>
      </c>
      <c r="F4957" s="15" t="s">
        <v>137</v>
      </c>
      <c r="G4957" s="15" t="s">
        <v>1125</v>
      </c>
      <c r="H4957" s="15" t="s">
        <v>136</v>
      </c>
      <c r="I4957" s="15" t="s">
        <v>139</v>
      </c>
      <c r="J4957" s="15" t="s">
        <v>150</v>
      </c>
      <c r="K4957" s="15" t="s">
        <v>8790</v>
      </c>
      <c r="M4957" s="15" t="n">
        <v>12</v>
      </c>
      <c r="P4957" s="15" t="n">
        <v>12</v>
      </c>
      <c r="Y4957" s="15" t="s">
        <v>156</v>
      </c>
      <c r="AB4957" s="15" t="s">
        <v>143</v>
      </c>
    </row>
    <row r="4958" customFormat="false" ht="15" hidden="false" customHeight="true" outlineLevel="0" collapsed="false">
      <c r="A4958" s="15" t="s">
        <v>8791</v>
      </c>
      <c r="B4958" s="15" t="s">
        <v>8792</v>
      </c>
      <c r="C4958" s="15" t="s">
        <v>148</v>
      </c>
      <c r="E4958" s="15" t="s">
        <v>136</v>
      </c>
      <c r="F4958" s="15" t="s">
        <v>137</v>
      </c>
      <c r="G4958" s="15" t="s">
        <v>149</v>
      </c>
      <c r="H4958" s="15" t="s">
        <v>136</v>
      </c>
      <c r="I4958" s="15" t="s">
        <v>139</v>
      </c>
      <c r="J4958" s="15" t="s">
        <v>158</v>
      </c>
      <c r="K4958" s="15" t="s">
        <v>8793</v>
      </c>
      <c r="M4958" s="15" t="n">
        <v>23</v>
      </c>
      <c r="N4958" s="15" t="n">
        <v>37</v>
      </c>
      <c r="P4958" s="15" t="n">
        <v>60</v>
      </c>
      <c r="Y4958" s="15" t="s">
        <v>142</v>
      </c>
      <c r="AB4958" s="15" t="s">
        <v>143</v>
      </c>
    </row>
    <row r="4959" customFormat="false" ht="15" hidden="false" customHeight="true" outlineLevel="0" collapsed="false">
      <c r="A4959" s="15" t="s">
        <v>8791</v>
      </c>
      <c r="B4959" s="15" t="s">
        <v>8792</v>
      </c>
      <c r="C4959" s="15" t="s">
        <v>148</v>
      </c>
      <c r="E4959" s="15" t="s">
        <v>136</v>
      </c>
      <c r="F4959" s="15" t="s">
        <v>137</v>
      </c>
      <c r="G4959" s="15" t="s">
        <v>149</v>
      </c>
      <c r="H4959" s="15" t="s">
        <v>136</v>
      </c>
      <c r="I4959" s="15" t="s">
        <v>139</v>
      </c>
      <c r="J4959" s="15" t="s">
        <v>169</v>
      </c>
      <c r="K4959" s="15" t="s">
        <v>8794</v>
      </c>
      <c r="M4959" s="15" t="n">
        <v>9</v>
      </c>
      <c r="P4959" s="15" t="n">
        <v>9</v>
      </c>
      <c r="Y4959" s="15" t="s">
        <v>142</v>
      </c>
      <c r="AB4959" s="15" t="s">
        <v>143</v>
      </c>
    </row>
    <row r="4960" customFormat="false" ht="15" hidden="false" customHeight="true" outlineLevel="0" collapsed="false">
      <c r="A4960" s="15" t="s">
        <v>8795</v>
      </c>
      <c r="B4960" s="15" t="s">
        <v>8796</v>
      </c>
      <c r="C4960" s="15" t="s">
        <v>217</v>
      </c>
      <c r="D4960" s="15" t="s">
        <v>218</v>
      </c>
      <c r="E4960" s="15" t="s">
        <v>136</v>
      </c>
      <c r="F4960" s="15" t="s">
        <v>137</v>
      </c>
      <c r="G4960" s="15" t="s">
        <v>231</v>
      </c>
      <c r="H4960" s="15" t="s">
        <v>136</v>
      </c>
      <c r="I4960" s="15" t="s">
        <v>139</v>
      </c>
      <c r="J4960" s="15" t="s">
        <v>140</v>
      </c>
      <c r="K4960" s="15" t="s">
        <v>8797</v>
      </c>
      <c r="L4960" s="15" t="n">
        <v>4</v>
      </c>
      <c r="M4960" s="15" t="n">
        <v>13</v>
      </c>
      <c r="P4960" s="15" t="n">
        <v>17</v>
      </c>
      <c r="Y4960" s="15" t="s">
        <v>156</v>
      </c>
      <c r="AB4960" s="15" t="s">
        <v>143</v>
      </c>
    </row>
    <row r="4961" customFormat="false" ht="15" hidden="false" customHeight="true" outlineLevel="0" collapsed="false">
      <c r="A4961" s="15" t="s">
        <v>8795</v>
      </c>
      <c r="B4961" s="15" t="s">
        <v>8796</v>
      </c>
      <c r="C4961" s="15" t="s">
        <v>217</v>
      </c>
      <c r="D4961" s="15" t="s">
        <v>218</v>
      </c>
      <c r="E4961" s="15" t="s">
        <v>136</v>
      </c>
      <c r="F4961" s="15" t="s">
        <v>137</v>
      </c>
      <c r="G4961" s="15" t="s">
        <v>231</v>
      </c>
      <c r="H4961" s="15" t="s">
        <v>136</v>
      </c>
      <c r="I4961" s="15" t="s">
        <v>139</v>
      </c>
      <c r="J4961" s="15" t="s">
        <v>150</v>
      </c>
      <c r="K4961" s="15" t="s">
        <v>8798</v>
      </c>
      <c r="L4961" s="15" t="n">
        <v>45</v>
      </c>
      <c r="N4961" s="15" t="n">
        <v>27</v>
      </c>
      <c r="P4961" s="15" t="n">
        <v>72</v>
      </c>
      <c r="Y4961" s="15" t="s">
        <v>156</v>
      </c>
      <c r="AB4961" s="15" t="s">
        <v>143</v>
      </c>
    </row>
    <row r="4962" customFormat="false" ht="15" hidden="false" customHeight="true" outlineLevel="0" collapsed="false">
      <c r="A4962" s="15" t="s">
        <v>8795</v>
      </c>
      <c r="B4962" s="15" t="s">
        <v>8796</v>
      </c>
      <c r="C4962" s="15" t="s">
        <v>217</v>
      </c>
      <c r="D4962" s="15" t="s">
        <v>218</v>
      </c>
      <c r="E4962" s="15" t="s">
        <v>136</v>
      </c>
      <c r="F4962" s="15" t="s">
        <v>137</v>
      </c>
      <c r="G4962" s="15" t="s">
        <v>231</v>
      </c>
      <c r="H4962" s="15" t="s">
        <v>136</v>
      </c>
      <c r="I4962" s="15" t="s">
        <v>139</v>
      </c>
      <c r="J4962" s="15" t="s">
        <v>158</v>
      </c>
      <c r="K4962" s="15" t="s">
        <v>8799</v>
      </c>
      <c r="L4962" s="15" t="n">
        <v>32</v>
      </c>
      <c r="P4962" s="15" t="n">
        <v>32</v>
      </c>
      <c r="Y4962" s="15" t="s">
        <v>156</v>
      </c>
      <c r="AB4962" s="15" t="s">
        <v>143</v>
      </c>
    </row>
    <row r="4963" customFormat="false" ht="15" hidden="false" customHeight="true" outlineLevel="0" collapsed="false">
      <c r="A4963" s="15" t="s">
        <v>8800</v>
      </c>
      <c r="B4963" s="15" t="s">
        <v>8801</v>
      </c>
      <c r="C4963" s="15" t="s">
        <v>148</v>
      </c>
      <c r="E4963" s="15" t="s">
        <v>136</v>
      </c>
      <c r="F4963" s="15" t="s">
        <v>137</v>
      </c>
      <c r="G4963" s="15" t="s">
        <v>202</v>
      </c>
      <c r="H4963" s="15" t="s">
        <v>136</v>
      </c>
      <c r="I4963" s="15" t="s">
        <v>139</v>
      </c>
      <c r="J4963" s="15" t="s">
        <v>140</v>
      </c>
      <c r="K4963" s="15" t="s">
        <v>8802</v>
      </c>
      <c r="L4963" s="15" t="n">
        <v>1</v>
      </c>
      <c r="N4963" s="15" t="n">
        <v>1</v>
      </c>
      <c r="P4963" s="15" t="n">
        <v>2</v>
      </c>
      <c r="Y4963" s="15" t="s">
        <v>142</v>
      </c>
      <c r="AB4963" s="15" t="s">
        <v>143</v>
      </c>
    </row>
    <row r="4964" customFormat="false" ht="15" hidden="false" customHeight="true" outlineLevel="0" collapsed="false">
      <c r="A4964" s="15" t="s">
        <v>8800</v>
      </c>
      <c r="B4964" s="15" t="s">
        <v>8801</v>
      </c>
      <c r="C4964" s="15" t="s">
        <v>148</v>
      </c>
      <c r="E4964" s="15" t="s">
        <v>136</v>
      </c>
      <c r="F4964" s="15" t="s">
        <v>137</v>
      </c>
      <c r="G4964" s="15" t="s">
        <v>202</v>
      </c>
      <c r="H4964" s="15" t="s">
        <v>136</v>
      </c>
      <c r="I4964" s="15" t="s">
        <v>139</v>
      </c>
      <c r="J4964" s="15" t="s">
        <v>150</v>
      </c>
      <c r="K4964" s="15" t="s">
        <v>8803</v>
      </c>
      <c r="L4964" s="15" t="n">
        <v>125</v>
      </c>
      <c r="M4964" s="15" t="n">
        <v>59</v>
      </c>
      <c r="N4964" s="15" t="n">
        <v>12</v>
      </c>
      <c r="P4964" s="15" t="n">
        <v>196</v>
      </c>
      <c r="Y4964" s="15" t="s">
        <v>142</v>
      </c>
      <c r="AB4964" s="15" t="s">
        <v>143</v>
      </c>
    </row>
    <row r="4965" customFormat="false" ht="15" hidden="false" customHeight="true" outlineLevel="0" collapsed="false">
      <c r="A4965" s="15" t="s">
        <v>8800</v>
      </c>
      <c r="B4965" s="15" t="s">
        <v>8801</v>
      </c>
      <c r="C4965" s="15" t="s">
        <v>148</v>
      </c>
      <c r="E4965" s="15" t="s">
        <v>136</v>
      </c>
      <c r="F4965" s="15" t="s">
        <v>137</v>
      </c>
      <c r="G4965" s="15" t="s">
        <v>202</v>
      </c>
      <c r="H4965" s="15" t="s">
        <v>136</v>
      </c>
      <c r="I4965" s="15" t="s">
        <v>139</v>
      </c>
      <c r="J4965" s="15" t="s">
        <v>158</v>
      </c>
      <c r="K4965" s="15" t="s">
        <v>8804</v>
      </c>
      <c r="L4965" s="15" t="n">
        <v>35</v>
      </c>
      <c r="M4965" s="15" t="n">
        <v>9</v>
      </c>
      <c r="N4965" s="15" t="n">
        <v>2</v>
      </c>
      <c r="P4965" s="15" t="n">
        <v>46</v>
      </c>
      <c r="Y4965" s="15" t="s">
        <v>142</v>
      </c>
      <c r="AB4965" s="15" t="s">
        <v>143</v>
      </c>
    </row>
    <row r="4966" customFormat="false" ht="15" hidden="false" customHeight="true" outlineLevel="0" collapsed="false">
      <c r="A4966" s="15" t="s">
        <v>8805</v>
      </c>
      <c r="B4966" s="15" t="s">
        <v>8806</v>
      </c>
      <c r="C4966" s="15" t="s">
        <v>134</v>
      </c>
      <c r="D4966" s="15" t="s">
        <v>460</v>
      </c>
      <c r="E4966" s="15" t="s">
        <v>136</v>
      </c>
      <c r="F4966" s="15" t="s">
        <v>137</v>
      </c>
      <c r="G4966" s="15" t="s">
        <v>8807</v>
      </c>
      <c r="H4966" s="15" t="s">
        <v>136</v>
      </c>
      <c r="I4966" s="15" t="s">
        <v>139</v>
      </c>
      <c r="J4966" s="15" t="s">
        <v>140</v>
      </c>
      <c r="K4966" s="15" t="s">
        <v>8808</v>
      </c>
      <c r="N4966" s="15" t="n">
        <v>10</v>
      </c>
      <c r="P4966" s="15" t="n">
        <v>10</v>
      </c>
      <c r="Y4966" s="15" t="s">
        <v>156</v>
      </c>
      <c r="AB4966" s="15" t="s">
        <v>143</v>
      </c>
    </row>
    <row r="4967" customFormat="false" ht="15" hidden="false" customHeight="true" outlineLevel="0" collapsed="false">
      <c r="A4967" s="15" t="s">
        <v>8805</v>
      </c>
      <c r="B4967" s="15" t="s">
        <v>8806</v>
      </c>
      <c r="C4967" s="15" t="s">
        <v>134</v>
      </c>
      <c r="D4967" s="15" t="s">
        <v>460</v>
      </c>
      <c r="E4967" s="15" t="s">
        <v>136</v>
      </c>
      <c r="F4967" s="15" t="s">
        <v>137</v>
      </c>
      <c r="G4967" s="15" t="s">
        <v>8807</v>
      </c>
      <c r="H4967" s="15" t="s">
        <v>136</v>
      </c>
      <c r="I4967" s="15" t="s">
        <v>139</v>
      </c>
      <c r="J4967" s="15" t="s">
        <v>144</v>
      </c>
      <c r="K4967" s="15" t="s">
        <v>8809</v>
      </c>
      <c r="N4967" s="15" t="n">
        <v>37</v>
      </c>
      <c r="P4967" s="15" t="n">
        <v>37</v>
      </c>
      <c r="Y4967" s="15" t="s">
        <v>156</v>
      </c>
      <c r="AB4967" s="15" t="s">
        <v>143</v>
      </c>
    </row>
    <row r="4968" customFormat="false" ht="15" hidden="false" customHeight="true" outlineLevel="0" collapsed="false">
      <c r="A4968" s="15" t="s">
        <v>8810</v>
      </c>
      <c r="B4968" s="15" t="s">
        <v>8811</v>
      </c>
      <c r="C4968" s="15" t="s">
        <v>134</v>
      </c>
      <c r="D4968" s="15" t="s">
        <v>460</v>
      </c>
      <c r="E4968" s="15" t="s">
        <v>136</v>
      </c>
      <c r="F4968" s="15" t="s">
        <v>137</v>
      </c>
      <c r="G4968" s="15" t="s">
        <v>336</v>
      </c>
      <c r="H4968" s="15" t="s">
        <v>136</v>
      </c>
      <c r="I4968" s="15" t="s">
        <v>139</v>
      </c>
      <c r="J4968" s="15" t="s">
        <v>140</v>
      </c>
      <c r="K4968" s="15" t="s">
        <v>8812</v>
      </c>
      <c r="N4968" s="15" t="n">
        <v>189</v>
      </c>
      <c r="P4968" s="15" t="n">
        <v>189</v>
      </c>
      <c r="Y4968" s="15" t="s">
        <v>142</v>
      </c>
      <c r="AB4968" s="15" t="s">
        <v>143</v>
      </c>
    </row>
    <row r="4969" customFormat="false" ht="15" hidden="false" customHeight="true" outlineLevel="0" collapsed="false">
      <c r="A4969" s="15" t="s">
        <v>8810</v>
      </c>
      <c r="B4969" s="15" t="s">
        <v>8811</v>
      </c>
      <c r="C4969" s="15" t="s">
        <v>134</v>
      </c>
      <c r="D4969" s="15" t="s">
        <v>460</v>
      </c>
      <c r="E4969" s="15" t="s">
        <v>136</v>
      </c>
      <c r="F4969" s="15" t="s">
        <v>137</v>
      </c>
      <c r="G4969" s="15" t="s">
        <v>336</v>
      </c>
      <c r="H4969" s="15" t="s">
        <v>136</v>
      </c>
      <c r="I4969" s="15" t="s">
        <v>139</v>
      </c>
      <c r="J4969" s="15" t="s">
        <v>144</v>
      </c>
      <c r="K4969" s="15" t="s">
        <v>8813</v>
      </c>
      <c r="N4969" s="15" t="n">
        <v>24</v>
      </c>
      <c r="O4969" s="15" t="n">
        <v>290</v>
      </c>
      <c r="P4969" s="15" t="n">
        <v>314</v>
      </c>
      <c r="Y4969" s="15" t="s">
        <v>142</v>
      </c>
      <c r="AB4969" s="15" t="s">
        <v>143</v>
      </c>
    </row>
    <row r="4970" customFormat="false" ht="15" hidden="false" customHeight="true" outlineLevel="0" collapsed="false">
      <c r="A4970" s="15" t="s">
        <v>8814</v>
      </c>
      <c r="B4970" s="15" t="s">
        <v>8815</v>
      </c>
      <c r="C4970" s="15" t="s">
        <v>217</v>
      </c>
      <c r="D4970" s="15" t="s">
        <v>235</v>
      </c>
      <c r="E4970" s="15" t="s">
        <v>136</v>
      </c>
      <c r="F4970" s="15" t="s">
        <v>137</v>
      </c>
      <c r="G4970" s="15" t="s">
        <v>938</v>
      </c>
      <c r="H4970" s="15" t="s">
        <v>136</v>
      </c>
      <c r="I4970" s="15" t="s">
        <v>139</v>
      </c>
      <c r="J4970" s="15" t="s">
        <v>140</v>
      </c>
      <c r="K4970" s="15" t="s">
        <v>8816</v>
      </c>
      <c r="M4970" s="15" t="n">
        <v>12</v>
      </c>
      <c r="N4970" s="15" t="n">
        <v>4</v>
      </c>
      <c r="O4970" s="15" t="n">
        <v>2</v>
      </c>
      <c r="P4970" s="15" t="n">
        <v>18</v>
      </c>
      <c r="Y4970" s="15" t="s">
        <v>142</v>
      </c>
      <c r="AB4970" s="15" t="s">
        <v>143</v>
      </c>
    </row>
    <row r="4971" customFormat="false" ht="15" hidden="false" customHeight="true" outlineLevel="0" collapsed="false">
      <c r="A4971" s="15" t="s">
        <v>8814</v>
      </c>
      <c r="B4971" s="15" t="s">
        <v>8815</v>
      </c>
      <c r="C4971" s="15" t="s">
        <v>217</v>
      </c>
      <c r="D4971" s="15" t="s">
        <v>235</v>
      </c>
      <c r="E4971" s="15" t="s">
        <v>136</v>
      </c>
      <c r="F4971" s="15" t="s">
        <v>137</v>
      </c>
      <c r="G4971" s="15" t="s">
        <v>938</v>
      </c>
      <c r="H4971" s="15" t="s">
        <v>136</v>
      </c>
      <c r="I4971" s="15" t="s">
        <v>139</v>
      </c>
      <c r="J4971" s="15" t="s">
        <v>150</v>
      </c>
      <c r="K4971" s="15" t="s">
        <v>8817</v>
      </c>
      <c r="M4971" s="15" t="n">
        <v>7</v>
      </c>
      <c r="N4971" s="15" t="n">
        <v>13</v>
      </c>
      <c r="O4971" s="15" t="n">
        <v>3</v>
      </c>
      <c r="P4971" s="15" t="n">
        <v>23</v>
      </c>
      <c r="Y4971" s="15" t="s">
        <v>142</v>
      </c>
      <c r="AB4971" s="15" t="s">
        <v>143</v>
      </c>
    </row>
    <row r="4972" customFormat="false" ht="15" hidden="false" customHeight="true" outlineLevel="0" collapsed="false">
      <c r="A4972" s="15" t="s">
        <v>8814</v>
      </c>
      <c r="B4972" s="15" t="s">
        <v>8815</v>
      </c>
      <c r="C4972" s="15" t="s">
        <v>217</v>
      </c>
      <c r="D4972" s="15" t="s">
        <v>235</v>
      </c>
      <c r="E4972" s="15" t="s">
        <v>136</v>
      </c>
      <c r="F4972" s="15" t="s">
        <v>137</v>
      </c>
      <c r="G4972" s="15" t="s">
        <v>938</v>
      </c>
      <c r="H4972" s="15" t="s">
        <v>136</v>
      </c>
      <c r="I4972" s="15" t="s">
        <v>139</v>
      </c>
      <c r="J4972" s="15" t="s">
        <v>166</v>
      </c>
      <c r="K4972" s="15" t="s">
        <v>8818</v>
      </c>
      <c r="M4972" s="15" t="n">
        <v>1</v>
      </c>
      <c r="P4972" s="15" t="n">
        <v>1</v>
      </c>
      <c r="Y4972" s="15" t="s">
        <v>142</v>
      </c>
      <c r="AB4972" s="15" t="s">
        <v>143</v>
      </c>
    </row>
    <row r="4973" customFormat="false" ht="15" hidden="false" customHeight="true" outlineLevel="0" collapsed="false">
      <c r="A4973" s="15" t="s">
        <v>8814</v>
      </c>
      <c r="B4973" s="15" t="s">
        <v>8815</v>
      </c>
      <c r="C4973" s="15" t="s">
        <v>217</v>
      </c>
      <c r="D4973" s="15" t="s">
        <v>235</v>
      </c>
      <c r="E4973" s="15" t="s">
        <v>136</v>
      </c>
      <c r="F4973" s="15" t="s">
        <v>137</v>
      </c>
      <c r="G4973" s="15" t="s">
        <v>938</v>
      </c>
      <c r="H4973" s="15" t="s">
        <v>136</v>
      </c>
      <c r="I4973" s="15" t="s">
        <v>139</v>
      </c>
      <c r="J4973" s="15" t="s">
        <v>158</v>
      </c>
      <c r="K4973" s="15" t="s">
        <v>8819</v>
      </c>
      <c r="M4973" s="15" t="n">
        <v>5</v>
      </c>
      <c r="N4973" s="15" t="n">
        <v>3</v>
      </c>
      <c r="O4973" s="15" t="n">
        <v>1</v>
      </c>
      <c r="P4973" s="15" t="n">
        <v>9</v>
      </c>
      <c r="Y4973" s="15" t="s">
        <v>142</v>
      </c>
      <c r="AB4973" s="15" t="s">
        <v>143</v>
      </c>
    </row>
    <row r="4974" customFormat="false" ht="15" hidden="false" customHeight="true" outlineLevel="0" collapsed="false">
      <c r="A4974" s="15" t="s">
        <v>8820</v>
      </c>
      <c r="B4974" s="15" t="s">
        <v>8821</v>
      </c>
      <c r="C4974" s="15" t="s">
        <v>217</v>
      </c>
      <c r="D4974" s="15" t="s">
        <v>274</v>
      </c>
      <c r="E4974" s="15" t="s">
        <v>136</v>
      </c>
      <c r="F4974" s="15" t="s">
        <v>137</v>
      </c>
      <c r="G4974" s="15" t="s">
        <v>1140</v>
      </c>
      <c r="H4974" s="15" t="s">
        <v>136</v>
      </c>
      <c r="I4974" s="15" t="s">
        <v>243</v>
      </c>
      <c r="J4974" s="15" t="s">
        <v>140</v>
      </c>
      <c r="K4974" s="15" t="s">
        <v>8822</v>
      </c>
      <c r="L4974" s="15" t="n">
        <v>7</v>
      </c>
      <c r="M4974" s="15" t="n">
        <v>41</v>
      </c>
      <c r="N4974" s="15" t="n">
        <v>69</v>
      </c>
      <c r="O4974" s="15" t="n">
        <v>16</v>
      </c>
      <c r="P4974" s="15" t="n">
        <v>133</v>
      </c>
      <c r="Y4974" s="15" t="s">
        <v>156</v>
      </c>
      <c r="AB4974" s="15" t="s">
        <v>143</v>
      </c>
    </row>
    <row r="4975" customFormat="false" ht="15" hidden="false" customHeight="true" outlineLevel="0" collapsed="false">
      <c r="A4975" s="15" t="s">
        <v>8820</v>
      </c>
      <c r="B4975" s="15" t="s">
        <v>8821</v>
      </c>
      <c r="C4975" s="15" t="s">
        <v>217</v>
      </c>
      <c r="D4975" s="15" t="s">
        <v>274</v>
      </c>
      <c r="E4975" s="15" t="s">
        <v>136</v>
      </c>
      <c r="F4975" s="15" t="s">
        <v>137</v>
      </c>
      <c r="G4975" s="15" t="s">
        <v>1140</v>
      </c>
      <c r="H4975" s="15" t="s">
        <v>136</v>
      </c>
      <c r="I4975" s="15" t="s">
        <v>243</v>
      </c>
      <c r="J4975" s="15" t="s">
        <v>144</v>
      </c>
      <c r="K4975" s="15" t="s">
        <v>8823</v>
      </c>
      <c r="M4975" s="15" t="n">
        <v>2</v>
      </c>
      <c r="N4975" s="15" t="n">
        <v>2</v>
      </c>
      <c r="P4975" s="15" t="n">
        <v>4</v>
      </c>
      <c r="Y4975" s="15" t="s">
        <v>156</v>
      </c>
      <c r="AB4975" s="15" t="s">
        <v>143</v>
      </c>
    </row>
    <row r="4976" customFormat="false" ht="15" hidden="false" customHeight="true" outlineLevel="0" collapsed="false">
      <c r="A4976" s="15" t="s">
        <v>8820</v>
      </c>
      <c r="B4976" s="15" t="s">
        <v>8821</v>
      </c>
      <c r="C4976" s="15" t="s">
        <v>217</v>
      </c>
      <c r="D4976" s="15" t="s">
        <v>274</v>
      </c>
      <c r="E4976" s="15" t="s">
        <v>136</v>
      </c>
      <c r="F4976" s="15" t="s">
        <v>137</v>
      </c>
      <c r="G4976" s="15" t="s">
        <v>1140</v>
      </c>
      <c r="H4976" s="15" t="s">
        <v>136</v>
      </c>
      <c r="I4976" s="15" t="s">
        <v>243</v>
      </c>
      <c r="J4976" s="15" t="s">
        <v>150</v>
      </c>
      <c r="K4976" s="15" t="s">
        <v>8824</v>
      </c>
      <c r="L4976" s="15" t="n">
        <v>187</v>
      </c>
      <c r="M4976" s="15" t="n">
        <v>103</v>
      </c>
      <c r="N4976" s="15" t="n">
        <v>159</v>
      </c>
      <c r="O4976" s="15" t="n">
        <v>34</v>
      </c>
      <c r="P4976" s="15" t="n">
        <v>483</v>
      </c>
      <c r="Y4976" s="15" t="s">
        <v>156</v>
      </c>
      <c r="AB4976" s="15" t="s">
        <v>143</v>
      </c>
    </row>
    <row r="4977" customFormat="false" ht="15" hidden="false" customHeight="true" outlineLevel="0" collapsed="false">
      <c r="A4977" s="15" t="s">
        <v>8820</v>
      </c>
      <c r="B4977" s="15" t="s">
        <v>8821</v>
      </c>
      <c r="C4977" s="15" t="s">
        <v>217</v>
      </c>
      <c r="D4977" s="15" t="s">
        <v>274</v>
      </c>
      <c r="E4977" s="15" t="s">
        <v>136</v>
      </c>
      <c r="F4977" s="15" t="s">
        <v>137</v>
      </c>
      <c r="G4977" s="15" t="s">
        <v>1140</v>
      </c>
      <c r="H4977" s="15" t="s">
        <v>136</v>
      </c>
      <c r="I4977" s="15" t="s">
        <v>243</v>
      </c>
      <c r="J4977" s="15" t="s">
        <v>158</v>
      </c>
      <c r="K4977" s="15" t="s">
        <v>8825</v>
      </c>
      <c r="L4977" s="15" t="n">
        <v>126</v>
      </c>
      <c r="M4977" s="15" t="n">
        <v>72</v>
      </c>
      <c r="N4977" s="15" t="n">
        <v>102</v>
      </c>
      <c r="O4977" s="15" t="n">
        <v>12</v>
      </c>
      <c r="P4977" s="15" t="n">
        <v>312</v>
      </c>
      <c r="Y4977" s="15" t="s">
        <v>156</v>
      </c>
      <c r="AB4977" s="15" t="s">
        <v>143</v>
      </c>
    </row>
    <row r="4978" customFormat="false" ht="15" hidden="false" customHeight="true" outlineLevel="0" collapsed="false">
      <c r="A4978" s="15" t="s">
        <v>8820</v>
      </c>
      <c r="B4978" s="15" t="s">
        <v>8821</v>
      </c>
      <c r="C4978" s="15" t="s">
        <v>217</v>
      </c>
      <c r="D4978" s="15" t="s">
        <v>274</v>
      </c>
      <c r="E4978" s="15" t="s">
        <v>136</v>
      </c>
      <c r="F4978" s="15" t="s">
        <v>137</v>
      </c>
      <c r="G4978" s="15" t="s">
        <v>1140</v>
      </c>
      <c r="H4978" s="15" t="s">
        <v>136</v>
      </c>
      <c r="I4978" s="15" t="s">
        <v>243</v>
      </c>
      <c r="J4978" s="15" t="s">
        <v>169</v>
      </c>
      <c r="K4978" s="15" t="s">
        <v>8826</v>
      </c>
      <c r="M4978" s="15" t="n">
        <v>2</v>
      </c>
      <c r="O4978" s="15" t="n">
        <v>1</v>
      </c>
      <c r="P4978" s="15" t="n">
        <v>3</v>
      </c>
      <c r="Y4978" s="15" t="s">
        <v>156</v>
      </c>
      <c r="AB4978" s="15" t="s">
        <v>143</v>
      </c>
    </row>
    <row r="4979" customFormat="false" ht="15" hidden="false" customHeight="true" outlineLevel="0" collapsed="false">
      <c r="A4979" s="15" t="s">
        <v>8827</v>
      </c>
      <c r="B4979" s="15" t="s">
        <v>8828</v>
      </c>
      <c r="C4979" s="15" t="s">
        <v>134</v>
      </c>
      <c r="D4979" s="15" t="s">
        <v>135</v>
      </c>
      <c r="E4979" s="15" t="s">
        <v>136</v>
      </c>
      <c r="F4979" s="15" t="s">
        <v>137</v>
      </c>
      <c r="G4979" s="15" t="s">
        <v>250</v>
      </c>
      <c r="H4979" s="15" t="s">
        <v>136</v>
      </c>
      <c r="I4979" s="15" t="s">
        <v>139</v>
      </c>
      <c r="J4979" s="15" t="s">
        <v>140</v>
      </c>
      <c r="K4979" s="15" t="s">
        <v>8829</v>
      </c>
      <c r="M4979" s="15" t="n">
        <v>2</v>
      </c>
      <c r="P4979" s="15" t="n">
        <v>2</v>
      </c>
      <c r="Y4979" s="15" t="s">
        <v>142</v>
      </c>
      <c r="AB4979" s="15" t="s">
        <v>143</v>
      </c>
    </row>
    <row r="4980" customFormat="false" ht="15" hidden="false" customHeight="true" outlineLevel="0" collapsed="false">
      <c r="A4980" s="15" t="s">
        <v>8827</v>
      </c>
      <c r="B4980" s="15" t="s">
        <v>8828</v>
      </c>
      <c r="C4980" s="15" t="s">
        <v>134</v>
      </c>
      <c r="D4980" s="15" t="s">
        <v>135</v>
      </c>
      <c r="E4980" s="15" t="s">
        <v>136</v>
      </c>
      <c r="F4980" s="15" t="s">
        <v>137</v>
      </c>
      <c r="G4980" s="15" t="s">
        <v>250</v>
      </c>
      <c r="H4980" s="15" t="s">
        <v>136</v>
      </c>
      <c r="I4980" s="15" t="s">
        <v>139</v>
      </c>
      <c r="J4980" s="15" t="s">
        <v>150</v>
      </c>
      <c r="K4980" s="15" t="s">
        <v>8830</v>
      </c>
      <c r="L4980" s="15" t="n">
        <v>33</v>
      </c>
      <c r="M4980" s="15" t="n">
        <v>2</v>
      </c>
      <c r="N4980" s="15" t="n">
        <v>86</v>
      </c>
      <c r="P4980" s="15" t="n">
        <v>121</v>
      </c>
      <c r="Y4980" s="15" t="s">
        <v>142</v>
      </c>
      <c r="AB4980" s="15" t="s">
        <v>143</v>
      </c>
    </row>
    <row r="4981" customFormat="false" ht="15" hidden="false" customHeight="true" outlineLevel="0" collapsed="false">
      <c r="A4981" s="15" t="s">
        <v>8827</v>
      </c>
      <c r="B4981" s="15" t="s">
        <v>8828</v>
      </c>
      <c r="C4981" s="15" t="s">
        <v>134</v>
      </c>
      <c r="D4981" s="15" t="s">
        <v>135</v>
      </c>
      <c r="E4981" s="15" t="s">
        <v>136</v>
      </c>
      <c r="F4981" s="15" t="s">
        <v>137</v>
      </c>
      <c r="G4981" s="15" t="s">
        <v>250</v>
      </c>
      <c r="H4981" s="15" t="s">
        <v>136</v>
      </c>
      <c r="I4981" s="15" t="s">
        <v>139</v>
      </c>
      <c r="J4981" s="15" t="s">
        <v>158</v>
      </c>
      <c r="K4981" s="15" t="s">
        <v>8831</v>
      </c>
      <c r="L4981" s="15" t="n">
        <v>27</v>
      </c>
      <c r="N4981" s="15" t="n">
        <v>23</v>
      </c>
      <c r="P4981" s="15" t="n">
        <v>50</v>
      </c>
      <c r="Y4981" s="15" t="s">
        <v>142</v>
      </c>
      <c r="AB4981" s="15" t="s">
        <v>143</v>
      </c>
    </row>
    <row r="4982" customFormat="false" ht="15" hidden="false" customHeight="true" outlineLevel="0" collapsed="false">
      <c r="A4982" s="15" t="s">
        <v>8832</v>
      </c>
      <c r="B4982" s="15" t="s">
        <v>8833</v>
      </c>
      <c r="C4982" s="15" t="s">
        <v>134</v>
      </c>
      <c r="D4982" s="15" t="s">
        <v>135</v>
      </c>
      <c r="E4982" s="15" t="s">
        <v>136</v>
      </c>
      <c r="F4982" s="15" t="s">
        <v>137</v>
      </c>
      <c r="G4982" s="15" t="s">
        <v>138</v>
      </c>
      <c r="H4982" s="15" t="s">
        <v>136</v>
      </c>
      <c r="I4982" s="15" t="s">
        <v>243</v>
      </c>
      <c r="J4982" s="15" t="s">
        <v>140</v>
      </c>
      <c r="K4982" s="15" t="s">
        <v>8834</v>
      </c>
      <c r="L4982" s="15" t="n">
        <v>4</v>
      </c>
      <c r="M4982" s="15" t="n">
        <v>1</v>
      </c>
      <c r="P4982" s="15" t="n">
        <v>5</v>
      </c>
      <c r="Y4982" s="15" t="s">
        <v>142</v>
      </c>
      <c r="AB4982" s="15" t="s">
        <v>143</v>
      </c>
    </row>
    <row r="4983" customFormat="false" ht="15" hidden="false" customHeight="true" outlineLevel="0" collapsed="false">
      <c r="A4983" s="15" t="s">
        <v>8832</v>
      </c>
      <c r="B4983" s="15" t="s">
        <v>8833</v>
      </c>
      <c r="C4983" s="15" t="s">
        <v>134</v>
      </c>
      <c r="D4983" s="15" t="s">
        <v>135</v>
      </c>
      <c r="E4983" s="15" t="s">
        <v>136</v>
      </c>
      <c r="F4983" s="15" t="s">
        <v>137</v>
      </c>
      <c r="G4983" s="15" t="s">
        <v>138</v>
      </c>
      <c r="H4983" s="15" t="s">
        <v>136</v>
      </c>
      <c r="I4983" s="15" t="s">
        <v>243</v>
      </c>
      <c r="J4983" s="15" t="s">
        <v>144</v>
      </c>
      <c r="K4983" s="15" t="s">
        <v>8835</v>
      </c>
      <c r="L4983" s="15" t="n">
        <v>33</v>
      </c>
      <c r="M4983" s="15" t="n">
        <v>5</v>
      </c>
      <c r="P4983" s="15" t="n">
        <v>38</v>
      </c>
      <c r="Y4983" s="15" t="s">
        <v>142</v>
      </c>
      <c r="AB4983" s="15" t="s">
        <v>143</v>
      </c>
    </row>
    <row r="4984" customFormat="false" ht="15" hidden="false" customHeight="true" outlineLevel="0" collapsed="false">
      <c r="A4984" s="15" t="s">
        <v>8832</v>
      </c>
      <c r="B4984" s="15" t="s">
        <v>8833</v>
      </c>
      <c r="C4984" s="15" t="s">
        <v>134</v>
      </c>
      <c r="D4984" s="15" t="s">
        <v>135</v>
      </c>
      <c r="E4984" s="15" t="s">
        <v>136</v>
      </c>
      <c r="F4984" s="15" t="s">
        <v>137</v>
      </c>
      <c r="G4984" s="15" t="s">
        <v>138</v>
      </c>
      <c r="H4984" s="15" t="s">
        <v>136</v>
      </c>
      <c r="I4984" s="15" t="s">
        <v>243</v>
      </c>
      <c r="J4984" s="15" t="s">
        <v>150</v>
      </c>
      <c r="K4984" s="15" t="s">
        <v>8836</v>
      </c>
      <c r="L4984" s="15" t="n">
        <v>203</v>
      </c>
      <c r="M4984" s="15" t="n">
        <v>204</v>
      </c>
      <c r="N4984" s="15" t="n">
        <v>31</v>
      </c>
      <c r="O4984" s="15" t="n">
        <v>9</v>
      </c>
      <c r="P4984" s="15" t="n">
        <v>447</v>
      </c>
      <c r="Y4984" s="15" t="s">
        <v>142</v>
      </c>
      <c r="AB4984" s="15" t="s">
        <v>143</v>
      </c>
    </row>
    <row r="4985" customFormat="false" ht="15" hidden="false" customHeight="true" outlineLevel="0" collapsed="false">
      <c r="A4985" s="15" t="s">
        <v>8832</v>
      </c>
      <c r="B4985" s="15" t="s">
        <v>8833</v>
      </c>
      <c r="C4985" s="15" t="s">
        <v>134</v>
      </c>
      <c r="D4985" s="15" t="s">
        <v>135</v>
      </c>
      <c r="E4985" s="15" t="s">
        <v>136</v>
      </c>
      <c r="F4985" s="15" t="s">
        <v>137</v>
      </c>
      <c r="G4985" s="15" t="s">
        <v>138</v>
      </c>
      <c r="H4985" s="15" t="s">
        <v>136</v>
      </c>
      <c r="I4985" s="15" t="s">
        <v>243</v>
      </c>
      <c r="J4985" s="15" t="s">
        <v>158</v>
      </c>
      <c r="K4985" s="15" t="s">
        <v>8837</v>
      </c>
      <c r="L4985" s="15" t="n">
        <v>255</v>
      </c>
      <c r="M4985" s="15" t="n">
        <v>191</v>
      </c>
      <c r="N4985" s="15" t="n">
        <v>22</v>
      </c>
      <c r="P4985" s="15" t="n">
        <v>468</v>
      </c>
      <c r="Y4985" s="15" t="s">
        <v>142</v>
      </c>
      <c r="AB4985" s="15" t="s">
        <v>143</v>
      </c>
    </row>
    <row r="4986" customFormat="false" ht="15" hidden="false" customHeight="true" outlineLevel="0" collapsed="false">
      <c r="A4986" s="15" t="s">
        <v>8838</v>
      </c>
      <c r="B4986" s="15" t="s">
        <v>8839</v>
      </c>
      <c r="C4986" s="15" t="s">
        <v>148</v>
      </c>
      <c r="E4986" s="15" t="s">
        <v>136</v>
      </c>
      <c r="F4986" s="15" t="s">
        <v>137</v>
      </c>
      <c r="G4986" s="15" t="s">
        <v>8840</v>
      </c>
      <c r="H4986" s="15" t="s">
        <v>136</v>
      </c>
      <c r="I4986" s="15" t="s">
        <v>139</v>
      </c>
      <c r="J4986" s="15" t="s">
        <v>140</v>
      </c>
      <c r="K4986" s="15" t="s">
        <v>8841</v>
      </c>
      <c r="M4986" s="15" t="n">
        <v>6</v>
      </c>
      <c r="P4986" s="15" t="n">
        <v>6</v>
      </c>
      <c r="Y4986" s="15" t="s">
        <v>142</v>
      </c>
      <c r="AB4986" s="15" t="s">
        <v>143</v>
      </c>
    </row>
    <row r="4987" customFormat="false" ht="15" hidden="false" customHeight="true" outlineLevel="0" collapsed="false">
      <c r="A4987" s="15" t="s">
        <v>8838</v>
      </c>
      <c r="B4987" s="15" t="s">
        <v>8839</v>
      </c>
      <c r="C4987" s="15" t="s">
        <v>148</v>
      </c>
      <c r="E4987" s="15" t="s">
        <v>136</v>
      </c>
      <c r="F4987" s="15" t="s">
        <v>137</v>
      </c>
      <c r="G4987" s="15" t="s">
        <v>8840</v>
      </c>
      <c r="H4987" s="15" t="s">
        <v>136</v>
      </c>
      <c r="I4987" s="15" t="s">
        <v>139</v>
      </c>
      <c r="J4987" s="15" t="s">
        <v>150</v>
      </c>
      <c r="K4987" s="15" t="s">
        <v>8842</v>
      </c>
      <c r="M4987" s="15" t="n">
        <v>3</v>
      </c>
      <c r="P4987" s="15" t="n">
        <v>3</v>
      </c>
      <c r="Y4987" s="15" t="s">
        <v>142</v>
      </c>
      <c r="AB4987" s="15" t="s">
        <v>143</v>
      </c>
    </row>
    <row r="4988" customFormat="false" ht="15" hidden="false" customHeight="true" outlineLevel="0" collapsed="false">
      <c r="A4988" s="15" t="s">
        <v>8843</v>
      </c>
      <c r="B4988" s="15" t="s">
        <v>8844</v>
      </c>
      <c r="C4988" s="15" t="s">
        <v>134</v>
      </c>
      <c r="D4988" s="15" t="s">
        <v>177</v>
      </c>
      <c r="E4988" s="15" t="s">
        <v>136</v>
      </c>
      <c r="F4988" s="15" t="s">
        <v>137</v>
      </c>
      <c r="G4988" s="15" t="s">
        <v>136</v>
      </c>
      <c r="H4988" s="15" t="s">
        <v>136</v>
      </c>
      <c r="I4988" s="15" t="s">
        <v>139</v>
      </c>
      <c r="J4988" s="15" t="s">
        <v>140</v>
      </c>
      <c r="K4988" s="15" t="s">
        <v>8845</v>
      </c>
      <c r="M4988" s="15" t="n">
        <v>3</v>
      </c>
      <c r="P4988" s="15" t="n">
        <v>3</v>
      </c>
      <c r="Y4988" s="15" t="s">
        <v>142</v>
      </c>
      <c r="AB4988" s="15" t="s">
        <v>143</v>
      </c>
    </row>
    <row r="4989" customFormat="false" ht="15" hidden="false" customHeight="true" outlineLevel="0" collapsed="false">
      <c r="A4989" s="15" t="s">
        <v>8843</v>
      </c>
      <c r="B4989" s="15" t="s">
        <v>8844</v>
      </c>
      <c r="C4989" s="15" t="s">
        <v>134</v>
      </c>
      <c r="D4989" s="15" t="s">
        <v>177</v>
      </c>
      <c r="E4989" s="15" t="s">
        <v>136</v>
      </c>
      <c r="F4989" s="15" t="s">
        <v>137</v>
      </c>
      <c r="G4989" s="15" t="s">
        <v>136</v>
      </c>
      <c r="H4989" s="15" t="s">
        <v>136</v>
      </c>
      <c r="I4989" s="15" t="s">
        <v>139</v>
      </c>
      <c r="J4989" s="15" t="s">
        <v>150</v>
      </c>
      <c r="K4989" s="15" t="s">
        <v>8846</v>
      </c>
      <c r="M4989" s="15" t="n">
        <v>19</v>
      </c>
      <c r="N4989" s="15" t="n">
        <v>78</v>
      </c>
      <c r="O4989" s="15" t="n">
        <v>22</v>
      </c>
      <c r="P4989" s="15" t="n">
        <v>119</v>
      </c>
      <c r="Y4989" s="15" t="s">
        <v>142</v>
      </c>
      <c r="AB4989" s="15" t="s">
        <v>143</v>
      </c>
    </row>
    <row r="4990" customFormat="false" ht="15" hidden="false" customHeight="true" outlineLevel="0" collapsed="false">
      <c r="A4990" s="15" t="s">
        <v>8843</v>
      </c>
      <c r="B4990" s="15" t="s">
        <v>8844</v>
      </c>
      <c r="C4990" s="15" t="s">
        <v>134</v>
      </c>
      <c r="D4990" s="15" t="s">
        <v>177</v>
      </c>
      <c r="E4990" s="15" t="s">
        <v>136</v>
      </c>
      <c r="F4990" s="15" t="s">
        <v>137</v>
      </c>
      <c r="G4990" s="15" t="s">
        <v>136</v>
      </c>
      <c r="H4990" s="15" t="s">
        <v>136</v>
      </c>
      <c r="I4990" s="15" t="s">
        <v>139</v>
      </c>
      <c r="J4990" s="15" t="s">
        <v>158</v>
      </c>
      <c r="K4990" s="15" t="s">
        <v>8847</v>
      </c>
      <c r="M4990" s="15" t="n">
        <v>20</v>
      </c>
      <c r="N4990" s="15" t="n">
        <v>8</v>
      </c>
      <c r="P4990" s="15" t="n">
        <v>28</v>
      </c>
      <c r="Y4990" s="15" t="s">
        <v>142</v>
      </c>
      <c r="AB4990" s="15" t="s">
        <v>143</v>
      </c>
    </row>
    <row r="4991" customFormat="false" ht="15" hidden="false" customHeight="true" outlineLevel="0" collapsed="false">
      <c r="A4991" s="15" t="s">
        <v>8848</v>
      </c>
      <c r="B4991" s="15" t="s">
        <v>8849</v>
      </c>
      <c r="C4991" s="15" t="s">
        <v>217</v>
      </c>
      <c r="D4991" s="15" t="s">
        <v>235</v>
      </c>
      <c r="E4991" s="15" t="s">
        <v>136</v>
      </c>
      <c r="F4991" s="15" t="s">
        <v>137</v>
      </c>
      <c r="G4991" s="15" t="s">
        <v>526</v>
      </c>
      <c r="H4991" s="15" t="s">
        <v>136</v>
      </c>
      <c r="I4991" s="15" t="s">
        <v>243</v>
      </c>
      <c r="J4991" s="15" t="s">
        <v>140</v>
      </c>
      <c r="K4991" s="15" t="s">
        <v>8850</v>
      </c>
      <c r="L4991" s="15" t="n">
        <v>108</v>
      </c>
      <c r="M4991" s="15" t="n">
        <v>43</v>
      </c>
      <c r="N4991" s="15" t="n">
        <v>10</v>
      </c>
      <c r="O4991" s="15" t="n">
        <v>8</v>
      </c>
      <c r="P4991" s="15" t="n">
        <v>169</v>
      </c>
      <c r="Y4991" s="15" t="s">
        <v>142</v>
      </c>
      <c r="AB4991" s="15" t="s">
        <v>143</v>
      </c>
    </row>
    <row r="4992" customFormat="false" ht="15" hidden="false" customHeight="true" outlineLevel="0" collapsed="false">
      <c r="A4992" s="15" t="s">
        <v>8848</v>
      </c>
      <c r="B4992" s="15" t="s">
        <v>8849</v>
      </c>
      <c r="C4992" s="15" t="s">
        <v>217</v>
      </c>
      <c r="D4992" s="15" t="s">
        <v>235</v>
      </c>
      <c r="E4992" s="15" t="s">
        <v>136</v>
      </c>
      <c r="F4992" s="15" t="s">
        <v>137</v>
      </c>
      <c r="G4992" s="15" t="s">
        <v>526</v>
      </c>
      <c r="H4992" s="15" t="s">
        <v>136</v>
      </c>
      <c r="I4992" s="15" t="s">
        <v>243</v>
      </c>
      <c r="J4992" s="15" t="s">
        <v>144</v>
      </c>
      <c r="K4992" s="15" t="s">
        <v>8851</v>
      </c>
      <c r="L4992" s="15" t="n">
        <v>21</v>
      </c>
      <c r="M4992" s="15" t="n">
        <v>6</v>
      </c>
      <c r="N4992" s="15" t="n">
        <v>7</v>
      </c>
      <c r="P4992" s="15" t="n">
        <v>34</v>
      </c>
      <c r="Y4992" s="15" t="s">
        <v>142</v>
      </c>
      <c r="AB4992" s="15" t="s">
        <v>143</v>
      </c>
    </row>
    <row r="4993" customFormat="false" ht="15" hidden="false" customHeight="true" outlineLevel="0" collapsed="false">
      <c r="A4993" s="15" t="s">
        <v>8848</v>
      </c>
      <c r="B4993" s="15" t="s">
        <v>8849</v>
      </c>
      <c r="C4993" s="15" t="s">
        <v>217</v>
      </c>
      <c r="D4993" s="15" t="s">
        <v>235</v>
      </c>
      <c r="E4993" s="15" t="s">
        <v>136</v>
      </c>
      <c r="F4993" s="15" t="s">
        <v>137</v>
      </c>
      <c r="G4993" s="15" t="s">
        <v>526</v>
      </c>
      <c r="H4993" s="15" t="s">
        <v>136</v>
      </c>
      <c r="I4993" s="15" t="s">
        <v>243</v>
      </c>
      <c r="J4993" s="15" t="s">
        <v>150</v>
      </c>
      <c r="K4993" s="15" t="s">
        <v>8852</v>
      </c>
      <c r="L4993" s="15" t="n">
        <v>138</v>
      </c>
      <c r="M4993" s="15" t="n">
        <v>52</v>
      </c>
      <c r="N4993" s="15" t="n">
        <v>182</v>
      </c>
      <c r="O4993" s="15" t="n">
        <v>32</v>
      </c>
      <c r="P4993" s="15" t="n">
        <v>404</v>
      </c>
      <c r="Y4993" s="15" t="s">
        <v>142</v>
      </c>
      <c r="AB4993" s="15" t="s">
        <v>143</v>
      </c>
    </row>
    <row r="4994" customFormat="false" ht="15" hidden="false" customHeight="true" outlineLevel="0" collapsed="false">
      <c r="A4994" s="15" t="s">
        <v>8848</v>
      </c>
      <c r="B4994" s="15" t="s">
        <v>8849</v>
      </c>
      <c r="C4994" s="15" t="s">
        <v>217</v>
      </c>
      <c r="D4994" s="15" t="s">
        <v>235</v>
      </c>
      <c r="E4994" s="15" t="s">
        <v>136</v>
      </c>
      <c r="F4994" s="15" t="s">
        <v>137</v>
      </c>
      <c r="G4994" s="15" t="s">
        <v>526</v>
      </c>
      <c r="H4994" s="15" t="s">
        <v>136</v>
      </c>
      <c r="I4994" s="15" t="s">
        <v>243</v>
      </c>
      <c r="J4994" s="15" t="s">
        <v>158</v>
      </c>
      <c r="K4994" s="15" t="s">
        <v>8853</v>
      </c>
      <c r="L4994" s="15" t="n">
        <v>82</v>
      </c>
      <c r="M4994" s="15" t="n">
        <v>17</v>
      </c>
      <c r="N4994" s="15" t="n">
        <v>45</v>
      </c>
      <c r="O4994" s="15" t="n">
        <v>16</v>
      </c>
      <c r="P4994" s="15" t="n">
        <v>160</v>
      </c>
      <c r="Y4994" s="15" t="s">
        <v>142</v>
      </c>
      <c r="AB4994" s="15" t="s">
        <v>143</v>
      </c>
    </row>
    <row r="4995" customFormat="false" ht="15" hidden="false" customHeight="true" outlineLevel="0" collapsed="false">
      <c r="A4995" s="15" t="s">
        <v>8854</v>
      </c>
      <c r="B4995" s="15" t="s">
        <v>8855</v>
      </c>
      <c r="C4995" s="15" t="s">
        <v>217</v>
      </c>
      <c r="D4995" s="15" t="s">
        <v>218</v>
      </c>
      <c r="E4995" s="15" t="s">
        <v>136</v>
      </c>
      <c r="F4995" s="15" t="s">
        <v>137</v>
      </c>
      <c r="G4995" s="15" t="s">
        <v>308</v>
      </c>
      <c r="H4995" s="15" t="s">
        <v>136</v>
      </c>
      <c r="I4995" s="15" t="s">
        <v>139</v>
      </c>
      <c r="J4995" s="15" t="s">
        <v>140</v>
      </c>
      <c r="K4995" s="15" t="s">
        <v>8856</v>
      </c>
      <c r="M4995" s="15" t="n">
        <v>8</v>
      </c>
      <c r="N4995" s="15" t="n">
        <v>8</v>
      </c>
      <c r="O4995" s="15" t="n">
        <v>9</v>
      </c>
      <c r="P4995" s="15" t="n">
        <v>25</v>
      </c>
      <c r="Y4995" s="15" t="s">
        <v>142</v>
      </c>
      <c r="AB4995" s="15" t="s">
        <v>143</v>
      </c>
    </row>
    <row r="4996" customFormat="false" ht="15" hidden="false" customHeight="true" outlineLevel="0" collapsed="false">
      <c r="A4996" s="15" t="s">
        <v>8854</v>
      </c>
      <c r="B4996" s="15" t="s">
        <v>8855</v>
      </c>
      <c r="C4996" s="15" t="s">
        <v>217</v>
      </c>
      <c r="D4996" s="15" t="s">
        <v>218</v>
      </c>
      <c r="E4996" s="15" t="s">
        <v>136</v>
      </c>
      <c r="F4996" s="15" t="s">
        <v>137</v>
      </c>
      <c r="G4996" s="15" t="s">
        <v>308</v>
      </c>
      <c r="H4996" s="15" t="s">
        <v>136</v>
      </c>
      <c r="I4996" s="15" t="s">
        <v>139</v>
      </c>
      <c r="J4996" s="15" t="s">
        <v>150</v>
      </c>
      <c r="K4996" s="15" t="s">
        <v>8857</v>
      </c>
      <c r="M4996" s="15" t="n">
        <v>18</v>
      </c>
      <c r="N4996" s="15" t="n">
        <v>2</v>
      </c>
      <c r="O4996" s="15" t="n">
        <v>2</v>
      </c>
      <c r="P4996" s="15" t="n">
        <v>22</v>
      </c>
      <c r="Y4996" s="15" t="s">
        <v>142</v>
      </c>
      <c r="AB4996" s="15" t="s">
        <v>143</v>
      </c>
    </row>
    <row r="4997" customFormat="false" ht="15" hidden="false" customHeight="true" outlineLevel="0" collapsed="false">
      <c r="A4997" s="15" t="s">
        <v>8854</v>
      </c>
      <c r="B4997" s="15" t="s">
        <v>8855</v>
      </c>
      <c r="C4997" s="15" t="s">
        <v>217</v>
      </c>
      <c r="D4997" s="15" t="s">
        <v>218</v>
      </c>
      <c r="E4997" s="15" t="s">
        <v>136</v>
      </c>
      <c r="F4997" s="15" t="s">
        <v>137</v>
      </c>
      <c r="G4997" s="15" t="s">
        <v>308</v>
      </c>
      <c r="H4997" s="15" t="s">
        <v>136</v>
      </c>
      <c r="I4997" s="15" t="s">
        <v>139</v>
      </c>
      <c r="J4997" s="15" t="s">
        <v>158</v>
      </c>
      <c r="K4997" s="15" t="s">
        <v>8858</v>
      </c>
      <c r="M4997" s="15" t="n">
        <v>6</v>
      </c>
      <c r="N4997" s="15" t="n">
        <v>8</v>
      </c>
      <c r="P4997" s="15" t="n">
        <v>14</v>
      </c>
      <c r="Y4997" s="15" t="s">
        <v>142</v>
      </c>
      <c r="AB4997" s="15" t="s">
        <v>143</v>
      </c>
    </row>
    <row r="4998" customFormat="false" ht="15" hidden="false" customHeight="true" outlineLevel="0" collapsed="false">
      <c r="A4998" s="15" t="s">
        <v>8854</v>
      </c>
      <c r="B4998" s="15" t="s">
        <v>8855</v>
      </c>
      <c r="C4998" s="15" t="s">
        <v>217</v>
      </c>
      <c r="D4998" s="15" t="s">
        <v>218</v>
      </c>
      <c r="E4998" s="15" t="s">
        <v>136</v>
      </c>
      <c r="F4998" s="15" t="s">
        <v>137</v>
      </c>
      <c r="G4998" s="15" t="s">
        <v>308</v>
      </c>
      <c r="H4998" s="15" t="s">
        <v>136</v>
      </c>
      <c r="I4998" s="15" t="s">
        <v>139</v>
      </c>
      <c r="J4998" s="15" t="s">
        <v>169</v>
      </c>
      <c r="K4998" s="15" t="s">
        <v>8859</v>
      </c>
      <c r="N4998" s="15" t="n">
        <v>1</v>
      </c>
      <c r="P4998" s="15" t="n">
        <v>1</v>
      </c>
      <c r="Y4998" s="15" t="s">
        <v>142</v>
      </c>
      <c r="AB4998" s="15" t="s">
        <v>143</v>
      </c>
    </row>
    <row r="4999" customFormat="false" ht="15" hidden="false" customHeight="true" outlineLevel="0" collapsed="false">
      <c r="A4999" s="15" t="s">
        <v>8860</v>
      </c>
      <c r="B4999" s="15" t="s">
        <v>8861</v>
      </c>
      <c r="C4999" s="15" t="s">
        <v>217</v>
      </c>
      <c r="D4999" s="15" t="s">
        <v>235</v>
      </c>
      <c r="E4999" s="15" t="s">
        <v>136</v>
      </c>
      <c r="F4999" s="15" t="s">
        <v>137</v>
      </c>
      <c r="G4999" s="15" t="s">
        <v>473</v>
      </c>
      <c r="H4999" s="15" t="s">
        <v>136</v>
      </c>
      <c r="I4999" s="15" t="s">
        <v>139</v>
      </c>
      <c r="J4999" s="15" t="s">
        <v>150</v>
      </c>
      <c r="K4999" s="15" t="s">
        <v>8862</v>
      </c>
      <c r="L4999" s="15" t="n">
        <v>5</v>
      </c>
      <c r="P4999" s="15" t="n">
        <v>5</v>
      </c>
      <c r="Y4999" s="15" t="s">
        <v>142</v>
      </c>
      <c r="AB4999" s="15" t="s">
        <v>143</v>
      </c>
    </row>
    <row r="5000" customFormat="false" ht="15" hidden="false" customHeight="true" outlineLevel="0" collapsed="false">
      <c r="A5000" s="15" t="s">
        <v>8860</v>
      </c>
      <c r="B5000" s="15" t="s">
        <v>8861</v>
      </c>
      <c r="C5000" s="15" t="s">
        <v>217</v>
      </c>
      <c r="D5000" s="15" t="s">
        <v>235</v>
      </c>
      <c r="E5000" s="15" t="s">
        <v>136</v>
      </c>
      <c r="F5000" s="15" t="s">
        <v>137</v>
      </c>
      <c r="G5000" s="15" t="s">
        <v>473</v>
      </c>
      <c r="H5000" s="15" t="s">
        <v>136</v>
      </c>
      <c r="I5000" s="15" t="s">
        <v>139</v>
      </c>
      <c r="J5000" s="15" t="s">
        <v>158</v>
      </c>
      <c r="K5000" s="15" t="s">
        <v>8863</v>
      </c>
      <c r="L5000" s="15" t="n">
        <v>9</v>
      </c>
      <c r="P5000" s="15" t="n">
        <v>9</v>
      </c>
      <c r="Y5000" s="15" t="s">
        <v>142</v>
      </c>
      <c r="AB5000" s="15" t="s">
        <v>143</v>
      </c>
    </row>
    <row r="5001" customFormat="false" ht="15" hidden="false" customHeight="true" outlineLevel="0" collapsed="false">
      <c r="A5001" s="15" t="s">
        <v>8864</v>
      </c>
      <c r="B5001" s="15" t="s">
        <v>8865</v>
      </c>
      <c r="C5001" s="15" t="s">
        <v>217</v>
      </c>
      <c r="D5001" s="15" t="s">
        <v>235</v>
      </c>
      <c r="E5001" s="15" t="s">
        <v>136</v>
      </c>
      <c r="F5001" s="15" t="s">
        <v>137</v>
      </c>
      <c r="G5001" s="15" t="s">
        <v>219</v>
      </c>
      <c r="H5001" s="15" t="s">
        <v>136</v>
      </c>
      <c r="I5001" s="15" t="s">
        <v>139</v>
      </c>
      <c r="J5001" s="15" t="s">
        <v>150</v>
      </c>
      <c r="K5001" s="15" t="s">
        <v>8866</v>
      </c>
      <c r="L5001" s="15" t="n">
        <v>2</v>
      </c>
      <c r="M5001" s="15" t="n">
        <v>5</v>
      </c>
      <c r="N5001" s="15" t="n">
        <v>27</v>
      </c>
      <c r="P5001" s="15" t="n">
        <v>34</v>
      </c>
      <c r="Y5001" s="15" t="s">
        <v>142</v>
      </c>
      <c r="AB5001" s="15" t="s">
        <v>143</v>
      </c>
    </row>
    <row r="5002" customFormat="false" ht="15" hidden="false" customHeight="true" outlineLevel="0" collapsed="false">
      <c r="A5002" s="15" t="s">
        <v>8864</v>
      </c>
      <c r="B5002" s="15" t="s">
        <v>8865</v>
      </c>
      <c r="C5002" s="15" t="s">
        <v>217</v>
      </c>
      <c r="D5002" s="15" t="s">
        <v>235</v>
      </c>
      <c r="E5002" s="15" t="s">
        <v>136</v>
      </c>
      <c r="F5002" s="15" t="s">
        <v>137</v>
      </c>
      <c r="G5002" s="15" t="s">
        <v>219</v>
      </c>
      <c r="H5002" s="15" t="s">
        <v>136</v>
      </c>
      <c r="I5002" s="15" t="s">
        <v>139</v>
      </c>
      <c r="J5002" s="15" t="s">
        <v>158</v>
      </c>
      <c r="K5002" s="15" t="s">
        <v>8867</v>
      </c>
      <c r="M5002" s="15" t="n">
        <v>5</v>
      </c>
      <c r="N5002" s="15" t="n">
        <v>2</v>
      </c>
      <c r="P5002" s="15" t="n">
        <v>7</v>
      </c>
      <c r="Y5002" s="15" t="s">
        <v>142</v>
      </c>
      <c r="AB5002" s="15" t="s">
        <v>143</v>
      </c>
    </row>
    <row r="5003" customFormat="false" ht="15" hidden="false" customHeight="true" outlineLevel="0" collapsed="false">
      <c r="A5003" s="15" t="s">
        <v>8868</v>
      </c>
      <c r="B5003" s="15" t="s">
        <v>8869</v>
      </c>
      <c r="C5003" s="15" t="s">
        <v>217</v>
      </c>
      <c r="D5003" s="15" t="s">
        <v>235</v>
      </c>
      <c r="E5003" s="15" t="s">
        <v>136</v>
      </c>
      <c r="F5003" s="15" t="s">
        <v>137</v>
      </c>
      <c r="G5003" s="15" t="s">
        <v>7127</v>
      </c>
      <c r="H5003" s="15" t="s">
        <v>136</v>
      </c>
      <c r="I5003" s="15" t="s">
        <v>139</v>
      </c>
      <c r="J5003" s="15" t="s">
        <v>140</v>
      </c>
      <c r="K5003" s="15" t="s">
        <v>8870</v>
      </c>
      <c r="L5003" s="15" t="n">
        <v>17</v>
      </c>
      <c r="M5003" s="15" t="n">
        <v>2</v>
      </c>
      <c r="N5003" s="15" t="n">
        <v>1</v>
      </c>
      <c r="P5003" s="15" t="n">
        <v>20</v>
      </c>
      <c r="Y5003" s="15" t="s">
        <v>142</v>
      </c>
      <c r="AB5003" s="15" t="s">
        <v>143</v>
      </c>
    </row>
    <row r="5004" customFormat="false" ht="15" hidden="false" customHeight="true" outlineLevel="0" collapsed="false">
      <c r="A5004" s="15" t="s">
        <v>8868</v>
      </c>
      <c r="B5004" s="15" t="s">
        <v>8869</v>
      </c>
      <c r="C5004" s="15" t="s">
        <v>217</v>
      </c>
      <c r="D5004" s="15" t="s">
        <v>235</v>
      </c>
      <c r="E5004" s="15" t="s">
        <v>136</v>
      </c>
      <c r="F5004" s="15" t="s">
        <v>137</v>
      </c>
      <c r="G5004" s="15" t="s">
        <v>7127</v>
      </c>
      <c r="H5004" s="15" t="s">
        <v>136</v>
      </c>
      <c r="I5004" s="15" t="s">
        <v>139</v>
      </c>
      <c r="J5004" s="15" t="s">
        <v>150</v>
      </c>
      <c r="K5004" s="15" t="s">
        <v>8871</v>
      </c>
      <c r="L5004" s="15" t="n">
        <v>12</v>
      </c>
      <c r="M5004" s="15" t="n">
        <v>9</v>
      </c>
      <c r="N5004" s="15" t="n">
        <v>8</v>
      </c>
      <c r="P5004" s="15" t="n">
        <v>29</v>
      </c>
      <c r="Y5004" s="15" t="s">
        <v>142</v>
      </c>
      <c r="AB5004" s="15" t="s">
        <v>143</v>
      </c>
    </row>
    <row r="5005" customFormat="false" ht="15" hidden="false" customHeight="true" outlineLevel="0" collapsed="false">
      <c r="A5005" s="15" t="s">
        <v>8868</v>
      </c>
      <c r="B5005" s="15" t="s">
        <v>8869</v>
      </c>
      <c r="C5005" s="15" t="s">
        <v>217</v>
      </c>
      <c r="D5005" s="15" t="s">
        <v>235</v>
      </c>
      <c r="E5005" s="15" t="s">
        <v>136</v>
      </c>
      <c r="F5005" s="15" t="s">
        <v>137</v>
      </c>
      <c r="G5005" s="15" t="s">
        <v>7127</v>
      </c>
      <c r="H5005" s="15" t="s">
        <v>136</v>
      </c>
      <c r="I5005" s="15" t="s">
        <v>139</v>
      </c>
      <c r="J5005" s="15" t="s">
        <v>158</v>
      </c>
      <c r="K5005" s="15" t="s">
        <v>8872</v>
      </c>
      <c r="L5005" s="15" t="n">
        <v>9</v>
      </c>
      <c r="M5005" s="15" t="n">
        <v>1</v>
      </c>
      <c r="P5005" s="15" t="n">
        <v>10</v>
      </c>
      <c r="Y5005" s="15" t="s">
        <v>142</v>
      </c>
      <c r="AB5005" s="15" t="s">
        <v>143</v>
      </c>
    </row>
    <row r="5006" customFormat="false" ht="15" hidden="false" customHeight="true" outlineLevel="0" collapsed="false">
      <c r="A5006" s="15" t="s">
        <v>8868</v>
      </c>
      <c r="B5006" s="15" t="s">
        <v>8869</v>
      </c>
      <c r="C5006" s="15" t="s">
        <v>217</v>
      </c>
      <c r="D5006" s="15" t="s">
        <v>235</v>
      </c>
      <c r="E5006" s="15" t="s">
        <v>136</v>
      </c>
      <c r="F5006" s="15" t="s">
        <v>137</v>
      </c>
      <c r="G5006" s="15" t="s">
        <v>7127</v>
      </c>
      <c r="H5006" s="15" t="s">
        <v>136</v>
      </c>
      <c r="I5006" s="15" t="s">
        <v>139</v>
      </c>
      <c r="J5006" s="15" t="s">
        <v>169</v>
      </c>
      <c r="K5006" s="15" t="s">
        <v>8873</v>
      </c>
      <c r="N5006" s="15" t="n">
        <v>4</v>
      </c>
      <c r="P5006" s="15" t="n">
        <v>4</v>
      </c>
      <c r="Y5006" s="15" t="s">
        <v>142</v>
      </c>
      <c r="AB5006" s="15" t="s">
        <v>143</v>
      </c>
    </row>
    <row r="5007" customFormat="false" ht="15" hidden="false" customHeight="true" outlineLevel="0" collapsed="false">
      <c r="A5007" s="15" t="s">
        <v>8874</v>
      </c>
      <c r="B5007" s="15" t="s">
        <v>8875</v>
      </c>
      <c r="C5007" s="15" t="s">
        <v>134</v>
      </c>
      <c r="D5007" s="15" t="s">
        <v>541</v>
      </c>
      <c r="E5007" s="15" t="s">
        <v>136</v>
      </c>
      <c r="F5007" s="15" t="s">
        <v>137</v>
      </c>
      <c r="G5007" s="15" t="s">
        <v>1068</v>
      </c>
      <c r="H5007" s="15" t="s">
        <v>136</v>
      </c>
      <c r="I5007" s="15" t="s">
        <v>243</v>
      </c>
      <c r="J5007" s="15" t="s">
        <v>140</v>
      </c>
      <c r="K5007" s="15" t="s">
        <v>8876</v>
      </c>
      <c r="N5007" s="15" t="n">
        <v>5</v>
      </c>
      <c r="P5007" s="15" t="n">
        <v>5</v>
      </c>
      <c r="Y5007" s="15" t="s">
        <v>1070</v>
      </c>
      <c r="AB5007" s="15" t="s">
        <v>143</v>
      </c>
    </row>
    <row r="5008" customFormat="false" ht="15" hidden="false" customHeight="true" outlineLevel="0" collapsed="false">
      <c r="A5008" s="15" t="s">
        <v>8874</v>
      </c>
      <c r="B5008" s="15" t="s">
        <v>8875</v>
      </c>
      <c r="C5008" s="15" t="s">
        <v>134</v>
      </c>
      <c r="D5008" s="15" t="s">
        <v>541</v>
      </c>
      <c r="E5008" s="15" t="s">
        <v>136</v>
      </c>
      <c r="F5008" s="15" t="s">
        <v>137</v>
      </c>
      <c r="G5008" s="15" t="s">
        <v>1068</v>
      </c>
      <c r="H5008" s="15" t="s">
        <v>136</v>
      </c>
      <c r="I5008" s="15" t="s">
        <v>243</v>
      </c>
      <c r="J5008" s="15" t="s">
        <v>150</v>
      </c>
      <c r="K5008" s="15" t="s">
        <v>8877</v>
      </c>
      <c r="L5008" s="15" t="n">
        <v>416</v>
      </c>
      <c r="M5008" s="15" t="n">
        <v>293</v>
      </c>
      <c r="N5008" s="15" t="n">
        <v>314</v>
      </c>
      <c r="O5008" s="15" t="n">
        <v>146</v>
      </c>
      <c r="P5008" s="15" t="n">
        <v>1169</v>
      </c>
      <c r="Y5008" s="15" t="s">
        <v>1070</v>
      </c>
      <c r="AB5008" s="15" t="s">
        <v>143</v>
      </c>
    </row>
    <row r="5009" customFormat="false" ht="15" hidden="false" customHeight="true" outlineLevel="0" collapsed="false">
      <c r="A5009" s="15" t="s">
        <v>8874</v>
      </c>
      <c r="B5009" s="15" t="s">
        <v>8875</v>
      </c>
      <c r="C5009" s="15" t="s">
        <v>134</v>
      </c>
      <c r="D5009" s="15" t="s">
        <v>541</v>
      </c>
      <c r="E5009" s="15" t="s">
        <v>136</v>
      </c>
      <c r="F5009" s="15" t="s">
        <v>137</v>
      </c>
      <c r="G5009" s="15" t="s">
        <v>1068</v>
      </c>
      <c r="H5009" s="15" t="s">
        <v>136</v>
      </c>
      <c r="I5009" s="15" t="s">
        <v>243</v>
      </c>
      <c r="J5009" s="15" t="s">
        <v>166</v>
      </c>
      <c r="K5009" s="15" t="s">
        <v>8878</v>
      </c>
      <c r="M5009" s="15" t="n">
        <v>3</v>
      </c>
      <c r="N5009" s="15" t="n">
        <v>40</v>
      </c>
      <c r="P5009" s="15" t="n">
        <v>43</v>
      </c>
      <c r="Y5009" s="15" t="s">
        <v>1070</v>
      </c>
      <c r="AB5009" s="15" t="s">
        <v>143</v>
      </c>
    </row>
    <row r="5010" customFormat="false" ht="15" hidden="false" customHeight="true" outlineLevel="0" collapsed="false">
      <c r="A5010" s="15" t="s">
        <v>8874</v>
      </c>
      <c r="B5010" s="15" t="s">
        <v>8875</v>
      </c>
      <c r="C5010" s="15" t="s">
        <v>134</v>
      </c>
      <c r="D5010" s="15" t="s">
        <v>541</v>
      </c>
      <c r="E5010" s="15" t="s">
        <v>136</v>
      </c>
      <c r="F5010" s="15" t="s">
        <v>137</v>
      </c>
      <c r="G5010" s="15" t="s">
        <v>1068</v>
      </c>
      <c r="H5010" s="15" t="s">
        <v>136</v>
      </c>
      <c r="I5010" s="15" t="s">
        <v>243</v>
      </c>
      <c r="J5010" s="15" t="s">
        <v>158</v>
      </c>
      <c r="K5010" s="15" t="s">
        <v>8879</v>
      </c>
      <c r="L5010" s="15" t="n">
        <v>1</v>
      </c>
      <c r="M5010" s="15" t="n">
        <v>42</v>
      </c>
      <c r="N5010" s="15" t="n">
        <v>16</v>
      </c>
      <c r="P5010" s="15" t="n">
        <v>59</v>
      </c>
      <c r="Y5010" s="15" t="s">
        <v>1070</v>
      </c>
      <c r="AB5010" s="15" t="s">
        <v>143</v>
      </c>
    </row>
    <row r="5011" customFormat="false" ht="15" hidden="false" customHeight="true" outlineLevel="0" collapsed="false">
      <c r="A5011" s="15" t="s">
        <v>8874</v>
      </c>
      <c r="B5011" s="15" t="s">
        <v>8875</v>
      </c>
      <c r="C5011" s="15" t="s">
        <v>134</v>
      </c>
      <c r="D5011" s="15" t="s">
        <v>541</v>
      </c>
      <c r="E5011" s="15" t="s">
        <v>136</v>
      </c>
      <c r="F5011" s="15" t="s">
        <v>137</v>
      </c>
      <c r="G5011" s="15" t="s">
        <v>1068</v>
      </c>
      <c r="H5011" s="15" t="s">
        <v>136</v>
      </c>
      <c r="I5011" s="15" t="s">
        <v>243</v>
      </c>
      <c r="J5011" s="15" t="s">
        <v>169</v>
      </c>
      <c r="K5011" s="15" t="s">
        <v>8880</v>
      </c>
      <c r="N5011" s="15" t="n">
        <v>2</v>
      </c>
      <c r="P5011" s="15" t="n">
        <v>2</v>
      </c>
      <c r="Y5011" s="15" t="s">
        <v>1070</v>
      </c>
      <c r="AB5011" s="15" t="s">
        <v>143</v>
      </c>
    </row>
    <row r="5012" customFormat="false" ht="15" hidden="false" customHeight="true" outlineLevel="0" collapsed="false">
      <c r="A5012" s="15" t="s">
        <v>8881</v>
      </c>
      <c r="B5012" s="15" t="s">
        <v>8882</v>
      </c>
      <c r="C5012" s="15" t="s">
        <v>217</v>
      </c>
      <c r="D5012" s="15" t="s">
        <v>874</v>
      </c>
      <c r="E5012" s="15" t="s">
        <v>136</v>
      </c>
      <c r="F5012" s="15" t="s">
        <v>137</v>
      </c>
      <c r="G5012" s="15" t="s">
        <v>3937</v>
      </c>
      <c r="H5012" s="15" t="s">
        <v>136</v>
      </c>
      <c r="I5012" s="15" t="s">
        <v>243</v>
      </c>
      <c r="J5012" s="15" t="s">
        <v>140</v>
      </c>
      <c r="K5012" s="15" t="s">
        <v>8883</v>
      </c>
      <c r="L5012" s="15" t="n">
        <v>9</v>
      </c>
      <c r="M5012" s="15" t="n">
        <v>6</v>
      </c>
      <c r="N5012" s="15" t="n">
        <v>45</v>
      </c>
      <c r="O5012" s="15" t="n">
        <v>12</v>
      </c>
      <c r="P5012" s="15" t="n">
        <v>72</v>
      </c>
      <c r="Y5012" s="15" t="s">
        <v>156</v>
      </c>
      <c r="AB5012" s="15" t="s">
        <v>143</v>
      </c>
    </row>
    <row r="5013" customFormat="false" ht="15" hidden="false" customHeight="true" outlineLevel="0" collapsed="false">
      <c r="A5013" s="15" t="s">
        <v>8881</v>
      </c>
      <c r="B5013" s="15" t="s">
        <v>8882</v>
      </c>
      <c r="C5013" s="15" t="s">
        <v>217</v>
      </c>
      <c r="D5013" s="15" t="s">
        <v>874</v>
      </c>
      <c r="E5013" s="15" t="s">
        <v>136</v>
      </c>
      <c r="F5013" s="15" t="s">
        <v>137</v>
      </c>
      <c r="G5013" s="15" t="s">
        <v>3937</v>
      </c>
      <c r="H5013" s="15" t="s">
        <v>136</v>
      </c>
      <c r="I5013" s="15" t="s">
        <v>243</v>
      </c>
      <c r="J5013" s="15" t="s">
        <v>150</v>
      </c>
      <c r="K5013" s="15" t="s">
        <v>8884</v>
      </c>
      <c r="L5013" s="15" t="n">
        <v>149</v>
      </c>
      <c r="M5013" s="15" t="n">
        <v>80</v>
      </c>
      <c r="N5013" s="15" t="n">
        <v>404</v>
      </c>
      <c r="O5013" s="15" t="n">
        <v>122</v>
      </c>
      <c r="P5013" s="15" t="n">
        <v>755</v>
      </c>
      <c r="Y5013" s="15" t="s">
        <v>156</v>
      </c>
      <c r="AB5013" s="15" t="s">
        <v>143</v>
      </c>
    </row>
    <row r="5014" customFormat="false" ht="15" hidden="false" customHeight="true" outlineLevel="0" collapsed="false">
      <c r="A5014" s="15" t="s">
        <v>8881</v>
      </c>
      <c r="B5014" s="15" t="s">
        <v>8882</v>
      </c>
      <c r="C5014" s="15" t="s">
        <v>217</v>
      </c>
      <c r="D5014" s="15" t="s">
        <v>874</v>
      </c>
      <c r="E5014" s="15" t="s">
        <v>136</v>
      </c>
      <c r="F5014" s="15" t="s">
        <v>137</v>
      </c>
      <c r="G5014" s="15" t="s">
        <v>3937</v>
      </c>
      <c r="H5014" s="15" t="s">
        <v>136</v>
      </c>
      <c r="I5014" s="15" t="s">
        <v>243</v>
      </c>
      <c r="J5014" s="15" t="s">
        <v>166</v>
      </c>
      <c r="K5014" s="15" t="s">
        <v>8885</v>
      </c>
      <c r="N5014" s="15" t="n">
        <v>62</v>
      </c>
      <c r="P5014" s="15" t="n">
        <v>62</v>
      </c>
      <c r="Y5014" s="15" t="s">
        <v>156</v>
      </c>
      <c r="AB5014" s="15" t="s">
        <v>143</v>
      </c>
    </row>
    <row r="5015" customFormat="false" ht="15" hidden="false" customHeight="true" outlineLevel="0" collapsed="false">
      <c r="A5015" s="15" t="s">
        <v>8881</v>
      </c>
      <c r="B5015" s="15" t="s">
        <v>8882</v>
      </c>
      <c r="C5015" s="15" t="s">
        <v>217</v>
      </c>
      <c r="D5015" s="15" t="s">
        <v>874</v>
      </c>
      <c r="E5015" s="15" t="s">
        <v>136</v>
      </c>
      <c r="F5015" s="15" t="s">
        <v>137</v>
      </c>
      <c r="G5015" s="15" t="s">
        <v>3937</v>
      </c>
      <c r="H5015" s="15" t="s">
        <v>136</v>
      </c>
      <c r="I5015" s="15" t="s">
        <v>243</v>
      </c>
      <c r="J5015" s="15" t="s">
        <v>158</v>
      </c>
      <c r="K5015" s="15" t="s">
        <v>8886</v>
      </c>
      <c r="L5015" s="15" t="n">
        <v>21</v>
      </c>
      <c r="M5015" s="15" t="n">
        <v>18</v>
      </c>
      <c r="N5015" s="15" t="n">
        <v>25</v>
      </c>
      <c r="O5015" s="15" t="n">
        <v>5</v>
      </c>
      <c r="P5015" s="15" t="n">
        <v>69</v>
      </c>
      <c r="Y5015" s="15" t="s">
        <v>156</v>
      </c>
      <c r="AB5015" s="15" t="s">
        <v>143</v>
      </c>
    </row>
    <row r="5016" customFormat="false" ht="15" hidden="false" customHeight="true" outlineLevel="0" collapsed="false">
      <c r="A5016" s="15" t="s">
        <v>8881</v>
      </c>
      <c r="B5016" s="15" t="s">
        <v>8882</v>
      </c>
      <c r="C5016" s="15" t="s">
        <v>217</v>
      </c>
      <c r="D5016" s="15" t="s">
        <v>874</v>
      </c>
      <c r="E5016" s="15" t="s">
        <v>136</v>
      </c>
      <c r="F5016" s="15" t="s">
        <v>137</v>
      </c>
      <c r="G5016" s="15" t="s">
        <v>3937</v>
      </c>
      <c r="H5016" s="15" t="s">
        <v>136</v>
      </c>
      <c r="I5016" s="15" t="s">
        <v>243</v>
      </c>
      <c r="J5016" s="15" t="s">
        <v>169</v>
      </c>
      <c r="K5016" s="15" t="s">
        <v>8887</v>
      </c>
      <c r="M5016" s="15" t="n">
        <v>1</v>
      </c>
      <c r="N5016" s="15" t="n">
        <v>11</v>
      </c>
      <c r="P5016" s="15" t="n">
        <v>12</v>
      </c>
      <c r="Y5016" s="15" t="s">
        <v>156</v>
      </c>
      <c r="AB5016" s="15" t="s">
        <v>143</v>
      </c>
    </row>
    <row r="5017" customFormat="false" ht="15" hidden="false" customHeight="true" outlineLevel="0" collapsed="false">
      <c r="A5017" s="15" t="s">
        <v>8888</v>
      </c>
      <c r="B5017" s="15" t="s">
        <v>8889</v>
      </c>
      <c r="C5017" s="15" t="s">
        <v>134</v>
      </c>
      <c r="D5017" s="15" t="s">
        <v>135</v>
      </c>
      <c r="E5017" s="15" t="s">
        <v>823</v>
      </c>
      <c r="F5017" s="15" t="s">
        <v>137</v>
      </c>
      <c r="G5017" s="15" t="s">
        <v>823</v>
      </c>
      <c r="H5017" s="15" t="s">
        <v>136</v>
      </c>
      <c r="I5017" s="15" t="s">
        <v>243</v>
      </c>
      <c r="J5017" s="15" t="s">
        <v>140</v>
      </c>
      <c r="K5017" s="15" t="s">
        <v>8890</v>
      </c>
      <c r="L5017" s="15" t="n">
        <v>366</v>
      </c>
      <c r="M5017" s="15" t="n">
        <v>233</v>
      </c>
      <c r="N5017" s="15" t="n">
        <v>229</v>
      </c>
      <c r="O5017" s="15" t="n">
        <v>78</v>
      </c>
      <c r="P5017" s="15" t="n">
        <v>906</v>
      </c>
      <c r="Y5017" s="15" t="s">
        <v>142</v>
      </c>
      <c r="AB5017" s="15" t="s">
        <v>163</v>
      </c>
      <c r="AC5017" s="15" t="n">
        <v>486</v>
      </c>
      <c r="AD5017" s="15" t="n">
        <v>5.5512781</v>
      </c>
      <c r="AE5017" s="15" t="n">
        <v>592</v>
      </c>
      <c r="AF5017" s="15" t="s">
        <v>95</v>
      </c>
    </row>
    <row r="5018" customFormat="false" ht="15" hidden="false" customHeight="true" outlineLevel="0" collapsed="false">
      <c r="A5018" s="15" t="s">
        <v>8888</v>
      </c>
      <c r="B5018" s="15" t="s">
        <v>8889</v>
      </c>
      <c r="C5018" s="15" t="s">
        <v>134</v>
      </c>
      <c r="D5018" s="15" t="s">
        <v>135</v>
      </c>
      <c r="E5018" s="15" t="s">
        <v>823</v>
      </c>
      <c r="F5018" s="15" t="s">
        <v>137</v>
      </c>
      <c r="G5018" s="15" t="s">
        <v>823</v>
      </c>
      <c r="H5018" s="15" t="s">
        <v>136</v>
      </c>
      <c r="I5018" s="15" t="s">
        <v>243</v>
      </c>
      <c r="J5018" s="15" t="s">
        <v>144</v>
      </c>
      <c r="K5018" s="15" t="s">
        <v>8891</v>
      </c>
      <c r="L5018" s="15" t="n">
        <v>1181</v>
      </c>
      <c r="M5018" s="15" t="n">
        <v>947</v>
      </c>
      <c r="N5018" s="15" t="n">
        <v>811</v>
      </c>
      <c r="O5018" s="15" t="n">
        <v>270</v>
      </c>
      <c r="P5018" s="15" t="n">
        <v>3209</v>
      </c>
      <c r="Y5018" s="15" t="s">
        <v>142</v>
      </c>
      <c r="AB5018" s="15" t="s">
        <v>163</v>
      </c>
      <c r="AC5018" s="15" t="n">
        <v>486</v>
      </c>
      <c r="AD5018" s="15" t="n">
        <v>5.5512781</v>
      </c>
      <c r="AE5018" s="15" t="n">
        <v>592</v>
      </c>
      <c r="AF5018" s="15" t="s">
        <v>95</v>
      </c>
    </row>
    <row r="5019" customFormat="false" ht="15" hidden="false" customHeight="true" outlineLevel="0" collapsed="false">
      <c r="A5019" s="15" t="s">
        <v>8888</v>
      </c>
      <c r="B5019" s="15" t="s">
        <v>8889</v>
      </c>
      <c r="C5019" s="15" t="s">
        <v>134</v>
      </c>
      <c r="D5019" s="15" t="s">
        <v>135</v>
      </c>
      <c r="E5019" s="15" t="s">
        <v>823</v>
      </c>
      <c r="F5019" s="15" t="s">
        <v>137</v>
      </c>
      <c r="G5019" s="15" t="s">
        <v>823</v>
      </c>
      <c r="H5019" s="15" t="s">
        <v>136</v>
      </c>
      <c r="I5019" s="15" t="s">
        <v>243</v>
      </c>
      <c r="J5019" s="15" t="s">
        <v>150</v>
      </c>
      <c r="K5019" s="15" t="s">
        <v>8892</v>
      </c>
      <c r="L5019" s="15" t="n">
        <v>95</v>
      </c>
      <c r="M5019" s="15" t="n">
        <v>47</v>
      </c>
      <c r="N5019" s="15" t="n">
        <v>55</v>
      </c>
      <c r="O5019" s="15" t="n">
        <v>21</v>
      </c>
      <c r="P5019" s="15" t="n">
        <v>218</v>
      </c>
      <c r="Y5019" s="15" t="s">
        <v>142</v>
      </c>
      <c r="AB5019" s="15" t="s">
        <v>163</v>
      </c>
      <c r="AC5019" s="15" t="n">
        <v>486</v>
      </c>
      <c r="AD5019" s="15" t="n">
        <v>5.5512781</v>
      </c>
      <c r="AE5019" s="15" t="n">
        <v>592</v>
      </c>
      <c r="AF5019" s="15" t="s">
        <v>95</v>
      </c>
    </row>
    <row r="5020" customFormat="false" ht="15" hidden="false" customHeight="true" outlineLevel="0" collapsed="false">
      <c r="A5020" s="15" t="s">
        <v>8888</v>
      </c>
      <c r="B5020" s="15" t="s">
        <v>8889</v>
      </c>
      <c r="C5020" s="15" t="s">
        <v>134</v>
      </c>
      <c r="D5020" s="15" t="s">
        <v>135</v>
      </c>
      <c r="E5020" s="15" t="s">
        <v>823</v>
      </c>
      <c r="F5020" s="15" t="s">
        <v>137</v>
      </c>
      <c r="G5020" s="15" t="s">
        <v>823</v>
      </c>
      <c r="H5020" s="15" t="s">
        <v>136</v>
      </c>
      <c r="I5020" s="15" t="s">
        <v>243</v>
      </c>
      <c r="J5020" s="15" t="s">
        <v>158</v>
      </c>
      <c r="K5020" s="15" t="s">
        <v>8893</v>
      </c>
      <c r="L5020" s="15" t="n">
        <v>39</v>
      </c>
      <c r="M5020" s="15" t="n">
        <v>44</v>
      </c>
      <c r="N5020" s="15" t="n">
        <v>33</v>
      </c>
      <c r="O5020" s="15" t="n">
        <v>12</v>
      </c>
      <c r="P5020" s="15" t="n">
        <v>128</v>
      </c>
      <c r="Y5020" s="15" t="s">
        <v>142</v>
      </c>
      <c r="AB5020" s="15" t="s">
        <v>163</v>
      </c>
      <c r="AC5020" s="15" t="n">
        <v>486</v>
      </c>
      <c r="AD5020" s="15" t="n">
        <v>5.5512781</v>
      </c>
      <c r="AE5020" s="15" t="n">
        <v>592</v>
      </c>
      <c r="AF5020" s="15" t="s">
        <v>95</v>
      </c>
    </row>
    <row r="5021" customFormat="false" ht="15" hidden="false" customHeight="true" outlineLevel="0" collapsed="false">
      <c r="A5021" s="15" t="s">
        <v>8894</v>
      </c>
      <c r="B5021" s="15" t="s">
        <v>8895</v>
      </c>
      <c r="C5021" s="15" t="s">
        <v>148</v>
      </c>
      <c r="E5021" s="15" t="s">
        <v>136</v>
      </c>
      <c r="F5021" s="15" t="s">
        <v>137</v>
      </c>
      <c r="G5021" s="15" t="s">
        <v>299</v>
      </c>
      <c r="H5021" s="15" t="s">
        <v>136</v>
      </c>
      <c r="I5021" s="15" t="s">
        <v>139</v>
      </c>
      <c r="J5021" s="15" t="s">
        <v>144</v>
      </c>
      <c r="K5021" s="15" t="s">
        <v>8896</v>
      </c>
      <c r="N5021" s="15" t="n">
        <v>0</v>
      </c>
      <c r="P5021" s="15" t="n">
        <v>0</v>
      </c>
      <c r="Y5021" s="15" t="s">
        <v>156</v>
      </c>
      <c r="AB5021" s="15" t="s">
        <v>143</v>
      </c>
    </row>
    <row r="5022" customFormat="false" ht="15" hidden="false" customHeight="true" outlineLevel="0" collapsed="false">
      <c r="A5022" s="15" t="s">
        <v>8897</v>
      </c>
      <c r="B5022" s="15" t="s">
        <v>8898</v>
      </c>
      <c r="C5022" s="15" t="s">
        <v>217</v>
      </c>
      <c r="D5022" s="15" t="s">
        <v>235</v>
      </c>
      <c r="E5022" s="15" t="s">
        <v>136</v>
      </c>
      <c r="F5022" s="15" t="s">
        <v>137</v>
      </c>
      <c r="G5022" s="15" t="s">
        <v>3435</v>
      </c>
      <c r="H5022" s="15" t="s">
        <v>136</v>
      </c>
      <c r="I5022" s="15" t="s">
        <v>139</v>
      </c>
      <c r="J5022" s="15" t="s">
        <v>140</v>
      </c>
      <c r="K5022" s="15" t="s">
        <v>8899</v>
      </c>
      <c r="L5022" s="15" t="n">
        <v>240</v>
      </c>
      <c r="M5022" s="15" t="n">
        <v>381</v>
      </c>
      <c r="P5022" s="15" t="n">
        <v>621</v>
      </c>
      <c r="Y5022" s="15" t="s">
        <v>142</v>
      </c>
      <c r="AB5022" s="15" t="s">
        <v>143</v>
      </c>
    </row>
    <row r="5023" customFormat="false" ht="15" hidden="false" customHeight="true" outlineLevel="0" collapsed="false">
      <c r="A5023" s="15" t="s">
        <v>8900</v>
      </c>
      <c r="B5023" s="15" t="s">
        <v>8901</v>
      </c>
      <c r="C5023" s="15" t="s">
        <v>217</v>
      </c>
      <c r="D5023" s="15" t="s">
        <v>218</v>
      </c>
      <c r="E5023" s="15" t="s">
        <v>136</v>
      </c>
      <c r="F5023" s="15" t="s">
        <v>137</v>
      </c>
      <c r="G5023" s="15" t="s">
        <v>219</v>
      </c>
      <c r="H5023" s="15" t="s">
        <v>136</v>
      </c>
      <c r="I5023" s="15" t="s">
        <v>243</v>
      </c>
      <c r="J5023" s="15" t="s">
        <v>140</v>
      </c>
      <c r="K5023" s="15" t="s">
        <v>8902</v>
      </c>
      <c r="L5023" s="15" t="n">
        <v>1</v>
      </c>
      <c r="P5023" s="15" t="n">
        <v>1</v>
      </c>
      <c r="Y5023" s="15" t="s">
        <v>142</v>
      </c>
      <c r="AB5023" s="15" t="s">
        <v>143</v>
      </c>
    </row>
    <row r="5024" customFormat="false" ht="15" hidden="false" customHeight="true" outlineLevel="0" collapsed="false">
      <c r="A5024" s="15" t="s">
        <v>8900</v>
      </c>
      <c r="B5024" s="15" t="s">
        <v>8901</v>
      </c>
      <c r="C5024" s="15" t="s">
        <v>217</v>
      </c>
      <c r="D5024" s="15" t="s">
        <v>218</v>
      </c>
      <c r="E5024" s="15" t="s">
        <v>136</v>
      </c>
      <c r="F5024" s="15" t="s">
        <v>137</v>
      </c>
      <c r="G5024" s="15" t="s">
        <v>219</v>
      </c>
      <c r="H5024" s="15" t="s">
        <v>136</v>
      </c>
      <c r="I5024" s="15" t="s">
        <v>243</v>
      </c>
      <c r="J5024" s="15" t="s">
        <v>144</v>
      </c>
      <c r="K5024" s="15" t="s">
        <v>8903</v>
      </c>
      <c r="M5024" s="15" t="n">
        <v>2</v>
      </c>
      <c r="N5024" s="15" t="n">
        <v>1884</v>
      </c>
      <c r="P5024" s="15" t="n">
        <v>1886</v>
      </c>
      <c r="Y5024" s="15" t="s">
        <v>142</v>
      </c>
      <c r="AB5024" s="15" t="s">
        <v>143</v>
      </c>
    </row>
    <row r="5025" customFormat="false" ht="15" hidden="false" customHeight="true" outlineLevel="0" collapsed="false">
      <c r="A5025" s="15" t="s">
        <v>8900</v>
      </c>
      <c r="B5025" s="15" t="s">
        <v>8901</v>
      </c>
      <c r="C5025" s="15" t="s">
        <v>217</v>
      </c>
      <c r="D5025" s="15" t="s">
        <v>218</v>
      </c>
      <c r="E5025" s="15" t="s">
        <v>136</v>
      </c>
      <c r="F5025" s="15" t="s">
        <v>137</v>
      </c>
      <c r="G5025" s="15" t="s">
        <v>219</v>
      </c>
      <c r="H5025" s="15" t="s">
        <v>136</v>
      </c>
      <c r="I5025" s="15" t="s">
        <v>243</v>
      </c>
      <c r="J5025" s="15" t="s">
        <v>150</v>
      </c>
      <c r="K5025" s="15" t="s">
        <v>8904</v>
      </c>
      <c r="L5025" s="15" t="n">
        <v>40</v>
      </c>
      <c r="M5025" s="15" t="n">
        <v>43</v>
      </c>
      <c r="N5025" s="15" t="n">
        <v>102</v>
      </c>
      <c r="P5025" s="15" t="n">
        <v>185</v>
      </c>
      <c r="Y5025" s="15" t="s">
        <v>142</v>
      </c>
      <c r="AB5025" s="15" t="s">
        <v>143</v>
      </c>
    </row>
    <row r="5026" customFormat="false" ht="15" hidden="false" customHeight="true" outlineLevel="0" collapsed="false">
      <c r="A5026" s="15" t="s">
        <v>8900</v>
      </c>
      <c r="B5026" s="15" t="s">
        <v>8901</v>
      </c>
      <c r="C5026" s="15" t="s">
        <v>217</v>
      </c>
      <c r="D5026" s="15" t="s">
        <v>218</v>
      </c>
      <c r="E5026" s="15" t="s">
        <v>136</v>
      </c>
      <c r="F5026" s="15" t="s">
        <v>137</v>
      </c>
      <c r="G5026" s="15" t="s">
        <v>219</v>
      </c>
      <c r="H5026" s="15" t="s">
        <v>136</v>
      </c>
      <c r="I5026" s="15" t="s">
        <v>243</v>
      </c>
      <c r="J5026" s="15" t="s">
        <v>166</v>
      </c>
      <c r="K5026" s="15" t="s">
        <v>8905</v>
      </c>
      <c r="N5026" s="15" t="n">
        <v>24</v>
      </c>
      <c r="O5026" s="15" t="n">
        <v>10</v>
      </c>
      <c r="P5026" s="15" t="n">
        <v>34</v>
      </c>
      <c r="Y5026" s="15" t="s">
        <v>142</v>
      </c>
      <c r="AB5026" s="15" t="s">
        <v>143</v>
      </c>
    </row>
    <row r="5027" customFormat="false" ht="15" hidden="false" customHeight="true" outlineLevel="0" collapsed="false">
      <c r="A5027" s="15" t="s">
        <v>8900</v>
      </c>
      <c r="B5027" s="15" t="s">
        <v>8901</v>
      </c>
      <c r="C5027" s="15" t="s">
        <v>217</v>
      </c>
      <c r="D5027" s="15" t="s">
        <v>218</v>
      </c>
      <c r="E5027" s="15" t="s">
        <v>136</v>
      </c>
      <c r="F5027" s="15" t="s">
        <v>137</v>
      </c>
      <c r="G5027" s="15" t="s">
        <v>219</v>
      </c>
      <c r="H5027" s="15" t="s">
        <v>136</v>
      </c>
      <c r="I5027" s="15" t="s">
        <v>243</v>
      </c>
      <c r="J5027" s="15" t="s">
        <v>158</v>
      </c>
      <c r="K5027" s="15" t="s">
        <v>8906</v>
      </c>
      <c r="L5027" s="15" t="n">
        <v>15</v>
      </c>
      <c r="N5027" s="15" t="n">
        <v>4</v>
      </c>
      <c r="O5027" s="15" t="n">
        <v>5</v>
      </c>
      <c r="P5027" s="15" t="n">
        <v>24</v>
      </c>
      <c r="Y5027" s="15" t="s">
        <v>142</v>
      </c>
      <c r="AB5027" s="15" t="s">
        <v>143</v>
      </c>
    </row>
    <row r="5028" customFormat="false" ht="15" hidden="false" customHeight="true" outlineLevel="0" collapsed="false">
      <c r="A5028" s="15" t="s">
        <v>8907</v>
      </c>
      <c r="B5028" s="15" t="s">
        <v>8908</v>
      </c>
      <c r="C5028" s="15" t="s">
        <v>217</v>
      </c>
      <c r="D5028" s="15" t="s">
        <v>274</v>
      </c>
      <c r="E5028" s="15" t="s">
        <v>136</v>
      </c>
      <c r="F5028" s="15" t="s">
        <v>137</v>
      </c>
      <c r="G5028" s="15" t="s">
        <v>308</v>
      </c>
      <c r="H5028" s="15" t="s">
        <v>136</v>
      </c>
      <c r="I5028" s="15" t="s">
        <v>139</v>
      </c>
      <c r="J5028" s="15" t="s">
        <v>150</v>
      </c>
      <c r="K5028" s="15" t="s">
        <v>8909</v>
      </c>
      <c r="L5028" s="15" t="n">
        <v>1</v>
      </c>
      <c r="M5028" s="15" t="n">
        <v>26</v>
      </c>
      <c r="N5028" s="15" t="n">
        <v>139</v>
      </c>
      <c r="O5028" s="15" t="n">
        <v>1</v>
      </c>
      <c r="P5028" s="15" t="n">
        <v>167</v>
      </c>
      <c r="Y5028" s="15" t="s">
        <v>142</v>
      </c>
      <c r="AB5028" s="15" t="s">
        <v>143</v>
      </c>
    </row>
    <row r="5029" customFormat="false" ht="15" hidden="false" customHeight="true" outlineLevel="0" collapsed="false">
      <c r="A5029" s="15" t="s">
        <v>8907</v>
      </c>
      <c r="B5029" s="15" t="s">
        <v>8908</v>
      </c>
      <c r="C5029" s="15" t="s">
        <v>217</v>
      </c>
      <c r="D5029" s="15" t="s">
        <v>274</v>
      </c>
      <c r="E5029" s="15" t="s">
        <v>136</v>
      </c>
      <c r="F5029" s="15" t="s">
        <v>137</v>
      </c>
      <c r="G5029" s="15" t="s">
        <v>308</v>
      </c>
      <c r="H5029" s="15" t="s">
        <v>136</v>
      </c>
      <c r="I5029" s="15" t="s">
        <v>139</v>
      </c>
      <c r="J5029" s="15" t="s">
        <v>158</v>
      </c>
      <c r="K5029" s="15" t="s">
        <v>8910</v>
      </c>
      <c r="L5029" s="15" t="n">
        <v>4</v>
      </c>
      <c r="M5029" s="15" t="n">
        <v>26</v>
      </c>
      <c r="N5029" s="15" t="n">
        <v>5</v>
      </c>
      <c r="O5029" s="15" t="n">
        <v>2</v>
      </c>
      <c r="P5029" s="15" t="n">
        <v>37</v>
      </c>
      <c r="Y5029" s="15" t="s">
        <v>142</v>
      </c>
      <c r="AB5029" s="15" t="s">
        <v>143</v>
      </c>
    </row>
    <row r="5030" customFormat="false" ht="15" hidden="false" customHeight="true" outlineLevel="0" collapsed="false">
      <c r="A5030" s="15" t="s">
        <v>8911</v>
      </c>
      <c r="B5030" s="15" t="s">
        <v>8912</v>
      </c>
      <c r="C5030" s="15" t="s">
        <v>148</v>
      </c>
      <c r="E5030" s="15" t="s">
        <v>136</v>
      </c>
      <c r="F5030" s="15" t="s">
        <v>137</v>
      </c>
      <c r="G5030" s="15" t="s">
        <v>299</v>
      </c>
      <c r="H5030" s="15" t="s">
        <v>136</v>
      </c>
      <c r="I5030" s="15" t="s">
        <v>139</v>
      </c>
      <c r="J5030" s="15" t="s">
        <v>144</v>
      </c>
      <c r="K5030" s="15" t="s">
        <v>8913</v>
      </c>
      <c r="O5030" s="15" t="n">
        <v>2</v>
      </c>
      <c r="P5030" s="15" t="n">
        <v>2</v>
      </c>
      <c r="Y5030" s="15" t="s">
        <v>156</v>
      </c>
      <c r="AB5030" s="15" t="s">
        <v>143</v>
      </c>
    </row>
    <row r="5031" customFormat="false" ht="15" hidden="false" customHeight="true" outlineLevel="0" collapsed="false">
      <c r="A5031" s="15" t="s">
        <v>8911</v>
      </c>
      <c r="B5031" s="15" t="s">
        <v>8912</v>
      </c>
      <c r="C5031" s="15" t="s">
        <v>148</v>
      </c>
      <c r="E5031" s="15" t="s">
        <v>136</v>
      </c>
      <c r="F5031" s="15" t="s">
        <v>137</v>
      </c>
      <c r="G5031" s="15" t="s">
        <v>299</v>
      </c>
      <c r="H5031" s="15" t="s">
        <v>136</v>
      </c>
      <c r="I5031" s="15" t="s">
        <v>139</v>
      </c>
      <c r="J5031" s="15" t="s">
        <v>158</v>
      </c>
      <c r="K5031" s="15" t="s">
        <v>8914</v>
      </c>
      <c r="O5031" s="15" t="n">
        <v>15</v>
      </c>
      <c r="P5031" s="15" t="n">
        <v>15</v>
      </c>
      <c r="Y5031" s="15" t="s">
        <v>156</v>
      </c>
      <c r="AB5031" s="15" t="s">
        <v>143</v>
      </c>
    </row>
    <row r="5032" customFormat="false" ht="15" hidden="false" customHeight="true" outlineLevel="0" collapsed="false">
      <c r="A5032" s="15" t="s">
        <v>8915</v>
      </c>
      <c r="B5032" s="15" t="s">
        <v>8916</v>
      </c>
      <c r="C5032" s="15" t="s">
        <v>217</v>
      </c>
      <c r="D5032" s="15" t="s">
        <v>218</v>
      </c>
      <c r="E5032" s="15" t="s">
        <v>136</v>
      </c>
      <c r="F5032" s="15" t="s">
        <v>137</v>
      </c>
      <c r="G5032" s="15" t="s">
        <v>1068</v>
      </c>
      <c r="H5032" s="15" t="s">
        <v>136</v>
      </c>
      <c r="I5032" s="15" t="s">
        <v>139</v>
      </c>
      <c r="J5032" s="15" t="s">
        <v>150</v>
      </c>
      <c r="K5032" s="15" t="s">
        <v>8917</v>
      </c>
      <c r="L5032" s="15" t="n">
        <v>22</v>
      </c>
      <c r="P5032" s="15" t="n">
        <v>22</v>
      </c>
      <c r="Y5032" s="15" t="s">
        <v>1070</v>
      </c>
      <c r="AB5032" s="15" t="s">
        <v>143</v>
      </c>
    </row>
    <row r="5033" customFormat="false" ht="15" hidden="false" customHeight="true" outlineLevel="0" collapsed="false">
      <c r="A5033" s="15" t="s">
        <v>8915</v>
      </c>
      <c r="B5033" s="15" t="s">
        <v>8916</v>
      </c>
      <c r="C5033" s="15" t="s">
        <v>217</v>
      </c>
      <c r="D5033" s="15" t="s">
        <v>218</v>
      </c>
      <c r="E5033" s="15" t="s">
        <v>136</v>
      </c>
      <c r="F5033" s="15" t="s">
        <v>137</v>
      </c>
      <c r="G5033" s="15" t="s">
        <v>1068</v>
      </c>
      <c r="H5033" s="15" t="s">
        <v>136</v>
      </c>
      <c r="I5033" s="15" t="s">
        <v>139</v>
      </c>
      <c r="J5033" s="15" t="s">
        <v>158</v>
      </c>
      <c r="K5033" s="15" t="s">
        <v>8918</v>
      </c>
      <c r="L5033" s="15" t="n">
        <v>1</v>
      </c>
      <c r="P5033" s="15" t="n">
        <v>1</v>
      </c>
      <c r="Y5033" s="15" t="s">
        <v>1070</v>
      </c>
      <c r="AB5033" s="15" t="s">
        <v>143</v>
      </c>
    </row>
    <row r="5034" customFormat="false" ht="15" hidden="false" customHeight="true" outlineLevel="0" collapsed="false">
      <c r="A5034" s="15" t="s">
        <v>8919</v>
      </c>
      <c r="B5034" s="15" t="s">
        <v>8920</v>
      </c>
      <c r="C5034" s="15" t="s">
        <v>134</v>
      </c>
      <c r="D5034" s="15" t="s">
        <v>135</v>
      </c>
      <c r="E5034" s="15" t="s">
        <v>136</v>
      </c>
      <c r="F5034" s="15" t="s">
        <v>137</v>
      </c>
      <c r="G5034" s="15" t="s">
        <v>8807</v>
      </c>
      <c r="H5034" s="15" t="s">
        <v>136</v>
      </c>
      <c r="I5034" s="15" t="s">
        <v>243</v>
      </c>
      <c r="J5034" s="15" t="s">
        <v>140</v>
      </c>
      <c r="K5034" s="15" t="s">
        <v>8921</v>
      </c>
      <c r="M5034" s="15" t="n">
        <v>4</v>
      </c>
      <c r="N5034" s="15" t="n">
        <v>3</v>
      </c>
      <c r="O5034" s="15" t="n">
        <v>4</v>
      </c>
      <c r="P5034" s="15" t="n">
        <v>11</v>
      </c>
      <c r="Y5034" s="15" t="s">
        <v>156</v>
      </c>
      <c r="AB5034" s="15" t="s">
        <v>143</v>
      </c>
    </row>
    <row r="5035" customFormat="false" ht="15" hidden="false" customHeight="true" outlineLevel="0" collapsed="false">
      <c r="A5035" s="15" t="s">
        <v>8919</v>
      </c>
      <c r="B5035" s="15" t="s">
        <v>8920</v>
      </c>
      <c r="C5035" s="15" t="s">
        <v>134</v>
      </c>
      <c r="D5035" s="15" t="s">
        <v>135</v>
      </c>
      <c r="E5035" s="15" t="s">
        <v>136</v>
      </c>
      <c r="F5035" s="15" t="s">
        <v>137</v>
      </c>
      <c r="G5035" s="15" t="s">
        <v>8807</v>
      </c>
      <c r="H5035" s="15" t="s">
        <v>136</v>
      </c>
      <c r="I5035" s="15" t="s">
        <v>243</v>
      </c>
      <c r="J5035" s="15" t="s">
        <v>144</v>
      </c>
      <c r="K5035" s="15" t="s">
        <v>8922</v>
      </c>
      <c r="L5035" s="15" t="n">
        <v>1</v>
      </c>
      <c r="M5035" s="15" t="n">
        <v>2</v>
      </c>
      <c r="P5035" s="15" t="n">
        <v>3</v>
      </c>
      <c r="Y5035" s="15" t="s">
        <v>156</v>
      </c>
      <c r="AB5035" s="15" t="s">
        <v>143</v>
      </c>
    </row>
    <row r="5036" customFormat="false" ht="15" hidden="false" customHeight="true" outlineLevel="0" collapsed="false">
      <c r="A5036" s="15" t="s">
        <v>8919</v>
      </c>
      <c r="B5036" s="15" t="s">
        <v>8920</v>
      </c>
      <c r="C5036" s="15" t="s">
        <v>134</v>
      </c>
      <c r="D5036" s="15" t="s">
        <v>135</v>
      </c>
      <c r="E5036" s="15" t="s">
        <v>136</v>
      </c>
      <c r="F5036" s="15" t="s">
        <v>137</v>
      </c>
      <c r="G5036" s="15" t="s">
        <v>8807</v>
      </c>
      <c r="H5036" s="15" t="s">
        <v>136</v>
      </c>
      <c r="I5036" s="15" t="s">
        <v>243</v>
      </c>
      <c r="J5036" s="15" t="s">
        <v>150</v>
      </c>
      <c r="K5036" s="15" t="s">
        <v>8923</v>
      </c>
      <c r="L5036" s="15" t="n">
        <v>196</v>
      </c>
      <c r="M5036" s="15" t="n">
        <v>360</v>
      </c>
      <c r="N5036" s="15" t="n">
        <v>1013</v>
      </c>
      <c r="O5036" s="15" t="n">
        <v>305</v>
      </c>
      <c r="P5036" s="15" t="n">
        <v>1874</v>
      </c>
      <c r="Y5036" s="15" t="s">
        <v>156</v>
      </c>
      <c r="AB5036" s="15" t="s">
        <v>143</v>
      </c>
    </row>
    <row r="5037" customFormat="false" ht="15" hidden="false" customHeight="true" outlineLevel="0" collapsed="false">
      <c r="A5037" s="15" t="s">
        <v>8919</v>
      </c>
      <c r="B5037" s="15" t="s">
        <v>8920</v>
      </c>
      <c r="C5037" s="15" t="s">
        <v>134</v>
      </c>
      <c r="D5037" s="15" t="s">
        <v>135</v>
      </c>
      <c r="E5037" s="15" t="s">
        <v>136</v>
      </c>
      <c r="F5037" s="15" t="s">
        <v>137</v>
      </c>
      <c r="G5037" s="15" t="s">
        <v>8807</v>
      </c>
      <c r="H5037" s="15" t="s">
        <v>136</v>
      </c>
      <c r="I5037" s="15" t="s">
        <v>243</v>
      </c>
      <c r="J5037" s="15" t="s">
        <v>158</v>
      </c>
      <c r="K5037" s="15" t="s">
        <v>8924</v>
      </c>
      <c r="L5037" s="15" t="n">
        <v>184</v>
      </c>
      <c r="M5037" s="15" t="n">
        <v>413</v>
      </c>
      <c r="N5037" s="15" t="n">
        <v>1506</v>
      </c>
      <c r="O5037" s="15" t="n">
        <v>483</v>
      </c>
      <c r="P5037" s="15" t="n">
        <v>2586</v>
      </c>
      <c r="Y5037" s="15" t="s">
        <v>156</v>
      </c>
      <c r="AB5037" s="15" t="s">
        <v>143</v>
      </c>
    </row>
    <row r="5038" customFormat="false" ht="15" hidden="false" customHeight="true" outlineLevel="0" collapsed="false">
      <c r="A5038" s="15" t="s">
        <v>8919</v>
      </c>
      <c r="B5038" s="15" t="s">
        <v>8920</v>
      </c>
      <c r="C5038" s="15" t="s">
        <v>134</v>
      </c>
      <c r="D5038" s="15" t="s">
        <v>135</v>
      </c>
      <c r="E5038" s="15" t="s">
        <v>136</v>
      </c>
      <c r="F5038" s="15" t="s">
        <v>137</v>
      </c>
      <c r="G5038" s="15" t="s">
        <v>8807</v>
      </c>
      <c r="H5038" s="15" t="s">
        <v>136</v>
      </c>
      <c r="I5038" s="15" t="s">
        <v>243</v>
      </c>
      <c r="J5038" s="15" t="s">
        <v>169</v>
      </c>
      <c r="K5038" s="15" t="s">
        <v>8925</v>
      </c>
      <c r="L5038" s="15" t="n">
        <v>10</v>
      </c>
      <c r="M5038" s="15" t="n">
        <v>9</v>
      </c>
      <c r="N5038" s="15" t="n">
        <v>2</v>
      </c>
      <c r="O5038" s="15" t="n">
        <v>1</v>
      </c>
      <c r="P5038" s="15" t="n">
        <v>22</v>
      </c>
      <c r="Y5038" s="15" t="s">
        <v>156</v>
      </c>
      <c r="AB5038" s="15" t="s">
        <v>143</v>
      </c>
    </row>
    <row r="5039" customFormat="false" ht="15" hidden="false" customHeight="true" outlineLevel="0" collapsed="false">
      <c r="A5039" s="15" t="s">
        <v>8926</v>
      </c>
      <c r="B5039" s="15" t="s">
        <v>8927</v>
      </c>
      <c r="C5039" s="15" t="s">
        <v>217</v>
      </c>
      <c r="D5039" s="15" t="s">
        <v>218</v>
      </c>
      <c r="E5039" s="15" t="s">
        <v>136</v>
      </c>
      <c r="F5039" s="15" t="s">
        <v>137</v>
      </c>
      <c r="G5039" s="15" t="s">
        <v>3343</v>
      </c>
      <c r="H5039" s="15" t="s">
        <v>136</v>
      </c>
      <c r="I5039" s="15" t="s">
        <v>243</v>
      </c>
      <c r="J5039" s="15" t="s">
        <v>140</v>
      </c>
      <c r="K5039" s="15" t="s">
        <v>8928</v>
      </c>
      <c r="L5039" s="15" t="n">
        <v>2</v>
      </c>
      <c r="M5039" s="15" t="n">
        <v>5</v>
      </c>
      <c r="N5039" s="15" t="n">
        <v>1</v>
      </c>
      <c r="P5039" s="15" t="n">
        <v>8</v>
      </c>
      <c r="Y5039" s="15" t="s">
        <v>142</v>
      </c>
      <c r="AB5039" s="15" t="s">
        <v>143</v>
      </c>
    </row>
    <row r="5040" customFormat="false" ht="15" hidden="false" customHeight="true" outlineLevel="0" collapsed="false">
      <c r="A5040" s="15" t="s">
        <v>8926</v>
      </c>
      <c r="B5040" s="15" t="s">
        <v>8927</v>
      </c>
      <c r="C5040" s="15" t="s">
        <v>217</v>
      </c>
      <c r="D5040" s="15" t="s">
        <v>218</v>
      </c>
      <c r="E5040" s="15" t="s">
        <v>136</v>
      </c>
      <c r="F5040" s="15" t="s">
        <v>137</v>
      </c>
      <c r="G5040" s="15" t="s">
        <v>3343</v>
      </c>
      <c r="H5040" s="15" t="s">
        <v>136</v>
      </c>
      <c r="I5040" s="15" t="s">
        <v>243</v>
      </c>
      <c r="J5040" s="15" t="s">
        <v>144</v>
      </c>
      <c r="K5040" s="15" t="s">
        <v>8929</v>
      </c>
      <c r="L5040" s="15" t="n">
        <v>3</v>
      </c>
      <c r="M5040" s="15" t="n">
        <v>1</v>
      </c>
      <c r="P5040" s="15" t="n">
        <v>4</v>
      </c>
      <c r="Y5040" s="15" t="s">
        <v>142</v>
      </c>
      <c r="AB5040" s="15" t="s">
        <v>143</v>
      </c>
    </row>
    <row r="5041" customFormat="false" ht="15" hidden="false" customHeight="true" outlineLevel="0" collapsed="false">
      <c r="A5041" s="15" t="s">
        <v>8926</v>
      </c>
      <c r="B5041" s="15" t="s">
        <v>8927</v>
      </c>
      <c r="C5041" s="15" t="s">
        <v>217</v>
      </c>
      <c r="D5041" s="15" t="s">
        <v>218</v>
      </c>
      <c r="E5041" s="15" t="s">
        <v>136</v>
      </c>
      <c r="F5041" s="15" t="s">
        <v>137</v>
      </c>
      <c r="G5041" s="15" t="s">
        <v>3343</v>
      </c>
      <c r="H5041" s="15" t="s">
        <v>136</v>
      </c>
      <c r="I5041" s="15" t="s">
        <v>243</v>
      </c>
      <c r="J5041" s="15" t="s">
        <v>150</v>
      </c>
      <c r="K5041" s="15" t="s">
        <v>8930</v>
      </c>
      <c r="L5041" s="15" t="n">
        <v>40</v>
      </c>
      <c r="M5041" s="15" t="n">
        <v>20</v>
      </c>
      <c r="N5041" s="15" t="n">
        <v>10</v>
      </c>
      <c r="P5041" s="15" t="n">
        <v>70</v>
      </c>
      <c r="Y5041" s="15" t="s">
        <v>142</v>
      </c>
      <c r="AB5041" s="15" t="s">
        <v>143</v>
      </c>
    </row>
    <row r="5042" customFormat="false" ht="15" hidden="false" customHeight="true" outlineLevel="0" collapsed="false">
      <c r="A5042" s="15" t="s">
        <v>8926</v>
      </c>
      <c r="B5042" s="15" t="s">
        <v>8927</v>
      </c>
      <c r="C5042" s="15" t="s">
        <v>217</v>
      </c>
      <c r="D5042" s="15" t="s">
        <v>218</v>
      </c>
      <c r="E5042" s="15" t="s">
        <v>136</v>
      </c>
      <c r="F5042" s="15" t="s">
        <v>137</v>
      </c>
      <c r="G5042" s="15" t="s">
        <v>3343</v>
      </c>
      <c r="H5042" s="15" t="s">
        <v>136</v>
      </c>
      <c r="I5042" s="15" t="s">
        <v>243</v>
      </c>
      <c r="J5042" s="15" t="s">
        <v>158</v>
      </c>
      <c r="K5042" s="15" t="s">
        <v>8931</v>
      </c>
      <c r="L5042" s="15" t="n">
        <v>51</v>
      </c>
      <c r="M5042" s="15" t="n">
        <v>45</v>
      </c>
      <c r="N5042" s="15" t="n">
        <v>2</v>
      </c>
      <c r="P5042" s="15" t="n">
        <v>98</v>
      </c>
      <c r="Y5042" s="15" t="s">
        <v>142</v>
      </c>
      <c r="AB5042" s="15" t="s">
        <v>143</v>
      </c>
    </row>
    <row r="5043" customFormat="false" ht="15" hidden="false" customHeight="true" outlineLevel="0" collapsed="false">
      <c r="A5043" s="15" t="s">
        <v>8926</v>
      </c>
      <c r="B5043" s="15" t="s">
        <v>8927</v>
      </c>
      <c r="C5043" s="15" t="s">
        <v>217</v>
      </c>
      <c r="D5043" s="15" t="s">
        <v>218</v>
      </c>
      <c r="E5043" s="15" t="s">
        <v>136</v>
      </c>
      <c r="F5043" s="15" t="s">
        <v>137</v>
      </c>
      <c r="G5043" s="15" t="s">
        <v>3343</v>
      </c>
      <c r="H5043" s="15" t="s">
        <v>136</v>
      </c>
      <c r="I5043" s="15" t="s">
        <v>243</v>
      </c>
      <c r="J5043" s="15" t="s">
        <v>169</v>
      </c>
      <c r="K5043" s="15" t="s">
        <v>8932</v>
      </c>
      <c r="L5043" s="15" t="n">
        <v>4</v>
      </c>
      <c r="P5043" s="15" t="n">
        <v>4</v>
      </c>
      <c r="Y5043" s="15" t="s">
        <v>142</v>
      </c>
      <c r="AB5043" s="15" t="s">
        <v>143</v>
      </c>
    </row>
    <row r="5044" customFormat="false" ht="15" hidden="false" customHeight="true" outlineLevel="0" collapsed="false">
      <c r="A5044" s="15" t="s">
        <v>8933</v>
      </c>
      <c r="B5044" s="15" t="s">
        <v>8934</v>
      </c>
      <c r="C5044" s="15" t="s">
        <v>148</v>
      </c>
      <c r="E5044" s="15" t="s">
        <v>136</v>
      </c>
      <c r="F5044" s="15" t="s">
        <v>137</v>
      </c>
      <c r="G5044" s="15" t="s">
        <v>256</v>
      </c>
      <c r="H5044" s="15" t="s">
        <v>136</v>
      </c>
      <c r="I5044" s="15" t="s">
        <v>139</v>
      </c>
      <c r="J5044" s="15" t="s">
        <v>144</v>
      </c>
      <c r="K5044" s="15" t="s">
        <v>8935</v>
      </c>
      <c r="M5044" s="15" t="n">
        <v>7</v>
      </c>
      <c r="P5044" s="15" t="n">
        <v>7</v>
      </c>
      <c r="Y5044" s="15" t="s">
        <v>258</v>
      </c>
      <c r="AB5044" s="15" t="s">
        <v>143</v>
      </c>
    </row>
    <row r="5045" customFormat="false" ht="15" hidden="false" customHeight="true" outlineLevel="0" collapsed="false">
      <c r="A5045" s="15" t="s">
        <v>8933</v>
      </c>
      <c r="B5045" s="15" t="s">
        <v>8934</v>
      </c>
      <c r="C5045" s="15" t="s">
        <v>148</v>
      </c>
      <c r="E5045" s="15" t="s">
        <v>136</v>
      </c>
      <c r="F5045" s="15" t="s">
        <v>137</v>
      </c>
      <c r="G5045" s="15" t="s">
        <v>256</v>
      </c>
      <c r="H5045" s="15" t="s">
        <v>136</v>
      </c>
      <c r="I5045" s="15" t="s">
        <v>139</v>
      </c>
      <c r="J5045" s="15" t="s">
        <v>150</v>
      </c>
      <c r="K5045" s="15" t="s">
        <v>8936</v>
      </c>
      <c r="M5045" s="15" t="n">
        <v>10</v>
      </c>
      <c r="N5045" s="15" t="n">
        <v>9</v>
      </c>
      <c r="P5045" s="15" t="n">
        <v>19</v>
      </c>
      <c r="Y5045" s="15" t="s">
        <v>258</v>
      </c>
      <c r="AB5045" s="15" t="s">
        <v>143</v>
      </c>
    </row>
    <row r="5046" customFormat="false" ht="15" hidden="false" customHeight="true" outlineLevel="0" collapsed="false">
      <c r="A5046" s="15" t="s">
        <v>8933</v>
      </c>
      <c r="B5046" s="15" t="s">
        <v>8934</v>
      </c>
      <c r="C5046" s="15" t="s">
        <v>148</v>
      </c>
      <c r="E5046" s="15" t="s">
        <v>136</v>
      </c>
      <c r="F5046" s="15" t="s">
        <v>137</v>
      </c>
      <c r="G5046" s="15" t="s">
        <v>256</v>
      </c>
      <c r="H5046" s="15" t="s">
        <v>136</v>
      </c>
      <c r="I5046" s="15" t="s">
        <v>139</v>
      </c>
      <c r="J5046" s="15" t="s">
        <v>158</v>
      </c>
      <c r="K5046" s="15" t="s">
        <v>8937</v>
      </c>
      <c r="M5046" s="15" t="n">
        <v>8</v>
      </c>
      <c r="N5046" s="15" t="n">
        <v>3</v>
      </c>
      <c r="P5046" s="15" t="n">
        <v>11</v>
      </c>
      <c r="Y5046" s="15" t="s">
        <v>258</v>
      </c>
      <c r="AB5046" s="15" t="s">
        <v>143</v>
      </c>
    </row>
    <row r="5047" customFormat="false" ht="15" hidden="false" customHeight="true" outlineLevel="0" collapsed="false">
      <c r="A5047" s="15" t="s">
        <v>8938</v>
      </c>
      <c r="B5047" s="15" t="s">
        <v>8939</v>
      </c>
      <c r="C5047" s="15" t="s">
        <v>134</v>
      </c>
      <c r="D5047" s="15" t="s">
        <v>135</v>
      </c>
      <c r="E5047" s="15" t="s">
        <v>788</v>
      </c>
      <c r="F5047" s="15" t="s">
        <v>137</v>
      </c>
      <c r="G5047" s="15" t="s">
        <v>788</v>
      </c>
      <c r="H5047" s="15" t="s">
        <v>136</v>
      </c>
      <c r="I5047" s="15" t="s">
        <v>243</v>
      </c>
      <c r="J5047" s="15" t="s">
        <v>140</v>
      </c>
      <c r="K5047" s="15" t="s">
        <v>8940</v>
      </c>
      <c r="L5047" s="15" t="n">
        <v>25</v>
      </c>
      <c r="M5047" s="15" t="n">
        <v>22</v>
      </c>
      <c r="N5047" s="15" t="n">
        <v>13</v>
      </c>
      <c r="O5047" s="15" t="n">
        <v>7</v>
      </c>
      <c r="P5047" s="15" t="n">
        <v>67</v>
      </c>
      <c r="Y5047" s="15" t="s">
        <v>142</v>
      </c>
      <c r="AB5047" s="15" t="s">
        <v>163</v>
      </c>
      <c r="AC5047" s="15" t="n">
        <v>368</v>
      </c>
      <c r="AD5047" s="15" t="n">
        <v>4.627338</v>
      </c>
      <c r="AE5047" s="15" t="n">
        <v>578</v>
      </c>
      <c r="AF5047" s="15" t="s">
        <v>95</v>
      </c>
    </row>
    <row r="5048" customFormat="false" ht="15" hidden="false" customHeight="true" outlineLevel="0" collapsed="false">
      <c r="A5048" s="15" t="s">
        <v>8938</v>
      </c>
      <c r="B5048" s="15" t="s">
        <v>8939</v>
      </c>
      <c r="C5048" s="15" t="s">
        <v>134</v>
      </c>
      <c r="D5048" s="15" t="s">
        <v>135</v>
      </c>
      <c r="E5048" s="15" t="s">
        <v>788</v>
      </c>
      <c r="F5048" s="15" t="s">
        <v>137</v>
      </c>
      <c r="G5048" s="15" t="s">
        <v>788</v>
      </c>
      <c r="H5048" s="15" t="s">
        <v>136</v>
      </c>
      <c r="I5048" s="15" t="s">
        <v>243</v>
      </c>
      <c r="J5048" s="15" t="s">
        <v>144</v>
      </c>
      <c r="K5048" s="15" t="s">
        <v>8941</v>
      </c>
      <c r="L5048" s="15" t="n">
        <v>960</v>
      </c>
      <c r="M5048" s="15" t="n">
        <v>538</v>
      </c>
      <c r="N5048" s="15" t="n">
        <v>627</v>
      </c>
      <c r="O5048" s="15" t="n">
        <v>138</v>
      </c>
      <c r="P5048" s="15" t="n">
        <v>2263</v>
      </c>
      <c r="Y5048" s="15" t="s">
        <v>142</v>
      </c>
      <c r="AB5048" s="15" t="s">
        <v>163</v>
      </c>
      <c r="AC5048" s="15" t="n">
        <v>368</v>
      </c>
      <c r="AD5048" s="15" t="n">
        <v>4.627338</v>
      </c>
      <c r="AE5048" s="15" t="n">
        <v>578</v>
      </c>
      <c r="AF5048" s="15" t="s">
        <v>95</v>
      </c>
    </row>
    <row r="5049" customFormat="false" ht="15" hidden="false" customHeight="true" outlineLevel="0" collapsed="false">
      <c r="A5049" s="15" t="s">
        <v>8938</v>
      </c>
      <c r="B5049" s="15" t="s">
        <v>8939</v>
      </c>
      <c r="C5049" s="15" t="s">
        <v>134</v>
      </c>
      <c r="D5049" s="15" t="s">
        <v>135</v>
      </c>
      <c r="E5049" s="15" t="s">
        <v>788</v>
      </c>
      <c r="F5049" s="15" t="s">
        <v>137</v>
      </c>
      <c r="G5049" s="15" t="s">
        <v>788</v>
      </c>
      <c r="H5049" s="15" t="s">
        <v>136</v>
      </c>
      <c r="I5049" s="15" t="s">
        <v>243</v>
      </c>
      <c r="J5049" s="15" t="s">
        <v>150</v>
      </c>
      <c r="K5049" s="15" t="s">
        <v>8942</v>
      </c>
      <c r="L5049" s="15" t="n">
        <v>55</v>
      </c>
      <c r="M5049" s="15" t="n">
        <v>42</v>
      </c>
      <c r="N5049" s="15" t="n">
        <v>51</v>
      </c>
      <c r="O5049" s="15" t="n">
        <v>25</v>
      </c>
      <c r="P5049" s="15" t="n">
        <v>173</v>
      </c>
      <c r="Y5049" s="15" t="s">
        <v>142</v>
      </c>
      <c r="AB5049" s="15" t="s">
        <v>163</v>
      </c>
      <c r="AC5049" s="15" t="n">
        <v>368</v>
      </c>
      <c r="AD5049" s="15" t="n">
        <v>4.627338</v>
      </c>
      <c r="AE5049" s="15" t="n">
        <v>578</v>
      </c>
      <c r="AF5049" s="15" t="s">
        <v>95</v>
      </c>
    </row>
    <row r="5050" customFormat="false" ht="15" hidden="false" customHeight="true" outlineLevel="0" collapsed="false">
      <c r="A5050" s="15" t="s">
        <v>8938</v>
      </c>
      <c r="B5050" s="15" t="s">
        <v>8939</v>
      </c>
      <c r="C5050" s="15" t="s">
        <v>134</v>
      </c>
      <c r="D5050" s="15" t="s">
        <v>135</v>
      </c>
      <c r="E5050" s="15" t="s">
        <v>788</v>
      </c>
      <c r="F5050" s="15" t="s">
        <v>137</v>
      </c>
      <c r="G5050" s="15" t="s">
        <v>788</v>
      </c>
      <c r="H5050" s="15" t="s">
        <v>136</v>
      </c>
      <c r="I5050" s="15" t="s">
        <v>243</v>
      </c>
      <c r="J5050" s="15" t="s">
        <v>158</v>
      </c>
      <c r="K5050" s="15" t="s">
        <v>8943</v>
      </c>
      <c r="L5050" s="15" t="n">
        <v>88</v>
      </c>
      <c r="M5050" s="15" t="n">
        <v>70</v>
      </c>
      <c r="N5050" s="15" t="n">
        <v>94</v>
      </c>
      <c r="O5050" s="15" t="n">
        <v>31</v>
      </c>
      <c r="P5050" s="15" t="n">
        <v>283</v>
      </c>
      <c r="Y5050" s="15" t="s">
        <v>142</v>
      </c>
      <c r="AB5050" s="15" t="s">
        <v>163</v>
      </c>
      <c r="AC5050" s="15" t="n">
        <v>368</v>
      </c>
      <c r="AD5050" s="15" t="n">
        <v>4.627338</v>
      </c>
      <c r="AE5050" s="15" t="n">
        <v>578</v>
      </c>
      <c r="AF5050" s="15" t="s">
        <v>95</v>
      </c>
    </row>
    <row r="5051" customFormat="false" ht="15" hidden="false" customHeight="true" outlineLevel="0" collapsed="false">
      <c r="A5051" s="15" t="s">
        <v>8938</v>
      </c>
      <c r="B5051" s="15" t="s">
        <v>8939</v>
      </c>
      <c r="C5051" s="15" t="s">
        <v>134</v>
      </c>
      <c r="D5051" s="15" t="s">
        <v>135</v>
      </c>
      <c r="E5051" s="15" t="s">
        <v>788</v>
      </c>
      <c r="F5051" s="15" t="s">
        <v>137</v>
      </c>
      <c r="G5051" s="15" t="s">
        <v>788</v>
      </c>
      <c r="H5051" s="15" t="s">
        <v>136</v>
      </c>
      <c r="I5051" s="15" t="s">
        <v>243</v>
      </c>
      <c r="J5051" s="15" t="s">
        <v>169</v>
      </c>
      <c r="K5051" s="15" t="s">
        <v>8944</v>
      </c>
      <c r="L5051" s="15" t="n">
        <v>3</v>
      </c>
      <c r="P5051" s="15" t="n">
        <v>3</v>
      </c>
      <c r="Y5051" s="15" t="s">
        <v>142</v>
      </c>
      <c r="AB5051" s="15" t="s">
        <v>163</v>
      </c>
      <c r="AC5051" s="15" t="n">
        <v>368</v>
      </c>
      <c r="AD5051" s="15" t="n">
        <v>4.627338</v>
      </c>
      <c r="AE5051" s="15" t="n">
        <v>578</v>
      </c>
      <c r="AF5051" s="15" t="s">
        <v>95</v>
      </c>
    </row>
    <row r="5052" customFormat="false" ht="15" hidden="false" customHeight="true" outlineLevel="0" collapsed="false">
      <c r="A5052" s="15" t="s">
        <v>8945</v>
      </c>
      <c r="B5052" s="15" t="s">
        <v>8946</v>
      </c>
      <c r="C5052" s="15" t="s">
        <v>134</v>
      </c>
      <c r="D5052" s="15" t="s">
        <v>135</v>
      </c>
      <c r="E5052" s="15" t="s">
        <v>136</v>
      </c>
      <c r="F5052" s="15" t="s">
        <v>137</v>
      </c>
      <c r="G5052" s="15" t="s">
        <v>473</v>
      </c>
      <c r="H5052" s="15" t="s">
        <v>136</v>
      </c>
      <c r="I5052" s="15" t="s">
        <v>139</v>
      </c>
      <c r="J5052" s="15" t="s">
        <v>140</v>
      </c>
      <c r="K5052" s="15" t="s">
        <v>8947</v>
      </c>
      <c r="L5052" s="15" t="n">
        <v>12</v>
      </c>
      <c r="M5052" s="15" t="n">
        <v>1</v>
      </c>
      <c r="O5052" s="15" t="n">
        <v>4</v>
      </c>
      <c r="P5052" s="15" t="n">
        <v>17</v>
      </c>
      <c r="Y5052" s="15" t="s">
        <v>142</v>
      </c>
      <c r="AB5052" s="15" t="s">
        <v>143</v>
      </c>
    </row>
    <row r="5053" customFormat="false" ht="15" hidden="false" customHeight="true" outlineLevel="0" collapsed="false">
      <c r="A5053" s="15" t="s">
        <v>8945</v>
      </c>
      <c r="B5053" s="15" t="s">
        <v>8946</v>
      </c>
      <c r="C5053" s="15" t="s">
        <v>134</v>
      </c>
      <c r="D5053" s="15" t="s">
        <v>135</v>
      </c>
      <c r="E5053" s="15" t="s">
        <v>136</v>
      </c>
      <c r="F5053" s="15" t="s">
        <v>137</v>
      </c>
      <c r="G5053" s="15" t="s">
        <v>473</v>
      </c>
      <c r="H5053" s="15" t="s">
        <v>136</v>
      </c>
      <c r="I5053" s="15" t="s">
        <v>139</v>
      </c>
      <c r="J5053" s="15" t="s">
        <v>144</v>
      </c>
      <c r="K5053" s="15" t="s">
        <v>8948</v>
      </c>
      <c r="L5053" s="15" t="n">
        <v>11</v>
      </c>
      <c r="M5053" s="15" t="n">
        <v>99</v>
      </c>
      <c r="O5053" s="15" t="n">
        <v>24</v>
      </c>
      <c r="P5053" s="15" t="n">
        <v>134</v>
      </c>
      <c r="Y5053" s="15" t="s">
        <v>142</v>
      </c>
      <c r="AB5053" s="15" t="s">
        <v>143</v>
      </c>
    </row>
    <row r="5054" customFormat="false" ht="15" hidden="false" customHeight="true" outlineLevel="0" collapsed="false">
      <c r="A5054" s="15" t="s">
        <v>8945</v>
      </c>
      <c r="B5054" s="15" t="s">
        <v>8946</v>
      </c>
      <c r="C5054" s="15" t="s">
        <v>134</v>
      </c>
      <c r="D5054" s="15" t="s">
        <v>135</v>
      </c>
      <c r="E5054" s="15" t="s">
        <v>136</v>
      </c>
      <c r="F5054" s="15" t="s">
        <v>137</v>
      </c>
      <c r="G5054" s="15" t="s">
        <v>473</v>
      </c>
      <c r="H5054" s="15" t="s">
        <v>136</v>
      </c>
      <c r="I5054" s="15" t="s">
        <v>139</v>
      </c>
      <c r="J5054" s="15" t="s">
        <v>150</v>
      </c>
      <c r="K5054" s="15" t="s">
        <v>8949</v>
      </c>
      <c r="L5054" s="15" t="n">
        <v>1</v>
      </c>
      <c r="M5054" s="15" t="n">
        <v>23</v>
      </c>
      <c r="N5054" s="15" t="n">
        <v>5</v>
      </c>
      <c r="O5054" s="15" t="n">
        <v>2</v>
      </c>
      <c r="P5054" s="15" t="n">
        <v>31</v>
      </c>
      <c r="Y5054" s="15" t="s">
        <v>142</v>
      </c>
      <c r="AB5054" s="15" t="s">
        <v>143</v>
      </c>
    </row>
    <row r="5055" customFormat="false" ht="15" hidden="false" customHeight="true" outlineLevel="0" collapsed="false">
      <c r="A5055" s="15" t="s">
        <v>8945</v>
      </c>
      <c r="B5055" s="15" t="s">
        <v>8946</v>
      </c>
      <c r="C5055" s="15" t="s">
        <v>134</v>
      </c>
      <c r="D5055" s="15" t="s">
        <v>135</v>
      </c>
      <c r="E5055" s="15" t="s">
        <v>136</v>
      </c>
      <c r="F5055" s="15" t="s">
        <v>137</v>
      </c>
      <c r="G5055" s="15" t="s">
        <v>473</v>
      </c>
      <c r="H5055" s="15" t="s">
        <v>136</v>
      </c>
      <c r="I5055" s="15" t="s">
        <v>139</v>
      </c>
      <c r="J5055" s="15" t="s">
        <v>158</v>
      </c>
      <c r="K5055" s="15" t="s">
        <v>8950</v>
      </c>
      <c r="L5055" s="15" t="n">
        <v>5</v>
      </c>
      <c r="M5055" s="15" t="n">
        <v>9</v>
      </c>
      <c r="N5055" s="15" t="n">
        <v>6</v>
      </c>
      <c r="O5055" s="15" t="n">
        <v>4</v>
      </c>
      <c r="P5055" s="15" t="n">
        <v>24</v>
      </c>
      <c r="Y5055" s="15" t="s">
        <v>142</v>
      </c>
      <c r="AB5055" s="15" t="s">
        <v>143</v>
      </c>
    </row>
    <row r="5056" customFormat="false" ht="15" hidden="false" customHeight="true" outlineLevel="0" collapsed="false">
      <c r="A5056" s="15" t="s">
        <v>8951</v>
      </c>
      <c r="B5056" s="15" t="s">
        <v>8952</v>
      </c>
      <c r="C5056" s="15" t="s">
        <v>217</v>
      </c>
      <c r="D5056" s="15" t="s">
        <v>218</v>
      </c>
      <c r="E5056" s="15" t="s">
        <v>136</v>
      </c>
      <c r="F5056" s="15" t="s">
        <v>137</v>
      </c>
      <c r="G5056" s="15" t="s">
        <v>1514</v>
      </c>
      <c r="H5056" s="15" t="s">
        <v>136</v>
      </c>
      <c r="I5056" s="15" t="s">
        <v>139</v>
      </c>
      <c r="J5056" s="15" t="s">
        <v>150</v>
      </c>
      <c r="K5056" s="15" t="s">
        <v>8953</v>
      </c>
      <c r="L5056" s="15" t="n">
        <v>3</v>
      </c>
      <c r="M5056" s="15" t="n">
        <v>1</v>
      </c>
      <c r="P5056" s="15" t="n">
        <v>4</v>
      </c>
      <c r="Y5056" s="15" t="s">
        <v>142</v>
      </c>
      <c r="AB5056" s="15" t="s">
        <v>143</v>
      </c>
    </row>
    <row r="5057" customFormat="false" ht="15" hidden="false" customHeight="true" outlineLevel="0" collapsed="false">
      <c r="A5057" s="15" t="s">
        <v>8951</v>
      </c>
      <c r="B5057" s="15" t="s">
        <v>8952</v>
      </c>
      <c r="C5057" s="15" t="s">
        <v>217</v>
      </c>
      <c r="D5057" s="15" t="s">
        <v>218</v>
      </c>
      <c r="E5057" s="15" t="s">
        <v>136</v>
      </c>
      <c r="F5057" s="15" t="s">
        <v>137</v>
      </c>
      <c r="G5057" s="15" t="s">
        <v>1514</v>
      </c>
      <c r="H5057" s="15" t="s">
        <v>136</v>
      </c>
      <c r="I5057" s="15" t="s">
        <v>139</v>
      </c>
      <c r="J5057" s="15" t="s">
        <v>158</v>
      </c>
      <c r="K5057" s="15" t="s">
        <v>8954</v>
      </c>
      <c r="M5057" s="15" t="n">
        <v>10</v>
      </c>
      <c r="P5057" s="15" t="n">
        <v>10</v>
      </c>
      <c r="Y5057" s="15" t="s">
        <v>142</v>
      </c>
      <c r="AB5057" s="15" t="s">
        <v>143</v>
      </c>
    </row>
    <row r="5058" customFormat="false" ht="15" hidden="false" customHeight="true" outlineLevel="0" collapsed="false">
      <c r="A5058" s="15" t="s">
        <v>8955</v>
      </c>
      <c r="B5058" s="15" t="s">
        <v>8956</v>
      </c>
      <c r="C5058" s="15" t="s">
        <v>148</v>
      </c>
      <c r="E5058" s="15" t="s">
        <v>136</v>
      </c>
      <c r="F5058" s="15" t="s">
        <v>137</v>
      </c>
      <c r="G5058" s="15" t="s">
        <v>756</v>
      </c>
      <c r="H5058" s="15" t="s">
        <v>136</v>
      </c>
      <c r="I5058" s="15" t="s">
        <v>139</v>
      </c>
      <c r="J5058" s="15" t="s">
        <v>150</v>
      </c>
      <c r="K5058" s="15" t="s">
        <v>8957</v>
      </c>
      <c r="M5058" s="15" t="n">
        <v>1</v>
      </c>
      <c r="P5058" s="15" t="n">
        <v>1</v>
      </c>
      <c r="Y5058" s="15" t="s">
        <v>142</v>
      </c>
      <c r="AB5058" s="15" t="s">
        <v>143</v>
      </c>
    </row>
    <row r="5059" customFormat="false" ht="15" hidden="false" customHeight="true" outlineLevel="0" collapsed="false">
      <c r="A5059" s="15" t="s">
        <v>8955</v>
      </c>
      <c r="B5059" s="15" t="s">
        <v>8956</v>
      </c>
      <c r="C5059" s="15" t="s">
        <v>148</v>
      </c>
      <c r="E5059" s="15" t="s">
        <v>136</v>
      </c>
      <c r="F5059" s="15" t="s">
        <v>137</v>
      </c>
      <c r="G5059" s="15" t="s">
        <v>756</v>
      </c>
      <c r="H5059" s="15" t="s">
        <v>136</v>
      </c>
      <c r="I5059" s="15" t="s">
        <v>139</v>
      </c>
      <c r="J5059" s="15" t="s">
        <v>158</v>
      </c>
      <c r="K5059" s="15" t="s">
        <v>8958</v>
      </c>
      <c r="L5059" s="15" t="n">
        <v>1</v>
      </c>
      <c r="P5059" s="15" t="n">
        <v>1</v>
      </c>
      <c r="Y5059" s="15" t="s">
        <v>142</v>
      </c>
      <c r="AB5059" s="15" t="s">
        <v>143</v>
      </c>
    </row>
    <row r="5060" customFormat="false" ht="15" hidden="false" customHeight="true" outlineLevel="0" collapsed="false">
      <c r="A5060" s="15" t="s">
        <v>8959</v>
      </c>
      <c r="B5060" s="15" t="s">
        <v>8960</v>
      </c>
      <c r="C5060" s="15" t="s">
        <v>217</v>
      </c>
      <c r="D5060" s="15" t="s">
        <v>235</v>
      </c>
      <c r="E5060" s="15" t="s">
        <v>136</v>
      </c>
      <c r="F5060" s="15" t="s">
        <v>137</v>
      </c>
      <c r="G5060" s="15" t="s">
        <v>136</v>
      </c>
      <c r="H5060" s="15" t="s">
        <v>136</v>
      </c>
      <c r="I5060" s="15" t="s">
        <v>139</v>
      </c>
      <c r="J5060" s="15" t="s">
        <v>140</v>
      </c>
      <c r="K5060" s="15" t="s">
        <v>8961</v>
      </c>
      <c r="N5060" s="15" t="n">
        <v>60</v>
      </c>
      <c r="P5060" s="15" t="n">
        <v>60</v>
      </c>
      <c r="Y5060" s="15" t="s">
        <v>142</v>
      </c>
      <c r="AB5060" s="15" t="s">
        <v>143</v>
      </c>
    </row>
    <row r="5061" customFormat="false" ht="15" hidden="false" customHeight="true" outlineLevel="0" collapsed="false">
      <c r="A5061" s="15" t="s">
        <v>8959</v>
      </c>
      <c r="B5061" s="15" t="s">
        <v>8960</v>
      </c>
      <c r="C5061" s="15" t="s">
        <v>217</v>
      </c>
      <c r="D5061" s="15" t="s">
        <v>235</v>
      </c>
      <c r="E5061" s="15" t="s">
        <v>136</v>
      </c>
      <c r="F5061" s="15" t="s">
        <v>137</v>
      </c>
      <c r="G5061" s="15" t="s">
        <v>136</v>
      </c>
      <c r="H5061" s="15" t="s">
        <v>136</v>
      </c>
      <c r="I5061" s="15" t="s">
        <v>139</v>
      </c>
      <c r="J5061" s="15" t="s">
        <v>150</v>
      </c>
      <c r="K5061" s="15" t="s">
        <v>8962</v>
      </c>
      <c r="L5061" s="15" t="n">
        <v>14</v>
      </c>
      <c r="M5061" s="15" t="n">
        <v>7</v>
      </c>
      <c r="P5061" s="15" t="n">
        <v>21</v>
      </c>
      <c r="Y5061" s="15" t="s">
        <v>142</v>
      </c>
      <c r="AB5061" s="15" t="s">
        <v>143</v>
      </c>
    </row>
    <row r="5062" customFormat="false" ht="15" hidden="false" customHeight="true" outlineLevel="0" collapsed="false">
      <c r="A5062" s="15" t="s">
        <v>8963</v>
      </c>
      <c r="B5062" s="15" t="s">
        <v>8964</v>
      </c>
      <c r="C5062" s="15" t="s">
        <v>148</v>
      </c>
      <c r="E5062" s="15" t="s">
        <v>136</v>
      </c>
      <c r="F5062" s="15" t="s">
        <v>137</v>
      </c>
      <c r="G5062" s="15" t="s">
        <v>149</v>
      </c>
      <c r="H5062" s="15" t="s">
        <v>136</v>
      </c>
      <c r="I5062" s="15" t="s">
        <v>139</v>
      </c>
      <c r="J5062" s="15" t="s">
        <v>150</v>
      </c>
      <c r="K5062" s="15" t="s">
        <v>8965</v>
      </c>
      <c r="L5062" s="15" t="n">
        <v>7</v>
      </c>
      <c r="P5062" s="15" t="n">
        <v>7</v>
      </c>
      <c r="Y5062" s="15" t="s">
        <v>142</v>
      </c>
      <c r="AB5062" s="15" t="s">
        <v>143</v>
      </c>
    </row>
    <row r="5063" customFormat="false" ht="15" hidden="false" customHeight="true" outlineLevel="0" collapsed="false">
      <c r="A5063" s="15" t="s">
        <v>8963</v>
      </c>
      <c r="B5063" s="15" t="s">
        <v>8964</v>
      </c>
      <c r="C5063" s="15" t="s">
        <v>148</v>
      </c>
      <c r="E5063" s="15" t="s">
        <v>136</v>
      </c>
      <c r="F5063" s="15" t="s">
        <v>137</v>
      </c>
      <c r="G5063" s="15" t="s">
        <v>149</v>
      </c>
      <c r="H5063" s="15" t="s">
        <v>136</v>
      </c>
      <c r="I5063" s="15" t="s">
        <v>139</v>
      </c>
      <c r="J5063" s="15" t="s">
        <v>158</v>
      </c>
      <c r="K5063" s="15" t="s">
        <v>8966</v>
      </c>
      <c r="L5063" s="15" t="n">
        <v>12</v>
      </c>
      <c r="P5063" s="15" t="n">
        <v>12</v>
      </c>
      <c r="Y5063" s="15" t="s">
        <v>142</v>
      </c>
      <c r="AB5063" s="15" t="s">
        <v>143</v>
      </c>
    </row>
    <row r="5064" customFormat="false" ht="15" hidden="false" customHeight="true" outlineLevel="0" collapsed="false">
      <c r="A5064" s="15" t="s">
        <v>8967</v>
      </c>
      <c r="B5064" s="15" t="s">
        <v>8968</v>
      </c>
      <c r="C5064" s="15" t="s">
        <v>217</v>
      </c>
      <c r="D5064" s="15" t="s">
        <v>235</v>
      </c>
      <c r="E5064" s="15" t="s">
        <v>136</v>
      </c>
      <c r="F5064" s="15" t="s">
        <v>137</v>
      </c>
      <c r="G5064" s="15" t="s">
        <v>928</v>
      </c>
      <c r="H5064" s="15" t="s">
        <v>136</v>
      </c>
      <c r="I5064" s="15" t="s">
        <v>139</v>
      </c>
      <c r="J5064" s="15" t="s">
        <v>140</v>
      </c>
      <c r="K5064" s="15" t="s">
        <v>8969</v>
      </c>
      <c r="L5064" s="15" t="n">
        <v>6</v>
      </c>
      <c r="P5064" s="15" t="n">
        <v>6</v>
      </c>
      <c r="Y5064" s="15" t="s">
        <v>142</v>
      </c>
      <c r="AB5064" s="15" t="s">
        <v>143</v>
      </c>
    </row>
    <row r="5065" customFormat="false" ht="15" hidden="false" customHeight="true" outlineLevel="0" collapsed="false">
      <c r="A5065" s="15" t="s">
        <v>8967</v>
      </c>
      <c r="B5065" s="15" t="s">
        <v>8968</v>
      </c>
      <c r="C5065" s="15" t="s">
        <v>217</v>
      </c>
      <c r="D5065" s="15" t="s">
        <v>235</v>
      </c>
      <c r="E5065" s="15" t="s">
        <v>136</v>
      </c>
      <c r="F5065" s="15" t="s">
        <v>137</v>
      </c>
      <c r="G5065" s="15" t="s">
        <v>928</v>
      </c>
      <c r="H5065" s="15" t="s">
        <v>136</v>
      </c>
      <c r="I5065" s="15" t="s">
        <v>139</v>
      </c>
      <c r="J5065" s="15" t="s">
        <v>144</v>
      </c>
      <c r="K5065" s="15" t="s">
        <v>8970</v>
      </c>
      <c r="L5065" s="15" t="n">
        <v>63</v>
      </c>
      <c r="P5065" s="15" t="n">
        <v>63</v>
      </c>
      <c r="Y5065" s="15" t="s">
        <v>142</v>
      </c>
      <c r="AB5065" s="15" t="s">
        <v>143</v>
      </c>
    </row>
    <row r="5066" customFormat="false" ht="15" hidden="false" customHeight="true" outlineLevel="0" collapsed="false">
      <c r="A5066" s="15" t="s">
        <v>8971</v>
      </c>
      <c r="B5066" s="15" t="s">
        <v>8972</v>
      </c>
      <c r="C5066" s="15" t="s">
        <v>217</v>
      </c>
      <c r="D5066" s="15" t="s">
        <v>235</v>
      </c>
      <c r="E5066" s="15" t="s">
        <v>136</v>
      </c>
      <c r="F5066" s="15" t="s">
        <v>137</v>
      </c>
      <c r="G5066" s="15" t="s">
        <v>8973</v>
      </c>
      <c r="H5066" s="15" t="s">
        <v>136</v>
      </c>
      <c r="I5066" s="15" t="s">
        <v>139</v>
      </c>
      <c r="J5066" s="15" t="s">
        <v>150</v>
      </c>
      <c r="K5066" s="15" t="s">
        <v>8974</v>
      </c>
      <c r="L5066" s="15" t="n">
        <v>2</v>
      </c>
      <c r="P5066" s="15" t="n">
        <v>2</v>
      </c>
      <c r="Y5066" s="15" t="s">
        <v>142</v>
      </c>
      <c r="AB5066" s="15" t="s">
        <v>143</v>
      </c>
    </row>
    <row r="5067" customFormat="false" ht="15" hidden="false" customHeight="true" outlineLevel="0" collapsed="false">
      <c r="A5067" s="15" t="s">
        <v>8975</v>
      </c>
      <c r="B5067" s="15" t="s">
        <v>8976</v>
      </c>
      <c r="C5067" s="15" t="s">
        <v>217</v>
      </c>
      <c r="D5067" s="15" t="s">
        <v>274</v>
      </c>
      <c r="E5067" s="15" t="s">
        <v>136</v>
      </c>
      <c r="F5067" s="15" t="s">
        <v>137</v>
      </c>
      <c r="G5067" s="15" t="s">
        <v>308</v>
      </c>
      <c r="H5067" s="15" t="s">
        <v>136</v>
      </c>
      <c r="I5067" s="15" t="s">
        <v>139</v>
      </c>
      <c r="J5067" s="15" t="s">
        <v>140</v>
      </c>
      <c r="K5067" s="15" t="s">
        <v>8977</v>
      </c>
      <c r="L5067" s="15" t="n">
        <v>3</v>
      </c>
      <c r="M5067" s="15" t="n">
        <v>1</v>
      </c>
      <c r="P5067" s="15" t="n">
        <v>4</v>
      </c>
      <c r="Y5067" s="15" t="s">
        <v>142</v>
      </c>
      <c r="AB5067" s="15" t="s">
        <v>143</v>
      </c>
    </row>
    <row r="5068" customFormat="false" ht="15" hidden="false" customHeight="true" outlineLevel="0" collapsed="false">
      <c r="A5068" s="15" t="s">
        <v>8975</v>
      </c>
      <c r="B5068" s="15" t="s">
        <v>8976</v>
      </c>
      <c r="C5068" s="15" t="s">
        <v>217</v>
      </c>
      <c r="D5068" s="15" t="s">
        <v>274</v>
      </c>
      <c r="E5068" s="15" t="s">
        <v>136</v>
      </c>
      <c r="F5068" s="15" t="s">
        <v>137</v>
      </c>
      <c r="G5068" s="15" t="s">
        <v>308</v>
      </c>
      <c r="H5068" s="15" t="s">
        <v>136</v>
      </c>
      <c r="I5068" s="15" t="s">
        <v>139</v>
      </c>
      <c r="J5068" s="15" t="s">
        <v>144</v>
      </c>
      <c r="K5068" s="15" t="s">
        <v>8978</v>
      </c>
      <c r="L5068" s="15" t="n">
        <v>1328</v>
      </c>
      <c r="P5068" s="15" t="n">
        <v>1328</v>
      </c>
      <c r="Y5068" s="15" t="s">
        <v>142</v>
      </c>
      <c r="AB5068" s="15" t="s">
        <v>143</v>
      </c>
    </row>
    <row r="5069" customFormat="false" ht="15" hidden="false" customHeight="true" outlineLevel="0" collapsed="false">
      <c r="A5069" s="15" t="s">
        <v>8975</v>
      </c>
      <c r="B5069" s="15" t="s">
        <v>8976</v>
      </c>
      <c r="C5069" s="15" t="s">
        <v>217</v>
      </c>
      <c r="D5069" s="15" t="s">
        <v>274</v>
      </c>
      <c r="E5069" s="15" t="s">
        <v>136</v>
      </c>
      <c r="F5069" s="15" t="s">
        <v>137</v>
      </c>
      <c r="G5069" s="15" t="s">
        <v>308</v>
      </c>
      <c r="H5069" s="15" t="s">
        <v>136</v>
      </c>
      <c r="I5069" s="15" t="s">
        <v>139</v>
      </c>
      <c r="J5069" s="15" t="s">
        <v>150</v>
      </c>
      <c r="K5069" s="15" t="s">
        <v>8979</v>
      </c>
      <c r="L5069" s="15" t="n">
        <v>1019</v>
      </c>
      <c r="M5069" s="15" t="n">
        <v>29</v>
      </c>
      <c r="P5069" s="15" t="n">
        <v>1048</v>
      </c>
      <c r="Y5069" s="15" t="s">
        <v>142</v>
      </c>
      <c r="AB5069" s="15" t="s">
        <v>143</v>
      </c>
    </row>
    <row r="5070" customFormat="false" ht="15" hidden="false" customHeight="true" outlineLevel="0" collapsed="false">
      <c r="A5070" s="15" t="s">
        <v>8975</v>
      </c>
      <c r="B5070" s="15" t="s">
        <v>8976</v>
      </c>
      <c r="C5070" s="15" t="s">
        <v>217</v>
      </c>
      <c r="D5070" s="15" t="s">
        <v>274</v>
      </c>
      <c r="E5070" s="15" t="s">
        <v>136</v>
      </c>
      <c r="F5070" s="15" t="s">
        <v>137</v>
      </c>
      <c r="G5070" s="15" t="s">
        <v>308</v>
      </c>
      <c r="H5070" s="15" t="s">
        <v>136</v>
      </c>
      <c r="I5070" s="15" t="s">
        <v>139</v>
      </c>
      <c r="J5070" s="15" t="s">
        <v>158</v>
      </c>
      <c r="K5070" s="15" t="s">
        <v>8980</v>
      </c>
      <c r="L5070" s="15" t="n">
        <v>117</v>
      </c>
      <c r="M5070" s="15" t="n">
        <v>14</v>
      </c>
      <c r="P5070" s="15" t="n">
        <v>131</v>
      </c>
      <c r="Y5070" s="15" t="s">
        <v>142</v>
      </c>
      <c r="AB5070" s="15" t="s">
        <v>143</v>
      </c>
    </row>
    <row r="5071" customFormat="false" ht="15" hidden="false" customHeight="true" outlineLevel="0" collapsed="false">
      <c r="A5071" s="15" t="s">
        <v>8975</v>
      </c>
      <c r="B5071" s="15" t="s">
        <v>8976</v>
      </c>
      <c r="C5071" s="15" t="s">
        <v>217</v>
      </c>
      <c r="D5071" s="15" t="s">
        <v>274</v>
      </c>
      <c r="E5071" s="15" t="s">
        <v>136</v>
      </c>
      <c r="F5071" s="15" t="s">
        <v>137</v>
      </c>
      <c r="G5071" s="15" t="s">
        <v>308</v>
      </c>
      <c r="H5071" s="15" t="s">
        <v>136</v>
      </c>
      <c r="I5071" s="15" t="s">
        <v>139</v>
      </c>
      <c r="J5071" s="15" t="s">
        <v>169</v>
      </c>
      <c r="K5071" s="15" t="s">
        <v>8981</v>
      </c>
      <c r="L5071" s="15" t="n">
        <v>22</v>
      </c>
      <c r="N5071" s="15" t="n">
        <v>18</v>
      </c>
      <c r="P5071" s="15" t="n">
        <v>40</v>
      </c>
      <c r="Y5071" s="15" t="s">
        <v>142</v>
      </c>
      <c r="AB5071" s="15" t="s">
        <v>143</v>
      </c>
    </row>
    <row r="5072" customFormat="false" ht="15" hidden="false" customHeight="true" outlineLevel="0" collapsed="false">
      <c r="A5072" s="15" t="s">
        <v>8982</v>
      </c>
      <c r="B5072" s="15" t="s">
        <v>8983</v>
      </c>
      <c r="C5072" s="15" t="s">
        <v>217</v>
      </c>
      <c r="D5072" s="15" t="s">
        <v>235</v>
      </c>
      <c r="E5072" s="15" t="s">
        <v>136</v>
      </c>
      <c r="F5072" s="15" t="s">
        <v>137</v>
      </c>
      <c r="G5072" s="15" t="s">
        <v>231</v>
      </c>
      <c r="H5072" s="15" t="s">
        <v>136</v>
      </c>
      <c r="I5072" s="15" t="s">
        <v>243</v>
      </c>
      <c r="J5072" s="15" t="s">
        <v>140</v>
      </c>
      <c r="K5072" s="15" t="s">
        <v>8984</v>
      </c>
      <c r="L5072" s="15" t="n">
        <v>2</v>
      </c>
      <c r="N5072" s="15" t="n">
        <v>2</v>
      </c>
      <c r="P5072" s="15" t="n">
        <v>4</v>
      </c>
      <c r="Y5072" s="15" t="s">
        <v>156</v>
      </c>
      <c r="AB5072" s="15" t="s">
        <v>143</v>
      </c>
    </row>
    <row r="5073" customFormat="false" ht="15" hidden="false" customHeight="true" outlineLevel="0" collapsed="false">
      <c r="A5073" s="15" t="s">
        <v>8982</v>
      </c>
      <c r="B5073" s="15" t="s">
        <v>8983</v>
      </c>
      <c r="C5073" s="15" t="s">
        <v>217</v>
      </c>
      <c r="D5073" s="15" t="s">
        <v>235</v>
      </c>
      <c r="E5073" s="15" t="s">
        <v>136</v>
      </c>
      <c r="F5073" s="15" t="s">
        <v>137</v>
      </c>
      <c r="G5073" s="15" t="s">
        <v>231</v>
      </c>
      <c r="H5073" s="15" t="s">
        <v>136</v>
      </c>
      <c r="I5073" s="15" t="s">
        <v>243</v>
      </c>
      <c r="J5073" s="15" t="s">
        <v>150</v>
      </c>
      <c r="K5073" s="15" t="s">
        <v>8985</v>
      </c>
      <c r="L5073" s="15" t="n">
        <v>30</v>
      </c>
      <c r="M5073" s="15" t="n">
        <v>8</v>
      </c>
      <c r="N5073" s="15" t="n">
        <v>19</v>
      </c>
      <c r="O5073" s="15" t="n">
        <v>2</v>
      </c>
      <c r="P5073" s="15" t="n">
        <v>59</v>
      </c>
      <c r="Y5073" s="15" t="s">
        <v>156</v>
      </c>
      <c r="AB5073" s="15" t="s">
        <v>143</v>
      </c>
    </row>
    <row r="5074" customFormat="false" ht="15" hidden="false" customHeight="true" outlineLevel="0" collapsed="false">
      <c r="A5074" s="15" t="s">
        <v>8982</v>
      </c>
      <c r="B5074" s="15" t="s">
        <v>8983</v>
      </c>
      <c r="C5074" s="15" t="s">
        <v>217</v>
      </c>
      <c r="D5074" s="15" t="s">
        <v>235</v>
      </c>
      <c r="E5074" s="15" t="s">
        <v>136</v>
      </c>
      <c r="F5074" s="15" t="s">
        <v>137</v>
      </c>
      <c r="G5074" s="15" t="s">
        <v>231</v>
      </c>
      <c r="H5074" s="15" t="s">
        <v>136</v>
      </c>
      <c r="I5074" s="15" t="s">
        <v>243</v>
      </c>
      <c r="J5074" s="15" t="s">
        <v>158</v>
      </c>
      <c r="K5074" s="15" t="s">
        <v>8986</v>
      </c>
      <c r="L5074" s="15" t="n">
        <v>14</v>
      </c>
      <c r="M5074" s="15" t="n">
        <v>10</v>
      </c>
      <c r="N5074" s="15" t="n">
        <v>10</v>
      </c>
      <c r="O5074" s="15" t="n">
        <v>11</v>
      </c>
      <c r="P5074" s="15" t="n">
        <v>45</v>
      </c>
      <c r="Y5074" s="15" t="s">
        <v>156</v>
      </c>
      <c r="AB5074" s="15" t="s">
        <v>143</v>
      </c>
    </row>
    <row r="5075" customFormat="false" ht="15" hidden="false" customHeight="true" outlineLevel="0" collapsed="false">
      <c r="A5075" s="15" t="s">
        <v>8987</v>
      </c>
      <c r="B5075" s="15" t="s">
        <v>8988</v>
      </c>
      <c r="C5075" s="15" t="s">
        <v>217</v>
      </c>
      <c r="D5075" s="15" t="s">
        <v>218</v>
      </c>
      <c r="E5075" s="15" t="s">
        <v>136</v>
      </c>
      <c r="F5075" s="15" t="s">
        <v>137</v>
      </c>
      <c r="G5075" s="15" t="s">
        <v>178</v>
      </c>
      <c r="H5075" s="15" t="s">
        <v>136</v>
      </c>
      <c r="I5075" s="15" t="s">
        <v>139</v>
      </c>
      <c r="J5075" s="15" t="s">
        <v>150</v>
      </c>
      <c r="K5075" s="15" t="s">
        <v>8989</v>
      </c>
      <c r="N5075" s="15" t="n">
        <v>3</v>
      </c>
      <c r="P5075" s="15" t="n">
        <v>3</v>
      </c>
      <c r="Y5075" s="15" t="s">
        <v>142</v>
      </c>
      <c r="AB5075" s="15" t="s">
        <v>143</v>
      </c>
    </row>
    <row r="5076" customFormat="false" ht="15" hidden="false" customHeight="true" outlineLevel="0" collapsed="false">
      <c r="A5076" s="15" t="s">
        <v>8990</v>
      </c>
      <c r="B5076" s="15" t="s">
        <v>8991</v>
      </c>
      <c r="C5076" s="15" t="s">
        <v>217</v>
      </c>
      <c r="D5076" s="15" t="s">
        <v>235</v>
      </c>
      <c r="E5076" s="15" t="s">
        <v>136</v>
      </c>
      <c r="F5076" s="15" t="s">
        <v>137</v>
      </c>
      <c r="G5076" s="15" t="s">
        <v>583</v>
      </c>
      <c r="H5076" s="15" t="s">
        <v>136</v>
      </c>
      <c r="I5076" s="15" t="s">
        <v>139</v>
      </c>
      <c r="J5076" s="15" t="s">
        <v>140</v>
      </c>
      <c r="K5076" s="15" t="s">
        <v>8992</v>
      </c>
      <c r="N5076" s="15" t="n">
        <v>1</v>
      </c>
      <c r="P5076" s="15" t="n">
        <v>1</v>
      </c>
      <c r="Y5076" s="15" t="s">
        <v>142</v>
      </c>
      <c r="AB5076" s="15" t="s">
        <v>143</v>
      </c>
    </row>
    <row r="5077" customFormat="false" ht="15" hidden="false" customHeight="true" outlineLevel="0" collapsed="false">
      <c r="A5077" s="15" t="s">
        <v>8990</v>
      </c>
      <c r="B5077" s="15" t="s">
        <v>8991</v>
      </c>
      <c r="C5077" s="15" t="s">
        <v>217</v>
      </c>
      <c r="D5077" s="15" t="s">
        <v>235</v>
      </c>
      <c r="E5077" s="15" t="s">
        <v>136</v>
      </c>
      <c r="F5077" s="15" t="s">
        <v>137</v>
      </c>
      <c r="G5077" s="15" t="s">
        <v>583</v>
      </c>
      <c r="H5077" s="15" t="s">
        <v>136</v>
      </c>
      <c r="I5077" s="15" t="s">
        <v>139</v>
      </c>
      <c r="J5077" s="15" t="s">
        <v>150</v>
      </c>
      <c r="K5077" s="15" t="s">
        <v>8993</v>
      </c>
      <c r="M5077" s="15" t="n">
        <v>1</v>
      </c>
      <c r="N5077" s="15" t="n">
        <v>201</v>
      </c>
      <c r="O5077" s="15" t="n">
        <v>28</v>
      </c>
      <c r="P5077" s="15" t="n">
        <v>230</v>
      </c>
      <c r="Y5077" s="15" t="s">
        <v>142</v>
      </c>
      <c r="AB5077" s="15" t="s">
        <v>143</v>
      </c>
    </row>
    <row r="5078" customFormat="false" ht="15" hidden="false" customHeight="true" outlineLevel="0" collapsed="false">
      <c r="A5078" s="15" t="s">
        <v>8990</v>
      </c>
      <c r="B5078" s="15" t="s">
        <v>8991</v>
      </c>
      <c r="C5078" s="15" t="s">
        <v>217</v>
      </c>
      <c r="D5078" s="15" t="s">
        <v>235</v>
      </c>
      <c r="E5078" s="15" t="s">
        <v>136</v>
      </c>
      <c r="F5078" s="15" t="s">
        <v>137</v>
      </c>
      <c r="G5078" s="15" t="s">
        <v>583</v>
      </c>
      <c r="H5078" s="15" t="s">
        <v>136</v>
      </c>
      <c r="I5078" s="15" t="s">
        <v>139</v>
      </c>
      <c r="J5078" s="15" t="s">
        <v>158</v>
      </c>
      <c r="K5078" s="15" t="s">
        <v>8994</v>
      </c>
      <c r="M5078" s="15" t="n">
        <v>5</v>
      </c>
      <c r="N5078" s="15" t="n">
        <v>5</v>
      </c>
      <c r="O5078" s="15" t="n">
        <v>4</v>
      </c>
      <c r="P5078" s="15" t="n">
        <v>14</v>
      </c>
      <c r="Y5078" s="15" t="s">
        <v>142</v>
      </c>
      <c r="AB5078" s="15" t="s">
        <v>143</v>
      </c>
    </row>
    <row r="5079" customFormat="false" ht="15" hidden="false" customHeight="true" outlineLevel="0" collapsed="false">
      <c r="A5079" s="15" t="s">
        <v>8990</v>
      </c>
      <c r="B5079" s="15" t="s">
        <v>8991</v>
      </c>
      <c r="C5079" s="15" t="s">
        <v>217</v>
      </c>
      <c r="D5079" s="15" t="s">
        <v>235</v>
      </c>
      <c r="E5079" s="15" t="s">
        <v>136</v>
      </c>
      <c r="F5079" s="15" t="s">
        <v>137</v>
      </c>
      <c r="G5079" s="15" t="s">
        <v>583</v>
      </c>
      <c r="H5079" s="15" t="s">
        <v>136</v>
      </c>
      <c r="I5079" s="15" t="s">
        <v>139</v>
      </c>
      <c r="J5079" s="15" t="s">
        <v>169</v>
      </c>
      <c r="K5079" s="15" t="s">
        <v>8995</v>
      </c>
      <c r="N5079" s="15" t="n">
        <v>9</v>
      </c>
      <c r="O5079" s="15" t="n">
        <v>1</v>
      </c>
      <c r="P5079" s="15" t="n">
        <v>10</v>
      </c>
      <c r="Y5079" s="15" t="s">
        <v>142</v>
      </c>
      <c r="AB5079" s="15" t="s">
        <v>143</v>
      </c>
    </row>
    <row r="5080" customFormat="false" ht="15" hidden="false" customHeight="true" outlineLevel="0" collapsed="false">
      <c r="A5080" s="15" t="s">
        <v>8996</v>
      </c>
      <c r="B5080" s="15" t="s">
        <v>8997</v>
      </c>
      <c r="C5080" s="15" t="s">
        <v>134</v>
      </c>
      <c r="D5080" s="15" t="s">
        <v>135</v>
      </c>
      <c r="E5080" s="15" t="s">
        <v>136</v>
      </c>
      <c r="F5080" s="15" t="s">
        <v>137</v>
      </c>
      <c r="G5080" s="15" t="s">
        <v>938</v>
      </c>
      <c r="H5080" s="15" t="s">
        <v>136</v>
      </c>
      <c r="I5080" s="15" t="s">
        <v>139</v>
      </c>
      <c r="J5080" s="15" t="s">
        <v>140</v>
      </c>
      <c r="K5080" s="15" t="s">
        <v>8998</v>
      </c>
      <c r="N5080" s="15" t="n">
        <v>17</v>
      </c>
      <c r="O5080" s="15" t="n">
        <v>15</v>
      </c>
      <c r="P5080" s="15" t="n">
        <v>32</v>
      </c>
      <c r="Y5080" s="15" t="s">
        <v>142</v>
      </c>
      <c r="AB5080" s="15" t="s">
        <v>143</v>
      </c>
    </row>
    <row r="5081" customFormat="false" ht="15" hidden="false" customHeight="true" outlineLevel="0" collapsed="false">
      <c r="A5081" s="15" t="s">
        <v>8996</v>
      </c>
      <c r="B5081" s="15" t="s">
        <v>8997</v>
      </c>
      <c r="C5081" s="15" t="s">
        <v>134</v>
      </c>
      <c r="D5081" s="15" t="s">
        <v>135</v>
      </c>
      <c r="E5081" s="15" t="s">
        <v>136</v>
      </c>
      <c r="F5081" s="15" t="s">
        <v>137</v>
      </c>
      <c r="G5081" s="15" t="s">
        <v>938</v>
      </c>
      <c r="H5081" s="15" t="s">
        <v>136</v>
      </c>
      <c r="I5081" s="15" t="s">
        <v>139</v>
      </c>
      <c r="J5081" s="15" t="s">
        <v>150</v>
      </c>
      <c r="K5081" s="15" t="s">
        <v>8999</v>
      </c>
      <c r="N5081" s="15" t="n">
        <v>9</v>
      </c>
      <c r="O5081" s="15" t="n">
        <v>21</v>
      </c>
      <c r="P5081" s="15" t="n">
        <v>30</v>
      </c>
      <c r="Y5081" s="15" t="s">
        <v>142</v>
      </c>
      <c r="AB5081" s="15" t="s">
        <v>143</v>
      </c>
    </row>
    <row r="5082" customFormat="false" ht="15" hidden="false" customHeight="true" outlineLevel="0" collapsed="false">
      <c r="A5082" s="15" t="s">
        <v>8996</v>
      </c>
      <c r="B5082" s="15" t="s">
        <v>8997</v>
      </c>
      <c r="C5082" s="15" t="s">
        <v>134</v>
      </c>
      <c r="D5082" s="15" t="s">
        <v>135</v>
      </c>
      <c r="E5082" s="15" t="s">
        <v>136</v>
      </c>
      <c r="F5082" s="15" t="s">
        <v>137</v>
      </c>
      <c r="G5082" s="15" t="s">
        <v>938</v>
      </c>
      <c r="H5082" s="15" t="s">
        <v>136</v>
      </c>
      <c r="I5082" s="15" t="s">
        <v>139</v>
      </c>
      <c r="J5082" s="15" t="s">
        <v>158</v>
      </c>
      <c r="K5082" s="15" t="s">
        <v>9000</v>
      </c>
      <c r="N5082" s="15" t="n">
        <v>8</v>
      </c>
      <c r="O5082" s="15" t="n">
        <v>5</v>
      </c>
      <c r="P5082" s="15" t="n">
        <v>13</v>
      </c>
      <c r="Y5082" s="15" t="s">
        <v>142</v>
      </c>
      <c r="AB5082" s="15" t="s">
        <v>143</v>
      </c>
    </row>
    <row r="5083" customFormat="false" ht="15" hidden="false" customHeight="true" outlineLevel="0" collapsed="false">
      <c r="A5083" s="15" t="s">
        <v>9001</v>
      </c>
      <c r="B5083" s="15" t="s">
        <v>9002</v>
      </c>
      <c r="C5083" s="15" t="s">
        <v>134</v>
      </c>
      <c r="D5083" s="15" t="s">
        <v>135</v>
      </c>
      <c r="E5083" s="15" t="s">
        <v>136</v>
      </c>
      <c r="F5083" s="15" t="s">
        <v>137</v>
      </c>
      <c r="G5083" s="15" t="s">
        <v>792</v>
      </c>
      <c r="H5083" s="15" t="s">
        <v>136</v>
      </c>
      <c r="I5083" s="15" t="s">
        <v>139</v>
      </c>
      <c r="J5083" s="15" t="s">
        <v>150</v>
      </c>
      <c r="K5083" s="15" t="s">
        <v>9003</v>
      </c>
      <c r="L5083" s="15" t="n">
        <v>3</v>
      </c>
      <c r="P5083" s="15" t="n">
        <v>3</v>
      </c>
      <c r="Y5083" s="15" t="s">
        <v>156</v>
      </c>
      <c r="AB5083" s="15" t="s">
        <v>143</v>
      </c>
    </row>
    <row r="5084" customFormat="false" ht="15" hidden="false" customHeight="true" outlineLevel="0" collapsed="false">
      <c r="A5084" s="15" t="s">
        <v>9004</v>
      </c>
      <c r="B5084" s="15" t="s">
        <v>9005</v>
      </c>
      <c r="C5084" s="15" t="s">
        <v>217</v>
      </c>
      <c r="D5084" s="15" t="s">
        <v>235</v>
      </c>
      <c r="E5084" s="15" t="s">
        <v>136</v>
      </c>
      <c r="F5084" s="15" t="s">
        <v>137</v>
      </c>
      <c r="G5084" s="15" t="s">
        <v>3343</v>
      </c>
      <c r="H5084" s="15" t="s">
        <v>136</v>
      </c>
      <c r="I5084" s="15" t="s">
        <v>139</v>
      </c>
      <c r="J5084" s="15" t="s">
        <v>144</v>
      </c>
      <c r="K5084" s="15" t="s">
        <v>9006</v>
      </c>
      <c r="L5084" s="15" t="n">
        <v>1</v>
      </c>
      <c r="P5084" s="15" t="n">
        <v>1</v>
      </c>
      <c r="Y5084" s="15" t="s">
        <v>142</v>
      </c>
      <c r="AB5084" s="15" t="s">
        <v>143</v>
      </c>
    </row>
    <row r="5085" customFormat="false" ht="15" hidden="false" customHeight="true" outlineLevel="0" collapsed="false">
      <c r="A5085" s="15" t="s">
        <v>9007</v>
      </c>
      <c r="B5085" s="15" t="s">
        <v>9008</v>
      </c>
      <c r="C5085" s="15" t="s">
        <v>148</v>
      </c>
      <c r="E5085" s="15" t="s">
        <v>136</v>
      </c>
      <c r="F5085" s="15" t="s">
        <v>137</v>
      </c>
      <c r="G5085" s="15" t="s">
        <v>136</v>
      </c>
      <c r="H5085" s="15" t="s">
        <v>136</v>
      </c>
      <c r="I5085" s="15" t="s">
        <v>139</v>
      </c>
      <c r="J5085" s="15" t="s">
        <v>140</v>
      </c>
      <c r="K5085" s="15" t="s">
        <v>9009</v>
      </c>
      <c r="M5085" s="15" t="n">
        <v>43</v>
      </c>
      <c r="P5085" s="15" t="n">
        <v>43</v>
      </c>
      <c r="Y5085" s="15" t="s">
        <v>142</v>
      </c>
      <c r="AB5085" s="15" t="s">
        <v>143</v>
      </c>
    </row>
    <row r="5086" customFormat="false" ht="15" hidden="false" customHeight="true" outlineLevel="0" collapsed="false">
      <c r="A5086" s="15" t="s">
        <v>9007</v>
      </c>
      <c r="B5086" s="15" t="s">
        <v>9008</v>
      </c>
      <c r="C5086" s="15" t="s">
        <v>148</v>
      </c>
      <c r="E5086" s="15" t="s">
        <v>136</v>
      </c>
      <c r="F5086" s="15" t="s">
        <v>137</v>
      </c>
      <c r="G5086" s="15" t="s">
        <v>136</v>
      </c>
      <c r="H5086" s="15" t="s">
        <v>136</v>
      </c>
      <c r="I5086" s="15" t="s">
        <v>139</v>
      </c>
      <c r="J5086" s="15" t="s">
        <v>144</v>
      </c>
      <c r="K5086" s="15" t="s">
        <v>9010</v>
      </c>
      <c r="M5086" s="15" t="n">
        <v>53</v>
      </c>
      <c r="P5086" s="15" t="n">
        <v>53</v>
      </c>
      <c r="Y5086" s="15" t="s">
        <v>142</v>
      </c>
      <c r="AB5086" s="15" t="s">
        <v>143</v>
      </c>
    </row>
    <row r="5087" customFormat="false" ht="15" hidden="false" customHeight="true" outlineLevel="0" collapsed="false">
      <c r="A5087" s="15" t="s">
        <v>9011</v>
      </c>
      <c r="B5087" s="15" t="s">
        <v>9012</v>
      </c>
      <c r="C5087" s="15" t="s">
        <v>217</v>
      </c>
      <c r="D5087" s="15" t="s">
        <v>235</v>
      </c>
      <c r="E5087" s="15" t="s">
        <v>136</v>
      </c>
      <c r="F5087" s="15" t="s">
        <v>137</v>
      </c>
      <c r="G5087" s="15" t="s">
        <v>9013</v>
      </c>
      <c r="H5087" s="15" t="s">
        <v>136</v>
      </c>
      <c r="I5087" s="15" t="s">
        <v>139</v>
      </c>
      <c r="J5087" s="15" t="s">
        <v>144</v>
      </c>
      <c r="K5087" s="15" t="s">
        <v>9014</v>
      </c>
      <c r="O5087" s="15" t="n">
        <v>2</v>
      </c>
      <c r="P5087" s="15" t="n">
        <v>2</v>
      </c>
      <c r="Y5087" s="15" t="s">
        <v>142</v>
      </c>
      <c r="AB5087" s="15" t="s">
        <v>143</v>
      </c>
    </row>
    <row r="5088" customFormat="false" ht="15" hidden="false" customHeight="true" outlineLevel="0" collapsed="false">
      <c r="A5088" s="15" t="s">
        <v>9015</v>
      </c>
      <c r="B5088" s="15" t="s">
        <v>9016</v>
      </c>
      <c r="C5088" s="15" t="s">
        <v>134</v>
      </c>
      <c r="D5088" s="15" t="s">
        <v>541</v>
      </c>
      <c r="E5088" s="15" t="s">
        <v>136</v>
      </c>
      <c r="F5088" s="15" t="s">
        <v>137</v>
      </c>
      <c r="G5088" s="15" t="s">
        <v>250</v>
      </c>
      <c r="H5088" s="15" t="s">
        <v>136</v>
      </c>
      <c r="I5088" s="15" t="s">
        <v>243</v>
      </c>
      <c r="J5088" s="15" t="s">
        <v>140</v>
      </c>
      <c r="K5088" s="15" t="s">
        <v>9017</v>
      </c>
      <c r="L5088" s="15" t="n">
        <v>154</v>
      </c>
      <c r="M5088" s="15" t="n">
        <v>142</v>
      </c>
      <c r="N5088" s="15" t="n">
        <v>401</v>
      </c>
      <c r="O5088" s="15" t="n">
        <v>214</v>
      </c>
      <c r="P5088" s="15" t="n">
        <v>911</v>
      </c>
      <c r="Y5088" s="15" t="s">
        <v>142</v>
      </c>
      <c r="AB5088" s="15" t="s">
        <v>143</v>
      </c>
    </row>
    <row r="5089" customFormat="false" ht="15" hidden="false" customHeight="true" outlineLevel="0" collapsed="false">
      <c r="A5089" s="15" t="s">
        <v>9015</v>
      </c>
      <c r="B5089" s="15" t="s">
        <v>9016</v>
      </c>
      <c r="C5089" s="15" t="s">
        <v>134</v>
      </c>
      <c r="D5089" s="15" t="s">
        <v>541</v>
      </c>
      <c r="E5089" s="15" t="s">
        <v>136</v>
      </c>
      <c r="F5089" s="15" t="s">
        <v>137</v>
      </c>
      <c r="G5089" s="15" t="s">
        <v>250</v>
      </c>
      <c r="H5089" s="15" t="s">
        <v>136</v>
      </c>
      <c r="I5089" s="15" t="s">
        <v>243</v>
      </c>
      <c r="J5089" s="15" t="s">
        <v>144</v>
      </c>
      <c r="K5089" s="15" t="s">
        <v>9018</v>
      </c>
      <c r="L5089" s="15" t="n">
        <v>2</v>
      </c>
      <c r="M5089" s="15" t="n">
        <v>3</v>
      </c>
      <c r="P5089" s="15" t="n">
        <v>5</v>
      </c>
      <c r="Y5089" s="15" t="s">
        <v>142</v>
      </c>
      <c r="AB5089" s="15" t="s">
        <v>143</v>
      </c>
    </row>
    <row r="5090" customFormat="false" ht="15" hidden="false" customHeight="true" outlineLevel="0" collapsed="false">
      <c r="A5090" s="15" t="s">
        <v>9015</v>
      </c>
      <c r="B5090" s="15" t="s">
        <v>9016</v>
      </c>
      <c r="C5090" s="15" t="s">
        <v>134</v>
      </c>
      <c r="D5090" s="15" t="s">
        <v>541</v>
      </c>
      <c r="E5090" s="15" t="s">
        <v>136</v>
      </c>
      <c r="F5090" s="15" t="s">
        <v>137</v>
      </c>
      <c r="G5090" s="15" t="s">
        <v>250</v>
      </c>
      <c r="H5090" s="15" t="s">
        <v>136</v>
      </c>
      <c r="I5090" s="15" t="s">
        <v>243</v>
      </c>
      <c r="J5090" s="15" t="s">
        <v>150</v>
      </c>
      <c r="K5090" s="15" t="s">
        <v>9019</v>
      </c>
      <c r="L5090" s="15" t="n">
        <v>416</v>
      </c>
      <c r="M5090" s="15" t="n">
        <v>363</v>
      </c>
      <c r="N5090" s="15" t="n">
        <v>440</v>
      </c>
      <c r="O5090" s="15" t="n">
        <v>149</v>
      </c>
      <c r="P5090" s="15" t="n">
        <v>1368</v>
      </c>
      <c r="Y5090" s="15" t="s">
        <v>142</v>
      </c>
      <c r="AB5090" s="15" t="s">
        <v>143</v>
      </c>
    </row>
    <row r="5091" customFormat="false" ht="15" hidden="false" customHeight="true" outlineLevel="0" collapsed="false">
      <c r="A5091" s="15" t="s">
        <v>9015</v>
      </c>
      <c r="B5091" s="15" t="s">
        <v>9016</v>
      </c>
      <c r="C5091" s="15" t="s">
        <v>134</v>
      </c>
      <c r="D5091" s="15" t="s">
        <v>541</v>
      </c>
      <c r="E5091" s="15" t="s">
        <v>136</v>
      </c>
      <c r="F5091" s="15" t="s">
        <v>137</v>
      </c>
      <c r="G5091" s="15" t="s">
        <v>250</v>
      </c>
      <c r="H5091" s="15" t="s">
        <v>136</v>
      </c>
      <c r="I5091" s="15" t="s">
        <v>243</v>
      </c>
      <c r="J5091" s="15" t="s">
        <v>166</v>
      </c>
      <c r="K5091" s="15" t="s">
        <v>9020</v>
      </c>
      <c r="L5091" s="15" t="n">
        <v>18</v>
      </c>
      <c r="N5091" s="15" t="n">
        <v>26</v>
      </c>
      <c r="P5091" s="15" t="n">
        <v>44</v>
      </c>
      <c r="Y5091" s="15" t="s">
        <v>142</v>
      </c>
      <c r="AB5091" s="15" t="s">
        <v>143</v>
      </c>
    </row>
    <row r="5092" customFormat="false" ht="15" hidden="false" customHeight="true" outlineLevel="0" collapsed="false">
      <c r="A5092" s="15" t="s">
        <v>9015</v>
      </c>
      <c r="B5092" s="15" t="s">
        <v>9016</v>
      </c>
      <c r="C5092" s="15" t="s">
        <v>134</v>
      </c>
      <c r="D5092" s="15" t="s">
        <v>541</v>
      </c>
      <c r="E5092" s="15" t="s">
        <v>136</v>
      </c>
      <c r="F5092" s="15" t="s">
        <v>137</v>
      </c>
      <c r="G5092" s="15" t="s">
        <v>250</v>
      </c>
      <c r="H5092" s="15" t="s">
        <v>136</v>
      </c>
      <c r="I5092" s="15" t="s">
        <v>243</v>
      </c>
      <c r="J5092" s="15" t="s">
        <v>158</v>
      </c>
      <c r="K5092" s="15" t="s">
        <v>9021</v>
      </c>
      <c r="L5092" s="15" t="n">
        <v>312</v>
      </c>
      <c r="M5092" s="15" t="n">
        <v>290</v>
      </c>
      <c r="N5092" s="15" t="n">
        <v>353</v>
      </c>
      <c r="O5092" s="15" t="n">
        <v>53</v>
      </c>
      <c r="P5092" s="15" t="n">
        <v>1008</v>
      </c>
      <c r="Y5092" s="15" t="s">
        <v>142</v>
      </c>
      <c r="AB5092" s="15" t="s">
        <v>143</v>
      </c>
    </row>
    <row r="5093" customFormat="false" ht="15" hidden="false" customHeight="true" outlineLevel="0" collapsed="false">
      <c r="A5093" s="15" t="s">
        <v>9015</v>
      </c>
      <c r="B5093" s="15" t="s">
        <v>9016</v>
      </c>
      <c r="C5093" s="15" t="s">
        <v>134</v>
      </c>
      <c r="D5093" s="15" t="s">
        <v>541</v>
      </c>
      <c r="E5093" s="15" t="s">
        <v>136</v>
      </c>
      <c r="F5093" s="15" t="s">
        <v>137</v>
      </c>
      <c r="G5093" s="15" t="s">
        <v>250</v>
      </c>
      <c r="H5093" s="15" t="s">
        <v>136</v>
      </c>
      <c r="I5093" s="15" t="s">
        <v>243</v>
      </c>
      <c r="J5093" s="15" t="s">
        <v>169</v>
      </c>
      <c r="K5093" s="15" t="s">
        <v>9022</v>
      </c>
      <c r="L5093" s="15" t="n">
        <v>5</v>
      </c>
      <c r="M5093" s="15" t="n">
        <v>6</v>
      </c>
      <c r="N5093" s="15" t="n">
        <v>4</v>
      </c>
      <c r="P5093" s="15" t="n">
        <v>15</v>
      </c>
      <c r="Y5093" s="15" t="s">
        <v>142</v>
      </c>
      <c r="AB5093" s="15" t="s">
        <v>143</v>
      </c>
    </row>
    <row r="5094" customFormat="false" ht="15" hidden="false" customHeight="true" outlineLevel="0" collapsed="false">
      <c r="A5094" s="15" t="s">
        <v>9023</v>
      </c>
      <c r="B5094" s="15" t="s">
        <v>9024</v>
      </c>
      <c r="C5094" s="15" t="s">
        <v>148</v>
      </c>
      <c r="E5094" s="15" t="s">
        <v>136</v>
      </c>
      <c r="F5094" s="15" t="s">
        <v>137</v>
      </c>
      <c r="G5094" s="15" t="s">
        <v>231</v>
      </c>
      <c r="H5094" s="15" t="s">
        <v>136</v>
      </c>
      <c r="I5094" s="15" t="s">
        <v>139</v>
      </c>
      <c r="J5094" s="15" t="s">
        <v>150</v>
      </c>
      <c r="K5094" s="15" t="s">
        <v>9025</v>
      </c>
      <c r="L5094" s="15" t="n">
        <v>0</v>
      </c>
      <c r="P5094" s="15" t="n">
        <v>0</v>
      </c>
      <c r="Y5094" s="15" t="s">
        <v>156</v>
      </c>
      <c r="AB5094" s="15" t="s">
        <v>143</v>
      </c>
    </row>
    <row r="5095" customFormat="false" ht="15" hidden="false" customHeight="true" outlineLevel="0" collapsed="false">
      <c r="A5095" s="15" t="s">
        <v>9026</v>
      </c>
      <c r="B5095" s="15" t="s">
        <v>9027</v>
      </c>
      <c r="C5095" s="15" t="s">
        <v>148</v>
      </c>
      <c r="E5095" s="15" t="s">
        <v>136</v>
      </c>
      <c r="F5095" s="15" t="s">
        <v>137</v>
      </c>
      <c r="G5095" s="15" t="s">
        <v>2214</v>
      </c>
      <c r="H5095" s="15" t="s">
        <v>136</v>
      </c>
      <c r="I5095" s="15" t="s">
        <v>139</v>
      </c>
      <c r="J5095" s="15" t="s">
        <v>150</v>
      </c>
      <c r="K5095" s="15" t="s">
        <v>9028</v>
      </c>
      <c r="M5095" s="15" t="n">
        <v>1</v>
      </c>
      <c r="P5095" s="15" t="n">
        <v>1</v>
      </c>
      <c r="Y5095" s="15" t="s">
        <v>142</v>
      </c>
      <c r="AB5095" s="15" t="s">
        <v>143</v>
      </c>
    </row>
    <row r="5096" customFormat="false" ht="15" hidden="false" customHeight="true" outlineLevel="0" collapsed="false">
      <c r="A5096" s="15" t="s">
        <v>9029</v>
      </c>
      <c r="B5096" s="15" t="s">
        <v>9030</v>
      </c>
      <c r="C5096" s="15" t="s">
        <v>217</v>
      </c>
      <c r="D5096" s="15" t="s">
        <v>235</v>
      </c>
      <c r="E5096" s="15" t="s">
        <v>136</v>
      </c>
      <c r="F5096" s="15" t="s">
        <v>137</v>
      </c>
      <c r="G5096" s="15" t="s">
        <v>1411</v>
      </c>
      <c r="H5096" s="15" t="s">
        <v>136</v>
      </c>
      <c r="I5096" s="15" t="s">
        <v>139</v>
      </c>
      <c r="J5096" s="15" t="s">
        <v>158</v>
      </c>
      <c r="K5096" s="15" t="s">
        <v>9031</v>
      </c>
      <c r="N5096" s="15" t="n">
        <v>1</v>
      </c>
      <c r="P5096" s="15" t="n">
        <v>1</v>
      </c>
      <c r="Y5096" s="15" t="s">
        <v>156</v>
      </c>
      <c r="AB5096" s="15" t="s">
        <v>143</v>
      </c>
    </row>
    <row r="5097" customFormat="false" ht="15" hidden="false" customHeight="true" outlineLevel="0" collapsed="false">
      <c r="A5097" s="15" t="s">
        <v>9032</v>
      </c>
      <c r="B5097" s="15" t="s">
        <v>9033</v>
      </c>
      <c r="C5097" s="15" t="s">
        <v>134</v>
      </c>
      <c r="D5097" s="15" t="s">
        <v>177</v>
      </c>
      <c r="E5097" s="15" t="s">
        <v>136</v>
      </c>
      <c r="F5097" s="15" t="s">
        <v>137</v>
      </c>
      <c r="G5097" s="15" t="s">
        <v>403</v>
      </c>
      <c r="H5097" s="15" t="s">
        <v>136</v>
      </c>
      <c r="I5097" s="15" t="s">
        <v>243</v>
      </c>
      <c r="J5097" s="15" t="s">
        <v>140</v>
      </c>
      <c r="K5097" s="15" t="s">
        <v>9034</v>
      </c>
      <c r="L5097" s="15" t="n">
        <v>226</v>
      </c>
      <c r="M5097" s="15" t="n">
        <v>248</v>
      </c>
      <c r="N5097" s="15" t="n">
        <v>142</v>
      </c>
      <c r="O5097" s="15" t="n">
        <v>38</v>
      </c>
      <c r="P5097" s="15" t="n">
        <v>654</v>
      </c>
      <c r="Y5097" s="15" t="s">
        <v>142</v>
      </c>
      <c r="AB5097" s="15" t="s">
        <v>143</v>
      </c>
    </row>
    <row r="5098" customFormat="false" ht="15" hidden="false" customHeight="true" outlineLevel="0" collapsed="false">
      <c r="A5098" s="15" t="s">
        <v>9032</v>
      </c>
      <c r="B5098" s="15" t="s">
        <v>9033</v>
      </c>
      <c r="C5098" s="15" t="s">
        <v>134</v>
      </c>
      <c r="D5098" s="15" t="s">
        <v>177</v>
      </c>
      <c r="E5098" s="15" t="s">
        <v>136</v>
      </c>
      <c r="F5098" s="15" t="s">
        <v>137</v>
      </c>
      <c r="G5098" s="15" t="s">
        <v>403</v>
      </c>
      <c r="H5098" s="15" t="s">
        <v>136</v>
      </c>
      <c r="I5098" s="15" t="s">
        <v>243</v>
      </c>
      <c r="J5098" s="15" t="s">
        <v>144</v>
      </c>
      <c r="K5098" s="15" t="s">
        <v>9035</v>
      </c>
      <c r="L5098" s="15" t="n">
        <v>51</v>
      </c>
      <c r="M5098" s="15" t="n">
        <v>31</v>
      </c>
      <c r="N5098" s="15" t="n">
        <v>36</v>
      </c>
      <c r="O5098" s="15" t="n">
        <v>1</v>
      </c>
      <c r="P5098" s="15" t="n">
        <v>119</v>
      </c>
      <c r="Y5098" s="15" t="s">
        <v>142</v>
      </c>
      <c r="AB5098" s="15" t="s">
        <v>143</v>
      </c>
    </row>
    <row r="5099" customFormat="false" ht="15" hidden="false" customHeight="true" outlineLevel="0" collapsed="false">
      <c r="A5099" s="15" t="s">
        <v>9032</v>
      </c>
      <c r="B5099" s="15" t="s">
        <v>9033</v>
      </c>
      <c r="C5099" s="15" t="s">
        <v>134</v>
      </c>
      <c r="D5099" s="15" t="s">
        <v>177</v>
      </c>
      <c r="E5099" s="15" t="s">
        <v>136</v>
      </c>
      <c r="F5099" s="15" t="s">
        <v>137</v>
      </c>
      <c r="G5099" s="15" t="s">
        <v>403</v>
      </c>
      <c r="H5099" s="15" t="s">
        <v>136</v>
      </c>
      <c r="I5099" s="15" t="s">
        <v>243</v>
      </c>
      <c r="J5099" s="15" t="s">
        <v>150</v>
      </c>
      <c r="K5099" s="15" t="s">
        <v>9036</v>
      </c>
      <c r="L5099" s="15" t="n">
        <v>83</v>
      </c>
      <c r="M5099" s="15" t="n">
        <v>115</v>
      </c>
      <c r="N5099" s="15" t="n">
        <v>168</v>
      </c>
      <c r="O5099" s="15" t="n">
        <v>115</v>
      </c>
      <c r="P5099" s="15" t="n">
        <v>481</v>
      </c>
      <c r="Y5099" s="15" t="s">
        <v>142</v>
      </c>
      <c r="AB5099" s="15" t="s">
        <v>143</v>
      </c>
    </row>
    <row r="5100" customFormat="false" ht="15" hidden="false" customHeight="true" outlineLevel="0" collapsed="false">
      <c r="A5100" s="15" t="s">
        <v>9032</v>
      </c>
      <c r="B5100" s="15" t="s">
        <v>9033</v>
      </c>
      <c r="C5100" s="15" t="s">
        <v>134</v>
      </c>
      <c r="D5100" s="15" t="s">
        <v>177</v>
      </c>
      <c r="E5100" s="15" t="s">
        <v>136</v>
      </c>
      <c r="F5100" s="15" t="s">
        <v>137</v>
      </c>
      <c r="G5100" s="15" t="s">
        <v>403</v>
      </c>
      <c r="H5100" s="15" t="s">
        <v>136</v>
      </c>
      <c r="I5100" s="15" t="s">
        <v>243</v>
      </c>
      <c r="J5100" s="15" t="s">
        <v>158</v>
      </c>
      <c r="K5100" s="15" t="s">
        <v>9037</v>
      </c>
      <c r="L5100" s="15" t="n">
        <v>26</v>
      </c>
      <c r="N5100" s="15" t="n">
        <v>55</v>
      </c>
      <c r="O5100" s="15" t="n">
        <v>13</v>
      </c>
      <c r="P5100" s="15" t="n">
        <v>94</v>
      </c>
      <c r="Y5100" s="15" t="s">
        <v>142</v>
      </c>
      <c r="AB5100" s="15" t="s">
        <v>143</v>
      </c>
    </row>
    <row r="5101" customFormat="false" ht="15" hidden="false" customHeight="true" outlineLevel="0" collapsed="false">
      <c r="A5101" s="15" t="s">
        <v>9032</v>
      </c>
      <c r="B5101" s="15" t="s">
        <v>9033</v>
      </c>
      <c r="C5101" s="15" t="s">
        <v>134</v>
      </c>
      <c r="D5101" s="15" t="s">
        <v>177</v>
      </c>
      <c r="E5101" s="15" t="s">
        <v>136</v>
      </c>
      <c r="F5101" s="15" t="s">
        <v>137</v>
      </c>
      <c r="G5101" s="15" t="s">
        <v>403</v>
      </c>
      <c r="H5101" s="15" t="s">
        <v>136</v>
      </c>
      <c r="I5101" s="15" t="s">
        <v>243</v>
      </c>
      <c r="J5101" s="15" t="s">
        <v>169</v>
      </c>
      <c r="K5101" s="15" t="s">
        <v>9038</v>
      </c>
      <c r="N5101" s="15" t="n">
        <v>15</v>
      </c>
      <c r="P5101" s="15" t="n">
        <v>15</v>
      </c>
      <c r="Y5101" s="15" t="s">
        <v>142</v>
      </c>
      <c r="AB5101" s="15" t="s">
        <v>143</v>
      </c>
    </row>
    <row r="5102" customFormat="false" ht="15" hidden="false" customHeight="true" outlineLevel="0" collapsed="false">
      <c r="A5102" s="15" t="s">
        <v>9039</v>
      </c>
      <c r="B5102" s="15" t="s">
        <v>9040</v>
      </c>
      <c r="C5102" s="15" t="s">
        <v>217</v>
      </c>
      <c r="D5102" s="15" t="s">
        <v>218</v>
      </c>
      <c r="E5102" s="15" t="s">
        <v>136</v>
      </c>
      <c r="F5102" s="15" t="s">
        <v>137</v>
      </c>
      <c r="G5102" s="15" t="s">
        <v>451</v>
      </c>
      <c r="H5102" s="15" t="s">
        <v>136</v>
      </c>
      <c r="I5102" s="15" t="s">
        <v>139</v>
      </c>
      <c r="J5102" s="15" t="s">
        <v>150</v>
      </c>
      <c r="K5102" s="15" t="s">
        <v>9041</v>
      </c>
      <c r="M5102" s="15" t="n">
        <v>2</v>
      </c>
      <c r="P5102" s="15" t="n">
        <v>2</v>
      </c>
      <c r="Y5102" s="15" t="s">
        <v>142</v>
      </c>
      <c r="AB5102" s="15" t="s">
        <v>143</v>
      </c>
    </row>
    <row r="5103" customFormat="false" ht="15" hidden="false" customHeight="true" outlineLevel="0" collapsed="false">
      <c r="A5103" s="15" t="s">
        <v>9042</v>
      </c>
      <c r="B5103" s="15" t="s">
        <v>9043</v>
      </c>
      <c r="C5103" s="15" t="s">
        <v>217</v>
      </c>
      <c r="D5103" s="15" t="s">
        <v>218</v>
      </c>
      <c r="E5103" s="15" t="s">
        <v>136</v>
      </c>
      <c r="F5103" s="15" t="s">
        <v>137</v>
      </c>
      <c r="G5103" s="15" t="s">
        <v>7127</v>
      </c>
      <c r="H5103" s="15" t="s">
        <v>136</v>
      </c>
      <c r="I5103" s="15" t="s">
        <v>243</v>
      </c>
      <c r="J5103" s="15" t="s">
        <v>140</v>
      </c>
      <c r="K5103" s="15" t="s">
        <v>9044</v>
      </c>
      <c r="L5103" s="15" t="n">
        <v>12</v>
      </c>
      <c r="M5103" s="15" t="n">
        <v>36</v>
      </c>
      <c r="N5103" s="15" t="n">
        <v>629</v>
      </c>
      <c r="O5103" s="15" t="n">
        <v>402</v>
      </c>
      <c r="P5103" s="15" t="n">
        <v>1079</v>
      </c>
      <c r="Y5103" s="15" t="s">
        <v>142</v>
      </c>
      <c r="Z5103" s="15" t="n">
        <v>1</v>
      </c>
      <c r="AA5103" s="15" t="s">
        <v>277</v>
      </c>
      <c r="AB5103" s="15" t="s">
        <v>143</v>
      </c>
    </row>
    <row r="5104" customFormat="false" ht="15" hidden="false" customHeight="true" outlineLevel="0" collapsed="false">
      <c r="A5104" s="15" t="s">
        <v>9042</v>
      </c>
      <c r="B5104" s="15" t="s">
        <v>9043</v>
      </c>
      <c r="C5104" s="15" t="s">
        <v>217</v>
      </c>
      <c r="D5104" s="15" t="s">
        <v>218</v>
      </c>
      <c r="E5104" s="15" t="s">
        <v>136</v>
      </c>
      <c r="F5104" s="15" t="s">
        <v>137</v>
      </c>
      <c r="G5104" s="15" t="s">
        <v>7127</v>
      </c>
      <c r="H5104" s="15" t="s">
        <v>136</v>
      </c>
      <c r="I5104" s="15" t="s">
        <v>243</v>
      </c>
      <c r="J5104" s="15" t="s">
        <v>144</v>
      </c>
      <c r="K5104" s="15" t="s">
        <v>9045</v>
      </c>
      <c r="L5104" s="15" t="n">
        <v>1</v>
      </c>
      <c r="P5104" s="15" t="n">
        <v>1</v>
      </c>
      <c r="Y5104" s="15" t="s">
        <v>142</v>
      </c>
      <c r="Z5104" s="15" t="n">
        <v>1</v>
      </c>
      <c r="AA5104" s="15" t="s">
        <v>277</v>
      </c>
      <c r="AB5104" s="15" t="s">
        <v>143</v>
      </c>
    </row>
    <row r="5105" customFormat="false" ht="15" hidden="false" customHeight="true" outlineLevel="0" collapsed="false">
      <c r="A5105" s="15" t="s">
        <v>9042</v>
      </c>
      <c r="B5105" s="15" t="s">
        <v>9043</v>
      </c>
      <c r="C5105" s="15" t="s">
        <v>217</v>
      </c>
      <c r="D5105" s="15" t="s">
        <v>218</v>
      </c>
      <c r="E5105" s="15" t="s">
        <v>136</v>
      </c>
      <c r="F5105" s="15" t="s">
        <v>137</v>
      </c>
      <c r="G5105" s="15" t="s">
        <v>7127</v>
      </c>
      <c r="H5105" s="15" t="s">
        <v>136</v>
      </c>
      <c r="I5105" s="15" t="s">
        <v>243</v>
      </c>
      <c r="J5105" s="15" t="s">
        <v>150</v>
      </c>
      <c r="K5105" s="15" t="s">
        <v>9046</v>
      </c>
      <c r="L5105" s="15" t="n">
        <v>216</v>
      </c>
      <c r="M5105" s="15" t="n">
        <v>249</v>
      </c>
      <c r="N5105" s="15" t="n">
        <v>354</v>
      </c>
      <c r="O5105" s="15" t="n">
        <v>74</v>
      </c>
      <c r="P5105" s="15" t="n">
        <v>893</v>
      </c>
      <c r="Y5105" s="15" t="s">
        <v>142</v>
      </c>
      <c r="Z5105" s="15" t="n">
        <v>1</v>
      </c>
      <c r="AA5105" s="15" t="s">
        <v>277</v>
      </c>
      <c r="AB5105" s="15" t="s">
        <v>143</v>
      </c>
    </row>
    <row r="5106" customFormat="false" ht="15" hidden="false" customHeight="true" outlineLevel="0" collapsed="false">
      <c r="A5106" s="15" t="s">
        <v>9042</v>
      </c>
      <c r="B5106" s="15" t="s">
        <v>9043</v>
      </c>
      <c r="C5106" s="15" t="s">
        <v>217</v>
      </c>
      <c r="D5106" s="15" t="s">
        <v>218</v>
      </c>
      <c r="E5106" s="15" t="s">
        <v>136</v>
      </c>
      <c r="F5106" s="15" t="s">
        <v>137</v>
      </c>
      <c r="G5106" s="15" t="s">
        <v>7127</v>
      </c>
      <c r="H5106" s="15" t="s">
        <v>136</v>
      </c>
      <c r="I5106" s="15" t="s">
        <v>243</v>
      </c>
      <c r="J5106" s="15" t="s">
        <v>166</v>
      </c>
      <c r="K5106" s="15" t="s">
        <v>9047</v>
      </c>
      <c r="N5106" s="15" t="n">
        <v>6</v>
      </c>
      <c r="P5106" s="15" t="n">
        <v>6</v>
      </c>
      <c r="Y5106" s="15" t="s">
        <v>142</v>
      </c>
      <c r="Z5106" s="15" t="n">
        <v>1</v>
      </c>
      <c r="AA5106" s="15" t="s">
        <v>277</v>
      </c>
      <c r="AB5106" s="15" t="s">
        <v>143</v>
      </c>
    </row>
    <row r="5107" customFormat="false" ht="15" hidden="false" customHeight="true" outlineLevel="0" collapsed="false">
      <c r="A5107" s="15" t="s">
        <v>9042</v>
      </c>
      <c r="B5107" s="15" t="s">
        <v>9043</v>
      </c>
      <c r="C5107" s="15" t="s">
        <v>217</v>
      </c>
      <c r="D5107" s="15" t="s">
        <v>218</v>
      </c>
      <c r="E5107" s="15" t="s">
        <v>136</v>
      </c>
      <c r="F5107" s="15" t="s">
        <v>137</v>
      </c>
      <c r="G5107" s="15" t="s">
        <v>7127</v>
      </c>
      <c r="H5107" s="15" t="s">
        <v>136</v>
      </c>
      <c r="I5107" s="15" t="s">
        <v>243</v>
      </c>
      <c r="J5107" s="15" t="s">
        <v>158</v>
      </c>
      <c r="K5107" s="15" t="s">
        <v>9048</v>
      </c>
      <c r="L5107" s="15" t="n">
        <v>49</v>
      </c>
      <c r="M5107" s="15" t="n">
        <v>31</v>
      </c>
      <c r="N5107" s="15" t="n">
        <v>64</v>
      </c>
      <c r="O5107" s="15" t="n">
        <v>28</v>
      </c>
      <c r="P5107" s="15" t="n">
        <v>172</v>
      </c>
      <c r="Y5107" s="15" t="s">
        <v>142</v>
      </c>
      <c r="Z5107" s="15" t="n">
        <v>1</v>
      </c>
      <c r="AA5107" s="15" t="s">
        <v>277</v>
      </c>
      <c r="AB5107" s="15" t="s">
        <v>143</v>
      </c>
    </row>
    <row r="5108" customFormat="false" ht="15" hidden="false" customHeight="true" outlineLevel="0" collapsed="false">
      <c r="A5108" s="15" t="s">
        <v>9049</v>
      </c>
      <c r="B5108" s="15" t="s">
        <v>9050</v>
      </c>
      <c r="C5108" s="15" t="s">
        <v>148</v>
      </c>
      <c r="E5108" s="15" t="s">
        <v>136</v>
      </c>
      <c r="F5108" s="15" t="s">
        <v>137</v>
      </c>
      <c r="G5108" s="15" t="s">
        <v>1611</v>
      </c>
      <c r="H5108" s="15" t="s">
        <v>136</v>
      </c>
      <c r="I5108" s="15" t="s">
        <v>139</v>
      </c>
      <c r="J5108" s="15" t="s">
        <v>150</v>
      </c>
      <c r="K5108" s="15" t="s">
        <v>9051</v>
      </c>
      <c r="M5108" s="15" t="n">
        <v>1</v>
      </c>
      <c r="N5108" s="15" t="n">
        <v>1</v>
      </c>
      <c r="P5108" s="15" t="n">
        <v>2</v>
      </c>
      <c r="Y5108" s="15" t="s">
        <v>142</v>
      </c>
      <c r="AB5108" s="15" t="s">
        <v>143</v>
      </c>
    </row>
    <row r="5109" customFormat="false" ht="15" hidden="false" customHeight="true" outlineLevel="0" collapsed="false">
      <c r="A5109" s="15" t="s">
        <v>9052</v>
      </c>
      <c r="B5109" s="15" t="s">
        <v>9053</v>
      </c>
      <c r="C5109" s="15" t="s">
        <v>217</v>
      </c>
      <c r="D5109" s="15" t="s">
        <v>218</v>
      </c>
      <c r="E5109" s="15" t="s">
        <v>136</v>
      </c>
      <c r="F5109" s="15" t="s">
        <v>137</v>
      </c>
      <c r="G5109" s="15" t="s">
        <v>613</v>
      </c>
      <c r="H5109" s="15" t="s">
        <v>136</v>
      </c>
      <c r="I5109" s="15" t="s">
        <v>139</v>
      </c>
      <c r="J5109" s="15" t="s">
        <v>140</v>
      </c>
      <c r="K5109" s="15" t="s">
        <v>9054</v>
      </c>
      <c r="N5109" s="15" t="n">
        <v>36</v>
      </c>
      <c r="P5109" s="15" t="n">
        <v>36</v>
      </c>
      <c r="Y5109" s="15" t="s">
        <v>142</v>
      </c>
      <c r="AB5109" s="15" t="s">
        <v>143</v>
      </c>
    </row>
    <row r="5110" customFormat="false" ht="15" hidden="false" customHeight="true" outlineLevel="0" collapsed="false">
      <c r="A5110" s="15" t="s">
        <v>9052</v>
      </c>
      <c r="B5110" s="15" t="s">
        <v>9053</v>
      </c>
      <c r="C5110" s="15" t="s">
        <v>217</v>
      </c>
      <c r="D5110" s="15" t="s">
        <v>218</v>
      </c>
      <c r="E5110" s="15" t="s">
        <v>136</v>
      </c>
      <c r="F5110" s="15" t="s">
        <v>137</v>
      </c>
      <c r="G5110" s="15" t="s">
        <v>613</v>
      </c>
      <c r="H5110" s="15" t="s">
        <v>136</v>
      </c>
      <c r="I5110" s="15" t="s">
        <v>139</v>
      </c>
      <c r="J5110" s="15" t="s">
        <v>150</v>
      </c>
      <c r="K5110" s="15" t="s">
        <v>9055</v>
      </c>
      <c r="N5110" s="15" t="n">
        <v>69</v>
      </c>
      <c r="O5110" s="15" t="n">
        <v>22</v>
      </c>
      <c r="P5110" s="15" t="n">
        <v>91</v>
      </c>
      <c r="Y5110" s="15" t="s">
        <v>142</v>
      </c>
      <c r="AB5110" s="15" t="s">
        <v>143</v>
      </c>
    </row>
    <row r="5111" customFormat="false" ht="15" hidden="false" customHeight="true" outlineLevel="0" collapsed="false">
      <c r="A5111" s="15" t="s">
        <v>9052</v>
      </c>
      <c r="B5111" s="15" t="s">
        <v>9053</v>
      </c>
      <c r="C5111" s="15" t="s">
        <v>217</v>
      </c>
      <c r="D5111" s="15" t="s">
        <v>218</v>
      </c>
      <c r="E5111" s="15" t="s">
        <v>136</v>
      </c>
      <c r="F5111" s="15" t="s">
        <v>137</v>
      </c>
      <c r="G5111" s="15" t="s">
        <v>613</v>
      </c>
      <c r="H5111" s="15" t="s">
        <v>136</v>
      </c>
      <c r="I5111" s="15" t="s">
        <v>139</v>
      </c>
      <c r="J5111" s="15" t="s">
        <v>158</v>
      </c>
      <c r="K5111" s="15" t="s">
        <v>9056</v>
      </c>
      <c r="N5111" s="15" t="n">
        <v>39</v>
      </c>
      <c r="O5111" s="15" t="n">
        <v>6</v>
      </c>
      <c r="P5111" s="15" t="n">
        <v>45</v>
      </c>
      <c r="Y5111" s="15" t="s">
        <v>142</v>
      </c>
      <c r="AB5111" s="15" t="s">
        <v>143</v>
      </c>
    </row>
    <row r="5112" customFormat="false" ht="15" hidden="false" customHeight="true" outlineLevel="0" collapsed="false">
      <c r="A5112" s="15" t="s">
        <v>9052</v>
      </c>
      <c r="B5112" s="15" t="s">
        <v>9053</v>
      </c>
      <c r="C5112" s="15" t="s">
        <v>217</v>
      </c>
      <c r="D5112" s="15" t="s">
        <v>218</v>
      </c>
      <c r="E5112" s="15" t="s">
        <v>136</v>
      </c>
      <c r="F5112" s="15" t="s">
        <v>137</v>
      </c>
      <c r="G5112" s="15" t="s">
        <v>613</v>
      </c>
      <c r="H5112" s="15" t="s">
        <v>136</v>
      </c>
      <c r="I5112" s="15" t="s">
        <v>139</v>
      </c>
      <c r="J5112" s="15" t="s">
        <v>169</v>
      </c>
      <c r="K5112" s="15" t="s">
        <v>9057</v>
      </c>
      <c r="N5112" s="15" t="n">
        <v>1</v>
      </c>
      <c r="P5112" s="15" t="n">
        <v>1</v>
      </c>
      <c r="Y5112" s="15" t="s">
        <v>142</v>
      </c>
      <c r="AB5112" s="15" t="s">
        <v>143</v>
      </c>
    </row>
    <row r="5113" customFormat="false" ht="15" hidden="false" customHeight="true" outlineLevel="0" collapsed="false">
      <c r="A5113" s="15" t="s">
        <v>9058</v>
      </c>
      <c r="B5113" s="15" t="s">
        <v>9059</v>
      </c>
      <c r="C5113" s="15" t="s">
        <v>134</v>
      </c>
      <c r="D5113" s="15" t="s">
        <v>135</v>
      </c>
      <c r="E5113" s="15" t="s">
        <v>136</v>
      </c>
      <c r="F5113" s="15" t="s">
        <v>137</v>
      </c>
      <c r="G5113" s="15" t="s">
        <v>3343</v>
      </c>
      <c r="H5113" s="15" t="s">
        <v>136</v>
      </c>
      <c r="I5113" s="15" t="s">
        <v>139</v>
      </c>
      <c r="J5113" s="15" t="s">
        <v>140</v>
      </c>
      <c r="K5113" s="15" t="s">
        <v>9060</v>
      </c>
      <c r="L5113" s="15" t="n">
        <v>51</v>
      </c>
      <c r="P5113" s="15" t="n">
        <v>51</v>
      </c>
      <c r="Y5113" s="15" t="s">
        <v>142</v>
      </c>
      <c r="AB5113" s="15" t="s">
        <v>143</v>
      </c>
    </row>
    <row r="5114" customFormat="false" ht="15" hidden="false" customHeight="true" outlineLevel="0" collapsed="false">
      <c r="A5114" s="15" t="s">
        <v>9061</v>
      </c>
      <c r="B5114" s="15" t="s">
        <v>9062</v>
      </c>
      <c r="C5114" s="15" t="s">
        <v>217</v>
      </c>
      <c r="D5114" s="15" t="s">
        <v>218</v>
      </c>
      <c r="E5114" s="15" t="s">
        <v>136</v>
      </c>
      <c r="F5114" s="15" t="s">
        <v>137</v>
      </c>
      <c r="G5114" s="15" t="s">
        <v>219</v>
      </c>
      <c r="H5114" s="15" t="s">
        <v>136</v>
      </c>
      <c r="I5114" s="15" t="s">
        <v>243</v>
      </c>
      <c r="J5114" s="15" t="s">
        <v>150</v>
      </c>
      <c r="K5114" s="15" t="s">
        <v>9063</v>
      </c>
      <c r="L5114" s="15" t="n">
        <v>38</v>
      </c>
      <c r="M5114" s="15" t="n">
        <v>109</v>
      </c>
      <c r="N5114" s="15" t="n">
        <v>57</v>
      </c>
      <c r="P5114" s="15" t="n">
        <v>204</v>
      </c>
      <c r="Y5114" s="15" t="s">
        <v>142</v>
      </c>
      <c r="AB5114" s="15" t="s">
        <v>143</v>
      </c>
    </row>
    <row r="5115" customFormat="false" ht="15" hidden="false" customHeight="true" outlineLevel="0" collapsed="false">
      <c r="A5115" s="15" t="s">
        <v>9061</v>
      </c>
      <c r="B5115" s="15" t="s">
        <v>9062</v>
      </c>
      <c r="C5115" s="15" t="s">
        <v>217</v>
      </c>
      <c r="D5115" s="15" t="s">
        <v>218</v>
      </c>
      <c r="E5115" s="15" t="s">
        <v>136</v>
      </c>
      <c r="F5115" s="15" t="s">
        <v>137</v>
      </c>
      <c r="G5115" s="15" t="s">
        <v>219</v>
      </c>
      <c r="H5115" s="15" t="s">
        <v>136</v>
      </c>
      <c r="I5115" s="15" t="s">
        <v>243</v>
      </c>
      <c r="J5115" s="15" t="s">
        <v>158</v>
      </c>
      <c r="K5115" s="15" t="s">
        <v>9064</v>
      </c>
      <c r="L5115" s="15" t="n">
        <v>11</v>
      </c>
      <c r="M5115" s="15" t="n">
        <v>11</v>
      </c>
      <c r="N5115" s="15" t="n">
        <v>3</v>
      </c>
      <c r="P5115" s="15" t="n">
        <v>25</v>
      </c>
      <c r="Y5115" s="15" t="s">
        <v>142</v>
      </c>
      <c r="AB5115" s="15" t="s">
        <v>143</v>
      </c>
    </row>
    <row r="5116" customFormat="false" ht="15" hidden="false" customHeight="true" outlineLevel="0" collapsed="false">
      <c r="A5116" s="15" t="s">
        <v>9061</v>
      </c>
      <c r="B5116" s="15" t="s">
        <v>9062</v>
      </c>
      <c r="C5116" s="15" t="s">
        <v>217</v>
      </c>
      <c r="D5116" s="15" t="s">
        <v>218</v>
      </c>
      <c r="E5116" s="15" t="s">
        <v>136</v>
      </c>
      <c r="F5116" s="15" t="s">
        <v>137</v>
      </c>
      <c r="G5116" s="15" t="s">
        <v>219</v>
      </c>
      <c r="H5116" s="15" t="s">
        <v>136</v>
      </c>
      <c r="I5116" s="15" t="s">
        <v>243</v>
      </c>
      <c r="J5116" s="15" t="s">
        <v>169</v>
      </c>
      <c r="K5116" s="15" t="s">
        <v>9065</v>
      </c>
      <c r="L5116" s="15" t="n">
        <v>8</v>
      </c>
      <c r="N5116" s="15" t="n">
        <v>2</v>
      </c>
      <c r="P5116" s="15" t="n">
        <v>10</v>
      </c>
      <c r="Y5116" s="15" t="s">
        <v>142</v>
      </c>
      <c r="AB5116" s="15" t="s">
        <v>143</v>
      </c>
    </row>
    <row r="5117" customFormat="false" ht="15" hidden="false" customHeight="true" outlineLevel="0" collapsed="false">
      <c r="A5117" s="15" t="s">
        <v>9066</v>
      </c>
      <c r="B5117" s="15" t="s">
        <v>9067</v>
      </c>
      <c r="C5117" s="15" t="s">
        <v>217</v>
      </c>
      <c r="D5117" s="15" t="s">
        <v>218</v>
      </c>
      <c r="E5117" s="15" t="s">
        <v>136</v>
      </c>
      <c r="F5117" s="15" t="s">
        <v>137</v>
      </c>
      <c r="G5117" s="15" t="s">
        <v>2214</v>
      </c>
      <c r="H5117" s="15" t="s">
        <v>136</v>
      </c>
      <c r="I5117" s="15" t="s">
        <v>243</v>
      </c>
      <c r="J5117" s="15" t="s">
        <v>140</v>
      </c>
      <c r="K5117" s="15" t="s">
        <v>9068</v>
      </c>
      <c r="L5117" s="15" t="n">
        <v>32</v>
      </c>
      <c r="M5117" s="15" t="n">
        <v>77</v>
      </c>
      <c r="N5117" s="15" t="n">
        <v>77</v>
      </c>
      <c r="O5117" s="15" t="n">
        <v>14</v>
      </c>
      <c r="P5117" s="15" t="n">
        <v>200</v>
      </c>
      <c r="Y5117" s="15" t="s">
        <v>142</v>
      </c>
      <c r="AB5117" s="15" t="s">
        <v>143</v>
      </c>
    </row>
    <row r="5118" customFormat="false" ht="15" hidden="false" customHeight="true" outlineLevel="0" collapsed="false">
      <c r="A5118" s="15" t="s">
        <v>9066</v>
      </c>
      <c r="B5118" s="15" t="s">
        <v>9067</v>
      </c>
      <c r="C5118" s="15" t="s">
        <v>217</v>
      </c>
      <c r="D5118" s="15" t="s">
        <v>218</v>
      </c>
      <c r="E5118" s="15" t="s">
        <v>136</v>
      </c>
      <c r="F5118" s="15" t="s">
        <v>137</v>
      </c>
      <c r="G5118" s="15" t="s">
        <v>2214</v>
      </c>
      <c r="H5118" s="15" t="s">
        <v>136</v>
      </c>
      <c r="I5118" s="15" t="s">
        <v>243</v>
      </c>
      <c r="J5118" s="15" t="s">
        <v>144</v>
      </c>
      <c r="K5118" s="15" t="s">
        <v>9069</v>
      </c>
      <c r="L5118" s="15" t="n">
        <v>2</v>
      </c>
      <c r="P5118" s="15" t="n">
        <v>2</v>
      </c>
      <c r="Y5118" s="15" t="s">
        <v>142</v>
      </c>
      <c r="AB5118" s="15" t="s">
        <v>143</v>
      </c>
    </row>
    <row r="5119" customFormat="false" ht="15" hidden="false" customHeight="true" outlineLevel="0" collapsed="false">
      <c r="A5119" s="15" t="s">
        <v>9066</v>
      </c>
      <c r="B5119" s="15" t="s">
        <v>9067</v>
      </c>
      <c r="C5119" s="15" t="s">
        <v>217</v>
      </c>
      <c r="D5119" s="15" t="s">
        <v>218</v>
      </c>
      <c r="E5119" s="15" t="s">
        <v>136</v>
      </c>
      <c r="F5119" s="15" t="s">
        <v>137</v>
      </c>
      <c r="G5119" s="15" t="s">
        <v>2214</v>
      </c>
      <c r="H5119" s="15" t="s">
        <v>136</v>
      </c>
      <c r="I5119" s="15" t="s">
        <v>243</v>
      </c>
      <c r="J5119" s="15" t="s">
        <v>150</v>
      </c>
      <c r="K5119" s="15" t="s">
        <v>9070</v>
      </c>
      <c r="L5119" s="15" t="n">
        <v>123</v>
      </c>
      <c r="M5119" s="15" t="n">
        <v>43</v>
      </c>
      <c r="N5119" s="15" t="n">
        <v>176</v>
      </c>
      <c r="P5119" s="15" t="n">
        <v>342</v>
      </c>
      <c r="Y5119" s="15" t="s">
        <v>142</v>
      </c>
      <c r="AB5119" s="15" t="s">
        <v>143</v>
      </c>
    </row>
    <row r="5120" customFormat="false" ht="15" hidden="false" customHeight="true" outlineLevel="0" collapsed="false">
      <c r="A5120" s="15" t="s">
        <v>9066</v>
      </c>
      <c r="B5120" s="15" t="s">
        <v>9067</v>
      </c>
      <c r="C5120" s="15" t="s">
        <v>217</v>
      </c>
      <c r="D5120" s="15" t="s">
        <v>218</v>
      </c>
      <c r="E5120" s="15" t="s">
        <v>136</v>
      </c>
      <c r="F5120" s="15" t="s">
        <v>137</v>
      </c>
      <c r="G5120" s="15" t="s">
        <v>2214</v>
      </c>
      <c r="H5120" s="15" t="s">
        <v>136</v>
      </c>
      <c r="I5120" s="15" t="s">
        <v>243</v>
      </c>
      <c r="J5120" s="15" t="s">
        <v>166</v>
      </c>
      <c r="K5120" s="15" t="s">
        <v>9071</v>
      </c>
      <c r="N5120" s="15" t="n">
        <v>10</v>
      </c>
      <c r="P5120" s="15" t="n">
        <v>10</v>
      </c>
      <c r="Y5120" s="15" t="s">
        <v>142</v>
      </c>
      <c r="AB5120" s="15" t="s">
        <v>143</v>
      </c>
    </row>
    <row r="5121" customFormat="false" ht="15" hidden="false" customHeight="true" outlineLevel="0" collapsed="false">
      <c r="A5121" s="15" t="s">
        <v>9066</v>
      </c>
      <c r="B5121" s="15" t="s">
        <v>9067</v>
      </c>
      <c r="C5121" s="15" t="s">
        <v>217</v>
      </c>
      <c r="D5121" s="15" t="s">
        <v>218</v>
      </c>
      <c r="E5121" s="15" t="s">
        <v>136</v>
      </c>
      <c r="F5121" s="15" t="s">
        <v>137</v>
      </c>
      <c r="G5121" s="15" t="s">
        <v>2214</v>
      </c>
      <c r="H5121" s="15" t="s">
        <v>136</v>
      </c>
      <c r="I5121" s="15" t="s">
        <v>243</v>
      </c>
      <c r="J5121" s="15" t="s">
        <v>158</v>
      </c>
      <c r="K5121" s="15" t="s">
        <v>9072</v>
      </c>
      <c r="L5121" s="15" t="n">
        <v>2</v>
      </c>
      <c r="M5121" s="15" t="n">
        <v>40</v>
      </c>
      <c r="N5121" s="15" t="n">
        <v>25</v>
      </c>
      <c r="P5121" s="15" t="n">
        <v>67</v>
      </c>
      <c r="Y5121" s="15" t="s">
        <v>142</v>
      </c>
      <c r="AB5121" s="15" t="s">
        <v>143</v>
      </c>
    </row>
    <row r="5122" customFormat="false" ht="15" hidden="false" customHeight="true" outlineLevel="0" collapsed="false">
      <c r="A5122" s="15" t="s">
        <v>9073</v>
      </c>
      <c r="B5122" s="15" t="s">
        <v>9074</v>
      </c>
      <c r="C5122" s="15" t="s">
        <v>148</v>
      </c>
      <c r="E5122" s="15" t="s">
        <v>136</v>
      </c>
      <c r="F5122" s="15" t="s">
        <v>137</v>
      </c>
      <c r="G5122" s="15" t="s">
        <v>542</v>
      </c>
      <c r="H5122" s="15" t="s">
        <v>136</v>
      </c>
      <c r="I5122" s="15" t="s">
        <v>139</v>
      </c>
      <c r="J5122" s="15" t="s">
        <v>150</v>
      </c>
      <c r="K5122" s="15" t="s">
        <v>9075</v>
      </c>
      <c r="O5122" s="15" t="n">
        <v>14</v>
      </c>
      <c r="P5122" s="15" t="n">
        <v>14</v>
      </c>
      <c r="Y5122" s="15" t="s">
        <v>156</v>
      </c>
      <c r="AB5122" s="15" t="s">
        <v>143</v>
      </c>
    </row>
    <row r="5123" customFormat="false" ht="15" hidden="false" customHeight="true" outlineLevel="0" collapsed="false">
      <c r="A5123" s="15" t="s">
        <v>9076</v>
      </c>
      <c r="B5123" s="15" t="s">
        <v>9077</v>
      </c>
      <c r="C5123" s="15" t="s">
        <v>148</v>
      </c>
      <c r="E5123" s="15" t="s">
        <v>136</v>
      </c>
      <c r="F5123" s="15" t="s">
        <v>137</v>
      </c>
      <c r="G5123" s="15" t="s">
        <v>1166</v>
      </c>
      <c r="H5123" s="15" t="s">
        <v>136</v>
      </c>
      <c r="I5123" s="15" t="s">
        <v>139</v>
      </c>
      <c r="J5123" s="15" t="s">
        <v>150</v>
      </c>
      <c r="K5123" s="15" t="s">
        <v>9078</v>
      </c>
      <c r="N5123" s="15" t="n">
        <v>1</v>
      </c>
      <c r="P5123" s="15" t="n">
        <v>1</v>
      </c>
      <c r="Y5123" s="15" t="s">
        <v>142</v>
      </c>
      <c r="AB5123" s="15" t="s">
        <v>143</v>
      </c>
    </row>
    <row r="5124" customFormat="false" ht="15" hidden="false" customHeight="true" outlineLevel="0" collapsed="false">
      <c r="A5124" s="15" t="s">
        <v>9079</v>
      </c>
      <c r="B5124" s="15" t="s">
        <v>9080</v>
      </c>
      <c r="C5124" s="15" t="s">
        <v>217</v>
      </c>
      <c r="D5124" s="15" t="s">
        <v>218</v>
      </c>
      <c r="E5124" s="15" t="s">
        <v>136</v>
      </c>
      <c r="F5124" s="15" t="s">
        <v>137</v>
      </c>
      <c r="G5124" s="15" t="s">
        <v>1929</v>
      </c>
      <c r="H5124" s="15" t="s">
        <v>136</v>
      </c>
      <c r="I5124" s="15" t="s">
        <v>139</v>
      </c>
      <c r="J5124" s="15" t="s">
        <v>140</v>
      </c>
      <c r="K5124" s="15" t="s">
        <v>9081</v>
      </c>
      <c r="N5124" s="15" t="n">
        <v>8</v>
      </c>
      <c r="P5124" s="15" t="n">
        <v>8</v>
      </c>
      <c r="Y5124" s="15" t="s">
        <v>142</v>
      </c>
      <c r="AB5124" s="15" t="s">
        <v>143</v>
      </c>
    </row>
    <row r="5125" customFormat="false" ht="15" hidden="false" customHeight="true" outlineLevel="0" collapsed="false">
      <c r="A5125" s="15" t="s">
        <v>9079</v>
      </c>
      <c r="B5125" s="15" t="s">
        <v>9080</v>
      </c>
      <c r="C5125" s="15" t="s">
        <v>217</v>
      </c>
      <c r="D5125" s="15" t="s">
        <v>218</v>
      </c>
      <c r="E5125" s="15" t="s">
        <v>136</v>
      </c>
      <c r="F5125" s="15" t="s">
        <v>137</v>
      </c>
      <c r="G5125" s="15" t="s">
        <v>1929</v>
      </c>
      <c r="H5125" s="15" t="s">
        <v>136</v>
      </c>
      <c r="I5125" s="15" t="s">
        <v>139</v>
      </c>
      <c r="J5125" s="15" t="s">
        <v>150</v>
      </c>
      <c r="K5125" s="15" t="s">
        <v>9082</v>
      </c>
      <c r="L5125" s="15" t="n">
        <v>20</v>
      </c>
      <c r="M5125" s="15" t="n">
        <v>40</v>
      </c>
      <c r="P5125" s="15" t="n">
        <v>60</v>
      </c>
      <c r="Y5125" s="15" t="s">
        <v>142</v>
      </c>
      <c r="AB5125" s="15" t="s">
        <v>143</v>
      </c>
    </row>
    <row r="5126" customFormat="false" ht="15" hidden="false" customHeight="true" outlineLevel="0" collapsed="false">
      <c r="A5126" s="15" t="s">
        <v>9079</v>
      </c>
      <c r="B5126" s="15" t="s">
        <v>9080</v>
      </c>
      <c r="C5126" s="15" t="s">
        <v>217</v>
      </c>
      <c r="D5126" s="15" t="s">
        <v>218</v>
      </c>
      <c r="E5126" s="15" t="s">
        <v>136</v>
      </c>
      <c r="F5126" s="15" t="s">
        <v>137</v>
      </c>
      <c r="G5126" s="15" t="s">
        <v>1929</v>
      </c>
      <c r="H5126" s="15" t="s">
        <v>136</v>
      </c>
      <c r="I5126" s="15" t="s">
        <v>139</v>
      </c>
      <c r="J5126" s="15" t="s">
        <v>158</v>
      </c>
      <c r="K5126" s="15" t="s">
        <v>9083</v>
      </c>
      <c r="L5126" s="15" t="n">
        <v>2</v>
      </c>
      <c r="M5126" s="15" t="n">
        <v>6</v>
      </c>
      <c r="P5126" s="15" t="n">
        <v>8</v>
      </c>
      <c r="Y5126" s="15" t="s">
        <v>142</v>
      </c>
      <c r="AB5126" s="15" t="s">
        <v>143</v>
      </c>
    </row>
    <row r="5127" customFormat="false" ht="15" hidden="false" customHeight="true" outlineLevel="0" collapsed="false">
      <c r="A5127" s="15" t="s">
        <v>9084</v>
      </c>
      <c r="B5127" s="15" t="s">
        <v>9085</v>
      </c>
      <c r="C5127" s="15" t="s">
        <v>148</v>
      </c>
      <c r="E5127" s="15" t="s">
        <v>136</v>
      </c>
      <c r="F5127" s="15" t="s">
        <v>137</v>
      </c>
      <c r="G5127" s="15" t="s">
        <v>9086</v>
      </c>
      <c r="H5127" s="15" t="s">
        <v>136</v>
      </c>
      <c r="I5127" s="15" t="s">
        <v>139</v>
      </c>
      <c r="J5127" s="15" t="s">
        <v>150</v>
      </c>
      <c r="K5127" s="15" t="s">
        <v>9087</v>
      </c>
      <c r="L5127" s="15" t="n">
        <v>55</v>
      </c>
      <c r="M5127" s="15" t="n">
        <v>4</v>
      </c>
      <c r="N5127" s="15" t="n">
        <v>36</v>
      </c>
      <c r="P5127" s="15" t="n">
        <v>95</v>
      </c>
      <c r="Y5127" s="15" t="s">
        <v>142</v>
      </c>
      <c r="AB5127" s="15" t="s">
        <v>143</v>
      </c>
    </row>
    <row r="5128" customFormat="false" ht="15" hidden="false" customHeight="true" outlineLevel="0" collapsed="false">
      <c r="A5128" s="15" t="s">
        <v>9084</v>
      </c>
      <c r="B5128" s="15" t="s">
        <v>9085</v>
      </c>
      <c r="C5128" s="15" t="s">
        <v>148</v>
      </c>
      <c r="E5128" s="15" t="s">
        <v>136</v>
      </c>
      <c r="F5128" s="15" t="s">
        <v>137</v>
      </c>
      <c r="G5128" s="15" t="s">
        <v>9086</v>
      </c>
      <c r="H5128" s="15" t="s">
        <v>136</v>
      </c>
      <c r="I5128" s="15" t="s">
        <v>139</v>
      </c>
      <c r="J5128" s="15" t="s">
        <v>158</v>
      </c>
      <c r="K5128" s="15" t="s">
        <v>9088</v>
      </c>
      <c r="L5128" s="15" t="n">
        <v>2</v>
      </c>
      <c r="M5128" s="15" t="n">
        <v>2</v>
      </c>
      <c r="N5128" s="15" t="n">
        <v>20</v>
      </c>
      <c r="P5128" s="15" t="n">
        <v>24</v>
      </c>
      <c r="Y5128" s="15" t="s">
        <v>142</v>
      </c>
      <c r="AB5128" s="15" t="s">
        <v>143</v>
      </c>
    </row>
    <row r="5129" customFormat="false" ht="15" hidden="false" customHeight="true" outlineLevel="0" collapsed="false">
      <c r="A5129" s="15" t="s">
        <v>9084</v>
      </c>
      <c r="B5129" s="15" t="s">
        <v>9085</v>
      </c>
      <c r="C5129" s="15" t="s">
        <v>148</v>
      </c>
      <c r="E5129" s="15" t="s">
        <v>136</v>
      </c>
      <c r="F5129" s="15" t="s">
        <v>137</v>
      </c>
      <c r="G5129" s="15" t="s">
        <v>9086</v>
      </c>
      <c r="H5129" s="15" t="s">
        <v>136</v>
      </c>
      <c r="I5129" s="15" t="s">
        <v>139</v>
      </c>
      <c r="J5129" s="15" t="s">
        <v>169</v>
      </c>
      <c r="K5129" s="15" t="s">
        <v>9089</v>
      </c>
      <c r="L5129" s="15" t="n">
        <v>3</v>
      </c>
      <c r="P5129" s="15" t="n">
        <v>3</v>
      </c>
      <c r="Y5129" s="15" t="s">
        <v>142</v>
      </c>
      <c r="AB5129" s="15" t="s">
        <v>143</v>
      </c>
    </row>
    <row r="5130" customFormat="false" ht="15" hidden="false" customHeight="true" outlineLevel="0" collapsed="false">
      <c r="A5130" s="15" t="s">
        <v>9090</v>
      </c>
      <c r="B5130" s="15" t="s">
        <v>9091</v>
      </c>
      <c r="C5130" s="15" t="s">
        <v>217</v>
      </c>
      <c r="D5130" s="15" t="s">
        <v>218</v>
      </c>
      <c r="E5130" s="15" t="s">
        <v>136</v>
      </c>
      <c r="F5130" s="15" t="s">
        <v>137</v>
      </c>
      <c r="G5130" s="15" t="s">
        <v>219</v>
      </c>
      <c r="H5130" s="15" t="s">
        <v>136</v>
      </c>
      <c r="I5130" s="15" t="s">
        <v>139</v>
      </c>
      <c r="J5130" s="15" t="s">
        <v>150</v>
      </c>
      <c r="K5130" s="15" t="s">
        <v>9092</v>
      </c>
      <c r="L5130" s="15" t="n">
        <v>17</v>
      </c>
      <c r="P5130" s="15" t="n">
        <v>17</v>
      </c>
      <c r="Y5130" s="15" t="s">
        <v>142</v>
      </c>
      <c r="AB5130" s="15" t="s">
        <v>143</v>
      </c>
    </row>
    <row r="5131" customFormat="false" ht="15" hidden="false" customHeight="true" outlineLevel="0" collapsed="false">
      <c r="A5131" s="15" t="s">
        <v>9093</v>
      </c>
      <c r="B5131" s="15" t="s">
        <v>9094</v>
      </c>
      <c r="C5131" s="15" t="s">
        <v>148</v>
      </c>
      <c r="E5131" s="15" t="s">
        <v>136</v>
      </c>
      <c r="F5131" s="15" t="s">
        <v>137</v>
      </c>
      <c r="G5131" s="15" t="s">
        <v>1255</v>
      </c>
      <c r="H5131" s="15" t="s">
        <v>136</v>
      </c>
      <c r="I5131" s="15" t="s">
        <v>139</v>
      </c>
      <c r="J5131" s="15" t="s">
        <v>140</v>
      </c>
      <c r="K5131" s="15" t="s">
        <v>9095</v>
      </c>
      <c r="L5131" s="15" t="n">
        <v>7</v>
      </c>
      <c r="P5131" s="15" t="n">
        <v>7</v>
      </c>
      <c r="Y5131" s="15" t="s">
        <v>156</v>
      </c>
      <c r="AB5131" s="15" t="s">
        <v>143</v>
      </c>
    </row>
    <row r="5132" customFormat="false" ht="15" hidden="false" customHeight="true" outlineLevel="0" collapsed="false">
      <c r="A5132" s="15" t="s">
        <v>9093</v>
      </c>
      <c r="B5132" s="15" t="s">
        <v>9094</v>
      </c>
      <c r="C5132" s="15" t="s">
        <v>148</v>
      </c>
      <c r="E5132" s="15" t="s">
        <v>136</v>
      </c>
      <c r="F5132" s="15" t="s">
        <v>137</v>
      </c>
      <c r="G5132" s="15" t="s">
        <v>1255</v>
      </c>
      <c r="H5132" s="15" t="s">
        <v>136</v>
      </c>
      <c r="I5132" s="15" t="s">
        <v>139</v>
      </c>
      <c r="J5132" s="15" t="s">
        <v>144</v>
      </c>
      <c r="K5132" s="15" t="s">
        <v>9096</v>
      </c>
      <c r="L5132" s="15" t="n">
        <v>2</v>
      </c>
      <c r="P5132" s="15" t="n">
        <v>2</v>
      </c>
      <c r="Y5132" s="15" t="s">
        <v>156</v>
      </c>
      <c r="AB5132" s="15" t="s">
        <v>143</v>
      </c>
    </row>
    <row r="5133" customFormat="false" ht="15" hidden="false" customHeight="true" outlineLevel="0" collapsed="false">
      <c r="A5133" s="15" t="s">
        <v>9097</v>
      </c>
      <c r="B5133" s="15" t="s">
        <v>9098</v>
      </c>
      <c r="C5133" s="15" t="s">
        <v>134</v>
      </c>
      <c r="D5133" s="15" t="s">
        <v>135</v>
      </c>
      <c r="E5133" s="15" t="s">
        <v>136</v>
      </c>
      <c r="F5133" s="15" t="s">
        <v>137</v>
      </c>
      <c r="G5133" s="15" t="s">
        <v>202</v>
      </c>
      <c r="H5133" s="15" t="s">
        <v>136</v>
      </c>
      <c r="I5133" s="15" t="s">
        <v>243</v>
      </c>
      <c r="J5133" s="15" t="s">
        <v>140</v>
      </c>
      <c r="K5133" s="15" t="s">
        <v>9099</v>
      </c>
      <c r="M5133" s="15" t="n">
        <v>24</v>
      </c>
      <c r="N5133" s="15" t="n">
        <v>14</v>
      </c>
      <c r="O5133" s="15" t="n">
        <v>2</v>
      </c>
      <c r="P5133" s="15" t="n">
        <v>40</v>
      </c>
      <c r="Y5133" s="15" t="s">
        <v>142</v>
      </c>
      <c r="AB5133" s="15" t="s">
        <v>143</v>
      </c>
    </row>
    <row r="5134" customFormat="false" ht="15" hidden="false" customHeight="true" outlineLevel="0" collapsed="false">
      <c r="A5134" s="15" t="s">
        <v>9097</v>
      </c>
      <c r="B5134" s="15" t="s">
        <v>9098</v>
      </c>
      <c r="C5134" s="15" t="s">
        <v>134</v>
      </c>
      <c r="D5134" s="15" t="s">
        <v>135</v>
      </c>
      <c r="E5134" s="15" t="s">
        <v>136</v>
      </c>
      <c r="F5134" s="15" t="s">
        <v>137</v>
      </c>
      <c r="G5134" s="15" t="s">
        <v>202</v>
      </c>
      <c r="H5134" s="15" t="s">
        <v>136</v>
      </c>
      <c r="I5134" s="15" t="s">
        <v>243</v>
      </c>
      <c r="J5134" s="15" t="s">
        <v>144</v>
      </c>
      <c r="K5134" s="15" t="s">
        <v>9100</v>
      </c>
      <c r="M5134" s="15" t="n">
        <v>402</v>
      </c>
      <c r="N5134" s="15" t="n">
        <v>628</v>
      </c>
      <c r="O5134" s="15" t="n">
        <v>58</v>
      </c>
      <c r="P5134" s="15" t="n">
        <v>1088</v>
      </c>
      <c r="Y5134" s="15" t="s">
        <v>142</v>
      </c>
      <c r="AB5134" s="15" t="s">
        <v>143</v>
      </c>
    </row>
    <row r="5135" customFormat="false" ht="15" hidden="false" customHeight="true" outlineLevel="0" collapsed="false">
      <c r="A5135" s="15" t="s">
        <v>9097</v>
      </c>
      <c r="B5135" s="15" t="s">
        <v>9098</v>
      </c>
      <c r="C5135" s="15" t="s">
        <v>134</v>
      </c>
      <c r="D5135" s="15" t="s">
        <v>135</v>
      </c>
      <c r="E5135" s="15" t="s">
        <v>136</v>
      </c>
      <c r="F5135" s="15" t="s">
        <v>137</v>
      </c>
      <c r="G5135" s="15" t="s">
        <v>202</v>
      </c>
      <c r="H5135" s="15" t="s">
        <v>136</v>
      </c>
      <c r="I5135" s="15" t="s">
        <v>243</v>
      </c>
      <c r="J5135" s="15" t="s">
        <v>150</v>
      </c>
      <c r="K5135" s="15" t="s">
        <v>9101</v>
      </c>
      <c r="L5135" s="15" t="n">
        <v>1</v>
      </c>
      <c r="M5135" s="15" t="n">
        <v>48</v>
      </c>
      <c r="N5135" s="15" t="n">
        <v>407</v>
      </c>
      <c r="O5135" s="15" t="n">
        <v>13</v>
      </c>
      <c r="P5135" s="15" t="n">
        <v>469</v>
      </c>
      <c r="Y5135" s="15" t="s">
        <v>142</v>
      </c>
      <c r="AB5135" s="15" t="s">
        <v>143</v>
      </c>
    </row>
    <row r="5136" customFormat="false" ht="15" hidden="false" customHeight="true" outlineLevel="0" collapsed="false">
      <c r="A5136" s="15" t="s">
        <v>9097</v>
      </c>
      <c r="B5136" s="15" t="s">
        <v>9098</v>
      </c>
      <c r="C5136" s="15" t="s">
        <v>134</v>
      </c>
      <c r="D5136" s="15" t="s">
        <v>135</v>
      </c>
      <c r="E5136" s="15" t="s">
        <v>136</v>
      </c>
      <c r="F5136" s="15" t="s">
        <v>137</v>
      </c>
      <c r="G5136" s="15" t="s">
        <v>202</v>
      </c>
      <c r="H5136" s="15" t="s">
        <v>136</v>
      </c>
      <c r="I5136" s="15" t="s">
        <v>243</v>
      </c>
      <c r="J5136" s="15" t="s">
        <v>166</v>
      </c>
      <c r="K5136" s="15" t="s">
        <v>9102</v>
      </c>
      <c r="N5136" s="15" t="n">
        <v>2</v>
      </c>
      <c r="P5136" s="15" t="n">
        <v>2</v>
      </c>
      <c r="Y5136" s="15" t="s">
        <v>142</v>
      </c>
      <c r="AB5136" s="15" t="s">
        <v>143</v>
      </c>
    </row>
    <row r="5137" customFormat="false" ht="15" hidden="false" customHeight="true" outlineLevel="0" collapsed="false">
      <c r="A5137" s="15" t="s">
        <v>9097</v>
      </c>
      <c r="B5137" s="15" t="s">
        <v>9098</v>
      </c>
      <c r="C5137" s="15" t="s">
        <v>134</v>
      </c>
      <c r="D5137" s="15" t="s">
        <v>135</v>
      </c>
      <c r="E5137" s="15" t="s">
        <v>136</v>
      </c>
      <c r="F5137" s="15" t="s">
        <v>137</v>
      </c>
      <c r="G5137" s="15" t="s">
        <v>202</v>
      </c>
      <c r="H5137" s="15" t="s">
        <v>136</v>
      </c>
      <c r="I5137" s="15" t="s">
        <v>243</v>
      </c>
      <c r="J5137" s="15" t="s">
        <v>158</v>
      </c>
      <c r="K5137" s="15" t="s">
        <v>9103</v>
      </c>
      <c r="M5137" s="15" t="n">
        <v>192</v>
      </c>
      <c r="N5137" s="15" t="n">
        <v>624</v>
      </c>
      <c r="O5137" s="15" t="n">
        <v>92</v>
      </c>
      <c r="P5137" s="15" t="n">
        <v>908</v>
      </c>
      <c r="Y5137" s="15" t="s">
        <v>142</v>
      </c>
      <c r="AB5137" s="15" t="s">
        <v>143</v>
      </c>
    </row>
    <row r="5138" customFormat="false" ht="15" hidden="false" customHeight="true" outlineLevel="0" collapsed="false">
      <c r="A5138" s="15" t="s">
        <v>9097</v>
      </c>
      <c r="B5138" s="15" t="s">
        <v>9098</v>
      </c>
      <c r="C5138" s="15" t="s">
        <v>134</v>
      </c>
      <c r="D5138" s="15" t="s">
        <v>135</v>
      </c>
      <c r="E5138" s="15" t="s">
        <v>136</v>
      </c>
      <c r="F5138" s="15" t="s">
        <v>137</v>
      </c>
      <c r="G5138" s="15" t="s">
        <v>202</v>
      </c>
      <c r="H5138" s="15" t="s">
        <v>136</v>
      </c>
      <c r="I5138" s="15" t="s">
        <v>243</v>
      </c>
      <c r="J5138" s="15" t="s">
        <v>169</v>
      </c>
      <c r="K5138" s="15" t="s">
        <v>9104</v>
      </c>
      <c r="N5138" s="15" t="n">
        <v>1</v>
      </c>
      <c r="P5138" s="15" t="n">
        <v>1</v>
      </c>
      <c r="Y5138" s="15" t="s">
        <v>142</v>
      </c>
      <c r="AB5138" s="15" t="s">
        <v>143</v>
      </c>
    </row>
    <row r="5139" customFormat="false" ht="15" hidden="false" customHeight="true" outlineLevel="0" collapsed="false">
      <c r="A5139" s="15" t="s">
        <v>9105</v>
      </c>
      <c r="B5139" s="15" t="s">
        <v>9106</v>
      </c>
      <c r="C5139" s="15" t="s">
        <v>217</v>
      </c>
      <c r="D5139" s="15" t="s">
        <v>235</v>
      </c>
      <c r="E5139" s="15" t="s">
        <v>136</v>
      </c>
      <c r="F5139" s="15" t="s">
        <v>137</v>
      </c>
      <c r="G5139" s="15" t="s">
        <v>5070</v>
      </c>
      <c r="H5139" s="15" t="s">
        <v>136</v>
      </c>
      <c r="I5139" s="15" t="s">
        <v>139</v>
      </c>
      <c r="J5139" s="15" t="s">
        <v>140</v>
      </c>
      <c r="K5139" s="15" t="s">
        <v>9107</v>
      </c>
      <c r="O5139" s="15" t="n">
        <v>3</v>
      </c>
      <c r="P5139" s="15" t="n">
        <v>3</v>
      </c>
      <c r="Y5139" s="15" t="s">
        <v>156</v>
      </c>
      <c r="AB5139" s="15" t="s">
        <v>143</v>
      </c>
    </row>
    <row r="5140" customFormat="false" ht="15" hidden="false" customHeight="true" outlineLevel="0" collapsed="false">
      <c r="A5140" s="15" t="s">
        <v>9105</v>
      </c>
      <c r="B5140" s="15" t="s">
        <v>9106</v>
      </c>
      <c r="C5140" s="15" t="s">
        <v>217</v>
      </c>
      <c r="D5140" s="15" t="s">
        <v>235</v>
      </c>
      <c r="E5140" s="15" t="s">
        <v>136</v>
      </c>
      <c r="F5140" s="15" t="s">
        <v>137</v>
      </c>
      <c r="G5140" s="15" t="s">
        <v>5070</v>
      </c>
      <c r="H5140" s="15" t="s">
        <v>136</v>
      </c>
      <c r="I5140" s="15" t="s">
        <v>139</v>
      </c>
      <c r="J5140" s="15" t="s">
        <v>150</v>
      </c>
      <c r="K5140" s="15" t="s">
        <v>9108</v>
      </c>
      <c r="O5140" s="15" t="n">
        <v>12</v>
      </c>
      <c r="P5140" s="15" t="n">
        <v>12</v>
      </c>
      <c r="Y5140" s="15" t="s">
        <v>156</v>
      </c>
      <c r="AB5140" s="15" t="s">
        <v>143</v>
      </c>
    </row>
    <row r="5141" customFormat="false" ht="15" hidden="false" customHeight="true" outlineLevel="0" collapsed="false">
      <c r="A5141" s="15" t="s">
        <v>9109</v>
      </c>
      <c r="B5141" s="15" t="s">
        <v>9110</v>
      </c>
      <c r="C5141" s="15" t="s">
        <v>217</v>
      </c>
      <c r="D5141" s="15" t="s">
        <v>235</v>
      </c>
      <c r="E5141" s="15" t="s">
        <v>136</v>
      </c>
      <c r="F5141" s="15" t="s">
        <v>137</v>
      </c>
      <c r="G5141" s="15" t="s">
        <v>608</v>
      </c>
      <c r="H5141" s="15" t="s">
        <v>136</v>
      </c>
      <c r="I5141" s="15" t="s">
        <v>139</v>
      </c>
      <c r="J5141" s="15" t="s">
        <v>140</v>
      </c>
      <c r="K5141" s="15" t="s">
        <v>9111</v>
      </c>
      <c r="O5141" s="15" t="n">
        <v>1</v>
      </c>
      <c r="P5141" s="15" t="n">
        <v>1</v>
      </c>
      <c r="Y5141" s="15" t="s">
        <v>156</v>
      </c>
      <c r="AB5141" s="15" t="s">
        <v>143</v>
      </c>
    </row>
    <row r="5142" customFormat="false" ht="15" hidden="false" customHeight="true" outlineLevel="0" collapsed="false">
      <c r="A5142" s="15" t="s">
        <v>9112</v>
      </c>
      <c r="B5142" s="15" t="s">
        <v>9113</v>
      </c>
      <c r="C5142" s="15" t="s">
        <v>217</v>
      </c>
      <c r="D5142" s="15" t="s">
        <v>218</v>
      </c>
      <c r="E5142" s="15" t="s">
        <v>136</v>
      </c>
      <c r="F5142" s="15" t="s">
        <v>137</v>
      </c>
      <c r="G5142" s="15" t="s">
        <v>308</v>
      </c>
      <c r="H5142" s="15" t="s">
        <v>136</v>
      </c>
      <c r="I5142" s="15" t="s">
        <v>243</v>
      </c>
      <c r="J5142" s="15" t="s">
        <v>140</v>
      </c>
      <c r="K5142" s="15" t="s">
        <v>9114</v>
      </c>
      <c r="M5142" s="15" t="n">
        <v>4</v>
      </c>
      <c r="N5142" s="15" t="n">
        <v>14</v>
      </c>
      <c r="P5142" s="15" t="n">
        <v>18</v>
      </c>
      <c r="Y5142" s="15" t="s">
        <v>142</v>
      </c>
      <c r="AB5142" s="15" t="s">
        <v>143</v>
      </c>
    </row>
    <row r="5143" customFormat="false" ht="15" hidden="false" customHeight="true" outlineLevel="0" collapsed="false">
      <c r="A5143" s="15" t="s">
        <v>9112</v>
      </c>
      <c r="B5143" s="15" t="s">
        <v>9113</v>
      </c>
      <c r="C5143" s="15" t="s">
        <v>217</v>
      </c>
      <c r="D5143" s="15" t="s">
        <v>218</v>
      </c>
      <c r="E5143" s="15" t="s">
        <v>136</v>
      </c>
      <c r="F5143" s="15" t="s">
        <v>137</v>
      </c>
      <c r="G5143" s="15" t="s">
        <v>308</v>
      </c>
      <c r="H5143" s="15" t="s">
        <v>136</v>
      </c>
      <c r="I5143" s="15" t="s">
        <v>243</v>
      </c>
      <c r="J5143" s="15" t="s">
        <v>150</v>
      </c>
      <c r="K5143" s="15" t="s">
        <v>9115</v>
      </c>
      <c r="L5143" s="15" t="n">
        <v>81</v>
      </c>
      <c r="M5143" s="15" t="n">
        <v>282</v>
      </c>
      <c r="N5143" s="15" t="n">
        <v>676</v>
      </c>
      <c r="O5143" s="15" t="n">
        <v>57</v>
      </c>
      <c r="P5143" s="15" t="n">
        <v>1096</v>
      </c>
      <c r="Y5143" s="15" t="s">
        <v>142</v>
      </c>
      <c r="AB5143" s="15" t="s">
        <v>143</v>
      </c>
    </row>
    <row r="5144" customFormat="false" ht="15" hidden="false" customHeight="true" outlineLevel="0" collapsed="false">
      <c r="A5144" s="15" t="s">
        <v>9112</v>
      </c>
      <c r="B5144" s="15" t="s">
        <v>9113</v>
      </c>
      <c r="C5144" s="15" t="s">
        <v>217</v>
      </c>
      <c r="D5144" s="15" t="s">
        <v>218</v>
      </c>
      <c r="E5144" s="15" t="s">
        <v>136</v>
      </c>
      <c r="F5144" s="15" t="s">
        <v>137</v>
      </c>
      <c r="G5144" s="15" t="s">
        <v>308</v>
      </c>
      <c r="H5144" s="15" t="s">
        <v>136</v>
      </c>
      <c r="I5144" s="15" t="s">
        <v>243</v>
      </c>
      <c r="J5144" s="15" t="s">
        <v>158</v>
      </c>
      <c r="K5144" s="15" t="s">
        <v>9116</v>
      </c>
      <c r="L5144" s="15" t="n">
        <v>20</v>
      </c>
      <c r="M5144" s="15" t="n">
        <v>70</v>
      </c>
      <c r="N5144" s="15" t="n">
        <v>65</v>
      </c>
      <c r="O5144" s="15" t="n">
        <v>9</v>
      </c>
      <c r="P5144" s="15" t="n">
        <v>164</v>
      </c>
      <c r="Y5144" s="15" t="s">
        <v>142</v>
      </c>
      <c r="AB5144" s="15" t="s">
        <v>143</v>
      </c>
    </row>
    <row r="5145" customFormat="false" ht="15" hidden="false" customHeight="true" outlineLevel="0" collapsed="false">
      <c r="A5145" s="15" t="s">
        <v>9112</v>
      </c>
      <c r="B5145" s="15" t="s">
        <v>9113</v>
      </c>
      <c r="C5145" s="15" t="s">
        <v>217</v>
      </c>
      <c r="D5145" s="15" t="s">
        <v>218</v>
      </c>
      <c r="E5145" s="15" t="s">
        <v>136</v>
      </c>
      <c r="F5145" s="15" t="s">
        <v>137</v>
      </c>
      <c r="G5145" s="15" t="s">
        <v>308</v>
      </c>
      <c r="H5145" s="15" t="s">
        <v>136</v>
      </c>
      <c r="I5145" s="15" t="s">
        <v>243</v>
      </c>
      <c r="J5145" s="15" t="s">
        <v>169</v>
      </c>
      <c r="K5145" s="15" t="s">
        <v>9117</v>
      </c>
      <c r="O5145" s="15" t="n">
        <v>3</v>
      </c>
      <c r="P5145" s="15" t="n">
        <v>3</v>
      </c>
      <c r="Y5145" s="15" t="s">
        <v>142</v>
      </c>
      <c r="AB5145" s="15" t="s">
        <v>143</v>
      </c>
    </row>
    <row r="5146" customFormat="false" ht="15" hidden="false" customHeight="true" outlineLevel="0" collapsed="false">
      <c r="A5146" s="15" t="s">
        <v>9118</v>
      </c>
      <c r="B5146" s="15" t="s">
        <v>9119</v>
      </c>
      <c r="C5146" s="15" t="s">
        <v>134</v>
      </c>
      <c r="D5146" s="15" t="s">
        <v>541</v>
      </c>
      <c r="E5146" s="15" t="s">
        <v>136</v>
      </c>
      <c r="F5146" s="15" t="s">
        <v>137</v>
      </c>
      <c r="G5146" s="15" t="s">
        <v>2696</v>
      </c>
      <c r="H5146" s="15" t="s">
        <v>136</v>
      </c>
      <c r="I5146" s="15" t="s">
        <v>243</v>
      </c>
      <c r="J5146" s="15" t="s">
        <v>140</v>
      </c>
      <c r="K5146" s="15" t="s">
        <v>9120</v>
      </c>
      <c r="L5146" s="15" t="n">
        <v>5</v>
      </c>
      <c r="M5146" s="15" t="n">
        <v>7</v>
      </c>
      <c r="N5146" s="15" t="n">
        <v>5</v>
      </c>
      <c r="P5146" s="15" t="n">
        <v>17</v>
      </c>
      <c r="Y5146" s="15" t="s">
        <v>142</v>
      </c>
      <c r="AB5146" s="15" t="s">
        <v>143</v>
      </c>
    </row>
    <row r="5147" customFormat="false" ht="15" hidden="false" customHeight="true" outlineLevel="0" collapsed="false">
      <c r="A5147" s="15" t="s">
        <v>9118</v>
      </c>
      <c r="B5147" s="15" t="s">
        <v>9119</v>
      </c>
      <c r="C5147" s="15" t="s">
        <v>134</v>
      </c>
      <c r="D5147" s="15" t="s">
        <v>541</v>
      </c>
      <c r="E5147" s="15" t="s">
        <v>136</v>
      </c>
      <c r="F5147" s="15" t="s">
        <v>137</v>
      </c>
      <c r="G5147" s="15" t="s">
        <v>2696</v>
      </c>
      <c r="H5147" s="15" t="s">
        <v>136</v>
      </c>
      <c r="I5147" s="15" t="s">
        <v>243</v>
      </c>
      <c r="J5147" s="15" t="s">
        <v>144</v>
      </c>
      <c r="K5147" s="15" t="s">
        <v>9121</v>
      </c>
      <c r="L5147" s="15" t="n">
        <v>13</v>
      </c>
      <c r="M5147" s="15" t="n">
        <v>78</v>
      </c>
      <c r="P5147" s="15" t="n">
        <v>91</v>
      </c>
      <c r="Y5147" s="15" t="s">
        <v>142</v>
      </c>
      <c r="AB5147" s="15" t="s">
        <v>143</v>
      </c>
    </row>
    <row r="5148" customFormat="false" ht="15" hidden="false" customHeight="true" outlineLevel="0" collapsed="false">
      <c r="A5148" s="15" t="s">
        <v>9118</v>
      </c>
      <c r="B5148" s="15" t="s">
        <v>9119</v>
      </c>
      <c r="C5148" s="15" t="s">
        <v>134</v>
      </c>
      <c r="D5148" s="15" t="s">
        <v>541</v>
      </c>
      <c r="E5148" s="15" t="s">
        <v>136</v>
      </c>
      <c r="F5148" s="15" t="s">
        <v>137</v>
      </c>
      <c r="G5148" s="15" t="s">
        <v>2696</v>
      </c>
      <c r="H5148" s="15" t="s">
        <v>136</v>
      </c>
      <c r="I5148" s="15" t="s">
        <v>243</v>
      </c>
      <c r="J5148" s="15" t="s">
        <v>150</v>
      </c>
      <c r="K5148" s="15" t="s">
        <v>9122</v>
      </c>
      <c r="L5148" s="15" t="n">
        <v>163</v>
      </c>
      <c r="M5148" s="15" t="n">
        <v>183</v>
      </c>
      <c r="N5148" s="15" t="n">
        <v>275</v>
      </c>
      <c r="O5148" s="15" t="n">
        <v>42</v>
      </c>
      <c r="P5148" s="15" t="n">
        <v>663</v>
      </c>
      <c r="Y5148" s="15" t="s">
        <v>142</v>
      </c>
      <c r="AB5148" s="15" t="s">
        <v>143</v>
      </c>
    </row>
    <row r="5149" customFormat="false" ht="15" hidden="false" customHeight="true" outlineLevel="0" collapsed="false">
      <c r="A5149" s="15" t="s">
        <v>9118</v>
      </c>
      <c r="B5149" s="15" t="s">
        <v>9119</v>
      </c>
      <c r="C5149" s="15" t="s">
        <v>134</v>
      </c>
      <c r="D5149" s="15" t="s">
        <v>541</v>
      </c>
      <c r="E5149" s="15" t="s">
        <v>136</v>
      </c>
      <c r="F5149" s="15" t="s">
        <v>137</v>
      </c>
      <c r="G5149" s="15" t="s">
        <v>2696</v>
      </c>
      <c r="H5149" s="15" t="s">
        <v>136</v>
      </c>
      <c r="I5149" s="15" t="s">
        <v>243</v>
      </c>
      <c r="J5149" s="15" t="s">
        <v>166</v>
      </c>
      <c r="K5149" s="15" t="s">
        <v>9123</v>
      </c>
      <c r="N5149" s="15" t="n">
        <v>3</v>
      </c>
      <c r="P5149" s="15" t="n">
        <v>3</v>
      </c>
      <c r="Y5149" s="15" t="s">
        <v>142</v>
      </c>
      <c r="AB5149" s="15" t="s">
        <v>143</v>
      </c>
    </row>
    <row r="5150" customFormat="false" ht="15" hidden="false" customHeight="true" outlineLevel="0" collapsed="false">
      <c r="A5150" s="15" t="s">
        <v>9118</v>
      </c>
      <c r="B5150" s="15" t="s">
        <v>9119</v>
      </c>
      <c r="C5150" s="15" t="s">
        <v>134</v>
      </c>
      <c r="D5150" s="15" t="s">
        <v>541</v>
      </c>
      <c r="E5150" s="15" t="s">
        <v>136</v>
      </c>
      <c r="F5150" s="15" t="s">
        <v>137</v>
      </c>
      <c r="G5150" s="15" t="s">
        <v>2696</v>
      </c>
      <c r="H5150" s="15" t="s">
        <v>136</v>
      </c>
      <c r="I5150" s="15" t="s">
        <v>243</v>
      </c>
      <c r="J5150" s="15" t="s">
        <v>158</v>
      </c>
      <c r="K5150" s="15" t="s">
        <v>9124</v>
      </c>
      <c r="L5150" s="15" t="n">
        <v>16</v>
      </c>
      <c r="M5150" s="15" t="n">
        <v>16</v>
      </c>
      <c r="N5150" s="15" t="n">
        <v>19</v>
      </c>
      <c r="O5150" s="15" t="n">
        <v>2</v>
      </c>
      <c r="P5150" s="15" t="n">
        <v>53</v>
      </c>
      <c r="Y5150" s="15" t="s">
        <v>142</v>
      </c>
      <c r="AB5150" s="15" t="s">
        <v>143</v>
      </c>
    </row>
    <row r="5151" customFormat="false" ht="15" hidden="false" customHeight="true" outlineLevel="0" collapsed="false">
      <c r="A5151" s="15" t="s">
        <v>9125</v>
      </c>
      <c r="B5151" s="15" t="s">
        <v>9126</v>
      </c>
      <c r="C5151" s="15" t="s">
        <v>134</v>
      </c>
      <c r="D5151" s="15" t="s">
        <v>135</v>
      </c>
      <c r="E5151" s="15" t="s">
        <v>136</v>
      </c>
      <c r="F5151" s="15" t="s">
        <v>137</v>
      </c>
      <c r="G5151" s="15" t="s">
        <v>136</v>
      </c>
      <c r="H5151" s="15" t="s">
        <v>136</v>
      </c>
      <c r="I5151" s="15" t="s">
        <v>139</v>
      </c>
      <c r="J5151" s="15" t="s">
        <v>140</v>
      </c>
      <c r="K5151" s="15" t="s">
        <v>9127</v>
      </c>
      <c r="N5151" s="15" t="n">
        <v>2</v>
      </c>
      <c r="O5151" s="15" t="n">
        <v>1</v>
      </c>
      <c r="P5151" s="15" t="n">
        <v>3</v>
      </c>
      <c r="Y5151" s="15" t="s">
        <v>142</v>
      </c>
      <c r="AB5151" s="15" t="s">
        <v>143</v>
      </c>
    </row>
    <row r="5152" customFormat="false" ht="15" hidden="false" customHeight="true" outlineLevel="0" collapsed="false">
      <c r="A5152" s="15" t="s">
        <v>9125</v>
      </c>
      <c r="B5152" s="15" t="s">
        <v>9126</v>
      </c>
      <c r="C5152" s="15" t="s">
        <v>134</v>
      </c>
      <c r="D5152" s="15" t="s">
        <v>135</v>
      </c>
      <c r="E5152" s="15" t="s">
        <v>136</v>
      </c>
      <c r="F5152" s="15" t="s">
        <v>137</v>
      </c>
      <c r="G5152" s="15" t="s">
        <v>136</v>
      </c>
      <c r="H5152" s="15" t="s">
        <v>136</v>
      </c>
      <c r="I5152" s="15" t="s">
        <v>139</v>
      </c>
      <c r="J5152" s="15" t="s">
        <v>150</v>
      </c>
      <c r="K5152" s="15" t="s">
        <v>9128</v>
      </c>
      <c r="N5152" s="15" t="n">
        <v>26</v>
      </c>
      <c r="O5152" s="15" t="n">
        <v>30</v>
      </c>
      <c r="P5152" s="15" t="n">
        <v>56</v>
      </c>
      <c r="Y5152" s="15" t="s">
        <v>142</v>
      </c>
      <c r="AB5152" s="15" t="s">
        <v>143</v>
      </c>
    </row>
    <row r="5153" customFormat="false" ht="15" hidden="false" customHeight="true" outlineLevel="0" collapsed="false">
      <c r="A5153" s="15" t="s">
        <v>9125</v>
      </c>
      <c r="B5153" s="15" t="s">
        <v>9126</v>
      </c>
      <c r="C5153" s="15" t="s">
        <v>134</v>
      </c>
      <c r="D5153" s="15" t="s">
        <v>135</v>
      </c>
      <c r="E5153" s="15" t="s">
        <v>136</v>
      </c>
      <c r="F5153" s="15" t="s">
        <v>137</v>
      </c>
      <c r="G5153" s="15" t="s">
        <v>136</v>
      </c>
      <c r="H5153" s="15" t="s">
        <v>136</v>
      </c>
      <c r="I5153" s="15" t="s">
        <v>139</v>
      </c>
      <c r="J5153" s="15" t="s">
        <v>158</v>
      </c>
      <c r="K5153" s="15" t="s">
        <v>9129</v>
      </c>
      <c r="N5153" s="15" t="n">
        <v>9</v>
      </c>
      <c r="O5153" s="15" t="n">
        <v>1</v>
      </c>
      <c r="P5153" s="15" t="n">
        <v>10</v>
      </c>
      <c r="Y5153" s="15" t="s">
        <v>142</v>
      </c>
      <c r="AB5153" s="15" t="s">
        <v>143</v>
      </c>
    </row>
    <row r="5154" customFormat="false" ht="15" hidden="false" customHeight="true" outlineLevel="0" collapsed="false">
      <c r="A5154" s="15" t="s">
        <v>9130</v>
      </c>
      <c r="B5154" s="15" t="s">
        <v>9131</v>
      </c>
      <c r="C5154" s="15" t="s">
        <v>134</v>
      </c>
      <c r="D5154" s="15" t="s">
        <v>460</v>
      </c>
      <c r="E5154" s="15" t="s">
        <v>136</v>
      </c>
      <c r="F5154" s="15" t="s">
        <v>137</v>
      </c>
      <c r="G5154" s="15" t="s">
        <v>231</v>
      </c>
      <c r="H5154" s="15" t="s">
        <v>136</v>
      </c>
      <c r="I5154" s="15" t="s">
        <v>139</v>
      </c>
      <c r="J5154" s="15" t="s">
        <v>140</v>
      </c>
      <c r="K5154" s="15" t="s">
        <v>9132</v>
      </c>
      <c r="N5154" s="15" t="n">
        <v>159</v>
      </c>
      <c r="O5154" s="15" t="n">
        <v>14</v>
      </c>
      <c r="P5154" s="15" t="n">
        <v>173</v>
      </c>
      <c r="Y5154" s="15" t="s">
        <v>156</v>
      </c>
      <c r="AB5154" s="15" t="s">
        <v>143</v>
      </c>
    </row>
    <row r="5155" customFormat="false" ht="15" hidden="false" customHeight="true" outlineLevel="0" collapsed="false">
      <c r="A5155" s="15" t="s">
        <v>9130</v>
      </c>
      <c r="B5155" s="15" t="s">
        <v>9131</v>
      </c>
      <c r="C5155" s="15" t="s">
        <v>134</v>
      </c>
      <c r="D5155" s="15" t="s">
        <v>460</v>
      </c>
      <c r="E5155" s="15" t="s">
        <v>136</v>
      </c>
      <c r="F5155" s="15" t="s">
        <v>137</v>
      </c>
      <c r="G5155" s="15" t="s">
        <v>231</v>
      </c>
      <c r="H5155" s="15" t="s">
        <v>136</v>
      </c>
      <c r="I5155" s="15" t="s">
        <v>139</v>
      </c>
      <c r="J5155" s="15" t="s">
        <v>144</v>
      </c>
      <c r="K5155" s="15" t="s">
        <v>9133</v>
      </c>
      <c r="N5155" s="15" t="n">
        <v>290</v>
      </c>
      <c r="O5155" s="15" t="n">
        <v>24</v>
      </c>
      <c r="P5155" s="15" t="n">
        <v>314</v>
      </c>
      <c r="Y5155" s="15" t="s">
        <v>156</v>
      </c>
      <c r="AB5155" s="15" t="s">
        <v>143</v>
      </c>
    </row>
    <row r="5156" customFormat="false" ht="15" hidden="false" customHeight="true" outlineLevel="0" collapsed="false">
      <c r="A5156" s="15" t="s">
        <v>9134</v>
      </c>
      <c r="B5156" s="15" t="s">
        <v>9135</v>
      </c>
      <c r="C5156" s="15" t="s">
        <v>217</v>
      </c>
      <c r="D5156" s="15" t="s">
        <v>235</v>
      </c>
      <c r="E5156" s="15" t="s">
        <v>136</v>
      </c>
      <c r="F5156" s="15" t="s">
        <v>137</v>
      </c>
      <c r="G5156" s="15" t="s">
        <v>231</v>
      </c>
      <c r="H5156" s="15" t="s">
        <v>136</v>
      </c>
      <c r="I5156" s="15" t="s">
        <v>139</v>
      </c>
      <c r="J5156" s="15" t="s">
        <v>140</v>
      </c>
      <c r="K5156" s="15" t="s">
        <v>9136</v>
      </c>
      <c r="N5156" s="15" t="n">
        <v>4</v>
      </c>
      <c r="P5156" s="15" t="n">
        <v>4</v>
      </c>
      <c r="Y5156" s="15" t="s">
        <v>156</v>
      </c>
      <c r="AB5156" s="15" t="s">
        <v>143</v>
      </c>
    </row>
    <row r="5157" customFormat="false" ht="15" hidden="false" customHeight="true" outlineLevel="0" collapsed="false">
      <c r="A5157" s="15" t="s">
        <v>9134</v>
      </c>
      <c r="B5157" s="15" t="s">
        <v>9135</v>
      </c>
      <c r="C5157" s="15" t="s">
        <v>217</v>
      </c>
      <c r="D5157" s="15" t="s">
        <v>235</v>
      </c>
      <c r="E5157" s="15" t="s">
        <v>136</v>
      </c>
      <c r="F5157" s="15" t="s">
        <v>137</v>
      </c>
      <c r="G5157" s="15" t="s">
        <v>231</v>
      </c>
      <c r="H5157" s="15" t="s">
        <v>136</v>
      </c>
      <c r="I5157" s="15" t="s">
        <v>139</v>
      </c>
      <c r="J5157" s="15" t="s">
        <v>150</v>
      </c>
      <c r="K5157" s="15" t="s">
        <v>9137</v>
      </c>
      <c r="N5157" s="15" t="n">
        <v>1</v>
      </c>
      <c r="O5157" s="15" t="n">
        <v>7</v>
      </c>
      <c r="P5157" s="15" t="n">
        <v>8</v>
      </c>
      <c r="Y5157" s="15" t="s">
        <v>156</v>
      </c>
      <c r="AB5157" s="15" t="s">
        <v>143</v>
      </c>
    </row>
    <row r="5158" customFormat="false" ht="15" hidden="false" customHeight="true" outlineLevel="0" collapsed="false">
      <c r="A5158" s="15" t="s">
        <v>9134</v>
      </c>
      <c r="B5158" s="15" t="s">
        <v>9135</v>
      </c>
      <c r="C5158" s="15" t="s">
        <v>217</v>
      </c>
      <c r="D5158" s="15" t="s">
        <v>235</v>
      </c>
      <c r="E5158" s="15" t="s">
        <v>136</v>
      </c>
      <c r="F5158" s="15" t="s">
        <v>137</v>
      </c>
      <c r="G5158" s="15" t="s">
        <v>231</v>
      </c>
      <c r="H5158" s="15" t="s">
        <v>136</v>
      </c>
      <c r="I5158" s="15" t="s">
        <v>139</v>
      </c>
      <c r="J5158" s="15" t="s">
        <v>158</v>
      </c>
      <c r="K5158" s="15" t="s">
        <v>9138</v>
      </c>
      <c r="N5158" s="15" t="n">
        <v>1</v>
      </c>
      <c r="P5158" s="15" t="n">
        <v>1</v>
      </c>
      <c r="Y5158" s="15" t="s">
        <v>156</v>
      </c>
      <c r="AB5158" s="15" t="s">
        <v>143</v>
      </c>
    </row>
    <row r="5159" customFormat="false" ht="15" hidden="false" customHeight="true" outlineLevel="0" collapsed="false">
      <c r="A5159" s="15" t="s">
        <v>9139</v>
      </c>
      <c r="B5159" s="15" t="s">
        <v>9140</v>
      </c>
      <c r="C5159" s="15" t="s">
        <v>148</v>
      </c>
      <c r="E5159" s="15" t="s">
        <v>136</v>
      </c>
      <c r="F5159" s="15" t="s">
        <v>137</v>
      </c>
      <c r="G5159" s="15" t="s">
        <v>1166</v>
      </c>
      <c r="H5159" s="15" t="s">
        <v>136</v>
      </c>
      <c r="I5159" s="15" t="s">
        <v>139</v>
      </c>
      <c r="J5159" s="15" t="s">
        <v>140</v>
      </c>
      <c r="K5159" s="15" t="s">
        <v>9141</v>
      </c>
      <c r="N5159" s="15" t="n">
        <v>1</v>
      </c>
      <c r="P5159" s="15" t="n">
        <v>1</v>
      </c>
      <c r="Y5159" s="15" t="s">
        <v>142</v>
      </c>
      <c r="AB5159" s="15" t="s">
        <v>143</v>
      </c>
    </row>
    <row r="5160" customFormat="false" ht="15" hidden="false" customHeight="true" outlineLevel="0" collapsed="false">
      <c r="A5160" s="15" t="s">
        <v>9139</v>
      </c>
      <c r="B5160" s="15" t="s">
        <v>9140</v>
      </c>
      <c r="C5160" s="15" t="s">
        <v>148</v>
      </c>
      <c r="E5160" s="15" t="s">
        <v>136</v>
      </c>
      <c r="F5160" s="15" t="s">
        <v>137</v>
      </c>
      <c r="G5160" s="15" t="s">
        <v>1166</v>
      </c>
      <c r="H5160" s="15" t="s">
        <v>136</v>
      </c>
      <c r="I5160" s="15" t="s">
        <v>139</v>
      </c>
      <c r="J5160" s="15" t="s">
        <v>150</v>
      </c>
      <c r="K5160" s="15" t="s">
        <v>9142</v>
      </c>
      <c r="N5160" s="15" t="n">
        <v>10</v>
      </c>
      <c r="P5160" s="15" t="n">
        <v>10</v>
      </c>
      <c r="Y5160" s="15" t="s">
        <v>142</v>
      </c>
      <c r="AB5160" s="15" t="s">
        <v>143</v>
      </c>
    </row>
    <row r="5161" customFormat="false" ht="15" hidden="false" customHeight="true" outlineLevel="0" collapsed="false">
      <c r="A5161" s="15" t="s">
        <v>9139</v>
      </c>
      <c r="B5161" s="15" t="s">
        <v>9140</v>
      </c>
      <c r="C5161" s="15" t="s">
        <v>148</v>
      </c>
      <c r="E5161" s="15" t="s">
        <v>136</v>
      </c>
      <c r="F5161" s="15" t="s">
        <v>137</v>
      </c>
      <c r="G5161" s="15" t="s">
        <v>1166</v>
      </c>
      <c r="H5161" s="15" t="s">
        <v>136</v>
      </c>
      <c r="I5161" s="15" t="s">
        <v>139</v>
      </c>
      <c r="J5161" s="15" t="s">
        <v>158</v>
      </c>
      <c r="K5161" s="15" t="s">
        <v>9143</v>
      </c>
      <c r="N5161" s="15" t="n">
        <v>41</v>
      </c>
      <c r="O5161" s="15" t="n">
        <v>2</v>
      </c>
      <c r="P5161" s="15" t="n">
        <v>43</v>
      </c>
      <c r="Y5161" s="15" t="s">
        <v>142</v>
      </c>
      <c r="AB5161" s="15" t="s">
        <v>143</v>
      </c>
    </row>
    <row r="5162" customFormat="false" ht="15" hidden="false" customHeight="true" outlineLevel="0" collapsed="false">
      <c r="A5162" s="15" t="s">
        <v>9144</v>
      </c>
      <c r="B5162" s="15" t="s">
        <v>9145</v>
      </c>
      <c r="C5162" s="15" t="s">
        <v>217</v>
      </c>
      <c r="D5162" s="15" t="s">
        <v>218</v>
      </c>
      <c r="E5162" s="15" t="s">
        <v>136</v>
      </c>
      <c r="F5162" s="15" t="s">
        <v>137</v>
      </c>
      <c r="G5162" s="15" t="s">
        <v>308</v>
      </c>
      <c r="H5162" s="15" t="s">
        <v>136</v>
      </c>
      <c r="I5162" s="15" t="s">
        <v>243</v>
      </c>
      <c r="J5162" s="15" t="s">
        <v>140</v>
      </c>
      <c r="K5162" s="15" t="s">
        <v>9146</v>
      </c>
      <c r="L5162" s="15" t="n">
        <v>15</v>
      </c>
      <c r="M5162" s="15" t="n">
        <v>22</v>
      </c>
      <c r="N5162" s="15" t="n">
        <v>4</v>
      </c>
      <c r="O5162" s="15" t="n">
        <v>10</v>
      </c>
      <c r="P5162" s="15" t="n">
        <v>51</v>
      </c>
      <c r="Y5162" s="15" t="s">
        <v>142</v>
      </c>
      <c r="AB5162" s="15" t="s">
        <v>143</v>
      </c>
    </row>
    <row r="5163" customFormat="false" ht="15" hidden="false" customHeight="true" outlineLevel="0" collapsed="false">
      <c r="A5163" s="15" t="s">
        <v>9144</v>
      </c>
      <c r="B5163" s="15" t="s">
        <v>9145</v>
      </c>
      <c r="C5163" s="15" t="s">
        <v>217</v>
      </c>
      <c r="D5163" s="15" t="s">
        <v>218</v>
      </c>
      <c r="E5163" s="15" t="s">
        <v>136</v>
      </c>
      <c r="F5163" s="15" t="s">
        <v>137</v>
      </c>
      <c r="G5163" s="15" t="s">
        <v>308</v>
      </c>
      <c r="H5163" s="15" t="s">
        <v>136</v>
      </c>
      <c r="I5163" s="15" t="s">
        <v>243</v>
      </c>
      <c r="J5163" s="15" t="s">
        <v>150</v>
      </c>
      <c r="K5163" s="15" t="s">
        <v>9147</v>
      </c>
      <c r="L5163" s="15" t="n">
        <v>113</v>
      </c>
      <c r="M5163" s="15" t="n">
        <v>48</v>
      </c>
      <c r="N5163" s="15" t="n">
        <v>95</v>
      </c>
      <c r="O5163" s="15" t="n">
        <v>5</v>
      </c>
      <c r="P5163" s="15" t="n">
        <v>261</v>
      </c>
      <c r="Y5163" s="15" t="s">
        <v>142</v>
      </c>
      <c r="AB5163" s="15" t="s">
        <v>143</v>
      </c>
    </row>
    <row r="5164" customFormat="false" ht="15" hidden="false" customHeight="true" outlineLevel="0" collapsed="false">
      <c r="A5164" s="15" t="s">
        <v>9144</v>
      </c>
      <c r="B5164" s="15" t="s">
        <v>9145</v>
      </c>
      <c r="C5164" s="15" t="s">
        <v>217</v>
      </c>
      <c r="D5164" s="15" t="s">
        <v>218</v>
      </c>
      <c r="E5164" s="15" t="s">
        <v>136</v>
      </c>
      <c r="F5164" s="15" t="s">
        <v>137</v>
      </c>
      <c r="G5164" s="15" t="s">
        <v>308</v>
      </c>
      <c r="H5164" s="15" t="s">
        <v>136</v>
      </c>
      <c r="I5164" s="15" t="s">
        <v>243</v>
      </c>
      <c r="J5164" s="15" t="s">
        <v>158</v>
      </c>
      <c r="K5164" s="15" t="s">
        <v>9148</v>
      </c>
      <c r="L5164" s="15" t="n">
        <v>12</v>
      </c>
      <c r="M5164" s="15" t="n">
        <v>32</v>
      </c>
      <c r="N5164" s="15" t="n">
        <v>73</v>
      </c>
      <c r="O5164" s="15" t="n">
        <v>5</v>
      </c>
      <c r="P5164" s="15" t="n">
        <v>122</v>
      </c>
      <c r="Y5164" s="15" t="s">
        <v>142</v>
      </c>
      <c r="AB5164" s="15" t="s">
        <v>143</v>
      </c>
    </row>
    <row r="5165" customFormat="false" ht="15" hidden="false" customHeight="true" outlineLevel="0" collapsed="false">
      <c r="A5165" s="15" t="s">
        <v>9144</v>
      </c>
      <c r="B5165" s="15" t="s">
        <v>9145</v>
      </c>
      <c r="C5165" s="15" t="s">
        <v>217</v>
      </c>
      <c r="D5165" s="15" t="s">
        <v>218</v>
      </c>
      <c r="E5165" s="15" t="s">
        <v>136</v>
      </c>
      <c r="F5165" s="15" t="s">
        <v>137</v>
      </c>
      <c r="G5165" s="15" t="s">
        <v>308</v>
      </c>
      <c r="H5165" s="15" t="s">
        <v>136</v>
      </c>
      <c r="I5165" s="15" t="s">
        <v>243</v>
      </c>
      <c r="J5165" s="15" t="s">
        <v>169</v>
      </c>
      <c r="K5165" s="15" t="s">
        <v>9149</v>
      </c>
      <c r="N5165" s="15" t="n">
        <v>12</v>
      </c>
      <c r="P5165" s="15" t="n">
        <v>12</v>
      </c>
      <c r="Y5165" s="15" t="s">
        <v>142</v>
      </c>
      <c r="AB5165" s="15" t="s">
        <v>143</v>
      </c>
    </row>
    <row r="5166" customFormat="false" ht="15" hidden="false" customHeight="true" outlineLevel="0" collapsed="false">
      <c r="A5166" s="15" t="s">
        <v>9150</v>
      </c>
      <c r="B5166" s="15" t="s">
        <v>9151</v>
      </c>
      <c r="C5166" s="15" t="s">
        <v>217</v>
      </c>
      <c r="D5166" s="15" t="s">
        <v>274</v>
      </c>
      <c r="E5166" s="15" t="s">
        <v>136</v>
      </c>
      <c r="F5166" s="15" t="s">
        <v>137</v>
      </c>
      <c r="G5166" s="15" t="s">
        <v>308</v>
      </c>
      <c r="H5166" s="15" t="s">
        <v>136</v>
      </c>
      <c r="I5166" s="15" t="s">
        <v>243</v>
      </c>
      <c r="J5166" s="15" t="s">
        <v>140</v>
      </c>
      <c r="K5166" s="15" t="s">
        <v>9152</v>
      </c>
      <c r="L5166" s="15" t="n">
        <v>12</v>
      </c>
      <c r="M5166" s="15" t="n">
        <v>39</v>
      </c>
      <c r="N5166" s="15" t="n">
        <v>38</v>
      </c>
      <c r="P5166" s="15" t="n">
        <v>89</v>
      </c>
      <c r="Y5166" s="15" t="s">
        <v>142</v>
      </c>
      <c r="AB5166" s="15" t="s">
        <v>143</v>
      </c>
    </row>
    <row r="5167" customFormat="false" ht="15" hidden="false" customHeight="true" outlineLevel="0" collapsed="false">
      <c r="A5167" s="15" t="s">
        <v>9150</v>
      </c>
      <c r="B5167" s="15" t="s">
        <v>9151</v>
      </c>
      <c r="C5167" s="15" t="s">
        <v>217</v>
      </c>
      <c r="D5167" s="15" t="s">
        <v>274</v>
      </c>
      <c r="E5167" s="15" t="s">
        <v>136</v>
      </c>
      <c r="F5167" s="15" t="s">
        <v>137</v>
      </c>
      <c r="G5167" s="15" t="s">
        <v>308</v>
      </c>
      <c r="H5167" s="15" t="s">
        <v>136</v>
      </c>
      <c r="I5167" s="15" t="s">
        <v>243</v>
      </c>
      <c r="J5167" s="15" t="s">
        <v>144</v>
      </c>
      <c r="K5167" s="15" t="s">
        <v>9153</v>
      </c>
      <c r="L5167" s="15" t="n">
        <v>9</v>
      </c>
      <c r="P5167" s="15" t="n">
        <v>9</v>
      </c>
      <c r="Y5167" s="15" t="s">
        <v>142</v>
      </c>
      <c r="AB5167" s="15" t="s">
        <v>143</v>
      </c>
    </row>
    <row r="5168" customFormat="false" ht="15" hidden="false" customHeight="true" outlineLevel="0" collapsed="false">
      <c r="A5168" s="15" t="s">
        <v>9150</v>
      </c>
      <c r="B5168" s="15" t="s">
        <v>9151</v>
      </c>
      <c r="C5168" s="15" t="s">
        <v>217</v>
      </c>
      <c r="D5168" s="15" t="s">
        <v>274</v>
      </c>
      <c r="E5168" s="15" t="s">
        <v>136</v>
      </c>
      <c r="F5168" s="15" t="s">
        <v>137</v>
      </c>
      <c r="G5168" s="15" t="s">
        <v>308</v>
      </c>
      <c r="H5168" s="15" t="s">
        <v>136</v>
      </c>
      <c r="I5168" s="15" t="s">
        <v>243</v>
      </c>
      <c r="J5168" s="15" t="s">
        <v>150</v>
      </c>
      <c r="K5168" s="15" t="s">
        <v>9154</v>
      </c>
      <c r="L5168" s="15" t="n">
        <v>106</v>
      </c>
      <c r="M5168" s="15" t="n">
        <v>173</v>
      </c>
      <c r="N5168" s="15" t="n">
        <v>117</v>
      </c>
      <c r="O5168" s="15" t="n">
        <v>38</v>
      </c>
      <c r="P5168" s="15" t="n">
        <v>434</v>
      </c>
      <c r="Y5168" s="15" t="s">
        <v>142</v>
      </c>
      <c r="AB5168" s="15" t="s">
        <v>143</v>
      </c>
    </row>
    <row r="5169" customFormat="false" ht="15" hidden="false" customHeight="true" outlineLevel="0" collapsed="false">
      <c r="A5169" s="15" t="s">
        <v>9150</v>
      </c>
      <c r="B5169" s="15" t="s">
        <v>9151</v>
      </c>
      <c r="C5169" s="15" t="s">
        <v>217</v>
      </c>
      <c r="D5169" s="15" t="s">
        <v>274</v>
      </c>
      <c r="E5169" s="15" t="s">
        <v>136</v>
      </c>
      <c r="F5169" s="15" t="s">
        <v>137</v>
      </c>
      <c r="G5169" s="15" t="s">
        <v>308</v>
      </c>
      <c r="H5169" s="15" t="s">
        <v>136</v>
      </c>
      <c r="I5169" s="15" t="s">
        <v>243</v>
      </c>
      <c r="J5169" s="15" t="s">
        <v>166</v>
      </c>
      <c r="K5169" s="15" t="s">
        <v>9155</v>
      </c>
      <c r="L5169" s="15" t="n">
        <v>5</v>
      </c>
      <c r="O5169" s="15" t="n">
        <v>2</v>
      </c>
      <c r="P5169" s="15" t="n">
        <v>7</v>
      </c>
      <c r="Y5169" s="15" t="s">
        <v>142</v>
      </c>
      <c r="AB5169" s="15" t="s">
        <v>143</v>
      </c>
    </row>
    <row r="5170" customFormat="false" ht="15" hidden="false" customHeight="true" outlineLevel="0" collapsed="false">
      <c r="A5170" s="15" t="s">
        <v>9150</v>
      </c>
      <c r="B5170" s="15" t="s">
        <v>9151</v>
      </c>
      <c r="C5170" s="15" t="s">
        <v>217</v>
      </c>
      <c r="D5170" s="15" t="s">
        <v>274</v>
      </c>
      <c r="E5170" s="15" t="s">
        <v>136</v>
      </c>
      <c r="F5170" s="15" t="s">
        <v>137</v>
      </c>
      <c r="G5170" s="15" t="s">
        <v>308</v>
      </c>
      <c r="H5170" s="15" t="s">
        <v>136</v>
      </c>
      <c r="I5170" s="15" t="s">
        <v>243</v>
      </c>
      <c r="J5170" s="15" t="s">
        <v>158</v>
      </c>
      <c r="K5170" s="15" t="s">
        <v>9156</v>
      </c>
      <c r="L5170" s="15" t="n">
        <v>23</v>
      </c>
      <c r="M5170" s="15" t="n">
        <v>29</v>
      </c>
      <c r="N5170" s="15" t="n">
        <v>29</v>
      </c>
      <c r="O5170" s="15" t="n">
        <v>25</v>
      </c>
      <c r="P5170" s="15" t="n">
        <v>106</v>
      </c>
      <c r="Y5170" s="15" t="s">
        <v>142</v>
      </c>
      <c r="AB5170" s="15" t="s">
        <v>143</v>
      </c>
    </row>
    <row r="5171" customFormat="false" ht="15" hidden="false" customHeight="true" outlineLevel="0" collapsed="false">
      <c r="A5171" s="15" t="s">
        <v>9150</v>
      </c>
      <c r="B5171" s="15" t="s">
        <v>9151</v>
      </c>
      <c r="C5171" s="15" t="s">
        <v>217</v>
      </c>
      <c r="D5171" s="15" t="s">
        <v>274</v>
      </c>
      <c r="E5171" s="15" t="s">
        <v>136</v>
      </c>
      <c r="F5171" s="15" t="s">
        <v>137</v>
      </c>
      <c r="G5171" s="15" t="s">
        <v>308</v>
      </c>
      <c r="H5171" s="15" t="s">
        <v>136</v>
      </c>
      <c r="I5171" s="15" t="s">
        <v>243</v>
      </c>
      <c r="J5171" s="15" t="s">
        <v>169</v>
      </c>
      <c r="K5171" s="15" t="s">
        <v>9157</v>
      </c>
      <c r="M5171" s="15" t="n">
        <v>4</v>
      </c>
      <c r="P5171" s="15" t="n">
        <v>4</v>
      </c>
      <c r="Y5171" s="15" t="s">
        <v>142</v>
      </c>
      <c r="AB5171" s="15" t="s">
        <v>143</v>
      </c>
    </row>
    <row r="5172" customFormat="false" ht="15" hidden="false" customHeight="true" outlineLevel="0" collapsed="false">
      <c r="A5172" s="15" t="s">
        <v>9158</v>
      </c>
      <c r="B5172" s="15" t="s">
        <v>9159</v>
      </c>
      <c r="C5172" s="15" t="s">
        <v>134</v>
      </c>
      <c r="D5172" s="15" t="s">
        <v>135</v>
      </c>
      <c r="E5172" s="15" t="s">
        <v>136</v>
      </c>
      <c r="F5172" s="15" t="s">
        <v>137</v>
      </c>
      <c r="G5172" s="15" t="s">
        <v>149</v>
      </c>
      <c r="H5172" s="15" t="s">
        <v>136</v>
      </c>
      <c r="I5172" s="15" t="s">
        <v>243</v>
      </c>
      <c r="J5172" s="15" t="s">
        <v>140</v>
      </c>
      <c r="K5172" s="15" t="s">
        <v>9160</v>
      </c>
      <c r="L5172" s="15" t="n">
        <v>2</v>
      </c>
      <c r="M5172" s="15" t="n">
        <v>25</v>
      </c>
      <c r="N5172" s="15" t="n">
        <v>27</v>
      </c>
      <c r="P5172" s="15" t="n">
        <v>54</v>
      </c>
      <c r="Y5172" s="15" t="s">
        <v>142</v>
      </c>
      <c r="AB5172" s="15" t="s">
        <v>143</v>
      </c>
    </row>
    <row r="5173" customFormat="false" ht="15" hidden="false" customHeight="true" outlineLevel="0" collapsed="false">
      <c r="A5173" s="15" t="s">
        <v>9158</v>
      </c>
      <c r="B5173" s="15" t="s">
        <v>9159</v>
      </c>
      <c r="C5173" s="15" t="s">
        <v>134</v>
      </c>
      <c r="D5173" s="15" t="s">
        <v>135</v>
      </c>
      <c r="E5173" s="15" t="s">
        <v>136</v>
      </c>
      <c r="F5173" s="15" t="s">
        <v>137</v>
      </c>
      <c r="G5173" s="15" t="s">
        <v>149</v>
      </c>
      <c r="H5173" s="15" t="s">
        <v>136</v>
      </c>
      <c r="I5173" s="15" t="s">
        <v>243</v>
      </c>
      <c r="J5173" s="15" t="s">
        <v>144</v>
      </c>
      <c r="K5173" s="15" t="s">
        <v>9161</v>
      </c>
      <c r="L5173" s="15" t="n">
        <v>8</v>
      </c>
      <c r="M5173" s="15" t="n">
        <v>98</v>
      </c>
      <c r="N5173" s="15" t="n">
        <v>217</v>
      </c>
      <c r="O5173" s="15" t="n">
        <v>13</v>
      </c>
      <c r="P5173" s="15" t="n">
        <v>336</v>
      </c>
      <c r="Y5173" s="15" t="s">
        <v>142</v>
      </c>
      <c r="AB5173" s="15" t="s">
        <v>143</v>
      </c>
    </row>
    <row r="5174" customFormat="false" ht="15" hidden="false" customHeight="true" outlineLevel="0" collapsed="false">
      <c r="A5174" s="15" t="s">
        <v>9158</v>
      </c>
      <c r="B5174" s="15" t="s">
        <v>9159</v>
      </c>
      <c r="C5174" s="15" t="s">
        <v>134</v>
      </c>
      <c r="D5174" s="15" t="s">
        <v>135</v>
      </c>
      <c r="E5174" s="15" t="s">
        <v>136</v>
      </c>
      <c r="F5174" s="15" t="s">
        <v>137</v>
      </c>
      <c r="G5174" s="15" t="s">
        <v>149</v>
      </c>
      <c r="H5174" s="15" t="s">
        <v>136</v>
      </c>
      <c r="I5174" s="15" t="s">
        <v>243</v>
      </c>
      <c r="J5174" s="15" t="s">
        <v>150</v>
      </c>
      <c r="K5174" s="15" t="s">
        <v>9162</v>
      </c>
      <c r="L5174" s="15" t="n">
        <v>3</v>
      </c>
      <c r="M5174" s="15" t="n">
        <v>38</v>
      </c>
      <c r="N5174" s="15" t="n">
        <v>21</v>
      </c>
      <c r="O5174" s="15" t="n">
        <v>4</v>
      </c>
      <c r="P5174" s="15" t="n">
        <v>66</v>
      </c>
      <c r="Y5174" s="15" t="s">
        <v>142</v>
      </c>
      <c r="AB5174" s="15" t="s">
        <v>143</v>
      </c>
    </row>
    <row r="5175" customFormat="false" ht="15" hidden="false" customHeight="true" outlineLevel="0" collapsed="false">
      <c r="A5175" s="15" t="s">
        <v>9158</v>
      </c>
      <c r="B5175" s="15" t="s">
        <v>9159</v>
      </c>
      <c r="C5175" s="15" t="s">
        <v>134</v>
      </c>
      <c r="D5175" s="15" t="s">
        <v>135</v>
      </c>
      <c r="E5175" s="15" t="s">
        <v>136</v>
      </c>
      <c r="F5175" s="15" t="s">
        <v>137</v>
      </c>
      <c r="G5175" s="15" t="s">
        <v>149</v>
      </c>
      <c r="H5175" s="15" t="s">
        <v>136</v>
      </c>
      <c r="I5175" s="15" t="s">
        <v>243</v>
      </c>
      <c r="J5175" s="15" t="s">
        <v>158</v>
      </c>
      <c r="K5175" s="15" t="s">
        <v>9163</v>
      </c>
      <c r="L5175" s="15" t="n">
        <v>4</v>
      </c>
      <c r="M5175" s="15" t="n">
        <v>40</v>
      </c>
      <c r="N5175" s="15" t="n">
        <v>32</v>
      </c>
      <c r="O5175" s="15" t="n">
        <v>4</v>
      </c>
      <c r="P5175" s="15" t="n">
        <v>80</v>
      </c>
      <c r="Y5175" s="15" t="s">
        <v>142</v>
      </c>
      <c r="AB5175" s="15" t="s">
        <v>143</v>
      </c>
    </row>
    <row r="5176" customFormat="false" ht="15" hidden="false" customHeight="true" outlineLevel="0" collapsed="false">
      <c r="A5176" s="15" t="s">
        <v>9164</v>
      </c>
      <c r="B5176" s="15" t="s">
        <v>9165</v>
      </c>
      <c r="C5176" s="15" t="s">
        <v>217</v>
      </c>
      <c r="D5176" s="15" t="s">
        <v>274</v>
      </c>
      <c r="E5176" s="15" t="s">
        <v>136</v>
      </c>
      <c r="F5176" s="15" t="s">
        <v>137</v>
      </c>
      <c r="G5176" s="15" t="s">
        <v>9166</v>
      </c>
      <c r="H5176" s="15" t="s">
        <v>136</v>
      </c>
      <c r="I5176" s="15" t="s">
        <v>139</v>
      </c>
      <c r="J5176" s="15" t="s">
        <v>150</v>
      </c>
      <c r="K5176" s="15" t="s">
        <v>9167</v>
      </c>
      <c r="L5176" s="15" t="n">
        <v>2</v>
      </c>
      <c r="P5176" s="15" t="n">
        <v>2</v>
      </c>
      <c r="Y5176" s="15" t="s">
        <v>142</v>
      </c>
      <c r="AB5176" s="15" t="s">
        <v>143</v>
      </c>
    </row>
    <row r="5177" customFormat="false" ht="15" hidden="false" customHeight="true" outlineLevel="0" collapsed="false">
      <c r="A5177" s="15" t="s">
        <v>9168</v>
      </c>
      <c r="B5177" s="15" t="s">
        <v>9169</v>
      </c>
      <c r="C5177" s="15" t="s">
        <v>148</v>
      </c>
      <c r="E5177" s="15" t="s">
        <v>136</v>
      </c>
      <c r="F5177" s="15" t="s">
        <v>137</v>
      </c>
      <c r="G5177" s="15" t="s">
        <v>299</v>
      </c>
      <c r="H5177" s="15" t="s">
        <v>136</v>
      </c>
      <c r="I5177" s="15" t="s">
        <v>139</v>
      </c>
      <c r="J5177" s="15" t="s">
        <v>140</v>
      </c>
      <c r="K5177" s="15" t="s">
        <v>9170</v>
      </c>
      <c r="L5177" s="15" t="n">
        <v>7</v>
      </c>
      <c r="P5177" s="15" t="n">
        <v>7</v>
      </c>
      <c r="Y5177" s="15" t="s">
        <v>156</v>
      </c>
      <c r="AB5177" s="15" t="s">
        <v>143</v>
      </c>
    </row>
    <row r="5178" customFormat="false" ht="15" hidden="false" customHeight="true" outlineLevel="0" collapsed="false">
      <c r="A5178" s="15" t="s">
        <v>9168</v>
      </c>
      <c r="B5178" s="15" t="s">
        <v>9169</v>
      </c>
      <c r="C5178" s="15" t="s">
        <v>148</v>
      </c>
      <c r="E5178" s="15" t="s">
        <v>136</v>
      </c>
      <c r="F5178" s="15" t="s">
        <v>137</v>
      </c>
      <c r="G5178" s="15" t="s">
        <v>299</v>
      </c>
      <c r="H5178" s="15" t="s">
        <v>136</v>
      </c>
      <c r="I5178" s="15" t="s">
        <v>139</v>
      </c>
      <c r="J5178" s="15" t="s">
        <v>150</v>
      </c>
      <c r="K5178" s="15" t="s">
        <v>9171</v>
      </c>
      <c r="L5178" s="15" t="n">
        <v>1</v>
      </c>
      <c r="P5178" s="15" t="n">
        <v>1</v>
      </c>
      <c r="Y5178" s="15" t="s">
        <v>156</v>
      </c>
      <c r="AB5178" s="15" t="s">
        <v>143</v>
      </c>
    </row>
    <row r="5179" customFormat="false" ht="15" hidden="false" customHeight="true" outlineLevel="0" collapsed="false">
      <c r="A5179" s="15" t="s">
        <v>9168</v>
      </c>
      <c r="B5179" s="15" t="s">
        <v>9169</v>
      </c>
      <c r="C5179" s="15" t="s">
        <v>148</v>
      </c>
      <c r="E5179" s="15" t="s">
        <v>136</v>
      </c>
      <c r="F5179" s="15" t="s">
        <v>137</v>
      </c>
      <c r="G5179" s="15" t="s">
        <v>299</v>
      </c>
      <c r="H5179" s="15" t="s">
        <v>136</v>
      </c>
      <c r="I5179" s="15" t="s">
        <v>139</v>
      </c>
      <c r="J5179" s="15" t="s">
        <v>158</v>
      </c>
      <c r="K5179" s="15" t="s">
        <v>9172</v>
      </c>
      <c r="L5179" s="15" t="n">
        <v>6</v>
      </c>
      <c r="P5179" s="15" t="n">
        <v>6</v>
      </c>
      <c r="Y5179" s="15" t="s">
        <v>156</v>
      </c>
      <c r="AB5179" s="15" t="s">
        <v>143</v>
      </c>
    </row>
    <row r="5180" customFormat="false" ht="15" hidden="false" customHeight="true" outlineLevel="0" collapsed="false">
      <c r="A5180" s="15" t="s">
        <v>9173</v>
      </c>
      <c r="B5180" s="15" t="s">
        <v>9174</v>
      </c>
      <c r="C5180" s="15" t="s">
        <v>217</v>
      </c>
      <c r="D5180" s="15" t="s">
        <v>235</v>
      </c>
      <c r="E5180" s="15" t="s">
        <v>788</v>
      </c>
      <c r="F5180" s="15" t="s">
        <v>137</v>
      </c>
      <c r="G5180" s="15" t="s">
        <v>788</v>
      </c>
      <c r="H5180" s="15" t="s">
        <v>136</v>
      </c>
      <c r="I5180" s="15" t="s">
        <v>139</v>
      </c>
      <c r="J5180" s="15" t="s">
        <v>150</v>
      </c>
      <c r="K5180" s="15" t="s">
        <v>9175</v>
      </c>
      <c r="L5180" s="15" t="n">
        <v>19</v>
      </c>
      <c r="M5180" s="15" t="n">
        <v>1</v>
      </c>
      <c r="N5180" s="15" t="n">
        <v>2</v>
      </c>
      <c r="P5180" s="15" t="n">
        <v>22</v>
      </c>
      <c r="Y5180" s="15" t="s">
        <v>142</v>
      </c>
      <c r="AB5180" s="15" t="s">
        <v>143</v>
      </c>
    </row>
    <row r="5181" customFormat="false" ht="15" hidden="false" customHeight="true" outlineLevel="0" collapsed="false">
      <c r="A5181" s="15" t="s">
        <v>9176</v>
      </c>
      <c r="B5181" s="15" t="s">
        <v>9177</v>
      </c>
      <c r="C5181" s="15" t="s">
        <v>148</v>
      </c>
      <c r="E5181" s="15" t="s">
        <v>136</v>
      </c>
      <c r="F5181" s="15" t="s">
        <v>137</v>
      </c>
      <c r="G5181" s="15" t="s">
        <v>202</v>
      </c>
      <c r="H5181" s="15" t="s">
        <v>136</v>
      </c>
      <c r="I5181" s="15" t="s">
        <v>139</v>
      </c>
      <c r="J5181" s="15" t="s">
        <v>144</v>
      </c>
      <c r="K5181" s="15" t="s">
        <v>9178</v>
      </c>
      <c r="M5181" s="15" t="n">
        <v>11</v>
      </c>
      <c r="P5181" s="15" t="n">
        <v>11</v>
      </c>
      <c r="Y5181" s="15" t="s">
        <v>142</v>
      </c>
      <c r="AB5181" s="15" t="s">
        <v>143</v>
      </c>
    </row>
    <row r="5182" customFormat="false" ht="15" hidden="false" customHeight="true" outlineLevel="0" collapsed="false">
      <c r="A5182" s="15" t="s">
        <v>9176</v>
      </c>
      <c r="B5182" s="15" t="s">
        <v>9177</v>
      </c>
      <c r="C5182" s="15" t="s">
        <v>148</v>
      </c>
      <c r="E5182" s="15" t="s">
        <v>136</v>
      </c>
      <c r="F5182" s="15" t="s">
        <v>137</v>
      </c>
      <c r="G5182" s="15" t="s">
        <v>202</v>
      </c>
      <c r="H5182" s="15" t="s">
        <v>136</v>
      </c>
      <c r="I5182" s="15" t="s">
        <v>139</v>
      </c>
      <c r="J5182" s="15" t="s">
        <v>158</v>
      </c>
      <c r="K5182" s="15" t="s">
        <v>9179</v>
      </c>
      <c r="M5182" s="15" t="n">
        <v>1</v>
      </c>
      <c r="P5182" s="15" t="n">
        <v>1</v>
      </c>
      <c r="Y5182" s="15" t="s">
        <v>142</v>
      </c>
      <c r="AB5182" s="15" t="s">
        <v>143</v>
      </c>
    </row>
    <row r="5183" customFormat="false" ht="15" hidden="false" customHeight="true" outlineLevel="0" collapsed="false">
      <c r="A5183" s="15" t="s">
        <v>9180</v>
      </c>
      <c r="B5183" s="15" t="s">
        <v>9181</v>
      </c>
      <c r="C5183" s="15" t="s">
        <v>148</v>
      </c>
      <c r="E5183" s="15" t="s">
        <v>136</v>
      </c>
      <c r="F5183" s="15" t="s">
        <v>137</v>
      </c>
      <c r="G5183" s="15" t="s">
        <v>1411</v>
      </c>
      <c r="H5183" s="15" t="s">
        <v>136</v>
      </c>
      <c r="I5183" s="15" t="s">
        <v>139</v>
      </c>
      <c r="J5183" s="15" t="s">
        <v>140</v>
      </c>
      <c r="K5183" s="15" t="s">
        <v>9182</v>
      </c>
      <c r="L5183" s="15" t="n">
        <v>3</v>
      </c>
      <c r="M5183" s="15" t="n">
        <v>82</v>
      </c>
      <c r="P5183" s="15" t="n">
        <v>85</v>
      </c>
      <c r="Y5183" s="15" t="s">
        <v>156</v>
      </c>
      <c r="AB5183" s="15" t="s">
        <v>143</v>
      </c>
    </row>
    <row r="5184" customFormat="false" ht="15" hidden="false" customHeight="true" outlineLevel="0" collapsed="false">
      <c r="A5184" s="15" t="s">
        <v>9180</v>
      </c>
      <c r="B5184" s="15" t="s">
        <v>9181</v>
      </c>
      <c r="C5184" s="15" t="s">
        <v>148</v>
      </c>
      <c r="E5184" s="15" t="s">
        <v>136</v>
      </c>
      <c r="F5184" s="15" t="s">
        <v>137</v>
      </c>
      <c r="G5184" s="15" t="s">
        <v>1411</v>
      </c>
      <c r="H5184" s="15" t="s">
        <v>136</v>
      </c>
      <c r="I5184" s="15" t="s">
        <v>139</v>
      </c>
      <c r="J5184" s="15" t="s">
        <v>144</v>
      </c>
      <c r="K5184" s="15" t="s">
        <v>9183</v>
      </c>
      <c r="M5184" s="15" t="n">
        <v>132</v>
      </c>
      <c r="P5184" s="15" t="n">
        <v>132</v>
      </c>
      <c r="Y5184" s="15" t="s">
        <v>156</v>
      </c>
      <c r="AB5184" s="15" t="s">
        <v>143</v>
      </c>
    </row>
    <row r="5185" customFormat="false" ht="15" hidden="false" customHeight="true" outlineLevel="0" collapsed="false">
      <c r="A5185" s="15" t="s">
        <v>9184</v>
      </c>
      <c r="B5185" s="15" t="s">
        <v>9185</v>
      </c>
      <c r="C5185" s="15" t="s">
        <v>217</v>
      </c>
      <c r="D5185" s="15" t="s">
        <v>235</v>
      </c>
      <c r="E5185" s="15" t="s">
        <v>136</v>
      </c>
      <c r="F5185" s="15" t="s">
        <v>137</v>
      </c>
      <c r="G5185" s="15" t="s">
        <v>583</v>
      </c>
      <c r="H5185" s="15" t="s">
        <v>136</v>
      </c>
      <c r="I5185" s="15" t="s">
        <v>139</v>
      </c>
      <c r="J5185" s="15" t="s">
        <v>150</v>
      </c>
      <c r="K5185" s="15" t="s">
        <v>9186</v>
      </c>
      <c r="L5185" s="15" t="n">
        <v>24</v>
      </c>
      <c r="M5185" s="15" t="n">
        <v>40</v>
      </c>
      <c r="N5185" s="15" t="n">
        <v>5</v>
      </c>
      <c r="P5185" s="15" t="n">
        <v>69</v>
      </c>
      <c r="Y5185" s="15" t="s">
        <v>142</v>
      </c>
      <c r="AB5185" s="15" t="s">
        <v>143</v>
      </c>
    </row>
    <row r="5186" customFormat="false" ht="15" hidden="false" customHeight="true" outlineLevel="0" collapsed="false">
      <c r="A5186" s="15" t="s">
        <v>9184</v>
      </c>
      <c r="B5186" s="15" t="s">
        <v>9185</v>
      </c>
      <c r="C5186" s="15" t="s">
        <v>217</v>
      </c>
      <c r="D5186" s="15" t="s">
        <v>235</v>
      </c>
      <c r="E5186" s="15" t="s">
        <v>136</v>
      </c>
      <c r="F5186" s="15" t="s">
        <v>137</v>
      </c>
      <c r="G5186" s="15" t="s">
        <v>583</v>
      </c>
      <c r="H5186" s="15" t="s">
        <v>136</v>
      </c>
      <c r="I5186" s="15" t="s">
        <v>139</v>
      </c>
      <c r="J5186" s="15" t="s">
        <v>158</v>
      </c>
      <c r="K5186" s="15" t="s">
        <v>9187</v>
      </c>
      <c r="L5186" s="15" t="n">
        <v>4</v>
      </c>
      <c r="M5186" s="15" t="n">
        <v>21</v>
      </c>
      <c r="P5186" s="15" t="n">
        <v>25</v>
      </c>
      <c r="Y5186" s="15" t="s">
        <v>142</v>
      </c>
      <c r="AB5186" s="15" t="s">
        <v>143</v>
      </c>
    </row>
    <row r="5187" customFormat="false" ht="15" hidden="false" customHeight="true" outlineLevel="0" collapsed="false">
      <c r="A5187" s="15" t="s">
        <v>9188</v>
      </c>
      <c r="B5187" s="15" t="s">
        <v>9189</v>
      </c>
      <c r="C5187" s="15" t="s">
        <v>217</v>
      </c>
      <c r="D5187" s="15" t="s">
        <v>218</v>
      </c>
      <c r="E5187" s="15" t="s">
        <v>136</v>
      </c>
      <c r="F5187" s="15" t="s">
        <v>137</v>
      </c>
      <c r="G5187" s="15" t="s">
        <v>4163</v>
      </c>
      <c r="H5187" s="15" t="s">
        <v>136</v>
      </c>
      <c r="I5187" s="15" t="s">
        <v>243</v>
      </c>
      <c r="J5187" s="15" t="s">
        <v>140</v>
      </c>
      <c r="K5187" s="15" t="s">
        <v>9190</v>
      </c>
      <c r="L5187" s="15" t="n">
        <v>53</v>
      </c>
      <c r="M5187" s="15" t="n">
        <v>42</v>
      </c>
      <c r="N5187" s="15" t="n">
        <v>21</v>
      </c>
      <c r="O5187" s="15" t="n">
        <v>19</v>
      </c>
      <c r="P5187" s="15" t="n">
        <v>135</v>
      </c>
      <c r="Y5187" s="15" t="s">
        <v>156</v>
      </c>
      <c r="AB5187" s="15" t="s">
        <v>143</v>
      </c>
    </row>
    <row r="5188" customFormat="false" ht="15" hidden="false" customHeight="true" outlineLevel="0" collapsed="false">
      <c r="A5188" s="15" t="s">
        <v>9188</v>
      </c>
      <c r="B5188" s="15" t="s">
        <v>9189</v>
      </c>
      <c r="C5188" s="15" t="s">
        <v>217</v>
      </c>
      <c r="D5188" s="15" t="s">
        <v>218</v>
      </c>
      <c r="E5188" s="15" t="s">
        <v>136</v>
      </c>
      <c r="F5188" s="15" t="s">
        <v>137</v>
      </c>
      <c r="G5188" s="15" t="s">
        <v>4163</v>
      </c>
      <c r="H5188" s="15" t="s">
        <v>136</v>
      </c>
      <c r="I5188" s="15" t="s">
        <v>243</v>
      </c>
      <c r="J5188" s="15" t="s">
        <v>144</v>
      </c>
      <c r="K5188" s="15" t="s">
        <v>9191</v>
      </c>
      <c r="L5188" s="15" t="n">
        <v>8</v>
      </c>
      <c r="M5188" s="15" t="n">
        <v>6</v>
      </c>
      <c r="N5188" s="15" t="n">
        <v>3</v>
      </c>
      <c r="O5188" s="15" t="n">
        <v>3</v>
      </c>
      <c r="P5188" s="15" t="n">
        <v>20</v>
      </c>
      <c r="Y5188" s="15" t="s">
        <v>156</v>
      </c>
      <c r="AB5188" s="15" t="s">
        <v>143</v>
      </c>
    </row>
    <row r="5189" customFormat="false" ht="15" hidden="false" customHeight="true" outlineLevel="0" collapsed="false">
      <c r="A5189" s="15" t="s">
        <v>9188</v>
      </c>
      <c r="B5189" s="15" t="s">
        <v>9189</v>
      </c>
      <c r="C5189" s="15" t="s">
        <v>217</v>
      </c>
      <c r="D5189" s="15" t="s">
        <v>218</v>
      </c>
      <c r="E5189" s="15" t="s">
        <v>136</v>
      </c>
      <c r="F5189" s="15" t="s">
        <v>137</v>
      </c>
      <c r="G5189" s="15" t="s">
        <v>4163</v>
      </c>
      <c r="H5189" s="15" t="s">
        <v>136</v>
      </c>
      <c r="I5189" s="15" t="s">
        <v>243</v>
      </c>
      <c r="J5189" s="15" t="s">
        <v>150</v>
      </c>
      <c r="K5189" s="15" t="s">
        <v>9192</v>
      </c>
      <c r="L5189" s="15" t="n">
        <v>237</v>
      </c>
      <c r="M5189" s="15" t="n">
        <v>318</v>
      </c>
      <c r="N5189" s="15" t="n">
        <v>408</v>
      </c>
      <c r="O5189" s="15" t="n">
        <v>144</v>
      </c>
      <c r="P5189" s="15" t="n">
        <v>1107</v>
      </c>
      <c r="Y5189" s="15" t="s">
        <v>156</v>
      </c>
      <c r="AB5189" s="15" t="s">
        <v>143</v>
      </c>
    </row>
    <row r="5190" customFormat="false" ht="15" hidden="false" customHeight="true" outlineLevel="0" collapsed="false">
      <c r="A5190" s="15" t="s">
        <v>9188</v>
      </c>
      <c r="B5190" s="15" t="s">
        <v>9189</v>
      </c>
      <c r="C5190" s="15" t="s">
        <v>217</v>
      </c>
      <c r="D5190" s="15" t="s">
        <v>218</v>
      </c>
      <c r="E5190" s="15" t="s">
        <v>136</v>
      </c>
      <c r="F5190" s="15" t="s">
        <v>137</v>
      </c>
      <c r="G5190" s="15" t="s">
        <v>4163</v>
      </c>
      <c r="H5190" s="15" t="s">
        <v>136</v>
      </c>
      <c r="I5190" s="15" t="s">
        <v>243</v>
      </c>
      <c r="J5190" s="15" t="s">
        <v>166</v>
      </c>
      <c r="K5190" s="15" t="s">
        <v>9193</v>
      </c>
      <c r="N5190" s="15" t="n">
        <v>11</v>
      </c>
      <c r="P5190" s="15" t="n">
        <v>11</v>
      </c>
      <c r="Y5190" s="15" t="s">
        <v>156</v>
      </c>
      <c r="AB5190" s="15" t="s">
        <v>143</v>
      </c>
    </row>
    <row r="5191" customFormat="false" ht="15" hidden="false" customHeight="true" outlineLevel="0" collapsed="false">
      <c r="A5191" s="15" t="s">
        <v>9188</v>
      </c>
      <c r="B5191" s="15" t="s">
        <v>9189</v>
      </c>
      <c r="C5191" s="15" t="s">
        <v>217</v>
      </c>
      <c r="D5191" s="15" t="s">
        <v>218</v>
      </c>
      <c r="E5191" s="15" t="s">
        <v>136</v>
      </c>
      <c r="F5191" s="15" t="s">
        <v>137</v>
      </c>
      <c r="G5191" s="15" t="s">
        <v>4163</v>
      </c>
      <c r="H5191" s="15" t="s">
        <v>136</v>
      </c>
      <c r="I5191" s="15" t="s">
        <v>243</v>
      </c>
      <c r="J5191" s="15" t="s">
        <v>158</v>
      </c>
      <c r="K5191" s="15" t="s">
        <v>9194</v>
      </c>
      <c r="L5191" s="15" t="n">
        <v>116</v>
      </c>
      <c r="M5191" s="15" t="n">
        <v>72</v>
      </c>
      <c r="N5191" s="15" t="n">
        <v>187</v>
      </c>
      <c r="O5191" s="15" t="n">
        <v>94</v>
      </c>
      <c r="P5191" s="15" t="n">
        <v>469</v>
      </c>
      <c r="Y5191" s="15" t="s">
        <v>156</v>
      </c>
      <c r="AB5191" s="15" t="s">
        <v>143</v>
      </c>
    </row>
    <row r="5192" customFormat="false" ht="15" hidden="false" customHeight="true" outlineLevel="0" collapsed="false">
      <c r="A5192" s="15" t="s">
        <v>9188</v>
      </c>
      <c r="B5192" s="15" t="s">
        <v>9189</v>
      </c>
      <c r="C5192" s="15" t="s">
        <v>217</v>
      </c>
      <c r="D5192" s="15" t="s">
        <v>218</v>
      </c>
      <c r="E5192" s="15" t="s">
        <v>136</v>
      </c>
      <c r="F5192" s="15" t="s">
        <v>137</v>
      </c>
      <c r="G5192" s="15" t="s">
        <v>4163</v>
      </c>
      <c r="H5192" s="15" t="s">
        <v>136</v>
      </c>
      <c r="I5192" s="15" t="s">
        <v>243</v>
      </c>
      <c r="J5192" s="15" t="s">
        <v>169</v>
      </c>
      <c r="K5192" s="15" t="s">
        <v>9195</v>
      </c>
      <c r="M5192" s="15" t="n">
        <v>1</v>
      </c>
      <c r="N5192" s="15" t="n">
        <v>1</v>
      </c>
      <c r="P5192" s="15" t="n">
        <v>2</v>
      </c>
      <c r="Y5192" s="15" t="s">
        <v>156</v>
      </c>
      <c r="AB5192" s="15" t="s">
        <v>143</v>
      </c>
    </row>
    <row r="5193" customFormat="false" ht="15" hidden="false" customHeight="true" outlineLevel="0" collapsed="false">
      <c r="A5193" s="15" t="s">
        <v>9196</v>
      </c>
      <c r="B5193" s="15" t="s">
        <v>9197</v>
      </c>
      <c r="C5193" s="15" t="s">
        <v>148</v>
      </c>
      <c r="E5193" s="15" t="s">
        <v>136</v>
      </c>
      <c r="F5193" s="15" t="s">
        <v>137</v>
      </c>
      <c r="G5193" s="15" t="s">
        <v>9198</v>
      </c>
      <c r="H5193" s="15" t="s">
        <v>136</v>
      </c>
      <c r="I5193" s="15" t="s">
        <v>139</v>
      </c>
      <c r="J5193" s="15" t="s">
        <v>158</v>
      </c>
      <c r="K5193" s="15" t="s">
        <v>9199</v>
      </c>
      <c r="N5193" s="15" t="n">
        <v>1</v>
      </c>
      <c r="P5193" s="15" t="n">
        <v>1</v>
      </c>
      <c r="Y5193" s="15" t="s">
        <v>142</v>
      </c>
      <c r="AB5193" s="15" t="s">
        <v>143</v>
      </c>
    </row>
    <row r="5194" customFormat="false" ht="15" hidden="false" customHeight="true" outlineLevel="0" collapsed="false">
      <c r="A5194" s="15" t="s">
        <v>9200</v>
      </c>
      <c r="B5194" s="15" t="s">
        <v>9201</v>
      </c>
      <c r="C5194" s="15" t="s">
        <v>134</v>
      </c>
      <c r="D5194" s="15" t="s">
        <v>177</v>
      </c>
      <c r="E5194" s="15" t="s">
        <v>136</v>
      </c>
      <c r="F5194" s="15" t="s">
        <v>137</v>
      </c>
      <c r="G5194" s="15" t="s">
        <v>136</v>
      </c>
      <c r="H5194" s="15" t="s">
        <v>136</v>
      </c>
      <c r="I5194" s="15" t="s">
        <v>139</v>
      </c>
      <c r="J5194" s="15" t="s">
        <v>140</v>
      </c>
      <c r="K5194" s="15" t="s">
        <v>9202</v>
      </c>
      <c r="L5194" s="15" t="n">
        <v>2</v>
      </c>
      <c r="P5194" s="15" t="n">
        <v>2</v>
      </c>
      <c r="Y5194" s="15" t="s">
        <v>142</v>
      </c>
      <c r="AB5194" s="15" t="s">
        <v>143</v>
      </c>
    </row>
    <row r="5195" customFormat="false" ht="15" hidden="false" customHeight="true" outlineLevel="0" collapsed="false">
      <c r="A5195" s="15" t="s">
        <v>9200</v>
      </c>
      <c r="B5195" s="15" t="s">
        <v>9201</v>
      </c>
      <c r="C5195" s="15" t="s">
        <v>134</v>
      </c>
      <c r="D5195" s="15" t="s">
        <v>177</v>
      </c>
      <c r="E5195" s="15" t="s">
        <v>136</v>
      </c>
      <c r="F5195" s="15" t="s">
        <v>137</v>
      </c>
      <c r="G5195" s="15" t="s">
        <v>136</v>
      </c>
      <c r="H5195" s="15" t="s">
        <v>136</v>
      </c>
      <c r="I5195" s="15" t="s">
        <v>139</v>
      </c>
      <c r="J5195" s="15" t="s">
        <v>144</v>
      </c>
      <c r="K5195" s="15" t="s">
        <v>9203</v>
      </c>
      <c r="N5195" s="15" t="n">
        <v>67</v>
      </c>
      <c r="P5195" s="15" t="n">
        <v>67</v>
      </c>
      <c r="Y5195" s="15" t="s">
        <v>142</v>
      </c>
      <c r="AB5195" s="15" t="s">
        <v>143</v>
      </c>
    </row>
    <row r="5196" customFormat="false" ht="15" hidden="false" customHeight="true" outlineLevel="0" collapsed="false">
      <c r="A5196" s="15" t="s">
        <v>9200</v>
      </c>
      <c r="B5196" s="15" t="s">
        <v>9201</v>
      </c>
      <c r="C5196" s="15" t="s">
        <v>134</v>
      </c>
      <c r="D5196" s="15" t="s">
        <v>177</v>
      </c>
      <c r="E5196" s="15" t="s">
        <v>136</v>
      </c>
      <c r="F5196" s="15" t="s">
        <v>137</v>
      </c>
      <c r="G5196" s="15" t="s">
        <v>136</v>
      </c>
      <c r="H5196" s="15" t="s">
        <v>136</v>
      </c>
      <c r="I5196" s="15" t="s">
        <v>139</v>
      </c>
      <c r="J5196" s="15" t="s">
        <v>150</v>
      </c>
      <c r="K5196" s="15" t="s">
        <v>9204</v>
      </c>
      <c r="M5196" s="15" t="n">
        <v>30</v>
      </c>
      <c r="N5196" s="15" t="n">
        <v>27</v>
      </c>
      <c r="P5196" s="15" t="n">
        <v>57</v>
      </c>
      <c r="Y5196" s="15" t="s">
        <v>142</v>
      </c>
      <c r="AB5196" s="15" t="s">
        <v>143</v>
      </c>
    </row>
    <row r="5197" customFormat="false" ht="15" hidden="false" customHeight="true" outlineLevel="0" collapsed="false">
      <c r="A5197" s="15" t="s">
        <v>9200</v>
      </c>
      <c r="B5197" s="15" t="s">
        <v>9201</v>
      </c>
      <c r="C5197" s="15" t="s">
        <v>134</v>
      </c>
      <c r="D5197" s="15" t="s">
        <v>177</v>
      </c>
      <c r="E5197" s="15" t="s">
        <v>136</v>
      </c>
      <c r="F5197" s="15" t="s">
        <v>137</v>
      </c>
      <c r="G5197" s="15" t="s">
        <v>136</v>
      </c>
      <c r="H5197" s="15" t="s">
        <v>136</v>
      </c>
      <c r="I5197" s="15" t="s">
        <v>139</v>
      </c>
      <c r="J5197" s="15" t="s">
        <v>158</v>
      </c>
      <c r="K5197" s="15" t="s">
        <v>9205</v>
      </c>
      <c r="N5197" s="15" t="n">
        <v>10</v>
      </c>
      <c r="P5197" s="15" t="n">
        <v>10</v>
      </c>
      <c r="Y5197" s="15" t="s">
        <v>142</v>
      </c>
      <c r="AB5197" s="15" t="s">
        <v>143</v>
      </c>
    </row>
    <row r="5198" customFormat="false" ht="15" hidden="false" customHeight="true" outlineLevel="0" collapsed="false">
      <c r="A5198" s="15" t="s">
        <v>9206</v>
      </c>
      <c r="B5198" s="15" t="s">
        <v>9207</v>
      </c>
      <c r="C5198" s="15" t="s">
        <v>148</v>
      </c>
      <c r="E5198" s="15" t="s">
        <v>136</v>
      </c>
      <c r="F5198" s="15" t="s">
        <v>137</v>
      </c>
      <c r="G5198" s="15" t="s">
        <v>9208</v>
      </c>
      <c r="H5198" s="15" t="s">
        <v>136</v>
      </c>
      <c r="I5198" s="15" t="s">
        <v>139</v>
      </c>
      <c r="J5198" s="15" t="s">
        <v>150</v>
      </c>
      <c r="K5198" s="15" t="s">
        <v>9209</v>
      </c>
      <c r="L5198" s="15" t="n">
        <v>15</v>
      </c>
      <c r="N5198" s="15" t="n">
        <v>60</v>
      </c>
      <c r="P5198" s="15" t="n">
        <v>75</v>
      </c>
      <c r="Y5198" s="15" t="s">
        <v>142</v>
      </c>
      <c r="AB5198" s="15" t="s">
        <v>143</v>
      </c>
    </row>
    <row r="5199" customFormat="false" ht="15" hidden="false" customHeight="true" outlineLevel="0" collapsed="false">
      <c r="A5199" s="15" t="s">
        <v>9206</v>
      </c>
      <c r="B5199" s="15" t="s">
        <v>9207</v>
      </c>
      <c r="C5199" s="15" t="s">
        <v>148</v>
      </c>
      <c r="E5199" s="15" t="s">
        <v>136</v>
      </c>
      <c r="F5199" s="15" t="s">
        <v>137</v>
      </c>
      <c r="G5199" s="15" t="s">
        <v>9208</v>
      </c>
      <c r="H5199" s="15" t="s">
        <v>136</v>
      </c>
      <c r="I5199" s="15" t="s">
        <v>139</v>
      </c>
      <c r="J5199" s="15" t="s">
        <v>158</v>
      </c>
      <c r="K5199" s="15" t="s">
        <v>9210</v>
      </c>
      <c r="L5199" s="15" t="n">
        <v>5</v>
      </c>
      <c r="M5199" s="15" t="n">
        <v>1</v>
      </c>
      <c r="N5199" s="15" t="n">
        <v>1</v>
      </c>
      <c r="P5199" s="15" t="n">
        <v>7</v>
      </c>
      <c r="Y5199" s="15" t="s">
        <v>142</v>
      </c>
      <c r="AB5199" s="15" t="s">
        <v>143</v>
      </c>
    </row>
    <row r="5200" customFormat="false" ht="15" hidden="false" customHeight="true" outlineLevel="0" collapsed="false">
      <c r="A5200" s="15" t="s">
        <v>9211</v>
      </c>
      <c r="B5200" s="15" t="s">
        <v>9212</v>
      </c>
      <c r="C5200" s="15" t="s">
        <v>148</v>
      </c>
      <c r="E5200" s="15" t="s">
        <v>136</v>
      </c>
      <c r="F5200" s="15" t="s">
        <v>137</v>
      </c>
      <c r="G5200" s="15" t="s">
        <v>1166</v>
      </c>
      <c r="H5200" s="15" t="s">
        <v>136</v>
      </c>
      <c r="I5200" s="15" t="s">
        <v>139</v>
      </c>
      <c r="J5200" s="15" t="s">
        <v>140</v>
      </c>
      <c r="K5200" s="15" t="s">
        <v>9213</v>
      </c>
      <c r="N5200" s="15" t="n">
        <v>40</v>
      </c>
      <c r="O5200" s="15" t="n">
        <v>2</v>
      </c>
      <c r="P5200" s="15" t="n">
        <v>42</v>
      </c>
      <c r="Y5200" s="15" t="s">
        <v>142</v>
      </c>
      <c r="AB5200" s="15" t="s">
        <v>143</v>
      </c>
    </row>
    <row r="5201" customFormat="false" ht="15" hidden="false" customHeight="true" outlineLevel="0" collapsed="false">
      <c r="A5201" s="15" t="s">
        <v>9211</v>
      </c>
      <c r="B5201" s="15" t="s">
        <v>9212</v>
      </c>
      <c r="C5201" s="15" t="s">
        <v>148</v>
      </c>
      <c r="E5201" s="15" t="s">
        <v>136</v>
      </c>
      <c r="F5201" s="15" t="s">
        <v>137</v>
      </c>
      <c r="G5201" s="15" t="s">
        <v>1166</v>
      </c>
      <c r="H5201" s="15" t="s">
        <v>136</v>
      </c>
      <c r="I5201" s="15" t="s">
        <v>139</v>
      </c>
      <c r="J5201" s="15" t="s">
        <v>150</v>
      </c>
      <c r="K5201" s="15" t="s">
        <v>9214</v>
      </c>
      <c r="M5201" s="15" t="n">
        <v>69</v>
      </c>
      <c r="P5201" s="15" t="n">
        <v>69</v>
      </c>
      <c r="Y5201" s="15" t="s">
        <v>142</v>
      </c>
      <c r="AB5201" s="15" t="s">
        <v>143</v>
      </c>
    </row>
    <row r="5202" customFormat="false" ht="15" hidden="false" customHeight="true" outlineLevel="0" collapsed="false">
      <c r="A5202" s="15" t="s">
        <v>9215</v>
      </c>
      <c r="B5202" s="15" t="s">
        <v>9216</v>
      </c>
      <c r="C5202" s="15" t="s">
        <v>217</v>
      </c>
      <c r="D5202" s="15" t="s">
        <v>235</v>
      </c>
      <c r="E5202" s="15" t="s">
        <v>136</v>
      </c>
      <c r="F5202" s="15" t="s">
        <v>137</v>
      </c>
      <c r="G5202" s="15" t="s">
        <v>792</v>
      </c>
      <c r="H5202" s="15" t="s">
        <v>136</v>
      </c>
      <c r="I5202" s="15" t="s">
        <v>139</v>
      </c>
      <c r="J5202" s="15" t="s">
        <v>150</v>
      </c>
      <c r="K5202" s="15" t="s">
        <v>9217</v>
      </c>
      <c r="L5202" s="15" t="n">
        <v>1</v>
      </c>
      <c r="P5202" s="15" t="n">
        <v>1</v>
      </c>
      <c r="Y5202" s="15" t="s">
        <v>156</v>
      </c>
      <c r="AB5202" s="15" t="s">
        <v>143</v>
      </c>
    </row>
    <row r="5203" customFormat="false" ht="15" hidden="false" customHeight="true" outlineLevel="0" collapsed="false">
      <c r="A5203" s="15" t="s">
        <v>9218</v>
      </c>
      <c r="B5203" s="15" t="s">
        <v>9219</v>
      </c>
      <c r="C5203" s="15" t="s">
        <v>148</v>
      </c>
      <c r="E5203" s="15" t="s">
        <v>136</v>
      </c>
      <c r="F5203" s="15" t="s">
        <v>137</v>
      </c>
      <c r="G5203" s="15" t="s">
        <v>938</v>
      </c>
      <c r="H5203" s="15" t="s">
        <v>136</v>
      </c>
      <c r="I5203" s="15" t="s">
        <v>139</v>
      </c>
      <c r="J5203" s="15" t="s">
        <v>140</v>
      </c>
      <c r="K5203" s="15" t="s">
        <v>9220</v>
      </c>
      <c r="L5203" s="15" t="n">
        <v>15</v>
      </c>
      <c r="P5203" s="15" t="n">
        <v>15</v>
      </c>
      <c r="Y5203" s="15" t="s">
        <v>142</v>
      </c>
      <c r="AB5203" s="15" t="s">
        <v>143</v>
      </c>
    </row>
    <row r="5204" customFormat="false" ht="15" hidden="false" customHeight="true" outlineLevel="0" collapsed="false">
      <c r="A5204" s="15" t="s">
        <v>9221</v>
      </c>
      <c r="B5204" s="15" t="s">
        <v>9222</v>
      </c>
      <c r="C5204" s="15" t="s">
        <v>148</v>
      </c>
      <c r="E5204" s="15" t="s">
        <v>136</v>
      </c>
      <c r="F5204" s="15" t="s">
        <v>137</v>
      </c>
      <c r="G5204" s="15" t="s">
        <v>542</v>
      </c>
      <c r="H5204" s="15" t="s">
        <v>136</v>
      </c>
      <c r="I5204" s="15" t="s">
        <v>139</v>
      </c>
      <c r="J5204" s="15" t="s">
        <v>150</v>
      </c>
      <c r="K5204" s="15" t="s">
        <v>9223</v>
      </c>
      <c r="N5204" s="15" t="n">
        <v>10</v>
      </c>
      <c r="P5204" s="15" t="n">
        <v>10</v>
      </c>
      <c r="Y5204" s="15" t="s">
        <v>156</v>
      </c>
      <c r="AB5204" s="15" t="s">
        <v>143</v>
      </c>
    </row>
    <row r="5205" customFormat="false" ht="15" hidden="false" customHeight="true" outlineLevel="0" collapsed="false">
      <c r="A5205" s="15" t="s">
        <v>9224</v>
      </c>
      <c r="B5205" s="15" t="s">
        <v>9225</v>
      </c>
      <c r="C5205" s="15" t="s">
        <v>134</v>
      </c>
      <c r="D5205" s="15" t="s">
        <v>177</v>
      </c>
      <c r="E5205" s="15" t="s">
        <v>136</v>
      </c>
      <c r="F5205" s="15" t="s">
        <v>137</v>
      </c>
      <c r="G5205" s="15" t="s">
        <v>451</v>
      </c>
      <c r="H5205" s="15" t="s">
        <v>136</v>
      </c>
      <c r="I5205" s="15" t="s">
        <v>243</v>
      </c>
      <c r="J5205" s="15" t="s">
        <v>140</v>
      </c>
      <c r="K5205" s="15" t="s">
        <v>9226</v>
      </c>
      <c r="L5205" s="15" t="n">
        <v>1</v>
      </c>
      <c r="P5205" s="15" t="n">
        <v>1</v>
      </c>
      <c r="Y5205" s="15" t="s">
        <v>142</v>
      </c>
      <c r="AB5205" s="15" t="s">
        <v>143</v>
      </c>
    </row>
    <row r="5206" customFormat="false" ht="15" hidden="false" customHeight="true" outlineLevel="0" collapsed="false">
      <c r="A5206" s="15" t="s">
        <v>9224</v>
      </c>
      <c r="B5206" s="15" t="s">
        <v>9225</v>
      </c>
      <c r="C5206" s="15" t="s">
        <v>134</v>
      </c>
      <c r="D5206" s="15" t="s">
        <v>177</v>
      </c>
      <c r="E5206" s="15" t="s">
        <v>136</v>
      </c>
      <c r="F5206" s="15" t="s">
        <v>137</v>
      </c>
      <c r="G5206" s="15" t="s">
        <v>451</v>
      </c>
      <c r="H5206" s="15" t="s">
        <v>136</v>
      </c>
      <c r="I5206" s="15" t="s">
        <v>243</v>
      </c>
      <c r="J5206" s="15" t="s">
        <v>144</v>
      </c>
      <c r="K5206" s="15" t="s">
        <v>9227</v>
      </c>
      <c r="L5206" s="15" t="n">
        <v>31</v>
      </c>
      <c r="M5206" s="15" t="n">
        <v>186</v>
      </c>
      <c r="N5206" s="15" t="n">
        <v>276</v>
      </c>
      <c r="O5206" s="15" t="n">
        <v>44</v>
      </c>
      <c r="P5206" s="15" t="n">
        <v>537</v>
      </c>
      <c r="Y5206" s="15" t="s">
        <v>142</v>
      </c>
      <c r="AB5206" s="15" t="s">
        <v>143</v>
      </c>
    </row>
    <row r="5207" customFormat="false" ht="15" hidden="false" customHeight="true" outlineLevel="0" collapsed="false">
      <c r="A5207" s="15" t="s">
        <v>9224</v>
      </c>
      <c r="B5207" s="15" t="s">
        <v>9225</v>
      </c>
      <c r="C5207" s="15" t="s">
        <v>134</v>
      </c>
      <c r="D5207" s="15" t="s">
        <v>177</v>
      </c>
      <c r="E5207" s="15" t="s">
        <v>136</v>
      </c>
      <c r="F5207" s="15" t="s">
        <v>137</v>
      </c>
      <c r="G5207" s="15" t="s">
        <v>451</v>
      </c>
      <c r="H5207" s="15" t="s">
        <v>136</v>
      </c>
      <c r="I5207" s="15" t="s">
        <v>243</v>
      </c>
      <c r="J5207" s="15" t="s">
        <v>150</v>
      </c>
      <c r="K5207" s="15" t="s">
        <v>9228</v>
      </c>
      <c r="L5207" s="15" t="n">
        <v>2</v>
      </c>
      <c r="M5207" s="15" t="n">
        <v>43</v>
      </c>
      <c r="N5207" s="15" t="n">
        <v>126</v>
      </c>
      <c r="O5207" s="15" t="n">
        <v>5</v>
      </c>
      <c r="P5207" s="15" t="n">
        <v>176</v>
      </c>
      <c r="Y5207" s="15" t="s">
        <v>142</v>
      </c>
      <c r="AB5207" s="15" t="s">
        <v>143</v>
      </c>
    </row>
    <row r="5208" customFormat="false" ht="15" hidden="false" customHeight="true" outlineLevel="0" collapsed="false">
      <c r="A5208" s="15" t="s">
        <v>9224</v>
      </c>
      <c r="B5208" s="15" t="s">
        <v>9225</v>
      </c>
      <c r="C5208" s="15" t="s">
        <v>134</v>
      </c>
      <c r="D5208" s="15" t="s">
        <v>177</v>
      </c>
      <c r="E5208" s="15" t="s">
        <v>136</v>
      </c>
      <c r="F5208" s="15" t="s">
        <v>137</v>
      </c>
      <c r="G5208" s="15" t="s">
        <v>451</v>
      </c>
      <c r="H5208" s="15" t="s">
        <v>136</v>
      </c>
      <c r="I5208" s="15" t="s">
        <v>243</v>
      </c>
      <c r="J5208" s="15" t="s">
        <v>166</v>
      </c>
      <c r="K5208" s="15" t="s">
        <v>9229</v>
      </c>
      <c r="M5208" s="15" t="n">
        <v>12</v>
      </c>
      <c r="P5208" s="15" t="n">
        <v>12</v>
      </c>
      <c r="Y5208" s="15" t="s">
        <v>142</v>
      </c>
      <c r="AB5208" s="15" t="s">
        <v>143</v>
      </c>
    </row>
    <row r="5209" customFormat="false" ht="15" hidden="false" customHeight="true" outlineLevel="0" collapsed="false">
      <c r="A5209" s="15" t="s">
        <v>9224</v>
      </c>
      <c r="B5209" s="15" t="s">
        <v>9225</v>
      </c>
      <c r="C5209" s="15" t="s">
        <v>134</v>
      </c>
      <c r="D5209" s="15" t="s">
        <v>177</v>
      </c>
      <c r="E5209" s="15" t="s">
        <v>136</v>
      </c>
      <c r="F5209" s="15" t="s">
        <v>137</v>
      </c>
      <c r="G5209" s="15" t="s">
        <v>451</v>
      </c>
      <c r="H5209" s="15" t="s">
        <v>136</v>
      </c>
      <c r="I5209" s="15" t="s">
        <v>243</v>
      </c>
      <c r="J5209" s="15" t="s">
        <v>158</v>
      </c>
      <c r="K5209" s="15" t="s">
        <v>9230</v>
      </c>
      <c r="M5209" s="15" t="n">
        <v>2</v>
      </c>
      <c r="N5209" s="15" t="n">
        <v>23</v>
      </c>
      <c r="O5209" s="15" t="n">
        <v>1</v>
      </c>
      <c r="P5209" s="15" t="n">
        <v>26</v>
      </c>
      <c r="Y5209" s="15" t="s">
        <v>142</v>
      </c>
      <c r="AB5209" s="15" t="s">
        <v>143</v>
      </c>
    </row>
    <row r="5210" customFormat="false" ht="15" hidden="false" customHeight="true" outlineLevel="0" collapsed="false">
      <c r="A5210" s="15" t="s">
        <v>9224</v>
      </c>
      <c r="B5210" s="15" t="s">
        <v>9225</v>
      </c>
      <c r="C5210" s="15" t="s">
        <v>134</v>
      </c>
      <c r="D5210" s="15" t="s">
        <v>177</v>
      </c>
      <c r="E5210" s="15" t="s">
        <v>136</v>
      </c>
      <c r="F5210" s="15" t="s">
        <v>137</v>
      </c>
      <c r="G5210" s="15" t="s">
        <v>451</v>
      </c>
      <c r="H5210" s="15" t="s">
        <v>136</v>
      </c>
      <c r="I5210" s="15" t="s">
        <v>243</v>
      </c>
      <c r="J5210" s="15" t="s">
        <v>169</v>
      </c>
      <c r="K5210" s="15" t="s">
        <v>9231</v>
      </c>
      <c r="M5210" s="15" t="n">
        <v>10</v>
      </c>
      <c r="P5210" s="15" t="n">
        <v>10</v>
      </c>
      <c r="Y5210" s="15" t="s">
        <v>142</v>
      </c>
      <c r="AB5210" s="15" t="s">
        <v>143</v>
      </c>
    </row>
    <row r="5211" customFormat="false" ht="15" hidden="false" customHeight="true" outlineLevel="0" collapsed="false">
      <c r="A5211" s="15" t="s">
        <v>9232</v>
      </c>
      <c r="B5211" s="15" t="s">
        <v>9233</v>
      </c>
      <c r="C5211" s="15" t="s">
        <v>134</v>
      </c>
      <c r="D5211" s="15" t="s">
        <v>135</v>
      </c>
      <c r="E5211" s="15" t="s">
        <v>136</v>
      </c>
      <c r="F5211" s="15" t="s">
        <v>137</v>
      </c>
      <c r="G5211" s="15" t="s">
        <v>1489</v>
      </c>
      <c r="H5211" s="15" t="s">
        <v>136</v>
      </c>
      <c r="I5211" s="15" t="s">
        <v>139</v>
      </c>
      <c r="J5211" s="15" t="s">
        <v>144</v>
      </c>
      <c r="K5211" s="15" t="s">
        <v>9234</v>
      </c>
      <c r="M5211" s="15" t="n">
        <v>9</v>
      </c>
      <c r="P5211" s="15" t="n">
        <v>9</v>
      </c>
      <c r="Y5211" s="15" t="s">
        <v>156</v>
      </c>
      <c r="AB5211" s="15" t="s">
        <v>143</v>
      </c>
    </row>
    <row r="5212" customFormat="false" ht="15" hidden="false" customHeight="true" outlineLevel="0" collapsed="false">
      <c r="A5212" s="15" t="s">
        <v>9235</v>
      </c>
      <c r="B5212" s="15" t="s">
        <v>9236</v>
      </c>
      <c r="C5212" s="15" t="s">
        <v>217</v>
      </c>
      <c r="D5212" s="15" t="s">
        <v>235</v>
      </c>
      <c r="E5212" s="15" t="s">
        <v>136</v>
      </c>
      <c r="F5212" s="15" t="s">
        <v>137</v>
      </c>
      <c r="G5212" s="15" t="s">
        <v>2665</v>
      </c>
      <c r="H5212" s="15" t="s">
        <v>136</v>
      </c>
      <c r="I5212" s="15" t="s">
        <v>139</v>
      </c>
      <c r="J5212" s="15" t="s">
        <v>140</v>
      </c>
      <c r="K5212" s="15" t="s">
        <v>9237</v>
      </c>
      <c r="L5212" s="15" t="n">
        <v>3</v>
      </c>
      <c r="P5212" s="15" t="n">
        <v>3</v>
      </c>
      <c r="Y5212" s="15" t="s">
        <v>142</v>
      </c>
      <c r="AB5212" s="15" t="s">
        <v>143</v>
      </c>
    </row>
    <row r="5213" customFormat="false" ht="15" hidden="false" customHeight="true" outlineLevel="0" collapsed="false">
      <c r="A5213" s="15" t="s">
        <v>9235</v>
      </c>
      <c r="B5213" s="15" t="s">
        <v>9236</v>
      </c>
      <c r="C5213" s="15" t="s">
        <v>217</v>
      </c>
      <c r="D5213" s="15" t="s">
        <v>235</v>
      </c>
      <c r="E5213" s="15" t="s">
        <v>136</v>
      </c>
      <c r="F5213" s="15" t="s">
        <v>137</v>
      </c>
      <c r="G5213" s="15" t="s">
        <v>2665</v>
      </c>
      <c r="H5213" s="15" t="s">
        <v>136</v>
      </c>
      <c r="I5213" s="15" t="s">
        <v>139</v>
      </c>
      <c r="J5213" s="15" t="s">
        <v>144</v>
      </c>
      <c r="K5213" s="15" t="s">
        <v>9238</v>
      </c>
      <c r="L5213" s="15" t="n">
        <v>7</v>
      </c>
      <c r="P5213" s="15" t="n">
        <v>7</v>
      </c>
      <c r="Y5213" s="15" t="s">
        <v>142</v>
      </c>
      <c r="AB5213" s="15" t="s">
        <v>143</v>
      </c>
    </row>
    <row r="5214" customFormat="false" ht="15" hidden="false" customHeight="true" outlineLevel="0" collapsed="false">
      <c r="A5214" s="15" t="s">
        <v>9235</v>
      </c>
      <c r="B5214" s="15" t="s">
        <v>9236</v>
      </c>
      <c r="C5214" s="15" t="s">
        <v>217</v>
      </c>
      <c r="D5214" s="15" t="s">
        <v>235</v>
      </c>
      <c r="E5214" s="15" t="s">
        <v>136</v>
      </c>
      <c r="F5214" s="15" t="s">
        <v>137</v>
      </c>
      <c r="G5214" s="15" t="s">
        <v>2665</v>
      </c>
      <c r="H5214" s="15" t="s">
        <v>136</v>
      </c>
      <c r="I5214" s="15" t="s">
        <v>139</v>
      </c>
      <c r="J5214" s="15" t="s">
        <v>150</v>
      </c>
      <c r="K5214" s="15" t="s">
        <v>9239</v>
      </c>
      <c r="L5214" s="15" t="n">
        <v>1</v>
      </c>
      <c r="P5214" s="15" t="n">
        <v>1</v>
      </c>
      <c r="Y5214" s="15" t="s">
        <v>142</v>
      </c>
      <c r="AB5214" s="15" t="s">
        <v>143</v>
      </c>
    </row>
    <row r="5215" customFormat="false" ht="15" hidden="false" customHeight="true" outlineLevel="0" collapsed="false">
      <c r="A5215" s="15" t="s">
        <v>9235</v>
      </c>
      <c r="B5215" s="15" t="s">
        <v>9236</v>
      </c>
      <c r="C5215" s="15" t="s">
        <v>217</v>
      </c>
      <c r="D5215" s="15" t="s">
        <v>235</v>
      </c>
      <c r="E5215" s="15" t="s">
        <v>136</v>
      </c>
      <c r="F5215" s="15" t="s">
        <v>137</v>
      </c>
      <c r="G5215" s="15" t="s">
        <v>2665</v>
      </c>
      <c r="H5215" s="15" t="s">
        <v>136</v>
      </c>
      <c r="I5215" s="15" t="s">
        <v>139</v>
      </c>
      <c r="J5215" s="15" t="s">
        <v>158</v>
      </c>
      <c r="K5215" s="15" t="s">
        <v>9240</v>
      </c>
      <c r="L5215" s="15" t="n">
        <v>1</v>
      </c>
      <c r="P5215" s="15" t="n">
        <v>1</v>
      </c>
      <c r="Y5215" s="15" t="s">
        <v>142</v>
      </c>
      <c r="AB5215" s="15" t="s">
        <v>143</v>
      </c>
    </row>
    <row r="5216" customFormat="false" ht="15" hidden="false" customHeight="true" outlineLevel="0" collapsed="false">
      <c r="A5216" s="15" t="s">
        <v>9241</v>
      </c>
      <c r="B5216" s="15" t="s">
        <v>9242</v>
      </c>
      <c r="C5216" s="15" t="s">
        <v>134</v>
      </c>
      <c r="D5216" s="15" t="s">
        <v>135</v>
      </c>
      <c r="E5216" s="15" t="s">
        <v>136</v>
      </c>
      <c r="F5216" s="15" t="s">
        <v>137</v>
      </c>
      <c r="G5216" s="15" t="s">
        <v>6008</v>
      </c>
      <c r="H5216" s="15" t="s">
        <v>136</v>
      </c>
      <c r="I5216" s="15" t="s">
        <v>139</v>
      </c>
      <c r="J5216" s="15" t="s">
        <v>140</v>
      </c>
      <c r="K5216" s="15" t="s">
        <v>9243</v>
      </c>
      <c r="L5216" s="15" t="n">
        <v>7</v>
      </c>
      <c r="M5216" s="15" t="n">
        <v>5</v>
      </c>
      <c r="P5216" s="15" t="n">
        <v>12</v>
      </c>
      <c r="Y5216" s="15" t="s">
        <v>156</v>
      </c>
      <c r="AB5216" s="15" t="s">
        <v>143</v>
      </c>
    </row>
    <row r="5217" customFormat="false" ht="15" hidden="false" customHeight="true" outlineLevel="0" collapsed="false">
      <c r="A5217" s="15" t="s">
        <v>9241</v>
      </c>
      <c r="B5217" s="15" t="s">
        <v>9242</v>
      </c>
      <c r="C5217" s="15" t="s">
        <v>134</v>
      </c>
      <c r="D5217" s="15" t="s">
        <v>135</v>
      </c>
      <c r="E5217" s="15" t="s">
        <v>136</v>
      </c>
      <c r="F5217" s="15" t="s">
        <v>137</v>
      </c>
      <c r="G5217" s="15" t="s">
        <v>6008</v>
      </c>
      <c r="H5217" s="15" t="s">
        <v>136</v>
      </c>
      <c r="I5217" s="15" t="s">
        <v>139</v>
      </c>
      <c r="J5217" s="15" t="s">
        <v>144</v>
      </c>
      <c r="K5217" s="15" t="s">
        <v>9244</v>
      </c>
      <c r="L5217" s="15" t="n">
        <v>2</v>
      </c>
      <c r="M5217" s="15" t="n">
        <v>3</v>
      </c>
      <c r="P5217" s="15" t="n">
        <v>5</v>
      </c>
      <c r="Y5217" s="15" t="s">
        <v>156</v>
      </c>
      <c r="AB5217" s="15" t="s">
        <v>143</v>
      </c>
    </row>
    <row r="5218" customFormat="false" ht="15" hidden="false" customHeight="true" outlineLevel="0" collapsed="false">
      <c r="A5218" s="15" t="s">
        <v>9241</v>
      </c>
      <c r="B5218" s="15" t="s">
        <v>9242</v>
      </c>
      <c r="C5218" s="15" t="s">
        <v>134</v>
      </c>
      <c r="D5218" s="15" t="s">
        <v>135</v>
      </c>
      <c r="E5218" s="15" t="s">
        <v>136</v>
      </c>
      <c r="F5218" s="15" t="s">
        <v>137</v>
      </c>
      <c r="G5218" s="15" t="s">
        <v>6008</v>
      </c>
      <c r="H5218" s="15" t="s">
        <v>136</v>
      </c>
      <c r="I5218" s="15" t="s">
        <v>139</v>
      </c>
      <c r="J5218" s="15" t="s">
        <v>150</v>
      </c>
      <c r="K5218" s="15" t="s">
        <v>9245</v>
      </c>
      <c r="L5218" s="15" t="n">
        <v>25</v>
      </c>
      <c r="M5218" s="15" t="n">
        <v>2</v>
      </c>
      <c r="P5218" s="15" t="n">
        <v>27</v>
      </c>
      <c r="Y5218" s="15" t="s">
        <v>156</v>
      </c>
      <c r="AB5218" s="15" t="s">
        <v>143</v>
      </c>
    </row>
    <row r="5219" customFormat="false" ht="15" hidden="false" customHeight="true" outlineLevel="0" collapsed="false">
      <c r="A5219" s="15" t="s">
        <v>9241</v>
      </c>
      <c r="B5219" s="15" t="s">
        <v>9242</v>
      </c>
      <c r="C5219" s="15" t="s">
        <v>134</v>
      </c>
      <c r="D5219" s="15" t="s">
        <v>135</v>
      </c>
      <c r="E5219" s="15" t="s">
        <v>136</v>
      </c>
      <c r="F5219" s="15" t="s">
        <v>137</v>
      </c>
      <c r="G5219" s="15" t="s">
        <v>6008</v>
      </c>
      <c r="H5219" s="15" t="s">
        <v>136</v>
      </c>
      <c r="I5219" s="15" t="s">
        <v>139</v>
      </c>
      <c r="J5219" s="15" t="s">
        <v>158</v>
      </c>
      <c r="K5219" s="15" t="s">
        <v>9246</v>
      </c>
      <c r="L5219" s="15" t="n">
        <v>12</v>
      </c>
      <c r="P5219" s="15" t="n">
        <v>12</v>
      </c>
      <c r="Y5219" s="15" t="s">
        <v>156</v>
      </c>
      <c r="AB5219" s="15" t="s">
        <v>143</v>
      </c>
    </row>
    <row r="5220" customFormat="false" ht="15" hidden="false" customHeight="true" outlineLevel="0" collapsed="false">
      <c r="A5220" s="15" t="s">
        <v>9241</v>
      </c>
      <c r="B5220" s="15" t="s">
        <v>9242</v>
      </c>
      <c r="C5220" s="15" t="s">
        <v>134</v>
      </c>
      <c r="D5220" s="15" t="s">
        <v>135</v>
      </c>
      <c r="E5220" s="15" t="s">
        <v>136</v>
      </c>
      <c r="F5220" s="15" t="s">
        <v>137</v>
      </c>
      <c r="G5220" s="15" t="s">
        <v>6008</v>
      </c>
      <c r="H5220" s="15" t="s">
        <v>136</v>
      </c>
      <c r="I5220" s="15" t="s">
        <v>139</v>
      </c>
      <c r="J5220" s="15" t="s">
        <v>169</v>
      </c>
      <c r="K5220" s="15" t="s">
        <v>9247</v>
      </c>
      <c r="M5220" s="15" t="n">
        <v>53</v>
      </c>
      <c r="P5220" s="15" t="n">
        <v>53</v>
      </c>
      <c r="Y5220" s="15" t="s">
        <v>156</v>
      </c>
      <c r="AB5220" s="15" t="s">
        <v>143</v>
      </c>
    </row>
    <row r="5221" customFormat="false" ht="15" hidden="false" customHeight="true" outlineLevel="0" collapsed="false">
      <c r="A5221" s="15" t="s">
        <v>9248</v>
      </c>
      <c r="B5221" s="15" t="s">
        <v>9249</v>
      </c>
      <c r="C5221" s="15" t="s">
        <v>217</v>
      </c>
      <c r="D5221" s="15" t="s">
        <v>235</v>
      </c>
      <c r="E5221" s="15" t="s">
        <v>136</v>
      </c>
      <c r="F5221" s="15" t="s">
        <v>137</v>
      </c>
      <c r="G5221" s="15" t="s">
        <v>219</v>
      </c>
      <c r="H5221" s="15" t="s">
        <v>136</v>
      </c>
      <c r="I5221" s="15" t="s">
        <v>243</v>
      </c>
      <c r="J5221" s="15" t="s">
        <v>140</v>
      </c>
      <c r="K5221" s="15" t="s">
        <v>9250</v>
      </c>
      <c r="N5221" s="15" t="n">
        <v>36</v>
      </c>
      <c r="O5221" s="15" t="n">
        <v>17</v>
      </c>
      <c r="P5221" s="15" t="n">
        <v>53</v>
      </c>
      <c r="Y5221" s="15" t="s">
        <v>142</v>
      </c>
      <c r="AB5221" s="15" t="s">
        <v>143</v>
      </c>
    </row>
    <row r="5222" customFormat="false" ht="15" hidden="false" customHeight="true" outlineLevel="0" collapsed="false">
      <c r="A5222" s="15" t="s">
        <v>9248</v>
      </c>
      <c r="B5222" s="15" t="s">
        <v>9249</v>
      </c>
      <c r="C5222" s="15" t="s">
        <v>217</v>
      </c>
      <c r="D5222" s="15" t="s">
        <v>235</v>
      </c>
      <c r="E5222" s="15" t="s">
        <v>136</v>
      </c>
      <c r="F5222" s="15" t="s">
        <v>137</v>
      </c>
      <c r="G5222" s="15" t="s">
        <v>219</v>
      </c>
      <c r="H5222" s="15" t="s">
        <v>136</v>
      </c>
      <c r="I5222" s="15" t="s">
        <v>243</v>
      </c>
      <c r="J5222" s="15" t="s">
        <v>144</v>
      </c>
      <c r="K5222" s="15" t="s">
        <v>9251</v>
      </c>
      <c r="N5222" s="15" t="n">
        <v>5</v>
      </c>
      <c r="P5222" s="15" t="n">
        <v>5</v>
      </c>
      <c r="Y5222" s="15" t="s">
        <v>142</v>
      </c>
      <c r="AB5222" s="15" t="s">
        <v>143</v>
      </c>
    </row>
    <row r="5223" customFormat="false" ht="15" hidden="false" customHeight="true" outlineLevel="0" collapsed="false">
      <c r="A5223" s="15" t="s">
        <v>9248</v>
      </c>
      <c r="B5223" s="15" t="s">
        <v>9249</v>
      </c>
      <c r="C5223" s="15" t="s">
        <v>217</v>
      </c>
      <c r="D5223" s="15" t="s">
        <v>235</v>
      </c>
      <c r="E5223" s="15" t="s">
        <v>136</v>
      </c>
      <c r="F5223" s="15" t="s">
        <v>137</v>
      </c>
      <c r="G5223" s="15" t="s">
        <v>219</v>
      </c>
      <c r="H5223" s="15" t="s">
        <v>136</v>
      </c>
      <c r="I5223" s="15" t="s">
        <v>243</v>
      </c>
      <c r="J5223" s="15" t="s">
        <v>150</v>
      </c>
      <c r="K5223" s="15" t="s">
        <v>9252</v>
      </c>
      <c r="L5223" s="15" t="n">
        <v>346</v>
      </c>
      <c r="M5223" s="15" t="n">
        <v>121</v>
      </c>
      <c r="N5223" s="15" t="n">
        <v>199</v>
      </c>
      <c r="O5223" s="15" t="n">
        <v>47</v>
      </c>
      <c r="P5223" s="15" t="n">
        <v>713</v>
      </c>
      <c r="Y5223" s="15" t="s">
        <v>142</v>
      </c>
      <c r="AB5223" s="15" t="s">
        <v>143</v>
      </c>
    </row>
    <row r="5224" customFormat="false" ht="15" hidden="false" customHeight="true" outlineLevel="0" collapsed="false">
      <c r="A5224" s="15" t="s">
        <v>9248</v>
      </c>
      <c r="B5224" s="15" t="s">
        <v>9249</v>
      </c>
      <c r="C5224" s="15" t="s">
        <v>217</v>
      </c>
      <c r="D5224" s="15" t="s">
        <v>235</v>
      </c>
      <c r="E5224" s="15" t="s">
        <v>136</v>
      </c>
      <c r="F5224" s="15" t="s">
        <v>137</v>
      </c>
      <c r="G5224" s="15" t="s">
        <v>219</v>
      </c>
      <c r="H5224" s="15" t="s">
        <v>136</v>
      </c>
      <c r="I5224" s="15" t="s">
        <v>243</v>
      </c>
      <c r="J5224" s="15" t="s">
        <v>166</v>
      </c>
      <c r="K5224" s="15" t="s">
        <v>9253</v>
      </c>
      <c r="N5224" s="15" t="n">
        <v>12</v>
      </c>
      <c r="P5224" s="15" t="n">
        <v>12</v>
      </c>
      <c r="Y5224" s="15" t="s">
        <v>142</v>
      </c>
      <c r="AB5224" s="15" t="s">
        <v>143</v>
      </c>
    </row>
    <row r="5225" customFormat="false" ht="15" hidden="false" customHeight="true" outlineLevel="0" collapsed="false">
      <c r="A5225" s="15" t="s">
        <v>9248</v>
      </c>
      <c r="B5225" s="15" t="s">
        <v>9249</v>
      </c>
      <c r="C5225" s="15" t="s">
        <v>217</v>
      </c>
      <c r="D5225" s="15" t="s">
        <v>235</v>
      </c>
      <c r="E5225" s="15" t="s">
        <v>136</v>
      </c>
      <c r="F5225" s="15" t="s">
        <v>137</v>
      </c>
      <c r="G5225" s="15" t="s">
        <v>219</v>
      </c>
      <c r="H5225" s="15" t="s">
        <v>136</v>
      </c>
      <c r="I5225" s="15" t="s">
        <v>243</v>
      </c>
      <c r="J5225" s="15" t="s">
        <v>158</v>
      </c>
      <c r="K5225" s="15" t="s">
        <v>9254</v>
      </c>
      <c r="L5225" s="15" t="n">
        <v>26</v>
      </c>
      <c r="M5225" s="15" t="n">
        <v>17</v>
      </c>
      <c r="N5225" s="15" t="n">
        <v>16</v>
      </c>
      <c r="O5225" s="15" t="n">
        <v>2</v>
      </c>
      <c r="P5225" s="15" t="n">
        <v>61</v>
      </c>
      <c r="Y5225" s="15" t="s">
        <v>142</v>
      </c>
      <c r="AB5225" s="15" t="s">
        <v>143</v>
      </c>
    </row>
    <row r="5226" customFormat="false" ht="15" hidden="false" customHeight="true" outlineLevel="0" collapsed="false">
      <c r="A5226" s="15" t="s">
        <v>9255</v>
      </c>
      <c r="B5226" s="15" t="s">
        <v>9256</v>
      </c>
      <c r="C5226" s="15" t="s">
        <v>217</v>
      </c>
      <c r="D5226" s="15" t="s">
        <v>235</v>
      </c>
      <c r="E5226" s="15" t="s">
        <v>136</v>
      </c>
      <c r="F5226" s="15" t="s">
        <v>137</v>
      </c>
      <c r="G5226" s="15" t="s">
        <v>473</v>
      </c>
      <c r="H5226" s="15" t="s">
        <v>136</v>
      </c>
      <c r="I5226" s="15" t="s">
        <v>139</v>
      </c>
      <c r="J5226" s="15" t="s">
        <v>140</v>
      </c>
      <c r="K5226" s="15" t="s">
        <v>9257</v>
      </c>
      <c r="L5226" s="15" t="n">
        <v>3</v>
      </c>
      <c r="P5226" s="15" t="n">
        <v>3</v>
      </c>
      <c r="Y5226" s="15" t="s">
        <v>142</v>
      </c>
      <c r="AB5226" s="15" t="s">
        <v>143</v>
      </c>
    </row>
    <row r="5227" customFormat="false" ht="15" hidden="false" customHeight="true" outlineLevel="0" collapsed="false">
      <c r="A5227" s="15" t="s">
        <v>9255</v>
      </c>
      <c r="B5227" s="15" t="s">
        <v>9256</v>
      </c>
      <c r="C5227" s="15" t="s">
        <v>217</v>
      </c>
      <c r="D5227" s="15" t="s">
        <v>235</v>
      </c>
      <c r="E5227" s="15" t="s">
        <v>136</v>
      </c>
      <c r="F5227" s="15" t="s">
        <v>137</v>
      </c>
      <c r="G5227" s="15" t="s">
        <v>473</v>
      </c>
      <c r="H5227" s="15" t="s">
        <v>136</v>
      </c>
      <c r="I5227" s="15" t="s">
        <v>139</v>
      </c>
      <c r="J5227" s="15" t="s">
        <v>150</v>
      </c>
      <c r="K5227" s="15" t="s">
        <v>9258</v>
      </c>
      <c r="M5227" s="15" t="n">
        <v>3</v>
      </c>
      <c r="P5227" s="15" t="n">
        <v>3</v>
      </c>
      <c r="Y5227" s="15" t="s">
        <v>142</v>
      </c>
      <c r="AB5227" s="15" t="s">
        <v>143</v>
      </c>
    </row>
    <row r="5228" customFormat="false" ht="15" hidden="false" customHeight="true" outlineLevel="0" collapsed="false">
      <c r="A5228" s="15" t="s">
        <v>9259</v>
      </c>
      <c r="B5228" s="15" t="s">
        <v>9260</v>
      </c>
      <c r="C5228" s="15" t="s">
        <v>217</v>
      </c>
      <c r="D5228" s="15" t="s">
        <v>235</v>
      </c>
      <c r="E5228" s="15" t="s">
        <v>136</v>
      </c>
      <c r="F5228" s="15" t="s">
        <v>137</v>
      </c>
      <c r="G5228" s="15" t="s">
        <v>1995</v>
      </c>
      <c r="H5228" s="15" t="s">
        <v>136</v>
      </c>
      <c r="I5228" s="15" t="s">
        <v>243</v>
      </c>
      <c r="J5228" s="15" t="s">
        <v>140</v>
      </c>
      <c r="K5228" s="15" t="s">
        <v>9261</v>
      </c>
      <c r="L5228" s="15" t="n">
        <v>4</v>
      </c>
      <c r="M5228" s="15" t="n">
        <v>17</v>
      </c>
      <c r="N5228" s="15" t="n">
        <v>414</v>
      </c>
      <c r="O5228" s="15" t="n">
        <v>173</v>
      </c>
      <c r="P5228" s="15" t="n">
        <v>608</v>
      </c>
      <c r="Y5228" s="15" t="s">
        <v>142</v>
      </c>
      <c r="AB5228" s="15" t="s">
        <v>143</v>
      </c>
    </row>
    <row r="5229" customFormat="false" ht="15" hidden="false" customHeight="true" outlineLevel="0" collapsed="false">
      <c r="A5229" s="15" t="s">
        <v>9259</v>
      </c>
      <c r="B5229" s="15" t="s">
        <v>9260</v>
      </c>
      <c r="C5229" s="15" t="s">
        <v>217</v>
      </c>
      <c r="D5229" s="15" t="s">
        <v>235</v>
      </c>
      <c r="E5229" s="15" t="s">
        <v>136</v>
      </c>
      <c r="F5229" s="15" t="s">
        <v>137</v>
      </c>
      <c r="G5229" s="15" t="s">
        <v>1995</v>
      </c>
      <c r="H5229" s="15" t="s">
        <v>136</v>
      </c>
      <c r="I5229" s="15" t="s">
        <v>243</v>
      </c>
      <c r="J5229" s="15" t="s">
        <v>144</v>
      </c>
      <c r="K5229" s="15" t="s">
        <v>9262</v>
      </c>
      <c r="M5229" s="15" t="n">
        <v>1</v>
      </c>
      <c r="P5229" s="15" t="n">
        <v>1</v>
      </c>
      <c r="Y5229" s="15" t="s">
        <v>142</v>
      </c>
      <c r="AB5229" s="15" t="s">
        <v>143</v>
      </c>
    </row>
    <row r="5230" customFormat="false" ht="15" hidden="false" customHeight="true" outlineLevel="0" collapsed="false">
      <c r="A5230" s="15" t="s">
        <v>9259</v>
      </c>
      <c r="B5230" s="15" t="s">
        <v>9260</v>
      </c>
      <c r="C5230" s="15" t="s">
        <v>217</v>
      </c>
      <c r="D5230" s="15" t="s">
        <v>235</v>
      </c>
      <c r="E5230" s="15" t="s">
        <v>136</v>
      </c>
      <c r="F5230" s="15" t="s">
        <v>137</v>
      </c>
      <c r="G5230" s="15" t="s">
        <v>1995</v>
      </c>
      <c r="H5230" s="15" t="s">
        <v>136</v>
      </c>
      <c r="I5230" s="15" t="s">
        <v>243</v>
      </c>
      <c r="J5230" s="15" t="s">
        <v>150</v>
      </c>
      <c r="K5230" s="15" t="s">
        <v>9263</v>
      </c>
      <c r="L5230" s="15" t="n">
        <v>119</v>
      </c>
      <c r="M5230" s="15" t="n">
        <v>627</v>
      </c>
      <c r="N5230" s="15" t="n">
        <v>499</v>
      </c>
      <c r="O5230" s="15" t="n">
        <v>86</v>
      </c>
      <c r="P5230" s="15" t="n">
        <v>1331</v>
      </c>
      <c r="Y5230" s="15" t="s">
        <v>142</v>
      </c>
      <c r="AB5230" s="15" t="s">
        <v>143</v>
      </c>
    </row>
    <row r="5231" customFormat="false" ht="15" hidden="false" customHeight="true" outlineLevel="0" collapsed="false">
      <c r="A5231" s="15" t="s">
        <v>9259</v>
      </c>
      <c r="B5231" s="15" t="s">
        <v>9260</v>
      </c>
      <c r="C5231" s="15" t="s">
        <v>217</v>
      </c>
      <c r="D5231" s="15" t="s">
        <v>235</v>
      </c>
      <c r="E5231" s="15" t="s">
        <v>136</v>
      </c>
      <c r="F5231" s="15" t="s">
        <v>137</v>
      </c>
      <c r="G5231" s="15" t="s">
        <v>1995</v>
      </c>
      <c r="H5231" s="15" t="s">
        <v>136</v>
      </c>
      <c r="I5231" s="15" t="s">
        <v>243</v>
      </c>
      <c r="J5231" s="15" t="s">
        <v>166</v>
      </c>
      <c r="K5231" s="15" t="s">
        <v>9264</v>
      </c>
      <c r="L5231" s="15" t="n">
        <v>27</v>
      </c>
      <c r="P5231" s="15" t="n">
        <v>27</v>
      </c>
      <c r="Y5231" s="15" t="s">
        <v>142</v>
      </c>
      <c r="AB5231" s="15" t="s">
        <v>143</v>
      </c>
    </row>
    <row r="5232" customFormat="false" ht="15" hidden="false" customHeight="true" outlineLevel="0" collapsed="false">
      <c r="A5232" s="15" t="s">
        <v>9259</v>
      </c>
      <c r="B5232" s="15" t="s">
        <v>9260</v>
      </c>
      <c r="C5232" s="15" t="s">
        <v>217</v>
      </c>
      <c r="D5232" s="15" t="s">
        <v>235</v>
      </c>
      <c r="E5232" s="15" t="s">
        <v>136</v>
      </c>
      <c r="F5232" s="15" t="s">
        <v>137</v>
      </c>
      <c r="G5232" s="15" t="s">
        <v>1995</v>
      </c>
      <c r="H5232" s="15" t="s">
        <v>136</v>
      </c>
      <c r="I5232" s="15" t="s">
        <v>243</v>
      </c>
      <c r="J5232" s="15" t="s">
        <v>158</v>
      </c>
      <c r="K5232" s="15" t="s">
        <v>9265</v>
      </c>
      <c r="L5232" s="15" t="n">
        <v>25</v>
      </c>
      <c r="M5232" s="15" t="n">
        <v>59</v>
      </c>
      <c r="N5232" s="15" t="n">
        <v>23</v>
      </c>
      <c r="O5232" s="15" t="n">
        <v>20</v>
      </c>
      <c r="P5232" s="15" t="n">
        <v>127</v>
      </c>
      <c r="Y5232" s="15" t="s">
        <v>142</v>
      </c>
      <c r="AB5232" s="15" t="s">
        <v>143</v>
      </c>
    </row>
    <row r="5233" customFormat="false" ht="15" hidden="false" customHeight="true" outlineLevel="0" collapsed="false">
      <c r="A5233" s="15" t="s">
        <v>9259</v>
      </c>
      <c r="B5233" s="15" t="s">
        <v>9260</v>
      </c>
      <c r="C5233" s="15" t="s">
        <v>217</v>
      </c>
      <c r="D5233" s="15" t="s">
        <v>235</v>
      </c>
      <c r="E5233" s="15" t="s">
        <v>136</v>
      </c>
      <c r="F5233" s="15" t="s">
        <v>137</v>
      </c>
      <c r="G5233" s="15" t="s">
        <v>1995</v>
      </c>
      <c r="H5233" s="15" t="s">
        <v>136</v>
      </c>
      <c r="I5233" s="15" t="s">
        <v>243</v>
      </c>
      <c r="J5233" s="15" t="s">
        <v>169</v>
      </c>
      <c r="K5233" s="15" t="s">
        <v>9266</v>
      </c>
      <c r="N5233" s="15" t="n">
        <v>7</v>
      </c>
      <c r="O5233" s="15" t="n">
        <v>36</v>
      </c>
      <c r="P5233" s="15" t="n">
        <v>43</v>
      </c>
      <c r="Y5233" s="15" t="s">
        <v>142</v>
      </c>
      <c r="AB5233" s="15" t="s">
        <v>143</v>
      </c>
    </row>
    <row r="5234" customFormat="false" ht="15" hidden="false" customHeight="true" outlineLevel="0" collapsed="false">
      <c r="A5234" s="15" t="s">
        <v>9267</v>
      </c>
      <c r="B5234" s="15" t="s">
        <v>9268</v>
      </c>
      <c r="C5234" s="15" t="s">
        <v>148</v>
      </c>
      <c r="E5234" s="15" t="s">
        <v>136</v>
      </c>
      <c r="F5234" s="15" t="s">
        <v>137</v>
      </c>
      <c r="G5234" s="15" t="s">
        <v>231</v>
      </c>
      <c r="H5234" s="15" t="s">
        <v>136</v>
      </c>
      <c r="I5234" s="15" t="s">
        <v>139</v>
      </c>
      <c r="J5234" s="15" t="s">
        <v>144</v>
      </c>
      <c r="K5234" s="15" t="s">
        <v>9269</v>
      </c>
      <c r="L5234" s="15" t="n">
        <v>1</v>
      </c>
      <c r="P5234" s="15" t="n">
        <v>1</v>
      </c>
      <c r="Y5234" s="15" t="s">
        <v>156</v>
      </c>
      <c r="AB5234" s="15" t="s">
        <v>143</v>
      </c>
    </row>
    <row r="5235" customFormat="false" ht="15" hidden="false" customHeight="true" outlineLevel="0" collapsed="false">
      <c r="A5235" s="15" t="s">
        <v>9270</v>
      </c>
      <c r="B5235" s="15" t="s">
        <v>9271</v>
      </c>
      <c r="C5235" s="15" t="s">
        <v>134</v>
      </c>
      <c r="D5235" s="15" t="s">
        <v>135</v>
      </c>
      <c r="E5235" s="15" t="s">
        <v>136</v>
      </c>
      <c r="F5235" s="15" t="s">
        <v>137</v>
      </c>
      <c r="G5235" s="15" t="s">
        <v>928</v>
      </c>
      <c r="H5235" s="15" t="s">
        <v>136</v>
      </c>
      <c r="I5235" s="15" t="s">
        <v>139</v>
      </c>
      <c r="J5235" s="15" t="s">
        <v>140</v>
      </c>
      <c r="K5235" s="15" t="s">
        <v>9272</v>
      </c>
      <c r="L5235" s="15" t="n">
        <v>64</v>
      </c>
      <c r="M5235" s="15" t="n">
        <v>4</v>
      </c>
      <c r="N5235" s="15" t="n">
        <v>40</v>
      </c>
      <c r="P5235" s="15" t="n">
        <v>108</v>
      </c>
      <c r="Y5235" s="15" t="s">
        <v>142</v>
      </c>
      <c r="AB5235" s="15" t="s">
        <v>143</v>
      </c>
    </row>
    <row r="5236" customFormat="false" ht="15" hidden="false" customHeight="true" outlineLevel="0" collapsed="false">
      <c r="A5236" s="15" t="s">
        <v>9270</v>
      </c>
      <c r="B5236" s="15" t="s">
        <v>9271</v>
      </c>
      <c r="C5236" s="15" t="s">
        <v>134</v>
      </c>
      <c r="D5236" s="15" t="s">
        <v>135</v>
      </c>
      <c r="E5236" s="15" t="s">
        <v>136</v>
      </c>
      <c r="F5236" s="15" t="s">
        <v>137</v>
      </c>
      <c r="G5236" s="15" t="s">
        <v>928</v>
      </c>
      <c r="H5236" s="15" t="s">
        <v>136</v>
      </c>
      <c r="I5236" s="15" t="s">
        <v>139</v>
      </c>
      <c r="J5236" s="15" t="s">
        <v>144</v>
      </c>
      <c r="K5236" s="15" t="s">
        <v>9273</v>
      </c>
      <c r="N5236" s="15" t="n">
        <v>2</v>
      </c>
      <c r="P5236" s="15" t="n">
        <v>2</v>
      </c>
      <c r="Y5236" s="15" t="s">
        <v>142</v>
      </c>
      <c r="AB5236" s="15" t="s">
        <v>143</v>
      </c>
    </row>
    <row r="5237" customFormat="false" ht="15" hidden="false" customHeight="true" outlineLevel="0" collapsed="false">
      <c r="A5237" s="15" t="s">
        <v>9274</v>
      </c>
      <c r="B5237" s="15" t="s">
        <v>9275</v>
      </c>
      <c r="C5237" s="15" t="s">
        <v>134</v>
      </c>
      <c r="D5237" s="15" t="s">
        <v>135</v>
      </c>
      <c r="E5237" s="15" t="s">
        <v>136</v>
      </c>
      <c r="F5237" s="15" t="s">
        <v>137</v>
      </c>
      <c r="G5237" s="15" t="s">
        <v>451</v>
      </c>
      <c r="H5237" s="15" t="s">
        <v>136</v>
      </c>
      <c r="I5237" s="15" t="s">
        <v>243</v>
      </c>
      <c r="J5237" s="15" t="s">
        <v>140</v>
      </c>
      <c r="K5237" s="15" t="s">
        <v>9276</v>
      </c>
      <c r="L5237" s="15" t="n">
        <v>9</v>
      </c>
      <c r="M5237" s="15" t="n">
        <v>78</v>
      </c>
      <c r="N5237" s="15" t="n">
        <v>35</v>
      </c>
      <c r="O5237" s="15" t="n">
        <v>3</v>
      </c>
      <c r="P5237" s="15" t="n">
        <v>125</v>
      </c>
      <c r="Y5237" s="15" t="s">
        <v>142</v>
      </c>
      <c r="AB5237" s="15" t="s">
        <v>143</v>
      </c>
    </row>
    <row r="5238" customFormat="false" ht="15" hidden="false" customHeight="true" outlineLevel="0" collapsed="false">
      <c r="A5238" s="15" t="s">
        <v>9274</v>
      </c>
      <c r="B5238" s="15" t="s">
        <v>9275</v>
      </c>
      <c r="C5238" s="15" t="s">
        <v>134</v>
      </c>
      <c r="D5238" s="15" t="s">
        <v>135</v>
      </c>
      <c r="E5238" s="15" t="s">
        <v>136</v>
      </c>
      <c r="F5238" s="15" t="s">
        <v>137</v>
      </c>
      <c r="G5238" s="15" t="s">
        <v>451</v>
      </c>
      <c r="H5238" s="15" t="s">
        <v>136</v>
      </c>
      <c r="I5238" s="15" t="s">
        <v>243</v>
      </c>
      <c r="J5238" s="15" t="s">
        <v>150</v>
      </c>
      <c r="K5238" s="15" t="s">
        <v>9277</v>
      </c>
      <c r="L5238" s="15" t="n">
        <v>146</v>
      </c>
      <c r="M5238" s="15" t="n">
        <v>346</v>
      </c>
      <c r="N5238" s="15" t="n">
        <v>386</v>
      </c>
      <c r="O5238" s="15" t="n">
        <v>42</v>
      </c>
      <c r="P5238" s="15" t="n">
        <v>920</v>
      </c>
      <c r="Y5238" s="15" t="s">
        <v>142</v>
      </c>
      <c r="AB5238" s="15" t="s">
        <v>143</v>
      </c>
    </row>
    <row r="5239" customFormat="false" ht="15" hidden="false" customHeight="true" outlineLevel="0" collapsed="false">
      <c r="A5239" s="15" t="s">
        <v>9274</v>
      </c>
      <c r="B5239" s="15" t="s">
        <v>9275</v>
      </c>
      <c r="C5239" s="15" t="s">
        <v>134</v>
      </c>
      <c r="D5239" s="15" t="s">
        <v>135</v>
      </c>
      <c r="E5239" s="15" t="s">
        <v>136</v>
      </c>
      <c r="F5239" s="15" t="s">
        <v>137</v>
      </c>
      <c r="G5239" s="15" t="s">
        <v>451</v>
      </c>
      <c r="H5239" s="15" t="s">
        <v>136</v>
      </c>
      <c r="I5239" s="15" t="s">
        <v>243</v>
      </c>
      <c r="J5239" s="15" t="s">
        <v>166</v>
      </c>
      <c r="K5239" s="15" t="s">
        <v>9278</v>
      </c>
      <c r="N5239" s="15" t="n">
        <v>1</v>
      </c>
      <c r="P5239" s="15" t="n">
        <v>1</v>
      </c>
      <c r="Y5239" s="15" t="s">
        <v>142</v>
      </c>
      <c r="AB5239" s="15" t="s">
        <v>143</v>
      </c>
    </row>
    <row r="5240" customFormat="false" ht="15" hidden="false" customHeight="true" outlineLevel="0" collapsed="false">
      <c r="A5240" s="15" t="s">
        <v>9274</v>
      </c>
      <c r="B5240" s="15" t="s">
        <v>9275</v>
      </c>
      <c r="C5240" s="15" t="s">
        <v>134</v>
      </c>
      <c r="D5240" s="15" t="s">
        <v>135</v>
      </c>
      <c r="E5240" s="15" t="s">
        <v>136</v>
      </c>
      <c r="F5240" s="15" t="s">
        <v>137</v>
      </c>
      <c r="G5240" s="15" t="s">
        <v>451</v>
      </c>
      <c r="H5240" s="15" t="s">
        <v>136</v>
      </c>
      <c r="I5240" s="15" t="s">
        <v>243</v>
      </c>
      <c r="J5240" s="15" t="s">
        <v>158</v>
      </c>
      <c r="K5240" s="15" t="s">
        <v>9279</v>
      </c>
      <c r="L5240" s="15" t="n">
        <v>43</v>
      </c>
      <c r="M5240" s="15" t="n">
        <v>80</v>
      </c>
      <c r="N5240" s="15" t="n">
        <v>236</v>
      </c>
      <c r="O5240" s="15" t="n">
        <v>21</v>
      </c>
      <c r="P5240" s="15" t="n">
        <v>380</v>
      </c>
      <c r="Y5240" s="15" t="s">
        <v>142</v>
      </c>
      <c r="AB5240" s="15" t="s">
        <v>143</v>
      </c>
    </row>
    <row r="5241" customFormat="false" ht="15" hidden="false" customHeight="true" outlineLevel="0" collapsed="false">
      <c r="A5241" s="15" t="s">
        <v>9274</v>
      </c>
      <c r="B5241" s="15" t="s">
        <v>9275</v>
      </c>
      <c r="C5241" s="15" t="s">
        <v>134</v>
      </c>
      <c r="D5241" s="15" t="s">
        <v>135</v>
      </c>
      <c r="E5241" s="15" t="s">
        <v>136</v>
      </c>
      <c r="F5241" s="15" t="s">
        <v>137</v>
      </c>
      <c r="G5241" s="15" t="s">
        <v>451</v>
      </c>
      <c r="H5241" s="15" t="s">
        <v>136</v>
      </c>
      <c r="I5241" s="15" t="s">
        <v>243</v>
      </c>
      <c r="J5241" s="15" t="s">
        <v>169</v>
      </c>
      <c r="K5241" s="15" t="s">
        <v>9280</v>
      </c>
      <c r="N5241" s="15" t="n">
        <v>15</v>
      </c>
      <c r="O5241" s="15" t="n">
        <v>8</v>
      </c>
      <c r="P5241" s="15" t="n">
        <v>23</v>
      </c>
      <c r="Y5241" s="15" t="s">
        <v>142</v>
      </c>
      <c r="AB5241" s="15" t="s">
        <v>143</v>
      </c>
    </row>
    <row r="5242" customFormat="false" ht="15" hidden="false" customHeight="true" outlineLevel="0" collapsed="false">
      <c r="A5242" s="15" t="s">
        <v>9281</v>
      </c>
      <c r="B5242" s="15" t="s">
        <v>9282</v>
      </c>
      <c r="C5242" s="15" t="s">
        <v>148</v>
      </c>
      <c r="E5242" s="15" t="s">
        <v>136</v>
      </c>
      <c r="F5242" s="15" t="s">
        <v>137</v>
      </c>
      <c r="G5242" s="15" t="s">
        <v>149</v>
      </c>
      <c r="H5242" s="15" t="s">
        <v>136</v>
      </c>
      <c r="I5242" s="15" t="s">
        <v>139</v>
      </c>
      <c r="J5242" s="15" t="s">
        <v>140</v>
      </c>
      <c r="K5242" s="15" t="s">
        <v>9283</v>
      </c>
      <c r="L5242" s="15" t="n">
        <v>242</v>
      </c>
      <c r="M5242" s="15" t="n">
        <v>120</v>
      </c>
      <c r="P5242" s="15" t="n">
        <v>362</v>
      </c>
      <c r="Y5242" s="15" t="s">
        <v>142</v>
      </c>
      <c r="AB5242" s="15" t="s">
        <v>143</v>
      </c>
    </row>
    <row r="5243" customFormat="false" ht="15" hidden="false" customHeight="true" outlineLevel="0" collapsed="false">
      <c r="A5243" s="15" t="s">
        <v>9281</v>
      </c>
      <c r="B5243" s="15" t="s">
        <v>9282</v>
      </c>
      <c r="C5243" s="15" t="s">
        <v>148</v>
      </c>
      <c r="E5243" s="15" t="s">
        <v>136</v>
      </c>
      <c r="F5243" s="15" t="s">
        <v>137</v>
      </c>
      <c r="G5243" s="15" t="s">
        <v>149</v>
      </c>
      <c r="H5243" s="15" t="s">
        <v>136</v>
      </c>
      <c r="I5243" s="15" t="s">
        <v>139</v>
      </c>
      <c r="J5243" s="15" t="s">
        <v>144</v>
      </c>
      <c r="K5243" s="15" t="s">
        <v>9284</v>
      </c>
      <c r="L5243" s="15" t="n">
        <v>413</v>
      </c>
      <c r="M5243" s="15" t="n">
        <v>139</v>
      </c>
      <c r="P5243" s="15" t="n">
        <v>552</v>
      </c>
      <c r="Y5243" s="15" t="s">
        <v>142</v>
      </c>
      <c r="AB5243" s="15" t="s">
        <v>143</v>
      </c>
    </row>
    <row r="5244" customFormat="false" ht="15" hidden="false" customHeight="true" outlineLevel="0" collapsed="false">
      <c r="A5244" s="15" t="s">
        <v>9281</v>
      </c>
      <c r="B5244" s="15" t="s">
        <v>9282</v>
      </c>
      <c r="C5244" s="15" t="s">
        <v>148</v>
      </c>
      <c r="E5244" s="15" t="s">
        <v>136</v>
      </c>
      <c r="F5244" s="15" t="s">
        <v>137</v>
      </c>
      <c r="G5244" s="15" t="s">
        <v>149</v>
      </c>
      <c r="H5244" s="15" t="s">
        <v>136</v>
      </c>
      <c r="I5244" s="15" t="s">
        <v>139</v>
      </c>
      <c r="J5244" s="15" t="s">
        <v>150</v>
      </c>
      <c r="K5244" s="15" t="s">
        <v>9285</v>
      </c>
      <c r="L5244" s="15" t="n">
        <v>7</v>
      </c>
      <c r="P5244" s="15" t="n">
        <v>7</v>
      </c>
      <c r="Y5244" s="15" t="s">
        <v>142</v>
      </c>
      <c r="AB5244" s="15" t="s">
        <v>143</v>
      </c>
    </row>
    <row r="5245" customFormat="false" ht="15" hidden="false" customHeight="true" outlineLevel="0" collapsed="false">
      <c r="A5245" s="15" t="s">
        <v>9281</v>
      </c>
      <c r="B5245" s="15" t="s">
        <v>9282</v>
      </c>
      <c r="C5245" s="15" t="s">
        <v>148</v>
      </c>
      <c r="E5245" s="15" t="s">
        <v>136</v>
      </c>
      <c r="F5245" s="15" t="s">
        <v>137</v>
      </c>
      <c r="G5245" s="15" t="s">
        <v>149</v>
      </c>
      <c r="H5245" s="15" t="s">
        <v>136</v>
      </c>
      <c r="I5245" s="15" t="s">
        <v>139</v>
      </c>
      <c r="J5245" s="15" t="s">
        <v>166</v>
      </c>
      <c r="K5245" s="15" t="s">
        <v>9286</v>
      </c>
      <c r="L5245" s="15" t="n">
        <v>13</v>
      </c>
      <c r="P5245" s="15" t="n">
        <v>13</v>
      </c>
      <c r="Y5245" s="15" t="s">
        <v>142</v>
      </c>
      <c r="AB5245" s="15" t="s">
        <v>143</v>
      </c>
    </row>
    <row r="5246" customFormat="false" ht="15" hidden="false" customHeight="true" outlineLevel="0" collapsed="false">
      <c r="A5246" s="15" t="s">
        <v>9281</v>
      </c>
      <c r="B5246" s="15" t="s">
        <v>9282</v>
      </c>
      <c r="C5246" s="15" t="s">
        <v>148</v>
      </c>
      <c r="E5246" s="15" t="s">
        <v>136</v>
      </c>
      <c r="F5246" s="15" t="s">
        <v>137</v>
      </c>
      <c r="G5246" s="15" t="s">
        <v>149</v>
      </c>
      <c r="H5246" s="15" t="s">
        <v>136</v>
      </c>
      <c r="I5246" s="15" t="s">
        <v>139</v>
      </c>
      <c r="J5246" s="15" t="s">
        <v>158</v>
      </c>
      <c r="K5246" s="15" t="s">
        <v>9287</v>
      </c>
      <c r="L5246" s="15" t="n">
        <v>4</v>
      </c>
      <c r="M5246" s="15" t="n">
        <v>1</v>
      </c>
      <c r="P5246" s="15" t="n">
        <v>5</v>
      </c>
      <c r="Y5246" s="15" t="s">
        <v>142</v>
      </c>
      <c r="AB5246" s="15" t="s">
        <v>143</v>
      </c>
    </row>
    <row r="5247" customFormat="false" ht="15" hidden="false" customHeight="true" outlineLevel="0" collapsed="false">
      <c r="A5247" s="15" t="s">
        <v>9288</v>
      </c>
      <c r="B5247" s="15" t="s">
        <v>9289</v>
      </c>
      <c r="C5247" s="15" t="s">
        <v>217</v>
      </c>
      <c r="D5247" s="15" t="s">
        <v>235</v>
      </c>
      <c r="E5247" s="15" t="s">
        <v>136</v>
      </c>
      <c r="F5247" s="15" t="s">
        <v>137</v>
      </c>
      <c r="G5247" s="15" t="s">
        <v>202</v>
      </c>
      <c r="H5247" s="15" t="s">
        <v>136</v>
      </c>
      <c r="I5247" s="15" t="s">
        <v>139</v>
      </c>
      <c r="J5247" s="15" t="s">
        <v>140</v>
      </c>
      <c r="K5247" s="15" t="s">
        <v>9290</v>
      </c>
      <c r="L5247" s="15" t="n">
        <v>31</v>
      </c>
      <c r="M5247" s="15" t="n">
        <v>16</v>
      </c>
      <c r="N5247" s="15" t="n">
        <v>16</v>
      </c>
      <c r="P5247" s="15" t="n">
        <v>63</v>
      </c>
      <c r="Y5247" s="15" t="s">
        <v>142</v>
      </c>
      <c r="AB5247" s="15" t="s">
        <v>143</v>
      </c>
    </row>
    <row r="5248" customFormat="false" ht="15" hidden="false" customHeight="true" outlineLevel="0" collapsed="false">
      <c r="A5248" s="15" t="s">
        <v>9288</v>
      </c>
      <c r="B5248" s="15" t="s">
        <v>9289</v>
      </c>
      <c r="C5248" s="15" t="s">
        <v>217</v>
      </c>
      <c r="D5248" s="15" t="s">
        <v>235</v>
      </c>
      <c r="E5248" s="15" t="s">
        <v>136</v>
      </c>
      <c r="F5248" s="15" t="s">
        <v>137</v>
      </c>
      <c r="G5248" s="15" t="s">
        <v>202</v>
      </c>
      <c r="H5248" s="15" t="s">
        <v>136</v>
      </c>
      <c r="I5248" s="15" t="s">
        <v>139</v>
      </c>
      <c r="J5248" s="15" t="s">
        <v>144</v>
      </c>
      <c r="K5248" s="15" t="s">
        <v>9291</v>
      </c>
      <c r="N5248" s="15" t="n">
        <v>1</v>
      </c>
      <c r="P5248" s="15" t="n">
        <v>1</v>
      </c>
      <c r="Y5248" s="15" t="s">
        <v>142</v>
      </c>
      <c r="AB5248" s="15" t="s">
        <v>143</v>
      </c>
    </row>
    <row r="5249" customFormat="false" ht="15" hidden="false" customHeight="true" outlineLevel="0" collapsed="false">
      <c r="A5249" s="15" t="s">
        <v>9288</v>
      </c>
      <c r="B5249" s="15" t="s">
        <v>9289</v>
      </c>
      <c r="C5249" s="15" t="s">
        <v>217</v>
      </c>
      <c r="D5249" s="15" t="s">
        <v>235</v>
      </c>
      <c r="E5249" s="15" t="s">
        <v>136</v>
      </c>
      <c r="F5249" s="15" t="s">
        <v>137</v>
      </c>
      <c r="G5249" s="15" t="s">
        <v>202</v>
      </c>
      <c r="H5249" s="15" t="s">
        <v>136</v>
      </c>
      <c r="I5249" s="15" t="s">
        <v>139</v>
      </c>
      <c r="J5249" s="15" t="s">
        <v>150</v>
      </c>
      <c r="K5249" s="15" t="s">
        <v>9292</v>
      </c>
      <c r="M5249" s="15" t="n">
        <v>20</v>
      </c>
      <c r="N5249" s="15" t="n">
        <v>2</v>
      </c>
      <c r="P5249" s="15" t="n">
        <v>22</v>
      </c>
      <c r="Y5249" s="15" t="s">
        <v>142</v>
      </c>
      <c r="AB5249" s="15" t="s">
        <v>143</v>
      </c>
    </row>
    <row r="5250" customFormat="false" ht="15" hidden="false" customHeight="true" outlineLevel="0" collapsed="false">
      <c r="A5250" s="15" t="s">
        <v>9288</v>
      </c>
      <c r="B5250" s="15" t="s">
        <v>9289</v>
      </c>
      <c r="C5250" s="15" t="s">
        <v>217</v>
      </c>
      <c r="D5250" s="15" t="s">
        <v>235</v>
      </c>
      <c r="E5250" s="15" t="s">
        <v>136</v>
      </c>
      <c r="F5250" s="15" t="s">
        <v>137</v>
      </c>
      <c r="G5250" s="15" t="s">
        <v>202</v>
      </c>
      <c r="H5250" s="15" t="s">
        <v>136</v>
      </c>
      <c r="I5250" s="15" t="s">
        <v>139</v>
      </c>
      <c r="J5250" s="15" t="s">
        <v>158</v>
      </c>
      <c r="K5250" s="15" t="s">
        <v>9293</v>
      </c>
      <c r="L5250" s="15" t="n">
        <v>11</v>
      </c>
      <c r="P5250" s="15" t="n">
        <v>11</v>
      </c>
      <c r="Y5250" s="15" t="s">
        <v>142</v>
      </c>
      <c r="AB5250" s="15" t="s">
        <v>143</v>
      </c>
    </row>
    <row r="5251" customFormat="false" ht="15" hidden="false" customHeight="true" outlineLevel="0" collapsed="false">
      <c r="A5251" s="15" t="s">
        <v>9294</v>
      </c>
      <c r="B5251" s="15" t="s">
        <v>9295</v>
      </c>
      <c r="C5251" s="15" t="s">
        <v>134</v>
      </c>
      <c r="D5251" s="15" t="s">
        <v>135</v>
      </c>
      <c r="E5251" s="15" t="s">
        <v>136</v>
      </c>
      <c r="F5251" s="15" t="s">
        <v>137</v>
      </c>
      <c r="G5251" s="15" t="s">
        <v>202</v>
      </c>
      <c r="H5251" s="15" t="s">
        <v>136</v>
      </c>
      <c r="I5251" s="15" t="s">
        <v>139</v>
      </c>
      <c r="J5251" s="15" t="s">
        <v>150</v>
      </c>
      <c r="K5251" s="15" t="s">
        <v>9296</v>
      </c>
      <c r="N5251" s="15" t="n">
        <v>13</v>
      </c>
      <c r="O5251" s="15" t="n">
        <v>8</v>
      </c>
      <c r="P5251" s="15" t="n">
        <v>21</v>
      </c>
      <c r="Y5251" s="15" t="s">
        <v>142</v>
      </c>
      <c r="AB5251" s="15" t="s">
        <v>143</v>
      </c>
    </row>
    <row r="5252" customFormat="false" ht="15" hidden="false" customHeight="true" outlineLevel="0" collapsed="false">
      <c r="A5252" s="15" t="s">
        <v>9297</v>
      </c>
      <c r="B5252" s="15" t="s">
        <v>9298</v>
      </c>
      <c r="C5252" s="15" t="s">
        <v>148</v>
      </c>
      <c r="E5252" s="15" t="s">
        <v>136</v>
      </c>
      <c r="F5252" s="15" t="s">
        <v>137</v>
      </c>
      <c r="G5252" s="15" t="s">
        <v>9299</v>
      </c>
      <c r="H5252" s="15" t="s">
        <v>136</v>
      </c>
      <c r="I5252" s="15" t="s">
        <v>139</v>
      </c>
      <c r="J5252" s="15" t="s">
        <v>150</v>
      </c>
      <c r="K5252" s="15" t="s">
        <v>9300</v>
      </c>
      <c r="L5252" s="15" t="n">
        <v>2</v>
      </c>
      <c r="P5252" s="15" t="n">
        <v>2</v>
      </c>
      <c r="Y5252" s="15" t="s">
        <v>142</v>
      </c>
      <c r="AB5252" s="15" t="s">
        <v>143</v>
      </c>
    </row>
    <row r="5253" customFormat="false" ht="15" hidden="false" customHeight="true" outlineLevel="0" collapsed="false">
      <c r="A5253" s="15" t="s">
        <v>9297</v>
      </c>
      <c r="B5253" s="15" t="s">
        <v>9298</v>
      </c>
      <c r="C5253" s="15" t="s">
        <v>148</v>
      </c>
      <c r="E5253" s="15" t="s">
        <v>136</v>
      </c>
      <c r="F5253" s="15" t="s">
        <v>137</v>
      </c>
      <c r="G5253" s="15" t="s">
        <v>9299</v>
      </c>
      <c r="H5253" s="15" t="s">
        <v>136</v>
      </c>
      <c r="I5253" s="15" t="s">
        <v>139</v>
      </c>
      <c r="J5253" s="15" t="s">
        <v>158</v>
      </c>
      <c r="K5253" s="15" t="s">
        <v>9301</v>
      </c>
      <c r="L5253" s="15" t="n">
        <v>4</v>
      </c>
      <c r="P5253" s="15" t="n">
        <v>4</v>
      </c>
      <c r="Y5253" s="15" t="s">
        <v>142</v>
      </c>
      <c r="AB5253" s="15" t="s">
        <v>143</v>
      </c>
    </row>
    <row r="5254" customFormat="false" ht="15" hidden="false" customHeight="true" outlineLevel="0" collapsed="false">
      <c r="A5254" s="15" t="s">
        <v>9302</v>
      </c>
      <c r="B5254" s="15" t="s">
        <v>9303</v>
      </c>
      <c r="C5254" s="15" t="s">
        <v>134</v>
      </c>
      <c r="D5254" s="15" t="s">
        <v>135</v>
      </c>
      <c r="E5254" s="15" t="s">
        <v>136</v>
      </c>
      <c r="F5254" s="15" t="s">
        <v>137</v>
      </c>
      <c r="G5254" s="15" t="s">
        <v>2067</v>
      </c>
      <c r="H5254" s="15" t="s">
        <v>136</v>
      </c>
      <c r="I5254" s="15" t="s">
        <v>139</v>
      </c>
      <c r="J5254" s="15" t="s">
        <v>150</v>
      </c>
      <c r="K5254" s="15" t="s">
        <v>9304</v>
      </c>
      <c r="L5254" s="15" t="n">
        <v>14</v>
      </c>
      <c r="P5254" s="15" t="n">
        <v>14</v>
      </c>
      <c r="Y5254" s="15" t="s">
        <v>156</v>
      </c>
      <c r="AB5254" s="15" t="s">
        <v>143</v>
      </c>
    </row>
    <row r="5255" customFormat="false" ht="15" hidden="false" customHeight="true" outlineLevel="0" collapsed="false">
      <c r="A5255" s="15" t="s">
        <v>9302</v>
      </c>
      <c r="B5255" s="15" t="s">
        <v>9303</v>
      </c>
      <c r="C5255" s="15" t="s">
        <v>134</v>
      </c>
      <c r="D5255" s="15" t="s">
        <v>135</v>
      </c>
      <c r="E5255" s="15" t="s">
        <v>136</v>
      </c>
      <c r="F5255" s="15" t="s">
        <v>137</v>
      </c>
      <c r="G5255" s="15" t="s">
        <v>2067</v>
      </c>
      <c r="H5255" s="15" t="s">
        <v>136</v>
      </c>
      <c r="I5255" s="15" t="s">
        <v>139</v>
      </c>
      <c r="J5255" s="15" t="s">
        <v>158</v>
      </c>
      <c r="K5255" s="15" t="s">
        <v>9305</v>
      </c>
      <c r="L5255" s="15" t="n">
        <v>2</v>
      </c>
      <c r="P5255" s="15" t="n">
        <v>2</v>
      </c>
      <c r="Y5255" s="15" t="s">
        <v>156</v>
      </c>
      <c r="AB5255" s="15" t="s">
        <v>143</v>
      </c>
    </row>
    <row r="5256" customFormat="false" ht="15" hidden="false" customHeight="true" outlineLevel="0" collapsed="false">
      <c r="A5256" s="15" t="s">
        <v>9306</v>
      </c>
      <c r="B5256" s="15" t="s">
        <v>9307</v>
      </c>
      <c r="C5256" s="15" t="s">
        <v>148</v>
      </c>
      <c r="E5256" s="15" t="s">
        <v>136</v>
      </c>
      <c r="F5256" s="15" t="s">
        <v>137</v>
      </c>
      <c r="G5256" s="15" t="s">
        <v>136</v>
      </c>
      <c r="H5256" s="15" t="s">
        <v>136</v>
      </c>
      <c r="I5256" s="15" t="s">
        <v>139</v>
      </c>
      <c r="J5256" s="15" t="s">
        <v>150</v>
      </c>
      <c r="K5256" s="15" t="s">
        <v>9308</v>
      </c>
      <c r="L5256" s="15" t="n">
        <v>4</v>
      </c>
      <c r="P5256" s="15" t="n">
        <v>4</v>
      </c>
      <c r="Y5256" s="15" t="s">
        <v>142</v>
      </c>
      <c r="AB5256" s="15" t="s">
        <v>143</v>
      </c>
    </row>
    <row r="5257" customFormat="false" ht="15" hidden="false" customHeight="true" outlineLevel="0" collapsed="false">
      <c r="A5257" s="15" t="s">
        <v>9309</v>
      </c>
      <c r="B5257" s="15" t="s">
        <v>9310</v>
      </c>
      <c r="C5257" s="15" t="s">
        <v>217</v>
      </c>
      <c r="D5257" s="15" t="s">
        <v>235</v>
      </c>
      <c r="E5257" s="15" t="s">
        <v>136</v>
      </c>
      <c r="F5257" s="15" t="s">
        <v>137</v>
      </c>
      <c r="G5257" s="15" t="s">
        <v>2957</v>
      </c>
      <c r="H5257" s="15" t="s">
        <v>136</v>
      </c>
      <c r="I5257" s="15" t="s">
        <v>139</v>
      </c>
      <c r="J5257" s="15" t="s">
        <v>140</v>
      </c>
      <c r="K5257" s="15" t="s">
        <v>9311</v>
      </c>
      <c r="N5257" s="15" t="n">
        <v>28</v>
      </c>
      <c r="O5257" s="15" t="n">
        <v>22</v>
      </c>
      <c r="P5257" s="15" t="n">
        <v>50</v>
      </c>
      <c r="Y5257" s="15" t="s">
        <v>142</v>
      </c>
      <c r="AB5257" s="15" t="s">
        <v>143</v>
      </c>
    </row>
    <row r="5258" customFormat="false" ht="15" hidden="false" customHeight="true" outlineLevel="0" collapsed="false">
      <c r="A5258" s="15" t="s">
        <v>9309</v>
      </c>
      <c r="B5258" s="15" t="s">
        <v>9310</v>
      </c>
      <c r="C5258" s="15" t="s">
        <v>217</v>
      </c>
      <c r="D5258" s="15" t="s">
        <v>235</v>
      </c>
      <c r="E5258" s="15" t="s">
        <v>136</v>
      </c>
      <c r="F5258" s="15" t="s">
        <v>137</v>
      </c>
      <c r="G5258" s="15" t="s">
        <v>2957</v>
      </c>
      <c r="H5258" s="15" t="s">
        <v>136</v>
      </c>
      <c r="I5258" s="15" t="s">
        <v>139</v>
      </c>
      <c r="J5258" s="15" t="s">
        <v>150</v>
      </c>
      <c r="K5258" s="15" t="s">
        <v>9312</v>
      </c>
      <c r="L5258" s="15" t="n">
        <v>1</v>
      </c>
      <c r="N5258" s="15" t="n">
        <v>3</v>
      </c>
      <c r="P5258" s="15" t="n">
        <v>4</v>
      </c>
      <c r="Y5258" s="15" t="s">
        <v>142</v>
      </c>
      <c r="AB5258" s="15" t="s">
        <v>143</v>
      </c>
    </row>
    <row r="5259" customFormat="false" ht="15" hidden="false" customHeight="true" outlineLevel="0" collapsed="false">
      <c r="A5259" s="15" t="s">
        <v>9309</v>
      </c>
      <c r="B5259" s="15" t="s">
        <v>9310</v>
      </c>
      <c r="C5259" s="15" t="s">
        <v>217</v>
      </c>
      <c r="D5259" s="15" t="s">
        <v>235</v>
      </c>
      <c r="E5259" s="15" t="s">
        <v>136</v>
      </c>
      <c r="F5259" s="15" t="s">
        <v>137</v>
      </c>
      <c r="G5259" s="15" t="s">
        <v>2957</v>
      </c>
      <c r="H5259" s="15" t="s">
        <v>136</v>
      </c>
      <c r="I5259" s="15" t="s">
        <v>139</v>
      </c>
      <c r="J5259" s="15" t="s">
        <v>158</v>
      </c>
      <c r="K5259" s="15" t="s">
        <v>9313</v>
      </c>
      <c r="L5259" s="15" t="n">
        <v>1</v>
      </c>
      <c r="N5259" s="15" t="n">
        <v>4</v>
      </c>
      <c r="O5259" s="15" t="n">
        <v>3</v>
      </c>
      <c r="P5259" s="15" t="n">
        <v>8</v>
      </c>
      <c r="Y5259" s="15" t="s">
        <v>142</v>
      </c>
      <c r="AB5259" s="15" t="s">
        <v>143</v>
      </c>
    </row>
    <row r="5260" customFormat="false" ht="15" hidden="false" customHeight="true" outlineLevel="0" collapsed="false">
      <c r="A5260" s="15" t="s">
        <v>9314</v>
      </c>
      <c r="B5260" s="15" t="s">
        <v>9315</v>
      </c>
      <c r="C5260" s="15" t="s">
        <v>134</v>
      </c>
      <c r="D5260" s="15" t="s">
        <v>135</v>
      </c>
      <c r="E5260" s="15" t="s">
        <v>136</v>
      </c>
      <c r="F5260" s="15" t="s">
        <v>137</v>
      </c>
      <c r="G5260" s="15" t="s">
        <v>299</v>
      </c>
      <c r="H5260" s="15" t="s">
        <v>136</v>
      </c>
      <c r="I5260" s="15" t="s">
        <v>139</v>
      </c>
      <c r="J5260" s="15" t="s">
        <v>150</v>
      </c>
      <c r="K5260" s="15" t="s">
        <v>9316</v>
      </c>
      <c r="O5260" s="15" t="n">
        <v>176</v>
      </c>
      <c r="P5260" s="15" t="n">
        <v>176</v>
      </c>
      <c r="Y5260" s="15" t="s">
        <v>156</v>
      </c>
      <c r="AB5260" s="15" t="s">
        <v>143</v>
      </c>
    </row>
    <row r="5261" customFormat="false" ht="15" hidden="false" customHeight="true" outlineLevel="0" collapsed="false">
      <c r="A5261" s="15" t="s">
        <v>9314</v>
      </c>
      <c r="B5261" s="15" t="s">
        <v>9315</v>
      </c>
      <c r="C5261" s="15" t="s">
        <v>134</v>
      </c>
      <c r="D5261" s="15" t="s">
        <v>135</v>
      </c>
      <c r="E5261" s="15" t="s">
        <v>136</v>
      </c>
      <c r="F5261" s="15" t="s">
        <v>137</v>
      </c>
      <c r="G5261" s="15" t="s">
        <v>299</v>
      </c>
      <c r="H5261" s="15" t="s">
        <v>136</v>
      </c>
      <c r="I5261" s="15" t="s">
        <v>139</v>
      </c>
      <c r="J5261" s="15" t="s">
        <v>158</v>
      </c>
      <c r="K5261" s="15" t="s">
        <v>9317</v>
      </c>
      <c r="O5261" s="15" t="n">
        <v>107</v>
      </c>
      <c r="P5261" s="15" t="n">
        <v>107</v>
      </c>
      <c r="Y5261" s="15" t="s">
        <v>156</v>
      </c>
      <c r="AB5261" s="15" t="s">
        <v>143</v>
      </c>
    </row>
    <row r="5262" customFormat="false" ht="15" hidden="false" customHeight="true" outlineLevel="0" collapsed="false">
      <c r="A5262" s="15" t="s">
        <v>9318</v>
      </c>
      <c r="B5262" s="15" t="s">
        <v>9319</v>
      </c>
      <c r="C5262" s="15" t="s">
        <v>148</v>
      </c>
      <c r="E5262" s="15" t="s">
        <v>136</v>
      </c>
      <c r="F5262" s="15" t="s">
        <v>137</v>
      </c>
      <c r="G5262" s="15" t="s">
        <v>4664</v>
      </c>
      <c r="H5262" s="15" t="s">
        <v>136</v>
      </c>
      <c r="I5262" s="15" t="s">
        <v>139</v>
      </c>
      <c r="J5262" s="15" t="s">
        <v>150</v>
      </c>
      <c r="K5262" s="15" t="s">
        <v>9320</v>
      </c>
      <c r="N5262" s="15" t="n">
        <v>1</v>
      </c>
      <c r="P5262" s="15" t="n">
        <v>1</v>
      </c>
      <c r="Y5262" s="15" t="s">
        <v>142</v>
      </c>
      <c r="AB5262" s="15" t="s">
        <v>143</v>
      </c>
    </row>
    <row r="5263" customFormat="false" ht="15" hidden="false" customHeight="true" outlineLevel="0" collapsed="false">
      <c r="A5263" s="15" t="s">
        <v>9321</v>
      </c>
      <c r="B5263" s="15" t="s">
        <v>9322</v>
      </c>
      <c r="C5263" s="15" t="s">
        <v>217</v>
      </c>
      <c r="D5263" s="15" t="s">
        <v>235</v>
      </c>
      <c r="E5263" s="15" t="s">
        <v>136</v>
      </c>
      <c r="F5263" s="15" t="s">
        <v>137</v>
      </c>
      <c r="G5263" s="15" t="s">
        <v>608</v>
      </c>
      <c r="H5263" s="15" t="s">
        <v>136</v>
      </c>
      <c r="I5263" s="15" t="s">
        <v>139</v>
      </c>
      <c r="J5263" s="15" t="s">
        <v>140</v>
      </c>
      <c r="K5263" s="15" t="s">
        <v>9323</v>
      </c>
      <c r="M5263" s="15" t="n">
        <v>2</v>
      </c>
      <c r="O5263" s="15" t="n">
        <v>1</v>
      </c>
      <c r="P5263" s="15" t="n">
        <v>3</v>
      </c>
      <c r="Y5263" s="15" t="s">
        <v>156</v>
      </c>
      <c r="AB5263" s="15" t="s">
        <v>143</v>
      </c>
    </row>
    <row r="5264" customFormat="false" ht="15" hidden="false" customHeight="true" outlineLevel="0" collapsed="false">
      <c r="A5264" s="15" t="s">
        <v>9321</v>
      </c>
      <c r="B5264" s="15" t="s">
        <v>9322</v>
      </c>
      <c r="C5264" s="15" t="s">
        <v>217</v>
      </c>
      <c r="D5264" s="15" t="s">
        <v>235</v>
      </c>
      <c r="E5264" s="15" t="s">
        <v>136</v>
      </c>
      <c r="F5264" s="15" t="s">
        <v>137</v>
      </c>
      <c r="G5264" s="15" t="s">
        <v>608</v>
      </c>
      <c r="H5264" s="15" t="s">
        <v>136</v>
      </c>
      <c r="I5264" s="15" t="s">
        <v>139</v>
      </c>
      <c r="J5264" s="15" t="s">
        <v>150</v>
      </c>
      <c r="K5264" s="15" t="s">
        <v>9324</v>
      </c>
      <c r="L5264" s="15" t="n">
        <v>12</v>
      </c>
      <c r="M5264" s="15" t="n">
        <v>7</v>
      </c>
      <c r="N5264" s="15" t="n">
        <v>46</v>
      </c>
      <c r="O5264" s="15" t="n">
        <v>25</v>
      </c>
      <c r="P5264" s="15" t="n">
        <v>90</v>
      </c>
      <c r="Y5264" s="15" t="s">
        <v>156</v>
      </c>
      <c r="AB5264" s="15" t="s">
        <v>143</v>
      </c>
    </row>
    <row r="5265" customFormat="false" ht="15" hidden="false" customHeight="true" outlineLevel="0" collapsed="false">
      <c r="A5265" s="15" t="s">
        <v>9321</v>
      </c>
      <c r="B5265" s="15" t="s">
        <v>9322</v>
      </c>
      <c r="C5265" s="15" t="s">
        <v>217</v>
      </c>
      <c r="D5265" s="15" t="s">
        <v>235</v>
      </c>
      <c r="E5265" s="15" t="s">
        <v>136</v>
      </c>
      <c r="F5265" s="15" t="s">
        <v>137</v>
      </c>
      <c r="G5265" s="15" t="s">
        <v>608</v>
      </c>
      <c r="H5265" s="15" t="s">
        <v>136</v>
      </c>
      <c r="I5265" s="15" t="s">
        <v>139</v>
      </c>
      <c r="J5265" s="15" t="s">
        <v>158</v>
      </c>
      <c r="K5265" s="15" t="s">
        <v>9325</v>
      </c>
      <c r="L5265" s="15" t="n">
        <v>2</v>
      </c>
      <c r="M5265" s="15" t="n">
        <v>10</v>
      </c>
      <c r="N5265" s="15" t="n">
        <v>3</v>
      </c>
      <c r="P5265" s="15" t="n">
        <v>15</v>
      </c>
      <c r="Y5265" s="15" t="s">
        <v>156</v>
      </c>
      <c r="AB5265" s="15" t="s">
        <v>143</v>
      </c>
    </row>
    <row r="5266" customFormat="false" ht="15" hidden="false" customHeight="true" outlineLevel="0" collapsed="false">
      <c r="A5266" s="15" t="s">
        <v>9321</v>
      </c>
      <c r="B5266" s="15" t="s">
        <v>9322</v>
      </c>
      <c r="C5266" s="15" t="s">
        <v>217</v>
      </c>
      <c r="D5266" s="15" t="s">
        <v>235</v>
      </c>
      <c r="E5266" s="15" t="s">
        <v>136</v>
      </c>
      <c r="F5266" s="15" t="s">
        <v>137</v>
      </c>
      <c r="G5266" s="15" t="s">
        <v>608</v>
      </c>
      <c r="H5266" s="15" t="s">
        <v>136</v>
      </c>
      <c r="I5266" s="15" t="s">
        <v>139</v>
      </c>
      <c r="J5266" s="15" t="s">
        <v>169</v>
      </c>
      <c r="K5266" s="15" t="s">
        <v>9326</v>
      </c>
      <c r="N5266" s="15" t="n">
        <v>16</v>
      </c>
      <c r="O5266" s="15" t="n">
        <v>23</v>
      </c>
      <c r="P5266" s="15" t="n">
        <v>39</v>
      </c>
      <c r="Y5266" s="15" t="s">
        <v>156</v>
      </c>
      <c r="AB5266" s="15" t="s">
        <v>143</v>
      </c>
    </row>
    <row r="5267" customFormat="false" ht="15" hidden="false" customHeight="true" outlineLevel="0" collapsed="false">
      <c r="A5267" s="15" t="s">
        <v>9327</v>
      </c>
      <c r="B5267" s="15" t="s">
        <v>9328</v>
      </c>
      <c r="C5267" s="15" t="s">
        <v>217</v>
      </c>
      <c r="D5267" s="15" t="s">
        <v>235</v>
      </c>
      <c r="E5267" s="15" t="s">
        <v>136</v>
      </c>
      <c r="F5267" s="15" t="s">
        <v>137</v>
      </c>
      <c r="G5267" s="15" t="s">
        <v>149</v>
      </c>
      <c r="H5267" s="15" t="s">
        <v>136</v>
      </c>
      <c r="I5267" s="15" t="s">
        <v>139</v>
      </c>
      <c r="J5267" s="15" t="s">
        <v>140</v>
      </c>
      <c r="K5267" s="15" t="s">
        <v>9329</v>
      </c>
      <c r="M5267" s="15" t="n">
        <v>1</v>
      </c>
      <c r="P5267" s="15" t="n">
        <v>1</v>
      </c>
      <c r="Y5267" s="15" t="s">
        <v>142</v>
      </c>
      <c r="AB5267" s="15" t="s">
        <v>143</v>
      </c>
    </row>
    <row r="5268" customFormat="false" ht="15" hidden="false" customHeight="true" outlineLevel="0" collapsed="false">
      <c r="A5268" s="15" t="s">
        <v>9327</v>
      </c>
      <c r="B5268" s="15" t="s">
        <v>9328</v>
      </c>
      <c r="C5268" s="15" t="s">
        <v>217</v>
      </c>
      <c r="D5268" s="15" t="s">
        <v>235</v>
      </c>
      <c r="E5268" s="15" t="s">
        <v>136</v>
      </c>
      <c r="F5268" s="15" t="s">
        <v>137</v>
      </c>
      <c r="G5268" s="15" t="s">
        <v>149</v>
      </c>
      <c r="H5268" s="15" t="s">
        <v>136</v>
      </c>
      <c r="I5268" s="15" t="s">
        <v>139</v>
      </c>
      <c r="J5268" s="15" t="s">
        <v>144</v>
      </c>
      <c r="K5268" s="15" t="s">
        <v>9330</v>
      </c>
      <c r="L5268" s="15" t="n">
        <v>26</v>
      </c>
      <c r="M5268" s="15" t="n">
        <v>11</v>
      </c>
      <c r="N5268" s="15" t="n">
        <v>14</v>
      </c>
      <c r="P5268" s="15" t="n">
        <v>51</v>
      </c>
      <c r="Y5268" s="15" t="s">
        <v>142</v>
      </c>
      <c r="AB5268" s="15" t="s">
        <v>143</v>
      </c>
    </row>
    <row r="5269" customFormat="false" ht="15" hidden="false" customHeight="true" outlineLevel="0" collapsed="false">
      <c r="A5269" s="15" t="s">
        <v>9327</v>
      </c>
      <c r="B5269" s="15" t="s">
        <v>9328</v>
      </c>
      <c r="C5269" s="15" t="s">
        <v>217</v>
      </c>
      <c r="D5269" s="15" t="s">
        <v>235</v>
      </c>
      <c r="E5269" s="15" t="s">
        <v>136</v>
      </c>
      <c r="F5269" s="15" t="s">
        <v>137</v>
      </c>
      <c r="G5269" s="15" t="s">
        <v>149</v>
      </c>
      <c r="H5269" s="15" t="s">
        <v>136</v>
      </c>
      <c r="I5269" s="15" t="s">
        <v>139</v>
      </c>
      <c r="J5269" s="15" t="s">
        <v>150</v>
      </c>
      <c r="K5269" s="15" t="s">
        <v>9331</v>
      </c>
      <c r="L5269" s="15" t="n">
        <v>1</v>
      </c>
      <c r="M5269" s="15" t="n">
        <v>2</v>
      </c>
      <c r="N5269" s="15" t="n">
        <v>1</v>
      </c>
      <c r="P5269" s="15" t="n">
        <v>4</v>
      </c>
      <c r="Y5269" s="15" t="s">
        <v>142</v>
      </c>
      <c r="AB5269" s="15" t="s">
        <v>143</v>
      </c>
    </row>
    <row r="5270" customFormat="false" ht="15" hidden="false" customHeight="true" outlineLevel="0" collapsed="false">
      <c r="A5270" s="15" t="s">
        <v>9327</v>
      </c>
      <c r="B5270" s="15" t="s">
        <v>9328</v>
      </c>
      <c r="C5270" s="15" t="s">
        <v>217</v>
      </c>
      <c r="D5270" s="15" t="s">
        <v>235</v>
      </c>
      <c r="E5270" s="15" t="s">
        <v>136</v>
      </c>
      <c r="F5270" s="15" t="s">
        <v>137</v>
      </c>
      <c r="G5270" s="15" t="s">
        <v>149</v>
      </c>
      <c r="H5270" s="15" t="s">
        <v>136</v>
      </c>
      <c r="I5270" s="15" t="s">
        <v>139</v>
      </c>
      <c r="J5270" s="15" t="s">
        <v>158</v>
      </c>
      <c r="K5270" s="15" t="s">
        <v>9332</v>
      </c>
      <c r="N5270" s="15" t="n">
        <v>1</v>
      </c>
      <c r="P5270" s="15" t="n">
        <v>1</v>
      </c>
      <c r="Y5270" s="15" t="s">
        <v>142</v>
      </c>
      <c r="AB5270" s="15" t="s">
        <v>143</v>
      </c>
    </row>
    <row r="5271" customFormat="false" ht="15" hidden="false" customHeight="true" outlineLevel="0" collapsed="false">
      <c r="A5271" s="15" t="s">
        <v>9333</v>
      </c>
      <c r="B5271" s="15" t="s">
        <v>9334</v>
      </c>
      <c r="C5271" s="15" t="s">
        <v>148</v>
      </c>
      <c r="E5271" s="15" t="s">
        <v>136</v>
      </c>
      <c r="F5271" s="15" t="s">
        <v>137</v>
      </c>
      <c r="G5271" s="15" t="s">
        <v>299</v>
      </c>
      <c r="H5271" s="15" t="s">
        <v>136</v>
      </c>
      <c r="I5271" s="15" t="s">
        <v>139</v>
      </c>
      <c r="J5271" s="15" t="s">
        <v>150</v>
      </c>
      <c r="K5271" s="15" t="s">
        <v>9335</v>
      </c>
      <c r="O5271" s="15" t="n">
        <v>15</v>
      </c>
      <c r="P5271" s="15" t="n">
        <v>15</v>
      </c>
      <c r="Y5271" s="15" t="s">
        <v>156</v>
      </c>
      <c r="AB5271" s="15" t="s">
        <v>143</v>
      </c>
    </row>
    <row r="5272" customFormat="false" ht="15" hidden="false" customHeight="true" outlineLevel="0" collapsed="false">
      <c r="A5272" s="15" t="s">
        <v>9333</v>
      </c>
      <c r="B5272" s="15" t="s">
        <v>9334</v>
      </c>
      <c r="C5272" s="15" t="s">
        <v>148</v>
      </c>
      <c r="E5272" s="15" t="s">
        <v>136</v>
      </c>
      <c r="F5272" s="15" t="s">
        <v>137</v>
      </c>
      <c r="G5272" s="15" t="s">
        <v>299</v>
      </c>
      <c r="H5272" s="15" t="s">
        <v>136</v>
      </c>
      <c r="I5272" s="15" t="s">
        <v>139</v>
      </c>
      <c r="J5272" s="15" t="s">
        <v>158</v>
      </c>
      <c r="K5272" s="15" t="s">
        <v>9336</v>
      </c>
      <c r="O5272" s="15" t="n">
        <v>4</v>
      </c>
      <c r="P5272" s="15" t="n">
        <v>4</v>
      </c>
      <c r="Y5272" s="15" t="s">
        <v>156</v>
      </c>
      <c r="AB5272" s="15" t="s">
        <v>143</v>
      </c>
    </row>
    <row r="5273" customFormat="false" ht="15" hidden="false" customHeight="true" outlineLevel="0" collapsed="false">
      <c r="A5273" s="15" t="s">
        <v>9337</v>
      </c>
      <c r="B5273" s="15" t="s">
        <v>9338</v>
      </c>
      <c r="C5273" s="15" t="s">
        <v>217</v>
      </c>
      <c r="D5273" s="15" t="s">
        <v>218</v>
      </c>
      <c r="E5273" s="15" t="s">
        <v>136</v>
      </c>
      <c r="F5273" s="15" t="s">
        <v>137</v>
      </c>
      <c r="G5273" s="15" t="s">
        <v>4163</v>
      </c>
      <c r="H5273" s="15" t="s">
        <v>136</v>
      </c>
      <c r="I5273" s="15" t="s">
        <v>243</v>
      </c>
      <c r="J5273" s="15" t="s">
        <v>140</v>
      </c>
      <c r="K5273" s="15" t="s">
        <v>9339</v>
      </c>
      <c r="L5273" s="15" t="n">
        <v>17</v>
      </c>
      <c r="M5273" s="15" t="n">
        <v>4</v>
      </c>
      <c r="P5273" s="15" t="n">
        <v>21</v>
      </c>
      <c r="Y5273" s="15" t="s">
        <v>156</v>
      </c>
      <c r="AB5273" s="15" t="s">
        <v>143</v>
      </c>
    </row>
    <row r="5274" customFormat="false" ht="15" hidden="false" customHeight="true" outlineLevel="0" collapsed="false">
      <c r="A5274" s="15" t="s">
        <v>9337</v>
      </c>
      <c r="B5274" s="15" t="s">
        <v>9338</v>
      </c>
      <c r="C5274" s="15" t="s">
        <v>217</v>
      </c>
      <c r="D5274" s="15" t="s">
        <v>218</v>
      </c>
      <c r="E5274" s="15" t="s">
        <v>136</v>
      </c>
      <c r="F5274" s="15" t="s">
        <v>137</v>
      </c>
      <c r="G5274" s="15" t="s">
        <v>4163</v>
      </c>
      <c r="H5274" s="15" t="s">
        <v>136</v>
      </c>
      <c r="I5274" s="15" t="s">
        <v>243</v>
      </c>
      <c r="J5274" s="15" t="s">
        <v>144</v>
      </c>
      <c r="K5274" s="15" t="s">
        <v>9340</v>
      </c>
      <c r="L5274" s="15" t="n">
        <v>2</v>
      </c>
      <c r="M5274" s="15" t="n">
        <v>1</v>
      </c>
      <c r="P5274" s="15" t="n">
        <v>3</v>
      </c>
      <c r="Y5274" s="15" t="s">
        <v>156</v>
      </c>
      <c r="AB5274" s="15" t="s">
        <v>143</v>
      </c>
    </row>
    <row r="5275" customFormat="false" ht="15" hidden="false" customHeight="true" outlineLevel="0" collapsed="false">
      <c r="A5275" s="15" t="s">
        <v>9337</v>
      </c>
      <c r="B5275" s="15" t="s">
        <v>9338</v>
      </c>
      <c r="C5275" s="15" t="s">
        <v>217</v>
      </c>
      <c r="D5275" s="15" t="s">
        <v>218</v>
      </c>
      <c r="E5275" s="15" t="s">
        <v>136</v>
      </c>
      <c r="F5275" s="15" t="s">
        <v>137</v>
      </c>
      <c r="G5275" s="15" t="s">
        <v>4163</v>
      </c>
      <c r="H5275" s="15" t="s">
        <v>136</v>
      </c>
      <c r="I5275" s="15" t="s">
        <v>243</v>
      </c>
      <c r="J5275" s="15" t="s">
        <v>150</v>
      </c>
      <c r="K5275" s="15" t="s">
        <v>9341</v>
      </c>
      <c r="L5275" s="15" t="n">
        <v>189</v>
      </c>
      <c r="M5275" s="15" t="n">
        <v>115</v>
      </c>
      <c r="N5275" s="15" t="n">
        <v>198</v>
      </c>
      <c r="O5275" s="15" t="n">
        <v>34</v>
      </c>
      <c r="P5275" s="15" t="n">
        <v>536</v>
      </c>
      <c r="Y5275" s="15" t="s">
        <v>156</v>
      </c>
      <c r="AB5275" s="15" t="s">
        <v>143</v>
      </c>
    </row>
    <row r="5276" customFormat="false" ht="15" hidden="false" customHeight="true" outlineLevel="0" collapsed="false">
      <c r="A5276" s="15" t="s">
        <v>9337</v>
      </c>
      <c r="B5276" s="15" t="s">
        <v>9338</v>
      </c>
      <c r="C5276" s="15" t="s">
        <v>217</v>
      </c>
      <c r="D5276" s="15" t="s">
        <v>218</v>
      </c>
      <c r="E5276" s="15" t="s">
        <v>136</v>
      </c>
      <c r="F5276" s="15" t="s">
        <v>137</v>
      </c>
      <c r="G5276" s="15" t="s">
        <v>4163</v>
      </c>
      <c r="H5276" s="15" t="s">
        <v>136</v>
      </c>
      <c r="I5276" s="15" t="s">
        <v>243</v>
      </c>
      <c r="J5276" s="15" t="s">
        <v>158</v>
      </c>
      <c r="K5276" s="15" t="s">
        <v>9342</v>
      </c>
      <c r="L5276" s="15" t="n">
        <v>66</v>
      </c>
      <c r="M5276" s="15" t="n">
        <v>17</v>
      </c>
      <c r="N5276" s="15" t="n">
        <v>21</v>
      </c>
      <c r="O5276" s="15" t="n">
        <v>9</v>
      </c>
      <c r="P5276" s="15" t="n">
        <v>113</v>
      </c>
      <c r="Y5276" s="15" t="s">
        <v>156</v>
      </c>
      <c r="AB5276" s="15" t="s">
        <v>143</v>
      </c>
    </row>
    <row r="5277" customFormat="false" ht="15" hidden="false" customHeight="true" outlineLevel="0" collapsed="false">
      <c r="A5277" s="15" t="s">
        <v>9337</v>
      </c>
      <c r="B5277" s="15" t="s">
        <v>9338</v>
      </c>
      <c r="C5277" s="15" t="s">
        <v>217</v>
      </c>
      <c r="D5277" s="15" t="s">
        <v>218</v>
      </c>
      <c r="E5277" s="15" t="s">
        <v>136</v>
      </c>
      <c r="F5277" s="15" t="s">
        <v>137</v>
      </c>
      <c r="G5277" s="15" t="s">
        <v>4163</v>
      </c>
      <c r="H5277" s="15" t="s">
        <v>136</v>
      </c>
      <c r="I5277" s="15" t="s">
        <v>243</v>
      </c>
      <c r="J5277" s="15" t="s">
        <v>169</v>
      </c>
      <c r="K5277" s="15" t="s">
        <v>9343</v>
      </c>
      <c r="N5277" s="15" t="n">
        <v>1</v>
      </c>
      <c r="P5277" s="15" t="n">
        <v>1</v>
      </c>
      <c r="Y5277" s="15" t="s">
        <v>156</v>
      </c>
      <c r="AB5277" s="15" t="s">
        <v>143</v>
      </c>
    </row>
    <row r="5278" customFormat="false" ht="15" hidden="false" customHeight="true" outlineLevel="0" collapsed="false">
      <c r="A5278" s="15" t="s">
        <v>9344</v>
      </c>
      <c r="B5278" s="15" t="s">
        <v>9345</v>
      </c>
      <c r="C5278" s="15" t="s">
        <v>217</v>
      </c>
      <c r="D5278" s="15" t="s">
        <v>218</v>
      </c>
      <c r="E5278" s="15" t="s">
        <v>136</v>
      </c>
      <c r="F5278" s="15" t="s">
        <v>137</v>
      </c>
      <c r="G5278" s="15" t="s">
        <v>219</v>
      </c>
      <c r="H5278" s="15" t="s">
        <v>136</v>
      </c>
      <c r="I5278" s="15" t="s">
        <v>139</v>
      </c>
      <c r="J5278" s="15" t="s">
        <v>150</v>
      </c>
      <c r="K5278" s="15" t="s">
        <v>9346</v>
      </c>
      <c r="N5278" s="15" t="n">
        <v>6</v>
      </c>
      <c r="O5278" s="15" t="n">
        <v>1</v>
      </c>
      <c r="P5278" s="15" t="n">
        <v>7</v>
      </c>
      <c r="Y5278" s="15" t="s">
        <v>142</v>
      </c>
      <c r="AB5278" s="15" t="s">
        <v>143</v>
      </c>
    </row>
    <row r="5279" customFormat="false" ht="15" hidden="false" customHeight="true" outlineLevel="0" collapsed="false">
      <c r="A5279" s="15" t="s">
        <v>9344</v>
      </c>
      <c r="B5279" s="15" t="s">
        <v>9345</v>
      </c>
      <c r="C5279" s="15" t="s">
        <v>217</v>
      </c>
      <c r="D5279" s="15" t="s">
        <v>218</v>
      </c>
      <c r="E5279" s="15" t="s">
        <v>136</v>
      </c>
      <c r="F5279" s="15" t="s">
        <v>137</v>
      </c>
      <c r="G5279" s="15" t="s">
        <v>219</v>
      </c>
      <c r="H5279" s="15" t="s">
        <v>136</v>
      </c>
      <c r="I5279" s="15" t="s">
        <v>139</v>
      </c>
      <c r="J5279" s="15" t="s">
        <v>158</v>
      </c>
      <c r="K5279" s="15" t="s">
        <v>9347</v>
      </c>
      <c r="N5279" s="15" t="n">
        <v>41</v>
      </c>
      <c r="P5279" s="15" t="n">
        <v>41</v>
      </c>
      <c r="Y5279" s="15" t="s">
        <v>142</v>
      </c>
      <c r="AB5279" s="15" t="s">
        <v>143</v>
      </c>
    </row>
    <row r="5280" customFormat="false" ht="15" hidden="false" customHeight="true" outlineLevel="0" collapsed="false">
      <c r="A5280" s="15" t="s">
        <v>9344</v>
      </c>
      <c r="B5280" s="15" t="s">
        <v>9345</v>
      </c>
      <c r="C5280" s="15" t="s">
        <v>217</v>
      </c>
      <c r="D5280" s="15" t="s">
        <v>218</v>
      </c>
      <c r="E5280" s="15" t="s">
        <v>136</v>
      </c>
      <c r="F5280" s="15" t="s">
        <v>137</v>
      </c>
      <c r="G5280" s="15" t="s">
        <v>219</v>
      </c>
      <c r="H5280" s="15" t="s">
        <v>136</v>
      </c>
      <c r="I5280" s="15" t="s">
        <v>139</v>
      </c>
      <c r="J5280" s="15" t="s">
        <v>169</v>
      </c>
      <c r="K5280" s="15" t="s">
        <v>9348</v>
      </c>
      <c r="N5280" s="15" t="n">
        <v>2</v>
      </c>
      <c r="P5280" s="15" t="n">
        <v>2</v>
      </c>
      <c r="Y5280" s="15" t="s">
        <v>142</v>
      </c>
      <c r="AB5280" s="15" t="s">
        <v>143</v>
      </c>
    </row>
    <row r="5281" customFormat="false" ht="15" hidden="false" customHeight="true" outlineLevel="0" collapsed="false">
      <c r="A5281" s="15" t="s">
        <v>9349</v>
      </c>
      <c r="B5281" s="15" t="s">
        <v>9350</v>
      </c>
      <c r="C5281" s="15" t="s">
        <v>217</v>
      </c>
      <c r="D5281" s="15" t="s">
        <v>235</v>
      </c>
      <c r="E5281" s="15" t="s">
        <v>136</v>
      </c>
      <c r="F5281" s="15" t="s">
        <v>137</v>
      </c>
      <c r="G5281" s="15" t="s">
        <v>308</v>
      </c>
      <c r="H5281" s="15" t="s">
        <v>136</v>
      </c>
      <c r="I5281" s="15" t="s">
        <v>139</v>
      </c>
      <c r="J5281" s="15" t="s">
        <v>140</v>
      </c>
      <c r="K5281" s="15" t="s">
        <v>9351</v>
      </c>
      <c r="O5281" s="15" t="n">
        <v>13</v>
      </c>
      <c r="P5281" s="15" t="n">
        <v>13</v>
      </c>
      <c r="Y5281" s="15" t="s">
        <v>142</v>
      </c>
      <c r="AB5281" s="15" t="s">
        <v>143</v>
      </c>
    </row>
    <row r="5282" customFormat="false" ht="15" hidden="false" customHeight="true" outlineLevel="0" collapsed="false">
      <c r="A5282" s="15" t="s">
        <v>9349</v>
      </c>
      <c r="B5282" s="15" t="s">
        <v>9350</v>
      </c>
      <c r="C5282" s="15" t="s">
        <v>217</v>
      </c>
      <c r="D5282" s="15" t="s">
        <v>235</v>
      </c>
      <c r="E5282" s="15" t="s">
        <v>136</v>
      </c>
      <c r="F5282" s="15" t="s">
        <v>137</v>
      </c>
      <c r="G5282" s="15" t="s">
        <v>308</v>
      </c>
      <c r="H5282" s="15" t="s">
        <v>136</v>
      </c>
      <c r="I5282" s="15" t="s">
        <v>139</v>
      </c>
      <c r="J5282" s="15" t="s">
        <v>150</v>
      </c>
      <c r="K5282" s="15" t="s">
        <v>9352</v>
      </c>
      <c r="M5282" s="15" t="n">
        <v>30</v>
      </c>
      <c r="N5282" s="15" t="n">
        <v>35</v>
      </c>
      <c r="P5282" s="15" t="n">
        <v>65</v>
      </c>
      <c r="Y5282" s="15" t="s">
        <v>142</v>
      </c>
      <c r="AB5282" s="15" t="s">
        <v>143</v>
      </c>
    </row>
    <row r="5283" customFormat="false" ht="15" hidden="false" customHeight="true" outlineLevel="0" collapsed="false">
      <c r="A5283" s="15" t="s">
        <v>9353</v>
      </c>
      <c r="B5283" s="15" t="s">
        <v>9354</v>
      </c>
      <c r="C5283" s="15" t="s">
        <v>217</v>
      </c>
      <c r="D5283" s="15" t="s">
        <v>218</v>
      </c>
      <c r="E5283" s="15" t="s">
        <v>136</v>
      </c>
      <c r="F5283" s="15" t="s">
        <v>137</v>
      </c>
      <c r="G5283" s="15" t="s">
        <v>154</v>
      </c>
      <c r="H5283" s="15" t="s">
        <v>136</v>
      </c>
      <c r="I5283" s="15" t="s">
        <v>139</v>
      </c>
      <c r="J5283" s="15" t="s">
        <v>140</v>
      </c>
      <c r="K5283" s="15" t="s">
        <v>9355</v>
      </c>
      <c r="L5283" s="15" t="n">
        <v>19</v>
      </c>
      <c r="P5283" s="15" t="n">
        <v>19</v>
      </c>
      <c r="Y5283" s="15" t="s">
        <v>156</v>
      </c>
      <c r="AB5283" s="15" t="s">
        <v>143</v>
      </c>
    </row>
    <row r="5284" customFormat="false" ht="15" hidden="false" customHeight="true" outlineLevel="0" collapsed="false">
      <c r="A5284" s="15" t="s">
        <v>9353</v>
      </c>
      <c r="B5284" s="15" t="s">
        <v>9354</v>
      </c>
      <c r="C5284" s="15" t="s">
        <v>217</v>
      </c>
      <c r="D5284" s="15" t="s">
        <v>218</v>
      </c>
      <c r="E5284" s="15" t="s">
        <v>136</v>
      </c>
      <c r="F5284" s="15" t="s">
        <v>137</v>
      </c>
      <c r="G5284" s="15" t="s">
        <v>154</v>
      </c>
      <c r="H5284" s="15" t="s">
        <v>136</v>
      </c>
      <c r="I5284" s="15" t="s">
        <v>139</v>
      </c>
      <c r="J5284" s="15" t="s">
        <v>144</v>
      </c>
      <c r="K5284" s="15" t="s">
        <v>9356</v>
      </c>
      <c r="M5284" s="15" t="n">
        <v>3</v>
      </c>
      <c r="P5284" s="15" t="n">
        <v>3</v>
      </c>
      <c r="Y5284" s="15" t="s">
        <v>156</v>
      </c>
      <c r="AB5284" s="15" t="s">
        <v>143</v>
      </c>
    </row>
    <row r="5285" customFormat="false" ht="15" hidden="false" customHeight="true" outlineLevel="0" collapsed="false">
      <c r="A5285" s="15" t="s">
        <v>9353</v>
      </c>
      <c r="B5285" s="15" t="s">
        <v>9354</v>
      </c>
      <c r="C5285" s="15" t="s">
        <v>217</v>
      </c>
      <c r="D5285" s="15" t="s">
        <v>218</v>
      </c>
      <c r="E5285" s="15" t="s">
        <v>136</v>
      </c>
      <c r="F5285" s="15" t="s">
        <v>137</v>
      </c>
      <c r="G5285" s="15" t="s">
        <v>154</v>
      </c>
      <c r="H5285" s="15" t="s">
        <v>136</v>
      </c>
      <c r="I5285" s="15" t="s">
        <v>139</v>
      </c>
      <c r="J5285" s="15" t="s">
        <v>150</v>
      </c>
      <c r="K5285" s="15" t="s">
        <v>9357</v>
      </c>
      <c r="L5285" s="15" t="n">
        <v>52</v>
      </c>
      <c r="M5285" s="15" t="n">
        <v>1</v>
      </c>
      <c r="P5285" s="15" t="n">
        <v>53</v>
      </c>
      <c r="Y5285" s="15" t="s">
        <v>156</v>
      </c>
      <c r="AB5285" s="15" t="s">
        <v>143</v>
      </c>
    </row>
    <row r="5286" customFormat="false" ht="15" hidden="false" customHeight="true" outlineLevel="0" collapsed="false">
      <c r="A5286" s="15" t="s">
        <v>9353</v>
      </c>
      <c r="B5286" s="15" t="s">
        <v>9354</v>
      </c>
      <c r="C5286" s="15" t="s">
        <v>217</v>
      </c>
      <c r="D5286" s="15" t="s">
        <v>218</v>
      </c>
      <c r="E5286" s="15" t="s">
        <v>136</v>
      </c>
      <c r="F5286" s="15" t="s">
        <v>137</v>
      </c>
      <c r="G5286" s="15" t="s">
        <v>154</v>
      </c>
      <c r="H5286" s="15" t="s">
        <v>136</v>
      </c>
      <c r="I5286" s="15" t="s">
        <v>139</v>
      </c>
      <c r="J5286" s="15" t="s">
        <v>158</v>
      </c>
      <c r="K5286" s="15" t="s">
        <v>9358</v>
      </c>
      <c r="L5286" s="15" t="n">
        <v>13</v>
      </c>
      <c r="M5286" s="15" t="n">
        <v>18</v>
      </c>
      <c r="P5286" s="15" t="n">
        <v>31</v>
      </c>
      <c r="Y5286" s="15" t="s">
        <v>156</v>
      </c>
      <c r="AB5286" s="15" t="s">
        <v>143</v>
      </c>
    </row>
    <row r="5287" customFormat="false" ht="15" hidden="false" customHeight="true" outlineLevel="0" collapsed="false">
      <c r="A5287" s="15" t="s">
        <v>9359</v>
      </c>
      <c r="B5287" s="15" t="s">
        <v>9360</v>
      </c>
      <c r="C5287" s="15" t="s">
        <v>134</v>
      </c>
      <c r="D5287" s="15" t="s">
        <v>135</v>
      </c>
      <c r="E5287" s="15" t="s">
        <v>136</v>
      </c>
      <c r="F5287" s="15" t="s">
        <v>137</v>
      </c>
      <c r="G5287" s="15" t="s">
        <v>2214</v>
      </c>
      <c r="H5287" s="15" t="s">
        <v>136</v>
      </c>
      <c r="I5287" s="15" t="s">
        <v>243</v>
      </c>
      <c r="J5287" s="15" t="s">
        <v>140</v>
      </c>
      <c r="K5287" s="15" t="s">
        <v>9361</v>
      </c>
      <c r="L5287" s="15" t="n">
        <v>16</v>
      </c>
      <c r="N5287" s="15" t="n">
        <v>1</v>
      </c>
      <c r="O5287" s="15" t="n">
        <v>3</v>
      </c>
      <c r="P5287" s="15" t="n">
        <v>20</v>
      </c>
      <c r="Y5287" s="15" t="s">
        <v>142</v>
      </c>
      <c r="AB5287" s="15" t="s">
        <v>143</v>
      </c>
    </row>
    <row r="5288" customFormat="false" ht="15" hidden="false" customHeight="true" outlineLevel="0" collapsed="false">
      <c r="A5288" s="15" t="s">
        <v>9359</v>
      </c>
      <c r="B5288" s="15" t="s">
        <v>9360</v>
      </c>
      <c r="C5288" s="15" t="s">
        <v>134</v>
      </c>
      <c r="D5288" s="15" t="s">
        <v>135</v>
      </c>
      <c r="E5288" s="15" t="s">
        <v>136</v>
      </c>
      <c r="F5288" s="15" t="s">
        <v>137</v>
      </c>
      <c r="G5288" s="15" t="s">
        <v>2214</v>
      </c>
      <c r="H5288" s="15" t="s">
        <v>136</v>
      </c>
      <c r="I5288" s="15" t="s">
        <v>243</v>
      </c>
      <c r="J5288" s="15" t="s">
        <v>144</v>
      </c>
      <c r="K5288" s="15" t="s">
        <v>9362</v>
      </c>
      <c r="L5288" s="15" t="n">
        <v>109</v>
      </c>
      <c r="M5288" s="15" t="n">
        <v>122</v>
      </c>
      <c r="N5288" s="15" t="n">
        <v>19</v>
      </c>
      <c r="P5288" s="15" t="n">
        <v>250</v>
      </c>
      <c r="Y5288" s="15" t="s">
        <v>142</v>
      </c>
      <c r="AB5288" s="15" t="s">
        <v>143</v>
      </c>
    </row>
    <row r="5289" customFormat="false" ht="15" hidden="false" customHeight="true" outlineLevel="0" collapsed="false">
      <c r="A5289" s="15" t="s">
        <v>9359</v>
      </c>
      <c r="B5289" s="15" t="s">
        <v>9360</v>
      </c>
      <c r="C5289" s="15" t="s">
        <v>134</v>
      </c>
      <c r="D5289" s="15" t="s">
        <v>135</v>
      </c>
      <c r="E5289" s="15" t="s">
        <v>136</v>
      </c>
      <c r="F5289" s="15" t="s">
        <v>137</v>
      </c>
      <c r="G5289" s="15" t="s">
        <v>2214</v>
      </c>
      <c r="H5289" s="15" t="s">
        <v>136</v>
      </c>
      <c r="I5289" s="15" t="s">
        <v>243</v>
      </c>
      <c r="J5289" s="15" t="s">
        <v>150</v>
      </c>
      <c r="K5289" s="15" t="s">
        <v>9363</v>
      </c>
      <c r="L5289" s="15" t="n">
        <v>26</v>
      </c>
      <c r="M5289" s="15" t="n">
        <v>53</v>
      </c>
      <c r="N5289" s="15" t="n">
        <v>8</v>
      </c>
      <c r="O5289" s="15" t="n">
        <v>4</v>
      </c>
      <c r="P5289" s="15" t="n">
        <v>91</v>
      </c>
      <c r="Y5289" s="15" t="s">
        <v>142</v>
      </c>
      <c r="AB5289" s="15" t="s">
        <v>143</v>
      </c>
    </row>
    <row r="5290" customFormat="false" ht="15" hidden="false" customHeight="true" outlineLevel="0" collapsed="false">
      <c r="A5290" s="15" t="s">
        <v>9359</v>
      </c>
      <c r="B5290" s="15" t="s">
        <v>9360</v>
      </c>
      <c r="C5290" s="15" t="s">
        <v>134</v>
      </c>
      <c r="D5290" s="15" t="s">
        <v>135</v>
      </c>
      <c r="E5290" s="15" t="s">
        <v>136</v>
      </c>
      <c r="F5290" s="15" t="s">
        <v>137</v>
      </c>
      <c r="G5290" s="15" t="s">
        <v>2214</v>
      </c>
      <c r="H5290" s="15" t="s">
        <v>136</v>
      </c>
      <c r="I5290" s="15" t="s">
        <v>243</v>
      </c>
      <c r="J5290" s="15" t="s">
        <v>158</v>
      </c>
      <c r="K5290" s="15" t="s">
        <v>9364</v>
      </c>
      <c r="L5290" s="15" t="n">
        <v>36</v>
      </c>
      <c r="M5290" s="15" t="n">
        <v>29</v>
      </c>
      <c r="N5290" s="15" t="n">
        <v>8</v>
      </c>
      <c r="P5290" s="15" t="n">
        <v>73</v>
      </c>
      <c r="Y5290" s="15" t="s">
        <v>142</v>
      </c>
      <c r="AB5290" s="15" t="s">
        <v>143</v>
      </c>
    </row>
    <row r="5291" customFormat="false" ht="15" hidden="false" customHeight="true" outlineLevel="0" collapsed="false">
      <c r="A5291" s="15" t="s">
        <v>9359</v>
      </c>
      <c r="B5291" s="15" t="s">
        <v>9360</v>
      </c>
      <c r="C5291" s="15" t="s">
        <v>134</v>
      </c>
      <c r="D5291" s="15" t="s">
        <v>135</v>
      </c>
      <c r="E5291" s="15" t="s">
        <v>136</v>
      </c>
      <c r="F5291" s="15" t="s">
        <v>137</v>
      </c>
      <c r="G5291" s="15" t="s">
        <v>2214</v>
      </c>
      <c r="H5291" s="15" t="s">
        <v>136</v>
      </c>
      <c r="I5291" s="15" t="s">
        <v>243</v>
      </c>
      <c r="J5291" s="15" t="s">
        <v>169</v>
      </c>
      <c r="K5291" s="15" t="s">
        <v>9365</v>
      </c>
      <c r="L5291" s="15" t="n">
        <v>1</v>
      </c>
      <c r="P5291" s="15" t="n">
        <v>1</v>
      </c>
      <c r="Y5291" s="15" t="s">
        <v>142</v>
      </c>
      <c r="AB5291" s="15" t="s">
        <v>143</v>
      </c>
    </row>
    <row r="5292" customFormat="false" ht="15" hidden="false" customHeight="true" outlineLevel="0" collapsed="false">
      <c r="A5292" s="15" t="s">
        <v>9366</v>
      </c>
      <c r="B5292" s="15" t="s">
        <v>9367</v>
      </c>
      <c r="C5292" s="15" t="s">
        <v>148</v>
      </c>
      <c r="E5292" s="15" t="s">
        <v>136</v>
      </c>
      <c r="F5292" s="15" t="s">
        <v>137</v>
      </c>
      <c r="G5292" s="15" t="s">
        <v>299</v>
      </c>
      <c r="H5292" s="15" t="s">
        <v>136</v>
      </c>
      <c r="I5292" s="15" t="s">
        <v>139</v>
      </c>
      <c r="J5292" s="15" t="s">
        <v>144</v>
      </c>
      <c r="K5292" s="15" t="s">
        <v>9368</v>
      </c>
      <c r="L5292" s="15" t="n">
        <v>3</v>
      </c>
      <c r="P5292" s="15" t="n">
        <v>3</v>
      </c>
      <c r="Y5292" s="15" t="s">
        <v>156</v>
      </c>
      <c r="AB5292" s="15" t="s">
        <v>143</v>
      </c>
    </row>
    <row r="5293" customFormat="false" ht="15" hidden="false" customHeight="true" outlineLevel="0" collapsed="false">
      <c r="A5293" s="15" t="s">
        <v>9366</v>
      </c>
      <c r="B5293" s="15" t="s">
        <v>9367</v>
      </c>
      <c r="C5293" s="15" t="s">
        <v>148</v>
      </c>
      <c r="E5293" s="15" t="s">
        <v>136</v>
      </c>
      <c r="F5293" s="15" t="s">
        <v>137</v>
      </c>
      <c r="G5293" s="15" t="s">
        <v>299</v>
      </c>
      <c r="H5293" s="15" t="s">
        <v>136</v>
      </c>
      <c r="I5293" s="15" t="s">
        <v>139</v>
      </c>
      <c r="J5293" s="15" t="s">
        <v>150</v>
      </c>
      <c r="K5293" s="15" t="s">
        <v>9369</v>
      </c>
      <c r="L5293" s="15" t="n">
        <v>2</v>
      </c>
      <c r="P5293" s="15" t="n">
        <v>2</v>
      </c>
      <c r="Y5293" s="15" t="s">
        <v>156</v>
      </c>
      <c r="AB5293" s="15" t="s">
        <v>143</v>
      </c>
    </row>
    <row r="5294" customFormat="false" ht="15" hidden="false" customHeight="true" outlineLevel="0" collapsed="false">
      <c r="A5294" s="15" t="s">
        <v>9366</v>
      </c>
      <c r="B5294" s="15" t="s">
        <v>9367</v>
      </c>
      <c r="C5294" s="15" t="s">
        <v>148</v>
      </c>
      <c r="E5294" s="15" t="s">
        <v>136</v>
      </c>
      <c r="F5294" s="15" t="s">
        <v>137</v>
      </c>
      <c r="G5294" s="15" t="s">
        <v>299</v>
      </c>
      <c r="H5294" s="15" t="s">
        <v>136</v>
      </c>
      <c r="I5294" s="15" t="s">
        <v>139</v>
      </c>
      <c r="J5294" s="15" t="s">
        <v>158</v>
      </c>
      <c r="K5294" s="15" t="s">
        <v>9370</v>
      </c>
      <c r="L5294" s="15" t="n">
        <v>2</v>
      </c>
      <c r="P5294" s="15" t="n">
        <v>2</v>
      </c>
      <c r="Y5294" s="15" t="s">
        <v>156</v>
      </c>
      <c r="AB5294" s="15" t="s">
        <v>143</v>
      </c>
    </row>
    <row r="5295" customFormat="false" ht="15" hidden="false" customHeight="true" outlineLevel="0" collapsed="false">
      <c r="A5295" s="15" t="s">
        <v>9371</v>
      </c>
      <c r="B5295" s="15" t="s">
        <v>9372</v>
      </c>
      <c r="C5295" s="15" t="s">
        <v>217</v>
      </c>
      <c r="D5295" s="15" t="s">
        <v>218</v>
      </c>
      <c r="E5295" s="15" t="s">
        <v>136</v>
      </c>
      <c r="F5295" s="15" t="s">
        <v>137</v>
      </c>
      <c r="G5295" s="15" t="s">
        <v>3714</v>
      </c>
      <c r="H5295" s="15" t="s">
        <v>136</v>
      </c>
      <c r="I5295" s="15" t="s">
        <v>139</v>
      </c>
      <c r="J5295" s="15" t="s">
        <v>150</v>
      </c>
      <c r="K5295" s="15" t="s">
        <v>9373</v>
      </c>
      <c r="L5295" s="15" t="n">
        <v>45</v>
      </c>
      <c r="M5295" s="15" t="n">
        <v>23</v>
      </c>
      <c r="N5295" s="15" t="n">
        <v>9</v>
      </c>
      <c r="P5295" s="15" t="n">
        <v>77</v>
      </c>
      <c r="Y5295" s="15" t="s">
        <v>142</v>
      </c>
      <c r="AB5295" s="15" t="s">
        <v>143</v>
      </c>
    </row>
    <row r="5296" customFormat="false" ht="15" hidden="false" customHeight="true" outlineLevel="0" collapsed="false">
      <c r="A5296" s="15" t="s">
        <v>9371</v>
      </c>
      <c r="B5296" s="15" t="s">
        <v>9372</v>
      </c>
      <c r="C5296" s="15" t="s">
        <v>217</v>
      </c>
      <c r="D5296" s="15" t="s">
        <v>218</v>
      </c>
      <c r="E5296" s="15" t="s">
        <v>136</v>
      </c>
      <c r="F5296" s="15" t="s">
        <v>137</v>
      </c>
      <c r="G5296" s="15" t="s">
        <v>3714</v>
      </c>
      <c r="H5296" s="15" t="s">
        <v>136</v>
      </c>
      <c r="I5296" s="15" t="s">
        <v>139</v>
      </c>
      <c r="J5296" s="15" t="s">
        <v>158</v>
      </c>
      <c r="K5296" s="15" t="s">
        <v>9374</v>
      </c>
      <c r="M5296" s="15" t="n">
        <v>3</v>
      </c>
      <c r="P5296" s="15" t="n">
        <v>3</v>
      </c>
      <c r="Y5296" s="15" t="s">
        <v>142</v>
      </c>
      <c r="AB5296" s="15" t="s">
        <v>143</v>
      </c>
    </row>
    <row r="5297" customFormat="false" ht="15" hidden="false" customHeight="true" outlineLevel="0" collapsed="false">
      <c r="A5297" s="15" t="s">
        <v>9375</v>
      </c>
      <c r="B5297" s="15" t="s">
        <v>9376</v>
      </c>
      <c r="C5297" s="15" t="s">
        <v>148</v>
      </c>
      <c r="E5297" s="15" t="s">
        <v>136</v>
      </c>
      <c r="F5297" s="15" t="s">
        <v>137</v>
      </c>
      <c r="G5297" s="15" t="s">
        <v>231</v>
      </c>
      <c r="H5297" s="15" t="s">
        <v>136</v>
      </c>
      <c r="I5297" s="15" t="s">
        <v>139</v>
      </c>
      <c r="J5297" s="15" t="s">
        <v>150</v>
      </c>
      <c r="K5297" s="15" t="s">
        <v>9377</v>
      </c>
      <c r="M5297" s="15" t="n">
        <v>1</v>
      </c>
      <c r="P5297" s="15" t="n">
        <v>1</v>
      </c>
      <c r="Y5297" s="15" t="s">
        <v>156</v>
      </c>
      <c r="AB5297" s="15" t="s">
        <v>143</v>
      </c>
    </row>
    <row r="5298" customFormat="false" ht="15" hidden="false" customHeight="true" outlineLevel="0" collapsed="false">
      <c r="A5298" s="15" t="s">
        <v>9378</v>
      </c>
      <c r="B5298" s="15" t="s">
        <v>9379</v>
      </c>
      <c r="C5298" s="15" t="s">
        <v>217</v>
      </c>
      <c r="D5298" s="15" t="s">
        <v>218</v>
      </c>
      <c r="E5298" s="15" t="s">
        <v>136</v>
      </c>
      <c r="F5298" s="15" t="s">
        <v>137</v>
      </c>
      <c r="G5298" s="15" t="s">
        <v>136</v>
      </c>
      <c r="H5298" s="15" t="s">
        <v>136</v>
      </c>
      <c r="I5298" s="15" t="s">
        <v>139</v>
      </c>
      <c r="J5298" s="15" t="s">
        <v>150</v>
      </c>
      <c r="K5298" s="15" t="s">
        <v>9380</v>
      </c>
      <c r="L5298" s="15" t="n">
        <v>8</v>
      </c>
      <c r="M5298" s="15" t="n">
        <v>62</v>
      </c>
      <c r="N5298" s="15" t="n">
        <v>30</v>
      </c>
      <c r="O5298" s="15" t="n">
        <v>17</v>
      </c>
      <c r="P5298" s="15" t="n">
        <v>117</v>
      </c>
      <c r="Y5298" s="15" t="s">
        <v>142</v>
      </c>
      <c r="AB5298" s="15" t="s">
        <v>143</v>
      </c>
    </row>
    <row r="5299" customFormat="false" ht="15" hidden="false" customHeight="true" outlineLevel="0" collapsed="false">
      <c r="A5299" s="15" t="s">
        <v>9378</v>
      </c>
      <c r="B5299" s="15" t="s">
        <v>9379</v>
      </c>
      <c r="C5299" s="15" t="s">
        <v>217</v>
      </c>
      <c r="D5299" s="15" t="s">
        <v>218</v>
      </c>
      <c r="E5299" s="15" t="s">
        <v>136</v>
      </c>
      <c r="F5299" s="15" t="s">
        <v>137</v>
      </c>
      <c r="G5299" s="15" t="s">
        <v>136</v>
      </c>
      <c r="H5299" s="15" t="s">
        <v>136</v>
      </c>
      <c r="I5299" s="15" t="s">
        <v>139</v>
      </c>
      <c r="J5299" s="15" t="s">
        <v>158</v>
      </c>
      <c r="K5299" s="15" t="s">
        <v>9381</v>
      </c>
      <c r="L5299" s="15" t="n">
        <v>2</v>
      </c>
      <c r="M5299" s="15" t="n">
        <v>67</v>
      </c>
      <c r="N5299" s="15" t="n">
        <v>10</v>
      </c>
      <c r="O5299" s="15" t="n">
        <v>1</v>
      </c>
      <c r="P5299" s="15" t="n">
        <v>80</v>
      </c>
      <c r="Y5299" s="15" t="s">
        <v>142</v>
      </c>
      <c r="AB5299" s="15" t="s">
        <v>143</v>
      </c>
    </row>
    <row r="5300" customFormat="false" ht="15" hidden="false" customHeight="true" outlineLevel="0" collapsed="false">
      <c r="A5300" s="15" t="s">
        <v>9378</v>
      </c>
      <c r="B5300" s="15" t="s">
        <v>9379</v>
      </c>
      <c r="C5300" s="15" t="s">
        <v>217</v>
      </c>
      <c r="D5300" s="15" t="s">
        <v>218</v>
      </c>
      <c r="E5300" s="15" t="s">
        <v>136</v>
      </c>
      <c r="F5300" s="15" t="s">
        <v>137</v>
      </c>
      <c r="G5300" s="15" t="s">
        <v>136</v>
      </c>
      <c r="H5300" s="15" t="s">
        <v>136</v>
      </c>
      <c r="I5300" s="15" t="s">
        <v>139</v>
      </c>
      <c r="J5300" s="15" t="s">
        <v>169</v>
      </c>
      <c r="K5300" s="15" t="s">
        <v>9382</v>
      </c>
      <c r="L5300" s="15" t="n">
        <v>1</v>
      </c>
      <c r="P5300" s="15" t="n">
        <v>1</v>
      </c>
      <c r="Y5300" s="15" t="s">
        <v>142</v>
      </c>
      <c r="AB5300" s="15" t="s">
        <v>143</v>
      </c>
    </row>
    <row r="5301" customFormat="false" ht="15" hidden="false" customHeight="true" outlineLevel="0" collapsed="false">
      <c r="A5301" s="15" t="s">
        <v>9383</v>
      </c>
      <c r="B5301" s="15" t="s">
        <v>9384</v>
      </c>
      <c r="C5301" s="15" t="s">
        <v>217</v>
      </c>
      <c r="D5301" s="15" t="s">
        <v>218</v>
      </c>
      <c r="E5301" s="15" t="s">
        <v>136</v>
      </c>
      <c r="F5301" s="15" t="s">
        <v>137</v>
      </c>
      <c r="G5301" s="15" t="s">
        <v>3435</v>
      </c>
      <c r="H5301" s="15" t="s">
        <v>136</v>
      </c>
      <c r="I5301" s="15" t="s">
        <v>139</v>
      </c>
      <c r="J5301" s="15" t="s">
        <v>150</v>
      </c>
      <c r="K5301" s="15" t="s">
        <v>9385</v>
      </c>
      <c r="N5301" s="15" t="n">
        <v>14</v>
      </c>
      <c r="P5301" s="15" t="n">
        <v>14</v>
      </c>
      <c r="Y5301" s="15" t="s">
        <v>142</v>
      </c>
      <c r="AB5301" s="15" t="s">
        <v>143</v>
      </c>
    </row>
    <row r="5302" customFormat="false" ht="15" hidden="false" customHeight="true" outlineLevel="0" collapsed="false">
      <c r="A5302" s="15" t="s">
        <v>9386</v>
      </c>
      <c r="B5302" s="15" t="s">
        <v>9387</v>
      </c>
      <c r="C5302" s="15" t="s">
        <v>217</v>
      </c>
      <c r="D5302" s="15" t="s">
        <v>235</v>
      </c>
      <c r="E5302" s="15" t="s">
        <v>136</v>
      </c>
      <c r="F5302" s="15" t="s">
        <v>137</v>
      </c>
      <c r="G5302" s="15" t="s">
        <v>308</v>
      </c>
      <c r="H5302" s="15" t="s">
        <v>136</v>
      </c>
      <c r="I5302" s="15" t="s">
        <v>139</v>
      </c>
      <c r="J5302" s="15" t="s">
        <v>169</v>
      </c>
      <c r="K5302" s="15" t="s">
        <v>9388</v>
      </c>
      <c r="N5302" s="15" t="n">
        <v>9</v>
      </c>
      <c r="P5302" s="15" t="n">
        <v>9</v>
      </c>
      <c r="Y5302" s="15" t="s">
        <v>142</v>
      </c>
      <c r="AB5302" s="15" t="s">
        <v>143</v>
      </c>
    </row>
    <row r="5303" customFormat="false" ht="15" hidden="false" customHeight="true" outlineLevel="0" collapsed="false">
      <c r="A5303" s="15" t="s">
        <v>9389</v>
      </c>
      <c r="B5303" s="15" t="s">
        <v>9390</v>
      </c>
      <c r="C5303" s="15" t="s">
        <v>217</v>
      </c>
      <c r="D5303" s="15" t="s">
        <v>235</v>
      </c>
      <c r="E5303" s="15" t="s">
        <v>136</v>
      </c>
      <c r="F5303" s="15" t="s">
        <v>137</v>
      </c>
      <c r="G5303" s="15" t="s">
        <v>2517</v>
      </c>
      <c r="H5303" s="15" t="s">
        <v>136</v>
      </c>
      <c r="I5303" s="15" t="s">
        <v>139</v>
      </c>
      <c r="J5303" s="15" t="s">
        <v>144</v>
      </c>
      <c r="K5303" s="15" t="s">
        <v>9391</v>
      </c>
      <c r="L5303" s="15" t="n">
        <v>7</v>
      </c>
      <c r="N5303" s="15" t="n">
        <v>1</v>
      </c>
      <c r="P5303" s="15" t="n">
        <v>8</v>
      </c>
      <c r="Y5303" s="15" t="s">
        <v>142</v>
      </c>
      <c r="AB5303" s="15" t="s">
        <v>143</v>
      </c>
    </row>
    <row r="5304" customFormat="false" ht="15" hidden="false" customHeight="true" outlineLevel="0" collapsed="false">
      <c r="A5304" s="15" t="s">
        <v>9389</v>
      </c>
      <c r="B5304" s="15" t="s">
        <v>9390</v>
      </c>
      <c r="C5304" s="15" t="s">
        <v>217</v>
      </c>
      <c r="D5304" s="15" t="s">
        <v>235</v>
      </c>
      <c r="E5304" s="15" t="s">
        <v>136</v>
      </c>
      <c r="F5304" s="15" t="s">
        <v>137</v>
      </c>
      <c r="G5304" s="15" t="s">
        <v>2517</v>
      </c>
      <c r="H5304" s="15" t="s">
        <v>136</v>
      </c>
      <c r="I5304" s="15" t="s">
        <v>139</v>
      </c>
      <c r="J5304" s="15" t="s">
        <v>150</v>
      </c>
      <c r="K5304" s="15" t="s">
        <v>9392</v>
      </c>
      <c r="L5304" s="15" t="n">
        <v>14</v>
      </c>
      <c r="M5304" s="15" t="n">
        <v>1</v>
      </c>
      <c r="P5304" s="15" t="n">
        <v>15</v>
      </c>
      <c r="Y5304" s="15" t="s">
        <v>142</v>
      </c>
      <c r="AB5304" s="15" t="s">
        <v>143</v>
      </c>
    </row>
    <row r="5305" customFormat="false" ht="15" hidden="false" customHeight="true" outlineLevel="0" collapsed="false">
      <c r="A5305" s="15" t="s">
        <v>9389</v>
      </c>
      <c r="B5305" s="15" t="s">
        <v>9390</v>
      </c>
      <c r="C5305" s="15" t="s">
        <v>217</v>
      </c>
      <c r="D5305" s="15" t="s">
        <v>235</v>
      </c>
      <c r="E5305" s="15" t="s">
        <v>136</v>
      </c>
      <c r="F5305" s="15" t="s">
        <v>137</v>
      </c>
      <c r="G5305" s="15" t="s">
        <v>2517</v>
      </c>
      <c r="H5305" s="15" t="s">
        <v>136</v>
      </c>
      <c r="I5305" s="15" t="s">
        <v>139</v>
      </c>
      <c r="J5305" s="15" t="s">
        <v>158</v>
      </c>
      <c r="K5305" s="15" t="s">
        <v>9393</v>
      </c>
      <c r="L5305" s="15" t="n">
        <v>10</v>
      </c>
      <c r="M5305" s="15" t="n">
        <v>1</v>
      </c>
      <c r="N5305" s="15" t="n">
        <v>10</v>
      </c>
      <c r="P5305" s="15" t="n">
        <v>21</v>
      </c>
      <c r="Y5305" s="15" t="s">
        <v>142</v>
      </c>
      <c r="AB5305" s="15" t="s">
        <v>143</v>
      </c>
    </row>
    <row r="5306" customFormat="false" ht="15" hidden="false" customHeight="true" outlineLevel="0" collapsed="false">
      <c r="A5306" s="15" t="s">
        <v>9394</v>
      </c>
      <c r="B5306" s="15" t="s">
        <v>9395</v>
      </c>
      <c r="C5306" s="15" t="s">
        <v>217</v>
      </c>
      <c r="D5306" s="15" t="s">
        <v>235</v>
      </c>
      <c r="E5306" s="15" t="s">
        <v>136</v>
      </c>
      <c r="F5306" s="15" t="s">
        <v>137</v>
      </c>
      <c r="G5306" s="15" t="s">
        <v>154</v>
      </c>
      <c r="H5306" s="15" t="s">
        <v>136</v>
      </c>
      <c r="I5306" s="15" t="s">
        <v>139</v>
      </c>
      <c r="J5306" s="15" t="s">
        <v>140</v>
      </c>
      <c r="K5306" s="15" t="s">
        <v>9396</v>
      </c>
      <c r="L5306" s="15" t="n">
        <v>6</v>
      </c>
      <c r="P5306" s="15" t="n">
        <v>6</v>
      </c>
      <c r="Y5306" s="15" t="s">
        <v>156</v>
      </c>
      <c r="AB5306" s="15" t="s">
        <v>143</v>
      </c>
    </row>
    <row r="5307" customFormat="false" ht="15" hidden="false" customHeight="true" outlineLevel="0" collapsed="false">
      <c r="A5307" s="15" t="s">
        <v>9394</v>
      </c>
      <c r="B5307" s="15" t="s">
        <v>9395</v>
      </c>
      <c r="C5307" s="15" t="s">
        <v>217</v>
      </c>
      <c r="D5307" s="15" t="s">
        <v>235</v>
      </c>
      <c r="E5307" s="15" t="s">
        <v>136</v>
      </c>
      <c r="F5307" s="15" t="s">
        <v>137</v>
      </c>
      <c r="G5307" s="15" t="s">
        <v>154</v>
      </c>
      <c r="H5307" s="15" t="s">
        <v>136</v>
      </c>
      <c r="I5307" s="15" t="s">
        <v>139</v>
      </c>
      <c r="J5307" s="15" t="s">
        <v>150</v>
      </c>
      <c r="K5307" s="15" t="s">
        <v>9397</v>
      </c>
      <c r="L5307" s="15" t="n">
        <v>51</v>
      </c>
      <c r="M5307" s="15" t="n">
        <v>73</v>
      </c>
      <c r="P5307" s="15" t="n">
        <v>124</v>
      </c>
      <c r="Y5307" s="15" t="s">
        <v>156</v>
      </c>
      <c r="AB5307" s="15" t="s">
        <v>143</v>
      </c>
    </row>
    <row r="5308" customFormat="false" ht="15" hidden="false" customHeight="true" outlineLevel="0" collapsed="false">
      <c r="A5308" s="15" t="s">
        <v>9394</v>
      </c>
      <c r="B5308" s="15" t="s">
        <v>9395</v>
      </c>
      <c r="C5308" s="15" t="s">
        <v>217</v>
      </c>
      <c r="D5308" s="15" t="s">
        <v>235</v>
      </c>
      <c r="E5308" s="15" t="s">
        <v>136</v>
      </c>
      <c r="F5308" s="15" t="s">
        <v>137</v>
      </c>
      <c r="G5308" s="15" t="s">
        <v>154</v>
      </c>
      <c r="H5308" s="15" t="s">
        <v>136</v>
      </c>
      <c r="I5308" s="15" t="s">
        <v>139</v>
      </c>
      <c r="J5308" s="15" t="s">
        <v>158</v>
      </c>
      <c r="K5308" s="15" t="s">
        <v>9398</v>
      </c>
      <c r="L5308" s="15" t="n">
        <v>27</v>
      </c>
      <c r="M5308" s="15" t="n">
        <v>8</v>
      </c>
      <c r="P5308" s="15" t="n">
        <v>35</v>
      </c>
      <c r="Y5308" s="15" t="s">
        <v>156</v>
      </c>
      <c r="AB5308" s="15" t="s">
        <v>143</v>
      </c>
    </row>
    <row r="5309" customFormat="false" ht="15" hidden="false" customHeight="true" outlineLevel="0" collapsed="false">
      <c r="A5309" s="15" t="s">
        <v>9399</v>
      </c>
      <c r="B5309" s="15" t="s">
        <v>9400</v>
      </c>
      <c r="C5309" s="15" t="s">
        <v>217</v>
      </c>
      <c r="D5309" s="15" t="s">
        <v>218</v>
      </c>
      <c r="E5309" s="15" t="s">
        <v>136</v>
      </c>
      <c r="F5309" s="15" t="s">
        <v>137</v>
      </c>
      <c r="G5309" s="15" t="s">
        <v>308</v>
      </c>
      <c r="H5309" s="15" t="s">
        <v>136</v>
      </c>
      <c r="I5309" s="15" t="s">
        <v>139</v>
      </c>
      <c r="J5309" s="15" t="s">
        <v>140</v>
      </c>
      <c r="K5309" s="15" t="s">
        <v>9401</v>
      </c>
      <c r="L5309" s="15" t="n">
        <v>16</v>
      </c>
      <c r="P5309" s="15" t="n">
        <v>16</v>
      </c>
      <c r="Y5309" s="15" t="s">
        <v>142</v>
      </c>
      <c r="AB5309" s="15" t="s">
        <v>143</v>
      </c>
    </row>
    <row r="5310" customFormat="false" ht="15" hidden="false" customHeight="true" outlineLevel="0" collapsed="false">
      <c r="A5310" s="15" t="s">
        <v>9399</v>
      </c>
      <c r="B5310" s="15" t="s">
        <v>9400</v>
      </c>
      <c r="C5310" s="15" t="s">
        <v>217</v>
      </c>
      <c r="D5310" s="15" t="s">
        <v>218</v>
      </c>
      <c r="E5310" s="15" t="s">
        <v>136</v>
      </c>
      <c r="F5310" s="15" t="s">
        <v>137</v>
      </c>
      <c r="G5310" s="15" t="s">
        <v>308</v>
      </c>
      <c r="H5310" s="15" t="s">
        <v>136</v>
      </c>
      <c r="I5310" s="15" t="s">
        <v>139</v>
      </c>
      <c r="J5310" s="15" t="s">
        <v>150</v>
      </c>
      <c r="K5310" s="15" t="s">
        <v>9402</v>
      </c>
      <c r="M5310" s="15" t="n">
        <v>4</v>
      </c>
      <c r="P5310" s="15" t="n">
        <v>4</v>
      </c>
      <c r="Y5310" s="15" t="s">
        <v>142</v>
      </c>
      <c r="AB5310" s="15" t="s">
        <v>143</v>
      </c>
    </row>
    <row r="5311" customFormat="false" ht="15" hidden="false" customHeight="true" outlineLevel="0" collapsed="false">
      <c r="A5311" s="15" t="s">
        <v>9399</v>
      </c>
      <c r="B5311" s="15" t="s">
        <v>9400</v>
      </c>
      <c r="C5311" s="15" t="s">
        <v>217</v>
      </c>
      <c r="D5311" s="15" t="s">
        <v>218</v>
      </c>
      <c r="E5311" s="15" t="s">
        <v>136</v>
      </c>
      <c r="F5311" s="15" t="s">
        <v>137</v>
      </c>
      <c r="G5311" s="15" t="s">
        <v>308</v>
      </c>
      <c r="H5311" s="15" t="s">
        <v>136</v>
      </c>
      <c r="I5311" s="15" t="s">
        <v>139</v>
      </c>
      <c r="J5311" s="15" t="s">
        <v>158</v>
      </c>
      <c r="K5311" s="15" t="s">
        <v>9403</v>
      </c>
      <c r="L5311" s="15" t="n">
        <v>1</v>
      </c>
      <c r="N5311" s="15" t="n">
        <v>1</v>
      </c>
      <c r="P5311" s="15" t="n">
        <v>2</v>
      </c>
      <c r="Y5311" s="15" t="s">
        <v>142</v>
      </c>
      <c r="AB5311" s="15" t="s">
        <v>143</v>
      </c>
    </row>
    <row r="5312" customFormat="false" ht="15" hidden="false" customHeight="true" outlineLevel="0" collapsed="false">
      <c r="A5312" s="15" t="s">
        <v>9404</v>
      </c>
      <c r="B5312" s="15" t="s">
        <v>9405</v>
      </c>
      <c r="C5312" s="15" t="s">
        <v>148</v>
      </c>
      <c r="E5312" s="15" t="s">
        <v>136</v>
      </c>
      <c r="F5312" s="15" t="s">
        <v>137</v>
      </c>
      <c r="G5312" s="15" t="s">
        <v>336</v>
      </c>
      <c r="H5312" s="15" t="s">
        <v>136</v>
      </c>
      <c r="I5312" s="15" t="s">
        <v>139</v>
      </c>
      <c r="J5312" s="15" t="s">
        <v>150</v>
      </c>
      <c r="K5312" s="15" t="s">
        <v>9406</v>
      </c>
      <c r="M5312" s="15" t="n">
        <v>18</v>
      </c>
      <c r="N5312" s="15" t="n">
        <v>11</v>
      </c>
      <c r="P5312" s="15" t="n">
        <v>29</v>
      </c>
      <c r="Y5312" s="15" t="s">
        <v>142</v>
      </c>
      <c r="AB5312" s="15" t="s">
        <v>143</v>
      </c>
    </row>
    <row r="5313" customFormat="false" ht="15" hidden="false" customHeight="true" outlineLevel="0" collapsed="false">
      <c r="A5313" s="15" t="s">
        <v>9404</v>
      </c>
      <c r="B5313" s="15" t="s">
        <v>9405</v>
      </c>
      <c r="C5313" s="15" t="s">
        <v>148</v>
      </c>
      <c r="E5313" s="15" t="s">
        <v>136</v>
      </c>
      <c r="F5313" s="15" t="s">
        <v>137</v>
      </c>
      <c r="G5313" s="15" t="s">
        <v>336</v>
      </c>
      <c r="H5313" s="15" t="s">
        <v>136</v>
      </c>
      <c r="I5313" s="15" t="s">
        <v>139</v>
      </c>
      <c r="J5313" s="15" t="s">
        <v>158</v>
      </c>
      <c r="K5313" s="15" t="s">
        <v>9407</v>
      </c>
      <c r="M5313" s="15" t="n">
        <v>4</v>
      </c>
      <c r="N5313" s="15" t="n">
        <v>3</v>
      </c>
      <c r="P5313" s="15" t="n">
        <v>7</v>
      </c>
      <c r="Y5313" s="15" t="s">
        <v>142</v>
      </c>
      <c r="AB5313" s="15" t="s">
        <v>143</v>
      </c>
    </row>
    <row r="5314" customFormat="false" ht="15" hidden="false" customHeight="true" outlineLevel="0" collapsed="false">
      <c r="A5314" s="15" t="s">
        <v>9408</v>
      </c>
      <c r="B5314" s="15" t="s">
        <v>9409</v>
      </c>
      <c r="C5314" s="15" t="s">
        <v>217</v>
      </c>
      <c r="D5314" s="15" t="s">
        <v>235</v>
      </c>
      <c r="E5314" s="15" t="s">
        <v>136</v>
      </c>
      <c r="F5314" s="15" t="s">
        <v>137</v>
      </c>
      <c r="G5314" s="15" t="s">
        <v>219</v>
      </c>
      <c r="H5314" s="15" t="s">
        <v>136</v>
      </c>
      <c r="I5314" s="15" t="s">
        <v>243</v>
      </c>
      <c r="J5314" s="15" t="s">
        <v>140</v>
      </c>
      <c r="K5314" s="15" t="s">
        <v>9410</v>
      </c>
      <c r="M5314" s="15" t="n">
        <v>11</v>
      </c>
      <c r="N5314" s="15" t="n">
        <v>12</v>
      </c>
      <c r="P5314" s="15" t="n">
        <v>23</v>
      </c>
      <c r="Y5314" s="15" t="s">
        <v>142</v>
      </c>
      <c r="AB5314" s="15" t="s">
        <v>143</v>
      </c>
    </row>
    <row r="5315" customFormat="false" ht="15" hidden="false" customHeight="true" outlineLevel="0" collapsed="false">
      <c r="A5315" s="15" t="s">
        <v>9408</v>
      </c>
      <c r="B5315" s="15" t="s">
        <v>9409</v>
      </c>
      <c r="C5315" s="15" t="s">
        <v>217</v>
      </c>
      <c r="D5315" s="15" t="s">
        <v>235</v>
      </c>
      <c r="E5315" s="15" t="s">
        <v>136</v>
      </c>
      <c r="F5315" s="15" t="s">
        <v>137</v>
      </c>
      <c r="G5315" s="15" t="s">
        <v>219</v>
      </c>
      <c r="H5315" s="15" t="s">
        <v>136</v>
      </c>
      <c r="I5315" s="15" t="s">
        <v>243</v>
      </c>
      <c r="J5315" s="15" t="s">
        <v>150</v>
      </c>
      <c r="K5315" s="15" t="s">
        <v>9411</v>
      </c>
      <c r="L5315" s="15" t="n">
        <v>126</v>
      </c>
      <c r="M5315" s="15" t="n">
        <v>132</v>
      </c>
      <c r="N5315" s="15" t="n">
        <v>72</v>
      </c>
      <c r="O5315" s="15" t="n">
        <v>12</v>
      </c>
      <c r="P5315" s="15" t="n">
        <v>342</v>
      </c>
      <c r="Y5315" s="15" t="s">
        <v>142</v>
      </c>
      <c r="AB5315" s="15" t="s">
        <v>143</v>
      </c>
    </row>
    <row r="5316" customFormat="false" ht="15" hidden="false" customHeight="true" outlineLevel="0" collapsed="false">
      <c r="A5316" s="15" t="s">
        <v>9408</v>
      </c>
      <c r="B5316" s="15" t="s">
        <v>9409</v>
      </c>
      <c r="C5316" s="15" t="s">
        <v>217</v>
      </c>
      <c r="D5316" s="15" t="s">
        <v>235</v>
      </c>
      <c r="E5316" s="15" t="s">
        <v>136</v>
      </c>
      <c r="F5316" s="15" t="s">
        <v>137</v>
      </c>
      <c r="G5316" s="15" t="s">
        <v>219</v>
      </c>
      <c r="H5316" s="15" t="s">
        <v>136</v>
      </c>
      <c r="I5316" s="15" t="s">
        <v>243</v>
      </c>
      <c r="J5316" s="15" t="s">
        <v>166</v>
      </c>
      <c r="K5316" s="15" t="s">
        <v>9412</v>
      </c>
      <c r="M5316" s="15" t="n">
        <v>1</v>
      </c>
      <c r="P5316" s="15" t="n">
        <v>1</v>
      </c>
      <c r="Y5316" s="15" t="s">
        <v>142</v>
      </c>
      <c r="AB5316" s="15" t="s">
        <v>143</v>
      </c>
    </row>
    <row r="5317" customFormat="false" ht="15" hidden="false" customHeight="true" outlineLevel="0" collapsed="false">
      <c r="A5317" s="15" t="s">
        <v>9408</v>
      </c>
      <c r="B5317" s="15" t="s">
        <v>9409</v>
      </c>
      <c r="C5317" s="15" t="s">
        <v>217</v>
      </c>
      <c r="D5317" s="15" t="s">
        <v>235</v>
      </c>
      <c r="E5317" s="15" t="s">
        <v>136</v>
      </c>
      <c r="F5317" s="15" t="s">
        <v>137</v>
      </c>
      <c r="G5317" s="15" t="s">
        <v>219</v>
      </c>
      <c r="H5317" s="15" t="s">
        <v>136</v>
      </c>
      <c r="I5317" s="15" t="s">
        <v>243</v>
      </c>
      <c r="J5317" s="15" t="s">
        <v>158</v>
      </c>
      <c r="K5317" s="15" t="s">
        <v>9413</v>
      </c>
      <c r="L5317" s="15" t="n">
        <v>14</v>
      </c>
      <c r="M5317" s="15" t="n">
        <v>15</v>
      </c>
      <c r="N5317" s="15" t="n">
        <v>31</v>
      </c>
      <c r="O5317" s="15" t="n">
        <v>12</v>
      </c>
      <c r="P5317" s="15" t="n">
        <v>72</v>
      </c>
      <c r="Y5317" s="15" t="s">
        <v>142</v>
      </c>
      <c r="AB5317" s="15" t="s">
        <v>143</v>
      </c>
    </row>
    <row r="5318" customFormat="false" ht="15" hidden="false" customHeight="true" outlineLevel="0" collapsed="false">
      <c r="A5318" s="15" t="s">
        <v>9408</v>
      </c>
      <c r="B5318" s="15" t="s">
        <v>9409</v>
      </c>
      <c r="C5318" s="15" t="s">
        <v>217</v>
      </c>
      <c r="D5318" s="15" t="s">
        <v>235</v>
      </c>
      <c r="E5318" s="15" t="s">
        <v>136</v>
      </c>
      <c r="F5318" s="15" t="s">
        <v>137</v>
      </c>
      <c r="G5318" s="15" t="s">
        <v>219</v>
      </c>
      <c r="H5318" s="15" t="s">
        <v>136</v>
      </c>
      <c r="I5318" s="15" t="s">
        <v>243</v>
      </c>
      <c r="J5318" s="15" t="s">
        <v>169</v>
      </c>
      <c r="K5318" s="15" t="s">
        <v>9414</v>
      </c>
      <c r="L5318" s="15" t="n">
        <v>1</v>
      </c>
      <c r="N5318" s="15" t="n">
        <v>3</v>
      </c>
      <c r="P5318" s="15" t="n">
        <v>4</v>
      </c>
      <c r="Y5318" s="15" t="s">
        <v>142</v>
      </c>
      <c r="AB5318" s="15" t="s">
        <v>143</v>
      </c>
    </row>
    <row r="5319" customFormat="false" ht="15" hidden="false" customHeight="true" outlineLevel="0" collapsed="false">
      <c r="A5319" s="15" t="s">
        <v>9415</v>
      </c>
      <c r="B5319" s="15" t="s">
        <v>9416</v>
      </c>
      <c r="C5319" s="15" t="s">
        <v>217</v>
      </c>
      <c r="D5319" s="15" t="s">
        <v>218</v>
      </c>
      <c r="E5319" s="15" t="s">
        <v>136</v>
      </c>
      <c r="F5319" s="15" t="s">
        <v>137</v>
      </c>
      <c r="G5319" s="15" t="s">
        <v>308</v>
      </c>
      <c r="H5319" s="15" t="s">
        <v>136</v>
      </c>
      <c r="I5319" s="15" t="s">
        <v>139</v>
      </c>
      <c r="J5319" s="15" t="s">
        <v>150</v>
      </c>
      <c r="K5319" s="15" t="s">
        <v>9417</v>
      </c>
      <c r="N5319" s="15" t="n">
        <v>21</v>
      </c>
      <c r="P5319" s="15" t="n">
        <v>21</v>
      </c>
      <c r="Y5319" s="15" t="s">
        <v>142</v>
      </c>
      <c r="AB5319" s="15" t="s">
        <v>143</v>
      </c>
    </row>
    <row r="5320" customFormat="false" ht="15" hidden="false" customHeight="true" outlineLevel="0" collapsed="false">
      <c r="A5320" s="15" t="s">
        <v>9415</v>
      </c>
      <c r="B5320" s="15" t="s">
        <v>9416</v>
      </c>
      <c r="C5320" s="15" t="s">
        <v>217</v>
      </c>
      <c r="D5320" s="15" t="s">
        <v>218</v>
      </c>
      <c r="E5320" s="15" t="s">
        <v>136</v>
      </c>
      <c r="F5320" s="15" t="s">
        <v>137</v>
      </c>
      <c r="G5320" s="15" t="s">
        <v>308</v>
      </c>
      <c r="H5320" s="15" t="s">
        <v>136</v>
      </c>
      <c r="I5320" s="15" t="s">
        <v>139</v>
      </c>
      <c r="J5320" s="15" t="s">
        <v>158</v>
      </c>
      <c r="K5320" s="15" t="s">
        <v>9418</v>
      </c>
      <c r="N5320" s="15" t="n">
        <v>7</v>
      </c>
      <c r="P5320" s="15" t="n">
        <v>7</v>
      </c>
      <c r="Y5320" s="15" t="s">
        <v>142</v>
      </c>
      <c r="AB5320" s="15" t="s">
        <v>143</v>
      </c>
    </row>
    <row r="5321" customFormat="false" ht="15" hidden="false" customHeight="true" outlineLevel="0" collapsed="false">
      <c r="A5321" s="15" t="s">
        <v>9419</v>
      </c>
      <c r="B5321" s="15" t="s">
        <v>9420</v>
      </c>
      <c r="C5321" s="15" t="s">
        <v>148</v>
      </c>
      <c r="E5321" s="15" t="s">
        <v>136</v>
      </c>
      <c r="F5321" s="15" t="s">
        <v>137</v>
      </c>
      <c r="G5321" s="15" t="s">
        <v>2004</v>
      </c>
      <c r="H5321" s="15" t="s">
        <v>136</v>
      </c>
      <c r="I5321" s="15" t="s">
        <v>139</v>
      </c>
      <c r="J5321" s="15" t="s">
        <v>150</v>
      </c>
      <c r="K5321" s="15" t="s">
        <v>9421</v>
      </c>
      <c r="M5321" s="15" t="n">
        <v>8</v>
      </c>
      <c r="P5321" s="15" t="n">
        <v>8</v>
      </c>
      <c r="Y5321" s="15" t="s">
        <v>156</v>
      </c>
      <c r="AB5321" s="15" t="s">
        <v>143</v>
      </c>
    </row>
    <row r="5322" customFormat="false" ht="15" hidden="false" customHeight="true" outlineLevel="0" collapsed="false">
      <c r="A5322" s="15" t="s">
        <v>9422</v>
      </c>
      <c r="B5322" s="15" t="s">
        <v>9423</v>
      </c>
      <c r="C5322" s="15" t="s">
        <v>134</v>
      </c>
      <c r="D5322" s="15" t="s">
        <v>135</v>
      </c>
      <c r="E5322" s="15" t="s">
        <v>136</v>
      </c>
      <c r="F5322" s="15" t="s">
        <v>137</v>
      </c>
      <c r="G5322" s="15" t="s">
        <v>2004</v>
      </c>
      <c r="H5322" s="15" t="s">
        <v>136</v>
      </c>
      <c r="I5322" s="15" t="s">
        <v>243</v>
      </c>
      <c r="J5322" s="15" t="s">
        <v>140</v>
      </c>
      <c r="K5322" s="15" t="s">
        <v>9424</v>
      </c>
      <c r="L5322" s="15" t="n">
        <v>116</v>
      </c>
      <c r="M5322" s="15" t="n">
        <v>113</v>
      </c>
      <c r="N5322" s="15" t="n">
        <v>60</v>
      </c>
      <c r="O5322" s="15" t="n">
        <v>13</v>
      </c>
      <c r="P5322" s="15" t="n">
        <v>302</v>
      </c>
      <c r="Y5322" s="15" t="s">
        <v>156</v>
      </c>
      <c r="AB5322" s="15" t="s">
        <v>143</v>
      </c>
    </row>
    <row r="5323" customFormat="false" ht="15" hidden="false" customHeight="true" outlineLevel="0" collapsed="false">
      <c r="A5323" s="15" t="s">
        <v>9422</v>
      </c>
      <c r="B5323" s="15" t="s">
        <v>9423</v>
      </c>
      <c r="C5323" s="15" t="s">
        <v>134</v>
      </c>
      <c r="D5323" s="15" t="s">
        <v>135</v>
      </c>
      <c r="E5323" s="15" t="s">
        <v>136</v>
      </c>
      <c r="F5323" s="15" t="s">
        <v>137</v>
      </c>
      <c r="G5323" s="15" t="s">
        <v>2004</v>
      </c>
      <c r="H5323" s="15" t="s">
        <v>136</v>
      </c>
      <c r="I5323" s="15" t="s">
        <v>243</v>
      </c>
      <c r="J5323" s="15" t="s">
        <v>144</v>
      </c>
      <c r="K5323" s="15" t="s">
        <v>9425</v>
      </c>
      <c r="L5323" s="15" t="n">
        <v>496</v>
      </c>
      <c r="M5323" s="15" t="n">
        <v>341</v>
      </c>
      <c r="N5323" s="15" t="n">
        <v>209</v>
      </c>
      <c r="O5323" s="15" t="n">
        <v>40</v>
      </c>
      <c r="P5323" s="15" t="n">
        <v>1086</v>
      </c>
      <c r="Y5323" s="15" t="s">
        <v>156</v>
      </c>
      <c r="AB5323" s="15" t="s">
        <v>143</v>
      </c>
    </row>
    <row r="5324" customFormat="false" ht="15" hidden="false" customHeight="true" outlineLevel="0" collapsed="false">
      <c r="A5324" s="15" t="s">
        <v>9422</v>
      </c>
      <c r="B5324" s="15" t="s">
        <v>9423</v>
      </c>
      <c r="C5324" s="15" t="s">
        <v>134</v>
      </c>
      <c r="D5324" s="15" t="s">
        <v>135</v>
      </c>
      <c r="E5324" s="15" t="s">
        <v>136</v>
      </c>
      <c r="F5324" s="15" t="s">
        <v>137</v>
      </c>
      <c r="G5324" s="15" t="s">
        <v>2004</v>
      </c>
      <c r="H5324" s="15" t="s">
        <v>136</v>
      </c>
      <c r="I5324" s="15" t="s">
        <v>243</v>
      </c>
      <c r="J5324" s="15" t="s">
        <v>150</v>
      </c>
      <c r="K5324" s="15" t="s">
        <v>9426</v>
      </c>
      <c r="L5324" s="15" t="n">
        <v>99</v>
      </c>
      <c r="M5324" s="15" t="n">
        <v>61</v>
      </c>
      <c r="N5324" s="15" t="n">
        <v>47</v>
      </c>
      <c r="O5324" s="15" t="n">
        <v>20</v>
      </c>
      <c r="P5324" s="15" t="n">
        <v>227</v>
      </c>
      <c r="Y5324" s="15" t="s">
        <v>156</v>
      </c>
      <c r="AB5324" s="15" t="s">
        <v>143</v>
      </c>
    </row>
    <row r="5325" customFormat="false" ht="15" hidden="false" customHeight="true" outlineLevel="0" collapsed="false">
      <c r="A5325" s="15" t="s">
        <v>9422</v>
      </c>
      <c r="B5325" s="15" t="s">
        <v>9423</v>
      </c>
      <c r="C5325" s="15" t="s">
        <v>134</v>
      </c>
      <c r="D5325" s="15" t="s">
        <v>135</v>
      </c>
      <c r="E5325" s="15" t="s">
        <v>136</v>
      </c>
      <c r="F5325" s="15" t="s">
        <v>137</v>
      </c>
      <c r="G5325" s="15" t="s">
        <v>2004</v>
      </c>
      <c r="H5325" s="15" t="s">
        <v>136</v>
      </c>
      <c r="I5325" s="15" t="s">
        <v>243</v>
      </c>
      <c r="J5325" s="15" t="s">
        <v>158</v>
      </c>
      <c r="K5325" s="15" t="s">
        <v>9427</v>
      </c>
      <c r="L5325" s="15" t="n">
        <v>39</v>
      </c>
      <c r="M5325" s="15" t="n">
        <v>56</v>
      </c>
      <c r="N5325" s="15" t="n">
        <v>67</v>
      </c>
      <c r="O5325" s="15" t="n">
        <v>8</v>
      </c>
      <c r="P5325" s="15" t="n">
        <v>170</v>
      </c>
      <c r="Y5325" s="15" t="s">
        <v>156</v>
      </c>
      <c r="AB5325" s="15" t="s">
        <v>143</v>
      </c>
    </row>
    <row r="5326" customFormat="false" ht="15" hidden="false" customHeight="true" outlineLevel="0" collapsed="false">
      <c r="A5326" s="15" t="s">
        <v>9422</v>
      </c>
      <c r="B5326" s="15" t="s">
        <v>9423</v>
      </c>
      <c r="C5326" s="15" t="s">
        <v>134</v>
      </c>
      <c r="D5326" s="15" t="s">
        <v>135</v>
      </c>
      <c r="E5326" s="15" t="s">
        <v>136</v>
      </c>
      <c r="F5326" s="15" t="s">
        <v>137</v>
      </c>
      <c r="G5326" s="15" t="s">
        <v>2004</v>
      </c>
      <c r="H5326" s="15" t="s">
        <v>136</v>
      </c>
      <c r="I5326" s="15" t="s">
        <v>243</v>
      </c>
      <c r="J5326" s="15" t="s">
        <v>169</v>
      </c>
      <c r="K5326" s="15" t="s">
        <v>9428</v>
      </c>
      <c r="M5326" s="15" t="n">
        <v>1</v>
      </c>
      <c r="N5326" s="15" t="n">
        <v>1</v>
      </c>
      <c r="P5326" s="15" t="n">
        <v>2</v>
      </c>
      <c r="Y5326" s="15" t="s">
        <v>156</v>
      </c>
      <c r="AB5326" s="15" t="s">
        <v>143</v>
      </c>
    </row>
    <row r="5327" customFormat="false" ht="15" hidden="false" customHeight="true" outlineLevel="0" collapsed="false">
      <c r="A5327" s="15" t="s">
        <v>9429</v>
      </c>
      <c r="B5327" s="15" t="s">
        <v>9430</v>
      </c>
      <c r="C5327" s="15" t="s">
        <v>217</v>
      </c>
      <c r="D5327" s="15" t="s">
        <v>218</v>
      </c>
      <c r="E5327" s="15" t="s">
        <v>136</v>
      </c>
      <c r="F5327" s="15" t="s">
        <v>137</v>
      </c>
      <c r="G5327" s="15" t="s">
        <v>1140</v>
      </c>
      <c r="H5327" s="15" t="s">
        <v>136</v>
      </c>
      <c r="I5327" s="15" t="s">
        <v>243</v>
      </c>
      <c r="J5327" s="15" t="s">
        <v>140</v>
      </c>
      <c r="K5327" s="15" t="s">
        <v>9431</v>
      </c>
      <c r="L5327" s="15" t="n">
        <v>50</v>
      </c>
      <c r="M5327" s="15" t="n">
        <v>13</v>
      </c>
      <c r="N5327" s="15" t="n">
        <v>12</v>
      </c>
      <c r="O5327" s="15" t="n">
        <v>7</v>
      </c>
      <c r="P5327" s="15" t="n">
        <v>82</v>
      </c>
      <c r="Y5327" s="15" t="s">
        <v>156</v>
      </c>
      <c r="AB5327" s="15" t="s">
        <v>143</v>
      </c>
    </row>
    <row r="5328" customFormat="false" ht="15" hidden="false" customHeight="true" outlineLevel="0" collapsed="false">
      <c r="A5328" s="15" t="s">
        <v>9429</v>
      </c>
      <c r="B5328" s="15" t="s">
        <v>9430</v>
      </c>
      <c r="C5328" s="15" t="s">
        <v>217</v>
      </c>
      <c r="D5328" s="15" t="s">
        <v>218</v>
      </c>
      <c r="E5328" s="15" t="s">
        <v>136</v>
      </c>
      <c r="F5328" s="15" t="s">
        <v>137</v>
      </c>
      <c r="G5328" s="15" t="s">
        <v>1140</v>
      </c>
      <c r="H5328" s="15" t="s">
        <v>136</v>
      </c>
      <c r="I5328" s="15" t="s">
        <v>243</v>
      </c>
      <c r="J5328" s="15" t="s">
        <v>144</v>
      </c>
      <c r="K5328" s="15" t="s">
        <v>9432</v>
      </c>
      <c r="L5328" s="15" t="n">
        <v>62</v>
      </c>
      <c r="M5328" s="15" t="n">
        <v>3</v>
      </c>
      <c r="P5328" s="15" t="n">
        <v>65</v>
      </c>
      <c r="Y5328" s="15" t="s">
        <v>156</v>
      </c>
      <c r="AB5328" s="15" t="s">
        <v>143</v>
      </c>
    </row>
    <row r="5329" customFormat="false" ht="15" hidden="false" customHeight="true" outlineLevel="0" collapsed="false">
      <c r="A5329" s="15" t="s">
        <v>9429</v>
      </c>
      <c r="B5329" s="15" t="s">
        <v>9430</v>
      </c>
      <c r="C5329" s="15" t="s">
        <v>217</v>
      </c>
      <c r="D5329" s="15" t="s">
        <v>218</v>
      </c>
      <c r="E5329" s="15" t="s">
        <v>136</v>
      </c>
      <c r="F5329" s="15" t="s">
        <v>137</v>
      </c>
      <c r="G5329" s="15" t="s">
        <v>1140</v>
      </c>
      <c r="H5329" s="15" t="s">
        <v>136</v>
      </c>
      <c r="I5329" s="15" t="s">
        <v>243</v>
      </c>
      <c r="J5329" s="15" t="s">
        <v>150</v>
      </c>
      <c r="K5329" s="15" t="s">
        <v>9433</v>
      </c>
      <c r="L5329" s="15" t="n">
        <v>69</v>
      </c>
      <c r="M5329" s="15" t="n">
        <v>160</v>
      </c>
      <c r="N5329" s="15" t="n">
        <v>37</v>
      </c>
      <c r="O5329" s="15" t="n">
        <v>24</v>
      </c>
      <c r="P5329" s="15" t="n">
        <v>290</v>
      </c>
      <c r="Y5329" s="15" t="s">
        <v>156</v>
      </c>
      <c r="AB5329" s="15" t="s">
        <v>143</v>
      </c>
    </row>
    <row r="5330" customFormat="false" ht="15" hidden="false" customHeight="true" outlineLevel="0" collapsed="false">
      <c r="A5330" s="15" t="s">
        <v>9429</v>
      </c>
      <c r="B5330" s="15" t="s">
        <v>9430</v>
      </c>
      <c r="C5330" s="15" t="s">
        <v>217</v>
      </c>
      <c r="D5330" s="15" t="s">
        <v>218</v>
      </c>
      <c r="E5330" s="15" t="s">
        <v>136</v>
      </c>
      <c r="F5330" s="15" t="s">
        <v>137</v>
      </c>
      <c r="G5330" s="15" t="s">
        <v>1140</v>
      </c>
      <c r="H5330" s="15" t="s">
        <v>136</v>
      </c>
      <c r="I5330" s="15" t="s">
        <v>243</v>
      </c>
      <c r="J5330" s="15" t="s">
        <v>166</v>
      </c>
      <c r="K5330" s="15" t="s">
        <v>9434</v>
      </c>
      <c r="L5330" s="15" t="n">
        <v>14</v>
      </c>
      <c r="P5330" s="15" t="n">
        <v>14</v>
      </c>
      <c r="Y5330" s="15" t="s">
        <v>156</v>
      </c>
      <c r="AB5330" s="15" t="s">
        <v>143</v>
      </c>
    </row>
    <row r="5331" customFormat="false" ht="15" hidden="false" customHeight="true" outlineLevel="0" collapsed="false">
      <c r="A5331" s="15" t="s">
        <v>9429</v>
      </c>
      <c r="B5331" s="15" t="s">
        <v>9430</v>
      </c>
      <c r="C5331" s="15" t="s">
        <v>217</v>
      </c>
      <c r="D5331" s="15" t="s">
        <v>218</v>
      </c>
      <c r="E5331" s="15" t="s">
        <v>136</v>
      </c>
      <c r="F5331" s="15" t="s">
        <v>137</v>
      </c>
      <c r="G5331" s="15" t="s">
        <v>1140</v>
      </c>
      <c r="H5331" s="15" t="s">
        <v>136</v>
      </c>
      <c r="I5331" s="15" t="s">
        <v>243</v>
      </c>
      <c r="J5331" s="15" t="s">
        <v>158</v>
      </c>
      <c r="K5331" s="15" t="s">
        <v>9435</v>
      </c>
      <c r="L5331" s="15" t="n">
        <v>80</v>
      </c>
      <c r="M5331" s="15" t="n">
        <v>65</v>
      </c>
      <c r="N5331" s="15" t="n">
        <v>54</v>
      </c>
      <c r="O5331" s="15" t="n">
        <v>2</v>
      </c>
      <c r="P5331" s="15" t="n">
        <v>201</v>
      </c>
      <c r="Y5331" s="15" t="s">
        <v>156</v>
      </c>
      <c r="AB5331" s="15" t="s">
        <v>143</v>
      </c>
    </row>
    <row r="5332" customFormat="false" ht="15" hidden="false" customHeight="true" outlineLevel="0" collapsed="false">
      <c r="A5332" s="15" t="s">
        <v>9429</v>
      </c>
      <c r="B5332" s="15" t="s">
        <v>9430</v>
      </c>
      <c r="C5332" s="15" t="s">
        <v>217</v>
      </c>
      <c r="D5332" s="15" t="s">
        <v>218</v>
      </c>
      <c r="E5332" s="15" t="s">
        <v>136</v>
      </c>
      <c r="F5332" s="15" t="s">
        <v>137</v>
      </c>
      <c r="G5332" s="15" t="s">
        <v>1140</v>
      </c>
      <c r="H5332" s="15" t="s">
        <v>136</v>
      </c>
      <c r="I5332" s="15" t="s">
        <v>243</v>
      </c>
      <c r="J5332" s="15" t="s">
        <v>169</v>
      </c>
      <c r="K5332" s="15" t="s">
        <v>9436</v>
      </c>
      <c r="L5332" s="15" t="n">
        <v>1</v>
      </c>
      <c r="P5332" s="15" t="n">
        <v>1</v>
      </c>
      <c r="Y5332" s="15" t="s">
        <v>156</v>
      </c>
      <c r="AB5332" s="15" t="s">
        <v>143</v>
      </c>
    </row>
    <row r="5333" customFormat="false" ht="15" hidden="false" customHeight="true" outlineLevel="0" collapsed="false">
      <c r="A5333" s="15" t="s">
        <v>9437</v>
      </c>
      <c r="B5333" s="15" t="s">
        <v>9438</v>
      </c>
      <c r="C5333" s="15" t="s">
        <v>134</v>
      </c>
      <c r="D5333" s="15" t="s">
        <v>460</v>
      </c>
      <c r="E5333" s="15" t="s">
        <v>136</v>
      </c>
      <c r="F5333" s="15" t="s">
        <v>137</v>
      </c>
      <c r="G5333" s="15" t="s">
        <v>1577</v>
      </c>
      <c r="H5333" s="15" t="s">
        <v>136</v>
      </c>
      <c r="I5333" s="15" t="s">
        <v>139</v>
      </c>
      <c r="J5333" s="15" t="s">
        <v>140</v>
      </c>
      <c r="K5333" s="15" t="s">
        <v>9439</v>
      </c>
      <c r="N5333" s="15" t="n">
        <v>5</v>
      </c>
      <c r="P5333" s="15" t="n">
        <v>5</v>
      </c>
      <c r="Y5333" s="15" t="s">
        <v>156</v>
      </c>
      <c r="AB5333" s="15" t="s">
        <v>143</v>
      </c>
    </row>
    <row r="5334" customFormat="false" ht="15" hidden="false" customHeight="true" outlineLevel="0" collapsed="false">
      <c r="A5334" s="15" t="s">
        <v>9437</v>
      </c>
      <c r="B5334" s="15" t="s">
        <v>9438</v>
      </c>
      <c r="C5334" s="15" t="s">
        <v>134</v>
      </c>
      <c r="D5334" s="15" t="s">
        <v>460</v>
      </c>
      <c r="E5334" s="15" t="s">
        <v>136</v>
      </c>
      <c r="F5334" s="15" t="s">
        <v>137</v>
      </c>
      <c r="G5334" s="15" t="s">
        <v>1577</v>
      </c>
      <c r="H5334" s="15" t="s">
        <v>136</v>
      </c>
      <c r="I5334" s="15" t="s">
        <v>139</v>
      </c>
      <c r="J5334" s="15" t="s">
        <v>150</v>
      </c>
      <c r="K5334" s="15" t="s">
        <v>9440</v>
      </c>
      <c r="M5334" s="15" t="n">
        <v>2</v>
      </c>
      <c r="N5334" s="15" t="n">
        <v>59</v>
      </c>
      <c r="O5334" s="15" t="n">
        <v>3</v>
      </c>
      <c r="P5334" s="15" t="n">
        <v>64</v>
      </c>
      <c r="Y5334" s="15" t="s">
        <v>156</v>
      </c>
      <c r="AB5334" s="15" t="s">
        <v>143</v>
      </c>
    </row>
    <row r="5335" customFormat="false" ht="15" hidden="false" customHeight="true" outlineLevel="0" collapsed="false">
      <c r="A5335" s="15" t="s">
        <v>9437</v>
      </c>
      <c r="B5335" s="15" t="s">
        <v>9438</v>
      </c>
      <c r="C5335" s="15" t="s">
        <v>134</v>
      </c>
      <c r="D5335" s="15" t="s">
        <v>460</v>
      </c>
      <c r="E5335" s="15" t="s">
        <v>136</v>
      </c>
      <c r="F5335" s="15" t="s">
        <v>137</v>
      </c>
      <c r="G5335" s="15" t="s">
        <v>1577</v>
      </c>
      <c r="H5335" s="15" t="s">
        <v>136</v>
      </c>
      <c r="I5335" s="15" t="s">
        <v>139</v>
      </c>
      <c r="J5335" s="15" t="s">
        <v>158</v>
      </c>
      <c r="K5335" s="15" t="s">
        <v>9441</v>
      </c>
      <c r="N5335" s="15" t="n">
        <v>15</v>
      </c>
      <c r="P5335" s="15" t="n">
        <v>15</v>
      </c>
      <c r="Y5335" s="15" t="s">
        <v>156</v>
      </c>
      <c r="AB5335" s="15" t="s">
        <v>143</v>
      </c>
    </row>
    <row r="5336" customFormat="false" ht="15" hidden="false" customHeight="true" outlineLevel="0" collapsed="false">
      <c r="A5336" s="15" t="s">
        <v>9442</v>
      </c>
      <c r="B5336" s="15" t="s">
        <v>9443</v>
      </c>
      <c r="C5336" s="15" t="s">
        <v>217</v>
      </c>
      <c r="D5336" s="15" t="s">
        <v>235</v>
      </c>
      <c r="E5336" s="15" t="s">
        <v>136</v>
      </c>
      <c r="F5336" s="15" t="s">
        <v>137</v>
      </c>
      <c r="G5336" s="15" t="s">
        <v>510</v>
      </c>
      <c r="H5336" s="15" t="s">
        <v>136</v>
      </c>
      <c r="I5336" s="15" t="s">
        <v>139</v>
      </c>
      <c r="J5336" s="15" t="s">
        <v>140</v>
      </c>
      <c r="K5336" s="15" t="s">
        <v>9444</v>
      </c>
      <c r="M5336" s="15" t="n">
        <v>1</v>
      </c>
      <c r="P5336" s="15" t="n">
        <v>1</v>
      </c>
      <c r="Y5336" s="15" t="s">
        <v>142</v>
      </c>
      <c r="Z5336" s="15" t="n">
        <v>1</v>
      </c>
      <c r="AA5336" s="15" t="s">
        <v>277</v>
      </c>
      <c r="AB5336" s="15" t="s">
        <v>143</v>
      </c>
    </row>
    <row r="5337" customFormat="false" ht="15" hidden="false" customHeight="true" outlineLevel="0" collapsed="false">
      <c r="A5337" s="15" t="s">
        <v>9442</v>
      </c>
      <c r="B5337" s="15" t="s">
        <v>9443</v>
      </c>
      <c r="C5337" s="15" t="s">
        <v>217</v>
      </c>
      <c r="D5337" s="15" t="s">
        <v>235</v>
      </c>
      <c r="E5337" s="15" t="s">
        <v>136</v>
      </c>
      <c r="F5337" s="15" t="s">
        <v>137</v>
      </c>
      <c r="G5337" s="15" t="s">
        <v>510</v>
      </c>
      <c r="H5337" s="15" t="s">
        <v>136</v>
      </c>
      <c r="I5337" s="15" t="s">
        <v>139</v>
      </c>
      <c r="J5337" s="15" t="s">
        <v>150</v>
      </c>
      <c r="K5337" s="15" t="s">
        <v>9445</v>
      </c>
      <c r="L5337" s="15" t="n">
        <v>3</v>
      </c>
      <c r="M5337" s="15" t="n">
        <v>42</v>
      </c>
      <c r="N5337" s="15" t="n">
        <v>71</v>
      </c>
      <c r="O5337" s="15" t="n">
        <v>14</v>
      </c>
      <c r="P5337" s="15" t="n">
        <v>130</v>
      </c>
      <c r="Y5337" s="15" t="s">
        <v>142</v>
      </c>
      <c r="Z5337" s="15" t="n">
        <v>1</v>
      </c>
      <c r="AA5337" s="15" t="s">
        <v>277</v>
      </c>
      <c r="AB5337" s="15" t="s">
        <v>143</v>
      </c>
    </row>
    <row r="5338" customFormat="false" ht="15" hidden="false" customHeight="true" outlineLevel="0" collapsed="false">
      <c r="A5338" s="15" t="s">
        <v>9442</v>
      </c>
      <c r="B5338" s="15" t="s">
        <v>9443</v>
      </c>
      <c r="C5338" s="15" t="s">
        <v>217</v>
      </c>
      <c r="D5338" s="15" t="s">
        <v>235</v>
      </c>
      <c r="E5338" s="15" t="s">
        <v>136</v>
      </c>
      <c r="F5338" s="15" t="s">
        <v>137</v>
      </c>
      <c r="G5338" s="15" t="s">
        <v>510</v>
      </c>
      <c r="H5338" s="15" t="s">
        <v>136</v>
      </c>
      <c r="I5338" s="15" t="s">
        <v>139</v>
      </c>
      <c r="J5338" s="15" t="s">
        <v>158</v>
      </c>
      <c r="K5338" s="15" t="s">
        <v>9446</v>
      </c>
      <c r="L5338" s="15" t="n">
        <v>4</v>
      </c>
      <c r="N5338" s="15" t="n">
        <v>2</v>
      </c>
      <c r="P5338" s="15" t="n">
        <v>6</v>
      </c>
      <c r="Y5338" s="15" t="s">
        <v>142</v>
      </c>
      <c r="Z5338" s="15" t="n">
        <v>1</v>
      </c>
      <c r="AA5338" s="15" t="s">
        <v>277</v>
      </c>
      <c r="AB5338" s="15" t="s">
        <v>143</v>
      </c>
    </row>
    <row r="5339" customFormat="false" ht="15" hidden="false" customHeight="true" outlineLevel="0" collapsed="false">
      <c r="A5339" s="15" t="s">
        <v>9447</v>
      </c>
      <c r="B5339" s="15" t="s">
        <v>9448</v>
      </c>
      <c r="C5339" s="15" t="s">
        <v>134</v>
      </c>
      <c r="D5339" s="15" t="s">
        <v>135</v>
      </c>
      <c r="E5339" s="15" t="s">
        <v>136</v>
      </c>
      <c r="F5339" s="15" t="s">
        <v>137</v>
      </c>
      <c r="G5339" s="15" t="s">
        <v>299</v>
      </c>
      <c r="H5339" s="15" t="s">
        <v>136</v>
      </c>
      <c r="I5339" s="15" t="s">
        <v>243</v>
      </c>
      <c r="J5339" s="15" t="s">
        <v>140</v>
      </c>
      <c r="K5339" s="15" t="s">
        <v>9449</v>
      </c>
      <c r="M5339" s="15" t="n">
        <v>41</v>
      </c>
      <c r="N5339" s="15" t="n">
        <v>3</v>
      </c>
      <c r="O5339" s="15" t="n">
        <v>3</v>
      </c>
      <c r="P5339" s="15" t="n">
        <v>47</v>
      </c>
      <c r="Y5339" s="15" t="s">
        <v>156</v>
      </c>
      <c r="AB5339" s="15" t="s">
        <v>143</v>
      </c>
    </row>
    <row r="5340" customFormat="false" ht="15" hidden="false" customHeight="true" outlineLevel="0" collapsed="false">
      <c r="A5340" s="15" t="s">
        <v>9447</v>
      </c>
      <c r="B5340" s="15" t="s">
        <v>9448</v>
      </c>
      <c r="C5340" s="15" t="s">
        <v>134</v>
      </c>
      <c r="D5340" s="15" t="s">
        <v>135</v>
      </c>
      <c r="E5340" s="15" t="s">
        <v>136</v>
      </c>
      <c r="F5340" s="15" t="s">
        <v>137</v>
      </c>
      <c r="G5340" s="15" t="s">
        <v>299</v>
      </c>
      <c r="H5340" s="15" t="s">
        <v>136</v>
      </c>
      <c r="I5340" s="15" t="s">
        <v>243</v>
      </c>
      <c r="J5340" s="15" t="s">
        <v>144</v>
      </c>
      <c r="K5340" s="15" t="s">
        <v>9450</v>
      </c>
      <c r="L5340" s="15" t="n">
        <v>14</v>
      </c>
      <c r="M5340" s="15" t="n">
        <v>352</v>
      </c>
      <c r="N5340" s="15" t="n">
        <v>178</v>
      </c>
      <c r="O5340" s="15" t="n">
        <v>34</v>
      </c>
      <c r="P5340" s="15" t="n">
        <v>578</v>
      </c>
      <c r="Y5340" s="15" t="s">
        <v>156</v>
      </c>
      <c r="AB5340" s="15" t="s">
        <v>143</v>
      </c>
    </row>
    <row r="5341" customFormat="false" ht="15" hidden="false" customHeight="true" outlineLevel="0" collapsed="false">
      <c r="A5341" s="15" t="s">
        <v>9447</v>
      </c>
      <c r="B5341" s="15" t="s">
        <v>9448</v>
      </c>
      <c r="C5341" s="15" t="s">
        <v>134</v>
      </c>
      <c r="D5341" s="15" t="s">
        <v>135</v>
      </c>
      <c r="E5341" s="15" t="s">
        <v>136</v>
      </c>
      <c r="F5341" s="15" t="s">
        <v>137</v>
      </c>
      <c r="G5341" s="15" t="s">
        <v>299</v>
      </c>
      <c r="H5341" s="15" t="s">
        <v>136</v>
      </c>
      <c r="I5341" s="15" t="s">
        <v>243</v>
      </c>
      <c r="J5341" s="15" t="s">
        <v>150</v>
      </c>
      <c r="K5341" s="15" t="s">
        <v>9451</v>
      </c>
      <c r="M5341" s="15" t="n">
        <v>178</v>
      </c>
      <c r="N5341" s="15" t="n">
        <v>137</v>
      </c>
      <c r="O5341" s="15" t="n">
        <v>124</v>
      </c>
      <c r="P5341" s="15" t="n">
        <v>439</v>
      </c>
      <c r="Y5341" s="15" t="s">
        <v>156</v>
      </c>
      <c r="AB5341" s="15" t="s">
        <v>143</v>
      </c>
    </row>
    <row r="5342" customFormat="false" ht="15" hidden="false" customHeight="true" outlineLevel="0" collapsed="false">
      <c r="A5342" s="15" t="s">
        <v>9447</v>
      </c>
      <c r="B5342" s="15" t="s">
        <v>9448</v>
      </c>
      <c r="C5342" s="15" t="s">
        <v>134</v>
      </c>
      <c r="D5342" s="15" t="s">
        <v>135</v>
      </c>
      <c r="E5342" s="15" t="s">
        <v>136</v>
      </c>
      <c r="F5342" s="15" t="s">
        <v>137</v>
      </c>
      <c r="G5342" s="15" t="s">
        <v>299</v>
      </c>
      <c r="H5342" s="15" t="s">
        <v>136</v>
      </c>
      <c r="I5342" s="15" t="s">
        <v>243</v>
      </c>
      <c r="J5342" s="15" t="s">
        <v>166</v>
      </c>
      <c r="K5342" s="15" t="s">
        <v>9452</v>
      </c>
      <c r="O5342" s="15" t="n">
        <v>2</v>
      </c>
      <c r="P5342" s="15" t="n">
        <v>2</v>
      </c>
      <c r="Y5342" s="15" t="s">
        <v>156</v>
      </c>
      <c r="AB5342" s="15" t="s">
        <v>143</v>
      </c>
    </row>
    <row r="5343" customFormat="false" ht="15" hidden="false" customHeight="true" outlineLevel="0" collapsed="false">
      <c r="A5343" s="15" t="s">
        <v>9447</v>
      </c>
      <c r="B5343" s="15" t="s">
        <v>9448</v>
      </c>
      <c r="C5343" s="15" t="s">
        <v>134</v>
      </c>
      <c r="D5343" s="15" t="s">
        <v>135</v>
      </c>
      <c r="E5343" s="15" t="s">
        <v>136</v>
      </c>
      <c r="F5343" s="15" t="s">
        <v>137</v>
      </c>
      <c r="G5343" s="15" t="s">
        <v>299</v>
      </c>
      <c r="H5343" s="15" t="s">
        <v>136</v>
      </c>
      <c r="I5343" s="15" t="s">
        <v>243</v>
      </c>
      <c r="J5343" s="15" t="s">
        <v>158</v>
      </c>
      <c r="K5343" s="15" t="s">
        <v>9453</v>
      </c>
      <c r="L5343" s="15" t="n">
        <v>8</v>
      </c>
      <c r="M5343" s="15" t="n">
        <v>322</v>
      </c>
      <c r="N5343" s="15" t="n">
        <v>432</v>
      </c>
      <c r="O5343" s="15" t="n">
        <v>173</v>
      </c>
      <c r="P5343" s="15" t="n">
        <v>935</v>
      </c>
      <c r="Y5343" s="15" t="s">
        <v>156</v>
      </c>
      <c r="AB5343" s="15" t="s">
        <v>143</v>
      </c>
    </row>
    <row r="5344" customFormat="false" ht="15" hidden="false" customHeight="true" outlineLevel="0" collapsed="false">
      <c r="A5344" s="15" t="s">
        <v>9447</v>
      </c>
      <c r="B5344" s="15" t="s">
        <v>9448</v>
      </c>
      <c r="C5344" s="15" t="s">
        <v>134</v>
      </c>
      <c r="D5344" s="15" t="s">
        <v>135</v>
      </c>
      <c r="E5344" s="15" t="s">
        <v>136</v>
      </c>
      <c r="F5344" s="15" t="s">
        <v>137</v>
      </c>
      <c r="G5344" s="15" t="s">
        <v>299</v>
      </c>
      <c r="H5344" s="15" t="s">
        <v>136</v>
      </c>
      <c r="I5344" s="15" t="s">
        <v>243</v>
      </c>
      <c r="J5344" s="15" t="s">
        <v>169</v>
      </c>
      <c r="K5344" s="15" t="s">
        <v>9454</v>
      </c>
      <c r="N5344" s="15" t="n">
        <v>1</v>
      </c>
      <c r="O5344" s="15" t="n">
        <v>2</v>
      </c>
      <c r="P5344" s="15" t="n">
        <v>3</v>
      </c>
      <c r="Y5344" s="15" t="s">
        <v>156</v>
      </c>
      <c r="AB5344" s="15" t="s">
        <v>143</v>
      </c>
    </row>
    <row r="5345" customFormat="false" ht="15" hidden="false" customHeight="true" outlineLevel="0" collapsed="false">
      <c r="A5345" s="15" t="s">
        <v>9455</v>
      </c>
      <c r="B5345" s="15" t="s">
        <v>9456</v>
      </c>
      <c r="C5345" s="15" t="s">
        <v>217</v>
      </c>
      <c r="D5345" s="15" t="s">
        <v>218</v>
      </c>
      <c r="E5345" s="15" t="s">
        <v>136</v>
      </c>
      <c r="F5345" s="15" t="s">
        <v>137</v>
      </c>
      <c r="G5345" s="15" t="s">
        <v>202</v>
      </c>
      <c r="H5345" s="15" t="s">
        <v>136</v>
      </c>
      <c r="I5345" s="15" t="s">
        <v>139</v>
      </c>
      <c r="J5345" s="15" t="s">
        <v>140</v>
      </c>
      <c r="K5345" s="15" t="s">
        <v>9457</v>
      </c>
      <c r="M5345" s="15" t="n">
        <v>5</v>
      </c>
      <c r="P5345" s="15" t="n">
        <v>5</v>
      </c>
      <c r="Y5345" s="15" t="s">
        <v>142</v>
      </c>
      <c r="AB5345" s="15" t="s">
        <v>143</v>
      </c>
    </row>
    <row r="5346" customFormat="false" ht="15" hidden="false" customHeight="true" outlineLevel="0" collapsed="false">
      <c r="A5346" s="15" t="s">
        <v>9458</v>
      </c>
      <c r="B5346" s="15" t="s">
        <v>9459</v>
      </c>
      <c r="C5346" s="15" t="s">
        <v>134</v>
      </c>
      <c r="D5346" s="15" t="s">
        <v>135</v>
      </c>
      <c r="E5346" s="15" t="s">
        <v>136</v>
      </c>
      <c r="F5346" s="15" t="s">
        <v>137</v>
      </c>
      <c r="G5346" s="15" t="s">
        <v>9460</v>
      </c>
      <c r="H5346" s="15" t="s">
        <v>136</v>
      </c>
      <c r="I5346" s="15" t="s">
        <v>243</v>
      </c>
      <c r="J5346" s="15" t="s">
        <v>140</v>
      </c>
      <c r="K5346" s="15" t="s">
        <v>9461</v>
      </c>
      <c r="N5346" s="15" t="n">
        <v>8</v>
      </c>
      <c r="O5346" s="15" t="n">
        <v>2</v>
      </c>
      <c r="P5346" s="15" t="n">
        <v>10</v>
      </c>
      <c r="Y5346" s="15" t="s">
        <v>142</v>
      </c>
      <c r="AB5346" s="15" t="s">
        <v>143</v>
      </c>
    </row>
    <row r="5347" customFormat="false" ht="15" hidden="false" customHeight="true" outlineLevel="0" collapsed="false">
      <c r="A5347" s="15" t="s">
        <v>9458</v>
      </c>
      <c r="B5347" s="15" t="s">
        <v>9459</v>
      </c>
      <c r="C5347" s="15" t="s">
        <v>134</v>
      </c>
      <c r="D5347" s="15" t="s">
        <v>135</v>
      </c>
      <c r="E5347" s="15" t="s">
        <v>136</v>
      </c>
      <c r="F5347" s="15" t="s">
        <v>137</v>
      </c>
      <c r="G5347" s="15" t="s">
        <v>9460</v>
      </c>
      <c r="H5347" s="15" t="s">
        <v>136</v>
      </c>
      <c r="I5347" s="15" t="s">
        <v>243</v>
      </c>
      <c r="J5347" s="15" t="s">
        <v>150</v>
      </c>
      <c r="K5347" s="15" t="s">
        <v>9462</v>
      </c>
      <c r="L5347" s="15" t="n">
        <v>53</v>
      </c>
      <c r="M5347" s="15" t="n">
        <v>208</v>
      </c>
      <c r="N5347" s="15" t="n">
        <v>244</v>
      </c>
      <c r="O5347" s="15" t="n">
        <v>30</v>
      </c>
      <c r="P5347" s="15" t="n">
        <v>535</v>
      </c>
      <c r="Y5347" s="15" t="s">
        <v>142</v>
      </c>
      <c r="AB5347" s="15" t="s">
        <v>143</v>
      </c>
    </row>
    <row r="5348" customFormat="false" ht="15" hidden="false" customHeight="true" outlineLevel="0" collapsed="false">
      <c r="A5348" s="15" t="s">
        <v>9458</v>
      </c>
      <c r="B5348" s="15" t="s">
        <v>9459</v>
      </c>
      <c r="C5348" s="15" t="s">
        <v>134</v>
      </c>
      <c r="D5348" s="15" t="s">
        <v>135</v>
      </c>
      <c r="E5348" s="15" t="s">
        <v>136</v>
      </c>
      <c r="F5348" s="15" t="s">
        <v>137</v>
      </c>
      <c r="G5348" s="15" t="s">
        <v>9460</v>
      </c>
      <c r="H5348" s="15" t="s">
        <v>136</v>
      </c>
      <c r="I5348" s="15" t="s">
        <v>243</v>
      </c>
      <c r="J5348" s="15" t="s">
        <v>158</v>
      </c>
      <c r="K5348" s="15" t="s">
        <v>9463</v>
      </c>
      <c r="L5348" s="15" t="n">
        <v>30</v>
      </c>
      <c r="M5348" s="15" t="n">
        <v>3</v>
      </c>
      <c r="N5348" s="15" t="n">
        <v>55</v>
      </c>
      <c r="O5348" s="15" t="n">
        <v>3</v>
      </c>
      <c r="P5348" s="15" t="n">
        <v>91</v>
      </c>
      <c r="Y5348" s="15" t="s">
        <v>142</v>
      </c>
      <c r="AB5348" s="15" t="s">
        <v>143</v>
      </c>
    </row>
    <row r="5349" customFormat="false" ht="15" hidden="false" customHeight="true" outlineLevel="0" collapsed="false">
      <c r="A5349" s="15" t="s">
        <v>9458</v>
      </c>
      <c r="B5349" s="15" t="s">
        <v>9459</v>
      </c>
      <c r="C5349" s="15" t="s">
        <v>134</v>
      </c>
      <c r="D5349" s="15" t="s">
        <v>135</v>
      </c>
      <c r="E5349" s="15" t="s">
        <v>136</v>
      </c>
      <c r="F5349" s="15" t="s">
        <v>137</v>
      </c>
      <c r="G5349" s="15" t="s">
        <v>9460</v>
      </c>
      <c r="H5349" s="15" t="s">
        <v>136</v>
      </c>
      <c r="I5349" s="15" t="s">
        <v>243</v>
      </c>
      <c r="J5349" s="15" t="s">
        <v>169</v>
      </c>
      <c r="K5349" s="15" t="s">
        <v>9464</v>
      </c>
      <c r="N5349" s="15" t="n">
        <v>13</v>
      </c>
      <c r="P5349" s="15" t="n">
        <v>13</v>
      </c>
      <c r="Y5349" s="15" t="s">
        <v>142</v>
      </c>
      <c r="AB5349" s="15" t="s">
        <v>143</v>
      </c>
    </row>
    <row r="5350" customFormat="false" ht="15" hidden="false" customHeight="true" outlineLevel="0" collapsed="false">
      <c r="A5350" s="15" t="s">
        <v>9465</v>
      </c>
      <c r="B5350" s="15" t="s">
        <v>9466</v>
      </c>
      <c r="C5350" s="15" t="s">
        <v>217</v>
      </c>
      <c r="D5350" s="15" t="s">
        <v>218</v>
      </c>
      <c r="E5350" s="15" t="s">
        <v>136</v>
      </c>
      <c r="F5350" s="15" t="s">
        <v>137</v>
      </c>
      <c r="G5350" s="15" t="s">
        <v>2004</v>
      </c>
      <c r="H5350" s="15" t="s">
        <v>136</v>
      </c>
      <c r="I5350" s="15" t="s">
        <v>243</v>
      </c>
      <c r="J5350" s="15" t="s">
        <v>140</v>
      </c>
      <c r="K5350" s="15" t="s">
        <v>9467</v>
      </c>
      <c r="L5350" s="15" t="n">
        <v>177</v>
      </c>
      <c r="M5350" s="15" t="n">
        <v>708</v>
      </c>
      <c r="N5350" s="15" t="n">
        <v>452</v>
      </c>
      <c r="O5350" s="15" t="n">
        <v>74</v>
      </c>
      <c r="P5350" s="15" t="n">
        <v>1411</v>
      </c>
      <c r="Y5350" s="15" t="s">
        <v>156</v>
      </c>
      <c r="AB5350" s="15" t="s">
        <v>143</v>
      </c>
    </row>
    <row r="5351" customFormat="false" ht="15" hidden="false" customHeight="true" outlineLevel="0" collapsed="false">
      <c r="A5351" s="15" t="s">
        <v>9465</v>
      </c>
      <c r="B5351" s="15" t="s">
        <v>9466</v>
      </c>
      <c r="C5351" s="15" t="s">
        <v>217</v>
      </c>
      <c r="D5351" s="15" t="s">
        <v>218</v>
      </c>
      <c r="E5351" s="15" t="s">
        <v>136</v>
      </c>
      <c r="F5351" s="15" t="s">
        <v>137</v>
      </c>
      <c r="G5351" s="15" t="s">
        <v>2004</v>
      </c>
      <c r="H5351" s="15" t="s">
        <v>136</v>
      </c>
      <c r="I5351" s="15" t="s">
        <v>243</v>
      </c>
      <c r="J5351" s="15" t="s">
        <v>144</v>
      </c>
      <c r="K5351" s="15" t="s">
        <v>9468</v>
      </c>
      <c r="L5351" s="15" t="n">
        <v>35</v>
      </c>
      <c r="M5351" s="15" t="n">
        <v>43</v>
      </c>
      <c r="N5351" s="15" t="n">
        <v>68</v>
      </c>
      <c r="O5351" s="15" t="n">
        <v>12</v>
      </c>
      <c r="P5351" s="15" t="n">
        <v>158</v>
      </c>
      <c r="Y5351" s="15" t="s">
        <v>156</v>
      </c>
      <c r="AB5351" s="15" t="s">
        <v>143</v>
      </c>
    </row>
    <row r="5352" customFormat="false" ht="15" hidden="false" customHeight="true" outlineLevel="0" collapsed="false">
      <c r="A5352" s="15" t="s">
        <v>9465</v>
      </c>
      <c r="B5352" s="15" t="s">
        <v>9466</v>
      </c>
      <c r="C5352" s="15" t="s">
        <v>217</v>
      </c>
      <c r="D5352" s="15" t="s">
        <v>218</v>
      </c>
      <c r="E5352" s="15" t="s">
        <v>136</v>
      </c>
      <c r="F5352" s="15" t="s">
        <v>137</v>
      </c>
      <c r="G5352" s="15" t="s">
        <v>2004</v>
      </c>
      <c r="H5352" s="15" t="s">
        <v>136</v>
      </c>
      <c r="I5352" s="15" t="s">
        <v>243</v>
      </c>
      <c r="J5352" s="15" t="s">
        <v>150</v>
      </c>
      <c r="K5352" s="15" t="s">
        <v>9469</v>
      </c>
      <c r="L5352" s="15" t="n">
        <v>663</v>
      </c>
      <c r="M5352" s="15" t="n">
        <v>1319</v>
      </c>
      <c r="N5352" s="15" t="n">
        <v>1696</v>
      </c>
      <c r="O5352" s="15" t="n">
        <v>317</v>
      </c>
      <c r="P5352" s="15" t="n">
        <v>3995</v>
      </c>
      <c r="Y5352" s="15" t="s">
        <v>156</v>
      </c>
      <c r="AB5352" s="15" t="s">
        <v>143</v>
      </c>
    </row>
    <row r="5353" customFormat="false" ht="15" hidden="false" customHeight="true" outlineLevel="0" collapsed="false">
      <c r="A5353" s="15" t="s">
        <v>9465</v>
      </c>
      <c r="B5353" s="15" t="s">
        <v>9466</v>
      </c>
      <c r="C5353" s="15" t="s">
        <v>217</v>
      </c>
      <c r="D5353" s="15" t="s">
        <v>218</v>
      </c>
      <c r="E5353" s="15" t="s">
        <v>136</v>
      </c>
      <c r="F5353" s="15" t="s">
        <v>137</v>
      </c>
      <c r="G5353" s="15" t="s">
        <v>2004</v>
      </c>
      <c r="H5353" s="15" t="s">
        <v>136</v>
      </c>
      <c r="I5353" s="15" t="s">
        <v>243</v>
      </c>
      <c r="J5353" s="15" t="s">
        <v>166</v>
      </c>
      <c r="K5353" s="15" t="s">
        <v>9470</v>
      </c>
      <c r="M5353" s="15" t="n">
        <v>2</v>
      </c>
      <c r="N5353" s="15" t="n">
        <v>15</v>
      </c>
      <c r="P5353" s="15" t="n">
        <v>17</v>
      </c>
      <c r="Y5353" s="15" t="s">
        <v>156</v>
      </c>
      <c r="AB5353" s="15" t="s">
        <v>143</v>
      </c>
    </row>
    <row r="5354" customFormat="false" ht="15" hidden="false" customHeight="true" outlineLevel="0" collapsed="false">
      <c r="A5354" s="15" t="s">
        <v>9465</v>
      </c>
      <c r="B5354" s="15" t="s">
        <v>9466</v>
      </c>
      <c r="C5354" s="15" t="s">
        <v>217</v>
      </c>
      <c r="D5354" s="15" t="s">
        <v>218</v>
      </c>
      <c r="E5354" s="15" t="s">
        <v>136</v>
      </c>
      <c r="F5354" s="15" t="s">
        <v>137</v>
      </c>
      <c r="G5354" s="15" t="s">
        <v>2004</v>
      </c>
      <c r="H5354" s="15" t="s">
        <v>136</v>
      </c>
      <c r="I5354" s="15" t="s">
        <v>243</v>
      </c>
      <c r="J5354" s="15" t="s">
        <v>158</v>
      </c>
      <c r="K5354" s="15" t="s">
        <v>9471</v>
      </c>
      <c r="L5354" s="15" t="n">
        <v>158</v>
      </c>
      <c r="M5354" s="15" t="n">
        <v>731</v>
      </c>
      <c r="N5354" s="15" t="n">
        <v>1219</v>
      </c>
      <c r="O5354" s="15" t="n">
        <v>148</v>
      </c>
      <c r="P5354" s="15" t="n">
        <v>2256</v>
      </c>
      <c r="Y5354" s="15" t="s">
        <v>156</v>
      </c>
      <c r="AB5354" s="15" t="s">
        <v>143</v>
      </c>
    </row>
    <row r="5355" customFormat="false" ht="15" hidden="false" customHeight="true" outlineLevel="0" collapsed="false">
      <c r="A5355" s="15" t="s">
        <v>9465</v>
      </c>
      <c r="B5355" s="15" t="s">
        <v>9466</v>
      </c>
      <c r="C5355" s="15" t="s">
        <v>217</v>
      </c>
      <c r="D5355" s="15" t="s">
        <v>218</v>
      </c>
      <c r="E5355" s="15" t="s">
        <v>136</v>
      </c>
      <c r="F5355" s="15" t="s">
        <v>137</v>
      </c>
      <c r="G5355" s="15" t="s">
        <v>2004</v>
      </c>
      <c r="H5355" s="15" t="s">
        <v>136</v>
      </c>
      <c r="I5355" s="15" t="s">
        <v>243</v>
      </c>
      <c r="J5355" s="15" t="s">
        <v>169</v>
      </c>
      <c r="K5355" s="15" t="s">
        <v>9472</v>
      </c>
      <c r="L5355" s="15" t="n">
        <v>4</v>
      </c>
      <c r="M5355" s="15" t="n">
        <v>14</v>
      </c>
      <c r="N5355" s="15" t="n">
        <v>41</v>
      </c>
      <c r="O5355" s="15" t="n">
        <v>5</v>
      </c>
      <c r="P5355" s="15" t="n">
        <v>64</v>
      </c>
      <c r="Y5355" s="15" t="s">
        <v>156</v>
      </c>
      <c r="AB5355" s="15" t="s">
        <v>143</v>
      </c>
    </row>
    <row r="5356" customFormat="false" ht="15" hidden="false" customHeight="true" outlineLevel="0" collapsed="false">
      <c r="A5356" s="15" t="s">
        <v>9473</v>
      </c>
      <c r="B5356" s="15" t="s">
        <v>9474</v>
      </c>
      <c r="C5356" s="15" t="s">
        <v>217</v>
      </c>
      <c r="D5356" s="15" t="s">
        <v>235</v>
      </c>
      <c r="E5356" s="15" t="s">
        <v>136</v>
      </c>
      <c r="F5356" s="15" t="s">
        <v>137</v>
      </c>
      <c r="G5356" s="15" t="s">
        <v>206</v>
      </c>
      <c r="H5356" s="15" t="s">
        <v>136</v>
      </c>
      <c r="I5356" s="15" t="s">
        <v>139</v>
      </c>
      <c r="J5356" s="15" t="s">
        <v>150</v>
      </c>
      <c r="K5356" s="15" t="s">
        <v>9475</v>
      </c>
      <c r="M5356" s="15" t="n">
        <v>2</v>
      </c>
      <c r="P5356" s="15" t="n">
        <v>2</v>
      </c>
      <c r="Y5356" s="15" t="s">
        <v>142</v>
      </c>
      <c r="AB5356" s="15" t="s">
        <v>143</v>
      </c>
    </row>
    <row r="5357" customFormat="false" ht="15" hidden="false" customHeight="true" outlineLevel="0" collapsed="false">
      <c r="A5357" s="15" t="s">
        <v>9473</v>
      </c>
      <c r="B5357" s="15" t="s">
        <v>9474</v>
      </c>
      <c r="C5357" s="15" t="s">
        <v>217</v>
      </c>
      <c r="D5357" s="15" t="s">
        <v>235</v>
      </c>
      <c r="E5357" s="15" t="s">
        <v>136</v>
      </c>
      <c r="F5357" s="15" t="s">
        <v>137</v>
      </c>
      <c r="G5357" s="15" t="s">
        <v>206</v>
      </c>
      <c r="H5357" s="15" t="s">
        <v>136</v>
      </c>
      <c r="I5357" s="15" t="s">
        <v>139</v>
      </c>
      <c r="J5357" s="15" t="s">
        <v>158</v>
      </c>
      <c r="K5357" s="15" t="s">
        <v>9476</v>
      </c>
      <c r="M5357" s="15" t="n">
        <v>3</v>
      </c>
      <c r="P5357" s="15" t="n">
        <v>3</v>
      </c>
      <c r="Y5357" s="15" t="s">
        <v>142</v>
      </c>
      <c r="AB5357" s="15" t="s">
        <v>143</v>
      </c>
    </row>
    <row r="5358" customFormat="false" ht="15" hidden="false" customHeight="true" outlineLevel="0" collapsed="false">
      <c r="A5358" s="15" t="s">
        <v>9477</v>
      </c>
      <c r="B5358" s="15" t="s">
        <v>9478</v>
      </c>
      <c r="C5358" s="15" t="s">
        <v>217</v>
      </c>
      <c r="D5358" s="15" t="s">
        <v>218</v>
      </c>
      <c r="E5358" s="15" t="s">
        <v>136</v>
      </c>
      <c r="F5358" s="15" t="s">
        <v>137</v>
      </c>
      <c r="G5358" s="15" t="s">
        <v>1514</v>
      </c>
      <c r="H5358" s="15" t="s">
        <v>136</v>
      </c>
      <c r="I5358" s="15" t="s">
        <v>139</v>
      </c>
      <c r="J5358" s="15" t="s">
        <v>150</v>
      </c>
      <c r="K5358" s="15" t="s">
        <v>9479</v>
      </c>
      <c r="L5358" s="15" t="n">
        <v>16</v>
      </c>
      <c r="M5358" s="15" t="n">
        <v>1</v>
      </c>
      <c r="O5358" s="15" t="n">
        <v>2</v>
      </c>
      <c r="P5358" s="15" t="n">
        <v>19</v>
      </c>
      <c r="Y5358" s="15" t="s">
        <v>142</v>
      </c>
      <c r="AB5358" s="15" t="s">
        <v>143</v>
      </c>
    </row>
    <row r="5359" customFormat="false" ht="15" hidden="false" customHeight="true" outlineLevel="0" collapsed="false">
      <c r="A5359" s="15" t="s">
        <v>9477</v>
      </c>
      <c r="B5359" s="15" t="s">
        <v>9478</v>
      </c>
      <c r="C5359" s="15" t="s">
        <v>217</v>
      </c>
      <c r="D5359" s="15" t="s">
        <v>218</v>
      </c>
      <c r="E5359" s="15" t="s">
        <v>136</v>
      </c>
      <c r="F5359" s="15" t="s">
        <v>137</v>
      </c>
      <c r="G5359" s="15" t="s">
        <v>1514</v>
      </c>
      <c r="H5359" s="15" t="s">
        <v>136</v>
      </c>
      <c r="I5359" s="15" t="s">
        <v>139</v>
      </c>
      <c r="J5359" s="15" t="s">
        <v>158</v>
      </c>
      <c r="K5359" s="15" t="s">
        <v>9480</v>
      </c>
      <c r="N5359" s="15" t="n">
        <v>3</v>
      </c>
      <c r="O5359" s="15" t="n">
        <v>3</v>
      </c>
      <c r="P5359" s="15" t="n">
        <v>6</v>
      </c>
      <c r="Y5359" s="15" t="s">
        <v>142</v>
      </c>
      <c r="AB5359" s="15" t="s">
        <v>143</v>
      </c>
    </row>
    <row r="5360" customFormat="false" ht="15" hidden="false" customHeight="true" outlineLevel="0" collapsed="false">
      <c r="A5360" s="15" t="s">
        <v>9477</v>
      </c>
      <c r="B5360" s="15" t="s">
        <v>9478</v>
      </c>
      <c r="C5360" s="15" t="s">
        <v>217</v>
      </c>
      <c r="D5360" s="15" t="s">
        <v>218</v>
      </c>
      <c r="E5360" s="15" t="s">
        <v>136</v>
      </c>
      <c r="F5360" s="15" t="s">
        <v>137</v>
      </c>
      <c r="G5360" s="15" t="s">
        <v>1514</v>
      </c>
      <c r="H5360" s="15" t="s">
        <v>136</v>
      </c>
      <c r="I5360" s="15" t="s">
        <v>139</v>
      </c>
      <c r="J5360" s="15" t="s">
        <v>169</v>
      </c>
      <c r="K5360" s="15" t="s">
        <v>9481</v>
      </c>
      <c r="L5360" s="15" t="n">
        <v>1</v>
      </c>
      <c r="P5360" s="15" t="n">
        <v>1</v>
      </c>
      <c r="Y5360" s="15" t="s">
        <v>142</v>
      </c>
      <c r="AB5360" s="15" t="s">
        <v>143</v>
      </c>
    </row>
    <row r="5361" customFormat="false" ht="15" hidden="false" customHeight="true" outlineLevel="0" collapsed="false">
      <c r="A5361" s="15" t="s">
        <v>9482</v>
      </c>
      <c r="B5361" s="15" t="s">
        <v>9483</v>
      </c>
      <c r="C5361" s="15" t="s">
        <v>217</v>
      </c>
      <c r="D5361" s="15" t="s">
        <v>235</v>
      </c>
      <c r="E5361" s="15" t="s">
        <v>136</v>
      </c>
      <c r="F5361" s="15" t="s">
        <v>137</v>
      </c>
      <c r="G5361" s="15" t="s">
        <v>138</v>
      </c>
      <c r="H5361" s="15" t="s">
        <v>136</v>
      </c>
      <c r="I5361" s="15" t="s">
        <v>139</v>
      </c>
      <c r="J5361" s="15" t="s">
        <v>150</v>
      </c>
      <c r="K5361" s="15" t="s">
        <v>9484</v>
      </c>
      <c r="L5361" s="15" t="n">
        <v>11</v>
      </c>
      <c r="P5361" s="15" t="n">
        <v>11</v>
      </c>
      <c r="Y5361" s="15" t="s">
        <v>142</v>
      </c>
      <c r="AB5361" s="15" t="s">
        <v>143</v>
      </c>
    </row>
    <row r="5362" customFormat="false" ht="15" hidden="false" customHeight="true" outlineLevel="0" collapsed="false">
      <c r="A5362" s="15" t="s">
        <v>9482</v>
      </c>
      <c r="B5362" s="15" t="s">
        <v>9483</v>
      </c>
      <c r="C5362" s="15" t="s">
        <v>217</v>
      </c>
      <c r="D5362" s="15" t="s">
        <v>235</v>
      </c>
      <c r="E5362" s="15" t="s">
        <v>136</v>
      </c>
      <c r="F5362" s="15" t="s">
        <v>137</v>
      </c>
      <c r="G5362" s="15" t="s">
        <v>138</v>
      </c>
      <c r="H5362" s="15" t="s">
        <v>136</v>
      </c>
      <c r="I5362" s="15" t="s">
        <v>139</v>
      </c>
      <c r="J5362" s="15" t="s">
        <v>158</v>
      </c>
      <c r="K5362" s="15" t="s">
        <v>9485</v>
      </c>
      <c r="L5362" s="15" t="n">
        <v>1</v>
      </c>
      <c r="P5362" s="15" t="n">
        <v>1</v>
      </c>
      <c r="Y5362" s="15" t="s">
        <v>142</v>
      </c>
      <c r="AB5362" s="15" t="s">
        <v>143</v>
      </c>
    </row>
    <row r="5363" customFormat="false" ht="15" hidden="false" customHeight="true" outlineLevel="0" collapsed="false">
      <c r="A5363" s="15" t="s">
        <v>9486</v>
      </c>
      <c r="B5363" s="15" t="s">
        <v>9487</v>
      </c>
      <c r="C5363" s="15" t="s">
        <v>217</v>
      </c>
      <c r="D5363" s="15" t="s">
        <v>235</v>
      </c>
      <c r="E5363" s="15" t="s">
        <v>136</v>
      </c>
      <c r="F5363" s="15" t="s">
        <v>137</v>
      </c>
      <c r="G5363" s="15" t="s">
        <v>6196</v>
      </c>
      <c r="H5363" s="15" t="s">
        <v>136</v>
      </c>
      <c r="I5363" s="15" t="s">
        <v>139</v>
      </c>
      <c r="J5363" s="15" t="s">
        <v>140</v>
      </c>
      <c r="K5363" s="15" t="s">
        <v>9488</v>
      </c>
      <c r="M5363" s="15" t="n">
        <v>5</v>
      </c>
      <c r="N5363" s="15" t="n">
        <v>11</v>
      </c>
      <c r="O5363" s="15" t="n">
        <v>1</v>
      </c>
      <c r="P5363" s="15" t="n">
        <v>17</v>
      </c>
      <c r="Y5363" s="15" t="s">
        <v>142</v>
      </c>
      <c r="AB5363" s="15" t="s">
        <v>143</v>
      </c>
    </row>
    <row r="5364" customFormat="false" ht="15" hidden="false" customHeight="true" outlineLevel="0" collapsed="false">
      <c r="A5364" s="15" t="s">
        <v>9486</v>
      </c>
      <c r="B5364" s="15" t="s">
        <v>9487</v>
      </c>
      <c r="C5364" s="15" t="s">
        <v>217</v>
      </c>
      <c r="D5364" s="15" t="s">
        <v>235</v>
      </c>
      <c r="E5364" s="15" t="s">
        <v>136</v>
      </c>
      <c r="F5364" s="15" t="s">
        <v>137</v>
      </c>
      <c r="G5364" s="15" t="s">
        <v>6196</v>
      </c>
      <c r="H5364" s="15" t="s">
        <v>136</v>
      </c>
      <c r="I5364" s="15" t="s">
        <v>139</v>
      </c>
      <c r="J5364" s="15" t="s">
        <v>150</v>
      </c>
      <c r="K5364" s="15" t="s">
        <v>9489</v>
      </c>
      <c r="N5364" s="15" t="n">
        <v>22</v>
      </c>
      <c r="O5364" s="15" t="n">
        <v>14</v>
      </c>
      <c r="P5364" s="15" t="n">
        <v>36</v>
      </c>
      <c r="Y5364" s="15" t="s">
        <v>142</v>
      </c>
      <c r="AB5364" s="15" t="s">
        <v>143</v>
      </c>
    </row>
    <row r="5365" customFormat="false" ht="15" hidden="false" customHeight="true" outlineLevel="0" collapsed="false">
      <c r="A5365" s="15" t="s">
        <v>9486</v>
      </c>
      <c r="B5365" s="15" t="s">
        <v>9487</v>
      </c>
      <c r="C5365" s="15" t="s">
        <v>217</v>
      </c>
      <c r="D5365" s="15" t="s">
        <v>235</v>
      </c>
      <c r="E5365" s="15" t="s">
        <v>136</v>
      </c>
      <c r="F5365" s="15" t="s">
        <v>137</v>
      </c>
      <c r="G5365" s="15" t="s">
        <v>6196</v>
      </c>
      <c r="H5365" s="15" t="s">
        <v>136</v>
      </c>
      <c r="I5365" s="15" t="s">
        <v>139</v>
      </c>
      <c r="J5365" s="15" t="s">
        <v>158</v>
      </c>
      <c r="K5365" s="15" t="s">
        <v>9490</v>
      </c>
      <c r="N5365" s="15" t="n">
        <v>6</v>
      </c>
      <c r="P5365" s="15" t="n">
        <v>6</v>
      </c>
      <c r="Y5365" s="15" t="s">
        <v>142</v>
      </c>
      <c r="AB5365" s="15" t="s">
        <v>143</v>
      </c>
    </row>
    <row r="5366" customFormat="false" ht="15" hidden="false" customHeight="true" outlineLevel="0" collapsed="false">
      <c r="A5366" s="15" t="s">
        <v>9486</v>
      </c>
      <c r="B5366" s="15" t="s">
        <v>9487</v>
      </c>
      <c r="C5366" s="15" t="s">
        <v>217</v>
      </c>
      <c r="D5366" s="15" t="s">
        <v>235</v>
      </c>
      <c r="E5366" s="15" t="s">
        <v>136</v>
      </c>
      <c r="F5366" s="15" t="s">
        <v>137</v>
      </c>
      <c r="G5366" s="15" t="s">
        <v>6196</v>
      </c>
      <c r="H5366" s="15" t="s">
        <v>136</v>
      </c>
      <c r="I5366" s="15" t="s">
        <v>139</v>
      </c>
      <c r="J5366" s="15" t="s">
        <v>169</v>
      </c>
      <c r="K5366" s="15" t="s">
        <v>9491</v>
      </c>
      <c r="O5366" s="15" t="n">
        <v>2</v>
      </c>
      <c r="P5366" s="15" t="n">
        <v>2</v>
      </c>
      <c r="Y5366" s="15" t="s">
        <v>142</v>
      </c>
      <c r="AB5366" s="15" t="s">
        <v>143</v>
      </c>
    </row>
    <row r="5367" customFormat="false" ht="15" hidden="false" customHeight="true" outlineLevel="0" collapsed="false">
      <c r="A5367" s="15" t="s">
        <v>9492</v>
      </c>
      <c r="B5367" s="15" t="s">
        <v>9493</v>
      </c>
      <c r="C5367" s="15" t="s">
        <v>217</v>
      </c>
      <c r="D5367" s="15" t="s">
        <v>235</v>
      </c>
      <c r="E5367" s="15" t="s">
        <v>136</v>
      </c>
      <c r="F5367" s="15" t="s">
        <v>137</v>
      </c>
      <c r="G5367" s="15" t="s">
        <v>756</v>
      </c>
      <c r="H5367" s="15" t="s">
        <v>136</v>
      </c>
      <c r="I5367" s="15" t="s">
        <v>139</v>
      </c>
      <c r="J5367" s="15" t="s">
        <v>150</v>
      </c>
      <c r="K5367" s="15" t="s">
        <v>9494</v>
      </c>
      <c r="N5367" s="15" t="n">
        <v>1</v>
      </c>
      <c r="P5367" s="15" t="n">
        <v>1</v>
      </c>
      <c r="Y5367" s="15" t="s">
        <v>142</v>
      </c>
      <c r="AB5367" s="15" t="s">
        <v>143</v>
      </c>
    </row>
    <row r="5368" customFormat="false" ht="15" hidden="false" customHeight="true" outlineLevel="0" collapsed="false">
      <c r="A5368" s="15" t="s">
        <v>9492</v>
      </c>
      <c r="B5368" s="15" t="s">
        <v>9493</v>
      </c>
      <c r="C5368" s="15" t="s">
        <v>217</v>
      </c>
      <c r="D5368" s="15" t="s">
        <v>235</v>
      </c>
      <c r="E5368" s="15" t="s">
        <v>136</v>
      </c>
      <c r="F5368" s="15" t="s">
        <v>137</v>
      </c>
      <c r="G5368" s="15" t="s">
        <v>756</v>
      </c>
      <c r="H5368" s="15" t="s">
        <v>136</v>
      </c>
      <c r="I5368" s="15" t="s">
        <v>139</v>
      </c>
      <c r="J5368" s="15" t="s">
        <v>158</v>
      </c>
      <c r="K5368" s="15" t="s">
        <v>9495</v>
      </c>
      <c r="L5368" s="15" t="n">
        <v>6</v>
      </c>
      <c r="N5368" s="15" t="n">
        <v>2</v>
      </c>
      <c r="P5368" s="15" t="n">
        <v>8</v>
      </c>
      <c r="Y5368" s="15" t="s">
        <v>142</v>
      </c>
      <c r="AB5368" s="15" t="s">
        <v>143</v>
      </c>
    </row>
    <row r="5369" customFormat="false" ht="15" hidden="false" customHeight="true" outlineLevel="0" collapsed="false">
      <c r="A5369" s="15" t="s">
        <v>9496</v>
      </c>
      <c r="B5369" s="15" t="s">
        <v>9497</v>
      </c>
      <c r="C5369" s="15" t="s">
        <v>217</v>
      </c>
      <c r="D5369" s="15" t="s">
        <v>218</v>
      </c>
      <c r="E5369" s="15" t="s">
        <v>136</v>
      </c>
      <c r="F5369" s="15" t="s">
        <v>137</v>
      </c>
      <c r="G5369" s="15" t="s">
        <v>256</v>
      </c>
      <c r="H5369" s="15" t="s">
        <v>136</v>
      </c>
      <c r="I5369" s="15" t="s">
        <v>243</v>
      </c>
      <c r="J5369" s="15" t="s">
        <v>140</v>
      </c>
      <c r="K5369" s="15" t="s">
        <v>9498</v>
      </c>
      <c r="L5369" s="15" t="n">
        <v>17</v>
      </c>
      <c r="N5369" s="15" t="n">
        <v>14</v>
      </c>
      <c r="P5369" s="15" t="n">
        <v>31</v>
      </c>
      <c r="Y5369" s="15" t="s">
        <v>258</v>
      </c>
      <c r="AB5369" s="15" t="s">
        <v>143</v>
      </c>
    </row>
    <row r="5370" customFormat="false" ht="15" hidden="false" customHeight="true" outlineLevel="0" collapsed="false">
      <c r="A5370" s="15" t="s">
        <v>9496</v>
      </c>
      <c r="B5370" s="15" t="s">
        <v>9497</v>
      </c>
      <c r="C5370" s="15" t="s">
        <v>217</v>
      </c>
      <c r="D5370" s="15" t="s">
        <v>218</v>
      </c>
      <c r="E5370" s="15" t="s">
        <v>136</v>
      </c>
      <c r="F5370" s="15" t="s">
        <v>137</v>
      </c>
      <c r="G5370" s="15" t="s">
        <v>256</v>
      </c>
      <c r="H5370" s="15" t="s">
        <v>136</v>
      </c>
      <c r="I5370" s="15" t="s">
        <v>243</v>
      </c>
      <c r="J5370" s="15" t="s">
        <v>144</v>
      </c>
      <c r="K5370" s="15" t="s">
        <v>9499</v>
      </c>
      <c r="M5370" s="15" t="n">
        <v>2</v>
      </c>
      <c r="P5370" s="15" t="n">
        <v>2</v>
      </c>
      <c r="Y5370" s="15" t="s">
        <v>258</v>
      </c>
      <c r="AB5370" s="15" t="s">
        <v>143</v>
      </c>
    </row>
    <row r="5371" customFormat="false" ht="15" hidden="false" customHeight="true" outlineLevel="0" collapsed="false">
      <c r="A5371" s="15" t="s">
        <v>9496</v>
      </c>
      <c r="B5371" s="15" t="s">
        <v>9497</v>
      </c>
      <c r="C5371" s="15" t="s">
        <v>217</v>
      </c>
      <c r="D5371" s="15" t="s">
        <v>218</v>
      </c>
      <c r="E5371" s="15" t="s">
        <v>136</v>
      </c>
      <c r="F5371" s="15" t="s">
        <v>137</v>
      </c>
      <c r="G5371" s="15" t="s">
        <v>256</v>
      </c>
      <c r="H5371" s="15" t="s">
        <v>136</v>
      </c>
      <c r="I5371" s="15" t="s">
        <v>243</v>
      </c>
      <c r="J5371" s="15" t="s">
        <v>150</v>
      </c>
      <c r="K5371" s="15" t="s">
        <v>9500</v>
      </c>
      <c r="L5371" s="15" t="n">
        <v>123</v>
      </c>
      <c r="M5371" s="15" t="n">
        <v>119</v>
      </c>
      <c r="N5371" s="15" t="n">
        <v>114</v>
      </c>
      <c r="O5371" s="15" t="n">
        <v>23</v>
      </c>
      <c r="P5371" s="15" t="n">
        <v>379</v>
      </c>
      <c r="Y5371" s="15" t="s">
        <v>258</v>
      </c>
      <c r="AB5371" s="15" t="s">
        <v>143</v>
      </c>
    </row>
    <row r="5372" customFormat="false" ht="15" hidden="false" customHeight="true" outlineLevel="0" collapsed="false">
      <c r="A5372" s="15" t="s">
        <v>9496</v>
      </c>
      <c r="B5372" s="15" t="s">
        <v>9497</v>
      </c>
      <c r="C5372" s="15" t="s">
        <v>217</v>
      </c>
      <c r="D5372" s="15" t="s">
        <v>218</v>
      </c>
      <c r="E5372" s="15" t="s">
        <v>136</v>
      </c>
      <c r="F5372" s="15" t="s">
        <v>137</v>
      </c>
      <c r="G5372" s="15" t="s">
        <v>256</v>
      </c>
      <c r="H5372" s="15" t="s">
        <v>136</v>
      </c>
      <c r="I5372" s="15" t="s">
        <v>243</v>
      </c>
      <c r="J5372" s="15" t="s">
        <v>158</v>
      </c>
      <c r="K5372" s="15" t="s">
        <v>9501</v>
      </c>
      <c r="L5372" s="15" t="n">
        <v>78</v>
      </c>
      <c r="M5372" s="15" t="n">
        <v>18</v>
      </c>
      <c r="N5372" s="15" t="n">
        <v>30</v>
      </c>
      <c r="O5372" s="15" t="n">
        <v>9</v>
      </c>
      <c r="P5372" s="15" t="n">
        <v>135</v>
      </c>
      <c r="Y5372" s="15" t="s">
        <v>258</v>
      </c>
      <c r="AB5372" s="15" t="s">
        <v>143</v>
      </c>
    </row>
    <row r="5373" customFormat="false" ht="15" hidden="false" customHeight="true" outlineLevel="0" collapsed="false">
      <c r="A5373" s="15" t="s">
        <v>9496</v>
      </c>
      <c r="B5373" s="15" t="s">
        <v>9497</v>
      </c>
      <c r="C5373" s="15" t="s">
        <v>217</v>
      </c>
      <c r="D5373" s="15" t="s">
        <v>218</v>
      </c>
      <c r="E5373" s="15" t="s">
        <v>136</v>
      </c>
      <c r="F5373" s="15" t="s">
        <v>137</v>
      </c>
      <c r="G5373" s="15" t="s">
        <v>256</v>
      </c>
      <c r="H5373" s="15" t="s">
        <v>136</v>
      </c>
      <c r="I5373" s="15" t="s">
        <v>243</v>
      </c>
      <c r="J5373" s="15" t="s">
        <v>169</v>
      </c>
      <c r="K5373" s="15" t="s">
        <v>9502</v>
      </c>
      <c r="L5373" s="15" t="n">
        <v>3</v>
      </c>
      <c r="M5373" s="15" t="n">
        <v>1</v>
      </c>
      <c r="O5373" s="15" t="n">
        <v>1</v>
      </c>
      <c r="P5373" s="15" t="n">
        <v>5</v>
      </c>
      <c r="Y5373" s="15" t="s">
        <v>258</v>
      </c>
      <c r="AB5373" s="15" t="s">
        <v>143</v>
      </c>
    </row>
    <row r="5374" customFormat="false" ht="15" hidden="false" customHeight="true" outlineLevel="0" collapsed="false">
      <c r="A5374" s="15" t="s">
        <v>9503</v>
      </c>
      <c r="B5374" s="15" t="s">
        <v>9504</v>
      </c>
      <c r="C5374" s="15" t="s">
        <v>134</v>
      </c>
      <c r="D5374" s="15" t="s">
        <v>135</v>
      </c>
      <c r="E5374" s="15" t="s">
        <v>136</v>
      </c>
      <c r="F5374" s="15" t="s">
        <v>137</v>
      </c>
      <c r="G5374" s="15" t="s">
        <v>236</v>
      </c>
      <c r="H5374" s="15" t="s">
        <v>136</v>
      </c>
      <c r="I5374" s="15" t="s">
        <v>139</v>
      </c>
      <c r="J5374" s="15" t="s">
        <v>150</v>
      </c>
      <c r="K5374" s="15" t="s">
        <v>9505</v>
      </c>
      <c r="L5374" s="15" t="n">
        <v>6</v>
      </c>
      <c r="P5374" s="15" t="n">
        <v>6</v>
      </c>
      <c r="Y5374" s="15" t="s">
        <v>142</v>
      </c>
      <c r="AB5374" s="15" t="s">
        <v>143</v>
      </c>
    </row>
    <row r="5375" customFormat="false" ht="15" hidden="false" customHeight="true" outlineLevel="0" collapsed="false">
      <c r="A5375" s="15" t="s">
        <v>9506</v>
      </c>
      <c r="B5375" s="15" t="s">
        <v>9507</v>
      </c>
      <c r="C5375" s="15" t="s">
        <v>217</v>
      </c>
      <c r="D5375" s="15" t="s">
        <v>235</v>
      </c>
      <c r="E5375" s="15" t="s">
        <v>136</v>
      </c>
      <c r="F5375" s="15" t="s">
        <v>137</v>
      </c>
      <c r="G5375" s="15" t="s">
        <v>308</v>
      </c>
      <c r="H5375" s="15" t="s">
        <v>136</v>
      </c>
      <c r="I5375" s="15" t="s">
        <v>139</v>
      </c>
      <c r="J5375" s="15" t="s">
        <v>140</v>
      </c>
      <c r="K5375" s="15" t="s">
        <v>9508</v>
      </c>
      <c r="M5375" s="15" t="n">
        <v>13</v>
      </c>
      <c r="P5375" s="15" t="n">
        <v>13</v>
      </c>
      <c r="Y5375" s="15" t="s">
        <v>142</v>
      </c>
      <c r="AB5375" s="15" t="s">
        <v>143</v>
      </c>
    </row>
    <row r="5376" customFormat="false" ht="15" hidden="false" customHeight="true" outlineLevel="0" collapsed="false">
      <c r="A5376" s="15" t="s">
        <v>9506</v>
      </c>
      <c r="B5376" s="15" t="s">
        <v>9507</v>
      </c>
      <c r="C5376" s="15" t="s">
        <v>217</v>
      </c>
      <c r="D5376" s="15" t="s">
        <v>235</v>
      </c>
      <c r="E5376" s="15" t="s">
        <v>136</v>
      </c>
      <c r="F5376" s="15" t="s">
        <v>137</v>
      </c>
      <c r="G5376" s="15" t="s">
        <v>308</v>
      </c>
      <c r="H5376" s="15" t="s">
        <v>136</v>
      </c>
      <c r="I5376" s="15" t="s">
        <v>139</v>
      </c>
      <c r="J5376" s="15" t="s">
        <v>144</v>
      </c>
      <c r="K5376" s="15" t="s">
        <v>9509</v>
      </c>
      <c r="M5376" s="15" t="n">
        <v>4</v>
      </c>
      <c r="N5376" s="15" t="n">
        <v>1</v>
      </c>
      <c r="P5376" s="15" t="n">
        <v>5</v>
      </c>
      <c r="Y5376" s="15" t="s">
        <v>142</v>
      </c>
      <c r="AB5376" s="15" t="s">
        <v>143</v>
      </c>
    </row>
    <row r="5377" customFormat="false" ht="15" hidden="false" customHeight="true" outlineLevel="0" collapsed="false">
      <c r="A5377" s="15" t="s">
        <v>9506</v>
      </c>
      <c r="B5377" s="15" t="s">
        <v>9507</v>
      </c>
      <c r="C5377" s="15" t="s">
        <v>217</v>
      </c>
      <c r="D5377" s="15" t="s">
        <v>235</v>
      </c>
      <c r="E5377" s="15" t="s">
        <v>136</v>
      </c>
      <c r="F5377" s="15" t="s">
        <v>137</v>
      </c>
      <c r="G5377" s="15" t="s">
        <v>308</v>
      </c>
      <c r="H5377" s="15" t="s">
        <v>136</v>
      </c>
      <c r="I5377" s="15" t="s">
        <v>139</v>
      </c>
      <c r="J5377" s="15" t="s">
        <v>150</v>
      </c>
      <c r="K5377" s="15" t="s">
        <v>9510</v>
      </c>
      <c r="M5377" s="15" t="n">
        <v>51</v>
      </c>
      <c r="N5377" s="15" t="n">
        <v>58</v>
      </c>
      <c r="O5377" s="15" t="n">
        <v>6</v>
      </c>
      <c r="P5377" s="15" t="n">
        <v>115</v>
      </c>
      <c r="Y5377" s="15" t="s">
        <v>142</v>
      </c>
      <c r="AB5377" s="15" t="s">
        <v>143</v>
      </c>
    </row>
    <row r="5378" customFormat="false" ht="15" hidden="false" customHeight="true" outlineLevel="0" collapsed="false">
      <c r="A5378" s="15" t="s">
        <v>9506</v>
      </c>
      <c r="B5378" s="15" t="s">
        <v>9507</v>
      </c>
      <c r="C5378" s="15" t="s">
        <v>217</v>
      </c>
      <c r="D5378" s="15" t="s">
        <v>235</v>
      </c>
      <c r="E5378" s="15" t="s">
        <v>136</v>
      </c>
      <c r="F5378" s="15" t="s">
        <v>137</v>
      </c>
      <c r="G5378" s="15" t="s">
        <v>308</v>
      </c>
      <c r="H5378" s="15" t="s">
        <v>136</v>
      </c>
      <c r="I5378" s="15" t="s">
        <v>139</v>
      </c>
      <c r="J5378" s="15" t="s">
        <v>158</v>
      </c>
      <c r="K5378" s="15" t="s">
        <v>9511</v>
      </c>
      <c r="M5378" s="15" t="n">
        <v>27</v>
      </c>
      <c r="N5378" s="15" t="n">
        <v>3</v>
      </c>
      <c r="P5378" s="15" t="n">
        <v>30</v>
      </c>
      <c r="Y5378" s="15" t="s">
        <v>142</v>
      </c>
      <c r="AB5378" s="15" t="s">
        <v>143</v>
      </c>
    </row>
    <row r="5379" customFormat="false" ht="15" hidden="false" customHeight="true" outlineLevel="0" collapsed="false">
      <c r="A5379" s="15" t="s">
        <v>9512</v>
      </c>
      <c r="B5379" s="15" t="s">
        <v>9513</v>
      </c>
      <c r="C5379" s="15" t="s">
        <v>148</v>
      </c>
      <c r="E5379" s="15" t="s">
        <v>136</v>
      </c>
      <c r="F5379" s="15" t="s">
        <v>137</v>
      </c>
      <c r="G5379" s="15" t="s">
        <v>1411</v>
      </c>
      <c r="H5379" s="15" t="s">
        <v>136</v>
      </c>
      <c r="I5379" s="15" t="s">
        <v>139</v>
      </c>
      <c r="J5379" s="15" t="s">
        <v>140</v>
      </c>
      <c r="K5379" s="15" t="s">
        <v>9514</v>
      </c>
      <c r="M5379" s="15" t="n">
        <v>26</v>
      </c>
      <c r="P5379" s="15" t="n">
        <v>26</v>
      </c>
      <c r="Y5379" s="15" t="s">
        <v>156</v>
      </c>
      <c r="AB5379" s="15" t="s">
        <v>143</v>
      </c>
    </row>
    <row r="5380" customFormat="false" ht="15" hidden="false" customHeight="true" outlineLevel="0" collapsed="false">
      <c r="A5380" s="15" t="s">
        <v>9512</v>
      </c>
      <c r="B5380" s="15" t="s">
        <v>9513</v>
      </c>
      <c r="C5380" s="15" t="s">
        <v>148</v>
      </c>
      <c r="E5380" s="15" t="s">
        <v>136</v>
      </c>
      <c r="F5380" s="15" t="s">
        <v>137</v>
      </c>
      <c r="G5380" s="15" t="s">
        <v>1411</v>
      </c>
      <c r="H5380" s="15" t="s">
        <v>136</v>
      </c>
      <c r="I5380" s="15" t="s">
        <v>139</v>
      </c>
      <c r="J5380" s="15" t="s">
        <v>144</v>
      </c>
      <c r="K5380" s="15" t="s">
        <v>9515</v>
      </c>
      <c r="M5380" s="15" t="n">
        <v>1</v>
      </c>
      <c r="P5380" s="15" t="n">
        <v>1</v>
      </c>
      <c r="Y5380" s="15" t="s">
        <v>156</v>
      </c>
      <c r="AB5380" s="15" t="s">
        <v>143</v>
      </c>
    </row>
    <row r="5381" customFormat="false" ht="15" hidden="false" customHeight="true" outlineLevel="0" collapsed="false">
      <c r="A5381" s="15" t="s">
        <v>9512</v>
      </c>
      <c r="B5381" s="15" t="s">
        <v>9513</v>
      </c>
      <c r="C5381" s="15" t="s">
        <v>148</v>
      </c>
      <c r="E5381" s="15" t="s">
        <v>136</v>
      </c>
      <c r="F5381" s="15" t="s">
        <v>137</v>
      </c>
      <c r="G5381" s="15" t="s">
        <v>1411</v>
      </c>
      <c r="H5381" s="15" t="s">
        <v>136</v>
      </c>
      <c r="I5381" s="15" t="s">
        <v>139</v>
      </c>
      <c r="J5381" s="15" t="s">
        <v>150</v>
      </c>
      <c r="K5381" s="15" t="s">
        <v>9516</v>
      </c>
      <c r="N5381" s="15" t="n">
        <v>1</v>
      </c>
      <c r="P5381" s="15" t="n">
        <v>1</v>
      </c>
      <c r="Y5381" s="15" t="s">
        <v>156</v>
      </c>
      <c r="AB5381" s="15" t="s">
        <v>143</v>
      </c>
    </row>
    <row r="5382" customFormat="false" ht="15" hidden="false" customHeight="true" outlineLevel="0" collapsed="false">
      <c r="A5382" s="15" t="s">
        <v>9517</v>
      </c>
      <c r="B5382" s="15" t="s">
        <v>9518</v>
      </c>
      <c r="C5382" s="15" t="s">
        <v>217</v>
      </c>
      <c r="D5382" s="15" t="s">
        <v>235</v>
      </c>
      <c r="E5382" s="15" t="s">
        <v>136</v>
      </c>
      <c r="F5382" s="15" t="s">
        <v>137</v>
      </c>
      <c r="G5382" s="15" t="s">
        <v>149</v>
      </c>
      <c r="H5382" s="15" t="s">
        <v>136</v>
      </c>
      <c r="I5382" s="15" t="s">
        <v>139</v>
      </c>
      <c r="J5382" s="15" t="s">
        <v>158</v>
      </c>
      <c r="K5382" s="15" t="s">
        <v>9519</v>
      </c>
      <c r="L5382" s="15" t="n">
        <v>1</v>
      </c>
      <c r="P5382" s="15" t="n">
        <v>1</v>
      </c>
      <c r="Y5382" s="15" t="s">
        <v>142</v>
      </c>
      <c r="AB5382" s="15" t="s">
        <v>143</v>
      </c>
    </row>
    <row r="5383" customFormat="false" ht="15" hidden="false" customHeight="true" outlineLevel="0" collapsed="false">
      <c r="A5383" s="15" t="s">
        <v>9520</v>
      </c>
      <c r="B5383" s="15" t="s">
        <v>9521</v>
      </c>
      <c r="C5383" s="15" t="s">
        <v>148</v>
      </c>
      <c r="E5383" s="15" t="s">
        <v>136</v>
      </c>
      <c r="F5383" s="15" t="s">
        <v>137</v>
      </c>
      <c r="G5383" s="15" t="s">
        <v>9522</v>
      </c>
      <c r="H5383" s="15" t="s">
        <v>136</v>
      </c>
      <c r="I5383" s="15" t="s">
        <v>139</v>
      </c>
      <c r="J5383" s="15" t="s">
        <v>140</v>
      </c>
      <c r="K5383" s="15" t="s">
        <v>9523</v>
      </c>
      <c r="L5383" s="15" t="n">
        <v>18</v>
      </c>
      <c r="P5383" s="15" t="n">
        <v>18</v>
      </c>
      <c r="Y5383" s="15" t="s">
        <v>142</v>
      </c>
      <c r="AB5383" s="15" t="s">
        <v>143</v>
      </c>
    </row>
    <row r="5384" customFormat="false" ht="15" hidden="false" customHeight="true" outlineLevel="0" collapsed="false">
      <c r="A5384" s="15" t="s">
        <v>9520</v>
      </c>
      <c r="B5384" s="15" t="s">
        <v>9521</v>
      </c>
      <c r="C5384" s="15" t="s">
        <v>148</v>
      </c>
      <c r="E5384" s="15" t="s">
        <v>136</v>
      </c>
      <c r="F5384" s="15" t="s">
        <v>137</v>
      </c>
      <c r="G5384" s="15" t="s">
        <v>9522</v>
      </c>
      <c r="H5384" s="15" t="s">
        <v>136</v>
      </c>
      <c r="I5384" s="15" t="s">
        <v>139</v>
      </c>
      <c r="J5384" s="15" t="s">
        <v>144</v>
      </c>
      <c r="K5384" s="15" t="s">
        <v>9524</v>
      </c>
      <c r="L5384" s="15" t="n">
        <v>7</v>
      </c>
      <c r="P5384" s="15" t="n">
        <v>7</v>
      </c>
      <c r="Y5384" s="15" t="s">
        <v>142</v>
      </c>
      <c r="AB5384" s="15" t="s">
        <v>143</v>
      </c>
    </row>
    <row r="5385" customFormat="false" ht="15" hidden="false" customHeight="true" outlineLevel="0" collapsed="false">
      <c r="A5385" s="15" t="s">
        <v>9520</v>
      </c>
      <c r="B5385" s="15" t="s">
        <v>9521</v>
      </c>
      <c r="C5385" s="15" t="s">
        <v>148</v>
      </c>
      <c r="E5385" s="15" t="s">
        <v>136</v>
      </c>
      <c r="F5385" s="15" t="s">
        <v>137</v>
      </c>
      <c r="G5385" s="15" t="s">
        <v>9522</v>
      </c>
      <c r="H5385" s="15" t="s">
        <v>136</v>
      </c>
      <c r="I5385" s="15" t="s">
        <v>139</v>
      </c>
      <c r="J5385" s="15" t="s">
        <v>150</v>
      </c>
      <c r="K5385" s="15" t="s">
        <v>9525</v>
      </c>
      <c r="L5385" s="15" t="n">
        <v>17</v>
      </c>
      <c r="P5385" s="15" t="n">
        <v>17</v>
      </c>
      <c r="Y5385" s="15" t="s">
        <v>142</v>
      </c>
      <c r="AB5385" s="15" t="s">
        <v>143</v>
      </c>
    </row>
    <row r="5386" customFormat="false" ht="15" hidden="false" customHeight="true" outlineLevel="0" collapsed="false">
      <c r="A5386" s="15" t="s">
        <v>9520</v>
      </c>
      <c r="B5386" s="15" t="s">
        <v>9521</v>
      </c>
      <c r="C5386" s="15" t="s">
        <v>148</v>
      </c>
      <c r="E5386" s="15" t="s">
        <v>136</v>
      </c>
      <c r="F5386" s="15" t="s">
        <v>137</v>
      </c>
      <c r="G5386" s="15" t="s">
        <v>9522</v>
      </c>
      <c r="H5386" s="15" t="s">
        <v>136</v>
      </c>
      <c r="I5386" s="15" t="s">
        <v>139</v>
      </c>
      <c r="J5386" s="15" t="s">
        <v>166</v>
      </c>
      <c r="K5386" s="15" t="s">
        <v>9526</v>
      </c>
      <c r="L5386" s="15" t="n">
        <v>5</v>
      </c>
      <c r="P5386" s="15" t="n">
        <v>5</v>
      </c>
      <c r="Y5386" s="15" t="s">
        <v>142</v>
      </c>
      <c r="AB5386" s="15" t="s">
        <v>143</v>
      </c>
    </row>
    <row r="5387" customFormat="false" ht="15" hidden="false" customHeight="true" outlineLevel="0" collapsed="false">
      <c r="A5387" s="15" t="s">
        <v>9527</v>
      </c>
      <c r="B5387" s="15" t="s">
        <v>9528</v>
      </c>
      <c r="C5387" s="15" t="s">
        <v>217</v>
      </c>
      <c r="D5387" s="15" t="s">
        <v>235</v>
      </c>
      <c r="E5387" s="15" t="s">
        <v>136</v>
      </c>
      <c r="F5387" s="15" t="s">
        <v>137</v>
      </c>
      <c r="G5387" s="15" t="s">
        <v>9529</v>
      </c>
      <c r="H5387" s="15" t="s">
        <v>136</v>
      </c>
      <c r="I5387" s="15" t="s">
        <v>243</v>
      </c>
      <c r="J5387" s="15" t="s">
        <v>140</v>
      </c>
      <c r="K5387" s="15" t="s">
        <v>9530</v>
      </c>
      <c r="L5387" s="15" t="n">
        <v>2</v>
      </c>
      <c r="M5387" s="15" t="n">
        <v>14</v>
      </c>
      <c r="N5387" s="15" t="n">
        <v>4</v>
      </c>
      <c r="P5387" s="15" t="n">
        <v>20</v>
      </c>
      <c r="Y5387" s="15" t="s">
        <v>142</v>
      </c>
      <c r="AB5387" s="15" t="s">
        <v>143</v>
      </c>
    </row>
    <row r="5388" customFormat="false" ht="15" hidden="false" customHeight="true" outlineLevel="0" collapsed="false">
      <c r="A5388" s="15" t="s">
        <v>9527</v>
      </c>
      <c r="B5388" s="15" t="s">
        <v>9528</v>
      </c>
      <c r="C5388" s="15" t="s">
        <v>217</v>
      </c>
      <c r="D5388" s="15" t="s">
        <v>235</v>
      </c>
      <c r="E5388" s="15" t="s">
        <v>136</v>
      </c>
      <c r="F5388" s="15" t="s">
        <v>137</v>
      </c>
      <c r="G5388" s="15" t="s">
        <v>9529</v>
      </c>
      <c r="H5388" s="15" t="s">
        <v>136</v>
      </c>
      <c r="I5388" s="15" t="s">
        <v>243</v>
      </c>
      <c r="J5388" s="15" t="s">
        <v>144</v>
      </c>
      <c r="K5388" s="15" t="s">
        <v>9531</v>
      </c>
      <c r="L5388" s="15" t="n">
        <v>11</v>
      </c>
      <c r="P5388" s="15" t="n">
        <v>11</v>
      </c>
      <c r="Y5388" s="15" t="s">
        <v>142</v>
      </c>
      <c r="AB5388" s="15" t="s">
        <v>143</v>
      </c>
    </row>
    <row r="5389" customFormat="false" ht="15" hidden="false" customHeight="true" outlineLevel="0" collapsed="false">
      <c r="A5389" s="15" t="s">
        <v>9527</v>
      </c>
      <c r="B5389" s="15" t="s">
        <v>9528</v>
      </c>
      <c r="C5389" s="15" t="s">
        <v>217</v>
      </c>
      <c r="D5389" s="15" t="s">
        <v>235</v>
      </c>
      <c r="E5389" s="15" t="s">
        <v>136</v>
      </c>
      <c r="F5389" s="15" t="s">
        <v>137</v>
      </c>
      <c r="G5389" s="15" t="s">
        <v>9529</v>
      </c>
      <c r="H5389" s="15" t="s">
        <v>136</v>
      </c>
      <c r="I5389" s="15" t="s">
        <v>243</v>
      </c>
      <c r="J5389" s="15" t="s">
        <v>150</v>
      </c>
      <c r="K5389" s="15" t="s">
        <v>9532</v>
      </c>
      <c r="L5389" s="15" t="n">
        <v>98</v>
      </c>
      <c r="M5389" s="15" t="n">
        <v>42</v>
      </c>
      <c r="N5389" s="15" t="n">
        <v>2</v>
      </c>
      <c r="P5389" s="15" t="n">
        <v>142</v>
      </c>
      <c r="Y5389" s="15" t="s">
        <v>142</v>
      </c>
      <c r="AB5389" s="15" t="s">
        <v>143</v>
      </c>
    </row>
    <row r="5390" customFormat="false" ht="15" hidden="false" customHeight="true" outlineLevel="0" collapsed="false">
      <c r="A5390" s="15" t="s">
        <v>9527</v>
      </c>
      <c r="B5390" s="15" t="s">
        <v>9528</v>
      </c>
      <c r="C5390" s="15" t="s">
        <v>217</v>
      </c>
      <c r="D5390" s="15" t="s">
        <v>235</v>
      </c>
      <c r="E5390" s="15" t="s">
        <v>136</v>
      </c>
      <c r="F5390" s="15" t="s">
        <v>137</v>
      </c>
      <c r="G5390" s="15" t="s">
        <v>9529</v>
      </c>
      <c r="H5390" s="15" t="s">
        <v>136</v>
      </c>
      <c r="I5390" s="15" t="s">
        <v>243</v>
      </c>
      <c r="J5390" s="15" t="s">
        <v>158</v>
      </c>
      <c r="K5390" s="15" t="s">
        <v>9533</v>
      </c>
      <c r="L5390" s="15" t="n">
        <v>35</v>
      </c>
      <c r="M5390" s="15" t="n">
        <v>11</v>
      </c>
      <c r="N5390" s="15" t="n">
        <v>1</v>
      </c>
      <c r="P5390" s="15" t="n">
        <v>47</v>
      </c>
      <c r="Y5390" s="15" t="s">
        <v>142</v>
      </c>
      <c r="AB5390" s="15" t="s">
        <v>143</v>
      </c>
    </row>
    <row r="5391" customFormat="false" ht="15" hidden="false" customHeight="true" outlineLevel="0" collapsed="false">
      <c r="A5391" s="15" t="s">
        <v>9534</v>
      </c>
      <c r="B5391" s="15" t="s">
        <v>9535</v>
      </c>
      <c r="C5391" s="15" t="s">
        <v>134</v>
      </c>
      <c r="D5391" s="15" t="s">
        <v>135</v>
      </c>
      <c r="E5391" s="15" t="s">
        <v>136</v>
      </c>
      <c r="F5391" s="15" t="s">
        <v>137</v>
      </c>
      <c r="G5391" s="15" t="s">
        <v>1577</v>
      </c>
      <c r="H5391" s="15" t="s">
        <v>136</v>
      </c>
      <c r="I5391" s="15" t="s">
        <v>243</v>
      </c>
      <c r="J5391" s="15" t="s">
        <v>140</v>
      </c>
      <c r="K5391" s="15" t="s">
        <v>9536</v>
      </c>
      <c r="M5391" s="15" t="n">
        <v>6</v>
      </c>
      <c r="N5391" s="15" t="n">
        <v>5</v>
      </c>
      <c r="P5391" s="15" t="n">
        <v>11</v>
      </c>
      <c r="Y5391" s="15" t="s">
        <v>156</v>
      </c>
      <c r="AB5391" s="15" t="s">
        <v>143</v>
      </c>
    </row>
    <row r="5392" customFormat="false" ht="15" hidden="false" customHeight="true" outlineLevel="0" collapsed="false">
      <c r="A5392" s="15" t="s">
        <v>9534</v>
      </c>
      <c r="B5392" s="15" t="s">
        <v>9535</v>
      </c>
      <c r="C5392" s="15" t="s">
        <v>134</v>
      </c>
      <c r="D5392" s="15" t="s">
        <v>135</v>
      </c>
      <c r="E5392" s="15" t="s">
        <v>136</v>
      </c>
      <c r="F5392" s="15" t="s">
        <v>137</v>
      </c>
      <c r="G5392" s="15" t="s">
        <v>1577</v>
      </c>
      <c r="H5392" s="15" t="s">
        <v>136</v>
      </c>
      <c r="I5392" s="15" t="s">
        <v>243</v>
      </c>
      <c r="J5392" s="15" t="s">
        <v>144</v>
      </c>
      <c r="K5392" s="15" t="s">
        <v>9537</v>
      </c>
      <c r="L5392" s="15" t="n">
        <v>105</v>
      </c>
      <c r="M5392" s="15" t="n">
        <v>23</v>
      </c>
      <c r="N5392" s="15" t="n">
        <v>5</v>
      </c>
      <c r="O5392" s="15" t="n">
        <v>18</v>
      </c>
      <c r="P5392" s="15" t="n">
        <v>151</v>
      </c>
      <c r="Y5392" s="15" t="s">
        <v>156</v>
      </c>
      <c r="AB5392" s="15" t="s">
        <v>143</v>
      </c>
    </row>
    <row r="5393" customFormat="false" ht="15" hidden="false" customHeight="true" outlineLevel="0" collapsed="false">
      <c r="A5393" s="15" t="s">
        <v>9534</v>
      </c>
      <c r="B5393" s="15" t="s">
        <v>9535</v>
      </c>
      <c r="C5393" s="15" t="s">
        <v>134</v>
      </c>
      <c r="D5393" s="15" t="s">
        <v>135</v>
      </c>
      <c r="E5393" s="15" t="s">
        <v>136</v>
      </c>
      <c r="F5393" s="15" t="s">
        <v>137</v>
      </c>
      <c r="G5393" s="15" t="s">
        <v>1577</v>
      </c>
      <c r="H5393" s="15" t="s">
        <v>136</v>
      </c>
      <c r="I5393" s="15" t="s">
        <v>243</v>
      </c>
      <c r="J5393" s="15" t="s">
        <v>150</v>
      </c>
      <c r="K5393" s="15" t="s">
        <v>9538</v>
      </c>
      <c r="L5393" s="15" t="n">
        <v>9</v>
      </c>
      <c r="M5393" s="15" t="n">
        <v>29</v>
      </c>
      <c r="N5393" s="15" t="n">
        <v>1</v>
      </c>
      <c r="O5393" s="15" t="n">
        <v>1</v>
      </c>
      <c r="P5393" s="15" t="n">
        <v>40</v>
      </c>
      <c r="Y5393" s="15" t="s">
        <v>156</v>
      </c>
      <c r="AB5393" s="15" t="s">
        <v>143</v>
      </c>
    </row>
    <row r="5394" customFormat="false" ht="15" hidden="false" customHeight="true" outlineLevel="0" collapsed="false">
      <c r="A5394" s="15" t="s">
        <v>9534</v>
      </c>
      <c r="B5394" s="15" t="s">
        <v>9535</v>
      </c>
      <c r="C5394" s="15" t="s">
        <v>134</v>
      </c>
      <c r="D5394" s="15" t="s">
        <v>135</v>
      </c>
      <c r="E5394" s="15" t="s">
        <v>136</v>
      </c>
      <c r="F5394" s="15" t="s">
        <v>137</v>
      </c>
      <c r="G5394" s="15" t="s">
        <v>1577</v>
      </c>
      <c r="H5394" s="15" t="s">
        <v>136</v>
      </c>
      <c r="I5394" s="15" t="s">
        <v>243</v>
      </c>
      <c r="J5394" s="15" t="s">
        <v>158</v>
      </c>
      <c r="K5394" s="15" t="s">
        <v>9539</v>
      </c>
      <c r="L5394" s="15" t="n">
        <v>1</v>
      </c>
      <c r="P5394" s="15" t="n">
        <v>1</v>
      </c>
      <c r="Y5394" s="15" t="s">
        <v>156</v>
      </c>
      <c r="AB5394" s="15" t="s">
        <v>143</v>
      </c>
    </row>
    <row r="5395" customFormat="false" ht="15" hidden="false" customHeight="true" outlineLevel="0" collapsed="false">
      <c r="A5395" s="15" t="s">
        <v>9540</v>
      </c>
      <c r="B5395" s="15" t="s">
        <v>9541</v>
      </c>
      <c r="C5395" s="15" t="s">
        <v>217</v>
      </c>
      <c r="D5395" s="15" t="s">
        <v>235</v>
      </c>
      <c r="E5395" s="15" t="s">
        <v>136</v>
      </c>
      <c r="F5395" s="15" t="s">
        <v>137</v>
      </c>
      <c r="G5395" s="15" t="s">
        <v>949</v>
      </c>
      <c r="H5395" s="15" t="s">
        <v>136</v>
      </c>
      <c r="I5395" s="15" t="s">
        <v>243</v>
      </c>
      <c r="J5395" s="15" t="s">
        <v>140</v>
      </c>
      <c r="K5395" s="15" t="s">
        <v>9542</v>
      </c>
      <c r="L5395" s="15" t="n">
        <v>9</v>
      </c>
      <c r="M5395" s="15" t="n">
        <v>4</v>
      </c>
      <c r="N5395" s="15" t="n">
        <v>2</v>
      </c>
      <c r="P5395" s="15" t="n">
        <v>15</v>
      </c>
      <c r="Y5395" s="15" t="s">
        <v>142</v>
      </c>
      <c r="AB5395" s="15" t="s">
        <v>143</v>
      </c>
    </row>
    <row r="5396" customFormat="false" ht="15" hidden="false" customHeight="true" outlineLevel="0" collapsed="false">
      <c r="A5396" s="15" t="s">
        <v>9540</v>
      </c>
      <c r="B5396" s="15" t="s">
        <v>9541</v>
      </c>
      <c r="C5396" s="15" t="s">
        <v>217</v>
      </c>
      <c r="D5396" s="15" t="s">
        <v>235</v>
      </c>
      <c r="E5396" s="15" t="s">
        <v>136</v>
      </c>
      <c r="F5396" s="15" t="s">
        <v>137</v>
      </c>
      <c r="G5396" s="15" t="s">
        <v>949</v>
      </c>
      <c r="H5396" s="15" t="s">
        <v>136</v>
      </c>
      <c r="I5396" s="15" t="s">
        <v>243</v>
      </c>
      <c r="J5396" s="15" t="s">
        <v>150</v>
      </c>
      <c r="K5396" s="15" t="s">
        <v>9543</v>
      </c>
      <c r="L5396" s="15" t="n">
        <v>321</v>
      </c>
      <c r="M5396" s="15" t="n">
        <v>62</v>
      </c>
      <c r="N5396" s="15" t="n">
        <v>67</v>
      </c>
      <c r="O5396" s="15" t="n">
        <v>127</v>
      </c>
      <c r="P5396" s="15" t="n">
        <v>577</v>
      </c>
      <c r="Y5396" s="15" t="s">
        <v>142</v>
      </c>
      <c r="AB5396" s="15" t="s">
        <v>143</v>
      </c>
    </row>
    <row r="5397" customFormat="false" ht="15" hidden="false" customHeight="true" outlineLevel="0" collapsed="false">
      <c r="A5397" s="15" t="s">
        <v>9540</v>
      </c>
      <c r="B5397" s="15" t="s">
        <v>9541</v>
      </c>
      <c r="C5397" s="15" t="s">
        <v>217</v>
      </c>
      <c r="D5397" s="15" t="s">
        <v>235</v>
      </c>
      <c r="E5397" s="15" t="s">
        <v>136</v>
      </c>
      <c r="F5397" s="15" t="s">
        <v>137</v>
      </c>
      <c r="G5397" s="15" t="s">
        <v>949</v>
      </c>
      <c r="H5397" s="15" t="s">
        <v>136</v>
      </c>
      <c r="I5397" s="15" t="s">
        <v>243</v>
      </c>
      <c r="J5397" s="15" t="s">
        <v>166</v>
      </c>
      <c r="K5397" s="15" t="s">
        <v>9544</v>
      </c>
      <c r="N5397" s="15" t="n">
        <v>2</v>
      </c>
      <c r="P5397" s="15" t="n">
        <v>2</v>
      </c>
      <c r="Y5397" s="15" t="s">
        <v>142</v>
      </c>
      <c r="AB5397" s="15" t="s">
        <v>143</v>
      </c>
    </row>
    <row r="5398" customFormat="false" ht="15" hidden="false" customHeight="true" outlineLevel="0" collapsed="false">
      <c r="A5398" s="15" t="s">
        <v>9540</v>
      </c>
      <c r="B5398" s="15" t="s">
        <v>9541</v>
      </c>
      <c r="C5398" s="15" t="s">
        <v>217</v>
      </c>
      <c r="D5398" s="15" t="s">
        <v>235</v>
      </c>
      <c r="E5398" s="15" t="s">
        <v>136</v>
      </c>
      <c r="F5398" s="15" t="s">
        <v>137</v>
      </c>
      <c r="G5398" s="15" t="s">
        <v>949</v>
      </c>
      <c r="H5398" s="15" t="s">
        <v>136</v>
      </c>
      <c r="I5398" s="15" t="s">
        <v>243</v>
      </c>
      <c r="J5398" s="15" t="s">
        <v>158</v>
      </c>
      <c r="K5398" s="15" t="s">
        <v>9545</v>
      </c>
      <c r="L5398" s="15" t="n">
        <v>44</v>
      </c>
      <c r="M5398" s="15" t="n">
        <v>14</v>
      </c>
      <c r="N5398" s="15" t="n">
        <v>3</v>
      </c>
      <c r="O5398" s="15" t="n">
        <v>6</v>
      </c>
      <c r="P5398" s="15" t="n">
        <v>67</v>
      </c>
      <c r="Y5398" s="15" t="s">
        <v>142</v>
      </c>
      <c r="AB5398" s="15" t="s">
        <v>143</v>
      </c>
    </row>
    <row r="5399" customFormat="false" ht="15" hidden="false" customHeight="true" outlineLevel="0" collapsed="false">
      <c r="A5399" s="15" t="s">
        <v>9546</v>
      </c>
      <c r="B5399" s="15" t="s">
        <v>9547</v>
      </c>
      <c r="C5399" s="15" t="s">
        <v>217</v>
      </c>
      <c r="D5399" s="15" t="s">
        <v>235</v>
      </c>
      <c r="E5399" s="15" t="s">
        <v>136</v>
      </c>
      <c r="F5399" s="15" t="s">
        <v>137</v>
      </c>
      <c r="G5399" s="15" t="s">
        <v>219</v>
      </c>
      <c r="H5399" s="15" t="s">
        <v>136</v>
      </c>
      <c r="I5399" s="15" t="s">
        <v>139</v>
      </c>
      <c r="J5399" s="15" t="s">
        <v>140</v>
      </c>
      <c r="K5399" s="15" t="s">
        <v>9548</v>
      </c>
      <c r="N5399" s="15" t="n">
        <v>15</v>
      </c>
      <c r="O5399" s="15" t="n">
        <v>2</v>
      </c>
      <c r="P5399" s="15" t="n">
        <v>17</v>
      </c>
      <c r="Y5399" s="15" t="s">
        <v>142</v>
      </c>
      <c r="AB5399" s="15" t="s">
        <v>143</v>
      </c>
    </row>
    <row r="5400" customFormat="false" ht="15" hidden="false" customHeight="true" outlineLevel="0" collapsed="false">
      <c r="A5400" s="15" t="s">
        <v>9549</v>
      </c>
      <c r="B5400" s="15" t="s">
        <v>9550</v>
      </c>
      <c r="C5400" s="15" t="s">
        <v>148</v>
      </c>
      <c r="E5400" s="15" t="s">
        <v>136</v>
      </c>
      <c r="F5400" s="15" t="s">
        <v>137</v>
      </c>
      <c r="G5400" s="15" t="s">
        <v>461</v>
      </c>
      <c r="H5400" s="15" t="s">
        <v>136</v>
      </c>
      <c r="I5400" s="15" t="s">
        <v>139</v>
      </c>
      <c r="J5400" s="15" t="s">
        <v>140</v>
      </c>
      <c r="K5400" s="15" t="s">
        <v>9551</v>
      </c>
      <c r="L5400" s="15" t="n">
        <v>10</v>
      </c>
      <c r="M5400" s="15" t="n">
        <v>7</v>
      </c>
      <c r="N5400" s="15" t="n">
        <v>1</v>
      </c>
      <c r="O5400" s="15" t="n">
        <v>7</v>
      </c>
      <c r="P5400" s="15" t="n">
        <v>25</v>
      </c>
      <c r="Y5400" s="15" t="s">
        <v>142</v>
      </c>
      <c r="AB5400" s="15" t="s">
        <v>143</v>
      </c>
    </row>
    <row r="5401" customFormat="false" ht="15" hidden="false" customHeight="true" outlineLevel="0" collapsed="false">
      <c r="A5401" s="15" t="s">
        <v>9549</v>
      </c>
      <c r="B5401" s="15" t="s">
        <v>9550</v>
      </c>
      <c r="C5401" s="15" t="s">
        <v>148</v>
      </c>
      <c r="E5401" s="15" t="s">
        <v>136</v>
      </c>
      <c r="F5401" s="15" t="s">
        <v>137</v>
      </c>
      <c r="G5401" s="15" t="s">
        <v>461</v>
      </c>
      <c r="H5401" s="15" t="s">
        <v>136</v>
      </c>
      <c r="I5401" s="15" t="s">
        <v>139</v>
      </c>
      <c r="J5401" s="15" t="s">
        <v>144</v>
      </c>
      <c r="K5401" s="15" t="s">
        <v>9552</v>
      </c>
      <c r="L5401" s="15" t="n">
        <v>3</v>
      </c>
      <c r="P5401" s="15" t="n">
        <v>3</v>
      </c>
      <c r="Y5401" s="15" t="s">
        <v>142</v>
      </c>
      <c r="AB5401" s="15" t="s">
        <v>143</v>
      </c>
    </row>
    <row r="5402" customFormat="false" ht="15" hidden="false" customHeight="true" outlineLevel="0" collapsed="false">
      <c r="A5402" s="15" t="s">
        <v>9549</v>
      </c>
      <c r="B5402" s="15" t="s">
        <v>9550</v>
      </c>
      <c r="C5402" s="15" t="s">
        <v>148</v>
      </c>
      <c r="E5402" s="15" t="s">
        <v>136</v>
      </c>
      <c r="F5402" s="15" t="s">
        <v>137</v>
      </c>
      <c r="G5402" s="15" t="s">
        <v>461</v>
      </c>
      <c r="H5402" s="15" t="s">
        <v>136</v>
      </c>
      <c r="I5402" s="15" t="s">
        <v>139</v>
      </c>
      <c r="J5402" s="15" t="s">
        <v>150</v>
      </c>
      <c r="K5402" s="15" t="s">
        <v>9553</v>
      </c>
      <c r="N5402" s="15" t="n">
        <v>1</v>
      </c>
      <c r="P5402" s="15" t="n">
        <v>1</v>
      </c>
      <c r="Y5402" s="15" t="s">
        <v>142</v>
      </c>
      <c r="AB5402" s="15" t="s">
        <v>143</v>
      </c>
    </row>
    <row r="5403" customFormat="false" ht="15" hidden="false" customHeight="true" outlineLevel="0" collapsed="false">
      <c r="A5403" s="15" t="s">
        <v>9549</v>
      </c>
      <c r="B5403" s="15" t="s">
        <v>9550</v>
      </c>
      <c r="C5403" s="15" t="s">
        <v>148</v>
      </c>
      <c r="E5403" s="15" t="s">
        <v>136</v>
      </c>
      <c r="F5403" s="15" t="s">
        <v>137</v>
      </c>
      <c r="G5403" s="15" t="s">
        <v>461</v>
      </c>
      <c r="H5403" s="15" t="s">
        <v>136</v>
      </c>
      <c r="I5403" s="15" t="s">
        <v>139</v>
      </c>
      <c r="J5403" s="15" t="s">
        <v>158</v>
      </c>
      <c r="K5403" s="15" t="s">
        <v>9554</v>
      </c>
      <c r="M5403" s="15" t="n">
        <v>1</v>
      </c>
      <c r="P5403" s="15" t="n">
        <v>1</v>
      </c>
      <c r="Y5403" s="15" t="s">
        <v>142</v>
      </c>
      <c r="AB5403" s="15" t="s">
        <v>143</v>
      </c>
    </row>
    <row r="5404" customFormat="false" ht="15" hidden="false" customHeight="true" outlineLevel="0" collapsed="false">
      <c r="A5404" s="15" t="s">
        <v>9555</v>
      </c>
      <c r="B5404" s="15" t="s">
        <v>9556</v>
      </c>
      <c r="C5404" s="15" t="s">
        <v>217</v>
      </c>
      <c r="D5404" s="15" t="s">
        <v>235</v>
      </c>
      <c r="E5404" s="15" t="s">
        <v>136</v>
      </c>
      <c r="F5404" s="15" t="s">
        <v>137</v>
      </c>
      <c r="G5404" s="15" t="s">
        <v>379</v>
      </c>
      <c r="H5404" s="15" t="s">
        <v>136</v>
      </c>
      <c r="I5404" s="15" t="s">
        <v>139</v>
      </c>
      <c r="J5404" s="15" t="s">
        <v>140</v>
      </c>
      <c r="K5404" s="15" t="s">
        <v>9557</v>
      </c>
      <c r="O5404" s="15" t="n">
        <v>9</v>
      </c>
      <c r="P5404" s="15" t="n">
        <v>9</v>
      </c>
      <c r="Y5404" s="15" t="s">
        <v>142</v>
      </c>
      <c r="AB5404" s="15" t="s">
        <v>143</v>
      </c>
    </row>
    <row r="5405" customFormat="false" ht="15" hidden="false" customHeight="true" outlineLevel="0" collapsed="false">
      <c r="A5405" s="15" t="s">
        <v>9555</v>
      </c>
      <c r="B5405" s="15" t="s">
        <v>9556</v>
      </c>
      <c r="C5405" s="15" t="s">
        <v>217</v>
      </c>
      <c r="D5405" s="15" t="s">
        <v>235</v>
      </c>
      <c r="E5405" s="15" t="s">
        <v>136</v>
      </c>
      <c r="F5405" s="15" t="s">
        <v>137</v>
      </c>
      <c r="G5405" s="15" t="s">
        <v>379</v>
      </c>
      <c r="H5405" s="15" t="s">
        <v>136</v>
      </c>
      <c r="I5405" s="15" t="s">
        <v>139</v>
      </c>
      <c r="J5405" s="15" t="s">
        <v>150</v>
      </c>
      <c r="K5405" s="15" t="s">
        <v>9558</v>
      </c>
      <c r="N5405" s="15" t="n">
        <v>31</v>
      </c>
      <c r="O5405" s="15" t="n">
        <v>41</v>
      </c>
      <c r="P5405" s="15" t="n">
        <v>72</v>
      </c>
      <c r="Y5405" s="15" t="s">
        <v>142</v>
      </c>
      <c r="AB5405" s="15" t="s">
        <v>143</v>
      </c>
    </row>
    <row r="5406" customFormat="false" ht="15" hidden="false" customHeight="true" outlineLevel="0" collapsed="false">
      <c r="A5406" s="15" t="s">
        <v>9555</v>
      </c>
      <c r="B5406" s="15" t="s">
        <v>9556</v>
      </c>
      <c r="C5406" s="15" t="s">
        <v>217</v>
      </c>
      <c r="D5406" s="15" t="s">
        <v>235</v>
      </c>
      <c r="E5406" s="15" t="s">
        <v>136</v>
      </c>
      <c r="F5406" s="15" t="s">
        <v>137</v>
      </c>
      <c r="G5406" s="15" t="s">
        <v>379</v>
      </c>
      <c r="H5406" s="15" t="s">
        <v>136</v>
      </c>
      <c r="I5406" s="15" t="s">
        <v>139</v>
      </c>
      <c r="J5406" s="15" t="s">
        <v>158</v>
      </c>
      <c r="K5406" s="15" t="s">
        <v>9559</v>
      </c>
      <c r="N5406" s="15" t="n">
        <v>5</v>
      </c>
      <c r="O5406" s="15" t="n">
        <v>2</v>
      </c>
      <c r="P5406" s="15" t="n">
        <v>7</v>
      </c>
      <c r="Y5406" s="15" t="s">
        <v>142</v>
      </c>
      <c r="AB5406" s="15" t="s">
        <v>143</v>
      </c>
    </row>
    <row r="5407" customFormat="false" ht="15" hidden="false" customHeight="true" outlineLevel="0" collapsed="false">
      <c r="A5407" s="15" t="s">
        <v>9555</v>
      </c>
      <c r="B5407" s="15" t="s">
        <v>9556</v>
      </c>
      <c r="C5407" s="15" t="s">
        <v>217</v>
      </c>
      <c r="D5407" s="15" t="s">
        <v>235</v>
      </c>
      <c r="E5407" s="15" t="s">
        <v>136</v>
      </c>
      <c r="F5407" s="15" t="s">
        <v>137</v>
      </c>
      <c r="G5407" s="15" t="s">
        <v>379</v>
      </c>
      <c r="H5407" s="15" t="s">
        <v>136</v>
      </c>
      <c r="I5407" s="15" t="s">
        <v>139</v>
      </c>
      <c r="J5407" s="15" t="s">
        <v>169</v>
      </c>
      <c r="K5407" s="15" t="s">
        <v>9560</v>
      </c>
      <c r="O5407" s="15" t="n">
        <v>3</v>
      </c>
      <c r="P5407" s="15" t="n">
        <v>3</v>
      </c>
      <c r="Y5407" s="15" t="s">
        <v>142</v>
      </c>
      <c r="AB5407" s="15" t="s">
        <v>143</v>
      </c>
    </row>
    <row r="5408" customFormat="false" ht="15" hidden="false" customHeight="true" outlineLevel="0" collapsed="false">
      <c r="A5408" s="15" t="s">
        <v>9561</v>
      </c>
      <c r="B5408" s="15" t="s">
        <v>9562</v>
      </c>
      <c r="C5408" s="15" t="s">
        <v>217</v>
      </c>
      <c r="D5408" s="15" t="s">
        <v>218</v>
      </c>
      <c r="E5408" s="15" t="s">
        <v>136</v>
      </c>
      <c r="F5408" s="15" t="s">
        <v>137</v>
      </c>
      <c r="G5408" s="15" t="s">
        <v>1255</v>
      </c>
      <c r="H5408" s="15" t="s">
        <v>136</v>
      </c>
      <c r="I5408" s="15" t="s">
        <v>243</v>
      </c>
      <c r="J5408" s="15" t="s">
        <v>140</v>
      </c>
      <c r="K5408" s="15" t="s">
        <v>9563</v>
      </c>
      <c r="L5408" s="15" t="n">
        <v>19</v>
      </c>
      <c r="M5408" s="15" t="n">
        <v>11</v>
      </c>
      <c r="N5408" s="15" t="n">
        <v>55</v>
      </c>
      <c r="P5408" s="15" t="n">
        <v>85</v>
      </c>
      <c r="Y5408" s="15" t="s">
        <v>156</v>
      </c>
      <c r="AB5408" s="15" t="s">
        <v>143</v>
      </c>
    </row>
    <row r="5409" customFormat="false" ht="15" hidden="false" customHeight="true" outlineLevel="0" collapsed="false">
      <c r="A5409" s="15" t="s">
        <v>9561</v>
      </c>
      <c r="B5409" s="15" t="s">
        <v>9562</v>
      </c>
      <c r="C5409" s="15" t="s">
        <v>217</v>
      </c>
      <c r="D5409" s="15" t="s">
        <v>218</v>
      </c>
      <c r="E5409" s="15" t="s">
        <v>136</v>
      </c>
      <c r="F5409" s="15" t="s">
        <v>137</v>
      </c>
      <c r="G5409" s="15" t="s">
        <v>1255</v>
      </c>
      <c r="H5409" s="15" t="s">
        <v>136</v>
      </c>
      <c r="I5409" s="15" t="s">
        <v>243</v>
      </c>
      <c r="J5409" s="15" t="s">
        <v>144</v>
      </c>
      <c r="K5409" s="15" t="s">
        <v>9564</v>
      </c>
      <c r="L5409" s="15" t="n">
        <v>26</v>
      </c>
      <c r="M5409" s="15" t="n">
        <v>14</v>
      </c>
      <c r="N5409" s="15" t="n">
        <v>8</v>
      </c>
      <c r="P5409" s="15" t="n">
        <v>48</v>
      </c>
      <c r="Y5409" s="15" t="s">
        <v>156</v>
      </c>
      <c r="AB5409" s="15" t="s">
        <v>143</v>
      </c>
    </row>
    <row r="5410" customFormat="false" ht="15" hidden="false" customHeight="true" outlineLevel="0" collapsed="false">
      <c r="A5410" s="15" t="s">
        <v>9561</v>
      </c>
      <c r="B5410" s="15" t="s">
        <v>9562</v>
      </c>
      <c r="C5410" s="15" t="s">
        <v>217</v>
      </c>
      <c r="D5410" s="15" t="s">
        <v>218</v>
      </c>
      <c r="E5410" s="15" t="s">
        <v>136</v>
      </c>
      <c r="F5410" s="15" t="s">
        <v>137</v>
      </c>
      <c r="G5410" s="15" t="s">
        <v>1255</v>
      </c>
      <c r="H5410" s="15" t="s">
        <v>136</v>
      </c>
      <c r="I5410" s="15" t="s">
        <v>243</v>
      </c>
      <c r="J5410" s="15" t="s">
        <v>150</v>
      </c>
      <c r="K5410" s="15" t="s">
        <v>9565</v>
      </c>
      <c r="L5410" s="15" t="n">
        <v>153</v>
      </c>
      <c r="M5410" s="15" t="n">
        <v>127</v>
      </c>
      <c r="N5410" s="15" t="n">
        <v>151</v>
      </c>
      <c r="O5410" s="15" t="n">
        <v>35</v>
      </c>
      <c r="P5410" s="15" t="n">
        <v>466</v>
      </c>
      <c r="Y5410" s="15" t="s">
        <v>156</v>
      </c>
      <c r="AB5410" s="15" t="s">
        <v>143</v>
      </c>
    </row>
    <row r="5411" customFormat="false" ht="15" hidden="false" customHeight="true" outlineLevel="0" collapsed="false">
      <c r="A5411" s="15" t="s">
        <v>9561</v>
      </c>
      <c r="B5411" s="15" t="s">
        <v>9562</v>
      </c>
      <c r="C5411" s="15" t="s">
        <v>217</v>
      </c>
      <c r="D5411" s="15" t="s">
        <v>218</v>
      </c>
      <c r="E5411" s="15" t="s">
        <v>136</v>
      </c>
      <c r="F5411" s="15" t="s">
        <v>137</v>
      </c>
      <c r="G5411" s="15" t="s">
        <v>1255</v>
      </c>
      <c r="H5411" s="15" t="s">
        <v>136</v>
      </c>
      <c r="I5411" s="15" t="s">
        <v>243</v>
      </c>
      <c r="J5411" s="15" t="s">
        <v>158</v>
      </c>
      <c r="K5411" s="15" t="s">
        <v>9566</v>
      </c>
      <c r="L5411" s="15" t="n">
        <v>108</v>
      </c>
      <c r="M5411" s="15" t="n">
        <v>189</v>
      </c>
      <c r="N5411" s="15" t="n">
        <v>168</v>
      </c>
      <c r="O5411" s="15" t="n">
        <v>30</v>
      </c>
      <c r="P5411" s="15" t="n">
        <v>495</v>
      </c>
      <c r="Y5411" s="15" t="s">
        <v>156</v>
      </c>
      <c r="AB5411" s="15" t="s">
        <v>143</v>
      </c>
    </row>
    <row r="5412" customFormat="false" ht="15" hidden="false" customHeight="true" outlineLevel="0" collapsed="false">
      <c r="A5412" s="15" t="s">
        <v>9561</v>
      </c>
      <c r="B5412" s="15" t="s">
        <v>9562</v>
      </c>
      <c r="C5412" s="15" t="s">
        <v>217</v>
      </c>
      <c r="D5412" s="15" t="s">
        <v>218</v>
      </c>
      <c r="E5412" s="15" t="s">
        <v>136</v>
      </c>
      <c r="F5412" s="15" t="s">
        <v>137</v>
      </c>
      <c r="G5412" s="15" t="s">
        <v>1255</v>
      </c>
      <c r="H5412" s="15" t="s">
        <v>136</v>
      </c>
      <c r="I5412" s="15" t="s">
        <v>243</v>
      </c>
      <c r="J5412" s="15" t="s">
        <v>169</v>
      </c>
      <c r="K5412" s="15" t="s">
        <v>9567</v>
      </c>
      <c r="L5412" s="15" t="n">
        <v>2</v>
      </c>
      <c r="M5412" s="15" t="n">
        <v>1</v>
      </c>
      <c r="P5412" s="15" t="n">
        <v>3</v>
      </c>
      <c r="Y5412" s="15" t="s">
        <v>156</v>
      </c>
      <c r="AB5412" s="15" t="s">
        <v>143</v>
      </c>
    </row>
    <row r="5413" customFormat="false" ht="15" hidden="false" customHeight="true" outlineLevel="0" collapsed="false">
      <c r="A5413" s="15" t="s">
        <v>9568</v>
      </c>
      <c r="B5413" s="15" t="s">
        <v>9569</v>
      </c>
      <c r="C5413" s="15" t="s">
        <v>148</v>
      </c>
      <c r="E5413" s="15" t="s">
        <v>136</v>
      </c>
      <c r="F5413" s="15" t="s">
        <v>137</v>
      </c>
      <c r="G5413" s="15" t="s">
        <v>1255</v>
      </c>
      <c r="H5413" s="15" t="s">
        <v>136</v>
      </c>
      <c r="I5413" s="15" t="s">
        <v>139</v>
      </c>
      <c r="J5413" s="15" t="s">
        <v>158</v>
      </c>
      <c r="K5413" s="15" t="s">
        <v>9570</v>
      </c>
      <c r="M5413" s="15" t="n">
        <v>2</v>
      </c>
      <c r="P5413" s="15" t="n">
        <v>2</v>
      </c>
      <c r="Y5413" s="15" t="s">
        <v>156</v>
      </c>
      <c r="AB5413" s="15" t="s">
        <v>143</v>
      </c>
    </row>
    <row r="5414" customFormat="false" ht="15" hidden="false" customHeight="true" outlineLevel="0" collapsed="false">
      <c r="A5414" s="15" t="s">
        <v>9571</v>
      </c>
      <c r="B5414" s="15" t="s">
        <v>9572</v>
      </c>
      <c r="C5414" s="15" t="s">
        <v>148</v>
      </c>
      <c r="E5414" s="15" t="s">
        <v>136</v>
      </c>
      <c r="F5414" s="15" t="s">
        <v>137</v>
      </c>
      <c r="G5414" s="15" t="s">
        <v>1489</v>
      </c>
      <c r="H5414" s="15" t="s">
        <v>136</v>
      </c>
      <c r="I5414" s="15" t="s">
        <v>139</v>
      </c>
      <c r="J5414" s="15" t="s">
        <v>144</v>
      </c>
      <c r="K5414" s="15" t="s">
        <v>9573</v>
      </c>
      <c r="N5414" s="15" t="n">
        <v>1</v>
      </c>
      <c r="P5414" s="15" t="n">
        <v>1</v>
      </c>
      <c r="Y5414" s="15" t="s">
        <v>156</v>
      </c>
      <c r="AB5414" s="15" t="s">
        <v>143</v>
      </c>
    </row>
    <row r="5415" customFormat="false" ht="15" hidden="false" customHeight="true" outlineLevel="0" collapsed="false">
      <c r="A5415" s="15" t="s">
        <v>9571</v>
      </c>
      <c r="B5415" s="15" t="s">
        <v>9572</v>
      </c>
      <c r="C5415" s="15" t="s">
        <v>148</v>
      </c>
      <c r="E5415" s="15" t="s">
        <v>136</v>
      </c>
      <c r="F5415" s="15" t="s">
        <v>137</v>
      </c>
      <c r="G5415" s="15" t="s">
        <v>1489</v>
      </c>
      <c r="H5415" s="15" t="s">
        <v>136</v>
      </c>
      <c r="I5415" s="15" t="s">
        <v>139</v>
      </c>
      <c r="J5415" s="15" t="s">
        <v>150</v>
      </c>
      <c r="K5415" s="15" t="s">
        <v>9574</v>
      </c>
      <c r="M5415" s="15" t="n">
        <v>5</v>
      </c>
      <c r="P5415" s="15" t="n">
        <v>5</v>
      </c>
      <c r="Y5415" s="15" t="s">
        <v>156</v>
      </c>
      <c r="AB5415" s="15" t="s">
        <v>143</v>
      </c>
    </row>
    <row r="5416" customFormat="false" ht="15" hidden="false" customHeight="true" outlineLevel="0" collapsed="false">
      <c r="A5416" s="15" t="s">
        <v>9571</v>
      </c>
      <c r="B5416" s="15" t="s">
        <v>9572</v>
      </c>
      <c r="C5416" s="15" t="s">
        <v>148</v>
      </c>
      <c r="E5416" s="15" t="s">
        <v>136</v>
      </c>
      <c r="F5416" s="15" t="s">
        <v>137</v>
      </c>
      <c r="G5416" s="15" t="s">
        <v>1489</v>
      </c>
      <c r="H5416" s="15" t="s">
        <v>136</v>
      </c>
      <c r="I5416" s="15" t="s">
        <v>139</v>
      </c>
      <c r="J5416" s="15" t="s">
        <v>158</v>
      </c>
      <c r="K5416" s="15" t="s">
        <v>9575</v>
      </c>
      <c r="N5416" s="15" t="n">
        <v>2</v>
      </c>
      <c r="P5416" s="15" t="n">
        <v>2</v>
      </c>
      <c r="Y5416" s="15" t="s">
        <v>156</v>
      </c>
      <c r="AB5416" s="15" t="s">
        <v>143</v>
      </c>
    </row>
    <row r="5417" customFormat="false" ht="15" hidden="false" customHeight="true" outlineLevel="0" collapsed="false">
      <c r="A5417" s="15" t="s">
        <v>9576</v>
      </c>
      <c r="B5417" s="15" t="s">
        <v>9577</v>
      </c>
      <c r="C5417" s="15" t="s">
        <v>217</v>
      </c>
      <c r="D5417" s="15" t="s">
        <v>218</v>
      </c>
      <c r="E5417" s="15" t="s">
        <v>136</v>
      </c>
      <c r="F5417" s="15" t="s">
        <v>137</v>
      </c>
      <c r="G5417" s="15" t="s">
        <v>219</v>
      </c>
      <c r="H5417" s="15" t="s">
        <v>136</v>
      </c>
      <c r="I5417" s="15" t="s">
        <v>139</v>
      </c>
      <c r="J5417" s="15" t="s">
        <v>150</v>
      </c>
      <c r="K5417" s="15" t="s">
        <v>9578</v>
      </c>
      <c r="M5417" s="15" t="n">
        <v>1</v>
      </c>
      <c r="P5417" s="15" t="n">
        <v>1</v>
      </c>
      <c r="Y5417" s="15" t="s">
        <v>142</v>
      </c>
      <c r="AB5417" s="15" t="s">
        <v>143</v>
      </c>
    </row>
    <row r="5418" customFormat="false" ht="15" hidden="false" customHeight="true" outlineLevel="0" collapsed="false">
      <c r="A5418" s="15" t="s">
        <v>9579</v>
      </c>
      <c r="B5418" s="15" t="s">
        <v>9580</v>
      </c>
      <c r="C5418" s="15" t="s">
        <v>148</v>
      </c>
      <c r="E5418" s="15" t="s">
        <v>136</v>
      </c>
      <c r="F5418" s="15" t="s">
        <v>137</v>
      </c>
      <c r="G5418" s="15" t="s">
        <v>149</v>
      </c>
      <c r="H5418" s="15" t="s">
        <v>136</v>
      </c>
      <c r="I5418" s="15" t="s">
        <v>139</v>
      </c>
      <c r="J5418" s="15" t="s">
        <v>140</v>
      </c>
      <c r="K5418" s="15" t="s">
        <v>9581</v>
      </c>
      <c r="M5418" s="15" t="n">
        <v>37</v>
      </c>
      <c r="P5418" s="15" t="n">
        <v>37</v>
      </c>
      <c r="Y5418" s="15" t="s">
        <v>142</v>
      </c>
      <c r="AB5418" s="15" t="s">
        <v>143</v>
      </c>
    </row>
    <row r="5419" customFormat="false" ht="15" hidden="false" customHeight="true" outlineLevel="0" collapsed="false">
      <c r="A5419" s="15" t="s">
        <v>9579</v>
      </c>
      <c r="B5419" s="15" t="s">
        <v>9580</v>
      </c>
      <c r="C5419" s="15" t="s">
        <v>148</v>
      </c>
      <c r="E5419" s="15" t="s">
        <v>136</v>
      </c>
      <c r="F5419" s="15" t="s">
        <v>137</v>
      </c>
      <c r="G5419" s="15" t="s">
        <v>149</v>
      </c>
      <c r="H5419" s="15" t="s">
        <v>136</v>
      </c>
      <c r="I5419" s="15" t="s">
        <v>139</v>
      </c>
      <c r="J5419" s="15" t="s">
        <v>144</v>
      </c>
      <c r="K5419" s="15" t="s">
        <v>9582</v>
      </c>
      <c r="M5419" s="15" t="n">
        <v>101</v>
      </c>
      <c r="P5419" s="15" t="n">
        <v>101</v>
      </c>
      <c r="Y5419" s="15" t="s">
        <v>142</v>
      </c>
      <c r="AB5419" s="15" t="s">
        <v>143</v>
      </c>
    </row>
    <row r="5420" customFormat="false" ht="15" hidden="false" customHeight="true" outlineLevel="0" collapsed="false">
      <c r="A5420" s="15" t="s">
        <v>9583</v>
      </c>
      <c r="B5420" s="15" t="s">
        <v>9584</v>
      </c>
      <c r="C5420" s="15" t="s">
        <v>217</v>
      </c>
      <c r="D5420" s="15" t="s">
        <v>235</v>
      </c>
      <c r="E5420" s="15" t="s">
        <v>136</v>
      </c>
      <c r="F5420" s="15" t="s">
        <v>137</v>
      </c>
      <c r="G5420" s="15" t="s">
        <v>308</v>
      </c>
      <c r="H5420" s="15" t="s">
        <v>136</v>
      </c>
      <c r="I5420" s="15" t="s">
        <v>139</v>
      </c>
      <c r="J5420" s="15" t="s">
        <v>140</v>
      </c>
      <c r="K5420" s="15" t="s">
        <v>9585</v>
      </c>
      <c r="L5420" s="15" t="n">
        <v>7</v>
      </c>
      <c r="P5420" s="15" t="n">
        <v>7</v>
      </c>
      <c r="Y5420" s="15" t="s">
        <v>142</v>
      </c>
      <c r="AB5420" s="15" t="s">
        <v>143</v>
      </c>
    </row>
    <row r="5421" customFormat="false" ht="15" hidden="false" customHeight="true" outlineLevel="0" collapsed="false">
      <c r="A5421" s="15" t="s">
        <v>9583</v>
      </c>
      <c r="B5421" s="15" t="s">
        <v>9584</v>
      </c>
      <c r="C5421" s="15" t="s">
        <v>217</v>
      </c>
      <c r="D5421" s="15" t="s">
        <v>235</v>
      </c>
      <c r="E5421" s="15" t="s">
        <v>136</v>
      </c>
      <c r="F5421" s="15" t="s">
        <v>137</v>
      </c>
      <c r="G5421" s="15" t="s">
        <v>308</v>
      </c>
      <c r="H5421" s="15" t="s">
        <v>136</v>
      </c>
      <c r="I5421" s="15" t="s">
        <v>139</v>
      </c>
      <c r="J5421" s="15" t="s">
        <v>150</v>
      </c>
      <c r="K5421" s="15" t="s">
        <v>9586</v>
      </c>
      <c r="L5421" s="15" t="n">
        <v>70</v>
      </c>
      <c r="M5421" s="15" t="n">
        <v>7</v>
      </c>
      <c r="P5421" s="15" t="n">
        <v>77</v>
      </c>
      <c r="Y5421" s="15" t="s">
        <v>142</v>
      </c>
      <c r="AB5421" s="15" t="s">
        <v>143</v>
      </c>
    </row>
    <row r="5422" customFormat="false" ht="15" hidden="false" customHeight="true" outlineLevel="0" collapsed="false">
      <c r="A5422" s="15" t="s">
        <v>9583</v>
      </c>
      <c r="B5422" s="15" t="s">
        <v>9584</v>
      </c>
      <c r="C5422" s="15" t="s">
        <v>217</v>
      </c>
      <c r="D5422" s="15" t="s">
        <v>235</v>
      </c>
      <c r="E5422" s="15" t="s">
        <v>136</v>
      </c>
      <c r="F5422" s="15" t="s">
        <v>137</v>
      </c>
      <c r="G5422" s="15" t="s">
        <v>308</v>
      </c>
      <c r="H5422" s="15" t="s">
        <v>136</v>
      </c>
      <c r="I5422" s="15" t="s">
        <v>139</v>
      </c>
      <c r="J5422" s="15" t="s">
        <v>158</v>
      </c>
      <c r="K5422" s="15" t="s">
        <v>9587</v>
      </c>
      <c r="L5422" s="15" t="n">
        <v>37</v>
      </c>
      <c r="M5422" s="15" t="n">
        <v>4</v>
      </c>
      <c r="P5422" s="15" t="n">
        <v>41</v>
      </c>
      <c r="Y5422" s="15" t="s">
        <v>142</v>
      </c>
      <c r="AB5422" s="15" t="s">
        <v>143</v>
      </c>
    </row>
    <row r="5423" customFormat="false" ht="15" hidden="false" customHeight="true" outlineLevel="0" collapsed="false">
      <c r="A5423" s="15" t="s">
        <v>9583</v>
      </c>
      <c r="B5423" s="15" t="s">
        <v>9584</v>
      </c>
      <c r="C5423" s="15" t="s">
        <v>217</v>
      </c>
      <c r="D5423" s="15" t="s">
        <v>235</v>
      </c>
      <c r="E5423" s="15" t="s">
        <v>136</v>
      </c>
      <c r="F5423" s="15" t="s">
        <v>137</v>
      </c>
      <c r="G5423" s="15" t="s">
        <v>308</v>
      </c>
      <c r="H5423" s="15" t="s">
        <v>136</v>
      </c>
      <c r="I5423" s="15" t="s">
        <v>139</v>
      </c>
      <c r="J5423" s="15" t="s">
        <v>169</v>
      </c>
      <c r="K5423" s="15" t="s">
        <v>9588</v>
      </c>
      <c r="L5423" s="15" t="n">
        <v>15</v>
      </c>
      <c r="M5423" s="15" t="n">
        <v>21</v>
      </c>
      <c r="P5423" s="15" t="n">
        <v>36</v>
      </c>
      <c r="Y5423" s="15" t="s">
        <v>142</v>
      </c>
      <c r="AB5423" s="15" t="s">
        <v>143</v>
      </c>
    </row>
    <row r="5424" customFormat="false" ht="15" hidden="false" customHeight="true" outlineLevel="0" collapsed="false">
      <c r="A5424" s="15" t="s">
        <v>9589</v>
      </c>
      <c r="B5424" s="15" t="s">
        <v>9590</v>
      </c>
      <c r="C5424" s="15" t="s">
        <v>134</v>
      </c>
      <c r="D5424" s="15" t="s">
        <v>177</v>
      </c>
      <c r="E5424" s="15" t="s">
        <v>136</v>
      </c>
      <c r="F5424" s="15" t="s">
        <v>137</v>
      </c>
      <c r="G5424" s="15" t="s">
        <v>236</v>
      </c>
      <c r="H5424" s="15" t="s">
        <v>136</v>
      </c>
      <c r="I5424" s="15" t="s">
        <v>243</v>
      </c>
      <c r="J5424" s="15" t="s">
        <v>140</v>
      </c>
      <c r="K5424" s="15" t="s">
        <v>9591</v>
      </c>
      <c r="N5424" s="15" t="n">
        <v>1</v>
      </c>
      <c r="P5424" s="15" t="n">
        <v>1</v>
      </c>
      <c r="Y5424" s="15" t="s">
        <v>142</v>
      </c>
      <c r="AB5424" s="15" t="s">
        <v>143</v>
      </c>
    </row>
    <row r="5425" customFormat="false" ht="15" hidden="false" customHeight="true" outlineLevel="0" collapsed="false">
      <c r="A5425" s="15" t="s">
        <v>9589</v>
      </c>
      <c r="B5425" s="15" t="s">
        <v>9590</v>
      </c>
      <c r="C5425" s="15" t="s">
        <v>134</v>
      </c>
      <c r="D5425" s="15" t="s">
        <v>177</v>
      </c>
      <c r="E5425" s="15" t="s">
        <v>136</v>
      </c>
      <c r="F5425" s="15" t="s">
        <v>137</v>
      </c>
      <c r="G5425" s="15" t="s">
        <v>236</v>
      </c>
      <c r="H5425" s="15" t="s">
        <v>136</v>
      </c>
      <c r="I5425" s="15" t="s">
        <v>243</v>
      </c>
      <c r="J5425" s="15" t="s">
        <v>150</v>
      </c>
      <c r="K5425" s="15" t="s">
        <v>9592</v>
      </c>
      <c r="L5425" s="15" t="n">
        <v>87</v>
      </c>
      <c r="M5425" s="15" t="n">
        <v>119</v>
      </c>
      <c r="N5425" s="15" t="n">
        <v>237</v>
      </c>
      <c r="O5425" s="15" t="n">
        <v>89</v>
      </c>
      <c r="P5425" s="15" t="n">
        <v>532</v>
      </c>
      <c r="Y5425" s="15" t="s">
        <v>142</v>
      </c>
      <c r="AB5425" s="15" t="s">
        <v>143</v>
      </c>
    </row>
    <row r="5426" customFormat="false" ht="15" hidden="false" customHeight="true" outlineLevel="0" collapsed="false">
      <c r="A5426" s="15" t="s">
        <v>9589</v>
      </c>
      <c r="B5426" s="15" t="s">
        <v>9590</v>
      </c>
      <c r="C5426" s="15" t="s">
        <v>134</v>
      </c>
      <c r="D5426" s="15" t="s">
        <v>177</v>
      </c>
      <c r="E5426" s="15" t="s">
        <v>136</v>
      </c>
      <c r="F5426" s="15" t="s">
        <v>137</v>
      </c>
      <c r="G5426" s="15" t="s">
        <v>236</v>
      </c>
      <c r="H5426" s="15" t="s">
        <v>136</v>
      </c>
      <c r="I5426" s="15" t="s">
        <v>243</v>
      </c>
      <c r="J5426" s="15" t="s">
        <v>158</v>
      </c>
      <c r="K5426" s="15" t="s">
        <v>9593</v>
      </c>
      <c r="L5426" s="15" t="n">
        <v>10</v>
      </c>
      <c r="M5426" s="15" t="n">
        <v>44</v>
      </c>
      <c r="N5426" s="15" t="n">
        <v>95</v>
      </c>
      <c r="O5426" s="15" t="n">
        <v>50</v>
      </c>
      <c r="P5426" s="15" t="n">
        <v>199</v>
      </c>
      <c r="Y5426" s="15" t="s">
        <v>142</v>
      </c>
      <c r="AB5426" s="15" t="s">
        <v>143</v>
      </c>
    </row>
    <row r="5427" customFormat="false" ht="15" hidden="false" customHeight="true" outlineLevel="0" collapsed="false">
      <c r="A5427" s="15" t="s">
        <v>9589</v>
      </c>
      <c r="B5427" s="15" t="s">
        <v>9590</v>
      </c>
      <c r="C5427" s="15" t="s">
        <v>134</v>
      </c>
      <c r="D5427" s="15" t="s">
        <v>177</v>
      </c>
      <c r="E5427" s="15" t="s">
        <v>136</v>
      </c>
      <c r="F5427" s="15" t="s">
        <v>137</v>
      </c>
      <c r="G5427" s="15" t="s">
        <v>236</v>
      </c>
      <c r="H5427" s="15" t="s">
        <v>136</v>
      </c>
      <c r="I5427" s="15" t="s">
        <v>243</v>
      </c>
      <c r="J5427" s="15" t="s">
        <v>169</v>
      </c>
      <c r="K5427" s="15" t="s">
        <v>9594</v>
      </c>
      <c r="O5427" s="15" t="n">
        <v>3</v>
      </c>
      <c r="P5427" s="15" t="n">
        <v>3</v>
      </c>
      <c r="Y5427" s="15" t="s">
        <v>142</v>
      </c>
      <c r="AB5427" s="15" t="s">
        <v>143</v>
      </c>
    </row>
    <row r="5428" customFormat="false" ht="15" hidden="false" customHeight="true" outlineLevel="0" collapsed="false">
      <c r="A5428" s="15" t="s">
        <v>9595</v>
      </c>
      <c r="B5428" s="15" t="s">
        <v>9596</v>
      </c>
      <c r="C5428" s="15" t="s">
        <v>134</v>
      </c>
      <c r="D5428" s="15" t="s">
        <v>541</v>
      </c>
      <c r="E5428" s="15" t="s">
        <v>136</v>
      </c>
      <c r="F5428" s="15" t="s">
        <v>137</v>
      </c>
      <c r="G5428" s="15" t="s">
        <v>2004</v>
      </c>
      <c r="H5428" s="15" t="s">
        <v>136</v>
      </c>
      <c r="I5428" s="15" t="s">
        <v>243</v>
      </c>
      <c r="J5428" s="15" t="s">
        <v>140</v>
      </c>
      <c r="K5428" s="15" t="s">
        <v>9597</v>
      </c>
      <c r="L5428" s="15" t="n">
        <v>103</v>
      </c>
      <c r="M5428" s="15" t="n">
        <v>8</v>
      </c>
      <c r="P5428" s="15" t="n">
        <v>111</v>
      </c>
      <c r="Y5428" s="15" t="s">
        <v>156</v>
      </c>
      <c r="AB5428" s="15" t="s">
        <v>143</v>
      </c>
    </row>
    <row r="5429" customFormat="false" ht="15" hidden="false" customHeight="true" outlineLevel="0" collapsed="false">
      <c r="A5429" s="15" t="s">
        <v>9595</v>
      </c>
      <c r="B5429" s="15" t="s">
        <v>9596</v>
      </c>
      <c r="C5429" s="15" t="s">
        <v>134</v>
      </c>
      <c r="D5429" s="15" t="s">
        <v>541</v>
      </c>
      <c r="E5429" s="15" t="s">
        <v>136</v>
      </c>
      <c r="F5429" s="15" t="s">
        <v>137</v>
      </c>
      <c r="G5429" s="15" t="s">
        <v>2004</v>
      </c>
      <c r="H5429" s="15" t="s">
        <v>136</v>
      </c>
      <c r="I5429" s="15" t="s">
        <v>243</v>
      </c>
      <c r="J5429" s="15" t="s">
        <v>144</v>
      </c>
      <c r="K5429" s="15" t="s">
        <v>9598</v>
      </c>
      <c r="L5429" s="15" t="n">
        <v>2</v>
      </c>
      <c r="M5429" s="15" t="n">
        <v>1</v>
      </c>
      <c r="N5429" s="15" t="n">
        <v>3</v>
      </c>
      <c r="P5429" s="15" t="n">
        <v>6</v>
      </c>
      <c r="Y5429" s="15" t="s">
        <v>156</v>
      </c>
      <c r="AB5429" s="15" t="s">
        <v>143</v>
      </c>
    </row>
    <row r="5430" customFormat="false" ht="15" hidden="false" customHeight="true" outlineLevel="0" collapsed="false">
      <c r="A5430" s="15" t="s">
        <v>9595</v>
      </c>
      <c r="B5430" s="15" t="s">
        <v>9596</v>
      </c>
      <c r="C5430" s="15" t="s">
        <v>134</v>
      </c>
      <c r="D5430" s="15" t="s">
        <v>541</v>
      </c>
      <c r="E5430" s="15" t="s">
        <v>136</v>
      </c>
      <c r="F5430" s="15" t="s">
        <v>137</v>
      </c>
      <c r="G5430" s="15" t="s">
        <v>2004</v>
      </c>
      <c r="H5430" s="15" t="s">
        <v>136</v>
      </c>
      <c r="I5430" s="15" t="s">
        <v>243</v>
      </c>
      <c r="J5430" s="15" t="s">
        <v>150</v>
      </c>
      <c r="K5430" s="15" t="s">
        <v>9599</v>
      </c>
      <c r="L5430" s="15" t="n">
        <v>125</v>
      </c>
      <c r="M5430" s="15" t="n">
        <v>148</v>
      </c>
      <c r="N5430" s="15" t="n">
        <v>52</v>
      </c>
      <c r="O5430" s="15" t="n">
        <v>19</v>
      </c>
      <c r="P5430" s="15" t="n">
        <v>344</v>
      </c>
      <c r="Y5430" s="15" t="s">
        <v>156</v>
      </c>
      <c r="AB5430" s="15" t="s">
        <v>143</v>
      </c>
    </row>
    <row r="5431" customFormat="false" ht="15" hidden="false" customHeight="true" outlineLevel="0" collapsed="false">
      <c r="A5431" s="15" t="s">
        <v>9595</v>
      </c>
      <c r="B5431" s="15" t="s">
        <v>9596</v>
      </c>
      <c r="C5431" s="15" t="s">
        <v>134</v>
      </c>
      <c r="D5431" s="15" t="s">
        <v>541</v>
      </c>
      <c r="E5431" s="15" t="s">
        <v>136</v>
      </c>
      <c r="F5431" s="15" t="s">
        <v>137</v>
      </c>
      <c r="G5431" s="15" t="s">
        <v>2004</v>
      </c>
      <c r="H5431" s="15" t="s">
        <v>136</v>
      </c>
      <c r="I5431" s="15" t="s">
        <v>243</v>
      </c>
      <c r="J5431" s="15" t="s">
        <v>166</v>
      </c>
      <c r="K5431" s="15" t="s">
        <v>9600</v>
      </c>
      <c r="L5431" s="15" t="n">
        <v>10</v>
      </c>
      <c r="P5431" s="15" t="n">
        <v>10</v>
      </c>
      <c r="Y5431" s="15" t="s">
        <v>156</v>
      </c>
      <c r="AB5431" s="15" t="s">
        <v>143</v>
      </c>
    </row>
    <row r="5432" customFormat="false" ht="15" hidden="false" customHeight="true" outlineLevel="0" collapsed="false">
      <c r="A5432" s="15" t="s">
        <v>9595</v>
      </c>
      <c r="B5432" s="15" t="s">
        <v>9596</v>
      </c>
      <c r="C5432" s="15" t="s">
        <v>134</v>
      </c>
      <c r="D5432" s="15" t="s">
        <v>541</v>
      </c>
      <c r="E5432" s="15" t="s">
        <v>136</v>
      </c>
      <c r="F5432" s="15" t="s">
        <v>137</v>
      </c>
      <c r="G5432" s="15" t="s">
        <v>2004</v>
      </c>
      <c r="H5432" s="15" t="s">
        <v>136</v>
      </c>
      <c r="I5432" s="15" t="s">
        <v>243</v>
      </c>
      <c r="J5432" s="15" t="s">
        <v>158</v>
      </c>
      <c r="K5432" s="15" t="s">
        <v>9601</v>
      </c>
      <c r="L5432" s="15" t="n">
        <v>35</v>
      </c>
      <c r="M5432" s="15" t="n">
        <v>42</v>
      </c>
      <c r="N5432" s="15" t="n">
        <v>46</v>
      </c>
      <c r="O5432" s="15" t="n">
        <v>9</v>
      </c>
      <c r="P5432" s="15" t="n">
        <v>132</v>
      </c>
      <c r="Y5432" s="15" t="s">
        <v>156</v>
      </c>
      <c r="AB5432" s="15" t="s">
        <v>143</v>
      </c>
    </row>
    <row r="5433" customFormat="false" ht="15" hidden="false" customHeight="true" outlineLevel="0" collapsed="false">
      <c r="A5433" s="15" t="s">
        <v>9602</v>
      </c>
      <c r="B5433" s="15" t="s">
        <v>9603</v>
      </c>
      <c r="C5433" s="15" t="s">
        <v>148</v>
      </c>
      <c r="E5433" s="15" t="s">
        <v>136</v>
      </c>
      <c r="F5433" s="15" t="s">
        <v>137</v>
      </c>
      <c r="G5433" s="15" t="s">
        <v>510</v>
      </c>
      <c r="H5433" s="15" t="s">
        <v>136</v>
      </c>
      <c r="I5433" s="15" t="s">
        <v>139</v>
      </c>
      <c r="J5433" s="15" t="s">
        <v>150</v>
      </c>
      <c r="K5433" s="15" t="s">
        <v>9604</v>
      </c>
      <c r="M5433" s="15" t="n">
        <v>26</v>
      </c>
      <c r="P5433" s="15" t="n">
        <v>26</v>
      </c>
      <c r="Y5433" s="15" t="s">
        <v>142</v>
      </c>
      <c r="AB5433" s="15" t="s">
        <v>143</v>
      </c>
    </row>
    <row r="5434" customFormat="false" ht="15" hidden="false" customHeight="true" outlineLevel="0" collapsed="false">
      <c r="A5434" s="15" t="s">
        <v>9605</v>
      </c>
      <c r="B5434" s="15" t="s">
        <v>9606</v>
      </c>
      <c r="C5434" s="15" t="s">
        <v>134</v>
      </c>
      <c r="D5434" s="15" t="s">
        <v>135</v>
      </c>
      <c r="E5434" s="15" t="s">
        <v>136</v>
      </c>
      <c r="F5434" s="15" t="s">
        <v>137</v>
      </c>
      <c r="G5434" s="15" t="s">
        <v>236</v>
      </c>
      <c r="H5434" s="15" t="s">
        <v>136</v>
      </c>
      <c r="I5434" s="15" t="s">
        <v>139</v>
      </c>
      <c r="J5434" s="15" t="s">
        <v>140</v>
      </c>
      <c r="K5434" s="15" t="s">
        <v>9607</v>
      </c>
      <c r="N5434" s="15" t="n">
        <v>17</v>
      </c>
      <c r="P5434" s="15" t="n">
        <v>17</v>
      </c>
      <c r="Y5434" s="15" t="s">
        <v>142</v>
      </c>
      <c r="AB5434" s="15" t="s">
        <v>143</v>
      </c>
    </row>
    <row r="5435" customFormat="false" ht="15" hidden="false" customHeight="true" outlineLevel="0" collapsed="false">
      <c r="A5435" s="15" t="s">
        <v>9605</v>
      </c>
      <c r="B5435" s="15" t="s">
        <v>9606</v>
      </c>
      <c r="C5435" s="15" t="s">
        <v>134</v>
      </c>
      <c r="D5435" s="15" t="s">
        <v>135</v>
      </c>
      <c r="E5435" s="15" t="s">
        <v>136</v>
      </c>
      <c r="F5435" s="15" t="s">
        <v>137</v>
      </c>
      <c r="G5435" s="15" t="s">
        <v>236</v>
      </c>
      <c r="H5435" s="15" t="s">
        <v>136</v>
      </c>
      <c r="I5435" s="15" t="s">
        <v>139</v>
      </c>
      <c r="J5435" s="15" t="s">
        <v>150</v>
      </c>
      <c r="K5435" s="15" t="s">
        <v>9608</v>
      </c>
      <c r="M5435" s="15" t="n">
        <v>2</v>
      </c>
      <c r="N5435" s="15" t="n">
        <v>84</v>
      </c>
      <c r="P5435" s="15" t="n">
        <v>86</v>
      </c>
      <c r="Y5435" s="15" t="s">
        <v>142</v>
      </c>
      <c r="AB5435" s="15" t="s">
        <v>143</v>
      </c>
    </row>
    <row r="5436" customFormat="false" ht="15" hidden="false" customHeight="true" outlineLevel="0" collapsed="false">
      <c r="A5436" s="15" t="s">
        <v>9605</v>
      </c>
      <c r="B5436" s="15" t="s">
        <v>9606</v>
      </c>
      <c r="C5436" s="15" t="s">
        <v>134</v>
      </c>
      <c r="D5436" s="15" t="s">
        <v>135</v>
      </c>
      <c r="E5436" s="15" t="s">
        <v>136</v>
      </c>
      <c r="F5436" s="15" t="s">
        <v>137</v>
      </c>
      <c r="G5436" s="15" t="s">
        <v>236</v>
      </c>
      <c r="H5436" s="15" t="s">
        <v>136</v>
      </c>
      <c r="I5436" s="15" t="s">
        <v>139</v>
      </c>
      <c r="J5436" s="15" t="s">
        <v>158</v>
      </c>
      <c r="K5436" s="15" t="s">
        <v>9609</v>
      </c>
      <c r="N5436" s="15" t="n">
        <v>15</v>
      </c>
      <c r="P5436" s="15" t="n">
        <v>15</v>
      </c>
      <c r="Y5436" s="15" t="s">
        <v>142</v>
      </c>
      <c r="AB5436" s="15" t="s">
        <v>143</v>
      </c>
    </row>
    <row r="5437" customFormat="false" ht="15" hidden="false" customHeight="true" outlineLevel="0" collapsed="false">
      <c r="A5437" s="15" t="s">
        <v>9610</v>
      </c>
      <c r="B5437" s="15" t="s">
        <v>9611</v>
      </c>
      <c r="C5437" s="15" t="s">
        <v>148</v>
      </c>
      <c r="E5437" s="15" t="s">
        <v>136</v>
      </c>
      <c r="F5437" s="15" t="s">
        <v>137</v>
      </c>
      <c r="G5437" s="15" t="s">
        <v>154</v>
      </c>
      <c r="H5437" s="15" t="s">
        <v>136</v>
      </c>
      <c r="I5437" s="15" t="s">
        <v>139</v>
      </c>
      <c r="J5437" s="15" t="s">
        <v>166</v>
      </c>
      <c r="K5437" s="15" t="s">
        <v>9612</v>
      </c>
      <c r="M5437" s="15" t="n">
        <v>20</v>
      </c>
      <c r="P5437" s="15" t="n">
        <v>20</v>
      </c>
      <c r="Y5437" s="15" t="s">
        <v>156</v>
      </c>
      <c r="AB5437" s="15" t="s">
        <v>143</v>
      </c>
    </row>
    <row r="5438" customFormat="false" ht="15" hidden="false" customHeight="true" outlineLevel="0" collapsed="false">
      <c r="A5438" s="15" t="s">
        <v>9613</v>
      </c>
      <c r="B5438" s="15" t="s">
        <v>9614</v>
      </c>
      <c r="C5438" s="15" t="s">
        <v>217</v>
      </c>
      <c r="D5438" s="15" t="s">
        <v>218</v>
      </c>
      <c r="E5438" s="15" t="s">
        <v>136</v>
      </c>
      <c r="F5438" s="15" t="s">
        <v>137</v>
      </c>
      <c r="G5438" s="15" t="s">
        <v>451</v>
      </c>
      <c r="H5438" s="15" t="s">
        <v>136</v>
      </c>
      <c r="I5438" s="15" t="s">
        <v>139</v>
      </c>
      <c r="J5438" s="15" t="s">
        <v>150</v>
      </c>
      <c r="K5438" s="15" t="s">
        <v>9615</v>
      </c>
      <c r="L5438" s="15" t="n">
        <v>22</v>
      </c>
      <c r="P5438" s="15" t="n">
        <v>22</v>
      </c>
      <c r="Y5438" s="15" t="s">
        <v>142</v>
      </c>
      <c r="AB5438" s="15" t="s">
        <v>143</v>
      </c>
    </row>
    <row r="5439" customFormat="false" ht="15" hidden="false" customHeight="true" outlineLevel="0" collapsed="false">
      <c r="A5439" s="15" t="s">
        <v>9613</v>
      </c>
      <c r="B5439" s="15" t="s">
        <v>9614</v>
      </c>
      <c r="C5439" s="15" t="s">
        <v>217</v>
      </c>
      <c r="D5439" s="15" t="s">
        <v>218</v>
      </c>
      <c r="E5439" s="15" t="s">
        <v>136</v>
      </c>
      <c r="F5439" s="15" t="s">
        <v>137</v>
      </c>
      <c r="G5439" s="15" t="s">
        <v>451</v>
      </c>
      <c r="H5439" s="15" t="s">
        <v>136</v>
      </c>
      <c r="I5439" s="15" t="s">
        <v>139</v>
      </c>
      <c r="J5439" s="15" t="s">
        <v>158</v>
      </c>
      <c r="K5439" s="15" t="s">
        <v>9616</v>
      </c>
      <c r="M5439" s="15" t="n">
        <v>2</v>
      </c>
      <c r="P5439" s="15" t="n">
        <v>2</v>
      </c>
      <c r="Y5439" s="15" t="s">
        <v>142</v>
      </c>
      <c r="AB5439" s="15" t="s">
        <v>143</v>
      </c>
    </row>
    <row r="5440" customFormat="false" ht="15" hidden="false" customHeight="true" outlineLevel="0" collapsed="false">
      <c r="A5440" s="15" t="s">
        <v>9617</v>
      </c>
      <c r="B5440" s="15" t="s">
        <v>9618</v>
      </c>
      <c r="C5440" s="15" t="s">
        <v>217</v>
      </c>
      <c r="D5440" s="15" t="s">
        <v>218</v>
      </c>
      <c r="E5440" s="15" t="s">
        <v>136</v>
      </c>
      <c r="F5440" s="15" t="s">
        <v>137</v>
      </c>
      <c r="G5440" s="15" t="s">
        <v>9619</v>
      </c>
      <c r="H5440" s="15" t="s">
        <v>136</v>
      </c>
      <c r="I5440" s="15" t="s">
        <v>139</v>
      </c>
      <c r="J5440" s="15" t="s">
        <v>150</v>
      </c>
      <c r="K5440" s="15" t="s">
        <v>9620</v>
      </c>
      <c r="M5440" s="15" t="n">
        <v>1</v>
      </c>
      <c r="N5440" s="15" t="n">
        <v>6</v>
      </c>
      <c r="P5440" s="15" t="n">
        <v>7</v>
      </c>
      <c r="Y5440" s="15" t="s">
        <v>142</v>
      </c>
      <c r="AB5440" s="15" t="s">
        <v>143</v>
      </c>
    </row>
    <row r="5441" customFormat="false" ht="15" hidden="false" customHeight="true" outlineLevel="0" collapsed="false">
      <c r="A5441" s="15" t="s">
        <v>9621</v>
      </c>
      <c r="B5441" s="15" t="s">
        <v>9622</v>
      </c>
      <c r="C5441" s="15" t="s">
        <v>217</v>
      </c>
      <c r="D5441" s="15" t="s">
        <v>235</v>
      </c>
      <c r="E5441" s="15" t="s">
        <v>136</v>
      </c>
      <c r="F5441" s="15" t="s">
        <v>137</v>
      </c>
      <c r="G5441" s="15" t="s">
        <v>336</v>
      </c>
      <c r="H5441" s="15" t="s">
        <v>136</v>
      </c>
      <c r="I5441" s="15" t="s">
        <v>243</v>
      </c>
      <c r="J5441" s="15" t="s">
        <v>140</v>
      </c>
      <c r="K5441" s="15" t="s">
        <v>9623</v>
      </c>
      <c r="L5441" s="15" t="n">
        <v>9</v>
      </c>
      <c r="M5441" s="15" t="n">
        <v>21</v>
      </c>
      <c r="N5441" s="15" t="n">
        <v>18</v>
      </c>
      <c r="O5441" s="15" t="n">
        <v>6</v>
      </c>
      <c r="P5441" s="15" t="n">
        <v>54</v>
      </c>
      <c r="Y5441" s="15" t="s">
        <v>142</v>
      </c>
      <c r="AB5441" s="15" t="s">
        <v>143</v>
      </c>
    </row>
    <row r="5442" customFormat="false" ht="15" hidden="false" customHeight="true" outlineLevel="0" collapsed="false">
      <c r="A5442" s="15" t="s">
        <v>9621</v>
      </c>
      <c r="B5442" s="15" t="s">
        <v>9622</v>
      </c>
      <c r="C5442" s="15" t="s">
        <v>217</v>
      </c>
      <c r="D5442" s="15" t="s">
        <v>235</v>
      </c>
      <c r="E5442" s="15" t="s">
        <v>136</v>
      </c>
      <c r="F5442" s="15" t="s">
        <v>137</v>
      </c>
      <c r="G5442" s="15" t="s">
        <v>336</v>
      </c>
      <c r="H5442" s="15" t="s">
        <v>136</v>
      </c>
      <c r="I5442" s="15" t="s">
        <v>243</v>
      </c>
      <c r="J5442" s="15" t="s">
        <v>150</v>
      </c>
      <c r="K5442" s="15" t="s">
        <v>9624</v>
      </c>
      <c r="L5442" s="15" t="n">
        <v>58</v>
      </c>
      <c r="M5442" s="15" t="n">
        <v>33</v>
      </c>
      <c r="N5442" s="15" t="n">
        <v>65</v>
      </c>
      <c r="O5442" s="15" t="n">
        <v>11</v>
      </c>
      <c r="P5442" s="15" t="n">
        <v>167</v>
      </c>
      <c r="Y5442" s="15" t="s">
        <v>142</v>
      </c>
      <c r="AB5442" s="15" t="s">
        <v>143</v>
      </c>
    </row>
    <row r="5443" customFormat="false" ht="15" hidden="false" customHeight="true" outlineLevel="0" collapsed="false">
      <c r="A5443" s="15" t="s">
        <v>9621</v>
      </c>
      <c r="B5443" s="15" t="s">
        <v>9622</v>
      </c>
      <c r="C5443" s="15" t="s">
        <v>217</v>
      </c>
      <c r="D5443" s="15" t="s">
        <v>235</v>
      </c>
      <c r="E5443" s="15" t="s">
        <v>136</v>
      </c>
      <c r="F5443" s="15" t="s">
        <v>137</v>
      </c>
      <c r="G5443" s="15" t="s">
        <v>336</v>
      </c>
      <c r="H5443" s="15" t="s">
        <v>136</v>
      </c>
      <c r="I5443" s="15" t="s">
        <v>243</v>
      </c>
      <c r="J5443" s="15" t="s">
        <v>158</v>
      </c>
      <c r="K5443" s="15" t="s">
        <v>9625</v>
      </c>
      <c r="L5443" s="15" t="n">
        <v>40</v>
      </c>
      <c r="M5443" s="15" t="n">
        <v>10</v>
      </c>
      <c r="N5443" s="15" t="n">
        <v>4</v>
      </c>
      <c r="P5443" s="15" t="n">
        <v>54</v>
      </c>
      <c r="Y5443" s="15" t="s">
        <v>142</v>
      </c>
      <c r="AB5443" s="15" t="s">
        <v>143</v>
      </c>
    </row>
    <row r="5444" customFormat="false" ht="15" hidden="false" customHeight="true" outlineLevel="0" collapsed="false">
      <c r="A5444" s="15" t="s">
        <v>9626</v>
      </c>
      <c r="B5444" s="15" t="s">
        <v>9627</v>
      </c>
      <c r="C5444" s="15" t="s">
        <v>217</v>
      </c>
      <c r="D5444" s="15" t="s">
        <v>235</v>
      </c>
      <c r="E5444" s="15" t="s">
        <v>136</v>
      </c>
      <c r="F5444" s="15" t="s">
        <v>137</v>
      </c>
      <c r="G5444" s="15" t="s">
        <v>219</v>
      </c>
      <c r="H5444" s="15" t="s">
        <v>136</v>
      </c>
      <c r="I5444" s="15" t="s">
        <v>139</v>
      </c>
      <c r="J5444" s="15" t="s">
        <v>150</v>
      </c>
      <c r="K5444" s="15" t="s">
        <v>9628</v>
      </c>
      <c r="N5444" s="15" t="n">
        <v>2</v>
      </c>
      <c r="O5444" s="15" t="n">
        <v>8</v>
      </c>
      <c r="P5444" s="15" t="n">
        <v>10</v>
      </c>
      <c r="Y5444" s="15" t="s">
        <v>142</v>
      </c>
      <c r="AB5444" s="15" t="s">
        <v>143</v>
      </c>
    </row>
    <row r="5445" customFormat="false" ht="15" hidden="false" customHeight="true" outlineLevel="0" collapsed="false">
      <c r="A5445" s="15" t="s">
        <v>9629</v>
      </c>
      <c r="B5445" s="15" t="s">
        <v>9630</v>
      </c>
      <c r="C5445" s="15" t="s">
        <v>148</v>
      </c>
      <c r="E5445" s="15" t="s">
        <v>136</v>
      </c>
      <c r="F5445" s="15" t="s">
        <v>137</v>
      </c>
      <c r="G5445" s="15" t="s">
        <v>136</v>
      </c>
      <c r="H5445" s="15" t="s">
        <v>136</v>
      </c>
      <c r="I5445" s="15" t="s">
        <v>139</v>
      </c>
      <c r="J5445" s="15" t="s">
        <v>140</v>
      </c>
      <c r="K5445" s="15" t="s">
        <v>9631</v>
      </c>
      <c r="N5445" s="15" t="n">
        <v>3</v>
      </c>
      <c r="P5445" s="15" t="n">
        <v>3</v>
      </c>
      <c r="Y5445" s="15" t="s">
        <v>142</v>
      </c>
      <c r="AB5445" s="15" t="s">
        <v>143</v>
      </c>
    </row>
    <row r="5446" customFormat="false" ht="15" hidden="false" customHeight="true" outlineLevel="0" collapsed="false">
      <c r="A5446" s="15" t="s">
        <v>9629</v>
      </c>
      <c r="B5446" s="15" t="s">
        <v>9630</v>
      </c>
      <c r="C5446" s="15" t="s">
        <v>148</v>
      </c>
      <c r="E5446" s="15" t="s">
        <v>136</v>
      </c>
      <c r="F5446" s="15" t="s">
        <v>137</v>
      </c>
      <c r="G5446" s="15" t="s">
        <v>136</v>
      </c>
      <c r="H5446" s="15" t="s">
        <v>136</v>
      </c>
      <c r="I5446" s="15" t="s">
        <v>139</v>
      </c>
      <c r="J5446" s="15" t="s">
        <v>150</v>
      </c>
      <c r="K5446" s="15" t="s">
        <v>9632</v>
      </c>
      <c r="N5446" s="15" t="n">
        <v>8</v>
      </c>
      <c r="P5446" s="15" t="n">
        <v>8</v>
      </c>
      <c r="Y5446" s="15" t="s">
        <v>142</v>
      </c>
      <c r="AB5446" s="15" t="s">
        <v>143</v>
      </c>
    </row>
    <row r="5447" customFormat="false" ht="15" hidden="false" customHeight="true" outlineLevel="0" collapsed="false">
      <c r="A5447" s="15" t="s">
        <v>9629</v>
      </c>
      <c r="B5447" s="15" t="s">
        <v>9630</v>
      </c>
      <c r="C5447" s="15" t="s">
        <v>148</v>
      </c>
      <c r="E5447" s="15" t="s">
        <v>136</v>
      </c>
      <c r="F5447" s="15" t="s">
        <v>137</v>
      </c>
      <c r="G5447" s="15" t="s">
        <v>136</v>
      </c>
      <c r="H5447" s="15" t="s">
        <v>136</v>
      </c>
      <c r="I5447" s="15" t="s">
        <v>139</v>
      </c>
      <c r="J5447" s="15" t="s">
        <v>158</v>
      </c>
      <c r="K5447" s="15" t="s">
        <v>9633</v>
      </c>
      <c r="N5447" s="15" t="n">
        <v>2</v>
      </c>
      <c r="P5447" s="15" t="n">
        <v>2</v>
      </c>
      <c r="Y5447" s="15" t="s">
        <v>142</v>
      </c>
      <c r="AB5447" s="15" t="s">
        <v>143</v>
      </c>
    </row>
    <row r="5448" customFormat="false" ht="15" hidden="false" customHeight="true" outlineLevel="0" collapsed="false">
      <c r="A5448" s="15" t="s">
        <v>9634</v>
      </c>
      <c r="B5448" s="15" t="s">
        <v>9635</v>
      </c>
      <c r="C5448" s="15" t="s">
        <v>148</v>
      </c>
      <c r="E5448" s="15" t="s">
        <v>136</v>
      </c>
      <c r="F5448" s="15" t="s">
        <v>137</v>
      </c>
      <c r="G5448" s="15" t="s">
        <v>256</v>
      </c>
      <c r="H5448" s="15" t="s">
        <v>136</v>
      </c>
      <c r="I5448" s="15" t="s">
        <v>139</v>
      </c>
      <c r="J5448" s="15" t="s">
        <v>150</v>
      </c>
      <c r="K5448" s="15" t="s">
        <v>9636</v>
      </c>
      <c r="M5448" s="15" t="n">
        <v>6</v>
      </c>
      <c r="N5448" s="15" t="n">
        <v>2</v>
      </c>
      <c r="P5448" s="15" t="n">
        <v>8</v>
      </c>
      <c r="Y5448" s="15" t="s">
        <v>258</v>
      </c>
      <c r="AB5448" s="15" t="s">
        <v>143</v>
      </c>
    </row>
    <row r="5449" customFormat="false" ht="15" hidden="false" customHeight="true" outlineLevel="0" collapsed="false">
      <c r="A5449" s="15" t="s">
        <v>9634</v>
      </c>
      <c r="B5449" s="15" t="s">
        <v>9635</v>
      </c>
      <c r="C5449" s="15" t="s">
        <v>148</v>
      </c>
      <c r="E5449" s="15" t="s">
        <v>136</v>
      </c>
      <c r="F5449" s="15" t="s">
        <v>137</v>
      </c>
      <c r="G5449" s="15" t="s">
        <v>256</v>
      </c>
      <c r="H5449" s="15" t="s">
        <v>136</v>
      </c>
      <c r="I5449" s="15" t="s">
        <v>139</v>
      </c>
      <c r="J5449" s="15" t="s">
        <v>158</v>
      </c>
      <c r="K5449" s="15" t="s">
        <v>9637</v>
      </c>
      <c r="M5449" s="15" t="n">
        <v>9</v>
      </c>
      <c r="P5449" s="15" t="n">
        <v>9</v>
      </c>
      <c r="Y5449" s="15" t="s">
        <v>258</v>
      </c>
      <c r="AB5449" s="15" t="s">
        <v>143</v>
      </c>
    </row>
    <row r="5450" customFormat="false" ht="15" hidden="false" customHeight="true" outlineLevel="0" collapsed="false">
      <c r="A5450" s="15" t="s">
        <v>9638</v>
      </c>
      <c r="B5450" s="15" t="s">
        <v>9639</v>
      </c>
      <c r="C5450" s="15" t="s">
        <v>148</v>
      </c>
      <c r="E5450" s="15" t="s">
        <v>136</v>
      </c>
      <c r="F5450" s="15" t="s">
        <v>137</v>
      </c>
      <c r="G5450" s="15" t="s">
        <v>2214</v>
      </c>
      <c r="H5450" s="15" t="s">
        <v>136</v>
      </c>
      <c r="I5450" s="15" t="s">
        <v>139</v>
      </c>
      <c r="J5450" s="15" t="s">
        <v>150</v>
      </c>
      <c r="K5450" s="15" t="s">
        <v>9640</v>
      </c>
      <c r="L5450" s="15" t="n">
        <v>3</v>
      </c>
      <c r="M5450" s="15" t="n">
        <v>1</v>
      </c>
      <c r="N5450" s="15" t="n">
        <v>6</v>
      </c>
      <c r="P5450" s="15" t="n">
        <v>10</v>
      </c>
      <c r="Y5450" s="15" t="s">
        <v>142</v>
      </c>
      <c r="AB5450" s="15" t="s">
        <v>143</v>
      </c>
    </row>
    <row r="5451" customFormat="false" ht="15" hidden="false" customHeight="true" outlineLevel="0" collapsed="false">
      <c r="A5451" s="15" t="s">
        <v>9638</v>
      </c>
      <c r="B5451" s="15" t="s">
        <v>9639</v>
      </c>
      <c r="C5451" s="15" t="s">
        <v>148</v>
      </c>
      <c r="E5451" s="15" t="s">
        <v>136</v>
      </c>
      <c r="F5451" s="15" t="s">
        <v>137</v>
      </c>
      <c r="G5451" s="15" t="s">
        <v>2214</v>
      </c>
      <c r="H5451" s="15" t="s">
        <v>136</v>
      </c>
      <c r="I5451" s="15" t="s">
        <v>139</v>
      </c>
      <c r="J5451" s="15" t="s">
        <v>158</v>
      </c>
      <c r="K5451" s="15" t="s">
        <v>9641</v>
      </c>
      <c r="M5451" s="15" t="n">
        <v>5</v>
      </c>
      <c r="N5451" s="15" t="n">
        <v>2</v>
      </c>
      <c r="P5451" s="15" t="n">
        <v>7</v>
      </c>
      <c r="Y5451" s="15" t="s">
        <v>142</v>
      </c>
      <c r="AB5451" s="15" t="s">
        <v>143</v>
      </c>
    </row>
    <row r="5452" customFormat="false" ht="15" hidden="false" customHeight="true" outlineLevel="0" collapsed="false">
      <c r="A5452" s="15" t="s">
        <v>9642</v>
      </c>
      <c r="B5452" s="15" t="s">
        <v>9643</v>
      </c>
      <c r="C5452" s="15" t="s">
        <v>217</v>
      </c>
      <c r="D5452" s="15" t="s">
        <v>218</v>
      </c>
      <c r="E5452" s="15" t="s">
        <v>136</v>
      </c>
      <c r="F5452" s="15" t="s">
        <v>137</v>
      </c>
      <c r="G5452" s="15" t="s">
        <v>938</v>
      </c>
      <c r="H5452" s="15" t="s">
        <v>136</v>
      </c>
      <c r="I5452" s="15" t="s">
        <v>139</v>
      </c>
      <c r="J5452" s="15" t="s">
        <v>140</v>
      </c>
      <c r="K5452" s="15" t="s">
        <v>9644</v>
      </c>
      <c r="L5452" s="15" t="n">
        <v>12</v>
      </c>
      <c r="P5452" s="15" t="n">
        <v>12</v>
      </c>
      <c r="Y5452" s="15" t="s">
        <v>142</v>
      </c>
      <c r="AB5452" s="15" t="s">
        <v>143</v>
      </c>
    </row>
    <row r="5453" customFormat="false" ht="15" hidden="false" customHeight="true" outlineLevel="0" collapsed="false">
      <c r="A5453" s="15" t="s">
        <v>9642</v>
      </c>
      <c r="B5453" s="15" t="s">
        <v>9643</v>
      </c>
      <c r="C5453" s="15" t="s">
        <v>217</v>
      </c>
      <c r="D5453" s="15" t="s">
        <v>218</v>
      </c>
      <c r="E5453" s="15" t="s">
        <v>136</v>
      </c>
      <c r="F5453" s="15" t="s">
        <v>137</v>
      </c>
      <c r="G5453" s="15" t="s">
        <v>938</v>
      </c>
      <c r="H5453" s="15" t="s">
        <v>136</v>
      </c>
      <c r="I5453" s="15" t="s">
        <v>139</v>
      </c>
      <c r="J5453" s="15" t="s">
        <v>144</v>
      </c>
      <c r="K5453" s="15" t="s">
        <v>9645</v>
      </c>
      <c r="M5453" s="15" t="n">
        <v>2</v>
      </c>
      <c r="P5453" s="15" t="n">
        <v>2</v>
      </c>
      <c r="Y5453" s="15" t="s">
        <v>142</v>
      </c>
      <c r="AB5453" s="15" t="s">
        <v>143</v>
      </c>
    </row>
    <row r="5454" customFormat="false" ht="15" hidden="false" customHeight="true" outlineLevel="0" collapsed="false">
      <c r="A5454" s="15" t="s">
        <v>9642</v>
      </c>
      <c r="B5454" s="15" t="s">
        <v>9643</v>
      </c>
      <c r="C5454" s="15" t="s">
        <v>217</v>
      </c>
      <c r="D5454" s="15" t="s">
        <v>218</v>
      </c>
      <c r="E5454" s="15" t="s">
        <v>136</v>
      </c>
      <c r="F5454" s="15" t="s">
        <v>137</v>
      </c>
      <c r="G5454" s="15" t="s">
        <v>938</v>
      </c>
      <c r="H5454" s="15" t="s">
        <v>136</v>
      </c>
      <c r="I5454" s="15" t="s">
        <v>139</v>
      </c>
      <c r="J5454" s="15" t="s">
        <v>150</v>
      </c>
      <c r="K5454" s="15" t="s">
        <v>9646</v>
      </c>
      <c r="L5454" s="15" t="n">
        <v>36</v>
      </c>
      <c r="M5454" s="15" t="n">
        <v>64</v>
      </c>
      <c r="P5454" s="15" t="n">
        <v>100</v>
      </c>
      <c r="Y5454" s="15" t="s">
        <v>142</v>
      </c>
      <c r="AB5454" s="15" t="s">
        <v>143</v>
      </c>
    </row>
    <row r="5455" customFormat="false" ht="15" hidden="false" customHeight="true" outlineLevel="0" collapsed="false">
      <c r="A5455" s="15" t="s">
        <v>9642</v>
      </c>
      <c r="B5455" s="15" t="s">
        <v>9643</v>
      </c>
      <c r="C5455" s="15" t="s">
        <v>217</v>
      </c>
      <c r="D5455" s="15" t="s">
        <v>218</v>
      </c>
      <c r="E5455" s="15" t="s">
        <v>136</v>
      </c>
      <c r="F5455" s="15" t="s">
        <v>137</v>
      </c>
      <c r="G5455" s="15" t="s">
        <v>938</v>
      </c>
      <c r="H5455" s="15" t="s">
        <v>136</v>
      </c>
      <c r="I5455" s="15" t="s">
        <v>139</v>
      </c>
      <c r="J5455" s="15" t="s">
        <v>158</v>
      </c>
      <c r="K5455" s="15" t="s">
        <v>9647</v>
      </c>
      <c r="L5455" s="15" t="n">
        <v>27</v>
      </c>
      <c r="M5455" s="15" t="n">
        <v>3</v>
      </c>
      <c r="P5455" s="15" t="n">
        <v>30</v>
      </c>
      <c r="Y5455" s="15" t="s">
        <v>142</v>
      </c>
      <c r="AB5455" s="15" t="s">
        <v>143</v>
      </c>
    </row>
    <row r="5456" customFormat="false" ht="15" hidden="false" customHeight="true" outlineLevel="0" collapsed="false">
      <c r="A5456" s="15" t="s">
        <v>9642</v>
      </c>
      <c r="B5456" s="15" t="s">
        <v>9643</v>
      </c>
      <c r="C5456" s="15" t="s">
        <v>217</v>
      </c>
      <c r="D5456" s="15" t="s">
        <v>218</v>
      </c>
      <c r="E5456" s="15" t="s">
        <v>136</v>
      </c>
      <c r="F5456" s="15" t="s">
        <v>137</v>
      </c>
      <c r="G5456" s="15" t="s">
        <v>938</v>
      </c>
      <c r="H5456" s="15" t="s">
        <v>136</v>
      </c>
      <c r="I5456" s="15" t="s">
        <v>139</v>
      </c>
      <c r="J5456" s="15" t="s">
        <v>169</v>
      </c>
      <c r="K5456" s="15" t="s">
        <v>9648</v>
      </c>
      <c r="L5456" s="15" t="n">
        <v>1</v>
      </c>
      <c r="P5456" s="15" t="n">
        <v>1</v>
      </c>
      <c r="Y5456" s="15" t="s">
        <v>142</v>
      </c>
      <c r="AB5456" s="15" t="s">
        <v>143</v>
      </c>
    </row>
    <row r="5457" customFormat="false" ht="15" hidden="false" customHeight="true" outlineLevel="0" collapsed="false">
      <c r="A5457" s="15" t="s">
        <v>9649</v>
      </c>
      <c r="B5457" s="15" t="s">
        <v>9650</v>
      </c>
      <c r="C5457" s="15" t="s">
        <v>134</v>
      </c>
      <c r="D5457" s="15" t="s">
        <v>541</v>
      </c>
      <c r="E5457" s="15" t="s">
        <v>136</v>
      </c>
      <c r="F5457" s="15" t="s">
        <v>137</v>
      </c>
      <c r="G5457" s="15" t="s">
        <v>9651</v>
      </c>
      <c r="H5457" s="15" t="s">
        <v>136</v>
      </c>
      <c r="I5457" s="15" t="s">
        <v>139</v>
      </c>
      <c r="J5457" s="15" t="s">
        <v>140</v>
      </c>
      <c r="K5457" s="15" t="s">
        <v>9652</v>
      </c>
      <c r="L5457" s="15" t="n">
        <v>10</v>
      </c>
      <c r="M5457" s="15" t="n">
        <v>9</v>
      </c>
      <c r="N5457" s="15" t="n">
        <v>79</v>
      </c>
      <c r="O5457" s="15" t="n">
        <v>1</v>
      </c>
      <c r="P5457" s="15" t="n">
        <v>99</v>
      </c>
      <c r="Y5457" s="15" t="s">
        <v>142</v>
      </c>
      <c r="AB5457" s="15" t="s">
        <v>143</v>
      </c>
    </row>
    <row r="5458" customFormat="false" ht="15" hidden="false" customHeight="true" outlineLevel="0" collapsed="false">
      <c r="A5458" s="15" t="s">
        <v>9649</v>
      </c>
      <c r="B5458" s="15" t="s">
        <v>9650</v>
      </c>
      <c r="C5458" s="15" t="s">
        <v>134</v>
      </c>
      <c r="D5458" s="15" t="s">
        <v>541</v>
      </c>
      <c r="E5458" s="15" t="s">
        <v>136</v>
      </c>
      <c r="F5458" s="15" t="s">
        <v>137</v>
      </c>
      <c r="G5458" s="15" t="s">
        <v>9651</v>
      </c>
      <c r="H5458" s="15" t="s">
        <v>136</v>
      </c>
      <c r="I5458" s="15" t="s">
        <v>139</v>
      </c>
      <c r="J5458" s="15" t="s">
        <v>150</v>
      </c>
      <c r="K5458" s="15" t="s">
        <v>9653</v>
      </c>
      <c r="L5458" s="15" t="n">
        <v>5</v>
      </c>
      <c r="M5458" s="15" t="n">
        <v>25</v>
      </c>
      <c r="N5458" s="15" t="n">
        <v>21</v>
      </c>
      <c r="O5458" s="15" t="n">
        <v>3</v>
      </c>
      <c r="P5458" s="15" t="n">
        <v>54</v>
      </c>
      <c r="Y5458" s="15" t="s">
        <v>142</v>
      </c>
      <c r="AB5458" s="15" t="s">
        <v>143</v>
      </c>
    </row>
    <row r="5459" customFormat="false" ht="15" hidden="false" customHeight="true" outlineLevel="0" collapsed="false">
      <c r="A5459" s="15" t="s">
        <v>9649</v>
      </c>
      <c r="B5459" s="15" t="s">
        <v>9650</v>
      </c>
      <c r="C5459" s="15" t="s">
        <v>134</v>
      </c>
      <c r="D5459" s="15" t="s">
        <v>541</v>
      </c>
      <c r="E5459" s="15" t="s">
        <v>136</v>
      </c>
      <c r="F5459" s="15" t="s">
        <v>137</v>
      </c>
      <c r="G5459" s="15" t="s">
        <v>9651</v>
      </c>
      <c r="H5459" s="15" t="s">
        <v>136</v>
      </c>
      <c r="I5459" s="15" t="s">
        <v>139</v>
      </c>
      <c r="J5459" s="15" t="s">
        <v>166</v>
      </c>
      <c r="K5459" s="15" t="s">
        <v>9654</v>
      </c>
      <c r="L5459" s="15" t="n">
        <v>12</v>
      </c>
      <c r="M5459" s="15" t="n">
        <v>14</v>
      </c>
      <c r="N5459" s="15" t="n">
        <v>2</v>
      </c>
      <c r="P5459" s="15" t="n">
        <v>28</v>
      </c>
      <c r="Y5459" s="15" t="s">
        <v>142</v>
      </c>
      <c r="AB5459" s="15" t="s">
        <v>143</v>
      </c>
    </row>
    <row r="5460" customFormat="false" ht="15" hidden="false" customHeight="true" outlineLevel="0" collapsed="false">
      <c r="A5460" s="15" t="s">
        <v>9649</v>
      </c>
      <c r="B5460" s="15" t="s">
        <v>9650</v>
      </c>
      <c r="C5460" s="15" t="s">
        <v>134</v>
      </c>
      <c r="D5460" s="15" t="s">
        <v>541</v>
      </c>
      <c r="E5460" s="15" t="s">
        <v>136</v>
      </c>
      <c r="F5460" s="15" t="s">
        <v>137</v>
      </c>
      <c r="G5460" s="15" t="s">
        <v>9651</v>
      </c>
      <c r="H5460" s="15" t="s">
        <v>136</v>
      </c>
      <c r="I5460" s="15" t="s">
        <v>139</v>
      </c>
      <c r="J5460" s="15" t="s">
        <v>158</v>
      </c>
      <c r="K5460" s="15" t="s">
        <v>9655</v>
      </c>
      <c r="N5460" s="15" t="n">
        <v>13</v>
      </c>
      <c r="O5460" s="15" t="n">
        <v>29</v>
      </c>
      <c r="P5460" s="15" t="n">
        <v>42</v>
      </c>
      <c r="Y5460" s="15" t="s">
        <v>142</v>
      </c>
      <c r="AB5460" s="15" t="s">
        <v>143</v>
      </c>
    </row>
    <row r="5461" customFormat="false" ht="15" hidden="false" customHeight="true" outlineLevel="0" collapsed="false">
      <c r="A5461" s="15" t="s">
        <v>9656</v>
      </c>
      <c r="B5461" s="15" t="s">
        <v>9657</v>
      </c>
      <c r="C5461" s="15" t="s">
        <v>217</v>
      </c>
      <c r="D5461" s="15" t="s">
        <v>235</v>
      </c>
      <c r="E5461" s="15" t="s">
        <v>136</v>
      </c>
      <c r="F5461" s="15" t="s">
        <v>137</v>
      </c>
      <c r="G5461" s="15" t="s">
        <v>231</v>
      </c>
      <c r="H5461" s="15" t="s">
        <v>136</v>
      </c>
      <c r="I5461" s="15" t="s">
        <v>139</v>
      </c>
      <c r="J5461" s="15" t="s">
        <v>150</v>
      </c>
      <c r="K5461" s="15" t="s">
        <v>9658</v>
      </c>
      <c r="L5461" s="15" t="n">
        <v>4</v>
      </c>
      <c r="M5461" s="15" t="n">
        <v>2</v>
      </c>
      <c r="P5461" s="15" t="n">
        <v>6</v>
      </c>
      <c r="Y5461" s="15" t="s">
        <v>156</v>
      </c>
      <c r="AB5461" s="15" t="s">
        <v>143</v>
      </c>
    </row>
    <row r="5462" customFormat="false" ht="15" hidden="false" customHeight="true" outlineLevel="0" collapsed="false">
      <c r="A5462" s="15" t="s">
        <v>9659</v>
      </c>
      <c r="B5462" s="15" t="s">
        <v>9660</v>
      </c>
      <c r="C5462" s="15" t="s">
        <v>217</v>
      </c>
      <c r="D5462" s="15" t="s">
        <v>218</v>
      </c>
      <c r="E5462" s="15" t="s">
        <v>136</v>
      </c>
      <c r="F5462" s="15" t="s">
        <v>137</v>
      </c>
      <c r="G5462" s="15" t="s">
        <v>219</v>
      </c>
      <c r="H5462" s="15" t="s">
        <v>136</v>
      </c>
      <c r="I5462" s="15" t="s">
        <v>243</v>
      </c>
      <c r="J5462" s="15" t="s">
        <v>140</v>
      </c>
      <c r="K5462" s="15" t="s">
        <v>9661</v>
      </c>
      <c r="L5462" s="15" t="n">
        <v>2</v>
      </c>
      <c r="M5462" s="15" t="n">
        <v>4</v>
      </c>
      <c r="P5462" s="15" t="n">
        <v>6</v>
      </c>
      <c r="Y5462" s="15" t="s">
        <v>142</v>
      </c>
      <c r="AB5462" s="15" t="s">
        <v>143</v>
      </c>
    </row>
    <row r="5463" customFormat="false" ht="15" hidden="false" customHeight="true" outlineLevel="0" collapsed="false">
      <c r="A5463" s="15" t="s">
        <v>9659</v>
      </c>
      <c r="B5463" s="15" t="s">
        <v>9660</v>
      </c>
      <c r="C5463" s="15" t="s">
        <v>217</v>
      </c>
      <c r="D5463" s="15" t="s">
        <v>218</v>
      </c>
      <c r="E5463" s="15" t="s">
        <v>136</v>
      </c>
      <c r="F5463" s="15" t="s">
        <v>137</v>
      </c>
      <c r="G5463" s="15" t="s">
        <v>219</v>
      </c>
      <c r="H5463" s="15" t="s">
        <v>136</v>
      </c>
      <c r="I5463" s="15" t="s">
        <v>243</v>
      </c>
      <c r="J5463" s="15" t="s">
        <v>150</v>
      </c>
      <c r="K5463" s="15" t="s">
        <v>9662</v>
      </c>
      <c r="L5463" s="15" t="n">
        <v>152</v>
      </c>
      <c r="M5463" s="15" t="n">
        <v>66</v>
      </c>
      <c r="P5463" s="15" t="n">
        <v>218</v>
      </c>
      <c r="Y5463" s="15" t="s">
        <v>142</v>
      </c>
      <c r="AB5463" s="15" t="s">
        <v>143</v>
      </c>
    </row>
    <row r="5464" customFormat="false" ht="15" hidden="false" customHeight="true" outlineLevel="0" collapsed="false">
      <c r="A5464" s="15" t="s">
        <v>9659</v>
      </c>
      <c r="B5464" s="15" t="s">
        <v>9660</v>
      </c>
      <c r="C5464" s="15" t="s">
        <v>217</v>
      </c>
      <c r="D5464" s="15" t="s">
        <v>218</v>
      </c>
      <c r="E5464" s="15" t="s">
        <v>136</v>
      </c>
      <c r="F5464" s="15" t="s">
        <v>137</v>
      </c>
      <c r="G5464" s="15" t="s">
        <v>219</v>
      </c>
      <c r="H5464" s="15" t="s">
        <v>136</v>
      </c>
      <c r="I5464" s="15" t="s">
        <v>243</v>
      </c>
      <c r="J5464" s="15" t="s">
        <v>158</v>
      </c>
      <c r="K5464" s="15" t="s">
        <v>9663</v>
      </c>
      <c r="L5464" s="15" t="n">
        <v>51</v>
      </c>
      <c r="M5464" s="15" t="n">
        <v>17</v>
      </c>
      <c r="P5464" s="15" t="n">
        <v>68</v>
      </c>
      <c r="Y5464" s="15" t="s">
        <v>142</v>
      </c>
      <c r="AB5464" s="15" t="s">
        <v>143</v>
      </c>
    </row>
    <row r="5465" customFormat="false" ht="15" hidden="false" customHeight="true" outlineLevel="0" collapsed="false">
      <c r="A5465" s="15" t="s">
        <v>9659</v>
      </c>
      <c r="B5465" s="15" t="s">
        <v>9660</v>
      </c>
      <c r="C5465" s="15" t="s">
        <v>217</v>
      </c>
      <c r="D5465" s="15" t="s">
        <v>218</v>
      </c>
      <c r="E5465" s="15" t="s">
        <v>136</v>
      </c>
      <c r="F5465" s="15" t="s">
        <v>137</v>
      </c>
      <c r="G5465" s="15" t="s">
        <v>219</v>
      </c>
      <c r="H5465" s="15" t="s">
        <v>136</v>
      </c>
      <c r="I5465" s="15" t="s">
        <v>243</v>
      </c>
      <c r="J5465" s="15" t="s">
        <v>169</v>
      </c>
      <c r="K5465" s="15" t="s">
        <v>9664</v>
      </c>
      <c r="M5465" s="15" t="n">
        <v>1</v>
      </c>
      <c r="P5465" s="15" t="n">
        <v>1</v>
      </c>
      <c r="Y5465" s="15" t="s">
        <v>142</v>
      </c>
      <c r="AB5465" s="15" t="s">
        <v>143</v>
      </c>
    </row>
    <row r="5466" customFormat="false" ht="15" hidden="false" customHeight="true" outlineLevel="0" collapsed="false">
      <c r="A5466" s="15" t="s">
        <v>9665</v>
      </c>
      <c r="B5466" s="15" t="s">
        <v>9666</v>
      </c>
      <c r="C5466" s="15" t="s">
        <v>134</v>
      </c>
      <c r="D5466" s="15" t="s">
        <v>135</v>
      </c>
      <c r="E5466" s="15" t="s">
        <v>136</v>
      </c>
      <c r="F5466" s="15" t="s">
        <v>137</v>
      </c>
      <c r="G5466" s="15" t="s">
        <v>138</v>
      </c>
      <c r="H5466" s="15" t="s">
        <v>136</v>
      </c>
      <c r="I5466" s="15" t="s">
        <v>139</v>
      </c>
      <c r="J5466" s="15" t="s">
        <v>140</v>
      </c>
      <c r="K5466" s="15" t="s">
        <v>9667</v>
      </c>
      <c r="N5466" s="15" t="n">
        <v>1</v>
      </c>
      <c r="P5466" s="15" t="n">
        <v>1</v>
      </c>
      <c r="Y5466" s="15" t="s">
        <v>142</v>
      </c>
      <c r="AB5466" s="15" t="s">
        <v>143</v>
      </c>
    </row>
    <row r="5467" customFormat="false" ht="15" hidden="false" customHeight="true" outlineLevel="0" collapsed="false">
      <c r="A5467" s="15" t="s">
        <v>9665</v>
      </c>
      <c r="B5467" s="15" t="s">
        <v>9666</v>
      </c>
      <c r="C5467" s="15" t="s">
        <v>134</v>
      </c>
      <c r="D5467" s="15" t="s">
        <v>135</v>
      </c>
      <c r="E5467" s="15" t="s">
        <v>136</v>
      </c>
      <c r="F5467" s="15" t="s">
        <v>137</v>
      </c>
      <c r="G5467" s="15" t="s">
        <v>138</v>
      </c>
      <c r="H5467" s="15" t="s">
        <v>136</v>
      </c>
      <c r="I5467" s="15" t="s">
        <v>139</v>
      </c>
      <c r="J5467" s="15" t="s">
        <v>150</v>
      </c>
      <c r="K5467" s="15" t="s">
        <v>9668</v>
      </c>
      <c r="N5467" s="15" t="n">
        <v>4</v>
      </c>
      <c r="P5467" s="15" t="n">
        <v>4</v>
      </c>
      <c r="Y5467" s="15" t="s">
        <v>142</v>
      </c>
      <c r="AB5467" s="15" t="s">
        <v>143</v>
      </c>
    </row>
    <row r="5468" customFormat="false" ht="15" hidden="false" customHeight="true" outlineLevel="0" collapsed="false">
      <c r="A5468" s="15" t="s">
        <v>9665</v>
      </c>
      <c r="B5468" s="15" t="s">
        <v>9666</v>
      </c>
      <c r="C5468" s="15" t="s">
        <v>134</v>
      </c>
      <c r="D5468" s="15" t="s">
        <v>135</v>
      </c>
      <c r="E5468" s="15" t="s">
        <v>136</v>
      </c>
      <c r="F5468" s="15" t="s">
        <v>137</v>
      </c>
      <c r="G5468" s="15" t="s">
        <v>138</v>
      </c>
      <c r="H5468" s="15" t="s">
        <v>136</v>
      </c>
      <c r="I5468" s="15" t="s">
        <v>139</v>
      </c>
      <c r="J5468" s="15" t="s">
        <v>158</v>
      </c>
      <c r="K5468" s="15" t="s">
        <v>9669</v>
      </c>
      <c r="N5468" s="15" t="n">
        <v>5</v>
      </c>
      <c r="P5468" s="15" t="n">
        <v>5</v>
      </c>
      <c r="Y5468" s="15" t="s">
        <v>142</v>
      </c>
      <c r="AB5468" s="15" t="s">
        <v>143</v>
      </c>
    </row>
    <row r="5469" customFormat="false" ht="15" hidden="false" customHeight="true" outlineLevel="0" collapsed="false">
      <c r="A5469" s="15" t="s">
        <v>9670</v>
      </c>
      <c r="B5469" s="15" t="s">
        <v>9671</v>
      </c>
      <c r="C5469" s="15" t="s">
        <v>217</v>
      </c>
      <c r="D5469" s="15" t="s">
        <v>235</v>
      </c>
      <c r="E5469" s="15" t="s">
        <v>136</v>
      </c>
      <c r="F5469" s="15" t="s">
        <v>137</v>
      </c>
      <c r="G5469" s="15" t="s">
        <v>308</v>
      </c>
      <c r="H5469" s="15" t="s">
        <v>136</v>
      </c>
      <c r="I5469" s="15" t="s">
        <v>139</v>
      </c>
      <c r="J5469" s="15" t="s">
        <v>150</v>
      </c>
      <c r="K5469" s="15" t="s">
        <v>9672</v>
      </c>
      <c r="L5469" s="15" t="n">
        <v>55</v>
      </c>
      <c r="M5469" s="15" t="n">
        <v>26</v>
      </c>
      <c r="N5469" s="15" t="n">
        <v>1</v>
      </c>
      <c r="P5469" s="15" t="n">
        <v>82</v>
      </c>
      <c r="Y5469" s="15" t="s">
        <v>142</v>
      </c>
      <c r="AB5469" s="15" t="s">
        <v>143</v>
      </c>
    </row>
    <row r="5470" customFormat="false" ht="15" hidden="false" customHeight="true" outlineLevel="0" collapsed="false">
      <c r="A5470" s="15" t="s">
        <v>9670</v>
      </c>
      <c r="B5470" s="15" t="s">
        <v>9671</v>
      </c>
      <c r="C5470" s="15" t="s">
        <v>217</v>
      </c>
      <c r="D5470" s="15" t="s">
        <v>235</v>
      </c>
      <c r="E5470" s="15" t="s">
        <v>136</v>
      </c>
      <c r="F5470" s="15" t="s">
        <v>137</v>
      </c>
      <c r="G5470" s="15" t="s">
        <v>308</v>
      </c>
      <c r="H5470" s="15" t="s">
        <v>136</v>
      </c>
      <c r="I5470" s="15" t="s">
        <v>139</v>
      </c>
      <c r="J5470" s="15" t="s">
        <v>158</v>
      </c>
      <c r="K5470" s="15" t="s">
        <v>9673</v>
      </c>
      <c r="M5470" s="15" t="n">
        <v>13</v>
      </c>
      <c r="P5470" s="15" t="n">
        <v>13</v>
      </c>
      <c r="Y5470" s="15" t="s">
        <v>142</v>
      </c>
      <c r="AB5470" s="15" t="s">
        <v>143</v>
      </c>
    </row>
    <row r="5471" customFormat="false" ht="15" hidden="false" customHeight="true" outlineLevel="0" collapsed="false">
      <c r="A5471" s="15" t="s">
        <v>9674</v>
      </c>
      <c r="B5471" s="15" t="s">
        <v>9675</v>
      </c>
      <c r="C5471" s="15" t="s">
        <v>148</v>
      </c>
      <c r="E5471" s="15" t="s">
        <v>136</v>
      </c>
      <c r="F5471" s="15" t="s">
        <v>137</v>
      </c>
      <c r="G5471" s="15" t="s">
        <v>1136</v>
      </c>
      <c r="H5471" s="15" t="s">
        <v>136</v>
      </c>
      <c r="I5471" s="15" t="s">
        <v>139</v>
      </c>
      <c r="J5471" s="15" t="s">
        <v>144</v>
      </c>
      <c r="K5471" s="15" t="s">
        <v>9676</v>
      </c>
      <c r="M5471" s="15" t="n">
        <v>1</v>
      </c>
      <c r="P5471" s="15" t="n">
        <v>1</v>
      </c>
      <c r="Y5471" s="15" t="s">
        <v>142</v>
      </c>
      <c r="AB5471" s="15" t="s">
        <v>143</v>
      </c>
    </row>
    <row r="5472" customFormat="false" ht="15" hidden="false" customHeight="true" outlineLevel="0" collapsed="false">
      <c r="A5472" s="15" t="s">
        <v>9674</v>
      </c>
      <c r="B5472" s="15" t="s">
        <v>9675</v>
      </c>
      <c r="C5472" s="15" t="s">
        <v>148</v>
      </c>
      <c r="E5472" s="15" t="s">
        <v>136</v>
      </c>
      <c r="F5472" s="15" t="s">
        <v>137</v>
      </c>
      <c r="G5472" s="15" t="s">
        <v>1136</v>
      </c>
      <c r="H5472" s="15" t="s">
        <v>136</v>
      </c>
      <c r="I5472" s="15" t="s">
        <v>139</v>
      </c>
      <c r="J5472" s="15" t="s">
        <v>150</v>
      </c>
      <c r="K5472" s="15" t="s">
        <v>9677</v>
      </c>
      <c r="M5472" s="15" t="n">
        <v>7</v>
      </c>
      <c r="P5472" s="15" t="n">
        <v>7</v>
      </c>
      <c r="Y5472" s="15" t="s">
        <v>142</v>
      </c>
      <c r="AB5472" s="15" t="s">
        <v>143</v>
      </c>
    </row>
    <row r="5473" customFormat="false" ht="15" hidden="false" customHeight="true" outlineLevel="0" collapsed="false">
      <c r="A5473" s="15" t="s">
        <v>9678</v>
      </c>
      <c r="B5473" s="15" t="s">
        <v>9679</v>
      </c>
      <c r="C5473" s="15" t="s">
        <v>217</v>
      </c>
      <c r="D5473" s="15" t="s">
        <v>235</v>
      </c>
      <c r="E5473" s="15" t="s">
        <v>136</v>
      </c>
      <c r="F5473" s="15" t="s">
        <v>137</v>
      </c>
      <c r="G5473" s="15" t="s">
        <v>219</v>
      </c>
      <c r="H5473" s="15" t="s">
        <v>136</v>
      </c>
      <c r="I5473" s="15" t="s">
        <v>243</v>
      </c>
      <c r="J5473" s="15" t="s">
        <v>140</v>
      </c>
      <c r="K5473" s="15" t="s">
        <v>9680</v>
      </c>
      <c r="L5473" s="15" t="n">
        <v>32</v>
      </c>
      <c r="M5473" s="15" t="n">
        <v>9</v>
      </c>
      <c r="P5473" s="15" t="n">
        <v>41</v>
      </c>
      <c r="Y5473" s="15" t="s">
        <v>142</v>
      </c>
      <c r="Z5473" s="15" t="n">
        <v>1</v>
      </c>
      <c r="AA5473" s="15" t="s">
        <v>277</v>
      </c>
      <c r="AB5473" s="15" t="s">
        <v>143</v>
      </c>
    </row>
    <row r="5474" customFormat="false" ht="15" hidden="false" customHeight="true" outlineLevel="0" collapsed="false">
      <c r="A5474" s="15" t="s">
        <v>9678</v>
      </c>
      <c r="B5474" s="15" t="s">
        <v>9679</v>
      </c>
      <c r="C5474" s="15" t="s">
        <v>217</v>
      </c>
      <c r="D5474" s="15" t="s">
        <v>235</v>
      </c>
      <c r="E5474" s="15" t="s">
        <v>136</v>
      </c>
      <c r="F5474" s="15" t="s">
        <v>137</v>
      </c>
      <c r="G5474" s="15" t="s">
        <v>219</v>
      </c>
      <c r="H5474" s="15" t="s">
        <v>136</v>
      </c>
      <c r="I5474" s="15" t="s">
        <v>243</v>
      </c>
      <c r="J5474" s="15" t="s">
        <v>150</v>
      </c>
      <c r="K5474" s="15" t="s">
        <v>9681</v>
      </c>
      <c r="L5474" s="15" t="n">
        <v>275</v>
      </c>
      <c r="M5474" s="15" t="n">
        <v>98</v>
      </c>
      <c r="N5474" s="15" t="n">
        <v>196</v>
      </c>
      <c r="O5474" s="15" t="n">
        <v>38</v>
      </c>
      <c r="P5474" s="15" t="n">
        <v>607</v>
      </c>
      <c r="Y5474" s="15" t="s">
        <v>142</v>
      </c>
      <c r="Z5474" s="15" t="n">
        <v>1</v>
      </c>
      <c r="AA5474" s="15" t="s">
        <v>277</v>
      </c>
      <c r="AB5474" s="15" t="s">
        <v>143</v>
      </c>
    </row>
    <row r="5475" customFormat="false" ht="15" hidden="false" customHeight="true" outlineLevel="0" collapsed="false">
      <c r="A5475" s="15" t="s">
        <v>9678</v>
      </c>
      <c r="B5475" s="15" t="s">
        <v>9679</v>
      </c>
      <c r="C5475" s="15" t="s">
        <v>217</v>
      </c>
      <c r="D5475" s="15" t="s">
        <v>235</v>
      </c>
      <c r="E5475" s="15" t="s">
        <v>136</v>
      </c>
      <c r="F5475" s="15" t="s">
        <v>137</v>
      </c>
      <c r="G5475" s="15" t="s">
        <v>219</v>
      </c>
      <c r="H5475" s="15" t="s">
        <v>136</v>
      </c>
      <c r="I5475" s="15" t="s">
        <v>243</v>
      </c>
      <c r="J5475" s="15" t="s">
        <v>158</v>
      </c>
      <c r="K5475" s="15" t="s">
        <v>9682</v>
      </c>
      <c r="L5475" s="15" t="n">
        <v>138</v>
      </c>
      <c r="M5475" s="15" t="n">
        <v>41</v>
      </c>
      <c r="N5475" s="15" t="n">
        <v>32</v>
      </c>
      <c r="O5475" s="15" t="n">
        <v>6</v>
      </c>
      <c r="P5475" s="15" t="n">
        <v>217</v>
      </c>
      <c r="Y5475" s="15" t="s">
        <v>142</v>
      </c>
      <c r="Z5475" s="15" t="n">
        <v>1</v>
      </c>
      <c r="AA5475" s="15" t="s">
        <v>277</v>
      </c>
      <c r="AB5475" s="15" t="s">
        <v>143</v>
      </c>
    </row>
    <row r="5476" customFormat="false" ht="15" hidden="false" customHeight="true" outlineLevel="0" collapsed="false">
      <c r="A5476" s="15" t="s">
        <v>9678</v>
      </c>
      <c r="B5476" s="15" t="s">
        <v>9679</v>
      </c>
      <c r="C5476" s="15" t="s">
        <v>217</v>
      </c>
      <c r="D5476" s="15" t="s">
        <v>235</v>
      </c>
      <c r="E5476" s="15" t="s">
        <v>136</v>
      </c>
      <c r="F5476" s="15" t="s">
        <v>137</v>
      </c>
      <c r="G5476" s="15" t="s">
        <v>219</v>
      </c>
      <c r="H5476" s="15" t="s">
        <v>136</v>
      </c>
      <c r="I5476" s="15" t="s">
        <v>243</v>
      </c>
      <c r="J5476" s="15" t="s">
        <v>169</v>
      </c>
      <c r="K5476" s="15" t="s">
        <v>9683</v>
      </c>
      <c r="L5476" s="15" t="n">
        <v>3</v>
      </c>
      <c r="N5476" s="15" t="n">
        <v>5</v>
      </c>
      <c r="P5476" s="15" t="n">
        <v>8</v>
      </c>
      <c r="Y5476" s="15" t="s">
        <v>142</v>
      </c>
      <c r="Z5476" s="15" t="n">
        <v>1</v>
      </c>
      <c r="AA5476" s="15" t="s">
        <v>277</v>
      </c>
      <c r="AB5476" s="15" t="s">
        <v>143</v>
      </c>
    </row>
    <row r="5477" customFormat="false" ht="15" hidden="false" customHeight="true" outlineLevel="0" collapsed="false">
      <c r="A5477" s="15" t="s">
        <v>9684</v>
      </c>
      <c r="B5477" s="15" t="s">
        <v>9685</v>
      </c>
      <c r="C5477" s="15" t="s">
        <v>217</v>
      </c>
      <c r="D5477" s="15" t="s">
        <v>218</v>
      </c>
      <c r="E5477" s="15" t="s">
        <v>136</v>
      </c>
      <c r="F5477" s="15" t="s">
        <v>137</v>
      </c>
      <c r="G5477" s="15" t="s">
        <v>1489</v>
      </c>
      <c r="H5477" s="15" t="s">
        <v>136</v>
      </c>
      <c r="I5477" s="15" t="s">
        <v>243</v>
      </c>
      <c r="J5477" s="15" t="s">
        <v>140</v>
      </c>
      <c r="K5477" s="15" t="s">
        <v>9686</v>
      </c>
      <c r="L5477" s="15" t="n">
        <v>77</v>
      </c>
      <c r="M5477" s="15" t="n">
        <v>11</v>
      </c>
      <c r="N5477" s="15" t="n">
        <v>55</v>
      </c>
      <c r="O5477" s="15" t="n">
        <v>10</v>
      </c>
      <c r="P5477" s="15" t="n">
        <v>153</v>
      </c>
      <c r="Y5477" s="15" t="s">
        <v>156</v>
      </c>
      <c r="Z5477" s="15" t="n">
        <v>4</v>
      </c>
      <c r="AA5477" s="15" t="s">
        <v>277</v>
      </c>
      <c r="AB5477" s="15" t="s">
        <v>143</v>
      </c>
    </row>
    <row r="5478" customFormat="false" ht="15" hidden="false" customHeight="true" outlineLevel="0" collapsed="false">
      <c r="A5478" s="15" t="s">
        <v>9684</v>
      </c>
      <c r="B5478" s="15" t="s">
        <v>9685</v>
      </c>
      <c r="C5478" s="15" t="s">
        <v>217</v>
      </c>
      <c r="D5478" s="15" t="s">
        <v>218</v>
      </c>
      <c r="E5478" s="15" t="s">
        <v>136</v>
      </c>
      <c r="F5478" s="15" t="s">
        <v>137</v>
      </c>
      <c r="G5478" s="15" t="s">
        <v>1489</v>
      </c>
      <c r="H5478" s="15" t="s">
        <v>136</v>
      </c>
      <c r="I5478" s="15" t="s">
        <v>243</v>
      </c>
      <c r="J5478" s="15" t="s">
        <v>144</v>
      </c>
      <c r="K5478" s="15" t="s">
        <v>9687</v>
      </c>
      <c r="L5478" s="15" t="n">
        <v>9</v>
      </c>
      <c r="M5478" s="15" t="n">
        <v>4</v>
      </c>
      <c r="P5478" s="15" t="n">
        <v>13</v>
      </c>
      <c r="Y5478" s="15" t="s">
        <v>156</v>
      </c>
      <c r="Z5478" s="15" t="n">
        <v>4</v>
      </c>
      <c r="AA5478" s="15" t="s">
        <v>277</v>
      </c>
      <c r="AB5478" s="15" t="s">
        <v>143</v>
      </c>
    </row>
    <row r="5479" customFormat="false" ht="15" hidden="false" customHeight="true" outlineLevel="0" collapsed="false">
      <c r="A5479" s="15" t="s">
        <v>9684</v>
      </c>
      <c r="B5479" s="15" t="s">
        <v>9685</v>
      </c>
      <c r="C5479" s="15" t="s">
        <v>217</v>
      </c>
      <c r="D5479" s="15" t="s">
        <v>218</v>
      </c>
      <c r="E5479" s="15" t="s">
        <v>136</v>
      </c>
      <c r="F5479" s="15" t="s">
        <v>137</v>
      </c>
      <c r="G5479" s="15" t="s">
        <v>1489</v>
      </c>
      <c r="H5479" s="15" t="s">
        <v>136</v>
      </c>
      <c r="I5479" s="15" t="s">
        <v>243</v>
      </c>
      <c r="J5479" s="15" t="s">
        <v>150</v>
      </c>
      <c r="K5479" s="15" t="s">
        <v>9688</v>
      </c>
      <c r="L5479" s="15" t="n">
        <v>661</v>
      </c>
      <c r="M5479" s="15" t="n">
        <v>788</v>
      </c>
      <c r="N5479" s="15" t="n">
        <v>604</v>
      </c>
      <c r="O5479" s="15" t="n">
        <v>196</v>
      </c>
      <c r="P5479" s="15" t="n">
        <v>2249</v>
      </c>
      <c r="Y5479" s="15" t="s">
        <v>156</v>
      </c>
      <c r="Z5479" s="15" t="n">
        <v>4</v>
      </c>
      <c r="AA5479" s="15" t="s">
        <v>277</v>
      </c>
      <c r="AB5479" s="15" t="s">
        <v>143</v>
      </c>
    </row>
    <row r="5480" customFormat="false" ht="15" hidden="false" customHeight="true" outlineLevel="0" collapsed="false">
      <c r="A5480" s="15" t="s">
        <v>9684</v>
      </c>
      <c r="B5480" s="15" t="s">
        <v>9685</v>
      </c>
      <c r="C5480" s="15" t="s">
        <v>217</v>
      </c>
      <c r="D5480" s="15" t="s">
        <v>218</v>
      </c>
      <c r="E5480" s="15" t="s">
        <v>136</v>
      </c>
      <c r="F5480" s="15" t="s">
        <v>137</v>
      </c>
      <c r="G5480" s="15" t="s">
        <v>1489</v>
      </c>
      <c r="H5480" s="15" t="s">
        <v>136</v>
      </c>
      <c r="I5480" s="15" t="s">
        <v>243</v>
      </c>
      <c r="J5480" s="15" t="s">
        <v>166</v>
      </c>
      <c r="K5480" s="15" t="s">
        <v>9689</v>
      </c>
      <c r="M5480" s="15" t="n">
        <v>26</v>
      </c>
      <c r="N5480" s="15" t="n">
        <v>1</v>
      </c>
      <c r="O5480" s="15" t="n">
        <v>3</v>
      </c>
      <c r="P5480" s="15" t="n">
        <v>30</v>
      </c>
      <c r="Y5480" s="15" t="s">
        <v>156</v>
      </c>
      <c r="Z5480" s="15" t="n">
        <v>4</v>
      </c>
      <c r="AA5480" s="15" t="s">
        <v>277</v>
      </c>
      <c r="AB5480" s="15" t="s">
        <v>143</v>
      </c>
    </row>
    <row r="5481" customFormat="false" ht="15" hidden="false" customHeight="true" outlineLevel="0" collapsed="false">
      <c r="A5481" s="15" t="s">
        <v>9684</v>
      </c>
      <c r="B5481" s="15" t="s">
        <v>9685</v>
      </c>
      <c r="C5481" s="15" t="s">
        <v>217</v>
      </c>
      <c r="D5481" s="15" t="s">
        <v>218</v>
      </c>
      <c r="E5481" s="15" t="s">
        <v>136</v>
      </c>
      <c r="F5481" s="15" t="s">
        <v>137</v>
      </c>
      <c r="G5481" s="15" t="s">
        <v>1489</v>
      </c>
      <c r="H5481" s="15" t="s">
        <v>136</v>
      </c>
      <c r="I5481" s="15" t="s">
        <v>243</v>
      </c>
      <c r="J5481" s="15" t="s">
        <v>158</v>
      </c>
      <c r="K5481" s="15" t="s">
        <v>9690</v>
      </c>
      <c r="L5481" s="15" t="n">
        <v>114</v>
      </c>
      <c r="M5481" s="15" t="n">
        <v>178</v>
      </c>
      <c r="N5481" s="15" t="n">
        <v>306</v>
      </c>
      <c r="O5481" s="15" t="n">
        <v>89</v>
      </c>
      <c r="P5481" s="15" t="n">
        <v>687</v>
      </c>
      <c r="Y5481" s="15" t="s">
        <v>156</v>
      </c>
      <c r="Z5481" s="15" t="n">
        <v>4</v>
      </c>
      <c r="AA5481" s="15" t="s">
        <v>277</v>
      </c>
      <c r="AB5481" s="15" t="s">
        <v>143</v>
      </c>
    </row>
    <row r="5482" customFormat="false" ht="15" hidden="false" customHeight="true" outlineLevel="0" collapsed="false">
      <c r="A5482" s="15" t="s">
        <v>9684</v>
      </c>
      <c r="B5482" s="15" t="s">
        <v>9685</v>
      </c>
      <c r="C5482" s="15" t="s">
        <v>217</v>
      </c>
      <c r="D5482" s="15" t="s">
        <v>218</v>
      </c>
      <c r="E5482" s="15" t="s">
        <v>136</v>
      </c>
      <c r="F5482" s="15" t="s">
        <v>137</v>
      </c>
      <c r="G5482" s="15" t="s">
        <v>1489</v>
      </c>
      <c r="H5482" s="15" t="s">
        <v>136</v>
      </c>
      <c r="I5482" s="15" t="s">
        <v>243</v>
      </c>
      <c r="J5482" s="15" t="s">
        <v>169</v>
      </c>
      <c r="K5482" s="15" t="s">
        <v>9691</v>
      </c>
      <c r="L5482" s="15" t="n">
        <v>2</v>
      </c>
      <c r="M5482" s="15" t="n">
        <v>10</v>
      </c>
      <c r="N5482" s="15" t="n">
        <v>10</v>
      </c>
      <c r="O5482" s="15" t="n">
        <v>32</v>
      </c>
      <c r="P5482" s="15" t="n">
        <v>54</v>
      </c>
      <c r="Y5482" s="15" t="s">
        <v>156</v>
      </c>
      <c r="Z5482" s="15" t="n">
        <v>4</v>
      </c>
      <c r="AA5482" s="15" t="s">
        <v>277</v>
      </c>
      <c r="AB5482" s="15" t="s">
        <v>143</v>
      </c>
    </row>
    <row r="5483" customFormat="false" ht="15" hidden="false" customHeight="true" outlineLevel="0" collapsed="false">
      <c r="A5483" s="15" t="s">
        <v>9692</v>
      </c>
      <c r="B5483" s="15" t="s">
        <v>9693</v>
      </c>
      <c r="C5483" s="15" t="s">
        <v>217</v>
      </c>
      <c r="D5483" s="15" t="s">
        <v>235</v>
      </c>
      <c r="E5483" s="15" t="s">
        <v>136</v>
      </c>
      <c r="F5483" s="15" t="s">
        <v>137</v>
      </c>
      <c r="G5483" s="15" t="s">
        <v>2970</v>
      </c>
      <c r="H5483" s="15" t="s">
        <v>136</v>
      </c>
      <c r="I5483" s="15" t="s">
        <v>139</v>
      </c>
      <c r="J5483" s="15" t="s">
        <v>150</v>
      </c>
      <c r="K5483" s="15" t="s">
        <v>9694</v>
      </c>
      <c r="M5483" s="15" t="n">
        <v>2</v>
      </c>
      <c r="P5483" s="15" t="n">
        <v>2</v>
      </c>
      <c r="Y5483" s="15" t="s">
        <v>142</v>
      </c>
      <c r="AB5483" s="15" t="s">
        <v>143</v>
      </c>
    </row>
    <row r="5484" customFormat="false" ht="15" hidden="false" customHeight="true" outlineLevel="0" collapsed="false">
      <c r="A5484" s="15" t="s">
        <v>9692</v>
      </c>
      <c r="B5484" s="15" t="s">
        <v>9693</v>
      </c>
      <c r="C5484" s="15" t="s">
        <v>217</v>
      </c>
      <c r="D5484" s="15" t="s">
        <v>235</v>
      </c>
      <c r="E5484" s="15" t="s">
        <v>136</v>
      </c>
      <c r="F5484" s="15" t="s">
        <v>137</v>
      </c>
      <c r="G5484" s="15" t="s">
        <v>2970</v>
      </c>
      <c r="H5484" s="15" t="s">
        <v>136</v>
      </c>
      <c r="I5484" s="15" t="s">
        <v>139</v>
      </c>
      <c r="J5484" s="15" t="s">
        <v>158</v>
      </c>
      <c r="K5484" s="15" t="s">
        <v>9695</v>
      </c>
      <c r="L5484" s="15" t="n">
        <v>5</v>
      </c>
      <c r="P5484" s="15" t="n">
        <v>5</v>
      </c>
      <c r="Y5484" s="15" t="s">
        <v>142</v>
      </c>
      <c r="AB5484" s="15" t="s">
        <v>143</v>
      </c>
    </row>
    <row r="5485" customFormat="false" ht="15" hidden="false" customHeight="true" outlineLevel="0" collapsed="false">
      <c r="A5485" s="15" t="s">
        <v>9696</v>
      </c>
      <c r="B5485" s="15" t="s">
        <v>9697</v>
      </c>
      <c r="C5485" s="15" t="s">
        <v>148</v>
      </c>
      <c r="E5485" s="15" t="s">
        <v>136</v>
      </c>
      <c r="F5485" s="15" t="s">
        <v>137</v>
      </c>
      <c r="G5485" s="15" t="s">
        <v>451</v>
      </c>
      <c r="H5485" s="15" t="s">
        <v>136</v>
      </c>
      <c r="I5485" s="15" t="s">
        <v>139</v>
      </c>
      <c r="J5485" s="15" t="s">
        <v>150</v>
      </c>
      <c r="K5485" s="15" t="s">
        <v>9698</v>
      </c>
      <c r="L5485" s="15" t="n">
        <v>6</v>
      </c>
      <c r="P5485" s="15" t="n">
        <v>6</v>
      </c>
      <c r="Y5485" s="15" t="s">
        <v>142</v>
      </c>
      <c r="AB5485" s="15" t="s">
        <v>143</v>
      </c>
    </row>
    <row r="5486" customFormat="false" ht="15" hidden="false" customHeight="true" outlineLevel="0" collapsed="false">
      <c r="A5486" s="15" t="s">
        <v>9699</v>
      </c>
      <c r="B5486" s="15" t="s">
        <v>9700</v>
      </c>
      <c r="C5486" s="15" t="s">
        <v>217</v>
      </c>
      <c r="D5486" s="15" t="s">
        <v>235</v>
      </c>
      <c r="E5486" s="15" t="s">
        <v>136</v>
      </c>
      <c r="F5486" s="15" t="s">
        <v>137</v>
      </c>
      <c r="G5486" s="15" t="s">
        <v>9701</v>
      </c>
      <c r="H5486" s="15" t="s">
        <v>136</v>
      </c>
      <c r="I5486" s="15" t="s">
        <v>139</v>
      </c>
      <c r="J5486" s="15" t="s">
        <v>150</v>
      </c>
      <c r="K5486" s="15" t="s">
        <v>9702</v>
      </c>
      <c r="N5486" s="15" t="n">
        <v>1346</v>
      </c>
      <c r="O5486" s="15" t="n">
        <v>74</v>
      </c>
      <c r="P5486" s="15" t="n">
        <v>1420</v>
      </c>
      <c r="Y5486" s="15" t="s">
        <v>142</v>
      </c>
      <c r="AB5486" s="15" t="s">
        <v>143</v>
      </c>
    </row>
    <row r="5487" customFormat="false" ht="15" hidden="false" customHeight="true" outlineLevel="0" collapsed="false">
      <c r="A5487" s="15" t="s">
        <v>9699</v>
      </c>
      <c r="B5487" s="15" t="s">
        <v>9700</v>
      </c>
      <c r="C5487" s="15" t="s">
        <v>217</v>
      </c>
      <c r="D5487" s="15" t="s">
        <v>235</v>
      </c>
      <c r="E5487" s="15" t="s">
        <v>136</v>
      </c>
      <c r="F5487" s="15" t="s">
        <v>137</v>
      </c>
      <c r="G5487" s="15" t="s">
        <v>9701</v>
      </c>
      <c r="H5487" s="15" t="s">
        <v>136</v>
      </c>
      <c r="I5487" s="15" t="s">
        <v>139</v>
      </c>
      <c r="J5487" s="15" t="s">
        <v>166</v>
      </c>
      <c r="K5487" s="15" t="s">
        <v>9703</v>
      </c>
      <c r="M5487" s="15" t="n">
        <v>60</v>
      </c>
      <c r="P5487" s="15" t="n">
        <v>60</v>
      </c>
      <c r="Y5487" s="15" t="s">
        <v>142</v>
      </c>
      <c r="AB5487" s="15" t="s">
        <v>143</v>
      </c>
    </row>
    <row r="5488" customFormat="false" ht="15" hidden="false" customHeight="true" outlineLevel="0" collapsed="false">
      <c r="A5488" s="15" t="s">
        <v>9699</v>
      </c>
      <c r="B5488" s="15" t="s">
        <v>9700</v>
      </c>
      <c r="C5488" s="15" t="s">
        <v>217</v>
      </c>
      <c r="D5488" s="15" t="s">
        <v>235</v>
      </c>
      <c r="E5488" s="15" t="s">
        <v>136</v>
      </c>
      <c r="F5488" s="15" t="s">
        <v>137</v>
      </c>
      <c r="G5488" s="15" t="s">
        <v>9701</v>
      </c>
      <c r="H5488" s="15" t="s">
        <v>136</v>
      </c>
      <c r="I5488" s="15" t="s">
        <v>139</v>
      </c>
      <c r="J5488" s="15" t="s">
        <v>158</v>
      </c>
      <c r="K5488" s="15" t="s">
        <v>9704</v>
      </c>
      <c r="N5488" s="15" t="n">
        <v>58</v>
      </c>
      <c r="O5488" s="15" t="n">
        <v>15</v>
      </c>
      <c r="P5488" s="15" t="n">
        <v>73</v>
      </c>
      <c r="Y5488" s="15" t="s">
        <v>142</v>
      </c>
      <c r="AB5488" s="15" t="s">
        <v>143</v>
      </c>
    </row>
    <row r="5489" customFormat="false" ht="15" hidden="false" customHeight="true" outlineLevel="0" collapsed="false">
      <c r="A5489" s="15" t="s">
        <v>9699</v>
      </c>
      <c r="B5489" s="15" t="s">
        <v>9700</v>
      </c>
      <c r="C5489" s="15" t="s">
        <v>217</v>
      </c>
      <c r="D5489" s="15" t="s">
        <v>235</v>
      </c>
      <c r="E5489" s="15" t="s">
        <v>136</v>
      </c>
      <c r="F5489" s="15" t="s">
        <v>137</v>
      </c>
      <c r="G5489" s="15" t="s">
        <v>9701</v>
      </c>
      <c r="H5489" s="15" t="s">
        <v>136</v>
      </c>
      <c r="I5489" s="15" t="s">
        <v>139</v>
      </c>
      <c r="J5489" s="15" t="s">
        <v>169</v>
      </c>
      <c r="K5489" s="15" t="s">
        <v>9705</v>
      </c>
      <c r="N5489" s="15" t="n">
        <v>7</v>
      </c>
      <c r="O5489" s="15" t="n">
        <v>3</v>
      </c>
      <c r="P5489" s="15" t="n">
        <v>10</v>
      </c>
      <c r="Y5489" s="15" t="s">
        <v>142</v>
      </c>
      <c r="AB5489" s="15" t="s">
        <v>143</v>
      </c>
    </row>
    <row r="5490" customFormat="false" ht="15" hidden="false" customHeight="true" outlineLevel="0" collapsed="false">
      <c r="A5490" s="15" t="s">
        <v>9706</v>
      </c>
      <c r="B5490" s="15" t="s">
        <v>9707</v>
      </c>
      <c r="C5490" s="15" t="s">
        <v>217</v>
      </c>
      <c r="D5490" s="15" t="s">
        <v>235</v>
      </c>
      <c r="E5490" s="15" t="s">
        <v>136</v>
      </c>
      <c r="F5490" s="15" t="s">
        <v>137</v>
      </c>
      <c r="G5490" s="15" t="s">
        <v>608</v>
      </c>
      <c r="H5490" s="15" t="s">
        <v>136</v>
      </c>
      <c r="I5490" s="15" t="s">
        <v>139</v>
      </c>
      <c r="J5490" s="15" t="s">
        <v>150</v>
      </c>
      <c r="K5490" s="15" t="s">
        <v>9708</v>
      </c>
      <c r="L5490" s="15" t="n">
        <v>27</v>
      </c>
      <c r="M5490" s="15" t="n">
        <v>85</v>
      </c>
      <c r="P5490" s="15" t="n">
        <v>112</v>
      </c>
      <c r="Y5490" s="15" t="s">
        <v>156</v>
      </c>
      <c r="AB5490" s="15" t="s">
        <v>143</v>
      </c>
    </row>
    <row r="5491" customFormat="false" ht="15" hidden="false" customHeight="true" outlineLevel="0" collapsed="false">
      <c r="A5491" s="15" t="s">
        <v>9706</v>
      </c>
      <c r="B5491" s="15" t="s">
        <v>9707</v>
      </c>
      <c r="C5491" s="15" t="s">
        <v>217</v>
      </c>
      <c r="D5491" s="15" t="s">
        <v>235</v>
      </c>
      <c r="E5491" s="15" t="s">
        <v>136</v>
      </c>
      <c r="F5491" s="15" t="s">
        <v>137</v>
      </c>
      <c r="G5491" s="15" t="s">
        <v>608</v>
      </c>
      <c r="H5491" s="15" t="s">
        <v>136</v>
      </c>
      <c r="I5491" s="15" t="s">
        <v>139</v>
      </c>
      <c r="J5491" s="15" t="s">
        <v>158</v>
      </c>
      <c r="K5491" s="15" t="s">
        <v>9709</v>
      </c>
      <c r="L5491" s="15" t="n">
        <v>12</v>
      </c>
      <c r="M5491" s="15" t="n">
        <v>21</v>
      </c>
      <c r="P5491" s="15" t="n">
        <v>33</v>
      </c>
      <c r="Y5491" s="15" t="s">
        <v>156</v>
      </c>
      <c r="AB5491" s="15" t="s">
        <v>143</v>
      </c>
    </row>
    <row r="5492" customFormat="false" ht="15" hidden="false" customHeight="true" outlineLevel="0" collapsed="false">
      <c r="A5492" s="15" t="s">
        <v>9710</v>
      </c>
      <c r="B5492" s="15" t="s">
        <v>9711</v>
      </c>
      <c r="C5492" s="15" t="s">
        <v>134</v>
      </c>
      <c r="D5492" s="15" t="s">
        <v>135</v>
      </c>
      <c r="E5492" s="15" t="s">
        <v>136</v>
      </c>
      <c r="F5492" s="15" t="s">
        <v>137</v>
      </c>
      <c r="G5492" s="15" t="s">
        <v>231</v>
      </c>
      <c r="H5492" s="15" t="s">
        <v>136</v>
      </c>
      <c r="I5492" s="15" t="s">
        <v>139</v>
      </c>
      <c r="J5492" s="15" t="s">
        <v>140</v>
      </c>
      <c r="K5492" s="15" t="s">
        <v>9712</v>
      </c>
      <c r="L5492" s="15" t="n">
        <v>18</v>
      </c>
      <c r="P5492" s="15" t="n">
        <v>18</v>
      </c>
      <c r="Y5492" s="15" t="s">
        <v>156</v>
      </c>
      <c r="AB5492" s="15" t="s">
        <v>143</v>
      </c>
    </row>
    <row r="5493" customFormat="false" ht="15" hidden="false" customHeight="true" outlineLevel="0" collapsed="false">
      <c r="A5493" s="15" t="s">
        <v>9710</v>
      </c>
      <c r="B5493" s="15" t="s">
        <v>9711</v>
      </c>
      <c r="C5493" s="15" t="s">
        <v>134</v>
      </c>
      <c r="D5493" s="15" t="s">
        <v>135</v>
      </c>
      <c r="E5493" s="15" t="s">
        <v>136</v>
      </c>
      <c r="F5493" s="15" t="s">
        <v>137</v>
      </c>
      <c r="G5493" s="15" t="s">
        <v>231</v>
      </c>
      <c r="H5493" s="15" t="s">
        <v>136</v>
      </c>
      <c r="I5493" s="15" t="s">
        <v>139</v>
      </c>
      <c r="J5493" s="15" t="s">
        <v>144</v>
      </c>
      <c r="K5493" s="15" t="s">
        <v>9713</v>
      </c>
      <c r="L5493" s="15" t="n">
        <v>45</v>
      </c>
      <c r="N5493" s="15" t="n">
        <v>14</v>
      </c>
      <c r="O5493" s="15" t="n">
        <v>5</v>
      </c>
      <c r="P5493" s="15" t="n">
        <v>64</v>
      </c>
      <c r="Y5493" s="15" t="s">
        <v>156</v>
      </c>
      <c r="AB5493" s="15" t="s">
        <v>143</v>
      </c>
    </row>
    <row r="5494" customFormat="false" ht="15" hidden="false" customHeight="true" outlineLevel="0" collapsed="false">
      <c r="A5494" s="15" t="s">
        <v>9710</v>
      </c>
      <c r="B5494" s="15" t="s">
        <v>9711</v>
      </c>
      <c r="C5494" s="15" t="s">
        <v>134</v>
      </c>
      <c r="D5494" s="15" t="s">
        <v>135</v>
      </c>
      <c r="E5494" s="15" t="s">
        <v>136</v>
      </c>
      <c r="F5494" s="15" t="s">
        <v>137</v>
      </c>
      <c r="G5494" s="15" t="s">
        <v>231</v>
      </c>
      <c r="H5494" s="15" t="s">
        <v>136</v>
      </c>
      <c r="I5494" s="15" t="s">
        <v>139</v>
      </c>
      <c r="J5494" s="15" t="s">
        <v>150</v>
      </c>
      <c r="K5494" s="15" t="s">
        <v>9714</v>
      </c>
      <c r="L5494" s="15" t="n">
        <v>9</v>
      </c>
      <c r="P5494" s="15" t="n">
        <v>9</v>
      </c>
      <c r="Y5494" s="15" t="s">
        <v>156</v>
      </c>
      <c r="AB5494" s="15" t="s">
        <v>143</v>
      </c>
    </row>
    <row r="5495" customFormat="false" ht="15" hidden="false" customHeight="true" outlineLevel="0" collapsed="false">
      <c r="A5495" s="15" t="s">
        <v>9715</v>
      </c>
      <c r="B5495" s="15" t="s">
        <v>9716</v>
      </c>
      <c r="C5495" s="15" t="s">
        <v>148</v>
      </c>
      <c r="E5495" s="15" t="s">
        <v>136</v>
      </c>
      <c r="F5495" s="15" t="s">
        <v>137</v>
      </c>
      <c r="G5495" s="15" t="s">
        <v>1136</v>
      </c>
      <c r="H5495" s="15" t="s">
        <v>136</v>
      </c>
      <c r="I5495" s="15" t="s">
        <v>139</v>
      </c>
      <c r="J5495" s="15" t="s">
        <v>150</v>
      </c>
      <c r="K5495" s="15" t="s">
        <v>9717</v>
      </c>
      <c r="M5495" s="15" t="n">
        <v>10</v>
      </c>
      <c r="P5495" s="15" t="n">
        <v>10</v>
      </c>
      <c r="Y5495" s="15" t="s">
        <v>142</v>
      </c>
      <c r="AB5495" s="15" t="s">
        <v>143</v>
      </c>
    </row>
    <row r="5496" customFormat="false" ht="15" hidden="false" customHeight="true" outlineLevel="0" collapsed="false">
      <c r="A5496" s="15" t="s">
        <v>9718</v>
      </c>
      <c r="B5496" s="15" t="s">
        <v>9719</v>
      </c>
      <c r="C5496" s="15" t="s">
        <v>134</v>
      </c>
      <c r="D5496" s="15" t="s">
        <v>541</v>
      </c>
      <c r="E5496" s="15" t="s">
        <v>136</v>
      </c>
      <c r="F5496" s="15" t="s">
        <v>137</v>
      </c>
      <c r="G5496" s="15" t="s">
        <v>1068</v>
      </c>
      <c r="H5496" s="15" t="s">
        <v>136</v>
      </c>
      <c r="I5496" s="15" t="s">
        <v>243</v>
      </c>
      <c r="J5496" s="15" t="s">
        <v>140</v>
      </c>
      <c r="K5496" s="15" t="s">
        <v>9720</v>
      </c>
      <c r="L5496" s="15" t="n">
        <v>8</v>
      </c>
      <c r="M5496" s="15" t="n">
        <v>176</v>
      </c>
      <c r="P5496" s="15" t="n">
        <v>184</v>
      </c>
      <c r="Y5496" s="15" t="s">
        <v>1070</v>
      </c>
      <c r="AB5496" s="15" t="s">
        <v>143</v>
      </c>
    </row>
    <row r="5497" customFormat="false" ht="15" hidden="false" customHeight="true" outlineLevel="0" collapsed="false">
      <c r="A5497" s="15" t="s">
        <v>9718</v>
      </c>
      <c r="B5497" s="15" t="s">
        <v>9719</v>
      </c>
      <c r="C5497" s="15" t="s">
        <v>134</v>
      </c>
      <c r="D5497" s="15" t="s">
        <v>541</v>
      </c>
      <c r="E5497" s="15" t="s">
        <v>136</v>
      </c>
      <c r="F5497" s="15" t="s">
        <v>137</v>
      </c>
      <c r="G5497" s="15" t="s">
        <v>1068</v>
      </c>
      <c r="H5497" s="15" t="s">
        <v>136</v>
      </c>
      <c r="I5497" s="15" t="s">
        <v>243</v>
      </c>
      <c r="J5497" s="15" t="s">
        <v>150</v>
      </c>
      <c r="K5497" s="15" t="s">
        <v>9721</v>
      </c>
      <c r="L5497" s="15" t="n">
        <v>51</v>
      </c>
      <c r="M5497" s="15" t="n">
        <v>121</v>
      </c>
      <c r="N5497" s="15" t="n">
        <v>31</v>
      </c>
      <c r="O5497" s="15" t="n">
        <v>79</v>
      </c>
      <c r="P5497" s="15" t="n">
        <v>282</v>
      </c>
      <c r="Y5497" s="15" t="s">
        <v>1070</v>
      </c>
      <c r="AB5497" s="15" t="s">
        <v>143</v>
      </c>
    </row>
    <row r="5498" customFormat="false" ht="15" hidden="false" customHeight="true" outlineLevel="0" collapsed="false">
      <c r="A5498" s="15" t="s">
        <v>9718</v>
      </c>
      <c r="B5498" s="15" t="s">
        <v>9719</v>
      </c>
      <c r="C5498" s="15" t="s">
        <v>134</v>
      </c>
      <c r="D5498" s="15" t="s">
        <v>541</v>
      </c>
      <c r="E5498" s="15" t="s">
        <v>136</v>
      </c>
      <c r="F5498" s="15" t="s">
        <v>137</v>
      </c>
      <c r="G5498" s="15" t="s">
        <v>1068</v>
      </c>
      <c r="H5498" s="15" t="s">
        <v>136</v>
      </c>
      <c r="I5498" s="15" t="s">
        <v>243</v>
      </c>
      <c r="J5498" s="15" t="s">
        <v>166</v>
      </c>
      <c r="K5498" s="15" t="s">
        <v>9722</v>
      </c>
      <c r="M5498" s="15" t="n">
        <v>50</v>
      </c>
      <c r="P5498" s="15" t="n">
        <v>50</v>
      </c>
      <c r="Y5498" s="15" t="s">
        <v>1070</v>
      </c>
      <c r="AB5498" s="15" t="s">
        <v>143</v>
      </c>
    </row>
    <row r="5499" customFormat="false" ht="15" hidden="false" customHeight="true" outlineLevel="0" collapsed="false">
      <c r="A5499" s="15" t="s">
        <v>9718</v>
      </c>
      <c r="B5499" s="15" t="s">
        <v>9719</v>
      </c>
      <c r="C5499" s="15" t="s">
        <v>134</v>
      </c>
      <c r="D5499" s="15" t="s">
        <v>541</v>
      </c>
      <c r="E5499" s="15" t="s">
        <v>136</v>
      </c>
      <c r="F5499" s="15" t="s">
        <v>137</v>
      </c>
      <c r="G5499" s="15" t="s">
        <v>1068</v>
      </c>
      <c r="H5499" s="15" t="s">
        <v>136</v>
      </c>
      <c r="I5499" s="15" t="s">
        <v>243</v>
      </c>
      <c r="J5499" s="15" t="s">
        <v>158</v>
      </c>
      <c r="K5499" s="15" t="s">
        <v>9723</v>
      </c>
      <c r="L5499" s="15" t="n">
        <v>3</v>
      </c>
      <c r="M5499" s="15" t="n">
        <v>20</v>
      </c>
      <c r="N5499" s="15" t="n">
        <v>29</v>
      </c>
      <c r="O5499" s="15" t="n">
        <v>5</v>
      </c>
      <c r="P5499" s="15" t="n">
        <v>57</v>
      </c>
      <c r="Y5499" s="15" t="s">
        <v>1070</v>
      </c>
      <c r="AB5499" s="15" t="s">
        <v>143</v>
      </c>
    </row>
    <row r="5500" customFormat="false" ht="15" hidden="false" customHeight="true" outlineLevel="0" collapsed="false">
      <c r="A5500" s="15" t="s">
        <v>9724</v>
      </c>
      <c r="B5500" s="15" t="s">
        <v>9725</v>
      </c>
      <c r="C5500" s="15" t="s">
        <v>217</v>
      </c>
      <c r="D5500" s="15" t="s">
        <v>235</v>
      </c>
      <c r="E5500" s="15" t="s">
        <v>136</v>
      </c>
      <c r="F5500" s="15" t="s">
        <v>137</v>
      </c>
      <c r="G5500" s="15" t="s">
        <v>2218</v>
      </c>
      <c r="H5500" s="15" t="s">
        <v>136</v>
      </c>
      <c r="I5500" s="15" t="s">
        <v>139</v>
      </c>
      <c r="J5500" s="15" t="s">
        <v>144</v>
      </c>
      <c r="K5500" s="15" t="s">
        <v>9726</v>
      </c>
      <c r="O5500" s="15" t="n">
        <v>1</v>
      </c>
      <c r="P5500" s="15" t="n">
        <v>1</v>
      </c>
      <c r="Y5500" s="15" t="s">
        <v>142</v>
      </c>
      <c r="AB5500" s="15" t="s">
        <v>143</v>
      </c>
    </row>
    <row r="5501" customFormat="false" ht="15" hidden="false" customHeight="true" outlineLevel="0" collapsed="false">
      <c r="A5501" s="15" t="s">
        <v>9724</v>
      </c>
      <c r="B5501" s="15" t="s">
        <v>9725</v>
      </c>
      <c r="C5501" s="15" t="s">
        <v>217</v>
      </c>
      <c r="D5501" s="15" t="s">
        <v>235</v>
      </c>
      <c r="E5501" s="15" t="s">
        <v>136</v>
      </c>
      <c r="F5501" s="15" t="s">
        <v>137</v>
      </c>
      <c r="G5501" s="15" t="s">
        <v>2218</v>
      </c>
      <c r="H5501" s="15" t="s">
        <v>136</v>
      </c>
      <c r="I5501" s="15" t="s">
        <v>139</v>
      </c>
      <c r="J5501" s="15" t="s">
        <v>150</v>
      </c>
      <c r="K5501" s="15" t="s">
        <v>9727</v>
      </c>
      <c r="N5501" s="15" t="n">
        <v>4</v>
      </c>
      <c r="P5501" s="15" t="n">
        <v>4</v>
      </c>
      <c r="Y5501" s="15" t="s">
        <v>142</v>
      </c>
      <c r="AB5501" s="15" t="s">
        <v>143</v>
      </c>
    </row>
    <row r="5502" customFormat="false" ht="15" hidden="false" customHeight="true" outlineLevel="0" collapsed="false">
      <c r="A5502" s="15" t="s">
        <v>9728</v>
      </c>
      <c r="B5502" s="15" t="s">
        <v>9729</v>
      </c>
      <c r="C5502" s="15" t="s">
        <v>148</v>
      </c>
      <c r="E5502" s="15" t="s">
        <v>136</v>
      </c>
      <c r="F5502" s="15" t="s">
        <v>137</v>
      </c>
      <c r="G5502" s="15" t="s">
        <v>136</v>
      </c>
      <c r="H5502" s="15" t="s">
        <v>136</v>
      </c>
      <c r="I5502" s="15" t="s">
        <v>139</v>
      </c>
      <c r="J5502" s="15" t="s">
        <v>150</v>
      </c>
      <c r="K5502" s="15" t="s">
        <v>9730</v>
      </c>
      <c r="L5502" s="15" t="n">
        <v>4</v>
      </c>
      <c r="P5502" s="15" t="n">
        <v>4</v>
      </c>
      <c r="Y5502" s="15" t="s">
        <v>142</v>
      </c>
      <c r="AB5502" s="15" t="s">
        <v>143</v>
      </c>
    </row>
    <row r="5503" customFormat="false" ht="15" hidden="false" customHeight="true" outlineLevel="0" collapsed="false">
      <c r="A5503" s="15" t="s">
        <v>9728</v>
      </c>
      <c r="B5503" s="15" t="s">
        <v>9729</v>
      </c>
      <c r="C5503" s="15" t="s">
        <v>148</v>
      </c>
      <c r="E5503" s="15" t="s">
        <v>136</v>
      </c>
      <c r="F5503" s="15" t="s">
        <v>137</v>
      </c>
      <c r="G5503" s="15" t="s">
        <v>136</v>
      </c>
      <c r="H5503" s="15" t="s">
        <v>136</v>
      </c>
      <c r="I5503" s="15" t="s">
        <v>139</v>
      </c>
      <c r="J5503" s="15" t="s">
        <v>158</v>
      </c>
      <c r="K5503" s="15" t="s">
        <v>9731</v>
      </c>
      <c r="L5503" s="15" t="n">
        <v>4</v>
      </c>
      <c r="P5503" s="15" t="n">
        <v>4</v>
      </c>
      <c r="Y5503" s="15" t="s">
        <v>142</v>
      </c>
      <c r="AB5503" s="15" t="s">
        <v>143</v>
      </c>
    </row>
    <row r="5504" customFormat="false" ht="15" hidden="false" customHeight="true" outlineLevel="0" collapsed="false">
      <c r="A5504" s="15" t="s">
        <v>9732</v>
      </c>
      <c r="B5504" s="15" t="s">
        <v>9733</v>
      </c>
      <c r="C5504" s="15" t="s">
        <v>217</v>
      </c>
      <c r="D5504" s="15" t="s">
        <v>218</v>
      </c>
      <c r="E5504" s="15" t="s">
        <v>136</v>
      </c>
      <c r="F5504" s="15" t="s">
        <v>137</v>
      </c>
      <c r="G5504" s="15" t="s">
        <v>1514</v>
      </c>
      <c r="H5504" s="15" t="s">
        <v>136</v>
      </c>
      <c r="I5504" s="15" t="s">
        <v>139</v>
      </c>
      <c r="J5504" s="15" t="s">
        <v>140</v>
      </c>
      <c r="K5504" s="15" t="s">
        <v>9734</v>
      </c>
      <c r="L5504" s="15" t="n">
        <v>2</v>
      </c>
      <c r="P5504" s="15" t="n">
        <v>2</v>
      </c>
      <c r="Y5504" s="15" t="s">
        <v>142</v>
      </c>
      <c r="AB5504" s="15" t="s">
        <v>143</v>
      </c>
    </row>
    <row r="5505" customFormat="false" ht="15" hidden="false" customHeight="true" outlineLevel="0" collapsed="false">
      <c r="A5505" s="15" t="s">
        <v>9732</v>
      </c>
      <c r="B5505" s="15" t="s">
        <v>9733</v>
      </c>
      <c r="C5505" s="15" t="s">
        <v>217</v>
      </c>
      <c r="D5505" s="15" t="s">
        <v>218</v>
      </c>
      <c r="E5505" s="15" t="s">
        <v>136</v>
      </c>
      <c r="F5505" s="15" t="s">
        <v>137</v>
      </c>
      <c r="G5505" s="15" t="s">
        <v>1514</v>
      </c>
      <c r="H5505" s="15" t="s">
        <v>136</v>
      </c>
      <c r="I5505" s="15" t="s">
        <v>139</v>
      </c>
      <c r="J5505" s="15" t="s">
        <v>150</v>
      </c>
      <c r="K5505" s="15" t="s">
        <v>9735</v>
      </c>
      <c r="N5505" s="15" t="n">
        <v>18</v>
      </c>
      <c r="P5505" s="15" t="n">
        <v>18</v>
      </c>
      <c r="Y5505" s="15" t="s">
        <v>142</v>
      </c>
      <c r="AB5505" s="15" t="s">
        <v>143</v>
      </c>
    </row>
    <row r="5506" customFormat="false" ht="15" hidden="false" customHeight="true" outlineLevel="0" collapsed="false">
      <c r="A5506" s="15" t="s">
        <v>9732</v>
      </c>
      <c r="B5506" s="15" t="s">
        <v>9733</v>
      </c>
      <c r="C5506" s="15" t="s">
        <v>217</v>
      </c>
      <c r="D5506" s="15" t="s">
        <v>218</v>
      </c>
      <c r="E5506" s="15" t="s">
        <v>136</v>
      </c>
      <c r="F5506" s="15" t="s">
        <v>137</v>
      </c>
      <c r="G5506" s="15" t="s">
        <v>1514</v>
      </c>
      <c r="H5506" s="15" t="s">
        <v>136</v>
      </c>
      <c r="I5506" s="15" t="s">
        <v>139</v>
      </c>
      <c r="J5506" s="15" t="s">
        <v>158</v>
      </c>
      <c r="K5506" s="15" t="s">
        <v>9736</v>
      </c>
      <c r="L5506" s="15" t="n">
        <v>6</v>
      </c>
      <c r="O5506" s="15" t="n">
        <v>1</v>
      </c>
      <c r="P5506" s="15" t="n">
        <v>7</v>
      </c>
      <c r="Y5506" s="15" t="s">
        <v>142</v>
      </c>
      <c r="AB5506" s="15" t="s">
        <v>143</v>
      </c>
    </row>
    <row r="5507" customFormat="false" ht="15" hidden="false" customHeight="true" outlineLevel="0" collapsed="false">
      <c r="A5507" s="15" t="s">
        <v>9737</v>
      </c>
      <c r="B5507" s="15" t="s">
        <v>9738</v>
      </c>
      <c r="C5507" s="15" t="s">
        <v>148</v>
      </c>
      <c r="E5507" s="15" t="s">
        <v>136</v>
      </c>
      <c r="F5507" s="15" t="s">
        <v>137</v>
      </c>
      <c r="G5507" s="15" t="s">
        <v>299</v>
      </c>
      <c r="H5507" s="15" t="s">
        <v>136</v>
      </c>
      <c r="I5507" s="15" t="s">
        <v>139</v>
      </c>
      <c r="J5507" s="15" t="s">
        <v>150</v>
      </c>
      <c r="K5507" s="15" t="s">
        <v>9739</v>
      </c>
      <c r="L5507" s="15" t="n">
        <v>1</v>
      </c>
      <c r="P5507" s="15" t="n">
        <v>1</v>
      </c>
      <c r="Y5507" s="15" t="s">
        <v>156</v>
      </c>
      <c r="AB5507" s="15" t="s">
        <v>143</v>
      </c>
    </row>
    <row r="5508" customFormat="false" ht="15" hidden="false" customHeight="true" outlineLevel="0" collapsed="false">
      <c r="A5508" s="15" t="s">
        <v>9740</v>
      </c>
      <c r="B5508" s="15" t="s">
        <v>9741</v>
      </c>
      <c r="C5508" s="15" t="s">
        <v>217</v>
      </c>
      <c r="D5508" s="15" t="s">
        <v>218</v>
      </c>
      <c r="E5508" s="15" t="s">
        <v>136</v>
      </c>
      <c r="F5508" s="15" t="s">
        <v>137</v>
      </c>
      <c r="G5508" s="15" t="s">
        <v>219</v>
      </c>
      <c r="H5508" s="15" t="s">
        <v>136</v>
      </c>
      <c r="I5508" s="15" t="s">
        <v>243</v>
      </c>
      <c r="J5508" s="15" t="s">
        <v>140</v>
      </c>
      <c r="K5508" s="15" t="s">
        <v>9742</v>
      </c>
      <c r="L5508" s="15" t="n">
        <v>6</v>
      </c>
      <c r="M5508" s="15" t="n">
        <v>13</v>
      </c>
      <c r="N5508" s="15" t="n">
        <v>12</v>
      </c>
      <c r="P5508" s="15" t="n">
        <v>31</v>
      </c>
      <c r="Y5508" s="15" t="s">
        <v>142</v>
      </c>
      <c r="AB5508" s="15" t="s">
        <v>143</v>
      </c>
    </row>
    <row r="5509" customFormat="false" ht="15" hidden="false" customHeight="true" outlineLevel="0" collapsed="false">
      <c r="A5509" s="15" t="s">
        <v>9740</v>
      </c>
      <c r="B5509" s="15" t="s">
        <v>9741</v>
      </c>
      <c r="C5509" s="15" t="s">
        <v>217</v>
      </c>
      <c r="D5509" s="15" t="s">
        <v>218</v>
      </c>
      <c r="E5509" s="15" t="s">
        <v>136</v>
      </c>
      <c r="F5509" s="15" t="s">
        <v>137</v>
      </c>
      <c r="G5509" s="15" t="s">
        <v>219</v>
      </c>
      <c r="H5509" s="15" t="s">
        <v>136</v>
      </c>
      <c r="I5509" s="15" t="s">
        <v>243</v>
      </c>
      <c r="J5509" s="15" t="s">
        <v>150</v>
      </c>
      <c r="K5509" s="15" t="s">
        <v>9743</v>
      </c>
      <c r="L5509" s="15" t="n">
        <v>144</v>
      </c>
      <c r="M5509" s="15" t="n">
        <v>73</v>
      </c>
      <c r="N5509" s="15" t="n">
        <v>88</v>
      </c>
      <c r="O5509" s="15" t="n">
        <v>10</v>
      </c>
      <c r="P5509" s="15" t="n">
        <v>315</v>
      </c>
      <c r="Y5509" s="15" t="s">
        <v>142</v>
      </c>
      <c r="AB5509" s="15" t="s">
        <v>143</v>
      </c>
    </row>
    <row r="5510" customFormat="false" ht="15" hidden="false" customHeight="true" outlineLevel="0" collapsed="false">
      <c r="A5510" s="15" t="s">
        <v>9740</v>
      </c>
      <c r="B5510" s="15" t="s">
        <v>9741</v>
      </c>
      <c r="C5510" s="15" t="s">
        <v>217</v>
      </c>
      <c r="D5510" s="15" t="s">
        <v>218</v>
      </c>
      <c r="E5510" s="15" t="s">
        <v>136</v>
      </c>
      <c r="F5510" s="15" t="s">
        <v>137</v>
      </c>
      <c r="G5510" s="15" t="s">
        <v>219</v>
      </c>
      <c r="H5510" s="15" t="s">
        <v>136</v>
      </c>
      <c r="I5510" s="15" t="s">
        <v>243</v>
      </c>
      <c r="J5510" s="15" t="s">
        <v>158</v>
      </c>
      <c r="K5510" s="15" t="s">
        <v>9744</v>
      </c>
      <c r="L5510" s="15" t="n">
        <v>40</v>
      </c>
      <c r="M5510" s="15" t="n">
        <v>31</v>
      </c>
      <c r="N5510" s="15" t="n">
        <v>30</v>
      </c>
      <c r="O5510" s="15" t="n">
        <v>2</v>
      </c>
      <c r="P5510" s="15" t="n">
        <v>103</v>
      </c>
      <c r="Y5510" s="15" t="s">
        <v>142</v>
      </c>
      <c r="AB5510" s="15" t="s">
        <v>143</v>
      </c>
    </row>
    <row r="5511" customFormat="false" ht="15" hidden="false" customHeight="true" outlineLevel="0" collapsed="false">
      <c r="A5511" s="15" t="s">
        <v>9740</v>
      </c>
      <c r="B5511" s="15" t="s">
        <v>9741</v>
      </c>
      <c r="C5511" s="15" t="s">
        <v>217</v>
      </c>
      <c r="D5511" s="15" t="s">
        <v>218</v>
      </c>
      <c r="E5511" s="15" t="s">
        <v>136</v>
      </c>
      <c r="F5511" s="15" t="s">
        <v>137</v>
      </c>
      <c r="G5511" s="15" t="s">
        <v>219</v>
      </c>
      <c r="H5511" s="15" t="s">
        <v>136</v>
      </c>
      <c r="I5511" s="15" t="s">
        <v>243</v>
      </c>
      <c r="J5511" s="15" t="s">
        <v>169</v>
      </c>
      <c r="K5511" s="15" t="s">
        <v>9745</v>
      </c>
      <c r="L5511" s="15" t="n">
        <v>1</v>
      </c>
      <c r="P5511" s="15" t="n">
        <v>1</v>
      </c>
      <c r="Y5511" s="15" t="s">
        <v>142</v>
      </c>
      <c r="AB5511" s="15" t="s">
        <v>143</v>
      </c>
    </row>
    <row r="5512" customFormat="false" ht="15" hidden="false" customHeight="true" outlineLevel="0" collapsed="false">
      <c r="A5512" s="15" t="s">
        <v>9746</v>
      </c>
      <c r="B5512" s="15" t="s">
        <v>9747</v>
      </c>
      <c r="C5512" s="15" t="s">
        <v>217</v>
      </c>
      <c r="D5512" s="15" t="s">
        <v>235</v>
      </c>
      <c r="E5512" s="15" t="s">
        <v>136</v>
      </c>
      <c r="F5512" s="15" t="s">
        <v>137</v>
      </c>
      <c r="G5512" s="15" t="s">
        <v>1685</v>
      </c>
      <c r="H5512" s="15" t="s">
        <v>136</v>
      </c>
      <c r="I5512" s="15" t="s">
        <v>139</v>
      </c>
      <c r="J5512" s="15" t="s">
        <v>150</v>
      </c>
      <c r="K5512" s="15" t="s">
        <v>9748</v>
      </c>
      <c r="N5512" s="15" t="n">
        <v>42</v>
      </c>
      <c r="P5512" s="15" t="n">
        <v>42</v>
      </c>
      <c r="Y5512" s="15" t="s">
        <v>142</v>
      </c>
      <c r="AB5512" s="15" t="s">
        <v>143</v>
      </c>
    </row>
    <row r="5513" customFormat="false" ht="15" hidden="false" customHeight="true" outlineLevel="0" collapsed="false">
      <c r="A5513" s="15" t="s">
        <v>9746</v>
      </c>
      <c r="B5513" s="15" t="s">
        <v>9747</v>
      </c>
      <c r="C5513" s="15" t="s">
        <v>217</v>
      </c>
      <c r="D5513" s="15" t="s">
        <v>235</v>
      </c>
      <c r="E5513" s="15" t="s">
        <v>136</v>
      </c>
      <c r="F5513" s="15" t="s">
        <v>137</v>
      </c>
      <c r="G5513" s="15" t="s">
        <v>1685</v>
      </c>
      <c r="H5513" s="15" t="s">
        <v>136</v>
      </c>
      <c r="I5513" s="15" t="s">
        <v>139</v>
      </c>
      <c r="J5513" s="15" t="s">
        <v>158</v>
      </c>
      <c r="K5513" s="15" t="s">
        <v>9749</v>
      </c>
      <c r="N5513" s="15" t="n">
        <v>4</v>
      </c>
      <c r="P5513" s="15" t="n">
        <v>4</v>
      </c>
      <c r="Y5513" s="15" t="s">
        <v>142</v>
      </c>
      <c r="AB5513" s="15" t="s">
        <v>143</v>
      </c>
    </row>
    <row r="5514" customFormat="false" ht="15" hidden="false" customHeight="true" outlineLevel="0" collapsed="false">
      <c r="A5514" s="15" t="s">
        <v>9750</v>
      </c>
      <c r="B5514" s="15" t="s">
        <v>9751</v>
      </c>
      <c r="C5514" s="15" t="s">
        <v>217</v>
      </c>
      <c r="D5514" s="15" t="s">
        <v>235</v>
      </c>
      <c r="E5514" s="15" t="s">
        <v>788</v>
      </c>
      <c r="F5514" s="15" t="s">
        <v>137</v>
      </c>
      <c r="G5514" s="15" t="s">
        <v>788</v>
      </c>
      <c r="H5514" s="15" t="s">
        <v>136</v>
      </c>
      <c r="I5514" s="15" t="s">
        <v>139</v>
      </c>
      <c r="J5514" s="15" t="s">
        <v>150</v>
      </c>
      <c r="K5514" s="15" t="s">
        <v>9752</v>
      </c>
      <c r="L5514" s="15" t="n">
        <v>13</v>
      </c>
      <c r="M5514" s="15" t="n">
        <v>3</v>
      </c>
      <c r="N5514" s="15" t="n">
        <v>23</v>
      </c>
      <c r="O5514" s="15" t="n">
        <v>3</v>
      </c>
      <c r="P5514" s="15" t="n">
        <v>42</v>
      </c>
      <c r="Y5514" s="15" t="s">
        <v>142</v>
      </c>
      <c r="AB5514" s="15" t="s">
        <v>143</v>
      </c>
    </row>
    <row r="5515" customFormat="false" ht="15" hidden="false" customHeight="true" outlineLevel="0" collapsed="false">
      <c r="A5515" s="15" t="s">
        <v>9750</v>
      </c>
      <c r="B5515" s="15" t="s">
        <v>9751</v>
      </c>
      <c r="C5515" s="15" t="s">
        <v>217</v>
      </c>
      <c r="D5515" s="15" t="s">
        <v>235</v>
      </c>
      <c r="E5515" s="15" t="s">
        <v>788</v>
      </c>
      <c r="F5515" s="15" t="s">
        <v>137</v>
      </c>
      <c r="G5515" s="15" t="s">
        <v>788</v>
      </c>
      <c r="H5515" s="15" t="s">
        <v>136</v>
      </c>
      <c r="I5515" s="15" t="s">
        <v>139</v>
      </c>
      <c r="J5515" s="15" t="s">
        <v>158</v>
      </c>
      <c r="K5515" s="15" t="s">
        <v>9753</v>
      </c>
      <c r="L5515" s="15" t="n">
        <v>6</v>
      </c>
      <c r="M5515" s="15" t="n">
        <v>5</v>
      </c>
      <c r="N5515" s="15" t="n">
        <v>7</v>
      </c>
      <c r="O5515" s="15" t="n">
        <v>2</v>
      </c>
      <c r="P5515" s="15" t="n">
        <v>20</v>
      </c>
      <c r="Y5515" s="15" t="s">
        <v>142</v>
      </c>
      <c r="AB5515" s="15" t="s">
        <v>143</v>
      </c>
    </row>
    <row r="5516" customFormat="false" ht="15" hidden="false" customHeight="true" outlineLevel="0" collapsed="false">
      <c r="A5516" s="15" t="s">
        <v>9750</v>
      </c>
      <c r="B5516" s="15" t="s">
        <v>9751</v>
      </c>
      <c r="C5516" s="15" t="s">
        <v>217</v>
      </c>
      <c r="D5516" s="15" t="s">
        <v>235</v>
      </c>
      <c r="E5516" s="15" t="s">
        <v>788</v>
      </c>
      <c r="F5516" s="15" t="s">
        <v>137</v>
      </c>
      <c r="G5516" s="15" t="s">
        <v>788</v>
      </c>
      <c r="H5516" s="15" t="s">
        <v>136</v>
      </c>
      <c r="I5516" s="15" t="s">
        <v>139</v>
      </c>
      <c r="J5516" s="15" t="s">
        <v>169</v>
      </c>
      <c r="K5516" s="15" t="s">
        <v>9754</v>
      </c>
      <c r="M5516" s="15" t="n">
        <v>1</v>
      </c>
      <c r="P5516" s="15" t="n">
        <v>1</v>
      </c>
      <c r="Y5516" s="15" t="s">
        <v>142</v>
      </c>
      <c r="AB5516" s="15" t="s">
        <v>143</v>
      </c>
    </row>
    <row r="5517" customFormat="false" ht="15" hidden="false" customHeight="true" outlineLevel="0" collapsed="false">
      <c r="A5517" s="15" t="s">
        <v>9755</v>
      </c>
      <c r="B5517" s="15" t="s">
        <v>9756</v>
      </c>
      <c r="C5517" s="15" t="s">
        <v>217</v>
      </c>
      <c r="D5517" s="15" t="s">
        <v>218</v>
      </c>
      <c r="E5517" s="15" t="s">
        <v>136</v>
      </c>
      <c r="F5517" s="15" t="s">
        <v>137</v>
      </c>
      <c r="G5517" s="15" t="s">
        <v>9757</v>
      </c>
      <c r="H5517" s="15" t="s">
        <v>136</v>
      </c>
      <c r="I5517" s="15" t="s">
        <v>139</v>
      </c>
      <c r="J5517" s="15" t="s">
        <v>140</v>
      </c>
      <c r="K5517" s="15" t="s">
        <v>9758</v>
      </c>
      <c r="N5517" s="15" t="n">
        <v>0</v>
      </c>
      <c r="P5517" s="15" t="n">
        <v>0</v>
      </c>
      <c r="Y5517" s="15" t="s">
        <v>142</v>
      </c>
      <c r="AB5517" s="15" t="s">
        <v>143</v>
      </c>
    </row>
    <row r="5518" customFormat="false" ht="15" hidden="false" customHeight="true" outlineLevel="0" collapsed="false">
      <c r="A5518" s="15" t="s">
        <v>9755</v>
      </c>
      <c r="B5518" s="15" t="s">
        <v>9756</v>
      </c>
      <c r="C5518" s="15" t="s">
        <v>217</v>
      </c>
      <c r="D5518" s="15" t="s">
        <v>218</v>
      </c>
      <c r="E5518" s="15" t="s">
        <v>136</v>
      </c>
      <c r="F5518" s="15" t="s">
        <v>137</v>
      </c>
      <c r="G5518" s="15" t="s">
        <v>9757</v>
      </c>
      <c r="H5518" s="15" t="s">
        <v>136</v>
      </c>
      <c r="I5518" s="15" t="s">
        <v>139</v>
      </c>
      <c r="J5518" s="15" t="s">
        <v>150</v>
      </c>
      <c r="K5518" s="15" t="s">
        <v>9759</v>
      </c>
      <c r="M5518" s="15" t="n">
        <v>1</v>
      </c>
      <c r="N5518" s="15" t="n">
        <v>111</v>
      </c>
      <c r="O5518" s="15" t="n">
        <v>7</v>
      </c>
      <c r="P5518" s="15" t="n">
        <v>119</v>
      </c>
      <c r="Y5518" s="15" t="s">
        <v>142</v>
      </c>
      <c r="AB5518" s="15" t="s">
        <v>143</v>
      </c>
    </row>
    <row r="5519" customFormat="false" ht="15" hidden="false" customHeight="true" outlineLevel="0" collapsed="false">
      <c r="A5519" s="15" t="s">
        <v>9755</v>
      </c>
      <c r="B5519" s="15" t="s">
        <v>9756</v>
      </c>
      <c r="C5519" s="15" t="s">
        <v>217</v>
      </c>
      <c r="D5519" s="15" t="s">
        <v>218</v>
      </c>
      <c r="E5519" s="15" t="s">
        <v>136</v>
      </c>
      <c r="F5519" s="15" t="s">
        <v>137</v>
      </c>
      <c r="G5519" s="15" t="s">
        <v>9757</v>
      </c>
      <c r="H5519" s="15" t="s">
        <v>136</v>
      </c>
      <c r="I5519" s="15" t="s">
        <v>139</v>
      </c>
      <c r="J5519" s="15" t="s">
        <v>158</v>
      </c>
      <c r="K5519" s="15" t="s">
        <v>9760</v>
      </c>
      <c r="N5519" s="15" t="n">
        <v>18</v>
      </c>
      <c r="P5519" s="15" t="n">
        <v>18</v>
      </c>
      <c r="Y5519" s="15" t="s">
        <v>142</v>
      </c>
      <c r="AB5519" s="15" t="s">
        <v>143</v>
      </c>
    </row>
    <row r="5520" customFormat="false" ht="15" hidden="false" customHeight="true" outlineLevel="0" collapsed="false">
      <c r="A5520" s="15" t="s">
        <v>9761</v>
      </c>
      <c r="B5520" s="15" t="s">
        <v>9762</v>
      </c>
      <c r="C5520" s="15" t="s">
        <v>148</v>
      </c>
      <c r="E5520" s="15" t="s">
        <v>136</v>
      </c>
      <c r="F5520" s="15" t="s">
        <v>137</v>
      </c>
      <c r="G5520" s="15" t="s">
        <v>2004</v>
      </c>
      <c r="H5520" s="15" t="s">
        <v>136</v>
      </c>
      <c r="I5520" s="15" t="s">
        <v>139</v>
      </c>
      <c r="J5520" s="15" t="s">
        <v>158</v>
      </c>
      <c r="K5520" s="15" t="s">
        <v>9763</v>
      </c>
      <c r="O5520" s="15" t="n">
        <v>3</v>
      </c>
      <c r="P5520" s="15" t="n">
        <v>3</v>
      </c>
      <c r="Y5520" s="15" t="s">
        <v>156</v>
      </c>
      <c r="AB5520" s="15" t="s">
        <v>143</v>
      </c>
    </row>
    <row r="5521" customFormat="false" ht="15" hidden="false" customHeight="true" outlineLevel="0" collapsed="false">
      <c r="A5521" s="15" t="s">
        <v>9764</v>
      </c>
      <c r="B5521" s="15" t="s">
        <v>9765</v>
      </c>
      <c r="C5521" s="15" t="s">
        <v>217</v>
      </c>
      <c r="D5521" s="15" t="s">
        <v>235</v>
      </c>
      <c r="E5521" s="15" t="s">
        <v>136</v>
      </c>
      <c r="F5521" s="15" t="s">
        <v>137</v>
      </c>
      <c r="G5521" s="15" t="s">
        <v>219</v>
      </c>
      <c r="H5521" s="15" t="s">
        <v>136</v>
      </c>
      <c r="I5521" s="15" t="s">
        <v>243</v>
      </c>
      <c r="J5521" s="15" t="s">
        <v>150</v>
      </c>
      <c r="K5521" s="15" t="s">
        <v>9766</v>
      </c>
      <c r="L5521" s="15" t="n">
        <v>160</v>
      </c>
      <c r="M5521" s="15" t="n">
        <v>73</v>
      </c>
      <c r="N5521" s="15" t="n">
        <v>44</v>
      </c>
      <c r="P5521" s="15" t="n">
        <v>277</v>
      </c>
      <c r="Y5521" s="15" t="s">
        <v>142</v>
      </c>
      <c r="AB5521" s="15" t="s">
        <v>143</v>
      </c>
    </row>
    <row r="5522" customFormat="false" ht="15" hidden="false" customHeight="true" outlineLevel="0" collapsed="false">
      <c r="A5522" s="15" t="s">
        <v>9764</v>
      </c>
      <c r="B5522" s="15" t="s">
        <v>9765</v>
      </c>
      <c r="C5522" s="15" t="s">
        <v>217</v>
      </c>
      <c r="D5522" s="15" t="s">
        <v>235</v>
      </c>
      <c r="E5522" s="15" t="s">
        <v>136</v>
      </c>
      <c r="F5522" s="15" t="s">
        <v>137</v>
      </c>
      <c r="G5522" s="15" t="s">
        <v>219</v>
      </c>
      <c r="H5522" s="15" t="s">
        <v>136</v>
      </c>
      <c r="I5522" s="15" t="s">
        <v>243</v>
      </c>
      <c r="J5522" s="15" t="s">
        <v>158</v>
      </c>
      <c r="K5522" s="15" t="s">
        <v>9767</v>
      </c>
      <c r="L5522" s="15" t="n">
        <v>14</v>
      </c>
      <c r="M5522" s="15" t="n">
        <v>27</v>
      </c>
      <c r="N5522" s="15" t="n">
        <v>8</v>
      </c>
      <c r="P5522" s="15" t="n">
        <v>49</v>
      </c>
      <c r="Y5522" s="15" t="s">
        <v>142</v>
      </c>
      <c r="AB5522" s="15" t="s">
        <v>143</v>
      </c>
    </row>
    <row r="5523" customFormat="false" ht="15" hidden="false" customHeight="true" outlineLevel="0" collapsed="false">
      <c r="A5523" s="15" t="s">
        <v>9764</v>
      </c>
      <c r="B5523" s="15" t="s">
        <v>9765</v>
      </c>
      <c r="C5523" s="15" t="s">
        <v>217</v>
      </c>
      <c r="D5523" s="15" t="s">
        <v>235</v>
      </c>
      <c r="E5523" s="15" t="s">
        <v>136</v>
      </c>
      <c r="F5523" s="15" t="s">
        <v>137</v>
      </c>
      <c r="G5523" s="15" t="s">
        <v>219</v>
      </c>
      <c r="H5523" s="15" t="s">
        <v>136</v>
      </c>
      <c r="I5523" s="15" t="s">
        <v>243</v>
      </c>
      <c r="J5523" s="15" t="s">
        <v>169</v>
      </c>
      <c r="K5523" s="15" t="s">
        <v>9768</v>
      </c>
      <c r="N5523" s="15" t="n">
        <v>0</v>
      </c>
      <c r="P5523" s="15" t="n">
        <v>0</v>
      </c>
      <c r="Y5523" s="15" t="s">
        <v>142</v>
      </c>
      <c r="AB5523" s="15" t="s">
        <v>143</v>
      </c>
    </row>
    <row r="5524" customFormat="false" ht="15" hidden="false" customHeight="true" outlineLevel="0" collapsed="false">
      <c r="A5524" s="15" t="s">
        <v>9769</v>
      </c>
      <c r="B5524" s="15" t="s">
        <v>9770</v>
      </c>
      <c r="C5524" s="15" t="s">
        <v>217</v>
      </c>
      <c r="D5524" s="15" t="s">
        <v>218</v>
      </c>
      <c r="E5524" s="15" t="s">
        <v>136</v>
      </c>
      <c r="F5524" s="15" t="s">
        <v>137</v>
      </c>
      <c r="G5524" s="15" t="s">
        <v>3460</v>
      </c>
      <c r="H5524" s="15" t="s">
        <v>136</v>
      </c>
      <c r="I5524" s="15" t="s">
        <v>139</v>
      </c>
      <c r="J5524" s="15" t="s">
        <v>150</v>
      </c>
      <c r="K5524" s="15" t="s">
        <v>9771</v>
      </c>
      <c r="M5524" s="15" t="n">
        <v>38</v>
      </c>
      <c r="N5524" s="15" t="n">
        <v>65</v>
      </c>
      <c r="P5524" s="15" t="n">
        <v>103</v>
      </c>
      <c r="Y5524" s="15" t="s">
        <v>142</v>
      </c>
      <c r="AB5524" s="15" t="s">
        <v>143</v>
      </c>
    </row>
    <row r="5525" customFormat="false" ht="15" hidden="false" customHeight="true" outlineLevel="0" collapsed="false">
      <c r="A5525" s="15" t="s">
        <v>9769</v>
      </c>
      <c r="B5525" s="15" t="s">
        <v>9770</v>
      </c>
      <c r="C5525" s="15" t="s">
        <v>217</v>
      </c>
      <c r="D5525" s="15" t="s">
        <v>218</v>
      </c>
      <c r="E5525" s="15" t="s">
        <v>136</v>
      </c>
      <c r="F5525" s="15" t="s">
        <v>137</v>
      </c>
      <c r="G5525" s="15" t="s">
        <v>3460</v>
      </c>
      <c r="H5525" s="15" t="s">
        <v>136</v>
      </c>
      <c r="I5525" s="15" t="s">
        <v>139</v>
      </c>
      <c r="J5525" s="15" t="s">
        <v>158</v>
      </c>
      <c r="K5525" s="15" t="s">
        <v>9772</v>
      </c>
      <c r="M5525" s="15" t="n">
        <v>10</v>
      </c>
      <c r="P5525" s="15" t="n">
        <v>10</v>
      </c>
      <c r="Y5525" s="15" t="s">
        <v>142</v>
      </c>
      <c r="AB5525" s="15" t="s">
        <v>143</v>
      </c>
    </row>
    <row r="5526" customFormat="false" ht="15" hidden="false" customHeight="true" outlineLevel="0" collapsed="false">
      <c r="A5526" s="15" t="s">
        <v>9773</v>
      </c>
      <c r="B5526" s="15" t="s">
        <v>9774</v>
      </c>
      <c r="C5526" s="15" t="s">
        <v>148</v>
      </c>
      <c r="E5526" s="15" t="s">
        <v>136</v>
      </c>
      <c r="F5526" s="15" t="s">
        <v>137</v>
      </c>
      <c r="G5526" s="15" t="s">
        <v>2067</v>
      </c>
      <c r="H5526" s="15" t="s">
        <v>136</v>
      </c>
      <c r="I5526" s="15" t="s">
        <v>139</v>
      </c>
      <c r="J5526" s="15" t="s">
        <v>140</v>
      </c>
      <c r="K5526" s="15" t="s">
        <v>9775</v>
      </c>
      <c r="N5526" s="15" t="n">
        <v>10</v>
      </c>
      <c r="P5526" s="15" t="n">
        <v>10</v>
      </c>
      <c r="Y5526" s="15" t="s">
        <v>156</v>
      </c>
      <c r="AB5526" s="15" t="s">
        <v>143</v>
      </c>
    </row>
    <row r="5527" customFormat="false" ht="15" hidden="false" customHeight="true" outlineLevel="0" collapsed="false">
      <c r="A5527" s="15" t="s">
        <v>9776</v>
      </c>
      <c r="B5527" s="15" t="s">
        <v>9777</v>
      </c>
      <c r="C5527" s="15" t="s">
        <v>217</v>
      </c>
      <c r="D5527" s="15" t="s">
        <v>235</v>
      </c>
      <c r="E5527" s="15" t="s">
        <v>136</v>
      </c>
      <c r="F5527" s="15" t="s">
        <v>137</v>
      </c>
      <c r="G5527" s="15" t="s">
        <v>756</v>
      </c>
      <c r="H5527" s="15" t="s">
        <v>136</v>
      </c>
      <c r="I5527" s="15" t="s">
        <v>139</v>
      </c>
      <c r="J5527" s="15" t="s">
        <v>140</v>
      </c>
      <c r="K5527" s="15" t="s">
        <v>9778</v>
      </c>
      <c r="L5527" s="15" t="n">
        <v>21</v>
      </c>
      <c r="P5527" s="15" t="n">
        <v>21</v>
      </c>
      <c r="Y5527" s="15" t="s">
        <v>142</v>
      </c>
      <c r="AB5527" s="15" t="s">
        <v>143</v>
      </c>
    </row>
    <row r="5528" customFormat="false" ht="15" hidden="false" customHeight="true" outlineLevel="0" collapsed="false">
      <c r="A5528" s="15" t="s">
        <v>9779</v>
      </c>
      <c r="B5528" s="15" t="s">
        <v>9780</v>
      </c>
      <c r="C5528" s="15" t="s">
        <v>217</v>
      </c>
      <c r="D5528" s="15" t="s">
        <v>235</v>
      </c>
      <c r="E5528" s="15" t="s">
        <v>136</v>
      </c>
      <c r="F5528" s="15" t="s">
        <v>137</v>
      </c>
      <c r="G5528" s="15" t="s">
        <v>6150</v>
      </c>
      <c r="H5528" s="15" t="s">
        <v>136</v>
      </c>
      <c r="I5528" s="15" t="s">
        <v>139</v>
      </c>
      <c r="J5528" s="15" t="s">
        <v>150</v>
      </c>
      <c r="K5528" s="15" t="s">
        <v>9781</v>
      </c>
      <c r="N5528" s="15" t="n">
        <v>37</v>
      </c>
      <c r="O5528" s="15" t="n">
        <v>8</v>
      </c>
      <c r="P5528" s="15" t="n">
        <v>45</v>
      </c>
      <c r="Y5528" s="15" t="s">
        <v>142</v>
      </c>
      <c r="AB5528" s="15" t="s">
        <v>143</v>
      </c>
    </row>
    <row r="5529" customFormat="false" ht="15" hidden="false" customHeight="true" outlineLevel="0" collapsed="false">
      <c r="A5529" s="15" t="s">
        <v>9782</v>
      </c>
      <c r="B5529" s="15" t="s">
        <v>9783</v>
      </c>
      <c r="C5529" s="15" t="s">
        <v>148</v>
      </c>
      <c r="E5529" s="15" t="s">
        <v>136</v>
      </c>
      <c r="F5529" s="15" t="s">
        <v>137</v>
      </c>
      <c r="G5529" s="15" t="s">
        <v>136</v>
      </c>
      <c r="H5529" s="15" t="s">
        <v>136</v>
      </c>
      <c r="I5529" s="15" t="s">
        <v>139</v>
      </c>
      <c r="J5529" s="15" t="s">
        <v>140</v>
      </c>
      <c r="K5529" s="15" t="s">
        <v>9784</v>
      </c>
      <c r="L5529" s="15" t="n">
        <v>256</v>
      </c>
      <c r="O5529" s="15" t="n">
        <v>393</v>
      </c>
      <c r="P5529" s="15" t="n">
        <v>649</v>
      </c>
      <c r="Y5529" s="15" t="s">
        <v>142</v>
      </c>
      <c r="AB5529" s="15" t="s">
        <v>143</v>
      </c>
    </row>
    <row r="5530" customFormat="false" ht="15" hidden="false" customHeight="true" outlineLevel="0" collapsed="false">
      <c r="A5530" s="15" t="s">
        <v>9785</v>
      </c>
      <c r="B5530" s="15" t="s">
        <v>9786</v>
      </c>
      <c r="C5530" s="15" t="s">
        <v>148</v>
      </c>
      <c r="E5530" s="15" t="s">
        <v>136</v>
      </c>
      <c r="F5530" s="15" t="s">
        <v>137</v>
      </c>
      <c r="G5530" s="15" t="s">
        <v>542</v>
      </c>
      <c r="H5530" s="15" t="s">
        <v>136</v>
      </c>
      <c r="I5530" s="15" t="s">
        <v>243</v>
      </c>
      <c r="J5530" s="15" t="s">
        <v>144</v>
      </c>
      <c r="K5530" s="15" t="s">
        <v>9787</v>
      </c>
      <c r="L5530" s="15" t="n">
        <v>33</v>
      </c>
      <c r="M5530" s="15" t="n">
        <v>5</v>
      </c>
      <c r="P5530" s="15" t="n">
        <v>38</v>
      </c>
      <c r="Y5530" s="15" t="s">
        <v>156</v>
      </c>
      <c r="AB5530" s="15" t="s">
        <v>143</v>
      </c>
    </row>
    <row r="5531" customFormat="false" ht="15" hidden="false" customHeight="true" outlineLevel="0" collapsed="false">
      <c r="A5531" s="15" t="s">
        <v>9785</v>
      </c>
      <c r="B5531" s="15" t="s">
        <v>9786</v>
      </c>
      <c r="C5531" s="15" t="s">
        <v>148</v>
      </c>
      <c r="E5531" s="15" t="s">
        <v>136</v>
      </c>
      <c r="F5531" s="15" t="s">
        <v>137</v>
      </c>
      <c r="G5531" s="15" t="s">
        <v>542</v>
      </c>
      <c r="H5531" s="15" t="s">
        <v>136</v>
      </c>
      <c r="I5531" s="15" t="s">
        <v>243</v>
      </c>
      <c r="J5531" s="15" t="s">
        <v>150</v>
      </c>
      <c r="K5531" s="15" t="s">
        <v>9788</v>
      </c>
      <c r="L5531" s="15" t="n">
        <v>287</v>
      </c>
      <c r="M5531" s="15" t="n">
        <v>122</v>
      </c>
      <c r="P5531" s="15" t="n">
        <v>409</v>
      </c>
      <c r="Y5531" s="15" t="s">
        <v>156</v>
      </c>
      <c r="AB5531" s="15" t="s">
        <v>143</v>
      </c>
    </row>
    <row r="5532" customFormat="false" ht="15" hidden="false" customHeight="true" outlineLevel="0" collapsed="false">
      <c r="A5532" s="15" t="s">
        <v>9785</v>
      </c>
      <c r="B5532" s="15" t="s">
        <v>9786</v>
      </c>
      <c r="C5532" s="15" t="s">
        <v>148</v>
      </c>
      <c r="E5532" s="15" t="s">
        <v>136</v>
      </c>
      <c r="F5532" s="15" t="s">
        <v>137</v>
      </c>
      <c r="G5532" s="15" t="s">
        <v>542</v>
      </c>
      <c r="H5532" s="15" t="s">
        <v>136</v>
      </c>
      <c r="I5532" s="15" t="s">
        <v>243</v>
      </c>
      <c r="J5532" s="15" t="s">
        <v>158</v>
      </c>
      <c r="K5532" s="15" t="s">
        <v>9789</v>
      </c>
      <c r="L5532" s="15" t="n">
        <v>53</v>
      </c>
      <c r="M5532" s="15" t="n">
        <v>28</v>
      </c>
      <c r="P5532" s="15" t="n">
        <v>81</v>
      </c>
      <c r="Y5532" s="15" t="s">
        <v>156</v>
      </c>
      <c r="AB5532" s="15" t="s">
        <v>143</v>
      </c>
    </row>
    <row r="5533" customFormat="false" ht="15" hidden="false" customHeight="true" outlineLevel="0" collapsed="false">
      <c r="A5533" s="15" t="s">
        <v>9785</v>
      </c>
      <c r="B5533" s="15" t="s">
        <v>9786</v>
      </c>
      <c r="C5533" s="15" t="s">
        <v>148</v>
      </c>
      <c r="E5533" s="15" t="s">
        <v>136</v>
      </c>
      <c r="F5533" s="15" t="s">
        <v>137</v>
      </c>
      <c r="G5533" s="15" t="s">
        <v>542</v>
      </c>
      <c r="H5533" s="15" t="s">
        <v>136</v>
      </c>
      <c r="I5533" s="15" t="s">
        <v>243</v>
      </c>
      <c r="J5533" s="15" t="s">
        <v>169</v>
      </c>
      <c r="K5533" s="15" t="s">
        <v>9790</v>
      </c>
      <c r="M5533" s="15" t="n">
        <v>2</v>
      </c>
      <c r="P5533" s="15" t="n">
        <v>2</v>
      </c>
      <c r="Y5533" s="15" t="s">
        <v>156</v>
      </c>
      <c r="AB5533" s="15" t="s">
        <v>143</v>
      </c>
    </row>
    <row r="5534" customFormat="false" ht="15" hidden="false" customHeight="true" outlineLevel="0" collapsed="false">
      <c r="A5534" s="15" t="s">
        <v>9791</v>
      </c>
      <c r="B5534" s="15" t="s">
        <v>9792</v>
      </c>
      <c r="C5534" s="15" t="s">
        <v>217</v>
      </c>
      <c r="D5534" s="15" t="s">
        <v>218</v>
      </c>
      <c r="E5534" s="15" t="s">
        <v>136</v>
      </c>
      <c r="F5534" s="15" t="s">
        <v>137</v>
      </c>
      <c r="G5534" s="15" t="s">
        <v>136</v>
      </c>
      <c r="H5534" s="15" t="s">
        <v>136</v>
      </c>
      <c r="I5534" s="15" t="s">
        <v>139</v>
      </c>
      <c r="J5534" s="15" t="s">
        <v>140</v>
      </c>
      <c r="K5534" s="15" t="s">
        <v>9793</v>
      </c>
      <c r="L5534" s="15" t="n">
        <v>7</v>
      </c>
      <c r="M5534" s="15" t="n">
        <v>242</v>
      </c>
      <c r="N5534" s="15" t="n">
        <v>9</v>
      </c>
      <c r="P5534" s="15" t="n">
        <v>258</v>
      </c>
      <c r="Y5534" s="15" t="s">
        <v>142</v>
      </c>
      <c r="AB5534" s="15" t="s">
        <v>143</v>
      </c>
    </row>
    <row r="5535" customFormat="false" ht="15" hidden="false" customHeight="true" outlineLevel="0" collapsed="false">
      <c r="A5535" s="15" t="s">
        <v>9794</v>
      </c>
      <c r="B5535" s="15" t="s">
        <v>9795</v>
      </c>
      <c r="C5535" s="15" t="s">
        <v>134</v>
      </c>
      <c r="D5535" s="15" t="s">
        <v>135</v>
      </c>
      <c r="E5535" s="15" t="s">
        <v>136</v>
      </c>
      <c r="F5535" s="15" t="s">
        <v>137</v>
      </c>
      <c r="G5535" s="15" t="s">
        <v>792</v>
      </c>
      <c r="H5535" s="15" t="s">
        <v>136</v>
      </c>
      <c r="I5535" s="15" t="s">
        <v>243</v>
      </c>
      <c r="J5535" s="15" t="s">
        <v>140</v>
      </c>
      <c r="K5535" s="15" t="s">
        <v>9796</v>
      </c>
      <c r="N5535" s="15" t="n">
        <v>9</v>
      </c>
      <c r="P5535" s="15" t="n">
        <v>9</v>
      </c>
      <c r="Y5535" s="15" t="s">
        <v>156</v>
      </c>
      <c r="AB5535" s="15" t="s">
        <v>143</v>
      </c>
    </row>
    <row r="5536" customFormat="false" ht="15" hidden="false" customHeight="true" outlineLevel="0" collapsed="false">
      <c r="A5536" s="15" t="s">
        <v>9794</v>
      </c>
      <c r="B5536" s="15" t="s">
        <v>9795</v>
      </c>
      <c r="C5536" s="15" t="s">
        <v>134</v>
      </c>
      <c r="D5536" s="15" t="s">
        <v>135</v>
      </c>
      <c r="E5536" s="15" t="s">
        <v>136</v>
      </c>
      <c r="F5536" s="15" t="s">
        <v>137</v>
      </c>
      <c r="G5536" s="15" t="s">
        <v>792</v>
      </c>
      <c r="H5536" s="15" t="s">
        <v>136</v>
      </c>
      <c r="I5536" s="15" t="s">
        <v>243</v>
      </c>
      <c r="J5536" s="15" t="s">
        <v>150</v>
      </c>
      <c r="K5536" s="15" t="s">
        <v>9797</v>
      </c>
      <c r="L5536" s="15" t="n">
        <v>87</v>
      </c>
      <c r="M5536" s="15" t="n">
        <v>88</v>
      </c>
      <c r="N5536" s="15" t="n">
        <v>16</v>
      </c>
      <c r="O5536" s="15" t="n">
        <v>5</v>
      </c>
      <c r="P5536" s="15" t="n">
        <v>196</v>
      </c>
      <c r="Y5536" s="15" t="s">
        <v>156</v>
      </c>
      <c r="AB5536" s="15" t="s">
        <v>143</v>
      </c>
    </row>
    <row r="5537" customFormat="false" ht="15" hidden="false" customHeight="true" outlineLevel="0" collapsed="false">
      <c r="A5537" s="15" t="s">
        <v>9794</v>
      </c>
      <c r="B5537" s="15" t="s">
        <v>9795</v>
      </c>
      <c r="C5537" s="15" t="s">
        <v>134</v>
      </c>
      <c r="D5537" s="15" t="s">
        <v>135</v>
      </c>
      <c r="E5537" s="15" t="s">
        <v>136</v>
      </c>
      <c r="F5537" s="15" t="s">
        <v>137</v>
      </c>
      <c r="G5537" s="15" t="s">
        <v>792</v>
      </c>
      <c r="H5537" s="15" t="s">
        <v>136</v>
      </c>
      <c r="I5537" s="15" t="s">
        <v>243</v>
      </c>
      <c r="J5537" s="15" t="s">
        <v>158</v>
      </c>
      <c r="K5537" s="15" t="s">
        <v>9798</v>
      </c>
      <c r="M5537" s="15" t="n">
        <v>1</v>
      </c>
      <c r="P5537" s="15" t="n">
        <v>1</v>
      </c>
      <c r="Y5537" s="15" t="s">
        <v>156</v>
      </c>
      <c r="AB5537" s="15" t="s">
        <v>143</v>
      </c>
    </row>
    <row r="5538" customFormat="false" ht="15" hidden="false" customHeight="true" outlineLevel="0" collapsed="false">
      <c r="A5538" s="15" t="s">
        <v>9794</v>
      </c>
      <c r="B5538" s="15" t="s">
        <v>9795</v>
      </c>
      <c r="C5538" s="15" t="s">
        <v>134</v>
      </c>
      <c r="D5538" s="15" t="s">
        <v>135</v>
      </c>
      <c r="E5538" s="15" t="s">
        <v>136</v>
      </c>
      <c r="F5538" s="15" t="s">
        <v>137</v>
      </c>
      <c r="G5538" s="15" t="s">
        <v>792</v>
      </c>
      <c r="H5538" s="15" t="s">
        <v>136</v>
      </c>
      <c r="I5538" s="15" t="s">
        <v>243</v>
      </c>
      <c r="J5538" s="15" t="s">
        <v>169</v>
      </c>
      <c r="K5538" s="15" t="s">
        <v>9799</v>
      </c>
      <c r="L5538" s="15" t="n">
        <v>3</v>
      </c>
      <c r="P5538" s="15" t="n">
        <v>3</v>
      </c>
      <c r="Y5538" s="15" t="s">
        <v>156</v>
      </c>
      <c r="AB5538" s="15" t="s">
        <v>143</v>
      </c>
    </row>
    <row r="5539" customFormat="false" ht="15" hidden="false" customHeight="true" outlineLevel="0" collapsed="false">
      <c r="A5539" s="15" t="s">
        <v>9800</v>
      </c>
      <c r="B5539" s="15" t="s">
        <v>9801</v>
      </c>
      <c r="C5539" s="15" t="s">
        <v>217</v>
      </c>
      <c r="D5539" s="15" t="s">
        <v>235</v>
      </c>
      <c r="E5539" s="15" t="s">
        <v>136</v>
      </c>
      <c r="F5539" s="15" t="s">
        <v>137</v>
      </c>
      <c r="G5539" s="15" t="s">
        <v>7127</v>
      </c>
      <c r="H5539" s="15" t="s">
        <v>136</v>
      </c>
      <c r="I5539" s="15" t="s">
        <v>139</v>
      </c>
      <c r="J5539" s="15" t="s">
        <v>150</v>
      </c>
      <c r="K5539" s="15" t="s">
        <v>9802</v>
      </c>
      <c r="L5539" s="15" t="n">
        <v>1</v>
      </c>
      <c r="P5539" s="15" t="n">
        <v>1</v>
      </c>
      <c r="Y5539" s="15" t="s">
        <v>142</v>
      </c>
      <c r="AB5539" s="15" t="s">
        <v>143</v>
      </c>
    </row>
    <row r="5540" customFormat="false" ht="15" hidden="false" customHeight="true" outlineLevel="0" collapsed="false">
      <c r="A5540" s="15" t="s">
        <v>9803</v>
      </c>
      <c r="B5540" s="15" t="s">
        <v>9804</v>
      </c>
      <c r="C5540" s="15" t="s">
        <v>217</v>
      </c>
      <c r="D5540" s="15" t="s">
        <v>235</v>
      </c>
      <c r="E5540" s="15" t="s">
        <v>136</v>
      </c>
      <c r="F5540" s="15" t="s">
        <v>137</v>
      </c>
      <c r="G5540" s="15" t="s">
        <v>847</v>
      </c>
      <c r="H5540" s="15" t="s">
        <v>136</v>
      </c>
      <c r="I5540" s="15" t="s">
        <v>139</v>
      </c>
      <c r="J5540" s="15" t="s">
        <v>150</v>
      </c>
      <c r="K5540" s="15" t="s">
        <v>9805</v>
      </c>
      <c r="L5540" s="15" t="n">
        <v>7</v>
      </c>
      <c r="P5540" s="15" t="n">
        <v>7</v>
      </c>
      <c r="Y5540" s="15" t="s">
        <v>142</v>
      </c>
      <c r="AB5540" s="15" t="s">
        <v>143</v>
      </c>
    </row>
    <row r="5541" customFormat="false" ht="15" hidden="false" customHeight="true" outlineLevel="0" collapsed="false">
      <c r="A5541" s="15" t="s">
        <v>9806</v>
      </c>
      <c r="B5541" s="15" t="s">
        <v>9807</v>
      </c>
      <c r="C5541" s="15" t="s">
        <v>217</v>
      </c>
      <c r="D5541" s="15" t="s">
        <v>218</v>
      </c>
      <c r="E5541" s="15" t="s">
        <v>136</v>
      </c>
      <c r="F5541" s="15" t="s">
        <v>137</v>
      </c>
      <c r="G5541" s="15" t="s">
        <v>219</v>
      </c>
      <c r="H5541" s="15" t="s">
        <v>136</v>
      </c>
      <c r="I5541" s="15" t="s">
        <v>139</v>
      </c>
      <c r="J5541" s="15" t="s">
        <v>150</v>
      </c>
      <c r="K5541" s="15" t="s">
        <v>9808</v>
      </c>
      <c r="L5541" s="15" t="n">
        <v>3</v>
      </c>
      <c r="N5541" s="15" t="n">
        <v>3</v>
      </c>
      <c r="P5541" s="15" t="n">
        <v>6</v>
      </c>
      <c r="Y5541" s="15" t="s">
        <v>142</v>
      </c>
      <c r="AB5541" s="15" t="s">
        <v>143</v>
      </c>
    </row>
    <row r="5542" customFormat="false" ht="15" hidden="false" customHeight="true" outlineLevel="0" collapsed="false">
      <c r="A5542" s="15" t="s">
        <v>9809</v>
      </c>
      <c r="B5542" s="15" t="s">
        <v>9810</v>
      </c>
      <c r="C5542" s="15" t="s">
        <v>148</v>
      </c>
      <c r="E5542" s="15" t="s">
        <v>136</v>
      </c>
      <c r="F5542" s="15" t="s">
        <v>137</v>
      </c>
      <c r="G5542" s="15" t="s">
        <v>149</v>
      </c>
      <c r="H5542" s="15" t="s">
        <v>136</v>
      </c>
      <c r="I5542" s="15" t="s">
        <v>139</v>
      </c>
      <c r="J5542" s="15" t="s">
        <v>140</v>
      </c>
      <c r="K5542" s="15" t="s">
        <v>9811</v>
      </c>
      <c r="L5542" s="15" t="n">
        <v>13</v>
      </c>
      <c r="P5542" s="15" t="n">
        <v>13</v>
      </c>
      <c r="Y5542" s="15" t="s">
        <v>142</v>
      </c>
      <c r="AB5542" s="15" t="s">
        <v>143</v>
      </c>
    </row>
    <row r="5543" customFormat="false" ht="15" hidden="false" customHeight="true" outlineLevel="0" collapsed="false">
      <c r="A5543" s="15" t="s">
        <v>9812</v>
      </c>
      <c r="B5543" s="15" t="s">
        <v>9813</v>
      </c>
      <c r="C5543" s="15" t="s">
        <v>217</v>
      </c>
      <c r="D5543" s="15" t="s">
        <v>218</v>
      </c>
      <c r="E5543" s="15" t="s">
        <v>136</v>
      </c>
      <c r="F5543" s="15" t="s">
        <v>137</v>
      </c>
      <c r="G5543" s="15" t="s">
        <v>3460</v>
      </c>
      <c r="H5543" s="15" t="s">
        <v>136</v>
      </c>
      <c r="I5543" s="15" t="s">
        <v>243</v>
      </c>
      <c r="J5543" s="15" t="s">
        <v>140</v>
      </c>
      <c r="K5543" s="15" t="s">
        <v>9814</v>
      </c>
      <c r="M5543" s="15" t="n">
        <v>10</v>
      </c>
      <c r="O5543" s="15" t="n">
        <v>1</v>
      </c>
      <c r="P5543" s="15" t="n">
        <v>11</v>
      </c>
      <c r="Y5543" s="15" t="s">
        <v>142</v>
      </c>
      <c r="AB5543" s="15" t="s">
        <v>143</v>
      </c>
    </row>
    <row r="5544" customFormat="false" ht="15" hidden="false" customHeight="true" outlineLevel="0" collapsed="false">
      <c r="A5544" s="15" t="s">
        <v>9812</v>
      </c>
      <c r="B5544" s="15" t="s">
        <v>9813</v>
      </c>
      <c r="C5544" s="15" t="s">
        <v>217</v>
      </c>
      <c r="D5544" s="15" t="s">
        <v>218</v>
      </c>
      <c r="E5544" s="15" t="s">
        <v>136</v>
      </c>
      <c r="F5544" s="15" t="s">
        <v>137</v>
      </c>
      <c r="G5544" s="15" t="s">
        <v>3460</v>
      </c>
      <c r="H5544" s="15" t="s">
        <v>136</v>
      </c>
      <c r="I5544" s="15" t="s">
        <v>243</v>
      </c>
      <c r="J5544" s="15" t="s">
        <v>144</v>
      </c>
      <c r="K5544" s="15" t="s">
        <v>9815</v>
      </c>
      <c r="M5544" s="15" t="n">
        <v>1</v>
      </c>
      <c r="N5544" s="15" t="n">
        <v>5</v>
      </c>
      <c r="P5544" s="15" t="n">
        <v>6</v>
      </c>
      <c r="Y5544" s="15" t="s">
        <v>142</v>
      </c>
      <c r="AB5544" s="15" t="s">
        <v>143</v>
      </c>
    </row>
    <row r="5545" customFormat="false" ht="15" hidden="false" customHeight="true" outlineLevel="0" collapsed="false">
      <c r="A5545" s="15" t="s">
        <v>9812</v>
      </c>
      <c r="B5545" s="15" t="s">
        <v>9813</v>
      </c>
      <c r="C5545" s="15" t="s">
        <v>217</v>
      </c>
      <c r="D5545" s="15" t="s">
        <v>218</v>
      </c>
      <c r="E5545" s="15" t="s">
        <v>136</v>
      </c>
      <c r="F5545" s="15" t="s">
        <v>137</v>
      </c>
      <c r="G5545" s="15" t="s">
        <v>3460</v>
      </c>
      <c r="H5545" s="15" t="s">
        <v>136</v>
      </c>
      <c r="I5545" s="15" t="s">
        <v>243</v>
      </c>
      <c r="J5545" s="15" t="s">
        <v>150</v>
      </c>
      <c r="K5545" s="15" t="s">
        <v>9816</v>
      </c>
      <c r="L5545" s="15" t="n">
        <v>6</v>
      </c>
      <c r="M5545" s="15" t="n">
        <v>33</v>
      </c>
      <c r="N5545" s="15" t="n">
        <v>44</v>
      </c>
      <c r="O5545" s="15" t="n">
        <v>79</v>
      </c>
      <c r="P5545" s="15" t="n">
        <v>162</v>
      </c>
      <c r="Y5545" s="15" t="s">
        <v>142</v>
      </c>
      <c r="AB5545" s="15" t="s">
        <v>143</v>
      </c>
    </row>
    <row r="5546" customFormat="false" ht="15" hidden="false" customHeight="true" outlineLevel="0" collapsed="false">
      <c r="A5546" s="15" t="s">
        <v>9812</v>
      </c>
      <c r="B5546" s="15" t="s">
        <v>9813</v>
      </c>
      <c r="C5546" s="15" t="s">
        <v>217</v>
      </c>
      <c r="D5546" s="15" t="s">
        <v>218</v>
      </c>
      <c r="E5546" s="15" t="s">
        <v>136</v>
      </c>
      <c r="F5546" s="15" t="s">
        <v>137</v>
      </c>
      <c r="G5546" s="15" t="s">
        <v>3460</v>
      </c>
      <c r="H5546" s="15" t="s">
        <v>136</v>
      </c>
      <c r="I5546" s="15" t="s">
        <v>243</v>
      </c>
      <c r="J5546" s="15" t="s">
        <v>158</v>
      </c>
      <c r="K5546" s="15" t="s">
        <v>9817</v>
      </c>
      <c r="L5546" s="15" t="n">
        <v>33</v>
      </c>
      <c r="M5546" s="15" t="n">
        <v>4</v>
      </c>
      <c r="N5546" s="15" t="n">
        <v>19</v>
      </c>
      <c r="O5546" s="15" t="n">
        <v>5</v>
      </c>
      <c r="P5546" s="15" t="n">
        <v>61</v>
      </c>
      <c r="Y5546" s="15" t="s">
        <v>142</v>
      </c>
      <c r="AB5546" s="15" t="s">
        <v>143</v>
      </c>
    </row>
    <row r="5547" customFormat="false" ht="15" hidden="false" customHeight="true" outlineLevel="0" collapsed="false">
      <c r="A5547" s="15" t="s">
        <v>9818</v>
      </c>
      <c r="B5547" s="15" t="s">
        <v>9819</v>
      </c>
      <c r="C5547" s="15" t="s">
        <v>134</v>
      </c>
      <c r="D5547" s="15" t="s">
        <v>135</v>
      </c>
      <c r="E5547" s="15" t="s">
        <v>136</v>
      </c>
      <c r="F5547" s="15" t="s">
        <v>137</v>
      </c>
      <c r="G5547" s="15" t="s">
        <v>3048</v>
      </c>
      <c r="H5547" s="15" t="s">
        <v>136</v>
      </c>
      <c r="I5547" s="15" t="s">
        <v>139</v>
      </c>
      <c r="J5547" s="15" t="s">
        <v>140</v>
      </c>
      <c r="K5547" s="15" t="s">
        <v>9820</v>
      </c>
      <c r="L5547" s="15" t="n">
        <v>8</v>
      </c>
      <c r="M5547" s="15" t="n">
        <v>5</v>
      </c>
      <c r="O5547" s="15" t="n">
        <v>1</v>
      </c>
      <c r="P5547" s="15" t="n">
        <v>14</v>
      </c>
      <c r="Y5547" s="15" t="s">
        <v>142</v>
      </c>
      <c r="AB5547" s="15" t="s">
        <v>143</v>
      </c>
    </row>
    <row r="5548" customFormat="false" ht="15" hidden="false" customHeight="true" outlineLevel="0" collapsed="false">
      <c r="A5548" s="15" t="s">
        <v>9818</v>
      </c>
      <c r="B5548" s="15" t="s">
        <v>9819</v>
      </c>
      <c r="C5548" s="15" t="s">
        <v>134</v>
      </c>
      <c r="D5548" s="15" t="s">
        <v>135</v>
      </c>
      <c r="E5548" s="15" t="s">
        <v>136</v>
      </c>
      <c r="F5548" s="15" t="s">
        <v>137</v>
      </c>
      <c r="G5548" s="15" t="s">
        <v>3048</v>
      </c>
      <c r="H5548" s="15" t="s">
        <v>136</v>
      </c>
      <c r="I5548" s="15" t="s">
        <v>139</v>
      </c>
      <c r="J5548" s="15" t="s">
        <v>150</v>
      </c>
      <c r="K5548" s="15" t="s">
        <v>9821</v>
      </c>
      <c r="L5548" s="15" t="n">
        <v>52</v>
      </c>
      <c r="M5548" s="15" t="n">
        <v>62</v>
      </c>
      <c r="P5548" s="15" t="n">
        <v>114</v>
      </c>
      <c r="Y5548" s="15" t="s">
        <v>142</v>
      </c>
      <c r="AB5548" s="15" t="s">
        <v>143</v>
      </c>
    </row>
    <row r="5549" customFormat="false" ht="15" hidden="false" customHeight="true" outlineLevel="0" collapsed="false">
      <c r="A5549" s="15" t="s">
        <v>9818</v>
      </c>
      <c r="B5549" s="15" t="s">
        <v>9819</v>
      </c>
      <c r="C5549" s="15" t="s">
        <v>134</v>
      </c>
      <c r="D5549" s="15" t="s">
        <v>135</v>
      </c>
      <c r="E5549" s="15" t="s">
        <v>136</v>
      </c>
      <c r="F5549" s="15" t="s">
        <v>137</v>
      </c>
      <c r="G5549" s="15" t="s">
        <v>3048</v>
      </c>
      <c r="H5549" s="15" t="s">
        <v>136</v>
      </c>
      <c r="I5549" s="15" t="s">
        <v>139</v>
      </c>
      <c r="J5549" s="15" t="s">
        <v>158</v>
      </c>
      <c r="K5549" s="15" t="s">
        <v>9822</v>
      </c>
      <c r="L5549" s="15" t="n">
        <v>9</v>
      </c>
      <c r="M5549" s="15" t="n">
        <v>8</v>
      </c>
      <c r="P5549" s="15" t="n">
        <v>17</v>
      </c>
      <c r="Y5549" s="15" t="s">
        <v>142</v>
      </c>
      <c r="AB5549" s="15" t="s">
        <v>143</v>
      </c>
    </row>
    <row r="5550" customFormat="false" ht="15" hidden="false" customHeight="true" outlineLevel="0" collapsed="false">
      <c r="A5550" s="15" t="s">
        <v>9823</v>
      </c>
      <c r="B5550" s="15" t="s">
        <v>9824</v>
      </c>
      <c r="C5550" s="15" t="s">
        <v>148</v>
      </c>
      <c r="E5550" s="15" t="s">
        <v>136</v>
      </c>
      <c r="F5550" s="15" t="s">
        <v>137</v>
      </c>
      <c r="G5550" s="15" t="s">
        <v>5201</v>
      </c>
      <c r="H5550" s="15" t="s">
        <v>136</v>
      </c>
      <c r="I5550" s="15" t="s">
        <v>139</v>
      </c>
      <c r="J5550" s="15" t="s">
        <v>150</v>
      </c>
      <c r="K5550" s="15" t="s">
        <v>9825</v>
      </c>
      <c r="L5550" s="15" t="n">
        <v>42</v>
      </c>
      <c r="P5550" s="15" t="n">
        <v>42</v>
      </c>
      <c r="Y5550" s="15" t="s">
        <v>142</v>
      </c>
      <c r="AB5550" s="15" t="s">
        <v>143</v>
      </c>
    </row>
    <row r="5551" customFormat="false" ht="15" hidden="false" customHeight="true" outlineLevel="0" collapsed="false">
      <c r="A5551" s="15" t="s">
        <v>9826</v>
      </c>
      <c r="B5551" s="15" t="s">
        <v>9827</v>
      </c>
      <c r="C5551" s="15" t="s">
        <v>148</v>
      </c>
      <c r="E5551" s="15" t="s">
        <v>136</v>
      </c>
      <c r="F5551" s="15" t="s">
        <v>137</v>
      </c>
      <c r="G5551" s="15" t="s">
        <v>2067</v>
      </c>
      <c r="H5551" s="15" t="s">
        <v>136</v>
      </c>
      <c r="I5551" s="15" t="s">
        <v>139</v>
      </c>
      <c r="J5551" s="15" t="s">
        <v>150</v>
      </c>
      <c r="K5551" s="15" t="s">
        <v>9828</v>
      </c>
      <c r="M5551" s="15" t="n">
        <v>1</v>
      </c>
      <c r="P5551" s="15" t="n">
        <v>1</v>
      </c>
      <c r="Y5551" s="15" t="s">
        <v>156</v>
      </c>
      <c r="AB5551" s="15" t="s">
        <v>143</v>
      </c>
    </row>
    <row r="5552" customFormat="false" ht="15" hidden="false" customHeight="true" outlineLevel="0" collapsed="false">
      <c r="A5552" s="15" t="s">
        <v>9826</v>
      </c>
      <c r="B5552" s="15" t="s">
        <v>9827</v>
      </c>
      <c r="C5552" s="15" t="s">
        <v>148</v>
      </c>
      <c r="E5552" s="15" t="s">
        <v>136</v>
      </c>
      <c r="F5552" s="15" t="s">
        <v>137</v>
      </c>
      <c r="G5552" s="15" t="s">
        <v>2067</v>
      </c>
      <c r="H5552" s="15" t="s">
        <v>136</v>
      </c>
      <c r="I5552" s="15" t="s">
        <v>139</v>
      </c>
      <c r="J5552" s="15" t="s">
        <v>158</v>
      </c>
      <c r="K5552" s="15" t="s">
        <v>9829</v>
      </c>
      <c r="M5552" s="15" t="n">
        <v>1</v>
      </c>
      <c r="P5552" s="15" t="n">
        <v>1</v>
      </c>
      <c r="Y5552" s="15" t="s">
        <v>156</v>
      </c>
      <c r="AB5552" s="15" t="s">
        <v>143</v>
      </c>
    </row>
    <row r="5553" customFormat="false" ht="15" hidden="false" customHeight="true" outlineLevel="0" collapsed="false">
      <c r="A5553" s="15" t="s">
        <v>9830</v>
      </c>
      <c r="B5553" s="15" t="s">
        <v>9831</v>
      </c>
      <c r="C5553" s="15" t="s">
        <v>217</v>
      </c>
      <c r="D5553" s="15" t="s">
        <v>235</v>
      </c>
      <c r="E5553" s="15" t="s">
        <v>136</v>
      </c>
      <c r="F5553" s="15" t="s">
        <v>137</v>
      </c>
      <c r="G5553" s="15" t="s">
        <v>219</v>
      </c>
      <c r="H5553" s="15" t="s">
        <v>136</v>
      </c>
      <c r="I5553" s="15" t="s">
        <v>139</v>
      </c>
      <c r="J5553" s="15" t="s">
        <v>150</v>
      </c>
      <c r="K5553" s="15" t="s">
        <v>9832</v>
      </c>
      <c r="L5553" s="15" t="n">
        <v>12</v>
      </c>
      <c r="M5553" s="15" t="n">
        <v>14</v>
      </c>
      <c r="N5553" s="15" t="n">
        <v>137</v>
      </c>
      <c r="O5553" s="15" t="n">
        <v>40</v>
      </c>
      <c r="P5553" s="15" t="n">
        <v>203</v>
      </c>
      <c r="Y5553" s="15" t="s">
        <v>142</v>
      </c>
      <c r="AB5553" s="15" t="s">
        <v>143</v>
      </c>
    </row>
    <row r="5554" customFormat="false" ht="15" hidden="false" customHeight="true" outlineLevel="0" collapsed="false">
      <c r="A5554" s="15" t="s">
        <v>9830</v>
      </c>
      <c r="B5554" s="15" t="s">
        <v>9831</v>
      </c>
      <c r="C5554" s="15" t="s">
        <v>217</v>
      </c>
      <c r="D5554" s="15" t="s">
        <v>235</v>
      </c>
      <c r="E5554" s="15" t="s">
        <v>136</v>
      </c>
      <c r="F5554" s="15" t="s">
        <v>137</v>
      </c>
      <c r="G5554" s="15" t="s">
        <v>219</v>
      </c>
      <c r="H5554" s="15" t="s">
        <v>136</v>
      </c>
      <c r="I5554" s="15" t="s">
        <v>139</v>
      </c>
      <c r="J5554" s="15" t="s">
        <v>158</v>
      </c>
      <c r="K5554" s="15" t="s">
        <v>9833</v>
      </c>
      <c r="M5554" s="15" t="n">
        <v>22</v>
      </c>
      <c r="N5554" s="15" t="n">
        <v>32</v>
      </c>
      <c r="P5554" s="15" t="n">
        <v>54</v>
      </c>
      <c r="Y5554" s="15" t="s">
        <v>142</v>
      </c>
      <c r="AB5554" s="15" t="s">
        <v>143</v>
      </c>
    </row>
    <row r="5555" customFormat="false" ht="15" hidden="false" customHeight="true" outlineLevel="0" collapsed="false">
      <c r="A5555" s="15" t="s">
        <v>9830</v>
      </c>
      <c r="B5555" s="15" t="s">
        <v>9831</v>
      </c>
      <c r="C5555" s="15" t="s">
        <v>217</v>
      </c>
      <c r="D5555" s="15" t="s">
        <v>235</v>
      </c>
      <c r="E5555" s="15" t="s">
        <v>136</v>
      </c>
      <c r="F5555" s="15" t="s">
        <v>137</v>
      </c>
      <c r="G5555" s="15" t="s">
        <v>219</v>
      </c>
      <c r="H5555" s="15" t="s">
        <v>136</v>
      </c>
      <c r="I5555" s="15" t="s">
        <v>139</v>
      </c>
      <c r="J5555" s="15" t="s">
        <v>169</v>
      </c>
      <c r="K5555" s="15" t="s">
        <v>9834</v>
      </c>
      <c r="N5555" s="15" t="n">
        <v>1</v>
      </c>
      <c r="P5555" s="15" t="n">
        <v>1</v>
      </c>
      <c r="Y5555" s="15" t="s">
        <v>142</v>
      </c>
      <c r="AB5555" s="15" t="s">
        <v>143</v>
      </c>
    </row>
    <row r="5556" customFormat="false" ht="15" hidden="false" customHeight="true" outlineLevel="0" collapsed="false">
      <c r="A5556" s="15" t="s">
        <v>9835</v>
      </c>
      <c r="B5556" s="15" t="s">
        <v>9836</v>
      </c>
      <c r="C5556" s="15" t="s">
        <v>134</v>
      </c>
      <c r="D5556" s="15" t="s">
        <v>135</v>
      </c>
      <c r="E5556" s="15" t="s">
        <v>788</v>
      </c>
      <c r="F5556" s="15" t="s">
        <v>137</v>
      </c>
      <c r="G5556" s="15" t="s">
        <v>788</v>
      </c>
      <c r="H5556" s="15" t="s">
        <v>136</v>
      </c>
      <c r="I5556" s="15" t="s">
        <v>243</v>
      </c>
      <c r="J5556" s="15" t="s">
        <v>140</v>
      </c>
      <c r="K5556" s="15" t="s">
        <v>9837</v>
      </c>
      <c r="L5556" s="15" t="n">
        <v>160</v>
      </c>
      <c r="M5556" s="15" t="n">
        <v>68</v>
      </c>
      <c r="N5556" s="15" t="n">
        <v>67</v>
      </c>
      <c r="O5556" s="15" t="n">
        <v>28</v>
      </c>
      <c r="P5556" s="15" t="n">
        <v>323</v>
      </c>
      <c r="Y5556" s="15" t="s">
        <v>142</v>
      </c>
      <c r="AB5556" s="15" t="s">
        <v>163</v>
      </c>
      <c r="AC5556" s="15" t="n">
        <v>241</v>
      </c>
      <c r="AD5556" s="15" t="n">
        <v>2.8808282</v>
      </c>
      <c r="AE5556" s="15" t="n">
        <v>345</v>
      </c>
      <c r="AF5556" s="15" t="s">
        <v>95</v>
      </c>
    </row>
    <row r="5557" customFormat="false" ht="15" hidden="false" customHeight="true" outlineLevel="0" collapsed="false">
      <c r="A5557" s="15" t="s">
        <v>9835</v>
      </c>
      <c r="B5557" s="15" t="s">
        <v>9836</v>
      </c>
      <c r="C5557" s="15" t="s">
        <v>134</v>
      </c>
      <c r="D5557" s="15" t="s">
        <v>135</v>
      </c>
      <c r="E5557" s="15" t="s">
        <v>788</v>
      </c>
      <c r="F5557" s="15" t="s">
        <v>137</v>
      </c>
      <c r="G5557" s="15" t="s">
        <v>788</v>
      </c>
      <c r="H5557" s="15" t="s">
        <v>136</v>
      </c>
      <c r="I5557" s="15" t="s">
        <v>243</v>
      </c>
      <c r="J5557" s="15" t="s">
        <v>144</v>
      </c>
      <c r="K5557" s="15" t="s">
        <v>9838</v>
      </c>
      <c r="L5557" s="15" t="n">
        <v>719</v>
      </c>
      <c r="M5557" s="15" t="n">
        <v>367</v>
      </c>
      <c r="N5557" s="15" t="n">
        <v>309</v>
      </c>
      <c r="O5557" s="15" t="n">
        <v>165</v>
      </c>
      <c r="P5557" s="15" t="n">
        <v>1560</v>
      </c>
      <c r="Y5557" s="15" t="s">
        <v>142</v>
      </c>
      <c r="AB5557" s="15" t="s">
        <v>163</v>
      </c>
      <c r="AC5557" s="15" t="n">
        <v>241</v>
      </c>
      <c r="AD5557" s="15" t="n">
        <v>2.8808282</v>
      </c>
      <c r="AE5557" s="15" t="n">
        <v>345</v>
      </c>
      <c r="AF5557" s="15" t="s">
        <v>95</v>
      </c>
    </row>
    <row r="5558" customFormat="false" ht="15" hidden="false" customHeight="true" outlineLevel="0" collapsed="false">
      <c r="A5558" s="15" t="s">
        <v>9835</v>
      </c>
      <c r="B5558" s="15" t="s">
        <v>9836</v>
      </c>
      <c r="C5558" s="15" t="s">
        <v>134</v>
      </c>
      <c r="D5558" s="15" t="s">
        <v>135</v>
      </c>
      <c r="E5558" s="15" t="s">
        <v>788</v>
      </c>
      <c r="F5558" s="15" t="s">
        <v>137</v>
      </c>
      <c r="G5558" s="15" t="s">
        <v>788</v>
      </c>
      <c r="H5558" s="15" t="s">
        <v>136</v>
      </c>
      <c r="I5558" s="15" t="s">
        <v>243</v>
      </c>
      <c r="J5558" s="15" t="s">
        <v>150</v>
      </c>
      <c r="K5558" s="15" t="s">
        <v>9839</v>
      </c>
      <c r="L5558" s="15" t="n">
        <v>35</v>
      </c>
      <c r="M5558" s="15" t="n">
        <v>60</v>
      </c>
      <c r="N5558" s="15" t="n">
        <v>23</v>
      </c>
      <c r="O5558" s="15" t="n">
        <v>6</v>
      </c>
      <c r="P5558" s="15" t="n">
        <v>124</v>
      </c>
      <c r="Y5558" s="15" t="s">
        <v>142</v>
      </c>
      <c r="AB5558" s="15" t="s">
        <v>163</v>
      </c>
      <c r="AC5558" s="15" t="n">
        <v>241</v>
      </c>
      <c r="AD5558" s="15" t="n">
        <v>2.8808282</v>
      </c>
      <c r="AE5558" s="15" t="n">
        <v>345</v>
      </c>
      <c r="AF5558" s="15" t="s">
        <v>95</v>
      </c>
    </row>
    <row r="5559" customFormat="false" ht="15" hidden="false" customHeight="true" outlineLevel="0" collapsed="false">
      <c r="A5559" s="15" t="s">
        <v>9835</v>
      </c>
      <c r="B5559" s="15" t="s">
        <v>9836</v>
      </c>
      <c r="C5559" s="15" t="s">
        <v>134</v>
      </c>
      <c r="D5559" s="15" t="s">
        <v>135</v>
      </c>
      <c r="E5559" s="15" t="s">
        <v>788</v>
      </c>
      <c r="F5559" s="15" t="s">
        <v>137</v>
      </c>
      <c r="G5559" s="15" t="s">
        <v>788</v>
      </c>
      <c r="H5559" s="15" t="s">
        <v>136</v>
      </c>
      <c r="I5559" s="15" t="s">
        <v>243</v>
      </c>
      <c r="J5559" s="15" t="s">
        <v>158</v>
      </c>
      <c r="K5559" s="15" t="s">
        <v>9840</v>
      </c>
      <c r="L5559" s="15" t="n">
        <v>47</v>
      </c>
      <c r="M5559" s="15" t="n">
        <v>35</v>
      </c>
      <c r="N5559" s="15" t="n">
        <v>39</v>
      </c>
      <c r="O5559" s="15" t="n">
        <v>6</v>
      </c>
      <c r="P5559" s="15" t="n">
        <v>127</v>
      </c>
      <c r="Y5559" s="15" t="s">
        <v>142</v>
      </c>
      <c r="AB5559" s="15" t="s">
        <v>163</v>
      </c>
      <c r="AC5559" s="15" t="n">
        <v>241</v>
      </c>
      <c r="AD5559" s="15" t="n">
        <v>2.8808282</v>
      </c>
      <c r="AE5559" s="15" t="n">
        <v>345</v>
      </c>
      <c r="AF5559" s="15" t="s">
        <v>95</v>
      </c>
    </row>
    <row r="5560" customFormat="false" ht="15" hidden="false" customHeight="true" outlineLevel="0" collapsed="false">
      <c r="A5560" s="15" t="s">
        <v>9835</v>
      </c>
      <c r="B5560" s="15" t="s">
        <v>9836</v>
      </c>
      <c r="C5560" s="15" t="s">
        <v>134</v>
      </c>
      <c r="D5560" s="15" t="s">
        <v>135</v>
      </c>
      <c r="E5560" s="15" t="s">
        <v>788</v>
      </c>
      <c r="F5560" s="15" t="s">
        <v>137</v>
      </c>
      <c r="G5560" s="15" t="s">
        <v>788</v>
      </c>
      <c r="H5560" s="15" t="s">
        <v>136</v>
      </c>
      <c r="I5560" s="15" t="s">
        <v>243</v>
      </c>
      <c r="J5560" s="15" t="s">
        <v>169</v>
      </c>
      <c r="K5560" s="15" t="s">
        <v>9841</v>
      </c>
      <c r="L5560" s="15" t="n">
        <v>1</v>
      </c>
      <c r="M5560" s="15" t="n">
        <v>1</v>
      </c>
      <c r="P5560" s="15" t="n">
        <v>2</v>
      </c>
      <c r="Y5560" s="15" t="s">
        <v>142</v>
      </c>
      <c r="AB5560" s="15" t="s">
        <v>163</v>
      </c>
      <c r="AC5560" s="15" t="n">
        <v>241</v>
      </c>
      <c r="AD5560" s="15" t="n">
        <v>2.8808282</v>
      </c>
      <c r="AE5560" s="15" t="n">
        <v>345</v>
      </c>
      <c r="AF5560" s="15" t="s">
        <v>95</v>
      </c>
    </row>
    <row r="5561" customFormat="false" ht="15" hidden="false" customHeight="true" outlineLevel="0" collapsed="false">
      <c r="A5561" s="15" t="s">
        <v>9842</v>
      </c>
      <c r="B5561" s="15" t="s">
        <v>9843</v>
      </c>
      <c r="C5561" s="15" t="s">
        <v>134</v>
      </c>
      <c r="D5561" s="15" t="s">
        <v>135</v>
      </c>
      <c r="E5561" s="15" t="s">
        <v>136</v>
      </c>
      <c r="F5561" s="15" t="s">
        <v>137</v>
      </c>
      <c r="G5561" s="15" t="s">
        <v>2067</v>
      </c>
      <c r="H5561" s="15" t="s">
        <v>136</v>
      </c>
      <c r="I5561" s="15" t="s">
        <v>243</v>
      </c>
      <c r="J5561" s="15" t="s">
        <v>140</v>
      </c>
      <c r="K5561" s="15" t="s">
        <v>9844</v>
      </c>
      <c r="L5561" s="15" t="n">
        <v>169</v>
      </c>
      <c r="M5561" s="15" t="n">
        <v>82</v>
      </c>
      <c r="N5561" s="15" t="n">
        <v>80</v>
      </c>
      <c r="O5561" s="15" t="n">
        <v>12</v>
      </c>
      <c r="P5561" s="15" t="n">
        <v>343</v>
      </c>
      <c r="Y5561" s="15" t="s">
        <v>156</v>
      </c>
      <c r="AB5561" s="15" t="s">
        <v>143</v>
      </c>
    </row>
    <row r="5562" customFormat="false" ht="15" hidden="false" customHeight="true" outlineLevel="0" collapsed="false">
      <c r="A5562" s="15" t="s">
        <v>9842</v>
      </c>
      <c r="B5562" s="15" t="s">
        <v>9843</v>
      </c>
      <c r="C5562" s="15" t="s">
        <v>134</v>
      </c>
      <c r="D5562" s="15" t="s">
        <v>135</v>
      </c>
      <c r="E5562" s="15" t="s">
        <v>136</v>
      </c>
      <c r="F5562" s="15" t="s">
        <v>137</v>
      </c>
      <c r="G5562" s="15" t="s">
        <v>2067</v>
      </c>
      <c r="H5562" s="15" t="s">
        <v>136</v>
      </c>
      <c r="I5562" s="15" t="s">
        <v>243</v>
      </c>
      <c r="J5562" s="15" t="s">
        <v>144</v>
      </c>
      <c r="K5562" s="15" t="s">
        <v>9845</v>
      </c>
      <c r="L5562" s="15" t="n">
        <v>513</v>
      </c>
      <c r="M5562" s="15" t="n">
        <v>325</v>
      </c>
      <c r="N5562" s="15" t="n">
        <v>119</v>
      </c>
      <c r="O5562" s="15" t="n">
        <v>4</v>
      </c>
      <c r="P5562" s="15" t="n">
        <v>961</v>
      </c>
      <c r="Y5562" s="15" t="s">
        <v>156</v>
      </c>
      <c r="AB5562" s="15" t="s">
        <v>143</v>
      </c>
    </row>
    <row r="5563" customFormat="false" ht="15" hidden="false" customHeight="true" outlineLevel="0" collapsed="false">
      <c r="A5563" s="15" t="s">
        <v>9842</v>
      </c>
      <c r="B5563" s="15" t="s">
        <v>9843</v>
      </c>
      <c r="C5563" s="15" t="s">
        <v>134</v>
      </c>
      <c r="D5563" s="15" t="s">
        <v>135</v>
      </c>
      <c r="E5563" s="15" t="s">
        <v>136</v>
      </c>
      <c r="F5563" s="15" t="s">
        <v>137</v>
      </c>
      <c r="G5563" s="15" t="s">
        <v>2067</v>
      </c>
      <c r="H5563" s="15" t="s">
        <v>136</v>
      </c>
      <c r="I5563" s="15" t="s">
        <v>243</v>
      </c>
      <c r="J5563" s="15" t="s">
        <v>150</v>
      </c>
      <c r="K5563" s="15" t="s">
        <v>9846</v>
      </c>
      <c r="L5563" s="15" t="n">
        <v>897</v>
      </c>
      <c r="M5563" s="15" t="n">
        <v>945</v>
      </c>
      <c r="N5563" s="15" t="n">
        <v>1157</v>
      </c>
      <c r="O5563" s="15" t="n">
        <v>379</v>
      </c>
      <c r="P5563" s="15" t="n">
        <v>3378</v>
      </c>
      <c r="Y5563" s="15" t="s">
        <v>156</v>
      </c>
      <c r="AB5563" s="15" t="s">
        <v>143</v>
      </c>
    </row>
    <row r="5564" customFormat="false" ht="15" hidden="false" customHeight="true" outlineLevel="0" collapsed="false">
      <c r="A5564" s="15" t="s">
        <v>9842</v>
      </c>
      <c r="B5564" s="15" t="s">
        <v>9843</v>
      </c>
      <c r="C5564" s="15" t="s">
        <v>134</v>
      </c>
      <c r="D5564" s="15" t="s">
        <v>135</v>
      </c>
      <c r="E5564" s="15" t="s">
        <v>136</v>
      </c>
      <c r="F5564" s="15" t="s">
        <v>137</v>
      </c>
      <c r="G5564" s="15" t="s">
        <v>2067</v>
      </c>
      <c r="H5564" s="15" t="s">
        <v>136</v>
      </c>
      <c r="I5564" s="15" t="s">
        <v>243</v>
      </c>
      <c r="J5564" s="15" t="s">
        <v>166</v>
      </c>
      <c r="K5564" s="15" t="s">
        <v>9847</v>
      </c>
      <c r="L5564" s="15" t="n">
        <v>18</v>
      </c>
      <c r="M5564" s="15" t="n">
        <v>111</v>
      </c>
      <c r="N5564" s="15" t="n">
        <v>25</v>
      </c>
      <c r="P5564" s="15" t="n">
        <v>154</v>
      </c>
      <c r="Y5564" s="15" t="s">
        <v>156</v>
      </c>
      <c r="AB5564" s="15" t="s">
        <v>143</v>
      </c>
    </row>
    <row r="5565" customFormat="false" ht="15" hidden="false" customHeight="true" outlineLevel="0" collapsed="false">
      <c r="A5565" s="15" t="s">
        <v>9842</v>
      </c>
      <c r="B5565" s="15" t="s">
        <v>9843</v>
      </c>
      <c r="C5565" s="15" t="s">
        <v>134</v>
      </c>
      <c r="D5565" s="15" t="s">
        <v>135</v>
      </c>
      <c r="E5565" s="15" t="s">
        <v>136</v>
      </c>
      <c r="F5565" s="15" t="s">
        <v>137</v>
      </c>
      <c r="G5565" s="15" t="s">
        <v>2067</v>
      </c>
      <c r="H5565" s="15" t="s">
        <v>136</v>
      </c>
      <c r="I5565" s="15" t="s">
        <v>243</v>
      </c>
      <c r="J5565" s="15" t="s">
        <v>158</v>
      </c>
      <c r="K5565" s="15" t="s">
        <v>9848</v>
      </c>
      <c r="L5565" s="15" t="n">
        <v>496</v>
      </c>
      <c r="M5565" s="15" t="n">
        <v>618</v>
      </c>
      <c r="N5565" s="15" t="n">
        <v>990</v>
      </c>
      <c r="O5565" s="15" t="n">
        <v>327</v>
      </c>
      <c r="P5565" s="15" t="n">
        <v>2431</v>
      </c>
      <c r="Y5565" s="15" t="s">
        <v>156</v>
      </c>
      <c r="AB5565" s="15" t="s">
        <v>143</v>
      </c>
    </row>
    <row r="5566" customFormat="false" ht="15" hidden="false" customHeight="true" outlineLevel="0" collapsed="false">
      <c r="A5566" s="15" t="s">
        <v>9842</v>
      </c>
      <c r="B5566" s="15" t="s">
        <v>9843</v>
      </c>
      <c r="C5566" s="15" t="s">
        <v>134</v>
      </c>
      <c r="D5566" s="15" t="s">
        <v>135</v>
      </c>
      <c r="E5566" s="15" t="s">
        <v>136</v>
      </c>
      <c r="F5566" s="15" t="s">
        <v>137</v>
      </c>
      <c r="G5566" s="15" t="s">
        <v>2067</v>
      </c>
      <c r="H5566" s="15" t="s">
        <v>136</v>
      </c>
      <c r="I5566" s="15" t="s">
        <v>243</v>
      </c>
      <c r="J5566" s="15" t="s">
        <v>169</v>
      </c>
      <c r="K5566" s="15" t="s">
        <v>9849</v>
      </c>
      <c r="L5566" s="15" t="n">
        <v>12</v>
      </c>
      <c r="M5566" s="15" t="n">
        <v>8</v>
      </c>
      <c r="N5566" s="15" t="n">
        <v>13</v>
      </c>
      <c r="P5566" s="15" t="n">
        <v>33</v>
      </c>
      <c r="Y5566" s="15" t="s">
        <v>156</v>
      </c>
      <c r="AB5566" s="15" t="s">
        <v>143</v>
      </c>
    </row>
    <row r="5567" customFormat="false" ht="15" hidden="false" customHeight="true" outlineLevel="0" collapsed="false">
      <c r="A5567" s="15" t="s">
        <v>9850</v>
      </c>
      <c r="B5567" s="15" t="s">
        <v>9851</v>
      </c>
      <c r="C5567" s="15" t="s">
        <v>217</v>
      </c>
      <c r="D5567" s="15" t="s">
        <v>235</v>
      </c>
      <c r="E5567" s="15" t="s">
        <v>136</v>
      </c>
      <c r="F5567" s="15" t="s">
        <v>137</v>
      </c>
      <c r="G5567" s="15" t="s">
        <v>219</v>
      </c>
      <c r="H5567" s="15" t="s">
        <v>136</v>
      </c>
      <c r="I5567" s="15" t="s">
        <v>243</v>
      </c>
      <c r="J5567" s="15" t="s">
        <v>140</v>
      </c>
      <c r="K5567" s="15" t="s">
        <v>9852</v>
      </c>
      <c r="L5567" s="15" t="n">
        <v>22</v>
      </c>
      <c r="M5567" s="15" t="n">
        <v>17</v>
      </c>
      <c r="N5567" s="15" t="n">
        <v>5</v>
      </c>
      <c r="P5567" s="15" t="n">
        <v>44</v>
      </c>
      <c r="Y5567" s="15" t="s">
        <v>142</v>
      </c>
      <c r="AB5567" s="15" t="s">
        <v>143</v>
      </c>
    </row>
    <row r="5568" customFormat="false" ht="15" hidden="false" customHeight="true" outlineLevel="0" collapsed="false">
      <c r="A5568" s="15" t="s">
        <v>9850</v>
      </c>
      <c r="B5568" s="15" t="s">
        <v>9851</v>
      </c>
      <c r="C5568" s="15" t="s">
        <v>217</v>
      </c>
      <c r="D5568" s="15" t="s">
        <v>235</v>
      </c>
      <c r="E5568" s="15" t="s">
        <v>136</v>
      </c>
      <c r="F5568" s="15" t="s">
        <v>137</v>
      </c>
      <c r="G5568" s="15" t="s">
        <v>219</v>
      </c>
      <c r="H5568" s="15" t="s">
        <v>136</v>
      </c>
      <c r="I5568" s="15" t="s">
        <v>243</v>
      </c>
      <c r="J5568" s="15" t="s">
        <v>144</v>
      </c>
      <c r="K5568" s="15" t="s">
        <v>9853</v>
      </c>
      <c r="L5568" s="15" t="n">
        <v>1</v>
      </c>
      <c r="P5568" s="15" t="n">
        <v>1</v>
      </c>
      <c r="Y5568" s="15" t="s">
        <v>142</v>
      </c>
      <c r="AB5568" s="15" t="s">
        <v>143</v>
      </c>
    </row>
    <row r="5569" customFormat="false" ht="15" hidden="false" customHeight="true" outlineLevel="0" collapsed="false">
      <c r="A5569" s="15" t="s">
        <v>9850</v>
      </c>
      <c r="B5569" s="15" t="s">
        <v>9851</v>
      </c>
      <c r="C5569" s="15" t="s">
        <v>217</v>
      </c>
      <c r="D5569" s="15" t="s">
        <v>235</v>
      </c>
      <c r="E5569" s="15" t="s">
        <v>136</v>
      </c>
      <c r="F5569" s="15" t="s">
        <v>137</v>
      </c>
      <c r="G5569" s="15" t="s">
        <v>219</v>
      </c>
      <c r="H5569" s="15" t="s">
        <v>136</v>
      </c>
      <c r="I5569" s="15" t="s">
        <v>243</v>
      </c>
      <c r="J5569" s="15" t="s">
        <v>150</v>
      </c>
      <c r="K5569" s="15" t="s">
        <v>9854</v>
      </c>
      <c r="L5569" s="15" t="n">
        <v>51</v>
      </c>
      <c r="M5569" s="15" t="n">
        <v>24</v>
      </c>
      <c r="N5569" s="15" t="n">
        <v>64</v>
      </c>
      <c r="O5569" s="15" t="n">
        <v>8</v>
      </c>
      <c r="P5569" s="15" t="n">
        <v>147</v>
      </c>
      <c r="Y5569" s="15" t="s">
        <v>142</v>
      </c>
      <c r="AB5569" s="15" t="s">
        <v>143</v>
      </c>
    </row>
    <row r="5570" customFormat="false" ht="15" hidden="false" customHeight="true" outlineLevel="0" collapsed="false">
      <c r="A5570" s="15" t="s">
        <v>9850</v>
      </c>
      <c r="B5570" s="15" t="s">
        <v>9851</v>
      </c>
      <c r="C5570" s="15" t="s">
        <v>217</v>
      </c>
      <c r="D5570" s="15" t="s">
        <v>235</v>
      </c>
      <c r="E5570" s="15" t="s">
        <v>136</v>
      </c>
      <c r="F5570" s="15" t="s">
        <v>137</v>
      </c>
      <c r="G5570" s="15" t="s">
        <v>219</v>
      </c>
      <c r="H5570" s="15" t="s">
        <v>136</v>
      </c>
      <c r="I5570" s="15" t="s">
        <v>243</v>
      </c>
      <c r="J5570" s="15" t="s">
        <v>158</v>
      </c>
      <c r="K5570" s="15" t="s">
        <v>9855</v>
      </c>
      <c r="L5570" s="15" t="n">
        <v>23</v>
      </c>
      <c r="M5570" s="15" t="n">
        <v>3</v>
      </c>
      <c r="N5570" s="15" t="n">
        <v>15</v>
      </c>
      <c r="O5570" s="15" t="n">
        <v>6</v>
      </c>
      <c r="P5570" s="15" t="n">
        <v>47</v>
      </c>
      <c r="Y5570" s="15" t="s">
        <v>142</v>
      </c>
      <c r="AB5570" s="15" t="s">
        <v>143</v>
      </c>
    </row>
    <row r="5571" customFormat="false" ht="15" hidden="false" customHeight="true" outlineLevel="0" collapsed="false">
      <c r="A5571" s="15" t="s">
        <v>9850</v>
      </c>
      <c r="B5571" s="15" t="s">
        <v>9851</v>
      </c>
      <c r="C5571" s="15" t="s">
        <v>217</v>
      </c>
      <c r="D5571" s="15" t="s">
        <v>235</v>
      </c>
      <c r="E5571" s="15" t="s">
        <v>136</v>
      </c>
      <c r="F5571" s="15" t="s">
        <v>137</v>
      </c>
      <c r="G5571" s="15" t="s">
        <v>219</v>
      </c>
      <c r="H5571" s="15" t="s">
        <v>136</v>
      </c>
      <c r="I5571" s="15" t="s">
        <v>243</v>
      </c>
      <c r="J5571" s="15" t="s">
        <v>169</v>
      </c>
      <c r="K5571" s="15" t="s">
        <v>9856</v>
      </c>
      <c r="L5571" s="15" t="n">
        <v>3</v>
      </c>
      <c r="N5571" s="15" t="n">
        <v>1</v>
      </c>
      <c r="P5571" s="15" t="n">
        <v>4</v>
      </c>
      <c r="Y5571" s="15" t="s">
        <v>142</v>
      </c>
      <c r="AB5571" s="15" t="s">
        <v>143</v>
      </c>
    </row>
    <row r="5572" customFormat="false" ht="15" hidden="false" customHeight="true" outlineLevel="0" collapsed="false">
      <c r="A5572" s="15" t="s">
        <v>9857</v>
      </c>
      <c r="B5572" s="15" t="s">
        <v>9858</v>
      </c>
      <c r="C5572" s="15" t="s">
        <v>217</v>
      </c>
      <c r="D5572" s="15" t="s">
        <v>218</v>
      </c>
      <c r="E5572" s="15" t="s">
        <v>136</v>
      </c>
      <c r="F5572" s="15" t="s">
        <v>137</v>
      </c>
      <c r="G5572" s="15" t="s">
        <v>542</v>
      </c>
      <c r="H5572" s="15" t="s">
        <v>136</v>
      </c>
      <c r="I5572" s="15" t="s">
        <v>243</v>
      </c>
      <c r="J5572" s="15" t="s">
        <v>140</v>
      </c>
      <c r="K5572" s="15" t="s">
        <v>9859</v>
      </c>
      <c r="L5572" s="15" t="n">
        <v>9</v>
      </c>
      <c r="M5572" s="15" t="n">
        <v>3</v>
      </c>
      <c r="N5572" s="15" t="n">
        <v>3</v>
      </c>
      <c r="P5572" s="15" t="n">
        <v>15</v>
      </c>
      <c r="Y5572" s="15" t="s">
        <v>156</v>
      </c>
      <c r="AB5572" s="15" t="s">
        <v>143</v>
      </c>
    </row>
    <row r="5573" customFormat="false" ht="15" hidden="false" customHeight="true" outlineLevel="0" collapsed="false">
      <c r="A5573" s="15" t="s">
        <v>9857</v>
      </c>
      <c r="B5573" s="15" t="s">
        <v>9858</v>
      </c>
      <c r="C5573" s="15" t="s">
        <v>217</v>
      </c>
      <c r="D5573" s="15" t="s">
        <v>218</v>
      </c>
      <c r="E5573" s="15" t="s">
        <v>136</v>
      </c>
      <c r="F5573" s="15" t="s">
        <v>137</v>
      </c>
      <c r="G5573" s="15" t="s">
        <v>542</v>
      </c>
      <c r="H5573" s="15" t="s">
        <v>136</v>
      </c>
      <c r="I5573" s="15" t="s">
        <v>243</v>
      </c>
      <c r="J5573" s="15" t="s">
        <v>144</v>
      </c>
      <c r="K5573" s="15" t="s">
        <v>9860</v>
      </c>
      <c r="L5573" s="15" t="n">
        <v>5</v>
      </c>
      <c r="M5573" s="15" t="n">
        <v>7</v>
      </c>
      <c r="O5573" s="15" t="n">
        <v>1</v>
      </c>
      <c r="P5573" s="15" t="n">
        <v>13</v>
      </c>
      <c r="Y5573" s="15" t="s">
        <v>156</v>
      </c>
      <c r="AB5573" s="15" t="s">
        <v>143</v>
      </c>
    </row>
    <row r="5574" customFormat="false" ht="15" hidden="false" customHeight="true" outlineLevel="0" collapsed="false">
      <c r="A5574" s="15" t="s">
        <v>9857</v>
      </c>
      <c r="B5574" s="15" t="s">
        <v>9858</v>
      </c>
      <c r="C5574" s="15" t="s">
        <v>217</v>
      </c>
      <c r="D5574" s="15" t="s">
        <v>218</v>
      </c>
      <c r="E5574" s="15" t="s">
        <v>136</v>
      </c>
      <c r="F5574" s="15" t="s">
        <v>137</v>
      </c>
      <c r="G5574" s="15" t="s">
        <v>542</v>
      </c>
      <c r="H5574" s="15" t="s">
        <v>136</v>
      </c>
      <c r="I5574" s="15" t="s">
        <v>243</v>
      </c>
      <c r="J5574" s="15" t="s">
        <v>150</v>
      </c>
      <c r="K5574" s="15" t="s">
        <v>9861</v>
      </c>
      <c r="L5574" s="15" t="n">
        <v>22</v>
      </c>
      <c r="M5574" s="15" t="n">
        <v>56</v>
      </c>
      <c r="N5574" s="15" t="n">
        <v>43</v>
      </c>
      <c r="O5574" s="15" t="n">
        <v>4</v>
      </c>
      <c r="P5574" s="15" t="n">
        <v>125</v>
      </c>
      <c r="Y5574" s="15" t="s">
        <v>156</v>
      </c>
      <c r="AB5574" s="15" t="s">
        <v>143</v>
      </c>
    </row>
    <row r="5575" customFormat="false" ht="15" hidden="false" customHeight="true" outlineLevel="0" collapsed="false">
      <c r="A5575" s="15" t="s">
        <v>9857</v>
      </c>
      <c r="B5575" s="15" t="s">
        <v>9858</v>
      </c>
      <c r="C5575" s="15" t="s">
        <v>217</v>
      </c>
      <c r="D5575" s="15" t="s">
        <v>218</v>
      </c>
      <c r="E5575" s="15" t="s">
        <v>136</v>
      </c>
      <c r="F5575" s="15" t="s">
        <v>137</v>
      </c>
      <c r="G5575" s="15" t="s">
        <v>542</v>
      </c>
      <c r="H5575" s="15" t="s">
        <v>136</v>
      </c>
      <c r="I5575" s="15" t="s">
        <v>243</v>
      </c>
      <c r="J5575" s="15" t="s">
        <v>158</v>
      </c>
      <c r="K5575" s="15" t="s">
        <v>9862</v>
      </c>
      <c r="L5575" s="15" t="n">
        <v>45</v>
      </c>
      <c r="M5575" s="15" t="n">
        <v>79</v>
      </c>
      <c r="N5575" s="15" t="n">
        <v>19</v>
      </c>
      <c r="O5575" s="15" t="n">
        <v>1</v>
      </c>
      <c r="P5575" s="15" t="n">
        <v>144</v>
      </c>
      <c r="Y5575" s="15" t="s">
        <v>156</v>
      </c>
      <c r="AB5575" s="15" t="s">
        <v>143</v>
      </c>
    </row>
    <row r="5576" customFormat="false" ht="15" hidden="false" customHeight="true" outlineLevel="0" collapsed="false">
      <c r="A5576" s="15" t="s">
        <v>9857</v>
      </c>
      <c r="B5576" s="15" t="s">
        <v>9858</v>
      </c>
      <c r="C5576" s="15" t="s">
        <v>217</v>
      </c>
      <c r="D5576" s="15" t="s">
        <v>218</v>
      </c>
      <c r="E5576" s="15" t="s">
        <v>136</v>
      </c>
      <c r="F5576" s="15" t="s">
        <v>137</v>
      </c>
      <c r="G5576" s="15" t="s">
        <v>542</v>
      </c>
      <c r="H5576" s="15" t="s">
        <v>136</v>
      </c>
      <c r="I5576" s="15" t="s">
        <v>243</v>
      </c>
      <c r="J5576" s="15" t="s">
        <v>169</v>
      </c>
      <c r="K5576" s="15" t="s">
        <v>9863</v>
      </c>
      <c r="L5576" s="15" t="n">
        <v>1</v>
      </c>
      <c r="P5576" s="15" t="n">
        <v>1</v>
      </c>
      <c r="Y5576" s="15" t="s">
        <v>156</v>
      </c>
      <c r="AB5576" s="15" t="s">
        <v>143</v>
      </c>
    </row>
    <row r="5577" customFormat="false" ht="15" hidden="false" customHeight="true" outlineLevel="0" collapsed="false">
      <c r="A5577" s="15" t="s">
        <v>9864</v>
      </c>
      <c r="B5577" s="15" t="s">
        <v>9865</v>
      </c>
      <c r="C5577" s="15" t="s">
        <v>217</v>
      </c>
      <c r="D5577" s="15" t="s">
        <v>218</v>
      </c>
      <c r="E5577" s="15" t="s">
        <v>136</v>
      </c>
      <c r="F5577" s="15" t="s">
        <v>137</v>
      </c>
      <c r="G5577" s="15" t="s">
        <v>473</v>
      </c>
      <c r="H5577" s="15" t="s">
        <v>136</v>
      </c>
      <c r="I5577" s="15" t="s">
        <v>139</v>
      </c>
      <c r="J5577" s="15" t="s">
        <v>140</v>
      </c>
      <c r="K5577" s="15" t="s">
        <v>9866</v>
      </c>
      <c r="L5577" s="15" t="n">
        <v>0</v>
      </c>
      <c r="M5577" s="15" t="n">
        <v>1</v>
      </c>
      <c r="P5577" s="15" t="n">
        <v>1</v>
      </c>
      <c r="Y5577" s="15" t="s">
        <v>142</v>
      </c>
      <c r="AB5577" s="15" t="s">
        <v>143</v>
      </c>
    </row>
    <row r="5578" customFormat="false" ht="15" hidden="false" customHeight="true" outlineLevel="0" collapsed="false">
      <c r="A5578" s="15" t="s">
        <v>9864</v>
      </c>
      <c r="B5578" s="15" t="s">
        <v>9865</v>
      </c>
      <c r="C5578" s="15" t="s">
        <v>217</v>
      </c>
      <c r="D5578" s="15" t="s">
        <v>218</v>
      </c>
      <c r="E5578" s="15" t="s">
        <v>136</v>
      </c>
      <c r="F5578" s="15" t="s">
        <v>137</v>
      </c>
      <c r="G5578" s="15" t="s">
        <v>473</v>
      </c>
      <c r="H5578" s="15" t="s">
        <v>136</v>
      </c>
      <c r="I5578" s="15" t="s">
        <v>139</v>
      </c>
      <c r="J5578" s="15" t="s">
        <v>158</v>
      </c>
      <c r="K5578" s="15" t="s">
        <v>9867</v>
      </c>
      <c r="L5578" s="15" t="n">
        <v>2</v>
      </c>
      <c r="P5578" s="15" t="n">
        <v>2</v>
      </c>
      <c r="Y5578" s="15" t="s">
        <v>142</v>
      </c>
      <c r="AB5578" s="15" t="s">
        <v>143</v>
      </c>
    </row>
    <row r="5579" customFormat="false" ht="15" hidden="false" customHeight="true" outlineLevel="0" collapsed="false">
      <c r="A5579" s="15" t="s">
        <v>9868</v>
      </c>
      <c r="B5579" s="15" t="s">
        <v>9869</v>
      </c>
      <c r="C5579" s="15" t="s">
        <v>217</v>
      </c>
      <c r="D5579" s="15" t="s">
        <v>235</v>
      </c>
      <c r="E5579" s="15" t="s">
        <v>136</v>
      </c>
      <c r="F5579" s="15" t="s">
        <v>137</v>
      </c>
      <c r="G5579" s="15" t="s">
        <v>2218</v>
      </c>
      <c r="H5579" s="15" t="s">
        <v>136</v>
      </c>
      <c r="I5579" s="15" t="s">
        <v>243</v>
      </c>
      <c r="J5579" s="15" t="s">
        <v>140</v>
      </c>
      <c r="K5579" s="15" t="s">
        <v>9870</v>
      </c>
      <c r="N5579" s="15" t="n">
        <v>3</v>
      </c>
      <c r="P5579" s="15" t="n">
        <v>3</v>
      </c>
      <c r="Y5579" s="15" t="s">
        <v>142</v>
      </c>
      <c r="Z5579" s="15" t="n">
        <v>1</v>
      </c>
      <c r="AA5579" s="15" t="s">
        <v>277</v>
      </c>
      <c r="AB5579" s="15" t="s">
        <v>143</v>
      </c>
    </row>
    <row r="5580" customFormat="false" ht="15" hidden="false" customHeight="true" outlineLevel="0" collapsed="false">
      <c r="A5580" s="15" t="s">
        <v>9868</v>
      </c>
      <c r="B5580" s="15" t="s">
        <v>9869</v>
      </c>
      <c r="C5580" s="15" t="s">
        <v>217</v>
      </c>
      <c r="D5580" s="15" t="s">
        <v>235</v>
      </c>
      <c r="E5580" s="15" t="s">
        <v>136</v>
      </c>
      <c r="F5580" s="15" t="s">
        <v>137</v>
      </c>
      <c r="G5580" s="15" t="s">
        <v>2218</v>
      </c>
      <c r="H5580" s="15" t="s">
        <v>136</v>
      </c>
      <c r="I5580" s="15" t="s">
        <v>243</v>
      </c>
      <c r="J5580" s="15" t="s">
        <v>144</v>
      </c>
      <c r="K5580" s="15" t="s">
        <v>9871</v>
      </c>
      <c r="L5580" s="15" t="n">
        <v>87</v>
      </c>
      <c r="M5580" s="15" t="n">
        <v>57</v>
      </c>
      <c r="N5580" s="15" t="n">
        <v>32</v>
      </c>
      <c r="O5580" s="15" t="n">
        <v>6</v>
      </c>
      <c r="P5580" s="15" t="n">
        <v>182</v>
      </c>
      <c r="Y5580" s="15" t="s">
        <v>142</v>
      </c>
      <c r="Z5580" s="15" t="n">
        <v>1</v>
      </c>
      <c r="AA5580" s="15" t="s">
        <v>277</v>
      </c>
      <c r="AB5580" s="15" t="s">
        <v>143</v>
      </c>
    </row>
    <row r="5581" customFormat="false" ht="15" hidden="false" customHeight="true" outlineLevel="0" collapsed="false">
      <c r="A5581" s="15" t="s">
        <v>9868</v>
      </c>
      <c r="B5581" s="15" t="s">
        <v>9869</v>
      </c>
      <c r="C5581" s="15" t="s">
        <v>217</v>
      </c>
      <c r="D5581" s="15" t="s">
        <v>235</v>
      </c>
      <c r="E5581" s="15" t="s">
        <v>136</v>
      </c>
      <c r="F5581" s="15" t="s">
        <v>137</v>
      </c>
      <c r="G5581" s="15" t="s">
        <v>2218</v>
      </c>
      <c r="H5581" s="15" t="s">
        <v>136</v>
      </c>
      <c r="I5581" s="15" t="s">
        <v>243</v>
      </c>
      <c r="J5581" s="15" t="s">
        <v>150</v>
      </c>
      <c r="K5581" s="15" t="s">
        <v>9872</v>
      </c>
      <c r="L5581" s="15" t="n">
        <v>394</v>
      </c>
      <c r="M5581" s="15" t="n">
        <v>170</v>
      </c>
      <c r="N5581" s="15" t="n">
        <v>314</v>
      </c>
      <c r="O5581" s="15" t="n">
        <v>97</v>
      </c>
      <c r="P5581" s="15" t="n">
        <v>975</v>
      </c>
      <c r="Y5581" s="15" t="s">
        <v>142</v>
      </c>
      <c r="Z5581" s="15" t="n">
        <v>1</v>
      </c>
      <c r="AA5581" s="15" t="s">
        <v>277</v>
      </c>
      <c r="AB5581" s="15" t="s">
        <v>143</v>
      </c>
    </row>
    <row r="5582" customFormat="false" ht="15" hidden="false" customHeight="true" outlineLevel="0" collapsed="false">
      <c r="A5582" s="15" t="s">
        <v>9868</v>
      </c>
      <c r="B5582" s="15" t="s">
        <v>9869</v>
      </c>
      <c r="C5582" s="15" t="s">
        <v>217</v>
      </c>
      <c r="D5582" s="15" t="s">
        <v>235</v>
      </c>
      <c r="E5582" s="15" t="s">
        <v>136</v>
      </c>
      <c r="F5582" s="15" t="s">
        <v>137</v>
      </c>
      <c r="G5582" s="15" t="s">
        <v>2218</v>
      </c>
      <c r="H5582" s="15" t="s">
        <v>136</v>
      </c>
      <c r="I5582" s="15" t="s">
        <v>243</v>
      </c>
      <c r="J5582" s="15" t="s">
        <v>166</v>
      </c>
      <c r="K5582" s="15" t="s">
        <v>9873</v>
      </c>
      <c r="M5582" s="15" t="n">
        <v>5</v>
      </c>
      <c r="P5582" s="15" t="n">
        <v>5</v>
      </c>
      <c r="Y5582" s="15" t="s">
        <v>142</v>
      </c>
      <c r="Z5582" s="15" t="n">
        <v>1</v>
      </c>
      <c r="AA5582" s="15" t="s">
        <v>277</v>
      </c>
      <c r="AB5582" s="15" t="s">
        <v>143</v>
      </c>
    </row>
    <row r="5583" customFormat="false" ht="15" hidden="false" customHeight="true" outlineLevel="0" collapsed="false">
      <c r="A5583" s="15" t="s">
        <v>9868</v>
      </c>
      <c r="B5583" s="15" t="s">
        <v>9869</v>
      </c>
      <c r="C5583" s="15" t="s">
        <v>217</v>
      </c>
      <c r="D5583" s="15" t="s">
        <v>235</v>
      </c>
      <c r="E5583" s="15" t="s">
        <v>136</v>
      </c>
      <c r="F5583" s="15" t="s">
        <v>137</v>
      </c>
      <c r="G5583" s="15" t="s">
        <v>2218</v>
      </c>
      <c r="H5583" s="15" t="s">
        <v>136</v>
      </c>
      <c r="I5583" s="15" t="s">
        <v>243</v>
      </c>
      <c r="J5583" s="15" t="s">
        <v>158</v>
      </c>
      <c r="K5583" s="15" t="s">
        <v>9874</v>
      </c>
      <c r="L5583" s="15" t="n">
        <v>255</v>
      </c>
      <c r="M5583" s="15" t="n">
        <v>76</v>
      </c>
      <c r="N5583" s="15" t="n">
        <v>132</v>
      </c>
      <c r="O5583" s="15" t="n">
        <v>38</v>
      </c>
      <c r="P5583" s="15" t="n">
        <v>501</v>
      </c>
      <c r="Y5583" s="15" t="s">
        <v>142</v>
      </c>
      <c r="Z5583" s="15" t="n">
        <v>1</v>
      </c>
      <c r="AA5583" s="15" t="s">
        <v>277</v>
      </c>
      <c r="AB5583" s="15" t="s">
        <v>143</v>
      </c>
    </row>
    <row r="5584" customFormat="false" ht="15" hidden="false" customHeight="true" outlineLevel="0" collapsed="false">
      <c r="A5584" s="15" t="s">
        <v>9868</v>
      </c>
      <c r="B5584" s="15" t="s">
        <v>9869</v>
      </c>
      <c r="C5584" s="15" t="s">
        <v>217</v>
      </c>
      <c r="D5584" s="15" t="s">
        <v>235</v>
      </c>
      <c r="E5584" s="15" t="s">
        <v>136</v>
      </c>
      <c r="F5584" s="15" t="s">
        <v>137</v>
      </c>
      <c r="G5584" s="15" t="s">
        <v>2218</v>
      </c>
      <c r="H5584" s="15" t="s">
        <v>136</v>
      </c>
      <c r="I5584" s="15" t="s">
        <v>243</v>
      </c>
      <c r="J5584" s="15" t="s">
        <v>169</v>
      </c>
      <c r="K5584" s="15" t="s">
        <v>9875</v>
      </c>
      <c r="L5584" s="15" t="n">
        <v>11</v>
      </c>
      <c r="M5584" s="15" t="n">
        <v>1</v>
      </c>
      <c r="P5584" s="15" t="n">
        <v>12</v>
      </c>
      <c r="Y5584" s="15" t="s">
        <v>142</v>
      </c>
      <c r="Z5584" s="15" t="n">
        <v>1</v>
      </c>
      <c r="AA5584" s="15" t="s">
        <v>277</v>
      </c>
      <c r="AB5584" s="15" t="s">
        <v>143</v>
      </c>
    </row>
    <row r="5585" customFormat="false" ht="15" hidden="false" customHeight="true" outlineLevel="0" collapsed="false">
      <c r="A5585" s="15" t="s">
        <v>9876</v>
      </c>
      <c r="B5585" s="15" t="s">
        <v>9877</v>
      </c>
      <c r="C5585" s="15" t="s">
        <v>134</v>
      </c>
      <c r="D5585" s="15" t="s">
        <v>460</v>
      </c>
      <c r="E5585" s="15" t="s">
        <v>136</v>
      </c>
      <c r="F5585" s="15" t="s">
        <v>137</v>
      </c>
      <c r="G5585" s="15" t="s">
        <v>236</v>
      </c>
      <c r="H5585" s="15" t="s">
        <v>136</v>
      </c>
      <c r="I5585" s="15" t="s">
        <v>243</v>
      </c>
      <c r="J5585" s="15" t="s">
        <v>140</v>
      </c>
      <c r="K5585" s="15" t="s">
        <v>9878</v>
      </c>
      <c r="L5585" s="15" t="n">
        <v>18</v>
      </c>
      <c r="M5585" s="15" t="n">
        <v>161</v>
      </c>
      <c r="N5585" s="15" t="n">
        <v>275</v>
      </c>
      <c r="P5585" s="15" t="n">
        <v>454</v>
      </c>
      <c r="Y5585" s="15" t="s">
        <v>142</v>
      </c>
      <c r="AB5585" s="15" t="s">
        <v>143</v>
      </c>
    </row>
    <row r="5586" customFormat="false" ht="15" hidden="false" customHeight="true" outlineLevel="0" collapsed="false">
      <c r="A5586" s="15" t="s">
        <v>9876</v>
      </c>
      <c r="B5586" s="15" t="s">
        <v>9877</v>
      </c>
      <c r="C5586" s="15" t="s">
        <v>134</v>
      </c>
      <c r="D5586" s="15" t="s">
        <v>460</v>
      </c>
      <c r="E5586" s="15" t="s">
        <v>136</v>
      </c>
      <c r="F5586" s="15" t="s">
        <v>137</v>
      </c>
      <c r="G5586" s="15" t="s">
        <v>236</v>
      </c>
      <c r="H5586" s="15" t="s">
        <v>136</v>
      </c>
      <c r="I5586" s="15" t="s">
        <v>243</v>
      </c>
      <c r="J5586" s="15" t="s">
        <v>144</v>
      </c>
      <c r="K5586" s="15" t="s">
        <v>9879</v>
      </c>
      <c r="M5586" s="15" t="n">
        <v>1263</v>
      </c>
      <c r="N5586" s="15" t="n">
        <v>1864</v>
      </c>
      <c r="O5586" s="15" t="n">
        <v>213</v>
      </c>
      <c r="P5586" s="15" t="n">
        <v>3340</v>
      </c>
      <c r="Y5586" s="15" t="s">
        <v>142</v>
      </c>
      <c r="AB5586" s="15" t="s">
        <v>143</v>
      </c>
    </row>
    <row r="5587" customFormat="false" ht="15" hidden="false" customHeight="true" outlineLevel="0" collapsed="false">
      <c r="A5587" s="15" t="s">
        <v>9876</v>
      </c>
      <c r="B5587" s="15" t="s">
        <v>9877</v>
      </c>
      <c r="C5587" s="15" t="s">
        <v>134</v>
      </c>
      <c r="D5587" s="15" t="s">
        <v>460</v>
      </c>
      <c r="E5587" s="15" t="s">
        <v>136</v>
      </c>
      <c r="F5587" s="15" t="s">
        <v>137</v>
      </c>
      <c r="G5587" s="15" t="s">
        <v>236</v>
      </c>
      <c r="H5587" s="15" t="s">
        <v>136</v>
      </c>
      <c r="I5587" s="15" t="s">
        <v>243</v>
      </c>
      <c r="J5587" s="15" t="s">
        <v>150</v>
      </c>
      <c r="K5587" s="15" t="s">
        <v>9880</v>
      </c>
      <c r="M5587" s="15" t="n">
        <v>51</v>
      </c>
      <c r="N5587" s="15" t="n">
        <v>14</v>
      </c>
      <c r="O5587" s="15" t="n">
        <v>34</v>
      </c>
      <c r="P5587" s="15" t="n">
        <v>99</v>
      </c>
      <c r="Y5587" s="15" t="s">
        <v>142</v>
      </c>
      <c r="AB5587" s="15" t="s">
        <v>143</v>
      </c>
    </row>
    <row r="5588" customFormat="false" ht="15" hidden="false" customHeight="true" outlineLevel="0" collapsed="false">
      <c r="A5588" s="15" t="s">
        <v>9876</v>
      </c>
      <c r="B5588" s="15" t="s">
        <v>9877</v>
      </c>
      <c r="C5588" s="15" t="s">
        <v>134</v>
      </c>
      <c r="D5588" s="15" t="s">
        <v>460</v>
      </c>
      <c r="E5588" s="15" t="s">
        <v>136</v>
      </c>
      <c r="F5588" s="15" t="s">
        <v>137</v>
      </c>
      <c r="G5588" s="15" t="s">
        <v>236</v>
      </c>
      <c r="H5588" s="15" t="s">
        <v>136</v>
      </c>
      <c r="I5588" s="15" t="s">
        <v>243</v>
      </c>
      <c r="J5588" s="15" t="s">
        <v>158</v>
      </c>
      <c r="K5588" s="15" t="s">
        <v>9881</v>
      </c>
      <c r="M5588" s="15" t="n">
        <v>17</v>
      </c>
      <c r="N5588" s="15" t="n">
        <v>5</v>
      </c>
      <c r="P5588" s="15" t="n">
        <v>22</v>
      </c>
      <c r="Y5588" s="15" t="s">
        <v>142</v>
      </c>
      <c r="AB5588" s="15" t="s">
        <v>143</v>
      </c>
    </row>
    <row r="5589" customFormat="false" ht="15" hidden="false" customHeight="true" outlineLevel="0" collapsed="false">
      <c r="A5589" s="15" t="s">
        <v>9882</v>
      </c>
      <c r="B5589" s="15" t="s">
        <v>9883</v>
      </c>
      <c r="C5589" s="15" t="s">
        <v>134</v>
      </c>
      <c r="D5589" s="15" t="s">
        <v>135</v>
      </c>
      <c r="E5589" s="15" t="s">
        <v>136</v>
      </c>
      <c r="F5589" s="15" t="s">
        <v>137</v>
      </c>
      <c r="G5589" s="15" t="s">
        <v>1068</v>
      </c>
      <c r="H5589" s="15" t="s">
        <v>136</v>
      </c>
      <c r="I5589" s="15" t="s">
        <v>139</v>
      </c>
      <c r="J5589" s="15" t="s">
        <v>140</v>
      </c>
      <c r="K5589" s="15" t="s">
        <v>9884</v>
      </c>
      <c r="N5589" s="15" t="n">
        <v>7</v>
      </c>
      <c r="O5589" s="15" t="n">
        <v>4</v>
      </c>
      <c r="P5589" s="15" t="n">
        <v>11</v>
      </c>
      <c r="Y5589" s="15" t="s">
        <v>1070</v>
      </c>
      <c r="AB5589" s="15" t="s">
        <v>143</v>
      </c>
    </row>
    <row r="5590" customFormat="false" ht="15" hidden="false" customHeight="true" outlineLevel="0" collapsed="false">
      <c r="A5590" s="15" t="s">
        <v>9882</v>
      </c>
      <c r="B5590" s="15" t="s">
        <v>9883</v>
      </c>
      <c r="C5590" s="15" t="s">
        <v>134</v>
      </c>
      <c r="D5590" s="15" t="s">
        <v>135</v>
      </c>
      <c r="E5590" s="15" t="s">
        <v>136</v>
      </c>
      <c r="F5590" s="15" t="s">
        <v>137</v>
      </c>
      <c r="G5590" s="15" t="s">
        <v>1068</v>
      </c>
      <c r="H5590" s="15" t="s">
        <v>136</v>
      </c>
      <c r="I5590" s="15" t="s">
        <v>139</v>
      </c>
      <c r="J5590" s="15" t="s">
        <v>150</v>
      </c>
      <c r="K5590" s="15" t="s">
        <v>9885</v>
      </c>
      <c r="N5590" s="15" t="n">
        <v>343</v>
      </c>
      <c r="O5590" s="15" t="n">
        <v>38</v>
      </c>
      <c r="P5590" s="15" t="n">
        <v>381</v>
      </c>
      <c r="Y5590" s="15" t="s">
        <v>1070</v>
      </c>
      <c r="AB5590" s="15" t="s">
        <v>143</v>
      </c>
    </row>
    <row r="5591" customFormat="false" ht="15" hidden="false" customHeight="true" outlineLevel="0" collapsed="false">
      <c r="A5591" s="15" t="s">
        <v>9882</v>
      </c>
      <c r="B5591" s="15" t="s">
        <v>9883</v>
      </c>
      <c r="C5591" s="15" t="s">
        <v>134</v>
      </c>
      <c r="D5591" s="15" t="s">
        <v>135</v>
      </c>
      <c r="E5591" s="15" t="s">
        <v>136</v>
      </c>
      <c r="F5591" s="15" t="s">
        <v>137</v>
      </c>
      <c r="G5591" s="15" t="s">
        <v>1068</v>
      </c>
      <c r="H5591" s="15" t="s">
        <v>136</v>
      </c>
      <c r="I5591" s="15" t="s">
        <v>139</v>
      </c>
      <c r="J5591" s="15" t="s">
        <v>158</v>
      </c>
      <c r="K5591" s="15" t="s">
        <v>9886</v>
      </c>
      <c r="N5591" s="15" t="n">
        <v>40</v>
      </c>
      <c r="O5591" s="15" t="n">
        <v>3</v>
      </c>
      <c r="P5591" s="15" t="n">
        <v>43</v>
      </c>
      <c r="Y5591" s="15" t="s">
        <v>1070</v>
      </c>
      <c r="AB5591" s="15" t="s">
        <v>143</v>
      </c>
    </row>
    <row r="5592" customFormat="false" ht="15" hidden="false" customHeight="true" outlineLevel="0" collapsed="false">
      <c r="A5592" s="15" t="s">
        <v>9887</v>
      </c>
      <c r="B5592" s="15" t="s">
        <v>9888</v>
      </c>
      <c r="C5592" s="15" t="s">
        <v>148</v>
      </c>
      <c r="E5592" s="15" t="s">
        <v>136</v>
      </c>
      <c r="F5592" s="15" t="s">
        <v>137</v>
      </c>
      <c r="G5592" s="15" t="s">
        <v>451</v>
      </c>
      <c r="H5592" s="15" t="s">
        <v>136</v>
      </c>
      <c r="I5592" s="15" t="s">
        <v>139</v>
      </c>
      <c r="J5592" s="15" t="s">
        <v>150</v>
      </c>
      <c r="K5592" s="15" t="s">
        <v>9889</v>
      </c>
      <c r="L5592" s="15" t="n">
        <v>2</v>
      </c>
      <c r="M5592" s="15" t="n">
        <v>2</v>
      </c>
      <c r="P5592" s="15" t="n">
        <v>4</v>
      </c>
      <c r="Y5592" s="15" t="s">
        <v>142</v>
      </c>
      <c r="AB5592" s="15" t="s">
        <v>143</v>
      </c>
    </row>
    <row r="5593" customFormat="false" ht="15" hidden="false" customHeight="true" outlineLevel="0" collapsed="false">
      <c r="A5593" s="15" t="s">
        <v>9890</v>
      </c>
      <c r="B5593" s="15" t="s">
        <v>9891</v>
      </c>
      <c r="C5593" s="15" t="s">
        <v>148</v>
      </c>
      <c r="E5593" s="15" t="s">
        <v>136</v>
      </c>
      <c r="F5593" s="15" t="s">
        <v>137</v>
      </c>
      <c r="G5593" s="15" t="s">
        <v>2004</v>
      </c>
      <c r="H5593" s="15" t="s">
        <v>136</v>
      </c>
      <c r="I5593" s="15" t="s">
        <v>139</v>
      </c>
      <c r="J5593" s="15" t="s">
        <v>150</v>
      </c>
      <c r="K5593" s="15" t="s">
        <v>9892</v>
      </c>
      <c r="M5593" s="15" t="n">
        <v>7</v>
      </c>
      <c r="P5593" s="15" t="n">
        <v>7</v>
      </c>
      <c r="Y5593" s="15" t="s">
        <v>156</v>
      </c>
      <c r="AB5593" s="15" t="s">
        <v>143</v>
      </c>
    </row>
    <row r="5594" customFormat="false" ht="15" hidden="false" customHeight="true" outlineLevel="0" collapsed="false">
      <c r="A5594" s="15" t="s">
        <v>9890</v>
      </c>
      <c r="B5594" s="15" t="s">
        <v>9891</v>
      </c>
      <c r="C5594" s="15" t="s">
        <v>148</v>
      </c>
      <c r="E5594" s="15" t="s">
        <v>136</v>
      </c>
      <c r="F5594" s="15" t="s">
        <v>137</v>
      </c>
      <c r="G5594" s="15" t="s">
        <v>2004</v>
      </c>
      <c r="H5594" s="15" t="s">
        <v>136</v>
      </c>
      <c r="I5594" s="15" t="s">
        <v>139</v>
      </c>
      <c r="J5594" s="15" t="s">
        <v>158</v>
      </c>
      <c r="K5594" s="15" t="s">
        <v>9893</v>
      </c>
      <c r="M5594" s="15" t="n">
        <v>7</v>
      </c>
      <c r="P5594" s="15" t="n">
        <v>7</v>
      </c>
      <c r="Y5594" s="15" t="s">
        <v>156</v>
      </c>
      <c r="AB5594" s="15" t="s">
        <v>143</v>
      </c>
    </row>
    <row r="5595" customFormat="false" ht="15" hidden="false" customHeight="true" outlineLevel="0" collapsed="false">
      <c r="A5595" s="15" t="s">
        <v>9894</v>
      </c>
      <c r="B5595" s="15" t="s">
        <v>9895</v>
      </c>
      <c r="C5595" s="15" t="s">
        <v>217</v>
      </c>
      <c r="D5595" s="15" t="s">
        <v>235</v>
      </c>
      <c r="E5595" s="15" t="s">
        <v>136</v>
      </c>
      <c r="F5595" s="15" t="s">
        <v>137</v>
      </c>
      <c r="G5595" s="15" t="s">
        <v>178</v>
      </c>
      <c r="H5595" s="15" t="s">
        <v>136</v>
      </c>
      <c r="I5595" s="15" t="s">
        <v>139</v>
      </c>
      <c r="J5595" s="15" t="s">
        <v>144</v>
      </c>
      <c r="K5595" s="15" t="s">
        <v>9896</v>
      </c>
      <c r="L5595" s="15" t="n">
        <v>2</v>
      </c>
      <c r="M5595" s="15" t="n">
        <v>24</v>
      </c>
      <c r="N5595" s="15" t="n">
        <v>9</v>
      </c>
      <c r="P5595" s="15" t="n">
        <v>35</v>
      </c>
      <c r="Y5595" s="15" t="s">
        <v>142</v>
      </c>
      <c r="AB5595" s="15" t="s">
        <v>143</v>
      </c>
    </row>
    <row r="5596" customFormat="false" ht="15" hidden="false" customHeight="true" outlineLevel="0" collapsed="false">
      <c r="A5596" s="15" t="s">
        <v>9894</v>
      </c>
      <c r="B5596" s="15" t="s">
        <v>9895</v>
      </c>
      <c r="C5596" s="15" t="s">
        <v>217</v>
      </c>
      <c r="D5596" s="15" t="s">
        <v>235</v>
      </c>
      <c r="E5596" s="15" t="s">
        <v>136</v>
      </c>
      <c r="F5596" s="15" t="s">
        <v>137</v>
      </c>
      <c r="G5596" s="15" t="s">
        <v>178</v>
      </c>
      <c r="H5596" s="15" t="s">
        <v>136</v>
      </c>
      <c r="I5596" s="15" t="s">
        <v>139</v>
      </c>
      <c r="J5596" s="15" t="s">
        <v>150</v>
      </c>
      <c r="K5596" s="15" t="s">
        <v>9897</v>
      </c>
      <c r="N5596" s="15" t="n">
        <v>6</v>
      </c>
      <c r="P5596" s="15" t="n">
        <v>6</v>
      </c>
      <c r="Y5596" s="15" t="s">
        <v>142</v>
      </c>
      <c r="AB5596" s="15" t="s">
        <v>143</v>
      </c>
    </row>
    <row r="5597" customFormat="false" ht="15" hidden="false" customHeight="true" outlineLevel="0" collapsed="false">
      <c r="A5597" s="15" t="s">
        <v>9894</v>
      </c>
      <c r="B5597" s="15" t="s">
        <v>9895</v>
      </c>
      <c r="C5597" s="15" t="s">
        <v>217</v>
      </c>
      <c r="D5597" s="15" t="s">
        <v>235</v>
      </c>
      <c r="E5597" s="15" t="s">
        <v>136</v>
      </c>
      <c r="F5597" s="15" t="s">
        <v>137</v>
      </c>
      <c r="G5597" s="15" t="s">
        <v>178</v>
      </c>
      <c r="H5597" s="15" t="s">
        <v>136</v>
      </c>
      <c r="I5597" s="15" t="s">
        <v>139</v>
      </c>
      <c r="J5597" s="15" t="s">
        <v>158</v>
      </c>
      <c r="K5597" s="15" t="s">
        <v>9898</v>
      </c>
      <c r="N5597" s="15" t="n">
        <v>2</v>
      </c>
      <c r="P5597" s="15" t="n">
        <v>2</v>
      </c>
      <c r="Y5597" s="15" t="s">
        <v>142</v>
      </c>
      <c r="AB5597" s="15" t="s">
        <v>143</v>
      </c>
    </row>
    <row r="5598" customFormat="false" ht="15" hidden="false" customHeight="true" outlineLevel="0" collapsed="false">
      <c r="A5598" s="15" t="s">
        <v>9899</v>
      </c>
      <c r="B5598" s="15" t="s">
        <v>9900</v>
      </c>
      <c r="C5598" s="15" t="s">
        <v>217</v>
      </c>
      <c r="D5598" s="15" t="s">
        <v>218</v>
      </c>
      <c r="E5598" s="15" t="s">
        <v>136</v>
      </c>
      <c r="F5598" s="15" t="s">
        <v>137</v>
      </c>
      <c r="G5598" s="15" t="s">
        <v>308</v>
      </c>
      <c r="H5598" s="15" t="s">
        <v>136</v>
      </c>
      <c r="I5598" s="15" t="s">
        <v>243</v>
      </c>
      <c r="J5598" s="15" t="s">
        <v>140</v>
      </c>
      <c r="K5598" s="15" t="s">
        <v>9901</v>
      </c>
      <c r="L5598" s="15" t="n">
        <v>16</v>
      </c>
      <c r="M5598" s="15" t="n">
        <v>2</v>
      </c>
      <c r="N5598" s="15" t="n">
        <v>85</v>
      </c>
      <c r="O5598" s="15" t="n">
        <v>8</v>
      </c>
      <c r="P5598" s="15" t="n">
        <v>111</v>
      </c>
      <c r="Y5598" s="15" t="s">
        <v>142</v>
      </c>
      <c r="AB5598" s="15" t="s">
        <v>143</v>
      </c>
    </row>
    <row r="5599" customFormat="false" ht="15" hidden="false" customHeight="true" outlineLevel="0" collapsed="false">
      <c r="A5599" s="15" t="s">
        <v>9899</v>
      </c>
      <c r="B5599" s="15" t="s">
        <v>9900</v>
      </c>
      <c r="C5599" s="15" t="s">
        <v>217</v>
      </c>
      <c r="D5599" s="15" t="s">
        <v>218</v>
      </c>
      <c r="E5599" s="15" t="s">
        <v>136</v>
      </c>
      <c r="F5599" s="15" t="s">
        <v>137</v>
      </c>
      <c r="G5599" s="15" t="s">
        <v>308</v>
      </c>
      <c r="H5599" s="15" t="s">
        <v>136</v>
      </c>
      <c r="I5599" s="15" t="s">
        <v>243</v>
      </c>
      <c r="J5599" s="15" t="s">
        <v>144</v>
      </c>
      <c r="K5599" s="15" t="s">
        <v>9902</v>
      </c>
      <c r="M5599" s="15" t="n">
        <v>182</v>
      </c>
      <c r="N5599" s="15" t="n">
        <v>635</v>
      </c>
      <c r="O5599" s="15" t="n">
        <v>28</v>
      </c>
      <c r="P5599" s="15" t="n">
        <v>845</v>
      </c>
      <c r="Y5599" s="15" t="s">
        <v>142</v>
      </c>
      <c r="AB5599" s="15" t="s">
        <v>143</v>
      </c>
    </row>
    <row r="5600" customFormat="false" ht="15" hidden="false" customHeight="true" outlineLevel="0" collapsed="false">
      <c r="A5600" s="15" t="s">
        <v>9899</v>
      </c>
      <c r="B5600" s="15" t="s">
        <v>9900</v>
      </c>
      <c r="C5600" s="15" t="s">
        <v>217</v>
      </c>
      <c r="D5600" s="15" t="s">
        <v>218</v>
      </c>
      <c r="E5600" s="15" t="s">
        <v>136</v>
      </c>
      <c r="F5600" s="15" t="s">
        <v>137</v>
      </c>
      <c r="G5600" s="15" t="s">
        <v>308</v>
      </c>
      <c r="H5600" s="15" t="s">
        <v>136</v>
      </c>
      <c r="I5600" s="15" t="s">
        <v>243</v>
      </c>
      <c r="J5600" s="15" t="s">
        <v>150</v>
      </c>
      <c r="K5600" s="15" t="s">
        <v>9903</v>
      </c>
      <c r="L5600" s="15" t="n">
        <v>228</v>
      </c>
      <c r="M5600" s="15" t="n">
        <v>425</v>
      </c>
      <c r="N5600" s="15" t="n">
        <v>508</v>
      </c>
      <c r="O5600" s="15" t="n">
        <v>110</v>
      </c>
      <c r="P5600" s="15" t="n">
        <v>1271</v>
      </c>
      <c r="Y5600" s="15" t="s">
        <v>142</v>
      </c>
      <c r="AB5600" s="15" t="s">
        <v>143</v>
      </c>
    </row>
    <row r="5601" customFormat="false" ht="15" hidden="false" customHeight="true" outlineLevel="0" collapsed="false">
      <c r="A5601" s="15" t="s">
        <v>9899</v>
      </c>
      <c r="B5601" s="15" t="s">
        <v>9900</v>
      </c>
      <c r="C5601" s="15" t="s">
        <v>217</v>
      </c>
      <c r="D5601" s="15" t="s">
        <v>218</v>
      </c>
      <c r="E5601" s="15" t="s">
        <v>136</v>
      </c>
      <c r="F5601" s="15" t="s">
        <v>137</v>
      </c>
      <c r="G5601" s="15" t="s">
        <v>308</v>
      </c>
      <c r="H5601" s="15" t="s">
        <v>136</v>
      </c>
      <c r="I5601" s="15" t="s">
        <v>243</v>
      </c>
      <c r="J5601" s="15" t="s">
        <v>166</v>
      </c>
      <c r="K5601" s="15" t="s">
        <v>9904</v>
      </c>
      <c r="N5601" s="15" t="n">
        <v>117</v>
      </c>
      <c r="O5601" s="15" t="n">
        <v>85</v>
      </c>
      <c r="P5601" s="15" t="n">
        <v>202</v>
      </c>
      <c r="Y5601" s="15" t="s">
        <v>142</v>
      </c>
      <c r="AB5601" s="15" t="s">
        <v>143</v>
      </c>
    </row>
    <row r="5602" customFormat="false" ht="15" hidden="false" customHeight="true" outlineLevel="0" collapsed="false">
      <c r="A5602" s="15" t="s">
        <v>9899</v>
      </c>
      <c r="B5602" s="15" t="s">
        <v>9900</v>
      </c>
      <c r="C5602" s="15" t="s">
        <v>217</v>
      </c>
      <c r="D5602" s="15" t="s">
        <v>218</v>
      </c>
      <c r="E5602" s="15" t="s">
        <v>136</v>
      </c>
      <c r="F5602" s="15" t="s">
        <v>137</v>
      </c>
      <c r="G5602" s="15" t="s">
        <v>308</v>
      </c>
      <c r="H5602" s="15" t="s">
        <v>136</v>
      </c>
      <c r="I5602" s="15" t="s">
        <v>243</v>
      </c>
      <c r="J5602" s="15" t="s">
        <v>158</v>
      </c>
      <c r="K5602" s="15" t="s">
        <v>9905</v>
      </c>
      <c r="L5602" s="15" t="n">
        <v>98</v>
      </c>
      <c r="M5602" s="15" t="n">
        <v>158</v>
      </c>
      <c r="N5602" s="15" t="n">
        <v>255</v>
      </c>
      <c r="O5602" s="15" t="n">
        <v>64</v>
      </c>
      <c r="P5602" s="15" t="n">
        <v>575</v>
      </c>
      <c r="Y5602" s="15" t="s">
        <v>142</v>
      </c>
      <c r="AB5602" s="15" t="s">
        <v>143</v>
      </c>
    </row>
    <row r="5603" customFormat="false" ht="15" hidden="false" customHeight="true" outlineLevel="0" collapsed="false">
      <c r="A5603" s="15" t="s">
        <v>9899</v>
      </c>
      <c r="B5603" s="15" t="s">
        <v>9900</v>
      </c>
      <c r="C5603" s="15" t="s">
        <v>217</v>
      </c>
      <c r="D5603" s="15" t="s">
        <v>218</v>
      </c>
      <c r="E5603" s="15" t="s">
        <v>136</v>
      </c>
      <c r="F5603" s="15" t="s">
        <v>137</v>
      </c>
      <c r="G5603" s="15" t="s">
        <v>308</v>
      </c>
      <c r="H5603" s="15" t="s">
        <v>136</v>
      </c>
      <c r="I5603" s="15" t="s">
        <v>243</v>
      </c>
      <c r="J5603" s="15" t="s">
        <v>169</v>
      </c>
      <c r="K5603" s="15" t="s">
        <v>9906</v>
      </c>
      <c r="M5603" s="15" t="n">
        <v>2</v>
      </c>
      <c r="N5603" s="15" t="n">
        <v>14</v>
      </c>
      <c r="O5603" s="15" t="n">
        <v>3</v>
      </c>
      <c r="P5603" s="15" t="n">
        <v>19</v>
      </c>
      <c r="Y5603" s="15" t="s">
        <v>142</v>
      </c>
      <c r="AB5603" s="15" t="s">
        <v>143</v>
      </c>
    </row>
    <row r="5604" customFormat="false" ht="15" hidden="false" customHeight="true" outlineLevel="0" collapsed="false">
      <c r="A5604" s="15" t="s">
        <v>9907</v>
      </c>
      <c r="B5604" s="15" t="s">
        <v>9908</v>
      </c>
      <c r="C5604" s="15" t="s">
        <v>217</v>
      </c>
      <c r="D5604" s="15" t="s">
        <v>235</v>
      </c>
      <c r="E5604" s="15" t="s">
        <v>136</v>
      </c>
      <c r="F5604" s="15" t="s">
        <v>137</v>
      </c>
      <c r="G5604" s="15" t="s">
        <v>473</v>
      </c>
      <c r="H5604" s="15" t="s">
        <v>136</v>
      </c>
      <c r="I5604" s="15" t="s">
        <v>139</v>
      </c>
      <c r="J5604" s="15" t="s">
        <v>140</v>
      </c>
      <c r="K5604" s="15" t="s">
        <v>9909</v>
      </c>
      <c r="L5604" s="15" t="n">
        <v>13</v>
      </c>
      <c r="M5604" s="15" t="n">
        <v>1</v>
      </c>
      <c r="P5604" s="15" t="n">
        <v>14</v>
      </c>
      <c r="Y5604" s="15" t="s">
        <v>142</v>
      </c>
      <c r="AB5604" s="15" t="s">
        <v>143</v>
      </c>
    </row>
    <row r="5605" customFormat="false" ht="15" hidden="false" customHeight="true" outlineLevel="0" collapsed="false">
      <c r="A5605" s="15" t="s">
        <v>9907</v>
      </c>
      <c r="B5605" s="15" t="s">
        <v>9908</v>
      </c>
      <c r="C5605" s="15" t="s">
        <v>217</v>
      </c>
      <c r="D5605" s="15" t="s">
        <v>235</v>
      </c>
      <c r="E5605" s="15" t="s">
        <v>136</v>
      </c>
      <c r="F5605" s="15" t="s">
        <v>137</v>
      </c>
      <c r="G5605" s="15" t="s">
        <v>473</v>
      </c>
      <c r="H5605" s="15" t="s">
        <v>136</v>
      </c>
      <c r="I5605" s="15" t="s">
        <v>139</v>
      </c>
      <c r="J5605" s="15" t="s">
        <v>150</v>
      </c>
      <c r="K5605" s="15" t="s">
        <v>9910</v>
      </c>
      <c r="L5605" s="15" t="n">
        <v>65</v>
      </c>
      <c r="M5605" s="15" t="n">
        <v>11</v>
      </c>
      <c r="O5605" s="15" t="n">
        <v>10</v>
      </c>
      <c r="P5605" s="15" t="n">
        <v>86</v>
      </c>
      <c r="Y5605" s="15" t="s">
        <v>142</v>
      </c>
      <c r="AB5605" s="15" t="s">
        <v>143</v>
      </c>
    </row>
    <row r="5606" customFormat="false" ht="15" hidden="false" customHeight="true" outlineLevel="0" collapsed="false">
      <c r="A5606" s="15" t="s">
        <v>9907</v>
      </c>
      <c r="B5606" s="15" t="s">
        <v>9908</v>
      </c>
      <c r="C5606" s="15" t="s">
        <v>217</v>
      </c>
      <c r="D5606" s="15" t="s">
        <v>235</v>
      </c>
      <c r="E5606" s="15" t="s">
        <v>136</v>
      </c>
      <c r="F5606" s="15" t="s">
        <v>137</v>
      </c>
      <c r="G5606" s="15" t="s">
        <v>473</v>
      </c>
      <c r="H5606" s="15" t="s">
        <v>136</v>
      </c>
      <c r="I5606" s="15" t="s">
        <v>139</v>
      </c>
      <c r="J5606" s="15" t="s">
        <v>158</v>
      </c>
      <c r="K5606" s="15" t="s">
        <v>9911</v>
      </c>
      <c r="L5606" s="15" t="n">
        <v>2</v>
      </c>
      <c r="M5606" s="15" t="n">
        <v>6</v>
      </c>
      <c r="N5606" s="15" t="n">
        <v>3</v>
      </c>
      <c r="P5606" s="15" t="n">
        <v>11</v>
      </c>
      <c r="Y5606" s="15" t="s">
        <v>142</v>
      </c>
      <c r="AB5606" s="15" t="s">
        <v>143</v>
      </c>
    </row>
    <row r="5607" customFormat="false" ht="15" hidden="false" customHeight="true" outlineLevel="0" collapsed="false">
      <c r="A5607" s="15" t="s">
        <v>9912</v>
      </c>
      <c r="B5607" s="15" t="s">
        <v>9913</v>
      </c>
      <c r="C5607" s="15" t="s">
        <v>148</v>
      </c>
      <c r="E5607" s="15" t="s">
        <v>136</v>
      </c>
      <c r="F5607" s="15" t="s">
        <v>137</v>
      </c>
      <c r="G5607" s="15" t="s">
        <v>149</v>
      </c>
      <c r="H5607" s="15" t="s">
        <v>136</v>
      </c>
      <c r="I5607" s="15" t="s">
        <v>139</v>
      </c>
      <c r="J5607" s="15" t="s">
        <v>150</v>
      </c>
      <c r="K5607" s="15" t="s">
        <v>9914</v>
      </c>
      <c r="L5607" s="15" t="n">
        <v>10</v>
      </c>
      <c r="M5607" s="15" t="n">
        <v>1</v>
      </c>
      <c r="P5607" s="15" t="n">
        <v>11</v>
      </c>
      <c r="Y5607" s="15" t="s">
        <v>142</v>
      </c>
      <c r="AB5607" s="15" t="s">
        <v>143</v>
      </c>
    </row>
    <row r="5608" customFormat="false" ht="15" hidden="false" customHeight="true" outlineLevel="0" collapsed="false">
      <c r="A5608" s="15" t="s">
        <v>9915</v>
      </c>
      <c r="B5608" s="15" t="s">
        <v>9916</v>
      </c>
      <c r="C5608" s="15" t="s">
        <v>148</v>
      </c>
      <c r="E5608" s="15" t="s">
        <v>136</v>
      </c>
      <c r="F5608" s="15" t="s">
        <v>137</v>
      </c>
      <c r="G5608" s="15" t="s">
        <v>138</v>
      </c>
      <c r="H5608" s="15" t="s">
        <v>136</v>
      </c>
      <c r="I5608" s="15" t="s">
        <v>139</v>
      </c>
      <c r="J5608" s="15" t="s">
        <v>158</v>
      </c>
      <c r="K5608" s="15" t="s">
        <v>9917</v>
      </c>
      <c r="L5608" s="15" t="n">
        <v>4</v>
      </c>
      <c r="P5608" s="15" t="n">
        <v>4</v>
      </c>
      <c r="Y5608" s="15" t="s">
        <v>142</v>
      </c>
      <c r="AB5608" s="15" t="s">
        <v>143</v>
      </c>
    </row>
    <row r="5609" customFormat="false" ht="15" hidden="false" customHeight="true" outlineLevel="0" collapsed="false">
      <c r="A5609" s="15" t="s">
        <v>9918</v>
      </c>
      <c r="B5609" s="15" t="s">
        <v>9919</v>
      </c>
      <c r="C5609" s="15" t="s">
        <v>217</v>
      </c>
      <c r="D5609" s="15" t="s">
        <v>235</v>
      </c>
      <c r="E5609" s="15" t="s">
        <v>136</v>
      </c>
      <c r="F5609" s="15" t="s">
        <v>137</v>
      </c>
      <c r="G5609" s="15" t="s">
        <v>9920</v>
      </c>
      <c r="H5609" s="15" t="s">
        <v>136</v>
      </c>
      <c r="I5609" s="15" t="s">
        <v>139</v>
      </c>
      <c r="J5609" s="15" t="s">
        <v>150</v>
      </c>
      <c r="K5609" s="15" t="s">
        <v>9921</v>
      </c>
      <c r="N5609" s="15" t="n">
        <v>10</v>
      </c>
      <c r="P5609" s="15" t="n">
        <v>10</v>
      </c>
      <c r="Y5609" s="15" t="s">
        <v>142</v>
      </c>
      <c r="AB5609" s="15" t="s">
        <v>143</v>
      </c>
    </row>
    <row r="5610" customFormat="false" ht="15" hidden="false" customHeight="true" outlineLevel="0" collapsed="false">
      <c r="A5610" s="15" t="s">
        <v>9918</v>
      </c>
      <c r="B5610" s="15" t="s">
        <v>9919</v>
      </c>
      <c r="C5610" s="15" t="s">
        <v>217</v>
      </c>
      <c r="D5610" s="15" t="s">
        <v>235</v>
      </c>
      <c r="E5610" s="15" t="s">
        <v>136</v>
      </c>
      <c r="F5610" s="15" t="s">
        <v>137</v>
      </c>
      <c r="G5610" s="15" t="s">
        <v>9920</v>
      </c>
      <c r="H5610" s="15" t="s">
        <v>136</v>
      </c>
      <c r="I5610" s="15" t="s">
        <v>139</v>
      </c>
      <c r="J5610" s="15" t="s">
        <v>158</v>
      </c>
      <c r="K5610" s="15" t="s">
        <v>9922</v>
      </c>
      <c r="M5610" s="15" t="n">
        <v>2</v>
      </c>
      <c r="P5610" s="15" t="n">
        <v>2</v>
      </c>
      <c r="Y5610" s="15" t="s">
        <v>142</v>
      </c>
      <c r="AB5610" s="15" t="s">
        <v>143</v>
      </c>
    </row>
    <row r="5611" customFormat="false" ht="15" hidden="false" customHeight="true" outlineLevel="0" collapsed="false">
      <c r="A5611" s="15" t="s">
        <v>9923</v>
      </c>
      <c r="B5611" s="15" t="s">
        <v>9924</v>
      </c>
      <c r="C5611" s="15" t="s">
        <v>134</v>
      </c>
      <c r="D5611" s="15" t="s">
        <v>541</v>
      </c>
      <c r="E5611" s="15" t="s">
        <v>136</v>
      </c>
      <c r="F5611" s="15" t="s">
        <v>137</v>
      </c>
      <c r="G5611" s="15" t="s">
        <v>1068</v>
      </c>
      <c r="H5611" s="15" t="s">
        <v>136</v>
      </c>
      <c r="I5611" s="15" t="s">
        <v>243</v>
      </c>
      <c r="J5611" s="15" t="s">
        <v>140</v>
      </c>
      <c r="K5611" s="15" t="s">
        <v>9925</v>
      </c>
      <c r="N5611" s="15" t="n">
        <v>12</v>
      </c>
      <c r="P5611" s="15" t="n">
        <v>12</v>
      </c>
      <c r="Y5611" s="15" t="s">
        <v>1070</v>
      </c>
      <c r="AB5611" s="15" t="s">
        <v>143</v>
      </c>
    </row>
    <row r="5612" customFormat="false" ht="15" hidden="false" customHeight="true" outlineLevel="0" collapsed="false">
      <c r="A5612" s="15" t="s">
        <v>9923</v>
      </c>
      <c r="B5612" s="15" t="s">
        <v>9924</v>
      </c>
      <c r="C5612" s="15" t="s">
        <v>134</v>
      </c>
      <c r="D5612" s="15" t="s">
        <v>541</v>
      </c>
      <c r="E5612" s="15" t="s">
        <v>136</v>
      </c>
      <c r="F5612" s="15" t="s">
        <v>137</v>
      </c>
      <c r="G5612" s="15" t="s">
        <v>1068</v>
      </c>
      <c r="H5612" s="15" t="s">
        <v>136</v>
      </c>
      <c r="I5612" s="15" t="s">
        <v>243</v>
      </c>
      <c r="J5612" s="15" t="s">
        <v>150</v>
      </c>
      <c r="K5612" s="15" t="s">
        <v>9926</v>
      </c>
      <c r="L5612" s="15" t="n">
        <v>171</v>
      </c>
      <c r="M5612" s="15" t="n">
        <v>648</v>
      </c>
      <c r="N5612" s="15" t="n">
        <v>618</v>
      </c>
      <c r="O5612" s="15" t="n">
        <v>114</v>
      </c>
      <c r="P5612" s="15" t="n">
        <v>1551</v>
      </c>
      <c r="Y5612" s="15" t="s">
        <v>1070</v>
      </c>
      <c r="AB5612" s="15" t="s">
        <v>143</v>
      </c>
    </row>
    <row r="5613" customFormat="false" ht="15" hidden="false" customHeight="true" outlineLevel="0" collapsed="false">
      <c r="A5613" s="15" t="s">
        <v>9923</v>
      </c>
      <c r="B5613" s="15" t="s">
        <v>9924</v>
      </c>
      <c r="C5613" s="15" t="s">
        <v>134</v>
      </c>
      <c r="D5613" s="15" t="s">
        <v>541</v>
      </c>
      <c r="E5613" s="15" t="s">
        <v>136</v>
      </c>
      <c r="F5613" s="15" t="s">
        <v>137</v>
      </c>
      <c r="G5613" s="15" t="s">
        <v>1068</v>
      </c>
      <c r="H5613" s="15" t="s">
        <v>136</v>
      </c>
      <c r="I5613" s="15" t="s">
        <v>243</v>
      </c>
      <c r="J5613" s="15" t="s">
        <v>166</v>
      </c>
      <c r="K5613" s="15" t="s">
        <v>9927</v>
      </c>
      <c r="M5613" s="15" t="n">
        <v>52</v>
      </c>
      <c r="N5613" s="15" t="n">
        <v>15</v>
      </c>
      <c r="P5613" s="15" t="n">
        <v>67</v>
      </c>
      <c r="Y5613" s="15" t="s">
        <v>1070</v>
      </c>
      <c r="AB5613" s="15" t="s">
        <v>143</v>
      </c>
    </row>
    <row r="5614" customFormat="false" ht="15" hidden="false" customHeight="true" outlineLevel="0" collapsed="false">
      <c r="A5614" s="15" t="s">
        <v>9923</v>
      </c>
      <c r="B5614" s="15" t="s">
        <v>9924</v>
      </c>
      <c r="C5614" s="15" t="s">
        <v>134</v>
      </c>
      <c r="D5614" s="15" t="s">
        <v>541</v>
      </c>
      <c r="E5614" s="15" t="s">
        <v>136</v>
      </c>
      <c r="F5614" s="15" t="s">
        <v>137</v>
      </c>
      <c r="G5614" s="15" t="s">
        <v>1068</v>
      </c>
      <c r="H5614" s="15" t="s">
        <v>136</v>
      </c>
      <c r="I5614" s="15" t="s">
        <v>243</v>
      </c>
      <c r="J5614" s="15" t="s">
        <v>158</v>
      </c>
      <c r="K5614" s="15" t="s">
        <v>9928</v>
      </c>
      <c r="L5614" s="15" t="n">
        <v>10</v>
      </c>
      <c r="M5614" s="15" t="n">
        <v>4</v>
      </c>
      <c r="N5614" s="15" t="n">
        <v>3</v>
      </c>
      <c r="P5614" s="15" t="n">
        <v>17</v>
      </c>
      <c r="Y5614" s="15" t="s">
        <v>1070</v>
      </c>
      <c r="AB5614" s="15" t="s">
        <v>143</v>
      </c>
    </row>
    <row r="5615" customFormat="false" ht="15" hidden="false" customHeight="true" outlineLevel="0" collapsed="false">
      <c r="A5615" s="15" t="s">
        <v>9923</v>
      </c>
      <c r="B5615" s="15" t="s">
        <v>9924</v>
      </c>
      <c r="C5615" s="15" t="s">
        <v>134</v>
      </c>
      <c r="D5615" s="15" t="s">
        <v>541</v>
      </c>
      <c r="E5615" s="15" t="s">
        <v>136</v>
      </c>
      <c r="F5615" s="15" t="s">
        <v>137</v>
      </c>
      <c r="G5615" s="15" t="s">
        <v>1068</v>
      </c>
      <c r="H5615" s="15" t="s">
        <v>136</v>
      </c>
      <c r="I5615" s="15" t="s">
        <v>243</v>
      </c>
      <c r="J5615" s="15" t="s">
        <v>169</v>
      </c>
      <c r="K5615" s="15" t="s">
        <v>9929</v>
      </c>
      <c r="M5615" s="15" t="n">
        <v>29</v>
      </c>
      <c r="N5615" s="15" t="n">
        <v>17</v>
      </c>
      <c r="P5615" s="15" t="n">
        <v>46</v>
      </c>
      <c r="Y5615" s="15" t="s">
        <v>1070</v>
      </c>
      <c r="AB5615" s="15" t="s">
        <v>143</v>
      </c>
    </row>
    <row r="5616" customFormat="false" ht="15" hidden="false" customHeight="true" outlineLevel="0" collapsed="false">
      <c r="A5616" s="15" t="s">
        <v>9930</v>
      </c>
      <c r="B5616" s="15" t="s">
        <v>9931</v>
      </c>
      <c r="C5616" s="15" t="s">
        <v>217</v>
      </c>
      <c r="D5616" s="15" t="s">
        <v>235</v>
      </c>
      <c r="E5616" s="15" t="s">
        <v>136</v>
      </c>
      <c r="F5616" s="15" t="s">
        <v>137</v>
      </c>
      <c r="G5616" s="15" t="s">
        <v>2067</v>
      </c>
      <c r="H5616" s="15" t="s">
        <v>136</v>
      </c>
      <c r="I5616" s="15" t="s">
        <v>243</v>
      </c>
      <c r="J5616" s="15" t="s">
        <v>140</v>
      </c>
      <c r="K5616" s="15" t="s">
        <v>9932</v>
      </c>
      <c r="L5616" s="15" t="n">
        <v>102</v>
      </c>
      <c r="M5616" s="15" t="n">
        <v>54</v>
      </c>
      <c r="N5616" s="15" t="n">
        <v>38</v>
      </c>
      <c r="O5616" s="15" t="n">
        <v>18</v>
      </c>
      <c r="P5616" s="15" t="n">
        <v>212</v>
      </c>
      <c r="Y5616" s="15" t="s">
        <v>156</v>
      </c>
      <c r="Z5616" s="15" t="n">
        <v>1</v>
      </c>
      <c r="AA5616" s="15" t="s">
        <v>277</v>
      </c>
      <c r="AB5616" s="15" t="s">
        <v>143</v>
      </c>
    </row>
    <row r="5617" customFormat="false" ht="15" hidden="false" customHeight="true" outlineLevel="0" collapsed="false">
      <c r="A5617" s="15" t="s">
        <v>9930</v>
      </c>
      <c r="B5617" s="15" t="s">
        <v>9931</v>
      </c>
      <c r="C5617" s="15" t="s">
        <v>217</v>
      </c>
      <c r="D5617" s="15" t="s">
        <v>235</v>
      </c>
      <c r="E5617" s="15" t="s">
        <v>136</v>
      </c>
      <c r="F5617" s="15" t="s">
        <v>137</v>
      </c>
      <c r="G5617" s="15" t="s">
        <v>2067</v>
      </c>
      <c r="H5617" s="15" t="s">
        <v>136</v>
      </c>
      <c r="I5617" s="15" t="s">
        <v>243</v>
      </c>
      <c r="J5617" s="15" t="s">
        <v>144</v>
      </c>
      <c r="K5617" s="15" t="s">
        <v>9933</v>
      </c>
      <c r="L5617" s="15" t="n">
        <v>13</v>
      </c>
      <c r="M5617" s="15" t="n">
        <v>9</v>
      </c>
      <c r="N5617" s="15" t="n">
        <v>16</v>
      </c>
      <c r="O5617" s="15" t="n">
        <v>5</v>
      </c>
      <c r="P5617" s="15" t="n">
        <v>43</v>
      </c>
      <c r="Y5617" s="15" t="s">
        <v>156</v>
      </c>
      <c r="Z5617" s="15" t="n">
        <v>1</v>
      </c>
      <c r="AA5617" s="15" t="s">
        <v>277</v>
      </c>
      <c r="AB5617" s="15" t="s">
        <v>143</v>
      </c>
    </row>
    <row r="5618" customFormat="false" ht="15" hidden="false" customHeight="true" outlineLevel="0" collapsed="false">
      <c r="A5618" s="15" t="s">
        <v>9930</v>
      </c>
      <c r="B5618" s="15" t="s">
        <v>9931</v>
      </c>
      <c r="C5618" s="15" t="s">
        <v>217</v>
      </c>
      <c r="D5618" s="15" t="s">
        <v>235</v>
      </c>
      <c r="E5618" s="15" t="s">
        <v>136</v>
      </c>
      <c r="F5618" s="15" t="s">
        <v>137</v>
      </c>
      <c r="G5618" s="15" t="s">
        <v>2067</v>
      </c>
      <c r="H5618" s="15" t="s">
        <v>136</v>
      </c>
      <c r="I5618" s="15" t="s">
        <v>243</v>
      </c>
      <c r="J5618" s="15" t="s">
        <v>150</v>
      </c>
      <c r="K5618" s="15" t="s">
        <v>9934</v>
      </c>
      <c r="L5618" s="15" t="n">
        <v>91</v>
      </c>
      <c r="M5618" s="15" t="n">
        <v>189</v>
      </c>
      <c r="N5618" s="15" t="n">
        <v>225</v>
      </c>
      <c r="O5618" s="15" t="n">
        <v>52</v>
      </c>
      <c r="P5618" s="15" t="n">
        <v>557</v>
      </c>
      <c r="Y5618" s="15" t="s">
        <v>156</v>
      </c>
      <c r="Z5618" s="15" t="n">
        <v>1</v>
      </c>
      <c r="AA5618" s="15" t="s">
        <v>277</v>
      </c>
      <c r="AB5618" s="15" t="s">
        <v>143</v>
      </c>
    </row>
    <row r="5619" customFormat="false" ht="15" hidden="false" customHeight="true" outlineLevel="0" collapsed="false">
      <c r="A5619" s="15" t="s">
        <v>9930</v>
      </c>
      <c r="B5619" s="15" t="s">
        <v>9931</v>
      </c>
      <c r="C5619" s="15" t="s">
        <v>217</v>
      </c>
      <c r="D5619" s="15" t="s">
        <v>235</v>
      </c>
      <c r="E5619" s="15" t="s">
        <v>136</v>
      </c>
      <c r="F5619" s="15" t="s">
        <v>137</v>
      </c>
      <c r="G5619" s="15" t="s">
        <v>2067</v>
      </c>
      <c r="H5619" s="15" t="s">
        <v>136</v>
      </c>
      <c r="I5619" s="15" t="s">
        <v>243</v>
      </c>
      <c r="J5619" s="15" t="s">
        <v>166</v>
      </c>
      <c r="K5619" s="15" t="s">
        <v>9935</v>
      </c>
      <c r="M5619" s="15" t="n">
        <v>2</v>
      </c>
      <c r="P5619" s="15" t="n">
        <v>2</v>
      </c>
      <c r="Y5619" s="15" t="s">
        <v>156</v>
      </c>
      <c r="Z5619" s="15" t="n">
        <v>1</v>
      </c>
      <c r="AA5619" s="15" t="s">
        <v>277</v>
      </c>
      <c r="AB5619" s="15" t="s">
        <v>143</v>
      </c>
    </row>
    <row r="5620" customFormat="false" ht="15" hidden="false" customHeight="true" outlineLevel="0" collapsed="false">
      <c r="A5620" s="15" t="s">
        <v>9930</v>
      </c>
      <c r="B5620" s="15" t="s">
        <v>9931</v>
      </c>
      <c r="C5620" s="15" t="s">
        <v>217</v>
      </c>
      <c r="D5620" s="15" t="s">
        <v>235</v>
      </c>
      <c r="E5620" s="15" t="s">
        <v>136</v>
      </c>
      <c r="F5620" s="15" t="s">
        <v>137</v>
      </c>
      <c r="G5620" s="15" t="s">
        <v>2067</v>
      </c>
      <c r="H5620" s="15" t="s">
        <v>136</v>
      </c>
      <c r="I5620" s="15" t="s">
        <v>243</v>
      </c>
      <c r="J5620" s="15" t="s">
        <v>158</v>
      </c>
      <c r="K5620" s="15" t="s">
        <v>9936</v>
      </c>
      <c r="L5620" s="15" t="n">
        <v>28</v>
      </c>
      <c r="M5620" s="15" t="n">
        <v>73</v>
      </c>
      <c r="N5620" s="15" t="n">
        <v>143</v>
      </c>
      <c r="O5620" s="15" t="n">
        <v>18</v>
      </c>
      <c r="P5620" s="15" t="n">
        <v>262</v>
      </c>
      <c r="Y5620" s="15" t="s">
        <v>156</v>
      </c>
      <c r="Z5620" s="15" t="n">
        <v>1</v>
      </c>
      <c r="AA5620" s="15" t="s">
        <v>277</v>
      </c>
      <c r="AB5620" s="15" t="s">
        <v>143</v>
      </c>
    </row>
    <row r="5621" customFormat="false" ht="15" hidden="false" customHeight="true" outlineLevel="0" collapsed="false">
      <c r="A5621" s="15" t="s">
        <v>9930</v>
      </c>
      <c r="B5621" s="15" t="s">
        <v>9931</v>
      </c>
      <c r="C5621" s="15" t="s">
        <v>217</v>
      </c>
      <c r="D5621" s="15" t="s">
        <v>235</v>
      </c>
      <c r="E5621" s="15" t="s">
        <v>136</v>
      </c>
      <c r="F5621" s="15" t="s">
        <v>137</v>
      </c>
      <c r="G5621" s="15" t="s">
        <v>2067</v>
      </c>
      <c r="H5621" s="15" t="s">
        <v>136</v>
      </c>
      <c r="I5621" s="15" t="s">
        <v>243</v>
      </c>
      <c r="J5621" s="15" t="s">
        <v>169</v>
      </c>
      <c r="K5621" s="15" t="s">
        <v>9937</v>
      </c>
      <c r="L5621" s="15" t="n">
        <v>1</v>
      </c>
      <c r="P5621" s="15" t="n">
        <v>1</v>
      </c>
      <c r="Y5621" s="15" t="s">
        <v>156</v>
      </c>
      <c r="Z5621" s="15" t="n">
        <v>1</v>
      </c>
      <c r="AA5621" s="15" t="s">
        <v>277</v>
      </c>
      <c r="AB5621" s="15" t="s">
        <v>143</v>
      </c>
    </row>
    <row r="5622" customFormat="false" ht="15" hidden="false" customHeight="true" outlineLevel="0" collapsed="false">
      <c r="A5622" s="15" t="s">
        <v>9938</v>
      </c>
      <c r="B5622" s="15" t="s">
        <v>9939</v>
      </c>
      <c r="C5622" s="15" t="s">
        <v>217</v>
      </c>
      <c r="D5622" s="15" t="s">
        <v>235</v>
      </c>
      <c r="E5622" s="15" t="s">
        <v>136</v>
      </c>
      <c r="F5622" s="15" t="s">
        <v>137</v>
      </c>
      <c r="G5622" s="15" t="s">
        <v>138</v>
      </c>
      <c r="H5622" s="15" t="s">
        <v>136</v>
      </c>
      <c r="I5622" s="15" t="s">
        <v>243</v>
      </c>
      <c r="J5622" s="15" t="s">
        <v>140</v>
      </c>
      <c r="K5622" s="15" t="s">
        <v>9940</v>
      </c>
      <c r="M5622" s="15" t="n">
        <v>3</v>
      </c>
      <c r="N5622" s="15" t="n">
        <v>1</v>
      </c>
      <c r="P5622" s="15" t="n">
        <v>4</v>
      </c>
      <c r="Y5622" s="15" t="s">
        <v>142</v>
      </c>
      <c r="AB5622" s="15" t="s">
        <v>143</v>
      </c>
    </row>
    <row r="5623" customFormat="false" ht="15" hidden="false" customHeight="true" outlineLevel="0" collapsed="false">
      <c r="A5623" s="15" t="s">
        <v>9938</v>
      </c>
      <c r="B5623" s="15" t="s">
        <v>9939</v>
      </c>
      <c r="C5623" s="15" t="s">
        <v>217</v>
      </c>
      <c r="D5623" s="15" t="s">
        <v>235</v>
      </c>
      <c r="E5623" s="15" t="s">
        <v>136</v>
      </c>
      <c r="F5623" s="15" t="s">
        <v>137</v>
      </c>
      <c r="G5623" s="15" t="s">
        <v>138</v>
      </c>
      <c r="H5623" s="15" t="s">
        <v>136</v>
      </c>
      <c r="I5623" s="15" t="s">
        <v>243</v>
      </c>
      <c r="J5623" s="15" t="s">
        <v>144</v>
      </c>
      <c r="K5623" s="15" t="s">
        <v>9941</v>
      </c>
      <c r="M5623" s="15" t="n">
        <v>11</v>
      </c>
      <c r="N5623" s="15" t="n">
        <v>10</v>
      </c>
      <c r="P5623" s="15" t="n">
        <v>21</v>
      </c>
      <c r="Y5623" s="15" t="s">
        <v>142</v>
      </c>
      <c r="AB5623" s="15" t="s">
        <v>143</v>
      </c>
    </row>
    <row r="5624" customFormat="false" ht="15" hidden="false" customHeight="true" outlineLevel="0" collapsed="false">
      <c r="A5624" s="15" t="s">
        <v>9938</v>
      </c>
      <c r="B5624" s="15" t="s">
        <v>9939</v>
      </c>
      <c r="C5624" s="15" t="s">
        <v>217</v>
      </c>
      <c r="D5624" s="15" t="s">
        <v>235</v>
      </c>
      <c r="E5624" s="15" t="s">
        <v>136</v>
      </c>
      <c r="F5624" s="15" t="s">
        <v>137</v>
      </c>
      <c r="G5624" s="15" t="s">
        <v>138</v>
      </c>
      <c r="H5624" s="15" t="s">
        <v>136</v>
      </c>
      <c r="I5624" s="15" t="s">
        <v>243</v>
      </c>
      <c r="J5624" s="15" t="s">
        <v>150</v>
      </c>
      <c r="K5624" s="15" t="s">
        <v>9942</v>
      </c>
      <c r="L5624" s="15" t="n">
        <v>1</v>
      </c>
      <c r="M5624" s="15" t="n">
        <v>36</v>
      </c>
      <c r="N5624" s="15" t="n">
        <v>120</v>
      </c>
      <c r="O5624" s="15" t="n">
        <v>5</v>
      </c>
      <c r="P5624" s="15" t="n">
        <v>162</v>
      </c>
      <c r="Y5624" s="15" t="s">
        <v>142</v>
      </c>
      <c r="AB5624" s="15" t="s">
        <v>143</v>
      </c>
    </row>
    <row r="5625" customFormat="false" ht="15" hidden="false" customHeight="true" outlineLevel="0" collapsed="false">
      <c r="A5625" s="15" t="s">
        <v>9938</v>
      </c>
      <c r="B5625" s="15" t="s">
        <v>9939</v>
      </c>
      <c r="C5625" s="15" t="s">
        <v>217</v>
      </c>
      <c r="D5625" s="15" t="s">
        <v>235</v>
      </c>
      <c r="E5625" s="15" t="s">
        <v>136</v>
      </c>
      <c r="F5625" s="15" t="s">
        <v>137</v>
      </c>
      <c r="G5625" s="15" t="s">
        <v>138</v>
      </c>
      <c r="H5625" s="15" t="s">
        <v>136</v>
      </c>
      <c r="I5625" s="15" t="s">
        <v>243</v>
      </c>
      <c r="J5625" s="15" t="s">
        <v>158</v>
      </c>
      <c r="K5625" s="15" t="s">
        <v>9943</v>
      </c>
      <c r="L5625" s="15" t="n">
        <v>8</v>
      </c>
      <c r="M5625" s="15" t="n">
        <v>29</v>
      </c>
      <c r="N5625" s="15" t="n">
        <v>48</v>
      </c>
      <c r="O5625" s="15" t="n">
        <v>10</v>
      </c>
      <c r="P5625" s="15" t="n">
        <v>95</v>
      </c>
      <c r="Y5625" s="15" t="s">
        <v>142</v>
      </c>
      <c r="AB5625" s="15" t="s">
        <v>143</v>
      </c>
    </row>
    <row r="5626" customFormat="false" ht="15" hidden="false" customHeight="true" outlineLevel="0" collapsed="false">
      <c r="A5626" s="15" t="s">
        <v>9938</v>
      </c>
      <c r="B5626" s="15" t="s">
        <v>9939</v>
      </c>
      <c r="C5626" s="15" t="s">
        <v>217</v>
      </c>
      <c r="D5626" s="15" t="s">
        <v>235</v>
      </c>
      <c r="E5626" s="15" t="s">
        <v>136</v>
      </c>
      <c r="F5626" s="15" t="s">
        <v>137</v>
      </c>
      <c r="G5626" s="15" t="s">
        <v>138</v>
      </c>
      <c r="H5626" s="15" t="s">
        <v>136</v>
      </c>
      <c r="I5626" s="15" t="s">
        <v>243</v>
      </c>
      <c r="J5626" s="15" t="s">
        <v>169</v>
      </c>
      <c r="K5626" s="15" t="s">
        <v>9944</v>
      </c>
      <c r="L5626" s="15" t="n">
        <v>1</v>
      </c>
      <c r="M5626" s="15" t="n">
        <v>3</v>
      </c>
      <c r="N5626" s="15" t="n">
        <v>1</v>
      </c>
      <c r="P5626" s="15" t="n">
        <v>5</v>
      </c>
      <c r="Y5626" s="15" t="s">
        <v>142</v>
      </c>
      <c r="AB5626" s="15" t="s">
        <v>143</v>
      </c>
    </row>
    <row r="5627" customFormat="false" ht="15" hidden="false" customHeight="true" outlineLevel="0" collapsed="false">
      <c r="A5627" s="15" t="s">
        <v>9945</v>
      </c>
      <c r="B5627" s="15" t="s">
        <v>9946</v>
      </c>
      <c r="C5627" s="15" t="s">
        <v>217</v>
      </c>
      <c r="D5627" s="15" t="s">
        <v>218</v>
      </c>
      <c r="E5627" s="15" t="s">
        <v>136</v>
      </c>
      <c r="F5627" s="15" t="s">
        <v>137</v>
      </c>
      <c r="G5627" s="15" t="s">
        <v>336</v>
      </c>
      <c r="H5627" s="15" t="s">
        <v>136</v>
      </c>
      <c r="I5627" s="15" t="s">
        <v>243</v>
      </c>
      <c r="J5627" s="15" t="s">
        <v>140</v>
      </c>
      <c r="K5627" s="15" t="s">
        <v>9947</v>
      </c>
      <c r="M5627" s="15" t="n">
        <v>-10</v>
      </c>
      <c r="N5627" s="15" t="n">
        <v>201</v>
      </c>
      <c r="O5627" s="15" t="n">
        <v>40</v>
      </c>
      <c r="P5627" s="15" t="n">
        <v>231</v>
      </c>
      <c r="Y5627" s="15" t="s">
        <v>142</v>
      </c>
      <c r="Z5627" s="15" t="n">
        <v>2</v>
      </c>
      <c r="AA5627" s="15" t="s">
        <v>277</v>
      </c>
      <c r="AB5627" s="15" t="s">
        <v>143</v>
      </c>
    </row>
    <row r="5628" customFormat="false" ht="15" hidden="false" customHeight="true" outlineLevel="0" collapsed="false">
      <c r="A5628" s="15" t="s">
        <v>9945</v>
      </c>
      <c r="B5628" s="15" t="s">
        <v>9946</v>
      </c>
      <c r="C5628" s="15" t="s">
        <v>217</v>
      </c>
      <c r="D5628" s="15" t="s">
        <v>218</v>
      </c>
      <c r="E5628" s="15" t="s">
        <v>136</v>
      </c>
      <c r="F5628" s="15" t="s">
        <v>137</v>
      </c>
      <c r="G5628" s="15" t="s">
        <v>336</v>
      </c>
      <c r="H5628" s="15" t="s">
        <v>136</v>
      </c>
      <c r="I5628" s="15" t="s">
        <v>243</v>
      </c>
      <c r="J5628" s="15" t="s">
        <v>144</v>
      </c>
      <c r="K5628" s="15" t="s">
        <v>9948</v>
      </c>
      <c r="N5628" s="15" t="n">
        <v>4</v>
      </c>
      <c r="P5628" s="15" t="n">
        <v>4</v>
      </c>
      <c r="Y5628" s="15" t="s">
        <v>142</v>
      </c>
      <c r="Z5628" s="15" t="n">
        <v>2</v>
      </c>
      <c r="AA5628" s="15" t="s">
        <v>277</v>
      </c>
      <c r="AB5628" s="15" t="s">
        <v>143</v>
      </c>
    </row>
    <row r="5629" customFormat="false" ht="15" hidden="false" customHeight="true" outlineLevel="0" collapsed="false">
      <c r="A5629" s="15" t="s">
        <v>9945</v>
      </c>
      <c r="B5629" s="15" t="s">
        <v>9946</v>
      </c>
      <c r="C5629" s="15" t="s">
        <v>217</v>
      </c>
      <c r="D5629" s="15" t="s">
        <v>218</v>
      </c>
      <c r="E5629" s="15" t="s">
        <v>136</v>
      </c>
      <c r="F5629" s="15" t="s">
        <v>137</v>
      </c>
      <c r="G5629" s="15" t="s">
        <v>336</v>
      </c>
      <c r="H5629" s="15" t="s">
        <v>136</v>
      </c>
      <c r="I5629" s="15" t="s">
        <v>243</v>
      </c>
      <c r="J5629" s="15" t="s">
        <v>150</v>
      </c>
      <c r="K5629" s="15" t="s">
        <v>9949</v>
      </c>
      <c r="M5629" s="15" t="n">
        <v>525</v>
      </c>
      <c r="N5629" s="15" t="n">
        <v>915</v>
      </c>
      <c r="O5629" s="15" t="n">
        <v>397</v>
      </c>
      <c r="P5629" s="15" t="n">
        <v>1837</v>
      </c>
      <c r="Y5629" s="15" t="s">
        <v>142</v>
      </c>
      <c r="Z5629" s="15" t="n">
        <v>2</v>
      </c>
      <c r="AA5629" s="15" t="s">
        <v>277</v>
      </c>
      <c r="AB5629" s="15" t="s">
        <v>143</v>
      </c>
    </row>
    <row r="5630" customFormat="false" ht="15" hidden="false" customHeight="true" outlineLevel="0" collapsed="false">
      <c r="A5630" s="15" t="s">
        <v>9945</v>
      </c>
      <c r="B5630" s="15" t="s">
        <v>9946</v>
      </c>
      <c r="C5630" s="15" t="s">
        <v>217</v>
      </c>
      <c r="D5630" s="15" t="s">
        <v>218</v>
      </c>
      <c r="E5630" s="15" t="s">
        <v>136</v>
      </c>
      <c r="F5630" s="15" t="s">
        <v>137</v>
      </c>
      <c r="G5630" s="15" t="s">
        <v>336</v>
      </c>
      <c r="H5630" s="15" t="s">
        <v>136</v>
      </c>
      <c r="I5630" s="15" t="s">
        <v>243</v>
      </c>
      <c r="J5630" s="15" t="s">
        <v>166</v>
      </c>
      <c r="K5630" s="15" t="s">
        <v>9950</v>
      </c>
      <c r="N5630" s="15" t="n">
        <v>44</v>
      </c>
      <c r="P5630" s="15" t="n">
        <v>44</v>
      </c>
      <c r="Y5630" s="15" t="s">
        <v>142</v>
      </c>
      <c r="Z5630" s="15" t="n">
        <v>2</v>
      </c>
      <c r="AA5630" s="15" t="s">
        <v>277</v>
      </c>
      <c r="AB5630" s="15" t="s">
        <v>143</v>
      </c>
    </row>
    <row r="5631" customFormat="false" ht="15" hidden="false" customHeight="true" outlineLevel="0" collapsed="false">
      <c r="A5631" s="15" t="s">
        <v>9945</v>
      </c>
      <c r="B5631" s="15" t="s">
        <v>9946</v>
      </c>
      <c r="C5631" s="15" t="s">
        <v>217</v>
      </c>
      <c r="D5631" s="15" t="s">
        <v>218</v>
      </c>
      <c r="E5631" s="15" t="s">
        <v>136</v>
      </c>
      <c r="F5631" s="15" t="s">
        <v>137</v>
      </c>
      <c r="G5631" s="15" t="s">
        <v>336</v>
      </c>
      <c r="H5631" s="15" t="s">
        <v>136</v>
      </c>
      <c r="I5631" s="15" t="s">
        <v>243</v>
      </c>
      <c r="J5631" s="15" t="s">
        <v>158</v>
      </c>
      <c r="K5631" s="15" t="s">
        <v>9951</v>
      </c>
      <c r="M5631" s="15" t="n">
        <v>131</v>
      </c>
      <c r="N5631" s="15" t="n">
        <v>350</v>
      </c>
      <c r="O5631" s="15" t="n">
        <v>101</v>
      </c>
      <c r="P5631" s="15" t="n">
        <v>582</v>
      </c>
      <c r="Y5631" s="15" t="s">
        <v>142</v>
      </c>
      <c r="Z5631" s="15" t="n">
        <v>2</v>
      </c>
      <c r="AA5631" s="15" t="s">
        <v>277</v>
      </c>
      <c r="AB5631" s="15" t="s">
        <v>143</v>
      </c>
    </row>
    <row r="5632" customFormat="false" ht="15" hidden="false" customHeight="true" outlineLevel="0" collapsed="false">
      <c r="A5632" s="15" t="s">
        <v>9945</v>
      </c>
      <c r="B5632" s="15" t="s">
        <v>9946</v>
      </c>
      <c r="C5632" s="15" t="s">
        <v>217</v>
      </c>
      <c r="D5632" s="15" t="s">
        <v>218</v>
      </c>
      <c r="E5632" s="15" t="s">
        <v>136</v>
      </c>
      <c r="F5632" s="15" t="s">
        <v>137</v>
      </c>
      <c r="G5632" s="15" t="s">
        <v>336</v>
      </c>
      <c r="H5632" s="15" t="s">
        <v>136</v>
      </c>
      <c r="I5632" s="15" t="s">
        <v>243</v>
      </c>
      <c r="J5632" s="15" t="s">
        <v>169</v>
      </c>
      <c r="K5632" s="15" t="s">
        <v>9952</v>
      </c>
      <c r="M5632" s="15" t="n">
        <v>12</v>
      </c>
      <c r="N5632" s="15" t="n">
        <v>17</v>
      </c>
      <c r="O5632" s="15" t="n">
        <v>20</v>
      </c>
      <c r="P5632" s="15" t="n">
        <v>49</v>
      </c>
      <c r="Y5632" s="15" t="s">
        <v>142</v>
      </c>
      <c r="Z5632" s="15" t="n">
        <v>2</v>
      </c>
      <c r="AA5632" s="15" t="s">
        <v>277</v>
      </c>
      <c r="AB5632" s="15" t="s">
        <v>143</v>
      </c>
    </row>
    <row r="5633" customFormat="false" ht="15" hidden="false" customHeight="true" outlineLevel="0" collapsed="false">
      <c r="A5633" s="15" t="s">
        <v>9953</v>
      </c>
      <c r="B5633" s="15" t="s">
        <v>9954</v>
      </c>
      <c r="C5633" s="15" t="s">
        <v>217</v>
      </c>
      <c r="D5633" s="15" t="s">
        <v>235</v>
      </c>
      <c r="E5633" s="15" t="s">
        <v>136</v>
      </c>
      <c r="F5633" s="15" t="s">
        <v>137</v>
      </c>
      <c r="G5633" s="15" t="s">
        <v>2214</v>
      </c>
      <c r="H5633" s="15" t="s">
        <v>136</v>
      </c>
      <c r="I5633" s="15" t="s">
        <v>139</v>
      </c>
      <c r="J5633" s="15" t="s">
        <v>150</v>
      </c>
      <c r="K5633" s="15" t="s">
        <v>9955</v>
      </c>
      <c r="L5633" s="15" t="n">
        <v>4</v>
      </c>
      <c r="P5633" s="15" t="n">
        <v>4</v>
      </c>
      <c r="Y5633" s="15" t="s">
        <v>142</v>
      </c>
      <c r="AB5633" s="15" t="s">
        <v>143</v>
      </c>
    </row>
    <row r="5634" customFormat="false" ht="15" hidden="false" customHeight="true" outlineLevel="0" collapsed="false">
      <c r="A5634" s="15" t="s">
        <v>9956</v>
      </c>
      <c r="B5634" s="15" t="s">
        <v>9957</v>
      </c>
      <c r="C5634" s="15" t="s">
        <v>217</v>
      </c>
      <c r="D5634" s="15" t="s">
        <v>235</v>
      </c>
      <c r="E5634" s="15" t="s">
        <v>136</v>
      </c>
      <c r="F5634" s="15" t="s">
        <v>137</v>
      </c>
      <c r="G5634" s="15" t="s">
        <v>2214</v>
      </c>
      <c r="H5634" s="15" t="s">
        <v>136</v>
      </c>
      <c r="I5634" s="15" t="s">
        <v>139</v>
      </c>
      <c r="J5634" s="15" t="s">
        <v>140</v>
      </c>
      <c r="K5634" s="15" t="s">
        <v>9958</v>
      </c>
      <c r="M5634" s="15" t="n">
        <v>8</v>
      </c>
      <c r="N5634" s="15" t="n">
        <v>13</v>
      </c>
      <c r="O5634" s="15" t="n">
        <v>4</v>
      </c>
      <c r="P5634" s="15" t="n">
        <v>25</v>
      </c>
      <c r="Y5634" s="15" t="s">
        <v>142</v>
      </c>
      <c r="AB5634" s="15" t="s">
        <v>143</v>
      </c>
    </row>
    <row r="5635" customFormat="false" ht="15" hidden="false" customHeight="true" outlineLevel="0" collapsed="false">
      <c r="A5635" s="15" t="s">
        <v>9956</v>
      </c>
      <c r="B5635" s="15" t="s">
        <v>9957</v>
      </c>
      <c r="C5635" s="15" t="s">
        <v>217</v>
      </c>
      <c r="D5635" s="15" t="s">
        <v>235</v>
      </c>
      <c r="E5635" s="15" t="s">
        <v>136</v>
      </c>
      <c r="F5635" s="15" t="s">
        <v>137</v>
      </c>
      <c r="G5635" s="15" t="s">
        <v>2214</v>
      </c>
      <c r="H5635" s="15" t="s">
        <v>136</v>
      </c>
      <c r="I5635" s="15" t="s">
        <v>139</v>
      </c>
      <c r="J5635" s="15" t="s">
        <v>150</v>
      </c>
      <c r="K5635" s="15" t="s">
        <v>9959</v>
      </c>
      <c r="M5635" s="15" t="n">
        <v>3</v>
      </c>
      <c r="N5635" s="15" t="n">
        <v>18</v>
      </c>
      <c r="P5635" s="15" t="n">
        <v>21</v>
      </c>
      <c r="Y5635" s="15" t="s">
        <v>142</v>
      </c>
      <c r="AB5635" s="15" t="s">
        <v>143</v>
      </c>
    </row>
    <row r="5636" customFormat="false" ht="15" hidden="false" customHeight="true" outlineLevel="0" collapsed="false">
      <c r="A5636" s="15" t="s">
        <v>9956</v>
      </c>
      <c r="B5636" s="15" t="s">
        <v>9957</v>
      </c>
      <c r="C5636" s="15" t="s">
        <v>217</v>
      </c>
      <c r="D5636" s="15" t="s">
        <v>235</v>
      </c>
      <c r="E5636" s="15" t="s">
        <v>136</v>
      </c>
      <c r="F5636" s="15" t="s">
        <v>137</v>
      </c>
      <c r="G5636" s="15" t="s">
        <v>2214</v>
      </c>
      <c r="H5636" s="15" t="s">
        <v>136</v>
      </c>
      <c r="I5636" s="15" t="s">
        <v>139</v>
      </c>
      <c r="J5636" s="15" t="s">
        <v>158</v>
      </c>
      <c r="K5636" s="15" t="s">
        <v>9960</v>
      </c>
      <c r="N5636" s="15" t="n">
        <v>4</v>
      </c>
      <c r="P5636" s="15" t="n">
        <v>4</v>
      </c>
      <c r="Y5636" s="15" t="s">
        <v>142</v>
      </c>
      <c r="AB5636" s="15" t="s">
        <v>143</v>
      </c>
    </row>
    <row r="5637" customFormat="false" ht="15" hidden="false" customHeight="true" outlineLevel="0" collapsed="false">
      <c r="A5637" s="15" t="s">
        <v>9961</v>
      </c>
      <c r="B5637" s="15" t="s">
        <v>9962</v>
      </c>
      <c r="C5637" s="15" t="s">
        <v>148</v>
      </c>
      <c r="E5637" s="15" t="s">
        <v>136</v>
      </c>
      <c r="F5637" s="15" t="s">
        <v>137</v>
      </c>
      <c r="G5637" s="15" t="s">
        <v>451</v>
      </c>
      <c r="H5637" s="15" t="s">
        <v>136</v>
      </c>
      <c r="I5637" s="15" t="s">
        <v>139</v>
      </c>
      <c r="J5637" s="15" t="s">
        <v>150</v>
      </c>
      <c r="K5637" s="15" t="s">
        <v>9963</v>
      </c>
      <c r="L5637" s="15" t="n">
        <v>335</v>
      </c>
      <c r="M5637" s="15" t="n">
        <v>19</v>
      </c>
      <c r="P5637" s="15" t="n">
        <v>354</v>
      </c>
      <c r="Y5637" s="15" t="s">
        <v>142</v>
      </c>
      <c r="AB5637" s="15" t="s">
        <v>143</v>
      </c>
    </row>
    <row r="5638" customFormat="false" ht="15" hidden="false" customHeight="true" outlineLevel="0" collapsed="false">
      <c r="A5638" s="15" t="s">
        <v>9961</v>
      </c>
      <c r="B5638" s="15" t="s">
        <v>9962</v>
      </c>
      <c r="C5638" s="15" t="s">
        <v>148</v>
      </c>
      <c r="E5638" s="15" t="s">
        <v>136</v>
      </c>
      <c r="F5638" s="15" t="s">
        <v>137</v>
      </c>
      <c r="G5638" s="15" t="s">
        <v>451</v>
      </c>
      <c r="H5638" s="15" t="s">
        <v>136</v>
      </c>
      <c r="I5638" s="15" t="s">
        <v>139</v>
      </c>
      <c r="J5638" s="15" t="s">
        <v>158</v>
      </c>
      <c r="K5638" s="15" t="s">
        <v>9964</v>
      </c>
      <c r="L5638" s="15" t="n">
        <v>75</v>
      </c>
      <c r="M5638" s="15" t="n">
        <v>4</v>
      </c>
      <c r="P5638" s="15" t="n">
        <v>79</v>
      </c>
      <c r="Y5638" s="15" t="s">
        <v>142</v>
      </c>
      <c r="AB5638" s="15" t="s">
        <v>143</v>
      </c>
    </row>
    <row r="5639" customFormat="false" ht="15" hidden="false" customHeight="true" outlineLevel="0" collapsed="false">
      <c r="A5639" s="15" t="s">
        <v>9965</v>
      </c>
      <c r="B5639" s="15" t="s">
        <v>9966</v>
      </c>
      <c r="C5639" s="15" t="s">
        <v>148</v>
      </c>
      <c r="E5639" s="15" t="s">
        <v>136</v>
      </c>
      <c r="F5639" s="15" t="s">
        <v>137</v>
      </c>
      <c r="G5639" s="15" t="s">
        <v>4163</v>
      </c>
      <c r="H5639" s="15" t="s">
        <v>136</v>
      </c>
      <c r="I5639" s="15" t="s">
        <v>139</v>
      </c>
      <c r="J5639" s="15" t="s">
        <v>150</v>
      </c>
      <c r="K5639" s="15" t="s">
        <v>9967</v>
      </c>
      <c r="L5639" s="15" t="n">
        <v>26</v>
      </c>
      <c r="P5639" s="15" t="n">
        <v>26</v>
      </c>
      <c r="Y5639" s="15" t="s">
        <v>156</v>
      </c>
      <c r="AB5639" s="15" t="s">
        <v>143</v>
      </c>
    </row>
    <row r="5640" customFormat="false" ht="15" hidden="false" customHeight="true" outlineLevel="0" collapsed="false">
      <c r="A5640" s="15" t="s">
        <v>9968</v>
      </c>
      <c r="B5640" s="15" t="s">
        <v>9969</v>
      </c>
      <c r="C5640" s="15" t="s">
        <v>148</v>
      </c>
      <c r="E5640" s="15" t="s">
        <v>136</v>
      </c>
      <c r="F5640" s="15" t="s">
        <v>137</v>
      </c>
      <c r="G5640" s="15" t="s">
        <v>236</v>
      </c>
      <c r="H5640" s="15" t="s">
        <v>136</v>
      </c>
      <c r="I5640" s="15" t="s">
        <v>139</v>
      </c>
      <c r="J5640" s="15" t="s">
        <v>140</v>
      </c>
      <c r="K5640" s="15" t="s">
        <v>9970</v>
      </c>
      <c r="N5640" s="15" t="n">
        <v>13</v>
      </c>
      <c r="O5640" s="15" t="n">
        <v>13</v>
      </c>
      <c r="P5640" s="15" t="n">
        <v>26</v>
      </c>
      <c r="Y5640" s="15" t="s">
        <v>142</v>
      </c>
      <c r="AB5640" s="15" t="s">
        <v>143</v>
      </c>
    </row>
    <row r="5641" customFormat="false" ht="15" hidden="false" customHeight="true" outlineLevel="0" collapsed="false">
      <c r="A5641" s="15" t="s">
        <v>9971</v>
      </c>
      <c r="B5641" s="15" t="s">
        <v>9972</v>
      </c>
      <c r="C5641" s="15" t="s">
        <v>217</v>
      </c>
      <c r="D5641" s="15" t="s">
        <v>218</v>
      </c>
      <c r="E5641" s="15" t="s">
        <v>136</v>
      </c>
      <c r="F5641" s="15" t="s">
        <v>137</v>
      </c>
      <c r="G5641" s="15" t="s">
        <v>202</v>
      </c>
      <c r="H5641" s="15" t="s">
        <v>136</v>
      </c>
      <c r="I5641" s="15" t="s">
        <v>139</v>
      </c>
      <c r="J5641" s="15" t="s">
        <v>140</v>
      </c>
      <c r="K5641" s="15" t="s">
        <v>9973</v>
      </c>
      <c r="L5641" s="15" t="n">
        <v>5</v>
      </c>
      <c r="P5641" s="15" t="n">
        <v>5</v>
      </c>
      <c r="Y5641" s="15" t="s">
        <v>142</v>
      </c>
      <c r="AB5641" s="15" t="s">
        <v>143</v>
      </c>
    </row>
    <row r="5642" customFormat="false" ht="15" hidden="false" customHeight="true" outlineLevel="0" collapsed="false">
      <c r="A5642" s="15" t="s">
        <v>9971</v>
      </c>
      <c r="B5642" s="15" t="s">
        <v>9972</v>
      </c>
      <c r="C5642" s="15" t="s">
        <v>217</v>
      </c>
      <c r="D5642" s="15" t="s">
        <v>218</v>
      </c>
      <c r="E5642" s="15" t="s">
        <v>136</v>
      </c>
      <c r="F5642" s="15" t="s">
        <v>137</v>
      </c>
      <c r="G5642" s="15" t="s">
        <v>202</v>
      </c>
      <c r="H5642" s="15" t="s">
        <v>136</v>
      </c>
      <c r="I5642" s="15" t="s">
        <v>139</v>
      </c>
      <c r="J5642" s="15" t="s">
        <v>150</v>
      </c>
      <c r="K5642" s="15" t="s">
        <v>9974</v>
      </c>
      <c r="L5642" s="15" t="n">
        <v>34</v>
      </c>
      <c r="M5642" s="15" t="n">
        <v>11</v>
      </c>
      <c r="N5642" s="15" t="n">
        <v>108</v>
      </c>
      <c r="O5642" s="15" t="n">
        <v>3</v>
      </c>
      <c r="P5642" s="15" t="n">
        <v>156</v>
      </c>
      <c r="Y5642" s="15" t="s">
        <v>142</v>
      </c>
      <c r="AB5642" s="15" t="s">
        <v>143</v>
      </c>
    </row>
    <row r="5643" customFormat="false" ht="15" hidden="false" customHeight="true" outlineLevel="0" collapsed="false">
      <c r="A5643" s="15" t="s">
        <v>9971</v>
      </c>
      <c r="B5643" s="15" t="s">
        <v>9972</v>
      </c>
      <c r="C5643" s="15" t="s">
        <v>217</v>
      </c>
      <c r="D5643" s="15" t="s">
        <v>218</v>
      </c>
      <c r="E5643" s="15" t="s">
        <v>136</v>
      </c>
      <c r="F5643" s="15" t="s">
        <v>137</v>
      </c>
      <c r="G5643" s="15" t="s">
        <v>202</v>
      </c>
      <c r="H5643" s="15" t="s">
        <v>136</v>
      </c>
      <c r="I5643" s="15" t="s">
        <v>139</v>
      </c>
      <c r="J5643" s="15" t="s">
        <v>158</v>
      </c>
      <c r="K5643" s="15" t="s">
        <v>9975</v>
      </c>
      <c r="L5643" s="15" t="n">
        <v>24</v>
      </c>
      <c r="N5643" s="15" t="n">
        <v>7</v>
      </c>
      <c r="P5643" s="15" t="n">
        <v>31</v>
      </c>
      <c r="Y5643" s="15" t="s">
        <v>142</v>
      </c>
      <c r="AB5643" s="15" t="s">
        <v>143</v>
      </c>
    </row>
    <row r="5644" customFormat="false" ht="15" hidden="false" customHeight="true" outlineLevel="0" collapsed="false">
      <c r="A5644" s="15" t="s">
        <v>9976</v>
      </c>
      <c r="B5644" s="15" t="s">
        <v>9977</v>
      </c>
      <c r="C5644" s="15" t="s">
        <v>134</v>
      </c>
      <c r="D5644" s="15" t="s">
        <v>135</v>
      </c>
      <c r="E5644" s="15" t="s">
        <v>136</v>
      </c>
      <c r="F5644" s="15" t="s">
        <v>137</v>
      </c>
      <c r="G5644" s="15" t="s">
        <v>9978</v>
      </c>
      <c r="H5644" s="15" t="s">
        <v>136</v>
      </c>
      <c r="I5644" s="15" t="s">
        <v>139</v>
      </c>
      <c r="J5644" s="15" t="s">
        <v>150</v>
      </c>
      <c r="K5644" s="15" t="s">
        <v>9979</v>
      </c>
      <c r="L5644" s="15" t="n">
        <v>2</v>
      </c>
      <c r="P5644" s="15" t="n">
        <v>2</v>
      </c>
      <c r="Y5644" s="15" t="s">
        <v>142</v>
      </c>
      <c r="AB5644" s="15" t="s">
        <v>143</v>
      </c>
    </row>
    <row r="5645" customFormat="false" ht="15" hidden="false" customHeight="true" outlineLevel="0" collapsed="false">
      <c r="A5645" s="15" t="s">
        <v>9976</v>
      </c>
      <c r="B5645" s="15" t="s">
        <v>9977</v>
      </c>
      <c r="C5645" s="15" t="s">
        <v>134</v>
      </c>
      <c r="D5645" s="15" t="s">
        <v>135</v>
      </c>
      <c r="E5645" s="15" t="s">
        <v>136</v>
      </c>
      <c r="F5645" s="15" t="s">
        <v>137</v>
      </c>
      <c r="G5645" s="15" t="s">
        <v>9978</v>
      </c>
      <c r="H5645" s="15" t="s">
        <v>136</v>
      </c>
      <c r="I5645" s="15" t="s">
        <v>139</v>
      </c>
      <c r="J5645" s="15" t="s">
        <v>158</v>
      </c>
      <c r="K5645" s="15" t="s">
        <v>9980</v>
      </c>
      <c r="L5645" s="15" t="n">
        <v>7</v>
      </c>
      <c r="P5645" s="15" t="n">
        <v>7</v>
      </c>
      <c r="Y5645" s="15" t="s">
        <v>142</v>
      </c>
      <c r="AB5645" s="15" t="s">
        <v>143</v>
      </c>
    </row>
    <row r="5646" customFormat="false" ht="15" hidden="false" customHeight="true" outlineLevel="0" collapsed="false">
      <c r="A5646" s="15" t="s">
        <v>9981</v>
      </c>
      <c r="B5646" s="15" t="s">
        <v>9982</v>
      </c>
      <c r="C5646" s="15" t="s">
        <v>148</v>
      </c>
      <c r="E5646" s="15" t="s">
        <v>136</v>
      </c>
      <c r="F5646" s="15" t="s">
        <v>137</v>
      </c>
      <c r="G5646" s="15" t="s">
        <v>461</v>
      </c>
      <c r="H5646" s="15" t="s">
        <v>136</v>
      </c>
      <c r="I5646" s="15" t="s">
        <v>139</v>
      </c>
      <c r="J5646" s="15" t="s">
        <v>140</v>
      </c>
      <c r="K5646" s="15" t="s">
        <v>9983</v>
      </c>
      <c r="L5646" s="15" t="n">
        <v>12</v>
      </c>
      <c r="P5646" s="15" t="n">
        <v>12</v>
      </c>
      <c r="Y5646" s="15" t="s">
        <v>142</v>
      </c>
      <c r="AB5646" s="15" t="s">
        <v>143</v>
      </c>
    </row>
    <row r="5647" customFormat="false" ht="15" hidden="false" customHeight="true" outlineLevel="0" collapsed="false">
      <c r="A5647" s="15" t="s">
        <v>9981</v>
      </c>
      <c r="B5647" s="15" t="s">
        <v>9982</v>
      </c>
      <c r="C5647" s="15" t="s">
        <v>148</v>
      </c>
      <c r="E5647" s="15" t="s">
        <v>136</v>
      </c>
      <c r="F5647" s="15" t="s">
        <v>137</v>
      </c>
      <c r="G5647" s="15" t="s">
        <v>461</v>
      </c>
      <c r="H5647" s="15" t="s">
        <v>136</v>
      </c>
      <c r="I5647" s="15" t="s">
        <v>139</v>
      </c>
      <c r="J5647" s="15" t="s">
        <v>150</v>
      </c>
      <c r="K5647" s="15" t="s">
        <v>9984</v>
      </c>
      <c r="L5647" s="15" t="n">
        <v>4</v>
      </c>
      <c r="P5647" s="15" t="n">
        <v>4</v>
      </c>
      <c r="Y5647" s="15" t="s">
        <v>142</v>
      </c>
      <c r="AB5647" s="15" t="s">
        <v>143</v>
      </c>
    </row>
    <row r="5648" customFormat="false" ht="15" hidden="false" customHeight="true" outlineLevel="0" collapsed="false">
      <c r="A5648" s="15" t="s">
        <v>9985</v>
      </c>
      <c r="B5648" s="15" t="s">
        <v>9986</v>
      </c>
      <c r="C5648" s="15" t="s">
        <v>148</v>
      </c>
      <c r="E5648" s="15" t="s">
        <v>136</v>
      </c>
      <c r="F5648" s="15" t="s">
        <v>137</v>
      </c>
      <c r="G5648" s="15" t="s">
        <v>149</v>
      </c>
      <c r="H5648" s="15" t="s">
        <v>136</v>
      </c>
      <c r="I5648" s="15" t="s">
        <v>139</v>
      </c>
      <c r="J5648" s="15" t="s">
        <v>140</v>
      </c>
      <c r="K5648" s="15" t="s">
        <v>9987</v>
      </c>
      <c r="L5648" s="15" t="n">
        <v>1</v>
      </c>
      <c r="P5648" s="15" t="n">
        <v>1</v>
      </c>
      <c r="Y5648" s="15" t="s">
        <v>142</v>
      </c>
      <c r="AB5648" s="15" t="s">
        <v>143</v>
      </c>
    </row>
    <row r="5649" customFormat="false" ht="15" hidden="false" customHeight="true" outlineLevel="0" collapsed="false">
      <c r="A5649" s="15" t="s">
        <v>9988</v>
      </c>
      <c r="B5649" s="15" t="s">
        <v>9989</v>
      </c>
      <c r="C5649" s="15" t="s">
        <v>134</v>
      </c>
      <c r="D5649" s="15" t="s">
        <v>135</v>
      </c>
      <c r="E5649" s="15" t="s">
        <v>136</v>
      </c>
      <c r="F5649" s="15" t="s">
        <v>137</v>
      </c>
      <c r="G5649" s="15" t="s">
        <v>299</v>
      </c>
      <c r="H5649" s="15" t="s">
        <v>136</v>
      </c>
      <c r="I5649" s="15" t="s">
        <v>139</v>
      </c>
      <c r="J5649" s="15" t="s">
        <v>140</v>
      </c>
      <c r="K5649" s="15" t="s">
        <v>9990</v>
      </c>
      <c r="L5649" s="15" t="n">
        <v>18</v>
      </c>
      <c r="M5649" s="15" t="n">
        <v>39</v>
      </c>
      <c r="P5649" s="15" t="n">
        <v>57</v>
      </c>
      <c r="Y5649" s="15" t="s">
        <v>156</v>
      </c>
      <c r="AB5649" s="15" t="s">
        <v>143</v>
      </c>
    </row>
    <row r="5650" customFormat="false" ht="15" hidden="false" customHeight="true" outlineLevel="0" collapsed="false">
      <c r="A5650" s="15" t="s">
        <v>9988</v>
      </c>
      <c r="B5650" s="15" t="s">
        <v>9989</v>
      </c>
      <c r="C5650" s="15" t="s">
        <v>134</v>
      </c>
      <c r="D5650" s="15" t="s">
        <v>135</v>
      </c>
      <c r="E5650" s="15" t="s">
        <v>136</v>
      </c>
      <c r="F5650" s="15" t="s">
        <v>137</v>
      </c>
      <c r="G5650" s="15" t="s">
        <v>299</v>
      </c>
      <c r="H5650" s="15" t="s">
        <v>136</v>
      </c>
      <c r="I5650" s="15" t="s">
        <v>139</v>
      </c>
      <c r="J5650" s="15" t="s">
        <v>144</v>
      </c>
      <c r="K5650" s="15" t="s">
        <v>9991</v>
      </c>
      <c r="L5650" s="15" t="n">
        <v>9</v>
      </c>
      <c r="M5650" s="15" t="n">
        <v>10</v>
      </c>
      <c r="P5650" s="15" t="n">
        <v>19</v>
      </c>
      <c r="Y5650" s="15" t="s">
        <v>156</v>
      </c>
      <c r="AB5650" s="15" t="s">
        <v>143</v>
      </c>
    </row>
    <row r="5651" customFormat="false" ht="15" hidden="false" customHeight="true" outlineLevel="0" collapsed="false">
      <c r="A5651" s="15" t="s">
        <v>9988</v>
      </c>
      <c r="B5651" s="15" t="s">
        <v>9989</v>
      </c>
      <c r="C5651" s="15" t="s">
        <v>134</v>
      </c>
      <c r="D5651" s="15" t="s">
        <v>135</v>
      </c>
      <c r="E5651" s="15" t="s">
        <v>136</v>
      </c>
      <c r="F5651" s="15" t="s">
        <v>137</v>
      </c>
      <c r="G5651" s="15" t="s">
        <v>299</v>
      </c>
      <c r="H5651" s="15" t="s">
        <v>136</v>
      </c>
      <c r="I5651" s="15" t="s">
        <v>139</v>
      </c>
      <c r="J5651" s="15" t="s">
        <v>150</v>
      </c>
      <c r="K5651" s="15" t="s">
        <v>9992</v>
      </c>
      <c r="L5651" s="15" t="n">
        <v>82</v>
      </c>
      <c r="M5651" s="15" t="n">
        <v>188</v>
      </c>
      <c r="N5651" s="15" t="n">
        <v>4</v>
      </c>
      <c r="P5651" s="15" t="n">
        <v>274</v>
      </c>
      <c r="Y5651" s="15" t="s">
        <v>156</v>
      </c>
      <c r="AB5651" s="15" t="s">
        <v>143</v>
      </c>
    </row>
    <row r="5652" customFormat="false" ht="15" hidden="false" customHeight="true" outlineLevel="0" collapsed="false">
      <c r="A5652" s="15" t="s">
        <v>9988</v>
      </c>
      <c r="B5652" s="15" t="s">
        <v>9989</v>
      </c>
      <c r="C5652" s="15" t="s">
        <v>134</v>
      </c>
      <c r="D5652" s="15" t="s">
        <v>135</v>
      </c>
      <c r="E5652" s="15" t="s">
        <v>136</v>
      </c>
      <c r="F5652" s="15" t="s">
        <v>137</v>
      </c>
      <c r="G5652" s="15" t="s">
        <v>299</v>
      </c>
      <c r="H5652" s="15" t="s">
        <v>136</v>
      </c>
      <c r="I5652" s="15" t="s">
        <v>139</v>
      </c>
      <c r="J5652" s="15" t="s">
        <v>158</v>
      </c>
      <c r="K5652" s="15" t="s">
        <v>9993</v>
      </c>
      <c r="L5652" s="15" t="n">
        <v>35</v>
      </c>
      <c r="M5652" s="15" t="n">
        <v>24</v>
      </c>
      <c r="P5652" s="15" t="n">
        <v>59</v>
      </c>
      <c r="Y5652" s="15" t="s">
        <v>156</v>
      </c>
      <c r="AB5652" s="15" t="s">
        <v>143</v>
      </c>
    </row>
    <row r="5653" customFormat="false" ht="15" hidden="false" customHeight="true" outlineLevel="0" collapsed="false">
      <c r="A5653" s="15" t="s">
        <v>9988</v>
      </c>
      <c r="B5653" s="15" t="s">
        <v>9989</v>
      </c>
      <c r="C5653" s="15" t="s">
        <v>134</v>
      </c>
      <c r="D5653" s="15" t="s">
        <v>135</v>
      </c>
      <c r="E5653" s="15" t="s">
        <v>136</v>
      </c>
      <c r="F5653" s="15" t="s">
        <v>137</v>
      </c>
      <c r="G5653" s="15" t="s">
        <v>299</v>
      </c>
      <c r="H5653" s="15" t="s">
        <v>136</v>
      </c>
      <c r="I5653" s="15" t="s">
        <v>139</v>
      </c>
      <c r="J5653" s="15" t="s">
        <v>169</v>
      </c>
      <c r="K5653" s="15" t="s">
        <v>9994</v>
      </c>
      <c r="M5653" s="15" t="n">
        <v>1</v>
      </c>
      <c r="P5653" s="15" t="n">
        <v>1</v>
      </c>
      <c r="Y5653" s="15" t="s">
        <v>156</v>
      </c>
      <c r="AB5653" s="15" t="s">
        <v>143</v>
      </c>
    </row>
    <row r="5654" customFormat="false" ht="15" hidden="false" customHeight="true" outlineLevel="0" collapsed="false">
      <c r="A5654" s="15" t="s">
        <v>9995</v>
      </c>
      <c r="B5654" s="15" t="s">
        <v>7584</v>
      </c>
      <c r="C5654" s="15" t="s">
        <v>217</v>
      </c>
      <c r="D5654" s="15" t="s">
        <v>235</v>
      </c>
      <c r="E5654" s="15" t="s">
        <v>136</v>
      </c>
      <c r="F5654" s="15" t="s">
        <v>137</v>
      </c>
      <c r="G5654" s="15" t="s">
        <v>9996</v>
      </c>
      <c r="H5654" s="15" t="s">
        <v>136</v>
      </c>
      <c r="I5654" s="15" t="s">
        <v>139</v>
      </c>
      <c r="J5654" s="15" t="s">
        <v>144</v>
      </c>
      <c r="K5654" s="15" t="s">
        <v>9997</v>
      </c>
      <c r="L5654" s="15" t="n">
        <v>1</v>
      </c>
      <c r="P5654" s="15" t="n">
        <v>1</v>
      </c>
      <c r="Y5654" s="15" t="s">
        <v>142</v>
      </c>
      <c r="AB5654" s="15" t="s">
        <v>143</v>
      </c>
    </row>
    <row r="5655" customFormat="false" ht="15" hidden="false" customHeight="true" outlineLevel="0" collapsed="false">
      <c r="A5655" s="15" t="s">
        <v>9998</v>
      </c>
      <c r="B5655" s="15" t="s">
        <v>9999</v>
      </c>
      <c r="C5655" s="15" t="s">
        <v>148</v>
      </c>
      <c r="E5655" s="15" t="s">
        <v>136</v>
      </c>
      <c r="F5655" s="15" t="s">
        <v>137</v>
      </c>
      <c r="G5655" s="15" t="s">
        <v>299</v>
      </c>
      <c r="H5655" s="15" t="s">
        <v>136</v>
      </c>
      <c r="I5655" s="15" t="s">
        <v>139</v>
      </c>
      <c r="J5655" s="15" t="s">
        <v>158</v>
      </c>
      <c r="K5655" s="15" t="s">
        <v>10000</v>
      </c>
      <c r="M5655" s="15" t="n">
        <v>1</v>
      </c>
      <c r="P5655" s="15" t="n">
        <v>1</v>
      </c>
      <c r="Y5655" s="15" t="s">
        <v>156</v>
      </c>
      <c r="AB5655" s="15" t="s">
        <v>143</v>
      </c>
    </row>
    <row r="5656" customFormat="false" ht="15" hidden="false" customHeight="true" outlineLevel="0" collapsed="false">
      <c r="A5656" s="15" t="s">
        <v>10001</v>
      </c>
      <c r="B5656" s="15" t="s">
        <v>10002</v>
      </c>
      <c r="C5656" s="15" t="s">
        <v>217</v>
      </c>
      <c r="D5656" s="15" t="s">
        <v>218</v>
      </c>
      <c r="E5656" s="15" t="s">
        <v>136</v>
      </c>
      <c r="F5656" s="15" t="s">
        <v>137</v>
      </c>
      <c r="G5656" s="15" t="s">
        <v>299</v>
      </c>
      <c r="H5656" s="15" t="s">
        <v>136</v>
      </c>
      <c r="I5656" s="15" t="s">
        <v>139</v>
      </c>
      <c r="J5656" s="15" t="s">
        <v>150</v>
      </c>
      <c r="K5656" s="15" t="s">
        <v>10003</v>
      </c>
      <c r="N5656" s="15" t="n">
        <v>3</v>
      </c>
      <c r="P5656" s="15" t="n">
        <v>3</v>
      </c>
      <c r="Y5656" s="15" t="s">
        <v>156</v>
      </c>
      <c r="AB5656" s="15" t="s">
        <v>143</v>
      </c>
    </row>
    <row r="5657" customFormat="false" ht="15" hidden="false" customHeight="true" outlineLevel="0" collapsed="false">
      <c r="A5657" s="15" t="s">
        <v>10001</v>
      </c>
      <c r="B5657" s="15" t="s">
        <v>10002</v>
      </c>
      <c r="C5657" s="15" t="s">
        <v>217</v>
      </c>
      <c r="D5657" s="15" t="s">
        <v>218</v>
      </c>
      <c r="E5657" s="15" t="s">
        <v>136</v>
      </c>
      <c r="F5657" s="15" t="s">
        <v>137</v>
      </c>
      <c r="G5657" s="15" t="s">
        <v>299</v>
      </c>
      <c r="H5657" s="15" t="s">
        <v>136</v>
      </c>
      <c r="I5657" s="15" t="s">
        <v>139</v>
      </c>
      <c r="J5657" s="15" t="s">
        <v>169</v>
      </c>
      <c r="K5657" s="15" t="s">
        <v>10004</v>
      </c>
      <c r="N5657" s="15" t="n">
        <v>14</v>
      </c>
      <c r="P5657" s="15" t="n">
        <v>14</v>
      </c>
      <c r="Y5657" s="15" t="s">
        <v>156</v>
      </c>
      <c r="AB5657" s="15" t="s">
        <v>143</v>
      </c>
    </row>
    <row r="5658" customFormat="false" ht="15" hidden="false" customHeight="true" outlineLevel="0" collapsed="false">
      <c r="A5658" s="15" t="s">
        <v>10005</v>
      </c>
      <c r="B5658" s="15" t="s">
        <v>10006</v>
      </c>
      <c r="C5658" s="15" t="s">
        <v>148</v>
      </c>
      <c r="E5658" s="15" t="s">
        <v>136</v>
      </c>
      <c r="F5658" s="15" t="s">
        <v>137</v>
      </c>
      <c r="G5658" s="15" t="s">
        <v>510</v>
      </c>
      <c r="H5658" s="15" t="s">
        <v>136</v>
      </c>
      <c r="I5658" s="15" t="s">
        <v>139</v>
      </c>
      <c r="J5658" s="15" t="s">
        <v>150</v>
      </c>
      <c r="K5658" s="15" t="s">
        <v>10007</v>
      </c>
      <c r="M5658" s="15" t="n">
        <v>3</v>
      </c>
      <c r="P5658" s="15" t="n">
        <v>3</v>
      </c>
      <c r="Y5658" s="15" t="s">
        <v>142</v>
      </c>
      <c r="AB5658" s="15" t="s">
        <v>143</v>
      </c>
    </row>
    <row r="5659" customFormat="false" ht="15" hidden="false" customHeight="true" outlineLevel="0" collapsed="false">
      <c r="A5659" s="15" t="s">
        <v>10005</v>
      </c>
      <c r="B5659" s="15" t="s">
        <v>10006</v>
      </c>
      <c r="C5659" s="15" t="s">
        <v>148</v>
      </c>
      <c r="E5659" s="15" t="s">
        <v>136</v>
      </c>
      <c r="F5659" s="15" t="s">
        <v>137</v>
      </c>
      <c r="G5659" s="15" t="s">
        <v>510</v>
      </c>
      <c r="H5659" s="15" t="s">
        <v>136</v>
      </c>
      <c r="I5659" s="15" t="s">
        <v>139</v>
      </c>
      <c r="J5659" s="15" t="s">
        <v>169</v>
      </c>
      <c r="K5659" s="15" t="s">
        <v>10008</v>
      </c>
      <c r="M5659" s="15" t="n">
        <v>6</v>
      </c>
      <c r="P5659" s="15" t="n">
        <v>6</v>
      </c>
      <c r="Y5659" s="15" t="s">
        <v>142</v>
      </c>
      <c r="AB5659" s="15" t="s">
        <v>143</v>
      </c>
    </row>
    <row r="5660" customFormat="false" ht="15" hidden="false" customHeight="true" outlineLevel="0" collapsed="false">
      <c r="A5660" s="15" t="s">
        <v>10009</v>
      </c>
      <c r="B5660" s="15" t="s">
        <v>10010</v>
      </c>
      <c r="C5660" s="15" t="s">
        <v>148</v>
      </c>
      <c r="E5660" s="15" t="s">
        <v>136</v>
      </c>
      <c r="F5660" s="15" t="s">
        <v>137</v>
      </c>
      <c r="G5660" s="15" t="s">
        <v>847</v>
      </c>
      <c r="H5660" s="15" t="s">
        <v>136</v>
      </c>
      <c r="I5660" s="15" t="s">
        <v>139</v>
      </c>
      <c r="J5660" s="15" t="s">
        <v>150</v>
      </c>
      <c r="K5660" s="15" t="s">
        <v>10011</v>
      </c>
      <c r="L5660" s="15" t="n">
        <v>44</v>
      </c>
      <c r="P5660" s="15" t="n">
        <v>44</v>
      </c>
      <c r="Y5660" s="15" t="s">
        <v>142</v>
      </c>
      <c r="AB5660" s="15" t="s">
        <v>143</v>
      </c>
    </row>
    <row r="5661" customFormat="false" ht="15" hidden="false" customHeight="true" outlineLevel="0" collapsed="false">
      <c r="A5661" s="15" t="s">
        <v>10009</v>
      </c>
      <c r="B5661" s="15" t="s">
        <v>10010</v>
      </c>
      <c r="C5661" s="15" t="s">
        <v>148</v>
      </c>
      <c r="E5661" s="15" t="s">
        <v>136</v>
      </c>
      <c r="F5661" s="15" t="s">
        <v>137</v>
      </c>
      <c r="G5661" s="15" t="s">
        <v>847</v>
      </c>
      <c r="H5661" s="15" t="s">
        <v>136</v>
      </c>
      <c r="I5661" s="15" t="s">
        <v>139</v>
      </c>
      <c r="J5661" s="15" t="s">
        <v>158</v>
      </c>
      <c r="K5661" s="15" t="s">
        <v>10012</v>
      </c>
      <c r="L5661" s="15" t="n">
        <v>12</v>
      </c>
      <c r="P5661" s="15" t="n">
        <v>12</v>
      </c>
      <c r="Y5661" s="15" t="s">
        <v>142</v>
      </c>
      <c r="AB5661" s="15" t="s">
        <v>143</v>
      </c>
    </row>
    <row r="5662" customFormat="false" ht="15" hidden="false" customHeight="true" outlineLevel="0" collapsed="false">
      <c r="A5662" s="15" t="s">
        <v>10013</v>
      </c>
      <c r="B5662" s="15" t="s">
        <v>10014</v>
      </c>
      <c r="C5662" s="15" t="s">
        <v>217</v>
      </c>
      <c r="D5662" s="15" t="s">
        <v>235</v>
      </c>
      <c r="E5662" s="15" t="s">
        <v>136</v>
      </c>
      <c r="F5662" s="15" t="s">
        <v>137</v>
      </c>
      <c r="G5662" s="15" t="s">
        <v>847</v>
      </c>
      <c r="H5662" s="15" t="s">
        <v>136</v>
      </c>
      <c r="I5662" s="15" t="s">
        <v>139</v>
      </c>
      <c r="J5662" s="15" t="s">
        <v>150</v>
      </c>
      <c r="K5662" s="15" t="s">
        <v>10015</v>
      </c>
      <c r="L5662" s="15" t="n">
        <v>0</v>
      </c>
      <c r="P5662" s="15" t="n">
        <v>0</v>
      </c>
      <c r="Y5662" s="15" t="s">
        <v>142</v>
      </c>
      <c r="AB5662" s="15" t="s">
        <v>143</v>
      </c>
    </row>
    <row r="5663" customFormat="false" ht="15" hidden="false" customHeight="true" outlineLevel="0" collapsed="false">
      <c r="A5663" s="15" t="s">
        <v>10016</v>
      </c>
      <c r="B5663" s="15" t="s">
        <v>10017</v>
      </c>
      <c r="C5663" s="15" t="s">
        <v>217</v>
      </c>
      <c r="D5663" s="15" t="s">
        <v>235</v>
      </c>
      <c r="E5663" s="15" t="s">
        <v>136</v>
      </c>
      <c r="F5663" s="15" t="s">
        <v>137</v>
      </c>
      <c r="G5663" s="15" t="s">
        <v>1489</v>
      </c>
      <c r="H5663" s="15" t="s">
        <v>136</v>
      </c>
      <c r="I5663" s="15" t="s">
        <v>139</v>
      </c>
      <c r="J5663" s="15" t="s">
        <v>150</v>
      </c>
      <c r="K5663" s="15" t="s">
        <v>10018</v>
      </c>
      <c r="L5663" s="15" t="n">
        <v>8</v>
      </c>
      <c r="N5663" s="15" t="n">
        <v>58</v>
      </c>
      <c r="O5663" s="15" t="n">
        <v>20</v>
      </c>
      <c r="P5663" s="15" t="n">
        <v>86</v>
      </c>
      <c r="Y5663" s="15" t="s">
        <v>156</v>
      </c>
      <c r="AB5663" s="15" t="s">
        <v>143</v>
      </c>
    </row>
    <row r="5664" customFormat="false" ht="15" hidden="false" customHeight="true" outlineLevel="0" collapsed="false">
      <c r="A5664" s="15" t="s">
        <v>10016</v>
      </c>
      <c r="B5664" s="15" t="s">
        <v>10017</v>
      </c>
      <c r="C5664" s="15" t="s">
        <v>217</v>
      </c>
      <c r="D5664" s="15" t="s">
        <v>235</v>
      </c>
      <c r="E5664" s="15" t="s">
        <v>136</v>
      </c>
      <c r="F5664" s="15" t="s">
        <v>137</v>
      </c>
      <c r="G5664" s="15" t="s">
        <v>1489</v>
      </c>
      <c r="H5664" s="15" t="s">
        <v>136</v>
      </c>
      <c r="I5664" s="15" t="s">
        <v>139</v>
      </c>
      <c r="J5664" s="15" t="s">
        <v>158</v>
      </c>
      <c r="K5664" s="15" t="s">
        <v>10019</v>
      </c>
      <c r="L5664" s="15" t="n">
        <v>15</v>
      </c>
      <c r="N5664" s="15" t="n">
        <v>13</v>
      </c>
      <c r="O5664" s="15" t="n">
        <v>25</v>
      </c>
      <c r="P5664" s="15" t="n">
        <v>53</v>
      </c>
      <c r="Y5664" s="15" t="s">
        <v>156</v>
      </c>
      <c r="AB5664" s="15" t="s">
        <v>143</v>
      </c>
    </row>
    <row r="5665" customFormat="false" ht="15" hidden="false" customHeight="true" outlineLevel="0" collapsed="false">
      <c r="A5665" s="15" t="s">
        <v>10020</v>
      </c>
      <c r="B5665" s="15" t="s">
        <v>10021</v>
      </c>
      <c r="C5665" s="15" t="s">
        <v>217</v>
      </c>
      <c r="D5665" s="15" t="s">
        <v>235</v>
      </c>
      <c r="E5665" s="15" t="s">
        <v>136</v>
      </c>
      <c r="F5665" s="15" t="s">
        <v>137</v>
      </c>
      <c r="G5665" s="15" t="s">
        <v>136</v>
      </c>
      <c r="H5665" s="15" t="s">
        <v>136</v>
      </c>
      <c r="I5665" s="15" t="s">
        <v>139</v>
      </c>
      <c r="J5665" s="15" t="s">
        <v>158</v>
      </c>
      <c r="K5665" s="15" t="s">
        <v>10022</v>
      </c>
      <c r="L5665" s="15" t="n">
        <v>4</v>
      </c>
      <c r="N5665" s="15" t="n">
        <v>2</v>
      </c>
      <c r="P5665" s="15" t="n">
        <v>6</v>
      </c>
      <c r="Y5665" s="15" t="s">
        <v>142</v>
      </c>
      <c r="AB5665" s="15" t="s">
        <v>143</v>
      </c>
    </row>
    <row r="5666" customFormat="false" ht="15" hidden="false" customHeight="true" outlineLevel="0" collapsed="false">
      <c r="A5666" s="15" t="s">
        <v>10023</v>
      </c>
      <c r="B5666" s="15" t="s">
        <v>10024</v>
      </c>
      <c r="C5666" s="15" t="s">
        <v>148</v>
      </c>
      <c r="E5666" s="15" t="s">
        <v>136</v>
      </c>
      <c r="F5666" s="15" t="s">
        <v>137</v>
      </c>
      <c r="G5666" s="15" t="s">
        <v>1125</v>
      </c>
      <c r="H5666" s="15" t="s">
        <v>136</v>
      </c>
      <c r="I5666" s="15" t="s">
        <v>139</v>
      </c>
      <c r="J5666" s="15" t="s">
        <v>150</v>
      </c>
      <c r="K5666" s="15" t="s">
        <v>10025</v>
      </c>
      <c r="L5666" s="15" t="n">
        <v>16</v>
      </c>
      <c r="P5666" s="15" t="n">
        <v>16</v>
      </c>
      <c r="Y5666" s="15" t="s">
        <v>156</v>
      </c>
      <c r="AB5666" s="15" t="s">
        <v>143</v>
      </c>
    </row>
    <row r="5667" customFormat="false" ht="15" hidden="false" customHeight="true" outlineLevel="0" collapsed="false">
      <c r="A5667" s="15" t="s">
        <v>10026</v>
      </c>
      <c r="B5667" s="15" t="s">
        <v>10027</v>
      </c>
      <c r="C5667" s="15" t="s">
        <v>217</v>
      </c>
      <c r="D5667" s="15" t="s">
        <v>218</v>
      </c>
      <c r="E5667" s="15" t="s">
        <v>136</v>
      </c>
      <c r="F5667" s="15" t="s">
        <v>137</v>
      </c>
      <c r="G5667" s="15" t="s">
        <v>974</v>
      </c>
      <c r="H5667" s="15" t="s">
        <v>136</v>
      </c>
      <c r="I5667" s="15" t="s">
        <v>139</v>
      </c>
      <c r="J5667" s="15" t="s">
        <v>140</v>
      </c>
      <c r="K5667" s="15" t="s">
        <v>10028</v>
      </c>
      <c r="L5667" s="15" t="n">
        <v>6</v>
      </c>
      <c r="P5667" s="15" t="n">
        <v>6</v>
      </c>
      <c r="Y5667" s="15" t="s">
        <v>142</v>
      </c>
      <c r="AB5667" s="15" t="s">
        <v>143</v>
      </c>
    </row>
    <row r="5668" customFormat="false" ht="15" hidden="false" customHeight="true" outlineLevel="0" collapsed="false">
      <c r="A5668" s="15" t="s">
        <v>10026</v>
      </c>
      <c r="B5668" s="15" t="s">
        <v>10027</v>
      </c>
      <c r="C5668" s="15" t="s">
        <v>217</v>
      </c>
      <c r="D5668" s="15" t="s">
        <v>218</v>
      </c>
      <c r="E5668" s="15" t="s">
        <v>136</v>
      </c>
      <c r="F5668" s="15" t="s">
        <v>137</v>
      </c>
      <c r="G5668" s="15" t="s">
        <v>974</v>
      </c>
      <c r="H5668" s="15" t="s">
        <v>136</v>
      </c>
      <c r="I5668" s="15" t="s">
        <v>139</v>
      </c>
      <c r="J5668" s="15" t="s">
        <v>150</v>
      </c>
      <c r="K5668" s="15" t="s">
        <v>10029</v>
      </c>
      <c r="L5668" s="15" t="n">
        <v>42</v>
      </c>
      <c r="M5668" s="15" t="n">
        <v>2</v>
      </c>
      <c r="P5668" s="15" t="n">
        <v>44</v>
      </c>
      <c r="Y5668" s="15" t="s">
        <v>142</v>
      </c>
      <c r="AB5668" s="15" t="s">
        <v>143</v>
      </c>
    </row>
    <row r="5669" customFormat="false" ht="15" hidden="false" customHeight="true" outlineLevel="0" collapsed="false">
      <c r="A5669" s="15" t="s">
        <v>10026</v>
      </c>
      <c r="B5669" s="15" t="s">
        <v>10027</v>
      </c>
      <c r="C5669" s="15" t="s">
        <v>217</v>
      </c>
      <c r="D5669" s="15" t="s">
        <v>218</v>
      </c>
      <c r="E5669" s="15" t="s">
        <v>136</v>
      </c>
      <c r="F5669" s="15" t="s">
        <v>137</v>
      </c>
      <c r="G5669" s="15" t="s">
        <v>974</v>
      </c>
      <c r="H5669" s="15" t="s">
        <v>136</v>
      </c>
      <c r="I5669" s="15" t="s">
        <v>139</v>
      </c>
      <c r="J5669" s="15" t="s">
        <v>158</v>
      </c>
      <c r="K5669" s="15" t="s">
        <v>10030</v>
      </c>
      <c r="L5669" s="15" t="n">
        <v>10</v>
      </c>
      <c r="P5669" s="15" t="n">
        <v>10</v>
      </c>
      <c r="Y5669" s="15" t="s">
        <v>142</v>
      </c>
      <c r="AB5669" s="15" t="s">
        <v>143</v>
      </c>
    </row>
    <row r="5670" customFormat="false" ht="15" hidden="false" customHeight="true" outlineLevel="0" collapsed="false">
      <c r="A5670" s="15" t="s">
        <v>10031</v>
      </c>
      <c r="B5670" s="15" t="s">
        <v>10032</v>
      </c>
      <c r="C5670" s="15" t="s">
        <v>217</v>
      </c>
      <c r="D5670" s="15" t="s">
        <v>218</v>
      </c>
      <c r="E5670" s="15" t="s">
        <v>136</v>
      </c>
      <c r="F5670" s="15" t="s">
        <v>137</v>
      </c>
      <c r="G5670" s="15" t="s">
        <v>4163</v>
      </c>
      <c r="H5670" s="15" t="s">
        <v>136</v>
      </c>
      <c r="I5670" s="15" t="s">
        <v>243</v>
      </c>
      <c r="J5670" s="15" t="s">
        <v>140</v>
      </c>
      <c r="K5670" s="15" t="s">
        <v>10033</v>
      </c>
      <c r="L5670" s="15" t="n">
        <v>4</v>
      </c>
      <c r="M5670" s="15" t="n">
        <v>4</v>
      </c>
      <c r="N5670" s="15" t="n">
        <v>9</v>
      </c>
      <c r="P5670" s="15" t="n">
        <v>17</v>
      </c>
      <c r="Y5670" s="15" t="s">
        <v>156</v>
      </c>
      <c r="AB5670" s="15" t="s">
        <v>143</v>
      </c>
    </row>
    <row r="5671" customFormat="false" ht="15" hidden="false" customHeight="true" outlineLevel="0" collapsed="false">
      <c r="A5671" s="15" t="s">
        <v>10031</v>
      </c>
      <c r="B5671" s="15" t="s">
        <v>10032</v>
      </c>
      <c r="C5671" s="15" t="s">
        <v>217</v>
      </c>
      <c r="D5671" s="15" t="s">
        <v>218</v>
      </c>
      <c r="E5671" s="15" t="s">
        <v>136</v>
      </c>
      <c r="F5671" s="15" t="s">
        <v>137</v>
      </c>
      <c r="G5671" s="15" t="s">
        <v>4163</v>
      </c>
      <c r="H5671" s="15" t="s">
        <v>136</v>
      </c>
      <c r="I5671" s="15" t="s">
        <v>243</v>
      </c>
      <c r="J5671" s="15" t="s">
        <v>144</v>
      </c>
      <c r="K5671" s="15" t="s">
        <v>10034</v>
      </c>
      <c r="L5671" s="15" t="n">
        <v>2</v>
      </c>
      <c r="M5671" s="15" t="n">
        <v>3</v>
      </c>
      <c r="N5671" s="15" t="n">
        <v>5</v>
      </c>
      <c r="O5671" s="15" t="n">
        <v>2</v>
      </c>
      <c r="P5671" s="15" t="n">
        <v>12</v>
      </c>
      <c r="Y5671" s="15" t="s">
        <v>156</v>
      </c>
      <c r="AB5671" s="15" t="s">
        <v>143</v>
      </c>
    </row>
    <row r="5672" customFormat="false" ht="15" hidden="false" customHeight="true" outlineLevel="0" collapsed="false">
      <c r="A5672" s="15" t="s">
        <v>10031</v>
      </c>
      <c r="B5672" s="15" t="s">
        <v>10032</v>
      </c>
      <c r="C5672" s="15" t="s">
        <v>217</v>
      </c>
      <c r="D5672" s="15" t="s">
        <v>218</v>
      </c>
      <c r="E5672" s="15" t="s">
        <v>136</v>
      </c>
      <c r="F5672" s="15" t="s">
        <v>137</v>
      </c>
      <c r="G5672" s="15" t="s">
        <v>4163</v>
      </c>
      <c r="H5672" s="15" t="s">
        <v>136</v>
      </c>
      <c r="I5672" s="15" t="s">
        <v>243</v>
      </c>
      <c r="J5672" s="15" t="s">
        <v>150</v>
      </c>
      <c r="K5672" s="15" t="s">
        <v>10035</v>
      </c>
      <c r="L5672" s="15" t="n">
        <v>105</v>
      </c>
      <c r="M5672" s="15" t="n">
        <v>19</v>
      </c>
      <c r="N5672" s="15" t="n">
        <v>47</v>
      </c>
      <c r="O5672" s="15" t="n">
        <v>12</v>
      </c>
      <c r="P5672" s="15" t="n">
        <v>183</v>
      </c>
      <c r="Y5672" s="15" t="s">
        <v>156</v>
      </c>
      <c r="AB5672" s="15" t="s">
        <v>143</v>
      </c>
    </row>
    <row r="5673" customFormat="false" ht="15" hidden="false" customHeight="true" outlineLevel="0" collapsed="false">
      <c r="A5673" s="15" t="s">
        <v>10031</v>
      </c>
      <c r="B5673" s="15" t="s">
        <v>10032</v>
      </c>
      <c r="C5673" s="15" t="s">
        <v>217</v>
      </c>
      <c r="D5673" s="15" t="s">
        <v>218</v>
      </c>
      <c r="E5673" s="15" t="s">
        <v>136</v>
      </c>
      <c r="F5673" s="15" t="s">
        <v>137</v>
      </c>
      <c r="G5673" s="15" t="s">
        <v>4163</v>
      </c>
      <c r="H5673" s="15" t="s">
        <v>136</v>
      </c>
      <c r="I5673" s="15" t="s">
        <v>243</v>
      </c>
      <c r="J5673" s="15" t="s">
        <v>158</v>
      </c>
      <c r="K5673" s="15" t="s">
        <v>10036</v>
      </c>
      <c r="L5673" s="15" t="n">
        <v>30</v>
      </c>
      <c r="M5673" s="15" t="n">
        <v>17</v>
      </c>
      <c r="N5673" s="15" t="n">
        <v>4</v>
      </c>
      <c r="O5673" s="15" t="n">
        <v>2</v>
      </c>
      <c r="P5673" s="15" t="n">
        <v>53</v>
      </c>
      <c r="Y5673" s="15" t="s">
        <v>156</v>
      </c>
      <c r="AB5673" s="15" t="s">
        <v>143</v>
      </c>
    </row>
    <row r="5674" customFormat="false" ht="15" hidden="false" customHeight="true" outlineLevel="0" collapsed="false">
      <c r="A5674" s="15" t="s">
        <v>10037</v>
      </c>
      <c r="B5674" s="15" t="s">
        <v>10038</v>
      </c>
      <c r="C5674" s="15" t="s">
        <v>148</v>
      </c>
      <c r="E5674" s="15" t="s">
        <v>136</v>
      </c>
      <c r="F5674" s="15" t="s">
        <v>137</v>
      </c>
      <c r="G5674" s="15" t="s">
        <v>5787</v>
      </c>
      <c r="H5674" s="15" t="s">
        <v>136</v>
      </c>
      <c r="I5674" s="15" t="s">
        <v>139</v>
      </c>
      <c r="J5674" s="15" t="s">
        <v>150</v>
      </c>
      <c r="K5674" s="15" t="s">
        <v>10039</v>
      </c>
      <c r="N5674" s="15" t="n">
        <v>0</v>
      </c>
      <c r="P5674" s="15" t="n">
        <v>0</v>
      </c>
      <c r="Y5674" s="15" t="s">
        <v>142</v>
      </c>
      <c r="AB5674" s="15" t="s">
        <v>143</v>
      </c>
    </row>
    <row r="5675" customFormat="false" ht="15" hidden="false" customHeight="true" outlineLevel="0" collapsed="false">
      <c r="A5675" s="15" t="s">
        <v>10037</v>
      </c>
      <c r="B5675" s="15" t="s">
        <v>10038</v>
      </c>
      <c r="C5675" s="15" t="s">
        <v>148</v>
      </c>
      <c r="E5675" s="15" t="s">
        <v>136</v>
      </c>
      <c r="F5675" s="15" t="s">
        <v>137</v>
      </c>
      <c r="G5675" s="15" t="s">
        <v>5787</v>
      </c>
      <c r="H5675" s="15" t="s">
        <v>136</v>
      </c>
      <c r="I5675" s="15" t="s">
        <v>139</v>
      </c>
      <c r="J5675" s="15" t="s">
        <v>158</v>
      </c>
      <c r="K5675" s="15" t="s">
        <v>10040</v>
      </c>
      <c r="N5675" s="15" t="n">
        <v>0</v>
      </c>
      <c r="P5675" s="15" t="n">
        <v>0</v>
      </c>
      <c r="Y5675" s="15" t="s">
        <v>142</v>
      </c>
      <c r="AB5675" s="15" t="s">
        <v>143</v>
      </c>
    </row>
    <row r="5676" customFormat="false" ht="15" hidden="false" customHeight="true" outlineLevel="0" collapsed="false">
      <c r="A5676" s="15" t="s">
        <v>10041</v>
      </c>
      <c r="B5676" s="15" t="s">
        <v>10042</v>
      </c>
      <c r="C5676" s="15" t="s">
        <v>217</v>
      </c>
      <c r="D5676" s="15" t="s">
        <v>235</v>
      </c>
      <c r="E5676" s="15" t="s">
        <v>136</v>
      </c>
      <c r="F5676" s="15" t="s">
        <v>137</v>
      </c>
      <c r="G5676" s="15" t="s">
        <v>5162</v>
      </c>
      <c r="H5676" s="15" t="s">
        <v>136</v>
      </c>
      <c r="I5676" s="15" t="s">
        <v>243</v>
      </c>
      <c r="J5676" s="15" t="s">
        <v>140</v>
      </c>
      <c r="K5676" s="15" t="s">
        <v>10043</v>
      </c>
      <c r="L5676" s="15" t="n">
        <v>23</v>
      </c>
      <c r="M5676" s="15" t="n">
        <v>5</v>
      </c>
      <c r="N5676" s="15" t="n">
        <v>33</v>
      </c>
      <c r="O5676" s="15" t="n">
        <v>5</v>
      </c>
      <c r="P5676" s="15" t="n">
        <v>66</v>
      </c>
      <c r="Y5676" s="15" t="s">
        <v>142</v>
      </c>
      <c r="Z5676" s="15" t="n">
        <v>1</v>
      </c>
      <c r="AA5676" s="15" t="s">
        <v>277</v>
      </c>
      <c r="AB5676" s="15" t="s">
        <v>143</v>
      </c>
    </row>
    <row r="5677" customFormat="false" ht="15" hidden="false" customHeight="true" outlineLevel="0" collapsed="false">
      <c r="A5677" s="15" t="s">
        <v>10041</v>
      </c>
      <c r="B5677" s="15" t="s">
        <v>10042</v>
      </c>
      <c r="C5677" s="15" t="s">
        <v>217</v>
      </c>
      <c r="D5677" s="15" t="s">
        <v>235</v>
      </c>
      <c r="E5677" s="15" t="s">
        <v>136</v>
      </c>
      <c r="F5677" s="15" t="s">
        <v>137</v>
      </c>
      <c r="G5677" s="15" t="s">
        <v>5162</v>
      </c>
      <c r="H5677" s="15" t="s">
        <v>136</v>
      </c>
      <c r="I5677" s="15" t="s">
        <v>243</v>
      </c>
      <c r="J5677" s="15" t="s">
        <v>144</v>
      </c>
      <c r="K5677" s="15" t="s">
        <v>10044</v>
      </c>
      <c r="L5677" s="15" t="n">
        <v>4</v>
      </c>
      <c r="M5677" s="15" t="n">
        <v>1</v>
      </c>
      <c r="N5677" s="15" t="n">
        <v>2</v>
      </c>
      <c r="P5677" s="15" t="n">
        <v>7</v>
      </c>
      <c r="Y5677" s="15" t="s">
        <v>142</v>
      </c>
      <c r="Z5677" s="15" t="n">
        <v>1</v>
      </c>
      <c r="AA5677" s="15" t="s">
        <v>277</v>
      </c>
      <c r="AB5677" s="15" t="s">
        <v>143</v>
      </c>
    </row>
    <row r="5678" customFormat="false" ht="15" hidden="false" customHeight="true" outlineLevel="0" collapsed="false">
      <c r="A5678" s="15" t="s">
        <v>10041</v>
      </c>
      <c r="B5678" s="15" t="s">
        <v>10042</v>
      </c>
      <c r="C5678" s="15" t="s">
        <v>217</v>
      </c>
      <c r="D5678" s="15" t="s">
        <v>235</v>
      </c>
      <c r="E5678" s="15" t="s">
        <v>136</v>
      </c>
      <c r="F5678" s="15" t="s">
        <v>137</v>
      </c>
      <c r="G5678" s="15" t="s">
        <v>5162</v>
      </c>
      <c r="H5678" s="15" t="s">
        <v>136</v>
      </c>
      <c r="I5678" s="15" t="s">
        <v>243</v>
      </c>
      <c r="J5678" s="15" t="s">
        <v>150</v>
      </c>
      <c r="K5678" s="15" t="s">
        <v>10045</v>
      </c>
      <c r="L5678" s="15" t="n">
        <v>9</v>
      </c>
      <c r="M5678" s="15" t="n">
        <v>10</v>
      </c>
      <c r="N5678" s="15" t="n">
        <v>259</v>
      </c>
      <c r="O5678" s="15" t="n">
        <v>17</v>
      </c>
      <c r="P5678" s="15" t="n">
        <v>295</v>
      </c>
      <c r="Y5678" s="15" t="s">
        <v>142</v>
      </c>
      <c r="Z5678" s="15" t="n">
        <v>1</v>
      </c>
      <c r="AA5678" s="15" t="s">
        <v>277</v>
      </c>
      <c r="AB5678" s="15" t="s">
        <v>143</v>
      </c>
    </row>
    <row r="5679" customFormat="false" ht="15" hidden="false" customHeight="true" outlineLevel="0" collapsed="false">
      <c r="A5679" s="15" t="s">
        <v>10041</v>
      </c>
      <c r="B5679" s="15" t="s">
        <v>10042</v>
      </c>
      <c r="C5679" s="15" t="s">
        <v>217</v>
      </c>
      <c r="D5679" s="15" t="s">
        <v>235</v>
      </c>
      <c r="E5679" s="15" t="s">
        <v>136</v>
      </c>
      <c r="F5679" s="15" t="s">
        <v>137</v>
      </c>
      <c r="G5679" s="15" t="s">
        <v>5162</v>
      </c>
      <c r="H5679" s="15" t="s">
        <v>136</v>
      </c>
      <c r="I5679" s="15" t="s">
        <v>243</v>
      </c>
      <c r="J5679" s="15" t="s">
        <v>158</v>
      </c>
      <c r="K5679" s="15" t="s">
        <v>10046</v>
      </c>
      <c r="L5679" s="15" t="n">
        <v>12</v>
      </c>
      <c r="M5679" s="15" t="n">
        <v>1</v>
      </c>
      <c r="N5679" s="15" t="n">
        <v>36</v>
      </c>
      <c r="O5679" s="15" t="n">
        <v>24</v>
      </c>
      <c r="P5679" s="15" t="n">
        <v>73</v>
      </c>
      <c r="Y5679" s="15" t="s">
        <v>142</v>
      </c>
      <c r="Z5679" s="15" t="n">
        <v>1</v>
      </c>
      <c r="AA5679" s="15" t="s">
        <v>277</v>
      </c>
      <c r="AB5679" s="15" t="s">
        <v>143</v>
      </c>
    </row>
    <row r="5680" customFormat="false" ht="15" hidden="false" customHeight="true" outlineLevel="0" collapsed="false">
      <c r="A5680" s="15" t="s">
        <v>10041</v>
      </c>
      <c r="B5680" s="15" t="s">
        <v>10042</v>
      </c>
      <c r="C5680" s="15" t="s">
        <v>217</v>
      </c>
      <c r="D5680" s="15" t="s">
        <v>235</v>
      </c>
      <c r="E5680" s="15" t="s">
        <v>136</v>
      </c>
      <c r="F5680" s="15" t="s">
        <v>137</v>
      </c>
      <c r="G5680" s="15" t="s">
        <v>5162</v>
      </c>
      <c r="H5680" s="15" t="s">
        <v>136</v>
      </c>
      <c r="I5680" s="15" t="s">
        <v>243</v>
      </c>
      <c r="J5680" s="15" t="s">
        <v>169</v>
      </c>
      <c r="K5680" s="15" t="s">
        <v>10047</v>
      </c>
      <c r="L5680" s="15" t="n">
        <v>1</v>
      </c>
      <c r="N5680" s="15" t="n">
        <v>2</v>
      </c>
      <c r="O5680" s="15" t="n">
        <v>10</v>
      </c>
      <c r="P5680" s="15" t="n">
        <v>13</v>
      </c>
      <c r="Y5680" s="15" t="s">
        <v>142</v>
      </c>
      <c r="Z5680" s="15" t="n">
        <v>1</v>
      </c>
      <c r="AA5680" s="15" t="s">
        <v>277</v>
      </c>
      <c r="AB5680" s="15" t="s">
        <v>143</v>
      </c>
    </row>
    <row r="5681" customFormat="false" ht="15" hidden="false" customHeight="true" outlineLevel="0" collapsed="false">
      <c r="A5681" s="15" t="s">
        <v>10048</v>
      </c>
      <c r="B5681" s="15" t="s">
        <v>10049</v>
      </c>
      <c r="C5681" s="15" t="s">
        <v>134</v>
      </c>
      <c r="D5681" s="15" t="s">
        <v>135</v>
      </c>
      <c r="E5681" s="15" t="s">
        <v>136</v>
      </c>
      <c r="F5681" s="15" t="s">
        <v>137</v>
      </c>
      <c r="G5681" s="15" t="s">
        <v>1140</v>
      </c>
      <c r="H5681" s="15" t="s">
        <v>136</v>
      </c>
      <c r="I5681" s="15" t="s">
        <v>243</v>
      </c>
      <c r="J5681" s="15" t="s">
        <v>140</v>
      </c>
      <c r="K5681" s="15" t="s">
        <v>10050</v>
      </c>
      <c r="L5681" s="15" t="n">
        <v>463</v>
      </c>
      <c r="M5681" s="15" t="n">
        <v>441</v>
      </c>
      <c r="N5681" s="15" t="n">
        <v>534</v>
      </c>
      <c r="O5681" s="15" t="n">
        <v>56</v>
      </c>
      <c r="P5681" s="15" t="n">
        <v>1494</v>
      </c>
      <c r="Y5681" s="15" t="s">
        <v>156</v>
      </c>
      <c r="AB5681" s="15" t="s">
        <v>143</v>
      </c>
    </row>
    <row r="5682" customFormat="false" ht="15" hidden="false" customHeight="true" outlineLevel="0" collapsed="false">
      <c r="A5682" s="15" t="s">
        <v>10048</v>
      </c>
      <c r="B5682" s="15" t="s">
        <v>10049</v>
      </c>
      <c r="C5682" s="15" t="s">
        <v>134</v>
      </c>
      <c r="D5682" s="15" t="s">
        <v>135</v>
      </c>
      <c r="E5682" s="15" t="s">
        <v>136</v>
      </c>
      <c r="F5682" s="15" t="s">
        <v>137</v>
      </c>
      <c r="G5682" s="15" t="s">
        <v>1140</v>
      </c>
      <c r="H5682" s="15" t="s">
        <v>136</v>
      </c>
      <c r="I5682" s="15" t="s">
        <v>243</v>
      </c>
      <c r="J5682" s="15" t="s">
        <v>144</v>
      </c>
      <c r="K5682" s="15" t="s">
        <v>10051</v>
      </c>
      <c r="L5682" s="15" t="n">
        <v>57</v>
      </c>
      <c r="P5682" s="15" t="n">
        <v>57</v>
      </c>
      <c r="Y5682" s="15" t="s">
        <v>156</v>
      </c>
      <c r="AB5682" s="15" t="s">
        <v>143</v>
      </c>
    </row>
    <row r="5683" customFormat="false" ht="15" hidden="false" customHeight="true" outlineLevel="0" collapsed="false">
      <c r="A5683" s="15" t="s">
        <v>10048</v>
      </c>
      <c r="B5683" s="15" t="s">
        <v>10049</v>
      </c>
      <c r="C5683" s="15" t="s">
        <v>134</v>
      </c>
      <c r="D5683" s="15" t="s">
        <v>135</v>
      </c>
      <c r="E5683" s="15" t="s">
        <v>136</v>
      </c>
      <c r="F5683" s="15" t="s">
        <v>137</v>
      </c>
      <c r="G5683" s="15" t="s">
        <v>1140</v>
      </c>
      <c r="H5683" s="15" t="s">
        <v>136</v>
      </c>
      <c r="I5683" s="15" t="s">
        <v>243</v>
      </c>
      <c r="J5683" s="15" t="s">
        <v>150</v>
      </c>
      <c r="K5683" s="15" t="s">
        <v>10052</v>
      </c>
      <c r="L5683" s="15" t="n">
        <v>5</v>
      </c>
      <c r="M5683" s="15" t="n">
        <v>19</v>
      </c>
      <c r="P5683" s="15" t="n">
        <v>24</v>
      </c>
      <c r="Y5683" s="15" t="s">
        <v>156</v>
      </c>
      <c r="AB5683" s="15" t="s">
        <v>143</v>
      </c>
    </row>
    <row r="5684" customFormat="false" ht="15" hidden="false" customHeight="true" outlineLevel="0" collapsed="false">
      <c r="A5684" s="15" t="s">
        <v>10048</v>
      </c>
      <c r="B5684" s="15" t="s">
        <v>10049</v>
      </c>
      <c r="C5684" s="15" t="s">
        <v>134</v>
      </c>
      <c r="D5684" s="15" t="s">
        <v>135</v>
      </c>
      <c r="E5684" s="15" t="s">
        <v>136</v>
      </c>
      <c r="F5684" s="15" t="s">
        <v>137</v>
      </c>
      <c r="G5684" s="15" t="s">
        <v>1140</v>
      </c>
      <c r="H5684" s="15" t="s">
        <v>136</v>
      </c>
      <c r="I5684" s="15" t="s">
        <v>243</v>
      </c>
      <c r="J5684" s="15" t="s">
        <v>158</v>
      </c>
      <c r="K5684" s="15" t="s">
        <v>10053</v>
      </c>
      <c r="L5684" s="15" t="n">
        <v>3</v>
      </c>
      <c r="P5684" s="15" t="n">
        <v>3</v>
      </c>
      <c r="Y5684" s="15" t="s">
        <v>156</v>
      </c>
      <c r="AB5684" s="15" t="s">
        <v>143</v>
      </c>
    </row>
    <row r="5685" customFormat="false" ht="15" hidden="false" customHeight="true" outlineLevel="0" collapsed="false">
      <c r="A5685" s="15" t="s">
        <v>10048</v>
      </c>
      <c r="B5685" s="15" t="s">
        <v>10049</v>
      </c>
      <c r="C5685" s="15" t="s">
        <v>134</v>
      </c>
      <c r="D5685" s="15" t="s">
        <v>135</v>
      </c>
      <c r="E5685" s="15" t="s">
        <v>136</v>
      </c>
      <c r="F5685" s="15" t="s">
        <v>137</v>
      </c>
      <c r="G5685" s="15" t="s">
        <v>1140</v>
      </c>
      <c r="H5685" s="15" t="s">
        <v>136</v>
      </c>
      <c r="I5685" s="15" t="s">
        <v>243</v>
      </c>
      <c r="J5685" s="15" t="s">
        <v>169</v>
      </c>
      <c r="K5685" s="15" t="s">
        <v>10054</v>
      </c>
      <c r="N5685" s="15" t="n">
        <v>3</v>
      </c>
      <c r="P5685" s="15" t="n">
        <v>3</v>
      </c>
      <c r="Y5685" s="15" t="s">
        <v>156</v>
      </c>
      <c r="AB5685" s="15" t="s">
        <v>143</v>
      </c>
    </row>
    <row r="5686" customFormat="false" ht="15" hidden="false" customHeight="true" outlineLevel="0" collapsed="false">
      <c r="A5686" s="15" t="s">
        <v>10055</v>
      </c>
      <c r="B5686" s="15" t="s">
        <v>10056</v>
      </c>
      <c r="C5686" s="15" t="s">
        <v>134</v>
      </c>
      <c r="D5686" s="15" t="s">
        <v>135</v>
      </c>
      <c r="E5686" s="15" t="s">
        <v>136</v>
      </c>
      <c r="F5686" s="15" t="s">
        <v>137</v>
      </c>
      <c r="G5686" s="15" t="s">
        <v>1353</v>
      </c>
      <c r="H5686" s="15" t="s">
        <v>136</v>
      </c>
      <c r="I5686" s="15" t="s">
        <v>139</v>
      </c>
      <c r="J5686" s="15" t="s">
        <v>150</v>
      </c>
      <c r="K5686" s="15" t="s">
        <v>10057</v>
      </c>
      <c r="N5686" s="15" t="n">
        <v>72</v>
      </c>
      <c r="P5686" s="15" t="n">
        <v>72</v>
      </c>
      <c r="Y5686" s="15" t="s">
        <v>156</v>
      </c>
      <c r="AB5686" s="15" t="s">
        <v>143</v>
      </c>
    </row>
    <row r="5687" customFormat="false" ht="15" hidden="false" customHeight="true" outlineLevel="0" collapsed="false">
      <c r="A5687" s="15" t="s">
        <v>10058</v>
      </c>
      <c r="B5687" s="15" t="s">
        <v>10059</v>
      </c>
      <c r="C5687" s="15" t="s">
        <v>148</v>
      </c>
      <c r="E5687" s="15" t="s">
        <v>136</v>
      </c>
      <c r="F5687" s="15" t="s">
        <v>137</v>
      </c>
      <c r="G5687" s="15" t="s">
        <v>1140</v>
      </c>
      <c r="H5687" s="15" t="s">
        <v>136</v>
      </c>
      <c r="I5687" s="15" t="s">
        <v>139</v>
      </c>
      <c r="J5687" s="15" t="s">
        <v>140</v>
      </c>
      <c r="K5687" s="15" t="s">
        <v>10060</v>
      </c>
      <c r="N5687" s="15" t="n">
        <v>2</v>
      </c>
      <c r="P5687" s="15" t="n">
        <v>2</v>
      </c>
      <c r="Y5687" s="15" t="s">
        <v>156</v>
      </c>
      <c r="AB5687" s="15" t="s">
        <v>143</v>
      </c>
    </row>
    <row r="5688" customFormat="false" ht="15" hidden="false" customHeight="true" outlineLevel="0" collapsed="false">
      <c r="A5688" s="15" t="s">
        <v>10058</v>
      </c>
      <c r="B5688" s="15" t="s">
        <v>10059</v>
      </c>
      <c r="C5688" s="15" t="s">
        <v>148</v>
      </c>
      <c r="E5688" s="15" t="s">
        <v>136</v>
      </c>
      <c r="F5688" s="15" t="s">
        <v>137</v>
      </c>
      <c r="G5688" s="15" t="s">
        <v>1140</v>
      </c>
      <c r="H5688" s="15" t="s">
        <v>136</v>
      </c>
      <c r="I5688" s="15" t="s">
        <v>139</v>
      </c>
      <c r="J5688" s="15" t="s">
        <v>150</v>
      </c>
      <c r="K5688" s="15" t="s">
        <v>10061</v>
      </c>
      <c r="N5688" s="15" t="n">
        <v>8</v>
      </c>
      <c r="P5688" s="15" t="n">
        <v>8</v>
      </c>
      <c r="Y5688" s="15" t="s">
        <v>156</v>
      </c>
      <c r="AB5688" s="15" t="s">
        <v>143</v>
      </c>
    </row>
    <row r="5689" customFormat="false" ht="15" hidden="false" customHeight="true" outlineLevel="0" collapsed="false">
      <c r="A5689" s="15" t="s">
        <v>10058</v>
      </c>
      <c r="B5689" s="15" t="s">
        <v>10059</v>
      </c>
      <c r="C5689" s="15" t="s">
        <v>148</v>
      </c>
      <c r="E5689" s="15" t="s">
        <v>136</v>
      </c>
      <c r="F5689" s="15" t="s">
        <v>137</v>
      </c>
      <c r="G5689" s="15" t="s">
        <v>1140</v>
      </c>
      <c r="H5689" s="15" t="s">
        <v>136</v>
      </c>
      <c r="I5689" s="15" t="s">
        <v>139</v>
      </c>
      <c r="J5689" s="15" t="s">
        <v>158</v>
      </c>
      <c r="K5689" s="15" t="s">
        <v>10062</v>
      </c>
      <c r="N5689" s="15" t="n">
        <v>6</v>
      </c>
      <c r="P5689" s="15" t="n">
        <v>6</v>
      </c>
      <c r="Y5689" s="15" t="s">
        <v>156</v>
      </c>
      <c r="AB5689" s="15" t="s">
        <v>143</v>
      </c>
    </row>
    <row r="5690" customFormat="false" ht="15" hidden="false" customHeight="true" outlineLevel="0" collapsed="false">
      <c r="A5690" s="15" t="s">
        <v>10063</v>
      </c>
      <c r="B5690" s="15" t="s">
        <v>10064</v>
      </c>
      <c r="C5690" s="15" t="s">
        <v>217</v>
      </c>
      <c r="D5690" s="15" t="s">
        <v>235</v>
      </c>
      <c r="E5690" s="15" t="s">
        <v>136</v>
      </c>
      <c r="F5690" s="15" t="s">
        <v>137</v>
      </c>
      <c r="G5690" s="15" t="s">
        <v>219</v>
      </c>
      <c r="H5690" s="15" t="s">
        <v>136</v>
      </c>
      <c r="I5690" s="15" t="s">
        <v>243</v>
      </c>
      <c r="J5690" s="15" t="s">
        <v>140</v>
      </c>
      <c r="K5690" s="15" t="s">
        <v>10065</v>
      </c>
      <c r="L5690" s="15" t="n">
        <v>1</v>
      </c>
      <c r="M5690" s="15" t="n">
        <v>1</v>
      </c>
      <c r="N5690" s="15" t="n">
        <v>4</v>
      </c>
      <c r="P5690" s="15" t="n">
        <v>6</v>
      </c>
      <c r="Y5690" s="15" t="s">
        <v>142</v>
      </c>
      <c r="AB5690" s="15" t="s">
        <v>143</v>
      </c>
    </row>
    <row r="5691" customFormat="false" ht="15" hidden="false" customHeight="true" outlineLevel="0" collapsed="false">
      <c r="A5691" s="15" t="s">
        <v>10063</v>
      </c>
      <c r="B5691" s="15" t="s">
        <v>10064</v>
      </c>
      <c r="C5691" s="15" t="s">
        <v>217</v>
      </c>
      <c r="D5691" s="15" t="s">
        <v>235</v>
      </c>
      <c r="E5691" s="15" t="s">
        <v>136</v>
      </c>
      <c r="F5691" s="15" t="s">
        <v>137</v>
      </c>
      <c r="G5691" s="15" t="s">
        <v>219</v>
      </c>
      <c r="H5691" s="15" t="s">
        <v>136</v>
      </c>
      <c r="I5691" s="15" t="s">
        <v>243</v>
      </c>
      <c r="J5691" s="15" t="s">
        <v>150</v>
      </c>
      <c r="K5691" s="15" t="s">
        <v>10066</v>
      </c>
      <c r="L5691" s="15" t="n">
        <v>32</v>
      </c>
      <c r="M5691" s="15" t="n">
        <v>150</v>
      </c>
      <c r="N5691" s="15" t="n">
        <v>183</v>
      </c>
      <c r="O5691" s="15" t="n">
        <v>105</v>
      </c>
      <c r="P5691" s="15" t="n">
        <v>470</v>
      </c>
      <c r="Y5691" s="15" t="s">
        <v>142</v>
      </c>
      <c r="AB5691" s="15" t="s">
        <v>143</v>
      </c>
    </row>
    <row r="5692" customFormat="false" ht="15" hidden="false" customHeight="true" outlineLevel="0" collapsed="false">
      <c r="A5692" s="15" t="s">
        <v>10063</v>
      </c>
      <c r="B5692" s="15" t="s">
        <v>10064</v>
      </c>
      <c r="C5692" s="15" t="s">
        <v>217</v>
      </c>
      <c r="D5692" s="15" t="s">
        <v>235</v>
      </c>
      <c r="E5692" s="15" t="s">
        <v>136</v>
      </c>
      <c r="F5692" s="15" t="s">
        <v>137</v>
      </c>
      <c r="G5692" s="15" t="s">
        <v>219</v>
      </c>
      <c r="H5692" s="15" t="s">
        <v>136</v>
      </c>
      <c r="I5692" s="15" t="s">
        <v>243</v>
      </c>
      <c r="J5692" s="15" t="s">
        <v>158</v>
      </c>
      <c r="K5692" s="15" t="s">
        <v>10067</v>
      </c>
      <c r="L5692" s="15" t="n">
        <v>13</v>
      </c>
      <c r="M5692" s="15" t="n">
        <v>8</v>
      </c>
      <c r="N5692" s="15" t="n">
        <v>24</v>
      </c>
      <c r="P5692" s="15" t="n">
        <v>45</v>
      </c>
      <c r="Y5692" s="15" t="s">
        <v>142</v>
      </c>
      <c r="AB5692" s="15" t="s">
        <v>143</v>
      </c>
    </row>
    <row r="5693" customFormat="false" ht="15" hidden="false" customHeight="true" outlineLevel="0" collapsed="false">
      <c r="A5693" s="15" t="s">
        <v>10063</v>
      </c>
      <c r="B5693" s="15" t="s">
        <v>10064</v>
      </c>
      <c r="C5693" s="15" t="s">
        <v>217</v>
      </c>
      <c r="D5693" s="15" t="s">
        <v>235</v>
      </c>
      <c r="E5693" s="15" t="s">
        <v>136</v>
      </c>
      <c r="F5693" s="15" t="s">
        <v>137</v>
      </c>
      <c r="G5693" s="15" t="s">
        <v>219</v>
      </c>
      <c r="H5693" s="15" t="s">
        <v>136</v>
      </c>
      <c r="I5693" s="15" t="s">
        <v>243</v>
      </c>
      <c r="J5693" s="15" t="s">
        <v>169</v>
      </c>
      <c r="K5693" s="15" t="s">
        <v>10068</v>
      </c>
      <c r="N5693" s="15" t="n">
        <v>1</v>
      </c>
      <c r="P5693" s="15" t="n">
        <v>1</v>
      </c>
      <c r="Y5693" s="15" t="s">
        <v>142</v>
      </c>
      <c r="AB5693" s="15" t="s">
        <v>143</v>
      </c>
    </row>
    <row r="5694" customFormat="false" ht="15" hidden="false" customHeight="true" outlineLevel="0" collapsed="false">
      <c r="A5694" s="15" t="s">
        <v>10069</v>
      </c>
      <c r="B5694" s="15" t="s">
        <v>10070</v>
      </c>
      <c r="C5694" s="15" t="s">
        <v>148</v>
      </c>
      <c r="E5694" s="15" t="s">
        <v>136</v>
      </c>
      <c r="F5694" s="15" t="s">
        <v>137</v>
      </c>
      <c r="G5694" s="15" t="s">
        <v>1125</v>
      </c>
      <c r="H5694" s="15" t="s">
        <v>136</v>
      </c>
      <c r="I5694" s="15" t="s">
        <v>139</v>
      </c>
      <c r="J5694" s="15" t="s">
        <v>150</v>
      </c>
      <c r="K5694" s="15" t="s">
        <v>10071</v>
      </c>
      <c r="L5694" s="15" t="n">
        <v>3</v>
      </c>
      <c r="M5694" s="15" t="n">
        <v>1</v>
      </c>
      <c r="P5694" s="15" t="n">
        <v>4</v>
      </c>
      <c r="Y5694" s="15" t="s">
        <v>156</v>
      </c>
      <c r="AB5694" s="15" t="s">
        <v>143</v>
      </c>
    </row>
    <row r="5695" customFormat="false" ht="15" hidden="false" customHeight="true" outlineLevel="0" collapsed="false">
      <c r="A5695" s="15" t="s">
        <v>10072</v>
      </c>
      <c r="B5695" s="15" t="s">
        <v>10073</v>
      </c>
      <c r="C5695" s="15" t="s">
        <v>134</v>
      </c>
      <c r="D5695" s="15" t="s">
        <v>460</v>
      </c>
      <c r="E5695" s="15" t="s">
        <v>136</v>
      </c>
      <c r="F5695" s="15" t="s">
        <v>137</v>
      </c>
      <c r="G5695" s="15" t="s">
        <v>1255</v>
      </c>
      <c r="H5695" s="15" t="s">
        <v>136</v>
      </c>
      <c r="I5695" s="15" t="s">
        <v>139</v>
      </c>
      <c r="J5695" s="15" t="s">
        <v>140</v>
      </c>
      <c r="K5695" s="15" t="s">
        <v>10074</v>
      </c>
      <c r="N5695" s="15" t="n">
        <v>241</v>
      </c>
      <c r="O5695" s="15" t="n">
        <v>80</v>
      </c>
      <c r="P5695" s="15" t="n">
        <v>321</v>
      </c>
      <c r="Y5695" s="15" t="s">
        <v>156</v>
      </c>
      <c r="AB5695" s="15" t="s">
        <v>143</v>
      </c>
    </row>
    <row r="5696" customFormat="false" ht="15" hidden="false" customHeight="true" outlineLevel="0" collapsed="false">
      <c r="A5696" s="15" t="s">
        <v>10072</v>
      </c>
      <c r="B5696" s="15" t="s">
        <v>10073</v>
      </c>
      <c r="C5696" s="15" t="s">
        <v>134</v>
      </c>
      <c r="D5696" s="15" t="s">
        <v>460</v>
      </c>
      <c r="E5696" s="15" t="s">
        <v>136</v>
      </c>
      <c r="F5696" s="15" t="s">
        <v>137</v>
      </c>
      <c r="G5696" s="15" t="s">
        <v>1255</v>
      </c>
      <c r="H5696" s="15" t="s">
        <v>136</v>
      </c>
      <c r="I5696" s="15" t="s">
        <v>139</v>
      </c>
      <c r="J5696" s="15" t="s">
        <v>144</v>
      </c>
      <c r="K5696" s="15" t="s">
        <v>10075</v>
      </c>
      <c r="M5696" s="15" t="n">
        <v>106</v>
      </c>
      <c r="N5696" s="15" t="n">
        <v>2459</v>
      </c>
      <c r="O5696" s="15" t="n">
        <v>125</v>
      </c>
      <c r="P5696" s="15" t="n">
        <v>2690</v>
      </c>
      <c r="Y5696" s="15" t="s">
        <v>156</v>
      </c>
      <c r="AB5696" s="15" t="s">
        <v>143</v>
      </c>
    </row>
    <row r="5697" customFormat="false" ht="15" hidden="false" customHeight="true" outlineLevel="0" collapsed="false">
      <c r="A5697" s="15" t="s">
        <v>10076</v>
      </c>
      <c r="B5697" s="15" t="s">
        <v>10077</v>
      </c>
      <c r="C5697" s="15" t="s">
        <v>217</v>
      </c>
      <c r="D5697" s="15" t="s">
        <v>235</v>
      </c>
      <c r="E5697" s="15" t="s">
        <v>136</v>
      </c>
      <c r="F5697" s="15" t="s">
        <v>137</v>
      </c>
      <c r="G5697" s="15" t="s">
        <v>4811</v>
      </c>
      <c r="H5697" s="15" t="s">
        <v>136</v>
      </c>
      <c r="I5697" s="15" t="s">
        <v>139</v>
      </c>
      <c r="J5697" s="15" t="s">
        <v>150</v>
      </c>
      <c r="K5697" s="15" t="s">
        <v>10078</v>
      </c>
      <c r="N5697" s="15" t="n">
        <v>1</v>
      </c>
      <c r="P5697" s="15" t="n">
        <v>1</v>
      </c>
      <c r="Y5697" s="15" t="s">
        <v>142</v>
      </c>
      <c r="AB5697" s="15" t="s">
        <v>143</v>
      </c>
    </row>
    <row r="5698" customFormat="false" ht="15" hidden="false" customHeight="true" outlineLevel="0" collapsed="false">
      <c r="A5698" s="15" t="s">
        <v>10079</v>
      </c>
      <c r="B5698" s="15" t="s">
        <v>10080</v>
      </c>
      <c r="C5698" s="15" t="s">
        <v>148</v>
      </c>
      <c r="E5698" s="15" t="s">
        <v>136</v>
      </c>
      <c r="F5698" s="15" t="s">
        <v>137</v>
      </c>
      <c r="G5698" s="15" t="s">
        <v>336</v>
      </c>
      <c r="H5698" s="15" t="s">
        <v>136</v>
      </c>
      <c r="I5698" s="15" t="s">
        <v>139</v>
      </c>
      <c r="J5698" s="15" t="s">
        <v>144</v>
      </c>
      <c r="K5698" s="15" t="s">
        <v>10081</v>
      </c>
      <c r="N5698" s="15" t="n">
        <v>977</v>
      </c>
      <c r="O5698" s="15" t="n">
        <v>992</v>
      </c>
      <c r="P5698" s="15" t="n">
        <v>1969</v>
      </c>
      <c r="Y5698" s="15" t="s">
        <v>142</v>
      </c>
      <c r="AB5698" s="15" t="s">
        <v>143</v>
      </c>
    </row>
    <row r="5699" customFormat="false" ht="15" hidden="false" customHeight="true" outlineLevel="0" collapsed="false">
      <c r="A5699" s="15" t="s">
        <v>10082</v>
      </c>
      <c r="B5699" s="15" t="s">
        <v>10083</v>
      </c>
      <c r="C5699" s="15" t="s">
        <v>217</v>
      </c>
      <c r="D5699" s="15" t="s">
        <v>235</v>
      </c>
      <c r="E5699" s="15" t="s">
        <v>136</v>
      </c>
      <c r="F5699" s="15" t="s">
        <v>137</v>
      </c>
      <c r="G5699" s="15" t="s">
        <v>481</v>
      </c>
      <c r="H5699" s="15" t="s">
        <v>136</v>
      </c>
      <c r="I5699" s="15" t="s">
        <v>139</v>
      </c>
      <c r="J5699" s="15" t="s">
        <v>158</v>
      </c>
      <c r="K5699" s="15" t="s">
        <v>10084</v>
      </c>
      <c r="L5699" s="15" t="n">
        <v>12</v>
      </c>
      <c r="P5699" s="15" t="n">
        <v>12</v>
      </c>
      <c r="Y5699" s="15" t="s">
        <v>142</v>
      </c>
      <c r="AB5699" s="15" t="s">
        <v>143</v>
      </c>
    </row>
    <row r="5700" customFormat="false" ht="15" hidden="false" customHeight="true" outlineLevel="0" collapsed="false">
      <c r="A5700" s="15" t="s">
        <v>10085</v>
      </c>
      <c r="B5700" s="15" t="s">
        <v>10086</v>
      </c>
      <c r="C5700" s="15" t="s">
        <v>134</v>
      </c>
      <c r="D5700" s="15" t="s">
        <v>460</v>
      </c>
      <c r="E5700" s="15" t="s">
        <v>136</v>
      </c>
      <c r="F5700" s="15" t="s">
        <v>137</v>
      </c>
      <c r="G5700" s="15" t="s">
        <v>8438</v>
      </c>
      <c r="H5700" s="15" t="s">
        <v>136</v>
      </c>
      <c r="I5700" s="15" t="s">
        <v>139</v>
      </c>
      <c r="J5700" s="15" t="s">
        <v>140</v>
      </c>
      <c r="K5700" s="15" t="s">
        <v>10087</v>
      </c>
      <c r="O5700" s="15" t="n">
        <v>94</v>
      </c>
      <c r="P5700" s="15" t="n">
        <v>94</v>
      </c>
      <c r="Y5700" s="15" t="s">
        <v>142</v>
      </c>
      <c r="AB5700" s="15" t="s">
        <v>143</v>
      </c>
    </row>
    <row r="5701" customFormat="false" ht="15" hidden="false" customHeight="true" outlineLevel="0" collapsed="false">
      <c r="A5701" s="15" t="s">
        <v>10085</v>
      </c>
      <c r="B5701" s="15" t="s">
        <v>10086</v>
      </c>
      <c r="C5701" s="15" t="s">
        <v>134</v>
      </c>
      <c r="D5701" s="15" t="s">
        <v>460</v>
      </c>
      <c r="E5701" s="15" t="s">
        <v>136</v>
      </c>
      <c r="F5701" s="15" t="s">
        <v>137</v>
      </c>
      <c r="G5701" s="15" t="s">
        <v>8438</v>
      </c>
      <c r="H5701" s="15" t="s">
        <v>136</v>
      </c>
      <c r="I5701" s="15" t="s">
        <v>139</v>
      </c>
      <c r="J5701" s="15" t="s">
        <v>144</v>
      </c>
      <c r="K5701" s="15" t="s">
        <v>10088</v>
      </c>
      <c r="N5701" s="15" t="n">
        <v>361</v>
      </c>
      <c r="O5701" s="15" t="n">
        <v>190</v>
      </c>
      <c r="P5701" s="15" t="n">
        <v>551</v>
      </c>
      <c r="Y5701" s="15" t="s">
        <v>142</v>
      </c>
      <c r="AB5701" s="15" t="s">
        <v>143</v>
      </c>
    </row>
    <row r="5702" customFormat="false" ht="15" hidden="false" customHeight="true" outlineLevel="0" collapsed="false">
      <c r="A5702" s="15" t="s">
        <v>10085</v>
      </c>
      <c r="B5702" s="15" t="s">
        <v>10086</v>
      </c>
      <c r="C5702" s="15" t="s">
        <v>134</v>
      </c>
      <c r="D5702" s="15" t="s">
        <v>460</v>
      </c>
      <c r="E5702" s="15" t="s">
        <v>136</v>
      </c>
      <c r="F5702" s="15" t="s">
        <v>137</v>
      </c>
      <c r="G5702" s="15" t="s">
        <v>8438</v>
      </c>
      <c r="H5702" s="15" t="s">
        <v>136</v>
      </c>
      <c r="I5702" s="15" t="s">
        <v>139</v>
      </c>
      <c r="J5702" s="15" t="s">
        <v>150</v>
      </c>
      <c r="K5702" s="15" t="s">
        <v>10089</v>
      </c>
      <c r="N5702" s="15" t="n">
        <v>14</v>
      </c>
      <c r="P5702" s="15" t="n">
        <v>14</v>
      </c>
      <c r="Y5702" s="15" t="s">
        <v>142</v>
      </c>
      <c r="AB5702" s="15" t="s">
        <v>143</v>
      </c>
    </row>
    <row r="5703" customFormat="false" ht="15" hidden="false" customHeight="true" outlineLevel="0" collapsed="false">
      <c r="A5703" s="15" t="s">
        <v>10090</v>
      </c>
      <c r="B5703" s="15" t="s">
        <v>10091</v>
      </c>
      <c r="C5703" s="15" t="s">
        <v>134</v>
      </c>
      <c r="D5703" s="15" t="s">
        <v>135</v>
      </c>
      <c r="E5703" s="15" t="s">
        <v>136</v>
      </c>
      <c r="F5703" s="15" t="s">
        <v>137</v>
      </c>
      <c r="G5703" s="15" t="s">
        <v>10092</v>
      </c>
      <c r="H5703" s="15" t="s">
        <v>136</v>
      </c>
      <c r="I5703" s="15" t="s">
        <v>139</v>
      </c>
      <c r="J5703" s="15" t="s">
        <v>140</v>
      </c>
      <c r="K5703" s="15" t="s">
        <v>10093</v>
      </c>
      <c r="L5703" s="15" t="n">
        <v>1136</v>
      </c>
      <c r="M5703" s="15" t="n">
        <v>264</v>
      </c>
      <c r="P5703" s="15" t="n">
        <v>1400</v>
      </c>
      <c r="Y5703" s="15" t="s">
        <v>142</v>
      </c>
      <c r="AB5703" s="15" t="s">
        <v>143</v>
      </c>
    </row>
    <row r="5704" customFormat="false" ht="15" hidden="false" customHeight="true" outlineLevel="0" collapsed="false">
      <c r="A5704" s="15" t="s">
        <v>10090</v>
      </c>
      <c r="B5704" s="15" t="s">
        <v>10091</v>
      </c>
      <c r="C5704" s="15" t="s">
        <v>134</v>
      </c>
      <c r="D5704" s="15" t="s">
        <v>135</v>
      </c>
      <c r="E5704" s="15" t="s">
        <v>136</v>
      </c>
      <c r="F5704" s="15" t="s">
        <v>137</v>
      </c>
      <c r="G5704" s="15" t="s">
        <v>10092</v>
      </c>
      <c r="H5704" s="15" t="s">
        <v>136</v>
      </c>
      <c r="I5704" s="15" t="s">
        <v>139</v>
      </c>
      <c r="J5704" s="15" t="s">
        <v>144</v>
      </c>
      <c r="K5704" s="15" t="s">
        <v>10094</v>
      </c>
      <c r="L5704" s="15" t="n">
        <v>150</v>
      </c>
      <c r="M5704" s="15" t="n">
        <v>44</v>
      </c>
      <c r="P5704" s="15" t="n">
        <v>194</v>
      </c>
      <c r="Y5704" s="15" t="s">
        <v>142</v>
      </c>
      <c r="AB5704" s="15" t="s">
        <v>143</v>
      </c>
    </row>
    <row r="5705" customFormat="false" ht="15" hidden="false" customHeight="true" outlineLevel="0" collapsed="false">
      <c r="A5705" s="15" t="s">
        <v>10090</v>
      </c>
      <c r="B5705" s="15" t="s">
        <v>10091</v>
      </c>
      <c r="C5705" s="15" t="s">
        <v>134</v>
      </c>
      <c r="D5705" s="15" t="s">
        <v>135</v>
      </c>
      <c r="E5705" s="15" t="s">
        <v>136</v>
      </c>
      <c r="F5705" s="15" t="s">
        <v>137</v>
      </c>
      <c r="G5705" s="15" t="s">
        <v>10092</v>
      </c>
      <c r="H5705" s="15" t="s">
        <v>136</v>
      </c>
      <c r="I5705" s="15" t="s">
        <v>139</v>
      </c>
      <c r="J5705" s="15" t="s">
        <v>150</v>
      </c>
      <c r="K5705" s="15" t="s">
        <v>10095</v>
      </c>
      <c r="L5705" s="15" t="n">
        <v>3</v>
      </c>
      <c r="M5705" s="15" t="n">
        <v>51</v>
      </c>
      <c r="P5705" s="15" t="n">
        <v>54</v>
      </c>
      <c r="Y5705" s="15" t="s">
        <v>142</v>
      </c>
      <c r="AB5705" s="15" t="s">
        <v>143</v>
      </c>
    </row>
    <row r="5706" customFormat="false" ht="15" hidden="false" customHeight="true" outlineLevel="0" collapsed="false">
      <c r="A5706" s="15" t="s">
        <v>10096</v>
      </c>
      <c r="B5706" s="15" t="s">
        <v>10097</v>
      </c>
      <c r="C5706" s="15" t="s">
        <v>217</v>
      </c>
      <c r="D5706" s="15" t="s">
        <v>218</v>
      </c>
      <c r="E5706" s="15" t="s">
        <v>136</v>
      </c>
      <c r="F5706" s="15" t="s">
        <v>137</v>
      </c>
      <c r="G5706" s="15" t="s">
        <v>149</v>
      </c>
      <c r="H5706" s="15" t="s">
        <v>136</v>
      </c>
      <c r="I5706" s="15" t="s">
        <v>243</v>
      </c>
      <c r="J5706" s="15" t="s">
        <v>140</v>
      </c>
      <c r="K5706" s="15" t="s">
        <v>10098</v>
      </c>
      <c r="L5706" s="15" t="n">
        <v>22</v>
      </c>
      <c r="M5706" s="15" t="n">
        <v>22</v>
      </c>
      <c r="N5706" s="15" t="n">
        <v>7</v>
      </c>
      <c r="O5706" s="15" t="n">
        <v>1</v>
      </c>
      <c r="P5706" s="15" t="n">
        <v>52</v>
      </c>
      <c r="Y5706" s="15" t="s">
        <v>142</v>
      </c>
      <c r="AB5706" s="15" t="s">
        <v>143</v>
      </c>
    </row>
    <row r="5707" customFormat="false" ht="15" hidden="false" customHeight="true" outlineLevel="0" collapsed="false">
      <c r="A5707" s="15" t="s">
        <v>10096</v>
      </c>
      <c r="B5707" s="15" t="s">
        <v>10097</v>
      </c>
      <c r="C5707" s="15" t="s">
        <v>217</v>
      </c>
      <c r="D5707" s="15" t="s">
        <v>218</v>
      </c>
      <c r="E5707" s="15" t="s">
        <v>136</v>
      </c>
      <c r="F5707" s="15" t="s">
        <v>137</v>
      </c>
      <c r="G5707" s="15" t="s">
        <v>149</v>
      </c>
      <c r="H5707" s="15" t="s">
        <v>136</v>
      </c>
      <c r="I5707" s="15" t="s">
        <v>243</v>
      </c>
      <c r="J5707" s="15" t="s">
        <v>144</v>
      </c>
      <c r="K5707" s="15" t="s">
        <v>10099</v>
      </c>
      <c r="L5707" s="15" t="n">
        <v>10</v>
      </c>
      <c r="P5707" s="15" t="n">
        <v>10</v>
      </c>
      <c r="Y5707" s="15" t="s">
        <v>142</v>
      </c>
      <c r="AB5707" s="15" t="s">
        <v>143</v>
      </c>
    </row>
    <row r="5708" customFormat="false" ht="15" hidden="false" customHeight="true" outlineLevel="0" collapsed="false">
      <c r="A5708" s="15" t="s">
        <v>10096</v>
      </c>
      <c r="B5708" s="15" t="s">
        <v>10097</v>
      </c>
      <c r="C5708" s="15" t="s">
        <v>217</v>
      </c>
      <c r="D5708" s="15" t="s">
        <v>218</v>
      </c>
      <c r="E5708" s="15" t="s">
        <v>136</v>
      </c>
      <c r="F5708" s="15" t="s">
        <v>137</v>
      </c>
      <c r="G5708" s="15" t="s">
        <v>149</v>
      </c>
      <c r="H5708" s="15" t="s">
        <v>136</v>
      </c>
      <c r="I5708" s="15" t="s">
        <v>243</v>
      </c>
      <c r="J5708" s="15" t="s">
        <v>150</v>
      </c>
      <c r="K5708" s="15" t="s">
        <v>10100</v>
      </c>
      <c r="L5708" s="15" t="n">
        <v>66</v>
      </c>
      <c r="M5708" s="15" t="n">
        <v>40</v>
      </c>
      <c r="N5708" s="15" t="n">
        <v>7</v>
      </c>
      <c r="O5708" s="15" t="n">
        <v>3</v>
      </c>
      <c r="P5708" s="15" t="n">
        <v>116</v>
      </c>
      <c r="Y5708" s="15" t="s">
        <v>142</v>
      </c>
      <c r="AB5708" s="15" t="s">
        <v>143</v>
      </c>
    </row>
    <row r="5709" customFormat="false" ht="15" hidden="false" customHeight="true" outlineLevel="0" collapsed="false">
      <c r="A5709" s="15" t="s">
        <v>10096</v>
      </c>
      <c r="B5709" s="15" t="s">
        <v>10097</v>
      </c>
      <c r="C5709" s="15" t="s">
        <v>217</v>
      </c>
      <c r="D5709" s="15" t="s">
        <v>218</v>
      </c>
      <c r="E5709" s="15" t="s">
        <v>136</v>
      </c>
      <c r="F5709" s="15" t="s">
        <v>137</v>
      </c>
      <c r="G5709" s="15" t="s">
        <v>149</v>
      </c>
      <c r="H5709" s="15" t="s">
        <v>136</v>
      </c>
      <c r="I5709" s="15" t="s">
        <v>243</v>
      </c>
      <c r="J5709" s="15" t="s">
        <v>158</v>
      </c>
      <c r="K5709" s="15" t="s">
        <v>10101</v>
      </c>
      <c r="L5709" s="15" t="n">
        <v>16</v>
      </c>
      <c r="M5709" s="15" t="n">
        <v>36</v>
      </c>
      <c r="N5709" s="15" t="n">
        <v>18</v>
      </c>
      <c r="P5709" s="15" t="n">
        <v>70</v>
      </c>
      <c r="Y5709" s="15" t="s">
        <v>142</v>
      </c>
      <c r="AB5709" s="15" t="s">
        <v>143</v>
      </c>
    </row>
    <row r="5710" customFormat="false" ht="15" hidden="false" customHeight="true" outlineLevel="0" collapsed="false">
      <c r="A5710" s="15" t="s">
        <v>10102</v>
      </c>
      <c r="B5710" s="15" t="s">
        <v>10103</v>
      </c>
      <c r="C5710" s="15" t="s">
        <v>217</v>
      </c>
      <c r="D5710" s="15" t="s">
        <v>218</v>
      </c>
      <c r="E5710" s="15" t="s">
        <v>136</v>
      </c>
      <c r="F5710" s="15" t="s">
        <v>137</v>
      </c>
      <c r="G5710" s="15" t="s">
        <v>7944</v>
      </c>
      <c r="H5710" s="15" t="s">
        <v>136</v>
      </c>
      <c r="I5710" s="15" t="s">
        <v>139</v>
      </c>
      <c r="J5710" s="15" t="s">
        <v>150</v>
      </c>
      <c r="K5710" s="15" t="s">
        <v>10104</v>
      </c>
      <c r="O5710" s="15" t="n">
        <v>3</v>
      </c>
      <c r="P5710" s="15" t="n">
        <v>3</v>
      </c>
      <c r="Y5710" s="15" t="s">
        <v>142</v>
      </c>
      <c r="AB5710" s="15" t="s">
        <v>143</v>
      </c>
    </row>
    <row r="5711" customFormat="false" ht="15" hidden="false" customHeight="true" outlineLevel="0" collapsed="false">
      <c r="A5711" s="15" t="s">
        <v>10105</v>
      </c>
      <c r="B5711" s="15" t="s">
        <v>10106</v>
      </c>
      <c r="C5711" s="15" t="s">
        <v>148</v>
      </c>
      <c r="E5711" s="15" t="s">
        <v>136</v>
      </c>
      <c r="F5711" s="15" t="s">
        <v>137</v>
      </c>
      <c r="G5711" s="15" t="s">
        <v>2696</v>
      </c>
      <c r="H5711" s="15" t="s">
        <v>136</v>
      </c>
      <c r="I5711" s="15" t="s">
        <v>139</v>
      </c>
      <c r="J5711" s="15" t="s">
        <v>140</v>
      </c>
      <c r="K5711" s="15" t="s">
        <v>10107</v>
      </c>
      <c r="L5711" s="15" t="n">
        <v>15</v>
      </c>
      <c r="P5711" s="15" t="n">
        <v>15</v>
      </c>
      <c r="Y5711" s="15" t="s">
        <v>142</v>
      </c>
      <c r="AB5711" s="15" t="s">
        <v>143</v>
      </c>
    </row>
    <row r="5712" customFormat="false" ht="15" hidden="false" customHeight="true" outlineLevel="0" collapsed="false">
      <c r="A5712" s="15" t="s">
        <v>10108</v>
      </c>
      <c r="B5712" s="15" t="s">
        <v>10109</v>
      </c>
      <c r="C5712" s="15" t="s">
        <v>148</v>
      </c>
      <c r="E5712" s="15" t="s">
        <v>136</v>
      </c>
      <c r="F5712" s="15" t="s">
        <v>137</v>
      </c>
      <c r="G5712" s="15" t="s">
        <v>549</v>
      </c>
      <c r="H5712" s="15" t="s">
        <v>136</v>
      </c>
      <c r="I5712" s="15" t="s">
        <v>139</v>
      </c>
      <c r="J5712" s="15" t="s">
        <v>150</v>
      </c>
      <c r="K5712" s="15" t="s">
        <v>10110</v>
      </c>
      <c r="M5712" s="15" t="n">
        <v>60</v>
      </c>
      <c r="N5712" s="15" t="n">
        <v>26</v>
      </c>
      <c r="P5712" s="15" t="n">
        <v>86</v>
      </c>
      <c r="Y5712" s="15" t="s">
        <v>142</v>
      </c>
      <c r="AB5712" s="15" t="s">
        <v>143</v>
      </c>
    </row>
    <row r="5713" customFormat="false" ht="15" hidden="false" customHeight="true" outlineLevel="0" collapsed="false">
      <c r="A5713" s="15" t="s">
        <v>10108</v>
      </c>
      <c r="B5713" s="15" t="s">
        <v>10109</v>
      </c>
      <c r="C5713" s="15" t="s">
        <v>148</v>
      </c>
      <c r="E5713" s="15" t="s">
        <v>136</v>
      </c>
      <c r="F5713" s="15" t="s">
        <v>137</v>
      </c>
      <c r="G5713" s="15" t="s">
        <v>549</v>
      </c>
      <c r="H5713" s="15" t="s">
        <v>136</v>
      </c>
      <c r="I5713" s="15" t="s">
        <v>139</v>
      </c>
      <c r="J5713" s="15" t="s">
        <v>158</v>
      </c>
      <c r="K5713" s="15" t="s">
        <v>10111</v>
      </c>
      <c r="M5713" s="15" t="n">
        <v>32</v>
      </c>
      <c r="N5713" s="15" t="n">
        <v>13</v>
      </c>
      <c r="P5713" s="15" t="n">
        <v>45</v>
      </c>
      <c r="Y5713" s="15" t="s">
        <v>142</v>
      </c>
      <c r="AB5713" s="15" t="s">
        <v>143</v>
      </c>
    </row>
    <row r="5714" customFormat="false" ht="15" hidden="false" customHeight="true" outlineLevel="0" collapsed="false">
      <c r="A5714" s="15" t="s">
        <v>10112</v>
      </c>
      <c r="B5714" s="15" t="s">
        <v>10113</v>
      </c>
      <c r="C5714" s="15" t="s">
        <v>217</v>
      </c>
      <c r="D5714" s="15" t="s">
        <v>274</v>
      </c>
      <c r="E5714" s="15" t="s">
        <v>136</v>
      </c>
      <c r="F5714" s="15" t="s">
        <v>137</v>
      </c>
      <c r="G5714" s="15" t="s">
        <v>231</v>
      </c>
      <c r="H5714" s="15" t="s">
        <v>136</v>
      </c>
      <c r="I5714" s="15" t="s">
        <v>243</v>
      </c>
      <c r="J5714" s="15" t="s">
        <v>140</v>
      </c>
      <c r="K5714" s="15" t="s">
        <v>10114</v>
      </c>
      <c r="L5714" s="15" t="n">
        <v>4</v>
      </c>
      <c r="M5714" s="15" t="n">
        <v>164</v>
      </c>
      <c r="N5714" s="15" t="n">
        <v>7</v>
      </c>
      <c r="O5714" s="15" t="n">
        <v>3</v>
      </c>
      <c r="P5714" s="15" t="n">
        <v>178</v>
      </c>
      <c r="Y5714" s="15" t="s">
        <v>156</v>
      </c>
      <c r="AB5714" s="15" t="s">
        <v>143</v>
      </c>
    </row>
    <row r="5715" customFormat="false" ht="15" hidden="false" customHeight="true" outlineLevel="0" collapsed="false">
      <c r="A5715" s="15" t="s">
        <v>10112</v>
      </c>
      <c r="B5715" s="15" t="s">
        <v>10113</v>
      </c>
      <c r="C5715" s="15" t="s">
        <v>217</v>
      </c>
      <c r="D5715" s="15" t="s">
        <v>274</v>
      </c>
      <c r="E5715" s="15" t="s">
        <v>136</v>
      </c>
      <c r="F5715" s="15" t="s">
        <v>137</v>
      </c>
      <c r="G5715" s="15" t="s">
        <v>231</v>
      </c>
      <c r="H5715" s="15" t="s">
        <v>136</v>
      </c>
      <c r="I5715" s="15" t="s">
        <v>243</v>
      </c>
      <c r="J5715" s="15" t="s">
        <v>144</v>
      </c>
      <c r="K5715" s="15" t="s">
        <v>10115</v>
      </c>
      <c r="L5715" s="15" t="n">
        <v>11</v>
      </c>
      <c r="P5715" s="15" t="n">
        <v>11</v>
      </c>
      <c r="Y5715" s="15" t="s">
        <v>156</v>
      </c>
      <c r="AB5715" s="15" t="s">
        <v>143</v>
      </c>
    </row>
    <row r="5716" customFormat="false" ht="15" hidden="false" customHeight="true" outlineLevel="0" collapsed="false">
      <c r="A5716" s="15" t="s">
        <v>10112</v>
      </c>
      <c r="B5716" s="15" t="s">
        <v>10113</v>
      </c>
      <c r="C5716" s="15" t="s">
        <v>217</v>
      </c>
      <c r="D5716" s="15" t="s">
        <v>274</v>
      </c>
      <c r="E5716" s="15" t="s">
        <v>136</v>
      </c>
      <c r="F5716" s="15" t="s">
        <v>137</v>
      </c>
      <c r="G5716" s="15" t="s">
        <v>231</v>
      </c>
      <c r="H5716" s="15" t="s">
        <v>136</v>
      </c>
      <c r="I5716" s="15" t="s">
        <v>243</v>
      </c>
      <c r="J5716" s="15" t="s">
        <v>150</v>
      </c>
      <c r="K5716" s="15" t="s">
        <v>10116</v>
      </c>
      <c r="L5716" s="15" t="n">
        <v>308</v>
      </c>
      <c r="M5716" s="15" t="n">
        <v>648</v>
      </c>
      <c r="N5716" s="15" t="n">
        <v>140</v>
      </c>
      <c r="O5716" s="15" t="n">
        <v>105</v>
      </c>
      <c r="P5716" s="15" t="n">
        <v>1201</v>
      </c>
      <c r="Y5716" s="15" t="s">
        <v>156</v>
      </c>
      <c r="AB5716" s="15" t="s">
        <v>143</v>
      </c>
    </row>
    <row r="5717" customFormat="false" ht="15" hidden="false" customHeight="true" outlineLevel="0" collapsed="false">
      <c r="A5717" s="15" t="s">
        <v>10112</v>
      </c>
      <c r="B5717" s="15" t="s">
        <v>10113</v>
      </c>
      <c r="C5717" s="15" t="s">
        <v>217</v>
      </c>
      <c r="D5717" s="15" t="s">
        <v>274</v>
      </c>
      <c r="E5717" s="15" t="s">
        <v>136</v>
      </c>
      <c r="F5717" s="15" t="s">
        <v>137</v>
      </c>
      <c r="G5717" s="15" t="s">
        <v>231</v>
      </c>
      <c r="H5717" s="15" t="s">
        <v>136</v>
      </c>
      <c r="I5717" s="15" t="s">
        <v>243</v>
      </c>
      <c r="J5717" s="15" t="s">
        <v>166</v>
      </c>
      <c r="K5717" s="15" t="s">
        <v>10117</v>
      </c>
      <c r="L5717" s="15" t="n">
        <v>14</v>
      </c>
      <c r="M5717" s="15" t="n">
        <v>65</v>
      </c>
      <c r="O5717" s="15" t="n">
        <v>3</v>
      </c>
      <c r="P5717" s="15" t="n">
        <v>82</v>
      </c>
      <c r="Y5717" s="15" t="s">
        <v>156</v>
      </c>
      <c r="AB5717" s="15" t="s">
        <v>143</v>
      </c>
    </row>
    <row r="5718" customFormat="false" ht="15" hidden="false" customHeight="true" outlineLevel="0" collapsed="false">
      <c r="A5718" s="15" t="s">
        <v>10112</v>
      </c>
      <c r="B5718" s="15" t="s">
        <v>10113</v>
      </c>
      <c r="C5718" s="15" t="s">
        <v>217</v>
      </c>
      <c r="D5718" s="15" t="s">
        <v>274</v>
      </c>
      <c r="E5718" s="15" t="s">
        <v>136</v>
      </c>
      <c r="F5718" s="15" t="s">
        <v>137</v>
      </c>
      <c r="G5718" s="15" t="s">
        <v>231</v>
      </c>
      <c r="H5718" s="15" t="s">
        <v>136</v>
      </c>
      <c r="I5718" s="15" t="s">
        <v>243</v>
      </c>
      <c r="J5718" s="15" t="s">
        <v>158</v>
      </c>
      <c r="K5718" s="15" t="s">
        <v>10118</v>
      </c>
      <c r="L5718" s="15" t="n">
        <v>84</v>
      </c>
      <c r="M5718" s="15" t="n">
        <v>199</v>
      </c>
      <c r="N5718" s="15" t="n">
        <v>47</v>
      </c>
      <c r="O5718" s="15" t="n">
        <v>52</v>
      </c>
      <c r="P5718" s="15" t="n">
        <v>382</v>
      </c>
      <c r="Y5718" s="15" t="s">
        <v>156</v>
      </c>
      <c r="AB5718" s="15" t="s">
        <v>143</v>
      </c>
    </row>
    <row r="5719" customFormat="false" ht="15" hidden="false" customHeight="true" outlineLevel="0" collapsed="false">
      <c r="A5719" s="15" t="s">
        <v>10112</v>
      </c>
      <c r="B5719" s="15" t="s">
        <v>10113</v>
      </c>
      <c r="C5719" s="15" t="s">
        <v>217</v>
      </c>
      <c r="D5719" s="15" t="s">
        <v>274</v>
      </c>
      <c r="E5719" s="15" t="s">
        <v>136</v>
      </c>
      <c r="F5719" s="15" t="s">
        <v>137</v>
      </c>
      <c r="G5719" s="15" t="s">
        <v>231</v>
      </c>
      <c r="H5719" s="15" t="s">
        <v>136</v>
      </c>
      <c r="I5719" s="15" t="s">
        <v>243</v>
      </c>
      <c r="J5719" s="15" t="s">
        <v>169</v>
      </c>
      <c r="K5719" s="15" t="s">
        <v>10119</v>
      </c>
      <c r="L5719" s="15" t="n">
        <v>105</v>
      </c>
      <c r="M5719" s="15" t="n">
        <v>1</v>
      </c>
      <c r="P5719" s="15" t="n">
        <v>106</v>
      </c>
      <c r="Y5719" s="15" t="s">
        <v>156</v>
      </c>
      <c r="AB5719" s="15" t="s">
        <v>143</v>
      </c>
    </row>
    <row r="5720" customFormat="false" ht="15" hidden="false" customHeight="true" outlineLevel="0" collapsed="false">
      <c r="A5720" s="15" t="s">
        <v>10120</v>
      </c>
      <c r="B5720" s="15" t="s">
        <v>10121</v>
      </c>
      <c r="C5720" s="15" t="s">
        <v>134</v>
      </c>
      <c r="D5720" s="15" t="s">
        <v>460</v>
      </c>
      <c r="E5720" s="15" t="s">
        <v>136</v>
      </c>
      <c r="F5720" s="15" t="s">
        <v>137</v>
      </c>
      <c r="G5720" s="15" t="s">
        <v>928</v>
      </c>
      <c r="H5720" s="15" t="s">
        <v>136</v>
      </c>
      <c r="I5720" s="15" t="s">
        <v>243</v>
      </c>
      <c r="J5720" s="15" t="s">
        <v>140</v>
      </c>
      <c r="K5720" s="15" t="s">
        <v>10122</v>
      </c>
      <c r="M5720" s="15" t="n">
        <v>746</v>
      </c>
      <c r="N5720" s="15" t="n">
        <v>3671</v>
      </c>
      <c r="O5720" s="15" t="n">
        <v>709</v>
      </c>
      <c r="P5720" s="15" t="n">
        <v>5126</v>
      </c>
      <c r="Y5720" s="15" t="s">
        <v>142</v>
      </c>
      <c r="AB5720" s="15" t="s">
        <v>143</v>
      </c>
    </row>
    <row r="5721" customFormat="false" ht="15" hidden="false" customHeight="true" outlineLevel="0" collapsed="false">
      <c r="A5721" s="15" t="s">
        <v>10120</v>
      </c>
      <c r="B5721" s="15" t="s">
        <v>10121</v>
      </c>
      <c r="C5721" s="15" t="s">
        <v>134</v>
      </c>
      <c r="D5721" s="15" t="s">
        <v>460</v>
      </c>
      <c r="E5721" s="15" t="s">
        <v>136</v>
      </c>
      <c r="F5721" s="15" t="s">
        <v>137</v>
      </c>
      <c r="G5721" s="15" t="s">
        <v>928</v>
      </c>
      <c r="H5721" s="15" t="s">
        <v>136</v>
      </c>
      <c r="I5721" s="15" t="s">
        <v>243</v>
      </c>
      <c r="J5721" s="15" t="s">
        <v>144</v>
      </c>
      <c r="K5721" s="15" t="s">
        <v>10123</v>
      </c>
      <c r="M5721" s="15" t="n">
        <v>911</v>
      </c>
      <c r="N5721" s="15" t="n">
        <v>5668</v>
      </c>
      <c r="O5721" s="15" t="n">
        <v>2027</v>
      </c>
      <c r="P5721" s="15" t="n">
        <v>8606</v>
      </c>
      <c r="Y5721" s="15" t="s">
        <v>142</v>
      </c>
      <c r="AB5721" s="15" t="s">
        <v>143</v>
      </c>
    </row>
    <row r="5722" customFormat="false" ht="15" hidden="false" customHeight="true" outlineLevel="0" collapsed="false">
      <c r="A5722" s="15" t="s">
        <v>10120</v>
      </c>
      <c r="B5722" s="15" t="s">
        <v>10121</v>
      </c>
      <c r="C5722" s="15" t="s">
        <v>134</v>
      </c>
      <c r="D5722" s="15" t="s">
        <v>460</v>
      </c>
      <c r="E5722" s="15" t="s">
        <v>136</v>
      </c>
      <c r="F5722" s="15" t="s">
        <v>137</v>
      </c>
      <c r="G5722" s="15" t="s">
        <v>928</v>
      </c>
      <c r="H5722" s="15" t="s">
        <v>136</v>
      </c>
      <c r="I5722" s="15" t="s">
        <v>243</v>
      </c>
      <c r="J5722" s="15" t="s">
        <v>150</v>
      </c>
      <c r="K5722" s="15" t="s">
        <v>10124</v>
      </c>
      <c r="N5722" s="15" t="n">
        <v>132</v>
      </c>
      <c r="O5722" s="15" t="n">
        <v>122</v>
      </c>
      <c r="P5722" s="15" t="n">
        <v>254</v>
      </c>
      <c r="Y5722" s="15" t="s">
        <v>142</v>
      </c>
      <c r="AB5722" s="15" t="s">
        <v>143</v>
      </c>
    </row>
    <row r="5723" customFormat="false" ht="15" hidden="false" customHeight="true" outlineLevel="0" collapsed="false">
      <c r="A5723" s="15" t="s">
        <v>10120</v>
      </c>
      <c r="B5723" s="15" t="s">
        <v>10121</v>
      </c>
      <c r="C5723" s="15" t="s">
        <v>134</v>
      </c>
      <c r="D5723" s="15" t="s">
        <v>460</v>
      </c>
      <c r="E5723" s="15" t="s">
        <v>136</v>
      </c>
      <c r="F5723" s="15" t="s">
        <v>137</v>
      </c>
      <c r="G5723" s="15" t="s">
        <v>928</v>
      </c>
      <c r="H5723" s="15" t="s">
        <v>136</v>
      </c>
      <c r="I5723" s="15" t="s">
        <v>243</v>
      </c>
      <c r="J5723" s="15" t="s">
        <v>158</v>
      </c>
      <c r="K5723" s="15" t="s">
        <v>10125</v>
      </c>
      <c r="N5723" s="15" t="n">
        <v>23</v>
      </c>
      <c r="O5723" s="15" t="n">
        <v>1</v>
      </c>
      <c r="P5723" s="15" t="n">
        <v>24</v>
      </c>
      <c r="Y5723" s="15" t="s">
        <v>142</v>
      </c>
      <c r="AB5723" s="15" t="s">
        <v>143</v>
      </c>
    </row>
    <row r="5724" customFormat="false" ht="15" hidden="false" customHeight="true" outlineLevel="0" collapsed="false">
      <c r="A5724" s="15" t="s">
        <v>10126</v>
      </c>
      <c r="B5724" s="15" t="s">
        <v>10127</v>
      </c>
      <c r="C5724" s="15" t="s">
        <v>217</v>
      </c>
      <c r="D5724" s="15" t="s">
        <v>235</v>
      </c>
      <c r="E5724" s="15" t="s">
        <v>136</v>
      </c>
      <c r="F5724" s="15" t="s">
        <v>137</v>
      </c>
      <c r="G5724" s="15" t="s">
        <v>10128</v>
      </c>
      <c r="H5724" s="15" t="s">
        <v>136</v>
      </c>
      <c r="I5724" s="15" t="s">
        <v>243</v>
      </c>
      <c r="J5724" s="15" t="s">
        <v>140</v>
      </c>
      <c r="K5724" s="15" t="s">
        <v>10129</v>
      </c>
      <c r="L5724" s="15" t="n">
        <v>7</v>
      </c>
      <c r="M5724" s="15" t="n">
        <v>14</v>
      </c>
      <c r="N5724" s="15" t="n">
        <v>14</v>
      </c>
      <c r="P5724" s="15" t="n">
        <v>35</v>
      </c>
      <c r="Y5724" s="15" t="s">
        <v>142</v>
      </c>
      <c r="AB5724" s="15" t="s">
        <v>143</v>
      </c>
    </row>
    <row r="5725" customFormat="false" ht="15" hidden="false" customHeight="true" outlineLevel="0" collapsed="false">
      <c r="A5725" s="15" t="s">
        <v>10126</v>
      </c>
      <c r="B5725" s="15" t="s">
        <v>10127</v>
      </c>
      <c r="C5725" s="15" t="s">
        <v>217</v>
      </c>
      <c r="D5725" s="15" t="s">
        <v>235</v>
      </c>
      <c r="E5725" s="15" t="s">
        <v>136</v>
      </c>
      <c r="F5725" s="15" t="s">
        <v>137</v>
      </c>
      <c r="G5725" s="15" t="s">
        <v>10128</v>
      </c>
      <c r="H5725" s="15" t="s">
        <v>136</v>
      </c>
      <c r="I5725" s="15" t="s">
        <v>243</v>
      </c>
      <c r="J5725" s="15" t="s">
        <v>150</v>
      </c>
      <c r="K5725" s="15" t="s">
        <v>10130</v>
      </c>
      <c r="L5725" s="15" t="n">
        <v>10</v>
      </c>
      <c r="M5725" s="15" t="n">
        <v>15</v>
      </c>
      <c r="N5725" s="15" t="n">
        <v>54</v>
      </c>
      <c r="O5725" s="15" t="n">
        <v>7</v>
      </c>
      <c r="P5725" s="15" t="n">
        <v>86</v>
      </c>
      <c r="Y5725" s="15" t="s">
        <v>142</v>
      </c>
      <c r="AB5725" s="15" t="s">
        <v>143</v>
      </c>
    </row>
    <row r="5726" customFormat="false" ht="15" hidden="false" customHeight="true" outlineLevel="0" collapsed="false">
      <c r="A5726" s="15" t="s">
        <v>10126</v>
      </c>
      <c r="B5726" s="15" t="s">
        <v>10127</v>
      </c>
      <c r="C5726" s="15" t="s">
        <v>217</v>
      </c>
      <c r="D5726" s="15" t="s">
        <v>235</v>
      </c>
      <c r="E5726" s="15" t="s">
        <v>136</v>
      </c>
      <c r="F5726" s="15" t="s">
        <v>137</v>
      </c>
      <c r="G5726" s="15" t="s">
        <v>10128</v>
      </c>
      <c r="H5726" s="15" t="s">
        <v>136</v>
      </c>
      <c r="I5726" s="15" t="s">
        <v>243</v>
      </c>
      <c r="J5726" s="15" t="s">
        <v>158</v>
      </c>
      <c r="K5726" s="15" t="s">
        <v>10131</v>
      </c>
      <c r="L5726" s="15" t="n">
        <v>4</v>
      </c>
      <c r="M5726" s="15" t="n">
        <v>6</v>
      </c>
      <c r="N5726" s="15" t="n">
        <v>5</v>
      </c>
      <c r="O5726" s="15" t="n">
        <v>18</v>
      </c>
      <c r="P5726" s="15" t="n">
        <v>33</v>
      </c>
      <c r="Y5726" s="15" t="s">
        <v>142</v>
      </c>
      <c r="AB5726" s="15" t="s">
        <v>143</v>
      </c>
    </row>
    <row r="5727" customFormat="false" ht="15" hidden="false" customHeight="true" outlineLevel="0" collapsed="false">
      <c r="A5727" s="15" t="s">
        <v>10126</v>
      </c>
      <c r="B5727" s="15" t="s">
        <v>10127</v>
      </c>
      <c r="C5727" s="15" t="s">
        <v>217</v>
      </c>
      <c r="D5727" s="15" t="s">
        <v>235</v>
      </c>
      <c r="E5727" s="15" t="s">
        <v>136</v>
      </c>
      <c r="F5727" s="15" t="s">
        <v>137</v>
      </c>
      <c r="G5727" s="15" t="s">
        <v>10128</v>
      </c>
      <c r="H5727" s="15" t="s">
        <v>136</v>
      </c>
      <c r="I5727" s="15" t="s">
        <v>243</v>
      </c>
      <c r="J5727" s="15" t="s">
        <v>169</v>
      </c>
      <c r="K5727" s="15" t="s">
        <v>10132</v>
      </c>
      <c r="O5727" s="15" t="n">
        <v>8</v>
      </c>
      <c r="P5727" s="15" t="n">
        <v>8</v>
      </c>
      <c r="Y5727" s="15" t="s">
        <v>142</v>
      </c>
      <c r="AB5727" s="15" t="s">
        <v>143</v>
      </c>
    </row>
    <row r="5728" customFormat="false" ht="15" hidden="false" customHeight="true" outlineLevel="0" collapsed="false">
      <c r="A5728" s="15" t="s">
        <v>10133</v>
      </c>
      <c r="B5728" s="15" t="s">
        <v>10134</v>
      </c>
      <c r="C5728" s="15" t="s">
        <v>134</v>
      </c>
      <c r="D5728" s="15" t="s">
        <v>541</v>
      </c>
      <c r="E5728" s="15" t="s">
        <v>136</v>
      </c>
      <c r="F5728" s="15" t="s">
        <v>137</v>
      </c>
      <c r="G5728" s="15" t="s">
        <v>938</v>
      </c>
      <c r="H5728" s="15" t="s">
        <v>136</v>
      </c>
      <c r="I5728" s="15" t="s">
        <v>139</v>
      </c>
      <c r="J5728" s="15" t="s">
        <v>144</v>
      </c>
      <c r="K5728" s="15" t="s">
        <v>10135</v>
      </c>
      <c r="L5728" s="15" t="n">
        <v>50</v>
      </c>
      <c r="M5728" s="15" t="n">
        <v>15</v>
      </c>
      <c r="N5728" s="15" t="n">
        <v>65</v>
      </c>
      <c r="P5728" s="15" t="n">
        <v>130</v>
      </c>
      <c r="Y5728" s="15" t="s">
        <v>142</v>
      </c>
      <c r="AB5728" s="15" t="s">
        <v>143</v>
      </c>
    </row>
    <row r="5729" customFormat="false" ht="15" hidden="false" customHeight="true" outlineLevel="0" collapsed="false">
      <c r="A5729" s="15" t="s">
        <v>10136</v>
      </c>
      <c r="B5729" s="15" t="s">
        <v>10137</v>
      </c>
      <c r="C5729" s="15" t="s">
        <v>217</v>
      </c>
      <c r="D5729" s="15" t="s">
        <v>218</v>
      </c>
      <c r="E5729" s="15" t="s">
        <v>136</v>
      </c>
      <c r="F5729" s="15" t="s">
        <v>137</v>
      </c>
      <c r="G5729" s="15" t="s">
        <v>6008</v>
      </c>
      <c r="H5729" s="15" t="s">
        <v>136</v>
      </c>
      <c r="I5729" s="15" t="s">
        <v>139</v>
      </c>
      <c r="J5729" s="15" t="s">
        <v>140</v>
      </c>
      <c r="K5729" s="15" t="s">
        <v>10138</v>
      </c>
      <c r="N5729" s="15" t="n">
        <v>1</v>
      </c>
      <c r="P5729" s="15" t="n">
        <v>1</v>
      </c>
      <c r="Y5729" s="15" t="s">
        <v>156</v>
      </c>
      <c r="AB5729" s="15" t="s">
        <v>143</v>
      </c>
    </row>
    <row r="5730" customFormat="false" ht="15" hidden="false" customHeight="true" outlineLevel="0" collapsed="false">
      <c r="A5730" s="15" t="s">
        <v>10136</v>
      </c>
      <c r="B5730" s="15" t="s">
        <v>10137</v>
      </c>
      <c r="C5730" s="15" t="s">
        <v>217</v>
      </c>
      <c r="D5730" s="15" t="s">
        <v>218</v>
      </c>
      <c r="E5730" s="15" t="s">
        <v>136</v>
      </c>
      <c r="F5730" s="15" t="s">
        <v>137</v>
      </c>
      <c r="G5730" s="15" t="s">
        <v>6008</v>
      </c>
      <c r="H5730" s="15" t="s">
        <v>136</v>
      </c>
      <c r="I5730" s="15" t="s">
        <v>139</v>
      </c>
      <c r="J5730" s="15" t="s">
        <v>150</v>
      </c>
      <c r="K5730" s="15" t="s">
        <v>10139</v>
      </c>
      <c r="N5730" s="15" t="n">
        <v>455</v>
      </c>
      <c r="O5730" s="15" t="n">
        <v>180</v>
      </c>
      <c r="P5730" s="15" t="n">
        <v>635</v>
      </c>
      <c r="Y5730" s="15" t="s">
        <v>156</v>
      </c>
      <c r="AB5730" s="15" t="s">
        <v>143</v>
      </c>
    </row>
    <row r="5731" customFormat="false" ht="15" hidden="false" customHeight="true" outlineLevel="0" collapsed="false">
      <c r="A5731" s="15" t="s">
        <v>10136</v>
      </c>
      <c r="B5731" s="15" t="s">
        <v>10137</v>
      </c>
      <c r="C5731" s="15" t="s">
        <v>217</v>
      </c>
      <c r="D5731" s="15" t="s">
        <v>218</v>
      </c>
      <c r="E5731" s="15" t="s">
        <v>136</v>
      </c>
      <c r="F5731" s="15" t="s">
        <v>137</v>
      </c>
      <c r="G5731" s="15" t="s">
        <v>6008</v>
      </c>
      <c r="H5731" s="15" t="s">
        <v>136</v>
      </c>
      <c r="I5731" s="15" t="s">
        <v>139</v>
      </c>
      <c r="J5731" s="15" t="s">
        <v>158</v>
      </c>
      <c r="K5731" s="15" t="s">
        <v>10140</v>
      </c>
      <c r="N5731" s="15" t="n">
        <v>41</v>
      </c>
      <c r="O5731" s="15" t="n">
        <v>3</v>
      </c>
      <c r="P5731" s="15" t="n">
        <v>44</v>
      </c>
      <c r="Y5731" s="15" t="s">
        <v>156</v>
      </c>
      <c r="AB5731" s="15" t="s">
        <v>143</v>
      </c>
    </row>
    <row r="5732" customFormat="false" ht="15" hidden="false" customHeight="true" outlineLevel="0" collapsed="false">
      <c r="A5732" s="15" t="s">
        <v>10136</v>
      </c>
      <c r="B5732" s="15" t="s">
        <v>10137</v>
      </c>
      <c r="C5732" s="15" t="s">
        <v>217</v>
      </c>
      <c r="D5732" s="15" t="s">
        <v>218</v>
      </c>
      <c r="E5732" s="15" t="s">
        <v>136</v>
      </c>
      <c r="F5732" s="15" t="s">
        <v>137</v>
      </c>
      <c r="G5732" s="15" t="s">
        <v>6008</v>
      </c>
      <c r="H5732" s="15" t="s">
        <v>136</v>
      </c>
      <c r="I5732" s="15" t="s">
        <v>139</v>
      </c>
      <c r="J5732" s="15" t="s">
        <v>169</v>
      </c>
      <c r="K5732" s="15" t="s">
        <v>10141</v>
      </c>
      <c r="N5732" s="15" t="n">
        <v>2</v>
      </c>
      <c r="P5732" s="15" t="n">
        <v>2</v>
      </c>
      <c r="Y5732" s="15" t="s">
        <v>156</v>
      </c>
      <c r="AB5732" s="15" t="s">
        <v>143</v>
      </c>
    </row>
    <row r="5733" customFormat="false" ht="15" hidden="false" customHeight="true" outlineLevel="0" collapsed="false">
      <c r="A5733" s="15" t="s">
        <v>10142</v>
      </c>
      <c r="B5733" s="15" t="s">
        <v>10143</v>
      </c>
      <c r="C5733" s="15" t="s">
        <v>148</v>
      </c>
      <c r="E5733" s="15" t="s">
        <v>136</v>
      </c>
      <c r="F5733" s="15" t="s">
        <v>137</v>
      </c>
      <c r="G5733" s="15" t="s">
        <v>938</v>
      </c>
      <c r="H5733" s="15" t="s">
        <v>136</v>
      </c>
      <c r="I5733" s="15" t="s">
        <v>139</v>
      </c>
      <c r="J5733" s="15" t="s">
        <v>150</v>
      </c>
      <c r="K5733" s="15" t="s">
        <v>10144</v>
      </c>
      <c r="L5733" s="15" t="n">
        <v>3</v>
      </c>
      <c r="P5733" s="15" t="n">
        <v>3</v>
      </c>
      <c r="Y5733" s="15" t="s">
        <v>142</v>
      </c>
      <c r="AB5733" s="15" t="s">
        <v>143</v>
      </c>
    </row>
    <row r="5734" customFormat="false" ht="15" hidden="false" customHeight="true" outlineLevel="0" collapsed="false">
      <c r="A5734" s="15" t="s">
        <v>10145</v>
      </c>
      <c r="B5734" s="15" t="s">
        <v>10146</v>
      </c>
      <c r="C5734" s="15" t="s">
        <v>134</v>
      </c>
      <c r="D5734" s="15" t="s">
        <v>135</v>
      </c>
      <c r="E5734" s="15" t="s">
        <v>136</v>
      </c>
      <c r="F5734" s="15" t="s">
        <v>137</v>
      </c>
      <c r="G5734" s="15" t="s">
        <v>1117</v>
      </c>
      <c r="H5734" s="15" t="s">
        <v>136</v>
      </c>
      <c r="I5734" s="15" t="s">
        <v>243</v>
      </c>
      <c r="J5734" s="15" t="s">
        <v>140</v>
      </c>
      <c r="K5734" s="15" t="s">
        <v>10147</v>
      </c>
      <c r="L5734" s="15" t="n">
        <v>36</v>
      </c>
      <c r="M5734" s="15" t="n">
        <v>6</v>
      </c>
      <c r="N5734" s="15" t="n">
        <v>3</v>
      </c>
      <c r="O5734" s="15" t="n">
        <v>2</v>
      </c>
      <c r="P5734" s="15" t="n">
        <v>47</v>
      </c>
      <c r="Y5734" s="15" t="s">
        <v>142</v>
      </c>
      <c r="AB5734" s="15" t="s">
        <v>143</v>
      </c>
    </row>
    <row r="5735" customFormat="false" ht="15" hidden="false" customHeight="true" outlineLevel="0" collapsed="false">
      <c r="A5735" s="15" t="s">
        <v>10145</v>
      </c>
      <c r="B5735" s="15" t="s">
        <v>10146</v>
      </c>
      <c r="C5735" s="15" t="s">
        <v>134</v>
      </c>
      <c r="D5735" s="15" t="s">
        <v>135</v>
      </c>
      <c r="E5735" s="15" t="s">
        <v>136</v>
      </c>
      <c r="F5735" s="15" t="s">
        <v>137</v>
      </c>
      <c r="G5735" s="15" t="s">
        <v>1117</v>
      </c>
      <c r="H5735" s="15" t="s">
        <v>136</v>
      </c>
      <c r="I5735" s="15" t="s">
        <v>243</v>
      </c>
      <c r="J5735" s="15" t="s">
        <v>144</v>
      </c>
      <c r="K5735" s="15" t="s">
        <v>10148</v>
      </c>
      <c r="L5735" s="15" t="n">
        <v>740</v>
      </c>
      <c r="M5735" s="15" t="n">
        <v>491</v>
      </c>
      <c r="N5735" s="15" t="n">
        <v>139</v>
      </c>
      <c r="O5735" s="15" t="n">
        <v>6</v>
      </c>
      <c r="P5735" s="15" t="n">
        <v>1376</v>
      </c>
      <c r="Y5735" s="15" t="s">
        <v>142</v>
      </c>
      <c r="AB5735" s="15" t="s">
        <v>143</v>
      </c>
    </row>
    <row r="5736" customFormat="false" ht="15" hidden="false" customHeight="true" outlineLevel="0" collapsed="false">
      <c r="A5736" s="15" t="s">
        <v>10145</v>
      </c>
      <c r="B5736" s="15" t="s">
        <v>10146</v>
      </c>
      <c r="C5736" s="15" t="s">
        <v>134</v>
      </c>
      <c r="D5736" s="15" t="s">
        <v>135</v>
      </c>
      <c r="E5736" s="15" t="s">
        <v>136</v>
      </c>
      <c r="F5736" s="15" t="s">
        <v>137</v>
      </c>
      <c r="G5736" s="15" t="s">
        <v>1117</v>
      </c>
      <c r="H5736" s="15" t="s">
        <v>136</v>
      </c>
      <c r="I5736" s="15" t="s">
        <v>243</v>
      </c>
      <c r="J5736" s="15" t="s">
        <v>150</v>
      </c>
      <c r="K5736" s="15" t="s">
        <v>10149</v>
      </c>
      <c r="L5736" s="15" t="n">
        <v>73</v>
      </c>
      <c r="M5736" s="15" t="n">
        <v>49</v>
      </c>
      <c r="N5736" s="15" t="n">
        <v>17</v>
      </c>
      <c r="P5736" s="15" t="n">
        <v>139</v>
      </c>
      <c r="Y5736" s="15" t="s">
        <v>142</v>
      </c>
      <c r="AB5736" s="15" t="s">
        <v>143</v>
      </c>
    </row>
    <row r="5737" customFormat="false" ht="15" hidden="false" customHeight="true" outlineLevel="0" collapsed="false">
      <c r="A5737" s="15" t="s">
        <v>10145</v>
      </c>
      <c r="B5737" s="15" t="s">
        <v>10146</v>
      </c>
      <c r="C5737" s="15" t="s">
        <v>134</v>
      </c>
      <c r="D5737" s="15" t="s">
        <v>135</v>
      </c>
      <c r="E5737" s="15" t="s">
        <v>136</v>
      </c>
      <c r="F5737" s="15" t="s">
        <v>137</v>
      </c>
      <c r="G5737" s="15" t="s">
        <v>1117</v>
      </c>
      <c r="H5737" s="15" t="s">
        <v>136</v>
      </c>
      <c r="I5737" s="15" t="s">
        <v>243</v>
      </c>
      <c r="J5737" s="15" t="s">
        <v>158</v>
      </c>
      <c r="K5737" s="15" t="s">
        <v>10150</v>
      </c>
      <c r="L5737" s="15" t="n">
        <v>88</v>
      </c>
      <c r="M5737" s="15" t="n">
        <v>168</v>
      </c>
      <c r="N5737" s="15" t="n">
        <v>136</v>
      </c>
      <c r="O5737" s="15" t="n">
        <v>1</v>
      </c>
      <c r="P5737" s="15" t="n">
        <v>393</v>
      </c>
      <c r="Y5737" s="15" t="s">
        <v>142</v>
      </c>
      <c r="AB5737" s="15" t="s">
        <v>143</v>
      </c>
    </row>
    <row r="5738" customFormat="false" ht="15" hidden="false" customHeight="true" outlineLevel="0" collapsed="false">
      <c r="A5738" s="15" t="s">
        <v>10145</v>
      </c>
      <c r="B5738" s="15" t="s">
        <v>10146</v>
      </c>
      <c r="C5738" s="15" t="s">
        <v>134</v>
      </c>
      <c r="D5738" s="15" t="s">
        <v>135</v>
      </c>
      <c r="E5738" s="15" t="s">
        <v>136</v>
      </c>
      <c r="F5738" s="15" t="s">
        <v>137</v>
      </c>
      <c r="G5738" s="15" t="s">
        <v>1117</v>
      </c>
      <c r="H5738" s="15" t="s">
        <v>136</v>
      </c>
      <c r="I5738" s="15" t="s">
        <v>243</v>
      </c>
      <c r="J5738" s="15" t="s">
        <v>169</v>
      </c>
      <c r="K5738" s="15" t="s">
        <v>10151</v>
      </c>
      <c r="L5738" s="15" t="n">
        <v>1</v>
      </c>
      <c r="P5738" s="15" t="n">
        <v>1</v>
      </c>
      <c r="Y5738" s="15" t="s">
        <v>142</v>
      </c>
      <c r="AB5738" s="15" t="s">
        <v>143</v>
      </c>
    </row>
    <row r="5739" customFormat="false" ht="15" hidden="false" customHeight="true" outlineLevel="0" collapsed="false">
      <c r="A5739" s="15" t="s">
        <v>10152</v>
      </c>
      <c r="B5739" s="15" t="s">
        <v>10153</v>
      </c>
      <c r="C5739" s="15" t="s">
        <v>148</v>
      </c>
      <c r="E5739" s="15" t="s">
        <v>136</v>
      </c>
      <c r="F5739" s="15" t="s">
        <v>137</v>
      </c>
      <c r="G5739" s="15" t="s">
        <v>336</v>
      </c>
      <c r="H5739" s="15" t="s">
        <v>136</v>
      </c>
      <c r="I5739" s="15" t="s">
        <v>139</v>
      </c>
      <c r="J5739" s="15" t="s">
        <v>140</v>
      </c>
      <c r="K5739" s="15" t="s">
        <v>10154</v>
      </c>
      <c r="M5739" s="15" t="n">
        <v>3</v>
      </c>
      <c r="P5739" s="15" t="n">
        <v>3</v>
      </c>
      <c r="Y5739" s="15" t="s">
        <v>142</v>
      </c>
      <c r="AB5739" s="15" t="s">
        <v>143</v>
      </c>
    </row>
    <row r="5740" customFormat="false" ht="15" hidden="false" customHeight="true" outlineLevel="0" collapsed="false">
      <c r="A5740" s="15" t="s">
        <v>10155</v>
      </c>
      <c r="B5740" s="15" t="s">
        <v>10156</v>
      </c>
      <c r="C5740" s="15" t="s">
        <v>134</v>
      </c>
      <c r="D5740" s="15" t="s">
        <v>135</v>
      </c>
      <c r="E5740" s="15" t="s">
        <v>136</v>
      </c>
      <c r="F5740" s="15" t="s">
        <v>137</v>
      </c>
      <c r="G5740" s="15" t="s">
        <v>938</v>
      </c>
      <c r="H5740" s="15" t="s">
        <v>136</v>
      </c>
      <c r="I5740" s="15" t="s">
        <v>243</v>
      </c>
      <c r="J5740" s="15" t="s">
        <v>140</v>
      </c>
      <c r="K5740" s="15" t="s">
        <v>10157</v>
      </c>
      <c r="L5740" s="15" t="n">
        <v>30</v>
      </c>
      <c r="N5740" s="15" t="n">
        <v>18</v>
      </c>
      <c r="O5740" s="15" t="n">
        <v>71</v>
      </c>
      <c r="P5740" s="15" t="n">
        <v>119</v>
      </c>
      <c r="Y5740" s="15" t="s">
        <v>142</v>
      </c>
      <c r="AB5740" s="15" t="s">
        <v>143</v>
      </c>
    </row>
    <row r="5741" customFormat="false" ht="15" hidden="false" customHeight="true" outlineLevel="0" collapsed="false">
      <c r="A5741" s="15" t="s">
        <v>10155</v>
      </c>
      <c r="B5741" s="15" t="s">
        <v>10156</v>
      </c>
      <c r="C5741" s="15" t="s">
        <v>134</v>
      </c>
      <c r="D5741" s="15" t="s">
        <v>135</v>
      </c>
      <c r="E5741" s="15" t="s">
        <v>136</v>
      </c>
      <c r="F5741" s="15" t="s">
        <v>137</v>
      </c>
      <c r="G5741" s="15" t="s">
        <v>938</v>
      </c>
      <c r="H5741" s="15" t="s">
        <v>136</v>
      </c>
      <c r="I5741" s="15" t="s">
        <v>243</v>
      </c>
      <c r="J5741" s="15" t="s">
        <v>144</v>
      </c>
      <c r="K5741" s="15" t="s">
        <v>10158</v>
      </c>
      <c r="L5741" s="15" t="n">
        <v>1518</v>
      </c>
      <c r="M5741" s="15" t="n">
        <v>571</v>
      </c>
      <c r="N5741" s="15" t="n">
        <v>254</v>
      </c>
      <c r="O5741" s="15" t="n">
        <v>190</v>
      </c>
      <c r="P5741" s="15" t="n">
        <v>2533</v>
      </c>
      <c r="Y5741" s="15" t="s">
        <v>142</v>
      </c>
      <c r="AB5741" s="15" t="s">
        <v>143</v>
      </c>
    </row>
    <row r="5742" customFormat="false" ht="15" hidden="false" customHeight="true" outlineLevel="0" collapsed="false">
      <c r="A5742" s="15" t="s">
        <v>10155</v>
      </c>
      <c r="B5742" s="15" t="s">
        <v>10156</v>
      </c>
      <c r="C5742" s="15" t="s">
        <v>134</v>
      </c>
      <c r="D5742" s="15" t="s">
        <v>135</v>
      </c>
      <c r="E5742" s="15" t="s">
        <v>136</v>
      </c>
      <c r="F5742" s="15" t="s">
        <v>137</v>
      </c>
      <c r="G5742" s="15" t="s">
        <v>938</v>
      </c>
      <c r="H5742" s="15" t="s">
        <v>136</v>
      </c>
      <c r="I5742" s="15" t="s">
        <v>243</v>
      </c>
      <c r="J5742" s="15" t="s">
        <v>150</v>
      </c>
      <c r="K5742" s="15" t="s">
        <v>10159</v>
      </c>
      <c r="L5742" s="15" t="n">
        <v>199</v>
      </c>
      <c r="M5742" s="15" t="n">
        <v>126</v>
      </c>
      <c r="N5742" s="15" t="n">
        <v>140</v>
      </c>
      <c r="O5742" s="15" t="n">
        <v>355</v>
      </c>
      <c r="P5742" s="15" t="n">
        <v>820</v>
      </c>
      <c r="Y5742" s="15" t="s">
        <v>142</v>
      </c>
      <c r="AB5742" s="15" t="s">
        <v>143</v>
      </c>
    </row>
    <row r="5743" customFormat="false" ht="15" hidden="false" customHeight="true" outlineLevel="0" collapsed="false">
      <c r="A5743" s="15" t="s">
        <v>10155</v>
      </c>
      <c r="B5743" s="15" t="s">
        <v>10156</v>
      </c>
      <c r="C5743" s="15" t="s">
        <v>134</v>
      </c>
      <c r="D5743" s="15" t="s">
        <v>135</v>
      </c>
      <c r="E5743" s="15" t="s">
        <v>136</v>
      </c>
      <c r="F5743" s="15" t="s">
        <v>137</v>
      </c>
      <c r="G5743" s="15" t="s">
        <v>938</v>
      </c>
      <c r="H5743" s="15" t="s">
        <v>136</v>
      </c>
      <c r="I5743" s="15" t="s">
        <v>243</v>
      </c>
      <c r="J5743" s="15" t="s">
        <v>158</v>
      </c>
      <c r="K5743" s="15" t="s">
        <v>10160</v>
      </c>
      <c r="L5743" s="15" t="n">
        <v>851</v>
      </c>
      <c r="M5743" s="15" t="n">
        <v>849</v>
      </c>
      <c r="N5743" s="15" t="n">
        <v>946</v>
      </c>
      <c r="O5743" s="15" t="n">
        <v>445</v>
      </c>
      <c r="P5743" s="15" t="n">
        <v>3091</v>
      </c>
      <c r="Y5743" s="15" t="s">
        <v>142</v>
      </c>
      <c r="AB5743" s="15" t="s">
        <v>143</v>
      </c>
    </row>
    <row r="5744" customFormat="false" ht="15" hidden="false" customHeight="true" outlineLevel="0" collapsed="false">
      <c r="A5744" s="15" t="s">
        <v>10155</v>
      </c>
      <c r="B5744" s="15" t="s">
        <v>10156</v>
      </c>
      <c r="C5744" s="15" t="s">
        <v>134</v>
      </c>
      <c r="D5744" s="15" t="s">
        <v>135</v>
      </c>
      <c r="E5744" s="15" t="s">
        <v>136</v>
      </c>
      <c r="F5744" s="15" t="s">
        <v>137</v>
      </c>
      <c r="G5744" s="15" t="s">
        <v>938</v>
      </c>
      <c r="H5744" s="15" t="s">
        <v>136</v>
      </c>
      <c r="I5744" s="15" t="s">
        <v>243</v>
      </c>
      <c r="J5744" s="15" t="s">
        <v>169</v>
      </c>
      <c r="K5744" s="15" t="s">
        <v>10161</v>
      </c>
      <c r="L5744" s="15" t="n">
        <v>16</v>
      </c>
      <c r="N5744" s="15" t="n">
        <v>2</v>
      </c>
      <c r="P5744" s="15" t="n">
        <v>18</v>
      </c>
      <c r="Y5744" s="15" t="s">
        <v>142</v>
      </c>
      <c r="AB5744" s="15" t="s">
        <v>143</v>
      </c>
    </row>
    <row r="5745" customFormat="false" ht="15" hidden="false" customHeight="true" outlineLevel="0" collapsed="false">
      <c r="A5745" s="15" t="s">
        <v>10162</v>
      </c>
      <c r="B5745" s="15" t="s">
        <v>10163</v>
      </c>
      <c r="C5745" s="15" t="s">
        <v>134</v>
      </c>
      <c r="D5745" s="15" t="s">
        <v>135</v>
      </c>
      <c r="E5745" s="15" t="s">
        <v>136</v>
      </c>
      <c r="F5745" s="15" t="s">
        <v>137</v>
      </c>
      <c r="G5745" s="15" t="s">
        <v>526</v>
      </c>
      <c r="H5745" s="15" t="s">
        <v>136</v>
      </c>
      <c r="I5745" s="15" t="s">
        <v>139</v>
      </c>
      <c r="J5745" s="15" t="s">
        <v>169</v>
      </c>
      <c r="K5745" s="15" t="s">
        <v>10164</v>
      </c>
      <c r="L5745" s="15" t="n">
        <v>8</v>
      </c>
      <c r="P5745" s="15" t="n">
        <v>8</v>
      </c>
      <c r="Y5745" s="15" t="s">
        <v>142</v>
      </c>
      <c r="AB5745" s="15" t="s">
        <v>143</v>
      </c>
    </row>
    <row r="5746" customFormat="false" ht="15" hidden="false" customHeight="true" outlineLevel="0" collapsed="false">
      <c r="A5746" s="15" t="s">
        <v>10165</v>
      </c>
      <c r="B5746" s="15" t="s">
        <v>10166</v>
      </c>
      <c r="C5746" s="15" t="s">
        <v>148</v>
      </c>
      <c r="E5746" s="15" t="s">
        <v>136</v>
      </c>
      <c r="F5746" s="15" t="s">
        <v>137</v>
      </c>
      <c r="G5746" s="15" t="s">
        <v>10167</v>
      </c>
      <c r="H5746" s="15" t="s">
        <v>136</v>
      </c>
      <c r="I5746" s="15" t="s">
        <v>139</v>
      </c>
      <c r="J5746" s="15" t="s">
        <v>150</v>
      </c>
      <c r="K5746" s="15" t="s">
        <v>10168</v>
      </c>
      <c r="L5746" s="15" t="n">
        <v>3</v>
      </c>
      <c r="M5746" s="15" t="n">
        <v>37</v>
      </c>
      <c r="N5746" s="15" t="n">
        <v>5</v>
      </c>
      <c r="P5746" s="15" t="n">
        <v>45</v>
      </c>
      <c r="Y5746" s="15" t="s">
        <v>142</v>
      </c>
      <c r="AB5746" s="15" t="s">
        <v>143</v>
      </c>
    </row>
    <row r="5747" customFormat="false" ht="15" hidden="false" customHeight="true" outlineLevel="0" collapsed="false">
      <c r="A5747" s="15" t="s">
        <v>10165</v>
      </c>
      <c r="B5747" s="15" t="s">
        <v>10166</v>
      </c>
      <c r="C5747" s="15" t="s">
        <v>148</v>
      </c>
      <c r="E5747" s="15" t="s">
        <v>136</v>
      </c>
      <c r="F5747" s="15" t="s">
        <v>137</v>
      </c>
      <c r="G5747" s="15" t="s">
        <v>10167</v>
      </c>
      <c r="H5747" s="15" t="s">
        <v>136</v>
      </c>
      <c r="I5747" s="15" t="s">
        <v>139</v>
      </c>
      <c r="J5747" s="15" t="s">
        <v>158</v>
      </c>
      <c r="K5747" s="15" t="s">
        <v>10169</v>
      </c>
      <c r="L5747" s="15" t="n">
        <v>6</v>
      </c>
      <c r="M5747" s="15" t="n">
        <v>10</v>
      </c>
      <c r="P5747" s="15" t="n">
        <v>16</v>
      </c>
      <c r="Y5747" s="15" t="s">
        <v>142</v>
      </c>
      <c r="AB5747" s="15" t="s">
        <v>143</v>
      </c>
    </row>
    <row r="5748" customFormat="false" ht="15" hidden="false" customHeight="true" outlineLevel="0" collapsed="false">
      <c r="A5748" s="15" t="s">
        <v>10170</v>
      </c>
      <c r="B5748" s="15" t="s">
        <v>10171</v>
      </c>
      <c r="C5748" s="15" t="s">
        <v>148</v>
      </c>
      <c r="E5748" s="15" t="s">
        <v>136</v>
      </c>
      <c r="F5748" s="15" t="s">
        <v>137</v>
      </c>
      <c r="G5748" s="15" t="s">
        <v>336</v>
      </c>
      <c r="H5748" s="15" t="s">
        <v>136</v>
      </c>
      <c r="I5748" s="15" t="s">
        <v>139</v>
      </c>
      <c r="J5748" s="15" t="s">
        <v>150</v>
      </c>
      <c r="K5748" s="15" t="s">
        <v>10172</v>
      </c>
      <c r="M5748" s="15" t="n">
        <v>13</v>
      </c>
      <c r="P5748" s="15" t="n">
        <v>13</v>
      </c>
      <c r="Y5748" s="15" t="s">
        <v>142</v>
      </c>
      <c r="AB5748" s="15" t="s">
        <v>143</v>
      </c>
    </row>
    <row r="5749" customFormat="false" ht="15" hidden="false" customHeight="true" outlineLevel="0" collapsed="false">
      <c r="A5749" s="15" t="s">
        <v>10173</v>
      </c>
      <c r="B5749" s="15" t="s">
        <v>10174</v>
      </c>
      <c r="C5749" s="15" t="s">
        <v>134</v>
      </c>
      <c r="D5749" s="15" t="s">
        <v>135</v>
      </c>
      <c r="E5749" s="15" t="s">
        <v>136</v>
      </c>
      <c r="F5749" s="15" t="s">
        <v>137</v>
      </c>
      <c r="G5749" s="15" t="s">
        <v>542</v>
      </c>
      <c r="H5749" s="15" t="s">
        <v>136</v>
      </c>
      <c r="I5749" s="15" t="s">
        <v>139</v>
      </c>
      <c r="J5749" s="15" t="s">
        <v>150</v>
      </c>
      <c r="K5749" s="15" t="s">
        <v>10175</v>
      </c>
      <c r="M5749" s="15" t="n">
        <v>15</v>
      </c>
      <c r="N5749" s="15" t="n">
        <v>1</v>
      </c>
      <c r="P5749" s="15" t="n">
        <v>16</v>
      </c>
      <c r="Y5749" s="15" t="s">
        <v>156</v>
      </c>
      <c r="AB5749" s="15" t="s">
        <v>143</v>
      </c>
    </row>
    <row r="5750" customFormat="false" ht="15" hidden="false" customHeight="true" outlineLevel="0" collapsed="false">
      <c r="A5750" s="15" t="s">
        <v>10176</v>
      </c>
      <c r="B5750" s="15" t="s">
        <v>10177</v>
      </c>
      <c r="C5750" s="15" t="s">
        <v>217</v>
      </c>
      <c r="D5750" s="15" t="s">
        <v>218</v>
      </c>
      <c r="E5750" s="15" t="s">
        <v>136</v>
      </c>
      <c r="F5750" s="15" t="s">
        <v>137</v>
      </c>
      <c r="G5750" s="15" t="s">
        <v>10178</v>
      </c>
      <c r="H5750" s="15" t="s">
        <v>136</v>
      </c>
      <c r="I5750" s="15" t="s">
        <v>139</v>
      </c>
      <c r="J5750" s="15" t="s">
        <v>140</v>
      </c>
      <c r="K5750" s="15" t="s">
        <v>10179</v>
      </c>
      <c r="N5750" s="15" t="n">
        <v>3</v>
      </c>
      <c r="O5750" s="15" t="n">
        <v>1</v>
      </c>
      <c r="P5750" s="15" t="n">
        <v>4</v>
      </c>
      <c r="Y5750" s="15" t="s">
        <v>142</v>
      </c>
      <c r="AB5750" s="15" t="s">
        <v>143</v>
      </c>
    </row>
    <row r="5751" customFormat="false" ht="15" hidden="false" customHeight="true" outlineLevel="0" collapsed="false">
      <c r="A5751" s="15" t="s">
        <v>10176</v>
      </c>
      <c r="B5751" s="15" t="s">
        <v>10177</v>
      </c>
      <c r="C5751" s="15" t="s">
        <v>217</v>
      </c>
      <c r="D5751" s="15" t="s">
        <v>218</v>
      </c>
      <c r="E5751" s="15" t="s">
        <v>136</v>
      </c>
      <c r="F5751" s="15" t="s">
        <v>137</v>
      </c>
      <c r="G5751" s="15" t="s">
        <v>10178</v>
      </c>
      <c r="H5751" s="15" t="s">
        <v>136</v>
      </c>
      <c r="I5751" s="15" t="s">
        <v>139</v>
      </c>
      <c r="J5751" s="15" t="s">
        <v>150</v>
      </c>
      <c r="K5751" s="15" t="s">
        <v>10180</v>
      </c>
      <c r="L5751" s="15" t="n">
        <v>6</v>
      </c>
      <c r="M5751" s="15" t="n">
        <v>3</v>
      </c>
      <c r="O5751" s="15" t="n">
        <v>10</v>
      </c>
      <c r="P5751" s="15" t="n">
        <v>19</v>
      </c>
      <c r="Y5751" s="15" t="s">
        <v>142</v>
      </c>
      <c r="AB5751" s="15" t="s">
        <v>143</v>
      </c>
    </row>
    <row r="5752" customFormat="false" ht="15" hidden="false" customHeight="true" outlineLevel="0" collapsed="false">
      <c r="A5752" s="15" t="s">
        <v>10176</v>
      </c>
      <c r="B5752" s="15" t="s">
        <v>10177</v>
      </c>
      <c r="C5752" s="15" t="s">
        <v>217</v>
      </c>
      <c r="D5752" s="15" t="s">
        <v>218</v>
      </c>
      <c r="E5752" s="15" t="s">
        <v>136</v>
      </c>
      <c r="F5752" s="15" t="s">
        <v>137</v>
      </c>
      <c r="G5752" s="15" t="s">
        <v>10178</v>
      </c>
      <c r="H5752" s="15" t="s">
        <v>136</v>
      </c>
      <c r="I5752" s="15" t="s">
        <v>139</v>
      </c>
      <c r="J5752" s="15" t="s">
        <v>158</v>
      </c>
      <c r="K5752" s="15" t="s">
        <v>10181</v>
      </c>
      <c r="L5752" s="15" t="n">
        <v>1</v>
      </c>
      <c r="O5752" s="15" t="n">
        <v>4</v>
      </c>
      <c r="P5752" s="15" t="n">
        <v>5</v>
      </c>
      <c r="Y5752" s="15" t="s">
        <v>142</v>
      </c>
      <c r="AB5752" s="15" t="s">
        <v>143</v>
      </c>
    </row>
    <row r="5753" customFormat="false" ht="15" hidden="false" customHeight="true" outlineLevel="0" collapsed="false">
      <c r="A5753" s="15" t="s">
        <v>10182</v>
      </c>
      <c r="B5753" s="15" t="s">
        <v>10183</v>
      </c>
      <c r="C5753" s="15" t="s">
        <v>217</v>
      </c>
      <c r="D5753" s="15" t="s">
        <v>235</v>
      </c>
      <c r="E5753" s="15" t="s">
        <v>136</v>
      </c>
      <c r="F5753" s="15" t="s">
        <v>137</v>
      </c>
      <c r="G5753" s="15" t="s">
        <v>308</v>
      </c>
      <c r="H5753" s="15" t="s">
        <v>136</v>
      </c>
      <c r="I5753" s="15" t="s">
        <v>139</v>
      </c>
      <c r="J5753" s="15" t="s">
        <v>140</v>
      </c>
      <c r="K5753" s="15" t="s">
        <v>10184</v>
      </c>
      <c r="L5753" s="15" t="n">
        <v>3</v>
      </c>
      <c r="N5753" s="15" t="n">
        <v>29</v>
      </c>
      <c r="O5753" s="15" t="n">
        <v>54</v>
      </c>
      <c r="P5753" s="15" t="n">
        <v>86</v>
      </c>
      <c r="Y5753" s="15" t="s">
        <v>142</v>
      </c>
      <c r="AB5753" s="15" t="s">
        <v>143</v>
      </c>
    </row>
    <row r="5754" customFormat="false" ht="15" hidden="false" customHeight="true" outlineLevel="0" collapsed="false">
      <c r="A5754" s="15" t="s">
        <v>10182</v>
      </c>
      <c r="B5754" s="15" t="s">
        <v>10183</v>
      </c>
      <c r="C5754" s="15" t="s">
        <v>217</v>
      </c>
      <c r="D5754" s="15" t="s">
        <v>235</v>
      </c>
      <c r="E5754" s="15" t="s">
        <v>136</v>
      </c>
      <c r="F5754" s="15" t="s">
        <v>137</v>
      </c>
      <c r="G5754" s="15" t="s">
        <v>308</v>
      </c>
      <c r="H5754" s="15" t="s">
        <v>136</v>
      </c>
      <c r="I5754" s="15" t="s">
        <v>139</v>
      </c>
      <c r="J5754" s="15" t="s">
        <v>144</v>
      </c>
      <c r="K5754" s="15" t="s">
        <v>10185</v>
      </c>
      <c r="L5754" s="15" t="n">
        <v>4</v>
      </c>
      <c r="N5754" s="15" t="n">
        <v>315</v>
      </c>
      <c r="O5754" s="15" t="n">
        <v>62</v>
      </c>
      <c r="P5754" s="15" t="n">
        <v>381</v>
      </c>
      <c r="Y5754" s="15" t="s">
        <v>142</v>
      </c>
      <c r="AB5754" s="15" t="s">
        <v>143</v>
      </c>
    </row>
    <row r="5755" customFormat="false" ht="15" hidden="false" customHeight="true" outlineLevel="0" collapsed="false">
      <c r="A5755" s="15" t="s">
        <v>10182</v>
      </c>
      <c r="B5755" s="15" t="s">
        <v>10183</v>
      </c>
      <c r="C5755" s="15" t="s">
        <v>217</v>
      </c>
      <c r="D5755" s="15" t="s">
        <v>235</v>
      </c>
      <c r="E5755" s="15" t="s">
        <v>136</v>
      </c>
      <c r="F5755" s="15" t="s">
        <v>137</v>
      </c>
      <c r="G5755" s="15" t="s">
        <v>308</v>
      </c>
      <c r="H5755" s="15" t="s">
        <v>136</v>
      </c>
      <c r="I5755" s="15" t="s">
        <v>139</v>
      </c>
      <c r="J5755" s="15" t="s">
        <v>150</v>
      </c>
      <c r="K5755" s="15" t="s">
        <v>10186</v>
      </c>
      <c r="L5755" s="15" t="n">
        <v>18</v>
      </c>
      <c r="N5755" s="15" t="n">
        <v>10</v>
      </c>
      <c r="O5755" s="15" t="n">
        <v>22</v>
      </c>
      <c r="P5755" s="15" t="n">
        <v>50</v>
      </c>
      <c r="Y5755" s="15" t="s">
        <v>142</v>
      </c>
      <c r="AB5755" s="15" t="s">
        <v>143</v>
      </c>
    </row>
    <row r="5756" customFormat="false" ht="15" hidden="false" customHeight="true" outlineLevel="0" collapsed="false">
      <c r="A5756" s="15" t="s">
        <v>10182</v>
      </c>
      <c r="B5756" s="15" t="s">
        <v>10183</v>
      </c>
      <c r="C5756" s="15" t="s">
        <v>217</v>
      </c>
      <c r="D5756" s="15" t="s">
        <v>235</v>
      </c>
      <c r="E5756" s="15" t="s">
        <v>136</v>
      </c>
      <c r="F5756" s="15" t="s">
        <v>137</v>
      </c>
      <c r="G5756" s="15" t="s">
        <v>308</v>
      </c>
      <c r="H5756" s="15" t="s">
        <v>136</v>
      </c>
      <c r="I5756" s="15" t="s">
        <v>139</v>
      </c>
      <c r="J5756" s="15" t="s">
        <v>166</v>
      </c>
      <c r="K5756" s="15" t="s">
        <v>10187</v>
      </c>
      <c r="O5756" s="15" t="n">
        <v>4</v>
      </c>
      <c r="P5756" s="15" t="n">
        <v>4</v>
      </c>
      <c r="Y5756" s="15" t="s">
        <v>142</v>
      </c>
      <c r="AB5756" s="15" t="s">
        <v>143</v>
      </c>
    </row>
    <row r="5757" customFormat="false" ht="15" hidden="false" customHeight="true" outlineLevel="0" collapsed="false">
      <c r="A5757" s="15" t="s">
        <v>10182</v>
      </c>
      <c r="B5757" s="15" t="s">
        <v>10183</v>
      </c>
      <c r="C5757" s="15" t="s">
        <v>217</v>
      </c>
      <c r="D5757" s="15" t="s">
        <v>235</v>
      </c>
      <c r="E5757" s="15" t="s">
        <v>136</v>
      </c>
      <c r="F5757" s="15" t="s">
        <v>137</v>
      </c>
      <c r="G5757" s="15" t="s">
        <v>308</v>
      </c>
      <c r="H5757" s="15" t="s">
        <v>136</v>
      </c>
      <c r="I5757" s="15" t="s">
        <v>139</v>
      </c>
      <c r="J5757" s="15" t="s">
        <v>158</v>
      </c>
      <c r="K5757" s="15" t="s">
        <v>10188</v>
      </c>
      <c r="O5757" s="15" t="n">
        <v>1</v>
      </c>
      <c r="P5757" s="15" t="n">
        <v>1</v>
      </c>
      <c r="Y5757" s="15" t="s">
        <v>142</v>
      </c>
      <c r="AB5757" s="15" t="s">
        <v>143</v>
      </c>
    </row>
    <row r="5758" customFormat="false" ht="15" hidden="false" customHeight="true" outlineLevel="0" collapsed="false">
      <c r="A5758" s="15" t="s">
        <v>10189</v>
      </c>
      <c r="B5758" s="15" t="s">
        <v>10190</v>
      </c>
      <c r="C5758" s="15" t="s">
        <v>217</v>
      </c>
      <c r="D5758" s="15" t="s">
        <v>235</v>
      </c>
      <c r="E5758" s="15" t="s">
        <v>136</v>
      </c>
      <c r="F5758" s="15" t="s">
        <v>137</v>
      </c>
      <c r="G5758" s="15" t="s">
        <v>938</v>
      </c>
      <c r="H5758" s="15" t="s">
        <v>136</v>
      </c>
      <c r="I5758" s="15" t="s">
        <v>139</v>
      </c>
      <c r="J5758" s="15" t="s">
        <v>140</v>
      </c>
      <c r="K5758" s="15" t="s">
        <v>10191</v>
      </c>
      <c r="L5758" s="15" t="n">
        <v>1</v>
      </c>
      <c r="P5758" s="15" t="n">
        <v>1</v>
      </c>
      <c r="Y5758" s="15" t="s">
        <v>142</v>
      </c>
      <c r="AB5758" s="15" t="s">
        <v>143</v>
      </c>
    </row>
    <row r="5759" customFormat="false" ht="15" hidden="false" customHeight="true" outlineLevel="0" collapsed="false">
      <c r="A5759" s="15" t="s">
        <v>10189</v>
      </c>
      <c r="B5759" s="15" t="s">
        <v>10190</v>
      </c>
      <c r="C5759" s="15" t="s">
        <v>217</v>
      </c>
      <c r="D5759" s="15" t="s">
        <v>235</v>
      </c>
      <c r="E5759" s="15" t="s">
        <v>136</v>
      </c>
      <c r="F5759" s="15" t="s">
        <v>137</v>
      </c>
      <c r="G5759" s="15" t="s">
        <v>938</v>
      </c>
      <c r="H5759" s="15" t="s">
        <v>136</v>
      </c>
      <c r="I5759" s="15" t="s">
        <v>139</v>
      </c>
      <c r="J5759" s="15" t="s">
        <v>150</v>
      </c>
      <c r="K5759" s="15" t="s">
        <v>10192</v>
      </c>
      <c r="L5759" s="15" t="n">
        <v>10</v>
      </c>
      <c r="P5759" s="15" t="n">
        <v>10</v>
      </c>
      <c r="Y5759" s="15" t="s">
        <v>142</v>
      </c>
      <c r="AB5759" s="15" t="s">
        <v>143</v>
      </c>
    </row>
    <row r="5760" customFormat="false" ht="15" hidden="false" customHeight="true" outlineLevel="0" collapsed="false">
      <c r="A5760" s="15" t="s">
        <v>10189</v>
      </c>
      <c r="B5760" s="15" t="s">
        <v>10190</v>
      </c>
      <c r="C5760" s="15" t="s">
        <v>217</v>
      </c>
      <c r="D5760" s="15" t="s">
        <v>235</v>
      </c>
      <c r="E5760" s="15" t="s">
        <v>136</v>
      </c>
      <c r="F5760" s="15" t="s">
        <v>137</v>
      </c>
      <c r="G5760" s="15" t="s">
        <v>938</v>
      </c>
      <c r="H5760" s="15" t="s">
        <v>136</v>
      </c>
      <c r="I5760" s="15" t="s">
        <v>139</v>
      </c>
      <c r="J5760" s="15" t="s">
        <v>158</v>
      </c>
      <c r="K5760" s="15" t="s">
        <v>10193</v>
      </c>
      <c r="M5760" s="15" t="n">
        <v>5</v>
      </c>
      <c r="P5760" s="15" t="n">
        <v>5</v>
      </c>
      <c r="Y5760" s="15" t="s">
        <v>142</v>
      </c>
      <c r="AB5760" s="15" t="s">
        <v>143</v>
      </c>
    </row>
    <row r="5761" customFormat="false" ht="15" hidden="false" customHeight="true" outlineLevel="0" collapsed="false">
      <c r="A5761" s="15" t="s">
        <v>10194</v>
      </c>
      <c r="B5761" s="15" t="s">
        <v>10195</v>
      </c>
      <c r="C5761" s="15" t="s">
        <v>217</v>
      </c>
      <c r="D5761" s="15" t="s">
        <v>235</v>
      </c>
      <c r="E5761" s="15" t="s">
        <v>136</v>
      </c>
      <c r="F5761" s="15" t="s">
        <v>137</v>
      </c>
      <c r="G5761" s="15" t="s">
        <v>178</v>
      </c>
      <c r="H5761" s="15" t="s">
        <v>136</v>
      </c>
      <c r="I5761" s="15" t="s">
        <v>139</v>
      </c>
      <c r="J5761" s="15" t="s">
        <v>140</v>
      </c>
      <c r="K5761" s="15" t="s">
        <v>10196</v>
      </c>
      <c r="N5761" s="15" t="n">
        <v>12</v>
      </c>
      <c r="P5761" s="15" t="n">
        <v>12</v>
      </c>
      <c r="Y5761" s="15" t="s">
        <v>142</v>
      </c>
      <c r="AB5761" s="15" t="s">
        <v>143</v>
      </c>
    </row>
    <row r="5762" customFormat="false" ht="15" hidden="false" customHeight="true" outlineLevel="0" collapsed="false">
      <c r="A5762" s="15" t="s">
        <v>10194</v>
      </c>
      <c r="B5762" s="15" t="s">
        <v>10195</v>
      </c>
      <c r="C5762" s="15" t="s">
        <v>217</v>
      </c>
      <c r="D5762" s="15" t="s">
        <v>235</v>
      </c>
      <c r="E5762" s="15" t="s">
        <v>136</v>
      </c>
      <c r="F5762" s="15" t="s">
        <v>137</v>
      </c>
      <c r="G5762" s="15" t="s">
        <v>178</v>
      </c>
      <c r="H5762" s="15" t="s">
        <v>136</v>
      </c>
      <c r="I5762" s="15" t="s">
        <v>139</v>
      </c>
      <c r="J5762" s="15" t="s">
        <v>150</v>
      </c>
      <c r="K5762" s="15" t="s">
        <v>10197</v>
      </c>
      <c r="L5762" s="15" t="n">
        <v>1</v>
      </c>
      <c r="N5762" s="15" t="n">
        <v>43</v>
      </c>
      <c r="P5762" s="15" t="n">
        <v>44</v>
      </c>
      <c r="Y5762" s="15" t="s">
        <v>142</v>
      </c>
      <c r="AB5762" s="15" t="s">
        <v>143</v>
      </c>
    </row>
    <row r="5763" customFormat="false" ht="15" hidden="false" customHeight="true" outlineLevel="0" collapsed="false">
      <c r="A5763" s="15" t="s">
        <v>10194</v>
      </c>
      <c r="B5763" s="15" t="s">
        <v>10195</v>
      </c>
      <c r="C5763" s="15" t="s">
        <v>217</v>
      </c>
      <c r="D5763" s="15" t="s">
        <v>235</v>
      </c>
      <c r="E5763" s="15" t="s">
        <v>136</v>
      </c>
      <c r="F5763" s="15" t="s">
        <v>137</v>
      </c>
      <c r="G5763" s="15" t="s">
        <v>178</v>
      </c>
      <c r="H5763" s="15" t="s">
        <v>136</v>
      </c>
      <c r="I5763" s="15" t="s">
        <v>139</v>
      </c>
      <c r="J5763" s="15" t="s">
        <v>166</v>
      </c>
      <c r="K5763" s="15" t="s">
        <v>10198</v>
      </c>
      <c r="N5763" s="15" t="n">
        <v>14</v>
      </c>
      <c r="P5763" s="15" t="n">
        <v>14</v>
      </c>
      <c r="Y5763" s="15" t="s">
        <v>142</v>
      </c>
      <c r="AB5763" s="15" t="s">
        <v>143</v>
      </c>
    </row>
    <row r="5764" customFormat="false" ht="15" hidden="false" customHeight="true" outlineLevel="0" collapsed="false">
      <c r="A5764" s="15" t="s">
        <v>10199</v>
      </c>
      <c r="B5764" s="15" t="s">
        <v>10200</v>
      </c>
      <c r="C5764" s="15" t="s">
        <v>217</v>
      </c>
      <c r="D5764" s="15" t="s">
        <v>235</v>
      </c>
      <c r="E5764" s="15" t="s">
        <v>136</v>
      </c>
      <c r="F5764" s="15" t="s">
        <v>137</v>
      </c>
      <c r="G5764" s="15" t="s">
        <v>219</v>
      </c>
      <c r="H5764" s="15" t="s">
        <v>136</v>
      </c>
      <c r="I5764" s="15" t="s">
        <v>139</v>
      </c>
      <c r="J5764" s="15" t="s">
        <v>150</v>
      </c>
      <c r="K5764" s="15" t="s">
        <v>10201</v>
      </c>
      <c r="L5764" s="15" t="n">
        <v>7</v>
      </c>
      <c r="M5764" s="15" t="n">
        <v>18</v>
      </c>
      <c r="P5764" s="15" t="n">
        <v>25</v>
      </c>
      <c r="Y5764" s="15" t="s">
        <v>142</v>
      </c>
      <c r="AB5764" s="15" t="s">
        <v>143</v>
      </c>
    </row>
    <row r="5765" customFormat="false" ht="15" hidden="false" customHeight="true" outlineLevel="0" collapsed="false">
      <c r="A5765" s="15" t="s">
        <v>10199</v>
      </c>
      <c r="B5765" s="15" t="s">
        <v>10200</v>
      </c>
      <c r="C5765" s="15" t="s">
        <v>217</v>
      </c>
      <c r="D5765" s="15" t="s">
        <v>235</v>
      </c>
      <c r="E5765" s="15" t="s">
        <v>136</v>
      </c>
      <c r="F5765" s="15" t="s">
        <v>137</v>
      </c>
      <c r="G5765" s="15" t="s">
        <v>219</v>
      </c>
      <c r="H5765" s="15" t="s">
        <v>136</v>
      </c>
      <c r="I5765" s="15" t="s">
        <v>139</v>
      </c>
      <c r="J5765" s="15" t="s">
        <v>158</v>
      </c>
      <c r="K5765" s="15" t="s">
        <v>10202</v>
      </c>
      <c r="L5765" s="15" t="n">
        <v>13</v>
      </c>
      <c r="P5765" s="15" t="n">
        <v>13</v>
      </c>
      <c r="Y5765" s="15" t="s">
        <v>142</v>
      </c>
      <c r="AB5765" s="15" t="s">
        <v>143</v>
      </c>
    </row>
    <row r="5766" customFormat="false" ht="15" hidden="false" customHeight="true" outlineLevel="0" collapsed="false">
      <c r="A5766" s="15" t="s">
        <v>10203</v>
      </c>
      <c r="B5766" s="15" t="s">
        <v>10204</v>
      </c>
      <c r="C5766" s="15" t="s">
        <v>148</v>
      </c>
      <c r="E5766" s="15" t="s">
        <v>136</v>
      </c>
      <c r="F5766" s="15" t="s">
        <v>137</v>
      </c>
      <c r="G5766" s="15" t="s">
        <v>299</v>
      </c>
      <c r="H5766" s="15" t="s">
        <v>136</v>
      </c>
      <c r="I5766" s="15" t="s">
        <v>139</v>
      </c>
      <c r="J5766" s="15" t="s">
        <v>150</v>
      </c>
      <c r="K5766" s="15" t="s">
        <v>10205</v>
      </c>
      <c r="M5766" s="15" t="n">
        <v>9</v>
      </c>
      <c r="P5766" s="15" t="n">
        <v>9</v>
      </c>
      <c r="Y5766" s="15" t="s">
        <v>156</v>
      </c>
      <c r="AB5766" s="15" t="s">
        <v>143</v>
      </c>
    </row>
    <row r="5767" customFormat="false" ht="15" hidden="false" customHeight="true" outlineLevel="0" collapsed="false">
      <c r="A5767" s="15" t="s">
        <v>10206</v>
      </c>
      <c r="B5767" s="15" t="s">
        <v>10207</v>
      </c>
      <c r="C5767" s="15" t="s">
        <v>217</v>
      </c>
      <c r="D5767" s="15" t="s">
        <v>235</v>
      </c>
      <c r="E5767" s="15" t="s">
        <v>788</v>
      </c>
      <c r="F5767" s="15" t="s">
        <v>137</v>
      </c>
      <c r="G5767" s="15" t="s">
        <v>788</v>
      </c>
      <c r="H5767" s="15" t="s">
        <v>136</v>
      </c>
      <c r="I5767" s="15" t="s">
        <v>139</v>
      </c>
      <c r="J5767" s="15" t="s">
        <v>140</v>
      </c>
      <c r="K5767" s="15" t="s">
        <v>10208</v>
      </c>
      <c r="N5767" s="15" t="n">
        <v>19</v>
      </c>
      <c r="O5767" s="15" t="n">
        <v>2</v>
      </c>
      <c r="P5767" s="15" t="n">
        <v>21</v>
      </c>
      <c r="Y5767" s="15" t="s">
        <v>142</v>
      </c>
      <c r="AB5767" s="15" t="s">
        <v>143</v>
      </c>
    </row>
    <row r="5768" customFormat="false" ht="15" hidden="false" customHeight="true" outlineLevel="0" collapsed="false">
      <c r="A5768" s="15" t="s">
        <v>10206</v>
      </c>
      <c r="B5768" s="15" t="s">
        <v>10207</v>
      </c>
      <c r="C5768" s="15" t="s">
        <v>217</v>
      </c>
      <c r="D5768" s="15" t="s">
        <v>235</v>
      </c>
      <c r="E5768" s="15" t="s">
        <v>788</v>
      </c>
      <c r="F5768" s="15" t="s">
        <v>137</v>
      </c>
      <c r="G5768" s="15" t="s">
        <v>788</v>
      </c>
      <c r="H5768" s="15" t="s">
        <v>136</v>
      </c>
      <c r="I5768" s="15" t="s">
        <v>139</v>
      </c>
      <c r="J5768" s="15" t="s">
        <v>150</v>
      </c>
      <c r="K5768" s="15" t="s">
        <v>10209</v>
      </c>
      <c r="O5768" s="15" t="n">
        <v>21</v>
      </c>
      <c r="P5768" s="15" t="n">
        <v>21</v>
      </c>
      <c r="Y5768" s="15" t="s">
        <v>142</v>
      </c>
      <c r="AB5768" s="15" t="s">
        <v>143</v>
      </c>
    </row>
    <row r="5769" customFormat="false" ht="15" hidden="false" customHeight="true" outlineLevel="0" collapsed="false">
      <c r="A5769" s="15" t="s">
        <v>10206</v>
      </c>
      <c r="B5769" s="15" t="s">
        <v>10207</v>
      </c>
      <c r="C5769" s="15" t="s">
        <v>217</v>
      </c>
      <c r="D5769" s="15" t="s">
        <v>235</v>
      </c>
      <c r="E5769" s="15" t="s">
        <v>788</v>
      </c>
      <c r="F5769" s="15" t="s">
        <v>137</v>
      </c>
      <c r="G5769" s="15" t="s">
        <v>788</v>
      </c>
      <c r="H5769" s="15" t="s">
        <v>136</v>
      </c>
      <c r="I5769" s="15" t="s">
        <v>139</v>
      </c>
      <c r="J5769" s="15" t="s">
        <v>158</v>
      </c>
      <c r="K5769" s="15" t="s">
        <v>10210</v>
      </c>
      <c r="O5769" s="15" t="n">
        <v>6</v>
      </c>
      <c r="P5769" s="15" t="n">
        <v>6</v>
      </c>
      <c r="Y5769" s="15" t="s">
        <v>142</v>
      </c>
      <c r="AB5769" s="15" t="s">
        <v>143</v>
      </c>
    </row>
    <row r="5770" customFormat="false" ht="15" hidden="false" customHeight="true" outlineLevel="0" collapsed="false">
      <c r="A5770" s="15" t="s">
        <v>10211</v>
      </c>
      <c r="B5770" s="15" t="s">
        <v>10212</v>
      </c>
      <c r="C5770" s="15" t="s">
        <v>217</v>
      </c>
      <c r="D5770" s="15" t="s">
        <v>218</v>
      </c>
      <c r="E5770" s="15" t="s">
        <v>136</v>
      </c>
      <c r="F5770" s="15" t="s">
        <v>137</v>
      </c>
      <c r="G5770" s="15" t="s">
        <v>299</v>
      </c>
      <c r="H5770" s="15" t="s">
        <v>136</v>
      </c>
      <c r="I5770" s="15" t="s">
        <v>139</v>
      </c>
      <c r="J5770" s="15" t="s">
        <v>150</v>
      </c>
      <c r="K5770" s="15" t="s">
        <v>10213</v>
      </c>
      <c r="M5770" s="15" t="n">
        <v>4</v>
      </c>
      <c r="P5770" s="15" t="n">
        <v>4</v>
      </c>
      <c r="Y5770" s="15" t="s">
        <v>156</v>
      </c>
      <c r="AB5770" s="15" t="s">
        <v>143</v>
      </c>
    </row>
    <row r="5771" customFormat="false" ht="15" hidden="false" customHeight="true" outlineLevel="0" collapsed="false">
      <c r="A5771" s="15" t="s">
        <v>10214</v>
      </c>
      <c r="B5771" s="15" t="s">
        <v>10215</v>
      </c>
      <c r="C5771" s="15" t="s">
        <v>217</v>
      </c>
      <c r="D5771" s="15" t="s">
        <v>218</v>
      </c>
      <c r="E5771" s="15" t="s">
        <v>136</v>
      </c>
      <c r="F5771" s="15" t="s">
        <v>137</v>
      </c>
      <c r="G5771" s="15" t="s">
        <v>308</v>
      </c>
      <c r="H5771" s="15" t="s">
        <v>136</v>
      </c>
      <c r="I5771" s="15" t="s">
        <v>139</v>
      </c>
      <c r="J5771" s="15" t="s">
        <v>140</v>
      </c>
      <c r="K5771" s="15" t="s">
        <v>10216</v>
      </c>
      <c r="M5771" s="15" t="n">
        <v>415</v>
      </c>
      <c r="P5771" s="15" t="n">
        <v>415</v>
      </c>
      <c r="Y5771" s="15" t="s">
        <v>142</v>
      </c>
      <c r="AB5771" s="15" t="s">
        <v>143</v>
      </c>
    </row>
    <row r="5772" customFormat="false" ht="15" hidden="false" customHeight="true" outlineLevel="0" collapsed="false">
      <c r="A5772" s="15" t="s">
        <v>10214</v>
      </c>
      <c r="B5772" s="15" t="s">
        <v>10215</v>
      </c>
      <c r="C5772" s="15" t="s">
        <v>217</v>
      </c>
      <c r="D5772" s="15" t="s">
        <v>218</v>
      </c>
      <c r="E5772" s="15" t="s">
        <v>136</v>
      </c>
      <c r="F5772" s="15" t="s">
        <v>137</v>
      </c>
      <c r="G5772" s="15" t="s">
        <v>308</v>
      </c>
      <c r="H5772" s="15" t="s">
        <v>136</v>
      </c>
      <c r="I5772" s="15" t="s">
        <v>139</v>
      </c>
      <c r="J5772" s="15" t="s">
        <v>150</v>
      </c>
      <c r="K5772" s="15" t="s">
        <v>10217</v>
      </c>
      <c r="M5772" s="15" t="n">
        <v>9</v>
      </c>
      <c r="P5772" s="15" t="n">
        <v>9</v>
      </c>
      <c r="Y5772" s="15" t="s">
        <v>142</v>
      </c>
      <c r="AB5772" s="15" t="s">
        <v>143</v>
      </c>
    </row>
    <row r="5773" customFormat="false" ht="15" hidden="false" customHeight="true" outlineLevel="0" collapsed="false">
      <c r="A5773" s="15" t="s">
        <v>10218</v>
      </c>
      <c r="B5773" s="15" t="s">
        <v>10219</v>
      </c>
      <c r="C5773" s="15" t="s">
        <v>217</v>
      </c>
      <c r="D5773" s="15" t="s">
        <v>235</v>
      </c>
      <c r="E5773" s="15" t="s">
        <v>136</v>
      </c>
      <c r="F5773" s="15" t="s">
        <v>137</v>
      </c>
      <c r="G5773" s="15" t="s">
        <v>613</v>
      </c>
      <c r="H5773" s="15" t="s">
        <v>136</v>
      </c>
      <c r="I5773" s="15" t="s">
        <v>139</v>
      </c>
      <c r="J5773" s="15" t="s">
        <v>140</v>
      </c>
      <c r="K5773" s="15" t="s">
        <v>10220</v>
      </c>
      <c r="L5773" s="15" t="n">
        <v>5</v>
      </c>
      <c r="P5773" s="15" t="n">
        <v>5</v>
      </c>
      <c r="Y5773" s="15" t="s">
        <v>142</v>
      </c>
      <c r="AB5773" s="15" t="s">
        <v>143</v>
      </c>
    </row>
    <row r="5774" customFormat="false" ht="15" hidden="false" customHeight="true" outlineLevel="0" collapsed="false">
      <c r="A5774" s="15" t="s">
        <v>10218</v>
      </c>
      <c r="B5774" s="15" t="s">
        <v>10219</v>
      </c>
      <c r="C5774" s="15" t="s">
        <v>217</v>
      </c>
      <c r="D5774" s="15" t="s">
        <v>235</v>
      </c>
      <c r="E5774" s="15" t="s">
        <v>136</v>
      </c>
      <c r="F5774" s="15" t="s">
        <v>137</v>
      </c>
      <c r="G5774" s="15" t="s">
        <v>613</v>
      </c>
      <c r="H5774" s="15" t="s">
        <v>136</v>
      </c>
      <c r="I5774" s="15" t="s">
        <v>139</v>
      </c>
      <c r="J5774" s="15" t="s">
        <v>150</v>
      </c>
      <c r="K5774" s="15" t="s">
        <v>10221</v>
      </c>
      <c r="L5774" s="15" t="n">
        <v>19</v>
      </c>
      <c r="M5774" s="15" t="n">
        <v>107</v>
      </c>
      <c r="N5774" s="15" t="n">
        <v>16</v>
      </c>
      <c r="P5774" s="15" t="n">
        <v>142</v>
      </c>
      <c r="Y5774" s="15" t="s">
        <v>142</v>
      </c>
      <c r="AB5774" s="15" t="s">
        <v>143</v>
      </c>
    </row>
    <row r="5775" customFormat="false" ht="15" hidden="false" customHeight="true" outlineLevel="0" collapsed="false">
      <c r="A5775" s="15" t="s">
        <v>10218</v>
      </c>
      <c r="B5775" s="15" t="s">
        <v>10219</v>
      </c>
      <c r="C5775" s="15" t="s">
        <v>217</v>
      </c>
      <c r="D5775" s="15" t="s">
        <v>235</v>
      </c>
      <c r="E5775" s="15" t="s">
        <v>136</v>
      </c>
      <c r="F5775" s="15" t="s">
        <v>137</v>
      </c>
      <c r="G5775" s="15" t="s">
        <v>613</v>
      </c>
      <c r="H5775" s="15" t="s">
        <v>136</v>
      </c>
      <c r="I5775" s="15" t="s">
        <v>139</v>
      </c>
      <c r="J5775" s="15" t="s">
        <v>158</v>
      </c>
      <c r="K5775" s="15" t="s">
        <v>10222</v>
      </c>
      <c r="L5775" s="15" t="n">
        <v>7</v>
      </c>
      <c r="M5775" s="15" t="n">
        <v>18</v>
      </c>
      <c r="N5775" s="15" t="n">
        <v>14</v>
      </c>
      <c r="P5775" s="15" t="n">
        <v>39</v>
      </c>
      <c r="Y5775" s="15" t="s">
        <v>142</v>
      </c>
      <c r="AB5775" s="15" t="s">
        <v>143</v>
      </c>
    </row>
    <row r="5776" customFormat="false" ht="15" hidden="false" customHeight="true" outlineLevel="0" collapsed="false">
      <c r="A5776" s="15" t="s">
        <v>10223</v>
      </c>
      <c r="B5776" s="15" t="s">
        <v>10224</v>
      </c>
      <c r="C5776" s="15" t="s">
        <v>134</v>
      </c>
      <c r="D5776" s="15" t="s">
        <v>135</v>
      </c>
      <c r="E5776" s="15" t="s">
        <v>136</v>
      </c>
      <c r="F5776" s="15" t="s">
        <v>137</v>
      </c>
      <c r="G5776" s="15" t="s">
        <v>236</v>
      </c>
      <c r="H5776" s="15" t="s">
        <v>136</v>
      </c>
      <c r="I5776" s="15" t="s">
        <v>139</v>
      </c>
      <c r="J5776" s="15" t="s">
        <v>140</v>
      </c>
      <c r="K5776" s="15" t="s">
        <v>10225</v>
      </c>
      <c r="O5776" s="15" t="n">
        <v>7</v>
      </c>
      <c r="P5776" s="15" t="n">
        <v>7</v>
      </c>
      <c r="Y5776" s="15" t="s">
        <v>142</v>
      </c>
      <c r="AB5776" s="15" t="s">
        <v>143</v>
      </c>
    </row>
    <row r="5777" customFormat="false" ht="15" hidden="false" customHeight="true" outlineLevel="0" collapsed="false">
      <c r="A5777" s="15" t="s">
        <v>10223</v>
      </c>
      <c r="B5777" s="15" t="s">
        <v>10224</v>
      </c>
      <c r="C5777" s="15" t="s">
        <v>134</v>
      </c>
      <c r="D5777" s="15" t="s">
        <v>135</v>
      </c>
      <c r="E5777" s="15" t="s">
        <v>136</v>
      </c>
      <c r="F5777" s="15" t="s">
        <v>137</v>
      </c>
      <c r="G5777" s="15" t="s">
        <v>236</v>
      </c>
      <c r="H5777" s="15" t="s">
        <v>136</v>
      </c>
      <c r="I5777" s="15" t="s">
        <v>139</v>
      </c>
      <c r="J5777" s="15" t="s">
        <v>150</v>
      </c>
      <c r="K5777" s="15" t="s">
        <v>10226</v>
      </c>
      <c r="N5777" s="15" t="n">
        <v>11</v>
      </c>
      <c r="O5777" s="15" t="n">
        <v>83</v>
      </c>
      <c r="P5777" s="15" t="n">
        <v>94</v>
      </c>
      <c r="Y5777" s="15" t="s">
        <v>142</v>
      </c>
      <c r="AB5777" s="15" t="s">
        <v>143</v>
      </c>
    </row>
    <row r="5778" customFormat="false" ht="15" hidden="false" customHeight="true" outlineLevel="0" collapsed="false">
      <c r="A5778" s="15" t="s">
        <v>10223</v>
      </c>
      <c r="B5778" s="15" t="s">
        <v>10224</v>
      </c>
      <c r="C5778" s="15" t="s">
        <v>134</v>
      </c>
      <c r="D5778" s="15" t="s">
        <v>135</v>
      </c>
      <c r="E5778" s="15" t="s">
        <v>136</v>
      </c>
      <c r="F5778" s="15" t="s">
        <v>137</v>
      </c>
      <c r="G5778" s="15" t="s">
        <v>236</v>
      </c>
      <c r="H5778" s="15" t="s">
        <v>136</v>
      </c>
      <c r="I5778" s="15" t="s">
        <v>139</v>
      </c>
      <c r="J5778" s="15" t="s">
        <v>158</v>
      </c>
      <c r="K5778" s="15" t="s">
        <v>10227</v>
      </c>
      <c r="N5778" s="15" t="n">
        <v>10</v>
      </c>
      <c r="O5778" s="15" t="n">
        <v>2</v>
      </c>
      <c r="P5778" s="15" t="n">
        <v>12</v>
      </c>
      <c r="Y5778" s="15" t="s">
        <v>142</v>
      </c>
      <c r="AB5778" s="15" t="s">
        <v>143</v>
      </c>
    </row>
    <row r="5779" customFormat="false" ht="15" hidden="false" customHeight="true" outlineLevel="0" collapsed="false">
      <c r="A5779" s="15" t="s">
        <v>10228</v>
      </c>
      <c r="B5779" s="15" t="s">
        <v>10229</v>
      </c>
      <c r="C5779" s="15" t="s">
        <v>217</v>
      </c>
      <c r="D5779" s="15" t="s">
        <v>218</v>
      </c>
      <c r="E5779" s="15" t="s">
        <v>136</v>
      </c>
      <c r="F5779" s="15" t="s">
        <v>137</v>
      </c>
      <c r="G5779" s="15" t="s">
        <v>308</v>
      </c>
      <c r="H5779" s="15" t="s">
        <v>136</v>
      </c>
      <c r="I5779" s="15" t="s">
        <v>139</v>
      </c>
      <c r="J5779" s="15" t="s">
        <v>150</v>
      </c>
      <c r="K5779" s="15" t="s">
        <v>10230</v>
      </c>
      <c r="L5779" s="15" t="n">
        <v>59</v>
      </c>
      <c r="P5779" s="15" t="n">
        <v>59</v>
      </c>
      <c r="Y5779" s="15" t="s">
        <v>142</v>
      </c>
      <c r="AB5779" s="15" t="s">
        <v>143</v>
      </c>
    </row>
    <row r="5780" customFormat="false" ht="15" hidden="false" customHeight="true" outlineLevel="0" collapsed="false">
      <c r="A5780" s="15" t="s">
        <v>10231</v>
      </c>
      <c r="B5780" s="15" t="s">
        <v>10232</v>
      </c>
      <c r="C5780" s="15" t="s">
        <v>217</v>
      </c>
      <c r="D5780" s="15" t="s">
        <v>218</v>
      </c>
      <c r="E5780" s="15" t="s">
        <v>136</v>
      </c>
      <c r="F5780" s="15" t="s">
        <v>137</v>
      </c>
      <c r="G5780" s="15" t="s">
        <v>5749</v>
      </c>
      <c r="H5780" s="15" t="s">
        <v>136</v>
      </c>
      <c r="I5780" s="15" t="s">
        <v>139</v>
      </c>
      <c r="J5780" s="15" t="s">
        <v>140</v>
      </c>
      <c r="K5780" s="15" t="s">
        <v>10233</v>
      </c>
      <c r="N5780" s="15" t="n">
        <v>3</v>
      </c>
      <c r="P5780" s="15" t="n">
        <v>3</v>
      </c>
      <c r="Y5780" s="15" t="s">
        <v>142</v>
      </c>
      <c r="AB5780" s="15" t="s">
        <v>143</v>
      </c>
    </row>
    <row r="5781" customFormat="false" ht="15" hidden="false" customHeight="true" outlineLevel="0" collapsed="false">
      <c r="A5781" s="15" t="s">
        <v>10234</v>
      </c>
      <c r="B5781" s="15" t="s">
        <v>10235</v>
      </c>
      <c r="C5781" s="15" t="s">
        <v>134</v>
      </c>
      <c r="D5781" s="15" t="s">
        <v>135</v>
      </c>
      <c r="E5781" s="15" t="s">
        <v>136</v>
      </c>
      <c r="F5781" s="15" t="s">
        <v>137</v>
      </c>
      <c r="G5781" s="15" t="s">
        <v>1068</v>
      </c>
      <c r="H5781" s="15" t="s">
        <v>136</v>
      </c>
      <c r="I5781" s="15" t="s">
        <v>243</v>
      </c>
      <c r="J5781" s="15" t="s">
        <v>140</v>
      </c>
      <c r="K5781" s="15" t="s">
        <v>10236</v>
      </c>
      <c r="L5781" s="15" t="n">
        <v>1</v>
      </c>
      <c r="M5781" s="15" t="n">
        <v>62</v>
      </c>
      <c r="N5781" s="15" t="n">
        <v>17</v>
      </c>
      <c r="O5781" s="15" t="n">
        <v>1</v>
      </c>
      <c r="P5781" s="15" t="n">
        <v>81</v>
      </c>
      <c r="Y5781" s="15" t="s">
        <v>1070</v>
      </c>
      <c r="AB5781" s="15" t="s">
        <v>143</v>
      </c>
    </row>
    <row r="5782" customFormat="false" ht="15" hidden="false" customHeight="true" outlineLevel="0" collapsed="false">
      <c r="A5782" s="15" t="s">
        <v>10234</v>
      </c>
      <c r="B5782" s="15" t="s">
        <v>10235</v>
      </c>
      <c r="C5782" s="15" t="s">
        <v>134</v>
      </c>
      <c r="D5782" s="15" t="s">
        <v>135</v>
      </c>
      <c r="E5782" s="15" t="s">
        <v>136</v>
      </c>
      <c r="F5782" s="15" t="s">
        <v>137</v>
      </c>
      <c r="G5782" s="15" t="s">
        <v>1068</v>
      </c>
      <c r="H5782" s="15" t="s">
        <v>136</v>
      </c>
      <c r="I5782" s="15" t="s">
        <v>243</v>
      </c>
      <c r="J5782" s="15" t="s">
        <v>144</v>
      </c>
      <c r="K5782" s="15" t="s">
        <v>10237</v>
      </c>
      <c r="M5782" s="15" t="n">
        <v>16</v>
      </c>
      <c r="P5782" s="15" t="n">
        <v>16</v>
      </c>
      <c r="Y5782" s="15" t="s">
        <v>1070</v>
      </c>
      <c r="AB5782" s="15" t="s">
        <v>143</v>
      </c>
    </row>
    <row r="5783" customFormat="false" ht="15" hidden="false" customHeight="true" outlineLevel="0" collapsed="false">
      <c r="A5783" s="15" t="s">
        <v>10234</v>
      </c>
      <c r="B5783" s="15" t="s">
        <v>10235</v>
      </c>
      <c r="C5783" s="15" t="s">
        <v>134</v>
      </c>
      <c r="D5783" s="15" t="s">
        <v>135</v>
      </c>
      <c r="E5783" s="15" t="s">
        <v>136</v>
      </c>
      <c r="F5783" s="15" t="s">
        <v>137</v>
      </c>
      <c r="G5783" s="15" t="s">
        <v>1068</v>
      </c>
      <c r="H5783" s="15" t="s">
        <v>136</v>
      </c>
      <c r="I5783" s="15" t="s">
        <v>243</v>
      </c>
      <c r="J5783" s="15" t="s">
        <v>150</v>
      </c>
      <c r="K5783" s="15" t="s">
        <v>10238</v>
      </c>
      <c r="L5783" s="15" t="n">
        <v>168</v>
      </c>
      <c r="M5783" s="15" t="n">
        <v>200</v>
      </c>
      <c r="N5783" s="15" t="n">
        <v>212</v>
      </c>
      <c r="O5783" s="15" t="n">
        <v>162</v>
      </c>
      <c r="P5783" s="15" t="n">
        <v>742</v>
      </c>
      <c r="Y5783" s="15" t="s">
        <v>1070</v>
      </c>
      <c r="AB5783" s="15" t="s">
        <v>143</v>
      </c>
    </row>
    <row r="5784" customFormat="false" ht="15" hidden="false" customHeight="true" outlineLevel="0" collapsed="false">
      <c r="A5784" s="15" t="s">
        <v>10234</v>
      </c>
      <c r="B5784" s="15" t="s">
        <v>10235</v>
      </c>
      <c r="C5784" s="15" t="s">
        <v>134</v>
      </c>
      <c r="D5784" s="15" t="s">
        <v>135</v>
      </c>
      <c r="E5784" s="15" t="s">
        <v>136</v>
      </c>
      <c r="F5784" s="15" t="s">
        <v>137</v>
      </c>
      <c r="G5784" s="15" t="s">
        <v>1068</v>
      </c>
      <c r="H5784" s="15" t="s">
        <v>136</v>
      </c>
      <c r="I5784" s="15" t="s">
        <v>243</v>
      </c>
      <c r="J5784" s="15" t="s">
        <v>166</v>
      </c>
      <c r="K5784" s="15" t="s">
        <v>10239</v>
      </c>
      <c r="M5784" s="15" t="n">
        <v>8</v>
      </c>
      <c r="P5784" s="15" t="n">
        <v>8</v>
      </c>
      <c r="Y5784" s="15" t="s">
        <v>1070</v>
      </c>
      <c r="AB5784" s="15" t="s">
        <v>143</v>
      </c>
    </row>
    <row r="5785" customFormat="false" ht="15" hidden="false" customHeight="true" outlineLevel="0" collapsed="false">
      <c r="A5785" s="15" t="s">
        <v>10234</v>
      </c>
      <c r="B5785" s="15" t="s">
        <v>10235</v>
      </c>
      <c r="C5785" s="15" t="s">
        <v>134</v>
      </c>
      <c r="D5785" s="15" t="s">
        <v>135</v>
      </c>
      <c r="E5785" s="15" t="s">
        <v>136</v>
      </c>
      <c r="F5785" s="15" t="s">
        <v>137</v>
      </c>
      <c r="G5785" s="15" t="s">
        <v>1068</v>
      </c>
      <c r="H5785" s="15" t="s">
        <v>136</v>
      </c>
      <c r="I5785" s="15" t="s">
        <v>243</v>
      </c>
      <c r="J5785" s="15" t="s">
        <v>158</v>
      </c>
      <c r="K5785" s="15" t="s">
        <v>10240</v>
      </c>
      <c r="L5785" s="15" t="n">
        <v>48</v>
      </c>
      <c r="M5785" s="15" t="n">
        <v>147</v>
      </c>
      <c r="N5785" s="15" t="n">
        <v>219</v>
      </c>
      <c r="O5785" s="15" t="n">
        <v>80</v>
      </c>
      <c r="P5785" s="15" t="n">
        <v>494</v>
      </c>
      <c r="Y5785" s="15" t="s">
        <v>1070</v>
      </c>
      <c r="AB5785" s="15" t="s">
        <v>143</v>
      </c>
    </row>
    <row r="5786" customFormat="false" ht="15" hidden="false" customHeight="true" outlineLevel="0" collapsed="false">
      <c r="A5786" s="15" t="s">
        <v>10234</v>
      </c>
      <c r="B5786" s="15" t="s">
        <v>10235</v>
      </c>
      <c r="C5786" s="15" t="s">
        <v>134</v>
      </c>
      <c r="D5786" s="15" t="s">
        <v>135</v>
      </c>
      <c r="E5786" s="15" t="s">
        <v>136</v>
      </c>
      <c r="F5786" s="15" t="s">
        <v>137</v>
      </c>
      <c r="G5786" s="15" t="s">
        <v>1068</v>
      </c>
      <c r="H5786" s="15" t="s">
        <v>136</v>
      </c>
      <c r="I5786" s="15" t="s">
        <v>243</v>
      </c>
      <c r="J5786" s="15" t="s">
        <v>169</v>
      </c>
      <c r="K5786" s="15" t="s">
        <v>10241</v>
      </c>
      <c r="L5786" s="15" t="n">
        <v>9</v>
      </c>
      <c r="M5786" s="15" t="n">
        <v>3</v>
      </c>
      <c r="N5786" s="15" t="n">
        <v>10</v>
      </c>
      <c r="P5786" s="15" t="n">
        <v>22</v>
      </c>
      <c r="Y5786" s="15" t="s">
        <v>1070</v>
      </c>
      <c r="AB5786" s="15" t="s">
        <v>143</v>
      </c>
    </row>
    <row r="5787" customFormat="false" ht="15" hidden="false" customHeight="true" outlineLevel="0" collapsed="false">
      <c r="A5787" s="15" t="s">
        <v>10242</v>
      </c>
      <c r="B5787" s="15" t="s">
        <v>10243</v>
      </c>
      <c r="C5787" s="15" t="s">
        <v>217</v>
      </c>
      <c r="D5787" s="15" t="s">
        <v>218</v>
      </c>
      <c r="E5787" s="15" t="s">
        <v>136</v>
      </c>
      <c r="F5787" s="15" t="s">
        <v>137</v>
      </c>
      <c r="G5787" s="15" t="s">
        <v>3937</v>
      </c>
      <c r="H5787" s="15" t="s">
        <v>136</v>
      </c>
      <c r="I5787" s="15" t="s">
        <v>243</v>
      </c>
      <c r="J5787" s="15" t="s">
        <v>140</v>
      </c>
      <c r="K5787" s="15" t="s">
        <v>10244</v>
      </c>
      <c r="L5787" s="15" t="n">
        <v>20</v>
      </c>
      <c r="M5787" s="15" t="n">
        <v>20</v>
      </c>
      <c r="N5787" s="15" t="n">
        <v>39</v>
      </c>
      <c r="O5787" s="15" t="n">
        <v>14</v>
      </c>
      <c r="P5787" s="15" t="n">
        <v>93</v>
      </c>
      <c r="Y5787" s="15" t="s">
        <v>156</v>
      </c>
      <c r="Z5787" s="15" t="n">
        <v>2</v>
      </c>
      <c r="AA5787" s="15" t="s">
        <v>277</v>
      </c>
      <c r="AB5787" s="15" t="s">
        <v>143</v>
      </c>
    </row>
    <row r="5788" customFormat="false" ht="15" hidden="false" customHeight="true" outlineLevel="0" collapsed="false">
      <c r="A5788" s="15" t="s">
        <v>10242</v>
      </c>
      <c r="B5788" s="15" t="s">
        <v>10243</v>
      </c>
      <c r="C5788" s="15" t="s">
        <v>217</v>
      </c>
      <c r="D5788" s="15" t="s">
        <v>218</v>
      </c>
      <c r="E5788" s="15" t="s">
        <v>136</v>
      </c>
      <c r="F5788" s="15" t="s">
        <v>137</v>
      </c>
      <c r="G5788" s="15" t="s">
        <v>3937</v>
      </c>
      <c r="H5788" s="15" t="s">
        <v>136</v>
      </c>
      <c r="I5788" s="15" t="s">
        <v>243</v>
      </c>
      <c r="J5788" s="15" t="s">
        <v>150</v>
      </c>
      <c r="K5788" s="15" t="s">
        <v>10245</v>
      </c>
      <c r="L5788" s="15" t="n">
        <v>218</v>
      </c>
      <c r="M5788" s="15" t="n">
        <v>35</v>
      </c>
      <c r="N5788" s="15" t="n">
        <v>79</v>
      </c>
      <c r="O5788" s="15" t="n">
        <v>109</v>
      </c>
      <c r="P5788" s="15" t="n">
        <v>441</v>
      </c>
      <c r="Y5788" s="15" t="s">
        <v>156</v>
      </c>
      <c r="Z5788" s="15" t="n">
        <v>2</v>
      </c>
      <c r="AA5788" s="15" t="s">
        <v>277</v>
      </c>
      <c r="AB5788" s="15" t="s">
        <v>143</v>
      </c>
    </row>
    <row r="5789" customFormat="false" ht="15" hidden="false" customHeight="true" outlineLevel="0" collapsed="false">
      <c r="A5789" s="15" t="s">
        <v>10242</v>
      </c>
      <c r="B5789" s="15" t="s">
        <v>10243</v>
      </c>
      <c r="C5789" s="15" t="s">
        <v>217</v>
      </c>
      <c r="D5789" s="15" t="s">
        <v>218</v>
      </c>
      <c r="E5789" s="15" t="s">
        <v>136</v>
      </c>
      <c r="F5789" s="15" t="s">
        <v>137</v>
      </c>
      <c r="G5789" s="15" t="s">
        <v>3937</v>
      </c>
      <c r="H5789" s="15" t="s">
        <v>136</v>
      </c>
      <c r="I5789" s="15" t="s">
        <v>243</v>
      </c>
      <c r="J5789" s="15" t="s">
        <v>166</v>
      </c>
      <c r="K5789" s="15" t="s">
        <v>10246</v>
      </c>
      <c r="M5789" s="15" t="n">
        <v>16</v>
      </c>
      <c r="P5789" s="15" t="n">
        <v>16</v>
      </c>
      <c r="Y5789" s="15" t="s">
        <v>156</v>
      </c>
      <c r="Z5789" s="15" t="n">
        <v>2</v>
      </c>
      <c r="AA5789" s="15" t="s">
        <v>277</v>
      </c>
      <c r="AB5789" s="15" t="s">
        <v>143</v>
      </c>
    </row>
    <row r="5790" customFormat="false" ht="15" hidden="false" customHeight="true" outlineLevel="0" collapsed="false">
      <c r="A5790" s="15" t="s">
        <v>10242</v>
      </c>
      <c r="B5790" s="15" t="s">
        <v>10243</v>
      </c>
      <c r="C5790" s="15" t="s">
        <v>217</v>
      </c>
      <c r="D5790" s="15" t="s">
        <v>218</v>
      </c>
      <c r="E5790" s="15" t="s">
        <v>136</v>
      </c>
      <c r="F5790" s="15" t="s">
        <v>137</v>
      </c>
      <c r="G5790" s="15" t="s">
        <v>3937</v>
      </c>
      <c r="H5790" s="15" t="s">
        <v>136</v>
      </c>
      <c r="I5790" s="15" t="s">
        <v>243</v>
      </c>
      <c r="J5790" s="15" t="s">
        <v>158</v>
      </c>
      <c r="K5790" s="15" t="s">
        <v>10247</v>
      </c>
      <c r="L5790" s="15" t="n">
        <v>31</v>
      </c>
      <c r="M5790" s="15" t="n">
        <v>31</v>
      </c>
      <c r="N5790" s="15" t="n">
        <v>23</v>
      </c>
      <c r="O5790" s="15" t="n">
        <v>10</v>
      </c>
      <c r="P5790" s="15" t="n">
        <v>95</v>
      </c>
      <c r="Y5790" s="15" t="s">
        <v>156</v>
      </c>
      <c r="Z5790" s="15" t="n">
        <v>2</v>
      </c>
      <c r="AA5790" s="15" t="s">
        <v>277</v>
      </c>
      <c r="AB5790" s="15" t="s">
        <v>143</v>
      </c>
    </row>
    <row r="5791" customFormat="false" ht="15" hidden="false" customHeight="true" outlineLevel="0" collapsed="false">
      <c r="A5791" s="15" t="s">
        <v>10248</v>
      </c>
      <c r="B5791" s="15" t="s">
        <v>10249</v>
      </c>
      <c r="C5791" s="15" t="s">
        <v>217</v>
      </c>
      <c r="D5791" s="15" t="s">
        <v>235</v>
      </c>
      <c r="E5791" s="15" t="s">
        <v>136</v>
      </c>
      <c r="F5791" s="15" t="s">
        <v>137</v>
      </c>
      <c r="G5791" s="15" t="s">
        <v>308</v>
      </c>
      <c r="H5791" s="15" t="s">
        <v>136</v>
      </c>
      <c r="I5791" s="15" t="s">
        <v>139</v>
      </c>
      <c r="J5791" s="15" t="s">
        <v>150</v>
      </c>
      <c r="K5791" s="15" t="s">
        <v>10250</v>
      </c>
      <c r="O5791" s="15" t="n">
        <v>15</v>
      </c>
      <c r="P5791" s="15" t="n">
        <v>15</v>
      </c>
      <c r="Y5791" s="15" t="s">
        <v>142</v>
      </c>
      <c r="AB5791" s="15" t="s">
        <v>143</v>
      </c>
    </row>
    <row r="5792" customFormat="false" ht="15" hidden="false" customHeight="true" outlineLevel="0" collapsed="false">
      <c r="A5792" s="15" t="s">
        <v>10248</v>
      </c>
      <c r="B5792" s="15" t="s">
        <v>10249</v>
      </c>
      <c r="C5792" s="15" t="s">
        <v>217</v>
      </c>
      <c r="D5792" s="15" t="s">
        <v>235</v>
      </c>
      <c r="E5792" s="15" t="s">
        <v>136</v>
      </c>
      <c r="F5792" s="15" t="s">
        <v>137</v>
      </c>
      <c r="G5792" s="15" t="s">
        <v>308</v>
      </c>
      <c r="H5792" s="15" t="s">
        <v>136</v>
      </c>
      <c r="I5792" s="15" t="s">
        <v>139</v>
      </c>
      <c r="J5792" s="15" t="s">
        <v>158</v>
      </c>
      <c r="K5792" s="15" t="s">
        <v>10251</v>
      </c>
      <c r="O5792" s="15" t="n">
        <v>2</v>
      </c>
      <c r="P5792" s="15" t="n">
        <v>2</v>
      </c>
      <c r="Y5792" s="15" t="s">
        <v>142</v>
      </c>
      <c r="AB5792" s="15" t="s">
        <v>143</v>
      </c>
    </row>
    <row r="5793" customFormat="false" ht="15" hidden="false" customHeight="true" outlineLevel="0" collapsed="false">
      <c r="A5793" s="15" t="s">
        <v>10252</v>
      </c>
      <c r="B5793" s="15" t="s">
        <v>10253</v>
      </c>
      <c r="C5793" s="15" t="s">
        <v>134</v>
      </c>
      <c r="D5793" s="15" t="s">
        <v>541</v>
      </c>
      <c r="E5793" s="15" t="s">
        <v>136</v>
      </c>
      <c r="F5793" s="15" t="s">
        <v>137</v>
      </c>
      <c r="G5793" s="15" t="s">
        <v>451</v>
      </c>
      <c r="H5793" s="15" t="s">
        <v>136</v>
      </c>
      <c r="I5793" s="15" t="s">
        <v>139</v>
      </c>
      <c r="J5793" s="15" t="s">
        <v>140</v>
      </c>
      <c r="K5793" s="15" t="s">
        <v>10254</v>
      </c>
      <c r="N5793" s="15" t="n">
        <v>39</v>
      </c>
      <c r="O5793" s="15" t="n">
        <v>26</v>
      </c>
      <c r="P5793" s="15" t="n">
        <v>65</v>
      </c>
      <c r="Y5793" s="15" t="s">
        <v>142</v>
      </c>
      <c r="AB5793" s="15" t="s">
        <v>143</v>
      </c>
    </row>
    <row r="5794" customFormat="false" ht="15" hidden="false" customHeight="true" outlineLevel="0" collapsed="false">
      <c r="A5794" s="15" t="s">
        <v>10252</v>
      </c>
      <c r="B5794" s="15" t="s">
        <v>10253</v>
      </c>
      <c r="C5794" s="15" t="s">
        <v>134</v>
      </c>
      <c r="D5794" s="15" t="s">
        <v>541</v>
      </c>
      <c r="E5794" s="15" t="s">
        <v>136</v>
      </c>
      <c r="F5794" s="15" t="s">
        <v>137</v>
      </c>
      <c r="G5794" s="15" t="s">
        <v>451</v>
      </c>
      <c r="H5794" s="15" t="s">
        <v>136</v>
      </c>
      <c r="I5794" s="15" t="s">
        <v>139</v>
      </c>
      <c r="J5794" s="15" t="s">
        <v>150</v>
      </c>
      <c r="K5794" s="15" t="s">
        <v>10255</v>
      </c>
      <c r="M5794" s="15" t="n">
        <v>87</v>
      </c>
      <c r="N5794" s="15" t="n">
        <v>327</v>
      </c>
      <c r="O5794" s="15" t="n">
        <v>86</v>
      </c>
      <c r="P5794" s="15" t="n">
        <v>500</v>
      </c>
      <c r="Y5794" s="15" t="s">
        <v>142</v>
      </c>
      <c r="AB5794" s="15" t="s">
        <v>143</v>
      </c>
    </row>
    <row r="5795" customFormat="false" ht="15" hidden="false" customHeight="true" outlineLevel="0" collapsed="false">
      <c r="A5795" s="15" t="s">
        <v>10252</v>
      </c>
      <c r="B5795" s="15" t="s">
        <v>10253</v>
      </c>
      <c r="C5795" s="15" t="s">
        <v>134</v>
      </c>
      <c r="D5795" s="15" t="s">
        <v>541</v>
      </c>
      <c r="E5795" s="15" t="s">
        <v>136</v>
      </c>
      <c r="F5795" s="15" t="s">
        <v>137</v>
      </c>
      <c r="G5795" s="15" t="s">
        <v>451</v>
      </c>
      <c r="H5795" s="15" t="s">
        <v>136</v>
      </c>
      <c r="I5795" s="15" t="s">
        <v>139</v>
      </c>
      <c r="J5795" s="15" t="s">
        <v>158</v>
      </c>
      <c r="K5795" s="15" t="s">
        <v>10256</v>
      </c>
      <c r="M5795" s="15" t="n">
        <v>21</v>
      </c>
      <c r="N5795" s="15" t="n">
        <v>19</v>
      </c>
      <c r="O5795" s="15" t="n">
        <v>10</v>
      </c>
      <c r="P5795" s="15" t="n">
        <v>50</v>
      </c>
      <c r="Y5795" s="15" t="s">
        <v>142</v>
      </c>
      <c r="AB5795" s="15" t="s">
        <v>143</v>
      </c>
    </row>
    <row r="5796" customFormat="false" ht="15" hidden="false" customHeight="true" outlineLevel="0" collapsed="false">
      <c r="A5796" s="15" t="s">
        <v>10252</v>
      </c>
      <c r="B5796" s="15" t="s">
        <v>10253</v>
      </c>
      <c r="C5796" s="15" t="s">
        <v>134</v>
      </c>
      <c r="D5796" s="15" t="s">
        <v>541</v>
      </c>
      <c r="E5796" s="15" t="s">
        <v>136</v>
      </c>
      <c r="F5796" s="15" t="s">
        <v>137</v>
      </c>
      <c r="G5796" s="15" t="s">
        <v>451</v>
      </c>
      <c r="H5796" s="15" t="s">
        <v>136</v>
      </c>
      <c r="I5796" s="15" t="s">
        <v>139</v>
      </c>
      <c r="J5796" s="15" t="s">
        <v>169</v>
      </c>
      <c r="K5796" s="15" t="s">
        <v>10257</v>
      </c>
      <c r="O5796" s="15" t="n">
        <v>1</v>
      </c>
      <c r="P5796" s="15" t="n">
        <v>1</v>
      </c>
      <c r="Y5796" s="15" t="s">
        <v>142</v>
      </c>
      <c r="AB5796" s="15" t="s">
        <v>143</v>
      </c>
    </row>
    <row r="5797" customFormat="false" ht="15" hidden="false" customHeight="true" outlineLevel="0" collapsed="false">
      <c r="A5797" s="15" t="s">
        <v>10258</v>
      </c>
      <c r="B5797" s="15" t="s">
        <v>10259</v>
      </c>
      <c r="C5797" s="15" t="s">
        <v>217</v>
      </c>
      <c r="D5797" s="15" t="s">
        <v>218</v>
      </c>
      <c r="E5797" s="15" t="s">
        <v>136</v>
      </c>
      <c r="F5797" s="15" t="s">
        <v>137</v>
      </c>
      <c r="G5797" s="15" t="s">
        <v>308</v>
      </c>
      <c r="H5797" s="15" t="s">
        <v>136</v>
      </c>
      <c r="I5797" s="15" t="s">
        <v>139</v>
      </c>
      <c r="J5797" s="15" t="s">
        <v>150</v>
      </c>
      <c r="K5797" s="15" t="s">
        <v>10260</v>
      </c>
      <c r="L5797" s="15" t="n">
        <v>16</v>
      </c>
      <c r="M5797" s="15" t="n">
        <v>17</v>
      </c>
      <c r="N5797" s="15" t="n">
        <v>85</v>
      </c>
      <c r="O5797" s="15" t="n">
        <v>32</v>
      </c>
      <c r="P5797" s="15" t="n">
        <v>150</v>
      </c>
      <c r="Y5797" s="15" t="s">
        <v>142</v>
      </c>
      <c r="AB5797" s="15" t="s">
        <v>143</v>
      </c>
    </row>
    <row r="5798" customFormat="false" ht="15" hidden="false" customHeight="true" outlineLevel="0" collapsed="false">
      <c r="A5798" s="15" t="s">
        <v>10258</v>
      </c>
      <c r="B5798" s="15" t="s">
        <v>10259</v>
      </c>
      <c r="C5798" s="15" t="s">
        <v>217</v>
      </c>
      <c r="D5798" s="15" t="s">
        <v>218</v>
      </c>
      <c r="E5798" s="15" t="s">
        <v>136</v>
      </c>
      <c r="F5798" s="15" t="s">
        <v>137</v>
      </c>
      <c r="G5798" s="15" t="s">
        <v>308</v>
      </c>
      <c r="H5798" s="15" t="s">
        <v>136</v>
      </c>
      <c r="I5798" s="15" t="s">
        <v>139</v>
      </c>
      <c r="J5798" s="15" t="s">
        <v>158</v>
      </c>
      <c r="K5798" s="15" t="s">
        <v>10261</v>
      </c>
      <c r="M5798" s="15" t="n">
        <v>21</v>
      </c>
      <c r="O5798" s="15" t="n">
        <v>1</v>
      </c>
      <c r="P5798" s="15" t="n">
        <v>22</v>
      </c>
      <c r="Y5798" s="15" t="s">
        <v>142</v>
      </c>
      <c r="AB5798" s="15" t="s">
        <v>143</v>
      </c>
    </row>
    <row r="5799" customFormat="false" ht="15" hidden="false" customHeight="true" outlineLevel="0" collapsed="false">
      <c r="A5799" s="15" t="s">
        <v>10258</v>
      </c>
      <c r="B5799" s="15" t="s">
        <v>10259</v>
      </c>
      <c r="C5799" s="15" t="s">
        <v>217</v>
      </c>
      <c r="D5799" s="15" t="s">
        <v>218</v>
      </c>
      <c r="E5799" s="15" t="s">
        <v>136</v>
      </c>
      <c r="F5799" s="15" t="s">
        <v>137</v>
      </c>
      <c r="G5799" s="15" t="s">
        <v>308</v>
      </c>
      <c r="H5799" s="15" t="s">
        <v>136</v>
      </c>
      <c r="I5799" s="15" t="s">
        <v>139</v>
      </c>
      <c r="J5799" s="15" t="s">
        <v>169</v>
      </c>
      <c r="K5799" s="15" t="s">
        <v>10262</v>
      </c>
      <c r="L5799" s="15" t="n">
        <v>4</v>
      </c>
      <c r="M5799" s="15" t="n">
        <v>6</v>
      </c>
      <c r="N5799" s="15" t="n">
        <v>2</v>
      </c>
      <c r="P5799" s="15" t="n">
        <v>12</v>
      </c>
      <c r="Y5799" s="15" t="s">
        <v>142</v>
      </c>
      <c r="AB5799" s="15" t="s">
        <v>143</v>
      </c>
    </row>
    <row r="5800" customFormat="false" ht="15" hidden="false" customHeight="true" outlineLevel="0" collapsed="false">
      <c r="A5800" s="15" t="s">
        <v>10263</v>
      </c>
      <c r="B5800" s="15" t="s">
        <v>10264</v>
      </c>
      <c r="C5800" s="15" t="s">
        <v>217</v>
      </c>
      <c r="D5800" s="15" t="s">
        <v>218</v>
      </c>
      <c r="E5800" s="15" t="s">
        <v>136</v>
      </c>
      <c r="F5800" s="15" t="s">
        <v>137</v>
      </c>
      <c r="G5800" s="15" t="s">
        <v>938</v>
      </c>
      <c r="H5800" s="15" t="s">
        <v>136</v>
      </c>
      <c r="I5800" s="15" t="s">
        <v>243</v>
      </c>
      <c r="J5800" s="15" t="s">
        <v>140</v>
      </c>
      <c r="K5800" s="15" t="s">
        <v>10265</v>
      </c>
      <c r="L5800" s="15" t="n">
        <v>3</v>
      </c>
      <c r="P5800" s="15" t="n">
        <v>3</v>
      </c>
      <c r="Y5800" s="15" t="s">
        <v>142</v>
      </c>
      <c r="AB5800" s="15" t="s">
        <v>143</v>
      </c>
    </row>
    <row r="5801" customFormat="false" ht="15" hidden="false" customHeight="true" outlineLevel="0" collapsed="false">
      <c r="A5801" s="15" t="s">
        <v>10263</v>
      </c>
      <c r="B5801" s="15" t="s">
        <v>10264</v>
      </c>
      <c r="C5801" s="15" t="s">
        <v>217</v>
      </c>
      <c r="D5801" s="15" t="s">
        <v>218</v>
      </c>
      <c r="E5801" s="15" t="s">
        <v>136</v>
      </c>
      <c r="F5801" s="15" t="s">
        <v>137</v>
      </c>
      <c r="G5801" s="15" t="s">
        <v>938</v>
      </c>
      <c r="H5801" s="15" t="s">
        <v>136</v>
      </c>
      <c r="I5801" s="15" t="s">
        <v>243</v>
      </c>
      <c r="J5801" s="15" t="s">
        <v>150</v>
      </c>
      <c r="K5801" s="15" t="s">
        <v>10266</v>
      </c>
      <c r="L5801" s="15" t="n">
        <v>336</v>
      </c>
      <c r="M5801" s="15" t="n">
        <v>54</v>
      </c>
      <c r="N5801" s="15" t="n">
        <v>185</v>
      </c>
      <c r="O5801" s="15" t="n">
        <v>50</v>
      </c>
      <c r="P5801" s="15" t="n">
        <v>625</v>
      </c>
      <c r="Y5801" s="15" t="s">
        <v>142</v>
      </c>
      <c r="AB5801" s="15" t="s">
        <v>143</v>
      </c>
    </row>
    <row r="5802" customFormat="false" ht="15" hidden="false" customHeight="true" outlineLevel="0" collapsed="false">
      <c r="A5802" s="15" t="s">
        <v>10263</v>
      </c>
      <c r="B5802" s="15" t="s">
        <v>10264</v>
      </c>
      <c r="C5802" s="15" t="s">
        <v>217</v>
      </c>
      <c r="D5802" s="15" t="s">
        <v>218</v>
      </c>
      <c r="E5802" s="15" t="s">
        <v>136</v>
      </c>
      <c r="F5802" s="15" t="s">
        <v>137</v>
      </c>
      <c r="G5802" s="15" t="s">
        <v>938</v>
      </c>
      <c r="H5802" s="15" t="s">
        <v>136</v>
      </c>
      <c r="I5802" s="15" t="s">
        <v>243</v>
      </c>
      <c r="J5802" s="15" t="s">
        <v>158</v>
      </c>
      <c r="K5802" s="15" t="s">
        <v>10267</v>
      </c>
      <c r="L5802" s="15" t="n">
        <v>91</v>
      </c>
      <c r="M5802" s="15" t="n">
        <v>24</v>
      </c>
      <c r="N5802" s="15" t="n">
        <v>26</v>
      </c>
      <c r="O5802" s="15" t="n">
        <v>4</v>
      </c>
      <c r="P5802" s="15" t="n">
        <v>145</v>
      </c>
      <c r="Y5802" s="15" t="s">
        <v>142</v>
      </c>
      <c r="AB5802" s="15" t="s">
        <v>143</v>
      </c>
    </row>
    <row r="5803" customFormat="false" ht="15" hidden="false" customHeight="true" outlineLevel="0" collapsed="false">
      <c r="A5803" s="15" t="s">
        <v>10263</v>
      </c>
      <c r="B5803" s="15" t="s">
        <v>10264</v>
      </c>
      <c r="C5803" s="15" t="s">
        <v>217</v>
      </c>
      <c r="D5803" s="15" t="s">
        <v>218</v>
      </c>
      <c r="E5803" s="15" t="s">
        <v>136</v>
      </c>
      <c r="F5803" s="15" t="s">
        <v>137</v>
      </c>
      <c r="G5803" s="15" t="s">
        <v>938</v>
      </c>
      <c r="H5803" s="15" t="s">
        <v>136</v>
      </c>
      <c r="I5803" s="15" t="s">
        <v>243</v>
      </c>
      <c r="J5803" s="15" t="s">
        <v>169</v>
      </c>
      <c r="K5803" s="15" t="s">
        <v>10268</v>
      </c>
      <c r="L5803" s="15" t="n">
        <v>3</v>
      </c>
      <c r="P5803" s="15" t="n">
        <v>3</v>
      </c>
      <c r="Y5803" s="15" t="s">
        <v>142</v>
      </c>
      <c r="AB5803" s="15" t="s">
        <v>143</v>
      </c>
    </row>
    <row r="5804" customFormat="false" ht="15" hidden="false" customHeight="true" outlineLevel="0" collapsed="false">
      <c r="A5804" s="15" t="s">
        <v>10269</v>
      </c>
      <c r="B5804" s="15" t="s">
        <v>10270</v>
      </c>
      <c r="C5804" s="15" t="s">
        <v>134</v>
      </c>
      <c r="D5804" s="15" t="s">
        <v>135</v>
      </c>
      <c r="E5804" s="15" t="s">
        <v>136</v>
      </c>
      <c r="F5804" s="15" t="s">
        <v>137</v>
      </c>
      <c r="G5804" s="15" t="s">
        <v>1489</v>
      </c>
      <c r="H5804" s="15" t="s">
        <v>136</v>
      </c>
      <c r="I5804" s="15" t="s">
        <v>243</v>
      </c>
      <c r="J5804" s="15" t="s">
        <v>140</v>
      </c>
      <c r="K5804" s="15" t="s">
        <v>10271</v>
      </c>
      <c r="L5804" s="15" t="n">
        <v>94</v>
      </c>
      <c r="M5804" s="15" t="n">
        <v>134</v>
      </c>
      <c r="N5804" s="15" t="n">
        <v>104</v>
      </c>
      <c r="O5804" s="15" t="n">
        <v>7</v>
      </c>
      <c r="P5804" s="15" t="n">
        <v>339</v>
      </c>
      <c r="Y5804" s="15" t="s">
        <v>156</v>
      </c>
      <c r="AB5804" s="15" t="s">
        <v>143</v>
      </c>
    </row>
    <row r="5805" customFormat="false" ht="15" hidden="false" customHeight="true" outlineLevel="0" collapsed="false">
      <c r="A5805" s="15" t="s">
        <v>10269</v>
      </c>
      <c r="B5805" s="15" t="s">
        <v>10270</v>
      </c>
      <c r="C5805" s="15" t="s">
        <v>134</v>
      </c>
      <c r="D5805" s="15" t="s">
        <v>135</v>
      </c>
      <c r="E5805" s="15" t="s">
        <v>136</v>
      </c>
      <c r="F5805" s="15" t="s">
        <v>137</v>
      </c>
      <c r="G5805" s="15" t="s">
        <v>1489</v>
      </c>
      <c r="H5805" s="15" t="s">
        <v>136</v>
      </c>
      <c r="I5805" s="15" t="s">
        <v>243</v>
      </c>
      <c r="J5805" s="15" t="s">
        <v>144</v>
      </c>
      <c r="K5805" s="15" t="s">
        <v>10272</v>
      </c>
      <c r="L5805" s="15" t="n">
        <v>5</v>
      </c>
      <c r="M5805" s="15" t="n">
        <v>1</v>
      </c>
      <c r="N5805" s="15" t="n">
        <v>16</v>
      </c>
      <c r="P5805" s="15" t="n">
        <v>22</v>
      </c>
      <c r="Y5805" s="15" t="s">
        <v>156</v>
      </c>
      <c r="AB5805" s="15" t="s">
        <v>143</v>
      </c>
    </row>
    <row r="5806" customFormat="false" ht="15" hidden="false" customHeight="true" outlineLevel="0" collapsed="false">
      <c r="A5806" s="15" t="s">
        <v>10269</v>
      </c>
      <c r="B5806" s="15" t="s">
        <v>10270</v>
      </c>
      <c r="C5806" s="15" t="s">
        <v>134</v>
      </c>
      <c r="D5806" s="15" t="s">
        <v>135</v>
      </c>
      <c r="E5806" s="15" t="s">
        <v>136</v>
      </c>
      <c r="F5806" s="15" t="s">
        <v>137</v>
      </c>
      <c r="G5806" s="15" t="s">
        <v>1489</v>
      </c>
      <c r="H5806" s="15" t="s">
        <v>136</v>
      </c>
      <c r="I5806" s="15" t="s">
        <v>243</v>
      </c>
      <c r="J5806" s="15" t="s">
        <v>150</v>
      </c>
      <c r="K5806" s="15" t="s">
        <v>10273</v>
      </c>
      <c r="L5806" s="15" t="n">
        <v>66</v>
      </c>
      <c r="M5806" s="15" t="n">
        <v>42</v>
      </c>
      <c r="N5806" s="15" t="n">
        <v>62</v>
      </c>
      <c r="O5806" s="15" t="n">
        <v>64</v>
      </c>
      <c r="P5806" s="15" t="n">
        <v>234</v>
      </c>
      <c r="Y5806" s="15" t="s">
        <v>156</v>
      </c>
      <c r="AB5806" s="15" t="s">
        <v>143</v>
      </c>
    </row>
    <row r="5807" customFormat="false" ht="15" hidden="false" customHeight="true" outlineLevel="0" collapsed="false">
      <c r="A5807" s="15" t="s">
        <v>10269</v>
      </c>
      <c r="B5807" s="15" t="s">
        <v>10270</v>
      </c>
      <c r="C5807" s="15" t="s">
        <v>134</v>
      </c>
      <c r="D5807" s="15" t="s">
        <v>135</v>
      </c>
      <c r="E5807" s="15" t="s">
        <v>136</v>
      </c>
      <c r="F5807" s="15" t="s">
        <v>137</v>
      </c>
      <c r="G5807" s="15" t="s">
        <v>1489</v>
      </c>
      <c r="H5807" s="15" t="s">
        <v>136</v>
      </c>
      <c r="I5807" s="15" t="s">
        <v>243</v>
      </c>
      <c r="J5807" s="15" t="s">
        <v>166</v>
      </c>
      <c r="K5807" s="15" t="s">
        <v>10274</v>
      </c>
      <c r="N5807" s="15" t="n">
        <v>2</v>
      </c>
      <c r="P5807" s="15" t="n">
        <v>2</v>
      </c>
      <c r="Y5807" s="15" t="s">
        <v>156</v>
      </c>
      <c r="AB5807" s="15" t="s">
        <v>143</v>
      </c>
    </row>
    <row r="5808" customFormat="false" ht="15" hidden="false" customHeight="true" outlineLevel="0" collapsed="false">
      <c r="A5808" s="15" t="s">
        <v>10269</v>
      </c>
      <c r="B5808" s="15" t="s">
        <v>10270</v>
      </c>
      <c r="C5808" s="15" t="s">
        <v>134</v>
      </c>
      <c r="D5808" s="15" t="s">
        <v>135</v>
      </c>
      <c r="E5808" s="15" t="s">
        <v>136</v>
      </c>
      <c r="F5808" s="15" t="s">
        <v>137</v>
      </c>
      <c r="G5808" s="15" t="s">
        <v>1489</v>
      </c>
      <c r="H5808" s="15" t="s">
        <v>136</v>
      </c>
      <c r="I5808" s="15" t="s">
        <v>243</v>
      </c>
      <c r="J5808" s="15" t="s">
        <v>158</v>
      </c>
      <c r="K5808" s="15" t="s">
        <v>10275</v>
      </c>
      <c r="L5808" s="15" t="n">
        <v>13</v>
      </c>
      <c r="M5808" s="15" t="n">
        <v>19</v>
      </c>
      <c r="N5808" s="15" t="n">
        <v>14</v>
      </c>
      <c r="O5808" s="15" t="n">
        <v>11</v>
      </c>
      <c r="P5808" s="15" t="n">
        <v>57</v>
      </c>
      <c r="Y5808" s="15" t="s">
        <v>156</v>
      </c>
      <c r="AB5808" s="15" t="s">
        <v>143</v>
      </c>
    </row>
    <row r="5809" customFormat="false" ht="15" hidden="false" customHeight="true" outlineLevel="0" collapsed="false">
      <c r="A5809" s="15" t="s">
        <v>10276</v>
      </c>
      <c r="B5809" s="15" t="s">
        <v>10277</v>
      </c>
      <c r="C5809" s="15" t="s">
        <v>148</v>
      </c>
      <c r="E5809" s="15" t="s">
        <v>136</v>
      </c>
      <c r="F5809" s="15" t="s">
        <v>137</v>
      </c>
      <c r="G5809" s="15" t="s">
        <v>299</v>
      </c>
      <c r="H5809" s="15" t="s">
        <v>136</v>
      </c>
      <c r="I5809" s="15" t="s">
        <v>139</v>
      </c>
      <c r="J5809" s="15" t="s">
        <v>140</v>
      </c>
      <c r="K5809" s="15" t="s">
        <v>10278</v>
      </c>
      <c r="N5809" s="15" t="n">
        <v>43</v>
      </c>
      <c r="O5809" s="15" t="n">
        <v>125</v>
      </c>
      <c r="P5809" s="15" t="n">
        <v>168</v>
      </c>
      <c r="Y5809" s="15" t="s">
        <v>156</v>
      </c>
      <c r="AB5809" s="15" t="s">
        <v>143</v>
      </c>
    </row>
    <row r="5810" customFormat="false" ht="15" hidden="false" customHeight="true" outlineLevel="0" collapsed="false">
      <c r="A5810" s="15" t="s">
        <v>10276</v>
      </c>
      <c r="B5810" s="15" t="s">
        <v>10277</v>
      </c>
      <c r="C5810" s="15" t="s">
        <v>148</v>
      </c>
      <c r="E5810" s="15" t="s">
        <v>136</v>
      </c>
      <c r="F5810" s="15" t="s">
        <v>137</v>
      </c>
      <c r="G5810" s="15" t="s">
        <v>299</v>
      </c>
      <c r="H5810" s="15" t="s">
        <v>136</v>
      </c>
      <c r="I5810" s="15" t="s">
        <v>139</v>
      </c>
      <c r="J5810" s="15" t="s">
        <v>144</v>
      </c>
      <c r="K5810" s="15" t="s">
        <v>10279</v>
      </c>
      <c r="N5810" s="15" t="n">
        <v>7</v>
      </c>
      <c r="O5810" s="15" t="n">
        <v>17</v>
      </c>
      <c r="P5810" s="15" t="n">
        <v>24</v>
      </c>
      <c r="Y5810" s="15" t="s">
        <v>156</v>
      </c>
      <c r="AB5810" s="15" t="s">
        <v>143</v>
      </c>
    </row>
    <row r="5811" customFormat="false" ht="15" hidden="false" customHeight="true" outlineLevel="0" collapsed="false">
      <c r="A5811" s="15" t="s">
        <v>10276</v>
      </c>
      <c r="B5811" s="15" t="s">
        <v>10277</v>
      </c>
      <c r="C5811" s="15" t="s">
        <v>148</v>
      </c>
      <c r="E5811" s="15" t="s">
        <v>136</v>
      </c>
      <c r="F5811" s="15" t="s">
        <v>137</v>
      </c>
      <c r="G5811" s="15" t="s">
        <v>299</v>
      </c>
      <c r="H5811" s="15" t="s">
        <v>136</v>
      </c>
      <c r="I5811" s="15" t="s">
        <v>139</v>
      </c>
      <c r="J5811" s="15" t="s">
        <v>150</v>
      </c>
      <c r="K5811" s="15" t="s">
        <v>10280</v>
      </c>
      <c r="N5811" s="15" t="n">
        <v>46</v>
      </c>
      <c r="O5811" s="15" t="n">
        <v>128</v>
      </c>
      <c r="P5811" s="15" t="n">
        <v>174</v>
      </c>
      <c r="Y5811" s="15" t="s">
        <v>156</v>
      </c>
      <c r="AB5811" s="15" t="s">
        <v>143</v>
      </c>
    </row>
    <row r="5812" customFormat="false" ht="15" hidden="false" customHeight="true" outlineLevel="0" collapsed="false">
      <c r="A5812" s="15" t="s">
        <v>10276</v>
      </c>
      <c r="B5812" s="15" t="s">
        <v>10277</v>
      </c>
      <c r="C5812" s="15" t="s">
        <v>148</v>
      </c>
      <c r="E5812" s="15" t="s">
        <v>136</v>
      </c>
      <c r="F5812" s="15" t="s">
        <v>137</v>
      </c>
      <c r="G5812" s="15" t="s">
        <v>299</v>
      </c>
      <c r="H5812" s="15" t="s">
        <v>136</v>
      </c>
      <c r="I5812" s="15" t="s">
        <v>139</v>
      </c>
      <c r="J5812" s="15" t="s">
        <v>158</v>
      </c>
      <c r="K5812" s="15" t="s">
        <v>10281</v>
      </c>
      <c r="N5812" s="15" t="n">
        <v>8</v>
      </c>
      <c r="O5812" s="15" t="n">
        <v>55</v>
      </c>
      <c r="P5812" s="15" t="n">
        <v>63</v>
      </c>
      <c r="Y5812" s="15" t="s">
        <v>156</v>
      </c>
      <c r="AB5812" s="15" t="s">
        <v>143</v>
      </c>
    </row>
    <row r="5813" customFormat="false" ht="15" hidden="false" customHeight="true" outlineLevel="0" collapsed="false">
      <c r="A5813" s="15" t="s">
        <v>10276</v>
      </c>
      <c r="B5813" s="15" t="s">
        <v>10277</v>
      </c>
      <c r="C5813" s="15" t="s">
        <v>148</v>
      </c>
      <c r="E5813" s="15" t="s">
        <v>136</v>
      </c>
      <c r="F5813" s="15" t="s">
        <v>137</v>
      </c>
      <c r="G5813" s="15" t="s">
        <v>299</v>
      </c>
      <c r="H5813" s="15" t="s">
        <v>136</v>
      </c>
      <c r="I5813" s="15" t="s">
        <v>139</v>
      </c>
      <c r="J5813" s="15" t="s">
        <v>169</v>
      </c>
      <c r="K5813" s="15" t="s">
        <v>10282</v>
      </c>
      <c r="N5813" s="15" t="n">
        <v>3</v>
      </c>
      <c r="O5813" s="15" t="n">
        <v>4</v>
      </c>
      <c r="P5813" s="15" t="n">
        <v>7</v>
      </c>
      <c r="Y5813" s="15" t="s">
        <v>156</v>
      </c>
      <c r="AB5813" s="15" t="s">
        <v>143</v>
      </c>
    </row>
    <row r="5814" customFormat="false" ht="15" hidden="false" customHeight="true" outlineLevel="0" collapsed="false">
      <c r="A5814" s="15" t="s">
        <v>10283</v>
      </c>
      <c r="B5814" s="15" t="s">
        <v>10284</v>
      </c>
      <c r="C5814" s="15" t="s">
        <v>217</v>
      </c>
      <c r="D5814" s="15" t="s">
        <v>235</v>
      </c>
      <c r="E5814" s="15" t="s">
        <v>136</v>
      </c>
      <c r="F5814" s="15" t="s">
        <v>137</v>
      </c>
      <c r="G5814" s="15" t="s">
        <v>1685</v>
      </c>
      <c r="H5814" s="15" t="s">
        <v>136</v>
      </c>
      <c r="I5814" s="15" t="s">
        <v>139</v>
      </c>
      <c r="J5814" s="15" t="s">
        <v>140</v>
      </c>
      <c r="K5814" s="15" t="s">
        <v>10285</v>
      </c>
      <c r="L5814" s="15" t="n">
        <v>4</v>
      </c>
      <c r="M5814" s="15" t="n">
        <v>8</v>
      </c>
      <c r="P5814" s="15" t="n">
        <v>12</v>
      </c>
      <c r="Y5814" s="15" t="s">
        <v>142</v>
      </c>
      <c r="AB5814" s="15" t="s">
        <v>143</v>
      </c>
    </row>
    <row r="5815" customFormat="false" ht="15" hidden="false" customHeight="true" outlineLevel="0" collapsed="false">
      <c r="A5815" s="15" t="s">
        <v>10283</v>
      </c>
      <c r="B5815" s="15" t="s">
        <v>10284</v>
      </c>
      <c r="C5815" s="15" t="s">
        <v>217</v>
      </c>
      <c r="D5815" s="15" t="s">
        <v>235</v>
      </c>
      <c r="E5815" s="15" t="s">
        <v>136</v>
      </c>
      <c r="F5815" s="15" t="s">
        <v>137</v>
      </c>
      <c r="G5815" s="15" t="s">
        <v>1685</v>
      </c>
      <c r="H5815" s="15" t="s">
        <v>136</v>
      </c>
      <c r="I5815" s="15" t="s">
        <v>139</v>
      </c>
      <c r="J5815" s="15" t="s">
        <v>144</v>
      </c>
      <c r="K5815" s="15" t="s">
        <v>10286</v>
      </c>
      <c r="L5815" s="15" t="n">
        <v>10</v>
      </c>
      <c r="P5815" s="15" t="n">
        <v>10</v>
      </c>
      <c r="Y5815" s="15" t="s">
        <v>142</v>
      </c>
      <c r="AB5815" s="15" t="s">
        <v>143</v>
      </c>
    </row>
    <row r="5816" customFormat="false" ht="15" hidden="false" customHeight="true" outlineLevel="0" collapsed="false">
      <c r="A5816" s="15" t="s">
        <v>10283</v>
      </c>
      <c r="B5816" s="15" t="s">
        <v>10284</v>
      </c>
      <c r="C5816" s="15" t="s">
        <v>217</v>
      </c>
      <c r="D5816" s="15" t="s">
        <v>235</v>
      </c>
      <c r="E5816" s="15" t="s">
        <v>136</v>
      </c>
      <c r="F5816" s="15" t="s">
        <v>137</v>
      </c>
      <c r="G5816" s="15" t="s">
        <v>1685</v>
      </c>
      <c r="H5816" s="15" t="s">
        <v>136</v>
      </c>
      <c r="I5816" s="15" t="s">
        <v>139</v>
      </c>
      <c r="J5816" s="15" t="s">
        <v>150</v>
      </c>
      <c r="K5816" s="15" t="s">
        <v>10287</v>
      </c>
      <c r="L5816" s="15" t="n">
        <v>11</v>
      </c>
      <c r="M5816" s="15" t="n">
        <v>38</v>
      </c>
      <c r="N5816" s="15" t="n">
        <v>26</v>
      </c>
      <c r="P5816" s="15" t="n">
        <v>75</v>
      </c>
      <c r="Y5816" s="15" t="s">
        <v>142</v>
      </c>
      <c r="AB5816" s="15" t="s">
        <v>143</v>
      </c>
    </row>
    <row r="5817" customFormat="false" ht="15" hidden="false" customHeight="true" outlineLevel="0" collapsed="false">
      <c r="A5817" s="15" t="s">
        <v>10283</v>
      </c>
      <c r="B5817" s="15" t="s">
        <v>10284</v>
      </c>
      <c r="C5817" s="15" t="s">
        <v>217</v>
      </c>
      <c r="D5817" s="15" t="s">
        <v>235</v>
      </c>
      <c r="E5817" s="15" t="s">
        <v>136</v>
      </c>
      <c r="F5817" s="15" t="s">
        <v>137</v>
      </c>
      <c r="G5817" s="15" t="s">
        <v>1685</v>
      </c>
      <c r="H5817" s="15" t="s">
        <v>136</v>
      </c>
      <c r="I5817" s="15" t="s">
        <v>139</v>
      </c>
      <c r="J5817" s="15" t="s">
        <v>158</v>
      </c>
      <c r="K5817" s="15" t="s">
        <v>10288</v>
      </c>
      <c r="L5817" s="15" t="n">
        <v>8</v>
      </c>
      <c r="N5817" s="15" t="n">
        <v>4</v>
      </c>
      <c r="O5817" s="15" t="n">
        <v>3</v>
      </c>
      <c r="P5817" s="15" t="n">
        <v>15</v>
      </c>
      <c r="Y5817" s="15" t="s">
        <v>142</v>
      </c>
      <c r="AB5817" s="15" t="s">
        <v>143</v>
      </c>
    </row>
    <row r="5818" customFormat="false" ht="15" hidden="false" customHeight="true" outlineLevel="0" collapsed="false">
      <c r="A5818" s="15" t="s">
        <v>10289</v>
      </c>
      <c r="B5818" s="15" t="s">
        <v>10290</v>
      </c>
      <c r="C5818" s="15" t="s">
        <v>217</v>
      </c>
      <c r="D5818" s="15" t="s">
        <v>218</v>
      </c>
      <c r="E5818" s="15" t="s">
        <v>136</v>
      </c>
      <c r="F5818" s="15" t="s">
        <v>137</v>
      </c>
      <c r="G5818" s="15" t="s">
        <v>974</v>
      </c>
      <c r="H5818" s="15" t="s">
        <v>136</v>
      </c>
      <c r="I5818" s="15" t="s">
        <v>139</v>
      </c>
      <c r="J5818" s="15" t="s">
        <v>140</v>
      </c>
      <c r="K5818" s="15" t="s">
        <v>10291</v>
      </c>
      <c r="L5818" s="15" t="n">
        <v>2</v>
      </c>
      <c r="P5818" s="15" t="n">
        <v>2</v>
      </c>
      <c r="Y5818" s="15" t="s">
        <v>142</v>
      </c>
      <c r="AB5818" s="15" t="s">
        <v>143</v>
      </c>
    </row>
    <row r="5819" customFormat="false" ht="15" hidden="false" customHeight="true" outlineLevel="0" collapsed="false">
      <c r="A5819" s="15" t="s">
        <v>10289</v>
      </c>
      <c r="B5819" s="15" t="s">
        <v>10290</v>
      </c>
      <c r="C5819" s="15" t="s">
        <v>217</v>
      </c>
      <c r="D5819" s="15" t="s">
        <v>218</v>
      </c>
      <c r="E5819" s="15" t="s">
        <v>136</v>
      </c>
      <c r="F5819" s="15" t="s">
        <v>137</v>
      </c>
      <c r="G5819" s="15" t="s">
        <v>974</v>
      </c>
      <c r="H5819" s="15" t="s">
        <v>136</v>
      </c>
      <c r="I5819" s="15" t="s">
        <v>139</v>
      </c>
      <c r="J5819" s="15" t="s">
        <v>150</v>
      </c>
      <c r="K5819" s="15" t="s">
        <v>10292</v>
      </c>
      <c r="L5819" s="15" t="n">
        <v>8</v>
      </c>
      <c r="M5819" s="15" t="n">
        <v>53</v>
      </c>
      <c r="O5819" s="15" t="n">
        <v>10</v>
      </c>
      <c r="P5819" s="15" t="n">
        <v>71</v>
      </c>
      <c r="Y5819" s="15" t="s">
        <v>142</v>
      </c>
      <c r="AB5819" s="15" t="s">
        <v>143</v>
      </c>
    </row>
    <row r="5820" customFormat="false" ht="15" hidden="false" customHeight="true" outlineLevel="0" collapsed="false">
      <c r="A5820" s="15" t="s">
        <v>10289</v>
      </c>
      <c r="B5820" s="15" t="s">
        <v>10290</v>
      </c>
      <c r="C5820" s="15" t="s">
        <v>217</v>
      </c>
      <c r="D5820" s="15" t="s">
        <v>218</v>
      </c>
      <c r="E5820" s="15" t="s">
        <v>136</v>
      </c>
      <c r="F5820" s="15" t="s">
        <v>137</v>
      </c>
      <c r="G5820" s="15" t="s">
        <v>974</v>
      </c>
      <c r="H5820" s="15" t="s">
        <v>136</v>
      </c>
      <c r="I5820" s="15" t="s">
        <v>139</v>
      </c>
      <c r="J5820" s="15" t="s">
        <v>158</v>
      </c>
      <c r="K5820" s="15" t="s">
        <v>10293</v>
      </c>
      <c r="M5820" s="15" t="n">
        <v>5</v>
      </c>
      <c r="P5820" s="15" t="n">
        <v>5</v>
      </c>
      <c r="Y5820" s="15" t="s">
        <v>142</v>
      </c>
      <c r="AB5820" s="15" t="s">
        <v>143</v>
      </c>
    </row>
    <row r="5821" customFormat="false" ht="15" hidden="false" customHeight="true" outlineLevel="0" collapsed="false">
      <c r="A5821" s="15" t="s">
        <v>10294</v>
      </c>
      <c r="B5821" s="15" t="s">
        <v>10295</v>
      </c>
      <c r="C5821" s="15" t="s">
        <v>134</v>
      </c>
      <c r="D5821" s="15" t="s">
        <v>177</v>
      </c>
      <c r="E5821" s="15" t="s">
        <v>136</v>
      </c>
      <c r="F5821" s="15" t="s">
        <v>137</v>
      </c>
      <c r="G5821" s="15" t="s">
        <v>451</v>
      </c>
      <c r="H5821" s="15" t="s">
        <v>136</v>
      </c>
      <c r="I5821" s="15" t="s">
        <v>139</v>
      </c>
      <c r="J5821" s="15" t="s">
        <v>140</v>
      </c>
      <c r="K5821" s="15" t="s">
        <v>10296</v>
      </c>
      <c r="L5821" s="15" t="n">
        <v>1</v>
      </c>
      <c r="P5821" s="15" t="n">
        <v>1</v>
      </c>
      <c r="Y5821" s="15" t="s">
        <v>142</v>
      </c>
      <c r="AB5821" s="15" t="s">
        <v>143</v>
      </c>
    </row>
    <row r="5822" customFormat="false" ht="15" hidden="false" customHeight="true" outlineLevel="0" collapsed="false">
      <c r="A5822" s="15" t="s">
        <v>10294</v>
      </c>
      <c r="B5822" s="15" t="s">
        <v>10295</v>
      </c>
      <c r="C5822" s="15" t="s">
        <v>134</v>
      </c>
      <c r="D5822" s="15" t="s">
        <v>177</v>
      </c>
      <c r="E5822" s="15" t="s">
        <v>136</v>
      </c>
      <c r="F5822" s="15" t="s">
        <v>137</v>
      </c>
      <c r="G5822" s="15" t="s">
        <v>451</v>
      </c>
      <c r="H5822" s="15" t="s">
        <v>136</v>
      </c>
      <c r="I5822" s="15" t="s">
        <v>139</v>
      </c>
      <c r="J5822" s="15" t="s">
        <v>144</v>
      </c>
      <c r="K5822" s="15" t="s">
        <v>10297</v>
      </c>
      <c r="L5822" s="15" t="n">
        <v>47</v>
      </c>
      <c r="M5822" s="15" t="n">
        <v>15</v>
      </c>
      <c r="N5822" s="15" t="n">
        <v>2</v>
      </c>
      <c r="P5822" s="15" t="n">
        <v>64</v>
      </c>
      <c r="Y5822" s="15" t="s">
        <v>142</v>
      </c>
      <c r="AB5822" s="15" t="s">
        <v>143</v>
      </c>
    </row>
    <row r="5823" customFormat="false" ht="15" hidden="false" customHeight="true" outlineLevel="0" collapsed="false">
      <c r="A5823" s="15" t="s">
        <v>10294</v>
      </c>
      <c r="B5823" s="15" t="s">
        <v>10295</v>
      </c>
      <c r="C5823" s="15" t="s">
        <v>134</v>
      </c>
      <c r="D5823" s="15" t="s">
        <v>177</v>
      </c>
      <c r="E5823" s="15" t="s">
        <v>136</v>
      </c>
      <c r="F5823" s="15" t="s">
        <v>137</v>
      </c>
      <c r="G5823" s="15" t="s">
        <v>451</v>
      </c>
      <c r="H5823" s="15" t="s">
        <v>136</v>
      </c>
      <c r="I5823" s="15" t="s">
        <v>139</v>
      </c>
      <c r="J5823" s="15" t="s">
        <v>150</v>
      </c>
      <c r="K5823" s="15" t="s">
        <v>10298</v>
      </c>
      <c r="L5823" s="15" t="n">
        <v>9</v>
      </c>
      <c r="M5823" s="15" t="n">
        <v>14</v>
      </c>
      <c r="P5823" s="15" t="n">
        <v>23</v>
      </c>
      <c r="Y5823" s="15" t="s">
        <v>142</v>
      </c>
      <c r="AB5823" s="15" t="s">
        <v>143</v>
      </c>
    </row>
    <row r="5824" customFormat="false" ht="15" hidden="false" customHeight="true" outlineLevel="0" collapsed="false">
      <c r="A5824" s="15" t="s">
        <v>10299</v>
      </c>
      <c r="B5824" s="15" t="s">
        <v>10300</v>
      </c>
      <c r="C5824" s="15" t="s">
        <v>217</v>
      </c>
      <c r="D5824" s="15" t="s">
        <v>218</v>
      </c>
      <c r="E5824" s="15" t="s">
        <v>136</v>
      </c>
      <c r="F5824" s="15" t="s">
        <v>137</v>
      </c>
      <c r="G5824" s="15" t="s">
        <v>2389</v>
      </c>
      <c r="H5824" s="15" t="s">
        <v>136</v>
      </c>
      <c r="I5824" s="15" t="s">
        <v>139</v>
      </c>
      <c r="J5824" s="15" t="s">
        <v>158</v>
      </c>
      <c r="K5824" s="15" t="s">
        <v>10301</v>
      </c>
      <c r="M5824" s="15" t="n">
        <v>7</v>
      </c>
      <c r="P5824" s="15" t="n">
        <v>7</v>
      </c>
      <c r="Y5824" s="15" t="s">
        <v>142</v>
      </c>
      <c r="AB5824" s="15" t="s">
        <v>143</v>
      </c>
    </row>
    <row r="5825" customFormat="false" ht="15" hidden="false" customHeight="true" outlineLevel="0" collapsed="false">
      <c r="A5825" s="15" t="s">
        <v>10302</v>
      </c>
      <c r="B5825" s="15" t="s">
        <v>10303</v>
      </c>
      <c r="C5825" s="15" t="s">
        <v>217</v>
      </c>
      <c r="D5825" s="15" t="s">
        <v>235</v>
      </c>
      <c r="E5825" s="15" t="s">
        <v>136</v>
      </c>
      <c r="F5825" s="15" t="s">
        <v>137</v>
      </c>
      <c r="G5825" s="15" t="s">
        <v>149</v>
      </c>
      <c r="H5825" s="15" t="s">
        <v>136</v>
      </c>
      <c r="I5825" s="15" t="s">
        <v>139</v>
      </c>
      <c r="J5825" s="15" t="s">
        <v>158</v>
      </c>
      <c r="K5825" s="15" t="s">
        <v>10304</v>
      </c>
      <c r="N5825" s="15" t="n">
        <v>1</v>
      </c>
      <c r="P5825" s="15" t="n">
        <v>1</v>
      </c>
      <c r="Y5825" s="15" t="s">
        <v>142</v>
      </c>
      <c r="AB5825" s="15" t="s">
        <v>143</v>
      </c>
    </row>
    <row r="5826" customFormat="false" ht="15" hidden="false" customHeight="true" outlineLevel="0" collapsed="false">
      <c r="A5826" s="15" t="s">
        <v>10305</v>
      </c>
      <c r="B5826" s="15" t="s">
        <v>10306</v>
      </c>
      <c r="C5826" s="15" t="s">
        <v>148</v>
      </c>
      <c r="E5826" s="15" t="s">
        <v>136</v>
      </c>
      <c r="F5826" s="15" t="s">
        <v>137</v>
      </c>
      <c r="G5826" s="15" t="s">
        <v>608</v>
      </c>
      <c r="H5826" s="15" t="s">
        <v>136</v>
      </c>
      <c r="I5826" s="15" t="s">
        <v>139</v>
      </c>
      <c r="J5826" s="15" t="s">
        <v>150</v>
      </c>
      <c r="K5826" s="15" t="s">
        <v>10307</v>
      </c>
      <c r="L5826" s="15" t="n">
        <v>14</v>
      </c>
      <c r="P5826" s="15" t="n">
        <v>14</v>
      </c>
      <c r="Y5826" s="15" t="s">
        <v>156</v>
      </c>
      <c r="AB5826" s="15" t="s">
        <v>143</v>
      </c>
    </row>
    <row r="5827" customFormat="false" ht="15" hidden="false" customHeight="true" outlineLevel="0" collapsed="false">
      <c r="A5827" s="15" t="s">
        <v>10305</v>
      </c>
      <c r="B5827" s="15" t="s">
        <v>10306</v>
      </c>
      <c r="C5827" s="15" t="s">
        <v>148</v>
      </c>
      <c r="E5827" s="15" t="s">
        <v>136</v>
      </c>
      <c r="F5827" s="15" t="s">
        <v>137</v>
      </c>
      <c r="G5827" s="15" t="s">
        <v>608</v>
      </c>
      <c r="H5827" s="15" t="s">
        <v>136</v>
      </c>
      <c r="I5827" s="15" t="s">
        <v>139</v>
      </c>
      <c r="J5827" s="15" t="s">
        <v>158</v>
      </c>
      <c r="K5827" s="15" t="s">
        <v>10308</v>
      </c>
      <c r="L5827" s="15" t="n">
        <v>2</v>
      </c>
      <c r="P5827" s="15" t="n">
        <v>2</v>
      </c>
      <c r="Y5827" s="15" t="s">
        <v>156</v>
      </c>
      <c r="AB5827" s="15" t="s">
        <v>143</v>
      </c>
    </row>
    <row r="5828" customFormat="false" ht="15" hidden="false" customHeight="true" outlineLevel="0" collapsed="false">
      <c r="A5828" s="15" t="s">
        <v>10309</v>
      </c>
      <c r="B5828" s="15" t="s">
        <v>10310</v>
      </c>
      <c r="C5828" s="15" t="s">
        <v>217</v>
      </c>
      <c r="D5828" s="15" t="s">
        <v>235</v>
      </c>
      <c r="E5828" s="15" t="s">
        <v>136</v>
      </c>
      <c r="F5828" s="15" t="s">
        <v>137</v>
      </c>
      <c r="G5828" s="15" t="s">
        <v>336</v>
      </c>
      <c r="H5828" s="15" t="s">
        <v>136</v>
      </c>
      <c r="I5828" s="15" t="s">
        <v>139</v>
      </c>
      <c r="J5828" s="15" t="s">
        <v>150</v>
      </c>
      <c r="K5828" s="15" t="s">
        <v>10311</v>
      </c>
      <c r="N5828" s="15" t="n">
        <v>15</v>
      </c>
      <c r="P5828" s="15" t="n">
        <v>15</v>
      </c>
      <c r="Y5828" s="15" t="s">
        <v>142</v>
      </c>
      <c r="AB5828" s="15" t="s">
        <v>143</v>
      </c>
    </row>
    <row r="5829" customFormat="false" ht="15" hidden="false" customHeight="true" outlineLevel="0" collapsed="false">
      <c r="A5829" s="15" t="s">
        <v>10312</v>
      </c>
      <c r="B5829" s="15" t="s">
        <v>10313</v>
      </c>
      <c r="C5829" s="15" t="s">
        <v>217</v>
      </c>
      <c r="D5829" s="15" t="s">
        <v>235</v>
      </c>
      <c r="E5829" s="15" t="s">
        <v>136</v>
      </c>
      <c r="F5829" s="15" t="s">
        <v>137</v>
      </c>
      <c r="G5829" s="15" t="s">
        <v>308</v>
      </c>
      <c r="H5829" s="15" t="s">
        <v>136</v>
      </c>
      <c r="I5829" s="15" t="s">
        <v>139</v>
      </c>
      <c r="J5829" s="15" t="s">
        <v>140</v>
      </c>
      <c r="K5829" s="15" t="s">
        <v>10314</v>
      </c>
      <c r="N5829" s="15" t="n">
        <v>1</v>
      </c>
      <c r="P5829" s="15" t="n">
        <v>1</v>
      </c>
      <c r="Y5829" s="15" t="s">
        <v>142</v>
      </c>
      <c r="AB5829" s="15" t="s">
        <v>143</v>
      </c>
    </row>
    <row r="5830" customFormat="false" ht="15" hidden="false" customHeight="true" outlineLevel="0" collapsed="false">
      <c r="A5830" s="15" t="s">
        <v>10315</v>
      </c>
      <c r="B5830" s="15" t="s">
        <v>10316</v>
      </c>
      <c r="C5830" s="15" t="s">
        <v>217</v>
      </c>
      <c r="D5830" s="15" t="s">
        <v>235</v>
      </c>
      <c r="E5830" s="15" t="s">
        <v>136</v>
      </c>
      <c r="F5830" s="15" t="s">
        <v>137</v>
      </c>
      <c r="G5830" s="15" t="s">
        <v>299</v>
      </c>
      <c r="H5830" s="15" t="s">
        <v>136</v>
      </c>
      <c r="I5830" s="15" t="s">
        <v>139</v>
      </c>
      <c r="J5830" s="15" t="s">
        <v>144</v>
      </c>
      <c r="K5830" s="15" t="s">
        <v>10317</v>
      </c>
      <c r="L5830" s="15" t="n">
        <v>2</v>
      </c>
      <c r="P5830" s="15" t="n">
        <v>2</v>
      </c>
      <c r="Y5830" s="15" t="s">
        <v>156</v>
      </c>
      <c r="AB5830" s="15" t="s">
        <v>143</v>
      </c>
    </row>
    <row r="5831" customFormat="false" ht="15" hidden="false" customHeight="true" outlineLevel="0" collapsed="false">
      <c r="A5831" s="15" t="s">
        <v>10315</v>
      </c>
      <c r="B5831" s="15" t="s">
        <v>10316</v>
      </c>
      <c r="C5831" s="15" t="s">
        <v>217</v>
      </c>
      <c r="D5831" s="15" t="s">
        <v>235</v>
      </c>
      <c r="E5831" s="15" t="s">
        <v>136</v>
      </c>
      <c r="F5831" s="15" t="s">
        <v>137</v>
      </c>
      <c r="G5831" s="15" t="s">
        <v>299</v>
      </c>
      <c r="H5831" s="15" t="s">
        <v>136</v>
      </c>
      <c r="I5831" s="15" t="s">
        <v>139</v>
      </c>
      <c r="J5831" s="15" t="s">
        <v>150</v>
      </c>
      <c r="K5831" s="15" t="s">
        <v>10318</v>
      </c>
      <c r="M5831" s="15" t="n">
        <v>19</v>
      </c>
      <c r="N5831" s="15" t="n">
        <v>3</v>
      </c>
      <c r="P5831" s="15" t="n">
        <v>22</v>
      </c>
      <c r="Y5831" s="15" t="s">
        <v>156</v>
      </c>
      <c r="AB5831" s="15" t="s">
        <v>143</v>
      </c>
    </row>
    <row r="5832" customFormat="false" ht="15" hidden="false" customHeight="true" outlineLevel="0" collapsed="false">
      <c r="A5832" s="15" t="s">
        <v>10319</v>
      </c>
      <c r="B5832" s="15" t="s">
        <v>10320</v>
      </c>
      <c r="C5832" s="15" t="s">
        <v>148</v>
      </c>
      <c r="E5832" s="15" t="s">
        <v>136</v>
      </c>
      <c r="F5832" s="15" t="s">
        <v>137</v>
      </c>
      <c r="G5832" s="15" t="s">
        <v>10321</v>
      </c>
      <c r="H5832" s="15" t="s">
        <v>136</v>
      </c>
      <c r="I5832" s="15" t="s">
        <v>139</v>
      </c>
      <c r="J5832" s="15" t="s">
        <v>158</v>
      </c>
      <c r="K5832" s="15" t="s">
        <v>10322</v>
      </c>
      <c r="M5832" s="15" t="n">
        <v>2</v>
      </c>
      <c r="P5832" s="15" t="n">
        <v>2</v>
      </c>
      <c r="Y5832" s="15" t="s">
        <v>142</v>
      </c>
      <c r="AB5832" s="15" t="s">
        <v>143</v>
      </c>
    </row>
    <row r="5833" customFormat="false" ht="15" hidden="false" customHeight="true" outlineLevel="0" collapsed="false">
      <c r="A5833" s="15" t="s">
        <v>10323</v>
      </c>
      <c r="B5833" s="15" t="s">
        <v>10324</v>
      </c>
      <c r="C5833" s="15" t="s">
        <v>217</v>
      </c>
      <c r="D5833" s="15" t="s">
        <v>235</v>
      </c>
      <c r="E5833" s="15" t="s">
        <v>136</v>
      </c>
      <c r="F5833" s="15" t="s">
        <v>137</v>
      </c>
      <c r="G5833" s="15" t="s">
        <v>756</v>
      </c>
      <c r="H5833" s="15" t="s">
        <v>136</v>
      </c>
      <c r="I5833" s="15" t="s">
        <v>139</v>
      </c>
      <c r="J5833" s="15" t="s">
        <v>140</v>
      </c>
      <c r="K5833" s="15" t="s">
        <v>10325</v>
      </c>
      <c r="N5833" s="15" t="n">
        <v>5</v>
      </c>
      <c r="P5833" s="15" t="n">
        <v>5</v>
      </c>
      <c r="Y5833" s="15" t="s">
        <v>142</v>
      </c>
      <c r="AB5833" s="15" t="s">
        <v>143</v>
      </c>
    </row>
    <row r="5834" customFormat="false" ht="15" hidden="false" customHeight="true" outlineLevel="0" collapsed="false">
      <c r="A5834" s="15" t="s">
        <v>10323</v>
      </c>
      <c r="B5834" s="15" t="s">
        <v>10324</v>
      </c>
      <c r="C5834" s="15" t="s">
        <v>217</v>
      </c>
      <c r="D5834" s="15" t="s">
        <v>235</v>
      </c>
      <c r="E5834" s="15" t="s">
        <v>136</v>
      </c>
      <c r="F5834" s="15" t="s">
        <v>137</v>
      </c>
      <c r="G5834" s="15" t="s">
        <v>756</v>
      </c>
      <c r="H5834" s="15" t="s">
        <v>136</v>
      </c>
      <c r="I5834" s="15" t="s">
        <v>139</v>
      </c>
      <c r="J5834" s="15" t="s">
        <v>150</v>
      </c>
      <c r="K5834" s="15" t="s">
        <v>10326</v>
      </c>
      <c r="L5834" s="15" t="n">
        <v>10</v>
      </c>
      <c r="P5834" s="15" t="n">
        <v>10</v>
      </c>
      <c r="Y5834" s="15" t="s">
        <v>142</v>
      </c>
      <c r="AB5834" s="15" t="s">
        <v>143</v>
      </c>
    </row>
    <row r="5835" customFormat="false" ht="15" hidden="false" customHeight="true" outlineLevel="0" collapsed="false">
      <c r="A5835" s="15" t="s">
        <v>10323</v>
      </c>
      <c r="B5835" s="15" t="s">
        <v>10324</v>
      </c>
      <c r="C5835" s="15" t="s">
        <v>217</v>
      </c>
      <c r="D5835" s="15" t="s">
        <v>235</v>
      </c>
      <c r="E5835" s="15" t="s">
        <v>136</v>
      </c>
      <c r="F5835" s="15" t="s">
        <v>137</v>
      </c>
      <c r="G5835" s="15" t="s">
        <v>756</v>
      </c>
      <c r="H5835" s="15" t="s">
        <v>136</v>
      </c>
      <c r="I5835" s="15" t="s">
        <v>139</v>
      </c>
      <c r="J5835" s="15" t="s">
        <v>158</v>
      </c>
      <c r="K5835" s="15" t="s">
        <v>10327</v>
      </c>
      <c r="L5835" s="15" t="n">
        <v>6</v>
      </c>
      <c r="M5835" s="15" t="n">
        <v>10</v>
      </c>
      <c r="P5835" s="15" t="n">
        <v>16</v>
      </c>
      <c r="Y5835" s="15" t="s">
        <v>142</v>
      </c>
      <c r="AB5835" s="15" t="s">
        <v>143</v>
      </c>
    </row>
    <row r="5836" customFormat="false" ht="15" hidden="false" customHeight="true" outlineLevel="0" collapsed="false">
      <c r="A5836" s="15" t="s">
        <v>10328</v>
      </c>
      <c r="B5836" s="15" t="s">
        <v>10329</v>
      </c>
      <c r="C5836" s="15" t="s">
        <v>148</v>
      </c>
      <c r="E5836" s="15" t="s">
        <v>136</v>
      </c>
      <c r="F5836" s="15" t="s">
        <v>137</v>
      </c>
      <c r="G5836" s="15" t="s">
        <v>149</v>
      </c>
      <c r="H5836" s="15" t="s">
        <v>136</v>
      </c>
      <c r="I5836" s="15" t="s">
        <v>139</v>
      </c>
      <c r="J5836" s="15" t="s">
        <v>150</v>
      </c>
      <c r="K5836" s="15" t="s">
        <v>10330</v>
      </c>
      <c r="L5836" s="15" t="n">
        <v>12</v>
      </c>
      <c r="N5836" s="15" t="n">
        <v>1</v>
      </c>
      <c r="P5836" s="15" t="n">
        <v>13</v>
      </c>
      <c r="Y5836" s="15" t="s">
        <v>142</v>
      </c>
      <c r="AB5836" s="15" t="s">
        <v>143</v>
      </c>
    </row>
    <row r="5837" customFormat="false" ht="15" hidden="false" customHeight="true" outlineLevel="0" collapsed="false">
      <c r="A5837" s="15" t="s">
        <v>10328</v>
      </c>
      <c r="B5837" s="15" t="s">
        <v>10329</v>
      </c>
      <c r="C5837" s="15" t="s">
        <v>148</v>
      </c>
      <c r="E5837" s="15" t="s">
        <v>136</v>
      </c>
      <c r="F5837" s="15" t="s">
        <v>137</v>
      </c>
      <c r="G5837" s="15" t="s">
        <v>149</v>
      </c>
      <c r="H5837" s="15" t="s">
        <v>136</v>
      </c>
      <c r="I5837" s="15" t="s">
        <v>139</v>
      </c>
      <c r="J5837" s="15" t="s">
        <v>158</v>
      </c>
      <c r="K5837" s="15" t="s">
        <v>10331</v>
      </c>
      <c r="L5837" s="15" t="n">
        <v>59</v>
      </c>
      <c r="M5837" s="15" t="n">
        <v>3</v>
      </c>
      <c r="P5837" s="15" t="n">
        <v>62</v>
      </c>
      <c r="Y5837" s="15" t="s">
        <v>142</v>
      </c>
      <c r="AB5837" s="15" t="s">
        <v>143</v>
      </c>
    </row>
    <row r="5838" customFormat="false" ht="15" hidden="false" customHeight="true" outlineLevel="0" collapsed="false">
      <c r="A5838" s="15" t="s">
        <v>10332</v>
      </c>
      <c r="B5838" s="15" t="s">
        <v>10333</v>
      </c>
      <c r="C5838" s="15" t="s">
        <v>217</v>
      </c>
      <c r="D5838" s="15" t="s">
        <v>218</v>
      </c>
      <c r="E5838" s="15" t="s">
        <v>136</v>
      </c>
      <c r="F5838" s="15" t="s">
        <v>137</v>
      </c>
      <c r="G5838" s="15" t="s">
        <v>219</v>
      </c>
      <c r="H5838" s="15" t="s">
        <v>136</v>
      </c>
      <c r="I5838" s="15" t="s">
        <v>139</v>
      </c>
      <c r="J5838" s="15" t="s">
        <v>140</v>
      </c>
      <c r="K5838" s="15" t="s">
        <v>10334</v>
      </c>
      <c r="M5838" s="15" t="n">
        <v>5</v>
      </c>
      <c r="P5838" s="15" t="n">
        <v>5</v>
      </c>
      <c r="Y5838" s="15" t="s">
        <v>142</v>
      </c>
      <c r="AB5838" s="15" t="s">
        <v>143</v>
      </c>
    </row>
    <row r="5839" customFormat="false" ht="15" hidden="false" customHeight="true" outlineLevel="0" collapsed="false">
      <c r="A5839" s="15" t="s">
        <v>10332</v>
      </c>
      <c r="B5839" s="15" t="s">
        <v>10333</v>
      </c>
      <c r="C5839" s="15" t="s">
        <v>217</v>
      </c>
      <c r="D5839" s="15" t="s">
        <v>218</v>
      </c>
      <c r="E5839" s="15" t="s">
        <v>136</v>
      </c>
      <c r="F5839" s="15" t="s">
        <v>137</v>
      </c>
      <c r="G5839" s="15" t="s">
        <v>219</v>
      </c>
      <c r="H5839" s="15" t="s">
        <v>136</v>
      </c>
      <c r="I5839" s="15" t="s">
        <v>139</v>
      </c>
      <c r="J5839" s="15" t="s">
        <v>144</v>
      </c>
      <c r="K5839" s="15" t="s">
        <v>10335</v>
      </c>
      <c r="M5839" s="15" t="n">
        <v>155</v>
      </c>
      <c r="N5839" s="15" t="n">
        <v>76</v>
      </c>
      <c r="P5839" s="15" t="n">
        <v>231</v>
      </c>
      <c r="Y5839" s="15" t="s">
        <v>142</v>
      </c>
      <c r="AB5839" s="15" t="s">
        <v>143</v>
      </c>
    </row>
    <row r="5840" customFormat="false" ht="15" hidden="false" customHeight="true" outlineLevel="0" collapsed="false">
      <c r="A5840" s="15" t="s">
        <v>10332</v>
      </c>
      <c r="B5840" s="15" t="s">
        <v>10333</v>
      </c>
      <c r="C5840" s="15" t="s">
        <v>217</v>
      </c>
      <c r="D5840" s="15" t="s">
        <v>218</v>
      </c>
      <c r="E5840" s="15" t="s">
        <v>136</v>
      </c>
      <c r="F5840" s="15" t="s">
        <v>137</v>
      </c>
      <c r="G5840" s="15" t="s">
        <v>219</v>
      </c>
      <c r="H5840" s="15" t="s">
        <v>136</v>
      </c>
      <c r="I5840" s="15" t="s">
        <v>139</v>
      </c>
      <c r="J5840" s="15" t="s">
        <v>150</v>
      </c>
      <c r="K5840" s="15" t="s">
        <v>10336</v>
      </c>
      <c r="L5840" s="15" t="n">
        <v>85</v>
      </c>
      <c r="M5840" s="15" t="n">
        <v>12</v>
      </c>
      <c r="N5840" s="15" t="n">
        <v>287</v>
      </c>
      <c r="O5840" s="15" t="n">
        <v>36</v>
      </c>
      <c r="P5840" s="15" t="n">
        <v>420</v>
      </c>
      <c r="Y5840" s="15" t="s">
        <v>142</v>
      </c>
      <c r="AB5840" s="15" t="s">
        <v>143</v>
      </c>
    </row>
    <row r="5841" customFormat="false" ht="15" hidden="false" customHeight="true" outlineLevel="0" collapsed="false">
      <c r="A5841" s="15" t="s">
        <v>10332</v>
      </c>
      <c r="B5841" s="15" t="s">
        <v>10333</v>
      </c>
      <c r="C5841" s="15" t="s">
        <v>217</v>
      </c>
      <c r="D5841" s="15" t="s">
        <v>218</v>
      </c>
      <c r="E5841" s="15" t="s">
        <v>136</v>
      </c>
      <c r="F5841" s="15" t="s">
        <v>137</v>
      </c>
      <c r="G5841" s="15" t="s">
        <v>219</v>
      </c>
      <c r="H5841" s="15" t="s">
        <v>136</v>
      </c>
      <c r="I5841" s="15" t="s">
        <v>139</v>
      </c>
      <c r="J5841" s="15" t="s">
        <v>158</v>
      </c>
      <c r="K5841" s="15" t="s">
        <v>10337</v>
      </c>
      <c r="N5841" s="15" t="n">
        <v>1</v>
      </c>
      <c r="P5841" s="15" t="n">
        <v>1</v>
      </c>
      <c r="Y5841" s="15" t="s">
        <v>142</v>
      </c>
      <c r="AB5841" s="15" t="s">
        <v>143</v>
      </c>
    </row>
    <row r="5842" customFormat="false" ht="15" hidden="false" customHeight="true" outlineLevel="0" collapsed="false">
      <c r="A5842" s="15" t="s">
        <v>10338</v>
      </c>
      <c r="B5842" s="15" t="s">
        <v>10339</v>
      </c>
      <c r="C5842" s="15" t="s">
        <v>148</v>
      </c>
      <c r="E5842" s="15" t="s">
        <v>136</v>
      </c>
      <c r="F5842" s="15" t="s">
        <v>137</v>
      </c>
      <c r="G5842" s="15" t="s">
        <v>928</v>
      </c>
      <c r="H5842" s="15" t="s">
        <v>136</v>
      </c>
      <c r="I5842" s="15" t="s">
        <v>139</v>
      </c>
      <c r="J5842" s="15" t="s">
        <v>150</v>
      </c>
      <c r="K5842" s="15" t="s">
        <v>10340</v>
      </c>
      <c r="N5842" s="15" t="n">
        <v>22</v>
      </c>
      <c r="O5842" s="15" t="n">
        <v>17</v>
      </c>
      <c r="P5842" s="15" t="n">
        <v>39</v>
      </c>
      <c r="Y5842" s="15" t="s">
        <v>142</v>
      </c>
      <c r="AB5842" s="15" t="s">
        <v>143</v>
      </c>
    </row>
    <row r="5843" customFormat="false" ht="15" hidden="false" customHeight="true" outlineLevel="0" collapsed="false">
      <c r="A5843" s="15" t="s">
        <v>10341</v>
      </c>
      <c r="B5843" s="15" t="s">
        <v>10342</v>
      </c>
      <c r="C5843" s="15" t="s">
        <v>217</v>
      </c>
      <c r="D5843" s="15" t="s">
        <v>218</v>
      </c>
      <c r="E5843" s="15" t="s">
        <v>136</v>
      </c>
      <c r="F5843" s="15" t="s">
        <v>137</v>
      </c>
      <c r="G5843" s="15" t="s">
        <v>308</v>
      </c>
      <c r="H5843" s="15" t="s">
        <v>136</v>
      </c>
      <c r="I5843" s="15" t="s">
        <v>243</v>
      </c>
      <c r="J5843" s="15" t="s">
        <v>140</v>
      </c>
      <c r="K5843" s="15" t="s">
        <v>10343</v>
      </c>
      <c r="M5843" s="15" t="n">
        <v>79</v>
      </c>
      <c r="N5843" s="15" t="n">
        <v>58</v>
      </c>
      <c r="O5843" s="15" t="n">
        <v>21</v>
      </c>
      <c r="P5843" s="15" t="n">
        <v>158</v>
      </c>
      <c r="Y5843" s="15" t="s">
        <v>142</v>
      </c>
      <c r="AB5843" s="15" t="s">
        <v>143</v>
      </c>
    </row>
    <row r="5844" customFormat="false" ht="15" hidden="false" customHeight="true" outlineLevel="0" collapsed="false">
      <c r="A5844" s="15" t="s">
        <v>10341</v>
      </c>
      <c r="B5844" s="15" t="s">
        <v>10342</v>
      </c>
      <c r="C5844" s="15" t="s">
        <v>217</v>
      </c>
      <c r="D5844" s="15" t="s">
        <v>218</v>
      </c>
      <c r="E5844" s="15" t="s">
        <v>136</v>
      </c>
      <c r="F5844" s="15" t="s">
        <v>137</v>
      </c>
      <c r="G5844" s="15" t="s">
        <v>308</v>
      </c>
      <c r="H5844" s="15" t="s">
        <v>136</v>
      </c>
      <c r="I5844" s="15" t="s">
        <v>243</v>
      </c>
      <c r="J5844" s="15" t="s">
        <v>150</v>
      </c>
      <c r="K5844" s="15" t="s">
        <v>10344</v>
      </c>
      <c r="L5844" s="15" t="n">
        <v>187</v>
      </c>
      <c r="M5844" s="15" t="n">
        <v>202</v>
      </c>
      <c r="N5844" s="15" t="n">
        <v>498</v>
      </c>
      <c r="O5844" s="15" t="n">
        <v>121</v>
      </c>
      <c r="P5844" s="15" t="n">
        <v>1008</v>
      </c>
      <c r="Y5844" s="15" t="s">
        <v>142</v>
      </c>
      <c r="AB5844" s="15" t="s">
        <v>143</v>
      </c>
    </row>
    <row r="5845" customFormat="false" ht="15" hidden="false" customHeight="true" outlineLevel="0" collapsed="false">
      <c r="A5845" s="15" t="s">
        <v>10341</v>
      </c>
      <c r="B5845" s="15" t="s">
        <v>10342</v>
      </c>
      <c r="C5845" s="15" t="s">
        <v>217</v>
      </c>
      <c r="D5845" s="15" t="s">
        <v>218</v>
      </c>
      <c r="E5845" s="15" t="s">
        <v>136</v>
      </c>
      <c r="F5845" s="15" t="s">
        <v>137</v>
      </c>
      <c r="G5845" s="15" t="s">
        <v>308</v>
      </c>
      <c r="H5845" s="15" t="s">
        <v>136</v>
      </c>
      <c r="I5845" s="15" t="s">
        <v>243</v>
      </c>
      <c r="J5845" s="15" t="s">
        <v>166</v>
      </c>
      <c r="K5845" s="15" t="s">
        <v>10345</v>
      </c>
      <c r="M5845" s="15" t="n">
        <v>30</v>
      </c>
      <c r="N5845" s="15" t="n">
        <v>8</v>
      </c>
      <c r="P5845" s="15" t="n">
        <v>38</v>
      </c>
      <c r="Y5845" s="15" t="s">
        <v>142</v>
      </c>
      <c r="AB5845" s="15" t="s">
        <v>143</v>
      </c>
    </row>
    <row r="5846" customFormat="false" ht="15" hidden="false" customHeight="true" outlineLevel="0" collapsed="false">
      <c r="A5846" s="15" t="s">
        <v>10341</v>
      </c>
      <c r="B5846" s="15" t="s">
        <v>10342</v>
      </c>
      <c r="C5846" s="15" t="s">
        <v>217</v>
      </c>
      <c r="D5846" s="15" t="s">
        <v>218</v>
      </c>
      <c r="E5846" s="15" t="s">
        <v>136</v>
      </c>
      <c r="F5846" s="15" t="s">
        <v>137</v>
      </c>
      <c r="G5846" s="15" t="s">
        <v>308</v>
      </c>
      <c r="H5846" s="15" t="s">
        <v>136</v>
      </c>
      <c r="I5846" s="15" t="s">
        <v>243</v>
      </c>
      <c r="J5846" s="15" t="s">
        <v>158</v>
      </c>
      <c r="K5846" s="15" t="s">
        <v>10346</v>
      </c>
      <c r="L5846" s="15" t="n">
        <v>48</v>
      </c>
      <c r="M5846" s="15" t="n">
        <v>30</v>
      </c>
      <c r="N5846" s="15" t="n">
        <v>74</v>
      </c>
      <c r="O5846" s="15" t="n">
        <v>9</v>
      </c>
      <c r="P5846" s="15" t="n">
        <v>161</v>
      </c>
      <c r="Y5846" s="15" t="s">
        <v>142</v>
      </c>
      <c r="AB5846" s="15" t="s">
        <v>143</v>
      </c>
    </row>
    <row r="5847" customFormat="false" ht="15" hidden="false" customHeight="true" outlineLevel="0" collapsed="false">
      <c r="A5847" s="15" t="s">
        <v>10341</v>
      </c>
      <c r="B5847" s="15" t="s">
        <v>10342</v>
      </c>
      <c r="C5847" s="15" t="s">
        <v>217</v>
      </c>
      <c r="D5847" s="15" t="s">
        <v>218</v>
      </c>
      <c r="E5847" s="15" t="s">
        <v>136</v>
      </c>
      <c r="F5847" s="15" t="s">
        <v>137</v>
      </c>
      <c r="G5847" s="15" t="s">
        <v>308</v>
      </c>
      <c r="H5847" s="15" t="s">
        <v>136</v>
      </c>
      <c r="I5847" s="15" t="s">
        <v>243</v>
      </c>
      <c r="J5847" s="15" t="s">
        <v>169</v>
      </c>
      <c r="K5847" s="15" t="s">
        <v>10347</v>
      </c>
      <c r="N5847" s="15" t="n">
        <v>2</v>
      </c>
      <c r="P5847" s="15" t="n">
        <v>2</v>
      </c>
      <c r="Y5847" s="15" t="s">
        <v>142</v>
      </c>
      <c r="AB5847" s="15" t="s">
        <v>143</v>
      </c>
    </row>
    <row r="5848" customFormat="false" ht="15" hidden="false" customHeight="true" outlineLevel="0" collapsed="false">
      <c r="A5848" s="15" t="s">
        <v>10348</v>
      </c>
      <c r="B5848" s="15" t="s">
        <v>10349</v>
      </c>
      <c r="C5848" s="15" t="s">
        <v>148</v>
      </c>
      <c r="E5848" s="15" t="s">
        <v>136</v>
      </c>
      <c r="F5848" s="15" t="s">
        <v>137</v>
      </c>
      <c r="G5848" s="15" t="s">
        <v>1140</v>
      </c>
      <c r="H5848" s="15" t="s">
        <v>136</v>
      </c>
      <c r="I5848" s="15" t="s">
        <v>243</v>
      </c>
      <c r="J5848" s="15" t="s">
        <v>150</v>
      </c>
      <c r="K5848" s="15" t="s">
        <v>10350</v>
      </c>
      <c r="L5848" s="15" t="n">
        <v>154</v>
      </c>
      <c r="M5848" s="15" t="n">
        <v>121</v>
      </c>
      <c r="N5848" s="15" t="n">
        <v>48</v>
      </c>
      <c r="P5848" s="15" t="n">
        <v>323</v>
      </c>
      <c r="Y5848" s="15" t="s">
        <v>156</v>
      </c>
      <c r="AB5848" s="15" t="s">
        <v>143</v>
      </c>
    </row>
    <row r="5849" customFormat="false" ht="15" hidden="false" customHeight="true" outlineLevel="0" collapsed="false">
      <c r="A5849" s="15" t="s">
        <v>10348</v>
      </c>
      <c r="B5849" s="15" t="s">
        <v>10349</v>
      </c>
      <c r="C5849" s="15" t="s">
        <v>148</v>
      </c>
      <c r="E5849" s="15" t="s">
        <v>136</v>
      </c>
      <c r="F5849" s="15" t="s">
        <v>137</v>
      </c>
      <c r="G5849" s="15" t="s">
        <v>1140</v>
      </c>
      <c r="H5849" s="15" t="s">
        <v>136</v>
      </c>
      <c r="I5849" s="15" t="s">
        <v>243</v>
      </c>
      <c r="J5849" s="15" t="s">
        <v>158</v>
      </c>
      <c r="K5849" s="15" t="s">
        <v>10351</v>
      </c>
      <c r="L5849" s="15" t="n">
        <v>79</v>
      </c>
      <c r="M5849" s="15" t="n">
        <v>26</v>
      </c>
      <c r="N5849" s="15" t="n">
        <v>67</v>
      </c>
      <c r="O5849" s="15" t="n">
        <v>3</v>
      </c>
      <c r="P5849" s="15" t="n">
        <v>175</v>
      </c>
      <c r="Y5849" s="15" t="s">
        <v>156</v>
      </c>
      <c r="AB5849" s="15" t="s">
        <v>143</v>
      </c>
    </row>
    <row r="5850" customFormat="false" ht="15" hidden="false" customHeight="true" outlineLevel="0" collapsed="false">
      <c r="A5850" s="15" t="s">
        <v>10348</v>
      </c>
      <c r="B5850" s="15" t="s">
        <v>10349</v>
      </c>
      <c r="C5850" s="15" t="s">
        <v>148</v>
      </c>
      <c r="E5850" s="15" t="s">
        <v>136</v>
      </c>
      <c r="F5850" s="15" t="s">
        <v>137</v>
      </c>
      <c r="G5850" s="15" t="s">
        <v>1140</v>
      </c>
      <c r="H5850" s="15" t="s">
        <v>136</v>
      </c>
      <c r="I5850" s="15" t="s">
        <v>243</v>
      </c>
      <c r="J5850" s="15" t="s">
        <v>169</v>
      </c>
      <c r="K5850" s="15" t="s">
        <v>10352</v>
      </c>
      <c r="L5850" s="15" t="n">
        <v>10</v>
      </c>
      <c r="M5850" s="15" t="n">
        <v>2</v>
      </c>
      <c r="N5850" s="15" t="n">
        <v>2</v>
      </c>
      <c r="O5850" s="15" t="n">
        <v>1</v>
      </c>
      <c r="P5850" s="15" t="n">
        <v>15</v>
      </c>
      <c r="Y5850" s="15" t="s">
        <v>156</v>
      </c>
      <c r="AB5850" s="15" t="s">
        <v>143</v>
      </c>
    </row>
    <row r="5851" customFormat="false" ht="15" hidden="false" customHeight="true" outlineLevel="0" collapsed="false">
      <c r="A5851" s="15" t="s">
        <v>10353</v>
      </c>
      <c r="B5851" s="15" t="s">
        <v>10354</v>
      </c>
      <c r="C5851" s="15" t="s">
        <v>217</v>
      </c>
      <c r="D5851" s="15" t="s">
        <v>235</v>
      </c>
      <c r="E5851" s="15" t="s">
        <v>136</v>
      </c>
      <c r="F5851" s="15" t="s">
        <v>137</v>
      </c>
      <c r="G5851" s="15" t="s">
        <v>1353</v>
      </c>
      <c r="H5851" s="15" t="s">
        <v>136</v>
      </c>
      <c r="I5851" s="15" t="s">
        <v>243</v>
      </c>
      <c r="J5851" s="15" t="s">
        <v>140</v>
      </c>
      <c r="K5851" s="15" t="s">
        <v>10355</v>
      </c>
      <c r="L5851" s="15" t="n">
        <v>9</v>
      </c>
      <c r="M5851" s="15" t="n">
        <v>41</v>
      </c>
      <c r="N5851" s="15" t="n">
        <v>42</v>
      </c>
      <c r="O5851" s="15" t="n">
        <v>26</v>
      </c>
      <c r="P5851" s="15" t="n">
        <v>118</v>
      </c>
      <c r="Y5851" s="15" t="s">
        <v>156</v>
      </c>
      <c r="AB5851" s="15" t="s">
        <v>143</v>
      </c>
    </row>
    <row r="5852" customFormat="false" ht="15" hidden="false" customHeight="true" outlineLevel="0" collapsed="false">
      <c r="A5852" s="15" t="s">
        <v>10353</v>
      </c>
      <c r="B5852" s="15" t="s">
        <v>10354</v>
      </c>
      <c r="C5852" s="15" t="s">
        <v>217</v>
      </c>
      <c r="D5852" s="15" t="s">
        <v>235</v>
      </c>
      <c r="E5852" s="15" t="s">
        <v>136</v>
      </c>
      <c r="F5852" s="15" t="s">
        <v>137</v>
      </c>
      <c r="G5852" s="15" t="s">
        <v>1353</v>
      </c>
      <c r="H5852" s="15" t="s">
        <v>136</v>
      </c>
      <c r="I5852" s="15" t="s">
        <v>243</v>
      </c>
      <c r="J5852" s="15" t="s">
        <v>150</v>
      </c>
      <c r="K5852" s="15" t="s">
        <v>10356</v>
      </c>
      <c r="L5852" s="15" t="n">
        <v>205</v>
      </c>
      <c r="M5852" s="15" t="n">
        <v>154</v>
      </c>
      <c r="N5852" s="15" t="n">
        <v>397</v>
      </c>
      <c r="O5852" s="15" t="n">
        <v>76</v>
      </c>
      <c r="P5852" s="15" t="n">
        <v>832</v>
      </c>
      <c r="Y5852" s="15" t="s">
        <v>156</v>
      </c>
      <c r="AB5852" s="15" t="s">
        <v>143</v>
      </c>
    </row>
    <row r="5853" customFormat="false" ht="15" hidden="false" customHeight="true" outlineLevel="0" collapsed="false">
      <c r="A5853" s="15" t="s">
        <v>10353</v>
      </c>
      <c r="B5853" s="15" t="s">
        <v>10354</v>
      </c>
      <c r="C5853" s="15" t="s">
        <v>217</v>
      </c>
      <c r="D5853" s="15" t="s">
        <v>235</v>
      </c>
      <c r="E5853" s="15" t="s">
        <v>136</v>
      </c>
      <c r="F5853" s="15" t="s">
        <v>137</v>
      </c>
      <c r="G5853" s="15" t="s">
        <v>1353</v>
      </c>
      <c r="H5853" s="15" t="s">
        <v>136</v>
      </c>
      <c r="I5853" s="15" t="s">
        <v>243</v>
      </c>
      <c r="J5853" s="15" t="s">
        <v>158</v>
      </c>
      <c r="K5853" s="15" t="s">
        <v>10357</v>
      </c>
      <c r="L5853" s="15" t="n">
        <v>40</v>
      </c>
      <c r="M5853" s="15" t="n">
        <v>31</v>
      </c>
      <c r="N5853" s="15" t="n">
        <v>90</v>
      </c>
      <c r="O5853" s="15" t="n">
        <v>6</v>
      </c>
      <c r="P5853" s="15" t="n">
        <v>167</v>
      </c>
      <c r="Y5853" s="15" t="s">
        <v>156</v>
      </c>
      <c r="AB5853" s="15" t="s">
        <v>143</v>
      </c>
    </row>
    <row r="5854" customFormat="false" ht="15" hidden="false" customHeight="true" outlineLevel="0" collapsed="false">
      <c r="A5854" s="15" t="s">
        <v>10353</v>
      </c>
      <c r="B5854" s="15" t="s">
        <v>10354</v>
      </c>
      <c r="C5854" s="15" t="s">
        <v>217</v>
      </c>
      <c r="D5854" s="15" t="s">
        <v>235</v>
      </c>
      <c r="E5854" s="15" t="s">
        <v>136</v>
      </c>
      <c r="F5854" s="15" t="s">
        <v>137</v>
      </c>
      <c r="G5854" s="15" t="s">
        <v>1353</v>
      </c>
      <c r="H5854" s="15" t="s">
        <v>136</v>
      </c>
      <c r="I5854" s="15" t="s">
        <v>243</v>
      </c>
      <c r="J5854" s="15" t="s">
        <v>169</v>
      </c>
      <c r="K5854" s="15" t="s">
        <v>10358</v>
      </c>
      <c r="M5854" s="15" t="n">
        <v>7</v>
      </c>
      <c r="N5854" s="15" t="n">
        <v>3</v>
      </c>
      <c r="P5854" s="15" t="n">
        <v>10</v>
      </c>
      <c r="Y5854" s="15" t="s">
        <v>156</v>
      </c>
      <c r="AB5854" s="15" t="s">
        <v>143</v>
      </c>
    </row>
    <row r="5855" customFormat="false" ht="15" hidden="false" customHeight="true" outlineLevel="0" collapsed="false">
      <c r="A5855" s="15" t="s">
        <v>10359</v>
      </c>
      <c r="B5855" s="15" t="s">
        <v>10360</v>
      </c>
      <c r="C5855" s="15" t="s">
        <v>217</v>
      </c>
      <c r="D5855" s="15" t="s">
        <v>235</v>
      </c>
      <c r="E5855" s="15" t="s">
        <v>136</v>
      </c>
      <c r="F5855" s="15" t="s">
        <v>137</v>
      </c>
      <c r="G5855" s="15" t="s">
        <v>219</v>
      </c>
      <c r="H5855" s="15" t="s">
        <v>136</v>
      </c>
      <c r="I5855" s="15" t="s">
        <v>243</v>
      </c>
      <c r="J5855" s="15" t="s">
        <v>140</v>
      </c>
      <c r="K5855" s="15" t="s">
        <v>10361</v>
      </c>
      <c r="L5855" s="15" t="n">
        <v>6</v>
      </c>
      <c r="M5855" s="15" t="n">
        <v>39</v>
      </c>
      <c r="N5855" s="15" t="n">
        <v>21</v>
      </c>
      <c r="O5855" s="15" t="n">
        <v>16</v>
      </c>
      <c r="P5855" s="15" t="n">
        <v>82</v>
      </c>
      <c r="Y5855" s="15" t="s">
        <v>142</v>
      </c>
      <c r="AB5855" s="15" t="s">
        <v>143</v>
      </c>
    </row>
    <row r="5856" customFormat="false" ht="15" hidden="false" customHeight="true" outlineLevel="0" collapsed="false">
      <c r="A5856" s="15" t="s">
        <v>10359</v>
      </c>
      <c r="B5856" s="15" t="s">
        <v>10360</v>
      </c>
      <c r="C5856" s="15" t="s">
        <v>217</v>
      </c>
      <c r="D5856" s="15" t="s">
        <v>235</v>
      </c>
      <c r="E5856" s="15" t="s">
        <v>136</v>
      </c>
      <c r="F5856" s="15" t="s">
        <v>137</v>
      </c>
      <c r="G5856" s="15" t="s">
        <v>219</v>
      </c>
      <c r="H5856" s="15" t="s">
        <v>136</v>
      </c>
      <c r="I5856" s="15" t="s">
        <v>243</v>
      </c>
      <c r="J5856" s="15" t="s">
        <v>150</v>
      </c>
      <c r="K5856" s="15" t="s">
        <v>10362</v>
      </c>
      <c r="L5856" s="15" t="n">
        <v>240</v>
      </c>
      <c r="M5856" s="15" t="n">
        <v>154</v>
      </c>
      <c r="N5856" s="15" t="n">
        <v>151</v>
      </c>
      <c r="O5856" s="15" t="n">
        <v>81</v>
      </c>
      <c r="P5856" s="15" t="n">
        <v>626</v>
      </c>
      <c r="Y5856" s="15" t="s">
        <v>142</v>
      </c>
      <c r="AB5856" s="15" t="s">
        <v>143</v>
      </c>
    </row>
    <row r="5857" customFormat="false" ht="15" hidden="false" customHeight="true" outlineLevel="0" collapsed="false">
      <c r="A5857" s="15" t="s">
        <v>10359</v>
      </c>
      <c r="B5857" s="15" t="s">
        <v>10360</v>
      </c>
      <c r="C5857" s="15" t="s">
        <v>217</v>
      </c>
      <c r="D5857" s="15" t="s">
        <v>235</v>
      </c>
      <c r="E5857" s="15" t="s">
        <v>136</v>
      </c>
      <c r="F5857" s="15" t="s">
        <v>137</v>
      </c>
      <c r="G5857" s="15" t="s">
        <v>219</v>
      </c>
      <c r="H5857" s="15" t="s">
        <v>136</v>
      </c>
      <c r="I5857" s="15" t="s">
        <v>243</v>
      </c>
      <c r="J5857" s="15" t="s">
        <v>166</v>
      </c>
      <c r="K5857" s="15" t="s">
        <v>10363</v>
      </c>
      <c r="L5857" s="15" t="n">
        <v>1</v>
      </c>
      <c r="P5857" s="15" t="n">
        <v>1</v>
      </c>
      <c r="Y5857" s="15" t="s">
        <v>142</v>
      </c>
      <c r="AB5857" s="15" t="s">
        <v>143</v>
      </c>
    </row>
    <row r="5858" customFormat="false" ht="15" hidden="false" customHeight="true" outlineLevel="0" collapsed="false">
      <c r="A5858" s="15" t="s">
        <v>10359</v>
      </c>
      <c r="B5858" s="15" t="s">
        <v>10360</v>
      </c>
      <c r="C5858" s="15" t="s">
        <v>217</v>
      </c>
      <c r="D5858" s="15" t="s">
        <v>235</v>
      </c>
      <c r="E5858" s="15" t="s">
        <v>136</v>
      </c>
      <c r="F5858" s="15" t="s">
        <v>137</v>
      </c>
      <c r="G5858" s="15" t="s">
        <v>219</v>
      </c>
      <c r="H5858" s="15" t="s">
        <v>136</v>
      </c>
      <c r="I5858" s="15" t="s">
        <v>243</v>
      </c>
      <c r="J5858" s="15" t="s">
        <v>158</v>
      </c>
      <c r="K5858" s="15" t="s">
        <v>10364</v>
      </c>
      <c r="L5858" s="15" t="n">
        <v>37</v>
      </c>
      <c r="M5858" s="15" t="n">
        <v>6</v>
      </c>
      <c r="N5858" s="15" t="n">
        <v>61</v>
      </c>
      <c r="O5858" s="15" t="n">
        <v>16</v>
      </c>
      <c r="P5858" s="15" t="n">
        <v>120</v>
      </c>
      <c r="Y5858" s="15" t="s">
        <v>142</v>
      </c>
      <c r="AB5858" s="15" t="s">
        <v>143</v>
      </c>
    </row>
    <row r="5859" customFormat="false" ht="15" hidden="false" customHeight="true" outlineLevel="0" collapsed="false">
      <c r="A5859" s="15" t="s">
        <v>10359</v>
      </c>
      <c r="B5859" s="15" t="s">
        <v>10360</v>
      </c>
      <c r="C5859" s="15" t="s">
        <v>217</v>
      </c>
      <c r="D5859" s="15" t="s">
        <v>235</v>
      </c>
      <c r="E5859" s="15" t="s">
        <v>136</v>
      </c>
      <c r="F5859" s="15" t="s">
        <v>137</v>
      </c>
      <c r="G5859" s="15" t="s">
        <v>219</v>
      </c>
      <c r="H5859" s="15" t="s">
        <v>136</v>
      </c>
      <c r="I5859" s="15" t="s">
        <v>243</v>
      </c>
      <c r="J5859" s="15" t="s">
        <v>169</v>
      </c>
      <c r="K5859" s="15" t="s">
        <v>10365</v>
      </c>
      <c r="L5859" s="15" t="n">
        <v>2</v>
      </c>
      <c r="M5859" s="15" t="n">
        <v>25</v>
      </c>
      <c r="N5859" s="15" t="n">
        <v>11</v>
      </c>
      <c r="P5859" s="15" t="n">
        <v>38</v>
      </c>
      <c r="Y5859" s="15" t="s">
        <v>142</v>
      </c>
      <c r="AB5859" s="15" t="s">
        <v>143</v>
      </c>
    </row>
    <row r="5860" customFormat="false" ht="15" hidden="false" customHeight="true" outlineLevel="0" collapsed="false">
      <c r="A5860" s="15" t="s">
        <v>10366</v>
      </c>
      <c r="B5860" s="15" t="s">
        <v>10367</v>
      </c>
      <c r="C5860" s="15" t="s">
        <v>148</v>
      </c>
      <c r="E5860" s="15" t="s">
        <v>136</v>
      </c>
      <c r="F5860" s="15" t="s">
        <v>137</v>
      </c>
      <c r="G5860" s="15" t="s">
        <v>10368</v>
      </c>
      <c r="H5860" s="15" t="s">
        <v>136</v>
      </c>
      <c r="I5860" s="15" t="s">
        <v>139</v>
      </c>
      <c r="J5860" s="15" t="s">
        <v>150</v>
      </c>
      <c r="K5860" s="15" t="s">
        <v>10369</v>
      </c>
      <c r="N5860" s="15" t="n">
        <v>13</v>
      </c>
      <c r="P5860" s="15" t="n">
        <v>13</v>
      </c>
      <c r="Y5860" s="15" t="s">
        <v>142</v>
      </c>
      <c r="AB5860" s="15" t="s">
        <v>143</v>
      </c>
    </row>
    <row r="5861" customFormat="false" ht="15" hidden="false" customHeight="true" outlineLevel="0" collapsed="false">
      <c r="A5861" s="15" t="s">
        <v>10370</v>
      </c>
      <c r="B5861" s="15" t="s">
        <v>10371</v>
      </c>
      <c r="C5861" s="15" t="s">
        <v>217</v>
      </c>
      <c r="D5861" s="15" t="s">
        <v>235</v>
      </c>
      <c r="E5861" s="15" t="s">
        <v>136</v>
      </c>
      <c r="F5861" s="15" t="s">
        <v>137</v>
      </c>
      <c r="G5861" s="15" t="s">
        <v>219</v>
      </c>
      <c r="H5861" s="15" t="s">
        <v>136</v>
      </c>
      <c r="I5861" s="15" t="s">
        <v>139</v>
      </c>
      <c r="J5861" s="15" t="s">
        <v>140</v>
      </c>
      <c r="K5861" s="15" t="s">
        <v>10372</v>
      </c>
      <c r="L5861" s="15" t="n">
        <v>14</v>
      </c>
      <c r="P5861" s="15" t="n">
        <v>14</v>
      </c>
      <c r="Y5861" s="15" t="s">
        <v>142</v>
      </c>
      <c r="AB5861" s="15" t="s">
        <v>143</v>
      </c>
    </row>
    <row r="5862" customFormat="false" ht="15" hidden="false" customHeight="true" outlineLevel="0" collapsed="false">
      <c r="A5862" s="15" t="s">
        <v>10370</v>
      </c>
      <c r="B5862" s="15" t="s">
        <v>10371</v>
      </c>
      <c r="C5862" s="15" t="s">
        <v>217</v>
      </c>
      <c r="D5862" s="15" t="s">
        <v>235</v>
      </c>
      <c r="E5862" s="15" t="s">
        <v>136</v>
      </c>
      <c r="F5862" s="15" t="s">
        <v>137</v>
      </c>
      <c r="G5862" s="15" t="s">
        <v>219</v>
      </c>
      <c r="H5862" s="15" t="s">
        <v>136</v>
      </c>
      <c r="I5862" s="15" t="s">
        <v>139</v>
      </c>
      <c r="J5862" s="15" t="s">
        <v>150</v>
      </c>
      <c r="K5862" s="15" t="s">
        <v>10373</v>
      </c>
      <c r="L5862" s="15" t="n">
        <v>98</v>
      </c>
      <c r="M5862" s="15" t="n">
        <v>235</v>
      </c>
      <c r="P5862" s="15" t="n">
        <v>333</v>
      </c>
      <c r="Y5862" s="15" t="s">
        <v>142</v>
      </c>
      <c r="AB5862" s="15" t="s">
        <v>143</v>
      </c>
    </row>
    <row r="5863" customFormat="false" ht="15" hidden="false" customHeight="true" outlineLevel="0" collapsed="false">
      <c r="A5863" s="15" t="s">
        <v>10370</v>
      </c>
      <c r="B5863" s="15" t="s">
        <v>10371</v>
      </c>
      <c r="C5863" s="15" t="s">
        <v>217</v>
      </c>
      <c r="D5863" s="15" t="s">
        <v>235</v>
      </c>
      <c r="E5863" s="15" t="s">
        <v>136</v>
      </c>
      <c r="F5863" s="15" t="s">
        <v>137</v>
      </c>
      <c r="G5863" s="15" t="s">
        <v>219</v>
      </c>
      <c r="H5863" s="15" t="s">
        <v>136</v>
      </c>
      <c r="I5863" s="15" t="s">
        <v>139</v>
      </c>
      <c r="J5863" s="15" t="s">
        <v>158</v>
      </c>
      <c r="K5863" s="15" t="s">
        <v>10374</v>
      </c>
      <c r="L5863" s="15" t="n">
        <v>8</v>
      </c>
      <c r="M5863" s="15" t="n">
        <v>10</v>
      </c>
      <c r="P5863" s="15" t="n">
        <v>18</v>
      </c>
      <c r="Y5863" s="15" t="s">
        <v>142</v>
      </c>
      <c r="AB5863" s="15" t="s">
        <v>143</v>
      </c>
    </row>
    <row r="5864" customFormat="false" ht="15" hidden="false" customHeight="true" outlineLevel="0" collapsed="false">
      <c r="A5864" s="15" t="s">
        <v>10375</v>
      </c>
      <c r="B5864" s="15" t="s">
        <v>10376</v>
      </c>
      <c r="C5864" s="15" t="s">
        <v>148</v>
      </c>
      <c r="E5864" s="15" t="s">
        <v>136</v>
      </c>
      <c r="F5864" s="15" t="s">
        <v>137</v>
      </c>
      <c r="G5864" s="15" t="s">
        <v>608</v>
      </c>
      <c r="H5864" s="15" t="s">
        <v>136</v>
      </c>
      <c r="I5864" s="15" t="s">
        <v>139</v>
      </c>
      <c r="J5864" s="15" t="s">
        <v>150</v>
      </c>
      <c r="K5864" s="15" t="s">
        <v>10377</v>
      </c>
      <c r="L5864" s="15" t="n">
        <v>75</v>
      </c>
      <c r="M5864" s="15" t="n">
        <v>4</v>
      </c>
      <c r="P5864" s="15" t="n">
        <v>79</v>
      </c>
      <c r="Y5864" s="15" t="s">
        <v>156</v>
      </c>
      <c r="AB5864" s="15" t="s">
        <v>143</v>
      </c>
    </row>
    <row r="5865" customFormat="false" ht="15" hidden="false" customHeight="true" outlineLevel="0" collapsed="false">
      <c r="A5865" s="15" t="s">
        <v>10375</v>
      </c>
      <c r="B5865" s="15" t="s">
        <v>10376</v>
      </c>
      <c r="C5865" s="15" t="s">
        <v>148</v>
      </c>
      <c r="E5865" s="15" t="s">
        <v>136</v>
      </c>
      <c r="F5865" s="15" t="s">
        <v>137</v>
      </c>
      <c r="G5865" s="15" t="s">
        <v>608</v>
      </c>
      <c r="H5865" s="15" t="s">
        <v>136</v>
      </c>
      <c r="I5865" s="15" t="s">
        <v>139</v>
      </c>
      <c r="J5865" s="15" t="s">
        <v>158</v>
      </c>
      <c r="K5865" s="15" t="s">
        <v>10378</v>
      </c>
      <c r="L5865" s="15" t="n">
        <v>25</v>
      </c>
      <c r="M5865" s="15" t="n">
        <v>5</v>
      </c>
      <c r="P5865" s="15" t="n">
        <v>30</v>
      </c>
      <c r="Y5865" s="15" t="s">
        <v>156</v>
      </c>
      <c r="AB5865" s="15" t="s">
        <v>143</v>
      </c>
    </row>
    <row r="5866" customFormat="false" ht="15" hidden="false" customHeight="true" outlineLevel="0" collapsed="false">
      <c r="A5866" s="15" t="s">
        <v>10379</v>
      </c>
      <c r="B5866" s="15" t="s">
        <v>10380</v>
      </c>
      <c r="C5866" s="15" t="s">
        <v>217</v>
      </c>
      <c r="D5866" s="15" t="s">
        <v>218</v>
      </c>
      <c r="E5866" s="15" t="s">
        <v>136</v>
      </c>
      <c r="F5866" s="15" t="s">
        <v>137</v>
      </c>
      <c r="G5866" s="15" t="s">
        <v>219</v>
      </c>
      <c r="H5866" s="15" t="s">
        <v>136</v>
      </c>
      <c r="I5866" s="15" t="s">
        <v>243</v>
      </c>
      <c r="J5866" s="15" t="s">
        <v>140</v>
      </c>
      <c r="K5866" s="15" t="s">
        <v>10381</v>
      </c>
      <c r="N5866" s="15" t="n">
        <v>11</v>
      </c>
      <c r="P5866" s="15" t="n">
        <v>11</v>
      </c>
      <c r="Y5866" s="15" t="s">
        <v>142</v>
      </c>
      <c r="AB5866" s="15" t="s">
        <v>143</v>
      </c>
    </row>
    <row r="5867" customFormat="false" ht="15" hidden="false" customHeight="true" outlineLevel="0" collapsed="false">
      <c r="A5867" s="15" t="s">
        <v>10379</v>
      </c>
      <c r="B5867" s="15" t="s">
        <v>10380</v>
      </c>
      <c r="C5867" s="15" t="s">
        <v>217</v>
      </c>
      <c r="D5867" s="15" t="s">
        <v>218</v>
      </c>
      <c r="E5867" s="15" t="s">
        <v>136</v>
      </c>
      <c r="F5867" s="15" t="s">
        <v>137</v>
      </c>
      <c r="G5867" s="15" t="s">
        <v>219</v>
      </c>
      <c r="H5867" s="15" t="s">
        <v>136</v>
      </c>
      <c r="I5867" s="15" t="s">
        <v>243</v>
      </c>
      <c r="J5867" s="15" t="s">
        <v>144</v>
      </c>
      <c r="K5867" s="15" t="s">
        <v>10382</v>
      </c>
      <c r="L5867" s="15" t="n">
        <v>93</v>
      </c>
      <c r="M5867" s="15" t="n">
        <v>33</v>
      </c>
      <c r="N5867" s="15" t="n">
        <v>40</v>
      </c>
      <c r="O5867" s="15" t="n">
        <v>9</v>
      </c>
      <c r="P5867" s="15" t="n">
        <v>175</v>
      </c>
      <c r="Y5867" s="15" t="s">
        <v>142</v>
      </c>
      <c r="AB5867" s="15" t="s">
        <v>143</v>
      </c>
    </row>
    <row r="5868" customFormat="false" ht="15" hidden="false" customHeight="true" outlineLevel="0" collapsed="false">
      <c r="A5868" s="15" t="s">
        <v>10379</v>
      </c>
      <c r="B5868" s="15" t="s">
        <v>10380</v>
      </c>
      <c r="C5868" s="15" t="s">
        <v>217</v>
      </c>
      <c r="D5868" s="15" t="s">
        <v>218</v>
      </c>
      <c r="E5868" s="15" t="s">
        <v>136</v>
      </c>
      <c r="F5868" s="15" t="s">
        <v>137</v>
      </c>
      <c r="G5868" s="15" t="s">
        <v>219</v>
      </c>
      <c r="H5868" s="15" t="s">
        <v>136</v>
      </c>
      <c r="I5868" s="15" t="s">
        <v>243</v>
      </c>
      <c r="J5868" s="15" t="s">
        <v>150</v>
      </c>
      <c r="K5868" s="15" t="s">
        <v>10383</v>
      </c>
      <c r="L5868" s="15" t="n">
        <v>127</v>
      </c>
      <c r="M5868" s="15" t="n">
        <v>126</v>
      </c>
      <c r="N5868" s="15" t="n">
        <v>64</v>
      </c>
      <c r="O5868" s="15" t="n">
        <v>12</v>
      </c>
      <c r="P5868" s="15" t="n">
        <v>329</v>
      </c>
      <c r="Y5868" s="15" t="s">
        <v>142</v>
      </c>
      <c r="AB5868" s="15" t="s">
        <v>143</v>
      </c>
    </row>
    <row r="5869" customFormat="false" ht="15" hidden="false" customHeight="true" outlineLevel="0" collapsed="false">
      <c r="A5869" s="15" t="s">
        <v>10379</v>
      </c>
      <c r="B5869" s="15" t="s">
        <v>10380</v>
      </c>
      <c r="C5869" s="15" t="s">
        <v>217</v>
      </c>
      <c r="D5869" s="15" t="s">
        <v>218</v>
      </c>
      <c r="E5869" s="15" t="s">
        <v>136</v>
      </c>
      <c r="F5869" s="15" t="s">
        <v>137</v>
      </c>
      <c r="G5869" s="15" t="s">
        <v>219</v>
      </c>
      <c r="H5869" s="15" t="s">
        <v>136</v>
      </c>
      <c r="I5869" s="15" t="s">
        <v>243</v>
      </c>
      <c r="J5869" s="15" t="s">
        <v>158</v>
      </c>
      <c r="K5869" s="15" t="s">
        <v>10384</v>
      </c>
      <c r="L5869" s="15" t="n">
        <v>70</v>
      </c>
      <c r="M5869" s="15" t="n">
        <v>81</v>
      </c>
      <c r="N5869" s="15" t="n">
        <v>38</v>
      </c>
      <c r="O5869" s="15" t="n">
        <v>57</v>
      </c>
      <c r="P5869" s="15" t="n">
        <v>246</v>
      </c>
      <c r="Y5869" s="15" t="s">
        <v>142</v>
      </c>
      <c r="AB5869" s="15" t="s">
        <v>143</v>
      </c>
    </row>
    <row r="5870" customFormat="false" ht="15" hidden="false" customHeight="true" outlineLevel="0" collapsed="false">
      <c r="A5870" s="15" t="s">
        <v>10379</v>
      </c>
      <c r="B5870" s="15" t="s">
        <v>10380</v>
      </c>
      <c r="C5870" s="15" t="s">
        <v>217</v>
      </c>
      <c r="D5870" s="15" t="s">
        <v>218</v>
      </c>
      <c r="E5870" s="15" t="s">
        <v>136</v>
      </c>
      <c r="F5870" s="15" t="s">
        <v>137</v>
      </c>
      <c r="G5870" s="15" t="s">
        <v>219</v>
      </c>
      <c r="H5870" s="15" t="s">
        <v>136</v>
      </c>
      <c r="I5870" s="15" t="s">
        <v>243</v>
      </c>
      <c r="J5870" s="15" t="s">
        <v>169</v>
      </c>
      <c r="K5870" s="15" t="s">
        <v>10385</v>
      </c>
      <c r="M5870" s="15" t="n">
        <v>2</v>
      </c>
      <c r="N5870" s="15" t="n">
        <v>1</v>
      </c>
      <c r="P5870" s="15" t="n">
        <v>3</v>
      </c>
      <c r="Y5870" s="15" t="s">
        <v>142</v>
      </c>
      <c r="AB5870" s="15" t="s">
        <v>143</v>
      </c>
    </row>
    <row r="5871" customFormat="false" ht="15" hidden="false" customHeight="true" outlineLevel="0" collapsed="false">
      <c r="A5871" s="15" t="s">
        <v>10386</v>
      </c>
      <c r="B5871" s="15" t="s">
        <v>10387</v>
      </c>
      <c r="C5871" s="15" t="s">
        <v>217</v>
      </c>
      <c r="D5871" s="15" t="s">
        <v>235</v>
      </c>
      <c r="E5871" s="15" t="s">
        <v>136</v>
      </c>
      <c r="F5871" s="15" t="s">
        <v>137</v>
      </c>
      <c r="G5871" s="15" t="s">
        <v>5162</v>
      </c>
      <c r="H5871" s="15" t="s">
        <v>136</v>
      </c>
      <c r="I5871" s="15" t="s">
        <v>139</v>
      </c>
      <c r="J5871" s="15" t="s">
        <v>150</v>
      </c>
      <c r="K5871" s="15" t="s">
        <v>10388</v>
      </c>
      <c r="L5871" s="15" t="n">
        <v>25</v>
      </c>
      <c r="M5871" s="15" t="n">
        <v>2</v>
      </c>
      <c r="P5871" s="15" t="n">
        <v>27</v>
      </c>
      <c r="Y5871" s="15" t="s">
        <v>142</v>
      </c>
      <c r="AB5871" s="15" t="s">
        <v>143</v>
      </c>
    </row>
    <row r="5872" customFormat="false" ht="15" hidden="false" customHeight="true" outlineLevel="0" collapsed="false">
      <c r="A5872" s="15" t="s">
        <v>10386</v>
      </c>
      <c r="B5872" s="15" t="s">
        <v>10387</v>
      </c>
      <c r="C5872" s="15" t="s">
        <v>217</v>
      </c>
      <c r="D5872" s="15" t="s">
        <v>235</v>
      </c>
      <c r="E5872" s="15" t="s">
        <v>136</v>
      </c>
      <c r="F5872" s="15" t="s">
        <v>137</v>
      </c>
      <c r="G5872" s="15" t="s">
        <v>5162</v>
      </c>
      <c r="H5872" s="15" t="s">
        <v>136</v>
      </c>
      <c r="I5872" s="15" t="s">
        <v>139</v>
      </c>
      <c r="J5872" s="15" t="s">
        <v>158</v>
      </c>
      <c r="K5872" s="15" t="s">
        <v>10389</v>
      </c>
      <c r="L5872" s="15" t="n">
        <v>5</v>
      </c>
      <c r="M5872" s="15" t="n">
        <v>15</v>
      </c>
      <c r="P5872" s="15" t="n">
        <v>20</v>
      </c>
      <c r="Y5872" s="15" t="s">
        <v>142</v>
      </c>
      <c r="AB5872" s="15" t="s">
        <v>143</v>
      </c>
    </row>
    <row r="5873" customFormat="false" ht="15" hidden="false" customHeight="true" outlineLevel="0" collapsed="false">
      <c r="A5873" s="15" t="s">
        <v>10390</v>
      </c>
      <c r="B5873" s="15" t="s">
        <v>10391</v>
      </c>
      <c r="C5873" s="15" t="s">
        <v>217</v>
      </c>
      <c r="D5873" s="15" t="s">
        <v>274</v>
      </c>
      <c r="E5873" s="15" t="s">
        <v>136</v>
      </c>
      <c r="F5873" s="15" t="s">
        <v>137</v>
      </c>
      <c r="G5873" s="15" t="s">
        <v>3343</v>
      </c>
      <c r="H5873" s="15" t="s">
        <v>136</v>
      </c>
      <c r="I5873" s="15" t="s">
        <v>139</v>
      </c>
      <c r="J5873" s="15" t="s">
        <v>140</v>
      </c>
      <c r="K5873" s="15" t="s">
        <v>10392</v>
      </c>
      <c r="N5873" s="15" t="n">
        <v>5</v>
      </c>
      <c r="P5873" s="15" t="n">
        <v>5</v>
      </c>
      <c r="Y5873" s="15" t="s">
        <v>142</v>
      </c>
      <c r="AB5873" s="15" t="s">
        <v>143</v>
      </c>
    </row>
    <row r="5874" customFormat="false" ht="15" hidden="false" customHeight="true" outlineLevel="0" collapsed="false">
      <c r="A5874" s="15" t="s">
        <v>10390</v>
      </c>
      <c r="B5874" s="15" t="s">
        <v>10391</v>
      </c>
      <c r="C5874" s="15" t="s">
        <v>217</v>
      </c>
      <c r="D5874" s="15" t="s">
        <v>274</v>
      </c>
      <c r="E5874" s="15" t="s">
        <v>136</v>
      </c>
      <c r="F5874" s="15" t="s">
        <v>137</v>
      </c>
      <c r="G5874" s="15" t="s">
        <v>3343</v>
      </c>
      <c r="H5874" s="15" t="s">
        <v>136</v>
      </c>
      <c r="I5874" s="15" t="s">
        <v>139</v>
      </c>
      <c r="J5874" s="15" t="s">
        <v>150</v>
      </c>
      <c r="K5874" s="15" t="s">
        <v>10393</v>
      </c>
      <c r="M5874" s="15" t="n">
        <v>24</v>
      </c>
      <c r="N5874" s="15" t="n">
        <v>3</v>
      </c>
      <c r="O5874" s="15" t="n">
        <v>8</v>
      </c>
      <c r="P5874" s="15" t="n">
        <v>35</v>
      </c>
      <c r="Y5874" s="15" t="s">
        <v>142</v>
      </c>
      <c r="AB5874" s="15" t="s">
        <v>143</v>
      </c>
    </row>
    <row r="5875" customFormat="false" ht="15" hidden="false" customHeight="true" outlineLevel="0" collapsed="false">
      <c r="A5875" s="15" t="s">
        <v>10390</v>
      </c>
      <c r="B5875" s="15" t="s">
        <v>10391</v>
      </c>
      <c r="C5875" s="15" t="s">
        <v>217</v>
      </c>
      <c r="D5875" s="15" t="s">
        <v>274</v>
      </c>
      <c r="E5875" s="15" t="s">
        <v>136</v>
      </c>
      <c r="F5875" s="15" t="s">
        <v>137</v>
      </c>
      <c r="G5875" s="15" t="s">
        <v>3343</v>
      </c>
      <c r="H5875" s="15" t="s">
        <v>136</v>
      </c>
      <c r="I5875" s="15" t="s">
        <v>139</v>
      </c>
      <c r="J5875" s="15" t="s">
        <v>158</v>
      </c>
      <c r="K5875" s="15" t="s">
        <v>10394</v>
      </c>
      <c r="L5875" s="15" t="n">
        <v>1</v>
      </c>
      <c r="M5875" s="15" t="n">
        <v>4</v>
      </c>
      <c r="N5875" s="15" t="n">
        <v>6</v>
      </c>
      <c r="O5875" s="15" t="n">
        <v>14</v>
      </c>
      <c r="P5875" s="15" t="n">
        <v>25</v>
      </c>
      <c r="Y5875" s="15" t="s">
        <v>142</v>
      </c>
      <c r="AB5875" s="15" t="s">
        <v>143</v>
      </c>
    </row>
    <row r="5876" customFormat="false" ht="15" hidden="false" customHeight="true" outlineLevel="0" collapsed="false">
      <c r="A5876" s="15" t="s">
        <v>10390</v>
      </c>
      <c r="B5876" s="15" t="s">
        <v>10391</v>
      </c>
      <c r="C5876" s="15" t="s">
        <v>217</v>
      </c>
      <c r="D5876" s="15" t="s">
        <v>274</v>
      </c>
      <c r="E5876" s="15" t="s">
        <v>136</v>
      </c>
      <c r="F5876" s="15" t="s">
        <v>137</v>
      </c>
      <c r="G5876" s="15" t="s">
        <v>3343</v>
      </c>
      <c r="H5876" s="15" t="s">
        <v>136</v>
      </c>
      <c r="I5876" s="15" t="s">
        <v>139</v>
      </c>
      <c r="J5876" s="15" t="s">
        <v>169</v>
      </c>
      <c r="K5876" s="15" t="s">
        <v>10395</v>
      </c>
      <c r="O5876" s="15" t="n">
        <v>4</v>
      </c>
      <c r="P5876" s="15" t="n">
        <v>4</v>
      </c>
      <c r="Y5876" s="15" t="s">
        <v>142</v>
      </c>
      <c r="AB5876" s="15" t="s">
        <v>143</v>
      </c>
    </row>
    <row r="5877" customFormat="false" ht="15" hidden="false" customHeight="true" outlineLevel="0" collapsed="false">
      <c r="A5877" s="15" t="s">
        <v>10396</v>
      </c>
      <c r="B5877" s="15" t="s">
        <v>10397</v>
      </c>
      <c r="C5877" s="15" t="s">
        <v>134</v>
      </c>
      <c r="D5877" s="15" t="s">
        <v>541</v>
      </c>
      <c r="E5877" s="15" t="s">
        <v>136</v>
      </c>
      <c r="F5877" s="15" t="s">
        <v>137</v>
      </c>
      <c r="G5877" s="15" t="s">
        <v>149</v>
      </c>
      <c r="H5877" s="15" t="s">
        <v>136</v>
      </c>
      <c r="I5877" s="15" t="s">
        <v>243</v>
      </c>
      <c r="J5877" s="15" t="s">
        <v>140</v>
      </c>
      <c r="K5877" s="15" t="s">
        <v>10398</v>
      </c>
      <c r="L5877" s="15" t="n">
        <v>66</v>
      </c>
      <c r="M5877" s="15" t="n">
        <v>129</v>
      </c>
      <c r="N5877" s="15" t="n">
        <v>29</v>
      </c>
      <c r="O5877" s="15" t="n">
        <v>1</v>
      </c>
      <c r="P5877" s="15" t="n">
        <v>225</v>
      </c>
      <c r="Y5877" s="15" t="s">
        <v>142</v>
      </c>
      <c r="AB5877" s="15" t="s">
        <v>143</v>
      </c>
    </row>
    <row r="5878" customFormat="false" ht="15" hidden="false" customHeight="true" outlineLevel="0" collapsed="false">
      <c r="A5878" s="15" t="s">
        <v>10396</v>
      </c>
      <c r="B5878" s="15" t="s">
        <v>10397</v>
      </c>
      <c r="C5878" s="15" t="s">
        <v>134</v>
      </c>
      <c r="D5878" s="15" t="s">
        <v>541</v>
      </c>
      <c r="E5878" s="15" t="s">
        <v>136</v>
      </c>
      <c r="F5878" s="15" t="s">
        <v>137</v>
      </c>
      <c r="G5878" s="15" t="s">
        <v>149</v>
      </c>
      <c r="H5878" s="15" t="s">
        <v>136</v>
      </c>
      <c r="I5878" s="15" t="s">
        <v>243</v>
      </c>
      <c r="J5878" s="15" t="s">
        <v>144</v>
      </c>
      <c r="K5878" s="15" t="s">
        <v>10399</v>
      </c>
      <c r="M5878" s="15" t="n">
        <v>28</v>
      </c>
      <c r="N5878" s="15" t="n">
        <v>4</v>
      </c>
      <c r="P5878" s="15" t="n">
        <v>32</v>
      </c>
      <c r="Y5878" s="15" t="s">
        <v>142</v>
      </c>
      <c r="AB5878" s="15" t="s">
        <v>143</v>
      </c>
    </row>
    <row r="5879" customFormat="false" ht="15" hidden="false" customHeight="true" outlineLevel="0" collapsed="false">
      <c r="A5879" s="15" t="s">
        <v>10396</v>
      </c>
      <c r="B5879" s="15" t="s">
        <v>10397</v>
      </c>
      <c r="C5879" s="15" t="s">
        <v>134</v>
      </c>
      <c r="D5879" s="15" t="s">
        <v>541</v>
      </c>
      <c r="E5879" s="15" t="s">
        <v>136</v>
      </c>
      <c r="F5879" s="15" t="s">
        <v>137</v>
      </c>
      <c r="G5879" s="15" t="s">
        <v>149</v>
      </c>
      <c r="H5879" s="15" t="s">
        <v>136</v>
      </c>
      <c r="I5879" s="15" t="s">
        <v>243</v>
      </c>
      <c r="J5879" s="15" t="s">
        <v>150</v>
      </c>
      <c r="K5879" s="15" t="s">
        <v>10400</v>
      </c>
      <c r="L5879" s="15" t="n">
        <v>550</v>
      </c>
      <c r="M5879" s="15" t="n">
        <v>324</v>
      </c>
      <c r="N5879" s="15" t="n">
        <v>447</v>
      </c>
      <c r="O5879" s="15" t="n">
        <v>142</v>
      </c>
      <c r="P5879" s="15" t="n">
        <v>1463</v>
      </c>
      <c r="Y5879" s="15" t="s">
        <v>142</v>
      </c>
      <c r="AB5879" s="15" t="s">
        <v>143</v>
      </c>
    </row>
    <row r="5880" customFormat="false" ht="15" hidden="false" customHeight="true" outlineLevel="0" collapsed="false">
      <c r="A5880" s="15" t="s">
        <v>10396</v>
      </c>
      <c r="B5880" s="15" t="s">
        <v>10397</v>
      </c>
      <c r="C5880" s="15" t="s">
        <v>134</v>
      </c>
      <c r="D5880" s="15" t="s">
        <v>541</v>
      </c>
      <c r="E5880" s="15" t="s">
        <v>136</v>
      </c>
      <c r="F5880" s="15" t="s">
        <v>137</v>
      </c>
      <c r="G5880" s="15" t="s">
        <v>149</v>
      </c>
      <c r="H5880" s="15" t="s">
        <v>136</v>
      </c>
      <c r="I5880" s="15" t="s">
        <v>243</v>
      </c>
      <c r="J5880" s="15" t="s">
        <v>166</v>
      </c>
      <c r="K5880" s="15" t="s">
        <v>10401</v>
      </c>
      <c r="L5880" s="15" t="n">
        <v>335</v>
      </c>
      <c r="M5880" s="15" t="n">
        <v>957</v>
      </c>
      <c r="N5880" s="15" t="n">
        <v>901</v>
      </c>
      <c r="O5880" s="15" t="n">
        <v>70</v>
      </c>
      <c r="P5880" s="15" t="n">
        <v>2263</v>
      </c>
      <c r="Y5880" s="15" t="s">
        <v>142</v>
      </c>
      <c r="AB5880" s="15" t="s">
        <v>143</v>
      </c>
    </row>
    <row r="5881" customFormat="false" ht="15" hidden="false" customHeight="true" outlineLevel="0" collapsed="false">
      <c r="A5881" s="15" t="s">
        <v>10396</v>
      </c>
      <c r="B5881" s="15" t="s">
        <v>10397</v>
      </c>
      <c r="C5881" s="15" t="s">
        <v>134</v>
      </c>
      <c r="D5881" s="15" t="s">
        <v>541</v>
      </c>
      <c r="E5881" s="15" t="s">
        <v>136</v>
      </c>
      <c r="F5881" s="15" t="s">
        <v>137</v>
      </c>
      <c r="G5881" s="15" t="s">
        <v>149</v>
      </c>
      <c r="H5881" s="15" t="s">
        <v>136</v>
      </c>
      <c r="I5881" s="15" t="s">
        <v>243</v>
      </c>
      <c r="J5881" s="15" t="s">
        <v>158</v>
      </c>
      <c r="K5881" s="15" t="s">
        <v>10402</v>
      </c>
      <c r="L5881" s="15" t="n">
        <v>35</v>
      </c>
      <c r="M5881" s="15" t="n">
        <v>9</v>
      </c>
      <c r="N5881" s="15" t="n">
        <v>35</v>
      </c>
      <c r="O5881" s="15" t="n">
        <v>11</v>
      </c>
      <c r="P5881" s="15" t="n">
        <v>90</v>
      </c>
      <c r="Y5881" s="15" t="s">
        <v>142</v>
      </c>
      <c r="AB5881" s="15" t="s">
        <v>143</v>
      </c>
    </row>
    <row r="5882" customFormat="false" ht="15" hidden="false" customHeight="true" outlineLevel="0" collapsed="false">
      <c r="A5882" s="15" t="s">
        <v>10396</v>
      </c>
      <c r="B5882" s="15" t="s">
        <v>10397</v>
      </c>
      <c r="C5882" s="15" t="s">
        <v>134</v>
      </c>
      <c r="D5882" s="15" t="s">
        <v>541</v>
      </c>
      <c r="E5882" s="15" t="s">
        <v>136</v>
      </c>
      <c r="F5882" s="15" t="s">
        <v>137</v>
      </c>
      <c r="G5882" s="15" t="s">
        <v>149</v>
      </c>
      <c r="H5882" s="15" t="s">
        <v>136</v>
      </c>
      <c r="I5882" s="15" t="s">
        <v>243</v>
      </c>
      <c r="J5882" s="15" t="s">
        <v>169</v>
      </c>
      <c r="K5882" s="15" t="s">
        <v>10403</v>
      </c>
      <c r="M5882" s="15" t="n">
        <v>37</v>
      </c>
      <c r="N5882" s="15" t="n">
        <v>13</v>
      </c>
      <c r="O5882" s="15" t="n">
        <v>5</v>
      </c>
      <c r="P5882" s="15" t="n">
        <v>55</v>
      </c>
      <c r="Y5882" s="15" t="s">
        <v>142</v>
      </c>
      <c r="AB5882" s="15" t="s">
        <v>143</v>
      </c>
    </row>
    <row r="5883" customFormat="false" ht="15" hidden="false" customHeight="true" outlineLevel="0" collapsed="false">
      <c r="A5883" s="15" t="s">
        <v>10404</v>
      </c>
      <c r="B5883" s="15" t="s">
        <v>10405</v>
      </c>
      <c r="C5883" s="15" t="s">
        <v>148</v>
      </c>
      <c r="E5883" s="15" t="s">
        <v>136</v>
      </c>
      <c r="F5883" s="15" t="s">
        <v>137</v>
      </c>
      <c r="G5883" s="15" t="s">
        <v>3343</v>
      </c>
      <c r="H5883" s="15" t="s">
        <v>136</v>
      </c>
      <c r="I5883" s="15" t="s">
        <v>243</v>
      </c>
      <c r="J5883" s="15" t="s">
        <v>140</v>
      </c>
      <c r="K5883" s="15" t="s">
        <v>10406</v>
      </c>
      <c r="L5883" s="15" t="n">
        <v>19</v>
      </c>
      <c r="M5883" s="15" t="n">
        <v>44</v>
      </c>
      <c r="N5883" s="15" t="n">
        <v>18</v>
      </c>
      <c r="O5883" s="15" t="n">
        <v>15</v>
      </c>
      <c r="P5883" s="15" t="n">
        <v>96</v>
      </c>
      <c r="Y5883" s="15" t="s">
        <v>142</v>
      </c>
      <c r="AB5883" s="15" t="s">
        <v>143</v>
      </c>
    </row>
    <row r="5884" customFormat="false" ht="15" hidden="false" customHeight="true" outlineLevel="0" collapsed="false">
      <c r="A5884" s="15" t="s">
        <v>10404</v>
      </c>
      <c r="B5884" s="15" t="s">
        <v>10405</v>
      </c>
      <c r="C5884" s="15" t="s">
        <v>148</v>
      </c>
      <c r="E5884" s="15" t="s">
        <v>136</v>
      </c>
      <c r="F5884" s="15" t="s">
        <v>137</v>
      </c>
      <c r="G5884" s="15" t="s">
        <v>3343</v>
      </c>
      <c r="H5884" s="15" t="s">
        <v>136</v>
      </c>
      <c r="I5884" s="15" t="s">
        <v>243</v>
      </c>
      <c r="J5884" s="15" t="s">
        <v>144</v>
      </c>
      <c r="K5884" s="15" t="s">
        <v>10407</v>
      </c>
      <c r="L5884" s="15" t="n">
        <v>3</v>
      </c>
      <c r="M5884" s="15" t="n">
        <v>10</v>
      </c>
      <c r="N5884" s="15" t="n">
        <v>4</v>
      </c>
      <c r="P5884" s="15" t="n">
        <v>17</v>
      </c>
      <c r="Y5884" s="15" t="s">
        <v>142</v>
      </c>
      <c r="AB5884" s="15" t="s">
        <v>143</v>
      </c>
    </row>
    <row r="5885" customFormat="false" ht="15" hidden="false" customHeight="true" outlineLevel="0" collapsed="false">
      <c r="A5885" s="15" t="s">
        <v>10404</v>
      </c>
      <c r="B5885" s="15" t="s">
        <v>10405</v>
      </c>
      <c r="C5885" s="15" t="s">
        <v>148</v>
      </c>
      <c r="E5885" s="15" t="s">
        <v>136</v>
      </c>
      <c r="F5885" s="15" t="s">
        <v>137</v>
      </c>
      <c r="G5885" s="15" t="s">
        <v>3343</v>
      </c>
      <c r="H5885" s="15" t="s">
        <v>136</v>
      </c>
      <c r="I5885" s="15" t="s">
        <v>243</v>
      </c>
      <c r="J5885" s="15" t="s">
        <v>150</v>
      </c>
      <c r="K5885" s="15" t="s">
        <v>10408</v>
      </c>
      <c r="L5885" s="15" t="n">
        <v>155</v>
      </c>
      <c r="M5885" s="15" t="n">
        <v>73</v>
      </c>
      <c r="N5885" s="15" t="n">
        <v>81</v>
      </c>
      <c r="O5885" s="15" t="n">
        <v>33</v>
      </c>
      <c r="P5885" s="15" t="n">
        <v>342</v>
      </c>
      <c r="Y5885" s="15" t="s">
        <v>142</v>
      </c>
      <c r="AB5885" s="15" t="s">
        <v>143</v>
      </c>
    </row>
    <row r="5886" customFormat="false" ht="15" hidden="false" customHeight="true" outlineLevel="0" collapsed="false">
      <c r="A5886" s="15" t="s">
        <v>10404</v>
      </c>
      <c r="B5886" s="15" t="s">
        <v>10405</v>
      </c>
      <c r="C5886" s="15" t="s">
        <v>148</v>
      </c>
      <c r="E5886" s="15" t="s">
        <v>136</v>
      </c>
      <c r="F5886" s="15" t="s">
        <v>137</v>
      </c>
      <c r="G5886" s="15" t="s">
        <v>3343</v>
      </c>
      <c r="H5886" s="15" t="s">
        <v>136</v>
      </c>
      <c r="I5886" s="15" t="s">
        <v>243</v>
      </c>
      <c r="J5886" s="15" t="s">
        <v>166</v>
      </c>
      <c r="K5886" s="15" t="s">
        <v>10409</v>
      </c>
      <c r="N5886" s="15" t="n">
        <v>42</v>
      </c>
      <c r="P5886" s="15" t="n">
        <v>42</v>
      </c>
      <c r="Y5886" s="15" t="s">
        <v>142</v>
      </c>
      <c r="AB5886" s="15" t="s">
        <v>143</v>
      </c>
    </row>
    <row r="5887" customFormat="false" ht="15" hidden="false" customHeight="true" outlineLevel="0" collapsed="false">
      <c r="A5887" s="15" t="s">
        <v>10404</v>
      </c>
      <c r="B5887" s="15" t="s">
        <v>10405</v>
      </c>
      <c r="C5887" s="15" t="s">
        <v>148</v>
      </c>
      <c r="E5887" s="15" t="s">
        <v>136</v>
      </c>
      <c r="F5887" s="15" t="s">
        <v>137</v>
      </c>
      <c r="G5887" s="15" t="s">
        <v>3343</v>
      </c>
      <c r="H5887" s="15" t="s">
        <v>136</v>
      </c>
      <c r="I5887" s="15" t="s">
        <v>243</v>
      </c>
      <c r="J5887" s="15" t="s">
        <v>158</v>
      </c>
      <c r="K5887" s="15" t="s">
        <v>10410</v>
      </c>
      <c r="L5887" s="15" t="n">
        <v>43</v>
      </c>
      <c r="M5887" s="15" t="n">
        <v>50</v>
      </c>
      <c r="N5887" s="15" t="n">
        <v>28</v>
      </c>
      <c r="O5887" s="15" t="n">
        <v>4</v>
      </c>
      <c r="P5887" s="15" t="n">
        <v>125</v>
      </c>
      <c r="Y5887" s="15" t="s">
        <v>142</v>
      </c>
      <c r="AB5887" s="15" t="s">
        <v>143</v>
      </c>
    </row>
    <row r="5888" customFormat="false" ht="15" hidden="false" customHeight="true" outlineLevel="0" collapsed="false">
      <c r="A5888" s="15" t="s">
        <v>10411</v>
      </c>
      <c r="B5888" s="15" t="s">
        <v>10412</v>
      </c>
      <c r="C5888" s="15" t="s">
        <v>134</v>
      </c>
      <c r="D5888" s="15" t="s">
        <v>460</v>
      </c>
      <c r="E5888" s="15" t="s">
        <v>136</v>
      </c>
      <c r="F5888" s="15" t="s">
        <v>137</v>
      </c>
      <c r="G5888" s="15" t="s">
        <v>928</v>
      </c>
      <c r="H5888" s="15" t="s">
        <v>136</v>
      </c>
      <c r="I5888" s="15" t="s">
        <v>139</v>
      </c>
      <c r="J5888" s="15" t="s">
        <v>140</v>
      </c>
      <c r="K5888" s="15" t="s">
        <v>10413</v>
      </c>
      <c r="N5888" s="15" t="n">
        <v>684</v>
      </c>
      <c r="O5888" s="15" t="n">
        <v>619</v>
      </c>
      <c r="P5888" s="15" t="n">
        <v>1303</v>
      </c>
      <c r="Y5888" s="15" t="s">
        <v>142</v>
      </c>
      <c r="AB5888" s="15" t="s">
        <v>143</v>
      </c>
    </row>
    <row r="5889" customFormat="false" ht="15" hidden="false" customHeight="true" outlineLevel="0" collapsed="false">
      <c r="A5889" s="15" t="s">
        <v>10411</v>
      </c>
      <c r="B5889" s="15" t="s">
        <v>10412</v>
      </c>
      <c r="C5889" s="15" t="s">
        <v>134</v>
      </c>
      <c r="D5889" s="15" t="s">
        <v>460</v>
      </c>
      <c r="E5889" s="15" t="s">
        <v>136</v>
      </c>
      <c r="F5889" s="15" t="s">
        <v>137</v>
      </c>
      <c r="G5889" s="15" t="s">
        <v>928</v>
      </c>
      <c r="H5889" s="15" t="s">
        <v>136</v>
      </c>
      <c r="I5889" s="15" t="s">
        <v>139</v>
      </c>
      <c r="J5889" s="15" t="s">
        <v>144</v>
      </c>
      <c r="K5889" s="15" t="s">
        <v>10414</v>
      </c>
      <c r="N5889" s="15" t="n">
        <v>606</v>
      </c>
      <c r="O5889" s="15" t="n">
        <v>306</v>
      </c>
      <c r="P5889" s="15" t="n">
        <v>912</v>
      </c>
      <c r="Y5889" s="15" t="s">
        <v>142</v>
      </c>
      <c r="AB5889" s="15" t="s">
        <v>143</v>
      </c>
    </row>
    <row r="5890" customFormat="false" ht="15" hidden="false" customHeight="true" outlineLevel="0" collapsed="false">
      <c r="A5890" s="15" t="s">
        <v>10415</v>
      </c>
      <c r="B5890" s="15" t="s">
        <v>10416</v>
      </c>
      <c r="C5890" s="15" t="s">
        <v>148</v>
      </c>
      <c r="E5890" s="15" t="s">
        <v>136</v>
      </c>
      <c r="F5890" s="15" t="s">
        <v>137</v>
      </c>
      <c r="G5890" s="15" t="s">
        <v>256</v>
      </c>
      <c r="H5890" s="15" t="s">
        <v>136</v>
      </c>
      <c r="I5890" s="15" t="s">
        <v>139</v>
      </c>
      <c r="J5890" s="15" t="s">
        <v>140</v>
      </c>
      <c r="K5890" s="15" t="s">
        <v>10417</v>
      </c>
      <c r="N5890" s="15" t="n">
        <v>3</v>
      </c>
      <c r="P5890" s="15" t="n">
        <v>3</v>
      </c>
      <c r="Y5890" s="15" t="s">
        <v>258</v>
      </c>
      <c r="Z5890" s="15" t="n">
        <v>1</v>
      </c>
      <c r="AA5890" s="15" t="s">
        <v>277</v>
      </c>
      <c r="AB5890" s="15" t="s">
        <v>143</v>
      </c>
    </row>
    <row r="5891" customFormat="false" ht="15" hidden="false" customHeight="true" outlineLevel="0" collapsed="false">
      <c r="A5891" s="15" t="s">
        <v>10415</v>
      </c>
      <c r="B5891" s="15" t="s">
        <v>10416</v>
      </c>
      <c r="C5891" s="15" t="s">
        <v>148</v>
      </c>
      <c r="E5891" s="15" t="s">
        <v>136</v>
      </c>
      <c r="F5891" s="15" t="s">
        <v>137</v>
      </c>
      <c r="G5891" s="15" t="s">
        <v>256</v>
      </c>
      <c r="H5891" s="15" t="s">
        <v>136</v>
      </c>
      <c r="I5891" s="15" t="s">
        <v>139</v>
      </c>
      <c r="J5891" s="15" t="s">
        <v>150</v>
      </c>
      <c r="K5891" s="15" t="s">
        <v>10418</v>
      </c>
      <c r="L5891" s="15" t="n">
        <v>12</v>
      </c>
      <c r="M5891" s="15" t="n">
        <v>6</v>
      </c>
      <c r="N5891" s="15" t="n">
        <v>6</v>
      </c>
      <c r="O5891" s="15" t="n">
        <v>1</v>
      </c>
      <c r="P5891" s="15" t="n">
        <v>25</v>
      </c>
      <c r="Y5891" s="15" t="s">
        <v>258</v>
      </c>
      <c r="Z5891" s="15" t="n">
        <v>1</v>
      </c>
      <c r="AA5891" s="15" t="s">
        <v>277</v>
      </c>
      <c r="AB5891" s="15" t="s">
        <v>143</v>
      </c>
    </row>
    <row r="5892" customFormat="false" ht="15" hidden="false" customHeight="true" outlineLevel="0" collapsed="false">
      <c r="A5892" s="15" t="s">
        <v>10415</v>
      </c>
      <c r="B5892" s="15" t="s">
        <v>10416</v>
      </c>
      <c r="C5892" s="15" t="s">
        <v>148</v>
      </c>
      <c r="E5892" s="15" t="s">
        <v>136</v>
      </c>
      <c r="F5892" s="15" t="s">
        <v>137</v>
      </c>
      <c r="G5892" s="15" t="s">
        <v>256</v>
      </c>
      <c r="H5892" s="15" t="s">
        <v>136</v>
      </c>
      <c r="I5892" s="15" t="s">
        <v>139</v>
      </c>
      <c r="J5892" s="15" t="s">
        <v>158</v>
      </c>
      <c r="K5892" s="15" t="s">
        <v>10419</v>
      </c>
      <c r="L5892" s="15" t="n">
        <v>13</v>
      </c>
      <c r="P5892" s="15" t="n">
        <v>13</v>
      </c>
      <c r="Y5892" s="15" t="s">
        <v>258</v>
      </c>
      <c r="Z5892" s="15" t="n">
        <v>1</v>
      </c>
      <c r="AA5892" s="15" t="s">
        <v>277</v>
      </c>
      <c r="AB5892" s="15" t="s">
        <v>143</v>
      </c>
    </row>
    <row r="5893" customFormat="false" ht="15" hidden="false" customHeight="true" outlineLevel="0" collapsed="false">
      <c r="A5893" s="15" t="s">
        <v>10420</v>
      </c>
      <c r="B5893" s="15" t="s">
        <v>10421</v>
      </c>
      <c r="C5893" s="15" t="s">
        <v>148</v>
      </c>
      <c r="E5893" s="15" t="s">
        <v>136</v>
      </c>
      <c r="F5893" s="15" t="s">
        <v>137</v>
      </c>
      <c r="G5893" s="15" t="s">
        <v>7944</v>
      </c>
      <c r="H5893" s="15" t="s">
        <v>136</v>
      </c>
      <c r="I5893" s="15" t="s">
        <v>139</v>
      </c>
      <c r="J5893" s="15" t="s">
        <v>150</v>
      </c>
      <c r="K5893" s="15" t="s">
        <v>10422</v>
      </c>
      <c r="M5893" s="15" t="n">
        <v>1</v>
      </c>
      <c r="N5893" s="15" t="n">
        <v>5</v>
      </c>
      <c r="P5893" s="15" t="n">
        <v>6</v>
      </c>
      <c r="Y5893" s="15" t="s">
        <v>142</v>
      </c>
      <c r="AB5893" s="15" t="s">
        <v>143</v>
      </c>
    </row>
    <row r="5894" customFormat="false" ht="15" hidden="false" customHeight="true" outlineLevel="0" collapsed="false">
      <c r="A5894" s="15" t="s">
        <v>10423</v>
      </c>
      <c r="B5894" s="15" t="s">
        <v>10424</v>
      </c>
      <c r="C5894" s="15" t="s">
        <v>217</v>
      </c>
      <c r="D5894" s="15" t="s">
        <v>235</v>
      </c>
      <c r="E5894" s="15" t="s">
        <v>136</v>
      </c>
      <c r="F5894" s="15" t="s">
        <v>137</v>
      </c>
      <c r="G5894" s="15" t="s">
        <v>1411</v>
      </c>
      <c r="H5894" s="15" t="s">
        <v>136</v>
      </c>
      <c r="I5894" s="15" t="s">
        <v>139</v>
      </c>
      <c r="J5894" s="15" t="s">
        <v>150</v>
      </c>
      <c r="K5894" s="15" t="s">
        <v>10425</v>
      </c>
      <c r="O5894" s="15" t="n">
        <v>1</v>
      </c>
      <c r="P5894" s="15" t="n">
        <v>1</v>
      </c>
      <c r="Y5894" s="15" t="s">
        <v>156</v>
      </c>
      <c r="AB5894" s="15" t="s">
        <v>143</v>
      </c>
    </row>
    <row r="5895" customFormat="false" ht="15" hidden="false" customHeight="true" outlineLevel="0" collapsed="false">
      <c r="A5895" s="15" t="s">
        <v>10426</v>
      </c>
      <c r="B5895" s="15" t="s">
        <v>10427</v>
      </c>
      <c r="C5895" s="15" t="s">
        <v>217</v>
      </c>
      <c r="D5895" s="15" t="s">
        <v>218</v>
      </c>
      <c r="E5895" s="15" t="s">
        <v>136</v>
      </c>
      <c r="F5895" s="15" t="s">
        <v>137</v>
      </c>
      <c r="G5895" s="15" t="s">
        <v>1353</v>
      </c>
      <c r="H5895" s="15" t="s">
        <v>136</v>
      </c>
      <c r="I5895" s="15" t="s">
        <v>139</v>
      </c>
      <c r="J5895" s="15" t="s">
        <v>150</v>
      </c>
      <c r="K5895" s="15" t="s">
        <v>10428</v>
      </c>
      <c r="M5895" s="15" t="n">
        <v>1</v>
      </c>
      <c r="N5895" s="15" t="n">
        <v>2</v>
      </c>
      <c r="P5895" s="15" t="n">
        <v>3</v>
      </c>
      <c r="Y5895" s="15" t="s">
        <v>156</v>
      </c>
      <c r="AB5895" s="15" t="s">
        <v>143</v>
      </c>
    </row>
    <row r="5896" customFormat="false" ht="15" hidden="false" customHeight="true" outlineLevel="0" collapsed="false">
      <c r="A5896" s="15" t="s">
        <v>10426</v>
      </c>
      <c r="B5896" s="15" t="s">
        <v>10427</v>
      </c>
      <c r="C5896" s="15" t="s">
        <v>217</v>
      </c>
      <c r="D5896" s="15" t="s">
        <v>218</v>
      </c>
      <c r="E5896" s="15" t="s">
        <v>136</v>
      </c>
      <c r="F5896" s="15" t="s">
        <v>137</v>
      </c>
      <c r="G5896" s="15" t="s">
        <v>1353</v>
      </c>
      <c r="H5896" s="15" t="s">
        <v>136</v>
      </c>
      <c r="I5896" s="15" t="s">
        <v>139</v>
      </c>
      <c r="J5896" s="15" t="s">
        <v>158</v>
      </c>
      <c r="K5896" s="15" t="s">
        <v>10429</v>
      </c>
      <c r="M5896" s="15" t="n">
        <v>3</v>
      </c>
      <c r="P5896" s="15" t="n">
        <v>3</v>
      </c>
      <c r="Y5896" s="15" t="s">
        <v>156</v>
      </c>
      <c r="AB5896" s="15" t="s">
        <v>143</v>
      </c>
    </row>
    <row r="5897" customFormat="false" ht="15" hidden="false" customHeight="true" outlineLevel="0" collapsed="false">
      <c r="A5897" s="15" t="s">
        <v>10430</v>
      </c>
      <c r="B5897" s="15" t="s">
        <v>10431</v>
      </c>
      <c r="C5897" s="15" t="s">
        <v>217</v>
      </c>
      <c r="D5897" s="15" t="s">
        <v>235</v>
      </c>
      <c r="E5897" s="15" t="s">
        <v>136</v>
      </c>
      <c r="F5897" s="15" t="s">
        <v>137</v>
      </c>
      <c r="G5897" s="15" t="s">
        <v>1411</v>
      </c>
      <c r="H5897" s="15" t="s">
        <v>136</v>
      </c>
      <c r="I5897" s="15" t="s">
        <v>243</v>
      </c>
      <c r="J5897" s="15" t="s">
        <v>140</v>
      </c>
      <c r="K5897" s="15" t="s">
        <v>10432</v>
      </c>
      <c r="M5897" s="15" t="n">
        <v>12</v>
      </c>
      <c r="N5897" s="15" t="n">
        <v>2</v>
      </c>
      <c r="P5897" s="15" t="n">
        <v>14</v>
      </c>
      <c r="Y5897" s="15" t="s">
        <v>156</v>
      </c>
      <c r="Z5897" s="15" t="n">
        <v>1</v>
      </c>
      <c r="AA5897" s="15" t="s">
        <v>277</v>
      </c>
      <c r="AB5897" s="15" t="s">
        <v>143</v>
      </c>
    </row>
    <row r="5898" customFormat="false" ht="15" hidden="false" customHeight="true" outlineLevel="0" collapsed="false">
      <c r="A5898" s="15" t="s">
        <v>10430</v>
      </c>
      <c r="B5898" s="15" t="s">
        <v>10431</v>
      </c>
      <c r="C5898" s="15" t="s">
        <v>217</v>
      </c>
      <c r="D5898" s="15" t="s">
        <v>235</v>
      </c>
      <c r="E5898" s="15" t="s">
        <v>136</v>
      </c>
      <c r="F5898" s="15" t="s">
        <v>137</v>
      </c>
      <c r="G5898" s="15" t="s">
        <v>1411</v>
      </c>
      <c r="H5898" s="15" t="s">
        <v>136</v>
      </c>
      <c r="I5898" s="15" t="s">
        <v>243</v>
      </c>
      <c r="J5898" s="15" t="s">
        <v>150</v>
      </c>
      <c r="K5898" s="15" t="s">
        <v>10433</v>
      </c>
      <c r="L5898" s="15" t="n">
        <v>32</v>
      </c>
      <c r="M5898" s="15" t="n">
        <v>136</v>
      </c>
      <c r="N5898" s="15" t="n">
        <v>101</v>
      </c>
      <c r="O5898" s="15" t="n">
        <v>2</v>
      </c>
      <c r="P5898" s="15" t="n">
        <v>271</v>
      </c>
      <c r="Y5898" s="15" t="s">
        <v>156</v>
      </c>
      <c r="Z5898" s="15" t="n">
        <v>1</v>
      </c>
      <c r="AA5898" s="15" t="s">
        <v>277</v>
      </c>
      <c r="AB5898" s="15" t="s">
        <v>143</v>
      </c>
    </row>
    <row r="5899" customFormat="false" ht="15" hidden="false" customHeight="true" outlineLevel="0" collapsed="false">
      <c r="A5899" s="15" t="s">
        <v>10430</v>
      </c>
      <c r="B5899" s="15" t="s">
        <v>10431</v>
      </c>
      <c r="C5899" s="15" t="s">
        <v>217</v>
      </c>
      <c r="D5899" s="15" t="s">
        <v>235</v>
      </c>
      <c r="E5899" s="15" t="s">
        <v>136</v>
      </c>
      <c r="F5899" s="15" t="s">
        <v>137</v>
      </c>
      <c r="G5899" s="15" t="s">
        <v>1411</v>
      </c>
      <c r="H5899" s="15" t="s">
        <v>136</v>
      </c>
      <c r="I5899" s="15" t="s">
        <v>243</v>
      </c>
      <c r="J5899" s="15" t="s">
        <v>158</v>
      </c>
      <c r="K5899" s="15" t="s">
        <v>10434</v>
      </c>
      <c r="M5899" s="15" t="n">
        <v>6</v>
      </c>
      <c r="N5899" s="15" t="n">
        <v>9</v>
      </c>
      <c r="P5899" s="15" t="n">
        <v>15</v>
      </c>
      <c r="Y5899" s="15" t="s">
        <v>156</v>
      </c>
      <c r="Z5899" s="15" t="n">
        <v>1</v>
      </c>
      <c r="AA5899" s="15" t="s">
        <v>277</v>
      </c>
      <c r="AB5899" s="15" t="s">
        <v>143</v>
      </c>
    </row>
    <row r="5900" customFormat="false" ht="15" hidden="false" customHeight="true" outlineLevel="0" collapsed="false">
      <c r="A5900" s="15" t="s">
        <v>10435</v>
      </c>
      <c r="B5900" s="15" t="s">
        <v>10436</v>
      </c>
      <c r="C5900" s="15" t="s">
        <v>148</v>
      </c>
      <c r="E5900" s="15" t="s">
        <v>136</v>
      </c>
      <c r="F5900" s="15" t="s">
        <v>137</v>
      </c>
      <c r="G5900" s="15" t="s">
        <v>510</v>
      </c>
      <c r="H5900" s="15" t="s">
        <v>136</v>
      </c>
      <c r="I5900" s="15" t="s">
        <v>139</v>
      </c>
      <c r="J5900" s="15" t="s">
        <v>140</v>
      </c>
      <c r="K5900" s="15" t="s">
        <v>10437</v>
      </c>
      <c r="N5900" s="15" t="n">
        <v>44</v>
      </c>
      <c r="P5900" s="15" t="n">
        <v>44</v>
      </c>
      <c r="Y5900" s="15" t="s">
        <v>142</v>
      </c>
      <c r="AB5900" s="15" t="s">
        <v>143</v>
      </c>
    </row>
    <row r="5901" customFormat="false" ht="15" hidden="false" customHeight="true" outlineLevel="0" collapsed="false">
      <c r="A5901" s="15" t="s">
        <v>10435</v>
      </c>
      <c r="B5901" s="15" t="s">
        <v>10436</v>
      </c>
      <c r="C5901" s="15" t="s">
        <v>148</v>
      </c>
      <c r="E5901" s="15" t="s">
        <v>136</v>
      </c>
      <c r="F5901" s="15" t="s">
        <v>137</v>
      </c>
      <c r="G5901" s="15" t="s">
        <v>510</v>
      </c>
      <c r="H5901" s="15" t="s">
        <v>136</v>
      </c>
      <c r="I5901" s="15" t="s">
        <v>139</v>
      </c>
      <c r="J5901" s="15" t="s">
        <v>150</v>
      </c>
      <c r="K5901" s="15" t="s">
        <v>10438</v>
      </c>
      <c r="M5901" s="15" t="n">
        <v>45</v>
      </c>
      <c r="N5901" s="15" t="n">
        <v>47</v>
      </c>
      <c r="O5901" s="15" t="n">
        <v>9</v>
      </c>
      <c r="P5901" s="15" t="n">
        <v>101</v>
      </c>
      <c r="Y5901" s="15" t="s">
        <v>142</v>
      </c>
      <c r="AB5901" s="15" t="s">
        <v>143</v>
      </c>
    </row>
    <row r="5902" customFormat="false" ht="15" hidden="false" customHeight="true" outlineLevel="0" collapsed="false">
      <c r="A5902" s="15" t="s">
        <v>10435</v>
      </c>
      <c r="B5902" s="15" t="s">
        <v>10436</v>
      </c>
      <c r="C5902" s="15" t="s">
        <v>148</v>
      </c>
      <c r="E5902" s="15" t="s">
        <v>136</v>
      </c>
      <c r="F5902" s="15" t="s">
        <v>137</v>
      </c>
      <c r="G5902" s="15" t="s">
        <v>510</v>
      </c>
      <c r="H5902" s="15" t="s">
        <v>136</v>
      </c>
      <c r="I5902" s="15" t="s">
        <v>139</v>
      </c>
      <c r="J5902" s="15" t="s">
        <v>166</v>
      </c>
      <c r="K5902" s="15" t="s">
        <v>10439</v>
      </c>
      <c r="N5902" s="15" t="n">
        <v>3</v>
      </c>
      <c r="P5902" s="15" t="n">
        <v>3</v>
      </c>
      <c r="Y5902" s="15" t="s">
        <v>142</v>
      </c>
      <c r="AB5902" s="15" t="s">
        <v>143</v>
      </c>
    </row>
    <row r="5903" customFormat="false" ht="15" hidden="false" customHeight="true" outlineLevel="0" collapsed="false">
      <c r="A5903" s="15" t="s">
        <v>10435</v>
      </c>
      <c r="B5903" s="15" t="s">
        <v>10436</v>
      </c>
      <c r="C5903" s="15" t="s">
        <v>148</v>
      </c>
      <c r="E5903" s="15" t="s">
        <v>136</v>
      </c>
      <c r="F5903" s="15" t="s">
        <v>137</v>
      </c>
      <c r="G5903" s="15" t="s">
        <v>510</v>
      </c>
      <c r="H5903" s="15" t="s">
        <v>136</v>
      </c>
      <c r="I5903" s="15" t="s">
        <v>139</v>
      </c>
      <c r="J5903" s="15" t="s">
        <v>158</v>
      </c>
      <c r="K5903" s="15" t="s">
        <v>10440</v>
      </c>
      <c r="M5903" s="15" t="n">
        <v>12</v>
      </c>
      <c r="N5903" s="15" t="n">
        <v>44</v>
      </c>
      <c r="P5903" s="15" t="n">
        <v>56</v>
      </c>
      <c r="Y5903" s="15" t="s">
        <v>142</v>
      </c>
      <c r="AB5903" s="15" t="s">
        <v>143</v>
      </c>
    </row>
    <row r="5904" customFormat="false" ht="15" hidden="false" customHeight="true" outlineLevel="0" collapsed="false">
      <c r="A5904" s="15" t="s">
        <v>10435</v>
      </c>
      <c r="B5904" s="15" t="s">
        <v>10436</v>
      </c>
      <c r="C5904" s="15" t="s">
        <v>148</v>
      </c>
      <c r="E5904" s="15" t="s">
        <v>136</v>
      </c>
      <c r="F5904" s="15" t="s">
        <v>137</v>
      </c>
      <c r="G5904" s="15" t="s">
        <v>510</v>
      </c>
      <c r="H5904" s="15" t="s">
        <v>136</v>
      </c>
      <c r="I5904" s="15" t="s">
        <v>139</v>
      </c>
      <c r="J5904" s="15" t="s">
        <v>169</v>
      </c>
      <c r="K5904" s="15" t="s">
        <v>10441</v>
      </c>
      <c r="N5904" s="15" t="n">
        <v>4</v>
      </c>
      <c r="P5904" s="15" t="n">
        <v>4</v>
      </c>
      <c r="Y5904" s="15" t="s">
        <v>142</v>
      </c>
      <c r="AB5904" s="15" t="s">
        <v>143</v>
      </c>
    </row>
    <row r="5905" customFormat="false" ht="15" hidden="false" customHeight="true" outlineLevel="0" collapsed="false">
      <c r="A5905" s="15" t="s">
        <v>10442</v>
      </c>
      <c r="B5905" s="15" t="s">
        <v>10443</v>
      </c>
      <c r="C5905" s="15" t="s">
        <v>217</v>
      </c>
      <c r="D5905" s="15" t="s">
        <v>274</v>
      </c>
      <c r="E5905" s="15" t="s">
        <v>136</v>
      </c>
      <c r="F5905" s="15" t="s">
        <v>137</v>
      </c>
      <c r="G5905" s="15" t="s">
        <v>4163</v>
      </c>
      <c r="H5905" s="15" t="s">
        <v>136</v>
      </c>
      <c r="I5905" s="15" t="s">
        <v>243</v>
      </c>
      <c r="J5905" s="15" t="s">
        <v>140</v>
      </c>
      <c r="K5905" s="15" t="s">
        <v>10444</v>
      </c>
      <c r="M5905" s="15" t="n">
        <v>39</v>
      </c>
      <c r="N5905" s="15" t="n">
        <v>72</v>
      </c>
      <c r="O5905" s="15" t="n">
        <v>11</v>
      </c>
      <c r="P5905" s="15" t="n">
        <v>122</v>
      </c>
      <c r="Y5905" s="15" t="s">
        <v>156</v>
      </c>
      <c r="AB5905" s="15" t="s">
        <v>143</v>
      </c>
    </row>
    <row r="5906" customFormat="false" ht="15" hidden="false" customHeight="true" outlineLevel="0" collapsed="false">
      <c r="A5906" s="15" t="s">
        <v>10442</v>
      </c>
      <c r="B5906" s="15" t="s">
        <v>10443</v>
      </c>
      <c r="C5906" s="15" t="s">
        <v>217</v>
      </c>
      <c r="D5906" s="15" t="s">
        <v>274</v>
      </c>
      <c r="E5906" s="15" t="s">
        <v>136</v>
      </c>
      <c r="F5906" s="15" t="s">
        <v>137</v>
      </c>
      <c r="G5906" s="15" t="s">
        <v>4163</v>
      </c>
      <c r="H5906" s="15" t="s">
        <v>136</v>
      </c>
      <c r="I5906" s="15" t="s">
        <v>243</v>
      </c>
      <c r="J5906" s="15" t="s">
        <v>144</v>
      </c>
      <c r="K5906" s="15" t="s">
        <v>10445</v>
      </c>
      <c r="M5906" s="15" t="n">
        <v>1</v>
      </c>
      <c r="N5906" s="15" t="n">
        <v>5</v>
      </c>
      <c r="O5906" s="15" t="n">
        <v>0</v>
      </c>
      <c r="P5906" s="15" t="n">
        <v>6</v>
      </c>
      <c r="Y5906" s="15" t="s">
        <v>156</v>
      </c>
      <c r="AB5906" s="15" t="s">
        <v>143</v>
      </c>
    </row>
    <row r="5907" customFormat="false" ht="15" hidden="false" customHeight="true" outlineLevel="0" collapsed="false">
      <c r="A5907" s="15" t="s">
        <v>10442</v>
      </c>
      <c r="B5907" s="15" t="s">
        <v>10443</v>
      </c>
      <c r="C5907" s="15" t="s">
        <v>217</v>
      </c>
      <c r="D5907" s="15" t="s">
        <v>274</v>
      </c>
      <c r="E5907" s="15" t="s">
        <v>136</v>
      </c>
      <c r="F5907" s="15" t="s">
        <v>137</v>
      </c>
      <c r="G5907" s="15" t="s">
        <v>4163</v>
      </c>
      <c r="H5907" s="15" t="s">
        <v>136</v>
      </c>
      <c r="I5907" s="15" t="s">
        <v>243</v>
      </c>
      <c r="J5907" s="15" t="s">
        <v>150</v>
      </c>
      <c r="K5907" s="15" t="s">
        <v>10446</v>
      </c>
      <c r="M5907" s="15" t="n">
        <v>186</v>
      </c>
      <c r="N5907" s="15" t="n">
        <v>352</v>
      </c>
      <c r="O5907" s="15" t="n">
        <v>56</v>
      </c>
      <c r="P5907" s="15" t="n">
        <v>594</v>
      </c>
      <c r="Y5907" s="15" t="s">
        <v>156</v>
      </c>
      <c r="AB5907" s="15" t="s">
        <v>143</v>
      </c>
    </row>
    <row r="5908" customFormat="false" ht="15" hidden="false" customHeight="true" outlineLevel="0" collapsed="false">
      <c r="A5908" s="15" t="s">
        <v>10442</v>
      </c>
      <c r="B5908" s="15" t="s">
        <v>10443</v>
      </c>
      <c r="C5908" s="15" t="s">
        <v>217</v>
      </c>
      <c r="D5908" s="15" t="s">
        <v>274</v>
      </c>
      <c r="E5908" s="15" t="s">
        <v>136</v>
      </c>
      <c r="F5908" s="15" t="s">
        <v>137</v>
      </c>
      <c r="G5908" s="15" t="s">
        <v>4163</v>
      </c>
      <c r="H5908" s="15" t="s">
        <v>136</v>
      </c>
      <c r="I5908" s="15" t="s">
        <v>243</v>
      </c>
      <c r="J5908" s="15" t="s">
        <v>166</v>
      </c>
      <c r="K5908" s="15" t="s">
        <v>10447</v>
      </c>
      <c r="M5908" s="15" t="n">
        <v>8</v>
      </c>
      <c r="P5908" s="15" t="n">
        <v>8</v>
      </c>
      <c r="Y5908" s="15" t="s">
        <v>156</v>
      </c>
      <c r="AB5908" s="15" t="s">
        <v>143</v>
      </c>
    </row>
    <row r="5909" customFormat="false" ht="15" hidden="false" customHeight="true" outlineLevel="0" collapsed="false">
      <c r="A5909" s="15" t="s">
        <v>10442</v>
      </c>
      <c r="B5909" s="15" t="s">
        <v>10443</v>
      </c>
      <c r="C5909" s="15" t="s">
        <v>217</v>
      </c>
      <c r="D5909" s="15" t="s">
        <v>274</v>
      </c>
      <c r="E5909" s="15" t="s">
        <v>136</v>
      </c>
      <c r="F5909" s="15" t="s">
        <v>137</v>
      </c>
      <c r="G5909" s="15" t="s">
        <v>4163</v>
      </c>
      <c r="H5909" s="15" t="s">
        <v>136</v>
      </c>
      <c r="I5909" s="15" t="s">
        <v>243</v>
      </c>
      <c r="J5909" s="15" t="s">
        <v>158</v>
      </c>
      <c r="K5909" s="15" t="s">
        <v>10448</v>
      </c>
      <c r="M5909" s="15" t="n">
        <v>87</v>
      </c>
      <c r="N5909" s="15" t="n">
        <v>148</v>
      </c>
      <c r="O5909" s="15" t="n">
        <v>60</v>
      </c>
      <c r="P5909" s="15" t="n">
        <v>295</v>
      </c>
      <c r="Y5909" s="15" t="s">
        <v>156</v>
      </c>
      <c r="AB5909" s="15" t="s">
        <v>143</v>
      </c>
    </row>
    <row r="5910" customFormat="false" ht="15" hidden="false" customHeight="true" outlineLevel="0" collapsed="false">
      <c r="A5910" s="15" t="s">
        <v>10442</v>
      </c>
      <c r="B5910" s="15" t="s">
        <v>10443</v>
      </c>
      <c r="C5910" s="15" t="s">
        <v>217</v>
      </c>
      <c r="D5910" s="15" t="s">
        <v>274</v>
      </c>
      <c r="E5910" s="15" t="s">
        <v>136</v>
      </c>
      <c r="F5910" s="15" t="s">
        <v>137</v>
      </c>
      <c r="G5910" s="15" t="s">
        <v>4163</v>
      </c>
      <c r="H5910" s="15" t="s">
        <v>136</v>
      </c>
      <c r="I5910" s="15" t="s">
        <v>243</v>
      </c>
      <c r="J5910" s="15" t="s">
        <v>169</v>
      </c>
      <c r="K5910" s="15" t="s">
        <v>10449</v>
      </c>
      <c r="M5910" s="15" t="n">
        <v>1</v>
      </c>
      <c r="N5910" s="15" t="n">
        <v>14</v>
      </c>
      <c r="P5910" s="15" t="n">
        <v>15</v>
      </c>
      <c r="Y5910" s="15" t="s">
        <v>156</v>
      </c>
      <c r="AB5910" s="15" t="s">
        <v>143</v>
      </c>
    </row>
    <row r="5911" customFormat="false" ht="15" hidden="false" customHeight="true" outlineLevel="0" collapsed="false">
      <c r="A5911" s="15" t="s">
        <v>10450</v>
      </c>
      <c r="B5911" s="15" t="s">
        <v>10451</v>
      </c>
      <c r="C5911" s="15" t="s">
        <v>134</v>
      </c>
      <c r="D5911" s="15" t="s">
        <v>541</v>
      </c>
      <c r="E5911" s="15" t="s">
        <v>136</v>
      </c>
      <c r="F5911" s="15" t="s">
        <v>137</v>
      </c>
      <c r="G5911" s="15" t="s">
        <v>10452</v>
      </c>
      <c r="H5911" s="15" t="s">
        <v>136</v>
      </c>
      <c r="I5911" s="15" t="s">
        <v>243</v>
      </c>
      <c r="J5911" s="15" t="s">
        <v>140</v>
      </c>
      <c r="K5911" s="15" t="s">
        <v>10453</v>
      </c>
      <c r="L5911" s="15" t="n">
        <v>732</v>
      </c>
      <c r="M5911" s="15" t="n">
        <v>244</v>
      </c>
      <c r="N5911" s="15" t="n">
        <v>223</v>
      </c>
      <c r="O5911" s="15" t="n">
        <v>10</v>
      </c>
      <c r="P5911" s="15" t="n">
        <v>1209</v>
      </c>
      <c r="Y5911" s="15" t="s">
        <v>142</v>
      </c>
      <c r="AB5911" s="15" t="s">
        <v>143</v>
      </c>
    </row>
    <row r="5912" customFormat="false" ht="15" hidden="false" customHeight="true" outlineLevel="0" collapsed="false">
      <c r="A5912" s="15" t="s">
        <v>10450</v>
      </c>
      <c r="B5912" s="15" t="s">
        <v>10451</v>
      </c>
      <c r="C5912" s="15" t="s">
        <v>134</v>
      </c>
      <c r="D5912" s="15" t="s">
        <v>541</v>
      </c>
      <c r="E5912" s="15" t="s">
        <v>136</v>
      </c>
      <c r="F5912" s="15" t="s">
        <v>137</v>
      </c>
      <c r="G5912" s="15" t="s">
        <v>10452</v>
      </c>
      <c r="H5912" s="15" t="s">
        <v>136</v>
      </c>
      <c r="I5912" s="15" t="s">
        <v>243</v>
      </c>
      <c r="J5912" s="15" t="s">
        <v>144</v>
      </c>
      <c r="K5912" s="15" t="s">
        <v>10454</v>
      </c>
      <c r="M5912" s="15" t="n">
        <v>153</v>
      </c>
      <c r="N5912" s="15" t="n">
        <v>98</v>
      </c>
      <c r="O5912" s="15" t="n">
        <v>5</v>
      </c>
      <c r="P5912" s="15" t="n">
        <v>256</v>
      </c>
      <c r="Y5912" s="15" t="s">
        <v>142</v>
      </c>
      <c r="AB5912" s="15" t="s">
        <v>143</v>
      </c>
    </row>
    <row r="5913" customFormat="false" ht="15" hidden="false" customHeight="true" outlineLevel="0" collapsed="false">
      <c r="A5913" s="15" t="s">
        <v>10450</v>
      </c>
      <c r="B5913" s="15" t="s">
        <v>10451</v>
      </c>
      <c r="C5913" s="15" t="s">
        <v>134</v>
      </c>
      <c r="D5913" s="15" t="s">
        <v>541</v>
      </c>
      <c r="E5913" s="15" t="s">
        <v>136</v>
      </c>
      <c r="F5913" s="15" t="s">
        <v>137</v>
      </c>
      <c r="G5913" s="15" t="s">
        <v>10452</v>
      </c>
      <c r="H5913" s="15" t="s">
        <v>136</v>
      </c>
      <c r="I5913" s="15" t="s">
        <v>243</v>
      </c>
      <c r="J5913" s="15" t="s">
        <v>150</v>
      </c>
      <c r="K5913" s="15" t="s">
        <v>10455</v>
      </c>
      <c r="L5913" s="15" t="n">
        <v>55</v>
      </c>
      <c r="M5913" s="15" t="n">
        <v>60</v>
      </c>
      <c r="N5913" s="15" t="n">
        <v>103</v>
      </c>
      <c r="O5913" s="15" t="n">
        <v>23</v>
      </c>
      <c r="P5913" s="15" t="n">
        <v>241</v>
      </c>
      <c r="Y5913" s="15" t="s">
        <v>142</v>
      </c>
      <c r="AB5913" s="15" t="s">
        <v>143</v>
      </c>
    </row>
    <row r="5914" customFormat="false" ht="15" hidden="false" customHeight="true" outlineLevel="0" collapsed="false">
      <c r="A5914" s="15" t="s">
        <v>10450</v>
      </c>
      <c r="B5914" s="15" t="s">
        <v>10451</v>
      </c>
      <c r="C5914" s="15" t="s">
        <v>134</v>
      </c>
      <c r="D5914" s="15" t="s">
        <v>541</v>
      </c>
      <c r="E5914" s="15" t="s">
        <v>136</v>
      </c>
      <c r="F5914" s="15" t="s">
        <v>137</v>
      </c>
      <c r="G5914" s="15" t="s">
        <v>10452</v>
      </c>
      <c r="H5914" s="15" t="s">
        <v>136</v>
      </c>
      <c r="I5914" s="15" t="s">
        <v>243</v>
      </c>
      <c r="J5914" s="15" t="s">
        <v>166</v>
      </c>
      <c r="K5914" s="15" t="s">
        <v>10456</v>
      </c>
      <c r="M5914" s="15" t="n">
        <v>2</v>
      </c>
      <c r="P5914" s="15" t="n">
        <v>2</v>
      </c>
      <c r="Y5914" s="15" t="s">
        <v>142</v>
      </c>
      <c r="AB5914" s="15" t="s">
        <v>143</v>
      </c>
    </row>
    <row r="5915" customFormat="false" ht="15" hidden="false" customHeight="true" outlineLevel="0" collapsed="false">
      <c r="A5915" s="15" t="s">
        <v>10450</v>
      </c>
      <c r="B5915" s="15" t="s">
        <v>10451</v>
      </c>
      <c r="C5915" s="15" t="s">
        <v>134</v>
      </c>
      <c r="D5915" s="15" t="s">
        <v>541</v>
      </c>
      <c r="E5915" s="15" t="s">
        <v>136</v>
      </c>
      <c r="F5915" s="15" t="s">
        <v>137</v>
      </c>
      <c r="G5915" s="15" t="s">
        <v>10452</v>
      </c>
      <c r="H5915" s="15" t="s">
        <v>136</v>
      </c>
      <c r="I5915" s="15" t="s">
        <v>243</v>
      </c>
      <c r="J5915" s="15" t="s">
        <v>158</v>
      </c>
      <c r="K5915" s="15" t="s">
        <v>10457</v>
      </c>
      <c r="L5915" s="15" t="n">
        <v>51</v>
      </c>
      <c r="M5915" s="15" t="n">
        <v>10</v>
      </c>
      <c r="N5915" s="15" t="n">
        <v>59</v>
      </c>
      <c r="O5915" s="15" t="n">
        <v>7</v>
      </c>
      <c r="P5915" s="15" t="n">
        <v>127</v>
      </c>
      <c r="Y5915" s="15" t="s">
        <v>142</v>
      </c>
      <c r="AB5915" s="15" t="s">
        <v>143</v>
      </c>
    </row>
    <row r="5916" customFormat="false" ht="15" hidden="false" customHeight="true" outlineLevel="0" collapsed="false">
      <c r="A5916" s="15" t="s">
        <v>10450</v>
      </c>
      <c r="B5916" s="15" t="s">
        <v>10451</v>
      </c>
      <c r="C5916" s="15" t="s">
        <v>134</v>
      </c>
      <c r="D5916" s="15" t="s">
        <v>541</v>
      </c>
      <c r="E5916" s="15" t="s">
        <v>136</v>
      </c>
      <c r="F5916" s="15" t="s">
        <v>137</v>
      </c>
      <c r="G5916" s="15" t="s">
        <v>10452</v>
      </c>
      <c r="H5916" s="15" t="s">
        <v>136</v>
      </c>
      <c r="I5916" s="15" t="s">
        <v>243</v>
      </c>
      <c r="J5916" s="15" t="s">
        <v>169</v>
      </c>
      <c r="K5916" s="15" t="s">
        <v>10458</v>
      </c>
      <c r="L5916" s="15" t="n">
        <v>1</v>
      </c>
      <c r="M5916" s="15" t="n">
        <v>3</v>
      </c>
      <c r="N5916" s="15" t="n">
        <v>7</v>
      </c>
      <c r="P5916" s="15" t="n">
        <v>11</v>
      </c>
      <c r="Y5916" s="15" t="s">
        <v>142</v>
      </c>
      <c r="AB5916" s="15" t="s">
        <v>143</v>
      </c>
    </row>
    <row r="5917" customFormat="false" ht="15" hidden="false" customHeight="true" outlineLevel="0" collapsed="false">
      <c r="A5917" s="15" t="s">
        <v>10459</v>
      </c>
      <c r="B5917" s="15" t="s">
        <v>10460</v>
      </c>
      <c r="C5917" s="15" t="s">
        <v>217</v>
      </c>
      <c r="D5917" s="15" t="s">
        <v>235</v>
      </c>
      <c r="E5917" s="15" t="s">
        <v>136</v>
      </c>
      <c r="F5917" s="15" t="s">
        <v>137</v>
      </c>
      <c r="G5917" s="15" t="s">
        <v>308</v>
      </c>
      <c r="H5917" s="15" t="s">
        <v>136</v>
      </c>
      <c r="I5917" s="15" t="s">
        <v>139</v>
      </c>
      <c r="J5917" s="15" t="s">
        <v>140</v>
      </c>
      <c r="K5917" s="15" t="s">
        <v>10461</v>
      </c>
      <c r="L5917" s="15" t="n">
        <v>89</v>
      </c>
      <c r="M5917" s="15" t="n">
        <v>2</v>
      </c>
      <c r="P5917" s="15" t="n">
        <v>91</v>
      </c>
      <c r="Y5917" s="15" t="s">
        <v>142</v>
      </c>
      <c r="AB5917" s="15" t="s">
        <v>143</v>
      </c>
    </row>
    <row r="5918" customFormat="false" ht="15" hidden="false" customHeight="true" outlineLevel="0" collapsed="false">
      <c r="A5918" s="15" t="s">
        <v>10459</v>
      </c>
      <c r="B5918" s="15" t="s">
        <v>10460</v>
      </c>
      <c r="C5918" s="15" t="s">
        <v>217</v>
      </c>
      <c r="D5918" s="15" t="s">
        <v>235</v>
      </c>
      <c r="E5918" s="15" t="s">
        <v>136</v>
      </c>
      <c r="F5918" s="15" t="s">
        <v>137</v>
      </c>
      <c r="G5918" s="15" t="s">
        <v>308</v>
      </c>
      <c r="H5918" s="15" t="s">
        <v>136</v>
      </c>
      <c r="I5918" s="15" t="s">
        <v>139</v>
      </c>
      <c r="J5918" s="15" t="s">
        <v>150</v>
      </c>
      <c r="K5918" s="15" t="s">
        <v>10462</v>
      </c>
      <c r="L5918" s="15" t="n">
        <v>8</v>
      </c>
      <c r="P5918" s="15" t="n">
        <v>8</v>
      </c>
      <c r="Y5918" s="15" t="s">
        <v>142</v>
      </c>
      <c r="AB5918" s="15" t="s">
        <v>143</v>
      </c>
    </row>
    <row r="5919" customFormat="false" ht="15" hidden="false" customHeight="true" outlineLevel="0" collapsed="false">
      <c r="A5919" s="15" t="s">
        <v>10459</v>
      </c>
      <c r="B5919" s="15" t="s">
        <v>10460</v>
      </c>
      <c r="C5919" s="15" t="s">
        <v>217</v>
      </c>
      <c r="D5919" s="15" t="s">
        <v>235</v>
      </c>
      <c r="E5919" s="15" t="s">
        <v>136</v>
      </c>
      <c r="F5919" s="15" t="s">
        <v>137</v>
      </c>
      <c r="G5919" s="15" t="s">
        <v>308</v>
      </c>
      <c r="H5919" s="15" t="s">
        <v>136</v>
      </c>
      <c r="I5919" s="15" t="s">
        <v>139</v>
      </c>
      <c r="J5919" s="15" t="s">
        <v>158</v>
      </c>
      <c r="K5919" s="15" t="s">
        <v>10463</v>
      </c>
      <c r="L5919" s="15" t="n">
        <v>4</v>
      </c>
      <c r="P5919" s="15" t="n">
        <v>4</v>
      </c>
      <c r="Y5919" s="15" t="s">
        <v>142</v>
      </c>
      <c r="AB5919" s="15" t="s">
        <v>143</v>
      </c>
    </row>
    <row r="5920" customFormat="false" ht="15" hidden="false" customHeight="true" outlineLevel="0" collapsed="false">
      <c r="A5920" s="15" t="s">
        <v>10464</v>
      </c>
      <c r="B5920" s="15" t="s">
        <v>10465</v>
      </c>
      <c r="C5920" s="15" t="s">
        <v>134</v>
      </c>
      <c r="D5920" s="15" t="s">
        <v>135</v>
      </c>
      <c r="E5920" s="15" t="s">
        <v>136</v>
      </c>
      <c r="F5920" s="15" t="s">
        <v>137</v>
      </c>
      <c r="G5920" s="15" t="s">
        <v>2299</v>
      </c>
      <c r="H5920" s="15" t="s">
        <v>136</v>
      </c>
      <c r="I5920" s="15" t="s">
        <v>243</v>
      </c>
      <c r="J5920" s="15" t="s">
        <v>140</v>
      </c>
      <c r="K5920" s="15" t="s">
        <v>10466</v>
      </c>
      <c r="L5920" s="15" t="n">
        <v>60</v>
      </c>
      <c r="P5920" s="15" t="n">
        <v>60</v>
      </c>
      <c r="Y5920" s="15" t="s">
        <v>142</v>
      </c>
      <c r="AB5920" s="15" t="s">
        <v>143</v>
      </c>
    </row>
    <row r="5921" customFormat="false" ht="15" hidden="false" customHeight="true" outlineLevel="0" collapsed="false">
      <c r="A5921" s="15" t="s">
        <v>10464</v>
      </c>
      <c r="B5921" s="15" t="s">
        <v>10465</v>
      </c>
      <c r="C5921" s="15" t="s">
        <v>134</v>
      </c>
      <c r="D5921" s="15" t="s">
        <v>135</v>
      </c>
      <c r="E5921" s="15" t="s">
        <v>136</v>
      </c>
      <c r="F5921" s="15" t="s">
        <v>137</v>
      </c>
      <c r="G5921" s="15" t="s">
        <v>2299</v>
      </c>
      <c r="H5921" s="15" t="s">
        <v>136</v>
      </c>
      <c r="I5921" s="15" t="s">
        <v>243</v>
      </c>
      <c r="J5921" s="15" t="s">
        <v>150</v>
      </c>
      <c r="K5921" s="15" t="s">
        <v>10467</v>
      </c>
      <c r="L5921" s="15" t="n">
        <v>481</v>
      </c>
      <c r="M5921" s="15" t="n">
        <v>81</v>
      </c>
      <c r="N5921" s="15" t="n">
        <v>62</v>
      </c>
      <c r="O5921" s="15" t="n">
        <v>21</v>
      </c>
      <c r="P5921" s="15" t="n">
        <v>645</v>
      </c>
      <c r="Y5921" s="15" t="s">
        <v>142</v>
      </c>
      <c r="AB5921" s="15" t="s">
        <v>143</v>
      </c>
    </row>
    <row r="5922" customFormat="false" ht="15" hidden="false" customHeight="true" outlineLevel="0" collapsed="false">
      <c r="A5922" s="15" t="s">
        <v>10464</v>
      </c>
      <c r="B5922" s="15" t="s">
        <v>10465</v>
      </c>
      <c r="C5922" s="15" t="s">
        <v>134</v>
      </c>
      <c r="D5922" s="15" t="s">
        <v>135</v>
      </c>
      <c r="E5922" s="15" t="s">
        <v>136</v>
      </c>
      <c r="F5922" s="15" t="s">
        <v>137</v>
      </c>
      <c r="G5922" s="15" t="s">
        <v>2299</v>
      </c>
      <c r="H5922" s="15" t="s">
        <v>136</v>
      </c>
      <c r="I5922" s="15" t="s">
        <v>243</v>
      </c>
      <c r="J5922" s="15" t="s">
        <v>158</v>
      </c>
      <c r="K5922" s="15" t="s">
        <v>10468</v>
      </c>
      <c r="L5922" s="15" t="n">
        <v>5</v>
      </c>
      <c r="M5922" s="15" t="n">
        <v>3</v>
      </c>
      <c r="N5922" s="15" t="n">
        <v>3</v>
      </c>
      <c r="P5922" s="15" t="n">
        <v>11</v>
      </c>
      <c r="Y5922" s="15" t="s">
        <v>142</v>
      </c>
      <c r="AB5922" s="15" t="s">
        <v>143</v>
      </c>
    </row>
    <row r="5923" customFormat="false" ht="15" hidden="false" customHeight="true" outlineLevel="0" collapsed="false">
      <c r="A5923" s="15" t="s">
        <v>10469</v>
      </c>
      <c r="B5923" s="15" t="s">
        <v>10470</v>
      </c>
      <c r="C5923" s="15" t="s">
        <v>217</v>
      </c>
      <c r="D5923" s="15" t="s">
        <v>235</v>
      </c>
      <c r="E5923" s="15" t="s">
        <v>136</v>
      </c>
      <c r="F5923" s="15" t="s">
        <v>137</v>
      </c>
      <c r="G5923" s="15" t="s">
        <v>299</v>
      </c>
      <c r="H5923" s="15" t="s">
        <v>136</v>
      </c>
      <c r="I5923" s="15" t="s">
        <v>243</v>
      </c>
      <c r="J5923" s="15" t="s">
        <v>140</v>
      </c>
      <c r="K5923" s="15" t="s">
        <v>10471</v>
      </c>
      <c r="L5923" s="15" t="n">
        <v>54</v>
      </c>
      <c r="M5923" s="15" t="n">
        <v>2</v>
      </c>
      <c r="N5923" s="15" t="n">
        <v>11</v>
      </c>
      <c r="O5923" s="15" t="n">
        <v>6</v>
      </c>
      <c r="P5923" s="15" t="n">
        <v>73</v>
      </c>
      <c r="Y5923" s="15" t="s">
        <v>156</v>
      </c>
      <c r="AB5923" s="15" t="s">
        <v>143</v>
      </c>
    </row>
    <row r="5924" customFormat="false" ht="15" hidden="false" customHeight="true" outlineLevel="0" collapsed="false">
      <c r="A5924" s="15" t="s">
        <v>10469</v>
      </c>
      <c r="B5924" s="15" t="s">
        <v>10470</v>
      </c>
      <c r="C5924" s="15" t="s">
        <v>217</v>
      </c>
      <c r="D5924" s="15" t="s">
        <v>235</v>
      </c>
      <c r="E5924" s="15" t="s">
        <v>136</v>
      </c>
      <c r="F5924" s="15" t="s">
        <v>137</v>
      </c>
      <c r="G5924" s="15" t="s">
        <v>299</v>
      </c>
      <c r="H5924" s="15" t="s">
        <v>136</v>
      </c>
      <c r="I5924" s="15" t="s">
        <v>243</v>
      </c>
      <c r="J5924" s="15" t="s">
        <v>144</v>
      </c>
      <c r="K5924" s="15" t="s">
        <v>10472</v>
      </c>
      <c r="L5924" s="15" t="n">
        <v>2</v>
      </c>
      <c r="M5924" s="15" t="n">
        <v>4</v>
      </c>
      <c r="N5924" s="15" t="n">
        <v>3</v>
      </c>
      <c r="P5924" s="15" t="n">
        <v>9</v>
      </c>
      <c r="Y5924" s="15" t="s">
        <v>156</v>
      </c>
      <c r="AB5924" s="15" t="s">
        <v>143</v>
      </c>
    </row>
    <row r="5925" customFormat="false" ht="15" hidden="false" customHeight="true" outlineLevel="0" collapsed="false">
      <c r="A5925" s="15" t="s">
        <v>10469</v>
      </c>
      <c r="B5925" s="15" t="s">
        <v>10470</v>
      </c>
      <c r="C5925" s="15" t="s">
        <v>217</v>
      </c>
      <c r="D5925" s="15" t="s">
        <v>235</v>
      </c>
      <c r="E5925" s="15" t="s">
        <v>136</v>
      </c>
      <c r="F5925" s="15" t="s">
        <v>137</v>
      </c>
      <c r="G5925" s="15" t="s">
        <v>299</v>
      </c>
      <c r="H5925" s="15" t="s">
        <v>136</v>
      </c>
      <c r="I5925" s="15" t="s">
        <v>243</v>
      </c>
      <c r="J5925" s="15" t="s">
        <v>150</v>
      </c>
      <c r="K5925" s="15" t="s">
        <v>10473</v>
      </c>
      <c r="L5925" s="15" t="n">
        <v>59</v>
      </c>
      <c r="M5925" s="15" t="n">
        <v>60</v>
      </c>
      <c r="N5925" s="15" t="n">
        <v>142</v>
      </c>
      <c r="O5925" s="15" t="n">
        <v>60</v>
      </c>
      <c r="P5925" s="15" t="n">
        <v>321</v>
      </c>
      <c r="Y5925" s="15" t="s">
        <v>156</v>
      </c>
      <c r="AB5925" s="15" t="s">
        <v>143</v>
      </c>
    </row>
    <row r="5926" customFormat="false" ht="15" hidden="false" customHeight="true" outlineLevel="0" collapsed="false">
      <c r="A5926" s="15" t="s">
        <v>10469</v>
      </c>
      <c r="B5926" s="15" t="s">
        <v>10470</v>
      </c>
      <c r="C5926" s="15" t="s">
        <v>217</v>
      </c>
      <c r="D5926" s="15" t="s">
        <v>235</v>
      </c>
      <c r="E5926" s="15" t="s">
        <v>136</v>
      </c>
      <c r="F5926" s="15" t="s">
        <v>137</v>
      </c>
      <c r="G5926" s="15" t="s">
        <v>299</v>
      </c>
      <c r="H5926" s="15" t="s">
        <v>136</v>
      </c>
      <c r="I5926" s="15" t="s">
        <v>243</v>
      </c>
      <c r="J5926" s="15" t="s">
        <v>158</v>
      </c>
      <c r="K5926" s="15" t="s">
        <v>10474</v>
      </c>
      <c r="L5926" s="15" t="n">
        <v>33</v>
      </c>
      <c r="M5926" s="15" t="n">
        <v>62</v>
      </c>
      <c r="N5926" s="15" t="n">
        <v>60</v>
      </c>
      <c r="O5926" s="15" t="n">
        <v>42</v>
      </c>
      <c r="P5926" s="15" t="n">
        <v>197</v>
      </c>
      <c r="Y5926" s="15" t="s">
        <v>156</v>
      </c>
      <c r="AB5926" s="15" t="s">
        <v>143</v>
      </c>
    </row>
    <row r="5927" customFormat="false" ht="15" hidden="false" customHeight="true" outlineLevel="0" collapsed="false">
      <c r="A5927" s="15" t="s">
        <v>10469</v>
      </c>
      <c r="B5927" s="15" t="s">
        <v>10470</v>
      </c>
      <c r="C5927" s="15" t="s">
        <v>217</v>
      </c>
      <c r="D5927" s="15" t="s">
        <v>235</v>
      </c>
      <c r="E5927" s="15" t="s">
        <v>136</v>
      </c>
      <c r="F5927" s="15" t="s">
        <v>137</v>
      </c>
      <c r="G5927" s="15" t="s">
        <v>299</v>
      </c>
      <c r="H5927" s="15" t="s">
        <v>136</v>
      </c>
      <c r="I5927" s="15" t="s">
        <v>243</v>
      </c>
      <c r="J5927" s="15" t="s">
        <v>169</v>
      </c>
      <c r="K5927" s="15" t="s">
        <v>10475</v>
      </c>
      <c r="L5927" s="15" t="n">
        <v>3</v>
      </c>
      <c r="O5927" s="15" t="n">
        <v>1</v>
      </c>
      <c r="P5927" s="15" t="n">
        <v>4</v>
      </c>
      <c r="Y5927" s="15" t="s">
        <v>156</v>
      </c>
      <c r="AB5927" s="15" t="s">
        <v>143</v>
      </c>
    </row>
    <row r="5928" customFormat="false" ht="15" hidden="false" customHeight="true" outlineLevel="0" collapsed="false">
      <c r="A5928" s="15" t="s">
        <v>10476</v>
      </c>
      <c r="B5928" s="15" t="s">
        <v>10477</v>
      </c>
      <c r="C5928" s="15" t="s">
        <v>217</v>
      </c>
      <c r="D5928" s="15" t="s">
        <v>235</v>
      </c>
      <c r="E5928" s="15" t="s">
        <v>136</v>
      </c>
      <c r="F5928" s="15" t="s">
        <v>137</v>
      </c>
      <c r="G5928" s="15" t="s">
        <v>1255</v>
      </c>
      <c r="H5928" s="15" t="s">
        <v>136</v>
      </c>
      <c r="I5928" s="15" t="s">
        <v>139</v>
      </c>
      <c r="J5928" s="15" t="s">
        <v>150</v>
      </c>
      <c r="K5928" s="15" t="s">
        <v>10478</v>
      </c>
      <c r="N5928" s="15" t="n">
        <v>35</v>
      </c>
      <c r="O5928" s="15" t="n">
        <v>7</v>
      </c>
      <c r="P5928" s="15" t="n">
        <v>42</v>
      </c>
      <c r="Y5928" s="15" t="s">
        <v>156</v>
      </c>
      <c r="AB5928" s="15" t="s">
        <v>143</v>
      </c>
    </row>
    <row r="5929" customFormat="false" ht="15" hidden="false" customHeight="true" outlineLevel="0" collapsed="false">
      <c r="A5929" s="15" t="s">
        <v>10476</v>
      </c>
      <c r="B5929" s="15" t="s">
        <v>10477</v>
      </c>
      <c r="C5929" s="15" t="s">
        <v>217</v>
      </c>
      <c r="D5929" s="15" t="s">
        <v>235</v>
      </c>
      <c r="E5929" s="15" t="s">
        <v>136</v>
      </c>
      <c r="F5929" s="15" t="s">
        <v>137</v>
      </c>
      <c r="G5929" s="15" t="s">
        <v>1255</v>
      </c>
      <c r="H5929" s="15" t="s">
        <v>136</v>
      </c>
      <c r="I5929" s="15" t="s">
        <v>139</v>
      </c>
      <c r="J5929" s="15" t="s">
        <v>158</v>
      </c>
      <c r="K5929" s="15" t="s">
        <v>10479</v>
      </c>
      <c r="O5929" s="15" t="n">
        <v>2</v>
      </c>
      <c r="P5929" s="15" t="n">
        <v>2</v>
      </c>
      <c r="Y5929" s="15" t="s">
        <v>156</v>
      </c>
      <c r="AB5929" s="15" t="s">
        <v>143</v>
      </c>
    </row>
    <row r="5930" customFormat="false" ht="15" hidden="false" customHeight="true" outlineLevel="0" collapsed="false">
      <c r="A5930" s="15" t="s">
        <v>10480</v>
      </c>
      <c r="B5930" s="15" t="s">
        <v>10481</v>
      </c>
      <c r="C5930" s="15" t="s">
        <v>217</v>
      </c>
      <c r="D5930" s="15" t="s">
        <v>218</v>
      </c>
      <c r="E5930" s="15" t="s">
        <v>136</v>
      </c>
      <c r="F5930" s="15" t="s">
        <v>137</v>
      </c>
      <c r="G5930" s="15" t="s">
        <v>3343</v>
      </c>
      <c r="H5930" s="15" t="s">
        <v>136</v>
      </c>
      <c r="I5930" s="15" t="s">
        <v>139</v>
      </c>
      <c r="J5930" s="15" t="s">
        <v>150</v>
      </c>
      <c r="K5930" s="15" t="s">
        <v>10482</v>
      </c>
      <c r="L5930" s="15" t="n">
        <v>7</v>
      </c>
      <c r="P5930" s="15" t="n">
        <v>7</v>
      </c>
      <c r="Y5930" s="15" t="s">
        <v>142</v>
      </c>
      <c r="AB5930" s="15" t="s">
        <v>143</v>
      </c>
    </row>
    <row r="5931" customFormat="false" ht="15" hidden="false" customHeight="true" outlineLevel="0" collapsed="false">
      <c r="A5931" s="15" t="s">
        <v>10480</v>
      </c>
      <c r="B5931" s="15" t="s">
        <v>10481</v>
      </c>
      <c r="C5931" s="15" t="s">
        <v>217</v>
      </c>
      <c r="D5931" s="15" t="s">
        <v>218</v>
      </c>
      <c r="E5931" s="15" t="s">
        <v>136</v>
      </c>
      <c r="F5931" s="15" t="s">
        <v>137</v>
      </c>
      <c r="G5931" s="15" t="s">
        <v>3343</v>
      </c>
      <c r="H5931" s="15" t="s">
        <v>136</v>
      </c>
      <c r="I5931" s="15" t="s">
        <v>139</v>
      </c>
      <c r="J5931" s="15" t="s">
        <v>158</v>
      </c>
      <c r="K5931" s="15" t="s">
        <v>10483</v>
      </c>
      <c r="L5931" s="15" t="n">
        <v>1</v>
      </c>
      <c r="P5931" s="15" t="n">
        <v>1</v>
      </c>
      <c r="Y5931" s="15" t="s">
        <v>142</v>
      </c>
      <c r="AB5931" s="15" t="s">
        <v>143</v>
      </c>
    </row>
    <row r="5932" customFormat="false" ht="15" hidden="false" customHeight="true" outlineLevel="0" collapsed="false">
      <c r="A5932" s="15" t="s">
        <v>10480</v>
      </c>
      <c r="B5932" s="15" t="s">
        <v>10481</v>
      </c>
      <c r="C5932" s="15" t="s">
        <v>217</v>
      </c>
      <c r="D5932" s="15" t="s">
        <v>218</v>
      </c>
      <c r="E5932" s="15" t="s">
        <v>136</v>
      </c>
      <c r="F5932" s="15" t="s">
        <v>137</v>
      </c>
      <c r="G5932" s="15" t="s">
        <v>3343</v>
      </c>
      <c r="H5932" s="15" t="s">
        <v>136</v>
      </c>
      <c r="I5932" s="15" t="s">
        <v>139</v>
      </c>
      <c r="J5932" s="15" t="s">
        <v>169</v>
      </c>
      <c r="K5932" s="15" t="s">
        <v>10484</v>
      </c>
      <c r="L5932" s="15" t="n">
        <v>3</v>
      </c>
      <c r="P5932" s="15" t="n">
        <v>3</v>
      </c>
      <c r="Y5932" s="15" t="s">
        <v>142</v>
      </c>
      <c r="AB5932" s="15" t="s">
        <v>143</v>
      </c>
    </row>
    <row r="5933" customFormat="false" ht="15" hidden="false" customHeight="true" outlineLevel="0" collapsed="false">
      <c r="A5933" s="15" t="s">
        <v>10485</v>
      </c>
      <c r="B5933" s="15" t="s">
        <v>10486</v>
      </c>
      <c r="C5933" s="15" t="s">
        <v>148</v>
      </c>
      <c r="E5933" s="15" t="s">
        <v>136</v>
      </c>
      <c r="F5933" s="15" t="s">
        <v>137</v>
      </c>
      <c r="G5933" s="15" t="s">
        <v>231</v>
      </c>
      <c r="H5933" s="15" t="s">
        <v>136</v>
      </c>
      <c r="I5933" s="15" t="s">
        <v>139</v>
      </c>
      <c r="J5933" s="15" t="s">
        <v>140</v>
      </c>
      <c r="K5933" s="15" t="s">
        <v>10487</v>
      </c>
      <c r="N5933" s="15" t="n">
        <v>29</v>
      </c>
      <c r="O5933" s="15" t="n">
        <v>12</v>
      </c>
      <c r="P5933" s="15" t="n">
        <v>41</v>
      </c>
      <c r="Y5933" s="15" t="s">
        <v>156</v>
      </c>
      <c r="AB5933" s="15" t="s">
        <v>143</v>
      </c>
    </row>
    <row r="5934" customFormat="false" ht="15" hidden="false" customHeight="true" outlineLevel="0" collapsed="false">
      <c r="A5934" s="15" t="s">
        <v>10485</v>
      </c>
      <c r="B5934" s="15" t="s">
        <v>10486</v>
      </c>
      <c r="C5934" s="15" t="s">
        <v>148</v>
      </c>
      <c r="E5934" s="15" t="s">
        <v>136</v>
      </c>
      <c r="F5934" s="15" t="s">
        <v>137</v>
      </c>
      <c r="G5934" s="15" t="s">
        <v>231</v>
      </c>
      <c r="H5934" s="15" t="s">
        <v>136</v>
      </c>
      <c r="I5934" s="15" t="s">
        <v>139</v>
      </c>
      <c r="J5934" s="15" t="s">
        <v>166</v>
      </c>
      <c r="K5934" s="15" t="s">
        <v>10488</v>
      </c>
      <c r="N5934" s="15" t="n">
        <v>82</v>
      </c>
      <c r="O5934" s="15" t="n">
        <v>1</v>
      </c>
      <c r="P5934" s="15" t="n">
        <v>83</v>
      </c>
      <c r="Y5934" s="15" t="s">
        <v>156</v>
      </c>
      <c r="AB5934" s="15" t="s">
        <v>143</v>
      </c>
    </row>
    <row r="5935" customFormat="false" ht="15" hidden="false" customHeight="true" outlineLevel="0" collapsed="false">
      <c r="A5935" s="15" t="s">
        <v>10485</v>
      </c>
      <c r="B5935" s="15" t="s">
        <v>10486</v>
      </c>
      <c r="C5935" s="15" t="s">
        <v>148</v>
      </c>
      <c r="E5935" s="15" t="s">
        <v>136</v>
      </c>
      <c r="F5935" s="15" t="s">
        <v>137</v>
      </c>
      <c r="G5935" s="15" t="s">
        <v>231</v>
      </c>
      <c r="H5935" s="15" t="s">
        <v>136</v>
      </c>
      <c r="I5935" s="15" t="s">
        <v>139</v>
      </c>
      <c r="J5935" s="15" t="s">
        <v>158</v>
      </c>
      <c r="K5935" s="15" t="s">
        <v>10489</v>
      </c>
      <c r="N5935" s="15" t="n">
        <v>6</v>
      </c>
      <c r="P5935" s="15" t="n">
        <v>6</v>
      </c>
      <c r="Y5935" s="15" t="s">
        <v>156</v>
      </c>
      <c r="AB5935" s="15" t="s">
        <v>143</v>
      </c>
    </row>
    <row r="5936" customFormat="false" ht="15" hidden="false" customHeight="true" outlineLevel="0" collapsed="false">
      <c r="A5936" s="15" t="s">
        <v>10490</v>
      </c>
      <c r="B5936" s="15" t="s">
        <v>10491</v>
      </c>
      <c r="C5936" s="15" t="s">
        <v>217</v>
      </c>
      <c r="D5936" s="15" t="s">
        <v>235</v>
      </c>
      <c r="E5936" s="15" t="s">
        <v>136</v>
      </c>
      <c r="F5936" s="15" t="s">
        <v>137</v>
      </c>
      <c r="G5936" s="15" t="s">
        <v>847</v>
      </c>
      <c r="H5936" s="15" t="s">
        <v>136</v>
      </c>
      <c r="I5936" s="15" t="s">
        <v>243</v>
      </c>
      <c r="J5936" s="15" t="s">
        <v>150</v>
      </c>
      <c r="K5936" s="15" t="s">
        <v>10492</v>
      </c>
      <c r="L5936" s="15" t="n">
        <v>5</v>
      </c>
      <c r="N5936" s="15" t="n">
        <v>10</v>
      </c>
      <c r="O5936" s="15" t="n">
        <v>4</v>
      </c>
      <c r="P5936" s="15" t="n">
        <v>19</v>
      </c>
      <c r="Y5936" s="15" t="s">
        <v>142</v>
      </c>
      <c r="AB5936" s="15" t="s">
        <v>163</v>
      </c>
      <c r="AC5936" s="15" t="n">
        <v>308</v>
      </c>
      <c r="AD5936" s="15" t="n">
        <v>17.3633767</v>
      </c>
      <c r="AE5936" s="15" t="n">
        <v>616</v>
      </c>
      <c r="AF5936" s="15" t="s">
        <v>95</v>
      </c>
    </row>
    <row r="5937" customFormat="false" ht="15" hidden="false" customHeight="true" outlineLevel="0" collapsed="false">
      <c r="A5937" s="15" t="s">
        <v>10490</v>
      </c>
      <c r="B5937" s="15" t="s">
        <v>10491</v>
      </c>
      <c r="C5937" s="15" t="s">
        <v>217</v>
      </c>
      <c r="D5937" s="15" t="s">
        <v>235</v>
      </c>
      <c r="E5937" s="15" t="s">
        <v>136</v>
      </c>
      <c r="F5937" s="15" t="s">
        <v>137</v>
      </c>
      <c r="G5937" s="15" t="s">
        <v>847</v>
      </c>
      <c r="H5937" s="15" t="s">
        <v>136</v>
      </c>
      <c r="I5937" s="15" t="s">
        <v>243</v>
      </c>
      <c r="J5937" s="15" t="s">
        <v>166</v>
      </c>
      <c r="K5937" s="15" t="s">
        <v>10493</v>
      </c>
      <c r="L5937" s="15" t="n">
        <v>1960</v>
      </c>
      <c r="M5937" s="15" t="n">
        <v>1122</v>
      </c>
      <c r="O5937" s="15" t="n">
        <v>216</v>
      </c>
      <c r="P5937" s="15" t="n">
        <v>3298</v>
      </c>
      <c r="Y5937" s="15" t="s">
        <v>142</v>
      </c>
      <c r="AB5937" s="15" t="s">
        <v>163</v>
      </c>
      <c r="AC5937" s="15" t="n">
        <v>308</v>
      </c>
      <c r="AD5937" s="15" t="n">
        <v>17.3633767</v>
      </c>
      <c r="AE5937" s="15" t="n">
        <v>616</v>
      </c>
      <c r="AF5937" s="15" t="s">
        <v>95</v>
      </c>
    </row>
    <row r="5938" customFormat="false" ht="15" hidden="false" customHeight="true" outlineLevel="0" collapsed="false">
      <c r="A5938" s="15" t="s">
        <v>10490</v>
      </c>
      <c r="B5938" s="15" t="s">
        <v>10491</v>
      </c>
      <c r="C5938" s="15" t="s">
        <v>217</v>
      </c>
      <c r="D5938" s="15" t="s">
        <v>235</v>
      </c>
      <c r="E5938" s="15" t="s">
        <v>136</v>
      </c>
      <c r="F5938" s="15" t="s">
        <v>137</v>
      </c>
      <c r="G5938" s="15" t="s">
        <v>847</v>
      </c>
      <c r="H5938" s="15" t="s">
        <v>136</v>
      </c>
      <c r="I5938" s="15" t="s">
        <v>243</v>
      </c>
      <c r="J5938" s="15" t="s">
        <v>158</v>
      </c>
      <c r="K5938" s="15" t="s">
        <v>10494</v>
      </c>
      <c r="L5938" s="15" t="n">
        <v>12</v>
      </c>
      <c r="P5938" s="15" t="n">
        <v>12</v>
      </c>
      <c r="Y5938" s="15" t="s">
        <v>142</v>
      </c>
      <c r="AB5938" s="15" t="s">
        <v>163</v>
      </c>
      <c r="AC5938" s="15" t="n">
        <v>308</v>
      </c>
      <c r="AD5938" s="15" t="n">
        <v>17.3633767</v>
      </c>
      <c r="AE5938" s="15" t="n">
        <v>616</v>
      </c>
      <c r="AF5938" s="15" t="s">
        <v>95</v>
      </c>
    </row>
    <row r="5939" customFormat="false" ht="15" hidden="false" customHeight="true" outlineLevel="0" collapsed="false">
      <c r="A5939" s="15" t="s">
        <v>10490</v>
      </c>
      <c r="B5939" s="15" t="s">
        <v>10491</v>
      </c>
      <c r="C5939" s="15" t="s">
        <v>217</v>
      </c>
      <c r="D5939" s="15" t="s">
        <v>235</v>
      </c>
      <c r="E5939" s="15" t="s">
        <v>136</v>
      </c>
      <c r="F5939" s="15" t="s">
        <v>137</v>
      </c>
      <c r="G5939" s="15" t="s">
        <v>847</v>
      </c>
      <c r="H5939" s="15" t="s">
        <v>136</v>
      </c>
      <c r="I5939" s="15" t="s">
        <v>243</v>
      </c>
      <c r="J5939" s="15" t="s">
        <v>169</v>
      </c>
      <c r="K5939" s="15" t="s">
        <v>10495</v>
      </c>
      <c r="N5939" s="15" t="n">
        <v>2299</v>
      </c>
      <c r="O5939" s="15" t="n">
        <v>155</v>
      </c>
      <c r="P5939" s="15" t="n">
        <v>2454</v>
      </c>
      <c r="Y5939" s="15" t="s">
        <v>142</v>
      </c>
      <c r="AB5939" s="15" t="s">
        <v>163</v>
      </c>
      <c r="AC5939" s="15" t="n">
        <v>308</v>
      </c>
      <c r="AD5939" s="15" t="n">
        <v>17.3633767</v>
      </c>
      <c r="AE5939" s="15" t="n">
        <v>616</v>
      </c>
      <c r="AF5939" s="15" t="s">
        <v>95</v>
      </c>
    </row>
    <row r="5940" customFormat="false" ht="15" hidden="false" customHeight="true" outlineLevel="0" collapsed="false">
      <c r="A5940" s="15" t="s">
        <v>10496</v>
      </c>
      <c r="B5940" s="15" t="s">
        <v>10497</v>
      </c>
      <c r="C5940" s="15" t="s">
        <v>134</v>
      </c>
      <c r="D5940" s="15" t="s">
        <v>460</v>
      </c>
      <c r="E5940" s="15" t="s">
        <v>136</v>
      </c>
      <c r="F5940" s="15" t="s">
        <v>137</v>
      </c>
      <c r="G5940" s="15" t="s">
        <v>451</v>
      </c>
      <c r="H5940" s="15" t="s">
        <v>136</v>
      </c>
      <c r="I5940" s="15" t="s">
        <v>243</v>
      </c>
      <c r="J5940" s="15" t="s">
        <v>140</v>
      </c>
      <c r="K5940" s="15" t="s">
        <v>10498</v>
      </c>
      <c r="L5940" s="15" t="n">
        <v>6</v>
      </c>
      <c r="M5940" s="15" t="n">
        <v>40</v>
      </c>
      <c r="N5940" s="15" t="n">
        <v>13</v>
      </c>
      <c r="O5940" s="15" t="n">
        <v>8</v>
      </c>
      <c r="P5940" s="15" t="n">
        <v>67</v>
      </c>
      <c r="Y5940" s="15" t="s">
        <v>142</v>
      </c>
      <c r="AB5940" s="15" t="s">
        <v>143</v>
      </c>
    </row>
    <row r="5941" customFormat="false" ht="15" hidden="false" customHeight="true" outlineLevel="0" collapsed="false">
      <c r="A5941" s="15" t="s">
        <v>10496</v>
      </c>
      <c r="B5941" s="15" t="s">
        <v>10497</v>
      </c>
      <c r="C5941" s="15" t="s">
        <v>134</v>
      </c>
      <c r="D5941" s="15" t="s">
        <v>460</v>
      </c>
      <c r="E5941" s="15" t="s">
        <v>136</v>
      </c>
      <c r="F5941" s="15" t="s">
        <v>137</v>
      </c>
      <c r="G5941" s="15" t="s">
        <v>451</v>
      </c>
      <c r="H5941" s="15" t="s">
        <v>136</v>
      </c>
      <c r="I5941" s="15" t="s">
        <v>243</v>
      </c>
      <c r="J5941" s="15" t="s">
        <v>144</v>
      </c>
      <c r="K5941" s="15" t="s">
        <v>10499</v>
      </c>
      <c r="L5941" s="15" t="n">
        <v>4</v>
      </c>
      <c r="M5941" s="15" t="n">
        <v>343</v>
      </c>
      <c r="N5941" s="15" t="n">
        <v>81</v>
      </c>
      <c r="O5941" s="15" t="n">
        <v>93</v>
      </c>
      <c r="P5941" s="15" t="n">
        <v>521</v>
      </c>
      <c r="Y5941" s="15" t="s">
        <v>142</v>
      </c>
      <c r="AB5941" s="15" t="s">
        <v>143</v>
      </c>
    </row>
    <row r="5942" customFormat="false" ht="15" hidden="false" customHeight="true" outlineLevel="0" collapsed="false">
      <c r="A5942" s="15" t="s">
        <v>10496</v>
      </c>
      <c r="B5942" s="15" t="s">
        <v>10497</v>
      </c>
      <c r="C5942" s="15" t="s">
        <v>134</v>
      </c>
      <c r="D5942" s="15" t="s">
        <v>460</v>
      </c>
      <c r="E5942" s="15" t="s">
        <v>136</v>
      </c>
      <c r="F5942" s="15" t="s">
        <v>137</v>
      </c>
      <c r="G5942" s="15" t="s">
        <v>451</v>
      </c>
      <c r="H5942" s="15" t="s">
        <v>136</v>
      </c>
      <c r="I5942" s="15" t="s">
        <v>243</v>
      </c>
      <c r="J5942" s="15" t="s">
        <v>150</v>
      </c>
      <c r="K5942" s="15" t="s">
        <v>10500</v>
      </c>
      <c r="N5942" s="15" t="n">
        <v>8</v>
      </c>
      <c r="O5942" s="15" t="n">
        <v>14</v>
      </c>
      <c r="P5942" s="15" t="n">
        <v>22</v>
      </c>
      <c r="Y5942" s="15" t="s">
        <v>142</v>
      </c>
      <c r="AB5942" s="15" t="s">
        <v>143</v>
      </c>
    </row>
    <row r="5943" customFormat="false" ht="15" hidden="false" customHeight="true" outlineLevel="0" collapsed="false">
      <c r="A5943" s="15" t="s">
        <v>10496</v>
      </c>
      <c r="B5943" s="15" t="s">
        <v>10497</v>
      </c>
      <c r="C5943" s="15" t="s">
        <v>134</v>
      </c>
      <c r="D5943" s="15" t="s">
        <v>460</v>
      </c>
      <c r="E5943" s="15" t="s">
        <v>136</v>
      </c>
      <c r="F5943" s="15" t="s">
        <v>137</v>
      </c>
      <c r="G5943" s="15" t="s">
        <v>451</v>
      </c>
      <c r="H5943" s="15" t="s">
        <v>136</v>
      </c>
      <c r="I5943" s="15" t="s">
        <v>243</v>
      </c>
      <c r="J5943" s="15" t="s">
        <v>158</v>
      </c>
      <c r="K5943" s="15" t="s">
        <v>10501</v>
      </c>
      <c r="O5943" s="15" t="n">
        <v>1</v>
      </c>
      <c r="P5943" s="15" t="n">
        <v>1</v>
      </c>
      <c r="Y5943" s="15" t="s">
        <v>142</v>
      </c>
      <c r="AB5943" s="15" t="s">
        <v>143</v>
      </c>
    </row>
    <row r="5944" customFormat="false" ht="15" hidden="false" customHeight="true" outlineLevel="0" collapsed="false">
      <c r="A5944" s="15" t="s">
        <v>10496</v>
      </c>
      <c r="B5944" s="15" t="s">
        <v>10497</v>
      </c>
      <c r="C5944" s="15" t="s">
        <v>134</v>
      </c>
      <c r="D5944" s="15" t="s">
        <v>460</v>
      </c>
      <c r="E5944" s="15" t="s">
        <v>136</v>
      </c>
      <c r="F5944" s="15" t="s">
        <v>137</v>
      </c>
      <c r="G5944" s="15" t="s">
        <v>451</v>
      </c>
      <c r="H5944" s="15" t="s">
        <v>136</v>
      </c>
      <c r="I5944" s="15" t="s">
        <v>243</v>
      </c>
      <c r="J5944" s="15" t="s">
        <v>169</v>
      </c>
      <c r="K5944" s="15" t="s">
        <v>10502</v>
      </c>
      <c r="M5944" s="15" t="n">
        <v>14</v>
      </c>
      <c r="P5944" s="15" t="n">
        <v>14</v>
      </c>
      <c r="Y5944" s="15" t="s">
        <v>142</v>
      </c>
      <c r="AB5944" s="15" t="s">
        <v>143</v>
      </c>
    </row>
    <row r="5945" customFormat="false" ht="15" hidden="false" customHeight="true" outlineLevel="0" collapsed="false">
      <c r="A5945" s="15" t="s">
        <v>10503</v>
      </c>
      <c r="B5945" s="15" t="s">
        <v>10504</v>
      </c>
      <c r="C5945" s="15" t="s">
        <v>217</v>
      </c>
      <c r="D5945" s="15" t="s">
        <v>235</v>
      </c>
      <c r="E5945" s="15" t="s">
        <v>788</v>
      </c>
      <c r="F5945" s="15" t="s">
        <v>137</v>
      </c>
      <c r="G5945" s="15" t="s">
        <v>788</v>
      </c>
      <c r="H5945" s="15" t="s">
        <v>136</v>
      </c>
      <c r="I5945" s="15" t="s">
        <v>139</v>
      </c>
      <c r="J5945" s="15" t="s">
        <v>150</v>
      </c>
      <c r="K5945" s="15" t="s">
        <v>10505</v>
      </c>
      <c r="L5945" s="15" t="n">
        <v>2</v>
      </c>
      <c r="M5945" s="15" t="n">
        <v>14</v>
      </c>
      <c r="P5945" s="15" t="n">
        <v>16</v>
      </c>
      <c r="Y5945" s="15" t="s">
        <v>142</v>
      </c>
      <c r="AB5945" s="15" t="s">
        <v>143</v>
      </c>
    </row>
    <row r="5946" customFormat="false" ht="15" hidden="false" customHeight="true" outlineLevel="0" collapsed="false">
      <c r="A5946" s="15" t="s">
        <v>10503</v>
      </c>
      <c r="B5946" s="15" t="s">
        <v>10504</v>
      </c>
      <c r="C5946" s="15" t="s">
        <v>217</v>
      </c>
      <c r="D5946" s="15" t="s">
        <v>235</v>
      </c>
      <c r="E5946" s="15" t="s">
        <v>788</v>
      </c>
      <c r="F5946" s="15" t="s">
        <v>137</v>
      </c>
      <c r="G5946" s="15" t="s">
        <v>788</v>
      </c>
      <c r="H5946" s="15" t="s">
        <v>136</v>
      </c>
      <c r="I5946" s="15" t="s">
        <v>139</v>
      </c>
      <c r="J5946" s="15" t="s">
        <v>166</v>
      </c>
      <c r="K5946" s="15" t="s">
        <v>10506</v>
      </c>
      <c r="N5946" s="15" t="n">
        <v>110</v>
      </c>
      <c r="P5946" s="15" t="n">
        <v>110</v>
      </c>
      <c r="Y5946" s="15" t="s">
        <v>142</v>
      </c>
      <c r="AB5946" s="15" t="s">
        <v>143</v>
      </c>
    </row>
    <row r="5947" customFormat="false" ht="15" hidden="false" customHeight="true" outlineLevel="0" collapsed="false">
      <c r="A5947" s="15" t="s">
        <v>10503</v>
      </c>
      <c r="B5947" s="15" t="s">
        <v>10504</v>
      </c>
      <c r="C5947" s="15" t="s">
        <v>217</v>
      </c>
      <c r="D5947" s="15" t="s">
        <v>235</v>
      </c>
      <c r="E5947" s="15" t="s">
        <v>788</v>
      </c>
      <c r="F5947" s="15" t="s">
        <v>137</v>
      </c>
      <c r="G5947" s="15" t="s">
        <v>788</v>
      </c>
      <c r="H5947" s="15" t="s">
        <v>136</v>
      </c>
      <c r="I5947" s="15" t="s">
        <v>139</v>
      </c>
      <c r="J5947" s="15" t="s">
        <v>158</v>
      </c>
      <c r="K5947" s="15" t="s">
        <v>10507</v>
      </c>
      <c r="L5947" s="15" t="n">
        <v>4</v>
      </c>
      <c r="M5947" s="15" t="n">
        <v>14</v>
      </c>
      <c r="P5947" s="15" t="n">
        <v>18</v>
      </c>
      <c r="Y5947" s="15" t="s">
        <v>142</v>
      </c>
      <c r="AB5947" s="15" t="s">
        <v>143</v>
      </c>
    </row>
    <row r="5948" customFormat="false" ht="15" hidden="false" customHeight="true" outlineLevel="0" collapsed="false">
      <c r="A5948" s="15" t="s">
        <v>10503</v>
      </c>
      <c r="B5948" s="15" t="s">
        <v>10504</v>
      </c>
      <c r="C5948" s="15" t="s">
        <v>217</v>
      </c>
      <c r="D5948" s="15" t="s">
        <v>235</v>
      </c>
      <c r="E5948" s="15" t="s">
        <v>788</v>
      </c>
      <c r="F5948" s="15" t="s">
        <v>137</v>
      </c>
      <c r="G5948" s="15" t="s">
        <v>788</v>
      </c>
      <c r="H5948" s="15" t="s">
        <v>136</v>
      </c>
      <c r="I5948" s="15" t="s">
        <v>139</v>
      </c>
      <c r="J5948" s="15" t="s">
        <v>169</v>
      </c>
      <c r="K5948" s="15" t="s">
        <v>10508</v>
      </c>
      <c r="L5948" s="15" t="n">
        <v>3</v>
      </c>
      <c r="P5948" s="15" t="n">
        <v>3</v>
      </c>
      <c r="Y5948" s="15" t="s">
        <v>142</v>
      </c>
      <c r="AB5948" s="15" t="s">
        <v>143</v>
      </c>
    </row>
    <row r="5949" customFormat="false" ht="15" hidden="false" customHeight="true" outlineLevel="0" collapsed="false">
      <c r="A5949" s="15" t="s">
        <v>10509</v>
      </c>
      <c r="B5949" s="15" t="s">
        <v>10510</v>
      </c>
      <c r="C5949" s="15" t="s">
        <v>217</v>
      </c>
      <c r="D5949" s="15" t="s">
        <v>218</v>
      </c>
      <c r="E5949" s="15" t="s">
        <v>136</v>
      </c>
      <c r="F5949" s="15" t="s">
        <v>137</v>
      </c>
      <c r="G5949" s="15" t="s">
        <v>10511</v>
      </c>
      <c r="H5949" s="15" t="s">
        <v>136</v>
      </c>
      <c r="I5949" s="15" t="s">
        <v>139</v>
      </c>
      <c r="J5949" s="15" t="s">
        <v>150</v>
      </c>
      <c r="K5949" s="15" t="s">
        <v>10512</v>
      </c>
      <c r="N5949" s="15" t="n">
        <v>16</v>
      </c>
      <c r="P5949" s="15" t="n">
        <v>16</v>
      </c>
      <c r="Y5949" s="15" t="s">
        <v>142</v>
      </c>
      <c r="AB5949" s="15" t="s">
        <v>143</v>
      </c>
    </row>
    <row r="5950" customFormat="false" ht="15" hidden="false" customHeight="true" outlineLevel="0" collapsed="false">
      <c r="A5950" s="15" t="s">
        <v>10509</v>
      </c>
      <c r="B5950" s="15" t="s">
        <v>10510</v>
      </c>
      <c r="C5950" s="15" t="s">
        <v>217</v>
      </c>
      <c r="D5950" s="15" t="s">
        <v>218</v>
      </c>
      <c r="E5950" s="15" t="s">
        <v>136</v>
      </c>
      <c r="F5950" s="15" t="s">
        <v>137</v>
      </c>
      <c r="G5950" s="15" t="s">
        <v>10511</v>
      </c>
      <c r="H5950" s="15" t="s">
        <v>136</v>
      </c>
      <c r="I5950" s="15" t="s">
        <v>139</v>
      </c>
      <c r="J5950" s="15" t="s">
        <v>158</v>
      </c>
      <c r="K5950" s="15" t="s">
        <v>10513</v>
      </c>
      <c r="L5950" s="15" t="n">
        <v>3</v>
      </c>
      <c r="N5950" s="15" t="n">
        <v>6</v>
      </c>
      <c r="P5950" s="15" t="n">
        <v>9</v>
      </c>
      <c r="Y5950" s="15" t="s">
        <v>142</v>
      </c>
      <c r="AB5950" s="15" t="s">
        <v>143</v>
      </c>
    </row>
    <row r="5951" customFormat="false" ht="15" hidden="false" customHeight="true" outlineLevel="0" collapsed="false">
      <c r="A5951" s="15" t="s">
        <v>10509</v>
      </c>
      <c r="B5951" s="15" t="s">
        <v>10510</v>
      </c>
      <c r="C5951" s="15" t="s">
        <v>217</v>
      </c>
      <c r="D5951" s="15" t="s">
        <v>218</v>
      </c>
      <c r="E5951" s="15" t="s">
        <v>136</v>
      </c>
      <c r="F5951" s="15" t="s">
        <v>137</v>
      </c>
      <c r="G5951" s="15" t="s">
        <v>10511</v>
      </c>
      <c r="H5951" s="15" t="s">
        <v>136</v>
      </c>
      <c r="I5951" s="15" t="s">
        <v>139</v>
      </c>
      <c r="J5951" s="15" t="s">
        <v>169</v>
      </c>
      <c r="K5951" s="15" t="s">
        <v>10514</v>
      </c>
      <c r="N5951" s="15" t="n">
        <v>1</v>
      </c>
      <c r="P5951" s="15" t="n">
        <v>1</v>
      </c>
      <c r="Y5951" s="15" t="s">
        <v>142</v>
      </c>
      <c r="AB5951" s="15" t="s">
        <v>143</v>
      </c>
    </row>
    <row r="5952" customFormat="false" ht="15" hidden="false" customHeight="true" outlineLevel="0" collapsed="false">
      <c r="A5952" s="15" t="s">
        <v>10515</v>
      </c>
      <c r="B5952" s="15" t="s">
        <v>10516</v>
      </c>
      <c r="C5952" s="15" t="s">
        <v>148</v>
      </c>
      <c r="E5952" s="15" t="s">
        <v>136</v>
      </c>
      <c r="F5952" s="15" t="s">
        <v>137</v>
      </c>
      <c r="G5952" s="15" t="s">
        <v>6203</v>
      </c>
      <c r="H5952" s="15" t="s">
        <v>136</v>
      </c>
      <c r="I5952" s="15" t="s">
        <v>139</v>
      </c>
      <c r="J5952" s="15" t="s">
        <v>150</v>
      </c>
      <c r="K5952" s="15" t="s">
        <v>10517</v>
      </c>
      <c r="L5952" s="15" t="n">
        <v>9</v>
      </c>
      <c r="M5952" s="15" t="n">
        <v>8</v>
      </c>
      <c r="N5952" s="15" t="n">
        <v>7</v>
      </c>
      <c r="P5952" s="15" t="n">
        <v>24</v>
      </c>
      <c r="Y5952" s="15" t="s">
        <v>142</v>
      </c>
      <c r="AB5952" s="15" t="s">
        <v>143</v>
      </c>
    </row>
    <row r="5953" customFormat="false" ht="15" hidden="false" customHeight="true" outlineLevel="0" collapsed="false">
      <c r="A5953" s="15" t="s">
        <v>10515</v>
      </c>
      <c r="B5953" s="15" t="s">
        <v>10516</v>
      </c>
      <c r="C5953" s="15" t="s">
        <v>148</v>
      </c>
      <c r="E5953" s="15" t="s">
        <v>136</v>
      </c>
      <c r="F5953" s="15" t="s">
        <v>137</v>
      </c>
      <c r="G5953" s="15" t="s">
        <v>6203</v>
      </c>
      <c r="H5953" s="15" t="s">
        <v>136</v>
      </c>
      <c r="I5953" s="15" t="s">
        <v>139</v>
      </c>
      <c r="J5953" s="15" t="s">
        <v>158</v>
      </c>
      <c r="K5953" s="15" t="s">
        <v>10518</v>
      </c>
      <c r="M5953" s="15" t="n">
        <v>3</v>
      </c>
      <c r="N5953" s="15" t="n">
        <v>7</v>
      </c>
      <c r="P5953" s="15" t="n">
        <v>10</v>
      </c>
      <c r="Y5953" s="15" t="s">
        <v>142</v>
      </c>
      <c r="AB5953" s="15" t="s">
        <v>143</v>
      </c>
    </row>
    <row r="5954" customFormat="false" ht="15" hidden="false" customHeight="true" outlineLevel="0" collapsed="false">
      <c r="A5954" s="15" t="s">
        <v>10519</v>
      </c>
      <c r="B5954" s="15" t="s">
        <v>10520</v>
      </c>
      <c r="C5954" s="15" t="s">
        <v>217</v>
      </c>
      <c r="D5954" s="15" t="s">
        <v>218</v>
      </c>
      <c r="E5954" s="15" t="s">
        <v>136</v>
      </c>
      <c r="F5954" s="15" t="s">
        <v>137</v>
      </c>
      <c r="G5954" s="15" t="s">
        <v>219</v>
      </c>
      <c r="H5954" s="15" t="s">
        <v>136</v>
      </c>
      <c r="I5954" s="15" t="s">
        <v>243</v>
      </c>
      <c r="J5954" s="15" t="s">
        <v>140</v>
      </c>
      <c r="K5954" s="15" t="s">
        <v>10521</v>
      </c>
      <c r="L5954" s="15" t="n">
        <v>33</v>
      </c>
      <c r="M5954" s="15" t="n">
        <v>6</v>
      </c>
      <c r="N5954" s="15" t="n">
        <v>9</v>
      </c>
      <c r="P5954" s="15" t="n">
        <v>48</v>
      </c>
      <c r="Y5954" s="15" t="s">
        <v>142</v>
      </c>
      <c r="Z5954" s="15" t="n">
        <v>6</v>
      </c>
      <c r="AA5954" s="15" t="s">
        <v>277</v>
      </c>
      <c r="AB5954" s="15" t="s">
        <v>143</v>
      </c>
    </row>
    <row r="5955" customFormat="false" ht="15" hidden="false" customHeight="true" outlineLevel="0" collapsed="false">
      <c r="A5955" s="15" t="s">
        <v>10519</v>
      </c>
      <c r="B5955" s="15" t="s">
        <v>10520</v>
      </c>
      <c r="C5955" s="15" t="s">
        <v>217</v>
      </c>
      <c r="D5955" s="15" t="s">
        <v>218</v>
      </c>
      <c r="E5955" s="15" t="s">
        <v>136</v>
      </c>
      <c r="F5955" s="15" t="s">
        <v>137</v>
      </c>
      <c r="G5955" s="15" t="s">
        <v>219</v>
      </c>
      <c r="H5955" s="15" t="s">
        <v>136</v>
      </c>
      <c r="I5955" s="15" t="s">
        <v>243</v>
      </c>
      <c r="J5955" s="15" t="s">
        <v>144</v>
      </c>
      <c r="K5955" s="15" t="s">
        <v>10522</v>
      </c>
      <c r="N5955" s="15" t="n">
        <v>1</v>
      </c>
      <c r="P5955" s="15" t="n">
        <v>1</v>
      </c>
      <c r="Y5955" s="15" t="s">
        <v>142</v>
      </c>
      <c r="Z5955" s="15" t="n">
        <v>6</v>
      </c>
      <c r="AA5955" s="15" t="s">
        <v>277</v>
      </c>
      <c r="AB5955" s="15" t="s">
        <v>143</v>
      </c>
    </row>
    <row r="5956" customFormat="false" ht="15" hidden="false" customHeight="true" outlineLevel="0" collapsed="false">
      <c r="A5956" s="15" t="s">
        <v>10519</v>
      </c>
      <c r="B5956" s="15" t="s">
        <v>10520</v>
      </c>
      <c r="C5956" s="15" t="s">
        <v>217</v>
      </c>
      <c r="D5956" s="15" t="s">
        <v>218</v>
      </c>
      <c r="E5956" s="15" t="s">
        <v>136</v>
      </c>
      <c r="F5956" s="15" t="s">
        <v>137</v>
      </c>
      <c r="G5956" s="15" t="s">
        <v>219</v>
      </c>
      <c r="H5956" s="15" t="s">
        <v>136</v>
      </c>
      <c r="I5956" s="15" t="s">
        <v>243</v>
      </c>
      <c r="J5956" s="15" t="s">
        <v>150</v>
      </c>
      <c r="K5956" s="15" t="s">
        <v>10523</v>
      </c>
      <c r="L5956" s="15" t="n">
        <v>884</v>
      </c>
      <c r="M5956" s="15" t="n">
        <v>1396</v>
      </c>
      <c r="N5956" s="15" t="n">
        <v>864</v>
      </c>
      <c r="O5956" s="15" t="n">
        <v>287</v>
      </c>
      <c r="P5956" s="15" t="n">
        <v>3431</v>
      </c>
      <c r="Y5956" s="15" t="s">
        <v>142</v>
      </c>
      <c r="Z5956" s="15" t="n">
        <v>6</v>
      </c>
      <c r="AA5956" s="15" t="s">
        <v>277</v>
      </c>
      <c r="AB5956" s="15" t="s">
        <v>143</v>
      </c>
    </row>
    <row r="5957" customFormat="false" ht="15" hidden="false" customHeight="true" outlineLevel="0" collapsed="false">
      <c r="A5957" s="15" t="s">
        <v>10519</v>
      </c>
      <c r="B5957" s="15" t="s">
        <v>10520</v>
      </c>
      <c r="C5957" s="15" t="s">
        <v>217</v>
      </c>
      <c r="D5957" s="15" t="s">
        <v>218</v>
      </c>
      <c r="E5957" s="15" t="s">
        <v>136</v>
      </c>
      <c r="F5957" s="15" t="s">
        <v>137</v>
      </c>
      <c r="G5957" s="15" t="s">
        <v>219</v>
      </c>
      <c r="H5957" s="15" t="s">
        <v>136</v>
      </c>
      <c r="I5957" s="15" t="s">
        <v>243</v>
      </c>
      <c r="J5957" s="15" t="s">
        <v>158</v>
      </c>
      <c r="K5957" s="15" t="s">
        <v>10524</v>
      </c>
      <c r="L5957" s="15" t="n">
        <v>157</v>
      </c>
      <c r="M5957" s="15" t="n">
        <v>165</v>
      </c>
      <c r="N5957" s="15" t="n">
        <v>209</v>
      </c>
      <c r="O5957" s="15" t="n">
        <v>31</v>
      </c>
      <c r="P5957" s="15" t="n">
        <v>562</v>
      </c>
      <c r="Y5957" s="15" t="s">
        <v>142</v>
      </c>
      <c r="Z5957" s="15" t="n">
        <v>6</v>
      </c>
      <c r="AA5957" s="15" t="s">
        <v>277</v>
      </c>
      <c r="AB5957" s="15" t="s">
        <v>143</v>
      </c>
    </row>
    <row r="5958" customFormat="false" ht="15" hidden="false" customHeight="true" outlineLevel="0" collapsed="false">
      <c r="A5958" s="15" t="s">
        <v>10519</v>
      </c>
      <c r="B5958" s="15" t="s">
        <v>10520</v>
      </c>
      <c r="C5958" s="15" t="s">
        <v>217</v>
      </c>
      <c r="D5958" s="15" t="s">
        <v>218</v>
      </c>
      <c r="E5958" s="15" t="s">
        <v>136</v>
      </c>
      <c r="F5958" s="15" t="s">
        <v>137</v>
      </c>
      <c r="G5958" s="15" t="s">
        <v>219</v>
      </c>
      <c r="H5958" s="15" t="s">
        <v>136</v>
      </c>
      <c r="I5958" s="15" t="s">
        <v>243</v>
      </c>
      <c r="J5958" s="15" t="s">
        <v>169</v>
      </c>
      <c r="K5958" s="15" t="s">
        <v>10525</v>
      </c>
      <c r="L5958" s="15" t="n">
        <v>3</v>
      </c>
      <c r="M5958" s="15" t="n">
        <v>7</v>
      </c>
      <c r="N5958" s="15" t="n">
        <v>34</v>
      </c>
      <c r="O5958" s="15" t="n">
        <v>7</v>
      </c>
      <c r="P5958" s="15" t="n">
        <v>51</v>
      </c>
      <c r="Y5958" s="15" t="s">
        <v>142</v>
      </c>
      <c r="Z5958" s="15" t="n">
        <v>6</v>
      </c>
      <c r="AA5958" s="15" t="s">
        <v>277</v>
      </c>
      <c r="AB5958" s="15" t="s">
        <v>143</v>
      </c>
    </row>
    <row r="5959" customFormat="false" ht="15" hidden="false" customHeight="true" outlineLevel="0" collapsed="false">
      <c r="A5959" s="15" t="s">
        <v>10526</v>
      </c>
      <c r="B5959" s="15" t="s">
        <v>10527</v>
      </c>
      <c r="C5959" s="15" t="s">
        <v>217</v>
      </c>
      <c r="D5959" s="15" t="s">
        <v>235</v>
      </c>
      <c r="E5959" s="15" t="s">
        <v>136</v>
      </c>
      <c r="F5959" s="15" t="s">
        <v>137</v>
      </c>
      <c r="G5959" s="15" t="s">
        <v>2620</v>
      </c>
      <c r="H5959" s="15" t="s">
        <v>136</v>
      </c>
      <c r="I5959" s="15" t="s">
        <v>139</v>
      </c>
      <c r="J5959" s="15" t="s">
        <v>140</v>
      </c>
      <c r="K5959" s="15" t="s">
        <v>10528</v>
      </c>
      <c r="L5959" s="15" t="n">
        <v>7</v>
      </c>
      <c r="M5959" s="15" t="n">
        <v>1</v>
      </c>
      <c r="N5959" s="15" t="n">
        <v>3</v>
      </c>
      <c r="P5959" s="15" t="n">
        <v>11</v>
      </c>
      <c r="Y5959" s="15" t="s">
        <v>156</v>
      </c>
      <c r="AB5959" s="15" t="s">
        <v>143</v>
      </c>
    </row>
    <row r="5960" customFormat="false" ht="15" hidden="false" customHeight="true" outlineLevel="0" collapsed="false">
      <c r="A5960" s="15" t="s">
        <v>10526</v>
      </c>
      <c r="B5960" s="15" t="s">
        <v>10527</v>
      </c>
      <c r="C5960" s="15" t="s">
        <v>217</v>
      </c>
      <c r="D5960" s="15" t="s">
        <v>235</v>
      </c>
      <c r="E5960" s="15" t="s">
        <v>136</v>
      </c>
      <c r="F5960" s="15" t="s">
        <v>137</v>
      </c>
      <c r="G5960" s="15" t="s">
        <v>2620</v>
      </c>
      <c r="H5960" s="15" t="s">
        <v>136</v>
      </c>
      <c r="I5960" s="15" t="s">
        <v>139</v>
      </c>
      <c r="J5960" s="15" t="s">
        <v>150</v>
      </c>
      <c r="K5960" s="15" t="s">
        <v>10529</v>
      </c>
      <c r="L5960" s="15" t="n">
        <v>6</v>
      </c>
      <c r="M5960" s="15" t="n">
        <v>1</v>
      </c>
      <c r="N5960" s="15" t="n">
        <v>2</v>
      </c>
      <c r="P5960" s="15" t="n">
        <v>9</v>
      </c>
      <c r="Y5960" s="15" t="s">
        <v>156</v>
      </c>
      <c r="AB5960" s="15" t="s">
        <v>143</v>
      </c>
    </row>
    <row r="5961" customFormat="false" ht="15" hidden="false" customHeight="true" outlineLevel="0" collapsed="false">
      <c r="A5961" s="15" t="s">
        <v>10526</v>
      </c>
      <c r="B5961" s="15" t="s">
        <v>10527</v>
      </c>
      <c r="C5961" s="15" t="s">
        <v>217</v>
      </c>
      <c r="D5961" s="15" t="s">
        <v>235</v>
      </c>
      <c r="E5961" s="15" t="s">
        <v>136</v>
      </c>
      <c r="F5961" s="15" t="s">
        <v>137</v>
      </c>
      <c r="G5961" s="15" t="s">
        <v>2620</v>
      </c>
      <c r="H5961" s="15" t="s">
        <v>136</v>
      </c>
      <c r="I5961" s="15" t="s">
        <v>139</v>
      </c>
      <c r="J5961" s="15" t="s">
        <v>158</v>
      </c>
      <c r="K5961" s="15" t="s">
        <v>10530</v>
      </c>
      <c r="L5961" s="15" t="n">
        <v>8</v>
      </c>
      <c r="P5961" s="15" t="n">
        <v>8</v>
      </c>
      <c r="Y5961" s="15" t="s">
        <v>156</v>
      </c>
      <c r="AB5961" s="15" t="s">
        <v>143</v>
      </c>
    </row>
    <row r="5962" customFormat="false" ht="15" hidden="false" customHeight="true" outlineLevel="0" collapsed="false">
      <c r="A5962" s="15" t="s">
        <v>10526</v>
      </c>
      <c r="B5962" s="15" t="s">
        <v>10527</v>
      </c>
      <c r="C5962" s="15" t="s">
        <v>217</v>
      </c>
      <c r="D5962" s="15" t="s">
        <v>235</v>
      </c>
      <c r="E5962" s="15" t="s">
        <v>136</v>
      </c>
      <c r="F5962" s="15" t="s">
        <v>137</v>
      </c>
      <c r="G5962" s="15" t="s">
        <v>2620</v>
      </c>
      <c r="H5962" s="15" t="s">
        <v>136</v>
      </c>
      <c r="I5962" s="15" t="s">
        <v>139</v>
      </c>
      <c r="J5962" s="15" t="s">
        <v>169</v>
      </c>
      <c r="K5962" s="15" t="s">
        <v>10531</v>
      </c>
      <c r="M5962" s="15" t="n">
        <v>1</v>
      </c>
      <c r="P5962" s="15" t="n">
        <v>1</v>
      </c>
      <c r="Y5962" s="15" t="s">
        <v>156</v>
      </c>
      <c r="AB5962" s="15" t="s">
        <v>143</v>
      </c>
    </row>
    <row r="5963" customFormat="false" ht="15" hidden="false" customHeight="true" outlineLevel="0" collapsed="false">
      <c r="A5963" s="15" t="s">
        <v>10532</v>
      </c>
      <c r="B5963" s="15" t="s">
        <v>10533</v>
      </c>
      <c r="C5963" s="15" t="s">
        <v>134</v>
      </c>
      <c r="D5963" s="15" t="s">
        <v>135</v>
      </c>
      <c r="E5963" s="15" t="s">
        <v>136</v>
      </c>
      <c r="F5963" s="15" t="s">
        <v>137</v>
      </c>
      <c r="G5963" s="15" t="s">
        <v>1136</v>
      </c>
      <c r="H5963" s="15" t="s">
        <v>136</v>
      </c>
      <c r="I5963" s="15" t="s">
        <v>139</v>
      </c>
      <c r="J5963" s="15" t="s">
        <v>140</v>
      </c>
      <c r="K5963" s="15" t="s">
        <v>10534</v>
      </c>
      <c r="N5963" s="15" t="n">
        <v>6</v>
      </c>
      <c r="P5963" s="15" t="n">
        <v>6</v>
      </c>
      <c r="Y5963" s="15" t="s">
        <v>142</v>
      </c>
      <c r="AB5963" s="15" t="s">
        <v>143</v>
      </c>
    </row>
    <row r="5964" customFormat="false" ht="15" hidden="false" customHeight="true" outlineLevel="0" collapsed="false">
      <c r="A5964" s="15" t="s">
        <v>10532</v>
      </c>
      <c r="B5964" s="15" t="s">
        <v>10533</v>
      </c>
      <c r="C5964" s="15" t="s">
        <v>134</v>
      </c>
      <c r="D5964" s="15" t="s">
        <v>135</v>
      </c>
      <c r="E5964" s="15" t="s">
        <v>136</v>
      </c>
      <c r="F5964" s="15" t="s">
        <v>137</v>
      </c>
      <c r="G5964" s="15" t="s">
        <v>1136</v>
      </c>
      <c r="H5964" s="15" t="s">
        <v>136</v>
      </c>
      <c r="I5964" s="15" t="s">
        <v>139</v>
      </c>
      <c r="J5964" s="15" t="s">
        <v>144</v>
      </c>
      <c r="K5964" s="15" t="s">
        <v>10535</v>
      </c>
      <c r="L5964" s="15" t="n">
        <v>1</v>
      </c>
      <c r="M5964" s="15" t="n">
        <v>1</v>
      </c>
      <c r="P5964" s="15" t="n">
        <v>2</v>
      </c>
      <c r="Y5964" s="15" t="s">
        <v>142</v>
      </c>
      <c r="AB5964" s="15" t="s">
        <v>143</v>
      </c>
    </row>
    <row r="5965" customFormat="false" ht="15" hidden="false" customHeight="true" outlineLevel="0" collapsed="false">
      <c r="A5965" s="15" t="s">
        <v>10532</v>
      </c>
      <c r="B5965" s="15" t="s">
        <v>10533</v>
      </c>
      <c r="C5965" s="15" t="s">
        <v>134</v>
      </c>
      <c r="D5965" s="15" t="s">
        <v>135</v>
      </c>
      <c r="E5965" s="15" t="s">
        <v>136</v>
      </c>
      <c r="F5965" s="15" t="s">
        <v>137</v>
      </c>
      <c r="G5965" s="15" t="s">
        <v>1136</v>
      </c>
      <c r="H5965" s="15" t="s">
        <v>136</v>
      </c>
      <c r="I5965" s="15" t="s">
        <v>139</v>
      </c>
      <c r="J5965" s="15" t="s">
        <v>150</v>
      </c>
      <c r="K5965" s="15" t="s">
        <v>10536</v>
      </c>
      <c r="N5965" s="15" t="n">
        <v>86</v>
      </c>
      <c r="P5965" s="15" t="n">
        <v>86</v>
      </c>
      <c r="Y5965" s="15" t="s">
        <v>142</v>
      </c>
      <c r="AB5965" s="15" t="s">
        <v>143</v>
      </c>
    </row>
    <row r="5966" customFormat="false" ht="15" hidden="false" customHeight="true" outlineLevel="0" collapsed="false">
      <c r="A5966" s="15" t="s">
        <v>10532</v>
      </c>
      <c r="B5966" s="15" t="s">
        <v>10533</v>
      </c>
      <c r="C5966" s="15" t="s">
        <v>134</v>
      </c>
      <c r="D5966" s="15" t="s">
        <v>135</v>
      </c>
      <c r="E5966" s="15" t="s">
        <v>136</v>
      </c>
      <c r="F5966" s="15" t="s">
        <v>137</v>
      </c>
      <c r="G5966" s="15" t="s">
        <v>1136</v>
      </c>
      <c r="H5966" s="15" t="s">
        <v>136</v>
      </c>
      <c r="I5966" s="15" t="s">
        <v>139</v>
      </c>
      <c r="J5966" s="15" t="s">
        <v>158</v>
      </c>
      <c r="K5966" s="15" t="s">
        <v>10537</v>
      </c>
      <c r="N5966" s="15" t="n">
        <v>3</v>
      </c>
      <c r="P5966" s="15" t="n">
        <v>3</v>
      </c>
      <c r="Y5966" s="15" t="s">
        <v>142</v>
      </c>
      <c r="AB5966" s="15" t="s">
        <v>143</v>
      </c>
    </row>
    <row r="5967" customFormat="false" ht="15" hidden="false" customHeight="true" outlineLevel="0" collapsed="false">
      <c r="A5967" s="15" t="s">
        <v>10538</v>
      </c>
      <c r="B5967" s="15" t="s">
        <v>10539</v>
      </c>
      <c r="C5967" s="15" t="s">
        <v>217</v>
      </c>
      <c r="D5967" s="15" t="s">
        <v>218</v>
      </c>
      <c r="E5967" s="15" t="s">
        <v>136</v>
      </c>
      <c r="F5967" s="15" t="s">
        <v>137</v>
      </c>
      <c r="G5967" s="15" t="s">
        <v>451</v>
      </c>
      <c r="H5967" s="15" t="s">
        <v>136</v>
      </c>
      <c r="I5967" s="15" t="s">
        <v>139</v>
      </c>
      <c r="J5967" s="15" t="s">
        <v>150</v>
      </c>
      <c r="K5967" s="15" t="s">
        <v>10540</v>
      </c>
      <c r="N5967" s="15" t="n">
        <v>6</v>
      </c>
      <c r="P5967" s="15" t="n">
        <v>6</v>
      </c>
      <c r="Y5967" s="15" t="s">
        <v>142</v>
      </c>
      <c r="AB5967" s="15" t="s">
        <v>143</v>
      </c>
    </row>
    <row r="5968" customFormat="false" ht="15" hidden="false" customHeight="true" outlineLevel="0" collapsed="false">
      <c r="A5968" s="15" t="s">
        <v>10541</v>
      </c>
      <c r="B5968" s="15" t="s">
        <v>10542</v>
      </c>
      <c r="C5968" s="15" t="s">
        <v>217</v>
      </c>
      <c r="D5968" s="15" t="s">
        <v>235</v>
      </c>
      <c r="E5968" s="15" t="s">
        <v>136</v>
      </c>
      <c r="F5968" s="15" t="s">
        <v>137</v>
      </c>
      <c r="G5968" s="15" t="s">
        <v>308</v>
      </c>
      <c r="H5968" s="15" t="s">
        <v>136</v>
      </c>
      <c r="I5968" s="15" t="s">
        <v>139</v>
      </c>
      <c r="J5968" s="15" t="s">
        <v>150</v>
      </c>
      <c r="K5968" s="15" t="s">
        <v>10543</v>
      </c>
      <c r="L5968" s="15" t="n">
        <v>3</v>
      </c>
      <c r="P5968" s="15" t="n">
        <v>3</v>
      </c>
      <c r="Y5968" s="15" t="s">
        <v>142</v>
      </c>
      <c r="AB5968" s="15" t="s">
        <v>143</v>
      </c>
    </row>
    <row r="5969" customFormat="false" ht="15" hidden="false" customHeight="true" outlineLevel="0" collapsed="false">
      <c r="A5969" s="15" t="s">
        <v>10544</v>
      </c>
      <c r="B5969" s="15" t="s">
        <v>10545</v>
      </c>
      <c r="C5969" s="15" t="s">
        <v>148</v>
      </c>
      <c r="E5969" s="15" t="s">
        <v>136</v>
      </c>
      <c r="F5969" s="15" t="s">
        <v>137</v>
      </c>
      <c r="G5969" s="15" t="s">
        <v>1005</v>
      </c>
      <c r="H5969" s="15" t="s">
        <v>136</v>
      </c>
      <c r="I5969" s="15" t="s">
        <v>139</v>
      </c>
      <c r="J5969" s="15" t="s">
        <v>140</v>
      </c>
      <c r="K5969" s="15" t="s">
        <v>10546</v>
      </c>
      <c r="L5969" s="15" t="n">
        <v>1</v>
      </c>
      <c r="P5969" s="15" t="n">
        <v>1</v>
      </c>
      <c r="Y5969" s="15" t="s">
        <v>142</v>
      </c>
      <c r="AB5969" s="15" t="s">
        <v>143</v>
      </c>
    </row>
    <row r="5970" customFormat="false" ht="15" hidden="false" customHeight="true" outlineLevel="0" collapsed="false">
      <c r="A5970" s="15" t="s">
        <v>10544</v>
      </c>
      <c r="B5970" s="15" t="s">
        <v>10545</v>
      </c>
      <c r="C5970" s="15" t="s">
        <v>148</v>
      </c>
      <c r="E5970" s="15" t="s">
        <v>136</v>
      </c>
      <c r="F5970" s="15" t="s">
        <v>137</v>
      </c>
      <c r="G5970" s="15" t="s">
        <v>1005</v>
      </c>
      <c r="H5970" s="15" t="s">
        <v>136</v>
      </c>
      <c r="I5970" s="15" t="s">
        <v>139</v>
      </c>
      <c r="J5970" s="15" t="s">
        <v>150</v>
      </c>
      <c r="K5970" s="15" t="s">
        <v>10547</v>
      </c>
      <c r="L5970" s="15" t="n">
        <v>5</v>
      </c>
      <c r="M5970" s="15" t="n">
        <v>2</v>
      </c>
      <c r="P5970" s="15" t="n">
        <v>7</v>
      </c>
      <c r="Y5970" s="15" t="s">
        <v>142</v>
      </c>
      <c r="AB5970" s="15" t="s">
        <v>143</v>
      </c>
    </row>
    <row r="5971" customFormat="false" ht="15" hidden="false" customHeight="true" outlineLevel="0" collapsed="false">
      <c r="A5971" s="15" t="s">
        <v>10544</v>
      </c>
      <c r="B5971" s="15" t="s">
        <v>10545</v>
      </c>
      <c r="C5971" s="15" t="s">
        <v>148</v>
      </c>
      <c r="E5971" s="15" t="s">
        <v>136</v>
      </c>
      <c r="F5971" s="15" t="s">
        <v>137</v>
      </c>
      <c r="G5971" s="15" t="s">
        <v>1005</v>
      </c>
      <c r="H5971" s="15" t="s">
        <v>136</v>
      </c>
      <c r="I5971" s="15" t="s">
        <v>139</v>
      </c>
      <c r="J5971" s="15" t="s">
        <v>158</v>
      </c>
      <c r="K5971" s="15" t="s">
        <v>10548</v>
      </c>
      <c r="M5971" s="15" t="n">
        <v>5</v>
      </c>
      <c r="P5971" s="15" t="n">
        <v>5</v>
      </c>
      <c r="Y5971" s="15" t="s">
        <v>142</v>
      </c>
      <c r="AB5971" s="15" t="s">
        <v>143</v>
      </c>
    </row>
    <row r="5972" customFormat="false" ht="15" hidden="false" customHeight="true" outlineLevel="0" collapsed="false">
      <c r="A5972" s="15" t="s">
        <v>10549</v>
      </c>
      <c r="B5972" s="15" t="s">
        <v>10550</v>
      </c>
      <c r="C5972" s="15" t="s">
        <v>134</v>
      </c>
      <c r="D5972" s="15" t="s">
        <v>541</v>
      </c>
      <c r="E5972" s="15" t="s">
        <v>136</v>
      </c>
      <c r="F5972" s="15" t="s">
        <v>137</v>
      </c>
      <c r="G5972" s="15" t="s">
        <v>2936</v>
      </c>
      <c r="H5972" s="15" t="s">
        <v>136</v>
      </c>
      <c r="I5972" s="15" t="s">
        <v>139</v>
      </c>
      <c r="J5972" s="15" t="s">
        <v>140</v>
      </c>
      <c r="K5972" s="15" t="s">
        <v>10551</v>
      </c>
      <c r="M5972" s="15" t="n">
        <v>2</v>
      </c>
      <c r="N5972" s="15" t="n">
        <v>6</v>
      </c>
      <c r="O5972" s="15" t="n">
        <v>8</v>
      </c>
      <c r="P5972" s="15" t="n">
        <v>16</v>
      </c>
      <c r="Y5972" s="15" t="s">
        <v>142</v>
      </c>
      <c r="AB5972" s="15" t="s">
        <v>143</v>
      </c>
    </row>
    <row r="5973" customFormat="false" ht="15" hidden="false" customHeight="true" outlineLevel="0" collapsed="false">
      <c r="A5973" s="15" t="s">
        <v>10549</v>
      </c>
      <c r="B5973" s="15" t="s">
        <v>10550</v>
      </c>
      <c r="C5973" s="15" t="s">
        <v>134</v>
      </c>
      <c r="D5973" s="15" t="s">
        <v>541</v>
      </c>
      <c r="E5973" s="15" t="s">
        <v>136</v>
      </c>
      <c r="F5973" s="15" t="s">
        <v>137</v>
      </c>
      <c r="G5973" s="15" t="s">
        <v>2936</v>
      </c>
      <c r="H5973" s="15" t="s">
        <v>136</v>
      </c>
      <c r="I5973" s="15" t="s">
        <v>139</v>
      </c>
      <c r="J5973" s="15" t="s">
        <v>150</v>
      </c>
      <c r="K5973" s="15" t="s">
        <v>10552</v>
      </c>
      <c r="M5973" s="15" t="n">
        <v>252</v>
      </c>
      <c r="N5973" s="15" t="n">
        <v>11</v>
      </c>
      <c r="O5973" s="15" t="n">
        <v>2</v>
      </c>
      <c r="P5973" s="15" t="n">
        <v>265</v>
      </c>
      <c r="Y5973" s="15" t="s">
        <v>142</v>
      </c>
      <c r="AB5973" s="15" t="s">
        <v>143</v>
      </c>
    </row>
    <row r="5974" customFormat="false" ht="15" hidden="false" customHeight="true" outlineLevel="0" collapsed="false">
      <c r="A5974" s="15" t="s">
        <v>10549</v>
      </c>
      <c r="B5974" s="15" t="s">
        <v>10550</v>
      </c>
      <c r="C5974" s="15" t="s">
        <v>134</v>
      </c>
      <c r="D5974" s="15" t="s">
        <v>541</v>
      </c>
      <c r="E5974" s="15" t="s">
        <v>136</v>
      </c>
      <c r="F5974" s="15" t="s">
        <v>137</v>
      </c>
      <c r="G5974" s="15" t="s">
        <v>2936</v>
      </c>
      <c r="H5974" s="15" t="s">
        <v>136</v>
      </c>
      <c r="I5974" s="15" t="s">
        <v>139</v>
      </c>
      <c r="J5974" s="15" t="s">
        <v>158</v>
      </c>
      <c r="K5974" s="15" t="s">
        <v>10553</v>
      </c>
      <c r="M5974" s="15" t="n">
        <v>62</v>
      </c>
      <c r="N5974" s="15" t="n">
        <v>12</v>
      </c>
      <c r="P5974" s="15" t="n">
        <v>74</v>
      </c>
      <c r="Y5974" s="15" t="s">
        <v>142</v>
      </c>
      <c r="AB5974" s="15" t="s">
        <v>143</v>
      </c>
    </row>
    <row r="5975" customFormat="false" ht="15" hidden="false" customHeight="true" outlineLevel="0" collapsed="false">
      <c r="A5975" s="15" t="s">
        <v>10554</v>
      </c>
      <c r="B5975" s="15" t="s">
        <v>10555</v>
      </c>
      <c r="C5975" s="15" t="s">
        <v>148</v>
      </c>
      <c r="E5975" s="15" t="s">
        <v>136</v>
      </c>
      <c r="F5975" s="15" t="s">
        <v>137</v>
      </c>
      <c r="G5975" s="15" t="s">
        <v>299</v>
      </c>
      <c r="H5975" s="15" t="s">
        <v>136</v>
      </c>
      <c r="I5975" s="15" t="s">
        <v>139</v>
      </c>
      <c r="J5975" s="15" t="s">
        <v>150</v>
      </c>
      <c r="K5975" s="15" t="s">
        <v>10556</v>
      </c>
      <c r="L5975" s="15" t="n">
        <v>5</v>
      </c>
      <c r="P5975" s="15" t="n">
        <v>5</v>
      </c>
      <c r="Y5975" s="15" t="s">
        <v>156</v>
      </c>
      <c r="AB5975" s="15" t="s">
        <v>143</v>
      </c>
    </row>
    <row r="5976" customFormat="false" ht="15" hidden="false" customHeight="true" outlineLevel="0" collapsed="false">
      <c r="A5976" s="15" t="s">
        <v>10557</v>
      </c>
      <c r="B5976" s="15" t="s">
        <v>10558</v>
      </c>
      <c r="C5976" s="15" t="s">
        <v>134</v>
      </c>
      <c r="D5976" s="15" t="s">
        <v>541</v>
      </c>
      <c r="E5976" s="15" t="s">
        <v>136</v>
      </c>
      <c r="F5976" s="15" t="s">
        <v>137</v>
      </c>
      <c r="G5976" s="15" t="s">
        <v>451</v>
      </c>
      <c r="H5976" s="15" t="s">
        <v>136</v>
      </c>
      <c r="I5976" s="15" t="s">
        <v>243</v>
      </c>
      <c r="J5976" s="15" t="s">
        <v>144</v>
      </c>
      <c r="K5976" s="15" t="s">
        <v>10559</v>
      </c>
      <c r="M5976" s="15" t="n">
        <v>0</v>
      </c>
      <c r="P5976" s="15" t="n">
        <v>0</v>
      </c>
      <c r="Y5976" s="15" t="s">
        <v>142</v>
      </c>
      <c r="AB5976" s="15" t="s">
        <v>143</v>
      </c>
    </row>
    <row r="5977" customFormat="false" ht="15" hidden="false" customHeight="true" outlineLevel="0" collapsed="false">
      <c r="A5977" s="15" t="s">
        <v>10557</v>
      </c>
      <c r="B5977" s="15" t="s">
        <v>10558</v>
      </c>
      <c r="C5977" s="15" t="s">
        <v>134</v>
      </c>
      <c r="D5977" s="15" t="s">
        <v>541</v>
      </c>
      <c r="E5977" s="15" t="s">
        <v>136</v>
      </c>
      <c r="F5977" s="15" t="s">
        <v>137</v>
      </c>
      <c r="G5977" s="15" t="s">
        <v>451</v>
      </c>
      <c r="H5977" s="15" t="s">
        <v>136</v>
      </c>
      <c r="I5977" s="15" t="s">
        <v>243</v>
      </c>
      <c r="J5977" s="15" t="s">
        <v>150</v>
      </c>
      <c r="K5977" s="15" t="s">
        <v>10560</v>
      </c>
      <c r="L5977" s="15" t="n">
        <v>21</v>
      </c>
      <c r="M5977" s="15" t="n">
        <v>36</v>
      </c>
      <c r="N5977" s="15" t="n">
        <v>31</v>
      </c>
      <c r="O5977" s="15" t="n">
        <v>6</v>
      </c>
      <c r="P5977" s="15" t="n">
        <v>94</v>
      </c>
      <c r="Y5977" s="15" t="s">
        <v>142</v>
      </c>
      <c r="AB5977" s="15" t="s">
        <v>143</v>
      </c>
    </row>
    <row r="5978" customFormat="false" ht="15" hidden="false" customHeight="true" outlineLevel="0" collapsed="false">
      <c r="A5978" s="15" t="s">
        <v>10557</v>
      </c>
      <c r="B5978" s="15" t="s">
        <v>10558</v>
      </c>
      <c r="C5978" s="15" t="s">
        <v>134</v>
      </c>
      <c r="D5978" s="15" t="s">
        <v>541</v>
      </c>
      <c r="E5978" s="15" t="s">
        <v>136</v>
      </c>
      <c r="F5978" s="15" t="s">
        <v>137</v>
      </c>
      <c r="G5978" s="15" t="s">
        <v>451</v>
      </c>
      <c r="H5978" s="15" t="s">
        <v>136</v>
      </c>
      <c r="I5978" s="15" t="s">
        <v>243</v>
      </c>
      <c r="J5978" s="15" t="s">
        <v>166</v>
      </c>
      <c r="K5978" s="15" t="s">
        <v>10561</v>
      </c>
      <c r="L5978" s="15" t="n">
        <v>61</v>
      </c>
      <c r="P5978" s="15" t="n">
        <v>61</v>
      </c>
      <c r="Y5978" s="15" t="s">
        <v>142</v>
      </c>
      <c r="AB5978" s="15" t="s">
        <v>143</v>
      </c>
    </row>
    <row r="5979" customFormat="false" ht="15" hidden="false" customHeight="true" outlineLevel="0" collapsed="false">
      <c r="A5979" s="15" t="s">
        <v>10557</v>
      </c>
      <c r="B5979" s="15" t="s">
        <v>10558</v>
      </c>
      <c r="C5979" s="15" t="s">
        <v>134</v>
      </c>
      <c r="D5979" s="15" t="s">
        <v>541</v>
      </c>
      <c r="E5979" s="15" t="s">
        <v>136</v>
      </c>
      <c r="F5979" s="15" t="s">
        <v>137</v>
      </c>
      <c r="G5979" s="15" t="s">
        <v>451</v>
      </c>
      <c r="H5979" s="15" t="s">
        <v>136</v>
      </c>
      <c r="I5979" s="15" t="s">
        <v>243</v>
      </c>
      <c r="J5979" s="15" t="s">
        <v>158</v>
      </c>
      <c r="K5979" s="15" t="s">
        <v>10562</v>
      </c>
      <c r="L5979" s="15" t="n">
        <v>26</v>
      </c>
      <c r="M5979" s="15" t="n">
        <v>82</v>
      </c>
      <c r="N5979" s="15" t="n">
        <v>67</v>
      </c>
      <c r="O5979" s="15" t="n">
        <v>6</v>
      </c>
      <c r="P5979" s="15" t="n">
        <v>181</v>
      </c>
      <c r="Y5979" s="15" t="s">
        <v>142</v>
      </c>
      <c r="AB5979" s="15" t="s">
        <v>143</v>
      </c>
    </row>
    <row r="5980" customFormat="false" ht="15" hidden="false" customHeight="true" outlineLevel="0" collapsed="false">
      <c r="A5980" s="15" t="s">
        <v>10563</v>
      </c>
      <c r="B5980" s="15" t="s">
        <v>10564</v>
      </c>
      <c r="C5980" s="15" t="s">
        <v>217</v>
      </c>
      <c r="D5980" s="15" t="s">
        <v>218</v>
      </c>
      <c r="E5980" s="15" t="s">
        <v>136</v>
      </c>
      <c r="F5980" s="15" t="s">
        <v>137</v>
      </c>
      <c r="G5980" s="15" t="s">
        <v>231</v>
      </c>
      <c r="H5980" s="15" t="s">
        <v>136</v>
      </c>
      <c r="I5980" s="15" t="s">
        <v>243</v>
      </c>
      <c r="J5980" s="15" t="s">
        <v>140</v>
      </c>
      <c r="K5980" s="15" t="s">
        <v>10565</v>
      </c>
      <c r="L5980" s="15" t="n">
        <v>2</v>
      </c>
      <c r="M5980" s="15" t="n">
        <v>7</v>
      </c>
      <c r="N5980" s="15" t="n">
        <v>18</v>
      </c>
      <c r="O5980" s="15" t="n">
        <v>4</v>
      </c>
      <c r="P5980" s="15" t="n">
        <v>31</v>
      </c>
      <c r="Y5980" s="15" t="s">
        <v>156</v>
      </c>
      <c r="AB5980" s="15" t="s">
        <v>143</v>
      </c>
    </row>
    <row r="5981" customFormat="false" ht="15" hidden="false" customHeight="true" outlineLevel="0" collapsed="false">
      <c r="A5981" s="15" t="s">
        <v>10563</v>
      </c>
      <c r="B5981" s="15" t="s">
        <v>10564</v>
      </c>
      <c r="C5981" s="15" t="s">
        <v>217</v>
      </c>
      <c r="D5981" s="15" t="s">
        <v>218</v>
      </c>
      <c r="E5981" s="15" t="s">
        <v>136</v>
      </c>
      <c r="F5981" s="15" t="s">
        <v>137</v>
      </c>
      <c r="G5981" s="15" t="s">
        <v>231</v>
      </c>
      <c r="H5981" s="15" t="s">
        <v>136</v>
      </c>
      <c r="I5981" s="15" t="s">
        <v>243</v>
      </c>
      <c r="J5981" s="15" t="s">
        <v>144</v>
      </c>
      <c r="K5981" s="15" t="s">
        <v>10566</v>
      </c>
      <c r="L5981" s="15" t="n">
        <v>4</v>
      </c>
      <c r="P5981" s="15" t="n">
        <v>4</v>
      </c>
      <c r="Y5981" s="15" t="s">
        <v>156</v>
      </c>
      <c r="AB5981" s="15" t="s">
        <v>143</v>
      </c>
    </row>
    <row r="5982" customFormat="false" ht="15" hidden="false" customHeight="true" outlineLevel="0" collapsed="false">
      <c r="A5982" s="15" t="s">
        <v>10563</v>
      </c>
      <c r="B5982" s="15" t="s">
        <v>10564</v>
      </c>
      <c r="C5982" s="15" t="s">
        <v>217</v>
      </c>
      <c r="D5982" s="15" t="s">
        <v>218</v>
      </c>
      <c r="E5982" s="15" t="s">
        <v>136</v>
      </c>
      <c r="F5982" s="15" t="s">
        <v>137</v>
      </c>
      <c r="G5982" s="15" t="s">
        <v>231</v>
      </c>
      <c r="H5982" s="15" t="s">
        <v>136</v>
      </c>
      <c r="I5982" s="15" t="s">
        <v>243</v>
      </c>
      <c r="J5982" s="15" t="s">
        <v>150</v>
      </c>
      <c r="K5982" s="15" t="s">
        <v>10567</v>
      </c>
      <c r="L5982" s="15" t="n">
        <v>67</v>
      </c>
      <c r="M5982" s="15" t="n">
        <v>69</v>
      </c>
      <c r="N5982" s="15" t="n">
        <v>50</v>
      </c>
      <c r="O5982" s="15" t="n">
        <v>35</v>
      </c>
      <c r="P5982" s="15" t="n">
        <v>221</v>
      </c>
      <c r="Y5982" s="15" t="s">
        <v>156</v>
      </c>
      <c r="AB5982" s="15" t="s">
        <v>143</v>
      </c>
    </row>
    <row r="5983" customFormat="false" ht="15" hidden="false" customHeight="true" outlineLevel="0" collapsed="false">
      <c r="A5983" s="15" t="s">
        <v>10563</v>
      </c>
      <c r="B5983" s="15" t="s">
        <v>10564</v>
      </c>
      <c r="C5983" s="15" t="s">
        <v>217</v>
      </c>
      <c r="D5983" s="15" t="s">
        <v>218</v>
      </c>
      <c r="E5983" s="15" t="s">
        <v>136</v>
      </c>
      <c r="F5983" s="15" t="s">
        <v>137</v>
      </c>
      <c r="G5983" s="15" t="s">
        <v>231</v>
      </c>
      <c r="H5983" s="15" t="s">
        <v>136</v>
      </c>
      <c r="I5983" s="15" t="s">
        <v>243</v>
      </c>
      <c r="J5983" s="15" t="s">
        <v>166</v>
      </c>
      <c r="K5983" s="15" t="s">
        <v>10568</v>
      </c>
      <c r="M5983" s="15" t="n">
        <v>2</v>
      </c>
      <c r="P5983" s="15" t="n">
        <v>2</v>
      </c>
      <c r="Y5983" s="15" t="s">
        <v>156</v>
      </c>
      <c r="AB5983" s="15" t="s">
        <v>143</v>
      </c>
    </row>
    <row r="5984" customFormat="false" ht="15" hidden="false" customHeight="true" outlineLevel="0" collapsed="false">
      <c r="A5984" s="15" t="s">
        <v>10563</v>
      </c>
      <c r="B5984" s="15" t="s">
        <v>10564</v>
      </c>
      <c r="C5984" s="15" t="s">
        <v>217</v>
      </c>
      <c r="D5984" s="15" t="s">
        <v>218</v>
      </c>
      <c r="E5984" s="15" t="s">
        <v>136</v>
      </c>
      <c r="F5984" s="15" t="s">
        <v>137</v>
      </c>
      <c r="G5984" s="15" t="s">
        <v>231</v>
      </c>
      <c r="H5984" s="15" t="s">
        <v>136</v>
      </c>
      <c r="I5984" s="15" t="s">
        <v>243</v>
      </c>
      <c r="J5984" s="15" t="s">
        <v>158</v>
      </c>
      <c r="K5984" s="15" t="s">
        <v>10569</v>
      </c>
      <c r="L5984" s="15" t="n">
        <v>51</v>
      </c>
      <c r="M5984" s="15" t="n">
        <v>7</v>
      </c>
      <c r="N5984" s="15" t="n">
        <v>22</v>
      </c>
      <c r="O5984" s="15" t="n">
        <v>1</v>
      </c>
      <c r="P5984" s="15" t="n">
        <v>81</v>
      </c>
      <c r="Y5984" s="15" t="s">
        <v>156</v>
      </c>
      <c r="AB5984" s="15" t="s">
        <v>143</v>
      </c>
    </row>
    <row r="5985" customFormat="false" ht="15" hidden="false" customHeight="true" outlineLevel="0" collapsed="false">
      <c r="A5985" s="15" t="s">
        <v>10563</v>
      </c>
      <c r="B5985" s="15" t="s">
        <v>10564</v>
      </c>
      <c r="C5985" s="15" t="s">
        <v>217</v>
      </c>
      <c r="D5985" s="15" t="s">
        <v>218</v>
      </c>
      <c r="E5985" s="15" t="s">
        <v>136</v>
      </c>
      <c r="F5985" s="15" t="s">
        <v>137</v>
      </c>
      <c r="G5985" s="15" t="s">
        <v>231</v>
      </c>
      <c r="H5985" s="15" t="s">
        <v>136</v>
      </c>
      <c r="I5985" s="15" t="s">
        <v>243</v>
      </c>
      <c r="J5985" s="15" t="s">
        <v>169</v>
      </c>
      <c r="K5985" s="15" t="s">
        <v>10570</v>
      </c>
      <c r="O5985" s="15" t="n">
        <v>1</v>
      </c>
      <c r="P5985" s="15" t="n">
        <v>1</v>
      </c>
      <c r="Y5985" s="15" t="s">
        <v>156</v>
      </c>
      <c r="AB5985" s="15" t="s">
        <v>143</v>
      </c>
    </row>
    <row r="5986" customFormat="false" ht="15" hidden="false" customHeight="true" outlineLevel="0" collapsed="false">
      <c r="A5986" s="15" t="s">
        <v>10571</v>
      </c>
      <c r="B5986" s="15" t="s">
        <v>10572</v>
      </c>
      <c r="C5986" s="15" t="s">
        <v>148</v>
      </c>
      <c r="E5986" s="15" t="s">
        <v>136</v>
      </c>
      <c r="F5986" s="15" t="s">
        <v>137</v>
      </c>
      <c r="G5986" s="15" t="s">
        <v>299</v>
      </c>
      <c r="H5986" s="15" t="s">
        <v>136</v>
      </c>
      <c r="I5986" s="15" t="s">
        <v>243</v>
      </c>
      <c r="J5986" s="15" t="s">
        <v>140</v>
      </c>
      <c r="K5986" s="15" t="s">
        <v>10573</v>
      </c>
      <c r="N5986" s="15" t="n">
        <v>19</v>
      </c>
      <c r="P5986" s="15" t="n">
        <v>19</v>
      </c>
      <c r="Y5986" s="15" t="s">
        <v>156</v>
      </c>
      <c r="AB5986" s="15" t="s">
        <v>143</v>
      </c>
    </row>
    <row r="5987" customFormat="false" ht="15" hidden="false" customHeight="true" outlineLevel="0" collapsed="false">
      <c r="A5987" s="15" t="s">
        <v>10571</v>
      </c>
      <c r="B5987" s="15" t="s">
        <v>10572</v>
      </c>
      <c r="C5987" s="15" t="s">
        <v>148</v>
      </c>
      <c r="E5987" s="15" t="s">
        <v>136</v>
      </c>
      <c r="F5987" s="15" t="s">
        <v>137</v>
      </c>
      <c r="G5987" s="15" t="s">
        <v>299</v>
      </c>
      <c r="H5987" s="15" t="s">
        <v>136</v>
      </c>
      <c r="I5987" s="15" t="s">
        <v>243</v>
      </c>
      <c r="J5987" s="15" t="s">
        <v>150</v>
      </c>
      <c r="K5987" s="15" t="s">
        <v>10574</v>
      </c>
      <c r="L5987" s="15" t="n">
        <v>6</v>
      </c>
      <c r="M5987" s="15" t="n">
        <v>51</v>
      </c>
      <c r="N5987" s="15" t="n">
        <v>19</v>
      </c>
      <c r="O5987" s="15" t="n">
        <v>35</v>
      </c>
      <c r="P5987" s="15" t="n">
        <v>111</v>
      </c>
      <c r="Y5987" s="15" t="s">
        <v>156</v>
      </c>
      <c r="AB5987" s="15" t="s">
        <v>143</v>
      </c>
    </row>
    <row r="5988" customFormat="false" ht="15" hidden="false" customHeight="true" outlineLevel="0" collapsed="false">
      <c r="A5988" s="15" t="s">
        <v>10571</v>
      </c>
      <c r="B5988" s="15" t="s">
        <v>10572</v>
      </c>
      <c r="C5988" s="15" t="s">
        <v>148</v>
      </c>
      <c r="E5988" s="15" t="s">
        <v>136</v>
      </c>
      <c r="F5988" s="15" t="s">
        <v>137</v>
      </c>
      <c r="G5988" s="15" t="s">
        <v>299</v>
      </c>
      <c r="H5988" s="15" t="s">
        <v>136</v>
      </c>
      <c r="I5988" s="15" t="s">
        <v>243</v>
      </c>
      <c r="J5988" s="15" t="s">
        <v>158</v>
      </c>
      <c r="K5988" s="15" t="s">
        <v>10575</v>
      </c>
      <c r="L5988" s="15" t="n">
        <v>2</v>
      </c>
      <c r="M5988" s="15" t="n">
        <v>38</v>
      </c>
      <c r="N5988" s="15" t="n">
        <v>10</v>
      </c>
      <c r="P5988" s="15" t="n">
        <v>50</v>
      </c>
      <c r="Y5988" s="15" t="s">
        <v>156</v>
      </c>
      <c r="AB5988" s="15" t="s">
        <v>143</v>
      </c>
    </row>
    <row r="5989" customFormat="false" ht="15" hidden="false" customHeight="true" outlineLevel="0" collapsed="false">
      <c r="A5989" s="15" t="s">
        <v>10576</v>
      </c>
      <c r="B5989" s="15" t="s">
        <v>10577</v>
      </c>
      <c r="C5989" s="15" t="s">
        <v>148</v>
      </c>
      <c r="E5989" s="15" t="s">
        <v>136</v>
      </c>
      <c r="F5989" s="15" t="s">
        <v>137</v>
      </c>
      <c r="G5989" s="15" t="s">
        <v>1140</v>
      </c>
      <c r="H5989" s="15" t="s">
        <v>136</v>
      </c>
      <c r="I5989" s="15" t="s">
        <v>139</v>
      </c>
      <c r="J5989" s="15" t="s">
        <v>144</v>
      </c>
      <c r="K5989" s="15" t="s">
        <v>10578</v>
      </c>
      <c r="M5989" s="15" t="n">
        <v>1</v>
      </c>
      <c r="N5989" s="15" t="n">
        <v>2</v>
      </c>
      <c r="P5989" s="15" t="n">
        <v>3</v>
      </c>
      <c r="Y5989" s="15" t="s">
        <v>156</v>
      </c>
      <c r="AB5989" s="15" t="s">
        <v>143</v>
      </c>
    </row>
    <row r="5990" customFormat="false" ht="15" hidden="false" customHeight="true" outlineLevel="0" collapsed="false">
      <c r="A5990" s="15" t="s">
        <v>10576</v>
      </c>
      <c r="B5990" s="15" t="s">
        <v>10577</v>
      </c>
      <c r="C5990" s="15" t="s">
        <v>148</v>
      </c>
      <c r="E5990" s="15" t="s">
        <v>136</v>
      </c>
      <c r="F5990" s="15" t="s">
        <v>137</v>
      </c>
      <c r="G5990" s="15" t="s">
        <v>1140</v>
      </c>
      <c r="H5990" s="15" t="s">
        <v>136</v>
      </c>
      <c r="I5990" s="15" t="s">
        <v>139</v>
      </c>
      <c r="J5990" s="15" t="s">
        <v>150</v>
      </c>
      <c r="K5990" s="15" t="s">
        <v>10579</v>
      </c>
      <c r="M5990" s="15" t="n">
        <v>2</v>
      </c>
      <c r="P5990" s="15" t="n">
        <v>2</v>
      </c>
      <c r="Y5990" s="15" t="s">
        <v>156</v>
      </c>
      <c r="AB5990" s="15" t="s">
        <v>143</v>
      </c>
    </row>
    <row r="5991" customFormat="false" ht="15" hidden="false" customHeight="true" outlineLevel="0" collapsed="false">
      <c r="A5991" s="15" t="s">
        <v>10576</v>
      </c>
      <c r="B5991" s="15" t="s">
        <v>10577</v>
      </c>
      <c r="C5991" s="15" t="s">
        <v>148</v>
      </c>
      <c r="E5991" s="15" t="s">
        <v>136</v>
      </c>
      <c r="F5991" s="15" t="s">
        <v>137</v>
      </c>
      <c r="G5991" s="15" t="s">
        <v>1140</v>
      </c>
      <c r="H5991" s="15" t="s">
        <v>136</v>
      </c>
      <c r="I5991" s="15" t="s">
        <v>139</v>
      </c>
      <c r="J5991" s="15" t="s">
        <v>166</v>
      </c>
      <c r="K5991" s="15" t="s">
        <v>10580</v>
      </c>
      <c r="N5991" s="15" t="n">
        <v>6</v>
      </c>
      <c r="P5991" s="15" t="n">
        <v>6</v>
      </c>
      <c r="Y5991" s="15" t="s">
        <v>156</v>
      </c>
      <c r="AB5991" s="15" t="s">
        <v>143</v>
      </c>
    </row>
    <row r="5992" customFormat="false" ht="15" hidden="false" customHeight="true" outlineLevel="0" collapsed="false">
      <c r="A5992" s="15" t="s">
        <v>10581</v>
      </c>
      <c r="B5992" s="15" t="s">
        <v>10582</v>
      </c>
      <c r="C5992" s="15" t="s">
        <v>148</v>
      </c>
      <c r="E5992" s="15" t="s">
        <v>136</v>
      </c>
      <c r="F5992" s="15" t="s">
        <v>137</v>
      </c>
      <c r="G5992" s="15" t="s">
        <v>2299</v>
      </c>
      <c r="H5992" s="15" t="s">
        <v>136</v>
      </c>
      <c r="I5992" s="15" t="s">
        <v>139</v>
      </c>
      <c r="J5992" s="15" t="s">
        <v>140</v>
      </c>
      <c r="K5992" s="15" t="s">
        <v>10583</v>
      </c>
      <c r="N5992" s="15" t="n">
        <v>8</v>
      </c>
      <c r="P5992" s="15" t="n">
        <v>8</v>
      </c>
      <c r="Y5992" s="15" t="s">
        <v>142</v>
      </c>
      <c r="AB5992" s="15" t="s">
        <v>143</v>
      </c>
    </row>
    <row r="5993" customFormat="false" ht="15" hidden="false" customHeight="true" outlineLevel="0" collapsed="false">
      <c r="A5993" s="15" t="s">
        <v>10581</v>
      </c>
      <c r="B5993" s="15" t="s">
        <v>10582</v>
      </c>
      <c r="C5993" s="15" t="s">
        <v>148</v>
      </c>
      <c r="E5993" s="15" t="s">
        <v>136</v>
      </c>
      <c r="F5993" s="15" t="s">
        <v>137</v>
      </c>
      <c r="G5993" s="15" t="s">
        <v>2299</v>
      </c>
      <c r="H5993" s="15" t="s">
        <v>136</v>
      </c>
      <c r="I5993" s="15" t="s">
        <v>139</v>
      </c>
      <c r="J5993" s="15" t="s">
        <v>150</v>
      </c>
      <c r="K5993" s="15" t="s">
        <v>10584</v>
      </c>
      <c r="L5993" s="15" t="n">
        <v>21</v>
      </c>
      <c r="M5993" s="15" t="n">
        <v>1</v>
      </c>
      <c r="N5993" s="15" t="n">
        <v>25</v>
      </c>
      <c r="P5993" s="15" t="n">
        <v>47</v>
      </c>
      <c r="Y5993" s="15" t="s">
        <v>142</v>
      </c>
      <c r="AB5993" s="15" t="s">
        <v>143</v>
      </c>
    </row>
    <row r="5994" customFormat="false" ht="15" hidden="false" customHeight="true" outlineLevel="0" collapsed="false">
      <c r="A5994" s="15" t="s">
        <v>10581</v>
      </c>
      <c r="B5994" s="15" t="s">
        <v>10582</v>
      </c>
      <c r="C5994" s="15" t="s">
        <v>148</v>
      </c>
      <c r="E5994" s="15" t="s">
        <v>136</v>
      </c>
      <c r="F5994" s="15" t="s">
        <v>137</v>
      </c>
      <c r="G5994" s="15" t="s">
        <v>2299</v>
      </c>
      <c r="H5994" s="15" t="s">
        <v>136</v>
      </c>
      <c r="I5994" s="15" t="s">
        <v>139</v>
      </c>
      <c r="J5994" s="15" t="s">
        <v>158</v>
      </c>
      <c r="K5994" s="15" t="s">
        <v>10585</v>
      </c>
      <c r="L5994" s="15" t="n">
        <v>2</v>
      </c>
      <c r="M5994" s="15" t="n">
        <v>7</v>
      </c>
      <c r="P5994" s="15" t="n">
        <v>9</v>
      </c>
      <c r="Y5994" s="15" t="s">
        <v>142</v>
      </c>
      <c r="AB5994" s="15" t="s">
        <v>143</v>
      </c>
    </row>
    <row r="5995" customFormat="false" ht="15" hidden="false" customHeight="true" outlineLevel="0" collapsed="false">
      <c r="A5995" s="15" t="s">
        <v>10586</v>
      </c>
      <c r="B5995" s="15" t="s">
        <v>10587</v>
      </c>
      <c r="C5995" s="15" t="s">
        <v>217</v>
      </c>
      <c r="D5995" s="15" t="s">
        <v>235</v>
      </c>
      <c r="E5995" s="15" t="s">
        <v>136</v>
      </c>
      <c r="F5995" s="15" t="s">
        <v>137</v>
      </c>
      <c r="G5995" s="15" t="s">
        <v>299</v>
      </c>
      <c r="H5995" s="15" t="s">
        <v>136</v>
      </c>
      <c r="I5995" s="15" t="s">
        <v>243</v>
      </c>
      <c r="J5995" s="15" t="s">
        <v>140</v>
      </c>
      <c r="K5995" s="15" t="s">
        <v>10588</v>
      </c>
      <c r="L5995" s="15" t="n">
        <v>3</v>
      </c>
      <c r="M5995" s="15" t="n">
        <v>43</v>
      </c>
      <c r="N5995" s="15" t="n">
        <v>32</v>
      </c>
      <c r="O5995" s="15" t="n">
        <v>1</v>
      </c>
      <c r="P5995" s="15" t="n">
        <v>79</v>
      </c>
      <c r="Y5995" s="15" t="s">
        <v>156</v>
      </c>
      <c r="AB5995" s="15" t="s">
        <v>143</v>
      </c>
    </row>
    <row r="5996" customFormat="false" ht="15" hidden="false" customHeight="true" outlineLevel="0" collapsed="false">
      <c r="A5996" s="15" t="s">
        <v>10586</v>
      </c>
      <c r="B5996" s="15" t="s">
        <v>10587</v>
      </c>
      <c r="C5996" s="15" t="s">
        <v>217</v>
      </c>
      <c r="D5996" s="15" t="s">
        <v>235</v>
      </c>
      <c r="E5996" s="15" t="s">
        <v>136</v>
      </c>
      <c r="F5996" s="15" t="s">
        <v>137</v>
      </c>
      <c r="G5996" s="15" t="s">
        <v>299</v>
      </c>
      <c r="H5996" s="15" t="s">
        <v>136</v>
      </c>
      <c r="I5996" s="15" t="s">
        <v>243</v>
      </c>
      <c r="J5996" s="15" t="s">
        <v>144</v>
      </c>
      <c r="K5996" s="15" t="s">
        <v>10589</v>
      </c>
      <c r="L5996" s="15" t="n">
        <v>14</v>
      </c>
      <c r="M5996" s="15" t="n">
        <v>84</v>
      </c>
      <c r="N5996" s="15" t="n">
        <v>168</v>
      </c>
      <c r="O5996" s="15" t="n">
        <v>3</v>
      </c>
      <c r="P5996" s="15" t="n">
        <v>269</v>
      </c>
      <c r="Y5996" s="15" t="s">
        <v>156</v>
      </c>
      <c r="AB5996" s="15" t="s">
        <v>143</v>
      </c>
    </row>
    <row r="5997" customFormat="false" ht="15" hidden="false" customHeight="true" outlineLevel="0" collapsed="false">
      <c r="A5997" s="15" t="s">
        <v>10586</v>
      </c>
      <c r="B5997" s="15" t="s">
        <v>10587</v>
      </c>
      <c r="C5997" s="15" t="s">
        <v>217</v>
      </c>
      <c r="D5997" s="15" t="s">
        <v>235</v>
      </c>
      <c r="E5997" s="15" t="s">
        <v>136</v>
      </c>
      <c r="F5997" s="15" t="s">
        <v>137</v>
      </c>
      <c r="G5997" s="15" t="s">
        <v>299</v>
      </c>
      <c r="H5997" s="15" t="s">
        <v>136</v>
      </c>
      <c r="I5997" s="15" t="s">
        <v>243</v>
      </c>
      <c r="J5997" s="15" t="s">
        <v>150</v>
      </c>
      <c r="K5997" s="15" t="s">
        <v>10590</v>
      </c>
      <c r="L5997" s="15" t="n">
        <v>32</v>
      </c>
      <c r="M5997" s="15" t="n">
        <v>102</v>
      </c>
      <c r="N5997" s="15" t="n">
        <v>35</v>
      </c>
      <c r="O5997" s="15" t="n">
        <v>3</v>
      </c>
      <c r="P5997" s="15" t="n">
        <v>172</v>
      </c>
      <c r="Y5997" s="15" t="s">
        <v>156</v>
      </c>
      <c r="AB5997" s="15" t="s">
        <v>143</v>
      </c>
    </row>
    <row r="5998" customFormat="false" ht="15" hidden="false" customHeight="true" outlineLevel="0" collapsed="false">
      <c r="A5998" s="15" t="s">
        <v>10586</v>
      </c>
      <c r="B5998" s="15" t="s">
        <v>10587</v>
      </c>
      <c r="C5998" s="15" t="s">
        <v>217</v>
      </c>
      <c r="D5998" s="15" t="s">
        <v>235</v>
      </c>
      <c r="E5998" s="15" t="s">
        <v>136</v>
      </c>
      <c r="F5998" s="15" t="s">
        <v>137</v>
      </c>
      <c r="G5998" s="15" t="s">
        <v>299</v>
      </c>
      <c r="H5998" s="15" t="s">
        <v>136</v>
      </c>
      <c r="I5998" s="15" t="s">
        <v>243</v>
      </c>
      <c r="J5998" s="15" t="s">
        <v>158</v>
      </c>
      <c r="K5998" s="15" t="s">
        <v>10591</v>
      </c>
      <c r="L5998" s="15" t="n">
        <v>23</v>
      </c>
      <c r="M5998" s="15" t="n">
        <v>56</v>
      </c>
      <c r="N5998" s="15" t="n">
        <v>29</v>
      </c>
      <c r="O5998" s="15" t="n">
        <v>4</v>
      </c>
      <c r="P5998" s="15" t="n">
        <v>112</v>
      </c>
      <c r="Y5998" s="15" t="s">
        <v>156</v>
      </c>
      <c r="AB5998" s="15" t="s">
        <v>143</v>
      </c>
    </row>
    <row r="5999" customFormat="false" ht="15" hidden="false" customHeight="true" outlineLevel="0" collapsed="false">
      <c r="A5999" s="15" t="s">
        <v>10592</v>
      </c>
      <c r="B5999" s="15" t="s">
        <v>10593</v>
      </c>
      <c r="C5999" s="15" t="s">
        <v>134</v>
      </c>
      <c r="D5999" s="15" t="s">
        <v>135</v>
      </c>
      <c r="E5999" s="15" t="s">
        <v>136</v>
      </c>
      <c r="F5999" s="15" t="s">
        <v>137</v>
      </c>
      <c r="G5999" s="15" t="s">
        <v>10594</v>
      </c>
      <c r="H5999" s="15" t="s">
        <v>136</v>
      </c>
      <c r="I5999" s="15" t="s">
        <v>243</v>
      </c>
      <c r="J5999" s="15" t="s">
        <v>140</v>
      </c>
      <c r="K5999" s="15" t="s">
        <v>10595</v>
      </c>
      <c r="L5999" s="15" t="n">
        <v>165</v>
      </c>
      <c r="M5999" s="15" t="n">
        <v>104</v>
      </c>
      <c r="N5999" s="15" t="n">
        <v>119</v>
      </c>
      <c r="O5999" s="15" t="n">
        <v>38</v>
      </c>
      <c r="P5999" s="15" t="n">
        <v>426</v>
      </c>
      <c r="Y5999" s="15" t="s">
        <v>156</v>
      </c>
      <c r="AB5999" s="15" t="s">
        <v>143</v>
      </c>
    </row>
    <row r="6000" customFormat="false" ht="15" hidden="false" customHeight="true" outlineLevel="0" collapsed="false">
      <c r="A6000" s="15" t="s">
        <v>10592</v>
      </c>
      <c r="B6000" s="15" t="s">
        <v>10593</v>
      </c>
      <c r="C6000" s="15" t="s">
        <v>134</v>
      </c>
      <c r="D6000" s="15" t="s">
        <v>135</v>
      </c>
      <c r="E6000" s="15" t="s">
        <v>136</v>
      </c>
      <c r="F6000" s="15" t="s">
        <v>137</v>
      </c>
      <c r="G6000" s="15" t="s">
        <v>10594</v>
      </c>
      <c r="H6000" s="15" t="s">
        <v>136</v>
      </c>
      <c r="I6000" s="15" t="s">
        <v>243</v>
      </c>
      <c r="J6000" s="15" t="s">
        <v>144</v>
      </c>
      <c r="K6000" s="15" t="s">
        <v>10596</v>
      </c>
      <c r="L6000" s="15" t="n">
        <v>2567</v>
      </c>
      <c r="M6000" s="15" t="n">
        <v>1412</v>
      </c>
      <c r="N6000" s="15" t="n">
        <v>733</v>
      </c>
      <c r="O6000" s="15" t="n">
        <v>265</v>
      </c>
      <c r="P6000" s="15" t="n">
        <v>4977</v>
      </c>
      <c r="Y6000" s="15" t="s">
        <v>156</v>
      </c>
      <c r="AB6000" s="15" t="s">
        <v>143</v>
      </c>
    </row>
    <row r="6001" customFormat="false" ht="15" hidden="false" customHeight="true" outlineLevel="0" collapsed="false">
      <c r="A6001" s="15" t="s">
        <v>10592</v>
      </c>
      <c r="B6001" s="15" t="s">
        <v>10593</v>
      </c>
      <c r="C6001" s="15" t="s">
        <v>134</v>
      </c>
      <c r="D6001" s="15" t="s">
        <v>135</v>
      </c>
      <c r="E6001" s="15" t="s">
        <v>136</v>
      </c>
      <c r="F6001" s="15" t="s">
        <v>137</v>
      </c>
      <c r="G6001" s="15" t="s">
        <v>10594</v>
      </c>
      <c r="H6001" s="15" t="s">
        <v>136</v>
      </c>
      <c r="I6001" s="15" t="s">
        <v>243</v>
      </c>
      <c r="J6001" s="15" t="s">
        <v>150</v>
      </c>
      <c r="K6001" s="15" t="s">
        <v>10597</v>
      </c>
      <c r="L6001" s="15" t="n">
        <v>412</v>
      </c>
      <c r="M6001" s="15" t="n">
        <v>583</v>
      </c>
      <c r="N6001" s="15" t="n">
        <v>239</v>
      </c>
      <c r="O6001" s="15" t="n">
        <v>49</v>
      </c>
      <c r="P6001" s="15" t="n">
        <v>1283</v>
      </c>
      <c r="Y6001" s="15" t="s">
        <v>156</v>
      </c>
      <c r="AB6001" s="15" t="s">
        <v>143</v>
      </c>
    </row>
    <row r="6002" customFormat="false" ht="15" hidden="false" customHeight="true" outlineLevel="0" collapsed="false">
      <c r="A6002" s="15" t="s">
        <v>10592</v>
      </c>
      <c r="B6002" s="15" t="s">
        <v>10593</v>
      </c>
      <c r="C6002" s="15" t="s">
        <v>134</v>
      </c>
      <c r="D6002" s="15" t="s">
        <v>135</v>
      </c>
      <c r="E6002" s="15" t="s">
        <v>136</v>
      </c>
      <c r="F6002" s="15" t="s">
        <v>137</v>
      </c>
      <c r="G6002" s="15" t="s">
        <v>10594</v>
      </c>
      <c r="H6002" s="15" t="s">
        <v>136</v>
      </c>
      <c r="I6002" s="15" t="s">
        <v>243</v>
      </c>
      <c r="J6002" s="15" t="s">
        <v>166</v>
      </c>
      <c r="K6002" s="15" t="s">
        <v>10598</v>
      </c>
      <c r="L6002" s="15" t="n">
        <v>100</v>
      </c>
      <c r="P6002" s="15" t="n">
        <v>100</v>
      </c>
      <c r="Y6002" s="15" t="s">
        <v>156</v>
      </c>
      <c r="AB6002" s="15" t="s">
        <v>143</v>
      </c>
    </row>
    <row r="6003" customFormat="false" ht="15" hidden="false" customHeight="true" outlineLevel="0" collapsed="false">
      <c r="A6003" s="15" t="s">
        <v>10592</v>
      </c>
      <c r="B6003" s="15" t="s">
        <v>10593</v>
      </c>
      <c r="C6003" s="15" t="s">
        <v>134</v>
      </c>
      <c r="D6003" s="15" t="s">
        <v>135</v>
      </c>
      <c r="E6003" s="15" t="s">
        <v>136</v>
      </c>
      <c r="F6003" s="15" t="s">
        <v>137</v>
      </c>
      <c r="G6003" s="15" t="s">
        <v>10594</v>
      </c>
      <c r="H6003" s="15" t="s">
        <v>136</v>
      </c>
      <c r="I6003" s="15" t="s">
        <v>243</v>
      </c>
      <c r="J6003" s="15" t="s">
        <v>158</v>
      </c>
      <c r="K6003" s="15" t="s">
        <v>10599</v>
      </c>
      <c r="L6003" s="15" t="n">
        <v>778</v>
      </c>
      <c r="M6003" s="15" t="n">
        <v>908</v>
      </c>
      <c r="N6003" s="15" t="n">
        <v>602</v>
      </c>
      <c r="O6003" s="15" t="n">
        <v>137</v>
      </c>
      <c r="P6003" s="15" t="n">
        <v>2425</v>
      </c>
      <c r="Y6003" s="15" t="s">
        <v>156</v>
      </c>
      <c r="AB6003" s="15" t="s">
        <v>143</v>
      </c>
    </row>
    <row r="6004" customFormat="false" ht="15" hidden="false" customHeight="true" outlineLevel="0" collapsed="false">
      <c r="A6004" s="15" t="s">
        <v>10592</v>
      </c>
      <c r="B6004" s="15" t="s">
        <v>10593</v>
      </c>
      <c r="C6004" s="15" t="s">
        <v>134</v>
      </c>
      <c r="D6004" s="15" t="s">
        <v>135</v>
      </c>
      <c r="E6004" s="15" t="s">
        <v>136</v>
      </c>
      <c r="F6004" s="15" t="s">
        <v>137</v>
      </c>
      <c r="G6004" s="15" t="s">
        <v>10594</v>
      </c>
      <c r="H6004" s="15" t="s">
        <v>136</v>
      </c>
      <c r="I6004" s="15" t="s">
        <v>243</v>
      </c>
      <c r="J6004" s="15" t="s">
        <v>169</v>
      </c>
      <c r="K6004" s="15" t="s">
        <v>10600</v>
      </c>
      <c r="L6004" s="15" t="n">
        <v>14</v>
      </c>
      <c r="M6004" s="15" t="n">
        <v>152</v>
      </c>
      <c r="N6004" s="15" t="n">
        <v>144</v>
      </c>
      <c r="O6004" s="15" t="n">
        <v>10</v>
      </c>
      <c r="P6004" s="15" t="n">
        <v>320</v>
      </c>
      <c r="Y6004" s="15" t="s">
        <v>156</v>
      </c>
      <c r="AB6004" s="15" t="s">
        <v>143</v>
      </c>
    </row>
    <row r="6005" customFormat="false" ht="15" hidden="false" customHeight="true" outlineLevel="0" collapsed="false">
      <c r="A6005" s="15" t="s">
        <v>10601</v>
      </c>
      <c r="B6005" s="15" t="s">
        <v>10602</v>
      </c>
      <c r="C6005" s="15" t="s">
        <v>148</v>
      </c>
      <c r="E6005" s="15" t="s">
        <v>136</v>
      </c>
      <c r="F6005" s="15" t="s">
        <v>137</v>
      </c>
      <c r="G6005" s="15" t="s">
        <v>756</v>
      </c>
      <c r="H6005" s="15" t="s">
        <v>136</v>
      </c>
      <c r="I6005" s="15" t="s">
        <v>139</v>
      </c>
      <c r="J6005" s="15" t="s">
        <v>150</v>
      </c>
      <c r="K6005" s="15" t="s">
        <v>10603</v>
      </c>
      <c r="N6005" s="15" t="n">
        <v>6</v>
      </c>
      <c r="O6005" s="15" t="n">
        <v>2</v>
      </c>
      <c r="P6005" s="15" t="n">
        <v>8</v>
      </c>
      <c r="Y6005" s="15" t="s">
        <v>142</v>
      </c>
      <c r="AB6005" s="15" t="s">
        <v>143</v>
      </c>
    </row>
    <row r="6006" customFormat="false" ht="15" hidden="false" customHeight="true" outlineLevel="0" collapsed="false">
      <c r="A6006" s="15" t="s">
        <v>10601</v>
      </c>
      <c r="B6006" s="15" t="s">
        <v>10602</v>
      </c>
      <c r="C6006" s="15" t="s">
        <v>148</v>
      </c>
      <c r="E6006" s="15" t="s">
        <v>136</v>
      </c>
      <c r="F6006" s="15" t="s">
        <v>137</v>
      </c>
      <c r="G6006" s="15" t="s">
        <v>756</v>
      </c>
      <c r="H6006" s="15" t="s">
        <v>136</v>
      </c>
      <c r="I6006" s="15" t="s">
        <v>139</v>
      </c>
      <c r="J6006" s="15" t="s">
        <v>158</v>
      </c>
      <c r="K6006" s="15" t="s">
        <v>10604</v>
      </c>
      <c r="N6006" s="15" t="n">
        <v>11</v>
      </c>
      <c r="P6006" s="15" t="n">
        <v>11</v>
      </c>
      <c r="Y6006" s="15" t="s">
        <v>142</v>
      </c>
      <c r="AB6006" s="15" t="s">
        <v>143</v>
      </c>
    </row>
    <row r="6007" customFormat="false" ht="15" hidden="false" customHeight="true" outlineLevel="0" collapsed="false">
      <c r="A6007" s="15" t="s">
        <v>10605</v>
      </c>
      <c r="B6007" s="15" t="s">
        <v>10606</v>
      </c>
      <c r="C6007" s="15" t="s">
        <v>148</v>
      </c>
      <c r="E6007" s="15" t="s">
        <v>136</v>
      </c>
      <c r="F6007" s="15" t="s">
        <v>137</v>
      </c>
      <c r="G6007" s="15" t="s">
        <v>236</v>
      </c>
      <c r="H6007" s="15" t="s">
        <v>136</v>
      </c>
      <c r="I6007" s="15" t="s">
        <v>139</v>
      </c>
      <c r="J6007" s="15" t="s">
        <v>140</v>
      </c>
      <c r="K6007" s="15" t="s">
        <v>10607</v>
      </c>
      <c r="N6007" s="15" t="n">
        <v>6</v>
      </c>
      <c r="O6007" s="15" t="n">
        <v>2</v>
      </c>
      <c r="P6007" s="15" t="n">
        <v>8</v>
      </c>
      <c r="Y6007" s="15" t="s">
        <v>142</v>
      </c>
      <c r="AB6007" s="15" t="s">
        <v>143</v>
      </c>
    </row>
    <row r="6008" customFormat="false" ht="15" hidden="false" customHeight="true" outlineLevel="0" collapsed="false">
      <c r="A6008" s="15" t="s">
        <v>10608</v>
      </c>
      <c r="B6008" s="15" t="s">
        <v>10609</v>
      </c>
      <c r="C6008" s="15" t="s">
        <v>217</v>
      </c>
      <c r="D6008" s="15" t="s">
        <v>235</v>
      </c>
      <c r="E6008" s="15" t="s">
        <v>136</v>
      </c>
      <c r="F6008" s="15" t="s">
        <v>137</v>
      </c>
      <c r="G6008" s="15" t="s">
        <v>1353</v>
      </c>
      <c r="H6008" s="15" t="s">
        <v>136</v>
      </c>
      <c r="I6008" s="15" t="s">
        <v>243</v>
      </c>
      <c r="J6008" s="15" t="s">
        <v>150</v>
      </c>
      <c r="K6008" s="15" t="s">
        <v>10610</v>
      </c>
      <c r="L6008" s="15" t="n">
        <v>61</v>
      </c>
      <c r="M6008" s="15" t="n">
        <v>141</v>
      </c>
      <c r="N6008" s="15" t="n">
        <v>27</v>
      </c>
      <c r="O6008" s="15" t="n">
        <v>1</v>
      </c>
      <c r="P6008" s="15" t="n">
        <v>230</v>
      </c>
      <c r="Y6008" s="15" t="s">
        <v>156</v>
      </c>
      <c r="AB6008" s="15" t="s">
        <v>143</v>
      </c>
    </row>
    <row r="6009" customFormat="false" ht="15" hidden="false" customHeight="true" outlineLevel="0" collapsed="false">
      <c r="A6009" s="15" t="s">
        <v>10608</v>
      </c>
      <c r="B6009" s="15" t="s">
        <v>10609</v>
      </c>
      <c r="C6009" s="15" t="s">
        <v>217</v>
      </c>
      <c r="D6009" s="15" t="s">
        <v>235</v>
      </c>
      <c r="E6009" s="15" t="s">
        <v>136</v>
      </c>
      <c r="F6009" s="15" t="s">
        <v>137</v>
      </c>
      <c r="G6009" s="15" t="s">
        <v>1353</v>
      </c>
      <c r="H6009" s="15" t="s">
        <v>136</v>
      </c>
      <c r="I6009" s="15" t="s">
        <v>243</v>
      </c>
      <c r="J6009" s="15" t="s">
        <v>166</v>
      </c>
      <c r="K6009" s="15" t="s">
        <v>10611</v>
      </c>
      <c r="N6009" s="15" t="n">
        <v>11</v>
      </c>
      <c r="P6009" s="15" t="n">
        <v>11</v>
      </c>
      <c r="Y6009" s="15" t="s">
        <v>156</v>
      </c>
      <c r="AB6009" s="15" t="s">
        <v>143</v>
      </c>
    </row>
    <row r="6010" customFormat="false" ht="15" hidden="false" customHeight="true" outlineLevel="0" collapsed="false">
      <c r="A6010" s="15" t="s">
        <v>10608</v>
      </c>
      <c r="B6010" s="15" t="s">
        <v>10609</v>
      </c>
      <c r="C6010" s="15" t="s">
        <v>217</v>
      </c>
      <c r="D6010" s="15" t="s">
        <v>235</v>
      </c>
      <c r="E6010" s="15" t="s">
        <v>136</v>
      </c>
      <c r="F6010" s="15" t="s">
        <v>137</v>
      </c>
      <c r="G6010" s="15" t="s">
        <v>1353</v>
      </c>
      <c r="H6010" s="15" t="s">
        <v>136</v>
      </c>
      <c r="I6010" s="15" t="s">
        <v>243</v>
      </c>
      <c r="J6010" s="15" t="s">
        <v>158</v>
      </c>
      <c r="K6010" s="15" t="s">
        <v>10612</v>
      </c>
      <c r="L6010" s="15" t="n">
        <v>20</v>
      </c>
      <c r="M6010" s="15" t="n">
        <v>4</v>
      </c>
      <c r="N6010" s="15" t="n">
        <v>2</v>
      </c>
      <c r="P6010" s="15" t="n">
        <v>26</v>
      </c>
      <c r="Y6010" s="15" t="s">
        <v>156</v>
      </c>
      <c r="AB6010" s="15" t="s">
        <v>143</v>
      </c>
    </row>
    <row r="6011" customFormat="false" ht="15" hidden="false" customHeight="true" outlineLevel="0" collapsed="false">
      <c r="A6011" s="15" t="s">
        <v>10608</v>
      </c>
      <c r="B6011" s="15" t="s">
        <v>10609</v>
      </c>
      <c r="C6011" s="15" t="s">
        <v>217</v>
      </c>
      <c r="D6011" s="15" t="s">
        <v>235</v>
      </c>
      <c r="E6011" s="15" t="s">
        <v>136</v>
      </c>
      <c r="F6011" s="15" t="s">
        <v>137</v>
      </c>
      <c r="G6011" s="15" t="s">
        <v>1353</v>
      </c>
      <c r="H6011" s="15" t="s">
        <v>136</v>
      </c>
      <c r="I6011" s="15" t="s">
        <v>243</v>
      </c>
      <c r="J6011" s="15" t="s">
        <v>169</v>
      </c>
      <c r="K6011" s="15" t="s">
        <v>10613</v>
      </c>
      <c r="M6011" s="15" t="n">
        <v>1</v>
      </c>
      <c r="P6011" s="15" t="n">
        <v>1</v>
      </c>
      <c r="Y6011" s="15" t="s">
        <v>156</v>
      </c>
      <c r="AB6011" s="15" t="s">
        <v>143</v>
      </c>
    </row>
    <row r="6012" customFormat="false" ht="15" hidden="false" customHeight="true" outlineLevel="0" collapsed="false">
      <c r="A6012" s="15" t="s">
        <v>10614</v>
      </c>
      <c r="B6012" s="15" t="s">
        <v>10615</v>
      </c>
      <c r="C6012" s="15" t="s">
        <v>217</v>
      </c>
      <c r="D6012" s="15" t="s">
        <v>235</v>
      </c>
      <c r="E6012" s="15" t="s">
        <v>136</v>
      </c>
      <c r="F6012" s="15" t="s">
        <v>137</v>
      </c>
      <c r="G6012" s="15" t="s">
        <v>308</v>
      </c>
      <c r="H6012" s="15" t="s">
        <v>136</v>
      </c>
      <c r="I6012" s="15" t="s">
        <v>243</v>
      </c>
      <c r="J6012" s="15" t="s">
        <v>140</v>
      </c>
      <c r="K6012" s="15" t="s">
        <v>10616</v>
      </c>
      <c r="M6012" s="15" t="n">
        <v>6</v>
      </c>
      <c r="N6012" s="15" t="n">
        <v>22</v>
      </c>
      <c r="O6012" s="15" t="n">
        <v>6</v>
      </c>
      <c r="P6012" s="15" t="n">
        <v>34</v>
      </c>
      <c r="Y6012" s="15" t="s">
        <v>142</v>
      </c>
      <c r="AB6012" s="15" t="s">
        <v>143</v>
      </c>
    </row>
    <row r="6013" customFormat="false" ht="15" hidden="false" customHeight="true" outlineLevel="0" collapsed="false">
      <c r="A6013" s="15" t="s">
        <v>10614</v>
      </c>
      <c r="B6013" s="15" t="s">
        <v>10615</v>
      </c>
      <c r="C6013" s="15" t="s">
        <v>217</v>
      </c>
      <c r="D6013" s="15" t="s">
        <v>235</v>
      </c>
      <c r="E6013" s="15" t="s">
        <v>136</v>
      </c>
      <c r="F6013" s="15" t="s">
        <v>137</v>
      </c>
      <c r="G6013" s="15" t="s">
        <v>308</v>
      </c>
      <c r="H6013" s="15" t="s">
        <v>136</v>
      </c>
      <c r="I6013" s="15" t="s">
        <v>243</v>
      </c>
      <c r="J6013" s="15" t="s">
        <v>144</v>
      </c>
      <c r="K6013" s="15" t="s">
        <v>10617</v>
      </c>
      <c r="N6013" s="15" t="n">
        <v>2</v>
      </c>
      <c r="O6013" s="15" t="n">
        <v>8</v>
      </c>
      <c r="P6013" s="15" t="n">
        <v>10</v>
      </c>
      <c r="Y6013" s="15" t="s">
        <v>142</v>
      </c>
      <c r="AB6013" s="15" t="s">
        <v>143</v>
      </c>
    </row>
    <row r="6014" customFormat="false" ht="15" hidden="false" customHeight="true" outlineLevel="0" collapsed="false">
      <c r="A6014" s="15" t="s">
        <v>10614</v>
      </c>
      <c r="B6014" s="15" t="s">
        <v>10615</v>
      </c>
      <c r="C6014" s="15" t="s">
        <v>217</v>
      </c>
      <c r="D6014" s="15" t="s">
        <v>235</v>
      </c>
      <c r="E6014" s="15" t="s">
        <v>136</v>
      </c>
      <c r="F6014" s="15" t="s">
        <v>137</v>
      </c>
      <c r="G6014" s="15" t="s">
        <v>308</v>
      </c>
      <c r="H6014" s="15" t="s">
        <v>136</v>
      </c>
      <c r="I6014" s="15" t="s">
        <v>243</v>
      </c>
      <c r="J6014" s="15" t="s">
        <v>150</v>
      </c>
      <c r="K6014" s="15" t="s">
        <v>10618</v>
      </c>
      <c r="L6014" s="15" t="n">
        <v>18</v>
      </c>
      <c r="M6014" s="15" t="n">
        <v>23</v>
      </c>
      <c r="N6014" s="15" t="n">
        <v>52</v>
      </c>
      <c r="O6014" s="15" t="n">
        <v>2</v>
      </c>
      <c r="P6014" s="15" t="n">
        <v>95</v>
      </c>
      <c r="Y6014" s="15" t="s">
        <v>142</v>
      </c>
      <c r="AB6014" s="15" t="s">
        <v>143</v>
      </c>
    </row>
    <row r="6015" customFormat="false" ht="15" hidden="false" customHeight="true" outlineLevel="0" collapsed="false">
      <c r="A6015" s="15" t="s">
        <v>10614</v>
      </c>
      <c r="B6015" s="15" t="s">
        <v>10615</v>
      </c>
      <c r="C6015" s="15" t="s">
        <v>217</v>
      </c>
      <c r="D6015" s="15" t="s">
        <v>235</v>
      </c>
      <c r="E6015" s="15" t="s">
        <v>136</v>
      </c>
      <c r="F6015" s="15" t="s">
        <v>137</v>
      </c>
      <c r="G6015" s="15" t="s">
        <v>308</v>
      </c>
      <c r="H6015" s="15" t="s">
        <v>136</v>
      </c>
      <c r="I6015" s="15" t="s">
        <v>243</v>
      </c>
      <c r="J6015" s="15" t="s">
        <v>158</v>
      </c>
      <c r="K6015" s="15" t="s">
        <v>10619</v>
      </c>
      <c r="L6015" s="15" t="n">
        <v>5</v>
      </c>
      <c r="M6015" s="15" t="n">
        <v>5</v>
      </c>
      <c r="N6015" s="15" t="n">
        <v>1</v>
      </c>
      <c r="P6015" s="15" t="n">
        <v>11</v>
      </c>
      <c r="Y6015" s="15" t="s">
        <v>142</v>
      </c>
      <c r="AB6015" s="15" t="s">
        <v>143</v>
      </c>
    </row>
    <row r="6016" customFormat="false" ht="15" hidden="false" customHeight="true" outlineLevel="0" collapsed="false">
      <c r="A6016" s="15" t="s">
        <v>10620</v>
      </c>
      <c r="B6016" s="15" t="s">
        <v>10621</v>
      </c>
      <c r="C6016" s="15" t="s">
        <v>134</v>
      </c>
      <c r="D6016" s="15" t="s">
        <v>541</v>
      </c>
      <c r="E6016" s="15" t="s">
        <v>136</v>
      </c>
      <c r="F6016" s="15" t="s">
        <v>137</v>
      </c>
      <c r="G6016" s="15" t="s">
        <v>193</v>
      </c>
      <c r="H6016" s="15" t="s">
        <v>136</v>
      </c>
      <c r="I6016" s="15" t="s">
        <v>139</v>
      </c>
      <c r="J6016" s="15" t="s">
        <v>144</v>
      </c>
      <c r="K6016" s="15" t="s">
        <v>10622</v>
      </c>
      <c r="L6016" s="15" t="n">
        <v>44</v>
      </c>
      <c r="P6016" s="15" t="n">
        <v>44</v>
      </c>
      <c r="Y6016" s="15" t="s">
        <v>142</v>
      </c>
      <c r="AB6016" s="15" t="s">
        <v>143</v>
      </c>
    </row>
    <row r="6017" customFormat="false" ht="15" hidden="false" customHeight="true" outlineLevel="0" collapsed="false">
      <c r="A6017" s="15" t="s">
        <v>10620</v>
      </c>
      <c r="B6017" s="15" t="s">
        <v>10621</v>
      </c>
      <c r="C6017" s="15" t="s">
        <v>134</v>
      </c>
      <c r="D6017" s="15" t="s">
        <v>541</v>
      </c>
      <c r="E6017" s="15" t="s">
        <v>136</v>
      </c>
      <c r="F6017" s="15" t="s">
        <v>137</v>
      </c>
      <c r="G6017" s="15" t="s">
        <v>193</v>
      </c>
      <c r="H6017" s="15" t="s">
        <v>136</v>
      </c>
      <c r="I6017" s="15" t="s">
        <v>139</v>
      </c>
      <c r="J6017" s="15" t="s">
        <v>150</v>
      </c>
      <c r="K6017" s="15" t="s">
        <v>10623</v>
      </c>
      <c r="L6017" s="15" t="n">
        <v>6</v>
      </c>
      <c r="N6017" s="15" t="n">
        <v>2</v>
      </c>
      <c r="O6017" s="15" t="n">
        <v>3</v>
      </c>
      <c r="P6017" s="15" t="n">
        <v>11</v>
      </c>
      <c r="Y6017" s="15" t="s">
        <v>142</v>
      </c>
      <c r="AB6017" s="15" t="s">
        <v>143</v>
      </c>
    </row>
    <row r="6018" customFormat="false" ht="15" hidden="false" customHeight="true" outlineLevel="0" collapsed="false">
      <c r="A6018" s="15" t="s">
        <v>10620</v>
      </c>
      <c r="B6018" s="15" t="s">
        <v>10621</v>
      </c>
      <c r="C6018" s="15" t="s">
        <v>134</v>
      </c>
      <c r="D6018" s="15" t="s">
        <v>541</v>
      </c>
      <c r="E6018" s="15" t="s">
        <v>136</v>
      </c>
      <c r="F6018" s="15" t="s">
        <v>137</v>
      </c>
      <c r="G6018" s="15" t="s">
        <v>193</v>
      </c>
      <c r="H6018" s="15" t="s">
        <v>136</v>
      </c>
      <c r="I6018" s="15" t="s">
        <v>139</v>
      </c>
      <c r="J6018" s="15" t="s">
        <v>169</v>
      </c>
      <c r="K6018" s="15" t="s">
        <v>10624</v>
      </c>
      <c r="L6018" s="15" t="n">
        <v>1</v>
      </c>
      <c r="P6018" s="15" t="n">
        <v>1</v>
      </c>
      <c r="Y6018" s="15" t="s">
        <v>142</v>
      </c>
      <c r="AB6018" s="15" t="s">
        <v>143</v>
      </c>
    </row>
    <row r="6019" customFormat="false" ht="15" hidden="false" customHeight="true" outlineLevel="0" collapsed="false">
      <c r="A6019" s="15" t="s">
        <v>10625</v>
      </c>
      <c r="B6019" s="15" t="s">
        <v>10626</v>
      </c>
      <c r="C6019" s="15" t="s">
        <v>217</v>
      </c>
      <c r="D6019" s="15" t="s">
        <v>235</v>
      </c>
      <c r="E6019" s="15" t="s">
        <v>136</v>
      </c>
      <c r="F6019" s="15" t="s">
        <v>137</v>
      </c>
      <c r="G6019" s="15" t="s">
        <v>219</v>
      </c>
      <c r="H6019" s="15" t="s">
        <v>136</v>
      </c>
      <c r="I6019" s="15" t="s">
        <v>243</v>
      </c>
      <c r="J6019" s="15" t="s">
        <v>144</v>
      </c>
      <c r="K6019" s="15" t="s">
        <v>10627</v>
      </c>
      <c r="N6019" s="15" t="n">
        <v>4</v>
      </c>
      <c r="P6019" s="15" t="n">
        <v>4</v>
      </c>
      <c r="Y6019" s="15" t="s">
        <v>142</v>
      </c>
      <c r="Z6019" s="15" t="n">
        <v>1</v>
      </c>
      <c r="AA6019" s="15" t="s">
        <v>277</v>
      </c>
      <c r="AB6019" s="15" t="s">
        <v>143</v>
      </c>
    </row>
    <row r="6020" customFormat="false" ht="15" hidden="false" customHeight="true" outlineLevel="0" collapsed="false">
      <c r="A6020" s="15" t="s">
        <v>10625</v>
      </c>
      <c r="B6020" s="15" t="s">
        <v>10626</v>
      </c>
      <c r="C6020" s="15" t="s">
        <v>217</v>
      </c>
      <c r="D6020" s="15" t="s">
        <v>235</v>
      </c>
      <c r="E6020" s="15" t="s">
        <v>136</v>
      </c>
      <c r="F6020" s="15" t="s">
        <v>137</v>
      </c>
      <c r="G6020" s="15" t="s">
        <v>219</v>
      </c>
      <c r="H6020" s="15" t="s">
        <v>136</v>
      </c>
      <c r="I6020" s="15" t="s">
        <v>243</v>
      </c>
      <c r="J6020" s="15" t="s">
        <v>150</v>
      </c>
      <c r="K6020" s="15" t="s">
        <v>10628</v>
      </c>
      <c r="L6020" s="15" t="n">
        <v>611</v>
      </c>
      <c r="M6020" s="15" t="n">
        <v>726</v>
      </c>
      <c r="N6020" s="15" t="n">
        <v>292</v>
      </c>
      <c r="O6020" s="15" t="n">
        <v>60</v>
      </c>
      <c r="P6020" s="15" t="n">
        <v>1689</v>
      </c>
      <c r="Y6020" s="15" t="s">
        <v>142</v>
      </c>
      <c r="Z6020" s="15" t="n">
        <v>1</v>
      </c>
      <c r="AA6020" s="15" t="s">
        <v>277</v>
      </c>
      <c r="AB6020" s="15" t="s">
        <v>143</v>
      </c>
    </row>
    <row r="6021" customFormat="false" ht="15" hidden="false" customHeight="true" outlineLevel="0" collapsed="false">
      <c r="A6021" s="15" t="s">
        <v>10625</v>
      </c>
      <c r="B6021" s="15" t="s">
        <v>10626</v>
      </c>
      <c r="C6021" s="15" t="s">
        <v>217</v>
      </c>
      <c r="D6021" s="15" t="s">
        <v>235</v>
      </c>
      <c r="E6021" s="15" t="s">
        <v>136</v>
      </c>
      <c r="F6021" s="15" t="s">
        <v>137</v>
      </c>
      <c r="G6021" s="15" t="s">
        <v>219</v>
      </c>
      <c r="H6021" s="15" t="s">
        <v>136</v>
      </c>
      <c r="I6021" s="15" t="s">
        <v>243</v>
      </c>
      <c r="J6021" s="15" t="s">
        <v>158</v>
      </c>
      <c r="K6021" s="15" t="s">
        <v>10629</v>
      </c>
      <c r="L6021" s="15" t="n">
        <v>35</v>
      </c>
      <c r="M6021" s="15" t="n">
        <v>188</v>
      </c>
      <c r="N6021" s="15" t="n">
        <v>233</v>
      </c>
      <c r="O6021" s="15" t="n">
        <v>22</v>
      </c>
      <c r="P6021" s="15" t="n">
        <v>478</v>
      </c>
      <c r="Y6021" s="15" t="s">
        <v>142</v>
      </c>
      <c r="Z6021" s="15" t="n">
        <v>1</v>
      </c>
      <c r="AA6021" s="15" t="s">
        <v>277</v>
      </c>
      <c r="AB6021" s="15" t="s">
        <v>143</v>
      </c>
    </row>
    <row r="6022" customFormat="false" ht="15" hidden="false" customHeight="true" outlineLevel="0" collapsed="false">
      <c r="A6022" s="15" t="s">
        <v>10625</v>
      </c>
      <c r="B6022" s="15" t="s">
        <v>10626</v>
      </c>
      <c r="C6022" s="15" t="s">
        <v>217</v>
      </c>
      <c r="D6022" s="15" t="s">
        <v>235</v>
      </c>
      <c r="E6022" s="15" t="s">
        <v>136</v>
      </c>
      <c r="F6022" s="15" t="s">
        <v>137</v>
      </c>
      <c r="G6022" s="15" t="s">
        <v>219</v>
      </c>
      <c r="H6022" s="15" t="s">
        <v>136</v>
      </c>
      <c r="I6022" s="15" t="s">
        <v>243</v>
      </c>
      <c r="J6022" s="15" t="s">
        <v>169</v>
      </c>
      <c r="K6022" s="15" t="s">
        <v>10630</v>
      </c>
      <c r="L6022" s="15" t="n">
        <v>9</v>
      </c>
      <c r="M6022" s="15" t="n">
        <v>22</v>
      </c>
      <c r="N6022" s="15" t="n">
        <v>2</v>
      </c>
      <c r="O6022" s="15" t="n">
        <v>20</v>
      </c>
      <c r="P6022" s="15" t="n">
        <v>53</v>
      </c>
      <c r="Y6022" s="15" t="s">
        <v>142</v>
      </c>
      <c r="Z6022" s="15" t="n">
        <v>1</v>
      </c>
      <c r="AA6022" s="15" t="s">
        <v>277</v>
      </c>
      <c r="AB6022" s="15" t="s">
        <v>143</v>
      </c>
    </row>
    <row r="6023" customFormat="false" ht="15" hidden="false" customHeight="true" outlineLevel="0" collapsed="false">
      <c r="A6023" s="15" t="s">
        <v>10631</v>
      </c>
      <c r="B6023" s="15" t="s">
        <v>10632</v>
      </c>
      <c r="C6023" s="15" t="s">
        <v>217</v>
      </c>
      <c r="D6023" s="15" t="s">
        <v>274</v>
      </c>
      <c r="E6023" s="15" t="s">
        <v>136</v>
      </c>
      <c r="F6023" s="15" t="s">
        <v>137</v>
      </c>
      <c r="G6023" s="15" t="s">
        <v>2620</v>
      </c>
      <c r="H6023" s="15" t="s">
        <v>136</v>
      </c>
      <c r="I6023" s="15" t="s">
        <v>243</v>
      </c>
      <c r="J6023" s="15" t="s">
        <v>140</v>
      </c>
      <c r="K6023" s="15" t="s">
        <v>10633</v>
      </c>
      <c r="L6023" s="15" t="n">
        <v>23</v>
      </c>
      <c r="M6023" s="15" t="n">
        <v>1</v>
      </c>
      <c r="N6023" s="15" t="n">
        <v>1</v>
      </c>
      <c r="O6023" s="15" t="n">
        <v>0</v>
      </c>
      <c r="P6023" s="15" t="n">
        <v>25</v>
      </c>
      <c r="Y6023" s="15" t="s">
        <v>156</v>
      </c>
      <c r="Z6023" s="15" t="n">
        <v>1</v>
      </c>
      <c r="AA6023" s="15" t="s">
        <v>277</v>
      </c>
      <c r="AB6023" s="15" t="s">
        <v>143</v>
      </c>
    </row>
    <row r="6024" customFormat="false" ht="15" hidden="false" customHeight="true" outlineLevel="0" collapsed="false">
      <c r="A6024" s="15" t="s">
        <v>10631</v>
      </c>
      <c r="B6024" s="15" t="s">
        <v>10632</v>
      </c>
      <c r="C6024" s="15" t="s">
        <v>217</v>
      </c>
      <c r="D6024" s="15" t="s">
        <v>274</v>
      </c>
      <c r="E6024" s="15" t="s">
        <v>136</v>
      </c>
      <c r="F6024" s="15" t="s">
        <v>137</v>
      </c>
      <c r="G6024" s="15" t="s">
        <v>2620</v>
      </c>
      <c r="H6024" s="15" t="s">
        <v>136</v>
      </c>
      <c r="I6024" s="15" t="s">
        <v>243</v>
      </c>
      <c r="J6024" s="15" t="s">
        <v>144</v>
      </c>
      <c r="K6024" s="15" t="s">
        <v>10634</v>
      </c>
      <c r="L6024" s="15" t="n">
        <v>1</v>
      </c>
      <c r="P6024" s="15" t="n">
        <v>1</v>
      </c>
      <c r="Y6024" s="15" t="s">
        <v>156</v>
      </c>
      <c r="Z6024" s="15" t="n">
        <v>1</v>
      </c>
      <c r="AA6024" s="15" t="s">
        <v>277</v>
      </c>
      <c r="AB6024" s="15" t="s">
        <v>143</v>
      </c>
    </row>
    <row r="6025" customFormat="false" ht="15" hidden="false" customHeight="true" outlineLevel="0" collapsed="false">
      <c r="A6025" s="15" t="s">
        <v>10631</v>
      </c>
      <c r="B6025" s="15" t="s">
        <v>10632</v>
      </c>
      <c r="C6025" s="15" t="s">
        <v>217</v>
      </c>
      <c r="D6025" s="15" t="s">
        <v>274</v>
      </c>
      <c r="E6025" s="15" t="s">
        <v>136</v>
      </c>
      <c r="F6025" s="15" t="s">
        <v>137</v>
      </c>
      <c r="G6025" s="15" t="s">
        <v>2620</v>
      </c>
      <c r="H6025" s="15" t="s">
        <v>136</v>
      </c>
      <c r="I6025" s="15" t="s">
        <v>243</v>
      </c>
      <c r="J6025" s="15" t="s">
        <v>150</v>
      </c>
      <c r="K6025" s="15" t="s">
        <v>10635</v>
      </c>
      <c r="L6025" s="15" t="n">
        <v>175</v>
      </c>
      <c r="M6025" s="15" t="n">
        <v>139</v>
      </c>
      <c r="N6025" s="15" t="n">
        <v>105</v>
      </c>
      <c r="O6025" s="15" t="n">
        <v>30</v>
      </c>
      <c r="P6025" s="15" t="n">
        <v>449</v>
      </c>
      <c r="Y6025" s="15" t="s">
        <v>156</v>
      </c>
      <c r="Z6025" s="15" t="n">
        <v>1</v>
      </c>
      <c r="AA6025" s="15" t="s">
        <v>277</v>
      </c>
      <c r="AB6025" s="15" t="s">
        <v>143</v>
      </c>
    </row>
    <row r="6026" customFormat="false" ht="15" hidden="false" customHeight="true" outlineLevel="0" collapsed="false">
      <c r="A6026" s="15" t="s">
        <v>10631</v>
      </c>
      <c r="B6026" s="15" t="s">
        <v>10632</v>
      </c>
      <c r="C6026" s="15" t="s">
        <v>217</v>
      </c>
      <c r="D6026" s="15" t="s">
        <v>274</v>
      </c>
      <c r="E6026" s="15" t="s">
        <v>136</v>
      </c>
      <c r="F6026" s="15" t="s">
        <v>137</v>
      </c>
      <c r="G6026" s="15" t="s">
        <v>2620</v>
      </c>
      <c r="H6026" s="15" t="s">
        <v>136</v>
      </c>
      <c r="I6026" s="15" t="s">
        <v>243</v>
      </c>
      <c r="J6026" s="15" t="s">
        <v>166</v>
      </c>
      <c r="K6026" s="15" t="s">
        <v>10636</v>
      </c>
      <c r="N6026" s="15" t="n">
        <v>71</v>
      </c>
      <c r="P6026" s="15" t="n">
        <v>71</v>
      </c>
      <c r="Y6026" s="15" t="s">
        <v>156</v>
      </c>
      <c r="Z6026" s="15" t="n">
        <v>1</v>
      </c>
      <c r="AA6026" s="15" t="s">
        <v>277</v>
      </c>
      <c r="AB6026" s="15" t="s">
        <v>143</v>
      </c>
    </row>
    <row r="6027" customFormat="false" ht="15" hidden="false" customHeight="true" outlineLevel="0" collapsed="false">
      <c r="A6027" s="15" t="s">
        <v>10631</v>
      </c>
      <c r="B6027" s="15" t="s">
        <v>10632</v>
      </c>
      <c r="C6027" s="15" t="s">
        <v>217</v>
      </c>
      <c r="D6027" s="15" t="s">
        <v>274</v>
      </c>
      <c r="E6027" s="15" t="s">
        <v>136</v>
      </c>
      <c r="F6027" s="15" t="s">
        <v>137</v>
      </c>
      <c r="G6027" s="15" t="s">
        <v>2620</v>
      </c>
      <c r="H6027" s="15" t="s">
        <v>136</v>
      </c>
      <c r="I6027" s="15" t="s">
        <v>243</v>
      </c>
      <c r="J6027" s="15" t="s">
        <v>158</v>
      </c>
      <c r="K6027" s="15" t="s">
        <v>10637</v>
      </c>
      <c r="L6027" s="15" t="n">
        <v>17</v>
      </c>
      <c r="M6027" s="15" t="n">
        <v>23</v>
      </c>
      <c r="N6027" s="15" t="n">
        <v>216</v>
      </c>
      <c r="O6027" s="15" t="n">
        <v>6</v>
      </c>
      <c r="P6027" s="15" t="n">
        <v>262</v>
      </c>
      <c r="Y6027" s="15" t="s">
        <v>156</v>
      </c>
      <c r="Z6027" s="15" t="n">
        <v>1</v>
      </c>
      <c r="AA6027" s="15" t="s">
        <v>277</v>
      </c>
      <c r="AB6027" s="15" t="s">
        <v>143</v>
      </c>
    </row>
    <row r="6028" customFormat="false" ht="15" hidden="false" customHeight="true" outlineLevel="0" collapsed="false">
      <c r="A6028" s="15" t="s">
        <v>10631</v>
      </c>
      <c r="B6028" s="15" t="s">
        <v>10632</v>
      </c>
      <c r="C6028" s="15" t="s">
        <v>217</v>
      </c>
      <c r="D6028" s="15" t="s">
        <v>274</v>
      </c>
      <c r="E6028" s="15" t="s">
        <v>136</v>
      </c>
      <c r="F6028" s="15" t="s">
        <v>137</v>
      </c>
      <c r="G6028" s="15" t="s">
        <v>2620</v>
      </c>
      <c r="H6028" s="15" t="s">
        <v>136</v>
      </c>
      <c r="I6028" s="15" t="s">
        <v>243</v>
      </c>
      <c r="J6028" s="15" t="s">
        <v>169</v>
      </c>
      <c r="K6028" s="15" t="s">
        <v>10638</v>
      </c>
      <c r="L6028" s="15" t="n">
        <v>5</v>
      </c>
      <c r="M6028" s="15" t="n">
        <v>46</v>
      </c>
      <c r="N6028" s="15" t="n">
        <v>14</v>
      </c>
      <c r="P6028" s="15" t="n">
        <v>65</v>
      </c>
      <c r="Y6028" s="15" t="s">
        <v>156</v>
      </c>
      <c r="Z6028" s="15" t="n">
        <v>1</v>
      </c>
      <c r="AA6028" s="15" t="s">
        <v>277</v>
      </c>
      <c r="AB6028" s="15" t="s">
        <v>143</v>
      </c>
    </row>
    <row r="6029" customFormat="false" ht="15" hidden="false" customHeight="true" outlineLevel="0" collapsed="false">
      <c r="A6029" s="15" t="s">
        <v>10639</v>
      </c>
      <c r="B6029" s="15" t="s">
        <v>10640</v>
      </c>
      <c r="C6029" s="15" t="s">
        <v>217</v>
      </c>
      <c r="D6029" s="15" t="s">
        <v>235</v>
      </c>
      <c r="E6029" s="15" t="s">
        <v>136</v>
      </c>
      <c r="F6029" s="15" t="s">
        <v>137</v>
      </c>
      <c r="G6029" s="15" t="s">
        <v>792</v>
      </c>
      <c r="H6029" s="15" t="s">
        <v>136</v>
      </c>
      <c r="I6029" s="15" t="s">
        <v>139</v>
      </c>
      <c r="J6029" s="15" t="s">
        <v>158</v>
      </c>
      <c r="K6029" s="15" t="s">
        <v>10641</v>
      </c>
      <c r="L6029" s="15" t="n">
        <v>2</v>
      </c>
      <c r="N6029" s="15" t="n">
        <v>1</v>
      </c>
      <c r="P6029" s="15" t="n">
        <v>3</v>
      </c>
      <c r="Y6029" s="15" t="s">
        <v>156</v>
      </c>
      <c r="AB6029" s="15" t="s">
        <v>143</v>
      </c>
    </row>
    <row r="6030" customFormat="false" ht="15" hidden="false" customHeight="true" outlineLevel="0" collapsed="false">
      <c r="A6030" s="15" t="s">
        <v>10642</v>
      </c>
      <c r="B6030" s="15" t="s">
        <v>10643</v>
      </c>
      <c r="C6030" s="15" t="s">
        <v>217</v>
      </c>
      <c r="D6030" s="15" t="s">
        <v>218</v>
      </c>
      <c r="E6030" s="15" t="s">
        <v>136</v>
      </c>
      <c r="F6030" s="15" t="s">
        <v>137</v>
      </c>
      <c r="G6030" s="15" t="s">
        <v>10128</v>
      </c>
      <c r="H6030" s="15" t="s">
        <v>136</v>
      </c>
      <c r="I6030" s="15" t="s">
        <v>139</v>
      </c>
      <c r="J6030" s="15" t="s">
        <v>140</v>
      </c>
      <c r="K6030" s="15" t="s">
        <v>10644</v>
      </c>
      <c r="L6030" s="15" t="n">
        <v>8</v>
      </c>
      <c r="N6030" s="15" t="n">
        <v>8</v>
      </c>
      <c r="P6030" s="15" t="n">
        <v>16</v>
      </c>
      <c r="Y6030" s="15" t="s">
        <v>142</v>
      </c>
      <c r="AB6030" s="15" t="s">
        <v>143</v>
      </c>
    </row>
    <row r="6031" customFormat="false" ht="15" hidden="false" customHeight="true" outlineLevel="0" collapsed="false">
      <c r="A6031" s="15" t="s">
        <v>10642</v>
      </c>
      <c r="B6031" s="15" t="s">
        <v>10643</v>
      </c>
      <c r="C6031" s="15" t="s">
        <v>217</v>
      </c>
      <c r="D6031" s="15" t="s">
        <v>218</v>
      </c>
      <c r="E6031" s="15" t="s">
        <v>136</v>
      </c>
      <c r="F6031" s="15" t="s">
        <v>137</v>
      </c>
      <c r="G6031" s="15" t="s">
        <v>10128</v>
      </c>
      <c r="H6031" s="15" t="s">
        <v>136</v>
      </c>
      <c r="I6031" s="15" t="s">
        <v>139</v>
      </c>
      <c r="J6031" s="15" t="s">
        <v>150</v>
      </c>
      <c r="K6031" s="15" t="s">
        <v>10645</v>
      </c>
      <c r="L6031" s="15" t="n">
        <v>3</v>
      </c>
      <c r="P6031" s="15" t="n">
        <v>3</v>
      </c>
      <c r="Y6031" s="15" t="s">
        <v>142</v>
      </c>
      <c r="AB6031" s="15" t="s">
        <v>143</v>
      </c>
    </row>
    <row r="6032" customFormat="false" ht="15" hidden="false" customHeight="true" outlineLevel="0" collapsed="false">
      <c r="A6032" s="15" t="s">
        <v>10646</v>
      </c>
      <c r="B6032" s="15" t="s">
        <v>10647</v>
      </c>
      <c r="C6032" s="15" t="s">
        <v>148</v>
      </c>
      <c r="E6032" s="15" t="s">
        <v>136</v>
      </c>
      <c r="F6032" s="15" t="s">
        <v>137</v>
      </c>
      <c r="G6032" s="15" t="s">
        <v>1140</v>
      </c>
      <c r="H6032" s="15" t="s">
        <v>136</v>
      </c>
      <c r="I6032" s="15" t="s">
        <v>139</v>
      </c>
      <c r="J6032" s="15" t="s">
        <v>140</v>
      </c>
      <c r="K6032" s="15" t="s">
        <v>10648</v>
      </c>
      <c r="N6032" s="15" t="n">
        <v>2</v>
      </c>
      <c r="O6032" s="15" t="n">
        <v>4</v>
      </c>
      <c r="P6032" s="15" t="n">
        <v>6</v>
      </c>
      <c r="Y6032" s="15" t="s">
        <v>156</v>
      </c>
      <c r="AB6032" s="15" t="s">
        <v>143</v>
      </c>
    </row>
    <row r="6033" customFormat="false" ht="15" hidden="false" customHeight="true" outlineLevel="0" collapsed="false">
      <c r="A6033" s="15" t="s">
        <v>10646</v>
      </c>
      <c r="B6033" s="15" t="s">
        <v>10647</v>
      </c>
      <c r="C6033" s="15" t="s">
        <v>148</v>
      </c>
      <c r="E6033" s="15" t="s">
        <v>136</v>
      </c>
      <c r="F6033" s="15" t="s">
        <v>137</v>
      </c>
      <c r="G6033" s="15" t="s">
        <v>1140</v>
      </c>
      <c r="H6033" s="15" t="s">
        <v>136</v>
      </c>
      <c r="I6033" s="15" t="s">
        <v>139</v>
      </c>
      <c r="J6033" s="15" t="s">
        <v>150</v>
      </c>
      <c r="K6033" s="15" t="s">
        <v>10649</v>
      </c>
      <c r="N6033" s="15" t="n">
        <v>84</v>
      </c>
      <c r="O6033" s="15" t="n">
        <v>91</v>
      </c>
      <c r="P6033" s="15" t="n">
        <v>175</v>
      </c>
      <c r="Y6033" s="15" t="s">
        <v>156</v>
      </c>
      <c r="AB6033" s="15" t="s">
        <v>143</v>
      </c>
    </row>
    <row r="6034" customFormat="false" ht="15" hidden="false" customHeight="true" outlineLevel="0" collapsed="false">
      <c r="A6034" s="15" t="s">
        <v>10646</v>
      </c>
      <c r="B6034" s="15" t="s">
        <v>10647</v>
      </c>
      <c r="C6034" s="15" t="s">
        <v>148</v>
      </c>
      <c r="E6034" s="15" t="s">
        <v>136</v>
      </c>
      <c r="F6034" s="15" t="s">
        <v>137</v>
      </c>
      <c r="G6034" s="15" t="s">
        <v>1140</v>
      </c>
      <c r="H6034" s="15" t="s">
        <v>136</v>
      </c>
      <c r="I6034" s="15" t="s">
        <v>139</v>
      </c>
      <c r="J6034" s="15" t="s">
        <v>158</v>
      </c>
      <c r="K6034" s="15" t="s">
        <v>10650</v>
      </c>
      <c r="N6034" s="15" t="n">
        <v>34</v>
      </c>
      <c r="O6034" s="15" t="n">
        <v>7</v>
      </c>
      <c r="P6034" s="15" t="n">
        <v>41</v>
      </c>
      <c r="Y6034" s="15" t="s">
        <v>156</v>
      </c>
      <c r="AB6034" s="15" t="s">
        <v>143</v>
      </c>
    </row>
    <row r="6035" customFormat="false" ht="15" hidden="false" customHeight="true" outlineLevel="0" collapsed="false">
      <c r="A6035" s="15" t="s">
        <v>10651</v>
      </c>
      <c r="B6035" s="15" t="s">
        <v>10652</v>
      </c>
      <c r="C6035" s="15" t="s">
        <v>217</v>
      </c>
      <c r="D6035" s="15" t="s">
        <v>235</v>
      </c>
      <c r="E6035" s="15" t="s">
        <v>136</v>
      </c>
      <c r="F6035" s="15" t="s">
        <v>137</v>
      </c>
      <c r="G6035" s="15" t="s">
        <v>1280</v>
      </c>
      <c r="H6035" s="15" t="s">
        <v>136</v>
      </c>
      <c r="I6035" s="15" t="s">
        <v>139</v>
      </c>
      <c r="J6035" s="15" t="s">
        <v>140</v>
      </c>
      <c r="K6035" s="15" t="s">
        <v>10653</v>
      </c>
      <c r="M6035" s="15" t="n">
        <v>6</v>
      </c>
      <c r="P6035" s="15" t="n">
        <v>6</v>
      </c>
      <c r="Y6035" s="15" t="s">
        <v>142</v>
      </c>
      <c r="AB6035" s="15" t="s">
        <v>143</v>
      </c>
    </row>
    <row r="6036" customFormat="false" ht="15" hidden="false" customHeight="true" outlineLevel="0" collapsed="false">
      <c r="A6036" s="15" t="s">
        <v>10651</v>
      </c>
      <c r="B6036" s="15" t="s">
        <v>10652</v>
      </c>
      <c r="C6036" s="15" t="s">
        <v>217</v>
      </c>
      <c r="D6036" s="15" t="s">
        <v>235</v>
      </c>
      <c r="E6036" s="15" t="s">
        <v>136</v>
      </c>
      <c r="F6036" s="15" t="s">
        <v>137</v>
      </c>
      <c r="G6036" s="15" t="s">
        <v>1280</v>
      </c>
      <c r="H6036" s="15" t="s">
        <v>136</v>
      </c>
      <c r="I6036" s="15" t="s">
        <v>139</v>
      </c>
      <c r="J6036" s="15" t="s">
        <v>150</v>
      </c>
      <c r="K6036" s="15" t="s">
        <v>10654</v>
      </c>
      <c r="M6036" s="15" t="n">
        <v>5</v>
      </c>
      <c r="P6036" s="15" t="n">
        <v>5</v>
      </c>
      <c r="Y6036" s="15" t="s">
        <v>142</v>
      </c>
      <c r="AB6036" s="15" t="s">
        <v>143</v>
      </c>
    </row>
    <row r="6037" customFormat="false" ht="15" hidden="false" customHeight="true" outlineLevel="0" collapsed="false">
      <c r="A6037" s="15" t="s">
        <v>10651</v>
      </c>
      <c r="B6037" s="15" t="s">
        <v>10652</v>
      </c>
      <c r="C6037" s="15" t="s">
        <v>217</v>
      </c>
      <c r="D6037" s="15" t="s">
        <v>235</v>
      </c>
      <c r="E6037" s="15" t="s">
        <v>136</v>
      </c>
      <c r="F6037" s="15" t="s">
        <v>137</v>
      </c>
      <c r="G6037" s="15" t="s">
        <v>1280</v>
      </c>
      <c r="H6037" s="15" t="s">
        <v>136</v>
      </c>
      <c r="I6037" s="15" t="s">
        <v>139</v>
      </c>
      <c r="J6037" s="15" t="s">
        <v>158</v>
      </c>
      <c r="K6037" s="15" t="s">
        <v>10655</v>
      </c>
      <c r="M6037" s="15" t="n">
        <v>2</v>
      </c>
      <c r="P6037" s="15" t="n">
        <v>2</v>
      </c>
      <c r="Y6037" s="15" t="s">
        <v>142</v>
      </c>
      <c r="AB6037" s="15" t="s">
        <v>143</v>
      </c>
    </row>
    <row r="6038" customFormat="false" ht="15" hidden="false" customHeight="true" outlineLevel="0" collapsed="false">
      <c r="A6038" s="15" t="s">
        <v>10656</v>
      </c>
      <c r="B6038" s="15" t="s">
        <v>10657</v>
      </c>
      <c r="C6038" s="15" t="s">
        <v>148</v>
      </c>
      <c r="E6038" s="15" t="s">
        <v>136</v>
      </c>
      <c r="F6038" s="15" t="s">
        <v>137</v>
      </c>
      <c r="G6038" s="15" t="s">
        <v>275</v>
      </c>
      <c r="H6038" s="15" t="s">
        <v>136</v>
      </c>
      <c r="I6038" s="15" t="s">
        <v>139</v>
      </c>
      <c r="J6038" s="15" t="s">
        <v>140</v>
      </c>
      <c r="K6038" s="15" t="s">
        <v>10658</v>
      </c>
      <c r="M6038" s="15" t="n">
        <v>60</v>
      </c>
      <c r="N6038" s="15" t="n">
        <v>160</v>
      </c>
      <c r="O6038" s="15" t="n">
        <v>40</v>
      </c>
      <c r="P6038" s="15" t="n">
        <v>260</v>
      </c>
      <c r="Y6038" s="15" t="s">
        <v>142</v>
      </c>
      <c r="AB6038" s="15" t="s">
        <v>143</v>
      </c>
    </row>
    <row r="6039" customFormat="false" ht="15" hidden="false" customHeight="true" outlineLevel="0" collapsed="false">
      <c r="A6039" s="15" t="s">
        <v>10659</v>
      </c>
      <c r="B6039" s="15" t="s">
        <v>10660</v>
      </c>
      <c r="C6039" s="15" t="s">
        <v>148</v>
      </c>
      <c r="E6039" s="15" t="s">
        <v>136</v>
      </c>
      <c r="F6039" s="15" t="s">
        <v>137</v>
      </c>
      <c r="G6039" s="15" t="s">
        <v>1125</v>
      </c>
      <c r="H6039" s="15" t="s">
        <v>136</v>
      </c>
      <c r="I6039" s="15" t="s">
        <v>139</v>
      </c>
      <c r="J6039" s="15" t="s">
        <v>140</v>
      </c>
      <c r="K6039" s="15" t="s">
        <v>10661</v>
      </c>
      <c r="M6039" s="15" t="n">
        <v>2</v>
      </c>
      <c r="P6039" s="15" t="n">
        <v>2</v>
      </c>
      <c r="Y6039" s="15" t="s">
        <v>156</v>
      </c>
      <c r="AB6039" s="15" t="s">
        <v>143</v>
      </c>
    </row>
    <row r="6040" customFormat="false" ht="15" hidden="false" customHeight="true" outlineLevel="0" collapsed="false">
      <c r="A6040" s="15" t="s">
        <v>10659</v>
      </c>
      <c r="B6040" s="15" t="s">
        <v>10660</v>
      </c>
      <c r="C6040" s="15" t="s">
        <v>148</v>
      </c>
      <c r="E6040" s="15" t="s">
        <v>136</v>
      </c>
      <c r="F6040" s="15" t="s">
        <v>137</v>
      </c>
      <c r="G6040" s="15" t="s">
        <v>1125</v>
      </c>
      <c r="H6040" s="15" t="s">
        <v>136</v>
      </c>
      <c r="I6040" s="15" t="s">
        <v>139</v>
      </c>
      <c r="J6040" s="15" t="s">
        <v>158</v>
      </c>
      <c r="K6040" s="15" t="s">
        <v>10662</v>
      </c>
      <c r="M6040" s="15" t="n">
        <v>9</v>
      </c>
      <c r="P6040" s="15" t="n">
        <v>9</v>
      </c>
      <c r="Y6040" s="15" t="s">
        <v>156</v>
      </c>
      <c r="AB6040" s="15" t="s">
        <v>143</v>
      </c>
    </row>
    <row r="6041" customFormat="false" ht="15" hidden="false" customHeight="true" outlineLevel="0" collapsed="false">
      <c r="A6041" s="15" t="s">
        <v>10663</v>
      </c>
      <c r="B6041" s="15" t="s">
        <v>10664</v>
      </c>
      <c r="C6041" s="15" t="s">
        <v>217</v>
      </c>
      <c r="D6041" s="15" t="s">
        <v>218</v>
      </c>
      <c r="E6041" s="15" t="s">
        <v>136</v>
      </c>
      <c r="F6041" s="15" t="s">
        <v>137</v>
      </c>
      <c r="G6041" s="15" t="s">
        <v>756</v>
      </c>
      <c r="H6041" s="15" t="s">
        <v>136</v>
      </c>
      <c r="I6041" s="15" t="s">
        <v>139</v>
      </c>
      <c r="J6041" s="15" t="s">
        <v>140</v>
      </c>
      <c r="K6041" s="15" t="s">
        <v>10665</v>
      </c>
      <c r="N6041" s="15" t="n">
        <v>4</v>
      </c>
      <c r="P6041" s="15" t="n">
        <v>4</v>
      </c>
      <c r="Y6041" s="15" t="s">
        <v>142</v>
      </c>
      <c r="AB6041" s="15" t="s">
        <v>143</v>
      </c>
    </row>
    <row r="6042" customFormat="false" ht="15" hidden="false" customHeight="true" outlineLevel="0" collapsed="false">
      <c r="A6042" s="15" t="s">
        <v>10666</v>
      </c>
      <c r="B6042" s="15" t="s">
        <v>10667</v>
      </c>
      <c r="C6042" s="15" t="s">
        <v>217</v>
      </c>
      <c r="D6042" s="15" t="s">
        <v>235</v>
      </c>
      <c r="E6042" s="15" t="s">
        <v>136</v>
      </c>
      <c r="F6042" s="15" t="s">
        <v>137</v>
      </c>
      <c r="G6042" s="15" t="s">
        <v>308</v>
      </c>
      <c r="H6042" s="15" t="s">
        <v>136</v>
      </c>
      <c r="I6042" s="15" t="s">
        <v>139</v>
      </c>
      <c r="J6042" s="15" t="s">
        <v>140</v>
      </c>
      <c r="K6042" s="15" t="s">
        <v>10668</v>
      </c>
      <c r="N6042" s="15" t="n">
        <v>11</v>
      </c>
      <c r="P6042" s="15" t="n">
        <v>11</v>
      </c>
      <c r="Y6042" s="15" t="s">
        <v>142</v>
      </c>
      <c r="AB6042" s="15" t="s">
        <v>143</v>
      </c>
    </row>
    <row r="6043" customFormat="false" ht="15" hidden="false" customHeight="true" outlineLevel="0" collapsed="false">
      <c r="A6043" s="15" t="s">
        <v>10669</v>
      </c>
      <c r="B6043" s="15" t="s">
        <v>10670</v>
      </c>
      <c r="C6043" s="15" t="s">
        <v>217</v>
      </c>
      <c r="D6043" s="15" t="s">
        <v>235</v>
      </c>
      <c r="E6043" s="15" t="s">
        <v>136</v>
      </c>
      <c r="F6043" s="15" t="s">
        <v>137</v>
      </c>
      <c r="G6043" s="15" t="s">
        <v>138</v>
      </c>
      <c r="H6043" s="15" t="s">
        <v>136</v>
      </c>
      <c r="I6043" s="15" t="s">
        <v>139</v>
      </c>
      <c r="J6043" s="15" t="s">
        <v>140</v>
      </c>
      <c r="K6043" s="15" t="s">
        <v>10671</v>
      </c>
      <c r="M6043" s="15" t="n">
        <v>43</v>
      </c>
      <c r="N6043" s="15" t="n">
        <v>8</v>
      </c>
      <c r="P6043" s="15" t="n">
        <v>51</v>
      </c>
      <c r="Y6043" s="15" t="s">
        <v>142</v>
      </c>
      <c r="AB6043" s="15" t="s">
        <v>143</v>
      </c>
    </row>
    <row r="6044" customFormat="false" ht="15" hidden="false" customHeight="true" outlineLevel="0" collapsed="false">
      <c r="A6044" s="15" t="s">
        <v>10669</v>
      </c>
      <c r="B6044" s="15" t="s">
        <v>10670</v>
      </c>
      <c r="C6044" s="15" t="s">
        <v>217</v>
      </c>
      <c r="D6044" s="15" t="s">
        <v>235</v>
      </c>
      <c r="E6044" s="15" t="s">
        <v>136</v>
      </c>
      <c r="F6044" s="15" t="s">
        <v>137</v>
      </c>
      <c r="G6044" s="15" t="s">
        <v>138</v>
      </c>
      <c r="H6044" s="15" t="s">
        <v>136</v>
      </c>
      <c r="I6044" s="15" t="s">
        <v>139</v>
      </c>
      <c r="J6044" s="15" t="s">
        <v>144</v>
      </c>
      <c r="K6044" s="15" t="s">
        <v>10672</v>
      </c>
      <c r="L6044" s="15" t="n">
        <v>4</v>
      </c>
      <c r="P6044" s="15" t="n">
        <v>4</v>
      </c>
      <c r="Y6044" s="15" t="s">
        <v>142</v>
      </c>
      <c r="AB6044" s="15" t="s">
        <v>143</v>
      </c>
    </row>
    <row r="6045" customFormat="false" ht="15" hidden="false" customHeight="true" outlineLevel="0" collapsed="false">
      <c r="A6045" s="15" t="s">
        <v>10669</v>
      </c>
      <c r="B6045" s="15" t="s">
        <v>10670</v>
      </c>
      <c r="C6045" s="15" t="s">
        <v>217</v>
      </c>
      <c r="D6045" s="15" t="s">
        <v>235</v>
      </c>
      <c r="E6045" s="15" t="s">
        <v>136</v>
      </c>
      <c r="F6045" s="15" t="s">
        <v>137</v>
      </c>
      <c r="G6045" s="15" t="s">
        <v>138</v>
      </c>
      <c r="H6045" s="15" t="s">
        <v>136</v>
      </c>
      <c r="I6045" s="15" t="s">
        <v>139</v>
      </c>
      <c r="J6045" s="15" t="s">
        <v>150</v>
      </c>
      <c r="K6045" s="15" t="s">
        <v>10673</v>
      </c>
      <c r="L6045" s="15" t="n">
        <v>6</v>
      </c>
      <c r="M6045" s="15" t="n">
        <v>5</v>
      </c>
      <c r="N6045" s="15" t="n">
        <v>9</v>
      </c>
      <c r="P6045" s="15" t="n">
        <v>20</v>
      </c>
      <c r="Y6045" s="15" t="s">
        <v>142</v>
      </c>
      <c r="AB6045" s="15" t="s">
        <v>143</v>
      </c>
    </row>
    <row r="6046" customFormat="false" ht="15" hidden="false" customHeight="true" outlineLevel="0" collapsed="false">
      <c r="A6046" s="15" t="s">
        <v>10669</v>
      </c>
      <c r="B6046" s="15" t="s">
        <v>10670</v>
      </c>
      <c r="C6046" s="15" t="s">
        <v>217</v>
      </c>
      <c r="D6046" s="15" t="s">
        <v>235</v>
      </c>
      <c r="E6046" s="15" t="s">
        <v>136</v>
      </c>
      <c r="F6046" s="15" t="s">
        <v>137</v>
      </c>
      <c r="G6046" s="15" t="s">
        <v>138</v>
      </c>
      <c r="H6046" s="15" t="s">
        <v>136</v>
      </c>
      <c r="I6046" s="15" t="s">
        <v>139</v>
      </c>
      <c r="J6046" s="15" t="s">
        <v>158</v>
      </c>
      <c r="K6046" s="15" t="s">
        <v>10674</v>
      </c>
      <c r="L6046" s="15" t="n">
        <v>8</v>
      </c>
      <c r="M6046" s="15" t="n">
        <v>1</v>
      </c>
      <c r="N6046" s="15" t="n">
        <v>1</v>
      </c>
      <c r="P6046" s="15" t="n">
        <v>10</v>
      </c>
      <c r="Y6046" s="15" t="s">
        <v>142</v>
      </c>
      <c r="AB6046" s="15" t="s">
        <v>143</v>
      </c>
    </row>
    <row r="6047" customFormat="false" ht="15" hidden="false" customHeight="true" outlineLevel="0" collapsed="false">
      <c r="A6047" s="15" t="s">
        <v>10675</v>
      </c>
      <c r="B6047" s="15" t="s">
        <v>10676</v>
      </c>
      <c r="C6047" s="15" t="s">
        <v>148</v>
      </c>
      <c r="E6047" s="15" t="s">
        <v>136</v>
      </c>
      <c r="F6047" s="15" t="s">
        <v>137</v>
      </c>
      <c r="G6047" s="15" t="s">
        <v>149</v>
      </c>
      <c r="H6047" s="15" t="s">
        <v>136</v>
      </c>
      <c r="I6047" s="15" t="s">
        <v>139</v>
      </c>
      <c r="J6047" s="15" t="s">
        <v>144</v>
      </c>
      <c r="K6047" s="15" t="s">
        <v>10677</v>
      </c>
      <c r="O6047" s="15" t="n">
        <v>6</v>
      </c>
      <c r="P6047" s="15" t="n">
        <v>6</v>
      </c>
      <c r="Y6047" s="15" t="s">
        <v>142</v>
      </c>
      <c r="AB6047" s="15" t="s">
        <v>143</v>
      </c>
    </row>
    <row r="6048" customFormat="false" ht="15" hidden="false" customHeight="true" outlineLevel="0" collapsed="false">
      <c r="A6048" s="15" t="s">
        <v>10678</v>
      </c>
      <c r="B6048" s="15" t="s">
        <v>10679</v>
      </c>
      <c r="C6048" s="15" t="s">
        <v>148</v>
      </c>
      <c r="E6048" s="15" t="s">
        <v>136</v>
      </c>
      <c r="F6048" s="15" t="s">
        <v>137</v>
      </c>
      <c r="G6048" s="15" t="s">
        <v>231</v>
      </c>
      <c r="H6048" s="15" t="s">
        <v>136</v>
      </c>
      <c r="I6048" s="15" t="s">
        <v>139</v>
      </c>
      <c r="J6048" s="15" t="s">
        <v>140</v>
      </c>
      <c r="K6048" s="15" t="s">
        <v>10680</v>
      </c>
      <c r="N6048" s="15" t="n">
        <v>32</v>
      </c>
      <c r="O6048" s="15" t="n">
        <v>16</v>
      </c>
      <c r="P6048" s="15" t="n">
        <v>48</v>
      </c>
      <c r="Y6048" s="15" t="s">
        <v>156</v>
      </c>
      <c r="AB6048" s="15" t="s">
        <v>143</v>
      </c>
    </row>
    <row r="6049" customFormat="false" ht="15" hidden="false" customHeight="true" outlineLevel="0" collapsed="false">
      <c r="A6049" s="15" t="s">
        <v>10678</v>
      </c>
      <c r="B6049" s="15" t="s">
        <v>10679</v>
      </c>
      <c r="C6049" s="15" t="s">
        <v>148</v>
      </c>
      <c r="E6049" s="15" t="s">
        <v>136</v>
      </c>
      <c r="F6049" s="15" t="s">
        <v>137</v>
      </c>
      <c r="G6049" s="15" t="s">
        <v>231</v>
      </c>
      <c r="H6049" s="15" t="s">
        <v>136</v>
      </c>
      <c r="I6049" s="15" t="s">
        <v>139</v>
      </c>
      <c r="J6049" s="15" t="s">
        <v>150</v>
      </c>
      <c r="K6049" s="15" t="s">
        <v>10681</v>
      </c>
      <c r="L6049" s="15" t="n">
        <v>9</v>
      </c>
      <c r="O6049" s="15" t="n">
        <v>13</v>
      </c>
      <c r="P6049" s="15" t="n">
        <v>22</v>
      </c>
      <c r="Y6049" s="15" t="s">
        <v>156</v>
      </c>
      <c r="AB6049" s="15" t="s">
        <v>143</v>
      </c>
    </row>
    <row r="6050" customFormat="false" ht="15" hidden="false" customHeight="true" outlineLevel="0" collapsed="false">
      <c r="A6050" s="15" t="s">
        <v>10678</v>
      </c>
      <c r="B6050" s="15" t="s">
        <v>10679</v>
      </c>
      <c r="C6050" s="15" t="s">
        <v>148</v>
      </c>
      <c r="E6050" s="15" t="s">
        <v>136</v>
      </c>
      <c r="F6050" s="15" t="s">
        <v>137</v>
      </c>
      <c r="G6050" s="15" t="s">
        <v>231</v>
      </c>
      <c r="H6050" s="15" t="s">
        <v>136</v>
      </c>
      <c r="I6050" s="15" t="s">
        <v>139</v>
      </c>
      <c r="J6050" s="15" t="s">
        <v>158</v>
      </c>
      <c r="K6050" s="15" t="s">
        <v>10682</v>
      </c>
      <c r="M6050" s="15" t="n">
        <v>1</v>
      </c>
      <c r="N6050" s="15" t="n">
        <v>13</v>
      </c>
      <c r="P6050" s="15" t="n">
        <v>14</v>
      </c>
      <c r="Y6050" s="15" t="s">
        <v>156</v>
      </c>
      <c r="AB6050" s="15" t="s">
        <v>143</v>
      </c>
    </row>
    <row r="6051" customFormat="false" ht="15" hidden="false" customHeight="true" outlineLevel="0" collapsed="false">
      <c r="A6051" s="15" t="s">
        <v>10683</v>
      </c>
      <c r="B6051" s="15" t="s">
        <v>10684</v>
      </c>
      <c r="C6051" s="15" t="s">
        <v>217</v>
      </c>
      <c r="D6051" s="15" t="s">
        <v>235</v>
      </c>
      <c r="E6051" s="15" t="s">
        <v>788</v>
      </c>
      <c r="F6051" s="15" t="s">
        <v>137</v>
      </c>
      <c r="G6051" s="15" t="s">
        <v>788</v>
      </c>
      <c r="H6051" s="15" t="s">
        <v>136</v>
      </c>
      <c r="I6051" s="15" t="s">
        <v>139</v>
      </c>
      <c r="J6051" s="15" t="s">
        <v>144</v>
      </c>
      <c r="K6051" s="15" t="s">
        <v>10685</v>
      </c>
      <c r="L6051" s="15" t="n">
        <v>4</v>
      </c>
      <c r="P6051" s="15" t="n">
        <v>4</v>
      </c>
      <c r="Y6051" s="15" t="s">
        <v>142</v>
      </c>
      <c r="AB6051" s="15" t="s">
        <v>143</v>
      </c>
    </row>
    <row r="6052" customFormat="false" ht="15" hidden="false" customHeight="true" outlineLevel="0" collapsed="false">
      <c r="A6052" s="15" t="s">
        <v>10683</v>
      </c>
      <c r="B6052" s="15" t="s">
        <v>10684</v>
      </c>
      <c r="C6052" s="15" t="s">
        <v>217</v>
      </c>
      <c r="D6052" s="15" t="s">
        <v>235</v>
      </c>
      <c r="E6052" s="15" t="s">
        <v>788</v>
      </c>
      <c r="F6052" s="15" t="s">
        <v>137</v>
      </c>
      <c r="G6052" s="15" t="s">
        <v>788</v>
      </c>
      <c r="H6052" s="15" t="s">
        <v>136</v>
      </c>
      <c r="I6052" s="15" t="s">
        <v>139</v>
      </c>
      <c r="J6052" s="15" t="s">
        <v>150</v>
      </c>
      <c r="K6052" s="15" t="s">
        <v>10686</v>
      </c>
      <c r="L6052" s="15" t="n">
        <v>14</v>
      </c>
      <c r="P6052" s="15" t="n">
        <v>14</v>
      </c>
      <c r="Y6052" s="15" t="s">
        <v>142</v>
      </c>
      <c r="AB6052" s="15" t="s">
        <v>143</v>
      </c>
    </row>
    <row r="6053" customFormat="false" ht="15" hidden="false" customHeight="true" outlineLevel="0" collapsed="false">
      <c r="A6053" s="15" t="s">
        <v>10687</v>
      </c>
      <c r="B6053" s="15" t="s">
        <v>10688</v>
      </c>
      <c r="C6053" s="15" t="s">
        <v>148</v>
      </c>
      <c r="E6053" s="15" t="s">
        <v>136</v>
      </c>
      <c r="F6053" s="15" t="s">
        <v>137</v>
      </c>
      <c r="G6053" s="15" t="s">
        <v>336</v>
      </c>
      <c r="H6053" s="15" t="s">
        <v>136</v>
      </c>
      <c r="I6053" s="15" t="s">
        <v>139</v>
      </c>
      <c r="J6053" s="15" t="s">
        <v>140</v>
      </c>
      <c r="K6053" s="15" t="s">
        <v>10689</v>
      </c>
      <c r="N6053" s="15" t="n">
        <v>3</v>
      </c>
      <c r="P6053" s="15" t="n">
        <v>3</v>
      </c>
      <c r="Y6053" s="15" t="s">
        <v>142</v>
      </c>
      <c r="AB6053" s="15" t="s">
        <v>143</v>
      </c>
    </row>
    <row r="6054" customFormat="false" ht="15" hidden="false" customHeight="true" outlineLevel="0" collapsed="false">
      <c r="A6054" s="15" t="s">
        <v>10687</v>
      </c>
      <c r="B6054" s="15" t="s">
        <v>10688</v>
      </c>
      <c r="C6054" s="15" t="s">
        <v>148</v>
      </c>
      <c r="E6054" s="15" t="s">
        <v>136</v>
      </c>
      <c r="F6054" s="15" t="s">
        <v>137</v>
      </c>
      <c r="G6054" s="15" t="s">
        <v>336</v>
      </c>
      <c r="H6054" s="15" t="s">
        <v>136</v>
      </c>
      <c r="I6054" s="15" t="s">
        <v>139</v>
      </c>
      <c r="J6054" s="15" t="s">
        <v>150</v>
      </c>
      <c r="K6054" s="15" t="s">
        <v>10690</v>
      </c>
      <c r="N6054" s="15" t="n">
        <v>18</v>
      </c>
      <c r="O6054" s="15" t="n">
        <v>1</v>
      </c>
      <c r="P6054" s="15" t="n">
        <v>19</v>
      </c>
      <c r="Y6054" s="15" t="s">
        <v>142</v>
      </c>
      <c r="AB6054" s="15" t="s">
        <v>143</v>
      </c>
    </row>
    <row r="6055" customFormat="false" ht="15" hidden="false" customHeight="true" outlineLevel="0" collapsed="false">
      <c r="A6055" s="15" t="s">
        <v>10687</v>
      </c>
      <c r="B6055" s="15" t="s">
        <v>10688</v>
      </c>
      <c r="C6055" s="15" t="s">
        <v>148</v>
      </c>
      <c r="E6055" s="15" t="s">
        <v>136</v>
      </c>
      <c r="F6055" s="15" t="s">
        <v>137</v>
      </c>
      <c r="G6055" s="15" t="s">
        <v>336</v>
      </c>
      <c r="H6055" s="15" t="s">
        <v>136</v>
      </c>
      <c r="I6055" s="15" t="s">
        <v>139</v>
      </c>
      <c r="J6055" s="15" t="s">
        <v>158</v>
      </c>
      <c r="K6055" s="15" t="s">
        <v>10691</v>
      </c>
      <c r="N6055" s="15" t="n">
        <v>7</v>
      </c>
      <c r="P6055" s="15" t="n">
        <v>7</v>
      </c>
      <c r="Y6055" s="15" t="s">
        <v>142</v>
      </c>
      <c r="AB6055" s="15" t="s">
        <v>143</v>
      </c>
    </row>
    <row r="6056" customFormat="false" ht="15" hidden="false" customHeight="true" outlineLevel="0" collapsed="false">
      <c r="A6056" s="15" t="s">
        <v>10692</v>
      </c>
      <c r="B6056" s="15" t="s">
        <v>10693</v>
      </c>
      <c r="C6056" s="15" t="s">
        <v>217</v>
      </c>
      <c r="D6056" s="15" t="s">
        <v>218</v>
      </c>
      <c r="E6056" s="15" t="s">
        <v>136</v>
      </c>
      <c r="F6056" s="15" t="s">
        <v>137</v>
      </c>
      <c r="G6056" s="15" t="s">
        <v>219</v>
      </c>
      <c r="H6056" s="15" t="s">
        <v>136</v>
      </c>
      <c r="I6056" s="15" t="s">
        <v>243</v>
      </c>
      <c r="J6056" s="15" t="s">
        <v>150</v>
      </c>
      <c r="K6056" s="15" t="s">
        <v>10694</v>
      </c>
      <c r="L6056" s="15" t="n">
        <v>51</v>
      </c>
      <c r="M6056" s="15" t="n">
        <v>164</v>
      </c>
      <c r="N6056" s="15" t="n">
        <v>441</v>
      </c>
      <c r="O6056" s="15" t="n">
        <v>24</v>
      </c>
      <c r="P6056" s="15" t="n">
        <v>680</v>
      </c>
      <c r="Y6056" s="15" t="s">
        <v>142</v>
      </c>
      <c r="AB6056" s="15" t="s">
        <v>143</v>
      </c>
    </row>
    <row r="6057" customFormat="false" ht="15" hidden="false" customHeight="true" outlineLevel="0" collapsed="false">
      <c r="A6057" s="15" t="s">
        <v>10692</v>
      </c>
      <c r="B6057" s="15" t="s">
        <v>10693</v>
      </c>
      <c r="C6057" s="15" t="s">
        <v>217</v>
      </c>
      <c r="D6057" s="15" t="s">
        <v>218</v>
      </c>
      <c r="E6057" s="15" t="s">
        <v>136</v>
      </c>
      <c r="F6057" s="15" t="s">
        <v>137</v>
      </c>
      <c r="G6057" s="15" t="s">
        <v>219</v>
      </c>
      <c r="H6057" s="15" t="s">
        <v>136</v>
      </c>
      <c r="I6057" s="15" t="s">
        <v>243</v>
      </c>
      <c r="J6057" s="15" t="s">
        <v>158</v>
      </c>
      <c r="K6057" s="15" t="s">
        <v>10695</v>
      </c>
      <c r="L6057" s="15" t="n">
        <v>6</v>
      </c>
      <c r="M6057" s="15" t="n">
        <v>25</v>
      </c>
      <c r="N6057" s="15" t="n">
        <v>125</v>
      </c>
      <c r="O6057" s="15" t="n">
        <v>3</v>
      </c>
      <c r="P6057" s="15" t="n">
        <v>159</v>
      </c>
      <c r="Y6057" s="15" t="s">
        <v>142</v>
      </c>
      <c r="AB6057" s="15" t="s">
        <v>143</v>
      </c>
    </row>
    <row r="6058" customFormat="false" ht="15" hidden="false" customHeight="true" outlineLevel="0" collapsed="false">
      <c r="A6058" s="15" t="s">
        <v>10692</v>
      </c>
      <c r="B6058" s="15" t="s">
        <v>10693</v>
      </c>
      <c r="C6058" s="15" t="s">
        <v>217</v>
      </c>
      <c r="D6058" s="15" t="s">
        <v>218</v>
      </c>
      <c r="E6058" s="15" t="s">
        <v>136</v>
      </c>
      <c r="F6058" s="15" t="s">
        <v>137</v>
      </c>
      <c r="G6058" s="15" t="s">
        <v>219</v>
      </c>
      <c r="H6058" s="15" t="s">
        <v>136</v>
      </c>
      <c r="I6058" s="15" t="s">
        <v>243</v>
      </c>
      <c r="J6058" s="15" t="s">
        <v>169</v>
      </c>
      <c r="K6058" s="15" t="s">
        <v>10696</v>
      </c>
      <c r="N6058" s="15" t="n">
        <v>32</v>
      </c>
      <c r="O6058" s="15" t="n">
        <v>5</v>
      </c>
      <c r="P6058" s="15" t="n">
        <v>37</v>
      </c>
      <c r="Y6058" s="15" t="s">
        <v>142</v>
      </c>
      <c r="AB6058" s="15" t="s">
        <v>143</v>
      </c>
    </row>
    <row r="6059" customFormat="false" ht="15" hidden="false" customHeight="true" outlineLevel="0" collapsed="false">
      <c r="A6059" s="15" t="s">
        <v>10697</v>
      </c>
      <c r="B6059" s="15" t="s">
        <v>10698</v>
      </c>
      <c r="C6059" s="15" t="s">
        <v>134</v>
      </c>
      <c r="D6059" s="15" t="s">
        <v>541</v>
      </c>
      <c r="E6059" s="15" t="s">
        <v>136</v>
      </c>
      <c r="F6059" s="15" t="s">
        <v>137</v>
      </c>
      <c r="G6059" s="15" t="s">
        <v>1353</v>
      </c>
      <c r="H6059" s="15" t="s">
        <v>136</v>
      </c>
      <c r="I6059" s="15" t="s">
        <v>139</v>
      </c>
      <c r="J6059" s="15" t="s">
        <v>140</v>
      </c>
      <c r="K6059" s="15" t="s">
        <v>10699</v>
      </c>
      <c r="M6059" s="15" t="n">
        <v>6</v>
      </c>
      <c r="N6059" s="15" t="n">
        <v>9</v>
      </c>
      <c r="O6059" s="15" t="n">
        <v>9</v>
      </c>
      <c r="P6059" s="15" t="n">
        <v>24</v>
      </c>
      <c r="Y6059" s="15" t="s">
        <v>156</v>
      </c>
      <c r="AB6059" s="15" t="s">
        <v>143</v>
      </c>
    </row>
    <row r="6060" customFormat="false" ht="15" hidden="false" customHeight="true" outlineLevel="0" collapsed="false">
      <c r="A6060" s="15" t="s">
        <v>10697</v>
      </c>
      <c r="B6060" s="15" t="s">
        <v>10698</v>
      </c>
      <c r="C6060" s="15" t="s">
        <v>134</v>
      </c>
      <c r="D6060" s="15" t="s">
        <v>541</v>
      </c>
      <c r="E6060" s="15" t="s">
        <v>136</v>
      </c>
      <c r="F6060" s="15" t="s">
        <v>137</v>
      </c>
      <c r="G6060" s="15" t="s">
        <v>1353</v>
      </c>
      <c r="H6060" s="15" t="s">
        <v>136</v>
      </c>
      <c r="I6060" s="15" t="s">
        <v>139</v>
      </c>
      <c r="J6060" s="15" t="s">
        <v>144</v>
      </c>
      <c r="K6060" s="15" t="s">
        <v>10700</v>
      </c>
      <c r="N6060" s="15" t="n">
        <v>139</v>
      </c>
      <c r="O6060" s="15" t="n">
        <v>50</v>
      </c>
      <c r="P6060" s="15" t="n">
        <v>189</v>
      </c>
      <c r="Y6060" s="15" t="s">
        <v>156</v>
      </c>
      <c r="AB6060" s="15" t="s">
        <v>143</v>
      </c>
    </row>
    <row r="6061" customFormat="false" ht="15" hidden="false" customHeight="true" outlineLevel="0" collapsed="false">
      <c r="A6061" s="15" t="s">
        <v>10697</v>
      </c>
      <c r="B6061" s="15" t="s">
        <v>10698</v>
      </c>
      <c r="C6061" s="15" t="s">
        <v>134</v>
      </c>
      <c r="D6061" s="15" t="s">
        <v>541</v>
      </c>
      <c r="E6061" s="15" t="s">
        <v>136</v>
      </c>
      <c r="F6061" s="15" t="s">
        <v>137</v>
      </c>
      <c r="G6061" s="15" t="s">
        <v>1353</v>
      </c>
      <c r="H6061" s="15" t="s">
        <v>136</v>
      </c>
      <c r="I6061" s="15" t="s">
        <v>139</v>
      </c>
      <c r="J6061" s="15" t="s">
        <v>150</v>
      </c>
      <c r="K6061" s="15" t="s">
        <v>10701</v>
      </c>
      <c r="M6061" s="15" t="n">
        <v>2</v>
      </c>
      <c r="N6061" s="15" t="n">
        <v>338</v>
      </c>
      <c r="O6061" s="15" t="n">
        <v>122</v>
      </c>
      <c r="P6061" s="15" t="n">
        <v>462</v>
      </c>
      <c r="Y6061" s="15" t="s">
        <v>156</v>
      </c>
      <c r="AB6061" s="15" t="s">
        <v>143</v>
      </c>
    </row>
    <row r="6062" customFormat="false" ht="15" hidden="false" customHeight="true" outlineLevel="0" collapsed="false">
      <c r="A6062" s="15" t="s">
        <v>10697</v>
      </c>
      <c r="B6062" s="15" t="s">
        <v>10698</v>
      </c>
      <c r="C6062" s="15" t="s">
        <v>134</v>
      </c>
      <c r="D6062" s="15" t="s">
        <v>541</v>
      </c>
      <c r="E6062" s="15" t="s">
        <v>136</v>
      </c>
      <c r="F6062" s="15" t="s">
        <v>137</v>
      </c>
      <c r="G6062" s="15" t="s">
        <v>1353</v>
      </c>
      <c r="H6062" s="15" t="s">
        <v>136</v>
      </c>
      <c r="I6062" s="15" t="s">
        <v>139</v>
      </c>
      <c r="J6062" s="15" t="s">
        <v>158</v>
      </c>
      <c r="K6062" s="15" t="s">
        <v>10702</v>
      </c>
      <c r="N6062" s="15" t="n">
        <v>38</v>
      </c>
      <c r="O6062" s="15" t="n">
        <v>11</v>
      </c>
      <c r="P6062" s="15" t="n">
        <v>49</v>
      </c>
      <c r="Y6062" s="15" t="s">
        <v>156</v>
      </c>
      <c r="AB6062" s="15" t="s">
        <v>143</v>
      </c>
    </row>
    <row r="6063" customFormat="false" ht="15" hidden="false" customHeight="true" outlineLevel="0" collapsed="false">
      <c r="A6063" s="15" t="s">
        <v>10703</v>
      </c>
      <c r="B6063" s="15" t="s">
        <v>10704</v>
      </c>
      <c r="C6063" s="15" t="s">
        <v>217</v>
      </c>
      <c r="D6063" s="15" t="s">
        <v>218</v>
      </c>
      <c r="E6063" s="15" t="s">
        <v>136</v>
      </c>
      <c r="F6063" s="15" t="s">
        <v>137</v>
      </c>
      <c r="G6063" s="15" t="s">
        <v>202</v>
      </c>
      <c r="H6063" s="15" t="s">
        <v>136</v>
      </c>
      <c r="I6063" s="15" t="s">
        <v>243</v>
      </c>
      <c r="J6063" s="15" t="s">
        <v>140</v>
      </c>
      <c r="K6063" s="15" t="s">
        <v>10705</v>
      </c>
      <c r="N6063" s="15" t="n">
        <v>63</v>
      </c>
      <c r="P6063" s="15" t="n">
        <v>63</v>
      </c>
      <c r="Y6063" s="15" t="s">
        <v>142</v>
      </c>
      <c r="AB6063" s="15" t="s">
        <v>143</v>
      </c>
    </row>
    <row r="6064" customFormat="false" ht="15" hidden="false" customHeight="true" outlineLevel="0" collapsed="false">
      <c r="A6064" s="15" t="s">
        <v>10703</v>
      </c>
      <c r="B6064" s="15" t="s">
        <v>10704</v>
      </c>
      <c r="C6064" s="15" t="s">
        <v>217</v>
      </c>
      <c r="D6064" s="15" t="s">
        <v>218</v>
      </c>
      <c r="E6064" s="15" t="s">
        <v>136</v>
      </c>
      <c r="F6064" s="15" t="s">
        <v>137</v>
      </c>
      <c r="G6064" s="15" t="s">
        <v>202</v>
      </c>
      <c r="H6064" s="15" t="s">
        <v>136</v>
      </c>
      <c r="I6064" s="15" t="s">
        <v>243</v>
      </c>
      <c r="J6064" s="15" t="s">
        <v>150</v>
      </c>
      <c r="K6064" s="15" t="s">
        <v>10706</v>
      </c>
      <c r="L6064" s="15" t="n">
        <v>29</v>
      </c>
      <c r="M6064" s="15" t="n">
        <v>24</v>
      </c>
      <c r="N6064" s="15" t="n">
        <v>2</v>
      </c>
      <c r="O6064" s="15" t="n">
        <v>11</v>
      </c>
      <c r="P6064" s="15" t="n">
        <v>66</v>
      </c>
      <c r="Y6064" s="15" t="s">
        <v>142</v>
      </c>
      <c r="AB6064" s="15" t="s">
        <v>143</v>
      </c>
    </row>
    <row r="6065" customFormat="false" ht="15" hidden="false" customHeight="true" outlineLevel="0" collapsed="false">
      <c r="A6065" s="15" t="s">
        <v>10703</v>
      </c>
      <c r="B6065" s="15" t="s">
        <v>10704</v>
      </c>
      <c r="C6065" s="15" t="s">
        <v>217</v>
      </c>
      <c r="D6065" s="15" t="s">
        <v>218</v>
      </c>
      <c r="E6065" s="15" t="s">
        <v>136</v>
      </c>
      <c r="F6065" s="15" t="s">
        <v>137</v>
      </c>
      <c r="G6065" s="15" t="s">
        <v>202</v>
      </c>
      <c r="H6065" s="15" t="s">
        <v>136</v>
      </c>
      <c r="I6065" s="15" t="s">
        <v>243</v>
      </c>
      <c r="J6065" s="15" t="s">
        <v>158</v>
      </c>
      <c r="K6065" s="15" t="s">
        <v>10707</v>
      </c>
      <c r="L6065" s="15" t="n">
        <v>14</v>
      </c>
      <c r="M6065" s="15" t="n">
        <v>8</v>
      </c>
      <c r="N6065" s="15" t="n">
        <v>5</v>
      </c>
      <c r="P6065" s="15" t="n">
        <v>27</v>
      </c>
      <c r="Y6065" s="15" t="s">
        <v>142</v>
      </c>
      <c r="AB6065" s="15" t="s">
        <v>143</v>
      </c>
    </row>
    <row r="6066" customFormat="false" ht="15" hidden="false" customHeight="true" outlineLevel="0" collapsed="false">
      <c r="A6066" s="15" t="s">
        <v>10703</v>
      </c>
      <c r="B6066" s="15" t="s">
        <v>10704</v>
      </c>
      <c r="C6066" s="15" t="s">
        <v>217</v>
      </c>
      <c r="D6066" s="15" t="s">
        <v>218</v>
      </c>
      <c r="E6066" s="15" t="s">
        <v>136</v>
      </c>
      <c r="F6066" s="15" t="s">
        <v>137</v>
      </c>
      <c r="G6066" s="15" t="s">
        <v>202</v>
      </c>
      <c r="H6066" s="15" t="s">
        <v>136</v>
      </c>
      <c r="I6066" s="15" t="s">
        <v>243</v>
      </c>
      <c r="J6066" s="15" t="s">
        <v>169</v>
      </c>
      <c r="K6066" s="15" t="s">
        <v>10708</v>
      </c>
      <c r="N6066" s="15" t="n">
        <v>4</v>
      </c>
      <c r="P6066" s="15" t="n">
        <v>4</v>
      </c>
      <c r="Y6066" s="15" t="s">
        <v>142</v>
      </c>
      <c r="AB6066" s="15" t="s">
        <v>143</v>
      </c>
    </row>
    <row r="6067" customFormat="false" ht="15" hidden="false" customHeight="true" outlineLevel="0" collapsed="false">
      <c r="A6067" s="15" t="s">
        <v>10709</v>
      </c>
      <c r="B6067" s="15" t="s">
        <v>10710</v>
      </c>
      <c r="C6067" s="15" t="s">
        <v>217</v>
      </c>
      <c r="D6067" s="15" t="s">
        <v>218</v>
      </c>
      <c r="E6067" s="15" t="s">
        <v>136</v>
      </c>
      <c r="F6067" s="15" t="s">
        <v>137</v>
      </c>
      <c r="G6067" s="15" t="s">
        <v>202</v>
      </c>
      <c r="H6067" s="15" t="s">
        <v>136</v>
      </c>
      <c r="I6067" s="15" t="s">
        <v>243</v>
      </c>
      <c r="J6067" s="15" t="s">
        <v>140</v>
      </c>
      <c r="K6067" s="15" t="s">
        <v>10711</v>
      </c>
      <c r="L6067" s="15" t="n">
        <v>6</v>
      </c>
      <c r="M6067" s="15" t="n">
        <v>37</v>
      </c>
      <c r="N6067" s="15" t="n">
        <v>1</v>
      </c>
      <c r="O6067" s="15" t="n">
        <v>18</v>
      </c>
      <c r="P6067" s="15" t="n">
        <v>62</v>
      </c>
      <c r="Y6067" s="15" t="s">
        <v>142</v>
      </c>
      <c r="AB6067" s="15" t="s">
        <v>143</v>
      </c>
    </row>
    <row r="6068" customFormat="false" ht="15" hidden="false" customHeight="true" outlineLevel="0" collapsed="false">
      <c r="A6068" s="15" t="s">
        <v>10709</v>
      </c>
      <c r="B6068" s="15" t="s">
        <v>10710</v>
      </c>
      <c r="C6068" s="15" t="s">
        <v>217</v>
      </c>
      <c r="D6068" s="15" t="s">
        <v>218</v>
      </c>
      <c r="E6068" s="15" t="s">
        <v>136</v>
      </c>
      <c r="F6068" s="15" t="s">
        <v>137</v>
      </c>
      <c r="G6068" s="15" t="s">
        <v>202</v>
      </c>
      <c r="H6068" s="15" t="s">
        <v>136</v>
      </c>
      <c r="I6068" s="15" t="s">
        <v>243</v>
      </c>
      <c r="J6068" s="15" t="s">
        <v>144</v>
      </c>
      <c r="K6068" s="15" t="s">
        <v>10712</v>
      </c>
      <c r="N6068" s="15" t="n">
        <v>1</v>
      </c>
      <c r="P6068" s="15" t="n">
        <v>1</v>
      </c>
      <c r="Y6068" s="15" t="s">
        <v>142</v>
      </c>
      <c r="AB6068" s="15" t="s">
        <v>143</v>
      </c>
    </row>
    <row r="6069" customFormat="false" ht="15" hidden="false" customHeight="true" outlineLevel="0" collapsed="false">
      <c r="A6069" s="15" t="s">
        <v>10709</v>
      </c>
      <c r="B6069" s="15" t="s">
        <v>10710</v>
      </c>
      <c r="C6069" s="15" t="s">
        <v>217</v>
      </c>
      <c r="D6069" s="15" t="s">
        <v>218</v>
      </c>
      <c r="E6069" s="15" t="s">
        <v>136</v>
      </c>
      <c r="F6069" s="15" t="s">
        <v>137</v>
      </c>
      <c r="G6069" s="15" t="s">
        <v>202</v>
      </c>
      <c r="H6069" s="15" t="s">
        <v>136</v>
      </c>
      <c r="I6069" s="15" t="s">
        <v>243</v>
      </c>
      <c r="J6069" s="15" t="s">
        <v>150</v>
      </c>
      <c r="K6069" s="15" t="s">
        <v>10713</v>
      </c>
      <c r="L6069" s="15" t="n">
        <v>15</v>
      </c>
      <c r="M6069" s="15" t="n">
        <v>23</v>
      </c>
      <c r="N6069" s="15" t="n">
        <v>41</v>
      </c>
      <c r="O6069" s="15" t="n">
        <v>22</v>
      </c>
      <c r="P6069" s="15" t="n">
        <v>101</v>
      </c>
      <c r="Y6069" s="15" t="s">
        <v>142</v>
      </c>
      <c r="AB6069" s="15" t="s">
        <v>143</v>
      </c>
    </row>
    <row r="6070" customFormat="false" ht="15" hidden="false" customHeight="true" outlineLevel="0" collapsed="false">
      <c r="A6070" s="15" t="s">
        <v>10709</v>
      </c>
      <c r="B6070" s="15" t="s">
        <v>10710</v>
      </c>
      <c r="C6070" s="15" t="s">
        <v>217</v>
      </c>
      <c r="D6070" s="15" t="s">
        <v>218</v>
      </c>
      <c r="E6070" s="15" t="s">
        <v>136</v>
      </c>
      <c r="F6070" s="15" t="s">
        <v>137</v>
      </c>
      <c r="G6070" s="15" t="s">
        <v>202</v>
      </c>
      <c r="H6070" s="15" t="s">
        <v>136</v>
      </c>
      <c r="I6070" s="15" t="s">
        <v>243</v>
      </c>
      <c r="J6070" s="15" t="s">
        <v>158</v>
      </c>
      <c r="K6070" s="15" t="s">
        <v>10714</v>
      </c>
      <c r="L6070" s="15" t="n">
        <v>11</v>
      </c>
      <c r="M6070" s="15" t="n">
        <v>14</v>
      </c>
      <c r="N6070" s="15" t="n">
        <v>7</v>
      </c>
      <c r="O6070" s="15" t="n">
        <v>1</v>
      </c>
      <c r="P6070" s="15" t="n">
        <v>33</v>
      </c>
      <c r="Y6070" s="15" t="s">
        <v>142</v>
      </c>
      <c r="AB6070" s="15" t="s">
        <v>143</v>
      </c>
    </row>
    <row r="6071" customFormat="false" ht="15" hidden="false" customHeight="true" outlineLevel="0" collapsed="false">
      <c r="A6071" s="15" t="s">
        <v>10715</v>
      </c>
      <c r="B6071" s="15" t="s">
        <v>10716</v>
      </c>
      <c r="C6071" s="15" t="s">
        <v>217</v>
      </c>
      <c r="D6071" s="15" t="s">
        <v>218</v>
      </c>
      <c r="E6071" s="15" t="s">
        <v>136</v>
      </c>
      <c r="F6071" s="15" t="s">
        <v>137</v>
      </c>
      <c r="G6071" s="15" t="s">
        <v>202</v>
      </c>
      <c r="H6071" s="15" t="s">
        <v>136</v>
      </c>
      <c r="I6071" s="15" t="s">
        <v>139</v>
      </c>
      <c r="J6071" s="15" t="s">
        <v>150</v>
      </c>
      <c r="K6071" s="15" t="s">
        <v>10717</v>
      </c>
      <c r="L6071" s="15" t="n">
        <v>38</v>
      </c>
      <c r="M6071" s="15" t="n">
        <v>24</v>
      </c>
      <c r="N6071" s="15" t="n">
        <v>45</v>
      </c>
      <c r="P6071" s="15" t="n">
        <v>107</v>
      </c>
      <c r="Y6071" s="15" t="s">
        <v>142</v>
      </c>
      <c r="AB6071" s="15" t="s">
        <v>143</v>
      </c>
    </row>
    <row r="6072" customFormat="false" ht="15" hidden="false" customHeight="true" outlineLevel="0" collapsed="false">
      <c r="A6072" s="15" t="s">
        <v>10715</v>
      </c>
      <c r="B6072" s="15" t="s">
        <v>10716</v>
      </c>
      <c r="C6072" s="15" t="s">
        <v>217</v>
      </c>
      <c r="D6072" s="15" t="s">
        <v>218</v>
      </c>
      <c r="E6072" s="15" t="s">
        <v>136</v>
      </c>
      <c r="F6072" s="15" t="s">
        <v>137</v>
      </c>
      <c r="G6072" s="15" t="s">
        <v>202</v>
      </c>
      <c r="H6072" s="15" t="s">
        <v>136</v>
      </c>
      <c r="I6072" s="15" t="s">
        <v>139</v>
      </c>
      <c r="J6072" s="15" t="s">
        <v>158</v>
      </c>
      <c r="K6072" s="15" t="s">
        <v>10718</v>
      </c>
      <c r="L6072" s="15" t="n">
        <v>11</v>
      </c>
      <c r="N6072" s="15" t="n">
        <v>31</v>
      </c>
      <c r="P6072" s="15" t="n">
        <v>42</v>
      </c>
      <c r="Y6072" s="15" t="s">
        <v>142</v>
      </c>
      <c r="AB6072" s="15" t="s">
        <v>143</v>
      </c>
    </row>
    <row r="6073" customFormat="false" ht="15" hidden="false" customHeight="true" outlineLevel="0" collapsed="false">
      <c r="A6073" s="15" t="s">
        <v>10719</v>
      </c>
      <c r="B6073" s="15" t="s">
        <v>10720</v>
      </c>
      <c r="C6073" s="15" t="s">
        <v>217</v>
      </c>
      <c r="D6073" s="15" t="s">
        <v>218</v>
      </c>
      <c r="E6073" s="15" t="s">
        <v>136</v>
      </c>
      <c r="F6073" s="15" t="s">
        <v>137</v>
      </c>
      <c r="G6073" s="15" t="s">
        <v>202</v>
      </c>
      <c r="H6073" s="15" t="s">
        <v>136</v>
      </c>
      <c r="I6073" s="15" t="s">
        <v>139</v>
      </c>
      <c r="J6073" s="15" t="s">
        <v>140</v>
      </c>
      <c r="K6073" s="15" t="s">
        <v>10721</v>
      </c>
      <c r="L6073" s="15" t="n">
        <v>24</v>
      </c>
      <c r="M6073" s="15" t="n">
        <v>18</v>
      </c>
      <c r="P6073" s="15" t="n">
        <v>42</v>
      </c>
      <c r="Y6073" s="15" t="s">
        <v>142</v>
      </c>
      <c r="AB6073" s="15" t="s">
        <v>143</v>
      </c>
    </row>
    <row r="6074" customFormat="false" ht="15" hidden="false" customHeight="true" outlineLevel="0" collapsed="false">
      <c r="A6074" s="15" t="s">
        <v>10722</v>
      </c>
      <c r="B6074" s="15" t="s">
        <v>10723</v>
      </c>
      <c r="C6074" s="15" t="s">
        <v>134</v>
      </c>
      <c r="D6074" s="15" t="s">
        <v>135</v>
      </c>
      <c r="E6074" s="15" t="s">
        <v>136</v>
      </c>
      <c r="F6074" s="15" t="s">
        <v>137</v>
      </c>
      <c r="G6074" s="15" t="s">
        <v>308</v>
      </c>
      <c r="H6074" s="15" t="s">
        <v>136</v>
      </c>
      <c r="I6074" s="15" t="s">
        <v>243</v>
      </c>
      <c r="J6074" s="15" t="s">
        <v>140</v>
      </c>
      <c r="K6074" s="15" t="s">
        <v>10724</v>
      </c>
      <c r="M6074" s="15" t="n">
        <v>9</v>
      </c>
      <c r="N6074" s="15" t="n">
        <v>16</v>
      </c>
      <c r="O6074" s="15" t="n">
        <v>2</v>
      </c>
      <c r="P6074" s="15" t="n">
        <v>27</v>
      </c>
      <c r="Y6074" s="15" t="s">
        <v>142</v>
      </c>
      <c r="AB6074" s="15" t="s">
        <v>143</v>
      </c>
    </row>
    <row r="6075" customFormat="false" ht="15" hidden="false" customHeight="true" outlineLevel="0" collapsed="false">
      <c r="A6075" s="15" t="s">
        <v>10722</v>
      </c>
      <c r="B6075" s="15" t="s">
        <v>10723</v>
      </c>
      <c r="C6075" s="15" t="s">
        <v>134</v>
      </c>
      <c r="D6075" s="15" t="s">
        <v>135</v>
      </c>
      <c r="E6075" s="15" t="s">
        <v>136</v>
      </c>
      <c r="F6075" s="15" t="s">
        <v>137</v>
      </c>
      <c r="G6075" s="15" t="s">
        <v>308</v>
      </c>
      <c r="H6075" s="15" t="s">
        <v>136</v>
      </c>
      <c r="I6075" s="15" t="s">
        <v>243</v>
      </c>
      <c r="J6075" s="15" t="s">
        <v>144</v>
      </c>
      <c r="K6075" s="15" t="s">
        <v>10725</v>
      </c>
      <c r="N6075" s="15" t="n">
        <v>16</v>
      </c>
      <c r="O6075" s="15" t="n">
        <v>8</v>
      </c>
      <c r="P6075" s="15" t="n">
        <v>24</v>
      </c>
      <c r="Y6075" s="15" t="s">
        <v>142</v>
      </c>
      <c r="AB6075" s="15" t="s">
        <v>143</v>
      </c>
    </row>
    <row r="6076" customFormat="false" ht="15" hidden="false" customHeight="true" outlineLevel="0" collapsed="false">
      <c r="A6076" s="15" t="s">
        <v>10722</v>
      </c>
      <c r="B6076" s="15" t="s">
        <v>10723</v>
      </c>
      <c r="C6076" s="15" t="s">
        <v>134</v>
      </c>
      <c r="D6076" s="15" t="s">
        <v>135</v>
      </c>
      <c r="E6076" s="15" t="s">
        <v>136</v>
      </c>
      <c r="F6076" s="15" t="s">
        <v>137</v>
      </c>
      <c r="G6076" s="15" t="s">
        <v>308</v>
      </c>
      <c r="H6076" s="15" t="s">
        <v>136</v>
      </c>
      <c r="I6076" s="15" t="s">
        <v>243</v>
      </c>
      <c r="J6076" s="15" t="s">
        <v>150</v>
      </c>
      <c r="K6076" s="15" t="s">
        <v>10726</v>
      </c>
      <c r="M6076" s="15" t="n">
        <v>211</v>
      </c>
      <c r="N6076" s="15" t="n">
        <v>297</v>
      </c>
      <c r="O6076" s="15" t="n">
        <v>115</v>
      </c>
      <c r="P6076" s="15" t="n">
        <v>623</v>
      </c>
      <c r="Y6076" s="15" t="s">
        <v>142</v>
      </c>
      <c r="AB6076" s="15" t="s">
        <v>143</v>
      </c>
    </row>
    <row r="6077" customFormat="false" ht="15" hidden="false" customHeight="true" outlineLevel="0" collapsed="false">
      <c r="A6077" s="15" t="s">
        <v>10722</v>
      </c>
      <c r="B6077" s="15" t="s">
        <v>10723</v>
      </c>
      <c r="C6077" s="15" t="s">
        <v>134</v>
      </c>
      <c r="D6077" s="15" t="s">
        <v>135</v>
      </c>
      <c r="E6077" s="15" t="s">
        <v>136</v>
      </c>
      <c r="F6077" s="15" t="s">
        <v>137</v>
      </c>
      <c r="G6077" s="15" t="s">
        <v>308</v>
      </c>
      <c r="H6077" s="15" t="s">
        <v>136</v>
      </c>
      <c r="I6077" s="15" t="s">
        <v>243</v>
      </c>
      <c r="J6077" s="15" t="s">
        <v>166</v>
      </c>
      <c r="K6077" s="15" t="s">
        <v>10727</v>
      </c>
      <c r="N6077" s="15" t="n">
        <v>3</v>
      </c>
      <c r="P6077" s="15" t="n">
        <v>3</v>
      </c>
      <c r="Y6077" s="15" t="s">
        <v>142</v>
      </c>
      <c r="AB6077" s="15" t="s">
        <v>143</v>
      </c>
    </row>
    <row r="6078" customFormat="false" ht="15" hidden="false" customHeight="true" outlineLevel="0" collapsed="false">
      <c r="A6078" s="15" t="s">
        <v>10722</v>
      </c>
      <c r="B6078" s="15" t="s">
        <v>10723</v>
      </c>
      <c r="C6078" s="15" t="s">
        <v>134</v>
      </c>
      <c r="D6078" s="15" t="s">
        <v>135</v>
      </c>
      <c r="E6078" s="15" t="s">
        <v>136</v>
      </c>
      <c r="F6078" s="15" t="s">
        <v>137</v>
      </c>
      <c r="G6078" s="15" t="s">
        <v>308</v>
      </c>
      <c r="H6078" s="15" t="s">
        <v>136</v>
      </c>
      <c r="I6078" s="15" t="s">
        <v>243</v>
      </c>
      <c r="J6078" s="15" t="s">
        <v>158</v>
      </c>
      <c r="K6078" s="15" t="s">
        <v>10728</v>
      </c>
      <c r="M6078" s="15" t="n">
        <v>129</v>
      </c>
      <c r="N6078" s="15" t="n">
        <v>284</v>
      </c>
      <c r="O6078" s="15" t="n">
        <v>140</v>
      </c>
      <c r="P6078" s="15" t="n">
        <v>553</v>
      </c>
      <c r="Y6078" s="15" t="s">
        <v>142</v>
      </c>
      <c r="AB6078" s="15" t="s">
        <v>143</v>
      </c>
    </row>
    <row r="6079" customFormat="false" ht="15" hidden="false" customHeight="true" outlineLevel="0" collapsed="false">
      <c r="A6079" s="15" t="s">
        <v>10722</v>
      </c>
      <c r="B6079" s="15" t="s">
        <v>10723</v>
      </c>
      <c r="C6079" s="15" t="s">
        <v>134</v>
      </c>
      <c r="D6079" s="15" t="s">
        <v>135</v>
      </c>
      <c r="E6079" s="15" t="s">
        <v>136</v>
      </c>
      <c r="F6079" s="15" t="s">
        <v>137</v>
      </c>
      <c r="G6079" s="15" t="s">
        <v>308</v>
      </c>
      <c r="H6079" s="15" t="s">
        <v>136</v>
      </c>
      <c r="I6079" s="15" t="s">
        <v>243</v>
      </c>
      <c r="J6079" s="15" t="s">
        <v>169</v>
      </c>
      <c r="K6079" s="15" t="s">
        <v>10729</v>
      </c>
      <c r="N6079" s="15" t="n">
        <v>8</v>
      </c>
      <c r="P6079" s="15" t="n">
        <v>8</v>
      </c>
      <c r="Y6079" s="15" t="s">
        <v>142</v>
      </c>
      <c r="AB6079" s="15" t="s">
        <v>143</v>
      </c>
    </row>
    <row r="6080" customFormat="false" ht="15" hidden="false" customHeight="true" outlineLevel="0" collapsed="false">
      <c r="A6080" s="15" t="s">
        <v>10730</v>
      </c>
      <c r="B6080" s="15" t="s">
        <v>10731</v>
      </c>
      <c r="C6080" s="15" t="s">
        <v>134</v>
      </c>
      <c r="D6080" s="15" t="s">
        <v>460</v>
      </c>
      <c r="E6080" s="15" t="s">
        <v>136</v>
      </c>
      <c r="F6080" s="15" t="s">
        <v>137</v>
      </c>
      <c r="G6080" s="15" t="s">
        <v>1514</v>
      </c>
      <c r="H6080" s="15" t="s">
        <v>136</v>
      </c>
      <c r="I6080" s="15" t="s">
        <v>139</v>
      </c>
      <c r="J6080" s="15" t="s">
        <v>144</v>
      </c>
      <c r="K6080" s="15" t="s">
        <v>10732</v>
      </c>
      <c r="L6080" s="15" t="n">
        <v>71</v>
      </c>
      <c r="M6080" s="15" t="n">
        <v>4988</v>
      </c>
      <c r="N6080" s="15" t="n">
        <v>1385</v>
      </c>
      <c r="O6080" s="15" t="n">
        <v>19</v>
      </c>
      <c r="P6080" s="15" t="n">
        <v>6463</v>
      </c>
      <c r="Y6080" s="15" t="s">
        <v>142</v>
      </c>
      <c r="AB6080" s="15" t="s">
        <v>163</v>
      </c>
      <c r="AC6080" s="15" t="n">
        <v>1050</v>
      </c>
      <c r="AD6080" s="15" t="n">
        <v>8.50501219999999</v>
      </c>
      <c r="AE6080" s="15" t="n">
        <v>1050</v>
      </c>
      <c r="AF6080" s="15" t="s">
        <v>95</v>
      </c>
    </row>
    <row r="6081" customFormat="false" ht="15" hidden="false" customHeight="true" outlineLevel="0" collapsed="false">
      <c r="A6081" s="15" t="s">
        <v>10733</v>
      </c>
      <c r="B6081" s="15" t="s">
        <v>10734</v>
      </c>
      <c r="C6081" s="15" t="s">
        <v>134</v>
      </c>
      <c r="D6081" s="15" t="s">
        <v>135</v>
      </c>
      <c r="E6081" s="15" t="s">
        <v>136</v>
      </c>
      <c r="F6081" s="15" t="s">
        <v>137</v>
      </c>
      <c r="G6081" s="15" t="s">
        <v>451</v>
      </c>
      <c r="H6081" s="15" t="s">
        <v>136</v>
      </c>
      <c r="I6081" s="15" t="s">
        <v>139</v>
      </c>
      <c r="J6081" s="15" t="s">
        <v>150</v>
      </c>
      <c r="K6081" s="15" t="s">
        <v>10735</v>
      </c>
      <c r="O6081" s="15" t="n">
        <v>4</v>
      </c>
      <c r="P6081" s="15" t="n">
        <v>4</v>
      </c>
      <c r="Y6081" s="15" t="s">
        <v>142</v>
      </c>
      <c r="AB6081" s="15" t="s">
        <v>143</v>
      </c>
    </row>
    <row r="6082" customFormat="false" ht="15" hidden="false" customHeight="true" outlineLevel="0" collapsed="false">
      <c r="A6082" s="15" t="s">
        <v>10733</v>
      </c>
      <c r="B6082" s="15" t="s">
        <v>10734</v>
      </c>
      <c r="C6082" s="15" t="s">
        <v>134</v>
      </c>
      <c r="D6082" s="15" t="s">
        <v>135</v>
      </c>
      <c r="E6082" s="15" t="s">
        <v>136</v>
      </c>
      <c r="F6082" s="15" t="s">
        <v>137</v>
      </c>
      <c r="G6082" s="15" t="s">
        <v>451</v>
      </c>
      <c r="H6082" s="15" t="s">
        <v>136</v>
      </c>
      <c r="I6082" s="15" t="s">
        <v>139</v>
      </c>
      <c r="J6082" s="15" t="s">
        <v>158</v>
      </c>
      <c r="K6082" s="15" t="s">
        <v>10736</v>
      </c>
      <c r="O6082" s="15" t="n">
        <v>1</v>
      </c>
      <c r="P6082" s="15" t="n">
        <v>1</v>
      </c>
      <c r="Y6082" s="15" t="s">
        <v>142</v>
      </c>
      <c r="AB6082" s="15" t="s">
        <v>143</v>
      </c>
    </row>
    <row r="6083" customFormat="false" ht="15" hidden="false" customHeight="true" outlineLevel="0" collapsed="false">
      <c r="A6083" s="15" t="s">
        <v>10737</v>
      </c>
      <c r="B6083" s="15" t="s">
        <v>10738</v>
      </c>
      <c r="C6083" s="15" t="s">
        <v>217</v>
      </c>
      <c r="D6083" s="15" t="s">
        <v>235</v>
      </c>
      <c r="E6083" s="15" t="s">
        <v>136</v>
      </c>
      <c r="F6083" s="15" t="s">
        <v>137</v>
      </c>
      <c r="G6083" s="15" t="s">
        <v>219</v>
      </c>
      <c r="H6083" s="15" t="s">
        <v>136</v>
      </c>
      <c r="I6083" s="15" t="s">
        <v>139</v>
      </c>
      <c r="J6083" s="15" t="s">
        <v>150</v>
      </c>
      <c r="K6083" s="15" t="s">
        <v>10739</v>
      </c>
      <c r="N6083" s="15" t="n">
        <v>4</v>
      </c>
      <c r="P6083" s="15" t="n">
        <v>4</v>
      </c>
      <c r="Y6083" s="15" t="s">
        <v>142</v>
      </c>
      <c r="AB6083" s="15" t="s">
        <v>143</v>
      </c>
    </row>
    <row r="6084" customFormat="false" ht="15" hidden="false" customHeight="true" outlineLevel="0" collapsed="false">
      <c r="A6084" s="15" t="s">
        <v>10737</v>
      </c>
      <c r="B6084" s="15" t="s">
        <v>10738</v>
      </c>
      <c r="C6084" s="15" t="s">
        <v>217</v>
      </c>
      <c r="D6084" s="15" t="s">
        <v>235</v>
      </c>
      <c r="E6084" s="15" t="s">
        <v>136</v>
      </c>
      <c r="F6084" s="15" t="s">
        <v>137</v>
      </c>
      <c r="G6084" s="15" t="s">
        <v>219</v>
      </c>
      <c r="H6084" s="15" t="s">
        <v>136</v>
      </c>
      <c r="I6084" s="15" t="s">
        <v>139</v>
      </c>
      <c r="J6084" s="15" t="s">
        <v>158</v>
      </c>
      <c r="K6084" s="15" t="s">
        <v>10740</v>
      </c>
      <c r="N6084" s="15" t="n">
        <v>6</v>
      </c>
      <c r="O6084" s="15" t="n">
        <v>3</v>
      </c>
      <c r="P6084" s="15" t="n">
        <v>9</v>
      </c>
      <c r="Y6084" s="15" t="s">
        <v>142</v>
      </c>
      <c r="AB6084" s="15" t="s">
        <v>143</v>
      </c>
    </row>
    <row r="6085" customFormat="false" ht="15" hidden="false" customHeight="true" outlineLevel="0" collapsed="false">
      <c r="A6085" s="15" t="s">
        <v>10741</v>
      </c>
      <c r="B6085" s="15" t="s">
        <v>10742</v>
      </c>
      <c r="C6085" s="15" t="s">
        <v>134</v>
      </c>
      <c r="D6085" s="15" t="s">
        <v>460</v>
      </c>
      <c r="E6085" s="15" t="s">
        <v>136</v>
      </c>
      <c r="F6085" s="15" t="s">
        <v>137</v>
      </c>
      <c r="G6085" s="15" t="s">
        <v>4269</v>
      </c>
      <c r="H6085" s="15" t="s">
        <v>136</v>
      </c>
      <c r="I6085" s="15" t="s">
        <v>139</v>
      </c>
      <c r="J6085" s="15" t="s">
        <v>140</v>
      </c>
      <c r="K6085" s="15" t="s">
        <v>10743</v>
      </c>
      <c r="M6085" s="15" t="n">
        <v>164</v>
      </c>
      <c r="P6085" s="15" t="n">
        <v>164</v>
      </c>
      <c r="Y6085" s="15" t="s">
        <v>142</v>
      </c>
      <c r="AB6085" s="15" t="s">
        <v>143</v>
      </c>
    </row>
    <row r="6086" customFormat="false" ht="15" hidden="false" customHeight="true" outlineLevel="0" collapsed="false">
      <c r="A6086" s="15" t="s">
        <v>10741</v>
      </c>
      <c r="B6086" s="15" t="s">
        <v>10742</v>
      </c>
      <c r="C6086" s="15" t="s">
        <v>134</v>
      </c>
      <c r="D6086" s="15" t="s">
        <v>460</v>
      </c>
      <c r="E6086" s="15" t="s">
        <v>136</v>
      </c>
      <c r="F6086" s="15" t="s">
        <v>137</v>
      </c>
      <c r="G6086" s="15" t="s">
        <v>4269</v>
      </c>
      <c r="H6086" s="15" t="s">
        <v>136</v>
      </c>
      <c r="I6086" s="15" t="s">
        <v>139</v>
      </c>
      <c r="J6086" s="15" t="s">
        <v>144</v>
      </c>
      <c r="K6086" s="15" t="s">
        <v>10744</v>
      </c>
      <c r="L6086" s="15" t="n">
        <v>36</v>
      </c>
      <c r="M6086" s="15" t="n">
        <v>318</v>
      </c>
      <c r="N6086" s="15" t="n">
        <v>2</v>
      </c>
      <c r="P6086" s="15" t="n">
        <v>356</v>
      </c>
      <c r="Y6086" s="15" t="s">
        <v>142</v>
      </c>
      <c r="AB6086" s="15" t="s">
        <v>143</v>
      </c>
    </row>
    <row r="6087" customFormat="false" ht="15" hidden="false" customHeight="true" outlineLevel="0" collapsed="false">
      <c r="A6087" s="15" t="s">
        <v>10745</v>
      </c>
      <c r="B6087" s="15" t="s">
        <v>10746</v>
      </c>
      <c r="C6087" s="15" t="s">
        <v>217</v>
      </c>
      <c r="D6087" s="15" t="s">
        <v>274</v>
      </c>
      <c r="E6087" s="15" t="s">
        <v>136</v>
      </c>
      <c r="F6087" s="15" t="s">
        <v>137</v>
      </c>
      <c r="G6087" s="15" t="s">
        <v>1125</v>
      </c>
      <c r="H6087" s="15" t="s">
        <v>136</v>
      </c>
      <c r="I6087" s="15" t="s">
        <v>243</v>
      </c>
      <c r="J6087" s="15" t="s">
        <v>140</v>
      </c>
      <c r="K6087" s="15" t="s">
        <v>10747</v>
      </c>
      <c r="L6087" s="15" t="n">
        <v>74</v>
      </c>
      <c r="M6087" s="15" t="n">
        <v>14</v>
      </c>
      <c r="N6087" s="15" t="n">
        <v>6</v>
      </c>
      <c r="O6087" s="15" t="n">
        <v>17</v>
      </c>
      <c r="P6087" s="15" t="n">
        <v>111</v>
      </c>
      <c r="Y6087" s="15" t="s">
        <v>156</v>
      </c>
      <c r="AB6087" s="15" t="s">
        <v>143</v>
      </c>
    </row>
    <row r="6088" customFormat="false" ht="15" hidden="false" customHeight="true" outlineLevel="0" collapsed="false">
      <c r="A6088" s="15" t="s">
        <v>10745</v>
      </c>
      <c r="B6088" s="15" t="s">
        <v>10746</v>
      </c>
      <c r="C6088" s="15" t="s">
        <v>217</v>
      </c>
      <c r="D6088" s="15" t="s">
        <v>274</v>
      </c>
      <c r="E6088" s="15" t="s">
        <v>136</v>
      </c>
      <c r="F6088" s="15" t="s">
        <v>137</v>
      </c>
      <c r="G6088" s="15" t="s">
        <v>1125</v>
      </c>
      <c r="H6088" s="15" t="s">
        <v>136</v>
      </c>
      <c r="I6088" s="15" t="s">
        <v>243</v>
      </c>
      <c r="J6088" s="15" t="s">
        <v>144</v>
      </c>
      <c r="K6088" s="15" t="s">
        <v>10748</v>
      </c>
      <c r="O6088" s="15" t="n">
        <v>5</v>
      </c>
      <c r="P6088" s="15" t="n">
        <v>5</v>
      </c>
      <c r="Y6088" s="15" t="s">
        <v>156</v>
      </c>
      <c r="AB6088" s="15" t="s">
        <v>143</v>
      </c>
    </row>
    <row r="6089" customFormat="false" ht="15" hidden="false" customHeight="true" outlineLevel="0" collapsed="false">
      <c r="A6089" s="15" t="s">
        <v>10745</v>
      </c>
      <c r="B6089" s="15" t="s">
        <v>10746</v>
      </c>
      <c r="C6089" s="15" t="s">
        <v>217</v>
      </c>
      <c r="D6089" s="15" t="s">
        <v>274</v>
      </c>
      <c r="E6089" s="15" t="s">
        <v>136</v>
      </c>
      <c r="F6089" s="15" t="s">
        <v>137</v>
      </c>
      <c r="G6089" s="15" t="s">
        <v>1125</v>
      </c>
      <c r="H6089" s="15" t="s">
        <v>136</v>
      </c>
      <c r="I6089" s="15" t="s">
        <v>243</v>
      </c>
      <c r="J6089" s="15" t="s">
        <v>150</v>
      </c>
      <c r="K6089" s="15" t="s">
        <v>10749</v>
      </c>
      <c r="L6089" s="15" t="n">
        <v>53</v>
      </c>
      <c r="M6089" s="15" t="n">
        <v>83</v>
      </c>
      <c r="N6089" s="15" t="n">
        <v>132</v>
      </c>
      <c r="O6089" s="15" t="n">
        <v>15</v>
      </c>
      <c r="P6089" s="15" t="n">
        <v>283</v>
      </c>
      <c r="Y6089" s="15" t="s">
        <v>156</v>
      </c>
      <c r="AB6089" s="15" t="s">
        <v>143</v>
      </c>
    </row>
    <row r="6090" customFormat="false" ht="15" hidden="false" customHeight="true" outlineLevel="0" collapsed="false">
      <c r="A6090" s="15" t="s">
        <v>10745</v>
      </c>
      <c r="B6090" s="15" t="s">
        <v>10746</v>
      </c>
      <c r="C6090" s="15" t="s">
        <v>217</v>
      </c>
      <c r="D6090" s="15" t="s">
        <v>274</v>
      </c>
      <c r="E6090" s="15" t="s">
        <v>136</v>
      </c>
      <c r="F6090" s="15" t="s">
        <v>137</v>
      </c>
      <c r="G6090" s="15" t="s">
        <v>1125</v>
      </c>
      <c r="H6090" s="15" t="s">
        <v>136</v>
      </c>
      <c r="I6090" s="15" t="s">
        <v>243</v>
      </c>
      <c r="J6090" s="15" t="s">
        <v>158</v>
      </c>
      <c r="K6090" s="15" t="s">
        <v>10750</v>
      </c>
      <c r="L6090" s="15" t="n">
        <v>18</v>
      </c>
      <c r="M6090" s="15" t="n">
        <v>36</v>
      </c>
      <c r="N6090" s="15" t="n">
        <v>7</v>
      </c>
      <c r="O6090" s="15" t="n">
        <v>9</v>
      </c>
      <c r="P6090" s="15" t="n">
        <v>70</v>
      </c>
      <c r="Y6090" s="15" t="s">
        <v>156</v>
      </c>
      <c r="AB6090" s="15" t="s">
        <v>143</v>
      </c>
    </row>
    <row r="6091" customFormat="false" ht="15" hidden="false" customHeight="true" outlineLevel="0" collapsed="false">
      <c r="A6091" s="15" t="s">
        <v>10745</v>
      </c>
      <c r="B6091" s="15" t="s">
        <v>10746</v>
      </c>
      <c r="C6091" s="15" t="s">
        <v>217</v>
      </c>
      <c r="D6091" s="15" t="s">
        <v>274</v>
      </c>
      <c r="E6091" s="15" t="s">
        <v>136</v>
      </c>
      <c r="F6091" s="15" t="s">
        <v>137</v>
      </c>
      <c r="G6091" s="15" t="s">
        <v>1125</v>
      </c>
      <c r="H6091" s="15" t="s">
        <v>136</v>
      </c>
      <c r="I6091" s="15" t="s">
        <v>243</v>
      </c>
      <c r="J6091" s="15" t="s">
        <v>169</v>
      </c>
      <c r="K6091" s="15" t="s">
        <v>10751</v>
      </c>
      <c r="N6091" s="15" t="n">
        <v>3</v>
      </c>
      <c r="P6091" s="15" t="n">
        <v>3</v>
      </c>
      <c r="Y6091" s="15" t="s">
        <v>156</v>
      </c>
      <c r="AB6091" s="15" t="s">
        <v>143</v>
      </c>
    </row>
    <row r="6092" customFormat="false" ht="15" hidden="false" customHeight="true" outlineLevel="0" collapsed="false">
      <c r="A6092" s="15" t="s">
        <v>10752</v>
      </c>
      <c r="B6092" s="15" t="s">
        <v>10753</v>
      </c>
      <c r="C6092" s="15" t="s">
        <v>148</v>
      </c>
      <c r="E6092" s="15" t="s">
        <v>136</v>
      </c>
      <c r="F6092" s="15" t="s">
        <v>137</v>
      </c>
      <c r="G6092" s="15" t="s">
        <v>10754</v>
      </c>
      <c r="H6092" s="15" t="s">
        <v>136</v>
      </c>
      <c r="I6092" s="15" t="s">
        <v>139</v>
      </c>
      <c r="J6092" s="15" t="s">
        <v>150</v>
      </c>
      <c r="K6092" s="15" t="s">
        <v>10755</v>
      </c>
      <c r="L6092" s="15" t="n">
        <v>39</v>
      </c>
      <c r="P6092" s="15" t="n">
        <v>39</v>
      </c>
      <c r="Y6092" s="15" t="s">
        <v>142</v>
      </c>
      <c r="AB6092" s="15" t="s">
        <v>143</v>
      </c>
    </row>
    <row r="6093" customFormat="false" ht="15" hidden="false" customHeight="true" outlineLevel="0" collapsed="false">
      <c r="A6093" s="15" t="s">
        <v>10752</v>
      </c>
      <c r="B6093" s="15" t="s">
        <v>10753</v>
      </c>
      <c r="C6093" s="15" t="s">
        <v>148</v>
      </c>
      <c r="E6093" s="15" t="s">
        <v>136</v>
      </c>
      <c r="F6093" s="15" t="s">
        <v>137</v>
      </c>
      <c r="G6093" s="15" t="s">
        <v>10754</v>
      </c>
      <c r="H6093" s="15" t="s">
        <v>136</v>
      </c>
      <c r="I6093" s="15" t="s">
        <v>139</v>
      </c>
      <c r="J6093" s="15" t="s">
        <v>158</v>
      </c>
      <c r="K6093" s="15" t="s">
        <v>10756</v>
      </c>
      <c r="L6093" s="15" t="n">
        <v>4</v>
      </c>
      <c r="P6093" s="15" t="n">
        <v>4</v>
      </c>
      <c r="Y6093" s="15" t="s">
        <v>142</v>
      </c>
      <c r="AB6093" s="15" t="s">
        <v>143</v>
      </c>
    </row>
    <row r="6094" customFormat="false" ht="15" hidden="false" customHeight="true" outlineLevel="0" collapsed="false">
      <c r="A6094" s="15" t="s">
        <v>10757</v>
      </c>
      <c r="B6094" s="15" t="s">
        <v>10758</v>
      </c>
      <c r="C6094" s="15" t="s">
        <v>217</v>
      </c>
      <c r="D6094" s="15" t="s">
        <v>235</v>
      </c>
      <c r="E6094" s="15" t="s">
        <v>136</v>
      </c>
      <c r="F6094" s="15" t="s">
        <v>137</v>
      </c>
      <c r="G6094" s="15" t="s">
        <v>308</v>
      </c>
      <c r="H6094" s="15" t="s">
        <v>136</v>
      </c>
      <c r="I6094" s="15" t="s">
        <v>243</v>
      </c>
      <c r="J6094" s="15" t="s">
        <v>140</v>
      </c>
      <c r="K6094" s="15" t="s">
        <v>10759</v>
      </c>
      <c r="L6094" s="15" t="n">
        <v>1</v>
      </c>
      <c r="M6094" s="15" t="n">
        <v>5</v>
      </c>
      <c r="N6094" s="15" t="n">
        <v>49</v>
      </c>
      <c r="P6094" s="15" t="n">
        <v>55</v>
      </c>
      <c r="Y6094" s="15" t="s">
        <v>142</v>
      </c>
      <c r="AB6094" s="15" t="s">
        <v>143</v>
      </c>
    </row>
    <row r="6095" customFormat="false" ht="15" hidden="false" customHeight="true" outlineLevel="0" collapsed="false">
      <c r="A6095" s="15" t="s">
        <v>10757</v>
      </c>
      <c r="B6095" s="15" t="s">
        <v>10758</v>
      </c>
      <c r="C6095" s="15" t="s">
        <v>217</v>
      </c>
      <c r="D6095" s="15" t="s">
        <v>235</v>
      </c>
      <c r="E6095" s="15" t="s">
        <v>136</v>
      </c>
      <c r="F6095" s="15" t="s">
        <v>137</v>
      </c>
      <c r="G6095" s="15" t="s">
        <v>308</v>
      </c>
      <c r="H6095" s="15" t="s">
        <v>136</v>
      </c>
      <c r="I6095" s="15" t="s">
        <v>243</v>
      </c>
      <c r="J6095" s="15" t="s">
        <v>150</v>
      </c>
      <c r="K6095" s="15" t="s">
        <v>10760</v>
      </c>
      <c r="L6095" s="15" t="n">
        <v>45</v>
      </c>
      <c r="M6095" s="15" t="n">
        <v>28</v>
      </c>
      <c r="N6095" s="15" t="n">
        <v>62</v>
      </c>
      <c r="O6095" s="15" t="n">
        <v>35</v>
      </c>
      <c r="P6095" s="15" t="n">
        <v>170</v>
      </c>
      <c r="Y6095" s="15" t="s">
        <v>142</v>
      </c>
      <c r="AB6095" s="15" t="s">
        <v>143</v>
      </c>
    </row>
    <row r="6096" customFormat="false" ht="15" hidden="false" customHeight="true" outlineLevel="0" collapsed="false">
      <c r="A6096" s="15" t="s">
        <v>10757</v>
      </c>
      <c r="B6096" s="15" t="s">
        <v>10758</v>
      </c>
      <c r="C6096" s="15" t="s">
        <v>217</v>
      </c>
      <c r="D6096" s="15" t="s">
        <v>235</v>
      </c>
      <c r="E6096" s="15" t="s">
        <v>136</v>
      </c>
      <c r="F6096" s="15" t="s">
        <v>137</v>
      </c>
      <c r="G6096" s="15" t="s">
        <v>308</v>
      </c>
      <c r="H6096" s="15" t="s">
        <v>136</v>
      </c>
      <c r="I6096" s="15" t="s">
        <v>243</v>
      </c>
      <c r="J6096" s="15" t="s">
        <v>158</v>
      </c>
      <c r="K6096" s="15" t="s">
        <v>10761</v>
      </c>
      <c r="L6096" s="15" t="n">
        <v>37</v>
      </c>
      <c r="M6096" s="15" t="n">
        <v>3</v>
      </c>
      <c r="N6096" s="15" t="n">
        <v>43</v>
      </c>
      <c r="O6096" s="15" t="n">
        <v>13</v>
      </c>
      <c r="P6096" s="15" t="n">
        <v>96</v>
      </c>
      <c r="Y6096" s="15" t="s">
        <v>142</v>
      </c>
      <c r="AB6096" s="15" t="s">
        <v>143</v>
      </c>
    </row>
    <row r="6097" customFormat="false" ht="15" hidden="false" customHeight="true" outlineLevel="0" collapsed="false">
      <c r="A6097" s="15" t="s">
        <v>10762</v>
      </c>
      <c r="B6097" s="15" t="s">
        <v>10763</v>
      </c>
      <c r="C6097" s="15" t="s">
        <v>217</v>
      </c>
      <c r="D6097" s="15" t="s">
        <v>235</v>
      </c>
      <c r="E6097" s="15" t="s">
        <v>136</v>
      </c>
      <c r="F6097" s="15" t="s">
        <v>137</v>
      </c>
      <c r="G6097" s="15" t="s">
        <v>308</v>
      </c>
      <c r="H6097" s="15" t="s">
        <v>136</v>
      </c>
      <c r="I6097" s="15" t="s">
        <v>139</v>
      </c>
      <c r="J6097" s="15" t="s">
        <v>150</v>
      </c>
      <c r="K6097" s="15" t="s">
        <v>10764</v>
      </c>
      <c r="O6097" s="15" t="n">
        <v>13</v>
      </c>
      <c r="P6097" s="15" t="n">
        <v>13</v>
      </c>
      <c r="Y6097" s="15" t="s">
        <v>142</v>
      </c>
      <c r="AB6097" s="15" t="s">
        <v>143</v>
      </c>
    </row>
    <row r="6098" customFormat="false" ht="15" hidden="false" customHeight="true" outlineLevel="0" collapsed="false">
      <c r="A6098" s="15" t="s">
        <v>10765</v>
      </c>
      <c r="B6098" s="15" t="s">
        <v>10766</v>
      </c>
      <c r="C6098" s="15" t="s">
        <v>148</v>
      </c>
      <c r="E6098" s="15" t="s">
        <v>136</v>
      </c>
      <c r="F6098" s="15" t="s">
        <v>137</v>
      </c>
      <c r="G6098" s="15" t="s">
        <v>10767</v>
      </c>
      <c r="H6098" s="15" t="s">
        <v>136</v>
      </c>
      <c r="I6098" s="15" t="s">
        <v>139</v>
      </c>
      <c r="J6098" s="15" t="s">
        <v>144</v>
      </c>
      <c r="K6098" s="15" t="s">
        <v>10768</v>
      </c>
      <c r="L6098" s="15" t="n">
        <v>10</v>
      </c>
      <c r="P6098" s="15" t="n">
        <v>10</v>
      </c>
      <c r="Y6098" s="15" t="s">
        <v>142</v>
      </c>
      <c r="AB6098" s="15" t="s">
        <v>143</v>
      </c>
    </row>
    <row r="6099" customFormat="false" ht="15" hidden="false" customHeight="true" outlineLevel="0" collapsed="false">
      <c r="A6099" s="15" t="s">
        <v>10765</v>
      </c>
      <c r="B6099" s="15" t="s">
        <v>10766</v>
      </c>
      <c r="C6099" s="15" t="s">
        <v>148</v>
      </c>
      <c r="E6099" s="15" t="s">
        <v>136</v>
      </c>
      <c r="F6099" s="15" t="s">
        <v>137</v>
      </c>
      <c r="G6099" s="15" t="s">
        <v>10767</v>
      </c>
      <c r="H6099" s="15" t="s">
        <v>136</v>
      </c>
      <c r="I6099" s="15" t="s">
        <v>139</v>
      </c>
      <c r="J6099" s="15" t="s">
        <v>150</v>
      </c>
      <c r="K6099" s="15" t="s">
        <v>10769</v>
      </c>
      <c r="L6099" s="15" t="n">
        <v>31</v>
      </c>
      <c r="M6099" s="15" t="n">
        <v>11</v>
      </c>
      <c r="N6099" s="15" t="n">
        <v>1</v>
      </c>
      <c r="P6099" s="15" t="n">
        <v>43</v>
      </c>
      <c r="Y6099" s="15" t="s">
        <v>142</v>
      </c>
      <c r="AB6099" s="15" t="s">
        <v>143</v>
      </c>
    </row>
    <row r="6100" customFormat="false" ht="15" hidden="false" customHeight="true" outlineLevel="0" collapsed="false">
      <c r="A6100" s="15" t="s">
        <v>10765</v>
      </c>
      <c r="B6100" s="15" t="s">
        <v>10766</v>
      </c>
      <c r="C6100" s="15" t="s">
        <v>148</v>
      </c>
      <c r="E6100" s="15" t="s">
        <v>136</v>
      </c>
      <c r="F6100" s="15" t="s">
        <v>137</v>
      </c>
      <c r="G6100" s="15" t="s">
        <v>10767</v>
      </c>
      <c r="H6100" s="15" t="s">
        <v>136</v>
      </c>
      <c r="I6100" s="15" t="s">
        <v>139</v>
      </c>
      <c r="J6100" s="15" t="s">
        <v>158</v>
      </c>
      <c r="K6100" s="15" t="s">
        <v>10770</v>
      </c>
      <c r="M6100" s="15" t="n">
        <v>2</v>
      </c>
      <c r="P6100" s="15" t="n">
        <v>2</v>
      </c>
      <c r="Y6100" s="15" t="s">
        <v>142</v>
      </c>
      <c r="AB6100" s="15" t="s">
        <v>143</v>
      </c>
    </row>
    <row r="6101" customFormat="false" ht="15" hidden="false" customHeight="true" outlineLevel="0" collapsed="false">
      <c r="A6101" s="15" t="s">
        <v>10771</v>
      </c>
      <c r="B6101" s="15" t="s">
        <v>10772</v>
      </c>
      <c r="C6101" s="15" t="s">
        <v>217</v>
      </c>
      <c r="D6101" s="15" t="s">
        <v>235</v>
      </c>
      <c r="E6101" s="15" t="s">
        <v>136</v>
      </c>
      <c r="F6101" s="15" t="s">
        <v>137</v>
      </c>
      <c r="G6101" s="15" t="s">
        <v>1140</v>
      </c>
      <c r="H6101" s="15" t="s">
        <v>136</v>
      </c>
      <c r="I6101" s="15" t="s">
        <v>139</v>
      </c>
      <c r="J6101" s="15" t="s">
        <v>150</v>
      </c>
      <c r="K6101" s="15" t="s">
        <v>10773</v>
      </c>
      <c r="L6101" s="15" t="n">
        <v>19</v>
      </c>
      <c r="M6101" s="15" t="n">
        <v>3</v>
      </c>
      <c r="N6101" s="15" t="n">
        <v>4</v>
      </c>
      <c r="P6101" s="15" t="n">
        <v>26</v>
      </c>
      <c r="Y6101" s="15" t="s">
        <v>156</v>
      </c>
      <c r="AB6101" s="15" t="s">
        <v>143</v>
      </c>
    </row>
    <row r="6102" customFormat="false" ht="15" hidden="false" customHeight="true" outlineLevel="0" collapsed="false">
      <c r="A6102" s="15" t="s">
        <v>10774</v>
      </c>
      <c r="B6102" s="15" t="s">
        <v>10775</v>
      </c>
      <c r="C6102" s="15" t="s">
        <v>148</v>
      </c>
      <c r="E6102" s="15" t="s">
        <v>136</v>
      </c>
      <c r="F6102" s="15" t="s">
        <v>137</v>
      </c>
      <c r="G6102" s="15" t="s">
        <v>8512</v>
      </c>
      <c r="H6102" s="15" t="s">
        <v>136</v>
      </c>
      <c r="I6102" s="15" t="s">
        <v>139</v>
      </c>
      <c r="J6102" s="15" t="s">
        <v>140</v>
      </c>
      <c r="K6102" s="15" t="s">
        <v>10776</v>
      </c>
      <c r="M6102" s="15" t="n">
        <v>17</v>
      </c>
      <c r="P6102" s="15" t="n">
        <v>17</v>
      </c>
      <c r="Y6102" s="15" t="s">
        <v>142</v>
      </c>
      <c r="AB6102" s="15" t="s">
        <v>143</v>
      </c>
    </row>
    <row r="6103" customFormat="false" ht="15" hidden="false" customHeight="true" outlineLevel="0" collapsed="false">
      <c r="A6103" s="15" t="s">
        <v>10774</v>
      </c>
      <c r="B6103" s="15" t="s">
        <v>10775</v>
      </c>
      <c r="C6103" s="15" t="s">
        <v>148</v>
      </c>
      <c r="E6103" s="15" t="s">
        <v>136</v>
      </c>
      <c r="F6103" s="15" t="s">
        <v>137</v>
      </c>
      <c r="G6103" s="15" t="s">
        <v>8512</v>
      </c>
      <c r="H6103" s="15" t="s">
        <v>136</v>
      </c>
      <c r="I6103" s="15" t="s">
        <v>139</v>
      </c>
      <c r="J6103" s="15" t="s">
        <v>150</v>
      </c>
      <c r="K6103" s="15" t="s">
        <v>10777</v>
      </c>
      <c r="L6103" s="15" t="n">
        <v>1</v>
      </c>
      <c r="P6103" s="15" t="n">
        <v>1</v>
      </c>
      <c r="Y6103" s="15" t="s">
        <v>142</v>
      </c>
      <c r="AB6103" s="15" t="s">
        <v>143</v>
      </c>
    </row>
    <row r="6104" customFormat="false" ht="15" hidden="false" customHeight="true" outlineLevel="0" collapsed="false">
      <c r="A6104" s="15" t="s">
        <v>10774</v>
      </c>
      <c r="B6104" s="15" t="s">
        <v>10775</v>
      </c>
      <c r="C6104" s="15" t="s">
        <v>148</v>
      </c>
      <c r="E6104" s="15" t="s">
        <v>136</v>
      </c>
      <c r="F6104" s="15" t="s">
        <v>137</v>
      </c>
      <c r="G6104" s="15" t="s">
        <v>8512</v>
      </c>
      <c r="H6104" s="15" t="s">
        <v>136</v>
      </c>
      <c r="I6104" s="15" t="s">
        <v>139</v>
      </c>
      <c r="J6104" s="15" t="s">
        <v>158</v>
      </c>
      <c r="K6104" s="15" t="s">
        <v>10778</v>
      </c>
      <c r="M6104" s="15" t="n">
        <v>0</v>
      </c>
      <c r="P6104" s="15" t="n">
        <v>0</v>
      </c>
      <c r="Y6104" s="15" t="s">
        <v>142</v>
      </c>
      <c r="AB6104" s="15" t="s">
        <v>143</v>
      </c>
    </row>
    <row r="6105" customFormat="false" ht="15" hidden="false" customHeight="true" outlineLevel="0" collapsed="false">
      <c r="A6105" s="15" t="s">
        <v>10779</v>
      </c>
      <c r="B6105" s="15" t="s">
        <v>10780</v>
      </c>
      <c r="C6105" s="15" t="s">
        <v>148</v>
      </c>
      <c r="E6105" s="15" t="s">
        <v>136</v>
      </c>
      <c r="F6105" s="15" t="s">
        <v>137</v>
      </c>
      <c r="G6105" s="15" t="s">
        <v>2957</v>
      </c>
      <c r="H6105" s="15" t="s">
        <v>136</v>
      </c>
      <c r="I6105" s="15" t="s">
        <v>139</v>
      </c>
      <c r="J6105" s="15" t="s">
        <v>140</v>
      </c>
      <c r="K6105" s="15" t="s">
        <v>10781</v>
      </c>
      <c r="O6105" s="15" t="n">
        <v>2</v>
      </c>
      <c r="P6105" s="15" t="n">
        <v>2</v>
      </c>
      <c r="Y6105" s="15" t="s">
        <v>142</v>
      </c>
      <c r="AB6105" s="15" t="s">
        <v>143</v>
      </c>
    </row>
    <row r="6106" customFormat="false" ht="15" hidden="false" customHeight="true" outlineLevel="0" collapsed="false">
      <c r="A6106" s="15" t="s">
        <v>10782</v>
      </c>
      <c r="B6106" s="15" t="s">
        <v>10783</v>
      </c>
      <c r="C6106" s="15" t="s">
        <v>148</v>
      </c>
      <c r="E6106" s="15" t="s">
        <v>788</v>
      </c>
      <c r="F6106" s="15" t="s">
        <v>137</v>
      </c>
      <c r="G6106" s="15" t="s">
        <v>788</v>
      </c>
      <c r="H6106" s="15" t="s">
        <v>136</v>
      </c>
      <c r="I6106" s="15" t="s">
        <v>139</v>
      </c>
      <c r="J6106" s="15" t="s">
        <v>158</v>
      </c>
      <c r="K6106" s="15" t="s">
        <v>10784</v>
      </c>
      <c r="L6106" s="15" t="n">
        <v>5</v>
      </c>
      <c r="P6106" s="15" t="n">
        <v>5</v>
      </c>
      <c r="Y6106" s="15" t="s">
        <v>142</v>
      </c>
      <c r="AB6106" s="15" t="s">
        <v>143</v>
      </c>
    </row>
    <row r="6107" customFormat="false" ht="15" hidden="false" customHeight="true" outlineLevel="0" collapsed="false">
      <c r="A6107" s="15" t="s">
        <v>10785</v>
      </c>
      <c r="B6107" s="15" t="s">
        <v>10786</v>
      </c>
      <c r="C6107" s="15" t="s">
        <v>148</v>
      </c>
      <c r="E6107" s="15" t="s">
        <v>136</v>
      </c>
      <c r="F6107" s="15" t="s">
        <v>137</v>
      </c>
      <c r="G6107" s="15" t="s">
        <v>1140</v>
      </c>
      <c r="H6107" s="15" t="s">
        <v>136</v>
      </c>
      <c r="I6107" s="15" t="s">
        <v>139</v>
      </c>
      <c r="J6107" s="15" t="s">
        <v>150</v>
      </c>
      <c r="K6107" s="15" t="s">
        <v>10787</v>
      </c>
      <c r="N6107" s="15" t="n">
        <v>6</v>
      </c>
      <c r="P6107" s="15" t="n">
        <v>6</v>
      </c>
      <c r="Y6107" s="15" t="s">
        <v>156</v>
      </c>
      <c r="AB6107" s="15" t="s">
        <v>143</v>
      </c>
    </row>
    <row r="6108" customFormat="false" ht="15" hidden="false" customHeight="true" outlineLevel="0" collapsed="false">
      <c r="A6108" s="15" t="s">
        <v>10785</v>
      </c>
      <c r="B6108" s="15" t="s">
        <v>10786</v>
      </c>
      <c r="C6108" s="15" t="s">
        <v>148</v>
      </c>
      <c r="E6108" s="15" t="s">
        <v>136</v>
      </c>
      <c r="F6108" s="15" t="s">
        <v>137</v>
      </c>
      <c r="G6108" s="15" t="s">
        <v>1140</v>
      </c>
      <c r="H6108" s="15" t="s">
        <v>136</v>
      </c>
      <c r="I6108" s="15" t="s">
        <v>139</v>
      </c>
      <c r="J6108" s="15" t="s">
        <v>158</v>
      </c>
      <c r="K6108" s="15" t="s">
        <v>10788</v>
      </c>
      <c r="N6108" s="15" t="n">
        <v>2</v>
      </c>
      <c r="P6108" s="15" t="n">
        <v>2</v>
      </c>
      <c r="Y6108" s="15" t="s">
        <v>156</v>
      </c>
      <c r="AB6108" s="15" t="s">
        <v>143</v>
      </c>
    </row>
    <row r="6109" customFormat="false" ht="15" hidden="false" customHeight="true" outlineLevel="0" collapsed="false">
      <c r="A6109" s="15" t="s">
        <v>10789</v>
      </c>
      <c r="B6109" s="15" t="s">
        <v>10790</v>
      </c>
      <c r="C6109" s="15" t="s">
        <v>217</v>
      </c>
      <c r="D6109" s="15" t="s">
        <v>235</v>
      </c>
      <c r="E6109" s="15" t="s">
        <v>136</v>
      </c>
      <c r="F6109" s="15" t="s">
        <v>137</v>
      </c>
      <c r="G6109" s="15" t="s">
        <v>608</v>
      </c>
      <c r="H6109" s="15" t="s">
        <v>136</v>
      </c>
      <c r="I6109" s="15" t="s">
        <v>139</v>
      </c>
      <c r="J6109" s="15" t="s">
        <v>140</v>
      </c>
      <c r="K6109" s="15" t="s">
        <v>10791</v>
      </c>
      <c r="L6109" s="15" t="n">
        <v>3</v>
      </c>
      <c r="N6109" s="15" t="n">
        <v>1</v>
      </c>
      <c r="P6109" s="15" t="n">
        <v>4</v>
      </c>
      <c r="Y6109" s="15" t="s">
        <v>156</v>
      </c>
      <c r="AB6109" s="15" t="s">
        <v>143</v>
      </c>
    </row>
    <row r="6110" customFormat="false" ht="15" hidden="false" customHeight="true" outlineLevel="0" collapsed="false">
      <c r="A6110" s="15" t="s">
        <v>10789</v>
      </c>
      <c r="B6110" s="15" t="s">
        <v>10790</v>
      </c>
      <c r="C6110" s="15" t="s">
        <v>217</v>
      </c>
      <c r="D6110" s="15" t="s">
        <v>235</v>
      </c>
      <c r="E6110" s="15" t="s">
        <v>136</v>
      </c>
      <c r="F6110" s="15" t="s">
        <v>137</v>
      </c>
      <c r="G6110" s="15" t="s">
        <v>608</v>
      </c>
      <c r="H6110" s="15" t="s">
        <v>136</v>
      </c>
      <c r="I6110" s="15" t="s">
        <v>139</v>
      </c>
      <c r="J6110" s="15" t="s">
        <v>150</v>
      </c>
      <c r="K6110" s="15" t="s">
        <v>10792</v>
      </c>
      <c r="L6110" s="15" t="n">
        <v>18</v>
      </c>
      <c r="M6110" s="15" t="n">
        <v>1</v>
      </c>
      <c r="O6110" s="15" t="n">
        <v>1</v>
      </c>
      <c r="P6110" s="15" t="n">
        <v>20</v>
      </c>
      <c r="Y6110" s="15" t="s">
        <v>156</v>
      </c>
      <c r="AB6110" s="15" t="s">
        <v>143</v>
      </c>
    </row>
    <row r="6111" customFormat="false" ht="15" hidden="false" customHeight="true" outlineLevel="0" collapsed="false">
      <c r="A6111" s="15" t="s">
        <v>10793</v>
      </c>
      <c r="B6111" s="15" t="s">
        <v>10794</v>
      </c>
      <c r="C6111" s="15" t="s">
        <v>217</v>
      </c>
      <c r="D6111" s="15" t="s">
        <v>235</v>
      </c>
      <c r="E6111" s="15" t="s">
        <v>136</v>
      </c>
      <c r="F6111" s="15" t="s">
        <v>137</v>
      </c>
      <c r="G6111" s="15" t="s">
        <v>308</v>
      </c>
      <c r="H6111" s="15" t="s">
        <v>136</v>
      </c>
      <c r="I6111" s="15" t="s">
        <v>139</v>
      </c>
      <c r="J6111" s="15" t="s">
        <v>140</v>
      </c>
      <c r="K6111" s="15" t="s">
        <v>10795</v>
      </c>
      <c r="L6111" s="15" t="n">
        <v>2</v>
      </c>
      <c r="M6111" s="15" t="n">
        <v>50</v>
      </c>
      <c r="N6111" s="15" t="n">
        <v>2</v>
      </c>
      <c r="P6111" s="15" t="n">
        <v>54</v>
      </c>
      <c r="Y6111" s="15" t="s">
        <v>142</v>
      </c>
      <c r="AB6111" s="15" t="s">
        <v>143</v>
      </c>
    </row>
    <row r="6112" customFormat="false" ht="15" hidden="false" customHeight="true" outlineLevel="0" collapsed="false">
      <c r="A6112" s="15" t="s">
        <v>10793</v>
      </c>
      <c r="B6112" s="15" t="s">
        <v>10794</v>
      </c>
      <c r="C6112" s="15" t="s">
        <v>217</v>
      </c>
      <c r="D6112" s="15" t="s">
        <v>235</v>
      </c>
      <c r="E6112" s="15" t="s">
        <v>136</v>
      </c>
      <c r="F6112" s="15" t="s">
        <v>137</v>
      </c>
      <c r="G6112" s="15" t="s">
        <v>308</v>
      </c>
      <c r="H6112" s="15" t="s">
        <v>136</v>
      </c>
      <c r="I6112" s="15" t="s">
        <v>139</v>
      </c>
      <c r="J6112" s="15" t="s">
        <v>150</v>
      </c>
      <c r="K6112" s="15" t="s">
        <v>10796</v>
      </c>
      <c r="L6112" s="15" t="n">
        <v>24</v>
      </c>
      <c r="M6112" s="15" t="n">
        <v>32</v>
      </c>
      <c r="P6112" s="15" t="n">
        <v>56</v>
      </c>
      <c r="Y6112" s="15" t="s">
        <v>142</v>
      </c>
      <c r="AB6112" s="15" t="s">
        <v>143</v>
      </c>
    </row>
    <row r="6113" customFormat="false" ht="15" hidden="false" customHeight="true" outlineLevel="0" collapsed="false">
      <c r="A6113" s="15" t="s">
        <v>10793</v>
      </c>
      <c r="B6113" s="15" t="s">
        <v>10794</v>
      </c>
      <c r="C6113" s="15" t="s">
        <v>217</v>
      </c>
      <c r="D6113" s="15" t="s">
        <v>235</v>
      </c>
      <c r="E6113" s="15" t="s">
        <v>136</v>
      </c>
      <c r="F6113" s="15" t="s">
        <v>137</v>
      </c>
      <c r="G6113" s="15" t="s">
        <v>308</v>
      </c>
      <c r="H6113" s="15" t="s">
        <v>136</v>
      </c>
      <c r="I6113" s="15" t="s">
        <v>139</v>
      </c>
      <c r="J6113" s="15" t="s">
        <v>158</v>
      </c>
      <c r="K6113" s="15" t="s">
        <v>10797</v>
      </c>
      <c r="L6113" s="15" t="n">
        <v>4</v>
      </c>
      <c r="M6113" s="15" t="n">
        <v>5</v>
      </c>
      <c r="N6113" s="15" t="n">
        <v>5</v>
      </c>
      <c r="P6113" s="15" t="n">
        <v>14</v>
      </c>
      <c r="Y6113" s="15" t="s">
        <v>142</v>
      </c>
      <c r="AB6113" s="15" t="s">
        <v>143</v>
      </c>
    </row>
    <row r="6114" customFormat="false" ht="15" hidden="false" customHeight="true" outlineLevel="0" collapsed="false">
      <c r="A6114" s="15" t="s">
        <v>10798</v>
      </c>
      <c r="B6114" s="15" t="s">
        <v>10799</v>
      </c>
      <c r="C6114" s="15" t="s">
        <v>217</v>
      </c>
      <c r="D6114" s="15" t="s">
        <v>235</v>
      </c>
      <c r="E6114" s="15" t="s">
        <v>136</v>
      </c>
      <c r="F6114" s="15" t="s">
        <v>137</v>
      </c>
      <c r="G6114" s="15" t="s">
        <v>149</v>
      </c>
      <c r="H6114" s="15" t="s">
        <v>136</v>
      </c>
      <c r="I6114" s="15" t="s">
        <v>139</v>
      </c>
      <c r="J6114" s="15" t="s">
        <v>140</v>
      </c>
      <c r="K6114" s="15" t="s">
        <v>10800</v>
      </c>
      <c r="M6114" s="15" t="n">
        <v>30</v>
      </c>
      <c r="P6114" s="15" t="n">
        <v>30</v>
      </c>
      <c r="Y6114" s="15" t="s">
        <v>142</v>
      </c>
      <c r="AB6114" s="15" t="s">
        <v>143</v>
      </c>
    </row>
    <row r="6115" customFormat="false" ht="15" hidden="false" customHeight="true" outlineLevel="0" collapsed="false">
      <c r="A6115" s="15" t="s">
        <v>10798</v>
      </c>
      <c r="B6115" s="15" t="s">
        <v>10799</v>
      </c>
      <c r="C6115" s="15" t="s">
        <v>217</v>
      </c>
      <c r="D6115" s="15" t="s">
        <v>235</v>
      </c>
      <c r="E6115" s="15" t="s">
        <v>136</v>
      </c>
      <c r="F6115" s="15" t="s">
        <v>137</v>
      </c>
      <c r="G6115" s="15" t="s">
        <v>149</v>
      </c>
      <c r="H6115" s="15" t="s">
        <v>136</v>
      </c>
      <c r="I6115" s="15" t="s">
        <v>139</v>
      </c>
      <c r="J6115" s="15" t="s">
        <v>166</v>
      </c>
      <c r="K6115" s="15" t="s">
        <v>10801</v>
      </c>
      <c r="M6115" s="15" t="n">
        <v>24</v>
      </c>
      <c r="P6115" s="15" t="n">
        <v>24</v>
      </c>
      <c r="Y6115" s="15" t="s">
        <v>142</v>
      </c>
      <c r="AB6115" s="15" t="s">
        <v>143</v>
      </c>
    </row>
    <row r="6116" customFormat="false" ht="15" hidden="false" customHeight="true" outlineLevel="0" collapsed="false">
      <c r="A6116" s="15" t="s">
        <v>10802</v>
      </c>
      <c r="B6116" s="15" t="s">
        <v>10803</v>
      </c>
      <c r="C6116" s="15" t="s">
        <v>217</v>
      </c>
      <c r="D6116" s="15" t="s">
        <v>235</v>
      </c>
      <c r="E6116" s="15" t="s">
        <v>136</v>
      </c>
      <c r="F6116" s="15" t="s">
        <v>137</v>
      </c>
      <c r="G6116" s="15" t="s">
        <v>3778</v>
      </c>
      <c r="H6116" s="15" t="s">
        <v>136</v>
      </c>
      <c r="I6116" s="15" t="s">
        <v>139</v>
      </c>
      <c r="J6116" s="15" t="s">
        <v>150</v>
      </c>
      <c r="K6116" s="15" t="s">
        <v>10804</v>
      </c>
      <c r="M6116" s="15" t="n">
        <v>8</v>
      </c>
      <c r="N6116" s="15" t="n">
        <v>4</v>
      </c>
      <c r="P6116" s="15" t="n">
        <v>12</v>
      </c>
      <c r="Y6116" s="15" t="s">
        <v>142</v>
      </c>
      <c r="AB6116" s="15" t="s">
        <v>143</v>
      </c>
    </row>
    <row r="6117" customFormat="false" ht="15" hidden="false" customHeight="true" outlineLevel="0" collapsed="false">
      <c r="A6117" s="15" t="s">
        <v>10802</v>
      </c>
      <c r="B6117" s="15" t="s">
        <v>10803</v>
      </c>
      <c r="C6117" s="15" t="s">
        <v>217</v>
      </c>
      <c r="D6117" s="15" t="s">
        <v>235</v>
      </c>
      <c r="E6117" s="15" t="s">
        <v>136</v>
      </c>
      <c r="F6117" s="15" t="s">
        <v>137</v>
      </c>
      <c r="G6117" s="15" t="s">
        <v>3778</v>
      </c>
      <c r="H6117" s="15" t="s">
        <v>136</v>
      </c>
      <c r="I6117" s="15" t="s">
        <v>139</v>
      </c>
      <c r="J6117" s="15" t="s">
        <v>158</v>
      </c>
      <c r="K6117" s="15" t="s">
        <v>10805</v>
      </c>
      <c r="M6117" s="15" t="n">
        <v>2</v>
      </c>
      <c r="N6117" s="15" t="n">
        <v>2</v>
      </c>
      <c r="P6117" s="15" t="n">
        <v>4</v>
      </c>
      <c r="Y6117" s="15" t="s">
        <v>142</v>
      </c>
      <c r="AB6117" s="15" t="s">
        <v>143</v>
      </c>
    </row>
    <row r="6118" customFormat="false" ht="15" hidden="false" customHeight="true" outlineLevel="0" collapsed="false">
      <c r="A6118" s="15" t="s">
        <v>10806</v>
      </c>
      <c r="B6118" s="15" t="s">
        <v>10807</v>
      </c>
      <c r="C6118" s="15" t="s">
        <v>134</v>
      </c>
      <c r="D6118" s="15" t="s">
        <v>541</v>
      </c>
      <c r="E6118" s="15" t="s">
        <v>136</v>
      </c>
      <c r="F6118" s="15" t="s">
        <v>137</v>
      </c>
      <c r="G6118" s="15" t="s">
        <v>10808</v>
      </c>
      <c r="H6118" s="15" t="s">
        <v>136</v>
      </c>
      <c r="I6118" s="15" t="s">
        <v>243</v>
      </c>
      <c r="J6118" s="15" t="s">
        <v>140</v>
      </c>
      <c r="K6118" s="15" t="s">
        <v>10809</v>
      </c>
      <c r="L6118" s="15" t="n">
        <v>2</v>
      </c>
      <c r="P6118" s="15" t="n">
        <v>2</v>
      </c>
      <c r="Y6118" s="15" t="s">
        <v>142</v>
      </c>
      <c r="AB6118" s="15" t="s">
        <v>143</v>
      </c>
    </row>
    <row r="6119" customFormat="false" ht="15" hidden="false" customHeight="true" outlineLevel="0" collapsed="false">
      <c r="A6119" s="15" t="s">
        <v>10806</v>
      </c>
      <c r="B6119" s="15" t="s">
        <v>10807</v>
      </c>
      <c r="C6119" s="15" t="s">
        <v>134</v>
      </c>
      <c r="D6119" s="15" t="s">
        <v>541</v>
      </c>
      <c r="E6119" s="15" t="s">
        <v>136</v>
      </c>
      <c r="F6119" s="15" t="s">
        <v>137</v>
      </c>
      <c r="G6119" s="15" t="s">
        <v>10808</v>
      </c>
      <c r="H6119" s="15" t="s">
        <v>136</v>
      </c>
      <c r="I6119" s="15" t="s">
        <v>243</v>
      </c>
      <c r="J6119" s="15" t="s">
        <v>150</v>
      </c>
      <c r="K6119" s="15" t="s">
        <v>10810</v>
      </c>
      <c r="L6119" s="15" t="n">
        <v>179</v>
      </c>
      <c r="M6119" s="15" t="n">
        <v>45</v>
      </c>
      <c r="N6119" s="15" t="n">
        <v>30</v>
      </c>
      <c r="O6119" s="15" t="n">
        <v>16</v>
      </c>
      <c r="P6119" s="15" t="n">
        <v>270</v>
      </c>
      <c r="Y6119" s="15" t="s">
        <v>142</v>
      </c>
      <c r="AB6119" s="15" t="s">
        <v>143</v>
      </c>
    </row>
    <row r="6120" customFormat="false" ht="15" hidden="false" customHeight="true" outlineLevel="0" collapsed="false">
      <c r="A6120" s="15" t="s">
        <v>10806</v>
      </c>
      <c r="B6120" s="15" t="s">
        <v>10807</v>
      </c>
      <c r="C6120" s="15" t="s">
        <v>134</v>
      </c>
      <c r="D6120" s="15" t="s">
        <v>541</v>
      </c>
      <c r="E6120" s="15" t="s">
        <v>136</v>
      </c>
      <c r="F6120" s="15" t="s">
        <v>137</v>
      </c>
      <c r="G6120" s="15" t="s">
        <v>10808</v>
      </c>
      <c r="H6120" s="15" t="s">
        <v>136</v>
      </c>
      <c r="I6120" s="15" t="s">
        <v>243</v>
      </c>
      <c r="J6120" s="15" t="s">
        <v>158</v>
      </c>
      <c r="K6120" s="15" t="s">
        <v>10811</v>
      </c>
      <c r="L6120" s="15" t="n">
        <v>39</v>
      </c>
      <c r="M6120" s="15" t="n">
        <v>14</v>
      </c>
      <c r="N6120" s="15" t="n">
        <v>10</v>
      </c>
      <c r="O6120" s="15" t="n">
        <v>1</v>
      </c>
      <c r="P6120" s="15" t="n">
        <v>64</v>
      </c>
      <c r="Y6120" s="15" t="s">
        <v>142</v>
      </c>
      <c r="AB6120" s="15" t="s">
        <v>143</v>
      </c>
    </row>
    <row r="6121" customFormat="false" ht="15" hidden="false" customHeight="true" outlineLevel="0" collapsed="false">
      <c r="A6121" s="15" t="s">
        <v>10812</v>
      </c>
      <c r="B6121" s="15" t="s">
        <v>10813</v>
      </c>
      <c r="C6121" s="15" t="s">
        <v>148</v>
      </c>
      <c r="E6121" s="15" t="s">
        <v>136</v>
      </c>
      <c r="F6121" s="15" t="s">
        <v>137</v>
      </c>
      <c r="G6121" s="15" t="s">
        <v>949</v>
      </c>
      <c r="H6121" s="15" t="s">
        <v>136</v>
      </c>
      <c r="I6121" s="15" t="s">
        <v>139</v>
      </c>
      <c r="J6121" s="15" t="s">
        <v>140</v>
      </c>
      <c r="K6121" s="15" t="s">
        <v>10814</v>
      </c>
      <c r="L6121" s="15" t="n">
        <v>2</v>
      </c>
      <c r="P6121" s="15" t="n">
        <v>2</v>
      </c>
      <c r="Y6121" s="15" t="s">
        <v>142</v>
      </c>
      <c r="AB6121" s="15" t="s">
        <v>143</v>
      </c>
    </row>
    <row r="6122" customFormat="false" ht="15" hidden="false" customHeight="true" outlineLevel="0" collapsed="false">
      <c r="A6122" s="15" t="s">
        <v>10812</v>
      </c>
      <c r="B6122" s="15" t="s">
        <v>10813</v>
      </c>
      <c r="C6122" s="15" t="s">
        <v>148</v>
      </c>
      <c r="E6122" s="15" t="s">
        <v>136</v>
      </c>
      <c r="F6122" s="15" t="s">
        <v>137</v>
      </c>
      <c r="G6122" s="15" t="s">
        <v>949</v>
      </c>
      <c r="H6122" s="15" t="s">
        <v>136</v>
      </c>
      <c r="I6122" s="15" t="s">
        <v>139</v>
      </c>
      <c r="J6122" s="15" t="s">
        <v>150</v>
      </c>
      <c r="K6122" s="15" t="s">
        <v>10815</v>
      </c>
      <c r="L6122" s="15" t="n">
        <v>54</v>
      </c>
      <c r="M6122" s="15" t="n">
        <v>31</v>
      </c>
      <c r="P6122" s="15" t="n">
        <v>85</v>
      </c>
      <c r="Y6122" s="15" t="s">
        <v>142</v>
      </c>
      <c r="AB6122" s="15" t="s">
        <v>143</v>
      </c>
    </row>
    <row r="6123" customFormat="false" ht="15" hidden="false" customHeight="true" outlineLevel="0" collapsed="false">
      <c r="A6123" s="15" t="s">
        <v>10812</v>
      </c>
      <c r="B6123" s="15" t="s">
        <v>10813</v>
      </c>
      <c r="C6123" s="15" t="s">
        <v>148</v>
      </c>
      <c r="E6123" s="15" t="s">
        <v>136</v>
      </c>
      <c r="F6123" s="15" t="s">
        <v>137</v>
      </c>
      <c r="G6123" s="15" t="s">
        <v>949</v>
      </c>
      <c r="H6123" s="15" t="s">
        <v>136</v>
      </c>
      <c r="I6123" s="15" t="s">
        <v>139</v>
      </c>
      <c r="J6123" s="15" t="s">
        <v>158</v>
      </c>
      <c r="K6123" s="15" t="s">
        <v>10816</v>
      </c>
      <c r="L6123" s="15" t="n">
        <v>2</v>
      </c>
      <c r="M6123" s="15" t="n">
        <v>3</v>
      </c>
      <c r="P6123" s="15" t="n">
        <v>5</v>
      </c>
      <c r="Y6123" s="15" t="s">
        <v>142</v>
      </c>
      <c r="AB6123" s="15" t="s">
        <v>143</v>
      </c>
    </row>
    <row r="6124" customFormat="false" ht="15" hidden="false" customHeight="true" outlineLevel="0" collapsed="false">
      <c r="A6124" s="15" t="s">
        <v>10817</v>
      </c>
      <c r="B6124" s="15" t="s">
        <v>10818</v>
      </c>
      <c r="C6124" s="15" t="s">
        <v>217</v>
      </c>
      <c r="D6124" s="15" t="s">
        <v>235</v>
      </c>
      <c r="E6124" s="15" t="s">
        <v>136</v>
      </c>
      <c r="F6124" s="15" t="s">
        <v>137</v>
      </c>
      <c r="G6124" s="15" t="s">
        <v>756</v>
      </c>
      <c r="H6124" s="15" t="s">
        <v>136</v>
      </c>
      <c r="I6124" s="15" t="s">
        <v>139</v>
      </c>
      <c r="J6124" s="15" t="s">
        <v>150</v>
      </c>
      <c r="K6124" s="15" t="s">
        <v>10819</v>
      </c>
      <c r="L6124" s="15" t="n">
        <v>11</v>
      </c>
      <c r="P6124" s="15" t="n">
        <v>11</v>
      </c>
      <c r="Y6124" s="15" t="s">
        <v>142</v>
      </c>
      <c r="AB6124" s="15" t="s">
        <v>143</v>
      </c>
    </row>
    <row r="6125" customFormat="false" ht="15" hidden="false" customHeight="true" outlineLevel="0" collapsed="false">
      <c r="A6125" s="15" t="s">
        <v>10817</v>
      </c>
      <c r="B6125" s="15" t="s">
        <v>10818</v>
      </c>
      <c r="C6125" s="15" t="s">
        <v>217</v>
      </c>
      <c r="D6125" s="15" t="s">
        <v>235</v>
      </c>
      <c r="E6125" s="15" t="s">
        <v>136</v>
      </c>
      <c r="F6125" s="15" t="s">
        <v>137</v>
      </c>
      <c r="G6125" s="15" t="s">
        <v>756</v>
      </c>
      <c r="H6125" s="15" t="s">
        <v>136</v>
      </c>
      <c r="I6125" s="15" t="s">
        <v>139</v>
      </c>
      <c r="J6125" s="15" t="s">
        <v>158</v>
      </c>
      <c r="K6125" s="15" t="s">
        <v>10820</v>
      </c>
      <c r="L6125" s="15" t="n">
        <v>4</v>
      </c>
      <c r="P6125" s="15" t="n">
        <v>4</v>
      </c>
      <c r="Y6125" s="15" t="s">
        <v>142</v>
      </c>
      <c r="AB6125" s="15" t="s">
        <v>143</v>
      </c>
    </row>
    <row r="6126" customFormat="false" ht="15" hidden="false" customHeight="true" outlineLevel="0" collapsed="false">
      <c r="A6126" s="15" t="s">
        <v>10821</v>
      </c>
      <c r="B6126" s="15" t="s">
        <v>10822</v>
      </c>
      <c r="C6126" s="15" t="s">
        <v>217</v>
      </c>
      <c r="D6126" s="15" t="s">
        <v>235</v>
      </c>
      <c r="E6126" s="15" t="s">
        <v>136</v>
      </c>
      <c r="F6126" s="15" t="s">
        <v>137</v>
      </c>
      <c r="G6126" s="15" t="s">
        <v>2067</v>
      </c>
      <c r="H6126" s="15" t="s">
        <v>136</v>
      </c>
      <c r="I6126" s="15" t="s">
        <v>139</v>
      </c>
      <c r="J6126" s="15" t="s">
        <v>158</v>
      </c>
      <c r="K6126" s="15" t="s">
        <v>10823</v>
      </c>
      <c r="N6126" s="15" t="n">
        <v>1</v>
      </c>
      <c r="P6126" s="15" t="n">
        <v>1</v>
      </c>
      <c r="Y6126" s="15" t="s">
        <v>156</v>
      </c>
      <c r="AB6126" s="15" t="s">
        <v>143</v>
      </c>
    </row>
    <row r="6127" customFormat="false" ht="15" hidden="false" customHeight="true" outlineLevel="0" collapsed="false">
      <c r="A6127" s="15" t="s">
        <v>10824</v>
      </c>
      <c r="B6127" s="15" t="s">
        <v>10825</v>
      </c>
      <c r="C6127" s="15" t="s">
        <v>217</v>
      </c>
      <c r="D6127" s="15" t="s">
        <v>235</v>
      </c>
      <c r="E6127" s="15" t="s">
        <v>136</v>
      </c>
      <c r="F6127" s="15" t="s">
        <v>137</v>
      </c>
      <c r="G6127" s="15" t="s">
        <v>3435</v>
      </c>
      <c r="H6127" s="15" t="s">
        <v>136</v>
      </c>
      <c r="I6127" s="15" t="s">
        <v>243</v>
      </c>
      <c r="J6127" s="15" t="s">
        <v>140</v>
      </c>
      <c r="K6127" s="15" t="s">
        <v>10826</v>
      </c>
      <c r="L6127" s="15" t="n">
        <v>50</v>
      </c>
      <c r="M6127" s="15" t="n">
        <v>21</v>
      </c>
      <c r="N6127" s="15" t="n">
        <v>6</v>
      </c>
      <c r="O6127" s="15" t="n">
        <v>12</v>
      </c>
      <c r="P6127" s="15" t="n">
        <v>89</v>
      </c>
      <c r="Y6127" s="15" t="s">
        <v>142</v>
      </c>
      <c r="AB6127" s="15" t="s">
        <v>143</v>
      </c>
    </row>
    <row r="6128" customFormat="false" ht="15" hidden="false" customHeight="true" outlineLevel="0" collapsed="false">
      <c r="A6128" s="15" t="s">
        <v>10824</v>
      </c>
      <c r="B6128" s="15" t="s">
        <v>10825</v>
      </c>
      <c r="C6128" s="15" t="s">
        <v>217</v>
      </c>
      <c r="D6128" s="15" t="s">
        <v>235</v>
      </c>
      <c r="E6128" s="15" t="s">
        <v>136</v>
      </c>
      <c r="F6128" s="15" t="s">
        <v>137</v>
      </c>
      <c r="G6128" s="15" t="s">
        <v>3435</v>
      </c>
      <c r="H6128" s="15" t="s">
        <v>136</v>
      </c>
      <c r="I6128" s="15" t="s">
        <v>243</v>
      </c>
      <c r="J6128" s="15" t="s">
        <v>144</v>
      </c>
      <c r="K6128" s="15" t="s">
        <v>10827</v>
      </c>
      <c r="L6128" s="15" t="n">
        <v>14</v>
      </c>
      <c r="M6128" s="15" t="n">
        <v>2</v>
      </c>
      <c r="N6128" s="15" t="n">
        <v>1</v>
      </c>
      <c r="O6128" s="15" t="n">
        <v>1</v>
      </c>
      <c r="P6128" s="15" t="n">
        <v>18</v>
      </c>
      <c r="Y6128" s="15" t="s">
        <v>142</v>
      </c>
      <c r="AB6128" s="15" t="s">
        <v>143</v>
      </c>
    </row>
    <row r="6129" customFormat="false" ht="15" hidden="false" customHeight="true" outlineLevel="0" collapsed="false">
      <c r="A6129" s="15" t="s">
        <v>10824</v>
      </c>
      <c r="B6129" s="15" t="s">
        <v>10825</v>
      </c>
      <c r="C6129" s="15" t="s">
        <v>217</v>
      </c>
      <c r="D6129" s="15" t="s">
        <v>235</v>
      </c>
      <c r="E6129" s="15" t="s">
        <v>136</v>
      </c>
      <c r="F6129" s="15" t="s">
        <v>137</v>
      </c>
      <c r="G6129" s="15" t="s">
        <v>3435</v>
      </c>
      <c r="H6129" s="15" t="s">
        <v>136</v>
      </c>
      <c r="I6129" s="15" t="s">
        <v>243</v>
      </c>
      <c r="J6129" s="15" t="s">
        <v>150</v>
      </c>
      <c r="K6129" s="15" t="s">
        <v>10828</v>
      </c>
      <c r="L6129" s="15" t="n">
        <v>144</v>
      </c>
      <c r="M6129" s="15" t="n">
        <v>144</v>
      </c>
      <c r="N6129" s="15" t="n">
        <v>276</v>
      </c>
      <c r="O6129" s="15" t="n">
        <v>16</v>
      </c>
      <c r="P6129" s="15" t="n">
        <v>580</v>
      </c>
      <c r="Y6129" s="15" t="s">
        <v>142</v>
      </c>
      <c r="AB6129" s="15" t="s">
        <v>143</v>
      </c>
    </row>
    <row r="6130" customFormat="false" ht="15" hidden="false" customHeight="true" outlineLevel="0" collapsed="false">
      <c r="A6130" s="15" t="s">
        <v>10824</v>
      </c>
      <c r="B6130" s="15" t="s">
        <v>10825</v>
      </c>
      <c r="C6130" s="15" t="s">
        <v>217</v>
      </c>
      <c r="D6130" s="15" t="s">
        <v>235</v>
      </c>
      <c r="E6130" s="15" t="s">
        <v>136</v>
      </c>
      <c r="F6130" s="15" t="s">
        <v>137</v>
      </c>
      <c r="G6130" s="15" t="s">
        <v>3435</v>
      </c>
      <c r="H6130" s="15" t="s">
        <v>136</v>
      </c>
      <c r="I6130" s="15" t="s">
        <v>243</v>
      </c>
      <c r="J6130" s="15" t="s">
        <v>166</v>
      </c>
      <c r="K6130" s="15" t="s">
        <v>10829</v>
      </c>
      <c r="L6130" s="15" t="n">
        <v>0</v>
      </c>
      <c r="M6130" s="15" t="n">
        <v>9</v>
      </c>
      <c r="N6130" s="15" t="n">
        <v>4</v>
      </c>
      <c r="P6130" s="15" t="n">
        <v>13</v>
      </c>
      <c r="Y6130" s="15" t="s">
        <v>142</v>
      </c>
      <c r="AB6130" s="15" t="s">
        <v>143</v>
      </c>
    </row>
    <row r="6131" customFormat="false" ht="15" hidden="false" customHeight="true" outlineLevel="0" collapsed="false">
      <c r="A6131" s="15" t="s">
        <v>10824</v>
      </c>
      <c r="B6131" s="15" t="s">
        <v>10825</v>
      </c>
      <c r="C6131" s="15" t="s">
        <v>217</v>
      </c>
      <c r="D6131" s="15" t="s">
        <v>235</v>
      </c>
      <c r="E6131" s="15" t="s">
        <v>136</v>
      </c>
      <c r="F6131" s="15" t="s">
        <v>137</v>
      </c>
      <c r="G6131" s="15" t="s">
        <v>3435</v>
      </c>
      <c r="H6131" s="15" t="s">
        <v>136</v>
      </c>
      <c r="I6131" s="15" t="s">
        <v>243</v>
      </c>
      <c r="J6131" s="15" t="s">
        <v>158</v>
      </c>
      <c r="K6131" s="15" t="s">
        <v>10830</v>
      </c>
      <c r="L6131" s="15" t="n">
        <v>16</v>
      </c>
      <c r="M6131" s="15" t="n">
        <v>47</v>
      </c>
      <c r="N6131" s="15" t="n">
        <v>34</v>
      </c>
      <c r="O6131" s="15" t="n">
        <v>4</v>
      </c>
      <c r="P6131" s="15" t="n">
        <v>101</v>
      </c>
      <c r="Y6131" s="15" t="s">
        <v>142</v>
      </c>
      <c r="AB6131" s="15" t="s">
        <v>143</v>
      </c>
    </row>
    <row r="6132" customFormat="false" ht="15" hidden="false" customHeight="true" outlineLevel="0" collapsed="false">
      <c r="A6132" s="15" t="s">
        <v>10824</v>
      </c>
      <c r="B6132" s="15" t="s">
        <v>10825</v>
      </c>
      <c r="C6132" s="15" t="s">
        <v>217</v>
      </c>
      <c r="D6132" s="15" t="s">
        <v>235</v>
      </c>
      <c r="E6132" s="15" t="s">
        <v>136</v>
      </c>
      <c r="F6132" s="15" t="s">
        <v>137</v>
      </c>
      <c r="G6132" s="15" t="s">
        <v>3435</v>
      </c>
      <c r="H6132" s="15" t="s">
        <v>136</v>
      </c>
      <c r="I6132" s="15" t="s">
        <v>243</v>
      </c>
      <c r="J6132" s="15" t="s">
        <v>169</v>
      </c>
      <c r="K6132" s="15" t="s">
        <v>10831</v>
      </c>
      <c r="L6132" s="15" t="n">
        <v>1</v>
      </c>
      <c r="P6132" s="15" t="n">
        <v>1</v>
      </c>
      <c r="Y6132" s="15" t="s">
        <v>142</v>
      </c>
      <c r="AB6132" s="15" t="s">
        <v>143</v>
      </c>
    </row>
    <row r="6133" customFormat="false" ht="15" hidden="false" customHeight="true" outlineLevel="0" collapsed="false">
      <c r="A6133" s="15" t="s">
        <v>10832</v>
      </c>
      <c r="B6133" s="15" t="s">
        <v>10833</v>
      </c>
      <c r="C6133" s="15" t="s">
        <v>217</v>
      </c>
      <c r="D6133" s="15" t="s">
        <v>218</v>
      </c>
      <c r="E6133" s="15" t="s">
        <v>136</v>
      </c>
      <c r="F6133" s="15" t="s">
        <v>137</v>
      </c>
      <c r="G6133" s="15" t="s">
        <v>231</v>
      </c>
      <c r="H6133" s="15" t="s">
        <v>136</v>
      </c>
      <c r="I6133" s="15" t="s">
        <v>139</v>
      </c>
      <c r="J6133" s="15" t="s">
        <v>140</v>
      </c>
      <c r="K6133" s="15" t="s">
        <v>10834</v>
      </c>
      <c r="L6133" s="15" t="n">
        <v>11</v>
      </c>
      <c r="M6133" s="15" t="n">
        <v>1</v>
      </c>
      <c r="N6133" s="15" t="n">
        <v>1</v>
      </c>
      <c r="O6133" s="15" t="n">
        <v>4</v>
      </c>
      <c r="P6133" s="15" t="n">
        <v>17</v>
      </c>
      <c r="Y6133" s="15" t="s">
        <v>156</v>
      </c>
      <c r="AB6133" s="15" t="s">
        <v>143</v>
      </c>
    </row>
    <row r="6134" customFormat="false" ht="15" hidden="false" customHeight="true" outlineLevel="0" collapsed="false">
      <c r="A6134" s="15" t="s">
        <v>10832</v>
      </c>
      <c r="B6134" s="15" t="s">
        <v>10833</v>
      </c>
      <c r="C6134" s="15" t="s">
        <v>217</v>
      </c>
      <c r="D6134" s="15" t="s">
        <v>218</v>
      </c>
      <c r="E6134" s="15" t="s">
        <v>136</v>
      </c>
      <c r="F6134" s="15" t="s">
        <v>137</v>
      </c>
      <c r="G6134" s="15" t="s">
        <v>231</v>
      </c>
      <c r="H6134" s="15" t="s">
        <v>136</v>
      </c>
      <c r="I6134" s="15" t="s">
        <v>139</v>
      </c>
      <c r="J6134" s="15" t="s">
        <v>150</v>
      </c>
      <c r="K6134" s="15" t="s">
        <v>10835</v>
      </c>
      <c r="L6134" s="15" t="n">
        <v>7</v>
      </c>
      <c r="M6134" s="15" t="n">
        <v>4</v>
      </c>
      <c r="N6134" s="15" t="n">
        <v>20</v>
      </c>
      <c r="P6134" s="15" t="n">
        <v>31</v>
      </c>
      <c r="Y6134" s="15" t="s">
        <v>156</v>
      </c>
      <c r="AB6134" s="15" t="s">
        <v>143</v>
      </c>
    </row>
    <row r="6135" customFormat="false" ht="15" hidden="false" customHeight="true" outlineLevel="0" collapsed="false">
      <c r="A6135" s="15" t="s">
        <v>10832</v>
      </c>
      <c r="B6135" s="15" t="s">
        <v>10833</v>
      </c>
      <c r="C6135" s="15" t="s">
        <v>217</v>
      </c>
      <c r="D6135" s="15" t="s">
        <v>218</v>
      </c>
      <c r="E6135" s="15" t="s">
        <v>136</v>
      </c>
      <c r="F6135" s="15" t="s">
        <v>137</v>
      </c>
      <c r="G6135" s="15" t="s">
        <v>231</v>
      </c>
      <c r="H6135" s="15" t="s">
        <v>136</v>
      </c>
      <c r="I6135" s="15" t="s">
        <v>139</v>
      </c>
      <c r="J6135" s="15" t="s">
        <v>169</v>
      </c>
      <c r="K6135" s="15" t="s">
        <v>10836</v>
      </c>
      <c r="L6135" s="15" t="n">
        <v>1</v>
      </c>
      <c r="P6135" s="15" t="n">
        <v>1</v>
      </c>
      <c r="Y6135" s="15" t="s">
        <v>156</v>
      </c>
      <c r="AB6135" s="15" t="s">
        <v>143</v>
      </c>
    </row>
    <row r="6136" customFormat="false" ht="15" hidden="false" customHeight="true" outlineLevel="0" collapsed="false">
      <c r="A6136" s="15" t="s">
        <v>10837</v>
      </c>
      <c r="B6136" s="15" t="s">
        <v>10838</v>
      </c>
      <c r="C6136" s="15" t="s">
        <v>217</v>
      </c>
      <c r="D6136" s="15" t="s">
        <v>218</v>
      </c>
      <c r="E6136" s="15" t="s">
        <v>136</v>
      </c>
      <c r="F6136" s="15" t="s">
        <v>137</v>
      </c>
      <c r="G6136" s="15" t="s">
        <v>7944</v>
      </c>
      <c r="H6136" s="15" t="s">
        <v>136</v>
      </c>
      <c r="I6136" s="15" t="s">
        <v>139</v>
      </c>
      <c r="J6136" s="15" t="s">
        <v>140</v>
      </c>
      <c r="K6136" s="15" t="s">
        <v>10839</v>
      </c>
      <c r="N6136" s="15" t="n">
        <v>13</v>
      </c>
      <c r="P6136" s="15" t="n">
        <v>13</v>
      </c>
      <c r="Y6136" s="15" t="s">
        <v>142</v>
      </c>
      <c r="AB6136" s="15" t="s">
        <v>143</v>
      </c>
    </row>
    <row r="6137" customFormat="false" ht="15" hidden="false" customHeight="true" outlineLevel="0" collapsed="false">
      <c r="A6137" s="15" t="s">
        <v>10840</v>
      </c>
      <c r="B6137" s="15" t="s">
        <v>10841</v>
      </c>
      <c r="C6137" s="15" t="s">
        <v>148</v>
      </c>
      <c r="E6137" s="15" t="s">
        <v>136</v>
      </c>
      <c r="F6137" s="15" t="s">
        <v>137</v>
      </c>
      <c r="G6137" s="15" t="s">
        <v>202</v>
      </c>
      <c r="H6137" s="15" t="s">
        <v>136</v>
      </c>
      <c r="I6137" s="15" t="s">
        <v>139</v>
      </c>
      <c r="J6137" s="15" t="s">
        <v>140</v>
      </c>
      <c r="K6137" s="15" t="s">
        <v>10842</v>
      </c>
      <c r="O6137" s="15" t="n">
        <v>1</v>
      </c>
      <c r="P6137" s="15" t="n">
        <v>1</v>
      </c>
      <c r="Y6137" s="15" t="s">
        <v>142</v>
      </c>
      <c r="AB6137" s="15" t="s">
        <v>143</v>
      </c>
    </row>
    <row r="6138" customFormat="false" ht="15" hidden="false" customHeight="true" outlineLevel="0" collapsed="false">
      <c r="A6138" s="15" t="s">
        <v>10843</v>
      </c>
      <c r="B6138" s="15" t="s">
        <v>10844</v>
      </c>
      <c r="C6138" s="15" t="s">
        <v>217</v>
      </c>
      <c r="D6138" s="15" t="s">
        <v>218</v>
      </c>
      <c r="E6138" s="15" t="s">
        <v>136</v>
      </c>
      <c r="F6138" s="15" t="s">
        <v>137</v>
      </c>
      <c r="G6138" s="15" t="s">
        <v>219</v>
      </c>
      <c r="H6138" s="15" t="s">
        <v>136</v>
      </c>
      <c r="I6138" s="15" t="s">
        <v>243</v>
      </c>
      <c r="J6138" s="15" t="s">
        <v>140</v>
      </c>
      <c r="K6138" s="15" t="s">
        <v>10845</v>
      </c>
      <c r="L6138" s="15" t="n">
        <v>22</v>
      </c>
      <c r="O6138" s="15" t="n">
        <v>15</v>
      </c>
      <c r="P6138" s="15" t="n">
        <v>37</v>
      </c>
      <c r="Y6138" s="15" t="s">
        <v>142</v>
      </c>
      <c r="AB6138" s="15" t="s">
        <v>143</v>
      </c>
    </row>
    <row r="6139" customFormat="false" ht="15" hidden="false" customHeight="true" outlineLevel="0" collapsed="false">
      <c r="A6139" s="15" t="s">
        <v>10843</v>
      </c>
      <c r="B6139" s="15" t="s">
        <v>10844</v>
      </c>
      <c r="C6139" s="15" t="s">
        <v>217</v>
      </c>
      <c r="D6139" s="15" t="s">
        <v>218</v>
      </c>
      <c r="E6139" s="15" t="s">
        <v>136</v>
      </c>
      <c r="F6139" s="15" t="s">
        <v>137</v>
      </c>
      <c r="G6139" s="15" t="s">
        <v>219</v>
      </c>
      <c r="H6139" s="15" t="s">
        <v>136</v>
      </c>
      <c r="I6139" s="15" t="s">
        <v>243</v>
      </c>
      <c r="J6139" s="15" t="s">
        <v>150</v>
      </c>
      <c r="K6139" s="15" t="s">
        <v>10846</v>
      </c>
      <c r="L6139" s="15" t="n">
        <v>139</v>
      </c>
      <c r="M6139" s="15" t="n">
        <v>107</v>
      </c>
      <c r="N6139" s="15" t="n">
        <v>125</v>
      </c>
      <c r="O6139" s="15" t="n">
        <v>89</v>
      </c>
      <c r="P6139" s="15" t="n">
        <v>460</v>
      </c>
      <c r="Y6139" s="15" t="s">
        <v>142</v>
      </c>
      <c r="AB6139" s="15" t="s">
        <v>143</v>
      </c>
    </row>
    <row r="6140" customFormat="false" ht="15" hidden="false" customHeight="true" outlineLevel="0" collapsed="false">
      <c r="A6140" s="15" t="s">
        <v>10843</v>
      </c>
      <c r="B6140" s="15" t="s">
        <v>10844</v>
      </c>
      <c r="C6140" s="15" t="s">
        <v>217</v>
      </c>
      <c r="D6140" s="15" t="s">
        <v>218</v>
      </c>
      <c r="E6140" s="15" t="s">
        <v>136</v>
      </c>
      <c r="F6140" s="15" t="s">
        <v>137</v>
      </c>
      <c r="G6140" s="15" t="s">
        <v>219</v>
      </c>
      <c r="H6140" s="15" t="s">
        <v>136</v>
      </c>
      <c r="I6140" s="15" t="s">
        <v>243</v>
      </c>
      <c r="J6140" s="15" t="s">
        <v>166</v>
      </c>
      <c r="K6140" s="15" t="s">
        <v>10847</v>
      </c>
      <c r="N6140" s="15" t="n">
        <v>7</v>
      </c>
      <c r="O6140" s="15" t="n">
        <v>21</v>
      </c>
      <c r="P6140" s="15" t="n">
        <v>28</v>
      </c>
      <c r="Y6140" s="15" t="s">
        <v>142</v>
      </c>
      <c r="AB6140" s="15" t="s">
        <v>143</v>
      </c>
    </row>
    <row r="6141" customFormat="false" ht="15" hidden="false" customHeight="true" outlineLevel="0" collapsed="false">
      <c r="A6141" s="15" t="s">
        <v>10843</v>
      </c>
      <c r="B6141" s="15" t="s">
        <v>10844</v>
      </c>
      <c r="C6141" s="15" t="s">
        <v>217</v>
      </c>
      <c r="D6141" s="15" t="s">
        <v>218</v>
      </c>
      <c r="E6141" s="15" t="s">
        <v>136</v>
      </c>
      <c r="F6141" s="15" t="s">
        <v>137</v>
      </c>
      <c r="G6141" s="15" t="s">
        <v>219</v>
      </c>
      <c r="H6141" s="15" t="s">
        <v>136</v>
      </c>
      <c r="I6141" s="15" t="s">
        <v>243</v>
      </c>
      <c r="J6141" s="15" t="s">
        <v>158</v>
      </c>
      <c r="K6141" s="15" t="s">
        <v>10848</v>
      </c>
      <c r="L6141" s="15" t="n">
        <v>85</v>
      </c>
      <c r="M6141" s="15" t="n">
        <v>41</v>
      </c>
      <c r="N6141" s="15" t="n">
        <v>38</v>
      </c>
      <c r="O6141" s="15" t="n">
        <v>3</v>
      </c>
      <c r="P6141" s="15" t="n">
        <v>167</v>
      </c>
      <c r="Y6141" s="15" t="s">
        <v>142</v>
      </c>
      <c r="AB6141" s="15" t="s">
        <v>143</v>
      </c>
    </row>
    <row r="6142" customFormat="false" ht="15" hidden="false" customHeight="true" outlineLevel="0" collapsed="false">
      <c r="A6142" s="15" t="s">
        <v>10843</v>
      </c>
      <c r="B6142" s="15" t="s">
        <v>10844</v>
      </c>
      <c r="C6142" s="15" t="s">
        <v>217</v>
      </c>
      <c r="D6142" s="15" t="s">
        <v>218</v>
      </c>
      <c r="E6142" s="15" t="s">
        <v>136</v>
      </c>
      <c r="F6142" s="15" t="s">
        <v>137</v>
      </c>
      <c r="G6142" s="15" t="s">
        <v>219</v>
      </c>
      <c r="H6142" s="15" t="s">
        <v>136</v>
      </c>
      <c r="I6142" s="15" t="s">
        <v>243</v>
      </c>
      <c r="J6142" s="15" t="s">
        <v>169</v>
      </c>
      <c r="K6142" s="15" t="s">
        <v>10849</v>
      </c>
      <c r="L6142" s="15" t="n">
        <v>3</v>
      </c>
      <c r="N6142" s="15" t="n">
        <v>1</v>
      </c>
      <c r="P6142" s="15" t="n">
        <v>4</v>
      </c>
      <c r="Y6142" s="15" t="s">
        <v>142</v>
      </c>
      <c r="AB6142" s="15" t="s">
        <v>143</v>
      </c>
    </row>
    <row r="6143" customFormat="false" ht="15" hidden="false" customHeight="true" outlineLevel="0" collapsed="false">
      <c r="A6143" s="15" t="s">
        <v>10850</v>
      </c>
      <c r="B6143" s="15" t="s">
        <v>10851</v>
      </c>
      <c r="C6143" s="15" t="s">
        <v>217</v>
      </c>
      <c r="D6143" s="15" t="s">
        <v>218</v>
      </c>
      <c r="E6143" s="15" t="s">
        <v>788</v>
      </c>
      <c r="F6143" s="15" t="s">
        <v>137</v>
      </c>
      <c r="G6143" s="15" t="s">
        <v>788</v>
      </c>
      <c r="H6143" s="15" t="s">
        <v>136</v>
      </c>
      <c r="I6143" s="15" t="s">
        <v>139</v>
      </c>
      <c r="J6143" s="15" t="s">
        <v>150</v>
      </c>
      <c r="K6143" s="15" t="s">
        <v>10852</v>
      </c>
      <c r="L6143" s="15" t="n">
        <v>4</v>
      </c>
      <c r="N6143" s="15" t="n">
        <v>5</v>
      </c>
      <c r="P6143" s="15" t="n">
        <v>9</v>
      </c>
      <c r="Y6143" s="15" t="s">
        <v>142</v>
      </c>
      <c r="AB6143" s="15" t="s">
        <v>143</v>
      </c>
    </row>
    <row r="6144" customFormat="false" ht="15" hidden="false" customHeight="true" outlineLevel="0" collapsed="false">
      <c r="A6144" s="15" t="s">
        <v>10850</v>
      </c>
      <c r="B6144" s="15" t="s">
        <v>10851</v>
      </c>
      <c r="C6144" s="15" t="s">
        <v>217</v>
      </c>
      <c r="D6144" s="15" t="s">
        <v>218</v>
      </c>
      <c r="E6144" s="15" t="s">
        <v>788</v>
      </c>
      <c r="F6144" s="15" t="s">
        <v>137</v>
      </c>
      <c r="G6144" s="15" t="s">
        <v>788</v>
      </c>
      <c r="H6144" s="15" t="s">
        <v>136</v>
      </c>
      <c r="I6144" s="15" t="s">
        <v>139</v>
      </c>
      <c r="J6144" s="15" t="s">
        <v>158</v>
      </c>
      <c r="K6144" s="15" t="s">
        <v>10853</v>
      </c>
      <c r="L6144" s="15" t="n">
        <v>7</v>
      </c>
      <c r="N6144" s="15" t="n">
        <v>10</v>
      </c>
      <c r="P6144" s="15" t="n">
        <v>17</v>
      </c>
      <c r="Y6144" s="15" t="s">
        <v>142</v>
      </c>
      <c r="AB6144" s="15" t="s">
        <v>143</v>
      </c>
    </row>
    <row r="6145" customFormat="false" ht="15" hidden="false" customHeight="true" outlineLevel="0" collapsed="false">
      <c r="A6145" s="15" t="s">
        <v>10854</v>
      </c>
      <c r="B6145" s="15" t="s">
        <v>10855</v>
      </c>
      <c r="C6145" s="15" t="s">
        <v>217</v>
      </c>
      <c r="D6145" s="15" t="s">
        <v>235</v>
      </c>
      <c r="E6145" s="15" t="s">
        <v>136</v>
      </c>
      <c r="F6145" s="15" t="s">
        <v>137</v>
      </c>
      <c r="G6145" s="15" t="s">
        <v>299</v>
      </c>
      <c r="H6145" s="15" t="s">
        <v>136</v>
      </c>
      <c r="I6145" s="15" t="s">
        <v>139</v>
      </c>
      <c r="J6145" s="15" t="s">
        <v>140</v>
      </c>
      <c r="K6145" s="15" t="s">
        <v>10856</v>
      </c>
      <c r="L6145" s="15" t="n">
        <v>-2</v>
      </c>
      <c r="P6145" s="15" t="n">
        <v>-2</v>
      </c>
      <c r="Y6145" s="15" t="s">
        <v>156</v>
      </c>
      <c r="AB6145" s="15" t="s">
        <v>143</v>
      </c>
    </row>
    <row r="6146" customFormat="false" ht="15" hidden="false" customHeight="true" outlineLevel="0" collapsed="false">
      <c r="A6146" s="15" t="s">
        <v>10854</v>
      </c>
      <c r="B6146" s="15" t="s">
        <v>10855</v>
      </c>
      <c r="C6146" s="15" t="s">
        <v>217</v>
      </c>
      <c r="D6146" s="15" t="s">
        <v>235</v>
      </c>
      <c r="E6146" s="15" t="s">
        <v>136</v>
      </c>
      <c r="F6146" s="15" t="s">
        <v>137</v>
      </c>
      <c r="G6146" s="15" t="s">
        <v>299</v>
      </c>
      <c r="H6146" s="15" t="s">
        <v>136</v>
      </c>
      <c r="I6146" s="15" t="s">
        <v>139</v>
      </c>
      <c r="J6146" s="15" t="s">
        <v>144</v>
      </c>
      <c r="K6146" s="15" t="s">
        <v>10857</v>
      </c>
      <c r="L6146" s="15" t="n">
        <v>-1</v>
      </c>
      <c r="P6146" s="15" t="n">
        <v>-1</v>
      </c>
      <c r="Y6146" s="15" t="s">
        <v>156</v>
      </c>
      <c r="AB6146" s="15" t="s">
        <v>143</v>
      </c>
    </row>
    <row r="6147" customFormat="false" ht="15" hidden="false" customHeight="true" outlineLevel="0" collapsed="false">
      <c r="A6147" s="15" t="s">
        <v>10854</v>
      </c>
      <c r="B6147" s="15" t="s">
        <v>10855</v>
      </c>
      <c r="C6147" s="15" t="s">
        <v>217</v>
      </c>
      <c r="D6147" s="15" t="s">
        <v>235</v>
      </c>
      <c r="E6147" s="15" t="s">
        <v>136</v>
      </c>
      <c r="F6147" s="15" t="s">
        <v>137</v>
      </c>
      <c r="G6147" s="15" t="s">
        <v>299</v>
      </c>
      <c r="H6147" s="15" t="s">
        <v>136</v>
      </c>
      <c r="I6147" s="15" t="s">
        <v>139</v>
      </c>
      <c r="J6147" s="15" t="s">
        <v>150</v>
      </c>
      <c r="K6147" s="15" t="s">
        <v>10858</v>
      </c>
      <c r="L6147" s="15" t="n">
        <v>0</v>
      </c>
      <c r="P6147" s="15" t="n">
        <v>0</v>
      </c>
      <c r="Y6147" s="15" t="s">
        <v>156</v>
      </c>
      <c r="AB6147" s="15" t="s">
        <v>143</v>
      </c>
    </row>
    <row r="6148" customFormat="false" ht="15" hidden="false" customHeight="true" outlineLevel="0" collapsed="false">
      <c r="A6148" s="15" t="s">
        <v>10854</v>
      </c>
      <c r="B6148" s="15" t="s">
        <v>10855</v>
      </c>
      <c r="C6148" s="15" t="s">
        <v>217</v>
      </c>
      <c r="D6148" s="15" t="s">
        <v>235</v>
      </c>
      <c r="E6148" s="15" t="s">
        <v>136</v>
      </c>
      <c r="F6148" s="15" t="s">
        <v>137</v>
      </c>
      <c r="G6148" s="15" t="s">
        <v>299</v>
      </c>
      <c r="H6148" s="15" t="s">
        <v>136</v>
      </c>
      <c r="I6148" s="15" t="s">
        <v>139</v>
      </c>
      <c r="J6148" s="15" t="s">
        <v>158</v>
      </c>
      <c r="K6148" s="15" t="s">
        <v>10859</v>
      </c>
      <c r="L6148" s="15" t="n">
        <v>-2</v>
      </c>
      <c r="P6148" s="15" t="n">
        <v>-2</v>
      </c>
      <c r="Y6148" s="15" t="s">
        <v>156</v>
      </c>
      <c r="AB6148" s="15" t="s">
        <v>143</v>
      </c>
    </row>
    <row r="6149" customFormat="false" ht="15" hidden="false" customHeight="true" outlineLevel="0" collapsed="false">
      <c r="A6149" s="15" t="s">
        <v>10860</v>
      </c>
      <c r="B6149" s="15" t="s">
        <v>10861</v>
      </c>
      <c r="C6149" s="15" t="s">
        <v>217</v>
      </c>
      <c r="D6149" s="15" t="s">
        <v>274</v>
      </c>
      <c r="E6149" s="15" t="s">
        <v>136</v>
      </c>
      <c r="F6149" s="15" t="s">
        <v>137</v>
      </c>
      <c r="G6149" s="15" t="s">
        <v>2475</v>
      </c>
      <c r="H6149" s="15" t="s">
        <v>136</v>
      </c>
      <c r="I6149" s="15" t="s">
        <v>139</v>
      </c>
      <c r="J6149" s="15" t="s">
        <v>140</v>
      </c>
      <c r="K6149" s="15" t="s">
        <v>10862</v>
      </c>
      <c r="M6149" s="15" t="n">
        <v>4</v>
      </c>
      <c r="P6149" s="15" t="n">
        <v>4</v>
      </c>
      <c r="Y6149" s="15" t="s">
        <v>142</v>
      </c>
      <c r="AB6149" s="15" t="s">
        <v>143</v>
      </c>
    </row>
    <row r="6150" customFormat="false" ht="15" hidden="false" customHeight="true" outlineLevel="0" collapsed="false">
      <c r="A6150" s="15" t="s">
        <v>10860</v>
      </c>
      <c r="B6150" s="15" t="s">
        <v>10861</v>
      </c>
      <c r="C6150" s="15" t="s">
        <v>217</v>
      </c>
      <c r="D6150" s="15" t="s">
        <v>274</v>
      </c>
      <c r="E6150" s="15" t="s">
        <v>136</v>
      </c>
      <c r="F6150" s="15" t="s">
        <v>137</v>
      </c>
      <c r="G6150" s="15" t="s">
        <v>2475</v>
      </c>
      <c r="H6150" s="15" t="s">
        <v>136</v>
      </c>
      <c r="I6150" s="15" t="s">
        <v>139</v>
      </c>
      <c r="J6150" s="15" t="s">
        <v>150</v>
      </c>
      <c r="K6150" s="15" t="s">
        <v>10863</v>
      </c>
      <c r="L6150" s="15" t="n">
        <v>12</v>
      </c>
      <c r="M6150" s="15" t="n">
        <v>68</v>
      </c>
      <c r="P6150" s="15" t="n">
        <v>80</v>
      </c>
      <c r="Y6150" s="15" t="s">
        <v>142</v>
      </c>
      <c r="AB6150" s="15" t="s">
        <v>143</v>
      </c>
    </row>
    <row r="6151" customFormat="false" ht="15" hidden="false" customHeight="true" outlineLevel="0" collapsed="false">
      <c r="A6151" s="15" t="s">
        <v>10860</v>
      </c>
      <c r="B6151" s="15" t="s">
        <v>10861</v>
      </c>
      <c r="C6151" s="15" t="s">
        <v>217</v>
      </c>
      <c r="D6151" s="15" t="s">
        <v>274</v>
      </c>
      <c r="E6151" s="15" t="s">
        <v>136</v>
      </c>
      <c r="F6151" s="15" t="s">
        <v>137</v>
      </c>
      <c r="G6151" s="15" t="s">
        <v>2475</v>
      </c>
      <c r="H6151" s="15" t="s">
        <v>136</v>
      </c>
      <c r="I6151" s="15" t="s">
        <v>139</v>
      </c>
      <c r="J6151" s="15" t="s">
        <v>158</v>
      </c>
      <c r="K6151" s="15" t="s">
        <v>10864</v>
      </c>
      <c r="L6151" s="15" t="n">
        <v>10</v>
      </c>
      <c r="M6151" s="15" t="n">
        <v>11</v>
      </c>
      <c r="N6151" s="15" t="n">
        <v>5</v>
      </c>
      <c r="P6151" s="15" t="n">
        <v>26</v>
      </c>
      <c r="Y6151" s="15" t="s">
        <v>142</v>
      </c>
      <c r="AB6151" s="15" t="s">
        <v>143</v>
      </c>
    </row>
    <row r="6152" customFormat="false" ht="15" hidden="false" customHeight="true" outlineLevel="0" collapsed="false">
      <c r="A6152" s="15" t="s">
        <v>10865</v>
      </c>
      <c r="B6152" s="15" t="s">
        <v>10866</v>
      </c>
      <c r="C6152" s="15" t="s">
        <v>217</v>
      </c>
      <c r="D6152" s="15" t="s">
        <v>235</v>
      </c>
      <c r="E6152" s="15" t="s">
        <v>136</v>
      </c>
      <c r="F6152" s="15" t="s">
        <v>137</v>
      </c>
      <c r="G6152" s="15" t="s">
        <v>7039</v>
      </c>
      <c r="H6152" s="15" t="s">
        <v>136</v>
      </c>
      <c r="I6152" s="15" t="s">
        <v>139</v>
      </c>
      <c r="J6152" s="15" t="s">
        <v>150</v>
      </c>
      <c r="K6152" s="15" t="s">
        <v>10867</v>
      </c>
      <c r="L6152" s="15" t="n">
        <v>4</v>
      </c>
      <c r="P6152" s="15" t="n">
        <v>4</v>
      </c>
      <c r="Y6152" s="15" t="s">
        <v>142</v>
      </c>
      <c r="AB6152" s="15" t="s">
        <v>143</v>
      </c>
    </row>
    <row r="6153" customFormat="false" ht="15" hidden="false" customHeight="true" outlineLevel="0" collapsed="false">
      <c r="A6153" s="15" t="s">
        <v>10868</v>
      </c>
      <c r="B6153" s="15" t="s">
        <v>10869</v>
      </c>
      <c r="C6153" s="15" t="s">
        <v>217</v>
      </c>
      <c r="D6153" s="15" t="s">
        <v>218</v>
      </c>
      <c r="E6153" s="15" t="s">
        <v>136</v>
      </c>
      <c r="F6153" s="15" t="s">
        <v>137</v>
      </c>
      <c r="G6153" s="15" t="s">
        <v>10870</v>
      </c>
      <c r="H6153" s="15" t="s">
        <v>136</v>
      </c>
      <c r="I6153" s="15" t="s">
        <v>139</v>
      </c>
      <c r="J6153" s="15" t="s">
        <v>140</v>
      </c>
      <c r="K6153" s="15" t="s">
        <v>10871</v>
      </c>
      <c r="L6153" s="15" t="n">
        <v>158</v>
      </c>
      <c r="M6153" s="15" t="n">
        <v>28</v>
      </c>
      <c r="P6153" s="15" t="n">
        <v>186</v>
      </c>
      <c r="Y6153" s="15" t="s">
        <v>142</v>
      </c>
      <c r="AB6153" s="15" t="s">
        <v>143</v>
      </c>
    </row>
    <row r="6154" customFormat="false" ht="15" hidden="false" customHeight="true" outlineLevel="0" collapsed="false">
      <c r="A6154" s="15" t="s">
        <v>10868</v>
      </c>
      <c r="B6154" s="15" t="s">
        <v>10869</v>
      </c>
      <c r="C6154" s="15" t="s">
        <v>217</v>
      </c>
      <c r="D6154" s="15" t="s">
        <v>218</v>
      </c>
      <c r="E6154" s="15" t="s">
        <v>136</v>
      </c>
      <c r="F6154" s="15" t="s">
        <v>137</v>
      </c>
      <c r="G6154" s="15" t="s">
        <v>10870</v>
      </c>
      <c r="H6154" s="15" t="s">
        <v>136</v>
      </c>
      <c r="I6154" s="15" t="s">
        <v>139</v>
      </c>
      <c r="J6154" s="15" t="s">
        <v>144</v>
      </c>
      <c r="K6154" s="15" t="s">
        <v>10872</v>
      </c>
      <c r="M6154" s="15" t="n">
        <v>0</v>
      </c>
      <c r="P6154" s="15" t="n">
        <v>0</v>
      </c>
      <c r="Y6154" s="15" t="s">
        <v>142</v>
      </c>
      <c r="AB6154" s="15" t="s">
        <v>143</v>
      </c>
    </row>
    <row r="6155" customFormat="false" ht="15" hidden="false" customHeight="true" outlineLevel="0" collapsed="false">
      <c r="A6155" s="15" t="s">
        <v>10868</v>
      </c>
      <c r="B6155" s="15" t="s">
        <v>10869</v>
      </c>
      <c r="C6155" s="15" t="s">
        <v>217</v>
      </c>
      <c r="D6155" s="15" t="s">
        <v>218</v>
      </c>
      <c r="E6155" s="15" t="s">
        <v>136</v>
      </c>
      <c r="F6155" s="15" t="s">
        <v>137</v>
      </c>
      <c r="G6155" s="15" t="s">
        <v>10870</v>
      </c>
      <c r="H6155" s="15" t="s">
        <v>136</v>
      </c>
      <c r="I6155" s="15" t="s">
        <v>139</v>
      </c>
      <c r="J6155" s="15" t="s">
        <v>150</v>
      </c>
      <c r="K6155" s="15" t="s">
        <v>10873</v>
      </c>
      <c r="L6155" s="15" t="n">
        <v>45</v>
      </c>
      <c r="M6155" s="15" t="n">
        <v>2</v>
      </c>
      <c r="P6155" s="15" t="n">
        <v>47</v>
      </c>
      <c r="Y6155" s="15" t="s">
        <v>142</v>
      </c>
      <c r="AB6155" s="15" t="s">
        <v>143</v>
      </c>
    </row>
    <row r="6156" customFormat="false" ht="15" hidden="false" customHeight="true" outlineLevel="0" collapsed="false">
      <c r="A6156" s="15" t="s">
        <v>10868</v>
      </c>
      <c r="B6156" s="15" t="s">
        <v>10869</v>
      </c>
      <c r="C6156" s="15" t="s">
        <v>217</v>
      </c>
      <c r="D6156" s="15" t="s">
        <v>218</v>
      </c>
      <c r="E6156" s="15" t="s">
        <v>136</v>
      </c>
      <c r="F6156" s="15" t="s">
        <v>137</v>
      </c>
      <c r="G6156" s="15" t="s">
        <v>10870</v>
      </c>
      <c r="H6156" s="15" t="s">
        <v>136</v>
      </c>
      <c r="I6156" s="15" t="s">
        <v>139</v>
      </c>
      <c r="J6156" s="15" t="s">
        <v>158</v>
      </c>
      <c r="K6156" s="15" t="s">
        <v>10874</v>
      </c>
      <c r="L6156" s="15" t="n">
        <v>16</v>
      </c>
      <c r="M6156" s="15" t="n">
        <v>3</v>
      </c>
      <c r="P6156" s="15" t="n">
        <v>19</v>
      </c>
      <c r="Y6156" s="15" t="s">
        <v>142</v>
      </c>
      <c r="AB6156" s="15" t="s">
        <v>143</v>
      </c>
    </row>
    <row r="6157" customFormat="false" ht="15" hidden="false" customHeight="true" outlineLevel="0" collapsed="false">
      <c r="A6157" s="15" t="s">
        <v>10875</v>
      </c>
      <c r="B6157" s="15" t="s">
        <v>10876</v>
      </c>
      <c r="C6157" s="15" t="s">
        <v>217</v>
      </c>
      <c r="D6157" s="15" t="s">
        <v>235</v>
      </c>
      <c r="E6157" s="15" t="s">
        <v>136</v>
      </c>
      <c r="F6157" s="15" t="s">
        <v>137</v>
      </c>
      <c r="G6157" s="15" t="s">
        <v>1117</v>
      </c>
      <c r="H6157" s="15" t="s">
        <v>136</v>
      </c>
      <c r="I6157" s="15" t="s">
        <v>139</v>
      </c>
      <c r="J6157" s="15" t="s">
        <v>140</v>
      </c>
      <c r="K6157" s="15" t="s">
        <v>10877</v>
      </c>
      <c r="M6157" s="15" t="n">
        <v>88</v>
      </c>
      <c r="P6157" s="15" t="n">
        <v>88</v>
      </c>
      <c r="Y6157" s="15" t="s">
        <v>142</v>
      </c>
      <c r="AB6157" s="15" t="s">
        <v>143</v>
      </c>
    </row>
    <row r="6158" customFormat="false" ht="15" hidden="false" customHeight="true" outlineLevel="0" collapsed="false">
      <c r="A6158" s="15" t="s">
        <v>10878</v>
      </c>
      <c r="B6158" s="15" t="s">
        <v>10879</v>
      </c>
      <c r="C6158" s="15" t="s">
        <v>217</v>
      </c>
      <c r="D6158" s="15" t="s">
        <v>235</v>
      </c>
      <c r="E6158" s="15" t="s">
        <v>136</v>
      </c>
      <c r="F6158" s="15" t="s">
        <v>137</v>
      </c>
      <c r="G6158" s="15" t="s">
        <v>1237</v>
      </c>
      <c r="H6158" s="15" t="s">
        <v>136</v>
      </c>
      <c r="I6158" s="15" t="s">
        <v>243</v>
      </c>
      <c r="J6158" s="15" t="s">
        <v>140</v>
      </c>
      <c r="K6158" s="15" t="s">
        <v>10880</v>
      </c>
      <c r="L6158" s="15" t="n">
        <v>1</v>
      </c>
      <c r="M6158" s="15" t="n">
        <v>32</v>
      </c>
      <c r="N6158" s="15" t="n">
        <v>8</v>
      </c>
      <c r="O6158" s="15" t="n">
        <v>9</v>
      </c>
      <c r="P6158" s="15" t="n">
        <v>50</v>
      </c>
      <c r="Y6158" s="15" t="s">
        <v>142</v>
      </c>
      <c r="AB6158" s="15" t="s">
        <v>143</v>
      </c>
    </row>
    <row r="6159" customFormat="false" ht="15" hidden="false" customHeight="true" outlineLevel="0" collapsed="false">
      <c r="A6159" s="15" t="s">
        <v>10878</v>
      </c>
      <c r="B6159" s="15" t="s">
        <v>10879</v>
      </c>
      <c r="C6159" s="15" t="s">
        <v>217</v>
      </c>
      <c r="D6159" s="15" t="s">
        <v>235</v>
      </c>
      <c r="E6159" s="15" t="s">
        <v>136</v>
      </c>
      <c r="F6159" s="15" t="s">
        <v>137</v>
      </c>
      <c r="G6159" s="15" t="s">
        <v>1237</v>
      </c>
      <c r="H6159" s="15" t="s">
        <v>136</v>
      </c>
      <c r="I6159" s="15" t="s">
        <v>243</v>
      </c>
      <c r="J6159" s="15" t="s">
        <v>144</v>
      </c>
      <c r="K6159" s="15" t="s">
        <v>10881</v>
      </c>
      <c r="L6159" s="15" t="n">
        <v>2</v>
      </c>
      <c r="P6159" s="15" t="n">
        <v>2</v>
      </c>
      <c r="Y6159" s="15" t="s">
        <v>142</v>
      </c>
      <c r="AB6159" s="15" t="s">
        <v>143</v>
      </c>
    </row>
    <row r="6160" customFormat="false" ht="15" hidden="false" customHeight="true" outlineLevel="0" collapsed="false">
      <c r="A6160" s="15" t="s">
        <v>10878</v>
      </c>
      <c r="B6160" s="15" t="s">
        <v>10879</v>
      </c>
      <c r="C6160" s="15" t="s">
        <v>217</v>
      </c>
      <c r="D6160" s="15" t="s">
        <v>235</v>
      </c>
      <c r="E6160" s="15" t="s">
        <v>136</v>
      </c>
      <c r="F6160" s="15" t="s">
        <v>137</v>
      </c>
      <c r="G6160" s="15" t="s">
        <v>1237</v>
      </c>
      <c r="H6160" s="15" t="s">
        <v>136</v>
      </c>
      <c r="I6160" s="15" t="s">
        <v>243</v>
      </c>
      <c r="J6160" s="15" t="s">
        <v>150</v>
      </c>
      <c r="K6160" s="15" t="s">
        <v>10882</v>
      </c>
      <c r="L6160" s="15" t="n">
        <v>140</v>
      </c>
      <c r="M6160" s="15" t="n">
        <v>168</v>
      </c>
      <c r="N6160" s="15" t="n">
        <v>117</v>
      </c>
      <c r="O6160" s="15" t="n">
        <v>103</v>
      </c>
      <c r="P6160" s="15" t="n">
        <v>528</v>
      </c>
      <c r="Y6160" s="15" t="s">
        <v>142</v>
      </c>
      <c r="AB6160" s="15" t="s">
        <v>143</v>
      </c>
    </row>
    <row r="6161" customFormat="false" ht="15" hidden="false" customHeight="true" outlineLevel="0" collapsed="false">
      <c r="A6161" s="15" t="s">
        <v>10878</v>
      </c>
      <c r="B6161" s="15" t="s">
        <v>10879</v>
      </c>
      <c r="C6161" s="15" t="s">
        <v>217</v>
      </c>
      <c r="D6161" s="15" t="s">
        <v>235</v>
      </c>
      <c r="E6161" s="15" t="s">
        <v>136</v>
      </c>
      <c r="F6161" s="15" t="s">
        <v>137</v>
      </c>
      <c r="G6161" s="15" t="s">
        <v>1237</v>
      </c>
      <c r="H6161" s="15" t="s">
        <v>136</v>
      </c>
      <c r="I6161" s="15" t="s">
        <v>243</v>
      </c>
      <c r="J6161" s="15" t="s">
        <v>166</v>
      </c>
      <c r="K6161" s="15" t="s">
        <v>10883</v>
      </c>
      <c r="M6161" s="15" t="n">
        <v>13</v>
      </c>
      <c r="P6161" s="15" t="n">
        <v>13</v>
      </c>
      <c r="Y6161" s="15" t="s">
        <v>142</v>
      </c>
      <c r="AB6161" s="15" t="s">
        <v>143</v>
      </c>
    </row>
    <row r="6162" customFormat="false" ht="15" hidden="false" customHeight="true" outlineLevel="0" collapsed="false">
      <c r="A6162" s="15" t="s">
        <v>10878</v>
      </c>
      <c r="B6162" s="15" t="s">
        <v>10879</v>
      </c>
      <c r="C6162" s="15" t="s">
        <v>217</v>
      </c>
      <c r="D6162" s="15" t="s">
        <v>235</v>
      </c>
      <c r="E6162" s="15" t="s">
        <v>136</v>
      </c>
      <c r="F6162" s="15" t="s">
        <v>137</v>
      </c>
      <c r="G6162" s="15" t="s">
        <v>1237</v>
      </c>
      <c r="H6162" s="15" t="s">
        <v>136</v>
      </c>
      <c r="I6162" s="15" t="s">
        <v>243</v>
      </c>
      <c r="J6162" s="15" t="s">
        <v>158</v>
      </c>
      <c r="K6162" s="15" t="s">
        <v>10884</v>
      </c>
      <c r="L6162" s="15" t="n">
        <v>37</v>
      </c>
      <c r="M6162" s="15" t="n">
        <v>72</v>
      </c>
      <c r="N6162" s="15" t="n">
        <v>50</v>
      </c>
      <c r="O6162" s="15" t="n">
        <v>22</v>
      </c>
      <c r="P6162" s="15" t="n">
        <v>181</v>
      </c>
      <c r="Y6162" s="15" t="s">
        <v>142</v>
      </c>
      <c r="AB6162" s="15" t="s">
        <v>143</v>
      </c>
    </row>
    <row r="6163" customFormat="false" ht="15" hidden="false" customHeight="true" outlineLevel="0" collapsed="false">
      <c r="A6163" s="15" t="s">
        <v>10878</v>
      </c>
      <c r="B6163" s="15" t="s">
        <v>10879</v>
      </c>
      <c r="C6163" s="15" t="s">
        <v>217</v>
      </c>
      <c r="D6163" s="15" t="s">
        <v>235</v>
      </c>
      <c r="E6163" s="15" t="s">
        <v>136</v>
      </c>
      <c r="F6163" s="15" t="s">
        <v>137</v>
      </c>
      <c r="G6163" s="15" t="s">
        <v>1237</v>
      </c>
      <c r="H6163" s="15" t="s">
        <v>136</v>
      </c>
      <c r="I6163" s="15" t="s">
        <v>243</v>
      </c>
      <c r="J6163" s="15" t="s">
        <v>169</v>
      </c>
      <c r="K6163" s="15" t="s">
        <v>10885</v>
      </c>
      <c r="N6163" s="15" t="n">
        <v>0</v>
      </c>
      <c r="P6163" s="15" t="n">
        <v>0</v>
      </c>
      <c r="Y6163" s="15" t="s">
        <v>142</v>
      </c>
      <c r="AB6163" s="15" t="s">
        <v>143</v>
      </c>
    </row>
    <row r="6164" customFormat="false" ht="15" hidden="false" customHeight="true" outlineLevel="0" collapsed="false">
      <c r="A6164" s="15" t="s">
        <v>10886</v>
      </c>
      <c r="B6164" s="15" t="s">
        <v>10887</v>
      </c>
      <c r="C6164" s="15" t="s">
        <v>148</v>
      </c>
      <c r="E6164" s="15" t="s">
        <v>136</v>
      </c>
      <c r="F6164" s="15" t="s">
        <v>137</v>
      </c>
      <c r="G6164" s="15" t="s">
        <v>136</v>
      </c>
      <c r="H6164" s="15" t="s">
        <v>136</v>
      </c>
      <c r="I6164" s="15" t="s">
        <v>139</v>
      </c>
      <c r="J6164" s="15" t="s">
        <v>150</v>
      </c>
      <c r="K6164" s="15" t="s">
        <v>10888</v>
      </c>
      <c r="M6164" s="15" t="n">
        <v>7</v>
      </c>
      <c r="P6164" s="15" t="n">
        <v>7</v>
      </c>
      <c r="Y6164" s="15" t="s">
        <v>142</v>
      </c>
      <c r="AB6164" s="15" t="s">
        <v>143</v>
      </c>
    </row>
    <row r="6165" customFormat="false" ht="15" hidden="false" customHeight="true" outlineLevel="0" collapsed="false">
      <c r="A6165" s="15" t="s">
        <v>10886</v>
      </c>
      <c r="B6165" s="15" t="s">
        <v>10887</v>
      </c>
      <c r="C6165" s="15" t="s">
        <v>148</v>
      </c>
      <c r="E6165" s="15" t="s">
        <v>136</v>
      </c>
      <c r="F6165" s="15" t="s">
        <v>137</v>
      </c>
      <c r="G6165" s="15" t="s">
        <v>136</v>
      </c>
      <c r="H6165" s="15" t="s">
        <v>136</v>
      </c>
      <c r="I6165" s="15" t="s">
        <v>139</v>
      </c>
      <c r="J6165" s="15" t="s">
        <v>158</v>
      </c>
      <c r="K6165" s="15" t="s">
        <v>10889</v>
      </c>
      <c r="M6165" s="15" t="n">
        <v>3</v>
      </c>
      <c r="P6165" s="15" t="n">
        <v>3</v>
      </c>
      <c r="Y6165" s="15" t="s">
        <v>142</v>
      </c>
      <c r="AB6165" s="15" t="s">
        <v>143</v>
      </c>
    </row>
    <row r="6166" customFormat="false" ht="15" hidden="false" customHeight="true" outlineLevel="0" collapsed="false">
      <c r="A6166" s="15" t="s">
        <v>10890</v>
      </c>
      <c r="B6166" s="15" t="s">
        <v>10891</v>
      </c>
      <c r="C6166" s="15" t="s">
        <v>217</v>
      </c>
      <c r="D6166" s="15" t="s">
        <v>274</v>
      </c>
      <c r="E6166" s="15" t="s">
        <v>136</v>
      </c>
      <c r="F6166" s="15" t="s">
        <v>137</v>
      </c>
      <c r="G6166" s="15" t="s">
        <v>256</v>
      </c>
      <c r="H6166" s="15" t="s">
        <v>136</v>
      </c>
      <c r="I6166" s="15" t="s">
        <v>139</v>
      </c>
      <c r="J6166" s="15" t="s">
        <v>140</v>
      </c>
      <c r="K6166" s="15" t="s">
        <v>10892</v>
      </c>
      <c r="N6166" s="15" t="n">
        <v>35</v>
      </c>
      <c r="O6166" s="15" t="n">
        <v>30</v>
      </c>
      <c r="P6166" s="15" t="n">
        <v>65</v>
      </c>
      <c r="Y6166" s="15" t="s">
        <v>258</v>
      </c>
      <c r="AB6166" s="15" t="s">
        <v>143</v>
      </c>
    </row>
    <row r="6167" customFormat="false" ht="15" hidden="false" customHeight="true" outlineLevel="0" collapsed="false">
      <c r="A6167" s="15" t="s">
        <v>10890</v>
      </c>
      <c r="B6167" s="15" t="s">
        <v>10891</v>
      </c>
      <c r="C6167" s="15" t="s">
        <v>217</v>
      </c>
      <c r="D6167" s="15" t="s">
        <v>274</v>
      </c>
      <c r="E6167" s="15" t="s">
        <v>136</v>
      </c>
      <c r="F6167" s="15" t="s">
        <v>137</v>
      </c>
      <c r="G6167" s="15" t="s">
        <v>256</v>
      </c>
      <c r="H6167" s="15" t="s">
        <v>136</v>
      </c>
      <c r="I6167" s="15" t="s">
        <v>139</v>
      </c>
      <c r="J6167" s="15" t="s">
        <v>144</v>
      </c>
      <c r="K6167" s="15" t="s">
        <v>10893</v>
      </c>
      <c r="N6167" s="15" t="n">
        <v>5</v>
      </c>
      <c r="O6167" s="15" t="n">
        <v>1</v>
      </c>
      <c r="P6167" s="15" t="n">
        <v>6</v>
      </c>
      <c r="Y6167" s="15" t="s">
        <v>258</v>
      </c>
      <c r="AB6167" s="15" t="s">
        <v>143</v>
      </c>
    </row>
    <row r="6168" customFormat="false" ht="15" hidden="false" customHeight="true" outlineLevel="0" collapsed="false">
      <c r="A6168" s="15" t="s">
        <v>10890</v>
      </c>
      <c r="B6168" s="15" t="s">
        <v>10891</v>
      </c>
      <c r="C6168" s="15" t="s">
        <v>217</v>
      </c>
      <c r="D6168" s="15" t="s">
        <v>274</v>
      </c>
      <c r="E6168" s="15" t="s">
        <v>136</v>
      </c>
      <c r="F6168" s="15" t="s">
        <v>137</v>
      </c>
      <c r="G6168" s="15" t="s">
        <v>256</v>
      </c>
      <c r="H6168" s="15" t="s">
        <v>136</v>
      </c>
      <c r="I6168" s="15" t="s">
        <v>139</v>
      </c>
      <c r="J6168" s="15" t="s">
        <v>150</v>
      </c>
      <c r="K6168" s="15" t="s">
        <v>10894</v>
      </c>
      <c r="M6168" s="15" t="n">
        <v>128</v>
      </c>
      <c r="N6168" s="15" t="n">
        <v>806</v>
      </c>
      <c r="O6168" s="15" t="n">
        <v>291</v>
      </c>
      <c r="P6168" s="15" t="n">
        <v>1225</v>
      </c>
      <c r="Y6168" s="15" t="s">
        <v>258</v>
      </c>
      <c r="AB6168" s="15" t="s">
        <v>143</v>
      </c>
    </row>
    <row r="6169" customFormat="false" ht="15" hidden="false" customHeight="true" outlineLevel="0" collapsed="false">
      <c r="A6169" s="15" t="s">
        <v>10890</v>
      </c>
      <c r="B6169" s="15" t="s">
        <v>10891</v>
      </c>
      <c r="C6169" s="15" t="s">
        <v>217</v>
      </c>
      <c r="D6169" s="15" t="s">
        <v>274</v>
      </c>
      <c r="E6169" s="15" t="s">
        <v>136</v>
      </c>
      <c r="F6169" s="15" t="s">
        <v>137</v>
      </c>
      <c r="G6169" s="15" t="s">
        <v>256</v>
      </c>
      <c r="H6169" s="15" t="s">
        <v>136</v>
      </c>
      <c r="I6169" s="15" t="s">
        <v>139</v>
      </c>
      <c r="J6169" s="15" t="s">
        <v>158</v>
      </c>
      <c r="K6169" s="15" t="s">
        <v>10895</v>
      </c>
      <c r="M6169" s="15" t="n">
        <v>56</v>
      </c>
      <c r="N6169" s="15" t="n">
        <v>462</v>
      </c>
      <c r="O6169" s="15" t="n">
        <v>78</v>
      </c>
      <c r="P6169" s="15" t="n">
        <v>596</v>
      </c>
      <c r="Y6169" s="15" t="s">
        <v>258</v>
      </c>
      <c r="AB6169" s="15" t="s">
        <v>143</v>
      </c>
    </row>
    <row r="6170" customFormat="false" ht="15" hidden="false" customHeight="true" outlineLevel="0" collapsed="false">
      <c r="A6170" s="15" t="s">
        <v>10890</v>
      </c>
      <c r="B6170" s="15" t="s">
        <v>10891</v>
      </c>
      <c r="C6170" s="15" t="s">
        <v>217</v>
      </c>
      <c r="D6170" s="15" t="s">
        <v>274</v>
      </c>
      <c r="E6170" s="15" t="s">
        <v>136</v>
      </c>
      <c r="F6170" s="15" t="s">
        <v>137</v>
      </c>
      <c r="G6170" s="15" t="s">
        <v>256</v>
      </c>
      <c r="H6170" s="15" t="s">
        <v>136</v>
      </c>
      <c r="I6170" s="15" t="s">
        <v>139</v>
      </c>
      <c r="J6170" s="15" t="s">
        <v>169</v>
      </c>
      <c r="K6170" s="15" t="s">
        <v>10896</v>
      </c>
      <c r="M6170" s="15" t="n">
        <v>4</v>
      </c>
      <c r="N6170" s="15" t="n">
        <v>12</v>
      </c>
      <c r="O6170" s="15" t="n">
        <v>27</v>
      </c>
      <c r="P6170" s="15" t="n">
        <v>43</v>
      </c>
      <c r="Y6170" s="15" t="s">
        <v>258</v>
      </c>
      <c r="AB6170" s="15" t="s">
        <v>143</v>
      </c>
    </row>
    <row r="6171" customFormat="false" ht="15" hidden="false" customHeight="true" outlineLevel="0" collapsed="false">
      <c r="A6171" s="15" t="s">
        <v>10897</v>
      </c>
      <c r="B6171" s="15" t="s">
        <v>10898</v>
      </c>
      <c r="C6171" s="15" t="s">
        <v>148</v>
      </c>
      <c r="E6171" s="15" t="s">
        <v>136</v>
      </c>
      <c r="F6171" s="15" t="s">
        <v>137</v>
      </c>
      <c r="G6171" s="15" t="s">
        <v>256</v>
      </c>
      <c r="H6171" s="15" t="s">
        <v>136</v>
      </c>
      <c r="I6171" s="15" t="s">
        <v>139</v>
      </c>
      <c r="J6171" s="15" t="s">
        <v>158</v>
      </c>
      <c r="K6171" s="15" t="s">
        <v>10899</v>
      </c>
      <c r="O6171" s="15" t="n">
        <v>3</v>
      </c>
      <c r="P6171" s="15" t="n">
        <v>3</v>
      </c>
      <c r="Y6171" s="15" t="s">
        <v>258</v>
      </c>
      <c r="AB6171" s="15" t="s">
        <v>143</v>
      </c>
    </row>
    <row r="6172" customFormat="false" ht="15" hidden="false" customHeight="true" outlineLevel="0" collapsed="false">
      <c r="A6172" s="15" t="s">
        <v>10900</v>
      </c>
      <c r="B6172" s="15" t="s">
        <v>10901</v>
      </c>
      <c r="C6172" s="15" t="s">
        <v>148</v>
      </c>
      <c r="E6172" s="15" t="s">
        <v>136</v>
      </c>
      <c r="F6172" s="15" t="s">
        <v>137</v>
      </c>
      <c r="G6172" s="15" t="s">
        <v>1696</v>
      </c>
      <c r="H6172" s="15" t="s">
        <v>136</v>
      </c>
      <c r="I6172" s="15" t="s">
        <v>139</v>
      </c>
      <c r="J6172" s="15" t="s">
        <v>150</v>
      </c>
      <c r="K6172" s="15" t="s">
        <v>10902</v>
      </c>
      <c r="L6172" s="15" t="n">
        <v>42</v>
      </c>
      <c r="P6172" s="15" t="n">
        <v>42</v>
      </c>
      <c r="Y6172" s="15" t="s">
        <v>142</v>
      </c>
      <c r="AB6172" s="15" t="s">
        <v>143</v>
      </c>
    </row>
    <row r="6173" customFormat="false" ht="15" hidden="false" customHeight="true" outlineLevel="0" collapsed="false">
      <c r="A6173" s="15" t="s">
        <v>10903</v>
      </c>
      <c r="B6173" s="15" t="s">
        <v>10904</v>
      </c>
      <c r="C6173" s="15" t="s">
        <v>217</v>
      </c>
      <c r="D6173" s="15" t="s">
        <v>235</v>
      </c>
      <c r="E6173" s="15" t="s">
        <v>136</v>
      </c>
      <c r="F6173" s="15" t="s">
        <v>137</v>
      </c>
      <c r="G6173" s="15" t="s">
        <v>1353</v>
      </c>
      <c r="H6173" s="15" t="s">
        <v>136</v>
      </c>
      <c r="I6173" s="15" t="s">
        <v>139</v>
      </c>
      <c r="J6173" s="15" t="s">
        <v>140</v>
      </c>
      <c r="K6173" s="15" t="s">
        <v>10905</v>
      </c>
      <c r="O6173" s="15" t="n">
        <v>5</v>
      </c>
      <c r="P6173" s="15" t="n">
        <v>5</v>
      </c>
      <c r="Y6173" s="15" t="s">
        <v>156</v>
      </c>
      <c r="AB6173" s="15" t="s">
        <v>143</v>
      </c>
    </row>
    <row r="6174" customFormat="false" ht="15" hidden="false" customHeight="true" outlineLevel="0" collapsed="false">
      <c r="A6174" s="15" t="s">
        <v>10903</v>
      </c>
      <c r="B6174" s="15" t="s">
        <v>10904</v>
      </c>
      <c r="C6174" s="15" t="s">
        <v>217</v>
      </c>
      <c r="D6174" s="15" t="s">
        <v>235</v>
      </c>
      <c r="E6174" s="15" t="s">
        <v>136</v>
      </c>
      <c r="F6174" s="15" t="s">
        <v>137</v>
      </c>
      <c r="G6174" s="15" t="s">
        <v>1353</v>
      </c>
      <c r="H6174" s="15" t="s">
        <v>136</v>
      </c>
      <c r="I6174" s="15" t="s">
        <v>139</v>
      </c>
      <c r="J6174" s="15" t="s">
        <v>150</v>
      </c>
      <c r="K6174" s="15" t="s">
        <v>10906</v>
      </c>
      <c r="M6174" s="15" t="n">
        <v>12</v>
      </c>
      <c r="N6174" s="15" t="n">
        <v>51</v>
      </c>
      <c r="O6174" s="15" t="n">
        <v>29</v>
      </c>
      <c r="P6174" s="15" t="n">
        <v>92</v>
      </c>
      <c r="Y6174" s="15" t="s">
        <v>156</v>
      </c>
      <c r="AB6174" s="15" t="s">
        <v>143</v>
      </c>
    </row>
    <row r="6175" customFormat="false" ht="15" hidden="false" customHeight="true" outlineLevel="0" collapsed="false">
      <c r="A6175" s="15" t="s">
        <v>10903</v>
      </c>
      <c r="B6175" s="15" t="s">
        <v>10904</v>
      </c>
      <c r="C6175" s="15" t="s">
        <v>217</v>
      </c>
      <c r="D6175" s="15" t="s">
        <v>235</v>
      </c>
      <c r="E6175" s="15" t="s">
        <v>136</v>
      </c>
      <c r="F6175" s="15" t="s">
        <v>137</v>
      </c>
      <c r="G6175" s="15" t="s">
        <v>1353</v>
      </c>
      <c r="H6175" s="15" t="s">
        <v>136</v>
      </c>
      <c r="I6175" s="15" t="s">
        <v>139</v>
      </c>
      <c r="J6175" s="15" t="s">
        <v>158</v>
      </c>
      <c r="K6175" s="15" t="s">
        <v>10907</v>
      </c>
      <c r="N6175" s="15" t="n">
        <v>2</v>
      </c>
      <c r="P6175" s="15" t="n">
        <v>2</v>
      </c>
      <c r="Y6175" s="15" t="s">
        <v>156</v>
      </c>
      <c r="AB6175" s="15" t="s">
        <v>143</v>
      </c>
    </row>
    <row r="6176" customFormat="false" ht="15" hidden="false" customHeight="true" outlineLevel="0" collapsed="false">
      <c r="A6176" s="15" t="s">
        <v>10908</v>
      </c>
      <c r="B6176" s="15" t="s">
        <v>10909</v>
      </c>
      <c r="C6176" s="15" t="s">
        <v>217</v>
      </c>
      <c r="D6176" s="15" t="s">
        <v>235</v>
      </c>
      <c r="E6176" s="15" t="s">
        <v>136</v>
      </c>
      <c r="F6176" s="15" t="s">
        <v>137</v>
      </c>
      <c r="G6176" s="15" t="s">
        <v>149</v>
      </c>
      <c r="H6176" s="15" t="s">
        <v>136</v>
      </c>
      <c r="I6176" s="15" t="s">
        <v>139</v>
      </c>
      <c r="J6176" s="15" t="s">
        <v>150</v>
      </c>
      <c r="K6176" s="15" t="s">
        <v>10910</v>
      </c>
      <c r="L6176" s="15" t="n">
        <v>9</v>
      </c>
      <c r="M6176" s="15" t="n">
        <v>2</v>
      </c>
      <c r="N6176" s="15" t="n">
        <v>7</v>
      </c>
      <c r="P6176" s="15" t="n">
        <v>18</v>
      </c>
      <c r="Y6176" s="15" t="s">
        <v>142</v>
      </c>
      <c r="AB6176" s="15" t="s">
        <v>143</v>
      </c>
    </row>
    <row r="6177" customFormat="false" ht="15" hidden="false" customHeight="true" outlineLevel="0" collapsed="false">
      <c r="A6177" s="15" t="s">
        <v>10908</v>
      </c>
      <c r="B6177" s="15" t="s">
        <v>10909</v>
      </c>
      <c r="C6177" s="15" t="s">
        <v>217</v>
      </c>
      <c r="D6177" s="15" t="s">
        <v>235</v>
      </c>
      <c r="E6177" s="15" t="s">
        <v>136</v>
      </c>
      <c r="F6177" s="15" t="s">
        <v>137</v>
      </c>
      <c r="G6177" s="15" t="s">
        <v>149</v>
      </c>
      <c r="H6177" s="15" t="s">
        <v>136</v>
      </c>
      <c r="I6177" s="15" t="s">
        <v>139</v>
      </c>
      <c r="J6177" s="15" t="s">
        <v>158</v>
      </c>
      <c r="K6177" s="15" t="s">
        <v>10911</v>
      </c>
      <c r="M6177" s="15" t="n">
        <v>1</v>
      </c>
      <c r="P6177" s="15" t="n">
        <v>1</v>
      </c>
      <c r="Y6177" s="15" t="s">
        <v>142</v>
      </c>
      <c r="AB6177" s="15" t="s">
        <v>143</v>
      </c>
    </row>
    <row r="6178" customFormat="false" ht="15" hidden="false" customHeight="true" outlineLevel="0" collapsed="false">
      <c r="A6178" s="15" t="s">
        <v>10912</v>
      </c>
      <c r="B6178" s="15" t="s">
        <v>10913</v>
      </c>
      <c r="C6178" s="15" t="s">
        <v>217</v>
      </c>
      <c r="D6178" s="15" t="s">
        <v>235</v>
      </c>
      <c r="E6178" s="15" t="s">
        <v>136</v>
      </c>
      <c r="F6178" s="15" t="s">
        <v>137</v>
      </c>
      <c r="G6178" s="15" t="s">
        <v>219</v>
      </c>
      <c r="H6178" s="15" t="s">
        <v>136</v>
      </c>
      <c r="I6178" s="15" t="s">
        <v>139</v>
      </c>
      <c r="J6178" s="15" t="s">
        <v>140</v>
      </c>
      <c r="K6178" s="15" t="s">
        <v>10914</v>
      </c>
      <c r="N6178" s="15" t="n">
        <v>1</v>
      </c>
      <c r="P6178" s="15" t="n">
        <v>1</v>
      </c>
      <c r="Y6178" s="15" t="s">
        <v>142</v>
      </c>
      <c r="AB6178" s="15" t="s">
        <v>143</v>
      </c>
    </row>
    <row r="6179" customFormat="false" ht="15" hidden="false" customHeight="true" outlineLevel="0" collapsed="false">
      <c r="A6179" s="15" t="s">
        <v>10915</v>
      </c>
      <c r="B6179" s="15" t="s">
        <v>10916</v>
      </c>
      <c r="C6179" s="15" t="s">
        <v>134</v>
      </c>
      <c r="D6179" s="15" t="s">
        <v>135</v>
      </c>
      <c r="E6179" s="15" t="s">
        <v>136</v>
      </c>
      <c r="F6179" s="15" t="s">
        <v>137</v>
      </c>
      <c r="G6179" s="15" t="s">
        <v>173</v>
      </c>
      <c r="H6179" s="15" t="s">
        <v>136</v>
      </c>
      <c r="I6179" s="15" t="s">
        <v>139</v>
      </c>
      <c r="J6179" s="15" t="s">
        <v>150</v>
      </c>
      <c r="K6179" s="15" t="s">
        <v>10917</v>
      </c>
      <c r="O6179" s="15" t="n">
        <v>49</v>
      </c>
      <c r="P6179" s="15" t="n">
        <v>49</v>
      </c>
      <c r="Y6179" s="15" t="s">
        <v>142</v>
      </c>
      <c r="AB6179" s="15" t="s">
        <v>143</v>
      </c>
    </row>
    <row r="6180" customFormat="false" ht="15" hidden="false" customHeight="true" outlineLevel="0" collapsed="false">
      <c r="A6180" s="15" t="s">
        <v>10915</v>
      </c>
      <c r="B6180" s="15" t="s">
        <v>10916</v>
      </c>
      <c r="C6180" s="15" t="s">
        <v>134</v>
      </c>
      <c r="D6180" s="15" t="s">
        <v>135</v>
      </c>
      <c r="E6180" s="15" t="s">
        <v>136</v>
      </c>
      <c r="F6180" s="15" t="s">
        <v>137</v>
      </c>
      <c r="G6180" s="15" t="s">
        <v>173</v>
      </c>
      <c r="H6180" s="15" t="s">
        <v>136</v>
      </c>
      <c r="I6180" s="15" t="s">
        <v>139</v>
      </c>
      <c r="J6180" s="15" t="s">
        <v>158</v>
      </c>
      <c r="K6180" s="15" t="s">
        <v>10918</v>
      </c>
      <c r="O6180" s="15" t="n">
        <v>28</v>
      </c>
      <c r="P6180" s="15" t="n">
        <v>28</v>
      </c>
      <c r="Y6180" s="15" t="s">
        <v>142</v>
      </c>
      <c r="AB6180" s="15" t="s">
        <v>143</v>
      </c>
    </row>
    <row r="6181" customFormat="false" ht="15" hidden="false" customHeight="true" outlineLevel="0" collapsed="false">
      <c r="A6181" s="15" t="s">
        <v>10919</v>
      </c>
      <c r="B6181" s="15" t="s">
        <v>10920</v>
      </c>
      <c r="C6181" s="15" t="s">
        <v>217</v>
      </c>
      <c r="D6181" s="15" t="s">
        <v>218</v>
      </c>
      <c r="E6181" s="15" t="s">
        <v>136</v>
      </c>
      <c r="F6181" s="15" t="s">
        <v>137</v>
      </c>
      <c r="G6181" s="15" t="s">
        <v>284</v>
      </c>
      <c r="H6181" s="15" t="s">
        <v>136</v>
      </c>
      <c r="I6181" s="15" t="s">
        <v>243</v>
      </c>
      <c r="J6181" s="15" t="s">
        <v>150</v>
      </c>
      <c r="K6181" s="15" t="s">
        <v>10921</v>
      </c>
      <c r="L6181" s="15" t="n">
        <v>49</v>
      </c>
      <c r="M6181" s="15" t="n">
        <v>91</v>
      </c>
      <c r="N6181" s="15" t="n">
        <v>198</v>
      </c>
      <c r="O6181" s="15" t="n">
        <v>49</v>
      </c>
      <c r="P6181" s="15" t="n">
        <v>387</v>
      </c>
      <c r="Y6181" s="15" t="s">
        <v>142</v>
      </c>
      <c r="Z6181" s="15" t="n">
        <v>6</v>
      </c>
      <c r="AA6181" s="15" t="s">
        <v>277</v>
      </c>
      <c r="AB6181" s="15" t="s">
        <v>143</v>
      </c>
    </row>
    <row r="6182" customFormat="false" ht="15" hidden="false" customHeight="true" outlineLevel="0" collapsed="false">
      <c r="A6182" s="15" t="s">
        <v>10919</v>
      </c>
      <c r="B6182" s="15" t="s">
        <v>10920</v>
      </c>
      <c r="C6182" s="15" t="s">
        <v>217</v>
      </c>
      <c r="D6182" s="15" t="s">
        <v>218</v>
      </c>
      <c r="E6182" s="15" t="s">
        <v>136</v>
      </c>
      <c r="F6182" s="15" t="s">
        <v>137</v>
      </c>
      <c r="G6182" s="15" t="s">
        <v>284</v>
      </c>
      <c r="H6182" s="15" t="s">
        <v>136</v>
      </c>
      <c r="I6182" s="15" t="s">
        <v>243</v>
      </c>
      <c r="J6182" s="15" t="s">
        <v>166</v>
      </c>
      <c r="K6182" s="15" t="s">
        <v>10922</v>
      </c>
      <c r="M6182" s="15" t="n">
        <v>40</v>
      </c>
      <c r="P6182" s="15" t="n">
        <v>40</v>
      </c>
      <c r="Y6182" s="15" t="s">
        <v>142</v>
      </c>
      <c r="Z6182" s="15" t="n">
        <v>6</v>
      </c>
      <c r="AA6182" s="15" t="s">
        <v>277</v>
      </c>
      <c r="AB6182" s="15" t="s">
        <v>143</v>
      </c>
    </row>
    <row r="6183" customFormat="false" ht="15" hidden="false" customHeight="true" outlineLevel="0" collapsed="false">
      <c r="A6183" s="15" t="s">
        <v>10919</v>
      </c>
      <c r="B6183" s="15" t="s">
        <v>10920</v>
      </c>
      <c r="C6183" s="15" t="s">
        <v>217</v>
      </c>
      <c r="D6183" s="15" t="s">
        <v>218</v>
      </c>
      <c r="E6183" s="15" t="s">
        <v>136</v>
      </c>
      <c r="F6183" s="15" t="s">
        <v>137</v>
      </c>
      <c r="G6183" s="15" t="s">
        <v>284</v>
      </c>
      <c r="H6183" s="15" t="s">
        <v>136</v>
      </c>
      <c r="I6183" s="15" t="s">
        <v>243</v>
      </c>
      <c r="J6183" s="15" t="s">
        <v>158</v>
      </c>
      <c r="K6183" s="15" t="s">
        <v>10923</v>
      </c>
      <c r="L6183" s="15" t="n">
        <v>2</v>
      </c>
      <c r="M6183" s="15" t="n">
        <v>37</v>
      </c>
      <c r="N6183" s="15" t="n">
        <v>45</v>
      </c>
      <c r="O6183" s="15" t="n">
        <v>30</v>
      </c>
      <c r="P6183" s="15" t="n">
        <v>114</v>
      </c>
      <c r="Y6183" s="15" t="s">
        <v>142</v>
      </c>
      <c r="Z6183" s="15" t="n">
        <v>6</v>
      </c>
      <c r="AA6183" s="15" t="s">
        <v>277</v>
      </c>
      <c r="AB6183" s="15" t="s">
        <v>143</v>
      </c>
    </row>
    <row r="6184" customFormat="false" ht="15" hidden="false" customHeight="true" outlineLevel="0" collapsed="false">
      <c r="A6184" s="15" t="s">
        <v>10919</v>
      </c>
      <c r="B6184" s="15" t="s">
        <v>10920</v>
      </c>
      <c r="C6184" s="15" t="s">
        <v>217</v>
      </c>
      <c r="D6184" s="15" t="s">
        <v>218</v>
      </c>
      <c r="E6184" s="15" t="s">
        <v>136</v>
      </c>
      <c r="F6184" s="15" t="s">
        <v>137</v>
      </c>
      <c r="G6184" s="15" t="s">
        <v>284</v>
      </c>
      <c r="H6184" s="15" t="s">
        <v>136</v>
      </c>
      <c r="I6184" s="15" t="s">
        <v>243</v>
      </c>
      <c r="J6184" s="15" t="s">
        <v>169</v>
      </c>
      <c r="K6184" s="15" t="s">
        <v>10924</v>
      </c>
      <c r="O6184" s="15" t="n">
        <v>8</v>
      </c>
      <c r="P6184" s="15" t="n">
        <v>8</v>
      </c>
      <c r="Y6184" s="15" t="s">
        <v>142</v>
      </c>
      <c r="Z6184" s="15" t="n">
        <v>6</v>
      </c>
      <c r="AA6184" s="15" t="s">
        <v>277</v>
      </c>
      <c r="AB6184" s="15" t="s">
        <v>143</v>
      </c>
    </row>
    <row r="6185" customFormat="false" ht="15" hidden="false" customHeight="true" outlineLevel="0" collapsed="false">
      <c r="A6185" s="15" t="s">
        <v>10925</v>
      </c>
      <c r="B6185" s="15" t="s">
        <v>10926</v>
      </c>
      <c r="C6185" s="15" t="s">
        <v>217</v>
      </c>
      <c r="D6185" s="15" t="s">
        <v>235</v>
      </c>
      <c r="E6185" s="15" t="s">
        <v>136</v>
      </c>
      <c r="F6185" s="15" t="s">
        <v>137</v>
      </c>
      <c r="G6185" s="15" t="s">
        <v>451</v>
      </c>
      <c r="H6185" s="15" t="s">
        <v>136</v>
      </c>
      <c r="I6185" s="15" t="s">
        <v>139</v>
      </c>
      <c r="J6185" s="15" t="s">
        <v>140</v>
      </c>
      <c r="K6185" s="15" t="s">
        <v>10927</v>
      </c>
      <c r="N6185" s="15" t="n">
        <v>10</v>
      </c>
      <c r="P6185" s="15" t="n">
        <v>10</v>
      </c>
      <c r="Y6185" s="15" t="s">
        <v>142</v>
      </c>
      <c r="AB6185" s="15" t="s">
        <v>143</v>
      </c>
    </row>
    <row r="6186" customFormat="false" ht="15" hidden="false" customHeight="true" outlineLevel="0" collapsed="false">
      <c r="A6186" s="15" t="s">
        <v>10925</v>
      </c>
      <c r="B6186" s="15" t="s">
        <v>10926</v>
      </c>
      <c r="C6186" s="15" t="s">
        <v>217</v>
      </c>
      <c r="D6186" s="15" t="s">
        <v>235</v>
      </c>
      <c r="E6186" s="15" t="s">
        <v>136</v>
      </c>
      <c r="F6186" s="15" t="s">
        <v>137</v>
      </c>
      <c r="G6186" s="15" t="s">
        <v>451</v>
      </c>
      <c r="H6186" s="15" t="s">
        <v>136</v>
      </c>
      <c r="I6186" s="15" t="s">
        <v>139</v>
      </c>
      <c r="J6186" s="15" t="s">
        <v>150</v>
      </c>
      <c r="K6186" s="15" t="s">
        <v>10928</v>
      </c>
      <c r="L6186" s="15" t="n">
        <v>2</v>
      </c>
      <c r="M6186" s="15" t="n">
        <v>26</v>
      </c>
      <c r="N6186" s="15" t="n">
        <v>52</v>
      </c>
      <c r="O6186" s="15" t="n">
        <v>14</v>
      </c>
      <c r="P6186" s="15" t="n">
        <v>94</v>
      </c>
      <c r="Y6186" s="15" t="s">
        <v>142</v>
      </c>
      <c r="AB6186" s="15" t="s">
        <v>143</v>
      </c>
    </row>
    <row r="6187" customFormat="false" ht="15" hidden="false" customHeight="true" outlineLevel="0" collapsed="false">
      <c r="A6187" s="15" t="s">
        <v>10925</v>
      </c>
      <c r="B6187" s="15" t="s">
        <v>10926</v>
      </c>
      <c r="C6187" s="15" t="s">
        <v>217</v>
      </c>
      <c r="D6187" s="15" t="s">
        <v>235</v>
      </c>
      <c r="E6187" s="15" t="s">
        <v>136</v>
      </c>
      <c r="F6187" s="15" t="s">
        <v>137</v>
      </c>
      <c r="G6187" s="15" t="s">
        <v>451</v>
      </c>
      <c r="H6187" s="15" t="s">
        <v>136</v>
      </c>
      <c r="I6187" s="15" t="s">
        <v>139</v>
      </c>
      <c r="J6187" s="15" t="s">
        <v>158</v>
      </c>
      <c r="K6187" s="15" t="s">
        <v>10929</v>
      </c>
      <c r="L6187" s="15" t="n">
        <v>8</v>
      </c>
      <c r="O6187" s="15" t="n">
        <v>4</v>
      </c>
      <c r="P6187" s="15" t="n">
        <v>12</v>
      </c>
      <c r="Y6187" s="15" t="s">
        <v>142</v>
      </c>
      <c r="AB6187" s="15" t="s">
        <v>143</v>
      </c>
    </row>
    <row r="6188" customFormat="false" ht="15" hidden="false" customHeight="true" outlineLevel="0" collapsed="false">
      <c r="A6188" s="15" t="s">
        <v>10930</v>
      </c>
      <c r="B6188" s="15" t="s">
        <v>10931</v>
      </c>
      <c r="C6188" s="15" t="s">
        <v>134</v>
      </c>
      <c r="D6188" s="15" t="s">
        <v>541</v>
      </c>
      <c r="E6188" s="15" t="s">
        <v>136</v>
      </c>
      <c r="F6188" s="15" t="s">
        <v>137</v>
      </c>
      <c r="G6188" s="15" t="s">
        <v>136</v>
      </c>
      <c r="H6188" s="15" t="s">
        <v>136</v>
      </c>
      <c r="I6188" s="15" t="s">
        <v>139</v>
      </c>
      <c r="J6188" s="15" t="s">
        <v>150</v>
      </c>
      <c r="K6188" s="15" t="s">
        <v>10932</v>
      </c>
      <c r="L6188" s="15" t="n">
        <v>42</v>
      </c>
      <c r="M6188" s="15" t="n">
        <v>58</v>
      </c>
      <c r="N6188" s="15" t="n">
        <v>95</v>
      </c>
      <c r="O6188" s="15" t="n">
        <v>52</v>
      </c>
      <c r="P6188" s="15" t="n">
        <v>247</v>
      </c>
      <c r="Y6188" s="15" t="s">
        <v>142</v>
      </c>
      <c r="AB6188" s="15" t="s">
        <v>143</v>
      </c>
    </row>
    <row r="6189" customFormat="false" ht="15" hidden="false" customHeight="true" outlineLevel="0" collapsed="false">
      <c r="A6189" s="15" t="s">
        <v>10930</v>
      </c>
      <c r="B6189" s="15" t="s">
        <v>10931</v>
      </c>
      <c r="C6189" s="15" t="s">
        <v>134</v>
      </c>
      <c r="D6189" s="15" t="s">
        <v>541</v>
      </c>
      <c r="E6189" s="15" t="s">
        <v>136</v>
      </c>
      <c r="F6189" s="15" t="s">
        <v>137</v>
      </c>
      <c r="G6189" s="15" t="s">
        <v>136</v>
      </c>
      <c r="H6189" s="15" t="s">
        <v>136</v>
      </c>
      <c r="I6189" s="15" t="s">
        <v>139</v>
      </c>
      <c r="J6189" s="15" t="s">
        <v>158</v>
      </c>
      <c r="K6189" s="15" t="s">
        <v>10933</v>
      </c>
      <c r="L6189" s="15" t="n">
        <v>11</v>
      </c>
      <c r="M6189" s="15" t="n">
        <v>4</v>
      </c>
      <c r="N6189" s="15" t="n">
        <v>17</v>
      </c>
      <c r="O6189" s="15" t="n">
        <v>1</v>
      </c>
      <c r="P6189" s="15" t="n">
        <v>33</v>
      </c>
      <c r="Y6189" s="15" t="s">
        <v>142</v>
      </c>
      <c r="AB6189" s="15" t="s">
        <v>143</v>
      </c>
    </row>
    <row r="6190" customFormat="false" ht="15" hidden="false" customHeight="true" outlineLevel="0" collapsed="false">
      <c r="A6190" s="15" t="s">
        <v>10930</v>
      </c>
      <c r="B6190" s="15" t="s">
        <v>10931</v>
      </c>
      <c r="C6190" s="15" t="s">
        <v>134</v>
      </c>
      <c r="D6190" s="15" t="s">
        <v>541</v>
      </c>
      <c r="E6190" s="15" t="s">
        <v>136</v>
      </c>
      <c r="F6190" s="15" t="s">
        <v>137</v>
      </c>
      <c r="G6190" s="15" t="s">
        <v>136</v>
      </c>
      <c r="H6190" s="15" t="s">
        <v>136</v>
      </c>
      <c r="I6190" s="15" t="s">
        <v>139</v>
      </c>
      <c r="J6190" s="15" t="s">
        <v>169</v>
      </c>
      <c r="K6190" s="15" t="s">
        <v>10934</v>
      </c>
      <c r="N6190" s="15" t="n">
        <v>1</v>
      </c>
      <c r="P6190" s="15" t="n">
        <v>1</v>
      </c>
      <c r="Y6190" s="15" t="s">
        <v>142</v>
      </c>
      <c r="AB6190" s="15" t="s">
        <v>143</v>
      </c>
    </row>
    <row r="6191" customFormat="false" ht="15" hidden="false" customHeight="true" outlineLevel="0" collapsed="false">
      <c r="A6191" s="15" t="s">
        <v>10935</v>
      </c>
      <c r="B6191" s="15" t="s">
        <v>10936</v>
      </c>
      <c r="C6191" s="15" t="s">
        <v>217</v>
      </c>
      <c r="D6191" s="15" t="s">
        <v>218</v>
      </c>
      <c r="E6191" s="15" t="s">
        <v>136</v>
      </c>
      <c r="F6191" s="15" t="s">
        <v>137</v>
      </c>
      <c r="G6191" s="15" t="s">
        <v>847</v>
      </c>
      <c r="H6191" s="15" t="s">
        <v>136</v>
      </c>
      <c r="I6191" s="15" t="s">
        <v>243</v>
      </c>
      <c r="J6191" s="15" t="s">
        <v>140</v>
      </c>
      <c r="K6191" s="15" t="s">
        <v>10937</v>
      </c>
      <c r="L6191" s="15" t="n">
        <v>33</v>
      </c>
      <c r="M6191" s="15" t="n">
        <v>52</v>
      </c>
      <c r="N6191" s="15" t="n">
        <v>108</v>
      </c>
      <c r="O6191" s="15" t="n">
        <v>43</v>
      </c>
      <c r="P6191" s="15" t="n">
        <v>236</v>
      </c>
      <c r="Y6191" s="15" t="s">
        <v>142</v>
      </c>
      <c r="Z6191" s="15" t="n">
        <v>1</v>
      </c>
      <c r="AA6191" s="15" t="s">
        <v>277</v>
      </c>
      <c r="AB6191" s="15" t="s">
        <v>143</v>
      </c>
    </row>
    <row r="6192" customFormat="false" ht="15" hidden="false" customHeight="true" outlineLevel="0" collapsed="false">
      <c r="A6192" s="15" t="s">
        <v>10935</v>
      </c>
      <c r="B6192" s="15" t="s">
        <v>10936</v>
      </c>
      <c r="C6192" s="15" t="s">
        <v>217</v>
      </c>
      <c r="D6192" s="15" t="s">
        <v>218</v>
      </c>
      <c r="E6192" s="15" t="s">
        <v>136</v>
      </c>
      <c r="F6192" s="15" t="s">
        <v>137</v>
      </c>
      <c r="G6192" s="15" t="s">
        <v>847</v>
      </c>
      <c r="H6192" s="15" t="s">
        <v>136</v>
      </c>
      <c r="I6192" s="15" t="s">
        <v>243</v>
      </c>
      <c r="J6192" s="15" t="s">
        <v>144</v>
      </c>
      <c r="K6192" s="15" t="s">
        <v>10938</v>
      </c>
      <c r="M6192" s="15" t="n">
        <v>9</v>
      </c>
      <c r="N6192" s="15" t="n">
        <v>2</v>
      </c>
      <c r="P6192" s="15" t="n">
        <v>11</v>
      </c>
      <c r="Y6192" s="15" t="s">
        <v>142</v>
      </c>
      <c r="Z6192" s="15" t="n">
        <v>1</v>
      </c>
      <c r="AA6192" s="15" t="s">
        <v>277</v>
      </c>
      <c r="AB6192" s="15" t="s">
        <v>143</v>
      </c>
    </row>
    <row r="6193" customFormat="false" ht="15" hidden="false" customHeight="true" outlineLevel="0" collapsed="false">
      <c r="A6193" s="15" t="s">
        <v>10935</v>
      </c>
      <c r="B6193" s="15" t="s">
        <v>10936</v>
      </c>
      <c r="C6193" s="15" t="s">
        <v>217</v>
      </c>
      <c r="D6193" s="15" t="s">
        <v>218</v>
      </c>
      <c r="E6193" s="15" t="s">
        <v>136</v>
      </c>
      <c r="F6193" s="15" t="s">
        <v>137</v>
      </c>
      <c r="G6193" s="15" t="s">
        <v>847</v>
      </c>
      <c r="H6193" s="15" t="s">
        <v>136</v>
      </c>
      <c r="I6193" s="15" t="s">
        <v>243</v>
      </c>
      <c r="J6193" s="15" t="s">
        <v>150</v>
      </c>
      <c r="K6193" s="15" t="s">
        <v>10939</v>
      </c>
      <c r="L6193" s="15" t="n">
        <v>204</v>
      </c>
      <c r="M6193" s="15" t="n">
        <v>510</v>
      </c>
      <c r="N6193" s="15" t="n">
        <v>651</v>
      </c>
      <c r="O6193" s="15" t="n">
        <v>235</v>
      </c>
      <c r="P6193" s="15" t="n">
        <v>1600</v>
      </c>
      <c r="Y6193" s="15" t="s">
        <v>142</v>
      </c>
      <c r="Z6193" s="15" t="n">
        <v>1</v>
      </c>
      <c r="AA6193" s="15" t="s">
        <v>277</v>
      </c>
      <c r="AB6193" s="15" t="s">
        <v>143</v>
      </c>
    </row>
    <row r="6194" customFormat="false" ht="15" hidden="false" customHeight="true" outlineLevel="0" collapsed="false">
      <c r="A6194" s="15" t="s">
        <v>10935</v>
      </c>
      <c r="B6194" s="15" t="s">
        <v>10936</v>
      </c>
      <c r="C6194" s="15" t="s">
        <v>217</v>
      </c>
      <c r="D6194" s="15" t="s">
        <v>218</v>
      </c>
      <c r="E6194" s="15" t="s">
        <v>136</v>
      </c>
      <c r="F6194" s="15" t="s">
        <v>137</v>
      </c>
      <c r="G6194" s="15" t="s">
        <v>847</v>
      </c>
      <c r="H6194" s="15" t="s">
        <v>136</v>
      </c>
      <c r="I6194" s="15" t="s">
        <v>243</v>
      </c>
      <c r="J6194" s="15" t="s">
        <v>158</v>
      </c>
      <c r="K6194" s="15" t="s">
        <v>10940</v>
      </c>
      <c r="L6194" s="15" t="n">
        <v>45</v>
      </c>
      <c r="M6194" s="15" t="n">
        <v>116</v>
      </c>
      <c r="N6194" s="15" t="n">
        <v>122</v>
      </c>
      <c r="O6194" s="15" t="n">
        <v>71</v>
      </c>
      <c r="P6194" s="15" t="n">
        <v>354</v>
      </c>
      <c r="Y6194" s="15" t="s">
        <v>142</v>
      </c>
      <c r="Z6194" s="15" t="n">
        <v>1</v>
      </c>
      <c r="AA6194" s="15" t="s">
        <v>277</v>
      </c>
      <c r="AB6194" s="15" t="s">
        <v>143</v>
      </c>
    </row>
    <row r="6195" customFormat="false" ht="15" hidden="false" customHeight="true" outlineLevel="0" collapsed="false">
      <c r="A6195" s="15" t="s">
        <v>10935</v>
      </c>
      <c r="B6195" s="15" t="s">
        <v>10936</v>
      </c>
      <c r="C6195" s="15" t="s">
        <v>217</v>
      </c>
      <c r="D6195" s="15" t="s">
        <v>218</v>
      </c>
      <c r="E6195" s="15" t="s">
        <v>136</v>
      </c>
      <c r="F6195" s="15" t="s">
        <v>137</v>
      </c>
      <c r="G6195" s="15" t="s">
        <v>847</v>
      </c>
      <c r="H6195" s="15" t="s">
        <v>136</v>
      </c>
      <c r="I6195" s="15" t="s">
        <v>243</v>
      </c>
      <c r="J6195" s="15" t="s">
        <v>169</v>
      </c>
      <c r="K6195" s="15" t="s">
        <v>10941</v>
      </c>
      <c r="L6195" s="15" t="n">
        <v>2</v>
      </c>
      <c r="M6195" s="15" t="n">
        <v>4</v>
      </c>
      <c r="N6195" s="15" t="n">
        <v>11</v>
      </c>
      <c r="O6195" s="15" t="n">
        <v>1</v>
      </c>
      <c r="P6195" s="15" t="n">
        <v>18</v>
      </c>
      <c r="Y6195" s="15" t="s">
        <v>142</v>
      </c>
      <c r="Z6195" s="15" t="n">
        <v>1</v>
      </c>
      <c r="AA6195" s="15" t="s">
        <v>277</v>
      </c>
      <c r="AB6195" s="15" t="s">
        <v>143</v>
      </c>
    </row>
    <row r="6196" customFormat="false" ht="15" hidden="false" customHeight="true" outlineLevel="0" collapsed="false">
      <c r="A6196" s="15" t="s">
        <v>10942</v>
      </c>
      <c r="B6196" s="15" t="s">
        <v>10943</v>
      </c>
      <c r="C6196" s="15" t="s">
        <v>217</v>
      </c>
      <c r="D6196" s="15" t="s">
        <v>235</v>
      </c>
      <c r="E6196" s="15" t="s">
        <v>136</v>
      </c>
      <c r="F6196" s="15" t="s">
        <v>137</v>
      </c>
      <c r="G6196" s="15" t="s">
        <v>219</v>
      </c>
      <c r="H6196" s="15" t="s">
        <v>136</v>
      </c>
      <c r="I6196" s="15" t="s">
        <v>139</v>
      </c>
      <c r="J6196" s="15" t="s">
        <v>144</v>
      </c>
      <c r="K6196" s="15" t="s">
        <v>10944</v>
      </c>
      <c r="N6196" s="15" t="n">
        <v>3</v>
      </c>
      <c r="P6196" s="15" t="n">
        <v>3</v>
      </c>
      <c r="Y6196" s="15" t="s">
        <v>142</v>
      </c>
      <c r="AB6196" s="15" t="s">
        <v>143</v>
      </c>
    </row>
    <row r="6197" customFormat="false" ht="15" hidden="false" customHeight="true" outlineLevel="0" collapsed="false">
      <c r="A6197" s="15" t="s">
        <v>10942</v>
      </c>
      <c r="B6197" s="15" t="s">
        <v>10943</v>
      </c>
      <c r="C6197" s="15" t="s">
        <v>217</v>
      </c>
      <c r="D6197" s="15" t="s">
        <v>235</v>
      </c>
      <c r="E6197" s="15" t="s">
        <v>136</v>
      </c>
      <c r="F6197" s="15" t="s">
        <v>137</v>
      </c>
      <c r="G6197" s="15" t="s">
        <v>219</v>
      </c>
      <c r="H6197" s="15" t="s">
        <v>136</v>
      </c>
      <c r="I6197" s="15" t="s">
        <v>139</v>
      </c>
      <c r="J6197" s="15" t="s">
        <v>150</v>
      </c>
      <c r="K6197" s="15" t="s">
        <v>10945</v>
      </c>
      <c r="L6197" s="15" t="n">
        <v>17</v>
      </c>
      <c r="M6197" s="15" t="n">
        <v>17</v>
      </c>
      <c r="N6197" s="15" t="n">
        <v>114</v>
      </c>
      <c r="P6197" s="15" t="n">
        <v>148</v>
      </c>
      <c r="Y6197" s="15" t="s">
        <v>142</v>
      </c>
      <c r="AB6197" s="15" t="s">
        <v>143</v>
      </c>
    </row>
    <row r="6198" customFormat="false" ht="15" hidden="false" customHeight="true" outlineLevel="0" collapsed="false">
      <c r="A6198" s="15" t="s">
        <v>10942</v>
      </c>
      <c r="B6198" s="15" t="s">
        <v>10943</v>
      </c>
      <c r="C6198" s="15" t="s">
        <v>217</v>
      </c>
      <c r="D6198" s="15" t="s">
        <v>235</v>
      </c>
      <c r="E6198" s="15" t="s">
        <v>136</v>
      </c>
      <c r="F6198" s="15" t="s">
        <v>137</v>
      </c>
      <c r="G6198" s="15" t="s">
        <v>219</v>
      </c>
      <c r="H6198" s="15" t="s">
        <v>136</v>
      </c>
      <c r="I6198" s="15" t="s">
        <v>139</v>
      </c>
      <c r="J6198" s="15" t="s">
        <v>166</v>
      </c>
      <c r="K6198" s="15" t="s">
        <v>10946</v>
      </c>
      <c r="N6198" s="15" t="n">
        <v>3</v>
      </c>
      <c r="P6198" s="15" t="n">
        <v>3</v>
      </c>
      <c r="Y6198" s="15" t="s">
        <v>142</v>
      </c>
      <c r="AB6198" s="15" t="s">
        <v>143</v>
      </c>
    </row>
    <row r="6199" customFormat="false" ht="15" hidden="false" customHeight="true" outlineLevel="0" collapsed="false">
      <c r="A6199" s="15" t="s">
        <v>10942</v>
      </c>
      <c r="B6199" s="15" t="s">
        <v>10943</v>
      </c>
      <c r="C6199" s="15" t="s">
        <v>217</v>
      </c>
      <c r="D6199" s="15" t="s">
        <v>235</v>
      </c>
      <c r="E6199" s="15" t="s">
        <v>136</v>
      </c>
      <c r="F6199" s="15" t="s">
        <v>137</v>
      </c>
      <c r="G6199" s="15" t="s">
        <v>219</v>
      </c>
      <c r="H6199" s="15" t="s">
        <v>136</v>
      </c>
      <c r="I6199" s="15" t="s">
        <v>139</v>
      </c>
      <c r="J6199" s="15" t="s">
        <v>158</v>
      </c>
      <c r="K6199" s="15" t="s">
        <v>10947</v>
      </c>
      <c r="L6199" s="15" t="n">
        <v>5</v>
      </c>
      <c r="M6199" s="15" t="n">
        <v>3</v>
      </c>
      <c r="N6199" s="15" t="n">
        <v>12</v>
      </c>
      <c r="P6199" s="15" t="n">
        <v>20</v>
      </c>
      <c r="Y6199" s="15" t="s">
        <v>142</v>
      </c>
      <c r="AB6199" s="15" t="s">
        <v>143</v>
      </c>
    </row>
    <row r="6200" customFormat="false" ht="15" hidden="false" customHeight="true" outlineLevel="0" collapsed="false">
      <c r="A6200" s="15" t="s">
        <v>10948</v>
      </c>
      <c r="B6200" s="15" t="s">
        <v>10949</v>
      </c>
      <c r="C6200" s="15" t="s">
        <v>134</v>
      </c>
      <c r="D6200" s="15" t="s">
        <v>135</v>
      </c>
      <c r="E6200" s="15" t="s">
        <v>136</v>
      </c>
      <c r="F6200" s="15" t="s">
        <v>137</v>
      </c>
      <c r="G6200" s="15" t="s">
        <v>136</v>
      </c>
      <c r="H6200" s="15" t="s">
        <v>136</v>
      </c>
      <c r="I6200" s="15" t="s">
        <v>139</v>
      </c>
      <c r="J6200" s="15" t="s">
        <v>150</v>
      </c>
      <c r="K6200" s="15" t="s">
        <v>10950</v>
      </c>
      <c r="O6200" s="15" t="n">
        <v>10</v>
      </c>
      <c r="P6200" s="15" t="n">
        <v>10</v>
      </c>
      <c r="Y6200" s="15" t="s">
        <v>142</v>
      </c>
      <c r="AB6200" s="15" t="s">
        <v>143</v>
      </c>
    </row>
    <row r="6201" customFormat="false" ht="15" hidden="false" customHeight="true" outlineLevel="0" collapsed="false">
      <c r="A6201" s="15" t="s">
        <v>10951</v>
      </c>
      <c r="B6201" s="15" t="s">
        <v>10952</v>
      </c>
      <c r="C6201" s="15" t="s">
        <v>217</v>
      </c>
      <c r="D6201" s="15" t="s">
        <v>235</v>
      </c>
      <c r="E6201" s="15" t="s">
        <v>136</v>
      </c>
      <c r="F6201" s="15" t="s">
        <v>137</v>
      </c>
      <c r="G6201" s="15" t="s">
        <v>5228</v>
      </c>
      <c r="H6201" s="15" t="s">
        <v>136</v>
      </c>
      <c r="I6201" s="15" t="s">
        <v>139</v>
      </c>
      <c r="J6201" s="15" t="s">
        <v>150</v>
      </c>
      <c r="K6201" s="15" t="s">
        <v>10953</v>
      </c>
      <c r="L6201" s="15" t="n">
        <v>4</v>
      </c>
      <c r="P6201" s="15" t="n">
        <v>4</v>
      </c>
      <c r="Y6201" s="15" t="s">
        <v>142</v>
      </c>
      <c r="AB6201" s="15" t="s">
        <v>143</v>
      </c>
    </row>
    <row r="6202" customFormat="false" ht="15" hidden="false" customHeight="true" outlineLevel="0" collapsed="false">
      <c r="A6202" s="15" t="s">
        <v>10954</v>
      </c>
      <c r="B6202" s="15" t="s">
        <v>10955</v>
      </c>
      <c r="C6202" s="15" t="s">
        <v>148</v>
      </c>
      <c r="E6202" s="15" t="s">
        <v>136</v>
      </c>
      <c r="F6202" s="15" t="s">
        <v>137</v>
      </c>
      <c r="G6202" s="15" t="s">
        <v>299</v>
      </c>
      <c r="H6202" s="15" t="s">
        <v>136</v>
      </c>
      <c r="I6202" s="15" t="s">
        <v>139</v>
      </c>
      <c r="J6202" s="15" t="s">
        <v>140</v>
      </c>
      <c r="K6202" s="15" t="s">
        <v>10956</v>
      </c>
      <c r="O6202" s="15" t="n">
        <v>16</v>
      </c>
      <c r="P6202" s="15" t="n">
        <v>16</v>
      </c>
      <c r="Y6202" s="15" t="s">
        <v>156</v>
      </c>
      <c r="AB6202" s="15" t="s">
        <v>143</v>
      </c>
    </row>
    <row r="6203" customFormat="false" ht="15" hidden="false" customHeight="true" outlineLevel="0" collapsed="false">
      <c r="A6203" s="15" t="s">
        <v>10954</v>
      </c>
      <c r="B6203" s="15" t="s">
        <v>10955</v>
      </c>
      <c r="C6203" s="15" t="s">
        <v>148</v>
      </c>
      <c r="E6203" s="15" t="s">
        <v>136</v>
      </c>
      <c r="F6203" s="15" t="s">
        <v>137</v>
      </c>
      <c r="G6203" s="15" t="s">
        <v>299</v>
      </c>
      <c r="H6203" s="15" t="s">
        <v>136</v>
      </c>
      <c r="I6203" s="15" t="s">
        <v>139</v>
      </c>
      <c r="J6203" s="15" t="s">
        <v>144</v>
      </c>
      <c r="K6203" s="15" t="s">
        <v>10957</v>
      </c>
      <c r="O6203" s="15" t="n">
        <v>2</v>
      </c>
      <c r="P6203" s="15" t="n">
        <v>2</v>
      </c>
      <c r="Y6203" s="15" t="s">
        <v>156</v>
      </c>
      <c r="AB6203" s="15" t="s">
        <v>143</v>
      </c>
    </row>
    <row r="6204" customFormat="false" ht="15" hidden="false" customHeight="true" outlineLevel="0" collapsed="false">
      <c r="A6204" s="15" t="s">
        <v>10954</v>
      </c>
      <c r="B6204" s="15" t="s">
        <v>10955</v>
      </c>
      <c r="C6204" s="15" t="s">
        <v>148</v>
      </c>
      <c r="E6204" s="15" t="s">
        <v>136</v>
      </c>
      <c r="F6204" s="15" t="s">
        <v>137</v>
      </c>
      <c r="G6204" s="15" t="s">
        <v>299</v>
      </c>
      <c r="H6204" s="15" t="s">
        <v>136</v>
      </c>
      <c r="I6204" s="15" t="s">
        <v>139</v>
      </c>
      <c r="J6204" s="15" t="s">
        <v>150</v>
      </c>
      <c r="K6204" s="15" t="s">
        <v>10958</v>
      </c>
      <c r="O6204" s="15" t="n">
        <v>2</v>
      </c>
      <c r="P6204" s="15" t="n">
        <v>2</v>
      </c>
      <c r="Y6204" s="15" t="s">
        <v>156</v>
      </c>
      <c r="AB6204" s="15" t="s">
        <v>143</v>
      </c>
    </row>
    <row r="6205" customFormat="false" ht="15" hidden="false" customHeight="true" outlineLevel="0" collapsed="false">
      <c r="A6205" s="15" t="s">
        <v>10959</v>
      </c>
      <c r="B6205" s="15" t="s">
        <v>10960</v>
      </c>
      <c r="C6205" s="15" t="s">
        <v>217</v>
      </c>
      <c r="D6205" s="15" t="s">
        <v>218</v>
      </c>
      <c r="E6205" s="15" t="s">
        <v>136</v>
      </c>
      <c r="F6205" s="15" t="s">
        <v>137</v>
      </c>
      <c r="G6205" s="15" t="s">
        <v>6067</v>
      </c>
      <c r="H6205" s="15" t="s">
        <v>136</v>
      </c>
      <c r="I6205" s="15" t="s">
        <v>243</v>
      </c>
      <c r="J6205" s="15" t="s">
        <v>140</v>
      </c>
      <c r="K6205" s="15" t="s">
        <v>10961</v>
      </c>
      <c r="L6205" s="15" t="n">
        <v>35</v>
      </c>
      <c r="M6205" s="15" t="n">
        <v>23</v>
      </c>
      <c r="N6205" s="15" t="n">
        <v>30</v>
      </c>
      <c r="P6205" s="15" t="n">
        <v>88</v>
      </c>
      <c r="Y6205" s="15" t="s">
        <v>142</v>
      </c>
      <c r="AB6205" s="15" t="s">
        <v>143</v>
      </c>
    </row>
    <row r="6206" customFormat="false" ht="15" hidden="false" customHeight="true" outlineLevel="0" collapsed="false">
      <c r="A6206" s="15" t="s">
        <v>10959</v>
      </c>
      <c r="B6206" s="15" t="s">
        <v>10960</v>
      </c>
      <c r="C6206" s="15" t="s">
        <v>217</v>
      </c>
      <c r="D6206" s="15" t="s">
        <v>218</v>
      </c>
      <c r="E6206" s="15" t="s">
        <v>136</v>
      </c>
      <c r="F6206" s="15" t="s">
        <v>137</v>
      </c>
      <c r="G6206" s="15" t="s">
        <v>6067</v>
      </c>
      <c r="H6206" s="15" t="s">
        <v>136</v>
      </c>
      <c r="I6206" s="15" t="s">
        <v>243</v>
      </c>
      <c r="J6206" s="15" t="s">
        <v>144</v>
      </c>
      <c r="K6206" s="15" t="s">
        <v>10962</v>
      </c>
      <c r="M6206" s="15" t="n">
        <v>1</v>
      </c>
      <c r="P6206" s="15" t="n">
        <v>1</v>
      </c>
      <c r="Y6206" s="15" t="s">
        <v>142</v>
      </c>
      <c r="AB6206" s="15" t="s">
        <v>143</v>
      </c>
    </row>
    <row r="6207" customFormat="false" ht="15" hidden="false" customHeight="true" outlineLevel="0" collapsed="false">
      <c r="A6207" s="15" t="s">
        <v>10959</v>
      </c>
      <c r="B6207" s="15" t="s">
        <v>10960</v>
      </c>
      <c r="C6207" s="15" t="s">
        <v>217</v>
      </c>
      <c r="D6207" s="15" t="s">
        <v>218</v>
      </c>
      <c r="E6207" s="15" t="s">
        <v>136</v>
      </c>
      <c r="F6207" s="15" t="s">
        <v>137</v>
      </c>
      <c r="G6207" s="15" t="s">
        <v>6067</v>
      </c>
      <c r="H6207" s="15" t="s">
        <v>136</v>
      </c>
      <c r="I6207" s="15" t="s">
        <v>243</v>
      </c>
      <c r="J6207" s="15" t="s">
        <v>150</v>
      </c>
      <c r="K6207" s="15" t="s">
        <v>10963</v>
      </c>
      <c r="L6207" s="15" t="n">
        <v>65</v>
      </c>
      <c r="M6207" s="15" t="n">
        <v>97</v>
      </c>
      <c r="N6207" s="15" t="n">
        <v>90</v>
      </c>
      <c r="O6207" s="15" t="n">
        <v>49</v>
      </c>
      <c r="P6207" s="15" t="n">
        <v>301</v>
      </c>
      <c r="Y6207" s="15" t="s">
        <v>142</v>
      </c>
      <c r="AB6207" s="15" t="s">
        <v>143</v>
      </c>
    </row>
    <row r="6208" customFormat="false" ht="15" hidden="false" customHeight="true" outlineLevel="0" collapsed="false">
      <c r="A6208" s="15" t="s">
        <v>10959</v>
      </c>
      <c r="B6208" s="15" t="s">
        <v>10960</v>
      </c>
      <c r="C6208" s="15" t="s">
        <v>217</v>
      </c>
      <c r="D6208" s="15" t="s">
        <v>218</v>
      </c>
      <c r="E6208" s="15" t="s">
        <v>136</v>
      </c>
      <c r="F6208" s="15" t="s">
        <v>137</v>
      </c>
      <c r="G6208" s="15" t="s">
        <v>6067</v>
      </c>
      <c r="H6208" s="15" t="s">
        <v>136</v>
      </c>
      <c r="I6208" s="15" t="s">
        <v>243</v>
      </c>
      <c r="J6208" s="15" t="s">
        <v>158</v>
      </c>
      <c r="K6208" s="15" t="s">
        <v>10964</v>
      </c>
      <c r="L6208" s="15" t="n">
        <v>10</v>
      </c>
      <c r="M6208" s="15" t="n">
        <v>46</v>
      </c>
      <c r="N6208" s="15" t="n">
        <v>75</v>
      </c>
      <c r="O6208" s="15" t="n">
        <v>32</v>
      </c>
      <c r="P6208" s="15" t="n">
        <v>163</v>
      </c>
      <c r="Y6208" s="15" t="s">
        <v>142</v>
      </c>
      <c r="AB6208" s="15" t="s">
        <v>143</v>
      </c>
    </row>
    <row r="6209" customFormat="false" ht="15" hidden="false" customHeight="true" outlineLevel="0" collapsed="false">
      <c r="A6209" s="15" t="s">
        <v>10959</v>
      </c>
      <c r="B6209" s="15" t="s">
        <v>10960</v>
      </c>
      <c r="C6209" s="15" t="s">
        <v>217</v>
      </c>
      <c r="D6209" s="15" t="s">
        <v>218</v>
      </c>
      <c r="E6209" s="15" t="s">
        <v>136</v>
      </c>
      <c r="F6209" s="15" t="s">
        <v>137</v>
      </c>
      <c r="G6209" s="15" t="s">
        <v>6067</v>
      </c>
      <c r="H6209" s="15" t="s">
        <v>136</v>
      </c>
      <c r="I6209" s="15" t="s">
        <v>243</v>
      </c>
      <c r="J6209" s="15" t="s">
        <v>169</v>
      </c>
      <c r="K6209" s="15" t="s">
        <v>10965</v>
      </c>
      <c r="N6209" s="15" t="n">
        <v>2</v>
      </c>
      <c r="P6209" s="15" t="n">
        <v>2</v>
      </c>
      <c r="Y6209" s="15" t="s">
        <v>142</v>
      </c>
      <c r="AB6209" s="15" t="s">
        <v>143</v>
      </c>
    </row>
    <row r="6210" customFormat="false" ht="15" hidden="false" customHeight="true" outlineLevel="0" collapsed="false">
      <c r="A6210" s="15" t="s">
        <v>10966</v>
      </c>
      <c r="B6210" s="15" t="s">
        <v>10967</v>
      </c>
      <c r="C6210" s="15" t="s">
        <v>134</v>
      </c>
      <c r="D6210" s="15" t="s">
        <v>135</v>
      </c>
      <c r="E6210" s="15" t="s">
        <v>136</v>
      </c>
      <c r="F6210" s="15" t="s">
        <v>137</v>
      </c>
      <c r="G6210" s="15" t="s">
        <v>1166</v>
      </c>
      <c r="H6210" s="15" t="s">
        <v>136</v>
      </c>
      <c r="I6210" s="15" t="s">
        <v>139</v>
      </c>
      <c r="J6210" s="15" t="s">
        <v>140</v>
      </c>
      <c r="K6210" s="15" t="s">
        <v>10968</v>
      </c>
      <c r="O6210" s="15" t="n">
        <v>122</v>
      </c>
      <c r="P6210" s="15" t="n">
        <v>122</v>
      </c>
      <c r="Y6210" s="15" t="s">
        <v>142</v>
      </c>
      <c r="AB6210" s="15" t="s">
        <v>143</v>
      </c>
    </row>
    <row r="6211" customFormat="false" ht="15" hidden="false" customHeight="true" outlineLevel="0" collapsed="false">
      <c r="A6211" s="15" t="s">
        <v>10966</v>
      </c>
      <c r="B6211" s="15" t="s">
        <v>10967</v>
      </c>
      <c r="C6211" s="15" t="s">
        <v>134</v>
      </c>
      <c r="D6211" s="15" t="s">
        <v>135</v>
      </c>
      <c r="E6211" s="15" t="s">
        <v>136</v>
      </c>
      <c r="F6211" s="15" t="s">
        <v>137</v>
      </c>
      <c r="G6211" s="15" t="s">
        <v>1166</v>
      </c>
      <c r="H6211" s="15" t="s">
        <v>136</v>
      </c>
      <c r="I6211" s="15" t="s">
        <v>139</v>
      </c>
      <c r="J6211" s="15" t="s">
        <v>144</v>
      </c>
      <c r="K6211" s="15" t="s">
        <v>10969</v>
      </c>
      <c r="N6211" s="15" t="n">
        <v>1</v>
      </c>
      <c r="P6211" s="15" t="n">
        <v>1</v>
      </c>
      <c r="Y6211" s="15" t="s">
        <v>142</v>
      </c>
      <c r="AB6211" s="15" t="s">
        <v>143</v>
      </c>
    </row>
    <row r="6212" customFormat="false" ht="15" hidden="false" customHeight="true" outlineLevel="0" collapsed="false">
      <c r="A6212" s="15" t="s">
        <v>10970</v>
      </c>
      <c r="B6212" s="15" t="s">
        <v>10971</v>
      </c>
      <c r="C6212" s="15" t="s">
        <v>134</v>
      </c>
      <c r="D6212" s="15" t="s">
        <v>460</v>
      </c>
      <c r="E6212" s="15" t="s">
        <v>136</v>
      </c>
      <c r="F6212" s="15" t="s">
        <v>137</v>
      </c>
      <c r="G6212" s="15" t="s">
        <v>231</v>
      </c>
      <c r="H6212" s="15" t="s">
        <v>136</v>
      </c>
      <c r="I6212" s="15" t="s">
        <v>243</v>
      </c>
      <c r="J6212" s="15" t="s">
        <v>140</v>
      </c>
      <c r="K6212" s="15" t="s">
        <v>10972</v>
      </c>
      <c r="L6212" s="15" t="n">
        <v>1372</v>
      </c>
      <c r="M6212" s="15" t="n">
        <v>655</v>
      </c>
      <c r="N6212" s="15" t="n">
        <v>1687</v>
      </c>
      <c r="O6212" s="15" t="n">
        <v>25</v>
      </c>
      <c r="P6212" s="15" t="n">
        <v>3739</v>
      </c>
      <c r="Y6212" s="15" t="s">
        <v>156</v>
      </c>
      <c r="AB6212" s="15" t="s">
        <v>163</v>
      </c>
      <c r="AC6212" s="15" t="n">
        <v>3693</v>
      </c>
      <c r="AD6212" s="15" t="n">
        <v>33.2697511</v>
      </c>
      <c r="AE6212" s="15" t="n">
        <v>4560</v>
      </c>
      <c r="AF6212" s="15" t="s">
        <v>95</v>
      </c>
    </row>
    <row r="6213" customFormat="false" ht="15" hidden="false" customHeight="true" outlineLevel="0" collapsed="false">
      <c r="A6213" s="15" t="s">
        <v>10970</v>
      </c>
      <c r="B6213" s="15" t="s">
        <v>10971</v>
      </c>
      <c r="C6213" s="15" t="s">
        <v>134</v>
      </c>
      <c r="D6213" s="15" t="s">
        <v>460</v>
      </c>
      <c r="E6213" s="15" t="s">
        <v>136</v>
      </c>
      <c r="F6213" s="15" t="s">
        <v>137</v>
      </c>
      <c r="G6213" s="15" t="s">
        <v>231</v>
      </c>
      <c r="H6213" s="15" t="s">
        <v>136</v>
      </c>
      <c r="I6213" s="15" t="s">
        <v>243</v>
      </c>
      <c r="J6213" s="15" t="s">
        <v>144</v>
      </c>
      <c r="K6213" s="15" t="s">
        <v>10973</v>
      </c>
      <c r="L6213" s="15" t="n">
        <v>14191</v>
      </c>
      <c r="M6213" s="15" t="n">
        <v>11489</v>
      </c>
      <c r="N6213" s="15" t="n">
        <v>4559</v>
      </c>
      <c r="O6213" s="15" t="n">
        <v>1088</v>
      </c>
      <c r="P6213" s="15" t="n">
        <v>31327</v>
      </c>
      <c r="Y6213" s="15" t="s">
        <v>156</v>
      </c>
      <c r="AB6213" s="15" t="s">
        <v>163</v>
      </c>
      <c r="AC6213" s="15" t="n">
        <v>3693</v>
      </c>
      <c r="AD6213" s="15" t="n">
        <v>33.2697511</v>
      </c>
      <c r="AE6213" s="15" t="n">
        <v>4560</v>
      </c>
      <c r="AF6213" s="15" t="s">
        <v>95</v>
      </c>
    </row>
    <row r="6214" customFormat="false" ht="15" hidden="false" customHeight="true" outlineLevel="0" collapsed="false">
      <c r="A6214" s="15" t="s">
        <v>10970</v>
      </c>
      <c r="B6214" s="15" t="s">
        <v>10971</v>
      </c>
      <c r="C6214" s="15" t="s">
        <v>134</v>
      </c>
      <c r="D6214" s="15" t="s">
        <v>460</v>
      </c>
      <c r="E6214" s="15" t="s">
        <v>136</v>
      </c>
      <c r="F6214" s="15" t="s">
        <v>137</v>
      </c>
      <c r="G6214" s="15" t="s">
        <v>231</v>
      </c>
      <c r="H6214" s="15" t="s">
        <v>136</v>
      </c>
      <c r="I6214" s="15" t="s">
        <v>243</v>
      </c>
      <c r="J6214" s="15" t="s">
        <v>150</v>
      </c>
      <c r="K6214" s="15" t="s">
        <v>10974</v>
      </c>
      <c r="L6214" s="15" t="n">
        <v>282</v>
      </c>
      <c r="M6214" s="15" t="n">
        <v>328</v>
      </c>
      <c r="N6214" s="15" t="n">
        <v>1050</v>
      </c>
      <c r="O6214" s="15" t="n">
        <v>874</v>
      </c>
      <c r="P6214" s="15" t="n">
        <v>2534</v>
      </c>
      <c r="Y6214" s="15" t="s">
        <v>156</v>
      </c>
      <c r="AB6214" s="15" t="s">
        <v>163</v>
      </c>
      <c r="AC6214" s="15" t="n">
        <v>3693</v>
      </c>
      <c r="AD6214" s="15" t="n">
        <v>33.2697511</v>
      </c>
      <c r="AE6214" s="15" t="n">
        <v>4560</v>
      </c>
      <c r="AF6214" s="15" t="s">
        <v>95</v>
      </c>
    </row>
    <row r="6215" customFormat="false" ht="15" hidden="false" customHeight="true" outlineLevel="0" collapsed="false">
      <c r="A6215" s="15" t="s">
        <v>10970</v>
      </c>
      <c r="B6215" s="15" t="s">
        <v>10971</v>
      </c>
      <c r="C6215" s="15" t="s">
        <v>134</v>
      </c>
      <c r="D6215" s="15" t="s">
        <v>460</v>
      </c>
      <c r="E6215" s="15" t="s">
        <v>136</v>
      </c>
      <c r="F6215" s="15" t="s">
        <v>137</v>
      </c>
      <c r="G6215" s="15" t="s">
        <v>231</v>
      </c>
      <c r="H6215" s="15" t="s">
        <v>136</v>
      </c>
      <c r="I6215" s="15" t="s">
        <v>243</v>
      </c>
      <c r="J6215" s="15" t="s">
        <v>166</v>
      </c>
      <c r="K6215" s="15" t="s">
        <v>10975</v>
      </c>
      <c r="L6215" s="15" t="n">
        <v>3085</v>
      </c>
      <c r="M6215" s="15" t="n">
        <v>422</v>
      </c>
      <c r="P6215" s="15" t="n">
        <v>3507</v>
      </c>
      <c r="Y6215" s="15" t="s">
        <v>156</v>
      </c>
      <c r="AB6215" s="15" t="s">
        <v>163</v>
      </c>
      <c r="AC6215" s="15" t="n">
        <v>3693</v>
      </c>
      <c r="AD6215" s="15" t="n">
        <v>33.2697511</v>
      </c>
      <c r="AE6215" s="15" t="n">
        <v>4560</v>
      </c>
      <c r="AF6215" s="15" t="s">
        <v>95</v>
      </c>
    </row>
    <row r="6216" customFormat="false" ht="15" hidden="false" customHeight="true" outlineLevel="0" collapsed="false">
      <c r="A6216" s="15" t="s">
        <v>10970</v>
      </c>
      <c r="B6216" s="15" t="s">
        <v>10971</v>
      </c>
      <c r="C6216" s="15" t="s">
        <v>134</v>
      </c>
      <c r="D6216" s="15" t="s">
        <v>460</v>
      </c>
      <c r="E6216" s="15" t="s">
        <v>136</v>
      </c>
      <c r="F6216" s="15" t="s">
        <v>137</v>
      </c>
      <c r="G6216" s="15" t="s">
        <v>231</v>
      </c>
      <c r="H6216" s="15" t="s">
        <v>136</v>
      </c>
      <c r="I6216" s="15" t="s">
        <v>243</v>
      </c>
      <c r="J6216" s="15" t="s">
        <v>158</v>
      </c>
      <c r="K6216" s="15" t="s">
        <v>10976</v>
      </c>
      <c r="L6216" s="15" t="n">
        <v>112</v>
      </c>
      <c r="M6216" s="15" t="n">
        <v>86</v>
      </c>
      <c r="N6216" s="15" t="n">
        <v>99</v>
      </c>
      <c r="O6216" s="15" t="n">
        <v>17</v>
      </c>
      <c r="P6216" s="15" t="n">
        <v>314</v>
      </c>
      <c r="Y6216" s="15" t="s">
        <v>156</v>
      </c>
      <c r="AB6216" s="15" t="s">
        <v>163</v>
      </c>
      <c r="AC6216" s="15" t="n">
        <v>3693</v>
      </c>
      <c r="AD6216" s="15" t="n">
        <v>33.2697511</v>
      </c>
      <c r="AE6216" s="15" t="n">
        <v>4560</v>
      </c>
      <c r="AF6216" s="15" t="s">
        <v>95</v>
      </c>
    </row>
    <row r="6217" customFormat="false" ht="15" hidden="false" customHeight="true" outlineLevel="0" collapsed="false">
      <c r="A6217" s="15" t="s">
        <v>10970</v>
      </c>
      <c r="B6217" s="15" t="s">
        <v>10971</v>
      </c>
      <c r="C6217" s="15" t="s">
        <v>134</v>
      </c>
      <c r="D6217" s="15" t="s">
        <v>460</v>
      </c>
      <c r="E6217" s="15" t="s">
        <v>136</v>
      </c>
      <c r="F6217" s="15" t="s">
        <v>137</v>
      </c>
      <c r="G6217" s="15" t="s">
        <v>231</v>
      </c>
      <c r="H6217" s="15" t="s">
        <v>136</v>
      </c>
      <c r="I6217" s="15" t="s">
        <v>243</v>
      </c>
      <c r="J6217" s="15" t="s">
        <v>169</v>
      </c>
      <c r="K6217" s="15" t="s">
        <v>10977</v>
      </c>
      <c r="L6217" s="15" t="n">
        <v>5</v>
      </c>
      <c r="N6217" s="15" t="n">
        <v>19</v>
      </c>
      <c r="P6217" s="15" t="n">
        <v>24</v>
      </c>
      <c r="Y6217" s="15" t="s">
        <v>156</v>
      </c>
      <c r="AB6217" s="15" t="s">
        <v>163</v>
      </c>
      <c r="AC6217" s="15" t="n">
        <v>3693</v>
      </c>
      <c r="AD6217" s="15" t="n">
        <v>33.2697511</v>
      </c>
      <c r="AE6217" s="15" t="n">
        <v>4560</v>
      </c>
      <c r="AF6217" s="15" t="s">
        <v>95</v>
      </c>
    </row>
    <row r="6218" customFormat="false" ht="15" hidden="false" customHeight="true" outlineLevel="0" collapsed="false">
      <c r="A6218" s="15" t="s">
        <v>10978</v>
      </c>
      <c r="B6218" s="15" t="s">
        <v>10979</v>
      </c>
      <c r="C6218" s="15" t="s">
        <v>217</v>
      </c>
      <c r="D6218" s="15" t="s">
        <v>218</v>
      </c>
      <c r="E6218" s="15" t="s">
        <v>136</v>
      </c>
      <c r="F6218" s="15" t="s">
        <v>137</v>
      </c>
      <c r="G6218" s="15" t="s">
        <v>10980</v>
      </c>
      <c r="H6218" s="15" t="s">
        <v>136</v>
      </c>
      <c r="I6218" s="15" t="s">
        <v>243</v>
      </c>
      <c r="J6218" s="15" t="s">
        <v>140</v>
      </c>
      <c r="K6218" s="15" t="s">
        <v>10981</v>
      </c>
      <c r="L6218" s="15" t="n">
        <v>4</v>
      </c>
      <c r="M6218" s="15" t="n">
        <v>26</v>
      </c>
      <c r="N6218" s="15" t="n">
        <v>37</v>
      </c>
      <c r="P6218" s="15" t="n">
        <v>67</v>
      </c>
      <c r="Y6218" s="15" t="s">
        <v>142</v>
      </c>
      <c r="AB6218" s="15" t="s">
        <v>143</v>
      </c>
    </row>
    <row r="6219" customFormat="false" ht="15" hidden="false" customHeight="true" outlineLevel="0" collapsed="false">
      <c r="A6219" s="15" t="s">
        <v>10978</v>
      </c>
      <c r="B6219" s="15" t="s">
        <v>10979</v>
      </c>
      <c r="C6219" s="15" t="s">
        <v>217</v>
      </c>
      <c r="D6219" s="15" t="s">
        <v>218</v>
      </c>
      <c r="E6219" s="15" t="s">
        <v>136</v>
      </c>
      <c r="F6219" s="15" t="s">
        <v>137</v>
      </c>
      <c r="G6219" s="15" t="s">
        <v>10980</v>
      </c>
      <c r="H6219" s="15" t="s">
        <v>136</v>
      </c>
      <c r="I6219" s="15" t="s">
        <v>243</v>
      </c>
      <c r="J6219" s="15" t="s">
        <v>150</v>
      </c>
      <c r="K6219" s="15" t="s">
        <v>10982</v>
      </c>
      <c r="L6219" s="15" t="n">
        <v>5</v>
      </c>
      <c r="M6219" s="15" t="n">
        <v>74</v>
      </c>
      <c r="N6219" s="15" t="n">
        <v>36</v>
      </c>
      <c r="O6219" s="15" t="n">
        <v>17</v>
      </c>
      <c r="P6219" s="15" t="n">
        <v>132</v>
      </c>
      <c r="Y6219" s="15" t="s">
        <v>142</v>
      </c>
      <c r="AB6219" s="15" t="s">
        <v>143</v>
      </c>
    </row>
    <row r="6220" customFormat="false" ht="15" hidden="false" customHeight="true" outlineLevel="0" collapsed="false">
      <c r="A6220" s="15" t="s">
        <v>10978</v>
      </c>
      <c r="B6220" s="15" t="s">
        <v>10979</v>
      </c>
      <c r="C6220" s="15" t="s">
        <v>217</v>
      </c>
      <c r="D6220" s="15" t="s">
        <v>218</v>
      </c>
      <c r="E6220" s="15" t="s">
        <v>136</v>
      </c>
      <c r="F6220" s="15" t="s">
        <v>137</v>
      </c>
      <c r="G6220" s="15" t="s">
        <v>10980</v>
      </c>
      <c r="H6220" s="15" t="s">
        <v>136</v>
      </c>
      <c r="I6220" s="15" t="s">
        <v>243</v>
      </c>
      <c r="J6220" s="15" t="s">
        <v>158</v>
      </c>
      <c r="K6220" s="15" t="s">
        <v>10983</v>
      </c>
      <c r="L6220" s="15" t="n">
        <v>64</v>
      </c>
      <c r="M6220" s="15" t="n">
        <v>43</v>
      </c>
      <c r="N6220" s="15" t="n">
        <v>35</v>
      </c>
      <c r="O6220" s="15" t="n">
        <v>3</v>
      </c>
      <c r="P6220" s="15" t="n">
        <v>145</v>
      </c>
      <c r="Y6220" s="15" t="s">
        <v>142</v>
      </c>
      <c r="AB6220" s="15" t="s">
        <v>143</v>
      </c>
    </row>
    <row r="6221" customFormat="false" ht="15" hidden="false" customHeight="true" outlineLevel="0" collapsed="false">
      <c r="A6221" s="15" t="s">
        <v>10978</v>
      </c>
      <c r="B6221" s="15" t="s">
        <v>10979</v>
      </c>
      <c r="C6221" s="15" t="s">
        <v>217</v>
      </c>
      <c r="D6221" s="15" t="s">
        <v>218</v>
      </c>
      <c r="E6221" s="15" t="s">
        <v>136</v>
      </c>
      <c r="F6221" s="15" t="s">
        <v>137</v>
      </c>
      <c r="G6221" s="15" t="s">
        <v>10980</v>
      </c>
      <c r="H6221" s="15" t="s">
        <v>136</v>
      </c>
      <c r="I6221" s="15" t="s">
        <v>243</v>
      </c>
      <c r="J6221" s="15" t="s">
        <v>169</v>
      </c>
      <c r="K6221" s="15" t="s">
        <v>10984</v>
      </c>
      <c r="N6221" s="15" t="n">
        <v>1</v>
      </c>
      <c r="P6221" s="15" t="n">
        <v>1</v>
      </c>
      <c r="Y6221" s="15" t="s">
        <v>142</v>
      </c>
      <c r="AB6221" s="15" t="s">
        <v>143</v>
      </c>
    </row>
    <row r="6222" customFormat="false" ht="15" hidden="false" customHeight="true" outlineLevel="0" collapsed="false">
      <c r="A6222" s="15" t="s">
        <v>10985</v>
      </c>
      <c r="B6222" s="15" t="s">
        <v>10986</v>
      </c>
      <c r="C6222" s="15" t="s">
        <v>134</v>
      </c>
      <c r="D6222" s="15" t="s">
        <v>135</v>
      </c>
      <c r="E6222" s="15" t="s">
        <v>136</v>
      </c>
      <c r="F6222" s="15" t="s">
        <v>137</v>
      </c>
      <c r="G6222" s="15" t="s">
        <v>10987</v>
      </c>
      <c r="H6222" s="15" t="s">
        <v>136</v>
      </c>
      <c r="I6222" s="15" t="s">
        <v>139</v>
      </c>
      <c r="J6222" s="15" t="s">
        <v>140</v>
      </c>
      <c r="K6222" s="15" t="s">
        <v>10988</v>
      </c>
      <c r="L6222" s="15" t="n">
        <v>3</v>
      </c>
      <c r="P6222" s="15" t="n">
        <v>3</v>
      </c>
      <c r="Y6222" s="15" t="s">
        <v>142</v>
      </c>
      <c r="AB6222" s="15" t="s">
        <v>143</v>
      </c>
    </row>
    <row r="6223" customFormat="false" ht="15" hidden="false" customHeight="true" outlineLevel="0" collapsed="false">
      <c r="A6223" s="15" t="s">
        <v>10985</v>
      </c>
      <c r="B6223" s="15" t="s">
        <v>10986</v>
      </c>
      <c r="C6223" s="15" t="s">
        <v>134</v>
      </c>
      <c r="D6223" s="15" t="s">
        <v>135</v>
      </c>
      <c r="E6223" s="15" t="s">
        <v>136</v>
      </c>
      <c r="F6223" s="15" t="s">
        <v>137</v>
      </c>
      <c r="G6223" s="15" t="s">
        <v>10987</v>
      </c>
      <c r="H6223" s="15" t="s">
        <v>136</v>
      </c>
      <c r="I6223" s="15" t="s">
        <v>139</v>
      </c>
      <c r="J6223" s="15" t="s">
        <v>144</v>
      </c>
      <c r="K6223" s="15" t="s">
        <v>10989</v>
      </c>
      <c r="L6223" s="15" t="n">
        <v>942</v>
      </c>
      <c r="M6223" s="15" t="n">
        <v>584</v>
      </c>
      <c r="P6223" s="15" t="n">
        <v>1526</v>
      </c>
      <c r="Y6223" s="15" t="s">
        <v>142</v>
      </c>
      <c r="AB6223" s="15" t="s">
        <v>143</v>
      </c>
    </row>
    <row r="6224" customFormat="false" ht="15" hidden="false" customHeight="true" outlineLevel="0" collapsed="false">
      <c r="A6224" s="15" t="s">
        <v>10985</v>
      </c>
      <c r="B6224" s="15" t="s">
        <v>10986</v>
      </c>
      <c r="C6224" s="15" t="s">
        <v>134</v>
      </c>
      <c r="D6224" s="15" t="s">
        <v>135</v>
      </c>
      <c r="E6224" s="15" t="s">
        <v>136</v>
      </c>
      <c r="F6224" s="15" t="s">
        <v>137</v>
      </c>
      <c r="G6224" s="15" t="s">
        <v>10987</v>
      </c>
      <c r="H6224" s="15" t="s">
        <v>136</v>
      </c>
      <c r="I6224" s="15" t="s">
        <v>139</v>
      </c>
      <c r="J6224" s="15" t="s">
        <v>150</v>
      </c>
      <c r="K6224" s="15" t="s">
        <v>10990</v>
      </c>
      <c r="L6224" s="15" t="n">
        <v>197</v>
      </c>
      <c r="M6224" s="15" t="n">
        <v>0</v>
      </c>
      <c r="P6224" s="15" t="n">
        <v>197</v>
      </c>
      <c r="Y6224" s="15" t="s">
        <v>142</v>
      </c>
      <c r="AB6224" s="15" t="s">
        <v>143</v>
      </c>
    </row>
    <row r="6225" customFormat="false" ht="15" hidden="false" customHeight="true" outlineLevel="0" collapsed="false">
      <c r="A6225" s="15" t="s">
        <v>10985</v>
      </c>
      <c r="B6225" s="15" t="s">
        <v>10986</v>
      </c>
      <c r="C6225" s="15" t="s">
        <v>134</v>
      </c>
      <c r="D6225" s="15" t="s">
        <v>135</v>
      </c>
      <c r="E6225" s="15" t="s">
        <v>136</v>
      </c>
      <c r="F6225" s="15" t="s">
        <v>137</v>
      </c>
      <c r="G6225" s="15" t="s">
        <v>10987</v>
      </c>
      <c r="H6225" s="15" t="s">
        <v>136</v>
      </c>
      <c r="I6225" s="15" t="s">
        <v>139</v>
      </c>
      <c r="J6225" s="15" t="s">
        <v>158</v>
      </c>
      <c r="K6225" s="15" t="s">
        <v>10991</v>
      </c>
      <c r="L6225" s="15" t="n">
        <v>26</v>
      </c>
      <c r="P6225" s="15" t="n">
        <v>26</v>
      </c>
      <c r="Y6225" s="15" t="s">
        <v>142</v>
      </c>
      <c r="AB6225" s="15" t="s">
        <v>143</v>
      </c>
    </row>
    <row r="6226" customFormat="false" ht="15" hidden="false" customHeight="true" outlineLevel="0" collapsed="false">
      <c r="A6226" s="15" t="s">
        <v>10992</v>
      </c>
      <c r="B6226" s="15" t="s">
        <v>10993</v>
      </c>
      <c r="C6226" s="15" t="s">
        <v>148</v>
      </c>
      <c r="E6226" s="15" t="s">
        <v>136</v>
      </c>
      <c r="F6226" s="15" t="s">
        <v>137</v>
      </c>
      <c r="G6226" s="15" t="s">
        <v>451</v>
      </c>
      <c r="H6226" s="15" t="s">
        <v>136</v>
      </c>
      <c r="I6226" s="15" t="s">
        <v>139</v>
      </c>
      <c r="J6226" s="15" t="s">
        <v>150</v>
      </c>
      <c r="K6226" s="15" t="s">
        <v>10994</v>
      </c>
      <c r="M6226" s="15" t="n">
        <v>13</v>
      </c>
      <c r="P6226" s="15" t="n">
        <v>13</v>
      </c>
      <c r="Y6226" s="15" t="s">
        <v>142</v>
      </c>
      <c r="AB6226" s="15" t="s">
        <v>143</v>
      </c>
    </row>
    <row r="6227" customFormat="false" ht="15" hidden="false" customHeight="true" outlineLevel="0" collapsed="false">
      <c r="A6227" s="15" t="s">
        <v>10995</v>
      </c>
      <c r="B6227" s="15" t="s">
        <v>10996</v>
      </c>
      <c r="C6227" s="15" t="s">
        <v>217</v>
      </c>
      <c r="D6227" s="15" t="s">
        <v>235</v>
      </c>
      <c r="E6227" s="15" t="s">
        <v>136</v>
      </c>
      <c r="F6227" s="15" t="s">
        <v>137</v>
      </c>
      <c r="G6227" s="15" t="s">
        <v>6196</v>
      </c>
      <c r="H6227" s="15" t="s">
        <v>136</v>
      </c>
      <c r="I6227" s="15" t="s">
        <v>139</v>
      </c>
      <c r="J6227" s="15" t="s">
        <v>140</v>
      </c>
      <c r="K6227" s="15" t="s">
        <v>10997</v>
      </c>
      <c r="L6227" s="15" t="n">
        <v>6</v>
      </c>
      <c r="P6227" s="15" t="n">
        <v>6</v>
      </c>
      <c r="Y6227" s="15" t="s">
        <v>142</v>
      </c>
      <c r="AB6227" s="15" t="s">
        <v>143</v>
      </c>
    </row>
    <row r="6228" customFormat="false" ht="15" hidden="false" customHeight="true" outlineLevel="0" collapsed="false">
      <c r="A6228" s="15" t="s">
        <v>10995</v>
      </c>
      <c r="B6228" s="15" t="s">
        <v>10996</v>
      </c>
      <c r="C6228" s="15" t="s">
        <v>217</v>
      </c>
      <c r="D6228" s="15" t="s">
        <v>235</v>
      </c>
      <c r="E6228" s="15" t="s">
        <v>136</v>
      </c>
      <c r="F6228" s="15" t="s">
        <v>137</v>
      </c>
      <c r="G6228" s="15" t="s">
        <v>6196</v>
      </c>
      <c r="H6228" s="15" t="s">
        <v>136</v>
      </c>
      <c r="I6228" s="15" t="s">
        <v>139</v>
      </c>
      <c r="J6228" s="15" t="s">
        <v>144</v>
      </c>
      <c r="K6228" s="15" t="s">
        <v>10998</v>
      </c>
      <c r="L6228" s="15" t="n">
        <v>166</v>
      </c>
      <c r="M6228" s="15" t="n">
        <v>30</v>
      </c>
      <c r="P6228" s="15" t="n">
        <v>196</v>
      </c>
      <c r="Y6228" s="15" t="s">
        <v>142</v>
      </c>
      <c r="AB6228" s="15" t="s">
        <v>143</v>
      </c>
    </row>
    <row r="6229" customFormat="false" ht="15" hidden="false" customHeight="true" outlineLevel="0" collapsed="false">
      <c r="A6229" s="15" t="s">
        <v>10995</v>
      </c>
      <c r="B6229" s="15" t="s">
        <v>10996</v>
      </c>
      <c r="C6229" s="15" t="s">
        <v>217</v>
      </c>
      <c r="D6229" s="15" t="s">
        <v>235</v>
      </c>
      <c r="E6229" s="15" t="s">
        <v>136</v>
      </c>
      <c r="F6229" s="15" t="s">
        <v>137</v>
      </c>
      <c r="G6229" s="15" t="s">
        <v>6196</v>
      </c>
      <c r="H6229" s="15" t="s">
        <v>136</v>
      </c>
      <c r="I6229" s="15" t="s">
        <v>139</v>
      </c>
      <c r="J6229" s="15" t="s">
        <v>150</v>
      </c>
      <c r="K6229" s="15" t="s">
        <v>10999</v>
      </c>
      <c r="L6229" s="15" t="n">
        <v>10</v>
      </c>
      <c r="M6229" s="15" t="n">
        <v>1</v>
      </c>
      <c r="P6229" s="15" t="n">
        <v>11</v>
      </c>
      <c r="Y6229" s="15" t="s">
        <v>142</v>
      </c>
      <c r="AB6229" s="15" t="s">
        <v>143</v>
      </c>
    </row>
    <row r="6230" customFormat="false" ht="15" hidden="false" customHeight="true" outlineLevel="0" collapsed="false">
      <c r="A6230" s="15" t="s">
        <v>10995</v>
      </c>
      <c r="B6230" s="15" t="s">
        <v>10996</v>
      </c>
      <c r="C6230" s="15" t="s">
        <v>217</v>
      </c>
      <c r="D6230" s="15" t="s">
        <v>235</v>
      </c>
      <c r="E6230" s="15" t="s">
        <v>136</v>
      </c>
      <c r="F6230" s="15" t="s">
        <v>137</v>
      </c>
      <c r="G6230" s="15" t="s">
        <v>6196</v>
      </c>
      <c r="H6230" s="15" t="s">
        <v>136</v>
      </c>
      <c r="I6230" s="15" t="s">
        <v>139</v>
      </c>
      <c r="J6230" s="15" t="s">
        <v>158</v>
      </c>
      <c r="K6230" s="15" t="s">
        <v>11000</v>
      </c>
      <c r="L6230" s="15" t="n">
        <v>10</v>
      </c>
      <c r="M6230" s="15" t="n">
        <v>5</v>
      </c>
      <c r="P6230" s="15" t="n">
        <v>15</v>
      </c>
      <c r="Y6230" s="15" t="s">
        <v>142</v>
      </c>
      <c r="AB6230" s="15" t="s">
        <v>143</v>
      </c>
    </row>
    <row r="6231" customFormat="false" ht="15" hidden="false" customHeight="true" outlineLevel="0" collapsed="false">
      <c r="A6231" s="15" t="s">
        <v>10995</v>
      </c>
      <c r="B6231" s="15" t="s">
        <v>10996</v>
      </c>
      <c r="C6231" s="15" t="s">
        <v>217</v>
      </c>
      <c r="D6231" s="15" t="s">
        <v>235</v>
      </c>
      <c r="E6231" s="15" t="s">
        <v>136</v>
      </c>
      <c r="F6231" s="15" t="s">
        <v>137</v>
      </c>
      <c r="G6231" s="15" t="s">
        <v>6196</v>
      </c>
      <c r="H6231" s="15" t="s">
        <v>136</v>
      </c>
      <c r="I6231" s="15" t="s">
        <v>139</v>
      </c>
      <c r="J6231" s="15" t="s">
        <v>169</v>
      </c>
      <c r="K6231" s="15" t="s">
        <v>11001</v>
      </c>
      <c r="L6231" s="15" t="n">
        <v>2</v>
      </c>
      <c r="P6231" s="15" t="n">
        <v>2</v>
      </c>
      <c r="Y6231" s="15" t="s">
        <v>142</v>
      </c>
      <c r="AB6231" s="15" t="s">
        <v>143</v>
      </c>
    </row>
    <row r="6232" customFormat="false" ht="15" hidden="false" customHeight="true" outlineLevel="0" collapsed="false">
      <c r="A6232" s="15" t="s">
        <v>11002</v>
      </c>
      <c r="B6232" s="15" t="s">
        <v>11003</v>
      </c>
      <c r="C6232" s="15" t="s">
        <v>148</v>
      </c>
      <c r="E6232" s="15" t="s">
        <v>136</v>
      </c>
      <c r="F6232" s="15" t="s">
        <v>137</v>
      </c>
      <c r="G6232" s="15" t="s">
        <v>4163</v>
      </c>
      <c r="H6232" s="15" t="s">
        <v>136</v>
      </c>
      <c r="I6232" s="15" t="s">
        <v>139</v>
      </c>
      <c r="J6232" s="15" t="s">
        <v>144</v>
      </c>
      <c r="K6232" s="15" t="s">
        <v>11004</v>
      </c>
      <c r="L6232" s="15" t="n">
        <v>2</v>
      </c>
      <c r="P6232" s="15" t="n">
        <v>2</v>
      </c>
      <c r="Y6232" s="15" t="s">
        <v>156</v>
      </c>
      <c r="AB6232" s="15" t="s">
        <v>143</v>
      </c>
    </row>
    <row r="6233" customFormat="false" ht="15" hidden="false" customHeight="true" outlineLevel="0" collapsed="false">
      <c r="A6233" s="15" t="s">
        <v>11005</v>
      </c>
      <c r="B6233" s="15" t="s">
        <v>11006</v>
      </c>
      <c r="C6233" s="15" t="s">
        <v>148</v>
      </c>
      <c r="E6233" s="15" t="s">
        <v>136</v>
      </c>
      <c r="F6233" s="15" t="s">
        <v>137</v>
      </c>
      <c r="G6233" s="15" t="s">
        <v>1140</v>
      </c>
      <c r="H6233" s="15" t="s">
        <v>136</v>
      </c>
      <c r="I6233" s="15" t="s">
        <v>139</v>
      </c>
      <c r="J6233" s="15" t="s">
        <v>144</v>
      </c>
      <c r="K6233" s="15" t="s">
        <v>11007</v>
      </c>
      <c r="M6233" s="15" t="n">
        <v>4</v>
      </c>
      <c r="N6233" s="15" t="n">
        <v>4</v>
      </c>
      <c r="O6233" s="15" t="n">
        <v>3</v>
      </c>
      <c r="P6233" s="15" t="n">
        <v>11</v>
      </c>
      <c r="Y6233" s="15" t="s">
        <v>156</v>
      </c>
      <c r="AB6233" s="15" t="s">
        <v>143</v>
      </c>
    </row>
    <row r="6234" customFormat="false" ht="15" hidden="false" customHeight="true" outlineLevel="0" collapsed="false">
      <c r="A6234" s="15" t="s">
        <v>11005</v>
      </c>
      <c r="B6234" s="15" t="s">
        <v>11006</v>
      </c>
      <c r="C6234" s="15" t="s">
        <v>148</v>
      </c>
      <c r="E6234" s="15" t="s">
        <v>136</v>
      </c>
      <c r="F6234" s="15" t="s">
        <v>137</v>
      </c>
      <c r="G6234" s="15" t="s">
        <v>1140</v>
      </c>
      <c r="H6234" s="15" t="s">
        <v>136</v>
      </c>
      <c r="I6234" s="15" t="s">
        <v>139</v>
      </c>
      <c r="J6234" s="15" t="s">
        <v>150</v>
      </c>
      <c r="K6234" s="15" t="s">
        <v>11008</v>
      </c>
      <c r="M6234" s="15" t="n">
        <v>2</v>
      </c>
      <c r="P6234" s="15" t="n">
        <v>2</v>
      </c>
      <c r="Y6234" s="15" t="s">
        <v>156</v>
      </c>
      <c r="AB6234" s="15" t="s">
        <v>143</v>
      </c>
    </row>
    <row r="6235" customFormat="false" ht="15" hidden="false" customHeight="true" outlineLevel="0" collapsed="false">
      <c r="A6235" s="15" t="s">
        <v>11005</v>
      </c>
      <c r="B6235" s="15" t="s">
        <v>11006</v>
      </c>
      <c r="C6235" s="15" t="s">
        <v>148</v>
      </c>
      <c r="E6235" s="15" t="s">
        <v>136</v>
      </c>
      <c r="F6235" s="15" t="s">
        <v>137</v>
      </c>
      <c r="G6235" s="15" t="s">
        <v>1140</v>
      </c>
      <c r="H6235" s="15" t="s">
        <v>136</v>
      </c>
      <c r="I6235" s="15" t="s">
        <v>139</v>
      </c>
      <c r="J6235" s="15" t="s">
        <v>158</v>
      </c>
      <c r="K6235" s="15" t="s">
        <v>11009</v>
      </c>
      <c r="M6235" s="15" t="n">
        <v>9</v>
      </c>
      <c r="N6235" s="15" t="n">
        <v>4</v>
      </c>
      <c r="P6235" s="15" t="n">
        <v>13</v>
      </c>
      <c r="Y6235" s="15" t="s">
        <v>156</v>
      </c>
      <c r="AB6235" s="15" t="s">
        <v>143</v>
      </c>
    </row>
    <row r="6236" customFormat="false" ht="15" hidden="false" customHeight="true" outlineLevel="0" collapsed="false">
      <c r="A6236" s="15" t="s">
        <v>11010</v>
      </c>
      <c r="B6236" s="15" t="s">
        <v>11011</v>
      </c>
      <c r="C6236" s="15" t="s">
        <v>217</v>
      </c>
      <c r="D6236" s="15" t="s">
        <v>218</v>
      </c>
      <c r="E6236" s="15" t="s">
        <v>136</v>
      </c>
      <c r="F6236" s="15" t="s">
        <v>137</v>
      </c>
      <c r="G6236" s="15" t="s">
        <v>792</v>
      </c>
      <c r="H6236" s="15" t="s">
        <v>136</v>
      </c>
      <c r="I6236" s="15" t="s">
        <v>243</v>
      </c>
      <c r="J6236" s="15" t="s">
        <v>140</v>
      </c>
      <c r="K6236" s="15" t="s">
        <v>11012</v>
      </c>
      <c r="L6236" s="15" t="n">
        <v>170</v>
      </c>
      <c r="M6236" s="15" t="n">
        <v>93</v>
      </c>
      <c r="N6236" s="15" t="n">
        <v>33</v>
      </c>
      <c r="O6236" s="15" t="n">
        <v>9</v>
      </c>
      <c r="P6236" s="15" t="n">
        <v>305</v>
      </c>
      <c r="Y6236" s="15" t="s">
        <v>156</v>
      </c>
      <c r="AB6236" s="15" t="s">
        <v>143</v>
      </c>
    </row>
    <row r="6237" customFormat="false" ht="15" hidden="false" customHeight="true" outlineLevel="0" collapsed="false">
      <c r="A6237" s="15" t="s">
        <v>11010</v>
      </c>
      <c r="B6237" s="15" t="s">
        <v>11011</v>
      </c>
      <c r="C6237" s="15" t="s">
        <v>217</v>
      </c>
      <c r="D6237" s="15" t="s">
        <v>218</v>
      </c>
      <c r="E6237" s="15" t="s">
        <v>136</v>
      </c>
      <c r="F6237" s="15" t="s">
        <v>137</v>
      </c>
      <c r="G6237" s="15" t="s">
        <v>792</v>
      </c>
      <c r="H6237" s="15" t="s">
        <v>136</v>
      </c>
      <c r="I6237" s="15" t="s">
        <v>243</v>
      </c>
      <c r="J6237" s="15" t="s">
        <v>144</v>
      </c>
      <c r="K6237" s="15" t="s">
        <v>11013</v>
      </c>
      <c r="N6237" s="15" t="n">
        <v>3</v>
      </c>
      <c r="P6237" s="15" t="n">
        <v>3</v>
      </c>
      <c r="Y6237" s="15" t="s">
        <v>156</v>
      </c>
      <c r="AB6237" s="15" t="s">
        <v>143</v>
      </c>
    </row>
    <row r="6238" customFormat="false" ht="15" hidden="false" customHeight="true" outlineLevel="0" collapsed="false">
      <c r="A6238" s="15" t="s">
        <v>11010</v>
      </c>
      <c r="B6238" s="15" t="s">
        <v>11011</v>
      </c>
      <c r="C6238" s="15" t="s">
        <v>217</v>
      </c>
      <c r="D6238" s="15" t="s">
        <v>218</v>
      </c>
      <c r="E6238" s="15" t="s">
        <v>136</v>
      </c>
      <c r="F6238" s="15" t="s">
        <v>137</v>
      </c>
      <c r="G6238" s="15" t="s">
        <v>792</v>
      </c>
      <c r="H6238" s="15" t="s">
        <v>136</v>
      </c>
      <c r="I6238" s="15" t="s">
        <v>243</v>
      </c>
      <c r="J6238" s="15" t="s">
        <v>150</v>
      </c>
      <c r="K6238" s="15" t="s">
        <v>11014</v>
      </c>
      <c r="L6238" s="15" t="n">
        <v>162</v>
      </c>
      <c r="M6238" s="15" t="n">
        <v>349</v>
      </c>
      <c r="N6238" s="15" t="n">
        <v>824</v>
      </c>
      <c r="O6238" s="15" t="n">
        <v>48</v>
      </c>
      <c r="P6238" s="15" t="n">
        <v>1383</v>
      </c>
      <c r="Y6238" s="15" t="s">
        <v>156</v>
      </c>
      <c r="AB6238" s="15" t="s">
        <v>143</v>
      </c>
    </row>
    <row r="6239" customFormat="false" ht="15" hidden="false" customHeight="true" outlineLevel="0" collapsed="false">
      <c r="A6239" s="15" t="s">
        <v>11010</v>
      </c>
      <c r="B6239" s="15" t="s">
        <v>11011</v>
      </c>
      <c r="C6239" s="15" t="s">
        <v>217</v>
      </c>
      <c r="D6239" s="15" t="s">
        <v>218</v>
      </c>
      <c r="E6239" s="15" t="s">
        <v>136</v>
      </c>
      <c r="F6239" s="15" t="s">
        <v>137</v>
      </c>
      <c r="G6239" s="15" t="s">
        <v>792</v>
      </c>
      <c r="H6239" s="15" t="s">
        <v>136</v>
      </c>
      <c r="I6239" s="15" t="s">
        <v>243</v>
      </c>
      <c r="J6239" s="15" t="s">
        <v>158</v>
      </c>
      <c r="K6239" s="15" t="s">
        <v>11015</v>
      </c>
      <c r="L6239" s="15" t="n">
        <v>52</v>
      </c>
      <c r="M6239" s="15" t="n">
        <v>34</v>
      </c>
      <c r="N6239" s="15" t="n">
        <v>104</v>
      </c>
      <c r="O6239" s="15" t="n">
        <v>6</v>
      </c>
      <c r="P6239" s="15" t="n">
        <v>196</v>
      </c>
      <c r="Y6239" s="15" t="s">
        <v>156</v>
      </c>
      <c r="AB6239" s="15" t="s">
        <v>143</v>
      </c>
    </row>
    <row r="6240" customFormat="false" ht="15" hidden="false" customHeight="true" outlineLevel="0" collapsed="false">
      <c r="A6240" s="15" t="s">
        <v>11010</v>
      </c>
      <c r="B6240" s="15" t="s">
        <v>11011</v>
      </c>
      <c r="C6240" s="15" t="s">
        <v>217</v>
      </c>
      <c r="D6240" s="15" t="s">
        <v>218</v>
      </c>
      <c r="E6240" s="15" t="s">
        <v>136</v>
      </c>
      <c r="F6240" s="15" t="s">
        <v>137</v>
      </c>
      <c r="G6240" s="15" t="s">
        <v>792</v>
      </c>
      <c r="H6240" s="15" t="s">
        <v>136</v>
      </c>
      <c r="I6240" s="15" t="s">
        <v>243</v>
      </c>
      <c r="J6240" s="15" t="s">
        <v>169</v>
      </c>
      <c r="K6240" s="15" t="s">
        <v>11016</v>
      </c>
      <c r="N6240" s="15" t="n">
        <v>7</v>
      </c>
      <c r="O6240" s="15" t="n">
        <v>1</v>
      </c>
      <c r="P6240" s="15" t="n">
        <v>8</v>
      </c>
      <c r="Y6240" s="15" t="s">
        <v>156</v>
      </c>
      <c r="AB6240" s="15" t="s">
        <v>143</v>
      </c>
    </row>
    <row r="6241" customFormat="false" ht="15" hidden="false" customHeight="true" outlineLevel="0" collapsed="false">
      <c r="A6241" s="15" t="s">
        <v>11017</v>
      </c>
      <c r="B6241" s="15" t="s">
        <v>11018</v>
      </c>
      <c r="C6241" s="15" t="s">
        <v>148</v>
      </c>
      <c r="E6241" s="15" t="s">
        <v>136</v>
      </c>
      <c r="F6241" s="15" t="s">
        <v>137</v>
      </c>
      <c r="G6241" s="15" t="s">
        <v>1125</v>
      </c>
      <c r="H6241" s="15" t="s">
        <v>136</v>
      </c>
      <c r="I6241" s="15" t="s">
        <v>139</v>
      </c>
      <c r="J6241" s="15" t="s">
        <v>150</v>
      </c>
      <c r="K6241" s="15" t="s">
        <v>11019</v>
      </c>
      <c r="O6241" s="15" t="n">
        <v>3</v>
      </c>
      <c r="P6241" s="15" t="n">
        <v>3</v>
      </c>
      <c r="Y6241" s="15" t="s">
        <v>156</v>
      </c>
      <c r="AB6241" s="15" t="s">
        <v>143</v>
      </c>
    </row>
    <row r="6242" customFormat="false" ht="15" hidden="false" customHeight="true" outlineLevel="0" collapsed="false">
      <c r="A6242" s="15" t="s">
        <v>11020</v>
      </c>
      <c r="B6242" s="15" t="s">
        <v>11021</v>
      </c>
      <c r="C6242" s="15" t="s">
        <v>134</v>
      </c>
      <c r="D6242" s="15" t="s">
        <v>135</v>
      </c>
      <c r="E6242" s="15" t="s">
        <v>136</v>
      </c>
      <c r="F6242" s="15" t="s">
        <v>137</v>
      </c>
      <c r="G6242" s="15" t="s">
        <v>6150</v>
      </c>
      <c r="H6242" s="15" t="s">
        <v>136</v>
      </c>
      <c r="I6242" s="15" t="s">
        <v>139</v>
      </c>
      <c r="J6242" s="15" t="s">
        <v>150</v>
      </c>
      <c r="K6242" s="15" t="s">
        <v>11022</v>
      </c>
      <c r="L6242" s="15" t="n">
        <v>7</v>
      </c>
      <c r="P6242" s="15" t="n">
        <v>7</v>
      </c>
      <c r="Y6242" s="15" t="s">
        <v>142</v>
      </c>
      <c r="AB6242" s="15" t="s">
        <v>143</v>
      </c>
    </row>
    <row r="6243" customFormat="false" ht="15" hidden="false" customHeight="true" outlineLevel="0" collapsed="false">
      <c r="A6243" s="15" t="s">
        <v>11023</v>
      </c>
      <c r="B6243" s="15" t="s">
        <v>11024</v>
      </c>
      <c r="C6243" s="15" t="s">
        <v>217</v>
      </c>
      <c r="D6243" s="15" t="s">
        <v>218</v>
      </c>
      <c r="E6243" s="15" t="s">
        <v>136</v>
      </c>
      <c r="F6243" s="15" t="s">
        <v>137</v>
      </c>
      <c r="G6243" s="15" t="s">
        <v>138</v>
      </c>
      <c r="H6243" s="15" t="s">
        <v>136</v>
      </c>
      <c r="I6243" s="15" t="s">
        <v>139</v>
      </c>
      <c r="J6243" s="15" t="s">
        <v>140</v>
      </c>
      <c r="K6243" s="15" t="s">
        <v>11025</v>
      </c>
      <c r="L6243" s="15" t="n">
        <v>63</v>
      </c>
      <c r="M6243" s="15" t="n">
        <v>18</v>
      </c>
      <c r="N6243" s="15" t="n">
        <v>139</v>
      </c>
      <c r="O6243" s="15" t="n">
        <v>5</v>
      </c>
      <c r="P6243" s="15" t="n">
        <v>225</v>
      </c>
      <c r="Y6243" s="15" t="s">
        <v>142</v>
      </c>
      <c r="AB6243" s="15" t="s">
        <v>143</v>
      </c>
    </row>
    <row r="6244" customFormat="false" ht="15" hidden="false" customHeight="true" outlineLevel="0" collapsed="false">
      <c r="A6244" s="15" t="s">
        <v>11023</v>
      </c>
      <c r="B6244" s="15" t="s">
        <v>11024</v>
      </c>
      <c r="C6244" s="15" t="s">
        <v>217</v>
      </c>
      <c r="D6244" s="15" t="s">
        <v>218</v>
      </c>
      <c r="E6244" s="15" t="s">
        <v>136</v>
      </c>
      <c r="F6244" s="15" t="s">
        <v>137</v>
      </c>
      <c r="G6244" s="15" t="s">
        <v>138</v>
      </c>
      <c r="H6244" s="15" t="s">
        <v>136</v>
      </c>
      <c r="I6244" s="15" t="s">
        <v>139</v>
      </c>
      <c r="J6244" s="15" t="s">
        <v>150</v>
      </c>
      <c r="K6244" s="15" t="s">
        <v>11026</v>
      </c>
      <c r="L6244" s="15" t="n">
        <v>1</v>
      </c>
      <c r="O6244" s="15" t="n">
        <v>2</v>
      </c>
      <c r="P6244" s="15" t="n">
        <v>3</v>
      </c>
      <c r="Y6244" s="15" t="s">
        <v>142</v>
      </c>
      <c r="AB6244" s="15" t="s">
        <v>143</v>
      </c>
    </row>
    <row r="6245" customFormat="false" ht="15" hidden="false" customHeight="true" outlineLevel="0" collapsed="false">
      <c r="A6245" s="15" t="s">
        <v>11027</v>
      </c>
      <c r="B6245" s="15" t="s">
        <v>11028</v>
      </c>
      <c r="C6245" s="15" t="s">
        <v>148</v>
      </c>
      <c r="E6245" s="15" t="s">
        <v>136</v>
      </c>
      <c r="F6245" s="15" t="s">
        <v>137</v>
      </c>
      <c r="G6245" s="15" t="s">
        <v>2218</v>
      </c>
      <c r="H6245" s="15" t="s">
        <v>136</v>
      </c>
      <c r="I6245" s="15" t="s">
        <v>139</v>
      </c>
      <c r="J6245" s="15" t="s">
        <v>140</v>
      </c>
      <c r="K6245" s="15" t="s">
        <v>11029</v>
      </c>
      <c r="N6245" s="15" t="n">
        <v>2</v>
      </c>
      <c r="P6245" s="15" t="n">
        <v>2</v>
      </c>
      <c r="Y6245" s="15" t="s">
        <v>142</v>
      </c>
      <c r="AB6245" s="15" t="s">
        <v>143</v>
      </c>
    </row>
    <row r="6246" customFormat="false" ht="15" hidden="false" customHeight="true" outlineLevel="0" collapsed="false">
      <c r="A6246" s="15" t="s">
        <v>11027</v>
      </c>
      <c r="B6246" s="15" t="s">
        <v>11028</v>
      </c>
      <c r="C6246" s="15" t="s">
        <v>148</v>
      </c>
      <c r="E6246" s="15" t="s">
        <v>136</v>
      </c>
      <c r="F6246" s="15" t="s">
        <v>137</v>
      </c>
      <c r="G6246" s="15" t="s">
        <v>2218</v>
      </c>
      <c r="H6246" s="15" t="s">
        <v>136</v>
      </c>
      <c r="I6246" s="15" t="s">
        <v>139</v>
      </c>
      <c r="J6246" s="15" t="s">
        <v>150</v>
      </c>
      <c r="K6246" s="15" t="s">
        <v>11030</v>
      </c>
      <c r="L6246" s="15" t="n">
        <v>41</v>
      </c>
      <c r="M6246" s="15" t="n">
        <v>11</v>
      </c>
      <c r="N6246" s="15" t="n">
        <v>23</v>
      </c>
      <c r="P6246" s="15" t="n">
        <v>75</v>
      </c>
      <c r="Y6246" s="15" t="s">
        <v>142</v>
      </c>
      <c r="AB6246" s="15" t="s">
        <v>143</v>
      </c>
    </row>
    <row r="6247" customFormat="false" ht="15" hidden="false" customHeight="true" outlineLevel="0" collapsed="false">
      <c r="A6247" s="15" t="s">
        <v>11027</v>
      </c>
      <c r="B6247" s="15" t="s">
        <v>11028</v>
      </c>
      <c r="C6247" s="15" t="s">
        <v>148</v>
      </c>
      <c r="E6247" s="15" t="s">
        <v>136</v>
      </c>
      <c r="F6247" s="15" t="s">
        <v>137</v>
      </c>
      <c r="G6247" s="15" t="s">
        <v>2218</v>
      </c>
      <c r="H6247" s="15" t="s">
        <v>136</v>
      </c>
      <c r="I6247" s="15" t="s">
        <v>139</v>
      </c>
      <c r="J6247" s="15" t="s">
        <v>158</v>
      </c>
      <c r="K6247" s="15" t="s">
        <v>11031</v>
      </c>
      <c r="L6247" s="15" t="n">
        <v>2</v>
      </c>
      <c r="M6247" s="15" t="n">
        <v>1</v>
      </c>
      <c r="N6247" s="15" t="n">
        <v>24</v>
      </c>
      <c r="P6247" s="15" t="n">
        <v>27</v>
      </c>
      <c r="Y6247" s="15" t="s">
        <v>142</v>
      </c>
      <c r="AB6247" s="15" t="s">
        <v>143</v>
      </c>
    </row>
    <row r="6248" customFormat="false" ht="15" hidden="false" customHeight="true" outlineLevel="0" collapsed="false">
      <c r="A6248" s="15" t="s">
        <v>11032</v>
      </c>
      <c r="B6248" s="15" t="s">
        <v>11033</v>
      </c>
      <c r="C6248" s="15" t="s">
        <v>148</v>
      </c>
      <c r="E6248" s="15" t="s">
        <v>136</v>
      </c>
      <c r="F6248" s="15" t="s">
        <v>137</v>
      </c>
      <c r="G6248" s="15" t="s">
        <v>6196</v>
      </c>
      <c r="H6248" s="15" t="s">
        <v>136</v>
      </c>
      <c r="I6248" s="15" t="s">
        <v>139</v>
      </c>
      <c r="J6248" s="15" t="s">
        <v>150</v>
      </c>
      <c r="K6248" s="15" t="s">
        <v>11034</v>
      </c>
      <c r="L6248" s="15" t="n">
        <v>4</v>
      </c>
      <c r="P6248" s="15" t="n">
        <v>4</v>
      </c>
      <c r="Y6248" s="15" t="s">
        <v>142</v>
      </c>
      <c r="AB6248" s="15" t="s">
        <v>143</v>
      </c>
    </row>
    <row r="6249" customFormat="false" ht="15" hidden="false" customHeight="true" outlineLevel="0" collapsed="false">
      <c r="A6249" s="15" t="s">
        <v>11035</v>
      </c>
      <c r="B6249" s="15" t="s">
        <v>11036</v>
      </c>
      <c r="C6249" s="15" t="s">
        <v>134</v>
      </c>
      <c r="D6249" s="15" t="s">
        <v>541</v>
      </c>
      <c r="E6249" s="15" t="s">
        <v>136</v>
      </c>
      <c r="F6249" s="15" t="s">
        <v>137</v>
      </c>
      <c r="G6249" s="15" t="s">
        <v>1311</v>
      </c>
      <c r="H6249" s="15" t="s">
        <v>136</v>
      </c>
      <c r="I6249" s="15" t="s">
        <v>139</v>
      </c>
      <c r="J6249" s="15" t="s">
        <v>150</v>
      </c>
      <c r="K6249" s="15" t="s">
        <v>11037</v>
      </c>
      <c r="L6249" s="15" t="n">
        <v>9</v>
      </c>
      <c r="M6249" s="15" t="n">
        <v>2</v>
      </c>
      <c r="N6249" s="15" t="n">
        <v>20</v>
      </c>
      <c r="O6249" s="15" t="n">
        <v>4</v>
      </c>
      <c r="P6249" s="15" t="n">
        <v>35</v>
      </c>
      <c r="Y6249" s="15" t="s">
        <v>142</v>
      </c>
      <c r="AB6249" s="15" t="s">
        <v>143</v>
      </c>
    </row>
    <row r="6250" customFormat="false" ht="15" hidden="false" customHeight="true" outlineLevel="0" collapsed="false">
      <c r="A6250" s="15" t="s">
        <v>11035</v>
      </c>
      <c r="B6250" s="15" t="s">
        <v>11036</v>
      </c>
      <c r="C6250" s="15" t="s">
        <v>134</v>
      </c>
      <c r="D6250" s="15" t="s">
        <v>541</v>
      </c>
      <c r="E6250" s="15" t="s">
        <v>136</v>
      </c>
      <c r="F6250" s="15" t="s">
        <v>137</v>
      </c>
      <c r="G6250" s="15" t="s">
        <v>1311</v>
      </c>
      <c r="H6250" s="15" t="s">
        <v>136</v>
      </c>
      <c r="I6250" s="15" t="s">
        <v>139</v>
      </c>
      <c r="J6250" s="15" t="s">
        <v>158</v>
      </c>
      <c r="K6250" s="15" t="s">
        <v>11038</v>
      </c>
      <c r="L6250" s="15" t="n">
        <v>3</v>
      </c>
      <c r="M6250" s="15" t="n">
        <v>1</v>
      </c>
      <c r="N6250" s="15" t="n">
        <v>2</v>
      </c>
      <c r="P6250" s="15" t="n">
        <v>6</v>
      </c>
      <c r="Y6250" s="15" t="s">
        <v>142</v>
      </c>
      <c r="AB6250" s="15" t="s">
        <v>143</v>
      </c>
    </row>
    <row r="6251" customFormat="false" ht="15" hidden="false" customHeight="true" outlineLevel="0" collapsed="false">
      <c r="A6251" s="15" t="s">
        <v>11039</v>
      </c>
      <c r="B6251" s="15" t="s">
        <v>11040</v>
      </c>
      <c r="C6251" s="15" t="s">
        <v>217</v>
      </c>
      <c r="D6251" s="15" t="s">
        <v>218</v>
      </c>
      <c r="E6251" s="15" t="s">
        <v>136</v>
      </c>
      <c r="F6251" s="15" t="s">
        <v>137</v>
      </c>
      <c r="G6251" s="15" t="s">
        <v>219</v>
      </c>
      <c r="H6251" s="15" t="s">
        <v>136</v>
      </c>
      <c r="I6251" s="15" t="s">
        <v>243</v>
      </c>
      <c r="J6251" s="15" t="s">
        <v>140</v>
      </c>
      <c r="K6251" s="15" t="s">
        <v>11041</v>
      </c>
      <c r="M6251" s="15" t="n">
        <v>5</v>
      </c>
      <c r="P6251" s="15" t="n">
        <v>5</v>
      </c>
      <c r="Y6251" s="15" t="s">
        <v>142</v>
      </c>
      <c r="AB6251" s="15" t="s">
        <v>143</v>
      </c>
    </row>
    <row r="6252" customFormat="false" ht="15" hidden="false" customHeight="true" outlineLevel="0" collapsed="false">
      <c r="A6252" s="15" t="s">
        <v>11039</v>
      </c>
      <c r="B6252" s="15" t="s">
        <v>11040</v>
      </c>
      <c r="C6252" s="15" t="s">
        <v>217</v>
      </c>
      <c r="D6252" s="15" t="s">
        <v>218</v>
      </c>
      <c r="E6252" s="15" t="s">
        <v>136</v>
      </c>
      <c r="F6252" s="15" t="s">
        <v>137</v>
      </c>
      <c r="G6252" s="15" t="s">
        <v>219</v>
      </c>
      <c r="H6252" s="15" t="s">
        <v>136</v>
      </c>
      <c r="I6252" s="15" t="s">
        <v>243</v>
      </c>
      <c r="J6252" s="15" t="s">
        <v>144</v>
      </c>
      <c r="K6252" s="15" t="s">
        <v>11042</v>
      </c>
      <c r="M6252" s="15" t="n">
        <v>3</v>
      </c>
      <c r="P6252" s="15" t="n">
        <v>3</v>
      </c>
      <c r="Y6252" s="15" t="s">
        <v>142</v>
      </c>
      <c r="AB6252" s="15" t="s">
        <v>143</v>
      </c>
    </row>
    <row r="6253" customFormat="false" ht="15" hidden="false" customHeight="true" outlineLevel="0" collapsed="false">
      <c r="A6253" s="15" t="s">
        <v>11039</v>
      </c>
      <c r="B6253" s="15" t="s">
        <v>11040</v>
      </c>
      <c r="C6253" s="15" t="s">
        <v>217</v>
      </c>
      <c r="D6253" s="15" t="s">
        <v>218</v>
      </c>
      <c r="E6253" s="15" t="s">
        <v>136</v>
      </c>
      <c r="F6253" s="15" t="s">
        <v>137</v>
      </c>
      <c r="G6253" s="15" t="s">
        <v>219</v>
      </c>
      <c r="H6253" s="15" t="s">
        <v>136</v>
      </c>
      <c r="I6253" s="15" t="s">
        <v>243</v>
      </c>
      <c r="J6253" s="15" t="s">
        <v>150</v>
      </c>
      <c r="K6253" s="15" t="s">
        <v>11043</v>
      </c>
      <c r="L6253" s="15" t="n">
        <v>229</v>
      </c>
      <c r="M6253" s="15" t="n">
        <v>288</v>
      </c>
      <c r="N6253" s="15" t="n">
        <v>315</v>
      </c>
      <c r="O6253" s="15" t="n">
        <v>15</v>
      </c>
      <c r="P6253" s="15" t="n">
        <v>847</v>
      </c>
      <c r="Y6253" s="15" t="s">
        <v>142</v>
      </c>
      <c r="AB6253" s="15" t="s">
        <v>143</v>
      </c>
    </row>
    <row r="6254" customFormat="false" ht="15" hidden="false" customHeight="true" outlineLevel="0" collapsed="false">
      <c r="A6254" s="15" t="s">
        <v>11039</v>
      </c>
      <c r="B6254" s="15" t="s">
        <v>11040</v>
      </c>
      <c r="C6254" s="15" t="s">
        <v>217</v>
      </c>
      <c r="D6254" s="15" t="s">
        <v>218</v>
      </c>
      <c r="E6254" s="15" t="s">
        <v>136</v>
      </c>
      <c r="F6254" s="15" t="s">
        <v>137</v>
      </c>
      <c r="G6254" s="15" t="s">
        <v>219</v>
      </c>
      <c r="H6254" s="15" t="s">
        <v>136</v>
      </c>
      <c r="I6254" s="15" t="s">
        <v>243</v>
      </c>
      <c r="J6254" s="15" t="s">
        <v>158</v>
      </c>
      <c r="K6254" s="15" t="s">
        <v>11044</v>
      </c>
      <c r="L6254" s="15" t="n">
        <v>46</v>
      </c>
      <c r="M6254" s="15" t="n">
        <v>33</v>
      </c>
      <c r="N6254" s="15" t="n">
        <v>111</v>
      </c>
      <c r="O6254" s="15" t="n">
        <v>10</v>
      </c>
      <c r="P6254" s="15" t="n">
        <v>200</v>
      </c>
      <c r="Y6254" s="15" t="s">
        <v>142</v>
      </c>
      <c r="AB6254" s="15" t="s">
        <v>143</v>
      </c>
    </row>
    <row r="6255" customFormat="false" ht="15" hidden="false" customHeight="true" outlineLevel="0" collapsed="false">
      <c r="A6255" s="15" t="s">
        <v>11039</v>
      </c>
      <c r="B6255" s="15" t="s">
        <v>11040</v>
      </c>
      <c r="C6255" s="15" t="s">
        <v>217</v>
      </c>
      <c r="D6255" s="15" t="s">
        <v>218</v>
      </c>
      <c r="E6255" s="15" t="s">
        <v>136</v>
      </c>
      <c r="F6255" s="15" t="s">
        <v>137</v>
      </c>
      <c r="G6255" s="15" t="s">
        <v>219</v>
      </c>
      <c r="H6255" s="15" t="s">
        <v>136</v>
      </c>
      <c r="I6255" s="15" t="s">
        <v>243</v>
      </c>
      <c r="J6255" s="15" t="s">
        <v>169</v>
      </c>
      <c r="K6255" s="15" t="s">
        <v>11045</v>
      </c>
      <c r="L6255" s="15" t="n">
        <v>5</v>
      </c>
      <c r="M6255" s="15" t="n">
        <v>9</v>
      </c>
      <c r="N6255" s="15" t="n">
        <v>23</v>
      </c>
      <c r="P6255" s="15" t="n">
        <v>37</v>
      </c>
      <c r="Y6255" s="15" t="s">
        <v>142</v>
      </c>
      <c r="AB6255" s="15" t="s">
        <v>143</v>
      </c>
    </row>
    <row r="6256" customFormat="false" ht="15" hidden="false" customHeight="true" outlineLevel="0" collapsed="false">
      <c r="A6256" s="15" t="s">
        <v>11046</v>
      </c>
      <c r="B6256" s="15" t="s">
        <v>11047</v>
      </c>
      <c r="C6256" s="15" t="s">
        <v>148</v>
      </c>
      <c r="E6256" s="15" t="s">
        <v>136</v>
      </c>
      <c r="F6256" s="15" t="s">
        <v>137</v>
      </c>
      <c r="G6256" s="15" t="s">
        <v>451</v>
      </c>
      <c r="H6256" s="15" t="s">
        <v>136</v>
      </c>
      <c r="I6256" s="15" t="s">
        <v>243</v>
      </c>
      <c r="J6256" s="15" t="s">
        <v>140</v>
      </c>
      <c r="K6256" s="15" t="s">
        <v>11048</v>
      </c>
      <c r="L6256" s="15" t="n">
        <v>3</v>
      </c>
      <c r="P6256" s="15" t="n">
        <v>3</v>
      </c>
      <c r="Y6256" s="15" t="s">
        <v>142</v>
      </c>
      <c r="AB6256" s="15" t="s">
        <v>143</v>
      </c>
    </row>
    <row r="6257" customFormat="false" ht="15" hidden="false" customHeight="true" outlineLevel="0" collapsed="false">
      <c r="A6257" s="15" t="s">
        <v>11046</v>
      </c>
      <c r="B6257" s="15" t="s">
        <v>11047</v>
      </c>
      <c r="C6257" s="15" t="s">
        <v>148</v>
      </c>
      <c r="E6257" s="15" t="s">
        <v>136</v>
      </c>
      <c r="F6257" s="15" t="s">
        <v>137</v>
      </c>
      <c r="G6257" s="15" t="s">
        <v>451</v>
      </c>
      <c r="H6257" s="15" t="s">
        <v>136</v>
      </c>
      <c r="I6257" s="15" t="s">
        <v>243</v>
      </c>
      <c r="J6257" s="15" t="s">
        <v>144</v>
      </c>
      <c r="K6257" s="15" t="s">
        <v>11049</v>
      </c>
      <c r="L6257" s="15" t="n">
        <v>19</v>
      </c>
      <c r="M6257" s="15" t="n">
        <v>17</v>
      </c>
      <c r="P6257" s="15" t="n">
        <v>36</v>
      </c>
      <c r="Y6257" s="15" t="s">
        <v>142</v>
      </c>
      <c r="AB6257" s="15" t="s">
        <v>143</v>
      </c>
    </row>
    <row r="6258" customFormat="false" ht="15" hidden="false" customHeight="true" outlineLevel="0" collapsed="false">
      <c r="A6258" s="15" t="s">
        <v>11046</v>
      </c>
      <c r="B6258" s="15" t="s">
        <v>11047</v>
      </c>
      <c r="C6258" s="15" t="s">
        <v>148</v>
      </c>
      <c r="E6258" s="15" t="s">
        <v>136</v>
      </c>
      <c r="F6258" s="15" t="s">
        <v>137</v>
      </c>
      <c r="G6258" s="15" t="s">
        <v>451</v>
      </c>
      <c r="H6258" s="15" t="s">
        <v>136</v>
      </c>
      <c r="I6258" s="15" t="s">
        <v>243</v>
      </c>
      <c r="J6258" s="15" t="s">
        <v>150</v>
      </c>
      <c r="K6258" s="15" t="s">
        <v>11050</v>
      </c>
      <c r="L6258" s="15" t="n">
        <v>277</v>
      </c>
      <c r="M6258" s="15" t="n">
        <v>243</v>
      </c>
      <c r="N6258" s="15" t="n">
        <v>354</v>
      </c>
      <c r="O6258" s="15" t="n">
        <v>153</v>
      </c>
      <c r="P6258" s="15" t="n">
        <v>1027</v>
      </c>
      <c r="Y6258" s="15" t="s">
        <v>142</v>
      </c>
      <c r="AB6258" s="15" t="s">
        <v>143</v>
      </c>
    </row>
    <row r="6259" customFormat="false" ht="15" hidden="false" customHeight="true" outlineLevel="0" collapsed="false">
      <c r="A6259" s="15" t="s">
        <v>11046</v>
      </c>
      <c r="B6259" s="15" t="s">
        <v>11047</v>
      </c>
      <c r="C6259" s="15" t="s">
        <v>148</v>
      </c>
      <c r="E6259" s="15" t="s">
        <v>136</v>
      </c>
      <c r="F6259" s="15" t="s">
        <v>137</v>
      </c>
      <c r="G6259" s="15" t="s">
        <v>451</v>
      </c>
      <c r="H6259" s="15" t="s">
        <v>136</v>
      </c>
      <c r="I6259" s="15" t="s">
        <v>243</v>
      </c>
      <c r="J6259" s="15" t="s">
        <v>158</v>
      </c>
      <c r="K6259" s="15" t="s">
        <v>11051</v>
      </c>
      <c r="L6259" s="15" t="n">
        <v>107</v>
      </c>
      <c r="M6259" s="15" t="n">
        <v>172</v>
      </c>
      <c r="N6259" s="15" t="n">
        <v>205</v>
      </c>
      <c r="O6259" s="15" t="n">
        <v>36</v>
      </c>
      <c r="P6259" s="15" t="n">
        <v>520</v>
      </c>
      <c r="Y6259" s="15" t="s">
        <v>142</v>
      </c>
      <c r="AB6259" s="15" t="s">
        <v>143</v>
      </c>
    </row>
    <row r="6260" customFormat="false" ht="15" hidden="false" customHeight="true" outlineLevel="0" collapsed="false">
      <c r="A6260" s="15" t="s">
        <v>11046</v>
      </c>
      <c r="B6260" s="15" t="s">
        <v>11047</v>
      </c>
      <c r="C6260" s="15" t="s">
        <v>148</v>
      </c>
      <c r="E6260" s="15" t="s">
        <v>136</v>
      </c>
      <c r="F6260" s="15" t="s">
        <v>137</v>
      </c>
      <c r="G6260" s="15" t="s">
        <v>451</v>
      </c>
      <c r="H6260" s="15" t="s">
        <v>136</v>
      </c>
      <c r="I6260" s="15" t="s">
        <v>243</v>
      </c>
      <c r="J6260" s="15" t="s">
        <v>169</v>
      </c>
      <c r="K6260" s="15" t="s">
        <v>11052</v>
      </c>
      <c r="L6260" s="15" t="n">
        <v>4</v>
      </c>
      <c r="M6260" s="15" t="n">
        <v>31</v>
      </c>
      <c r="N6260" s="15" t="n">
        <v>29</v>
      </c>
      <c r="P6260" s="15" t="n">
        <v>64</v>
      </c>
      <c r="Y6260" s="15" t="s">
        <v>142</v>
      </c>
      <c r="AB6260" s="15" t="s">
        <v>143</v>
      </c>
    </row>
    <row r="6261" customFormat="false" ht="15" hidden="false" customHeight="true" outlineLevel="0" collapsed="false">
      <c r="A6261" s="15" t="s">
        <v>11053</v>
      </c>
      <c r="B6261" s="15" t="s">
        <v>11054</v>
      </c>
      <c r="C6261" s="15" t="s">
        <v>217</v>
      </c>
      <c r="D6261" s="15" t="s">
        <v>235</v>
      </c>
      <c r="E6261" s="15" t="s">
        <v>136</v>
      </c>
      <c r="F6261" s="15" t="s">
        <v>137</v>
      </c>
      <c r="G6261" s="15" t="s">
        <v>308</v>
      </c>
      <c r="H6261" s="15" t="s">
        <v>136</v>
      </c>
      <c r="I6261" s="15" t="s">
        <v>139</v>
      </c>
      <c r="J6261" s="15" t="s">
        <v>158</v>
      </c>
      <c r="K6261" s="15" t="s">
        <v>11055</v>
      </c>
      <c r="O6261" s="15" t="n">
        <v>4</v>
      </c>
      <c r="P6261" s="15" t="n">
        <v>4</v>
      </c>
      <c r="Y6261" s="15" t="s">
        <v>142</v>
      </c>
      <c r="AB6261" s="15" t="s">
        <v>143</v>
      </c>
    </row>
    <row r="6262" customFormat="false" ht="15" hidden="false" customHeight="true" outlineLevel="0" collapsed="false">
      <c r="A6262" s="15" t="s">
        <v>11056</v>
      </c>
      <c r="B6262" s="15" t="s">
        <v>11057</v>
      </c>
      <c r="C6262" s="15" t="s">
        <v>148</v>
      </c>
      <c r="E6262" s="15" t="s">
        <v>136</v>
      </c>
      <c r="F6262" s="15" t="s">
        <v>137</v>
      </c>
      <c r="G6262" s="15" t="s">
        <v>4170</v>
      </c>
      <c r="H6262" s="15" t="s">
        <v>136</v>
      </c>
      <c r="I6262" s="15" t="s">
        <v>139</v>
      </c>
      <c r="J6262" s="15" t="s">
        <v>150</v>
      </c>
      <c r="K6262" s="15" t="s">
        <v>11058</v>
      </c>
      <c r="L6262" s="15" t="n">
        <v>9</v>
      </c>
      <c r="P6262" s="15" t="n">
        <v>9</v>
      </c>
      <c r="Y6262" s="15" t="s">
        <v>142</v>
      </c>
      <c r="AB6262" s="15" t="s">
        <v>143</v>
      </c>
    </row>
    <row r="6263" customFormat="false" ht="15" hidden="false" customHeight="true" outlineLevel="0" collapsed="false">
      <c r="A6263" s="15" t="s">
        <v>11056</v>
      </c>
      <c r="B6263" s="15" t="s">
        <v>11057</v>
      </c>
      <c r="C6263" s="15" t="s">
        <v>148</v>
      </c>
      <c r="E6263" s="15" t="s">
        <v>136</v>
      </c>
      <c r="F6263" s="15" t="s">
        <v>137</v>
      </c>
      <c r="G6263" s="15" t="s">
        <v>4170</v>
      </c>
      <c r="H6263" s="15" t="s">
        <v>136</v>
      </c>
      <c r="I6263" s="15" t="s">
        <v>139</v>
      </c>
      <c r="J6263" s="15" t="s">
        <v>158</v>
      </c>
      <c r="K6263" s="15" t="s">
        <v>11059</v>
      </c>
      <c r="L6263" s="15" t="n">
        <v>13</v>
      </c>
      <c r="P6263" s="15" t="n">
        <v>13</v>
      </c>
      <c r="Y6263" s="15" t="s">
        <v>142</v>
      </c>
      <c r="AB6263" s="15" t="s">
        <v>143</v>
      </c>
    </row>
    <row r="6264" customFormat="false" ht="15" hidden="false" customHeight="true" outlineLevel="0" collapsed="false">
      <c r="A6264" s="15" t="s">
        <v>11056</v>
      </c>
      <c r="B6264" s="15" t="s">
        <v>11057</v>
      </c>
      <c r="C6264" s="15" t="s">
        <v>148</v>
      </c>
      <c r="E6264" s="15" t="s">
        <v>136</v>
      </c>
      <c r="F6264" s="15" t="s">
        <v>137</v>
      </c>
      <c r="G6264" s="15" t="s">
        <v>4170</v>
      </c>
      <c r="H6264" s="15" t="s">
        <v>136</v>
      </c>
      <c r="I6264" s="15" t="s">
        <v>139</v>
      </c>
      <c r="J6264" s="15" t="s">
        <v>169</v>
      </c>
      <c r="K6264" s="15" t="s">
        <v>11060</v>
      </c>
      <c r="L6264" s="15" t="n">
        <v>13</v>
      </c>
      <c r="P6264" s="15" t="n">
        <v>13</v>
      </c>
      <c r="Y6264" s="15" t="s">
        <v>142</v>
      </c>
      <c r="AB6264" s="15" t="s">
        <v>143</v>
      </c>
    </row>
    <row r="6265" customFormat="false" ht="15" hidden="false" customHeight="true" outlineLevel="0" collapsed="false">
      <c r="A6265" s="15" t="s">
        <v>11061</v>
      </c>
      <c r="B6265" s="15" t="s">
        <v>11062</v>
      </c>
      <c r="C6265" s="15" t="s">
        <v>134</v>
      </c>
      <c r="D6265" s="15" t="s">
        <v>135</v>
      </c>
      <c r="E6265" s="15" t="s">
        <v>136</v>
      </c>
      <c r="F6265" s="15" t="s">
        <v>137</v>
      </c>
      <c r="G6265" s="15" t="s">
        <v>336</v>
      </c>
      <c r="H6265" s="15" t="s">
        <v>136</v>
      </c>
      <c r="I6265" s="15" t="s">
        <v>139</v>
      </c>
      <c r="J6265" s="15" t="s">
        <v>140</v>
      </c>
      <c r="K6265" s="15" t="s">
        <v>11063</v>
      </c>
      <c r="L6265" s="15" t="n">
        <v>12</v>
      </c>
      <c r="M6265" s="15" t="n">
        <v>8</v>
      </c>
      <c r="N6265" s="15" t="n">
        <v>1</v>
      </c>
      <c r="P6265" s="15" t="n">
        <v>21</v>
      </c>
      <c r="Y6265" s="15" t="s">
        <v>142</v>
      </c>
      <c r="AB6265" s="15" t="s">
        <v>143</v>
      </c>
    </row>
    <row r="6266" customFormat="false" ht="15" hidden="false" customHeight="true" outlineLevel="0" collapsed="false">
      <c r="A6266" s="15" t="s">
        <v>11061</v>
      </c>
      <c r="B6266" s="15" t="s">
        <v>11062</v>
      </c>
      <c r="C6266" s="15" t="s">
        <v>134</v>
      </c>
      <c r="D6266" s="15" t="s">
        <v>135</v>
      </c>
      <c r="E6266" s="15" t="s">
        <v>136</v>
      </c>
      <c r="F6266" s="15" t="s">
        <v>137</v>
      </c>
      <c r="G6266" s="15" t="s">
        <v>336</v>
      </c>
      <c r="H6266" s="15" t="s">
        <v>136</v>
      </c>
      <c r="I6266" s="15" t="s">
        <v>139</v>
      </c>
      <c r="J6266" s="15" t="s">
        <v>150</v>
      </c>
      <c r="K6266" s="15" t="s">
        <v>11064</v>
      </c>
      <c r="M6266" s="15" t="n">
        <v>4</v>
      </c>
      <c r="N6266" s="15" t="n">
        <v>4</v>
      </c>
      <c r="O6266" s="15" t="n">
        <v>1</v>
      </c>
      <c r="P6266" s="15" t="n">
        <v>9</v>
      </c>
      <c r="Y6266" s="15" t="s">
        <v>142</v>
      </c>
      <c r="AB6266" s="15" t="s">
        <v>143</v>
      </c>
    </row>
    <row r="6267" customFormat="false" ht="15" hidden="false" customHeight="true" outlineLevel="0" collapsed="false">
      <c r="A6267" s="15" t="s">
        <v>11065</v>
      </c>
      <c r="B6267" s="15" t="s">
        <v>11066</v>
      </c>
      <c r="C6267" s="15" t="s">
        <v>148</v>
      </c>
      <c r="E6267" s="15" t="s">
        <v>136</v>
      </c>
      <c r="F6267" s="15" t="s">
        <v>137</v>
      </c>
      <c r="G6267" s="15" t="s">
        <v>2299</v>
      </c>
      <c r="H6267" s="15" t="s">
        <v>136</v>
      </c>
      <c r="I6267" s="15" t="s">
        <v>139</v>
      </c>
      <c r="J6267" s="15" t="s">
        <v>150</v>
      </c>
      <c r="K6267" s="15" t="s">
        <v>11067</v>
      </c>
      <c r="L6267" s="15" t="n">
        <v>5</v>
      </c>
      <c r="P6267" s="15" t="n">
        <v>5</v>
      </c>
      <c r="Y6267" s="15" t="s">
        <v>142</v>
      </c>
      <c r="AB6267" s="15" t="s">
        <v>143</v>
      </c>
    </row>
    <row r="6268" customFormat="false" ht="15" hidden="false" customHeight="true" outlineLevel="0" collapsed="false">
      <c r="A6268" s="15" t="s">
        <v>11068</v>
      </c>
      <c r="B6268" s="15" t="s">
        <v>11069</v>
      </c>
      <c r="C6268" s="15" t="s">
        <v>217</v>
      </c>
      <c r="D6268" s="15" t="s">
        <v>218</v>
      </c>
      <c r="E6268" s="15" t="s">
        <v>136</v>
      </c>
      <c r="F6268" s="15" t="s">
        <v>137</v>
      </c>
      <c r="G6268" s="15" t="s">
        <v>231</v>
      </c>
      <c r="H6268" s="15" t="s">
        <v>136</v>
      </c>
      <c r="I6268" s="15" t="s">
        <v>139</v>
      </c>
      <c r="J6268" s="15" t="s">
        <v>140</v>
      </c>
      <c r="K6268" s="15" t="s">
        <v>11070</v>
      </c>
      <c r="L6268" s="15" t="n">
        <v>8</v>
      </c>
      <c r="P6268" s="15" t="n">
        <v>8</v>
      </c>
      <c r="Y6268" s="15" t="s">
        <v>156</v>
      </c>
      <c r="AB6268" s="15" t="s">
        <v>143</v>
      </c>
    </row>
    <row r="6269" customFormat="false" ht="15" hidden="false" customHeight="true" outlineLevel="0" collapsed="false">
      <c r="A6269" s="15" t="s">
        <v>11068</v>
      </c>
      <c r="B6269" s="15" t="s">
        <v>11069</v>
      </c>
      <c r="C6269" s="15" t="s">
        <v>217</v>
      </c>
      <c r="D6269" s="15" t="s">
        <v>218</v>
      </c>
      <c r="E6269" s="15" t="s">
        <v>136</v>
      </c>
      <c r="F6269" s="15" t="s">
        <v>137</v>
      </c>
      <c r="G6269" s="15" t="s">
        <v>231</v>
      </c>
      <c r="H6269" s="15" t="s">
        <v>136</v>
      </c>
      <c r="I6269" s="15" t="s">
        <v>139</v>
      </c>
      <c r="J6269" s="15" t="s">
        <v>150</v>
      </c>
      <c r="K6269" s="15" t="s">
        <v>11071</v>
      </c>
      <c r="L6269" s="15" t="n">
        <v>11</v>
      </c>
      <c r="M6269" s="15" t="n">
        <v>4</v>
      </c>
      <c r="P6269" s="15" t="n">
        <v>15</v>
      </c>
      <c r="Y6269" s="15" t="s">
        <v>156</v>
      </c>
      <c r="AB6269" s="15" t="s">
        <v>143</v>
      </c>
    </row>
    <row r="6270" customFormat="false" ht="15" hidden="false" customHeight="true" outlineLevel="0" collapsed="false">
      <c r="A6270" s="15" t="s">
        <v>11068</v>
      </c>
      <c r="B6270" s="15" t="s">
        <v>11069</v>
      </c>
      <c r="C6270" s="15" t="s">
        <v>217</v>
      </c>
      <c r="D6270" s="15" t="s">
        <v>218</v>
      </c>
      <c r="E6270" s="15" t="s">
        <v>136</v>
      </c>
      <c r="F6270" s="15" t="s">
        <v>137</v>
      </c>
      <c r="G6270" s="15" t="s">
        <v>231</v>
      </c>
      <c r="H6270" s="15" t="s">
        <v>136</v>
      </c>
      <c r="I6270" s="15" t="s">
        <v>139</v>
      </c>
      <c r="J6270" s="15" t="s">
        <v>158</v>
      </c>
      <c r="K6270" s="15" t="s">
        <v>11072</v>
      </c>
      <c r="L6270" s="15" t="n">
        <v>12</v>
      </c>
      <c r="P6270" s="15" t="n">
        <v>12</v>
      </c>
      <c r="Y6270" s="15" t="s">
        <v>156</v>
      </c>
      <c r="AB6270" s="15" t="s">
        <v>143</v>
      </c>
    </row>
    <row r="6271" customFormat="false" ht="15" hidden="false" customHeight="true" outlineLevel="0" collapsed="false">
      <c r="A6271" s="15" t="s">
        <v>11073</v>
      </c>
      <c r="B6271" s="15" t="s">
        <v>11074</v>
      </c>
      <c r="C6271" s="15" t="s">
        <v>217</v>
      </c>
      <c r="D6271" s="15" t="s">
        <v>235</v>
      </c>
      <c r="E6271" s="15" t="s">
        <v>136</v>
      </c>
      <c r="F6271" s="15" t="s">
        <v>137</v>
      </c>
      <c r="G6271" s="15" t="s">
        <v>11075</v>
      </c>
      <c r="H6271" s="15" t="s">
        <v>136</v>
      </c>
      <c r="I6271" s="15" t="s">
        <v>243</v>
      </c>
      <c r="J6271" s="15" t="s">
        <v>140</v>
      </c>
      <c r="K6271" s="15" t="s">
        <v>11076</v>
      </c>
      <c r="L6271" s="15" t="n">
        <v>6</v>
      </c>
      <c r="P6271" s="15" t="n">
        <v>6</v>
      </c>
      <c r="Y6271" s="15" t="s">
        <v>142</v>
      </c>
      <c r="AB6271" s="15" t="s">
        <v>143</v>
      </c>
    </row>
    <row r="6272" customFormat="false" ht="15" hidden="false" customHeight="true" outlineLevel="0" collapsed="false">
      <c r="A6272" s="15" t="s">
        <v>11073</v>
      </c>
      <c r="B6272" s="15" t="s">
        <v>11074</v>
      </c>
      <c r="C6272" s="15" t="s">
        <v>217</v>
      </c>
      <c r="D6272" s="15" t="s">
        <v>235</v>
      </c>
      <c r="E6272" s="15" t="s">
        <v>136</v>
      </c>
      <c r="F6272" s="15" t="s">
        <v>137</v>
      </c>
      <c r="G6272" s="15" t="s">
        <v>11075</v>
      </c>
      <c r="H6272" s="15" t="s">
        <v>136</v>
      </c>
      <c r="I6272" s="15" t="s">
        <v>243</v>
      </c>
      <c r="J6272" s="15" t="s">
        <v>150</v>
      </c>
      <c r="K6272" s="15" t="s">
        <v>11077</v>
      </c>
      <c r="L6272" s="15" t="n">
        <v>84</v>
      </c>
      <c r="M6272" s="15" t="n">
        <v>40</v>
      </c>
      <c r="N6272" s="15" t="n">
        <v>48</v>
      </c>
      <c r="O6272" s="15" t="n">
        <v>22</v>
      </c>
      <c r="P6272" s="15" t="n">
        <v>194</v>
      </c>
      <c r="Y6272" s="15" t="s">
        <v>142</v>
      </c>
      <c r="AB6272" s="15" t="s">
        <v>143</v>
      </c>
    </row>
    <row r="6273" customFormat="false" ht="15" hidden="false" customHeight="true" outlineLevel="0" collapsed="false">
      <c r="A6273" s="15" t="s">
        <v>11073</v>
      </c>
      <c r="B6273" s="15" t="s">
        <v>11074</v>
      </c>
      <c r="C6273" s="15" t="s">
        <v>217</v>
      </c>
      <c r="D6273" s="15" t="s">
        <v>235</v>
      </c>
      <c r="E6273" s="15" t="s">
        <v>136</v>
      </c>
      <c r="F6273" s="15" t="s">
        <v>137</v>
      </c>
      <c r="G6273" s="15" t="s">
        <v>11075</v>
      </c>
      <c r="H6273" s="15" t="s">
        <v>136</v>
      </c>
      <c r="I6273" s="15" t="s">
        <v>243</v>
      </c>
      <c r="J6273" s="15" t="s">
        <v>158</v>
      </c>
      <c r="K6273" s="15" t="s">
        <v>11078</v>
      </c>
      <c r="M6273" s="15" t="n">
        <v>2</v>
      </c>
      <c r="N6273" s="15" t="n">
        <v>1</v>
      </c>
      <c r="P6273" s="15" t="n">
        <v>3</v>
      </c>
      <c r="Y6273" s="15" t="s">
        <v>142</v>
      </c>
      <c r="AB6273" s="15" t="s">
        <v>143</v>
      </c>
    </row>
    <row r="6274" customFormat="false" ht="15" hidden="false" customHeight="true" outlineLevel="0" collapsed="false">
      <c r="A6274" s="15" t="s">
        <v>11073</v>
      </c>
      <c r="B6274" s="15" t="s">
        <v>11074</v>
      </c>
      <c r="C6274" s="15" t="s">
        <v>217</v>
      </c>
      <c r="D6274" s="15" t="s">
        <v>235</v>
      </c>
      <c r="E6274" s="15" t="s">
        <v>136</v>
      </c>
      <c r="F6274" s="15" t="s">
        <v>137</v>
      </c>
      <c r="G6274" s="15" t="s">
        <v>11075</v>
      </c>
      <c r="H6274" s="15" t="s">
        <v>136</v>
      </c>
      <c r="I6274" s="15" t="s">
        <v>243</v>
      </c>
      <c r="J6274" s="15" t="s">
        <v>169</v>
      </c>
      <c r="K6274" s="15" t="s">
        <v>11079</v>
      </c>
      <c r="M6274" s="15" t="n">
        <v>1</v>
      </c>
      <c r="P6274" s="15" t="n">
        <v>1</v>
      </c>
      <c r="Y6274" s="15" t="s">
        <v>142</v>
      </c>
      <c r="AB6274" s="15" t="s">
        <v>143</v>
      </c>
    </row>
    <row r="6275" customFormat="false" ht="15" hidden="false" customHeight="true" outlineLevel="0" collapsed="false">
      <c r="A6275" s="15" t="s">
        <v>11080</v>
      </c>
      <c r="B6275" s="15" t="s">
        <v>11081</v>
      </c>
      <c r="C6275" s="15" t="s">
        <v>217</v>
      </c>
      <c r="D6275" s="15" t="s">
        <v>235</v>
      </c>
      <c r="E6275" s="15" t="s">
        <v>136</v>
      </c>
      <c r="F6275" s="15" t="s">
        <v>137</v>
      </c>
      <c r="G6275" s="15" t="s">
        <v>3343</v>
      </c>
      <c r="H6275" s="15" t="s">
        <v>136</v>
      </c>
      <c r="I6275" s="15" t="s">
        <v>139</v>
      </c>
      <c r="J6275" s="15" t="s">
        <v>150</v>
      </c>
      <c r="K6275" s="15" t="s">
        <v>11082</v>
      </c>
      <c r="L6275" s="15" t="n">
        <v>1</v>
      </c>
      <c r="P6275" s="15" t="n">
        <v>1</v>
      </c>
      <c r="Y6275" s="15" t="s">
        <v>142</v>
      </c>
      <c r="AB6275" s="15" t="s">
        <v>143</v>
      </c>
    </row>
    <row r="6276" customFormat="false" ht="15" hidden="false" customHeight="true" outlineLevel="0" collapsed="false">
      <c r="A6276" s="15" t="s">
        <v>11080</v>
      </c>
      <c r="B6276" s="15" t="s">
        <v>11081</v>
      </c>
      <c r="C6276" s="15" t="s">
        <v>217</v>
      </c>
      <c r="D6276" s="15" t="s">
        <v>235</v>
      </c>
      <c r="E6276" s="15" t="s">
        <v>136</v>
      </c>
      <c r="F6276" s="15" t="s">
        <v>137</v>
      </c>
      <c r="G6276" s="15" t="s">
        <v>3343</v>
      </c>
      <c r="H6276" s="15" t="s">
        <v>136</v>
      </c>
      <c r="I6276" s="15" t="s">
        <v>139</v>
      </c>
      <c r="J6276" s="15" t="s">
        <v>158</v>
      </c>
      <c r="K6276" s="15" t="s">
        <v>11083</v>
      </c>
      <c r="L6276" s="15" t="n">
        <v>3</v>
      </c>
      <c r="P6276" s="15" t="n">
        <v>3</v>
      </c>
      <c r="Y6276" s="15" t="s">
        <v>142</v>
      </c>
      <c r="AB6276" s="15" t="s">
        <v>143</v>
      </c>
    </row>
    <row r="6277" customFormat="false" ht="15" hidden="false" customHeight="true" outlineLevel="0" collapsed="false">
      <c r="A6277" s="15" t="s">
        <v>11084</v>
      </c>
      <c r="B6277" s="15" t="s">
        <v>11085</v>
      </c>
      <c r="C6277" s="15" t="s">
        <v>148</v>
      </c>
      <c r="E6277" s="15" t="s">
        <v>136</v>
      </c>
      <c r="F6277" s="15" t="s">
        <v>137</v>
      </c>
      <c r="G6277" s="15" t="s">
        <v>231</v>
      </c>
      <c r="H6277" s="15" t="s">
        <v>136</v>
      </c>
      <c r="I6277" s="15" t="s">
        <v>139</v>
      </c>
      <c r="J6277" s="15" t="s">
        <v>140</v>
      </c>
      <c r="K6277" s="15" t="s">
        <v>11086</v>
      </c>
      <c r="M6277" s="15" t="n">
        <v>11</v>
      </c>
      <c r="N6277" s="15" t="n">
        <v>6</v>
      </c>
      <c r="P6277" s="15" t="n">
        <v>17</v>
      </c>
      <c r="Y6277" s="15" t="s">
        <v>156</v>
      </c>
      <c r="AB6277" s="15" t="s">
        <v>143</v>
      </c>
    </row>
    <row r="6278" customFormat="false" ht="15" hidden="false" customHeight="true" outlineLevel="0" collapsed="false">
      <c r="A6278" s="15" t="s">
        <v>11084</v>
      </c>
      <c r="B6278" s="15" t="s">
        <v>11085</v>
      </c>
      <c r="C6278" s="15" t="s">
        <v>148</v>
      </c>
      <c r="E6278" s="15" t="s">
        <v>136</v>
      </c>
      <c r="F6278" s="15" t="s">
        <v>137</v>
      </c>
      <c r="G6278" s="15" t="s">
        <v>231</v>
      </c>
      <c r="H6278" s="15" t="s">
        <v>136</v>
      </c>
      <c r="I6278" s="15" t="s">
        <v>139</v>
      </c>
      <c r="J6278" s="15" t="s">
        <v>150</v>
      </c>
      <c r="K6278" s="15" t="s">
        <v>11087</v>
      </c>
      <c r="M6278" s="15" t="n">
        <v>1</v>
      </c>
      <c r="P6278" s="15" t="n">
        <v>1</v>
      </c>
      <c r="Y6278" s="15" t="s">
        <v>156</v>
      </c>
      <c r="AB6278" s="15" t="s">
        <v>143</v>
      </c>
    </row>
    <row r="6279" customFormat="false" ht="15" hidden="false" customHeight="true" outlineLevel="0" collapsed="false">
      <c r="A6279" s="15" t="s">
        <v>11088</v>
      </c>
      <c r="B6279" s="15" t="s">
        <v>11089</v>
      </c>
      <c r="C6279" s="15" t="s">
        <v>217</v>
      </c>
      <c r="D6279" s="15" t="s">
        <v>235</v>
      </c>
      <c r="E6279" s="15" t="s">
        <v>136</v>
      </c>
      <c r="F6279" s="15" t="s">
        <v>137</v>
      </c>
      <c r="G6279" s="15" t="s">
        <v>256</v>
      </c>
      <c r="H6279" s="15" t="s">
        <v>136</v>
      </c>
      <c r="I6279" s="15" t="s">
        <v>139</v>
      </c>
      <c r="J6279" s="15" t="s">
        <v>140</v>
      </c>
      <c r="K6279" s="15" t="s">
        <v>11090</v>
      </c>
      <c r="M6279" s="15" t="n">
        <v>30</v>
      </c>
      <c r="N6279" s="15" t="n">
        <v>15</v>
      </c>
      <c r="P6279" s="15" t="n">
        <v>45</v>
      </c>
      <c r="Y6279" s="15" t="s">
        <v>258</v>
      </c>
      <c r="AB6279" s="15" t="s">
        <v>143</v>
      </c>
    </row>
    <row r="6280" customFormat="false" ht="15" hidden="false" customHeight="true" outlineLevel="0" collapsed="false">
      <c r="A6280" s="15" t="s">
        <v>11088</v>
      </c>
      <c r="B6280" s="15" t="s">
        <v>11089</v>
      </c>
      <c r="C6280" s="15" t="s">
        <v>217</v>
      </c>
      <c r="D6280" s="15" t="s">
        <v>235</v>
      </c>
      <c r="E6280" s="15" t="s">
        <v>136</v>
      </c>
      <c r="F6280" s="15" t="s">
        <v>137</v>
      </c>
      <c r="G6280" s="15" t="s">
        <v>256</v>
      </c>
      <c r="H6280" s="15" t="s">
        <v>136</v>
      </c>
      <c r="I6280" s="15" t="s">
        <v>139</v>
      </c>
      <c r="J6280" s="15" t="s">
        <v>144</v>
      </c>
      <c r="K6280" s="15" t="s">
        <v>11091</v>
      </c>
      <c r="M6280" s="15" t="n">
        <v>1</v>
      </c>
      <c r="P6280" s="15" t="n">
        <v>1</v>
      </c>
      <c r="Y6280" s="15" t="s">
        <v>258</v>
      </c>
      <c r="AB6280" s="15" t="s">
        <v>143</v>
      </c>
    </row>
    <row r="6281" customFormat="false" ht="15" hidden="false" customHeight="true" outlineLevel="0" collapsed="false">
      <c r="A6281" s="15" t="s">
        <v>11088</v>
      </c>
      <c r="B6281" s="15" t="s">
        <v>11089</v>
      </c>
      <c r="C6281" s="15" t="s">
        <v>217</v>
      </c>
      <c r="D6281" s="15" t="s">
        <v>235</v>
      </c>
      <c r="E6281" s="15" t="s">
        <v>136</v>
      </c>
      <c r="F6281" s="15" t="s">
        <v>137</v>
      </c>
      <c r="G6281" s="15" t="s">
        <v>256</v>
      </c>
      <c r="H6281" s="15" t="s">
        <v>136</v>
      </c>
      <c r="I6281" s="15" t="s">
        <v>139</v>
      </c>
      <c r="J6281" s="15" t="s">
        <v>150</v>
      </c>
      <c r="K6281" s="15" t="s">
        <v>11092</v>
      </c>
      <c r="L6281" s="15" t="n">
        <v>10</v>
      </c>
      <c r="M6281" s="15" t="n">
        <v>6</v>
      </c>
      <c r="N6281" s="15" t="n">
        <v>6</v>
      </c>
      <c r="P6281" s="15" t="n">
        <v>22</v>
      </c>
      <c r="Y6281" s="15" t="s">
        <v>258</v>
      </c>
      <c r="AB6281" s="15" t="s">
        <v>143</v>
      </c>
    </row>
    <row r="6282" customFormat="false" ht="15" hidden="false" customHeight="true" outlineLevel="0" collapsed="false">
      <c r="A6282" s="15" t="s">
        <v>11088</v>
      </c>
      <c r="B6282" s="15" t="s">
        <v>11089</v>
      </c>
      <c r="C6282" s="15" t="s">
        <v>217</v>
      </c>
      <c r="D6282" s="15" t="s">
        <v>235</v>
      </c>
      <c r="E6282" s="15" t="s">
        <v>136</v>
      </c>
      <c r="F6282" s="15" t="s">
        <v>137</v>
      </c>
      <c r="G6282" s="15" t="s">
        <v>256</v>
      </c>
      <c r="H6282" s="15" t="s">
        <v>136</v>
      </c>
      <c r="I6282" s="15" t="s">
        <v>139</v>
      </c>
      <c r="J6282" s="15" t="s">
        <v>166</v>
      </c>
      <c r="K6282" s="15" t="s">
        <v>11093</v>
      </c>
      <c r="L6282" s="15" t="n">
        <v>0</v>
      </c>
      <c r="P6282" s="15" t="n">
        <v>0</v>
      </c>
      <c r="Y6282" s="15" t="s">
        <v>258</v>
      </c>
      <c r="AB6282" s="15" t="s">
        <v>143</v>
      </c>
    </row>
    <row r="6283" customFormat="false" ht="15" hidden="false" customHeight="true" outlineLevel="0" collapsed="false">
      <c r="A6283" s="15" t="s">
        <v>11088</v>
      </c>
      <c r="B6283" s="15" t="s">
        <v>11089</v>
      </c>
      <c r="C6283" s="15" t="s">
        <v>217</v>
      </c>
      <c r="D6283" s="15" t="s">
        <v>235</v>
      </c>
      <c r="E6283" s="15" t="s">
        <v>136</v>
      </c>
      <c r="F6283" s="15" t="s">
        <v>137</v>
      </c>
      <c r="G6283" s="15" t="s">
        <v>256</v>
      </c>
      <c r="H6283" s="15" t="s">
        <v>136</v>
      </c>
      <c r="I6283" s="15" t="s">
        <v>139</v>
      </c>
      <c r="J6283" s="15" t="s">
        <v>158</v>
      </c>
      <c r="K6283" s="15" t="s">
        <v>11094</v>
      </c>
      <c r="L6283" s="15" t="n">
        <v>1</v>
      </c>
      <c r="P6283" s="15" t="n">
        <v>1</v>
      </c>
      <c r="Y6283" s="15" t="s">
        <v>258</v>
      </c>
      <c r="AB6283" s="15" t="s">
        <v>143</v>
      </c>
    </row>
    <row r="6284" customFormat="false" ht="15" hidden="false" customHeight="true" outlineLevel="0" collapsed="false">
      <c r="A6284" s="15" t="s">
        <v>11095</v>
      </c>
      <c r="B6284" s="15" t="s">
        <v>11096</v>
      </c>
      <c r="C6284" s="15" t="s">
        <v>217</v>
      </c>
      <c r="D6284" s="15" t="s">
        <v>235</v>
      </c>
      <c r="E6284" s="15" t="s">
        <v>136</v>
      </c>
      <c r="F6284" s="15" t="s">
        <v>137</v>
      </c>
      <c r="G6284" s="15" t="s">
        <v>11097</v>
      </c>
      <c r="H6284" s="15" t="s">
        <v>136</v>
      </c>
      <c r="I6284" s="15" t="s">
        <v>243</v>
      </c>
      <c r="J6284" s="15" t="s">
        <v>140</v>
      </c>
      <c r="K6284" s="15" t="s">
        <v>11098</v>
      </c>
      <c r="L6284" s="15" t="n">
        <v>55</v>
      </c>
      <c r="M6284" s="15" t="n">
        <v>64</v>
      </c>
      <c r="N6284" s="15" t="n">
        <v>217</v>
      </c>
      <c r="P6284" s="15" t="n">
        <v>336</v>
      </c>
      <c r="Y6284" s="15" t="s">
        <v>142</v>
      </c>
      <c r="AB6284" s="15" t="s">
        <v>143</v>
      </c>
    </row>
    <row r="6285" customFormat="false" ht="15" hidden="false" customHeight="true" outlineLevel="0" collapsed="false">
      <c r="A6285" s="15" t="s">
        <v>11095</v>
      </c>
      <c r="B6285" s="15" t="s">
        <v>11096</v>
      </c>
      <c r="C6285" s="15" t="s">
        <v>217</v>
      </c>
      <c r="D6285" s="15" t="s">
        <v>235</v>
      </c>
      <c r="E6285" s="15" t="s">
        <v>136</v>
      </c>
      <c r="F6285" s="15" t="s">
        <v>137</v>
      </c>
      <c r="G6285" s="15" t="s">
        <v>11097</v>
      </c>
      <c r="H6285" s="15" t="s">
        <v>136</v>
      </c>
      <c r="I6285" s="15" t="s">
        <v>243</v>
      </c>
      <c r="J6285" s="15" t="s">
        <v>144</v>
      </c>
      <c r="K6285" s="15" t="s">
        <v>11099</v>
      </c>
      <c r="L6285" s="15" t="n">
        <v>11</v>
      </c>
      <c r="N6285" s="15" t="n">
        <v>6</v>
      </c>
      <c r="P6285" s="15" t="n">
        <v>17</v>
      </c>
      <c r="Y6285" s="15" t="s">
        <v>142</v>
      </c>
      <c r="AB6285" s="15" t="s">
        <v>143</v>
      </c>
    </row>
    <row r="6286" customFormat="false" ht="15" hidden="false" customHeight="true" outlineLevel="0" collapsed="false">
      <c r="A6286" s="15" t="s">
        <v>11095</v>
      </c>
      <c r="B6286" s="15" t="s">
        <v>11096</v>
      </c>
      <c r="C6286" s="15" t="s">
        <v>217</v>
      </c>
      <c r="D6286" s="15" t="s">
        <v>235</v>
      </c>
      <c r="E6286" s="15" t="s">
        <v>136</v>
      </c>
      <c r="F6286" s="15" t="s">
        <v>137</v>
      </c>
      <c r="G6286" s="15" t="s">
        <v>11097</v>
      </c>
      <c r="H6286" s="15" t="s">
        <v>136</v>
      </c>
      <c r="I6286" s="15" t="s">
        <v>243</v>
      </c>
      <c r="J6286" s="15" t="s">
        <v>150</v>
      </c>
      <c r="K6286" s="15" t="s">
        <v>11100</v>
      </c>
      <c r="L6286" s="15" t="n">
        <v>810</v>
      </c>
      <c r="M6286" s="15" t="n">
        <v>1282</v>
      </c>
      <c r="N6286" s="15" t="n">
        <v>994</v>
      </c>
      <c r="O6286" s="15" t="n">
        <v>213</v>
      </c>
      <c r="P6286" s="15" t="n">
        <v>3299</v>
      </c>
      <c r="Y6286" s="15" t="s">
        <v>142</v>
      </c>
      <c r="AB6286" s="15" t="s">
        <v>143</v>
      </c>
    </row>
    <row r="6287" customFormat="false" ht="15" hidden="false" customHeight="true" outlineLevel="0" collapsed="false">
      <c r="A6287" s="15" t="s">
        <v>11095</v>
      </c>
      <c r="B6287" s="15" t="s">
        <v>11096</v>
      </c>
      <c r="C6287" s="15" t="s">
        <v>217</v>
      </c>
      <c r="D6287" s="15" t="s">
        <v>235</v>
      </c>
      <c r="E6287" s="15" t="s">
        <v>136</v>
      </c>
      <c r="F6287" s="15" t="s">
        <v>137</v>
      </c>
      <c r="G6287" s="15" t="s">
        <v>11097</v>
      </c>
      <c r="H6287" s="15" t="s">
        <v>136</v>
      </c>
      <c r="I6287" s="15" t="s">
        <v>243</v>
      </c>
      <c r="J6287" s="15" t="s">
        <v>158</v>
      </c>
      <c r="K6287" s="15" t="s">
        <v>11101</v>
      </c>
      <c r="L6287" s="15" t="n">
        <v>12</v>
      </c>
      <c r="M6287" s="15" t="n">
        <v>28</v>
      </c>
      <c r="N6287" s="15" t="n">
        <v>78</v>
      </c>
      <c r="O6287" s="15" t="n">
        <v>3</v>
      </c>
      <c r="P6287" s="15" t="n">
        <v>121</v>
      </c>
      <c r="Y6287" s="15" t="s">
        <v>142</v>
      </c>
      <c r="AB6287" s="15" t="s">
        <v>143</v>
      </c>
    </row>
    <row r="6288" customFormat="false" ht="15" hidden="false" customHeight="true" outlineLevel="0" collapsed="false">
      <c r="A6288" s="15" t="s">
        <v>11095</v>
      </c>
      <c r="B6288" s="15" t="s">
        <v>11096</v>
      </c>
      <c r="C6288" s="15" t="s">
        <v>217</v>
      </c>
      <c r="D6288" s="15" t="s">
        <v>235</v>
      </c>
      <c r="E6288" s="15" t="s">
        <v>136</v>
      </c>
      <c r="F6288" s="15" t="s">
        <v>137</v>
      </c>
      <c r="G6288" s="15" t="s">
        <v>11097</v>
      </c>
      <c r="H6288" s="15" t="s">
        <v>136</v>
      </c>
      <c r="I6288" s="15" t="s">
        <v>243</v>
      </c>
      <c r="J6288" s="15" t="s">
        <v>169</v>
      </c>
      <c r="K6288" s="15" t="s">
        <v>11102</v>
      </c>
      <c r="L6288" s="15" t="n">
        <v>10</v>
      </c>
      <c r="M6288" s="15" t="n">
        <v>30</v>
      </c>
      <c r="N6288" s="15" t="n">
        <v>59</v>
      </c>
      <c r="O6288" s="15" t="n">
        <v>2</v>
      </c>
      <c r="P6288" s="15" t="n">
        <v>101</v>
      </c>
      <c r="Y6288" s="15" t="s">
        <v>142</v>
      </c>
      <c r="AB6288" s="15" t="s">
        <v>143</v>
      </c>
    </row>
    <row r="6289" customFormat="false" ht="15" hidden="false" customHeight="true" outlineLevel="0" collapsed="false">
      <c r="A6289" s="15" t="s">
        <v>11103</v>
      </c>
      <c r="B6289" s="15" t="s">
        <v>11104</v>
      </c>
      <c r="C6289" s="15" t="s">
        <v>217</v>
      </c>
      <c r="D6289" s="15" t="s">
        <v>235</v>
      </c>
      <c r="E6289" s="15" t="s">
        <v>136</v>
      </c>
      <c r="F6289" s="15" t="s">
        <v>137</v>
      </c>
      <c r="G6289" s="15" t="s">
        <v>299</v>
      </c>
      <c r="H6289" s="15" t="s">
        <v>136</v>
      </c>
      <c r="I6289" s="15" t="s">
        <v>139</v>
      </c>
      <c r="J6289" s="15" t="s">
        <v>150</v>
      </c>
      <c r="K6289" s="15" t="s">
        <v>11105</v>
      </c>
      <c r="O6289" s="15" t="n">
        <v>17</v>
      </c>
      <c r="P6289" s="15" t="n">
        <v>17</v>
      </c>
      <c r="Y6289" s="15" t="s">
        <v>156</v>
      </c>
      <c r="AB6289" s="15" t="s">
        <v>143</v>
      </c>
    </row>
    <row r="6290" customFormat="false" ht="15" hidden="false" customHeight="true" outlineLevel="0" collapsed="false">
      <c r="A6290" s="15" t="s">
        <v>11103</v>
      </c>
      <c r="B6290" s="15" t="s">
        <v>11104</v>
      </c>
      <c r="C6290" s="15" t="s">
        <v>217</v>
      </c>
      <c r="D6290" s="15" t="s">
        <v>235</v>
      </c>
      <c r="E6290" s="15" t="s">
        <v>136</v>
      </c>
      <c r="F6290" s="15" t="s">
        <v>137</v>
      </c>
      <c r="G6290" s="15" t="s">
        <v>299</v>
      </c>
      <c r="H6290" s="15" t="s">
        <v>136</v>
      </c>
      <c r="I6290" s="15" t="s">
        <v>139</v>
      </c>
      <c r="J6290" s="15" t="s">
        <v>158</v>
      </c>
      <c r="K6290" s="15" t="s">
        <v>11106</v>
      </c>
      <c r="O6290" s="15" t="n">
        <v>25</v>
      </c>
      <c r="P6290" s="15" t="n">
        <v>25</v>
      </c>
      <c r="Y6290" s="15" t="s">
        <v>156</v>
      </c>
      <c r="AB6290" s="15" t="s">
        <v>143</v>
      </c>
    </row>
    <row r="6291" customFormat="false" ht="15" hidden="false" customHeight="true" outlineLevel="0" collapsed="false">
      <c r="A6291" s="15" t="s">
        <v>11107</v>
      </c>
      <c r="B6291" s="15" t="s">
        <v>11108</v>
      </c>
      <c r="C6291" s="15" t="s">
        <v>148</v>
      </c>
      <c r="E6291" s="15" t="s">
        <v>136</v>
      </c>
      <c r="F6291" s="15" t="s">
        <v>137</v>
      </c>
      <c r="G6291" s="15" t="s">
        <v>149</v>
      </c>
      <c r="H6291" s="15" t="s">
        <v>136</v>
      </c>
      <c r="I6291" s="15" t="s">
        <v>139</v>
      </c>
      <c r="J6291" s="15" t="s">
        <v>144</v>
      </c>
      <c r="K6291" s="15" t="s">
        <v>11109</v>
      </c>
      <c r="L6291" s="15" t="n">
        <v>1</v>
      </c>
      <c r="P6291" s="15" t="n">
        <v>1</v>
      </c>
      <c r="Y6291" s="15" t="s">
        <v>142</v>
      </c>
      <c r="AB6291" s="15" t="s">
        <v>143</v>
      </c>
    </row>
    <row r="6292" customFormat="false" ht="15" hidden="false" customHeight="true" outlineLevel="0" collapsed="false">
      <c r="A6292" s="15" t="s">
        <v>11107</v>
      </c>
      <c r="B6292" s="15" t="s">
        <v>11108</v>
      </c>
      <c r="C6292" s="15" t="s">
        <v>148</v>
      </c>
      <c r="E6292" s="15" t="s">
        <v>136</v>
      </c>
      <c r="F6292" s="15" t="s">
        <v>137</v>
      </c>
      <c r="G6292" s="15" t="s">
        <v>149</v>
      </c>
      <c r="H6292" s="15" t="s">
        <v>136</v>
      </c>
      <c r="I6292" s="15" t="s">
        <v>139</v>
      </c>
      <c r="J6292" s="15" t="s">
        <v>150</v>
      </c>
      <c r="K6292" s="15" t="s">
        <v>11110</v>
      </c>
      <c r="L6292" s="15" t="n">
        <v>1</v>
      </c>
      <c r="N6292" s="15" t="n">
        <v>4</v>
      </c>
      <c r="P6292" s="15" t="n">
        <v>5</v>
      </c>
      <c r="Y6292" s="15" t="s">
        <v>142</v>
      </c>
      <c r="AB6292" s="15" t="s">
        <v>143</v>
      </c>
    </row>
    <row r="6293" customFormat="false" ht="15" hidden="false" customHeight="true" outlineLevel="0" collapsed="false">
      <c r="A6293" s="15" t="s">
        <v>11111</v>
      </c>
      <c r="B6293" s="15" t="s">
        <v>11112</v>
      </c>
      <c r="C6293" s="15" t="s">
        <v>134</v>
      </c>
      <c r="D6293" s="15" t="s">
        <v>460</v>
      </c>
      <c r="E6293" s="15" t="s">
        <v>136</v>
      </c>
      <c r="F6293" s="15" t="s">
        <v>137</v>
      </c>
      <c r="G6293" s="15" t="s">
        <v>11113</v>
      </c>
      <c r="H6293" s="15" t="s">
        <v>136</v>
      </c>
      <c r="I6293" s="15" t="s">
        <v>243</v>
      </c>
      <c r="J6293" s="15" t="s">
        <v>144</v>
      </c>
      <c r="K6293" s="15" t="s">
        <v>11114</v>
      </c>
      <c r="L6293" s="15" t="n">
        <v>803</v>
      </c>
      <c r="M6293" s="15" t="n">
        <v>2471</v>
      </c>
      <c r="N6293" s="15" t="n">
        <v>6026</v>
      </c>
      <c r="O6293" s="15" t="n">
        <v>1842</v>
      </c>
      <c r="P6293" s="15" t="n">
        <v>11142</v>
      </c>
      <c r="Y6293" s="15" t="s">
        <v>142</v>
      </c>
      <c r="AB6293" s="15" t="s">
        <v>163</v>
      </c>
      <c r="AC6293" s="15" t="n">
        <v>65</v>
      </c>
      <c r="AD6293" s="15" t="n">
        <v>0.8810861</v>
      </c>
      <c r="AE6293" s="15" t="n">
        <v>115</v>
      </c>
      <c r="AF6293" s="15" t="s">
        <v>95</v>
      </c>
    </row>
    <row r="6294" customFormat="false" ht="15" hidden="false" customHeight="true" outlineLevel="0" collapsed="false">
      <c r="A6294" s="15" t="s">
        <v>11111</v>
      </c>
      <c r="B6294" s="15" t="s">
        <v>11112</v>
      </c>
      <c r="C6294" s="15" t="s">
        <v>134</v>
      </c>
      <c r="D6294" s="15" t="s">
        <v>460</v>
      </c>
      <c r="E6294" s="15" t="s">
        <v>136</v>
      </c>
      <c r="F6294" s="15" t="s">
        <v>137</v>
      </c>
      <c r="G6294" s="15" t="s">
        <v>11113</v>
      </c>
      <c r="H6294" s="15" t="s">
        <v>136</v>
      </c>
      <c r="I6294" s="15" t="s">
        <v>243</v>
      </c>
      <c r="J6294" s="15" t="s">
        <v>150</v>
      </c>
      <c r="K6294" s="15" t="s">
        <v>11115</v>
      </c>
      <c r="L6294" s="15" t="n">
        <v>238</v>
      </c>
      <c r="M6294" s="15" t="n">
        <v>258</v>
      </c>
      <c r="N6294" s="15" t="n">
        <v>3807</v>
      </c>
      <c r="O6294" s="15" t="n">
        <v>2724</v>
      </c>
      <c r="P6294" s="15" t="n">
        <v>7027</v>
      </c>
      <c r="Y6294" s="15" t="s">
        <v>142</v>
      </c>
      <c r="AB6294" s="15" t="s">
        <v>163</v>
      </c>
      <c r="AC6294" s="15" t="n">
        <v>65</v>
      </c>
      <c r="AD6294" s="15" t="n">
        <v>0.8810861</v>
      </c>
      <c r="AE6294" s="15" t="n">
        <v>115</v>
      </c>
      <c r="AF6294" s="15" t="s">
        <v>95</v>
      </c>
    </row>
    <row r="6295" customFormat="false" ht="15" hidden="false" customHeight="true" outlineLevel="0" collapsed="false">
      <c r="A6295" s="15" t="s">
        <v>11111</v>
      </c>
      <c r="B6295" s="15" t="s">
        <v>11112</v>
      </c>
      <c r="C6295" s="15" t="s">
        <v>134</v>
      </c>
      <c r="D6295" s="15" t="s">
        <v>460</v>
      </c>
      <c r="E6295" s="15" t="s">
        <v>136</v>
      </c>
      <c r="F6295" s="15" t="s">
        <v>137</v>
      </c>
      <c r="G6295" s="15" t="s">
        <v>11113</v>
      </c>
      <c r="H6295" s="15" t="s">
        <v>136</v>
      </c>
      <c r="I6295" s="15" t="s">
        <v>243</v>
      </c>
      <c r="J6295" s="15" t="s">
        <v>158</v>
      </c>
      <c r="K6295" s="15" t="s">
        <v>11116</v>
      </c>
      <c r="L6295" s="15" t="n">
        <v>238</v>
      </c>
      <c r="M6295" s="15" t="n">
        <v>20</v>
      </c>
      <c r="P6295" s="15" t="n">
        <v>258</v>
      </c>
      <c r="Y6295" s="15" t="s">
        <v>142</v>
      </c>
      <c r="AB6295" s="15" t="s">
        <v>163</v>
      </c>
      <c r="AC6295" s="15" t="n">
        <v>65</v>
      </c>
      <c r="AD6295" s="15" t="n">
        <v>0.8810861</v>
      </c>
      <c r="AE6295" s="15" t="n">
        <v>115</v>
      </c>
      <c r="AF6295" s="15" t="s">
        <v>95</v>
      </c>
    </row>
    <row r="6296" customFormat="false" ht="15" hidden="false" customHeight="true" outlineLevel="0" collapsed="false">
      <c r="A6296" s="15" t="s">
        <v>11111</v>
      </c>
      <c r="B6296" s="15" t="s">
        <v>11112</v>
      </c>
      <c r="C6296" s="15" t="s">
        <v>134</v>
      </c>
      <c r="D6296" s="15" t="s">
        <v>460</v>
      </c>
      <c r="E6296" s="15" t="s">
        <v>136</v>
      </c>
      <c r="F6296" s="15" t="s">
        <v>137</v>
      </c>
      <c r="G6296" s="15" t="s">
        <v>11113</v>
      </c>
      <c r="H6296" s="15" t="s">
        <v>136</v>
      </c>
      <c r="I6296" s="15" t="s">
        <v>243</v>
      </c>
      <c r="J6296" s="15" t="s">
        <v>169</v>
      </c>
      <c r="K6296" s="15" t="s">
        <v>11117</v>
      </c>
      <c r="L6296" s="15" t="n">
        <v>7</v>
      </c>
      <c r="M6296" s="15" t="n">
        <v>4</v>
      </c>
      <c r="P6296" s="15" t="n">
        <v>11</v>
      </c>
      <c r="Y6296" s="15" t="s">
        <v>142</v>
      </c>
      <c r="AB6296" s="15" t="s">
        <v>163</v>
      </c>
      <c r="AC6296" s="15" t="n">
        <v>65</v>
      </c>
      <c r="AD6296" s="15" t="n">
        <v>0.8810861</v>
      </c>
      <c r="AE6296" s="15" t="n">
        <v>115</v>
      </c>
      <c r="AF6296" s="15" t="s">
        <v>95</v>
      </c>
    </row>
    <row r="6297" customFormat="false" ht="15" hidden="false" customHeight="true" outlineLevel="0" collapsed="false">
      <c r="A6297" s="15" t="s">
        <v>11118</v>
      </c>
      <c r="B6297" s="15" t="s">
        <v>11119</v>
      </c>
      <c r="C6297" s="15" t="s">
        <v>217</v>
      </c>
      <c r="D6297" s="15" t="s">
        <v>235</v>
      </c>
      <c r="E6297" s="15" t="s">
        <v>136</v>
      </c>
      <c r="F6297" s="15" t="s">
        <v>137</v>
      </c>
      <c r="G6297" s="15" t="s">
        <v>974</v>
      </c>
      <c r="H6297" s="15" t="s">
        <v>136</v>
      </c>
      <c r="I6297" s="15" t="s">
        <v>139</v>
      </c>
      <c r="J6297" s="15" t="s">
        <v>140</v>
      </c>
      <c r="K6297" s="15" t="s">
        <v>11120</v>
      </c>
      <c r="L6297" s="15" t="n">
        <v>2</v>
      </c>
      <c r="M6297" s="15" t="n">
        <v>11</v>
      </c>
      <c r="P6297" s="15" t="n">
        <v>13</v>
      </c>
      <c r="Y6297" s="15" t="s">
        <v>142</v>
      </c>
      <c r="AB6297" s="15" t="s">
        <v>143</v>
      </c>
    </row>
    <row r="6298" customFormat="false" ht="15" hidden="false" customHeight="true" outlineLevel="0" collapsed="false">
      <c r="A6298" s="15" t="s">
        <v>11118</v>
      </c>
      <c r="B6298" s="15" t="s">
        <v>11119</v>
      </c>
      <c r="C6298" s="15" t="s">
        <v>217</v>
      </c>
      <c r="D6298" s="15" t="s">
        <v>235</v>
      </c>
      <c r="E6298" s="15" t="s">
        <v>136</v>
      </c>
      <c r="F6298" s="15" t="s">
        <v>137</v>
      </c>
      <c r="G6298" s="15" t="s">
        <v>974</v>
      </c>
      <c r="H6298" s="15" t="s">
        <v>136</v>
      </c>
      <c r="I6298" s="15" t="s">
        <v>139</v>
      </c>
      <c r="J6298" s="15" t="s">
        <v>144</v>
      </c>
      <c r="K6298" s="15" t="s">
        <v>11121</v>
      </c>
      <c r="L6298" s="15" t="n">
        <v>1</v>
      </c>
      <c r="P6298" s="15" t="n">
        <v>1</v>
      </c>
      <c r="Y6298" s="15" t="s">
        <v>142</v>
      </c>
      <c r="AB6298" s="15" t="s">
        <v>143</v>
      </c>
    </row>
    <row r="6299" customFormat="false" ht="15" hidden="false" customHeight="true" outlineLevel="0" collapsed="false">
      <c r="A6299" s="15" t="s">
        <v>11118</v>
      </c>
      <c r="B6299" s="15" t="s">
        <v>11119</v>
      </c>
      <c r="C6299" s="15" t="s">
        <v>217</v>
      </c>
      <c r="D6299" s="15" t="s">
        <v>235</v>
      </c>
      <c r="E6299" s="15" t="s">
        <v>136</v>
      </c>
      <c r="F6299" s="15" t="s">
        <v>137</v>
      </c>
      <c r="G6299" s="15" t="s">
        <v>974</v>
      </c>
      <c r="H6299" s="15" t="s">
        <v>136</v>
      </c>
      <c r="I6299" s="15" t="s">
        <v>139</v>
      </c>
      <c r="J6299" s="15" t="s">
        <v>150</v>
      </c>
      <c r="K6299" s="15" t="s">
        <v>11122</v>
      </c>
      <c r="L6299" s="15" t="n">
        <v>9</v>
      </c>
      <c r="M6299" s="15" t="n">
        <v>1</v>
      </c>
      <c r="N6299" s="15" t="n">
        <v>10</v>
      </c>
      <c r="P6299" s="15" t="n">
        <v>20</v>
      </c>
      <c r="Y6299" s="15" t="s">
        <v>142</v>
      </c>
      <c r="AB6299" s="15" t="s">
        <v>143</v>
      </c>
    </row>
    <row r="6300" customFormat="false" ht="15" hidden="false" customHeight="true" outlineLevel="0" collapsed="false">
      <c r="A6300" s="15" t="s">
        <v>11118</v>
      </c>
      <c r="B6300" s="15" t="s">
        <v>11119</v>
      </c>
      <c r="C6300" s="15" t="s">
        <v>217</v>
      </c>
      <c r="D6300" s="15" t="s">
        <v>235</v>
      </c>
      <c r="E6300" s="15" t="s">
        <v>136</v>
      </c>
      <c r="F6300" s="15" t="s">
        <v>137</v>
      </c>
      <c r="G6300" s="15" t="s">
        <v>974</v>
      </c>
      <c r="H6300" s="15" t="s">
        <v>136</v>
      </c>
      <c r="I6300" s="15" t="s">
        <v>139</v>
      </c>
      <c r="J6300" s="15" t="s">
        <v>158</v>
      </c>
      <c r="K6300" s="15" t="s">
        <v>11123</v>
      </c>
      <c r="L6300" s="15" t="n">
        <v>2</v>
      </c>
      <c r="M6300" s="15" t="n">
        <v>13</v>
      </c>
      <c r="N6300" s="15" t="n">
        <v>4</v>
      </c>
      <c r="P6300" s="15" t="n">
        <v>19</v>
      </c>
      <c r="Y6300" s="15" t="s">
        <v>142</v>
      </c>
      <c r="AB6300" s="15" t="s">
        <v>143</v>
      </c>
    </row>
    <row r="6301" customFormat="false" ht="15" hidden="false" customHeight="true" outlineLevel="0" collapsed="false">
      <c r="A6301" s="15" t="s">
        <v>11124</v>
      </c>
      <c r="B6301" s="15" t="s">
        <v>11125</v>
      </c>
      <c r="C6301" s="15" t="s">
        <v>217</v>
      </c>
      <c r="D6301" s="15" t="s">
        <v>235</v>
      </c>
      <c r="E6301" s="15" t="s">
        <v>136</v>
      </c>
      <c r="F6301" s="15" t="s">
        <v>137</v>
      </c>
      <c r="G6301" s="15" t="s">
        <v>308</v>
      </c>
      <c r="H6301" s="15" t="s">
        <v>136</v>
      </c>
      <c r="I6301" s="15" t="s">
        <v>243</v>
      </c>
      <c r="J6301" s="15" t="s">
        <v>140</v>
      </c>
      <c r="K6301" s="15" t="s">
        <v>11126</v>
      </c>
      <c r="N6301" s="15" t="n">
        <v>18</v>
      </c>
      <c r="O6301" s="15" t="n">
        <v>2</v>
      </c>
      <c r="P6301" s="15" t="n">
        <v>20</v>
      </c>
      <c r="Y6301" s="15" t="s">
        <v>142</v>
      </c>
      <c r="AB6301" s="15" t="s">
        <v>143</v>
      </c>
    </row>
    <row r="6302" customFormat="false" ht="15" hidden="false" customHeight="true" outlineLevel="0" collapsed="false">
      <c r="A6302" s="15" t="s">
        <v>11124</v>
      </c>
      <c r="B6302" s="15" t="s">
        <v>11125</v>
      </c>
      <c r="C6302" s="15" t="s">
        <v>217</v>
      </c>
      <c r="D6302" s="15" t="s">
        <v>235</v>
      </c>
      <c r="E6302" s="15" t="s">
        <v>136</v>
      </c>
      <c r="F6302" s="15" t="s">
        <v>137</v>
      </c>
      <c r="G6302" s="15" t="s">
        <v>308</v>
      </c>
      <c r="H6302" s="15" t="s">
        <v>136</v>
      </c>
      <c r="I6302" s="15" t="s">
        <v>243</v>
      </c>
      <c r="J6302" s="15" t="s">
        <v>150</v>
      </c>
      <c r="K6302" s="15" t="s">
        <v>11127</v>
      </c>
      <c r="L6302" s="15" t="n">
        <v>38</v>
      </c>
      <c r="M6302" s="15" t="n">
        <v>94</v>
      </c>
      <c r="N6302" s="15" t="n">
        <v>74</v>
      </c>
      <c r="O6302" s="15" t="n">
        <v>49</v>
      </c>
      <c r="P6302" s="15" t="n">
        <v>255</v>
      </c>
      <c r="Y6302" s="15" t="s">
        <v>142</v>
      </c>
      <c r="AB6302" s="15" t="s">
        <v>143</v>
      </c>
    </row>
    <row r="6303" customFormat="false" ht="15" hidden="false" customHeight="true" outlineLevel="0" collapsed="false">
      <c r="A6303" s="15" t="s">
        <v>11124</v>
      </c>
      <c r="B6303" s="15" t="s">
        <v>11125</v>
      </c>
      <c r="C6303" s="15" t="s">
        <v>217</v>
      </c>
      <c r="D6303" s="15" t="s">
        <v>235</v>
      </c>
      <c r="E6303" s="15" t="s">
        <v>136</v>
      </c>
      <c r="F6303" s="15" t="s">
        <v>137</v>
      </c>
      <c r="G6303" s="15" t="s">
        <v>308</v>
      </c>
      <c r="H6303" s="15" t="s">
        <v>136</v>
      </c>
      <c r="I6303" s="15" t="s">
        <v>243</v>
      </c>
      <c r="J6303" s="15" t="s">
        <v>158</v>
      </c>
      <c r="K6303" s="15" t="s">
        <v>11128</v>
      </c>
      <c r="L6303" s="15" t="n">
        <v>4</v>
      </c>
      <c r="M6303" s="15" t="n">
        <v>55</v>
      </c>
      <c r="N6303" s="15" t="n">
        <v>25</v>
      </c>
      <c r="O6303" s="15" t="n">
        <v>4</v>
      </c>
      <c r="P6303" s="15" t="n">
        <v>88</v>
      </c>
      <c r="Y6303" s="15" t="s">
        <v>142</v>
      </c>
      <c r="AB6303" s="15" t="s">
        <v>143</v>
      </c>
    </row>
    <row r="6304" customFormat="false" ht="15" hidden="false" customHeight="true" outlineLevel="0" collapsed="false">
      <c r="A6304" s="15" t="s">
        <v>11124</v>
      </c>
      <c r="B6304" s="15" t="s">
        <v>11125</v>
      </c>
      <c r="C6304" s="15" t="s">
        <v>217</v>
      </c>
      <c r="D6304" s="15" t="s">
        <v>235</v>
      </c>
      <c r="E6304" s="15" t="s">
        <v>136</v>
      </c>
      <c r="F6304" s="15" t="s">
        <v>137</v>
      </c>
      <c r="G6304" s="15" t="s">
        <v>308</v>
      </c>
      <c r="H6304" s="15" t="s">
        <v>136</v>
      </c>
      <c r="I6304" s="15" t="s">
        <v>243</v>
      </c>
      <c r="J6304" s="15" t="s">
        <v>169</v>
      </c>
      <c r="K6304" s="15" t="s">
        <v>11129</v>
      </c>
      <c r="N6304" s="15" t="n">
        <v>4</v>
      </c>
      <c r="P6304" s="15" t="n">
        <v>4</v>
      </c>
      <c r="Y6304" s="15" t="s">
        <v>142</v>
      </c>
      <c r="AB6304" s="15" t="s">
        <v>143</v>
      </c>
    </row>
    <row r="6305" customFormat="false" ht="15" hidden="false" customHeight="true" outlineLevel="0" collapsed="false">
      <c r="A6305" s="15" t="s">
        <v>11130</v>
      </c>
      <c r="B6305" s="15" t="s">
        <v>11131</v>
      </c>
      <c r="C6305" s="15" t="s">
        <v>217</v>
      </c>
      <c r="D6305" s="15" t="s">
        <v>218</v>
      </c>
      <c r="E6305" s="15" t="s">
        <v>136</v>
      </c>
      <c r="F6305" s="15" t="s">
        <v>137</v>
      </c>
      <c r="G6305" s="15" t="s">
        <v>231</v>
      </c>
      <c r="H6305" s="15" t="s">
        <v>136</v>
      </c>
      <c r="I6305" s="15" t="s">
        <v>139</v>
      </c>
      <c r="J6305" s="15" t="s">
        <v>150</v>
      </c>
      <c r="K6305" s="15" t="s">
        <v>11132</v>
      </c>
      <c r="L6305" s="15" t="n">
        <v>31</v>
      </c>
      <c r="P6305" s="15" t="n">
        <v>31</v>
      </c>
      <c r="Y6305" s="15" t="s">
        <v>156</v>
      </c>
      <c r="AB6305" s="15" t="s">
        <v>143</v>
      </c>
    </row>
    <row r="6306" customFormat="false" ht="15" hidden="false" customHeight="true" outlineLevel="0" collapsed="false">
      <c r="A6306" s="15" t="s">
        <v>11130</v>
      </c>
      <c r="B6306" s="15" t="s">
        <v>11131</v>
      </c>
      <c r="C6306" s="15" t="s">
        <v>217</v>
      </c>
      <c r="D6306" s="15" t="s">
        <v>218</v>
      </c>
      <c r="E6306" s="15" t="s">
        <v>136</v>
      </c>
      <c r="F6306" s="15" t="s">
        <v>137</v>
      </c>
      <c r="G6306" s="15" t="s">
        <v>231</v>
      </c>
      <c r="H6306" s="15" t="s">
        <v>136</v>
      </c>
      <c r="I6306" s="15" t="s">
        <v>139</v>
      </c>
      <c r="J6306" s="15" t="s">
        <v>158</v>
      </c>
      <c r="K6306" s="15" t="s">
        <v>11133</v>
      </c>
      <c r="L6306" s="15" t="n">
        <v>13</v>
      </c>
      <c r="P6306" s="15" t="n">
        <v>13</v>
      </c>
      <c r="Y6306" s="15" t="s">
        <v>156</v>
      </c>
      <c r="AB6306" s="15" t="s">
        <v>143</v>
      </c>
    </row>
    <row r="6307" customFormat="false" ht="15" hidden="false" customHeight="true" outlineLevel="0" collapsed="false">
      <c r="A6307" s="15" t="s">
        <v>11134</v>
      </c>
      <c r="B6307" s="15" t="s">
        <v>11135</v>
      </c>
      <c r="C6307" s="15" t="s">
        <v>134</v>
      </c>
      <c r="D6307" s="15" t="s">
        <v>460</v>
      </c>
      <c r="E6307" s="15" t="s">
        <v>136</v>
      </c>
      <c r="F6307" s="15" t="s">
        <v>137</v>
      </c>
      <c r="G6307" s="15" t="s">
        <v>1411</v>
      </c>
      <c r="H6307" s="15" t="s">
        <v>136</v>
      </c>
      <c r="I6307" s="15" t="s">
        <v>243</v>
      </c>
      <c r="J6307" s="15" t="s">
        <v>140</v>
      </c>
      <c r="K6307" s="15" t="s">
        <v>11136</v>
      </c>
      <c r="L6307" s="15" t="n">
        <v>23</v>
      </c>
      <c r="M6307" s="15" t="n">
        <v>145</v>
      </c>
      <c r="N6307" s="15" t="n">
        <v>438</v>
      </c>
      <c r="O6307" s="15" t="n">
        <v>85</v>
      </c>
      <c r="P6307" s="15" t="n">
        <v>691</v>
      </c>
      <c r="Y6307" s="15" t="s">
        <v>156</v>
      </c>
      <c r="AB6307" s="15" t="s">
        <v>143</v>
      </c>
    </row>
    <row r="6308" customFormat="false" ht="15" hidden="false" customHeight="true" outlineLevel="0" collapsed="false">
      <c r="A6308" s="15" t="s">
        <v>11134</v>
      </c>
      <c r="B6308" s="15" t="s">
        <v>11135</v>
      </c>
      <c r="C6308" s="15" t="s">
        <v>134</v>
      </c>
      <c r="D6308" s="15" t="s">
        <v>460</v>
      </c>
      <c r="E6308" s="15" t="s">
        <v>136</v>
      </c>
      <c r="F6308" s="15" t="s">
        <v>137</v>
      </c>
      <c r="G6308" s="15" t="s">
        <v>1411</v>
      </c>
      <c r="H6308" s="15" t="s">
        <v>136</v>
      </c>
      <c r="I6308" s="15" t="s">
        <v>243</v>
      </c>
      <c r="J6308" s="15" t="s">
        <v>144</v>
      </c>
      <c r="K6308" s="15" t="s">
        <v>11137</v>
      </c>
      <c r="L6308" s="15" t="n">
        <v>21</v>
      </c>
      <c r="M6308" s="15" t="n">
        <v>1190</v>
      </c>
      <c r="N6308" s="15" t="n">
        <v>2563</v>
      </c>
      <c r="O6308" s="15" t="n">
        <v>200</v>
      </c>
      <c r="P6308" s="15" t="n">
        <v>3974</v>
      </c>
      <c r="Y6308" s="15" t="s">
        <v>156</v>
      </c>
      <c r="AB6308" s="15" t="s">
        <v>143</v>
      </c>
    </row>
    <row r="6309" customFormat="false" ht="15" hidden="false" customHeight="true" outlineLevel="0" collapsed="false">
      <c r="A6309" s="15" t="s">
        <v>11134</v>
      </c>
      <c r="B6309" s="15" t="s">
        <v>11135</v>
      </c>
      <c r="C6309" s="15" t="s">
        <v>134</v>
      </c>
      <c r="D6309" s="15" t="s">
        <v>460</v>
      </c>
      <c r="E6309" s="15" t="s">
        <v>136</v>
      </c>
      <c r="F6309" s="15" t="s">
        <v>137</v>
      </c>
      <c r="G6309" s="15" t="s">
        <v>1411</v>
      </c>
      <c r="H6309" s="15" t="s">
        <v>136</v>
      </c>
      <c r="I6309" s="15" t="s">
        <v>243</v>
      </c>
      <c r="J6309" s="15" t="s">
        <v>150</v>
      </c>
      <c r="K6309" s="15" t="s">
        <v>11138</v>
      </c>
      <c r="N6309" s="15" t="n">
        <v>4</v>
      </c>
      <c r="O6309" s="15" t="n">
        <v>45</v>
      </c>
      <c r="P6309" s="15" t="n">
        <v>49</v>
      </c>
      <c r="Y6309" s="15" t="s">
        <v>156</v>
      </c>
      <c r="AB6309" s="15" t="s">
        <v>143</v>
      </c>
    </row>
    <row r="6310" customFormat="false" ht="15" hidden="false" customHeight="true" outlineLevel="0" collapsed="false">
      <c r="A6310" s="15" t="s">
        <v>11139</v>
      </c>
      <c r="B6310" s="15" t="s">
        <v>11140</v>
      </c>
      <c r="C6310" s="15" t="s">
        <v>217</v>
      </c>
      <c r="D6310" s="15" t="s">
        <v>218</v>
      </c>
      <c r="E6310" s="15" t="s">
        <v>136</v>
      </c>
      <c r="F6310" s="15" t="s">
        <v>137</v>
      </c>
      <c r="G6310" s="15" t="s">
        <v>928</v>
      </c>
      <c r="H6310" s="15" t="s">
        <v>136</v>
      </c>
      <c r="I6310" s="15" t="s">
        <v>139</v>
      </c>
      <c r="J6310" s="15" t="s">
        <v>150</v>
      </c>
      <c r="K6310" s="15" t="s">
        <v>11141</v>
      </c>
      <c r="L6310" s="15" t="n">
        <v>3</v>
      </c>
      <c r="M6310" s="15" t="n">
        <v>5</v>
      </c>
      <c r="N6310" s="15" t="n">
        <v>7</v>
      </c>
      <c r="P6310" s="15" t="n">
        <v>15</v>
      </c>
      <c r="Y6310" s="15" t="s">
        <v>142</v>
      </c>
      <c r="AB6310" s="15" t="s">
        <v>143</v>
      </c>
    </row>
    <row r="6311" customFormat="false" ht="15" hidden="false" customHeight="true" outlineLevel="0" collapsed="false">
      <c r="A6311" s="15" t="s">
        <v>11142</v>
      </c>
      <c r="B6311" s="15" t="s">
        <v>11143</v>
      </c>
      <c r="C6311" s="15" t="s">
        <v>148</v>
      </c>
      <c r="E6311" s="15" t="s">
        <v>136</v>
      </c>
      <c r="F6311" s="15" t="s">
        <v>137</v>
      </c>
      <c r="G6311" s="15" t="s">
        <v>2517</v>
      </c>
      <c r="H6311" s="15" t="s">
        <v>136</v>
      </c>
      <c r="I6311" s="15" t="s">
        <v>139</v>
      </c>
      <c r="J6311" s="15" t="s">
        <v>150</v>
      </c>
      <c r="K6311" s="15" t="s">
        <v>11144</v>
      </c>
      <c r="L6311" s="15" t="n">
        <v>12</v>
      </c>
      <c r="M6311" s="15" t="n">
        <v>3</v>
      </c>
      <c r="N6311" s="15" t="n">
        <v>9</v>
      </c>
      <c r="P6311" s="15" t="n">
        <v>24</v>
      </c>
      <c r="Y6311" s="15" t="s">
        <v>142</v>
      </c>
      <c r="AB6311" s="15" t="s">
        <v>143</v>
      </c>
    </row>
    <row r="6312" customFormat="false" ht="15" hidden="false" customHeight="true" outlineLevel="0" collapsed="false">
      <c r="A6312" s="15" t="s">
        <v>11142</v>
      </c>
      <c r="B6312" s="15" t="s">
        <v>11143</v>
      </c>
      <c r="C6312" s="15" t="s">
        <v>148</v>
      </c>
      <c r="E6312" s="15" t="s">
        <v>136</v>
      </c>
      <c r="F6312" s="15" t="s">
        <v>137</v>
      </c>
      <c r="G6312" s="15" t="s">
        <v>2517</v>
      </c>
      <c r="H6312" s="15" t="s">
        <v>136</v>
      </c>
      <c r="I6312" s="15" t="s">
        <v>139</v>
      </c>
      <c r="J6312" s="15" t="s">
        <v>158</v>
      </c>
      <c r="K6312" s="15" t="s">
        <v>11145</v>
      </c>
      <c r="L6312" s="15" t="n">
        <v>4</v>
      </c>
      <c r="P6312" s="15" t="n">
        <v>4</v>
      </c>
      <c r="Y6312" s="15" t="s">
        <v>142</v>
      </c>
      <c r="AB6312" s="15" t="s">
        <v>143</v>
      </c>
    </row>
    <row r="6313" customFormat="false" ht="15" hidden="false" customHeight="true" outlineLevel="0" collapsed="false">
      <c r="A6313" s="15" t="s">
        <v>11146</v>
      </c>
      <c r="B6313" s="15" t="s">
        <v>11147</v>
      </c>
      <c r="C6313" s="15" t="s">
        <v>217</v>
      </c>
      <c r="D6313" s="15" t="s">
        <v>218</v>
      </c>
      <c r="E6313" s="15" t="s">
        <v>136</v>
      </c>
      <c r="F6313" s="15" t="s">
        <v>137</v>
      </c>
      <c r="G6313" s="15" t="s">
        <v>308</v>
      </c>
      <c r="H6313" s="15" t="s">
        <v>136</v>
      </c>
      <c r="I6313" s="15" t="s">
        <v>243</v>
      </c>
      <c r="J6313" s="15" t="s">
        <v>140</v>
      </c>
      <c r="K6313" s="15" t="s">
        <v>11148</v>
      </c>
      <c r="L6313" s="15" t="n">
        <v>1695</v>
      </c>
      <c r="M6313" s="15" t="n">
        <v>514</v>
      </c>
      <c r="N6313" s="15" t="n">
        <v>376</v>
      </c>
      <c r="O6313" s="15" t="n">
        <v>57</v>
      </c>
      <c r="P6313" s="15" t="n">
        <v>2642</v>
      </c>
      <c r="Y6313" s="15" t="s">
        <v>142</v>
      </c>
      <c r="AB6313" s="15" t="s">
        <v>143</v>
      </c>
    </row>
    <row r="6314" customFormat="false" ht="15" hidden="false" customHeight="true" outlineLevel="0" collapsed="false">
      <c r="A6314" s="15" t="s">
        <v>11146</v>
      </c>
      <c r="B6314" s="15" t="s">
        <v>11147</v>
      </c>
      <c r="C6314" s="15" t="s">
        <v>217</v>
      </c>
      <c r="D6314" s="15" t="s">
        <v>218</v>
      </c>
      <c r="E6314" s="15" t="s">
        <v>136</v>
      </c>
      <c r="F6314" s="15" t="s">
        <v>137</v>
      </c>
      <c r="G6314" s="15" t="s">
        <v>308</v>
      </c>
      <c r="H6314" s="15" t="s">
        <v>136</v>
      </c>
      <c r="I6314" s="15" t="s">
        <v>243</v>
      </c>
      <c r="J6314" s="15" t="s">
        <v>144</v>
      </c>
      <c r="K6314" s="15" t="s">
        <v>11149</v>
      </c>
      <c r="L6314" s="15" t="n">
        <v>225</v>
      </c>
      <c r="M6314" s="15" t="n">
        <v>398</v>
      </c>
      <c r="N6314" s="15" t="n">
        <v>148</v>
      </c>
      <c r="O6314" s="15" t="n">
        <v>59</v>
      </c>
      <c r="P6314" s="15" t="n">
        <v>830</v>
      </c>
      <c r="Y6314" s="15" t="s">
        <v>142</v>
      </c>
      <c r="AB6314" s="15" t="s">
        <v>143</v>
      </c>
    </row>
    <row r="6315" customFormat="false" ht="15" hidden="false" customHeight="true" outlineLevel="0" collapsed="false">
      <c r="A6315" s="15" t="s">
        <v>11146</v>
      </c>
      <c r="B6315" s="15" t="s">
        <v>11147</v>
      </c>
      <c r="C6315" s="15" t="s">
        <v>217</v>
      </c>
      <c r="D6315" s="15" t="s">
        <v>218</v>
      </c>
      <c r="E6315" s="15" t="s">
        <v>136</v>
      </c>
      <c r="F6315" s="15" t="s">
        <v>137</v>
      </c>
      <c r="G6315" s="15" t="s">
        <v>308</v>
      </c>
      <c r="H6315" s="15" t="s">
        <v>136</v>
      </c>
      <c r="I6315" s="15" t="s">
        <v>243</v>
      </c>
      <c r="J6315" s="15" t="s">
        <v>150</v>
      </c>
      <c r="K6315" s="15" t="s">
        <v>11150</v>
      </c>
      <c r="L6315" s="15" t="n">
        <v>25</v>
      </c>
      <c r="M6315" s="15" t="n">
        <v>92</v>
      </c>
      <c r="N6315" s="15" t="n">
        <v>55</v>
      </c>
      <c r="O6315" s="15" t="n">
        <v>74</v>
      </c>
      <c r="P6315" s="15" t="n">
        <v>246</v>
      </c>
      <c r="Y6315" s="15" t="s">
        <v>142</v>
      </c>
      <c r="AB6315" s="15" t="s">
        <v>143</v>
      </c>
    </row>
    <row r="6316" customFormat="false" ht="15" hidden="false" customHeight="true" outlineLevel="0" collapsed="false">
      <c r="A6316" s="15" t="s">
        <v>11146</v>
      </c>
      <c r="B6316" s="15" t="s">
        <v>11147</v>
      </c>
      <c r="C6316" s="15" t="s">
        <v>217</v>
      </c>
      <c r="D6316" s="15" t="s">
        <v>218</v>
      </c>
      <c r="E6316" s="15" t="s">
        <v>136</v>
      </c>
      <c r="F6316" s="15" t="s">
        <v>137</v>
      </c>
      <c r="G6316" s="15" t="s">
        <v>308</v>
      </c>
      <c r="H6316" s="15" t="s">
        <v>136</v>
      </c>
      <c r="I6316" s="15" t="s">
        <v>243</v>
      </c>
      <c r="J6316" s="15" t="s">
        <v>166</v>
      </c>
      <c r="K6316" s="15" t="s">
        <v>11151</v>
      </c>
      <c r="M6316" s="15" t="n">
        <v>8</v>
      </c>
      <c r="P6316" s="15" t="n">
        <v>8</v>
      </c>
      <c r="Y6316" s="15" t="s">
        <v>142</v>
      </c>
      <c r="AB6316" s="15" t="s">
        <v>143</v>
      </c>
    </row>
    <row r="6317" customFormat="false" ht="15" hidden="false" customHeight="true" outlineLevel="0" collapsed="false">
      <c r="A6317" s="15" t="s">
        <v>11146</v>
      </c>
      <c r="B6317" s="15" t="s">
        <v>11147</v>
      </c>
      <c r="C6317" s="15" t="s">
        <v>217</v>
      </c>
      <c r="D6317" s="15" t="s">
        <v>218</v>
      </c>
      <c r="E6317" s="15" t="s">
        <v>136</v>
      </c>
      <c r="F6317" s="15" t="s">
        <v>137</v>
      </c>
      <c r="G6317" s="15" t="s">
        <v>308</v>
      </c>
      <c r="H6317" s="15" t="s">
        <v>136</v>
      </c>
      <c r="I6317" s="15" t="s">
        <v>243</v>
      </c>
      <c r="J6317" s="15" t="s">
        <v>158</v>
      </c>
      <c r="K6317" s="15" t="s">
        <v>11152</v>
      </c>
      <c r="M6317" s="15" t="n">
        <v>8</v>
      </c>
      <c r="N6317" s="15" t="n">
        <v>2</v>
      </c>
      <c r="P6317" s="15" t="n">
        <v>10</v>
      </c>
      <c r="Y6317" s="15" t="s">
        <v>142</v>
      </c>
      <c r="AB6317" s="15" t="s">
        <v>143</v>
      </c>
    </row>
    <row r="6318" customFormat="false" ht="15" hidden="false" customHeight="true" outlineLevel="0" collapsed="false">
      <c r="A6318" s="15" t="s">
        <v>11153</v>
      </c>
      <c r="B6318" s="15" t="s">
        <v>11154</v>
      </c>
      <c r="C6318" s="15" t="s">
        <v>134</v>
      </c>
      <c r="D6318" s="15" t="s">
        <v>135</v>
      </c>
      <c r="E6318" s="15" t="s">
        <v>788</v>
      </c>
      <c r="F6318" s="15" t="s">
        <v>137</v>
      </c>
      <c r="G6318" s="15" t="s">
        <v>788</v>
      </c>
      <c r="H6318" s="15" t="s">
        <v>136</v>
      </c>
      <c r="I6318" s="15" t="s">
        <v>243</v>
      </c>
      <c r="J6318" s="15" t="s">
        <v>140</v>
      </c>
      <c r="K6318" s="15" t="s">
        <v>11155</v>
      </c>
      <c r="L6318" s="15" t="n">
        <v>192</v>
      </c>
      <c r="M6318" s="15" t="n">
        <v>144</v>
      </c>
      <c r="N6318" s="15" t="n">
        <v>179</v>
      </c>
      <c r="O6318" s="15" t="n">
        <v>7</v>
      </c>
      <c r="P6318" s="15" t="n">
        <v>522</v>
      </c>
      <c r="Y6318" s="15" t="s">
        <v>142</v>
      </c>
      <c r="AB6318" s="15" t="s">
        <v>163</v>
      </c>
      <c r="AC6318" s="15" t="n">
        <v>191</v>
      </c>
      <c r="AD6318" s="15" t="n">
        <v>2.567927</v>
      </c>
      <c r="AE6318" s="15" t="n">
        <v>410</v>
      </c>
      <c r="AF6318" s="15" t="s">
        <v>95</v>
      </c>
    </row>
    <row r="6319" customFormat="false" ht="15" hidden="false" customHeight="true" outlineLevel="0" collapsed="false">
      <c r="A6319" s="15" t="s">
        <v>11153</v>
      </c>
      <c r="B6319" s="15" t="s">
        <v>11154</v>
      </c>
      <c r="C6319" s="15" t="s">
        <v>134</v>
      </c>
      <c r="D6319" s="15" t="s">
        <v>135</v>
      </c>
      <c r="E6319" s="15" t="s">
        <v>788</v>
      </c>
      <c r="F6319" s="15" t="s">
        <v>137</v>
      </c>
      <c r="G6319" s="15" t="s">
        <v>788</v>
      </c>
      <c r="H6319" s="15" t="s">
        <v>136</v>
      </c>
      <c r="I6319" s="15" t="s">
        <v>243</v>
      </c>
      <c r="J6319" s="15" t="s">
        <v>144</v>
      </c>
      <c r="K6319" s="15" t="s">
        <v>11156</v>
      </c>
      <c r="L6319" s="15" t="n">
        <v>302</v>
      </c>
      <c r="M6319" s="15" t="n">
        <v>228</v>
      </c>
      <c r="N6319" s="15" t="n">
        <v>237</v>
      </c>
      <c r="O6319" s="15" t="n">
        <v>25</v>
      </c>
      <c r="P6319" s="15" t="n">
        <v>792</v>
      </c>
      <c r="Y6319" s="15" t="s">
        <v>142</v>
      </c>
      <c r="AB6319" s="15" t="s">
        <v>163</v>
      </c>
      <c r="AC6319" s="15" t="n">
        <v>191</v>
      </c>
      <c r="AD6319" s="15" t="n">
        <v>2.567927</v>
      </c>
      <c r="AE6319" s="15" t="n">
        <v>410</v>
      </c>
      <c r="AF6319" s="15" t="s">
        <v>95</v>
      </c>
    </row>
    <row r="6320" customFormat="false" ht="15" hidden="false" customHeight="true" outlineLevel="0" collapsed="false">
      <c r="A6320" s="15" t="s">
        <v>11153</v>
      </c>
      <c r="B6320" s="15" t="s">
        <v>11154</v>
      </c>
      <c r="C6320" s="15" t="s">
        <v>134</v>
      </c>
      <c r="D6320" s="15" t="s">
        <v>135</v>
      </c>
      <c r="E6320" s="15" t="s">
        <v>788</v>
      </c>
      <c r="F6320" s="15" t="s">
        <v>137</v>
      </c>
      <c r="G6320" s="15" t="s">
        <v>788</v>
      </c>
      <c r="H6320" s="15" t="s">
        <v>136</v>
      </c>
      <c r="I6320" s="15" t="s">
        <v>243</v>
      </c>
      <c r="J6320" s="15" t="s">
        <v>150</v>
      </c>
      <c r="K6320" s="15" t="s">
        <v>11157</v>
      </c>
      <c r="L6320" s="15" t="n">
        <v>151</v>
      </c>
      <c r="M6320" s="15" t="n">
        <v>151</v>
      </c>
      <c r="N6320" s="15" t="n">
        <v>74</v>
      </c>
      <c r="O6320" s="15" t="n">
        <v>3</v>
      </c>
      <c r="P6320" s="15" t="n">
        <v>379</v>
      </c>
      <c r="Y6320" s="15" t="s">
        <v>142</v>
      </c>
      <c r="AB6320" s="15" t="s">
        <v>163</v>
      </c>
      <c r="AC6320" s="15" t="n">
        <v>191</v>
      </c>
      <c r="AD6320" s="15" t="n">
        <v>2.567927</v>
      </c>
      <c r="AE6320" s="15" t="n">
        <v>410</v>
      </c>
      <c r="AF6320" s="15" t="s">
        <v>95</v>
      </c>
    </row>
    <row r="6321" customFormat="false" ht="15" hidden="false" customHeight="true" outlineLevel="0" collapsed="false">
      <c r="A6321" s="15" t="s">
        <v>11153</v>
      </c>
      <c r="B6321" s="15" t="s">
        <v>11154</v>
      </c>
      <c r="C6321" s="15" t="s">
        <v>134</v>
      </c>
      <c r="D6321" s="15" t="s">
        <v>135</v>
      </c>
      <c r="E6321" s="15" t="s">
        <v>788</v>
      </c>
      <c r="F6321" s="15" t="s">
        <v>137</v>
      </c>
      <c r="G6321" s="15" t="s">
        <v>788</v>
      </c>
      <c r="H6321" s="15" t="s">
        <v>136</v>
      </c>
      <c r="I6321" s="15" t="s">
        <v>243</v>
      </c>
      <c r="J6321" s="15" t="s">
        <v>158</v>
      </c>
      <c r="K6321" s="15" t="s">
        <v>11158</v>
      </c>
      <c r="L6321" s="15" t="n">
        <v>74</v>
      </c>
      <c r="M6321" s="15" t="n">
        <v>155</v>
      </c>
      <c r="N6321" s="15" t="n">
        <v>219</v>
      </c>
      <c r="P6321" s="15" t="n">
        <v>448</v>
      </c>
      <c r="Y6321" s="15" t="s">
        <v>142</v>
      </c>
      <c r="AB6321" s="15" t="s">
        <v>163</v>
      </c>
      <c r="AC6321" s="15" t="n">
        <v>191</v>
      </c>
      <c r="AD6321" s="15" t="n">
        <v>2.567927</v>
      </c>
      <c r="AE6321" s="15" t="n">
        <v>410</v>
      </c>
      <c r="AF6321" s="15" t="s">
        <v>95</v>
      </c>
    </row>
    <row r="6322" customFormat="false" ht="15" hidden="false" customHeight="true" outlineLevel="0" collapsed="false">
      <c r="A6322" s="15" t="s">
        <v>11159</v>
      </c>
      <c r="B6322" s="15" t="s">
        <v>11160</v>
      </c>
      <c r="C6322" s="15" t="s">
        <v>148</v>
      </c>
      <c r="E6322" s="15" t="s">
        <v>136</v>
      </c>
      <c r="F6322" s="15" t="s">
        <v>137</v>
      </c>
      <c r="G6322" s="15" t="s">
        <v>5749</v>
      </c>
      <c r="H6322" s="15" t="s">
        <v>136</v>
      </c>
      <c r="I6322" s="15" t="s">
        <v>139</v>
      </c>
      <c r="J6322" s="15" t="s">
        <v>150</v>
      </c>
      <c r="K6322" s="15" t="s">
        <v>11161</v>
      </c>
      <c r="N6322" s="15" t="n">
        <v>12</v>
      </c>
      <c r="P6322" s="15" t="n">
        <v>12</v>
      </c>
      <c r="Y6322" s="15" t="s">
        <v>142</v>
      </c>
      <c r="AB6322" s="15" t="s">
        <v>143</v>
      </c>
    </row>
    <row r="6323" customFormat="false" ht="15" hidden="false" customHeight="true" outlineLevel="0" collapsed="false">
      <c r="A6323" s="15" t="s">
        <v>11162</v>
      </c>
      <c r="B6323" s="15" t="s">
        <v>11163</v>
      </c>
      <c r="C6323" s="15" t="s">
        <v>217</v>
      </c>
      <c r="D6323" s="15" t="s">
        <v>218</v>
      </c>
      <c r="E6323" s="15" t="s">
        <v>136</v>
      </c>
      <c r="F6323" s="15" t="s">
        <v>137</v>
      </c>
      <c r="G6323" s="15" t="s">
        <v>308</v>
      </c>
      <c r="H6323" s="15" t="s">
        <v>136</v>
      </c>
      <c r="I6323" s="15" t="s">
        <v>243</v>
      </c>
      <c r="J6323" s="15" t="s">
        <v>140</v>
      </c>
      <c r="K6323" s="15" t="s">
        <v>11164</v>
      </c>
      <c r="L6323" s="15" t="n">
        <v>147</v>
      </c>
      <c r="M6323" s="15" t="n">
        <v>202</v>
      </c>
      <c r="N6323" s="15" t="n">
        <v>418</v>
      </c>
      <c r="O6323" s="15" t="n">
        <v>123</v>
      </c>
      <c r="P6323" s="15" t="n">
        <v>890</v>
      </c>
      <c r="Y6323" s="15" t="s">
        <v>142</v>
      </c>
      <c r="AB6323" s="15" t="s">
        <v>143</v>
      </c>
    </row>
    <row r="6324" customFormat="false" ht="15" hidden="false" customHeight="true" outlineLevel="0" collapsed="false">
      <c r="A6324" s="15" t="s">
        <v>11162</v>
      </c>
      <c r="B6324" s="15" t="s">
        <v>11163</v>
      </c>
      <c r="C6324" s="15" t="s">
        <v>217</v>
      </c>
      <c r="D6324" s="15" t="s">
        <v>218</v>
      </c>
      <c r="E6324" s="15" t="s">
        <v>136</v>
      </c>
      <c r="F6324" s="15" t="s">
        <v>137</v>
      </c>
      <c r="G6324" s="15" t="s">
        <v>308</v>
      </c>
      <c r="H6324" s="15" t="s">
        <v>136</v>
      </c>
      <c r="I6324" s="15" t="s">
        <v>243</v>
      </c>
      <c r="J6324" s="15" t="s">
        <v>144</v>
      </c>
      <c r="K6324" s="15" t="s">
        <v>11165</v>
      </c>
      <c r="L6324" s="15" t="n">
        <v>3</v>
      </c>
      <c r="M6324" s="15" t="n">
        <v>8</v>
      </c>
      <c r="N6324" s="15" t="n">
        <v>6</v>
      </c>
      <c r="P6324" s="15" t="n">
        <v>17</v>
      </c>
      <c r="Y6324" s="15" t="s">
        <v>142</v>
      </c>
      <c r="AB6324" s="15" t="s">
        <v>143</v>
      </c>
    </row>
    <row r="6325" customFormat="false" ht="15" hidden="false" customHeight="true" outlineLevel="0" collapsed="false">
      <c r="A6325" s="15" t="s">
        <v>11162</v>
      </c>
      <c r="B6325" s="15" t="s">
        <v>11163</v>
      </c>
      <c r="C6325" s="15" t="s">
        <v>217</v>
      </c>
      <c r="D6325" s="15" t="s">
        <v>218</v>
      </c>
      <c r="E6325" s="15" t="s">
        <v>136</v>
      </c>
      <c r="F6325" s="15" t="s">
        <v>137</v>
      </c>
      <c r="G6325" s="15" t="s">
        <v>308</v>
      </c>
      <c r="H6325" s="15" t="s">
        <v>136</v>
      </c>
      <c r="I6325" s="15" t="s">
        <v>243</v>
      </c>
      <c r="J6325" s="15" t="s">
        <v>150</v>
      </c>
      <c r="K6325" s="15" t="s">
        <v>11166</v>
      </c>
      <c r="L6325" s="15" t="n">
        <v>1006</v>
      </c>
      <c r="M6325" s="15" t="n">
        <v>892</v>
      </c>
      <c r="N6325" s="15" t="n">
        <v>1275</v>
      </c>
      <c r="O6325" s="15" t="n">
        <v>465</v>
      </c>
      <c r="P6325" s="15" t="n">
        <v>3638</v>
      </c>
      <c r="Y6325" s="15" t="s">
        <v>142</v>
      </c>
      <c r="AB6325" s="15" t="s">
        <v>143</v>
      </c>
    </row>
    <row r="6326" customFormat="false" ht="15" hidden="false" customHeight="true" outlineLevel="0" collapsed="false">
      <c r="A6326" s="15" t="s">
        <v>11162</v>
      </c>
      <c r="B6326" s="15" t="s">
        <v>11163</v>
      </c>
      <c r="C6326" s="15" t="s">
        <v>217</v>
      </c>
      <c r="D6326" s="15" t="s">
        <v>218</v>
      </c>
      <c r="E6326" s="15" t="s">
        <v>136</v>
      </c>
      <c r="F6326" s="15" t="s">
        <v>137</v>
      </c>
      <c r="G6326" s="15" t="s">
        <v>308</v>
      </c>
      <c r="H6326" s="15" t="s">
        <v>136</v>
      </c>
      <c r="I6326" s="15" t="s">
        <v>243</v>
      </c>
      <c r="J6326" s="15" t="s">
        <v>166</v>
      </c>
      <c r="K6326" s="15" t="s">
        <v>11167</v>
      </c>
      <c r="L6326" s="15" t="n">
        <v>109</v>
      </c>
      <c r="M6326" s="15" t="n">
        <v>183</v>
      </c>
      <c r="N6326" s="15" t="n">
        <v>9</v>
      </c>
      <c r="O6326" s="15" t="n">
        <v>5</v>
      </c>
      <c r="P6326" s="15" t="n">
        <v>306</v>
      </c>
      <c r="Y6326" s="15" t="s">
        <v>142</v>
      </c>
      <c r="AB6326" s="15" t="s">
        <v>143</v>
      </c>
    </row>
    <row r="6327" customFormat="false" ht="15" hidden="false" customHeight="true" outlineLevel="0" collapsed="false">
      <c r="A6327" s="15" t="s">
        <v>11162</v>
      </c>
      <c r="B6327" s="15" t="s">
        <v>11163</v>
      </c>
      <c r="C6327" s="15" t="s">
        <v>217</v>
      </c>
      <c r="D6327" s="15" t="s">
        <v>218</v>
      </c>
      <c r="E6327" s="15" t="s">
        <v>136</v>
      </c>
      <c r="F6327" s="15" t="s">
        <v>137</v>
      </c>
      <c r="G6327" s="15" t="s">
        <v>308</v>
      </c>
      <c r="H6327" s="15" t="s">
        <v>136</v>
      </c>
      <c r="I6327" s="15" t="s">
        <v>243</v>
      </c>
      <c r="J6327" s="15" t="s">
        <v>158</v>
      </c>
      <c r="K6327" s="15" t="s">
        <v>11168</v>
      </c>
      <c r="L6327" s="15" t="n">
        <v>311</v>
      </c>
      <c r="M6327" s="15" t="n">
        <v>551</v>
      </c>
      <c r="N6327" s="15" t="n">
        <v>514</v>
      </c>
      <c r="O6327" s="15" t="n">
        <v>104</v>
      </c>
      <c r="P6327" s="15" t="n">
        <v>1480</v>
      </c>
      <c r="Y6327" s="15" t="s">
        <v>142</v>
      </c>
      <c r="AB6327" s="15" t="s">
        <v>143</v>
      </c>
    </row>
    <row r="6328" customFormat="false" ht="15" hidden="false" customHeight="true" outlineLevel="0" collapsed="false">
      <c r="A6328" s="15" t="s">
        <v>11162</v>
      </c>
      <c r="B6328" s="15" t="s">
        <v>11163</v>
      </c>
      <c r="C6328" s="15" t="s">
        <v>217</v>
      </c>
      <c r="D6328" s="15" t="s">
        <v>218</v>
      </c>
      <c r="E6328" s="15" t="s">
        <v>136</v>
      </c>
      <c r="F6328" s="15" t="s">
        <v>137</v>
      </c>
      <c r="G6328" s="15" t="s">
        <v>308</v>
      </c>
      <c r="H6328" s="15" t="s">
        <v>136</v>
      </c>
      <c r="I6328" s="15" t="s">
        <v>243</v>
      </c>
      <c r="J6328" s="15" t="s">
        <v>169</v>
      </c>
      <c r="K6328" s="15" t="s">
        <v>11169</v>
      </c>
      <c r="L6328" s="15" t="n">
        <v>14</v>
      </c>
      <c r="N6328" s="15" t="n">
        <v>15</v>
      </c>
      <c r="O6328" s="15" t="n">
        <v>7</v>
      </c>
      <c r="P6328" s="15" t="n">
        <v>36</v>
      </c>
      <c r="Y6328" s="15" t="s">
        <v>142</v>
      </c>
      <c r="AB6328" s="15" t="s">
        <v>143</v>
      </c>
    </row>
    <row r="6329" customFormat="false" ht="15" hidden="false" customHeight="true" outlineLevel="0" collapsed="false">
      <c r="A6329" s="15" t="s">
        <v>11170</v>
      </c>
      <c r="B6329" s="15" t="s">
        <v>11171</v>
      </c>
      <c r="C6329" s="15" t="s">
        <v>217</v>
      </c>
      <c r="D6329" s="15" t="s">
        <v>218</v>
      </c>
      <c r="E6329" s="15" t="s">
        <v>136</v>
      </c>
      <c r="F6329" s="15" t="s">
        <v>137</v>
      </c>
      <c r="G6329" s="15" t="s">
        <v>1353</v>
      </c>
      <c r="H6329" s="15" t="s">
        <v>136</v>
      </c>
      <c r="I6329" s="15" t="s">
        <v>139</v>
      </c>
      <c r="J6329" s="15" t="s">
        <v>150</v>
      </c>
      <c r="K6329" s="15" t="s">
        <v>11172</v>
      </c>
      <c r="L6329" s="15" t="n">
        <v>1</v>
      </c>
      <c r="M6329" s="15" t="n">
        <v>1</v>
      </c>
      <c r="P6329" s="15" t="n">
        <v>2</v>
      </c>
      <c r="Y6329" s="15" t="s">
        <v>156</v>
      </c>
      <c r="AB6329" s="15" t="s">
        <v>143</v>
      </c>
    </row>
    <row r="6330" customFormat="false" ht="15" hidden="false" customHeight="true" outlineLevel="0" collapsed="false">
      <c r="A6330" s="15" t="s">
        <v>11173</v>
      </c>
      <c r="B6330" s="15" t="s">
        <v>11174</v>
      </c>
      <c r="C6330" s="15" t="s">
        <v>148</v>
      </c>
      <c r="E6330" s="15" t="s">
        <v>136</v>
      </c>
      <c r="F6330" s="15" t="s">
        <v>137</v>
      </c>
      <c r="G6330" s="15" t="s">
        <v>756</v>
      </c>
      <c r="H6330" s="15" t="s">
        <v>136</v>
      </c>
      <c r="I6330" s="15" t="s">
        <v>139</v>
      </c>
      <c r="J6330" s="15" t="s">
        <v>150</v>
      </c>
      <c r="K6330" s="15" t="s">
        <v>11175</v>
      </c>
      <c r="L6330" s="15" t="n">
        <v>12</v>
      </c>
      <c r="P6330" s="15" t="n">
        <v>12</v>
      </c>
      <c r="Y6330" s="15" t="s">
        <v>142</v>
      </c>
      <c r="AB6330" s="15" t="s">
        <v>143</v>
      </c>
    </row>
    <row r="6331" customFormat="false" ht="15" hidden="false" customHeight="true" outlineLevel="0" collapsed="false">
      <c r="A6331" s="15" t="s">
        <v>11173</v>
      </c>
      <c r="B6331" s="15" t="s">
        <v>11174</v>
      </c>
      <c r="C6331" s="15" t="s">
        <v>148</v>
      </c>
      <c r="E6331" s="15" t="s">
        <v>136</v>
      </c>
      <c r="F6331" s="15" t="s">
        <v>137</v>
      </c>
      <c r="G6331" s="15" t="s">
        <v>756</v>
      </c>
      <c r="H6331" s="15" t="s">
        <v>136</v>
      </c>
      <c r="I6331" s="15" t="s">
        <v>139</v>
      </c>
      <c r="J6331" s="15" t="s">
        <v>158</v>
      </c>
      <c r="K6331" s="15" t="s">
        <v>11176</v>
      </c>
      <c r="L6331" s="15" t="n">
        <v>28</v>
      </c>
      <c r="P6331" s="15" t="n">
        <v>28</v>
      </c>
      <c r="Y6331" s="15" t="s">
        <v>142</v>
      </c>
      <c r="AB6331" s="15" t="s">
        <v>143</v>
      </c>
    </row>
    <row r="6332" customFormat="false" ht="15" hidden="false" customHeight="true" outlineLevel="0" collapsed="false">
      <c r="A6332" s="15" t="s">
        <v>11177</v>
      </c>
      <c r="B6332" s="15" t="s">
        <v>11178</v>
      </c>
      <c r="C6332" s="15" t="s">
        <v>148</v>
      </c>
      <c r="E6332" s="15" t="s">
        <v>136</v>
      </c>
      <c r="F6332" s="15" t="s">
        <v>137</v>
      </c>
      <c r="G6332" s="15" t="s">
        <v>928</v>
      </c>
      <c r="H6332" s="15" t="s">
        <v>136</v>
      </c>
      <c r="I6332" s="15" t="s">
        <v>139</v>
      </c>
      <c r="J6332" s="15" t="s">
        <v>150</v>
      </c>
      <c r="K6332" s="15" t="s">
        <v>11179</v>
      </c>
      <c r="N6332" s="15" t="n">
        <v>1</v>
      </c>
      <c r="P6332" s="15" t="n">
        <v>1</v>
      </c>
      <c r="Y6332" s="15" t="s">
        <v>142</v>
      </c>
      <c r="AB6332" s="15" t="s">
        <v>143</v>
      </c>
    </row>
    <row r="6333" customFormat="false" ht="15" hidden="false" customHeight="true" outlineLevel="0" collapsed="false">
      <c r="A6333" s="15" t="s">
        <v>11180</v>
      </c>
      <c r="B6333" s="15" t="s">
        <v>11181</v>
      </c>
      <c r="C6333" s="15" t="s">
        <v>217</v>
      </c>
      <c r="D6333" s="15" t="s">
        <v>218</v>
      </c>
      <c r="E6333" s="15" t="s">
        <v>136</v>
      </c>
      <c r="F6333" s="15" t="s">
        <v>137</v>
      </c>
      <c r="G6333" s="15" t="s">
        <v>308</v>
      </c>
      <c r="H6333" s="15" t="s">
        <v>136</v>
      </c>
      <c r="I6333" s="15" t="s">
        <v>243</v>
      </c>
      <c r="J6333" s="15" t="s">
        <v>140</v>
      </c>
      <c r="K6333" s="15" t="s">
        <v>11182</v>
      </c>
      <c r="N6333" s="15" t="n">
        <v>42</v>
      </c>
      <c r="P6333" s="15" t="n">
        <v>42</v>
      </c>
      <c r="Y6333" s="15" t="s">
        <v>142</v>
      </c>
      <c r="AB6333" s="15" t="s">
        <v>143</v>
      </c>
    </row>
    <row r="6334" customFormat="false" ht="15" hidden="false" customHeight="true" outlineLevel="0" collapsed="false">
      <c r="A6334" s="15" t="s">
        <v>11180</v>
      </c>
      <c r="B6334" s="15" t="s">
        <v>11181</v>
      </c>
      <c r="C6334" s="15" t="s">
        <v>217</v>
      </c>
      <c r="D6334" s="15" t="s">
        <v>218</v>
      </c>
      <c r="E6334" s="15" t="s">
        <v>136</v>
      </c>
      <c r="F6334" s="15" t="s">
        <v>137</v>
      </c>
      <c r="G6334" s="15" t="s">
        <v>308</v>
      </c>
      <c r="H6334" s="15" t="s">
        <v>136</v>
      </c>
      <c r="I6334" s="15" t="s">
        <v>243</v>
      </c>
      <c r="J6334" s="15" t="s">
        <v>150</v>
      </c>
      <c r="K6334" s="15" t="s">
        <v>11183</v>
      </c>
      <c r="L6334" s="15" t="n">
        <v>180</v>
      </c>
      <c r="M6334" s="15" t="n">
        <v>57</v>
      </c>
      <c r="N6334" s="15" t="n">
        <v>48</v>
      </c>
      <c r="O6334" s="15" t="n">
        <v>6</v>
      </c>
      <c r="P6334" s="15" t="n">
        <v>291</v>
      </c>
      <c r="Y6334" s="15" t="s">
        <v>142</v>
      </c>
      <c r="AB6334" s="15" t="s">
        <v>143</v>
      </c>
    </row>
    <row r="6335" customFormat="false" ht="15" hidden="false" customHeight="true" outlineLevel="0" collapsed="false">
      <c r="A6335" s="15" t="s">
        <v>11180</v>
      </c>
      <c r="B6335" s="15" t="s">
        <v>11181</v>
      </c>
      <c r="C6335" s="15" t="s">
        <v>217</v>
      </c>
      <c r="D6335" s="15" t="s">
        <v>218</v>
      </c>
      <c r="E6335" s="15" t="s">
        <v>136</v>
      </c>
      <c r="F6335" s="15" t="s">
        <v>137</v>
      </c>
      <c r="G6335" s="15" t="s">
        <v>308</v>
      </c>
      <c r="H6335" s="15" t="s">
        <v>136</v>
      </c>
      <c r="I6335" s="15" t="s">
        <v>243</v>
      </c>
      <c r="J6335" s="15" t="s">
        <v>158</v>
      </c>
      <c r="K6335" s="15" t="s">
        <v>11184</v>
      </c>
      <c r="L6335" s="15" t="n">
        <v>72</v>
      </c>
      <c r="M6335" s="15" t="n">
        <v>24</v>
      </c>
      <c r="N6335" s="15" t="n">
        <v>40</v>
      </c>
      <c r="P6335" s="15" t="n">
        <v>136</v>
      </c>
      <c r="Y6335" s="15" t="s">
        <v>142</v>
      </c>
      <c r="AB6335" s="15" t="s">
        <v>143</v>
      </c>
    </row>
    <row r="6336" customFormat="false" ht="15" hidden="false" customHeight="true" outlineLevel="0" collapsed="false">
      <c r="A6336" s="15" t="s">
        <v>11185</v>
      </c>
      <c r="B6336" s="15" t="s">
        <v>11186</v>
      </c>
      <c r="C6336" s="15" t="s">
        <v>134</v>
      </c>
      <c r="D6336" s="15" t="s">
        <v>135</v>
      </c>
      <c r="E6336" s="15" t="s">
        <v>136</v>
      </c>
      <c r="F6336" s="15" t="s">
        <v>137</v>
      </c>
      <c r="G6336" s="15" t="s">
        <v>451</v>
      </c>
      <c r="H6336" s="15" t="s">
        <v>136</v>
      </c>
      <c r="I6336" s="15" t="s">
        <v>243</v>
      </c>
      <c r="J6336" s="15" t="s">
        <v>140</v>
      </c>
      <c r="K6336" s="15" t="s">
        <v>11187</v>
      </c>
      <c r="M6336" s="15" t="n">
        <v>2</v>
      </c>
      <c r="N6336" s="15" t="n">
        <v>2</v>
      </c>
      <c r="P6336" s="15" t="n">
        <v>4</v>
      </c>
      <c r="Y6336" s="15" t="s">
        <v>142</v>
      </c>
      <c r="AB6336" s="15" t="s">
        <v>143</v>
      </c>
    </row>
    <row r="6337" customFormat="false" ht="15" hidden="false" customHeight="true" outlineLevel="0" collapsed="false">
      <c r="A6337" s="15" t="s">
        <v>11185</v>
      </c>
      <c r="B6337" s="15" t="s">
        <v>11186</v>
      </c>
      <c r="C6337" s="15" t="s">
        <v>134</v>
      </c>
      <c r="D6337" s="15" t="s">
        <v>135</v>
      </c>
      <c r="E6337" s="15" t="s">
        <v>136</v>
      </c>
      <c r="F6337" s="15" t="s">
        <v>137</v>
      </c>
      <c r="G6337" s="15" t="s">
        <v>451</v>
      </c>
      <c r="H6337" s="15" t="s">
        <v>136</v>
      </c>
      <c r="I6337" s="15" t="s">
        <v>243</v>
      </c>
      <c r="J6337" s="15" t="s">
        <v>150</v>
      </c>
      <c r="K6337" s="15" t="s">
        <v>11188</v>
      </c>
      <c r="L6337" s="15" t="n">
        <v>144</v>
      </c>
      <c r="M6337" s="15" t="n">
        <v>112</v>
      </c>
      <c r="N6337" s="15" t="n">
        <v>95</v>
      </c>
      <c r="O6337" s="15" t="n">
        <v>2</v>
      </c>
      <c r="P6337" s="15" t="n">
        <v>353</v>
      </c>
      <c r="Y6337" s="15" t="s">
        <v>142</v>
      </c>
      <c r="AB6337" s="15" t="s">
        <v>143</v>
      </c>
    </row>
    <row r="6338" customFormat="false" ht="15" hidden="false" customHeight="true" outlineLevel="0" collapsed="false">
      <c r="A6338" s="15" t="s">
        <v>11185</v>
      </c>
      <c r="B6338" s="15" t="s">
        <v>11186</v>
      </c>
      <c r="C6338" s="15" t="s">
        <v>134</v>
      </c>
      <c r="D6338" s="15" t="s">
        <v>135</v>
      </c>
      <c r="E6338" s="15" t="s">
        <v>136</v>
      </c>
      <c r="F6338" s="15" t="s">
        <v>137</v>
      </c>
      <c r="G6338" s="15" t="s">
        <v>451</v>
      </c>
      <c r="H6338" s="15" t="s">
        <v>136</v>
      </c>
      <c r="I6338" s="15" t="s">
        <v>243</v>
      </c>
      <c r="J6338" s="15" t="s">
        <v>158</v>
      </c>
      <c r="K6338" s="15" t="s">
        <v>11189</v>
      </c>
      <c r="L6338" s="15" t="n">
        <v>65</v>
      </c>
      <c r="M6338" s="15" t="n">
        <v>74</v>
      </c>
      <c r="N6338" s="15" t="n">
        <v>61</v>
      </c>
      <c r="O6338" s="15" t="n">
        <v>13</v>
      </c>
      <c r="P6338" s="15" t="n">
        <v>213</v>
      </c>
      <c r="Y6338" s="15" t="s">
        <v>142</v>
      </c>
      <c r="AB6338" s="15" t="s">
        <v>143</v>
      </c>
    </row>
    <row r="6339" customFormat="false" ht="15" hidden="false" customHeight="true" outlineLevel="0" collapsed="false">
      <c r="A6339" s="15" t="s">
        <v>11185</v>
      </c>
      <c r="B6339" s="15" t="s">
        <v>11186</v>
      </c>
      <c r="C6339" s="15" t="s">
        <v>134</v>
      </c>
      <c r="D6339" s="15" t="s">
        <v>135</v>
      </c>
      <c r="E6339" s="15" t="s">
        <v>136</v>
      </c>
      <c r="F6339" s="15" t="s">
        <v>137</v>
      </c>
      <c r="G6339" s="15" t="s">
        <v>451</v>
      </c>
      <c r="H6339" s="15" t="s">
        <v>136</v>
      </c>
      <c r="I6339" s="15" t="s">
        <v>243</v>
      </c>
      <c r="J6339" s="15" t="s">
        <v>169</v>
      </c>
      <c r="K6339" s="15" t="s">
        <v>11190</v>
      </c>
      <c r="L6339" s="15" t="n">
        <v>2</v>
      </c>
      <c r="M6339" s="15" t="n">
        <v>3</v>
      </c>
      <c r="P6339" s="15" t="n">
        <v>5</v>
      </c>
      <c r="Y6339" s="15" t="s">
        <v>142</v>
      </c>
      <c r="AB6339" s="15" t="s">
        <v>143</v>
      </c>
    </row>
    <row r="6340" customFormat="false" ht="15" hidden="false" customHeight="true" outlineLevel="0" collapsed="false">
      <c r="A6340" s="15" t="s">
        <v>11191</v>
      </c>
      <c r="B6340" s="15" t="s">
        <v>11192</v>
      </c>
      <c r="C6340" s="15" t="s">
        <v>217</v>
      </c>
      <c r="D6340" s="15" t="s">
        <v>218</v>
      </c>
      <c r="E6340" s="15" t="s">
        <v>136</v>
      </c>
      <c r="F6340" s="15" t="s">
        <v>137</v>
      </c>
      <c r="G6340" s="15" t="s">
        <v>136</v>
      </c>
      <c r="H6340" s="15" t="s">
        <v>136</v>
      </c>
      <c r="I6340" s="15" t="s">
        <v>139</v>
      </c>
      <c r="J6340" s="15" t="s">
        <v>150</v>
      </c>
      <c r="K6340" s="15" t="s">
        <v>11193</v>
      </c>
      <c r="L6340" s="15" t="n">
        <v>37</v>
      </c>
      <c r="M6340" s="15" t="n">
        <v>23</v>
      </c>
      <c r="P6340" s="15" t="n">
        <v>60</v>
      </c>
      <c r="Y6340" s="15" t="s">
        <v>142</v>
      </c>
      <c r="AB6340" s="15" t="s">
        <v>143</v>
      </c>
    </row>
    <row r="6341" customFormat="false" ht="15" hidden="false" customHeight="true" outlineLevel="0" collapsed="false">
      <c r="A6341" s="15" t="s">
        <v>11191</v>
      </c>
      <c r="B6341" s="15" t="s">
        <v>11192</v>
      </c>
      <c r="C6341" s="15" t="s">
        <v>217</v>
      </c>
      <c r="D6341" s="15" t="s">
        <v>218</v>
      </c>
      <c r="E6341" s="15" t="s">
        <v>136</v>
      </c>
      <c r="F6341" s="15" t="s">
        <v>137</v>
      </c>
      <c r="G6341" s="15" t="s">
        <v>136</v>
      </c>
      <c r="H6341" s="15" t="s">
        <v>136</v>
      </c>
      <c r="I6341" s="15" t="s">
        <v>139</v>
      </c>
      <c r="J6341" s="15" t="s">
        <v>158</v>
      </c>
      <c r="K6341" s="15" t="s">
        <v>11194</v>
      </c>
      <c r="L6341" s="15" t="n">
        <v>35</v>
      </c>
      <c r="M6341" s="15" t="n">
        <v>5</v>
      </c>
      <c r="N6341" s="15" t="n">
        <v>2</v>
      </c>
      <c r="P6341" s="15" t="n">
        <v>42</v>
      </c>
      <c r="Y6341" s="15" t="s">
        <v>142</v>
      </c>
      <c r="AB6341" s="15" t="s">
        <v>143</v>
      </c>
    </row>
    <row r="6342" customFormat="false" ht="15" hidden="false" customHeight="true" outlineLevel="0" collapsed="false">
      <c r="A6342" s="15" t="s">
        <v>11195</v>
      </c>
      <c r="B6342" s="15" t="s">
        <v>11196</v>
      </c>
      <c r="C6342" s="15" t="s">
        <v>134</v>
      </c>
      <c r="D6342" s="15" t="s">
        <v>135</v>
      </c>
      <c r="E6342" s="15" t="s">
        <v>136</v>
      </c>
      <c r="F6342" s="15" t="s">
        <v>137</v>
      </c>
      <c r="G6342" s="15" t="s">
        <v>11197</v>
      </c>
      <c r="H6342" s="15" t="s">
        <v>136</v>
      </c>
      <c r="I6342" s="15" t="s">
        <v>139</v>
      </c>
      <c r="J6342" s="15" t="s">
        <v>150</v>
      </c>
      <c r="K6342" s="15" t="s">
        <v>11198</v>
      </c>
      <c r="L6342" s="15" t="n">
        <v>4</v>
      </c>
      <c r="M6342" s="15" t="n">
        <v>1</v>
      </c>
      <c r="N6342" s="15" t="n">
        <v>1</v>
      </c>
      <c r="P6342" s="15" t="n">
        <v>6</v>
      </c>
      <c r="Y6342" s="15" t="s">
        <v>142</v>
      </c>
      <c r="AB6342" s="15" t="s">
        <v>143</v>
      </c>
    </row>
    <row r="6343" customFormat="false" ht="15" hidden="false" customHeight="true" outlineLevel="0" collapsed="false">
      <c r="A6343" s="15" t="s">
        <v>11195</v>
      </c>
      <c r="B6343" s="15" t="s">
        <v>11196</v>
      </c>
      <c r="C6343" s="15" t="s">
        <v>134</v>
      </c>
      <c r="D6343" s="15" t="s">
        <v>135</v>
      </c>
      <c r="E6343" s="15" t="s">
        <v>136</v>
      </c>
      <c r="F6343" s="15" t="s">
        <v>137</v>
      </c>
      <c r="G6343" s="15" t="s">
        <v>11197</v>
      </c>
      <c r="H6343" s="15" t="s">
        <v>136</v>
      </c>
      <c r="I6343" s="15" t="s">
        <v>139</v>
      </c>
      <c r="J6343" s="15" t="s">
        <v>158</v>
      </c>
      <c r="K6343" s="15" t="s">
        <v>11199</v>
      </c>
      <c r="M6343" s="15" t="n">
        <v>12</v>
      </c>
      <c r="N6343" s="15" t="n">
        <v>4</v>
      </c>
      <c r="P6343" s="15" t="n">
        <v>16</v>
      </c>
      <c r="Y6343" s="15" t="s">
        <v>142</v>
      </c>
      <c r="AB6343" s="15" t="s">
        <v>143</v>
      </c>
    </row>
    <row r="6344" customFormat="false" ht="15" hidden="false" customHeight="true" outlineLevel="0" collapsed="false">
      <c r="A6344" s="15" t="s">
        <v>11200</v>
      </c>
      <c r="B6344" s="15" t="s">
        <v>11201</v>
      </c>
      <c r="C6344" s="15" t="s">
        <v>217</v>
      </c>
      <c r="D6344" s="15" t="s">
        <v>218</v>
      </c>
      <c r="E6344" s="15" t="s">
        <v>136</v>
      </c>
      <c r="F6344" s="15" t="s">
        <v>137</v>
      </c>
      <c r="G6344" s="15" t="s">
        <v>219</v>
      </c>
      <c r="H6344" s="15" t="s">
        <v>136</v>
      </c>
      <c r="I6344" s="15" t="s">
        <v>139</v>
      </c>
      <c r="J6344" s="15" t="s">
        <v>140</v>
      </c>
      <c r="K6344" s="15" t="s">
        <v>11202</v>
      </c>
      <c r="L6344" s="15" t="n">
        <v>1</v>
      </c>
      <c r="P6344" s="15" t="n">
        <v>1</v>
      </c>
      <c r="Y6344" s="15" t="s">
        <v>142</v>
      </c>
      <c r="AB6344" s="15" t="s">
        <v>143</v>
      </c>
    </row>
    <row r="6345" customFormat="false" ht="15" hidden="false" customHeight="true" outlineLevel="0" collapsed="false">
      <c r="A6345" s="15" t="s">
        <v>11200</v>
      </c>
      <c r="B6345" s="15" t="s">
        <v>11201</v>
      </c>
      <c r="C6345" s="15" t="s">
        <v>217</v>
      </c>
      <c r="D6345" s="15" t="s">
        <v>218</v>
      </c>
      <c r="E6345" s="15" t="s">
        <v>136</v>
      </c>
      <c r="F6345" s="15" t="s">
        <v>137</v>
      </c>
      <c r="G6345" s="15" t="s">
        <v>219</v>
      </c>
      <c r="H6345" s="15" t="s">
        <v>136</v>
      </c>
      <c r="I6345" s="15" t="s">
        <v>139</v>
      </c>
      <c r="J6345" s="15" t="s">
        <v>150</v>
      </c>
      <c r="K6345" s="15" t="s">
        <v>11203</v>
      </c>
      <c r="L6345" s="15" t="n">
        <v>210</v>
      </c>
      <c r="M6345" s="15" t="n">
        <v>-5</v>
      </c>
      <c r="P6345" s="15" t="n">
        <v>205</v>
      </c>
      <c r="Y6345" s="15" t="s">
        <v>142</v>
      </c>
      <c r="AB6345" s="15" t="s">
        <v>143</v>
      </c>
    </row>
    <row r="6346" customFormat="false" ht="15" hidden="false" customHeight="true" outlineLevel="0" collapsed="false">
      <c r="A6346" s="15" t="s">
        <v>11200</v>
      </c>
      <c r="B6346" s="15" t="s">
        <v>11201</v>
      </c>
      <c r="C6346" s="15" t="s">
        <v>217</v>
      </c>
      <c r="D6346" s="15" t="s">
        <v>218</v>
      </c>
      <c r="E6346" s="15" t="s">
        <v>136</v>
      </c>
      <c r="F6346" s="15" t="s">
        <v>137</v>
      </c>
      <c r="G6346" s="15" t="s">
        <v>219</v>
      </c>
      <c r="H6346" s="15" t="s">
        <v>136</v>
      </c>
      <c r="I6346" s="15" t="s">
        <v>139</v>
      </c>
      <c r="J6346" s="15" t="s">
        <v>158</v>
      </c>
      <c r="K6346" s="15" t="s">
        <v>11204</v>
      </c>
      <c r="L6346" s="15" t="n">
        <v>1</v>
      </c>
      <c r="M6346" s="15" t="n">
        <v>1</v>
      </c>
      <c r="P6346" s="15" t="n">
        <v>2</v>
      </c>
      <c r="Y6346" s="15" t="s">
        <v>142</v>
      </c>
      <c r="AB6346" s="15" t="s">
        <v>143</v>
      </c>
    </row>
    <row r="6347" customFormat="false" ht="15" hidden="false" customHeight="true" outlineLevel="0" collapsed="false">
      <c r="A6347" s="15" t="s">
        <v>11205</v>
      </c>
      <c r="B6347" s="15" t="s">
        <v>11206</v>
      </c>
      <c r="C6347" s="15" t="s">
        <v>217</v>
      </c>
      <c r="D6347" s="15" t="s">
        <v>218</v>
      </c>
      <c r="E6347" s="15" t="s">
        <v>136</v>
      </c>
      <c r="F6347" s="15" t="s">
        <v>137</v>
      </c>
      <c r="G6347" s="15" t="s">
        <v>1929</v>
      </c>
      <c r="H6347" s="15" t="s">
        <v>136</v>
      </c>
      <c r="I6347" s="15" t="s">
        <v>243</v>
      </c>
      <c r="J6347" s="15" t="s">
        <v>140</v>
      </c>
      <c r="K6347" s="15" t="s">
        <v>11207</v>
      </c>
      <c r="N6347" s="15" t="n">
        <v>17</v>
      </c>
      <c r="P6347" s="15" t="n">
        <v>17</v>
      </c>
      <c r="Y6347" s="15" t="s">
        <v>142</v>
      </c>
      <c r="AB6347" s="15" t="s">
        <v>143</v>
      </c>
    </row>
    <row r="6348" customFormat="false" ht="15" hidden="false" customHeight="true" outlineLevel="0" collapsed="false">
      <c r="A6348" s="15" t="s">
        <v>11205</v>
      </c>
      <c r="B6348" s="15" t="s">
        <v>11206</v>
      </c>
      <c r="C6348" s="15" t="s">
        <v>217</v>
      </c>
      <c r="D6348" s="15" t="s">
        <v>218</v>
      </c>
      <c r="E6348" s="15" t="s">
        <v>136</v>
      </c>
      <c r="F6348" s="15" t="s">
        <v>137</v>
      </c>
      <c r="G6348" s="15" t="s">
        <v>1929</v>
      </c>
      <c r="H6348" s="15" t="s">
        <v>136</v>
      </c>
      <c r="I6348" s="15" t="s">
        <v>243</v>
      </c>
      <c r="J6348" s="15" t="s">
        <v>150</v>
      </c>
      <c r="K6348" s="15" t="s">
        <v>11208</v>
      </c>
      <c r="L6348" s="15" t="n">
        <v>263</v>
      </c>
      <c r="M6348" s="15" t="n">
        <v>52</v>
      </c>
      <c r="N6348" s="15" t="n">
        <v>197</v>
      </c>
      <c r="O6348" s="15" t="n">
        <v>45</v>
      </c>
      <c r="P6348" s="15" t="n">
        <v>557</v>
      </c>
      <c r="Y6348" s="15" t="s">
        <v>142</v>
      </c>
      <c r="AB6348" s="15" t="s">
        <v>143</v>
      </c>
    </row>
    <row r="6349" customFormat="false" ht="15" hidden="false" customHeight="true" outlineLevel="0" collapsed="false">
      <c r="A6349" s="15" t="s">
        <v>11205</v>
      </c>
      <c r="B6349" s="15" t="s">
        <v>11206</v>
      </c>
      <c r="C6349" s="15" t="s">
        <v>217</v>
      </c>
      <c r="D6349" s="15" t="s">
        <v>218</v>
      </c>
      <c r="E6349" s="15" t="s">
        <v>136</v>
      </c>
      <c r="F6349" s="15" t="s">
        <v>137</v>
      </c>
      <c r="G6349" s="15" t="s">
        <v>1929</v>
      </c>
      <c r="H6349" s="15" t="s">
        <v>136</v>
      </c>
      <c r="I6349" s="15" t="s">
        <v>243</v>
      </c>
      <c r="J6349" s="15" t="s">
        <v>158</v>
      </c>
      <c r="K6349" s="15" t="s">
        <v>11209</v>
      </c>
      <c r="L6349" s="15" t="n">
        <v>47</v>
      </c>
      <c r="M6349" s="15" t="n">
        <v>4</v>
      </c>
      <c r="N6349" s="15" t="n">
        <v>5</v>
      </c>
      <c r="O6349" s="15" t="n">
        <v>6</v>
      </c>
      <c r="P6349" s="15" t="n">
        <v>62</v>
      </c>
      <c r="Y6349" s="15" t="s">
        <v>142</v>
      </c>
      <c r="AB6349" s="15" t="s">
        <v>143</v>
      </c>
    </row>
    <row r="6350" customFormat="false" ht="15" hidden="false" customHeight="true" outlineLevel="0" collapsed="false">
      <c r="A6350" s="15" t="s">
        <v>11205</v>
      </c>
      <c r="B6350" s="15" t="s">
        <v>11206</v>
      </c>
      <c r="C6350" s="15" t="s">
        <v>217</v>
      </c>
      <c r="D6350" s="15" t="s">
        <v>218</v>
      </c>
      <c r="E6350" s="15" t="s">
        <v>136</v>
      </c>
      <c r="F6350" s="15" t="s">
        <v>137</v>
      </c>
      <c r="G6350" s="15" t="s">
        <v>1929</v>
      </c>
      <c r="H6350" s="15" t="s">
        <v>136</v>
      </c>
      <c r="I6350" s="15" t="s">
        <v>243</v>
      </c>
      <c r="J6350" s="15" t="s">
        <v>169</v>
      </c>
      <c r="K6350" s="15" t="s">
        <v>11210</v>
      </c>
      <c r="L6350" s="15" t="n">
        <v>7</v>
      </c>
      <c r="P6350" s="15" t="n">
        <v>7</v>
      </c>
      <c r="Y6350" s="15" t="s">
        <v>142</v>
      </c>
      <c r="AB6350" s="15" t="s">
        <v>143</v>
      </c>
    </row>
    <row r="6351" customFormat="false" ht="15" hidden="false" customHeight="true" outlineLevel="0" collapsed="false">
      <c r="A6351" s="15" t="s">
        <v>11211</v>
      </c>
      <c r="B6351" s="15" t="s">
        <v>11212</v>
      </c>
      <c r="C6351" s="15" t="s">
        <v>217</v>
      </c>
      <c r="D6351" s="15" t="s">
        <v>874</v>
      </c>
      <c r="E6351" s="15" t="s">
        <v>136</v>
      </c>
      <c r="F6351" s="15" t="s">
        <v>137</v>
      </c>
      <c r="G6351" s="15" t="s">
        <v>2620</v>
      </c>
      <c r="H6351" s="15" t="s">
        <v>136</v>
      </c>
      <c r="I6351" s="15" t="s">
        <v>139</v>
      </c>
      <c r="J6351" s="15" t="s">
        <v>140</v>
      </c>
      <c r="K6351" s="15" t="s">
        <v>11213</v>
      </c>
      <c r="L6351" s="15" t="n">
        <v>8</v>
      </c>
      <c r="N6351" s="15" t="n">
        <v>2</v>
      </c>
      <c r="P6351" s="15" t="n">
        <v>10</v>
      </c>
      <c r="Y6351" s="15" t="s">
        <v>156</v>
      </c>
      <c r="AB6351" s="15" t="s">
        <v>143</v>
      </c>
    </row>
    <row r="6352" customFormat="false" ht="15" hidden="false" customHeight="true" outlineLevel="0" collapsed="false">
      <c r="A6352" s="15" t="s">
        <v>11211</v>
      </c>
      <c r="B6352" s="15" t="s">
        <v>11212</v>
      </c>
      <c r="C6352" s="15" t="s">
        <v>217</v>
      </c>
      <c r="D6352" s="15" t="s">
        <v>874</v>
      </c>
      <c r="E6352" s="15" t="s">
        <v>136</v>
      </c>
      <c r="F6352" s="15" t="s">
        <v>137</v>
      </c>
      <c r="G6352" s="15" t="s">
        <v>2620</v>
      </c>
      <c r="H6352" s="15" t="s">
        <v>136</v>
      </c>
      <c r="I6352" s="15" t="s">
        <v>139</v>
      </c>
      <c r="J6352" s="15" t="s">
        <v>144</v>
      </c>
      <c r="K6352" s="15" t="s">
        <v>11214</v>
      </c>
      <c r="M6352" s="15" t="n">
        <v>2</v>
      </c>
      <c r="P6352" s="15" t="n">
        <v>2</v>
      </c>
      <c r="Y6352" s="15" t="s">
        <v>156</v>
      </c>
      <c r="AB6352" s="15" t="s">
        <v>143</v>
      </c>
    </row>
    <row r="6353" customFormat="false" ht="15" hidden="false" customHeight="true" outlineLevel="0" collapsed="false">
      <c r="A6353" s="15" t="s">
        <v>11211</v>
      </c>
      <c r="B6353" s="15" t="s">
        <v>11212</v>
      </c>
      <c r="C6353" s="15" t="s">
        <v>217</v>
      </c>
      <c r="D6353" s="15" t="s">
        <v>874</v>
      </c>
      <c r="E6353" s="15" t="s">
        <v>136</v>
      </c>
      <c r="F6353" s="15" t="s">
        <v>137</v>
      </c>
      <c r="G6353" s="15" t="s">
        <v>2620</v>
      </c>
      <c r="H6353" s="15" t="s">
        <v>136</v>
      </c>
      <c r="I6353" s="15" t="s">
        <v>139</v>
      </c>
      <c r="J6353" s="15" t="s">
        <v>150</v>
      </c>
      <c r="K6353" s="15" t="s">
        <v>11215</v>
      </c>
      <c r="L6353" s="15" t="n">
        <v>8</v>
      </c>
      <c r="M6353" s="15" t="n">
        <v>12</v>
      </c>
      <c r="N6353" s="15" t="n">
        <v>37</v>
      </c>
      <c r="O6353" s="15" t="n">
        <v>4</v>
      </c>
      <c r="P6353" s="15" t="n">
        <v>61</v>
      </c>
      <c r="Y6353" s="15" t="s">
        <v>156</v>
      </c>
      <c r="AB6353" s="15" t="s">
        <v>143</v>
      </c>
    </row>
    <row r="6354" customFormat="false" ht="15" hidden="false" customHeight="true" outlineLevel="0" collapsed="false">
      <c r="A6354" s="15" t="s">
        <v>11211</v>
      </c>
      <c r="B6354" s="15" t="s">
        <v>11212</v>
      </c>
      <c r="C6354" s="15" t="s">
        <v>217</v>
      </c>
      <c r="D6354" s="15" t="s">
        <v>874</v>
      </c>
      <c r="E6354" s="15" t="s">
        <v>136</v>
      </c>
      <c r="F6354" s="15" t="s">
        <v>137</v>
      </c>
      <c r="G6354" s="15" t="s">
        <v>2620</v>
      </c>
      <c r="H6354" s="15" t="s">
        <v>136</v>
      </c>
      <c r="I6354" s="15" t="s">
        <v>139</v>
      </c>
      <c r="J6354" s="15" t="s">
        <v>158</v>
      </c>
      <c r="K6354" s="15" t="s">
        <v>11216</v>
      </c>
      <c r="M6354" s="15" t="n">
        <v>8</v>
      </c>
      <c r="N6354" s="15" t="n">
        <v>1</v>
      </c>
      <c r="P6354" s="15" t="n">
        <v>9</v>
      </c>
      <c r="Y6354" s="15" t="s">
        <v>156</v>
      </c>
      <c r="AB6354" s="15" t="s">
        <v>143</v>
      </c>
    </row>
    <row r="6355" customFormat="false" ht="15" hidden="false" customHeight="true" outlineLevel="0" collapsed="false">
      <c r="A6355" s="15" t="s">
        <v>11211</v>
      </c>
      <c r="B6355" s="15" t="s">
        <v>11212</v>
      </c>
      <c r="C6355" s="15" t="s">
        <v>217</v>
      </c>
      <c r="D6355" s="15" t="s">
        <v>874</v>
      </c>
      <c r="E6355" s="15" t="s">
        <v>136</v>
      </c>
      <c r="F6355" s="15" t="s">
        <v>137</v>
      </c>
      <c r="G6355" s="15" t="s">
        <v>2620</v>
      </c>
      <c r="H6355" s="15" t="s">
        <v>136</v>
      </c>
      <c r="I6355" s="15" t="s">
        <v>139</v>
      </c>
      <c r="J6355" s="15" t="s">
        <v>169</v>
      </c>
      <c r="K6355" s="15" t="s">
        <v>11217</v>
      </c>
      <c r="L6355" s="15" t="n">
        <v>2</v>
      </c>
      <c r="M6355" s="15" t="n">
        <v>1</v>
      </c>
      <c r="P6355" s="15" t="n">
        <v>3</v>
      </c>
      <c r="Y6355" s="15" t="s">
        <v>156</v>
      </c>
      <c r="AB6355" s="15" t="s">
        <v>143</v>
      </c>
    </row>
    <row r="6356" customFormat="false" ht="15" hidden="false" customHeight="true" outlineLevel="0" collapsed="false">
      <c r="A6356" s="15" t="s">
        <v>11218</v>
      </c>
      <c r="B6356" s="15" t="s">
        <v>11219</v>
      </c>
      <c r="C6356" s="15" t="s">
        <v>134</v>
      </c>
      <c r="D6356" s="15" t="s">
        <v>460</v>
      </c>
      <c r="E6356" s="15" t="s">
        <v>136</v>
      </c>
      <c r="F6356" s="15" t="s">
        <v>137</v>
      </c>
      <c r="G6356" s="15" t="s">
        <v>4992</v>
      </c>
      <c r="H6356" s="15" t="s">
        <v>136</v>
      </c>
      <c r="I6356" s="15" t="s">
        <v>139</v>
      </c>
      <c r="J6356" s="15" t="s">
        <v>140</v>
      </c>
      <c r="K6356" s="15" t="s">
        <v>11220</v>
      </c>
      <c r="N6356" s="15" t="n">
        <v>23</v>
      </c>
      <c r="P6356" s="15" t="n">
        <v>23</v>
      </c>
      <c r="Y6356" s="15" t="s">
        <v>142</v>
      </c>
      <c r="AB6356" s="15" t="s">
        <v>143</v>
      </c>
    </row>
    <row r="6357" customFormat="false" ht="15" hidden="false" customHeight="true" outlineLevel="0" collapsed="false">
      <c r="A6357" s="15" t="s">
        <v>11218</v>
      </c>
      <c r="B6357" s="15" t="s">
        <v>11219</v>
      </c>
      <c r="C6357" s="15" t="s">
        <v>134</v>
      </c>
      <c r="D6357" s="15" t="s">
        <v>460</v>
      </c>
      <c r="E6357" s="15" t="s">
        <v>136</v>
      </c>
      <c r="F6357" s="15" t="s">
        <v>137</v>
      </c>
      <c r="G6357" s="15" t="s">
        <v>4992</v>
      </c>
      <c r="H6357" s="15" t="s">
        <v>136</v>
      </c>
      <c r="I6357" s="15" t="s">
        <v>139</v>
      </c>
      <c r="J6357" s="15" t="s">
        <v>144</v>
      </c>
      <c r="K6357" s="15" t="s">
        <v>11221</v>
      </c>
      <c r="N6357" s="15" t="n">
        <v>2</v>
      </c>
      <c r="O6357" s="15" t="n">
        <v>107</v>
      </c>
      <c r="P6357" s="15" t="n">
        <v>109</v>
      </c>
      <c r="Y6357" s="15" t="s">
        <v>142</v>
      </c>
      <c r="AB6357" s="15" t="s">
        <v>143</v>
      </c>
    </row>
    <row r="6358" customFormat="false" ht="15" hidden="false" customHeight="true" outlineLevel="0" collapsed="false">
      <c r="A6358" s="15" t="s">
        <v>11222</v>
      </c>
      <c r="B6358" s="15" t="s">
        <v>11223</v>
      </c>
      <c r="C6358" s="15" t="s">
        <v>217</v>
      </c>
      <c r="D6358" s="15" t="s">
        <v>235</v>
      </c>
      <c r="E6358" s="15" t="s">
        <v>136</v>
      </c>
      <c r="F6358" s="15" t="s">
        <v>137</v>
      </c>
      <c r="G6358" s="15" t="s">
        <v>1068</v>
      </c>
      <c r="H6358" s="15" t="s">
        <v>136</v>
      </c>
      <c r="I6358" s="15" t="s">
        <v>243</v>
      </c>
      <c r="J6358" s="15" t="s">
        <v>140</v>
      </c>
      <c r="K6358" s="15" t="s">
        <v>11224</v>
      </c>
      <c r="L6358" s="15" t="n">
        <v>7</v>
      </c>
      <c r="N6358" s="15" t="n">
        <v>13</v>
      </c>
      <c r="O6358" s="15" t="n">
        <v>2</v>
      </c>
      <c r="P6358" s="15" t="n">
        <v>22</v>
      </c>
      <c r="Y6358" s="15" t="s">
        <v>1070</v>
      </c>
      <c r="AB6358" s="15" t="s">
        <v>143</v>
      </c>
    </row>
    <row r="6359" customFormat="false" ht="15" hidden="false" customHeight="true" outlineLevel="0" collapsed="false">
      <c r="A6359" s="15" t="s">
        <v>11222</v>
      </c>
      <c r="B6359" s="15" t="s">
        <v>11223</v>
      </c>
      <c r="C6359" s="15" t="s">
        <v>217</v>
      </c>
      <c r="D6359" s="15" t="s">
        <v>235</v>
      </c>
      <c r="E6359" s="15" t="s">
        <v>136</v>
      </c>
      <c r="F6359" s="15" t="s">
        <v>137</v>
      </c>
      <c r="G6359" s="15" t="s">
        <v>1068</v>
      </c>
      <c r="H6359" s="15" t="s">
        <v>136</v>
      </c>
      <c r="I6359" s="15" t="s">
        <v>243</v>
      </c>
      <c r="J6359" s="15" t="s">
        <v>144</v>
      </c>
      <c r="K6359" s="15" t="s">
        <v>11225</v>
      </c>
      <c r="N6359" s="15" t="n">
        <v>4</v>
      </c>
      <c r="P6359" s="15" t="n">
        <v>4</v>
      </c>
      <c r="Y6359" s="15" t="s">
        <v>1070</v>
      </c>
      <c r="AB6359" s="15" t="s">
        <v>143</v>
      </c>
    </row>
    <row r="6360" customFormat="false" ht="15" hidden="false" customHeight="true" outlineLevel="0" collapsed="false">
      <c r="A6360" s="15" t="s">
        <v>11222</v>
      </c>
      <c r="B6360" s="15" t="s">
        <v>11223</v>
      </c>
      <c r="C6360" s="15" t="s">
        <v>217</v>
      </c>
      <c r="D6360" s="15" t="s">
        <v>235</v>
      </c>
      <c r="E6360" s="15" t="s">
        <v>136</v>
      </c>
      <c r="F6360" s="15" t="s">
        <v>137</v>
      </c>
      <c r="G6360" s="15" t="s">
        <v>1068</v>
      </c>
      <c r="H6360" s="15" t="s">
        <v>136</v>
      </c>
      <c r="I6360" s="15" t="s">
        <v>243</v>
      </c>
      <c r="J6360" s="15" t="s">
        <v>150</v>
      </c>
      <c r="K6360" s="15" t="s">
        <v>11226</v>
      </c>
      <c r="L6360" s="15" t="n">
        <v>72</v>
      </c>
      <c r="M6360" s="15" t="n">
        <v>90</v>
      </c>
      <c r="N6360" s="15" t="n">
        <v>62</v>
      </c>
      <c r="O6360" s="15" t="n">
        <v>33</v>
      </c>
      <c r="P6360" s="15" t="n">
        <v>257</v>
      </c>
      <c r="Y6360" s="15" t="s">
        <v>1070</v>
      </c>
      <c r="AB6360" s="15" t="s">
        <v>143</v>
      </c>
    </row>
    <row r="6361" customFormat="false" ht="15" hidden="false" customHeight="true" outlineLevel="0" collapsed="false">
      <c r="A6361" s="15" t="s">
        <v>11222</v>
      </c>
      <c r="B6361" s="15" t="s">
        <v>11223</v>
      </c>
      <c r="C6361" s="15" t="s">
        <v>217</v>
      </c>
      <c r="D6361" s="15" t="s">
        <v>235</v>
      </c>
      <c r="E6361" s="15" t="s">
        <v>136</v>
      </c>
      <c r="F6361" s="15" t="s">
        <v>137</v>
      </c>
      <c r="G6361" s="15" t="s">
        <v>1068</v>
      </c>
      <c r="H6361" s="15" t="s">
        <v>136</v>
      </c>
      <c r="I6361" s="15" t="s">
        <v>243</v>
      </c>
      <c r="J6361" s="15" t="s">
        <v>158</v>
      </c>
      <c r="K6361" s="15" t="s">
        <v>11227</v>
      </c>
      <c r="L6361" s="15" t="n">
        <v>18</v>
      </c>
      <c r="M6361" s="15" t="n">
        <v>27</v>
      </c>
      <c r="N6361" s="15" t="n">
        <v>28</v>
      </c>
      <c r="O6361" s="15" t="n">
        <v>14</v>
      </c>
      <c r="P6361" s="15" t="n">
        <v>87</v>
      </c>
      <c r="Y6361" s="15" t="s">
        <v>1070</v>
      </c>
      <c r="AB6361" s="15" t="s">
        <v>143</v>
      </c>
    </row>
    <row r="6362" customFormat="false" ht="15" hidden="false" customHeight="true" outlineLevel="0" collapsed="false">
      <c r="A6362" s="15" t="s">
        <v>11222</v>
      </c>
      <c r="B6362" s="15" t="s">
        <v>11223</v>
      </c>
      <c r="C6362" s="15" t="s">
        <v>217</v>
      </c>
      <c r="D6362" s="15" t="s">
        <v>235</v>
      </c>
      <c r="E6362" s="15" t="s">
        <v>136</v>
      </c>
      <c r="F6362" s="15" t="s">
        <v>137</v>
      </c>
      <c r="G6362" s="15" t="s">
        <v>1068</v>
      </c>
      <c r="H6362" s="15" t="s">
        <v>136</v>
      </c>
      <c r="I6362" s="15" t="s">
        <v>243</v>
      </c>
      <c r="J6362" s="15" t="s">
        <v>169</v>
      </c>
      <c r="K6362" s="15" t="s">
        <v>11228</v>
      </c>
      <c r="N6362" s="15" t="n">
        <v>1</v>
      </c>
      <c r="O6362" s="15" t="n">
        <v>1</v>
      </c>
      <c r="P6362" s="15" t="n">
        <v>2</v>
      </c>
      <c r="Y6362" s="15" t="s">
        <v>1070</v>
      </c>
      <c r="AB6362" s="15" t="s">
        <v>143</v>
      </c>
    </row>
    <row r="6363" customFormat="false" ht="15" hidden="false" customHeight="true" outlineLevel="0" collapsed="false">
      <c r="A6363" s="15" t="s">
        <v>11229</v>
      </c>
      <c r="B6363" s="15" t="s">
        <v>11230</v>
      </c>
      <c r="C6363" s="15" t="s">
        <v>217</v>
      </c>
      <c r="D6363" s="15" t="s">
        <v>235</v>
      </c>
      <c r="E6363" s="15" t="s">
        <v>136</v>
      </c>
      <c r="F6363" s="15" t="s">
        <v>137</v>
      </c>
      <c r="G6363" s="15" t="s">
        <v>308</v>
      </c>
      <c r="H6363" s="15" t="s">
        <v>136</v>
      </c>
      <c r="I6363" s="15" t="s">
        <v>243</v>
      </c>
      <c r="J6363" s="15" t="s">
        <v>140</v>
      </c>
      <c r="K6363" s="15" t="s">
        <v>11231</v>
      </c>
      <c r="L6363" s="15" t="n">
        <v>184</v>
      </c>
      <c r="M6363" s="15" t="n">
        <v>107</v>
      </c>
      <c r="N6363" s="15" t="n">
        <v>92</v>
      </c>
      <c r="O6363" s="15" t="n">
        <v>11</v>
      </c>
      <c r="P6363" s="15" t="n">
        <v>394</v>
      </c>
      <c r="Y6363" s="15" t="s">
        <v>142</v>
      </c>
      <c r="AB6363" s="15" t="s">
        <v>143</v>
      </c>
    </row>
    <row r="6364" customFormat="false" ht="15" hidden="false" customHeight="true" outlineLevel="0" collapsed="false">
      <c r="A6364" s="15" t="s">
        <v>11229</v>
      </c>
      <c r="B6364" s="15" t="s">
        <v>11230</v>
      </c>
      <c r="C6364" s="15" t="s">
        <v>217</v>
      </c>
      <c r="D6364" s="15" t="s">
        <v>235</v>
      </c>
      <c r="E6364" s="15" t="s">
        <v>136</v>
      </c>
      <c r="F6364" s="15" t="s">
        <v>137</v>
      </c>
      <c r="G6364" s="15" t="s">
        <v>308</v>
      </c>
      <c r="H6364" s="15" t="s">
        <v>136</v>
      </c>
      <c r="I6364" s="15" t="s">
        <v>243</v>
      </c>
      <c r="J6364" s="15" t="s">
        <v>169</v>
      </c>
      <c r="K6364" s="15" t="s">
        <v>11232</v>
      </c>
      <c r="M6364" s="15" t="n">
        <v>1</v>
      </c>
      <c r="P6364" s="15" t="n">
        <v>1</v>
      </c>
      <c r="Y6364" s="15" t="s">
        <v>142</v>
      </c>
      <c r="AB6364" s="15" t="s">
        <v>143</v>
      </c>
    </row>
    <row r="6365" customFormat="false" ht="15" hidden="false" customHeight="true" outlineLevel="0" collapsed="false">
      <c r="A6365" s="15" t="s">
        <v>11233</v>
      </c>
      <c r="B6365" s="15" t="s">
        <v>11234</v>
      </c>
      <c r="C6365" s="15" t="s">
        <v>134</v>
      </c>
      <c r="D6365" s="15" t="s">
        <v>177</v>
      </c>
      <c r="E6365" s="15" t="s">
        <v>136</v>
      </c>
      <c r="F6365" s="15" t="s">
        <v>137</v>
      </c>
      <c r="G6365" s="15" t="s">
        <v>938</v>
      </c>
      <c r="H6365" s="15" t="s">
        <v>136</v>
      </c>
      <c r="I6365" s="15" t="s">
        <v>243</v>
      </c>
      <c r="J6365" s="15" t="s">
        <v>140</v>
      </c>
      <c r="K6365" s="15" t="s">
        <v>11235</v>
      </c>
      <c r="L6365" s="15" t="n">
        <v>9</v>
      </c>
      <c r="M6365" s="15" t="n">
        <v>8</v>
      </c>
      <c r="P6365" s="15" t="n">
        <v>17</v>
      </c>
      <c r="Y6365" s="15" t="s">
        <v>142</v>
      </c>
      <c r="AB6365" s="15" t="s">
        <v>143</v>
      </c>
    </row>
    <row r="6366" customFormat="false" ht="15" hidden="false" customHeight="true" outlineLevel="0" collapsed="false">
      <c r="A6366" s="15" t="s">
        <v>11233</v>
      </c>
      <c r="B6366" s="15" t="s">
        <v>11234</v>
      </c>
      <c r="C6366" s="15" t="s">
        <v>134</v>
      </c>
      <c r="D6366" s="15" t="s">
        <v>177</v>
      </c>
      <c r="E6366" s="15" t="s">
        <v>136</v>
      </c>
      <c r="F6366" s="15" t="s">
        <v>137</v>
      </c>
      <c r="G6366" s="15" t="s">
        <v>938</v>
      </c>
      <c r="H6366" s="15" t="s">
        <v>136</v>
      </c>
      <c r="I6366" s="15" t="s">
        <v>243</v>
      </c>
      <c r="J6366" s="15" t="s">
        <v>150</v>
      </c>
      <c r="K6366" s="15" t="s">
        <v>11236</v>
      </c>
      <c r="L6366" s="15" t="n">
        <v>55</v>
      </c>
      <c r="M6366" s="15" t="n">
        <v>31</v>
      </c>
      <c r="N6366" s="15" t="n">
        <v>20</v>
      </c>
      <c r="P6366" s="15" t="n">
        <v>106</v>
      </c>
      <c r="Y6366" s="15" t="s">
        <v>142</v>
      </c>
      <c r="AB6366" s="15" t="s">
        <v>143</v>
      </c>
    </row>
    <row r="6367" customFormat="false" ht="15" hidden="false" customHeight="true" outlineLevel="0" collapsed="false">
      <c r="A6367" s="15" t="s">
        <v>11233</v>
      </c>
      <c r="B6367" s="15" t="s">
        <v>11234</v>
      </c>
      <c r="C6367" s="15" t="s">
        <v>134</v>
      </c>
      <c r="D6367" s="15" t="s">
        <v>177</v>
      </c>
      <c r="E6367" s="15" t="s">
        <v>136</v>
      </c>
      <c r="F6367" s="15" t="s">
        <v>137</v>
      </c>
      <c r="G6367" s="15" t="s">
        <v>938</v>
      </c>
      <c r="H6367" s="15" t="s">
        <v>136</v>
      </c>
      <c r="I6367" s="15" t="s">
        <v>243</v>
      </c>
      <c r="J6367" s="15" t="s">
        <v>158</v>
      </c>
      <c r="K6367" s="15" t="s">
        <v>11237</v>
      </c>
      <c r="L6367" s="15" t="n">
        <v>31</v>
      </c>
      <c r="M6367" s="15" t="n">
        <v>10</v>
      </c>
      <c r="N6367" s="15" t="n">
        <v>2</v>
      </c>
      <c r="P6367" s="15" t="n">
        <v>43</v>
      </c>
      <c r="Y6367" s="15" t="s">
        <v>142</v>
      </c>
      <c r="AB6367" s="15" t="s">
        <v>143</v>
      </c>
    </row>
    <row r="6368" customFormat="false" ht="15" hidden="false" customHeight="true" outlineLevel="0" collapsed="false">
      <c r="A6368" s="15" t="s">
        <v>11238</v>
      </c>
      <c r="B6368" s="15" t="s">
        <v>11239</v>
      </c>
      <c r="C6368" s="15" t="s">
        <v>148</v>
      </c>
      <c r="E6368" s="15" t="s">
        <v>136</v>
      </c>
      <c r="F6368" s="15" t="s">
        <v>137</v>
      </c>
      <c r="G6368" s="15" t="s">
        <v>3778</v>
      </c>
      <c r="H6368" s="15" t="s">
        <v>136</v>
      </c>
      <c r="I6368" s="15" t="s">
        <v>139</v>
      </c>
      <c r="J6368" s="15" t="s">
        <v>140</v>
      </c>
      <c r="K6368" s="15" t="s">
        <v>11240</v>
      </c>
      <c r="M6368" s="15" t="n">
        <v>13</v>
      </c>
      <c r="N6368" s="15" t="n">
        <v>5</v>
      </c>
      <c r="P6368" s="15" t="n">
        <v>18</v>
      </c>
      <c r="Y6368" s="15" t="s">
        <v>142</v>
      </c>
      <c r="AB6368" s="15" t="s">
        <v>143</v>
      </c>
    </row>
    <row r="6369" customFormat="false" ht="15" hidden="false" customHeight="true" outlineLevel="0" collapsed="false">
      <c r="A6369" s="15" t="s">
        <v>11238</v>
      </c>
      <c r="B6369" s="15" t="s">
        <v>11239</v>
      </c>
      <c r="C6369" s="15" t="s">
        <v>148</v>
      </c>
      <c r="E6369" s="15" t="s">
        <v>136</v>
      </c>
      <c r="F6369" s="15" t="s">
        <v>137</v>
      </c>
      <c r="G6369" s="15" t="s">
        <v>3778</v>
      </c>
      <c r="H6369" s="15" t="s">
        <v>136</v>
      </c>
      <c r="I6369" s="15" t="s">
        <v>139</v>
      </c>
      <c r="J6369" s="15" t="s">
        <v>144</v>
      </c>
      <c r="K6369" s="15" t="s">
        <v>11241</v>
      </c>
      <c r="M6369" s="15" t="n">
        <v>6</v>
      </c>
      <c r="P6369" s="15" t="n">
        <v>6</v>
      </c>
      <c r="Y6369" s="15" t="s">
        <v>142</v>
      </c>
      <c r="AB6369" s="15" t="s">
        <v>143</v>
      </c>
    </row>
    <row r="6370" customFormat="false" ht="15" hidden="false" customHeight="true" outlineLevel="0" collapsed="false">
      <c r="A6370" s="15" t="s">
        <v>11238</v>
      </c>
      <c r="B6370" s="15" t="s">
        <v>11239</v>
      </c>
      <c r="C6370" s="15" t="s">
        <v>148</v>
      </c>
      <c r="E6370" s="15" t="s">
        <v>136</v>
      </c>
      <c r="F6370" s="15" t="s">
        <v>137</v>
      </c>
      <c r="G6370" s="15" t="s">
        <v>3778</v>
      </c>
      <c r="H6370" s="15" t="s">
        <v>136</v>
      </c>
      <c r="I6370" s="15" t="s">
        <v>139</v>
      </c>
      <c r="J6370" s="15" t="s">
        <v>150</v>
      </c>
      <c r="K6370" s="15" t="s">
        <v>11242</v>
      </c>
      <c r="M6370" s="15" t="n">
        <v>11</v>
      </c>
      <c r="N6370" s="15" t="n">
        <v>36</v>
      </c>
      <c r="P6370" s="15" t="n">
        <v>47</v>
      </c>
      <c r="Y6370" s="15" t="s">
        <v>142</v>
      </c>
      <c r="AB6370" s="15" t="s">
        <v>143</v>
      </c>
    </row>
    <row r="6371" customFormat="false" ht="15" hidden="false" customHeight="true" outlineLevel="0" collapsed="false">
      <c r="A6371" s="15" t="s">
        <v>11238</v>
      </c>
      <c r="B6371" s="15" t="s">
        <v>11239</v>
      </c>
      <c r="C6371" s="15" t="s">
        <v>148</v>
      </c>
      <c r="E6371" s="15" t="s">
        <v>136</v>
      </c>
      <c r="F6371" s="15" t="s">
        <v>137</v>
      </c>
      <c r="G6371" s="15" t="s">
        <v>3778</v>
      </c>
      <c r="H6371" s="15" t="s">
        <v>136</v>
      </c>
      <c r="I6371" s="15" t="s">
        <v>139</v>
      </c>
      <c r="J6371" s="15" t="s">
        <v>158</v>
      </c>
      <c r="K6371" s="15" t="s">
        <v>11243</v>
      </c>
      <c r="M6371" s="15" t="n">
        <v>1</v>
      </c>
      <c r="N6371" s="15" t="n">
        <v>7</v>
      </c>
      <c r="P6371" s="15" t="n">
        <v>8</v>
      </c>
      <c r="Y6371" s="15" t="s">
        <v>142</v>
      </c>
      <c r="AB6371" s="15" t="s">
        <v>143</v>
      </c>
    </row>
    <row r="6372" customFormat="false" ht="15" hidden="false" customHeight="true" outlineLevel="0" collapsed="false">
      <c r="A6372" s="15" t="s">
        <v>11244</v>
      </c>
      <c r="B6372" s="15" t="s">
        <v>11245</v>
      </c>
      <c r="C6372" s="15" t="s">
        <v>148</v>
      </c>
      <c r="E6372" s="15" t="s">
        <v>136</v>
      </c>
      <c r="F6372" s="15" t="s">
        <v>137</v>
      </c>
      <c r="G6372" s="15" t="s">
        <v>11246</v>
      </c>
      <c r="H6372" s="15" t="s">
        <v>136</v>
      </c>
      <c r="I6372" s="15" t="s">
        <v>139</v>
      </c>
      <c r="J6372" s="15" t="s">
        <v>150</v>
      </c>
      <c r="K6372" s="15" t="s">
        <v>11247</v>
      </c>
      <c r="N6372" s="15" t="n">
        <v>4</v>
      </c>
      <c r="O6372" s="15" t="n">
        <v>2</v>
      </c>
      <c r="P6372" s="15" t="n">
        <v>6</v>
      </c>
      <c r="Y6372" s="15" t="s">
        <v>142</v>
      </c>
      <c r="AB6372" s="15" t="s">
        <v>143</v>
      </c>
    </row>
    <row r="6373" customFormat="false" ht="15" hidden="false" customHeight="true" outlineLevel="0" collapsed="false">
      <c r="A6373" s="15" t="s">
        <v>11244</v>
      </c>
      <c r="B6373" s="15" t="s">
        <v>11245</v>
      </c>
      <c r="C6373" s="15" t="s">
        <v>148</v>
      </c>
      <c r="E6373" s="15" t="s">
        <v>136</v>
      </c>
      <c r="F6373" s="15" t="s">
        <v>137</v>
      </c>
      <c r="G6373" s="15" t="s">
        <v>11246</v>
      </c>
      <c r="H6373" s="15" t="s">
        <v>136</v>
      </c>
      <c r="I6373" s="15" t="s">
        <v>139</v>
      </c>
      <c r="J6373" s="15" t="s">
        <v>158</v>
      </c>
      <c r="K6373" s="15" t="s">
        <v>11248</v>
      </c>
      <c r="M6373" s="15" t="n">
        <v>1</v>
      </c>
      <c r="N6373" s="15" t="n">
        <v>36</v>
      </c>
      <c r="P6373" s="15" t="n">
        <v>37</v>
      </c>
      <c r="Y6373" s="15" t="s">
        <v>142</v>
      </c>
      <c r="AB6373" s="15" t="s">
        <v>143</v>
      </c>
    </row>
    <row r="6374" customFormat="false" ht="15" hidden="false" customHeight="true" outlineLevel="0" collapsed="false">
      <c r="A6374" s="15" t="s">
        <v>11249</v>
      </c>
      <c r="B6374" s="15" t="s">
        <v>11250</v>
      </c>
      <c r="C6374" s="15" t="s">
        <v>134</v>
      </c>
      <c r="D6374" s="15" t="s">
        <v>135</v>
      </c>
      <c r="E6374" s="15" t="s">
        <v>136</v>
      </c>
      <c r="F6374" s="15" t="s">
        <v>137</v>
      </c>
      <c r="G6374" s="15" t="s">
        <v>3435</v>
      </c>
      <c r="H6374" s="15" t="s">
        <v>136</v>
      </c>
      <c r="I6374" s="15" t="s">
        <v>139</v>
      </c>
      <c r="J6374" s="15" t="s">
        <v>144</v>
      </c>
      <c r="K6374" s="15" t="s">
        <v>11251</v>
      </c>
      <c r="L6374" s="15" t="n">
        <v>60</v>
      </c>
      <c r="P6374" s="15" t="n">
        <v>60</v>
      </c>
      <c r="Y6374" s="15" t="s">
        <v>142</v>
      </c>
      <c r="AB6374" s="15" t="s">
        <v>143</v>
      </c>
    </row>
    <row r="6375" customFormat="false" ht="15" hidden="false" customHeight="true" outlineLevel="0" collapsed="false">
      <c r="A6375" s="15" t="s">
        <v>11252</v>
      </c>
      <c r="B6375" s="15" t="s">
        <v>11253</v>
      </c>
      <c r="C6375" s="15" t="s">
        <v>134</v>
      </c>
      <c r="D6375" s="15" t="s">
        <v>177</v>
      </c>
      <c r="E6375" s="15" t="s">
        <v>136</v>
      </c>
      <c r="F6375" s="15" t="s">
        <v>137</v>
      </c>
      <c r="G6375" s="15" t="s">
        <v>138</v>
      </c>
      <c r="H6375" s="15" t="s">
        <v>136</v>
      </c>
      <c r="I6375" s="15" t="s">
        <v>139</v>
      </c>
      <c r="J6375" s="15" t="s">
        <v>144</v>
      </c>
      <c r="K6375" s="15" t="s">
        <v>11254</v>
      </c>
      <c r="N6375" s="15" t="n">
        <v>29</v>
      </c>
      <c r="P6375" s="15" t="n">
        <v>29</v>
      </c>
      <c r="Y6375" s="15" t="s">
        <v>142</v>
      </c>
      <c r="AB6375" s="15" t="s">
        <v>143</v>
      </c>
    </row>
    <row r="6376" customFormat="false" ht="15" hidden="false" customHeight="true" outlineLevel="0" collapsed="false">
      <c r="A6376" s="15" t="s">
        <v>11252</v>
      </c>
      <c r="B6376" s="15" t="s">
        <v>11253</v>
      </c>
      <c r="C6376" s="15" t="s">
        <v>134</v>
      </c>
      <c r="D6376" s="15" t="s">
        <v>177</v>
      </c>
      <c r="E6376" s="15" t="s">
        <v>136</v>
      </c>
      <c r="F6376" s="15" t="s">
        <v>137</v>
      </c>
      <c r="G6376" s="15" t="s">
        <v>138</v>
      </c>
      <c r="H6376" s="15" t="s">
        <v>136</v>
      </c>
      <c r="I6376" s="15" t="s">
        <v>139</v>
      </c>
      <c r="J6376" s="15" t="s">
        <v>150</v>
      </c>
      <c r="K6376" s="15" t="s">
        <v>11255</v>
      </c>
      <c r="L6376" s="15" t="n">
        <v>1</v>
      </c>
      <c r="M6376" s="15" t="n">
        <v>2</v>
      </c>
      <c r="N6376" s="15" t="n">
        <v>19</v>
      </c>
      <c r="O6376" s="15" t="n">
        <v>8</v>
      </c>
      <c r="P6376" s="15" t="n">
        <v>30</v>
      </c>
      <c r="Y6376" s="15" t="s">
        <v>142</v>
      </c>
      <c r="AB6376" s="15" t="s">
        <v>143</v>
      </c>
    </row>
    <row r="6377" customFormat="false" ht="15" hidden="false" customHeight="true" outlineLevel="0" collapsed="false">
      <c r="A6377" s="15" t="s">
        <v>11252</v>
      </c>
      <c r="B6377" s="15" t="s">
        <v>11253</v>
      </c>
      <c r="C6377" s="15" t="s">
        <v>134</v>
      </c>
      <c r="D6377" s="15" t="s">
        <v>177</v>
      </c>
      <c r="E6377" s="15" t="s">
        <v>136</v>
      </c>
      <c r="F6377" s="15" t="s">
        <v>137</v>
      </c>
      <c r="G6377" s="15" t="s">
        <v>138</v>
      </c>
      <c r="H6377" s="15" t="s">
        <v>136</v>
      </c>
      <c r="I6377" s="15" t="s">
        <v>139</v>
      </c>
      <c r="J6377" s="15" t="s">
        <v>158</v>
      </c>
      <c r="K6377" s="15" t="s">
        <v>11256</v>
      </c>
      <c r="M6377" s="15" t="n">
        <v>11</v>
      </c>
      <c r="N6377" s="15" t="n">
        <v>24</v>
      </c>
      <c r="O6377" s="15" t="n">
        <v>25</v>
      </c>
      <c r="P6377" s="15" t="n">
        <v>60</v>
      </c>
      <c r="Y6377" s="15" t="s">
        <v>142</v>
      </c>
      <c r="AB6377" s="15" t="s">
        <v>143</v>
      </c>
    </row>
    <row r="6378" customFormat="false" ht="15" hidden="false" customHeight="true" outlineLevel="0" collapsed="false">
      <c r="A6378" s="15" t="s">
        <v>11252</v>
      </c>
      <c r="B6378" s="15" t="s">
        <v>11253</v>
      </c>
      <c r="C6378" s="15" t="s">
        <v>134</v>
      </c>
      <c r="D6378" s="15" t="s">
        <v>177</v>
      </c>
      <c r="E6378" s="15" t="s">
        <v>136</v>
      </c>
      <c r="F6378" s="15" t="s">
        <v>137</v>
      </c>
      <c r="G6378" s="15" t="s">
        <v>138</v>
      </c>
      <c r="H6378" s="15" t="s">
        <v>136</v>
      </c>
      <c r="I6378" s="15" t="s">
        <v>139</v>
      </c>
      <c r="J6378" s="15" t="s">
        <v>169</v>
      </c>
      <c r="K6378" s="15" t="s">
        <v>11257</v>
      </c>
      <c r="O6378" s="15" t="n">
        <v>2</v>
      </c>
      <c r="P6378" s="15" t="n">
        <v>2</v>
      </c>
      <c r="Y6378" s="15" t="s">
        <v>142</v>
      </c>
      <c r="AB6378" s="15" t="s">
        <v>143</v>
      </c>
    </row>
    <row r="6379" customFormat="false" ht="15" hidden="false" customHeight="true" outlineLevel="0" collapsed="false">
      <c r="A6379" s="15" t="s">
        <v>11258</v>
      </c>
      <c r="B6379" s="15" t="s">
        <v>11259</v>
      </c>
      <c r="C6379" s="15" t="s">
        <v>148</v>
      </c>
      <c r="E6379" s="15" t="s">
        <v>136</v>
      </c>
      <c r="F6379" s="15" t="s">
        <v>137</v>
      </c>
      <c r="G6379" s="15" t="s">
        <v>11260</v>
      </c>
      <c r="H6379" s="15" t="s">
        <v>136</v>
      </c>
      <c r="I6379" s="15" t="s">
        <v>139</v>
      </c>
      <c r="J6379" s="15" t="s">
        <v>140</v>
      </c>
      <c r="K6379" s="15" t="s">
        <v>11261</v>
      </c>
      <c r="L6379" s="15" t="n">
        <v>22</v>
      </c>
      <c r="M6379" s="15" t="n">
        <v>5</v>
      </c>
      <c r="P6379" s="15" t="n">
        <v>27</v>
      </c>
      <c r="Y6379" s="15" t="s">
        <v>142</v>
      </c>
      <c r="AB6379" s="15" t="s">
        <v>143</v>
      </c>
    </row>
    <row r="6380" customFormat="false" ht="15" hidden="false" customHeight="true" outlineLevel="0" collapsed="false">
      <c r="A6380" s="15" t="s">
        <v>11258</v>
      </c>
      <c r="B6380" s="15" t="s">
        <v>11259</v>
      </c>
      <c r="C6380" s="15" t="s">
        <v>148</v>
      </c>
      <c r="E6380" s="15" t="s">
        <v>136</v>
      </c>
      <c r="F6380" s="15" t="s">
        <v>137</v>
      </c>
      <c r="G6380" s="15" t="s">
        <v>11260</v>
      </c>
      <c r="H6380" s="15" t="s">
        <v>136</v>
      </c>
      <c r="I6380" s="15" t="s">
        <v>139</v>
      </c>
      <c r="J6380" s="15" t="s">
        <v>144</v>
      </c>
      <c r="K6380" s="15" t="s">
        <v>11262</v>
      </c>
      <c r="L6380" s="15" t="n">
        <v>17</v>
      </c>
      <c r="M6380" s="15" t="n">
        <v>15</v>
      </c>
      <c r="P6380" s="15" t="n">
        <v>32</v>
      </c>
      <c r="Y6380" s="15" t="s">
        <v>142</v>
      </c>
      <c r="AB6380" s="15" t="s">
        <v>143</v>
      </c>
    </row>
    <row r="6381" customFormat="false" ht="15" hidden="false" customHeight="true" outlineLevel="0" collapsed="false">
      <c r="A6381" s="15" t="s">
        <v>11258</v>
      </c>
      <c r="B6381" s="15" t="s">
        <v>11259</v>
      </c>
      <c r="C6381" s="15" t="s">
        <v>148</v>
      </c>
      <c r="E6381" s="15" t="s">
        <v>136</v>
      </c>
      <c r="F6381" s="15" t="s">
        <v>137</v>
      </c>
      <c r="G6381" s="15" t="s">
        <v>11260</v>
      </c>
      <c r="H6381" s="15" t="s">
        <v>136</v>
      </c>
      <c r="I6381" s="15" t="s">
        <v>139</v>
      </c>
      <c r="J6381" s="15" t="s">
        <v>150</v>
      </c>
      <c r="K6381" s="15" t="s">
        <v>11263</v>
      </c>
      <c r="L6381" s="15" t="n">
        <v>6</v>
      </c>
      <c r="M6381" s="15" t="n">
        <v>3</v>
      </c>
      <c r="P6381" s="15" t="n">
        <v>9</v>
      </c>
      <c r="Y6381" s="15" t="s">
        <v>142</v>
      </c>
      <c r="AB6381" s="15" t="s">
        <v>143</v>
      </c>
    </row>
    <row r="6382" customFormat="false" ht="15" hidden="false" customHeight="true" outlineLevel="0" collapsed="false">
      <c r="A6382" s="15" t="s">
        <v>11258</v>
      </c>
      <c r="B6382" s="15" t="s">
        <v>11259</v>
      </c>
      <c r="C6382" s="15" t="s">
        <v>148</v>
      </c>
      <c r="E6382" s="15" t="s">
        <v>136</v>
      </c>
      <c r="F6382" s="15" t="s">
        <v>137</v>
      </c>
      <c r="G6382" s="15" t="s">
        <v>11260</v>
      </c>
      <c r="H6382" s="15" t="s">
        <v>136</v>
      </c>
      <c r="I6382" s="15" t="s">
        <v>139</v>
      </c>
      <c r="J6382" s="15" t="s">
        <v>158</v>
      </c>
      <c r="K6382" s="15" t="s">
        <v>11264</v>
      </c>
      <c r="L6382" s="15" t="n">
        <v>4</v>
      </c>
      <c r="M6382" s="15" t="n">
        <v>1</v>
      </c>
      <c r="P6382" s="15" t="n">
        <v>5</v>
      </c>
      <c r="Y6382" s="15" t="s">
        <v>142</v>
      </c>
      <c r="AB6382" s="15" t="s">
        <v>143</v>
      </c>
    </row>
    <row r="6383" customFormat="false" ht="15" hidden="false" customHeight="true" outlineLevel="0" collapsed="false">
      <c r="A6383" s="15" t="s">
        <v>11265</v>
      </c>
      <c r="B6383" s="15" t="s">
        <v>11266</v>
      </c>
      <c r="C6383" s="15" t="s">
        <v>134</v>
      </c>
      <c r="D6383" s="15" t="s">
        <v>541</v>
      </c>
      <c r="E6383" s="15" t="s">
        <v>136</v>
      </c>
      <c r="F6383" s="15" t="s">
        <v>137</v>
      </c>
      <c r="G6383" s="15" t="s">
        <v>4170</v>
      </c>
      <c r="H6383" s="15" t="s">
        <v>136</v>
      </c>
      <c r="I6383" s="15" t="s">
        <v>243</v>
      </c>
      <c r="J6383" s="15" t="s">
        <v>140</v>
      </c>
      <c r="K6383" s="15" t="s">
        <v>11267</v>
      </c>
      <c r="L6383" s="15" t="n">
        <v>424</v>
      </c>
      <c r="M6383" s="15" t="n">
        <v>853</v>
      </c>
      <c r="N6383" s="15" t="n">
        <v>2643</v>
      </c>
      <c r="O6383" s="15" t="n">
        <v>328</v>
      </c>
      <c r="P6383" s="15" t="n">
        <v>4248</v>
      </c>
      <c r="Y6383" s="15" t="s">
        <v>142</v>
      </c>
      <c r="AB6383" s="15" t="s">
        <v>163</v>
      </c>
      <c r="AC6383" s="15" t="n">
        <v>2573</v>
      </c>
      <c r="AD6383" s="15" t="n">
        <v>19.6051981</v>
      </c>
      <c r="AE6383" s="15" t="n">
        <v>2914</v>
      </c>
      <c r="AF6383" s="15" t="s">
        <v>95</v>
      </c>
    </row>
    <row r="6384" customFormat="false" ht="15" hidden="false" customHeight="true" outlineLevel="0" collapsed="false">
      <c r="A6384" s="15" t="s">
        <v>11265</v>
      </c>
      <c r="B6384" s="15" t="s">
        <v>11266</v>
      </c>
      <c r="C6384" s="15" t="s">
        <v>134</v>
      </c>
      <c r="D6384" s="15" t="s">
        <v>541</v>
      </c>
      <c r="E6384" s="15" t="s">
        <v>136</v>
      </c>
      <c r="F6384" s="15" t="s">
        <v>137</v>
      </c>
      <c r="G6384" s="15" t="s">
        <v>4170</v>
      </c>
      <c r="H6384" s="15" t="s">
        <v>136</v>
      </c>
      <c r="I6384" s="15" t="s">
        <v>243</v>
      </c>
      <c r="J6384" s="15" t="s">
        <v>144</v>
      </c>
      <c r="K6384" s="15" t="s">
        <v>11268</v>
      </c>
      <c r="L6384" s="15" t="n">
        <v>10304</v>
      </c>
      <c r="M6384" s="15" t="n">
        <v>7582</v>
      </c>
      <c r="N6384" s="15" t="n">
        <v>2628</v>
      </c>
      <c r="O6384" s="15" t="n">
        <v>343</v>
      </c>
      <c r="P6384" s="15" t="n">
        <v>20857</v>
      </c>
      <c r="Y6384" s="15" t="s">
        <v>142</v>
      </c>
      <c r="AB6384" s="15" t="s">
        <v>163</v>
      </c>
      <c r="AC6384" s="15" t="n">
        <v>2573</v>
      </c>
      <c r="AD6384" s="15" t="n">
        <v>19.6051981</v>
      </c>
      <c r="AE6384" s="15" t="n">
        <v>2914</v>
      </c>
      <c r="AF6384" s="15" t="s">
        <v>95</v>
      </c>
    </row>
    <row r="6385" customFormat="false" ht="15" hidden="false" customHeight="true" outlineLevel="0" collapsed="false">
      <c r="A6385" s="15" t="s">
        <v>11265</v>
      </c>
      <c r="B6385" s="15" t="s">
        <v>11266</v>
      </c>
      <c r="C6385" s="15" t="s">
        <v>134</v>
      </c>
      <c r="D6385" s="15" t="s">
        <v>541</v>
      </c>
      <c r="E6385" s="15" t="s">
        <v>136</v>
      </c>
      <c r="F6385" s="15" t="s">
        <v>137</v>
      </c>
      <c r="G6385" s="15" t="s">
        <v>4170</v>
      </c>
      <c r="H6385" s="15" t="s">
        <v>136</v>
      </c>
      <c r="I6385" s="15" t="s">
        <v>243</v>
      </c>
      <c r="J6385" s="15" t="s">
        <v>150</v>
      </c>
      <c r="K6385" s="15" t="s">
        <v>11269</v>
      </c>
      <c r="L6385" s="15" t="n">
        <v>1366</v>
      </c>
      <c r="M6385" s="15" t="n">
        <v>646</v>
      </c>
      <c r="N6385" s="15" t="n">
        <v>1941</v>
      </c>
      <c r="O6385" s="15" t="n">
        <v>859</v>
      </c>
      <c r="P6385" s="15" t="n">
        <v>4812</v>
      </c>
      <c r="Y6385" s="15" t="s">
        <v>142</v>
      </c>
      <c r="AB6385" s="15" t="s">
        <v>163</v>
      </c>
      <c r="AC6385" s="15" t="n">
        <v>2573</v>
      </c>
      <c r="AD6385" s="15" t="n">
        <v>19.6051981</v>
      </c>
      <c r="AE6385" s="15" t="n">
        <v>2914</v>
      </c>
      <c r="AF6385" s="15" t="s">
        <v>95</v>
      </c>
    </row>
    <row r="6386" customFormat="false" ht="15" hidden="false" customHeight="true" outlineLevel="0" collapsed="false">
      <c r="A6386" s="15" t="s">
        <v>11265</v>
      </c>
      <c r="B6386" s="15" t="s">
        <v>11266</v>
      </c>
      <c r="C6386" s="15" t="s">
        <v>134</v>
      </c>
      <c r="D6386" s="15" t="s">
        <v>541</v>
      </c>
      <c r="E6386" s="15" t="s">
        <v>136</v>
      </c>
      <c r="F6386" s="15" t="s">
        <v>137</v>
      </c>
      <c r="G6386" s="15" t="s">
        <v>4170</v>
      </c>
      <c r="H6386" s="15" t="s">
        <v>136</v>
      </c>
      <c r="I6386" s="15" t="s">
        <v>243</v>
      </c>
      <c r="J6386" s="15" t="s">
        <v>166</v>
      </c>
      <c r="K6386" s="15" t="s">
        <v>11270</v>
      </c>
      <c r="L6386" s="15" t="n">
        <v>191</v>
      </c>
      <c r="M6386" s="15" t="n">
        <v>187</v>
      </c>
      <c r="P6386" s="15" t="n">
        <v>378</v>
      </c>
      <c r="Y6386" s="15" t="s">
        <v>142</v>
      </c>
      <c r="AB6386" s="15" t="s">
        <v>163</v>
      </c>
      <c r="AC6386" s="15" t="n">
        <v>2573</v>
      </c>
      <c r="AD6386" s="15" t="n">
        <v>19.6051981</v>
      </c>
      <c r="AE6386" s="15" t="n">
        <v>2914</v>
      </c>
      <c r="AF6386" s="15" t="s">
        <v>95</v>
      </c>
    </row>
    <row r="6387" customFormat="false" ht="15" hidden="false" customHeight="true" outlineLevel="0" collapsed="false">
      <c r="A6387" s="15" t="s">
        <v>11265</v>
      </c>
      <c r="B6387" s="15" t="s">
        <v>11266</v>
      </c>
      <c r="C6387" s="15" t="s">
        <v>134</v>
      </c>
      <c r="D6387" s="15" t="s">
        <v>541</v>
      </c>
      <c r="E6387" s="15" t="s">
        <v>136</v>
      </c>
      <c r="F6387" s="15" t="s">
        <v>137</v>
      </c>
      <c r="G6387" s="15" t="s">
        <v>4170</v>
      </c>
      <c r="H6387" s="15" t="s">
        <v>136</v>
      </c>
      <c r="I6387" s="15" t="s">
        <v>243</v>
      </c>
      <c r="J6387" s="15" t="s">
        <v>158</v>
      </c>
      <c r="K6387" s="15" t="s">
        <v>11271</v>
      </c>
      <c r="L6387" s="15" t="n">
        <v>256</v>
      </c>
      <c r="M6387" s="15" t="n">
        <v>241</v>
      </c>
      <c r="N6387" s="15" t="n">
        <v>370</v>
      </c>
      <c r="O6387" s="15" t="n">
        <v>139</v>
      </c>
      <c r="P6387" s="15" t="n">
        <v>1006</v>
      </c>
      <c r="Y6387" s="15" t="s">
        <v>142</v>
      </c>
      <c r="AB6387" s="15" t="s">
        <v>163</v>
      </c>
      <c r="AC6387" s="15" t="n">
        <v>2573</v>
      </c>
      <c r="AD6387" s="15" t="n">
        <v>19.6051981</v>
      </c>
      <c r="AE6387" s="15" t="n">
        <v>2914</v>
      </c>
      <c r="AF6387" s="15" t="s">
        <v>95</v>
      </c>
    </row>
    <row r="6388" customFormat="false" ht="15" hidden="false" customHeight="true" outlineLevel="0" collapsed="false">
      <c r="A6388" s="15" t="s">
        <v>11265</v>
      </c>
      <c r="B6388" s="15" t="s">
        <v>11266</v>
      </c>
      <c r="C6388" s="15" t="s">
        <v>134</v>
      </c>
      <c r="D6388" s="15" t="s">
        <v>541</v>
      </c>
      <c r="E6388" s="15" t="s">
        <v>136</v>
      </c>
      <c r="F6388" s="15" t="s">
        <v>137</v>
      </c>
      <c r="G6388" s="15" t="s">
        <v>4170</v>
      </c>
      <c r="H6388" s="15" t="s">
        <v>136</v>
      </c>
      <c r="I6388" s="15" t="s">
        <v>243</v>
      </c>
      <c r="J6388" s="15" t="s">
        <v>169</v>
      </c>
      <c r="K6388" s="15" t="s">
        <v>11272</v>
      </c>
      <c r="L6388" s="15" t="n">
        <v>6</v>
      </c>
      <c r="M6388" s="15" t="n">
        <v>5</v>
      </c>
      <c r="N6388" s="15" t="n">
        <v>5</v>
      </c>
      <c r="O6388" s="15" t="n">
        <v>38</v>
      </c>
      <c r="P6388" s="15" t="n">
        <v>54</v>
      </c>
      <c r="Y6388" s="15" t="s">
        <v>142</v>
      </c>
      <c r="AB6388" s="15" t="s">
        <v>163</v>
      </c>
      <c r="AC6388" s="15" t="n">
        <v>2573</v>
      </c>
      <c r="AD6388" s="15" t="n">
        <v>19.6051981</v>
      </c>
      <c r="AE6388" s="15" t="n">
        <v>2914</v>
      </c>
      <c r="AF6388" s="15" t="s">
        <v>95</v>
      </c>
    </row>
    <row r="6389" customFormat="false" ht="15" hidden="false" customHeight="true" outlineLevel="0" collapsed="false">
      <c r="A6389" s="15" t="s">
        <v>11273</v>
      </c>
      <c r="B6389" s="15" t="s">
        <v>11274</v>
      </c>
      <c r="C6389" s="15" t="s">
        <v>148</v>
      </c>
      <c r="E6389" s="15" t="s">
        <v>136</v>
      </c>
      <c r="F6389" s="15" t="s">
        <v>137</v>
      </c>
      <c r="G6389" s="15" t="s">
        <v>756</v>
      </c>
      <c r="H6389" s="15" t="s">
        <v>136</v>
      </c>
      <c r="I6389" s="15" t="s">
        <v>139</v>
      </c>
      <c r="J6389" s="15" t="s">
        <v>150</v>
      </c>
      <c r="K6389" s="15" t="s">
        <v>11275</v>
      </c>
      <c r="L6389" s="15" t="n">
        <v>25</v>
      </c>
      <c r="M6389" s="15" t="n">
        <v>3</v>
      </c>
      <c r="O6389" s="15" t="n">
        <v>2</v>
      </c>
      <c r="P6389" s="15" t="n">
        <v>30</v>
      </c>
      <c r="Y6389" s="15" t="s">
        <v>142</v>
      </c>
      <c r="AB6389" s="15" t="s">
        <v>143</v>
      </c>
    </row>
    <row r="6390" customFormat="false" ht="15" hidden="false" customHeight="true" outlineLevel="0" collapsed="false">
      <c r="A6390" s="15" t="s">
        <v>11273</v>
      </c>
      <c r="B6390" s="15" t="s">
        <v>11274</v>
      </c>
      <c r="C6390" s="15" t="s">
        <v>148</v>
      </c>
      <c r="E6390" s="15" t="s">
        <v>136</v>
      </c>
      <c r="F6390" s="15" t="s">
        <v>137</v>
      </c>
      <c r="G6390" s="15" t="s">
        <v>756</v>
      </c>
      <c r="H6390" s="15" t="s">
        <v>136</v>
      </c>
      <c r="I6390" s="15" t="s">
        <v>139</v>
      </c>
      <c r="J6390" s="15" t="s">
        <v>158</v>
      </c>
      <c r="K6390" s="15" t="s">
        <v>11276</v>
      </c>
      <c r="L6390" s="15" t="n">
        <v>17</v>
      </c>
      <c r="M6390" s="15" t="n">
        <v>1</v>
      </c>
      <c r="N6390" s="15" t="n">
        <v>9</v>
      </c>
      <c r="P6390" s="15" t="n">
        <v>27</v>
      </c>
      <c r="Y6390" s="15" t="s">
        <v>142</v>
      </c>
      <c r="AB6390" s="15" t="s">
        <v>143</v>
      </c>
    </row>
    <row r="6391" customFormat="false" ht="15" hidden="false" customHeight="true" outlineLevel="0" collapsed="false">
      <c r="A6391" s="15" t="s">
        <v>11277</v>
      </c>
      <c r="B6391" s="15" t="s">
        <v>11278</v>
      </c>
      <c r="C6391" s="15" t="s">
        <v>134</v>
      </c>
      <c r="D6391" s="15" t="s">
        <v>135</v>
      </c>
      <c r="E6391" s="15" t="s">
        <v>136</v>
      </c>
      <c r="F6391" s="15" t="s">
        <v>137</v>
      </c>
      <c r="G6391" s="15" t="s">
        <v>3460</v>
      </c>
      <c r="H6391" s="15" t="s">
        <v>136</v>
      </c>
      <c r="I6391" s="15" t="s">
        <v>139</v>
      </c>
      <c r="J6391" s="15" t="s">
        <v>140</v>
      </c>
      <c r="K6391" s="15" t="s">
        <v>11279</v>
      </c>
      <c r="M6391" s="15" t="n">
        <v>2</v>
      </c>
      <c r="N6391" s="15" t="n">
        <v>1</v>
      </c>
      <c r="P6391" s="15" t="n">
        <v>3</v>
      </c>
      <c r="Y6391" s="15" t="s">
        <v>142</v>
      </c>
      <c r="AB6391" s="15" t="s">
        <v>143</v>
      </c>
    </row>
    <row r="6392" customFormat="false" ht="15" hidden="false" customHeight="true" outlineLevel="0" collapsed="false">
      <c r="A6392" s="15" t="s">
        <v>11277</v>
      </c>
      <c r="B6392" s="15" t="s">
        <v>11278</v>
      </c>
      <c r="C6392" s="15" t="s">
        <v>134</v>
      </c>
      <c r="D6392" s="15" t="s">
        <v>135</v>
      </c>
      <c r="E6392" s="15" t="s">
        <v>136</v>
      </c>
      <c r="F6392" s="15" t="s">
        <v>137</v>
      </c>
      <c r="G6392" s="15" t="s">
        <v>3460</v>
      </c>
      <c r="H6392" s="15" t="s">
        <v>136</v>
      </c>
      <c r="I6392" s="15" t="s">
        <v>139</v>
      </c>
      <c r="J6392" s="15" t="s">
        <v>150</v>
      </c>
      <c r="K6392" s="15" t="s">
        <v>11280</v>
      </c>
      <c r="L6392" s="15" t="n">
        <v>56</v>
      </c>
      <c r="M6392" s="15" t="n">
        <v>0</v>
      </c>
      <c r="P6392" s="15" t="n">
        <v>56</v>
      </c>
      <c r="Y6392" s="15" t="s">
        <v>142</v>
      </c>
      <c r="AB6392" s="15" t="s">
        <v>143</v>
      </c>
    </row>
    <row r="6393" customFormat="false" ht="15" hidden="false" customHeight="true" outlineLevel="0" collapsed="false">
      <c r="A6393" s="15" t="s">
        <v>11277</v>
      </c>
      <c r="B6393" s="15" t="s">
        <v>11278</v>
      </c>
      <c r="C6393" s="15" t="s">
        <v>134</v>
      </c>
      <c r="D6393" s="15" t="s">
        <v>135</v>
      </c>
      <c r="E6393" s="15" t="s">
        <v>136</v>
      </c>
      <c r="F6393" s="15" t="s">
        <v>137</v>
      </c>
      <c r="G6393" s="15" t="s">
        <v>3460</v>
      </c>
      <c r="H6393" s="15" t="s">
        <v>136</v>
      </c>
      <c r="I6393" s="15" t="s">
        <v>139</v>
      </c>
      <c r="J6393" s="15" t="s">
        <v>158</v>
      </c>
      <c r="K6393" s="15" t="s">
        <v>11281</v>
      </c>
      <c r="L6393" s="15" t="n">
        <v>19</v>
      </c>
      <c r="M6393" s="15" t="n">
        <v>1</v>
      </c>
      <c r="P6393" s="15" t="n">
        <v>20</v>
      </c>
      <c r="Y6393" s="15" t="s">
        <v>142</v>
      </c>
      <c r="AB6393" s="15" t="s">
        <v>143</v>
      </c>
    </row>
    <row r="6394" customFormat="false" ht="15" hidden="false" customHeight="true" outlineLevel="0" collapsed="false">
      <c r="A6394" s="15" t="s">
        <v>11282</v>
      </c>
      <c r="B6394" s="15" t="s">
        <v>11283</v>
      </c>
      <c r="C6394" s="15" t="s">
        <v>217</v>
      </c>
      <c r="D6394" s="15" t="s">
        <v>274</v>
      </c>
      <c r="E6394" s="15" t="s">
        <v>136</v>
      </c>
      <c r="F6394" s="15" t="s">
        <v>137</v>
      </c>
      <c r="G6394" s="15" t="s">
        <v>299</v>
      </c>
      <c r="H6394" s="15" t="s">
        <v>136</v>
      </c>
      <c r="I6394" s="15" t="s">
        <v>139</v>
      </c>
      <c r="J6394" s="15" t="s">
        <v>140</v>
      </c>
      <c r="K6394" s="15" t="s">
        <v>11284</v>
      </c>
      <c r="M6394" s="15" t="n">
        <v>7</v>
      </c>
      <c r="P6394" s="15" t="n">
        <v>7</v>
      </c>
      <c r="Y6394" s="15" t="s">
        <v>156</v>
      </c>
      <c r="AB6394" s="15" t="s">
        <v>143</v>
      </c>
    </row>
    <row r="6395" customFormat="false" ht="15" hidden="false" customHeight="true" outlineLevel="0" collapsed="false">
      <c r="A6395" s="15" t="s">
        <v>11282</v>
      </c>
      <c r="B6395" s="15" t="s">
        <v>11283</v>
      </c>
      <c r="C6395" s="15" t="s">
        <v>217</v>
      </c>
      <c r="D6395" s="15" t="s">
        <v>274</v>
      </c>
      <c r="E6395" s="15" t="s">
        <v>136</v>
      </c>
      <c r="F6395" s="15" t="s">
        <v>137</v>
      </c>
      <c r="G6395" s="15" t="s">
        <v>299</v>
      </c>
      <c r="H6395" s="15" t="s">
        <v>136</v>
      </c>
      <c r="I6395" s="15" t="s">
        <v>139</v>
      </c>
      <c r="J6395" s="15" t="s">
        <v>150</v>
      </c>
      <c r="K6395" s="15" t="s">
        <v>11285</v>
      </c>
      <c r="M6395" s="15" t="n">
        <v>4</v>
      </c>
      <c r="N6395" s="15" t="n">
        <v>10</v>
      </c>
      <c r="O6395" s="15" t="n">
        <v>3</v>
      </c>
      <c r="P6395" s="15" t="n">
        <v>17</v>
      </c>
      <c r="Y6395" s="15" t="s">
        <v>156</v>
      </c>
      <c r="AB6395" s="15" t="s">
        <v>143</v>
      </c>
    </row>
    <row r="6396" customFormat="false" ht="15" hidden="false" customHeight="true" outlineLevel="0" collapsed="false">
      <c r="A6396" s="15" t="s">
        <v>11282</v>
      </c>
      <c r="B6396" s="15" t="s">
        <v>11283</v>
      </c>
      <c r="C6396" s="15" t="s">
        <v>217</v>
      </c>
      <c r="D6396" s="15" t="s">
        <v>274</v>
      </c>
      <c r="E6396" s="15" t="s">
        <v>136</v>
      </c>
      <c r="F6396" s="15" t="s">
        <v>137</v>
      </c>
      <c r="G6396" s="15" t="s">
        <v>299</v>
      </c>
      <c r="H6396" s="15" t="s">
        <v>136</v>
      </c>
      <c r="I6396" s="15" t="s">
        <v>139</v>
      </c>
      <c r="J6396" s="15" t="s">
        <v>158</v>
      </c>
      <c r="K6396" s="15" t="s">
        <v>11286</v>
      </c>
      <c r="L6396" s="15" t="n">
        <v>2</v>
      </c>
      <c r="M6396" s="15" t="n">
        <v>2</v>
      </c>
      <c r="N6396" s="15" t="n">
        <v>15</v>
      </c>
      <c r="O6396" s="15" t="n">
        <v>3</v>
      </c>
      <c r="P6396" s="15" t="n">
        <v>22</v>
      </c>
      <c r="Y6396" s="15" t="s">
        <v>156</v>
      </c>
      <c r="AB6396" s="15" t="s">
        <v>143</v>
      </c>
    </row>
    <row r="6397" customFormat="false" ht="15" hidden="false" customHeight="true" outlineLevel="0" collapsed="false">
      <c r="A6397" s="15" t="s">
        <v>11287</v>
      </c>
      <c r="B6397" s="15" t="s">
        <v>11288</v>
      </c>
      <c r="C6397" s="15" t="s">
        <v>217</v>
      </c>
      <c r="D6397" s="15" t="s">
        <v>274</v>
      </c>
      <c r="E6397" s="15" t="s">
        <v>136</v>
      </c>
      <c r="F6397" s="15" t="s">
        <v>137</v>
      </c>
      <c r="G6397" s="15" t="s">
        <v>219</v>
      </c>
      <c r="H6397" s="15" t="s">
        <v>136</v>
      </c>
      <c r="I6397" s="15" t="s">
        <v>243</v>
      </c>
      <c r="J6397" s="15" t="s">
        <v>140</v>
      </c>
      <c r="K6397" s="15" t="s">
        <v>11289</v>
      </c>
      <c r="L6397" s="15" t="n">
        <v>41</v>
      </c>
      <c r="M6397" s="15" t="n">
        <v>480</v>
      </c>
      <c r="N6397" s="15" t="n">
        <v>53</v>
      </c>
      <c r="O6397" s="15" t="n">
        <v>30</v>
      </c>
      <c r="P6397" s="15" t="n">
        <v>604</v>
      </c>
      <c r="Y6397" s="15" t="s">
        <v>142</v>
      </c>
      <c r="Z6397" s="15" t="n">
        <v>6</v>
      </c>
      <c r="AA6397" s="15" t="s">
        <v>277</v>
      </c>
      <c r="AB6397" s="15" t="s">
        <v>143</v>
      </c>
    </row>
    <row r="6398" customFormat="false" ht="15" hidden="false" customHeight="true" outlineLevel="0" collapsed="false">
      <c r="A6398" s="15" t="s">
        <v>11287</v>
      </c>
      <c r="B6398" s="15" t="s">
        <v>11288</v>
      </c>
      <c r="C6398" s="15" t="s">
        <v>217</v>
      </c>
      <c r="D6398" s="15" t="s">
        <v>274</v>
      </c>
      <c r="E6398" s="15" t="s">
        <v>136</v>
      </c>
      <c r="F6398" s="15" t="s">
        <v>137</v>
      </c>
      <c r="G6398" s="15" t="s">
        <v>219</v>
      </c>
      <c r="H6398" s="15" t="s">
        <v>136</v>
      </c>
      <c r="I6398" s="15" t="s">
        <v>243</v>
      </c>
      <c r="J6398" s="15" t="s">
        <v>144</v>
      </c>
      <c r="K6398" s="15" t="s">
        <v>11290</v>
      </c>
      <c r="M6398" s="15" t="n">
        <v>78</v>
      </c>
      <c r="N6398" s="15" t="n">
        <v>2685</v>
      </c>
      <c r="O6398" s="15" t="n">
        <v>296</v>
      </c>
      <c r="P6398" s="15" t="n">
        <v>3059</v>
      </c>
      <c r="Y6398" s="15" t="s">
        <v>142</v>
      </c>
      <c r="Z6398" s="15" t="n">
        <v>6</v>
      </c>
      <c r="AA6398" s="15" t="s">
        <v>277</v>
      </c>
      <c r="AB6398" s="15" t="s">
        <v>143</v>
      </c>
    </row>
    <row r="6399" customFormat="false" ht="15" hidden="false" customHeight="true" outlineLevel="0" collapsed="false">
      <c r="A6399" s="15" t="s">
        <v>11287</v>
      </c>
      <c r="B6399" s="15" t="s">
        <v>11288</v>
      </c>
      <c r="C6399" s="15" t="s">
        <v>217</v>
      </c>
      <c r="D6399" s="15" t="s">
        <v>274</v>
      </c>
      <c r="E6399" s="15" t="s">
        <v>136</v>
      </c>
      <c r="F6399" s="15" t="s">
        <v>137</v>
      </c>
      <c r="G6399" s="15" t="s">
        <v>219</v>
      </c>
      <c r="H6399" s="15" t="s">
        <v>136</v>
      </c>
      <c r="I6399" s="15" t="s">
        <v>243</v>
      </c>
      <c r="J6399" s="15" t="s">
        <v>150</v>
      </c>
      <c r="K6399" s="15" t="s">
        <v>11291</v>
      </c>
      <c r="L6399" s="15" t="n">
        <v>1710</v>
      </c>
      <c r="M6399" s="15" t="n">
        <v>6800</v>
      </c>
      <c r="N6399" s="15" t="n">
        <v>4930</v>
      </c>
      <c r="O6399" s="15" t="n">
        <v>1168</v>
      </c>
      <c r="P6399" s="15" t="n">
        <v>14608</v>
      </c>
      <c r="Y6399" s="15" t="s">
        <v>142</v>
      </c>
      <c r="Z6399" s="15" t="n">
        <v>6</v>
      </c>
      <c r="AA6399" s="15" t="s">
        <v>277</v>
      </c>
      <c r="AB6399" s="15" t="s">
        <v>143</v>
      </c>
    </row>
    <row r="6400" customFormat="false" ht="15" hidden="false" customHeight="true" outlineLevel="0" collapsed="false">
      <c r="A6400" s="15" t="s">
        <v>11287</v>
      </c>
      <c r="B6400" s="15" t="s">
        <v>11288</v>
      </c>
      <c r="C6400" s="15" t="s">
        <v>217</v>
      </c>
      <c r="D6400" s="15" t="s">
        <v>274</v>
      </c>
      <c r="E6400" s="15" t="s">
        <v>136</v>
      </c>
      <c r="F6400" s="15" t="s">
        <v>137</v>
      </c>
      <c r="G6400" s="15" t="s">
        <v>219</v>
      </c>
      <c r="H6400" s="15" t="s">
        <v>136</v>
      </c>
      <c r="I6400" s="15" t="s">
        <v>243</v>
      </c>
      <c r="J6400" s="15" t="s">
        <v>166</v>
      </c>
      <c r="K6400" s="15" t="s">
        <v>11292</v>
      </c>
      <c r="L6400" s="15" t="n">
        <v>97</v>
      </c>
      <c r="M6400" s="15" t="n">
        <v>81</v>
      </c>
      <c r="N6400" s="15" t="n">
        <v>113</v>
      </c>
      <c r="P6400" s="15" t="n">
        <v>291</v>
      </c>
      <c r="Y6400" s="15" t="s">
        <v>142</v>
      </c>
      <c r="Z6400" s="15" t="n">
        <v>6</v>
      </c>
      <c r="AA6400" s="15" t="s">
        <v>277</v>
      </c>
      <c r="AB6400" s="15" t="s">
        <v>143</v>
      </c>
    </row>
    <row r="6401" customFormat="false" ht="15" hidden="false" customHeight="true" outlineLevel="0" collapsed="false">
      <c r="A6401" s="15" t="s">
        <v>11287</v>
      </c>
      <c r="B6401" s="15" t="s">
        <v>11288</v>
      </c>
      <c r="C6401" s="15" t="s">
        <v>217</v>
      </c>
      <c r="D6401" s="15" t="s">
        <v>274</v>
      </c>
      <c r="E6401" s="15" t="s">
        <v>136</v>
      </c>
      <c r="F6401" s="15" t="s">
        <v>137</v>
      </c>
      <c r="G6401" s="15" t="s">
        <v>219</v>
      </c>
      <c r="H6401" s="15" t="s">
        <v>136</v>
      </c>
      <c r="I6401" s="15" t="s">
        <v>243</v>
      </c>
      <c r="J6401" s="15" t="s">
        <v>158</v>
      </c>
      <c r="K6401" s="15" t="s">
        <v>11293</v>
      </c>
      <c r="L6401" s="15" t="n">
        <v>675</v>
      </c>
      <c r="M6401" s="15" t="n">
        <v>1116</v>
      </c>
      <c r="N6401" s="15" t="n">
        <v>1016</v>
      </c>
      <c r="O6401" s="15" t="n">
        <v>130</v>
      </c>
      <c r="P6401" s="15" t="n">
        <v>2937</v>
      </c>
      <c r="Y6401" s="15" t="s">
        <v>142</v>
      </c>
      <c r="Z6401" s="15" t="n">
        <v>6</v>
      </c>
      <c r="AA6401" s="15" t="s">
        <v>277</v>
      </c>
      <c r="AB6401" s="15" t="s">
        <v>143</v>
      </c>
    </row>
    <row r="6402" customFormat="false" ht="15" hidden="false" customHeight="true" outlineLevel="0" collapsed="false">
      <c r="A6402" s="15" t="s">
        <v>11287</v>
      </c>
      <c r="B6402" s="15" t="s">
        <v>11288</v>
      </c>
      <c r="C6402" s="15" t="s">
        <v>217</v>
      </c>
      <c r="D6402" s="15" t="s">
        <v>274</v>
      </c>
      <c r="E6402" s="15" t="s">
        <v>136</v>
      </c>
      <c r="F6402" s="15" t="s">
        <v>137</v>
      </c>
      <c r="G6402" s="15" t="s">
        <v>219</v>
      </c>
      <c r="H6402" s="15" t="s">
        <v>136</v>
      </c>
      <c r="I6402" s="15" t="s">
        <v>243</v>
      </c>
      <c r="J6402" s="15" t="s">
        <v>169</v>
      </c>
      <c r="K6402" s="15" t="s">
        <v>11294</v>
      </c>
      <c r="L6402" s="15" t="n">
        <v>6</v>
      </c>
      <c r="M6402" s="15" t="n">
        <v>72</v>
      </c>
      <c r="N6402" s="15" t="n">
        <v>74</v>
      </c>
      <c r="O6402" s="15" t="n">
        <v>41</v>
      </c>
      <c r="P6402" s="15" t="n">
        <v>193</v>
      </c>
      <c r="Y6402" s="15" t="s">
        <v>142</v>
      </c>
      <c r="Z6402" s="15" t="n">
        <v>6</v>
      </c>
      <c r="AA6402" s="15" t="s">
        <v>277</v>
      </c>
      <c r="AB6402" s="15" t="s">
        <v>143</v>
      </c>
    </row>
    <row r="6403" customFormat="false" ht="15" hidden="false" customHeight="true" outlineLevel="0" collapsed="false">
      <c r="A6403" s="15" t="s">
        <v>11295</v>
      </c>
      <c r="B6403" s="15" t="s">
        <v>11296</v>
      </c>
      <c r="C6403" s="15" t="s">
        <v>217</v>
      </c>
      <c r="D6403" s="15" t="s">
        <v>235</v>
      </c>
      <c r="E6403" s="15" t="s">
        <v>136</v>
      </c>
      <c r="F6403" s="15" t="s">
        <v>137</v>
      </c>
      <c r="G6403" s="15" t="s">
        <v>847</v>
      </c>
      <c r="H6403" s="15" t="s">
        <v>136</v>
      </c>
      <c r="I6403" s="15" t="s">
        <v>243</v>
      </c>
      <c r="J6403" s="15" t="s">
        <v>140</v>
      </c>
      <c r="K6403" s="15" t="s">
        <v>11297</v>
      </c>
      <c r="M6403" s="15" t="n">
        <v>1</v>
      </c>
      <c r="P6403" s="15" t="n">
        <v>1</v>
      </c>
      <c r="Y6403" s="15" t="s">
        <v>142</v>
      </c>
      <c r="AB6403" s="15" t="s">
        <v>143</v>
      </c>
    </row>
    <row r="6404" customFormat="false" ht="15" hidden="false" customHeight="true" outlineLevel="0" collapsed="false">
      <c r="A6404" s="15" t="s">
        <v>11295</v>
      </c>
      <c r="B6404" s="15" t="s">
        <v>11296</v>
      </c>
      <c r="C6404" s="15" t="s">
        <v>217</v>
      </c>
      <c r="D6404" s="15" t="s">
        <v>235</v>
      </c>
      <c r="E6404" s="15" t="s">
        <v>136</v>
      </c>
      <c r="F6404" s="15" t="s">
        <v>137</v>
      </c>
      <c r="G6404" s="15" t="s">
        <v>847</v>
      </c>
      <c r="H6404" s="15" t="s">
        <v>136</v>
      </c>
      <c r="I6404" s="15" t="s">
        <v>243</v>
      </c>
      <c r="J6404" s="15" t="s">
        <v>150</v>
      </c>
      <c r="K6404" s="15" t="s">
        <v>11298</v>
      </c>
      <c r="L6404" s="15" t="n">
        <v>90</v>
      </c>
      <c r="M6404" s="15" t="n">
        <v>67</v>
      </c>
      <c r="N6404" s="15" t="n">
        <v>72</v>
      </c>
      <c r="O6404" s="15" t="n">
        <v>28</v>
      </c>
      <c r="P6404" s="15" t="n">
        <v>257</v>
      </c>
      <c r="Y6404" s="15" t="s">
        <v>142</v>
      </c>
      <c r="AB6404" s="15" t="s">
        <v>143</v>
      </c>
    </row>
    <row r="6405" customFormat="false" ht="15" hidden="false" customHeight="true" outlineLevel="0" collapsed="false">
      <c r="A6405" s="15" t="s">
        <v>11295</v>
      </c>
      <c r="B6405" s="15" t="s">
        <v>11296</v>
      </c>
      <c r="C6405" s="15" t="s">
        <v>217</v>
      </c>
      <c r="D6405" s="15" t="s">
        <v>235</v>
      </c>
      <c r="E6405" s="15" t="s">
        <v>136</v>
      </c>
      <c r="F6405" s="15" t="s">
        <v>137</v>
      </c>
      <c r="G6405" s="15" t="s">
        <v>847</v>
      </c>
      <c r="H6405" s="15" t="s">
        <v>136</v>
      </c>
      <c r="I6405" s="15" t="s">
        <v>243</v>
      </c>
      <c r="J6405" s="15" t="s">
        <v>158</v>
      </c>
      <c r="K6405" s="15" t="s">
        <v>11299</v>
      </c>
      <c r="N6405" s="15" t="n">
        <v>33</v>
      </c>
      <c r="O6405" s="15" t="n">
        <v>6</v>
      </c>
      <c r="P6405" s="15" t="n">
        <v>39</v>
      </c>
      <c r="Y6405" s="15" t="s">
        <v>142</v>
      </c>
      <c r="AB6405" s="15" t="s">
        <v>143</v>
      </c>
    </row>
    <row r="6406" customFormat="false" ht="15" hidden="false" customHeight="true" outlineLevel="0" collapsed="false">
      <c r="A6406" s="15" t="s">
        <v>11295</v>
      </c>
      <c r="B6406" s="15" t="s">
        <v>11296</v>
      </c>
      <c r="C6406" s="15" t="s">
        <v>217</v>
      </c>
      <c r="D6406" s="15" t="s">
        <v>235</v>
      </c>
      <c r="E6406" s="15" t="s">
        <v>136</v>
      </c>
      <c r="F6406" s="15" t="s">
        <v>137</v>
      </c>
      <c r="G6406" s="15" t="s">
        <v>847</v>
      </c>
      <c r="H6406" s="15" t="s">
        <v>136</v>
      </c>
      <c r="I6406" s="15" t="s">
        <v>243</v>
      </c>
      <c r="J6406" s="15" t="s">
        <v>169</v>
      </c>
      <c r="K6406" s="15" t="s">
        <v>11300</v>
      </c>
      <c r="M6406" s="15" t="n">
        <v>4</v>
      </c>
      <c r="N6406" s="15" t="n">
        <v>19</v>
      </c>
      <c r="O6406" s="15" t="n">
        <v>10</v>
      </c>
      <c r="P6406" s="15" t="n">
        <v>33</v>
      </c>
      <c r="Y6406" s="15" t="s">
        <v>142</v>
      </c>
      <c r="AB6406" s="15" t="s">
        <v>143</v>
      </c>
    </row>
    <row r="6407" customFormat="false" ht="15" hidden="false" customHeight="true" outlineLevel="0" collapsed="false">
      <c r="A6407" s="15" t="s">
        <v>11301</v>
      </c>
      <c r="B6407" s="15" t="s">
        <v>11302</v>
      </c>
      <c r="C6407" s="15" t="s">
        <v>134</v>
      </c>
      <c r="D6407" s="15" t="s">
        <v>135</v>
      </c>
      <c r="E6407" s="15" t="s">
        <v>136</v>
      </c>
      <c r="F6407" s="15" t="s">
        <v>137</v>
      </c>
      <c r="G6407" s="15" t="s">
        <v>336</v>
      </c>
      <c r="H6407" s="15" t="s">
        <v>136</v>
      </c>
      <c r="I6407" s="15" t="s">
        <v>139</v>
      </c>
      <c r="J6407" s="15" t="s">
        <v>144</v>
      </c>
      <c r="K6407" s="15" t="s">
        <v>11303</v>
      </c>
      <c r="N6407" s="15" t="n">
        <v>25</v>
      </c>
      <c r="O6407" s="15" t="n">
        <v>15</v>
      </c>
      <c r="P6407" s="15" t="n">
        <v>40</v>
      </c>
      <c r="Y6407" s="15" t="s">
        <v>142</v>
      </c>
      <c r="AB6407" s="15" t="s">
        <v>143</v>
      </c>
    </row>
    <row r="6408" customFormat="false" ht="15" hidden="false" customHeight="true" outlineLevel="0" collapsed="false">
      <c r="A6408" s="15" t="s">
        <v>11304</v>
      </c>
      <c r="B6408" s="15" t="s">
        <v>11305</v>
      </c>
      <c r="C6408" s="15" t="s">
        <v>217</v>
      </c>
      <c r="D6408" s="15" t="s">
        <v>235</v>
      </c>
      <c r="E6408" s="15" t="s">
        <v>136</v>
      </c>
      <c r="F6408" s="15" t="s">
        <v>137</v>
      </c>
      <c r="G6408" s="15" t="s">
        <v>308</v>
      </c>
      <c r="H6408" s="15" t="s">
        <v>136</v>
      </c>
      <c r="I6408" s="15" t="s">
        <v>139</v>
      </c>
      <c r="J6408" s="15" t="s">
        <v>150</v>
      </c>
      <c r="K6408" s="15" t="s">
        <v>11306</v>
      </c>
      <c r="L6408" s="15" t="n">
        <v>8</v>
      </c>
      <c r="P6408" s="15" t="n">
        <v>8</v>
      </c>
      <c r="Y6408" s="15" t="s">
        <v>142</v>
      </c>
      <c r="AB6408" s="15" t="s">
        <v>143</v>
      </c>
    </row>
    <row r="6409" customFormat="false" ht="15" hidden="false" customHeight="true" outlineLevel="0" collapsed="false">
      <c r="A6409" s="15" t="s">
        <v>11304</v>
      </c>
      <c r="B6409" s="15" t="s">
        <v>11305</v>
      </c>
      <c r="C6409" s="15" t="s">
        <v>217</v>
      </c>
      <c r="D6409" s="15" t="s">
        <v>235</v>
      </c>
      <c r="E6409" s="15" t="s">
        <v>136</v>
      </c>
      <c r="F6409" s="15" t="s">
        <v>137</v>
      </c>
      <c r="G6409" s="15" t="s">
        <v>308</v>
      </c>
      <c r="H6409" s="15" t="s">
        <v>136</v>
      </c>
      <c r="I6409" s="15" t="s">
        <v>139</v>
      </c>
      <c r="J6409" s="15" t="s">
        <v>158</v>
      </c>
      <c r="K6409" s="15" t="s">
        <v>11307</v>
      </c>
      <c r="L6409" s="15" t="n">
        <v>2</v>
      </c>
      <c r="P6409" s="15" t="n">
        <v>2</v>
      </c>
      <c r="Y6409" s="15" t="s">
        <v>142</v>
      </c>
      <c r="AB6409" s="15" t="s">
        <v>143</v>
      </c>
    </row>
    <row r="6410" customFormat="false" ht="15" hidden="false" customHeight="true" outlineLevel="0" collapsed="false">
      <c r="A6410" s="15" t="s">
        <v>11308</v>
      </c>
      <c r="B6410" s="15" t="s">
        <v>11309</v>
      </c>
      <c r="C6410" s="15" t="s">
        <v>148</v>
      </c>
      <c r="E6410" s="15" t="s">
        <v>136</v>
      </c>
      <c r="F6410" s="15" t="s">
        <v>137</v>
      </c>
      <c r="G6410" s="15" t="s">
        <v>149</v>
      </c>
      <c r="H6410" s="15" t="s">
        <v>136</v>
      </c>
      <c r="I6410" s="15" t="s">
        <v>139</v>
      </c>
      <c r="J6410" s="15" t="s">
        <v>150</v>
      </c>
      <c r="K6410" s="15" t="s">
        <v>11310</v>
      </c>
      <c r="N6410" s="15" t="n">
        <v>1</v>
      </c>
      <c r="P6410" s="15" t="n">
        <v>1</v>
      </c>
      <c r="Y6410" s="15" t="s">
        <v>142</v>
      </c>
      <c r="AB6410" s="15" t="s">
        <v>143</v>
      </c>
    </row>
    <row r="6411" customFormat="false" ht="15" hidden="false" customHeight="true" outlineLevel="0" collapsed="false">
      <c r="A6411" s="15" t="s">
        <v>11311</v>
      </c>
      <c r="B6411" s="15" t="s">
        <v>11312</v>
      </c>
      <c r="C6411" s="15" t="s">
        <v>217</v>
      </c>
      <c r="D6411" s="15" t="s">
        <v>235</v>
      </c>
      <c r="E6411" s="15" t="s">
        <v>136</v>
      </c>
      <c r="F6411" s="15" t="s">
        <v>137</v>
      </c>
      <c r="G6411" s="15" t="s">
        <v>1125</v>
      </c>
      <c r="H6411" s="15" t="s">
        <v>136</v>
      </c>
      <c r="I6411" s="15" t="s">
        <v>243</v>
      </c>
      <c r="J6411" s="15" t="s">
        <v>140</v>
      </c>
      <c r="K6411" s="15" t="s">
        <v>11313</v>
      </c>
      <c r="L6411" s="15" t="n">
        <v>26</v>
      </c>
      <c r="M6411" s="15" t="n">
        <v>5</v>
      </c>
      <c r="P6411" s="15" t="n">
        <v>31</v>
      </c>
      <c r="Y6411" s="15" t="s">
        <v>156</v>
      </c>
      <c r="AB6411" s="15" t="s">
        <v>143</v>
      </c>
    </row>
    <row r="6412" customFormat="false" ht="15" hidden="false" customHeight="true" outlineLevel="0" collapsed="false">
      <c r="A6412" s="15" t="s">
        <v>11311</v>
      </c>
      <c r="B6412" s="15" t="s">
        <v>11312</v>
      </c>
      <c r="C6412" s="15" t="s">
        <v>217</v>
      </c>
      <c r="D6412" s="15" t="s">
        <v>235</v>
      </c>
      <c r="E6412" s="15" t="s">
        <v>136</v>
      </c>
      <c r="F6412" s="15" t="s">
        <v>137</v>
      </c>
      <c r="G6412" s="15" t="s">
        <v>1125</v>
      </c>
      <c r="H6412" s="15" t="s">
        <v>136</v>
      </c>
      <c r="I6412" s="15" t="s">
        <v>243</v>
      </c>
      <c r="J6412" s="15" t="s">
        <v>150</v>
      </c>
      <c r="K6412" s="15" t="s">
        <v>11314</v>
      </c>
      <c r="L6412" s="15" t="n">
        <v>17</v>
      </c>
      <c r="M6412" s="15" t="n">
        <v>25</v>
      </c>
      <c r="N6412" s="15" t="n">
        <v>30</v>
      </c>
      <c r="O6412" s="15" t="n">
        <v>46</v>
      </c>
      <c r="P6412" s="15" t="n">
        <v>118</v>
      </c>
      <c r="Y6412" s="15" t="s">
        <v>156</v>
      </c>
      <c r="AB6412" s="15" t="s">
        <v>143</v>
      </c>
    </row>
    <row r="6413" customFormat="false" ht="15" hidden="false" customHeight="true" outlineLevel="0" collapsed="false">
      <c r="A6413" s="15" t="s">
        <v>11311</v>
      </c>
      <c r="B6413" s="15" t="s">
        <v>11312</v>
      </c>
      <c r="C6413" s="15" t="s">
        <v>217</v>
      </c>
      <c r="D6413" s="15" t="s">
        <v>235</v>
      </c>
      <c r="E6413" s="15" t="s">
        <v>136</v>
      </c>
      <c r="F6413" s="15" t="s">
        <v>137</v>
      </c>
      <c r="G6413" s="15" t="s">
        <v>1125</v>
      </c>
      <c r="H6413" s="15" t="s">
        <v>136</v>
      </c>
      <c r="I6413" s="15" t="s">
        <v>243</v>
      </c>
      <c r="J6413" s="15" t="s">
        <v>158</v>
      </c>
      <c r="K6413" s="15" t="s">
        <v>11315</v>
      </c>
      <c r="L6413" s="15" t="n">
        <v>21</v>
      </c>
      <c r="M6413" s="15" t="n">
        <v>28</v>
      </c>
      <c r="N6413" s="15" t="n">
        <v>22</v>
      </c>
      <c r="O6413" s="15" t="n">
        <v>16</v>
      </c>
      <c r="P6413" s="15" t="n">
        <v>87</v>
      </c>
      <c r="Y6413" s="15" t="s">
        <v>156</v>
      </c>
      <c r="AB6413" s="15" t="s">
        <v>143</v>
      </c>
    </row>
    <row r="6414" customFormat="false" ht="15" hidden="false" customHeight="true" outlineLevel="0" collapsed="false">
      <c r="A6414" s="15" t="s">
        <v>11311</v>
      </c>
      <c r="B6414" s="15" t="s">
        <v>11312</v>
      </c>
      <c r="C6414" s="15" t="s">
        <v>217</v>
      </c>
      <c r="D6414" s="15" t="s">
        <v>235</v>
      </c>
      <c r="E6414" s="15" t="s">
        <v>136</v>
      </c>
      <c r="F6414" s="15" t="s">
        <v>137</v>
      </c>
      <c r="G6414" s="15" t="s">
        <v>1125</v>
      </c>
      <c r="H6414" s="15" t="s">
        <v>136</v>
      </c>
      <c r="I6414" s="15" t="s">
        <v>243</v>
      </c>
      <c r="J6414" s="15" t="s">
        <v>169</v>
      </c>
      <c r="K6414" s="15" t="s">
        <v>11316</v>
      </c>
      <c r="N6414" s="15" t="n">
        <v>2</v>
      </c>
      <c r="P6414" s="15" t="n">
        <v>2</v>
      </c>
      <c r="Y6414" s="15" t="s">
        <v>156</v>
      </c>
      <c r="AB6414" s="15" t="s">
        <v>143</v>
      </c>
    </row>
    <row r="6415" customFormat="false" ht="15" hidden="false" customHeight="true" outlineLevel="0" collapsed="false">
      <c r="A6415" s="15" t="s">
        <v>11317</v>
      </c>
      <c r="B6415" s="15" t="s">
        <v>11318</v>
      </c>
      <c r="C6415" s="15" t="s">
        <v>134</v>
      </c>
      <c r="D6415" s="15" t="s">
        <v>135</v>
      </c>
      <c r="E6415" s="15" t="s">
        <v>136</v>
      </c>
      <c r="F6415" s="15" t="s">
        <v>137</v>
      </c>
      <c r="G6415" s="15" t="s">
        <v>938</v>
      </c>
      <c r="H6415" s="15" t="s">
        <v>136</v>
      </c>
      <c r="I6415" s="15" t="s">
        <v>243</v>
      </c>
      <c r="J6415" s="15" t="s">
        <v>140</v>
      </c>
      <c r="K6415" s="15" t="s">
        <v>11319</v>
      </c>
      <c r="L6415" s="15" t="n">
        <v>295</v>
      </c>
      <c r="M6415" s="15" t="n">
        <v>170</v>
      </c>
      <c r="N6415" s="15" t="n">
        <v>211</v>
      </c>
      <c r="O6415" s="15" t="n">
        <v>51</v>
      </c>
      <c r="P6415" s="15" t="n">
        <v>727</v>
      </c>
      <c r="Y6415" s="15" t="s">
        <v>142</v>
      </c>
      <c r="AB6415" s="15" t="s">
        <v>143</v>
      </c>
    </row>
    <row r="6416" customFormat="false" ht="15" hidden="false" customHeight="true" outlineLevel="0" collapsed="false">
      <c r="A6416" s="15" t="s">
        <v>11317</v>
      </c>
      <c r="B6416" s="15" t="s">
        <v>11318</v>
      </c>
      <c r="C6416" s="15" t="s">
        <v>134</v>
      </c>
      <c r="D6416" s="15" t="s">
        <v>135</v>
      </c>
      <c r="E6416" s="15" t="s">
        <v>136</v>
      </c>
      <c r="F6416" s="15" t="s">
        <v>137</v>
      </c>
      <c r="G6416" s="15" t="s">
        <v>938</v>
      </c>
      <c r="H6416" s="15" t="s">
        <v>136</v>
      </c>
      <c r="I6416" s="15" t="s">
        <v>243</v>
      </c>
      <c r="J6416" s="15" t="s">
        <v>144</v>
      </c>
      <c r="K6416" s="15" t="s">
        <v>11320</v>
      </c>
      <c r="L6416" s="15" t="n">
        <v>1863</v>
      </c>
      <c r="M6416" s="15" t="n">
        <v>1192</v>
      </c>
      <c r="N6416" s="15" t="n">
        <v>1358</v>
      </c>
      <c r="O6416" s="15" t="n">
        <v>166</v>
      </c>
      <c r="P6416" s="15" t="n">
        <v>4579</v>
      </c>
      <c r="Y6416" s="15" t="s">
        <v>142</v>
      </c>
      <c r="AB6416" s="15" t="s">
        <v>143</v>
      </c>
    </row>
    <row r="6417" customFormat="false" ht="15" hidden="false" customHeight="true" outlineLevel="0" collapsed="false">
      <c r="A6417" s="15" t="s">
        <v>11317</v>
      </c>
      <c r="B6417" s="15" t="s">
        <v>11318</v>
      </c>
      <c r="C6417" s="15" t="s">
        <v>134</v>
      </c>
      <c r="D6417" s="15" t="s">
        <v>135</v>
      </c>
      <c r="E6417" s="15" t="s">
        <v>136</v>
      </c>
      <c r="F6417" s="15" t="s">
        <v>137</v>
      </c>
      <c r="G6417" s="15" t="s">
        <v>938</v>
      </c>
      <c r="H6417" s="15" t="s">
        <v>136</v>
      </c>
      <c r="I6417" s="15" t="s">
        <v>243</v>
      </c>
      <c r="J6417" s="15" t="s">
        <v>150</v>
      </c>
      <c r="K6417" s="15" t="s">
        <v>11321</v>
      </c>
      <c r="L6417" s="15" t="n">
        <v>303</v>
      </c>
      <c r="M6417" s="15" t="n">
        <v>234</v>
      </c>
      <c r="N6417" s="15" t="n">
        <v>603</v>
      </c>
      <c r="O6417" s="15" t="n">
        <v>95</v>
      </c>
      <c r="P6417" s="15" t="n">
        <v>1235</v>
      </c>
      <c r="Y6417" s="15" t="s">
        <v>142</v>
      </c>
      <c r="AB6417" s="15" t="s">
        <v>143</v>
      </c>
    </row>
    <row r="6418" customFormat="false" ht="15" hidden="false" customHeight="true" outlineLevel="0" collapsed="false">
      <c r="A6418" s="15" t="s">
        <v>11317</v>
      </c>
      <c r="B6418" s="15" t="s">
        <v>11318</v>
      </c>
      <c r="C6418" s="15" t="s">
        <v>134</v>
      </c>
      <c r="D6418" s="15" t="s">
        <v>135</v>
      </c>
      <c r="E6418" s="15" t="s">
        <v>136</v>
      </c>
      <c r="F6418" s="15" t="s">
        <v>137</v>
      </c>
      <c r="G6418" s="15" t="s">
        <v>938</v>
      </c>
      <c r="H6418" s="15" t="s">
        <v>136</v>
      </c>
      <c r="I6418" s="15" t="s">
        <v>243</v>
      </c>
      <c r="J6418" s="15" t="s">
        <v>158</v>
      </c>
      <c r="K6418" s="15" t="s">
        <v>11322</v>
      </c>
      <c r="L6418" s="15" t="n">
        <v>175</v>
      </c>
      <c r="M6418" s="15" t="n">
        <v>237</v>
      </c>
      <c r="N6418" s="15" t="n">
        <v>973</v>
      </c>
      <c r="O6418" s="15" t="n">
        <v>104</v>
      </c>
      <c r="P6418" s="15" t="n">
        <v>1489</v>
      </c>
      <c r="Y6418" s="15" t="s">
        <v>142</v>
      </c>
      <c r="AB6418" s="15" t="s">
        <v>143</v>
      </c>
    </row>
    <row r="6419" customFormat="false" ht="15" hidden="false" customHeight="true" outlineLevel="0" collapsed="false">
      <c r="A6419" s="15" t="s">
        <v>11317</v>
      </c>
      <c r="B6419" s="15" t="s">
        <v>11318</v>
      </c>
      <c r="C6419" s="15" t="s">
        <v>134</v>
      </c>
      <c r="D6419" s="15" t="s">
        <v>135</v>
      </c>
      <c r="E6419" s="15" t="s">
        <v>136</v>
      </c>
      <c r="F6419" s="15" t="s">
        <v>137</v>
      </c>
      <c r="G6419" s="15" t="s">
        <v>938</v>
      </c>
      <c r="H6419" s="15" t="s">
        <v>136</v>
      </c>
      <c r="I6419" s="15" t="s">
        <v>243</v>
      </c>
      <c r="J6419" s="15" t="s">
        <v>169</v>
      </c>
      <c r="K6419" s="15" t="s">
        <v>11323</v>
      </c>
      <c r="L6419" s="15" t="n">
        <v>2</v>
      </c>
      <c r="M6419" s="15" t="n">
        <v>4</v>
      </c>
      <c r="N6419" s="15" t="n">
        <v>4</v>
      </c>
      <c r="P6419" s="15" t="n">
        <v>10</v>
      </c>
      <c r="Y6419" s="15" t="s">
        <v>142</v>
      </c>
      <c r="AB6419" s="15" t="s">
        <v>143</v>
      </c>
    </row>
    <row r="6420" customFormat="false" ht="15" hidden="false" customHeight="true" outlineLevel="0" collapsed="false">
      <c r="A6420" s="15" t="s">
        <v>11324</v>
      </c>
      <c r="B6420" s="15" t="s">
        <v>11325</v>
      </c>
      <c r="C6420" s="15" t="s">
        <v>148</v>
      </c>
      <c r="E6420" s="15" t="s">
        <v>136</v>
      </c>
      <c r="F6420" s="15" t="s">
        <v>137</v>
      </c>
      <c r="G6420" s="15" t="s">
        <v>2067</v>
      </c>
      <c r="H6420" s="15" t="s">
        <v>136</v>
      </c>
      <c r="I6420" s="15" t="s">
        <v>139</v>
      </c>
      <c r="J6420" s="15" t="s">
        <v>150</v>
      </c>
      <c r="K6420" s="15" t="s">
        <v>11326</v>
      </c>
      <c r="M6420" s="15" t="n">
        <v>4</v>
      </c>
      <c r="P6420" s="15" t="n">
        <v>4</v>
      </c>
      <c r="Y6420" s="15" t="s">
        <v>156</v>
      </c>
      <c r="AB6420" s="15" t="s">
        <v>143</v>
      </c>
    </row>
    <row r="6421" customFormat="false" ht="15" hidden="false" customHeight="true" outlineLevel="0" collapsed="false">
      <c r="A6421" s="15" t="s">
        <v>11327</v>
      </c>
      <c r="B6421" s="15" t="s">
        <v>11328</v>
      </c>
      <c r="C6421" s="15" t="s">
        <v>217</v>
      </c>
      <c r="D6421" s="15" t="s">
        <v>235</v>
      </c>
      <c r="E6421" s="15" t="s">
        <v>136</v>
      </c>
      <c r="F6421" s="15" t="s">
        <v>137</v>
      </c>
      <c r="G6421" s="15" t="s">
        <v>206</v>
      </c>
      <c r="H6421" s="15" t="s">
        <v>136</v>
      </c>
      <c r="I6421" s="15" t="s">
        <v>139</v>
      </c>
      <c r="J6421" s="15" t="s">
        <v>158</v>
      </c>
      <c r="K6421" s="15" t="s">
        <v>11329</v>
      </c>
      <c r="O6421" s="15" t="n">
        <v>1</v>
      </c>
      <c r="P6421" s="15" t="n">
        <v>1</v>
      </c>
      <c r="Y6421" s="15" t="s">
        <v>142</v>
      </c>
      <c r="AB6421" s="15" t="s">
        <v>143</v>
      </c>
    </row>
    <row r="6422" customFormat="false" ht="15" hidden="false" customHeight="true" outlineLevel="0" collapsed="false">
      <c r="A6422" s="15" t="s">
        <v>11330</v>
      </c>
      <c r="B6422" s="15" t="s">
        <v>11331</v>
      </c>
      <c r="C6422" s="15" t="s">
        <v>148</v>
      </c>
      <c r="E6422" s="15" t="s">
        <v>136</v>
      </c>
      <c r="F6422" s="15" t="s">
        <v>137</v>
      </c>
      <c r="G6422" s="15" t="s">
        <v>299</v>
      </c>
      <c r="H6422" s="15" t="s">
        <v>136</v>
      </c>
      <c r="I6422" s="15" t="s">
        <v>139</v>
      </c>
      <c r="J6422" s="15" t="s">
        <v>150</v>
      </c>
      <c r="K6422" s="15" t="s">
        <v>11332</v>
      </c>
      <c r="O6422" s="15" t="n">
        <v>0</v>
      </c>
      <c r="P6422" s="15" t="n">
        <v>0</v>
      </c>
      <c r="Y6422" s="15" t="s">
        <v>156</v>
      </c>
      <c r="AB6422" s="15" t="s">
        <v>143</v>
      </c>
    </row>
    <row r="6423" customFormat="false" ht="15" hidden="false" customHeight="true" outlineLevel="0" collapsed="false">
      <c r="A6423" s="15" t="s">
        <v>11333</v>
      </c>
      <c r="B6423" s="15" t="s">
        <v>11334</v>
      </c>
      <c r="C6423" s="15" t="s">
        <v>217</v>
      </c>
      <c r="D6423" s="15" t="s">
        <v>235</v>
      </c>
      <c r="E6423" s="15" t="s">
        <v>136</v>
      </c>
      <c r="F6423" s="15" t="s">
        <v>137</v>
      </c>
      <c r="G6423" s="15" t="s">
        <v>1685</v>
      </c>
      <c r="H6423" s="15" t="s">
        <v>136</v>
      </c>
      <c r="I6423" s="15" t="s">
        <v>139</v>
      </c>
      <c r="J6423" s="15" t="s">
        <v>150</v>
      </c>
      <c r="K6423" s="15" t="s">
        <v>11335</v>
      </c>
      <c r="N6423" s="15" t="n">
        <v>4</v>
      </c>
      <c r="P6423" s="15" t="n">
        <v>4</v>
      </c>
      <c r="Y6423" s="15" t="s">
        <v>142</v>
      </c>
      <c r="AB6423" s="15" t="s">
        <v>143</v>
      </c>
    </row>
    <row r="6424" customFormat="false" ht="15" hidden="false" customHeight="true" outlineLevel="0" collapsed="false">
      <c r="A6424" s="15" t="s">
        <v>11336</v>
      </c>
      <c r="B6424" s="15" t="s">
        <v>11337</v>
      </c>
      <c r="C6424" s="15" t="s">
        <v>134</v>
      </c>
      <c r="D6424" s="15" t="s">
        <v>135</v>
      </c>
      <c r="E6424" s="15" t="s">
        <v>136</v>
      </c>
      <c r="F6424" s="15" t="s">
        <v>137</v>
      </c>
      <c r="G6424" s="15" t="s">
        <v>2299</v>
      </c>
      <c r="H6424" s="15" t="s">
        <v>136</v>
      </c>
      <c r="I6424" s="15" t="s">
        <v>139</v>
      </c>
      <c r="J6424" s="15" t="s">
        <v>144</v>
      </c>
      <c r="K6424" s="15" t="s">
        <v>11338</v>
      </c>
      <c r="N6424" s="15" t="n">
        <v>38</v>
      </c>
      <c r="O6424" s="15" t="n">
        <v>153</v>
      </c>
      <c r="P6424" s="15" t="n">
        <v>191</v>
      </c>
      <c r="Y6424" s="15" t="s">
        <v>142</v>
      </c>
      <c r="AB6424" s="15" t="s">
        <v>143</v>
      </c>
    </row>
    <row r="6425" customFormat="false" ht="15" hidden="false" customHeight="true" outlineLevel="0" collapsed="false">
      <c r="A6425" s="15" t="s">
        <v>11336</v>
      </c>
      <c r="B6425" s="15" t="s">
        <v>11337</v>
      </c>
      <c r="C6425" s="15" t="s">
        <v>134</v>
      </c>
      <c r="D6425" s="15" t="s">
        <v>135</v>
      </c>
      <c r="E6425" s="15" t="s">
        <v>136</v>
      </c>
      <c r="F6425" s="15" t="s">
        <v>137</v>
      </c>
      <c r="G6425" s="15" t="s">
        <v>2299</v>
      </c>
      <c r="H6425" s="15" t="s">
        <v>136</v>
      </c>
      <c r="I6425" s="15" t="s">
        <v>139</v>
      </c>
      <c r="J6425" s="15" t="s">
        <v>150</v>
      </c>
      <c r="K6425" s="15" t="s">
        <v>11339</v>
      </c>
      <c r="N6425" s="15" t="n">
        <v>19</v>
      </c>
      <c r="O6425" s="15" t="n">
        <v>52</v>
      </c>
      <c r="P6425" s="15" t="n">
        <v>71</v>
      </c>
      <c r="Y6425" s="15" t="s">
        <v>142</v>
      </c>
      <c r="AB6425" s="15" t="s">
        <v>143</v>
      </c>
    </row>
    <row r="6426" customFormat="false" ht="15" hidden="false" customHeight="true" outlineLevel="0" collapsed="false">
      <c r="A6426" s="15" t="s">
        <v>11336</v>
      </c>
      <c r="B6426" s="15" t="s">
        <v>11337</v>
      </c>
      <c r="C6426" s="15" t="s">
        <v>134</v>
      </c>
      <c r="D6426" s="15" t="s">
        <v>135</v>
      </c>
      <c r="E6426" s="15" t="s">
        <v>136</v>
      </c>
      <c r="F6426" s="15" t="s">
        <v>137</v>
      </c>
      <c r="G6426" s="15" t="s">
        <v>2299</v>
      </c>
      <c r="H6426" s="15" t="s">
        <v>136</v>
      </c>
      <c r="I6426" s="15" t="s">
        <v>139</v>
      </c>
      <c r="J6426" s="15" t="s">
        <v>158</v>
      </c>
      <c r="K6426" s="15" t="s">
        <v>11340</v>
      </c>
      <c r="N6426" s="15" t="n">
        <v>18</v>
      </c>
      <c r="O6426" s="15" t="n">
        <v>70</v>
      </c>
      <c r="P6426" s="15" t="n">
        <v>88</v>
      </c>
      <c r="Y6426" s="15" t="s">
        <v>142</v>
      </c>
      <c r="AB6426" s="15" t="s">
        <v>143</v>
      </c>
    </row>
    <row r="6427" customFormat="false" ht="15" hidden="false" customHeight="true" outlineLevel="0" collapsed="false">
      <c r="A6427" s="15" t="s">
        <v>11341</v>
      </c>
      <c r="B6427" s="15" t="s">
        <v>11342</v>
      </c>
      <c r="C6427" s="15" t="s">
        <v>217</v>
      </c>
      <c r="D6427" s="15" t="s">
        <v>235</v>
      </c>
      <c r="E6427" s="15" t="s">
        <v>136</v>
      </c>
      <c r="F6427" s="15" t="s">
        <v>137</v>
      </c>
      <c r="G6427" s="15" t="s">
        <v>136</v>
      </c>
      <c r="H6427" s="15" t="s">
        <v>136</v>
      </c>
      <c r="I6427" s="15" t="s">
        <v>139</v>
      </c>
      <c r="J6427" s="15" t="s">
        <v>150</v>
      </c>
      <c r="K6427" s="15" t="s">
        <v>11343</v>
      </c>
      <c r="L6427" s="15" t="n">
        <v>1</v>
      </c>
      <c r="N6427" s="15" t="n">
        <v>5</v>
      </c>
      <c r="P6427" s="15" t="n">
        <v>6</v>
      </c>
      <c r="Y6427" s="15" t="s">
        <v>142</v>
      </c>
      <c r="AB6427" s="15" t="s">
        <v>143</v>
      </c>
    </row>
    <row r="6428" customFormat="false" ht="15" hidden="false" customHeight="true" outlineLevel="0" collapsed="false">
      <c r="A6428" s="15" t="s">
        <v>11341</v>
      </c>
      <c r="B6428" s="15" t="s">
        <v>11342</v>
      </c>
      <c r="C6428" s="15" t="s">
        <v>217</v>
      </c>
      <c r="D6428" s="15" t="s">
        <v>235</v>
      </c>
      <c r="E6428" s="15" t="s">
        <v>136</v>
      </c>
      <c r="F6428" s="15" t="s">
        <v>137</v>
      </c>
      <c r="G6428" s="15" t="s">
        <v>136</v>
      </c>
      <c r="H6428" s="15" t="s">
        <v>136</v>
      </c>
      <c r="I6428" s="15" t="s">
        <v>139</v>
      </c>
      <c r="J6428" s="15" t="s">
        <v>158</v>
      </c>
      <c r="K6428" s="15" t="s">
        <v>11344</v>
      </c>
      <c r="L6428" s="15" t="n">
        <v>4</v>
      </c>
      <c r="N6428" s="15" t="n">
        <v>1</v>
      </c>
      <c r="P6428" s="15" t="n">
        <v>5</v>
      </c>
      <c r="Y6428" s="15" t="s">
        <v>142</v>
      </c>
      <c r="AB6428" s="15" t="s">
        <v>143</v>
      </c>
    </row>
    <row r="6429" customFormat="false" ht="15" hidden="false" customHeight="true" outlineLevel="0" collapsed="false">
      <c r="A6429" s="15" t="s">
        <v>11345</v>
      </c>
      <c r="B6429" s="15" t="s">
        <v>11346</v>
      </c>
      <c r="C6429" s="15" t="s">
        <v>148</v>
      </c>
      <c r="E6429" s="15" t="s">
        <v>136</v>
      </c>
      <c r="F6429" s="15" t="s">
        <v>137</v>
      </c>
      <c r="G6429" s="15" t="s">
        <v>231</v>
      </c>
      <c r="H6429" s="15" t="s">
        <v>136</v>
      </c>
      <c r="I6429" s="15" t="s">
        <v>139</v>
      </c>
      <c r="J6429" s="15" t="s">
        <v>150</v>
      </c>
      <c r="K6429" s="15" t="s">
        <v>11347</v>
      </c>
      <c r="L6429" s="15" t="n">
        <v>11</v>
      </c>
      <c r="M6429" s="15" t="n">
        <v>1246</v>
      </c>
      <c r="N6429" s="15" t="n">
        <v>499</v>
      </c>
      <c r="P6429" s="15" t="n">
        <v>1756</v>
      </c>
      <c r="Y6429" s="15" t="s">
        <v>156</v>
      </c>
      <c r="AB6429" s="15" t="s">
        <v>143</v>
      </c>
    </row>
    <row r="6430" customFormat="false" ht="15" hidden="false" customHeight="true" outlineLevel="0" collapsed="false">
      <c r="A6430" s="15" t="s">
        <v>11345</v>
      </c>
      <c r="B6430" s="15" t="s">
        <v>11346</v>
      </c>
      <c r="C6430" s="15" t="s">
        <v>148</v>
      </c>
      <c r="E6430" s="15" t="s">
        <v>136</v>
      </c>
      <c r="F6430" s="15" t="s">
        <v>137</v>
      </c>
      <c r="G6430" s="15" t="s">
        <v>231</v>
      </c>
      <c r="H6430" s="15" t="s">
        <v>136</v>
      </c>
      <c r="I6430" s="15" t="s">
        <v>139</v>
      </c>
      <c r="J6430" s="15" t="s">
        <v>158</v>
      </c>
      <c r="K6430" s="15" t="s">
        <v>11348</v>
      </c>
      <c r="N6430" s="15" t="n">
        <v>7</v>
      </c>
      <c r="P6430" s="15" t="n">
        <v>7</v>
      </c>
      <c r="Y6430" s="15" t="s">
        <v>156</v>
      </c>
      <c r="AB6430" s="15" t="s">
        <v>143</v>
      </c>
    </row>
    <row r="6431" customFormat="false" ht="15" hidden="false" customHeight="true" outlineLevel="0" collapsed="false">
      <c r="A6431" s="15" t="s">
        <v>11349</v>
      </c>
      <c r="B6431" s="15" t="s">
        <v>11350</v>
      </c>
      <c r="C6431" s="15" t="s">
        <v>217</v>
      </c>
      <c r="D6431" s="15" t="s">
        <v>235</v>
      </c>
      <c r="E6431" s="15" t="s">
        <v>136</v>
      </c>
      <c r="F6431" s="15" t="s">
        <v>137</v>
      </c>
      <c r="G6431" s="15" t="s">
        <v>11351</v>
      </c>
      <c r="H6431" s="15" t="s">
        <v>136</v>
      </c>
      <c r="I6431" s="15" t="s">
        <v>139</v>
      </c>
      <c r="J6431" s="15" t="s">
        <v>150</v>
      </c>
      <c r="K6431" s="15" t="s">
        <v>11352</v>
      </c>
      <c r="L6431" s="15" t="n">
        <v>2</v>
      </c>
      <c r="P6431" s="15" t="n">
        <v>2</v>
      </c>
      <c r="Y6431" s="15" t="s">
        <v>142</v>
      </c>
      <c r="AB6431" s="15" t="s">
        <v>143</v>
      </c>
    </row>
    <row r="6432" customFormat="false" ht="15" hidden="false" customHeight="true" outlineLevel="0" collapsed="false">
      <c r="A6432" s="15" t="s">
        <v>11353</v>
      </c>
      <c r="B6432" s="15" t="s">
        <v>11354</v>
      </c>
      <c r="C6432" s="15" t="s">
        <v>217</v>
      </c>
      <c r="D6432" s="15" t="s">
        <v>218</v>
      </c>
      <c r="E6432" s="15" t="s">
        <v>136</v>
      </c>
      <c r="F6432" s="15" t="s">
        <v>137</v>
      </c>
      <c r="G6432" s="15" t="s">
        <v>1056</v>
      </c>
      <c r="H6432" s="15" t="s">
        <v>136</v>
      </c>
      <c r="I6432" s="15" t="s">
        <v>139</v>
      </c>
      <c r="J6432" s="15" t="s">
        <v>140</v>
      </c>
      <c r="K6432" s="15" t="s">
        <v>11355</v>
      </c>
      <c r="L6432" s="15" t="n">
        <v>22</v>
      </c>
      <c r="M6432" s="15" t="n">
        <v>50</v>
      </c>
      <c r="N6432" s="15" t="n">
        <v>4</v>
      </c>
      <c r="P6432" s="15" t="n">
        <v>76</v>
      </c>
      <c r="Y6432" s="15" t="s">
        <v>142</v>
      </c>
      <c r="AB6432" s="15" t="s">
        <v>143</v>
      </c>
    </row>
    <row r="6433" customFormat="false" ht="15" hidden="false" customHeight="true" outlineLevel="0" collapsed="false">
      <c r="A6433" s="15" t="s">
        <v>11356</v>
      </c>
      <c r="B6433" s="15" t="s">
        <v>11357</v>
      </c>
      <c r="C6433" s="15" t="s">
        <v>148</v>
      </c>
      <c r="E6433" s="15" t="s">
        <v>136</v>
      </c>
      <c r="F6433" s="15" t="s">
        <v>137</v>
      </c>
      <c r="G6433" s="15" t="s">
        <v>3343</v>
      </c>
      <c r="H6433" s="15" t="s">
        <v>136</v>
      </c>
      <c r="I6433" s="15" t="s">
        <v>139</v>
      </c>
      <c r="J6433" s="15" t="s">
        <v>140</v>
      </c>
      <c r="K6433" s="15" t="s">
        <v>11358</v>
      </c>
      <c r="M6433" s="15" t="n">
        <v>229</v>
      </c>
      <c r="N6433" s="15" t="n">
        <v>11</v>
      </c>
      <c r="P6433" s="15" t="n">
        <v>240</v>
      </c>
      <c r="Y6433" s="15" t="s">
        <v>142</v>
      </c>
      <c r="AB6433" s="15" t="s">
        <v>143</v>
      </c>
    </row>
    <row r="6434" customFormat="false" ht="15" hidden="false" customHeight="true" outlineLevel="0" collapsed="false">
      <c r="A6434" s="15" t="s">
        <v>11356</v>
      </c>
      <c r="B6434" s="15" t="s">
        <v>11357</v>
      </c>
      <c r="C6434" s="15" t="s">
        <v>148</v>
      </c>
      <c r="E6434" s="15" t="s">
        <v>136</v>
      </c>
      <c r="F6434" s="15" t="s">
        <v>137</v>
      </c>
      <c r="G6434" s="15" t="s">
        <v>3343</v>
      </c>
      <c r="H6434" s="15" t="s">
        <v>136</v>
      </c>
      <c r="I6434" s="15" t="s">
        <v>139</v>
      </c>
      <c r="J6434" s="15" t="s">
        <v>144</v>
      </c>
      <c r="K6434" s="15" t="s">
        <v>11359</v>
      </c>
      <c r="M6434" s="15" t="n">
        <v>91</v>
      </c>
      <c r="N6434" s="15" t="n">
        <v>12</v>
      </c>
      <c r="P6434" s="15" t="n">
        <v>103</v>
      </c>
      <c r="Y6434" s="15" t="s">
        <v>142</v>
      </c>
      <c r="AB6434" s="15" t="s">
        <v>143</v>
      </c>
    </row>
    <row r="6435" customFormat="false" ht="15" hidden="false" customHeight="true" outlineLevel="0" collapsed="false">
      <c r="A6435" s="15" t="s">
        <v>11356</v>
      </c>
      <c r="B6435" s="15" t="s">
        <v>11357</v>
      </c>
      <c r="C6435" s="15" t="s">
        <v>148</v>
      </c>
      <c r="E6435" s="15" t="s">
        <v>136</v>
      </c>
      <c r="F6435" s="15" t="s">
        <v>137</v>
      </c>
      <c r="G6435" s="15" t="s">
        <v>3343</v>
      </c>
      <c r="H6435" s="15" t="s">
        <v>136</v>
      </c>
      <c r="I6435" s="15" t="s">
        <v>139</v>
      </c>
      <c r="J6435" s="15" t="s">
        <v>166</v>
      </c>
      <c r="K6435" s="15" t="s">
        <v>11360</v>
      </c>
      <c r="M6435" s="15" t="n">
        <v>76</v>
      </c>
      <c r="P6435" s="15" t="n">
        <v>76</v>
      </c>
      <c r="Y6435" s="15" t="s">
        <v>142</v>
      </c>
      <c r="AB6435" s="15" t="s">
        <v>143</v>
      </c>
    </row>
    <row r="6436" customFormat="false" ht="15" hidden="false" customHeight="true" outlineLevel="0" collapsed="false">
      <c r="A6436" s="15" t="s">
        <v>11361</v>
      </c>
      <c r="B6436" s="15" t="s">
        <v>11362</v>
      </c>
      <c r="C6436" s="15" t="s">
        <v>148</v>
      </c>
      <c r="E6436" s="15" t="s">
        <v>136</v>
      </c>
      <c r="F6436" s="15" t="s">
        <v>137</v>
      </c>
      <c r="G6436" s="15" t="s">
        <v>136</v>
      </c>
      <c r="H6436" s="15" t="s">
        <v>136</v>
      </c>
      <c r="I6436" s="15" t="s">
        <v>139</v>
      </c>
      <c r="J6436" s="15" t="s">
        <v>150</v>
      </c>
      <c r="K6436" s="15" t="s">
        <v>11363</v>
      </c>
      <c r="M6436" s="15" t="n">
        <v>30</v>
      </c>
      <c r="O6436" s="15" t="n">
        <v>1</v>
      </c>
      <c r="P6436" s="15" t="n">
        <v>31</v>
      </c>
      <c r="Y6436" s="15" t="s">
        <v>142</v>
      </c>
      <c r="AB6436" s="15" t="s">
        <v>143</v>
      </c>
    </row>
    <row r="6437" customFormat="false" ht="15" hidden="false" customHeight="true" outlineLevel="0" collapsed="false">
      <c r="A6437" s="15" t="s">
        <v>11361</v>
      </c>
      <c r="B6437" s="15" t="s">
        <v>11362</v>
      </c>
      <c r="C6437" s="15" t="s">
        <v>148</v>
      </c>
      <c r="E6437" s="15" t="s">
        <v>136</v>
      </c>
      <c r="F6437" s="15" t="s">
        <v>137</v>
      </c>
      <c r="G6437" s="15" t="s">
        <v>136</v>
      </c>
      <c r="H6437" s="15" t="s">
        <v>136</v>
      </c>
      <c r="I6437" s="15" t="s">
        <v>139</v>
      </c>
      <c r="J6437" s="15" t="s">
        <v>158</v>
      </c>
      <c r="K6437" s="15" t="s">
        <v>11364</v>
      </c>
      <c r="M6437" s="15" t="n">
        <v>3</v>
      </c>
      <c r="P6437" s="15" t="n">
        <v>3</v>
      </c>
      <c r="Y6437" s="15" t="s">
        <v>142</v>
      </c>
      <c r="AB6437" s="15" t="s">
        <v>143</v>
      </c>
    </row>
    <row r="6438" customFormat="false" ht="15" hidden="false" customHeight="true" outlineLevel="0" collapsed="false">
      <c r="A6438" s="15" t="s">
        <v>11365</v>
      </c>
      <c r="B6438" s="15" t="s">
        <v>11366</v>
      </c>
      <c r="C6438" s="15" t="s">
        <v>217</v>
      </c>
      <c r="D6438" s="15" t="s">
        <v>235</v>
      </c>
      <c r="E6438" s="15" t="s">
        <v>136</v>
      </c>
      <c r="F6438" s="15" t="s">
        <v>137</v>
      </c>
      <c r="G6438" s="15" t="s">
        <v>4992</v>
      </c>
      <c r="H6438" s="15" t="s">
        <v>136</v>
      </c>
      <c r="I6438" s="15" t="s">
        <v>139</v>
      </c>
      <c r="J6438" s="15" t="s">
        <v>150</v>
      </c>
      <c r="K6438" s="15" t="s">
        <v>11367</v>
      </c>
      <c r="M6438" s="15" t="n">
        <v>1</v>
      </c>
      <c r="P6438" s="15" t="n">
        <v>1</v>
      </c>
      <c r="Y6438" s="15" t="s">
        <v>142</v>
      </c>
      <c r="AB6438" s="15" t="s">
        <v>143</v>
      </c>
    </row>
    <row r="6439" customFormat="false" ht="15" hidden="false" customHeight="true" outlineLevel="0" collapsed="false">
      <c r="A6439" s="15" t="s">
        <v>11365</v>
      </c>
      <c r="B6439" s="15" t="s">
        <v>11366</v>
      </c>
      <c r="C6439" s="15" t="s">
        <v>217</v>
      </c>
      <c r="D6439" s="15" t="s">
        <v>235</v>
      </c>
      <c r="E6439" s="15" t="s">
        <v>136</v>
      </c>
      <c r="F6439" s="15" t="s">
        <v>137</v>
      </c>
      <c r="G6439" s="15" t="s">
        <v>4992</v>
      </c>
      <c r="H6439" s="15" t="s">
        <v>136</v>
      </c>
      <c r="I6439" s="15" t="s">
        <v>139</v>
      </c>
      <c r="J6439" s="15" t="s">
        <v>166</v>
      </c>
      <c r="K6439" s="15" t="s">
        <v>11368</v>
      </c>
      <c r="M6439" s="15" t="n">
        <v>3</v>
      </c>
      <c r="P6439" s="15" t="n">
        <v>3</v>
      </c>
      <c r="Y6439" s="15" t="s">
        <v>142</v>
      </c>
      <c r="AB6439" s="15" t="s">
        <v>143</v>
      </c>
    </row>
    <row r="6440" customFormat="false" ht="15" hidden="false" customHeight="true" outlineLevel="0" collapsed="false">
      <c r="A6440" s="15" t="s">
        <v>11365</v>
      </c>
      <c r="B6440" s="15" t="s">
        <v>11366</v>
      </c>
      <c r="C6440" s="15" t="s">
        <v>217</v>
      </c>
      <c r="D6440" s="15" t="s">
        <v>235</v>
      </c>
      <c r="E6440" s="15" t="s">
        <v>136</v>
      </c>
      <c r="F6440" s="15" t="s">
        <v>137</v>
      </c>
      <c r="G6440" s="15" t="s">
        <v>4992</v>
      </c>
      <c r="H6440" s="15" t="s">
        <v>136</v>
      </c>
      <c r="I6440" s="15" t="s">
        <v>139</v>
      </c>
      <c r="J6440" s="15" t="s">
        <v>158</v>
      </c>
      <c r="K6440" s="15" t="s">
        <v>11369</v>
      </c>
      <c r="M6440" s="15" t="n">
        <v>4</v>
      </c>
      <c r="P6440" s="15" t="n">
        <v>4</v>
      </c>
      <c r="Y6440" s="15" t="s">
        <v>142</v>
      </c>
      <c r="AB6440" s="15" t="s">
        <v>143</v>
      </c>
    </row>
    <row r="6441" customFormat="false" ht="15" hidden="false" customHeight="true" outlineLevel="0" collapsed="false">
      <c r="A6441" s="15" t="s">
        <v>11365</v>
      </c>
      <c r="B6441" s="15" t="s">
        <v>11366</v>
      </c>
      <c r="C6441" s="15" t="s">
        <v>217</v>
      </c>
      <c r="D6441" s="15" t="s">
        <v>235</v>
      </c>
      <c r="E6441" s="15" t="s">
        <v>136</v>
      </c>
      <c r="F6441" s="15" t="s">
        <v>137</v>
      </c>
      <c r="G6441" s="15" t="s">
        <v>4992</v>
      </c>
      <c r="H6441" s="15" t="s">
        <v>136</v>
      </c>
      <c r="I6441" s="15" t="s">
        <v>139</v>
      </c>
      <c r="J6441" s="15" t="s">
        <v>169</v>
      </c>
      <c r="K6441" s="15" t="s">
        <v>11370</v>
      </c>
      <c r="M6441" s="15" t="n">
        <v>1</v>
      </c>
      <c r="P6441" s="15" t="n">
        <v>1</v>
      </c>
      <c r="Y6441" s="15" t="s">
        <v>142</v>
      </c>
      <c r="AB6441" s="15" t="s">
        <v>143</v>
      </c>
    </row>
    <row r="6442" customFormat="false" ht="15" hidden="false" customHeight="true" outlineLevel="0" collapsed="false">
      <c r="A6442" s="15" t="s">
        <v>11371</v>
      </c>
      <c r="B6442" s="15" t="s">
        <v>11372</v>
      </c>
      <c r="C6442" s="15" t="s">
        <v>134</v>
      </c>
      <c r="D6442" s="15" t="s">
        <v>135</v>
      </c>
      <c r="E6442" s="15" t="s">
        <v>136</v>
      </c>
      <c r="F6442" s="15" t="s">
        <v>137</v>
      </c>
      <c r="G6442" s="15" t="s">
        <v>138</v>
      </c>
      <c r="H6442" s="15" t="s">
        <v>136</v>
      </c>
      <c r="I6442" s="15" t="s">
        <v>243</v>
      </c>
      <c r="J6442" s="15" t="s">
        <v>140</v>
      </c>
      <c r="K6442" s="15" t="s">
        <v>11373</v>
      </c>
      <c r="L6442" s="15" t="n">
        <v>5</v>
      </c>
      <c r="M6442" s="15" t="n">
        <v>2</v>
      </c>
      <c r="N6442" s="15" t="n">
        <v>4</v>
      </c>
      <c r="O6442" s="15" t="n">
        <v>1</v>
      </c>
      <c r="P6442" s="15" t="n">
        <v>12</v>
      </c>
      <c r="Y6442" s="15" t="s">
        <v>142</v>
      </c>
      <c r="AB6442" s="15" t="s">
        <v>143</v>
      </c>
    </row>
    <row r="6443" customFormat="false" ht="15" hidden="false" customHeight="true" outlineLevel="0" collapsed="false">
      <c r="A6443" s="15" t="s">
        <v>11371</v>
      </c>
      <c r="B6443" s="15" t="s">
        <v>11372</v>
      </c>
      <c r="C6443" s="15" t="s">
        <v>134</v>
      </c>
      <c r="D6443" s="15" t="s">
        <v>135</v>
      </c>
      <c r="E6443" s="15" t="s">
        <v>136</v>
      </c>
      <c r="F6443" s="15" t="s">
        <v>137</v>
      </c>
      <c r="G6443" s="15" t="s">
        <v>138</v>
      </c>
      <c r="H6443" s="15" t="s">
        <v>136</v>
      </c>
      <c r="I6443" s="15" t="s">
        <v>243</v>
      </c>
      <c r="J6443" s="15" t="s">
        <v>144</v>
      </c>
      <c r="K6443" s="15" t="s">
        <v>11374</v>
      </c>
      <c r="L6443" s="15" t="n">
        <v>2725</v>
      </c>
      <c r="M6443" s="15" t="n">
        <v>1314</v>
      </c>
      <c r="N6443" s="15" t="n">
        <v>558</v>
      </c>
      <c r="O6443" s="15" t="n">
        <v>78</v>
      </c>
      <c r="P6443" s="15" t="n">
        <v>4675</v>
      </c>
      <c r="Y6443" s="15" t="s">
        <v>142</v>
      </c>
      <c r="AB6443" s="15" t="s">
        <v>143</v>
      </c>
    </row>
    <row r="6444" customFormat="false" ht="15" hidden="false" customHeight="true" outlineLevel="0" collapsed="false">
      <c r="A6444" s="15" t="s">
        <v>11371</v>
      </c>
      <c r="B6444" s="15" t="s">
        <v>11372</v>
      </c>
      <c r="C6444" s="15" t="s">
        <v>134</v>
      </c>
      <c r="D6444" s="15" t="s">
        <v>135</v>
      </c>
      <c r="E6444" s="15" t="s">
        <v>136</v>
      </c>
      <c r="F6444" s="15" t="s">
        <v>137</v>
      </c>
      <c r="G6444" s="15" t="s">
        <v>138</v>
      </c>
      <c r="H6444" s="15" t="s">
        <v>136</v>
      </c>
      <c r="I6444" s="15" t="s">
        <v>243</v>
      </c>
      <c r="J6444" s="15" t="s">
        <v>150</v>
      </c>
      <c r="K6444" s="15" t="s">
        <v>11375</v>
      </c>
      <c r="L6444" s="15" t="n">
        <v>430</v>
      </c>
      <c r="M6444" s="15" t="n">
        <v>199</v>
      </c>
      <c r="N6444" s="15" t="n">
        <v>90</v>
      </c>
      <c r="O6444" s="15" t="n">
        <v>29</v>
      </c>
      <c r="P6444" s="15" t="n">
        <v>748</v>
      </c>
      <c r="Y6444" s="15" t="s">
        <v>142</v>
      </c>
      <c r="AB6444" s="15" t="s">
        <v>143</v>
      </c>
    </row>
    <row r="6445" customFormat="false" ht="15" hidden="false" customHeight="true" outlineLevel="0" collapsed="false">
      <c r="A6445" s="15" t="s">
        <v>11371</v>
      </c>
      <c r="B6445" s="15" t="s">
        <v>11372</v>
      </c>
      <c r="C6445" s="15" t="s">
        <v>134</v>
      </c>
      <c r="D6445" s="15" t="s">
        <v>135</v>
      </c>
      <c r="E6445" s="15" t="s">
        <v>136</v>
      </c>
      <c r="F6445" s="15" t="s">
        <v>137</v>
      </c>
      <c r="G6445" s="15" t="s">
        <v>138</v>
      </c>
      <c r="H6445" s="15" t="s">
        <v>136</v>
      </c>
      <c r="I6445" s="15" t="s">
        <v>243</v>
      </c>
      <c r="J6445" s="15" t="s">
        <v>158</v>
      </c>
      <c r="K6445" s="15" t="s">
        <v>11376</v>
      </c>
      <c r="L6445" s="15" t="n">
        <v>565</v>
      </c>
      <c r="M6445" s="15" t="n">
        <v>518</v>
      </c>
      <c r="N6445" s="15" t="n">
        <v>416</v>
      </c>
      <c r="O6445" s="15" t="n">
        <v>19</v>
      </c>
      <c r="P6445" s="15" t="n">
        <v>1518</v>
      </c>
      <c r="Y6445" s="15" t="s">
        <v>142</v>
      </c>
      <c r="AB6445" s="15" t="s">
        <v>143</v>
      </c>
    </row>
    <row r="6446" customFormat="false" ht="15" hidden="false" customHeight="true" outlineLevel="0" collapsed="false">
      <c r="A6446" s="15" t="s">
        <v>11371</v>
      </c>
      <c r="B6446" s="15" t="s">
        <v>11372</v>
      </c>
      <c r="C6446" s="15" t="s">
        <v>134</v>
      </c>
      <c r="D6446" s="15" t="s">
        <v>135</v>
      </c>
      <c r="E6446" s="15" t="s">
        <v>136</v>
      </c>
      <c r="F6446" s="15" t="s">
        <v>137</v>
      </c>
      <c r="G6446" s="15" t="s">
        <v>138</v>
      </c>
      <c r="H6446" s="15" t="s">
        <v>136</v>
      </c>
      <c r="I6446" s="15" t="s">
        <v>243</v>
      </c>
      <c r="J6446" s="15" t="s">
        <v>169</v>
      </c>
      <c r="K6446" s="15" t="s">
        <v>11377</v>
      </c>
      <c r="L6446" s="15" t="n">
        <v>7</v>
      </c>
      <c r="M6446" s="15" t="n">
        <v>5</v>
      </c>
      <c r="P6446" s="15" t="n">
        <v>12</v>
      </c>
      <c r="Y6446" s="15" t="s">
        <v>142</v>
      </c>
      <c r="AB6446" s="15" t="s">
        <v>143</v>
      </c>
    </row>
    <row r="6447" customFormat="false" ht="15" hidden="false" customHeight="true" outlineLevel="0" collapsed="false">
      <c r="A6447" s="15" t="s">
        <v>11378</v>
      </c>
      <c r="B6447" s="15" t="s">
        <v>11379</v>
      </c>
      <c r="C6447" s="15" t="s">
        <v>217</v>
      </c>
      <c r="D6447" s="15" t="s">
        <v>218</v>
      </c>
      <c r="E6447" s="15" t="s">
        <v>136</v>
      </c>
      <c r="F6447" s="15" t="s">
        <v>137</v>
      </c>
      <c r="G6447" s="15" t="s">
        <v>2214</v>
      </c>
      <c r="H6447" s="15" t="s">
        <v>136</v>
      </c>
      <c r="I6447" s="15" t="s">
        <v>139</v>
      </c>
      <c r="J6447" s="15" t="s">
        <v>150</v>
      </c>
      <c r="K6447" s="15" t="s">
        <v>11380</v>
      </c>
      <c r="M6447" s="15" t="n">
        <v>11</v>
      </c>
      <c r="P6447" s="15" t="n">
        <v>11</v>
      </c>
      <c r="Y6447" s="15" t="s">
        <v>142</v>
      </c>
      <c r="AB6447" s="15" t="s">
        <v>143</v>
      </c>
    </row>
    <row r="6448" customFormat="false" ht="15" hidden="false" customHeight="true" outlineLevel="0" collapsed="false">
      <c r="A6448" s="15" t="s">
        <v>11378</v>
      </c>
      <c r="B6448" s="15" t="s">
        <v>11379</v>
      </c>
      <c r="C6448" s="15" t="s">
        <v>217</v>
      </c>
      <c r="D6448" s="15" t="s">
        <v>218</v>
      </c>
      <c r="E6448" s="15" t="s">
        <v>136</v>
      </c>
      <c r="F6448" s="15" t="s">
        <v>137</v>
      </c>
      <c r="G6448" s="15" t="s">
        <v>2214</v>
      </c>
      <c r="H6448" s="15" t="s">
        <v>136</v>
      </c>
      <c r="I6448" s="15" t="s">
        <v>139</v>
      </c>
      <c r="J6448" s="15" t="s">
        <v>158</v>
      </c>
      <c r="K6448" s="15" t="s">
        <v>11381</v>
      </c>
      <c r="M6448" s="15" t="n">
        <v>6</v>
      </c>
      <c r="P6448" s="15" t="n">
        <v>6</v>
      </c>
      <c r="Y6448" s="15" t="s">
        <v>142</v>
      </c>
      <c r="AB6448" s="15" t="s">
        <v>143</v>
      </c>
    </row>
    <row r="6449" customFormat="false" ht="15" hidden="false" customHeight="true" outlineLevel="0" collapsed="false">
      <c r="A6449" s="15" t="s">
        <v>11382</v>
      </c>
      <c r="B6449" s="15" t="s">
        <v>11383</v>
      </c>
      <c r="C6449" s="15" t="s">
        <v>217</v>
      </c>
      <c r="D6449" s="15" t="s">
        <v>235</v>
      </c>
      <c r="E6449" s="15" t="s">
        <v>136</v>
      </c>
      <c r="F6449" s="15" t="s">
        <v>137</v>
      </c>
      <c r="G6449" s="15" t="s">
        <v>299</v>
      </c>
      <c r="H6449" s="15" t="s">
        <v>136</v>
      </c>
      <c r="I6449" s="15" t="s">
        <v>139</v>
      </c>
      <c r="J6449" s="15" t="s">
        <v>150</v>
      </c>
      <c r="K6449" s="15" t="s">
        <v>11384</v>
      </c>
      <c r="L6449" s="15" t="n">
        <v>9</v>
      </c>
      <c r="P6449" s="15" t="n">
        <v>9</v>
      </c>
      <c r="Y6449" s="15" t="s">
        <v>156</v>
      </c>
      <c r="AB6449" s="15" t="s">
        <v>143</v>
      </c>
    </row>
    <row r="6450" customFormat="false" ht="15" hidden="false" customHeight="true" outlineLevel="0" collapsed="false">
      <c r="A6450" s="15" t="s">
        <v>11382</v>
      </c>
      <c r="B6450" s="15" t="s">
        <v>11383</v>
      </c>
      <c r="C6450" s="15" t="s">
        <v>217</v>
      </c>
      <c r="D6450" s="15" t="s">
        <v>235</v>
      </c>
      <c r="E6450" s="15" t="s">
        <v>136</v>
      </c>
      <c r="F6450" s="15" t="s">
        <v>137</v>
      </c>
      <c r="G6450" s="15" t="s">
        <v>299</v>
      </c>
      <c r="H6450" s="15" t="s">
        <v>136</v>
      </c>
      <c r="I6450" s="15" t="s">
        <v>139</v>
      </c>
      <c r="J6450" s="15" t="s">
        <v>158</v>
      </c>
      <c r="K6450" s="15" t="s">
        <v>11385</v>
      </c>
      <c r="L6450" s="15" t="n">
        <v>1</v>
      </c>
      <c r="P6450" s="15" t="n">
        <v>1</v>
      </c>
      <c r="Y6450" s="15" t="s">
        <v>156</v>
      </c>
      <c r="AB6450" s="15" t="s">
        <v>143</v>
      </c>
    </row>
    <row r="6451" customFormat="false" ht="15" hidden="false" customHeight="true" outlineLevel="0" collapsed="false">
      <c r="A6451" s="15" t="s">
        <v>11386</v>
      </c>
      <c r="B6451" s="15" t="s">
        <v>11387</v>
      </c>
      <c r="C6451" s="15" t="s">
        <v>148</v>
      </c>
      <c r="E6451" s="15" t="s">
        <v>136</v>
      </c>
      <c r="F6451" s="15" t="s">
        <v>137</v>
      </c>
      <c r="G6451" s="15" t="s">
        <v>231</v>
      </c>
      <c r="H6451" s="15" t="s">
        <v>136</v>
      </c>
      <c r="I6451" s="15" t="s">
        <v>139</v>
      </c>
      <c r="J6451" s="15" t="s">
        <v>140</v>
      </c>
      <c r="K6451" s="15" t="s">
        <v>11388</v>
      </c>
      <c r="L6451" s="15" t="n">
        <v>1</v>
      </c>
      <c r="P6451" s="15" t="n">
        <v>1</v>
      </c>
      <c r="Y6451" s="15" t="s">
        <v>156</v>
      </c>
      <c r="AB6451" s="15" t="s">
        <v>143</v>
      </c>
    </row>
    <row r="6452" customFormat="false" ht="15" hidden="false" customHeight="true" outlineLevel="0" collapsed="false">
      <c r="A6452" s="15" t="s">
        <v>11389</v>
      </c>
      <c r="B6452" s="15" t="s">
        <v>11390</v>
      </c>
      <c r="C6452" s="15" t="s">
        <v>217</v>
      </c>
      <c r="D6452" s="15" t="s">
        <v>235</v>
      </c>
      <c r="E6452" s="15" t="s">
        <v>136</v>
      </c>
      <c r="F6452" s="15" t="s">
        <v>137</v>
      </c>
      <c r="G6452" s="15" t="s">
        <v>299</v>
      </c>
      <c r="H6452" s="15" t="s">
        <v>136</v>
      </c>
      <c r="I6452" s="15" t="s">
        <v>243</v>
      </c>
      <c r="J6452" s="15" t="s">
        <v>140</v>
      </c>
      <c r="K6452" s="15" t="s">
        <v>11391</v>
      </c>
      <c r="M6452" s="15" t="n">
        <v>11</v>
      </c>
      <c r="N6452" s="15" t="n">
        <v>3</v>
      </c>
      <c r="P6452" s="15" t="n">
        <v>14</v>
      </c>
      <c r="Y6452" s="15" t="s">
        <v>156</v>
      </c>
      <c r="AB6452" s="15" t="s">
        <v>143</v>
      </c>
    </row>
    <row r="6453" customFormat="false" ht="15" hidden="false" customHeight="true" outlineLevel="0" collapsed="false">
      <c r="A6453" s="15" t="s">
        <v>11389</v>
      </c>
      <c r="B6453" s="15" t="s">
        <v>11390</v>
      </c>
      <c r="C6453" s="15" t="s">
        <v>217</v>
      </c>
      <c r="D6453" s="15" t="s">
        <v>235</v>
      </c>
      <c r="E6453" s="15" t="s">
        <v>136</v>
      </c>
      <c r="F6453" s="15" t="s">
        <v>137</v>
      </c>
      <c r="G6453" s="15" t="s">
        <v>299</v>
      </c>
      <c r="H6453" s="15" t="s">
        <v>136</v>
      </c>
      <c r="I6453" s="15" t="s">
        <v>243</v>
      </c>
      <c r="J6453" s="15" t="s">
        <v>150</v>
      </c>
      <c r="K6453" s="15" t="s">
        <v>11392</v>
      </c>
      <c r="L6453" s="15" t="n">
        <v>38</v>
      </c>
      <c r="M6453" s="15" t="n">
        <v>88</v>
      </c>
      <c r="N6453" s="15" t="n">
        <v>491</v>
      </c>
      <c r="O6453" s="15" t="n">
        <v>234</v>
      </c>
      <c r="P6453" s="15" t="n">
        <v>851</v>
      </c>
      <c r="Y6453" s="15" t="s">
        <v>156</v>
      </c>
      <c r="AB6453" s="15" t="s">
        <v>143</v>
      </c>
    </row>
    <row r="6454" customFormat="false" ht="15" hidden="false" customHeight="true" outlineLevel="0" collapsed="false">
      <c r="A6454" s="15" t="s">
        <v>11389</v>
      </c>
      <c r="B6454" s="15" t="s">
        <v>11390</v>
      </c>
      <c r="C6454" s="15" t="s">
        <v>217</v>
      </c>
      <c r="D6454" s="15" t="s">
        <v>235</v>
      </c>
      <c r="E6454" s="15" t="s">
        <v>136</v>
      </c>
      <c r="F6454" s="15" t="s">
        <v>137</v>
      </c>
      <c r="G6454" s="15" t="s">
        <v>299</v>
      </c>
      <c r="H6454" s="15" t="s">
        <v>136</v>
      </c>
      <c r="I6454" s="15" t="s">
        <v>243</v>
      </c>
      <c r="J6454" s="15" t="s">
        <v>158</v>
      </c>
      <c r="K6454" s="15" t="s">
        <v>11393</v>
      </c>
      <c r="L6454" s="15" t="n">
        <v>12</v>
      </c>
      <c r="M6454" s="15" t="n">
        <v>48</v>
      </c>
      <c r="N6454" s="15" t="n">
        <v>132</v>
      </c>
      <c r="O6454" s="15" t="n">
        <v>48</v>
      </c>
      <c r="P6454" s="15" t="n">
        <v>240</v>
      </c>
      <c r="Y6454" s="15" t="s">
        <v>156</v>
      </c>
      <c r="AB6454" s="15" t="s">
        <v>143</v>
      </c>
    </row>
    <row r="6455" customFormat="false" ht="15" hidden="false" customHeight="true" outlineLevel="0" collapsed="false">
      <c r="A6455" s="15" t="s">
        <v>11389</v>
      </c>
      <c r="B6455" s="15" t="s">
        <v>11390</v>
      </c>
      <c r="C6455" s="15" t="s">
        <v>217</v>
      </c>
      <c r="D6455" s="15" t="s">
        <v>235</v>
      </c>
      <c r="E6455" s="15" t="s">
        <v>136</v>
      </c>
      <c r="F6455" s="15" t="s">
        <v>137</v>
      </c>
      <c r="G6455" s="15" t="s">
        <v>299</v>
      </c>
      <c r="H6455" s="15" t="s">
        <v>136</v>
      </c>
      <c r="I6455" s="15" t="s">
        <v>243</v>
      </c>
      <c r="J6455" s="15" t="s">
        <v>169</v>
      </c>
      <c r="K6455" s="15" t="s">
        <v>11394</v>
      </c>
      <c r="M6455" s="15" t="n">
        <v>1</v>
      </c>
      <c r="N6455" s="15" t="n">
        <v>2</v>
      </c>
      <c r="O6455" s="15" t="n">
        <v>0</v>
      </c>
      <c r="P6455" s="15" t="n">
        <v>3</v>
      </c>
      <c r="Y6455" s="15" t="s">
        <v>156</v>
      </c>
      <c r="AB6455" s="15" t="s">
        <v>143</v>
      </c>
    </row>
    <row r="6456" customFormat="false" ht="15" hidden="false" customHeight="true" outlineLevel="0" collapsed="false">
      <c r="A6456" s="15" t="s">
        <v>11395</v>
      </c>
      <c r="B6456" s="15" t="s">
        <v>11396</v>
      </c>
      <c r="C6456" s="15" t="s">
        <v>148</v>
      </c>
      <c r="E6456" s="15" t="s">
        <v>136</v>
      </c>
      <c r="F6456" s="15" t="s">
        <v>137</v>
      </c>
      <c r="G6456" s="15" t="s">
        <v>2067</v>
      </c>
      <c r="H6456" s="15" t="s">
        <v>136</v>
      </c>
      <c r="I6456" s="15" t="s">
        <v>139</v>
      </c>
      <c r="J6456" s="15" t="s">
        <v>150</v>
      </c>
      <c r="K6456" s="15" t="s">
        <v>11397</v>
      </c>
      <c r="N6456" s="15" t="n">
        <v>2</v>
      </c>
      <c r="P6456" s="15" t="n">
        <v>2</v>
      </c>
      <c r="Y6456" s="15" t="s">
        <v>156</v>
      </c>
      <c r="AB6456" s="15" t="s">
        <v>143</v>
      </c>
    </row>
    <row r="6457" customFormat="false" ht="15" hidden="false" customHeight="true" outlineLevel="0" collapsed="false">
      <c r="A6457" s="15" t="s">
        <v>11398</v>
      </c>
      <c r="B6457" s="15" t="s">
        <v>11399</v>
      </c>
      <c r="C6457" s="15" t="s">
        <v>217</v>
      </c>
      <c r="D6457" s="15" t="s">
        <v>235</v>
      </c>
      <c r="E6457" s="15" t="s">
        <v>136</v>
      </c>
      <c r="F6457" s="15" t="s">
        <v>137</v>
      </c>
      <c r="G6457" s="15" t="s">
        <v>2517</v>
      </c>
      <c r="H6457" s="15" t="s">
        <v>136</v>
      </c>
      <c r="I6457" s="15" t="s">
        <v>139</v>
      </c>
      <c r="J6457" s="15" t="s">
        <v>140</v>
      </c>
      <c r="K6457" s="15" t="s">
        <v>11400</v>
      </c>
      <c r="N6457" s="15" t="n">
        <v>8</v>
      </c>
      <c r="P6457" s="15" t="n">
        <v>8</v>
      </c>
      <c r="Y6457" s="15" t="s">
        <v>142</v>
      </c>
      <c r="AB6457" s="15" t="s">
        <v>143</v>
      </c>
    </row>
    <row r="6458" customFormat="false" ht="15" hidden="false" customHeight="true" outlineLevel="0" collapsed="false">
      <c r="A6458" s="15" t="s">
        <v>11398</v>
      </c>
      <c r="B6458" s="15" t="s">
        <v>11399</v>
      </c>
      <c r="C6458" s="15" t="s">
        <v>217</v>
      </c>
      <c r="D6458" s="15" t="s">
        <v>235</v>
      </c>
      <c r="E6458" s="15" t="s">
        <v>136</v>
      </c>
      <c r="F6458" s="15" t="s">
        <v>137</v>
      </c>
      <c r="G6458" s="15" t="s">
        <v>2517</v>
      </c>
      <c r="H6458" s="15" t="s">
        <v>136</v>
      </c>
      <c r="I6458" s="15" t="s">
        <v>139</v>
      </c>
      <c r="J6458" s="15" t="s">
        <v>150</v>
      </c>
      <c r="K6458" s="15" t="s">
        <v>11401</v>
      </c>
      <c r="L6458" s="15" t="n">
        <v>6</v>
      </c>
      <c r="N6458" s="15" t="n">
        <v>162</v>
      </c>
      <c r="P6458" s="15" t="n">
        <v>168</v>
      </c>
      <c r="Y6458" s="15" t="s">
        <v>142</v>
      </c>
      <c r="AB6458" s="15" t="s">
        <v>143</v>
      </c>
    </row>
    <row r="6459" customFormat="false" ht="15" hidden="false" customHeight="true" outlineLevel="0" collapsed="false">
      <c r="A6459" s="15" t="s">
        <v>11402</v>
      </c>
      <c r="B6459" s="15" t="s">
        <v>11403</v>
      </c>
      <c r="C6459" s="15" t="s">
        <v>217</v>
      </c>
      <c r="D6459" s="15" t="s">
        <v>235</v>
      </c>
      <c r="E6459" s="15" t="s">
        <v>823</v>
      </c>
      <c r="F6459" s="15" t="s">
        <v>137</v>
      </c>
      <c r="G6459" s="15" t="s">
        <v>823</v>
      </c>
      <c r="H6459" s="15" t="s">
        <v>136</v>
      </c>
      <c r="I6459" s="15" t="s">
        <v>139</v>
      </c>
      <c r="J6459" s="15" t="s">
        <v>158</v>
      </c>
      <c r="K6459" s="15" t="s">
        <v>11404</v>
      </c>
      <c r="M6459" s="15" t="n">
        <v>25</v>
      </c>
      <c r="P6459" s="15" t="n">
        <v>25</v>
      </c>
      <c r="Y6459" s="15" t="s">
        <v>142</v>
      </c>
      <c r="AB6459" s="15" t="s">
        <v>143</v>
      </c>
    </row>
    <row r="6460" customFormat="false" ht="15" hidden="false" customHeight="true" outlineLevel="0" collapsed="false">
      <c r="A6460" s="15" t="s">
        <v>11405</v>
      </c>
      <c r="B6460" s="15" t="s">
        <v>11406</v>
      </c>
      <c r="C6460" s="15" t="s">
        <v>148</v>
      </c>
      <c r="E6460" s="15" t="s">
        <v>136</v>
      </c>
      <c r="F6460" s="15" t="s">
        <v>137</v>
      </c>
      <c r="G6460" s="15" t="s">
        <v>256</v>
      </c>
      <c r="H6460" s="15" t="s">
        <v>136</v>
      </c>
      <c r="I6460" s="15" t="s">
        <v>139</v>
      </c>
      <c r="J6460" s="15" t="s">
        <v>140</v>
      </c>
      <c r="K6460" s="15" t="s">
        <v>11407</v>
      </c>
      <c r="N6460" s="15" t="n">
        <v>50</v>
      </c>
      <c r="P6460" s="15" t="n">
        <v>50</v>
      </c>
      <c r="Y6460" s="15" t="s">
        <v>258</v>
      </c>
      <c r="AB6460" s="15" t="s">
        <v>143</v>
      </c>
    </row>
    <row r="6461" customFormat="false" ht="15" hidden="false" customHeight="true" outlineLevel="0" collapsed="false">
      <c r="A6461" s="15" t="s">
        <v>11405</v>
      </c>
      <c r="B6461" s="15" t="s">
        <v>11406</v>
      </c>
      <c r="C6461" s="15" t="s">
        <v>148</v>
      </c>
      <c r="E6461" s="15" t="s">
        <v>136</v>
      </c>
      <c r="F6461" s="15" t="s">
        <v>137</v>
      </c>
      <c r="G6461" s="15" t="s">
        <v>256</v>
      </c>
      <c r="H6461" s="15" t="s">
        <v>136</v>
      </c>
      <c r="I6461" s="15" t="s">
        <v>139</v>
      </c>
      <c r="J6461" s="15" t="s">
        <v>150</v>
      </c>
      <c r="K6461" s="15" t="s">
        <v>11408</v>
      </c>
      <c r="N6461" s="15" t="n">
        <v>10</v>
      </c>
      <c r="O6461" s="15" t="n">
        <v>8</v>
      </c>
      <c r="P6461" s="15" t="n">
        <v>18</v>
      </c>
      <c r="Y6461" s="15" t="s">
        <v>258</v>
      </c>
      <c r="AB6461" s="15" t="s">
        <v>143</v>
      </c>
    </row>
    <row r="6462" customFormat="false" ht="15" hidden="false" customHeight="true" outlineLevel="0" collapsed="false">
      <c r="A6462" s="15" t="s">
        <v>11405</v>
      </c>
      <c r="B6462" s="15" t="s">
        <v>11406</v>
      </c>
      <c r="C6462" s="15" t="s">
        <v>148</v>
      </c>
      <c r="E6462" s="15" t="s">
        <v>136</v>
      </c>
      <c r="F6462" s="15" t="s">
        <v>137</v>
      </c>
      <c r="G6462" s="15" t="s">
        <v>256</v>
      </c>
      <c r="H6462" s="15" t="s">
        <v>136</v>
      </c>
      <c r="I6462" s="15" t="s">
        <v>139</v>
      </c>
      <c r="J6462" s="15" t="s">
        <v>166</v>
      </c>
      <c r="K6462" s="15" t="s">
        <v>11409</v>
      </c>
      <c r="N6462" s="15" t="n">
        <v>742</v>
      </c>
      <c r="O6462" s="15" t="n">
        <v>484</v>
      </c>
      <c r="P6462" s="15" t="n">
        <v>1226</v>
      </c>
      <c r="Y6462" s="15" t="s">
        <v>258</v>
      </c>
      <c r="AB6462" s="15" t="s">
        <v>143</v>
      </c>
    </row>
    <row r="6463" customFormat="false" ht="15" hidden="false" customHeight="true" outlineLevel="0" collapsed="false">
      <c r="A6463" s="15" t="s">
        <v>11405</v>
      </c>
      <c r="B6463" s="15" t="s">
        <v>11406</v>
      </c>
      <c r="C6463" s="15" t="s">
        <v>148</v>
      </c>
      <c r="E6463" s="15" t="s">
        <v>136</v>
      </c>
      <c r="F6463" s="15" t="s">
        <v>137</v>
      </c>
      <c r="G6463" s="15" t="s">
        <v>256</v>
      </c>
      <c r="H6463" s="15" t="s">
        <v>136</v>
      </c>
      <c r="I6463" s="15" t="s">
        <v>139</v>
      </c>
      <c r="J6463" s="15" t="s">
        <v>158</v>
      </c>
      <c r="K6463" s="15" t="s">
        <v>11410</v>
      </c>
      <c r="N6463" s="15" t="n">
        <v>3</v>
      </c>
      <c r="O6463" s="15" t="n">
        <v>6</v>
      </c>
      <c r="P6463" s="15" t="n">
        <v>9</v>
      </c>
      <c r="Y6463" s="15" t="s">
        <v>258</v>
      </c>
      <c r="AB6463" s="15" t="s">
        <v>143</v>
      </c>
    </row>
    <row r="6464" customFormat="false" ht="15" hidden="false" customHeight="true" outlineLevel="0" collapsed="false">
      <c r="A6464" s="15" t="s">
        <v>11411</v>
      </c>
      <c r="B6464" s="15" t="s">
        <v>11412</v>
      </c>
      <c r="C6464" s="15" t="s">
        <v>217</v>
      </c>
      <c r="D6464" s="15" t="s">
        <v>218</v>
      </c>
      <c r="E6464" s="15" t="s">
        <v>136</v>
      </c>
      <c r="F6464" s="15" t="s">
        <v>137</v>
      </c>
      <c r="G6464" s="15" t="s">
        <v>2299</v>
      </c>
      <c r="H6464" s="15" t="s">
        <v>136</v>
      </c>
      <c r="I6464" s="15" t="s">
        <v>243</v>
      </c>
      <c r="J6464" s="15" t="s">
        <v>140</v>
      </c>
      <c r="K6464" s="15" t="s">
        <v>11413</v>
      </c>
      <c r="L6464" s="15" t="n">
        <v>77</v>
      </c>
      <c r="M6464" s="15" t="n">
        <v>159</v>
      </c>
      <c r="N6464" s="15" t="n">
        <v>213</v>
      </c>
      <c r="O6464" s="15" t="n">
        <v>97</v>
      </c>
      <c r="P6464" s="15" t="n">
        <v>546</v>
      </c>
      <c r="Y6464" s="15" t="s">
        <v>142</v>
      </c>
      <c r="Z6464" s="15" t="n">
        <v>1</v>
      </c>
      <c r="AA6464" s="15" t="s">
        <v>277</v>
      </c>
      <c r="AB6464" s="15" t="s">
        <v>143</v>
      </c>
    </row>
    <row r="6465" customFormat="false" ht="15" hidden="false" customHeight="true" outlineLevel="0" collapsed="false">
      <c r="A6465" s="15" t="s">
        <v>11411</v>
      </c>
      <c r="B6465" s="15" t="s">
        <v>11412</v>
      </c>
      <c r="C6465" s="15" t="s">
        <v>217</v>
      </c>
      <c r="D6465" s="15" t="s">
        <v>218</v>
      </c>
      <c r="E6465" s="15" t="s">
        <v>136</v>
      </c>
      <c r="F6465" s="15" t="s">
        <v>137</v>
      </c>
      <c r="G6465" s="15" t="s">
        <v>2299</v>
      </c>
      <c r="H6465" s="15" t="s">
        <v>136</v>
      </c>
      <c r="I6465" s="15" t="s">
        <v>243</v>
      </c>
      <c r="J6465" s="15" t="s">
        <v>144</v>
      </c>
      <c r="K6465" s="15" t="s">
        <v>11414</v>
      </c>
      <c r="M6465" s="15" t="n">
        <v>6</v>
      </c>
      <c r="N6465" s="15" t="n">
        <v>3</v>
      </c>
      <c r="P6465" s="15" t="n">
        <v>9</v>
      </c>
      <c r="Y6465" s="15" t="s">
        <v>142</v>
      </c>
      <c r="Z6465" s="15" t="n">
        <v>1</v>
      </c>
      <c r="AA6465" s="15" t="s">
        <v>277</v>
      </c>
      <c r="AB6465" s="15" t="s">
        <v>143</v>
      </c>
    </row>
    <row r="6466" customFormat="false" ht="15" hidden="false" customHeight="true" outlineLevel="0" collapsed="false">
      <c r="A6466" s="15" t="s">
        <v>11411</v>
      </c>
      <c r="B6466" s="15" t="s">
        <v>11412</v>
      </c>
      <c r="C6466" s="15" t="s">
        <v>217</v>
      </c>
      <c r="D6466" s="15" t="s">
        <v>218</v>
      </c>
      <c r="E6466" s="15" t="s">
        <v>136</v>
      </c>
      <c r="F6466" s="15" t="s">
        <v>137</v>
      </c>
      <c r="G6466" s="15" t="s">
        <v>2299</v>
      </c>
      <c r="H6466" s="15" t="s">
        <v>136</v>
      </c>
      <c r="I6466" s="15" t="s">
        <v>243</v>
      </c>
      <c r="J6466" s="15" t="s">
        <v>150</v>
      </c>
      <c r="K6466" s="15" t="s">
        <v>11415</v>
      </c>
      <c r="L6466" s="15" t="n">
        <v>534</v>
      </c>
      <c r="M6466" s="15" t="n">
        <v>556</v>
      </c>
      <c r="N6466" s="15" t="n">
        <v>833</v>
      </c>
      <c r="O6466" s="15" t="n">
        <v>200</v>
      </c>
      <c r="P6466" s="15" t="n">
        <v>2123</v>
      </c>
      <c r="Y6466" s="15" t="s">
        <v>142</v>
      </c>
      <c r="Z6466" s="15" t="n">
        <v>1</v>
      </c>
      <c r="AA6466" s="15" t="s">
        <v>277</v>
      </c>
      <c r="AB6466" s="15" t="s">
        <v>143</v>
      </c>
    </row>
    <row r="6467" customFormat="false" ht="15" hidden="false" customHeight="true" outlineLevel="0" collapsed="false">
      <c r="A6467" s="15" t="s">
        <v>11411</v>
      </c>
      <c r="B6467" s="15" t="s">
        <v>11412</v>
      </c>
      <c r="C6467" s="15" t="s">
        <v>217</v>
      </c>
      <c r="D6467" s="15" t="s">
        <v>218</v>
      </c>
      <c r="E6467" s="15" t="s">
        <v>136</v>
      </c>
      <c r="F6467" s="15" t="s">
        <v>137</v>
      </c>
      <c r="G6467" s="15" t="s">
        <v>2299</v>
      </c>
      <c r="H6467" s="15" t="s">
        <v>136</v>
      </c>
      <c r="I6467" s="15" t="s">
        <v>243</v>
      </c>
      <c r="J6467" s="15" t="s">
        <v>166</v>
      </c>
      <c r="K6467" s="15" t="s">
        <v>11416</v>
      </c>
      <c r="N6467" s="15" t="n">
        <v>1</v>
      </c>
      <c r="O6467" s="15" t="n">
        <v>10</v>
      </c>
      <c r="P6467" s="15" t="n">
        <v>11</v>
      </c>
      <c r="Y6467" s="15" t="s">
        <v>142</v>
      </c>
      <c r="Z6467" s="15" t="n">
        <v>1</v>
      </c>
      <c r="AA6467" s="15" t="s">
        <v>277</v>
      </c>
      <c r="AB6467" s="15" t="s">
        <v>143</v>
      </c>
    </row>
    <row r="6468" customFormat="false" ht="15" hidden="false" customHeight="true" outlineLevel="0" collapsed="false">
      <c r="A6468" s="15" t="s">
        <v>11411</v>
      </c>
      <c r="B6468" s="15" t="s">
        <v>11412</v>
      </c>
      <c r="C6468" s="15" t="s">
        <v>217</v>
      </c>
      <c r="D6468" s="15" t="s">
        <v>218</v>
      </c>
      <c r="E6468" s="15" t="s">
        <v>136</v>
      </c>
      <c r="F6468" s="15" t="s">
        <v>137</v>
      </c>
      <c r="G6468" s="15" t="s">
        <v>2299</v>
      </c>
      <c r="H6468" s="15" t="s">
        <v>136</v>
      </c>
      <c r="I6468" s="15" t="s">
        <v>243</v>
      </c>
      <c r="J6468" s="15" t="s">
        <v>158</v>
      </c>
      <c r="K6468" s="15" t="s">
        <v>11417</v>
      </c>
      <c r="L6468" s="15" t="n">
        <v>118</v>
      </c>
      <c r="M6468" s="15" t="n">
        <v>248</v>
      </c>
      <c r="N6468" s="15" t="n">
        <v>281</v>
      </c>
      <c r="O6468" s="15" t="n">
        <v>97</v>
      </c>
      <c r="P6468" s="15" t="n">
        <v>744</v>
      </c>
      <c r="Y6468" s="15" t="s">
        <v>142</v>
      </c>
      <c r="Z6468" s="15" t="n">
        <v>1</v>
      </c>
      <c r="AA6468" s="15" t="s">
        <v>277</v>
      </c>
      <c r="AB6468" s="15" t="s">
        <v>143</v>
      </c>
    </row>
    <row r="6469" customFormat="false" ht="15" hidden="false" customHeight="true" outlineLevel="0" collapsed="false">
      <c r="A6469" s="15" t="s">
        <v>11411</v>
      </c>
      <c r="B6469" s="15" t="s">
        <v>11412</v>
      </c>
      <c r="C6469" s="15" t="s">
        <v>217</v>
      </c>
      <c r="D6469" s="15" t="s">
        <v>218</v>
      </c>
      <c r="E6469" s="15" t="s">
        <v>136</v>
      </c>
      <c r="F6469" s="15" t="s">
        <v>137</v>
      </c>
      <c r="G6469" s="15" t="s">
        <v>2299</v>
      </c>
      <c r="H6469" s="15" t="s">
        <v>136</v>
      </c>
      <c r="I6469" s="15" t="s">
        <v>243</v>
      </c>
      <c r="J6469" s="15" t="s">
        <v>169</v>
      </c>
      <c r="K6469" s="15" t="s">
        <v>11418</v>
      </c>
      <c r="M6469" s="15" t="n">
        <v>5</v>
      </c>
      <c r="N6469" s="15" t="n">
        <v>3</v>
      </c>
      <c r="O6469" s="15" t="n">
        <v>31</v>
      </c>
      <c r="P6469" s="15" t="n">
        <v>39</v>
      </c>
      <c r="Y6469" s="15" t="s">
        <v>142</v>
      </c>
      <c r="Z6469" s="15" t="n">
        <v>1</v>
      </c>
      <c r="AA6469" s="15" t="s">
        <v>277</v>
      </c>
      <c r="AB6469" s="15" t="s">
        <v>143</v>
      </c>
    </row>
    <row r="6470" customFormat="false" ht="15" hidden="false" customHeight="true" outlineLevel="0" collapsed="false">
      <c r="A6470" s="15" t="s">
        <v>11419</v>
      </c>
      <c r="B6470" s="15" t="s">
        <v>11420</v>
      </c>
      <c r="C6470" s="15" t="s">
        <v>148</v>
      </c>
      <c r="E6470" s="15" t="s">
        <v>136</v>
      </c>
      <c r="F6470" s="15" t="s">
        <v>137</v>
      </c>
      <c r="G6470" s="15" t="s">
        <v>231</v>
      </c>
      <c r="H6470" s="15" t="s">
        <v>136</v>
      </c>
      <c r="I6470" s="15" t="s">
        <v>139</v>
      </c>
      <c r="J6470" s="15" t="s">
        <v>140</v>
      </c>
      <c r="K6470" s="15" t="s">
        <v>11421</v>
      </c>
      <c r="M6470" s="15" t="n">
        <v>9</v>
      </c>
      <c r="N6470" s="15" t="n">
        <v>14</v>
      </c>
      <c r="O6470" s="15" t="n">
        <v>5</v>
      </c>
      <c r="P6470" s="15" t="n">
        <v>28</v>
      </c>
      <c r="Y6470" s="15" t="s">
        <v>156</v>
      </c>
      <c r="AB6470" s="15" t="s">
        <v>143</v>
      </c>
    </row>
    <row r="6471" customFormat="false" ht="15" hidden="false" customHeight="true" outlineLevel="0" collapsed="false">
      <c r="A6471" s="15" t="s">
        <v>11419</v>
      </c>
      <c r="B6471" s="15" t="s">
        <v>11420</v>
      </c>
      <c r="C6471" s="15" t="s">
        <v>148</v>
      </c>
      <c r="E6471" s="15" t="s">
        <v>136</v>
      </c>
      <c r="F6471" s="15" t="s">
        <v>137</v>
      </c>
      <c r="G6471" s="15" t="s">
        <v>231</v>
      </c>
      <c r="H6471" s="15" t="s">
        <v>136</v>
      </c>
      <c r="I6471" s="15" t="s">
        <v>139</v>
      </c>
      <c r="J6471" s="15" t="s">
        <v>150</v>
      </c>
      <c r="K6471" s="15" t="s">
        <v>11422</v>
      </c>
      <c r="M6471" s="15" t="n">
        <v>10</v>
      </c>
      <c r="N6471" s="15" t="n">
        <v>3</v>
      </c>
      <c r="P6471" s="15" t="n">
        <v>13</v>
      </c>
      <c r="Y6471" s="15" t="s">
        <v>156</v>
      </c>
      <c r="AB6471" s="15" t="s">
        <v>143</v>
      </c>
    </row>
    <row r="6472" customFormat="false" ht="15" hidden="false" customHeight="true" outlineLevel="0" collapsed="false">
      <c r="A6472" s="15" t="s">
        <v>11419</v>
      </c>
      <c r="B6472" s="15" t="s">
        <v>11420</v>
      </c>
      <c r="C6472" s="15" t="s">
        <v>148</v>
      </c>
      <c r="E6472" s="15" t="s">
        <v>136</v>
      </c>
      <c r="F6472" s="15" t="s">
        <v>137</v>
      </c>
      <c r="G6472" s="15" t="s">
        <v>231</v>
      </c>
      <c r="H6472" s="15" t="s">
        <v>136</v>
      </c>
      <c r="I6472" s="15" t="s">
        <v>139</v>
      </c>
      <c r="J6472" s="15" t="s">
        <v>158</v>
      </c>
      <c r="K6472" s="15" t="s">
        <v>11423</v>
      </c>
      <c r="L6472" s="15" t="n">
        <v>3</v>
      </c>
      <c r="M6472" s="15" t="n">
        <v>4</v>
      </c>
      <c r="N6472" s="15" t="n">
        <v>1</v>
      </c>
      <c r="P6472" s="15" t="n">
        <v>8</v>
      </c>
      <c r="Y6472" s="15" t="s">
        <v>156</v>
      </c>
      <c r="AB6472" s="15" t="s">
        <v>143</v>
      </c>
    </row>
    <row r="6473" customFormat="false" ht="15" hidden="false" customHeight="true" outlineLevel="0" collapsed="false">
      <c r="A6473" s="15" t="s">
        <v>11424</v>
      </c>
      <c r="B6473" s="15" t="s">
        <v>11425</v>
      </c>
      <c r="C6473" s="15" t="s">
        <v>148</v>
      </c>
      <c r="E6473" s="15" t="s">
        <v>136</v>
      </c>
      <c r="F6473" s="15" t="s">
        <v>137</v>
      </c>
      <c r="G6473" s="15" t="s">
        <v>451</v>
      </c>
      <c r="H6473" s="15" t="s">
        <v>136</v>
      </c>
      <c r="I6473" s="15" t="s">
        <v>139</v>
      </c>
      <c r="J6473" s="15" t="s">
        <v>150</v>
      </c>
      <c r="K6473" s="15" t="s">
        <v>11426</v>
      </c>
      <c r="L6473" s="15" t="n">
        <v>2</v>
      </c>
      <c r="M6473" s="15" t="n">
        <v>3</v>
      </c>
      <c r="N6473" s="15" t="n">
        <v>1</v>
      </c>
      <c r="P6473" s="15" t="n">
        <v>6</v>
      </c>
      <c r="Y6473" s="15" t="s">
        <v>142</v>
      </c>
      <c r="AB6473" s="15" t="s">
        <v>143</v>
      </c>
    </row>
    <row r="6474" customFormat="false" ht="15" hidden="false" customHeight="true" outlineLevel="0" collapsed="false">
      <c r="A6474" s="15" t="s">
        <v>11427</v>
      </c>
      <c r="B6474" s="15" t="s">
        <v>11428</v>
      </c>
      <c r="C6474" s="15" t="s">
        <v>148</v>
      </c>
      <c r="E6474" s="15" t="s">
        <v>136</v>
      </c>
      <c r="F6474" s="15" t="s">
        <v>137</v>
      </c>
      <c r="G6474" s="15" t="s">
        <v>136</v>
      </c>
      <c r="H6474" s="15" t="s">
        <v>136</v>
      </c>
      <c r="I6474" s="15" t="s">
        <v>139</v>
      </c>
      <c r="J6474" s="15" t="s">
        <v>150</v>
      </c>
      <c r="K6474" s="15" t="s">
        <v>11429</v>
      </c>
      <c r="L6474" s="15" t="n">
        <v>25</v>
      </c>
      <c r="M6474" s="15" t="n">
        <v>4</v>
      </c>
      <c r="O6474" s="15" t="n">
        <v>1</v>
      </c>
      <c r="P6474" s="15" t="n">
        <v>30</v>
      </c>
      <c r="Y6474" s="15" t="s">
        <v>142</v>
      </c>
      <c r="AB6474" s="15" t="s">
        <v>143</v>
      </c>
    </row>
    <row r="6475" customFormat="false" ht="15" hidden="false" customHeight="true" outlineLevel="0" collapsed="false">
      <c r="A6475" s="15" t="s">
        <v>11427</v>
      </c>
      <c r="B6475" s="15" t="s">
        <v>11428</v>
      </c>
      <c r="C6475" s="15" t="s">
        <v>148</v>
      </c>
      <c r="E6475" s="15" t="s">
        <v>136</v>
      </c>
      <c r="F6475" s="15" t="s">
        <v>137</v>
      </c>
      <c r="G6475" s="15" t="s">
        <v>136</v>
      </c>
      <c r="H6475" s="15" t="s">
        <v>136</v>
      </c>
      <c r="I6475" s="15" t="s">
        <v>139</v>
      </c>
      <c r="J6475" s="15" t="s">
        <v>158</v>
      </c>
      <c r="K6475" s="15" t="s">
        <v>11430</v>
      </c>
      <c r="L6475" s="15" t="n">
        <v>4</v>
      </c>
      <c r="P6475" s="15" t="n">
        <v>4</v>
      </c>
      <c r="Y6475" s="15" t="s">
        <v>142</v>
      </c>
      <c r="AB6475" s="15" t="s">
        <v>143</v>
      </c>
    </row>
    <row r="6476" customFormat="false" ht="15" hidden="false" customHeight="true" outlineLevel="0" collapsed="false">
      <c r="A6476" s="15" t="s">
        <v>11431</v>
      </c>
      <c r="B6476" s="15" t="s">
        <v>11432</v>
      </c>
      <c r="C6476" s="15" t="s">
        <v>134</v>
      </c>
      <c r="D6476" s="15" t="s">
        <v>541</v>
      </c>
      <c r="E6476" s="15" t="s">
        <v>136</v>
      </c>
      <c r="F6476" s="15" t="s">
        <v>137</v>
      </c>
      <c r="G6476" s="15" t="s">
        <v>4882</v>
      </c>
      <c r="H6476" s="15" t="s">
        <v>136</v>
      </c>
      <c r="I6476" s="15" t="s">
        <v>139</v>
      </c>
      <c r="J6476" s="15" t="s">
        <v>140</v>
      </c>
      <c r="K6476" s="15" t="s">
        <v>11433</v>
      </c>
      <c r="O6476" s="15" t="n">
        <v>10</v>
      </c>
      <c r="P6476" s="15" t="n">
        <v>10</v>
      </c>
      <c r="Y6476" s="15" t="s">
        <v>142</v>
      </c>
      <c r="AB6476" s="15" t="s">
        <v>143</v>
      </c>
    </row>
    <row r="6477" customFormat="false" ht="15" hidden="false" customHeight="true" outlineLevel="0" collapsed="false">
      <c r="A6477" s="15" t="s">
        <v>11431</v>
      </c>
      <c r="B6477" s="15" t="s">
        <v>11432</v>
      </c>
      <c r="C6477" s="15" t="s">
        <v>134</v>
      </c>
      <c r="D6477" s="15" t="s">
        <v>541</v>
      </c>
      <c r="E6477" s="15" t="s">
        <v>136</v>
      </c>
      <c r="F6477" s="15" t="s">
        <v>137</v>
      </c>
      <c r="G6477" s="15" t="s">
        <v>4882</v>
      </c>
      <c r="H6477" s="15" t="s">
        <v>136</v>
      </c>
      <c r="I6477" s="15" t="s">
        <v>139</v>
      </c>
      <c r="J6477" s="15" t="s">
        <v>150</v>
      </c>
      <c r="K6477" s="15" t="s">
        <v>11434</v>
      </c>
      <c r="L6477" s="15" t="n">
        <v>50</v>
      </c>
      <c r="N6477" s="15" t="n">
        <v>38</v>
      </c>
      <c r="O6477" s="15" t="n">
        <v>26</v>
      </c>
      <c r="P6477" s="15" t="n">
        <v>114</v>
      </c>
      <c r="Y6477" s="15" t="s">
        <v>142</v>
      </c>
      <c r="AB6477" s="15" t="s">
        <v>143</v>
      </c>
    </row>
    <row r="6478" customFormat="false" ht="15" hidden="false" customHeight="true" outlineLevel="0" collapsed="false">
      <c r="A6478" s="15" t="s">
        <v>11431</v>
      </c>
      <c r="B6478" s="15" t="s">
        <v>11432</v>
      </c>
      <c r="C6478" s="15" t="s">
        <v>134</v>
      </c>
      <c r="D6478" s="15" t="s">
        <v>541</v>
      </c>
      <c r="E6478" s="15" t="s">
        <v>136</v>
      </c>
      <c r="F6478" s="15" t="s">
        <v>137</v>
      </c>
      <c r="G6478" s="15" t="s">
        <v>4882</v>
      </c>
      <c r="H6478" s="15" t="s">
        <v>136</v>
      </c>
      <c r="I6478" s="15" t="s">
        <v>139</v>
      </c>
      <c r="J6478" s="15" t="s">
        <v>158</v>
      </c>
      <c r="K6478" s="15" t="s">
        <v>11435</v>
      </c>
      <c r="N6478" s="15" t="n">
        <v>13</v>
      </c>
      <c r="O6478" s="15" t="n">
        <v>4</v>
      </c>
      <c r="P6478" s="15" t="n">
        <v>17</v>
      </c>
      <c r="Y6478" s="15" t="s">
        <v>142</v>
      </c>
      <c r="AB6478" s="15" t="s">
        <v>143</v>
      </c>
    </row>
    <row r="6479" customFormat="false" ht="15" hidden="false" customHeight="true" outlineLevel="0" collapsed="false">
      <c r="A6479" s="15" t="s">
        <v>11436</v>
      </c>
      <c r="B6479" s="15" t="s">
        <v>11437</v>
      </c>
      <c r="C6479" s="15" t="s">
        <v>217</v>
      </c>
      <c r="D6479" s="15" t="s">
        <v>274</v>
      </c>
      <c r="E6479" s="15" t="s">
        <v>136</v>
      </c>
      <c r="F6479" s="15" t="s">
        <v>137</v>
      </c>
      <c r="G6479" s="15" t="s">
        <v>2517</v>
      </c>
      <c r="H6479" s="15" t="s">
        <v>136</v>
      </c>
      <c r="I6479" s="15" t="s">
        <v>243</v>
      </c>
      <c r="J6479" s="15" t="s">
        <v>140</v>
      </c>
      <c r="K6479" s="15" t="s">
        <v>11438</v>
      </c>
      <c r="L6479" s="15" t="n">
        <v>1</v>
      </c>
      <c r="M6479" s="15" t="n">
        <v>177</v>
      </c>
      <c r="P6479" s="15" t="n">
        <v>178</v>
      </c>
      <c r="Y6479" s="15" t="s">
        <v>142</v>
      </c>
      <c r="AB6479" s="15" t="s">
        <v>143</v>
      </c>
    </row>
    <row r="6480" customFormat="false" ht="15" hidden="false" customHeight="true" outlineLevel="0" collapsed="false">
      <c r="A6480" s="15" t="s">
        <v>11436</v>
      </c>
      <c r="B6480" s="15" t="s">
        <v>11437</v>
      </c>
      <c r="C6480" s="15" t="s">
        <v>217</v>
      </c>
      <c r="D6480" s="15" t="s">
        <v>274</v>
      </c>
      <c r="E6480" s="15" t="s">
        <v>136</v>
      </c>
      <c r="F6480" s="15" t="s">
        <v>137</v>
      </c>
      <c r="G6480" s="15" t="s">
        <v>2517</v>
      </c>
      <c r="H6480" s="15" t="s">
        <v>136</v>
      </c>
      <c r="I6480" s="15" t="s">
        <v>243</v>
      </c>
      <c r="J6480" s="15" t="s">
        <v>144</v>
      </c>
      <c r="K6480" s="15" t="s">
        <v>11439</v>
      </c>
      <c r="L6480" s="15" t="n">
        <v>5</v>
      </c>
      <c r="P6480" s="15" t="n">
        <v>5</v>
      </c>
      <c r="Y6480" s="15" t="s">
        <v>142</v>
      </c>
      <c r="AB6480" s="15" t="s">
        <v>143</v>
      </c>
    </row>
    <row r="6481" customFormat="false" ht="15" hidden="false" customHeight="true" outlineLevel="0" collapsed="false">
      <c r="A6481" s="15" t="s">
        <v>11436</v>
      </c>
      <c r="B6481" s="15" t="s">
        <v>11437</v>
      </c>
      <c r="C6481" s="15" t="s">
        <v>217</v>
      </c>
      <c r="D6481" s="15" t="s">
        <v>274</v>
      </c>
      <c r="E6481" s="15" t="s">
        <v>136</v>
      </c>
      <c r="F6481" s="15" t="s">
        <v>137</v>
      </c>
      <c r="G6481" s="15" t="s">
        <v>2517</v>
      </c>
      <c r="H6481" s="15" t="s">
        <v>136</v>
      </c>
      <c r="I6481" s="15" t="s">
        <v>243</v>
      </c>
      <c r="J6481" s="15" t="s">
        <v>150</v>
      </c>
      <c r="K6481" s="15" t="s">
        <v>11440</v>
      </c>
      <c r="L6481" s="15" t="n">
        <v>57</v>
      </c>
      <c r="M6481" s="15" t="n">
        <v>228</v>
      </c>
      <c r="N6481" s="15" t="n">
        <v>191</v>
      </c>
      <c r="O6481" s="15" t="n">
        <v>4</v>
      </c>
      <c r="P6481" s="15" t="n">
        <v>480</v>
      </c>
      <c r="Y6481" s="15" t="s">
        <v>142</v>
      </c>
      <c r="AB6481" s="15" t="s">
        <v>143</v>
      </c>
    </row>
    <row r="6482" customFormat="false" ht="15" hidden="false" customHeight="true" outlineLevel="0" collapsed="false">
      <c r="A6482" s="15" t="s">
        <v>11436</v>
      </c>
      <c r="B6482" s="15" t="s">
        <v>11437</v>
      </c>
      <c r="C6482" s="15" t="s">
        <v>217</v>
      </c>
      <c r="D6482" s="15" t="s">
        <v>274</v>
      </c>
      <c r="E6482" s="15" t="s">
        <v>136</v>
      </c>
      <c r="F6482" s="15" t="s">
        <v>137</v>
      </c>
      <c r="G6482" s="15" t="s">
        <v>2517</v>
      </c>
      <c r="H6482" s="15" t="s">
        <v>136</v>
      </c>
      <c r="I6482" s="15" t="s">
        <v>243</v>
      </c>
      <c r="J6482" s="15" t="s">
        <v>166</v>
      </c>
      <c r="K6482" s="15" t="s">
        <v>11441</v>
      </c>
      <c r="L6482" s="15" t="n">
        <v>275</v>
      </c>
      <c r="M6482" s="15" t="n">
        <v>55</v>
      </c>
      <c r="P6482" s="15" t="n">
        <v>330</v>
      </c>
      <c r="Y6482" s="15" t="s">
        <v>142</v>
      </c>
      <c r="AB6482" s="15" t="s">
        <v>143</v>
      </c>
    </row>
    <row r="6483" customFormat="false" ht="15" hidden="false" customHeight="true" outlineLevel="0" collapsed="false">
      <c r="A6483" s="15" t="s">
        <v>11436</v>
      </c>
      <c r="B6483" s="15" t="s">
        <v>11437</v>
      </c>
      <c r="C6483" s="15" t="s">
        <v>217</v>
      </c>
      <c r="D6483" s="15" t="s">
        <v>274</v>
      </c>
      <c r="E6483" s="15" t="s">
        <v>136</v>
      </c>
      <c r="F6483" s="15" t="s">
        <v>137</v>
      </c>
      <c r="G6483" s="15" t="s">
        <v>2517</v>
      </c>
      <c r="H6483" s="15" t="s">
        <v>136</v>
      </c>
      <c r="I6483" s="15" t="s">
        <v>243</v>
      </c>
      <c r="J6483" s="15" t="s">
        <v>158</v>
      </c>
      <c r="K6483" s="15" t="s">
        <v>11442</v>
      </c>
      <c r="L6483" s="15" t="n">
        <v>4</v>
      </c>
      <c r="M6483" s="15" t="n">
        <v>74</v>
      </c>
      <c r="N6483" s="15" t="n">
        <v>7</v>
      </c>
      <c r="P6483" s="15" t="n">
        <v>85</v>
      </c>
      <c r="Y6483" s="15" t="s">
        <v>142</v>
      </c>
      <c r="AB6483" s="15" t="s">
        <v>143</v>
      </c>
    </row>
    <row r="6484" customFormat="false" ht="15" hidden="false" customHeight="true" outlineLevel="0" collapsed="false">
      <c r="A6484" s="15" t="s">
        <v>11436</v>
      </c>
      <c r="B6484" s="15" t="s">
        <v>11437</v>
      </c>
      <c r="C6484" s="15" t="s">
        <v>217</v>
      </c>
      <c r="D6484" s="15" t="s">
        <v>274</v>
      </c>
      <c r="E6484" s="15" t="s">
        <v>136</v>
      </c>
      <c r="F6484" s="15" t="s">
        <v>137</v>
      </c>
      <c r="G6484" s="15" t="s">
        <v>2517</v>
      </c>
      <c r="H6484" s="15" t="s">
        <v>136</v>
      </c>
      <c r="I6484" s="15" t="s">
        <v>243</v>
      </c>
      <c r="J6484" s="15" t="s">
        <v>169</v>
      </c>
      <c r="K6484" s="15" t="s">
        <v>11443</v>
      </c>
      <c r="L6484" s="15" t="n">
        <v>1</v>
      </c>
      <c r="P6484" s="15" t="n">
        <v>1</v>
      </c>
      <c r="Y6484" s="15" t="s">
        <v>142</v>
      </c>
      <c r="AB6484" s="15" t="s">
        <v>143</v>
      </c>
    </row>
    <row r="6485" customFormat="false" ht="15" hidden="false" customHeight="true" outlineLevel="0" collapsed="false">
      <c r="A6485" s="15" t="s">
        <v>11444</v>
      </c>
      <c r="B6485" s="15" t="s">
        <v>11445</v>
      </c>
      <c r="C6485" s="15" t="s">
        <v>217</v>
      </c>
      <c r="D6485" s="15" t="s">
        <v>235</v>
      </c>
      <c r="E6485" s="15" t="s">
        <v>136</v>
      </c>
      <c r="F6485" s="15" t="s">
        <v>137</v>
      </c>
      <c r="G6485" s="15" t="s">
        <v>2067</v>
      </c>
      <c r="H6485" s="15" t="s">
        <v>136</v>
      </c>
      <c r="I6485" s="15" t="s">
        <v>139</v>
      </c>
      <c r="J6485" s="15" t="s">
        <v>150</v>
      </c>
      <c r="K6485" s="15" t="s">
        <v>11446</v>
      </c>
      <c r="L6485" s="15" t="n">
        <v>4</v>
      </c>
      <c r="P6485" s="15" t="n">
        <v>4</v>
      </c>
      <c r="Y6485" s="15" t="s">
        <v>156</v>
      </c>
      <c r="AB6485" s="15" t="s">
        <v>143</v>
      </c>
    </row>
    <row r="6486" customFormat="false" ht="15" hidden="false" customHeight="true" outlineLevel="0" collapsed="false">
      <c r="A6486" s="15" t="s">
        <v>11447</v>
      </c>
      <c r="B6486" s="15" t="s">
        <v>11448</v>
      </c>
      <c r="C6486" s="15" t="s">
        <v>217</v>
      </c>
      <c r="D6486" s="15" t="s">
        <v>235</v>
      </c>
      <c r="E6486" s="15" t="s">
        <v>136</v>
      </c>
      <c r="F6486" s="15" t="s">
        <v>137</v>
      </c>
      <c r="G6486" s="15" t="s">
        <v>299</v>
      </c>
      <c r="H6486" s="15" t="s">
        <v>136</v>
      </c>
      <c r="I6486" s="15" t="s">
        <v>139</v>
      </c>
      <c r="J6486" s="15" t="s">
        <v>144</v>
      </c>
      <c r="K6486" s="15" t="s">
        <v>11449</v>
      </c>
      <c r="N6486" s="15" t="n">
        <v>2</v>
      </c>
      <c r="P6486" s="15" t="n">
        <v>2</v>
      </c>
      <c r="Y6486" s="15" t="s">
        <v>156</v>
      </c>
      <c r="AB6486" s="15" t="s">
        <v>143</v>
      </c>
    </row>
    <row r="6487" customFormat="false" ht="15" hidden="false" customHeight="true" outlineLevel="0" collapsed="false">
      <c r="A6487" s="15" t="s">
        <v>11447</v>
      </c>
      <c r="B6487" s="15" t="s">
        <v>11448</v>
      </c>
      <c r="C6487" s="15" t="s">
        <v>217</v>
      </c>
      <c r="D6487" s="15" t="s">
        <v>235</v>
      </c>
      <c r="E6487" s="15" t="s">
        <v>136</v>
      </c>
      <c r="F6487" s="15" t="s">
        <v>137</v>
      </c>
      <c r="G6487" s="15" t="s">
        <v>299</v>
      </c>
      <c r="H6487" s="15" t="s">
        <v>136</v>
      </c>
      <c r="I6487" s="15" t="s">
        <v>139</v>
      </c>
      <c r="J6487" s="15" t="s">
        <v>150</v>
      </c>
      <c r="K6487" s="15" t="s">
        <v>11450</v>
      </c>
      <c r="N6487" s="15" t="n">
        <v>1</v>
      </c>
      <c r="O6487" s="15" t="n">
        <v>4</v>
      </c>
      <c r="P6487" s="15" t="n">
        <v>5</v>
      </c>
      <c r="Y6487" s="15" t="s">
        <v>156</v>
      </c>
      <c r="AB6487" s="15" t="s">
        <v>143</v>
      </c>
    </row>
    <row r="6488" customFormat="false" ht="15" hidden="false" customHeight="true" outlineLevel="0" collapsed="false">
      <c r="A6488" s="15" t="s">
        <v>11447</v>
      </c>
      <c r="B6488" s="15" t="s">
        <v>11448</v>
      </c>
      <c r="C6488" s="15" t="s">
        <v>217</v>
      </c>
      <c r="D6488" s="15" t="s">
        <v>235</v>
      </c>
      <c r="E6488" s="15" t="s">
        <v>136</v>
      </c>
      <c r="F6488" s="15" t="s">
        <v>137</v>
      </c>
      <c r="G6488" s="15" t="s">
        <v>299</v>
      </c>
      <c r="H6488" s="15" t="s">
        <v>136</v>
      </c>
      <c r="I6488" s="15" t="s">
        <v>139</v>
      </c>
      <c r="J6488" s="15" t="s">
        <v>158</v>
      </c>
      <c r="K6488" s="15" t="s">
        <v>11451</v>
      </c>
      <c r="N6488" s="15" t="n">
        <v>10</v>
      </c>
      <c r="P6488" s="15" t="n">
        <v>10</v>
      </c>
      <c r="Y6488" s="15" t="s">
        <v>156</v>
      </c>
      <c r="AB6488" s="15" t="s">
        <v>143</v>
      </c>
    </row>
    <row r="6489" customFormat="false" ht="15" hidden="false" customHeight="true" outlineLevel="0" collapsed="false">
      <c r="A6489" s="15" t="s">
        <v>11452</v>
      </c>
      <c r="B6489" s="15" t="s">
        <v>11453</v>
      </c>
      <c r="C6489" s="15" t="s">
        <v>217</v>
      </c>
      <c r="D6489" s="15" t="s">
        <v>218</v>
      </c>
      <c r="E6489" s="15" t="s">
        <v>136</v>
      </c>
      <c r="F6489" s="15" t="s">
        <v>137</v>
      </c>
      <c r="G6489" s="15" t="s">
        <v>2218</v>
      </c>
      <c r="H6489" s="15" t="s">
        <v>136</v>
      </c>
      <c r="I6489" s="15" t="s">
        <v>243</v>
      </c>
      <c r="J6489" s="15" t="s">
        <v>140</v>
      </c>
      <c r="K6489" s="15" t="s">
        <v>11454</v>
      </c>
      <c r="L6489" s="15" t="n">
        <v>16</v>
      </c>
      <c r="M6489" s="15" t="n">
        <v>4</v>
      </c>
      <c r="N6489" s="15" t="n">
        <v>3</v>
      </c>
      <c r="O6489" s="15" t="n">
        <v>46</v>
      </c>
      <c r="P6489" s="15" t="n">
        <v>69</v>
      </c>
      <c r="Y6489" s="15" t="s">
        <v>142</v>
      </c>
      <c r="AB6489" s="15" t="s">
        <v>143</v>
      </c>
    </row>
    <row r="6490" customFormat="false" ht="15" hidden="false" customHeight="true" outlineLevel="0" collapsed="false">
      <c r="A6490" s="15" t="s">
        <v>11452</v>
      </c>
      <c r="B6490" s="15" t="s">
        <v>11453</v>
      </c>
      <c r="C6490" s="15" t="s">
        <v>217</v>
      </c>
      <c r="D6490" s="15" t="s">
        <v>218</v>
      </c>
      <c r="E6490" s="15" t="s">
        <v>136</v>
      </c>
      <c r="F6490" s="15" t="s">
        <v>137</v>
      </c>
      <c r="G6490" s="15" t="s">
        <v>2218</v>
      </c>
      <c r="H6490" s="15" t="s">
        <v>136</v>
      </c>
      <c r="I6490" s="15" t="s">
        <v>243</v>
      </c>
      <c r="J6490" s="15" t="s">
        <v>144</v>
      </c>
      <c r="K6490" s="15" t="s">
        <v>11455</v>
      </c>
      <c r="L6490" s="15" t="n">
        <v>7</v>
      </c>
      <c r="N6490" s="15" t="n">
        <v>4</v>
      </c>
      <c r="O6490" s="15" t="n">
        <v>5</v>
      </c>
      <c r="P6490" s="15" t="n">
        <v>16</v>
      </c>
      <c r="Y6490" s="15" t="s">
        <v>142</v>
      </c>
      <c r="AB6490" s="15" t="s">
        <v>143</v>
      </c>
    </row>
    <row r="6491" customFormat="false" ht="15" hidden="false" customHeight="true" outlineLevel="0" collapsed="false">
      <c r="A6491" s="15" t="s">
        <v>11452</v>
      </c>
      <c r="B6491" s="15" t="s">
        <v>11453</v>
      </c>
      <c r="C6491" s="15" t="s">
        <v>217</v>
      </c>
      <c r="D6491" s="15" t="s">
        <v>218</v>
      </c>
      <c r="E6491" s="15" t="s">
        <v>136</v>
      </c>
      <c r="F6491" s="15" t="s">
        <v>137</v>
      </c>
      <c r="G6491" s="15" t="s">
        <v>2218</v>
      </c>
      <c r="H6491" s="15" t="s">
        <v>136</v>
      </c>
      <c r="I6491" s="15" t="s">
        <v>243</v>
      </c>
      <c r="J6491" s="15" t="s">
        <v>150</v>
      </c>
      <c r="K6491" s="15" t="s">
        <v>11456</v>
      </c>
      <c r="L6491" s="15" t="n">
        <v>46</v>
      </c>
      <c r="M6491" s="15" t="n">
        <v>66</v>
      </c>
      <c r="N6491" s="15" t="n">
        <v>118</v>
      </c>
      <c r="O6491" s="15" t="n">
        <v>18</v>
      </c>
      <c r="P6491" s="15" t="n">
        <v>248</v>
      </c>
      <c r="Y6491" s="15" t="s">
        <v>142</v>
      </c>
      <c r="AB6491" s="15" t="s">
        <v>143</v>
      </c>
    </row>
    <row r="6492" customFormat="false" ht="15" hidden="false" customHeight="true" outlineLevel="0" collapsed="false">
      <c r="A6492" s="15" t="s">
        <v>11452</v>
      </c>
      <c r="B6492" s="15" t="s">
        <v>11453</v>
      </c>
      <c r="C6492" s="15" t="s">
        <v>217</v>
      </c>
      <c r="D6492" s="15" t="s">
        <v>218</v>
      </c>
      <c r="E6492" s="15" t="s">
        <v>136</v>
      </c>
      <c r="F6492" s="15" t="s">
        <v>137</v>
      </c>
      <c r="G6492" s="15" t="s">
        <v>2218</v>
      </c>
      <c r="H6492" s="15" t="s">
        <v>136</v>
      </c>
      <c r="I6492" s="15" t="s">
        <v>243</v>
      </c>
      <c r="J6492" s="15" t="s">
        <v>158</v>
      </c>
      <c r="K6492" s="15" t="s">
        <v>11457</v>
      </c>
      <c r="L6492" s="15" t="n">
        <v>16</v>
      </c>
      <c r="M6492" s="15" t="n">
        <v>10</v>
      </c>
      <c r="N6492" s="15" t="n">
        <v>70</v>
      </c>
      <c r="O6492" s="15" t="n">
        <v>30</v>
      </c>
      <c r="P6492" s="15" t="n">
        <v>126</v>
      </c>
      <c r="Y6492" s="15" t="s">
        <v>142</v>
      </c>
      <c r="AB6492" s="15" t="s">
        <v>143</v>
      </c>
    </row>
    <row r="6493" customFormat="false" ht="15" hidden="false" customHeight="true" outlineLevel="0" collapsed="false">
      <c r="A6493" s="15" t="s">
        <v>11452</v>
      </c>
      <c r="B6493" s="15" t="s">
        <v>11453</v>
      </c>
      <c r="C6493" s="15" t="s">
        <v>217</v>
      </c>
      <c r="D6493" s="15" t="s">
        <v>218</v>
      </c>
      <c r="E6493" s="15" t="s">
        <v>136</v>
      </c>
      <c r="F6493" s="15" t="s">
        <v>137</v>
      </c>
      <c r="G6493" s="15" t="s">
        <v>2218</v>
      </c>
      <c r="H6493" s="15" t="s">
        <v>136</v>
      </c>
      <c r="I6493" s="15" t="s">
        <v>243</v>
      </c>
      <c r="J6493" s="15" t="s">
        <v>169</v>
      </c>
      <c r="K6493" s="15" t="s">
        <v>11458</v>
      </c>
      <c r="N6493" s="15" t="n">
        <v>6</v>
      </c>
      <c r="P6493" s="15" t="n">
        <v>6</v>
      </c>
      <c r="Y6493" s="15" t="s">
        <v>142</v>
      </c>
      <c r="AB6493" s="15" t="s">
        <v>143</v>
      </c>
    </row>
    <row r="6494" customFormat="false" ht="15" hidden="false" customHeight="true" outlineLevel="0" collapsed="false">
      <c r="A6494" s="15" t="s">
        <v>11459</v>
      </c>
      <c r="B6494" s="15" t="s">
        <v>11460</v>
      </c>
      <c r="C6494" s="15" t="s">
        <v>217</v>
      </c>
      <c r="D6494" s="15" t="s">
        <v>218</v>
      </c>
      <c r="E6494" s="15" t="s">
        <v>136</v>
      </c>
      <c r="F6494" s="15" t="s">
        <v>137</v>
      </c>
      <c r="G6494" s="15" t="s">
        <v>542</v>
      </c>
      <c r="H6494" s="15" t="s">
        <v>136</v>
      </c>
      <c r="I6494" s="15" t="s">
        <v>139</v>
      </c>
      <c r="J6494" s="15" t="s">
        <v>140</v>
      </c>
      <c r="K6494" s="15" t="s">
        <v>11461</v>
      </c>
      <c r="L6494" s="15" t="n">
        <v>2</v>
      </c>
      <c r="M6494" s="15" t="n">
        <v>26</v>
      </c>
      <c r="P6494" s="15" t="n">
        <v>28</v>
      </c>
      <c r="Y6494" s="15" t="s">
        <v>156</v>
      </c>
      <c r="AB6494" s="15" t="s">
        <v>143</v>
      </c>
    </row>
    <row r="6495" customFormat="false" ht="15" hidden="false" customHeight="true" outlineLevel="0" collapsed="false">
      <c r="A6495" s="15" t="s">
        <v>11462</v>
      </c>
      <c r="B6495" s="15" t="s">
        <v>11463</v>
      </c>
      <c r="C6495" s="15" t="s">
        <v>148</v>
      </c>
      <c r="E6495" s="15" t="s">
        <v>136</v>
      </c>
      <c r="F6495" s="15" t="s">
        <v>137</v>
      </c>
      <c r="G6495" s="15" t="s">
        <v>1489</v>
      </c>
      <c r="H6495" s="15" t="s">
        <v>136</v>
      </c>
      <c r="I6495" s="15" t="s">
        <v>139</v>
      </c>
      <c r="J6495" s="15" t="s">
        <v>150</v>
      </c>
      <c r="K6495" s="15" t="s">
        <v>11464</v>
      </c>
      <c r="L6495" s="15" t="n">
        <v>178</v>
      </c>
      <c r="P6495" s="15" t="n">
        <v>178</v>
      </c>
      <c r="Y6495" s="15" t="s">
        <v>156</v>
      </c>
      <c r="AB6495" s="15" t="s">
        <v>143</v>
      </c>
    </row>
    <row r="6496" customFormat="false" ht="15" hidden="false" customHeight="true" outlineLevel="0" collapsed="false">
      <c r="A6496" s="15" t="s">
        <v>11465</v>
      </c>
      <c r="B6496" s="15" t="s">
        <v>11466</v>
      </c>
      <c r="C6496" s="15" t="s">
        <v>217</v>
      </c>
      <c r="D6496" s="15" t="s">
        <v>218</v>
      </c>
      <c r="E6496" s="15" t="s">
        <v>136</v>
      </c>
      <c r="F6496" s="15" t="s">
        <v>137</v>
      </c>
      <c r="G6496" s="15" t="s">
        <v>308</v>
      </c>
      <c r="H6496" s="15" t="s">
        <v>136</v>
      </c>
      <c r="I6496" s="15" t="s">
        <v>139</v>
      </c>
      <c r="J6496" s="15" t="s">
        <v>140</v>
      </c>
      <c r="K6496" s="15" t="s">
        <v>11467</v>
      </c>
      <c r="L6496" s="15" t="n">
        <v>3</v>
      </c>
      <c r="M6496" s="15" t="n">
        <v>3</v>
      </c>
      <c r="P6496" s="15" t="n">
        <v>6</v>
      </c>
      <c r="Y6496" s="15" t="s">
        <v>142</v>
      </c>
      <c r="AB6496" s="15" t="s">
        <v>143</v>
      </c>
    </row>
    <row r="6497" customFormat="false" ht="15" hidden="false" customHeight="true" outlineLevel="0" collapsed="false">
      <c r="A6497" s="15" t="s">
        <v>11465</v>
      </c>
      <c r="B6497" s="15" t="s">
        <v>11466</v>
      </c>
      <c r="C6497" s="15" t="s">
        <v>217</v>
      </c>
      <c r="D6497" s="15" t="s">
        <v>218</v>
      </c>
      <c r="E6497" s="15" t="s">
        <v>136</v>
      </c>
      <c r="F6497" s="15" t="s">
        <v>137</v>
      </c>
      <c r="G6497" s="15" t="s">
        <v>308</v>
      </c>
      <c r="H6497" s="15" t="s">
        <v>136</v>
      </c>
      <c r="I6497" s="15" t="s">
        <v>139</v>
      </c>
      <c r="J6497" s="15" t="s">
        <v>150</v>
      </c>
      <c r="K6497" s="15" t="s">
        <v>11468</v>
      </c>
      <c r="L6497" s="15" t="n">
        <v>66</v>
      </c>
      <c r="M6497" s="15" t="n">
        <v>153</v>
      </c>
      <c r="P6497" s="15" t="n">
        <v>219</v>
      </c>
      <c r="Y6497" s="15" t="s">
        <v>142</v>
      </c>
      <c r="AB6497" s="15" t="s">
        <v>143</v>
      </c>
    </row>
    <row r="6498" customFormat="false" ht="15" hidden="false" customHeight="true" outlineLevel="0" collapsed="false">
      <c r="A6498" s="15" t="s">
        <v>11465</v>
      </c>
      <c r="B6498" s="15" t="s">
        <v>11466</v>
      </c>
      <c r="C6498" s="15" t="s">
        <v>217</v>
      </c>
      <c r="D6498" s="15" t="s">
        <v>218</v>
      </c>
      <c r="E6498" s="15" t="s">
        <v>136</v>
      </c>
      <c r="F6498" s="15" t="s">
        <v>137</v>
      </c>
      <c r="G6498" s="15" t="s">
        <v>308</v>
      </c>
      <c r="H6498" s="15" t="s">
        <v>136</v>
      </c>
      <c r="I6498" s="15" t="s">
        <v>139</v>
      </c>
      <c r="J6498" s="15" t="s">
        <v>158</v>
      </c>
      <c r="K6498" s="15" t="s">
        <v>11469</v>
      </c>
      <c r="L6498" s="15" t="n">
        <v>20</v>
      </c>
      <c r="M6498" s="15" t="n">
        <v>18</v>
      </c>
      <c r="P6498" s="15" t="n">
        <v>38</v>
      </c>
      <c r="Y6498" s="15" t="s">
        <v>142</v>
      </c>
      <c r="AB6498" s="15" t="s">
        <v>143</v>
      </c>
    </row>
    <row r="6499" customFormat="false" ht="15" hidden="false" customHeight="true" outlineLevel="0" collapsed="false">
      <c r="A6499" s="15" t="s">
        <v>11470</v>
      </c>
      <c r="B6499" s="15" t="s">
        <v>11471</v>
      </c>
      <c r="C6499" s="15" t="s">
        <v>134</v>
      </c>
      <c r="D6499" s="15" t="s">
        <v>460</v>
      </c>
      <c r="E6499" s="15" t="s">
        <v>136</v>
      </c>
      <c r="F6499" s="15" t="s">
        <v>137</v>
      </c>
      <c r="G6499" s="15" t="s">
        <v>9529</v>
      </c>
      <c r="H6499" s="15" t="s">
        <v>136</v>
      </c>
      <c r="I6499" s="15" t="s">
        <v>243</v>
      </c>
      <c r="J6499" s="15" t="s">
        <v>140</v>
      </c>
      <c r="K6499" s="15" t="s">
        <v>11472</v>
      </c>
      <c r="M6499" s="15" t="n">
        <v>7</v>
      </c>
      <c r="N6499" s="15" t="n">
        <v>147</v>
      </c>
      <c r="O6499" s="15" t="n">
        <v>35</v>
      </c>
      <c r="P6499" s="15" t="n">
        <v>189</v>
      </c>
      <c r="Y6499" s="15" t="s">
        <v>142</v>
      </c>
      <c r="AB6499" s="15" t="s">
        <v>143</v>
      </c>
    </row>
    <row r="6500" customFormat="false" ht="15" hidden="false" customHeight="true" outlineLevel="0" collapsed="false">
      <c r="A6500" s="15" t="s">
        <v>11470</v>
      </c>
      <c r="B6500" s="15" t="s">
        <v>11471</v>
      </c>
      <c r="C6500" s="15" t="s">
        <v>134</v>
      </c>
      <c r="D6500" s="15" t="s">
        <v>460</v>
      </c>
      <c r="E6500" s="15" t="s">
        <v>136</v>
      </c>
      <c r="F6500" s="15" t="s">
        <v>137</v>
      </c>
      <c r="G6500" s="15" t="s">
        <v>9529</v>
      </c>
      <c r="H6500" s="15" t="s">
        <v>136</v>
      </c>
      <c r="I6500" s="15" t="s">
        <v>243</v>
      </c>
      <c r="J6500" s="15" t="s">
        <v>144</v>
      </c>
      <c r="K6500" s="15" t="s">
        <v>11473</v>
      </c>
      <c r="L6500" s="15" t="n">
        <v>1338</v>
      </c>
      <c r="M6500" s="15" t="n">
        <v>521</v>
      </c>
      <c r="N6500" s="15" t="n">
        <v>503</v>
      </c>
      <c r="O6500" s="15" t="n">
        <v>25</v>
      </c>
      <c r="P6500" s="15" t="n">
        <v>2387</v>
      </c>
      <c r="Y6500" s="15" t="s">
        <v>142</v>
      </c>
      <c r="AB6500" s="15" t="s">
        <v>143</v>
      </c>
    </row>
    <row r="6501" customFormat="false" ht="15" hidden="false" customHeight="true" outlineLevel="0" collapsed="false">
      <c r="A6501" s="15" t="s">
        <v>11470</v>
      </c>
      <c r="B6501" s="15" t="s">
        <v>11471</v>
      </c>
      <c r="C6501" s="15" t="s">
        <v>134</v>
      </c>
      <c r="D6501" s="15" t="s">
        <v>460</v>
      </c>
      <c r="E6501" s="15" t="s">
        <v>136</v>
      </c>
      <c r="F6501" s="15" t="s">
        <v>137</v>
      </c>
      <c r="G6501" s="15" t="s">
        <v>9529</v>
      </c>
      <c r="H6501" s="15" t="s">
        <v>136</v>
      </c>
      <c r="I6501" s="15" t="s">
        <v>243</v>
      </c>
      <c r="J6501" s="15" t="s">
        <v>150</v>
      </c>
      <c r="K6501" s="15" t="s">
        <v>11474</v>
      </c>
      <c r="O6501" s="15" t="n">
        <v>7</v>
      </c>
      <c r="P6501" s="15" t="n">
        <v>7</v>
      </c>
      <c r="Y6501" s="15" t="s">
        <v>142</v>
      </c>
      <c r="AB6501" s="15" t="s">
        <v>143</v>
      </c>
    </row>
    <row r="6502" customFormat="false" ht="15" hidden="false" customHeight="true" outlineLevel="0" collapsed="false">
      <c r="A6502" s="15" t="s">
        <v>11470</v>
      </c>
      <c r="B6502" s="15" t="s">
        <v>11471</v>
      </c>
      <c r="C6502" s="15" t="s">
        <v>134</v>
      </c>
      <c r="D6502" s="15" t="s">
        <v>460</v>
      </c>
      <c r="E6502" s="15" t="s">
        <v>136</v>
      </c>
      <c r="F6502" s="15" t="s">
        <v>137</v>
      </c>
      <c r="G6502" s="15" t="s">
        <v>9529</v>
      </c>
      <c r="H6502" s="15" t="s">
        <v>136</v>
      </c>
      <c r="I6502" s="15" t="s">
        <v>243</v>
      </c>
      <c r="J6502" s="15" t="s">
        <v>158</v>
      </c>
      <c r="K6502" s="15" t="s">
        <v>11475</v>
      </c>
      <c r="O6502" s="15" t="n">
        <v>1</v>
      </c>
      <c r="P6502" s="15" t="n">
        <v>1</v>
      </c>
      <c r="Y6502" s="15" t="s">
        <v>142</v>
      </c>
      <c r="AB6502" s="15" t="s">
        <v>143</v>
      </c>
    </row>
    <row r="6503" customFormat="false" ht="15" hidden="false" customHeight="true" outlineLevel="0" collapsed="false">
      <c r="A6503" s="15" t="s">
        <v>11476</v>
      </c>
      <c r="B6503" s="15" t="s">
        <v>11477</v>
      </c>
      <c r="C6503" s="15" t="s">
        <v>148</v>
      </c>
      <c r="E6503" s="15" t="s">
        <v>136</v>
      </c>
      <c r="F6503" s="15" t="s">
        <v>137</v>
      </c>
      <c r="G6503" s="15" t="s">
        <v>136</v>
      </c>
      <c r="H6503" s="15" t="s">
        <v>136</v>
      </c>
      <c r="I6503" s="15" t="s">
        <v>139</v>
      </c>
      <c r="J6503" s="15" t="s">
        <v>140</v>
      </c>
      <c r="K6503" s="15" t="s">
        <v>11478</v>
      </c>
      <c r="L6503" s="15" t="n">
        <v>11</v>
      </c>
      <c r="P6503" s="15" t="n">
        <v>11</v>
      </c>
      <c r="Y6503" s="15" t="s">
        <v>142</v>
      </c>
      <c r="AB6503" s="15" t="s">
        <v>143</v>
      </c>
    </row>
    <row r="6504" customFormat="false" ht="15" hidden="false" customHeight="true" outlineLevel="0" collapsed="false">
      <c r="A6504" s="15" t="s">
        <v>11479</v>
      </c>
      <c r="B6504" s="15" t="s">
        <v>11480</v>
      </c>
      <c r="C6504" s="15" t="s">
        <v>148</v>
      </c>
      <c r="E6504" s="15" t="s">
        <v>136</v>
      </c>
      <c r="F6504" s="15" t="s">
        <v>137</v>
      </c>
      <c r="G6504" s="15" t="s">
        <v>451</v>
      </c>
      <c r="H6504" s="15" t="s">
        <v>136</v>
      </c>
      <c r="I6504" s="15" t="s">
        <v>139</v>
      </c>
      <c r="J6504" s="15" t="s">
        <v>140</v>
      </c>
      <c r="K6504" s="15" t="s">
        <v>11481</v>
      </c>
      <c r="L6504" s="15" t="n">
        <v>27</v>
      </c>
      <c r="M6504" s="15" t="n">
        <v>32</v>
      </c>
      <c r="P6504" s="15" t="n">
        <v>59</v>
      </c>
      <c r="Y6504" s="15" t="s">
        <v>142</v>
      </c>
      <c r="AB6504" s="15" t="s">
        <v>143</v>
      </c>
    </row>
    <row r="6505" customFormat="false" ht="15" hidden="false" customHeight="true" outlineLevel="0" collapsed="false">
      <c r="A6505" s="15" t="s">
        <v>11479</v>
      </c>
      <c r="B6505" s="15" t="s">
        <v>11480</v>
      </c>
      <c r="C6505" s="15" t="s">
        <v>148</v>
      </c>
      <c r="E6505" s="15" t="s">
        <v>136</v>
      </c>
      <c r="F6505" s="15" t="s">
        <v>137</v>
      </c>
      <c r="G6505" s="15" t="s">
        <v>451</v>
      </c>
      <c r="H6505" s="15" t="s">
        <v>136</v>
      </c>
      <c r="I6505" s="15" t="s">
        <v>139</v>
      </c>
      <c r="J6505" s="15" t="s">
        <v>150</v>
      </c>
      <c r="K6505" s="15" t="s">
        <v>11482</v>
      </c>
      <c r="M6505" s="15" t="n">
        <v>56</v>
      </c>
      <c r="N6505" s="15" t="n">
        <v>6</v>
      </c>
      <c r="P6505" s="15" t="n">
        <v>62</v>
      </c>
      <c r="Y6505" s="15" t="s">
        <v>142</v>
      </c>
      <c r="AB6505" s="15" t="s">
        <v>143</v>
      </c>
    </row>
    <row r="6506" customFormat="false" ht="15" hidden="false" customHeight="true" outlineLevel="0" collapsed="false">
      <c r="A6506" s="15" t="s">
        <v>11479</v>
      </c>
      <c r="B6506" s="15" t="s">
        <v>11480</v>
      </c>
      <c r="C6506" s="15" t="s">
        <v>148</v>
      </c>
      <c r="E6506" s="15" t="s">
        <v>136</v>
      </c>
      <c r="F6506" s="15" t="s">
        <v>137</v>
      </c>
      <c r="G6506" s="15" t="s">
        <v>451</v>
      </c>
      <c r="H6506" s="15" t="s">
        <v>136</v>
      </c>
      <c r="I6506" s="15" t="s">
        <v>139</v>
      </c>
      <c r="J6506" s="15" t="s">
        <v>158</v>
      </c>
      <c r="K6506" s="15" t="s">
        <v>11483</v>
      </c>
      <c r="M6506" s="15" t="n">
        <v>26</v>
      </c>
      <c r="P6506" s="15" t="n">
        <v>26</v>
      </c>
      <c r="Y6506" s="15" t="s">
        <v>142</v>
      </c>
      <c r="AB6506" s="15" t="s">
        <v>143</v>
      </c>
    </row>
    <row r="6507" customFormat="false" ht="15" hidden="false" customHeight="true" outlineLevel="0" collapsed="false">
      <c r="A6507" s="15" t="s">
        <v>11484</v>
      </c>
      <c r="B6507" s="15" t="s">
        <v>11485</v>
      </c>
      <c r="C6507" s="15" t="s">
        <v>134</v>
      </c>
      <c r="D6507" s="15" t="s">
        <v>135</v>
      </c>
      <c r="E6507" s="15" t="s">
        <v>136</v>
      </c>
      <c r="F6507" s="15" t="s">
        <v>137</v>
      </c>
      <c r="G6507" s="15" t="s">
        <v>136</v>
      </c>
      <c r="H6507" s="15" t="s">
        <v>136</v>
      </c>
      <c r="I6507" s="15" t="s">
        <v>139</v>
      </c>
      <c r="J6507" s="15" t="s">
        <v>140</v>
      </c>
      <c r="K6507" s="15" t="s">
        <v>11486</v>
      </c>
      <c r="L6507" s="15" t="n">
        <v>15</v>
      </c>
      <c r="M6507" s="15" t="n">
        <v>3</v>
      </c>
      <c r="P6507" s="15" t="n">
        <v>18</v>
      </c>
      <c r="Y6507" s="15" t="s">
        <v>142</v>
      </c>
      <c r="AB6507" s="15" t="s">
        <v>143</v>
      </c>
    </row>
    <row r="6508" customFormat="false" ht="15" hidden="false" customHeight="true" outlineLevel="0" collapsed="false">
      <c r="A6508" s="15" t="s">
        <v>11487</v>
      </c>
      <c r="B6508" s="15" t="s">
        <v>11488</v>
      </c>
      <c r="C6508" s="15" t="s">
        <v>148</v>
      </c>
      <c r="E6508" s="15" t="s">
        <v>136</v>
      </c>
      <c r="F6508" s="15" t="s">
        <v>137</v>
      </c>
      <c r="G6508" s="15" t="s">
        <v>1353</v>
      </c>
      <c r="H6508" s="15" t="s">
        <v>136</v>
      </c>
      <c r="I6508" s="15" t="s">
        <v>139</v>
      </c>
      <c r="J6508" s="15" t="s">
        <v>140</v>
      </c>
      <c r="K6508" s="15" t="s">
        <v>11489</v>
      </c>
      <c r="M6508" s="15" t="n">
        <v>1</v>
      </c>
      <c r="N6508" s="15" t="n">
        <v>5</v>
      </c>
      <c r="P6508" s="15" t="n">
        <v>6</v>
      </c>
      <c r="Y6508" s="15" t="s">
        <v>156</v>
      </c>
      <c r="AB6508" s="15" t="s">
        <v>143</v>
      </c>
    </row>
    <row r="6509" customFormat="false" ht="15" hidden="false" customHeight="true" outlineLevel="0" collapsed="false">
      <c r="A6509" s="15" t="s">
        <v>11487</v>
      </c>
      <c r="B6509" s="15" t="s">
        <v>11488</v>
      </c>
      <c r="C6509" s="15" t="s">
        <v>148</v>
      </c>
      <c r="E6509" s="15" t="s">
        <v>136</v>
      </c>
      <c r="F6509" s="15" t="s">
        <v>137</v>
      </c>
      <c r="G6509" s="15" t="s">
        <v>1353</v>
      </c>
      <c r="H6509" s="15" t="s">
        <v>136</v>
      </c>
      <c r="I6509" s="15" t="s">
        <v>139</v>
      </c>
      <c r="J6509" s="15" t="s">
        <v>150</v>
      </c>
      <c r="K6509" s="15" t="s">
        <v>11490</v>
      </c>
      <c r="L6509" s="15" t="n">
        <v>6</v>
      </c>
      <c r="M6509" s="15" t="n">
        <v>228</v>
      </c>
      <c r="N6509" s="15" t="n">
        <v>7</v>
      </c>
      <c r="P6509" s="15" t="n">
        <v>241</v>
      </c>
      <c r="Y6509" s="15" t="s">
        <v>156</v>
      </c>
      <c r="AB6509" s="15" t="s">
        <v>143</v>
      </c>
    </row>
    <row r="6510" customFormat="false" ht="15" hidden="false" customHeight="true" outlineLevel="0" collapsed="false">
      <c r="A6510" s="15" t="s">
        <v>11487</v>
      </c>
      <c r="B6510" s="15" t="s">
        <v>11488</v>
      </c>
      <c r="C6510" s="15" t="s">
        <v>148</v>
      </c>
      <c r="E6510" s="15" t="s">
        <v>136</v>
      </c>
      <c r="F6510" s="15" t="s">
        <v>137</v>
      </c>
      <c r="G6510" s="15" t="s">
        <v>1353</v>
      </c>
      <c r="H6510" s="15" t="s">
        <v>136</v>
      </c>
      <c r="I6510" s="15" t="s">
        <v>139</v>
      </c>
      <c r="J6510" s="15" t="s">
        <v>158</v>
      </c>
      <c r="K6510" s="15" t="s">
        <v>11491</v>
      </c>
      <c r="L6510" s="15" t="n">
        <v>6</v>
      </c>
      <c r="M6510" s="15" t="n">
        <v>13</v>
      </c>
      <c r="N6510" s="15" t="n">
        <v>0</v>
      </c>
      <c r="P6510" s="15" t="n">
        <v>19</v>
      </c>
      <c r="Y6510" s="15" t="s">
        <v>156</v>
      </c>
      <c r="AB6510" s="15" t="s">
        <v>143</v>
      </c>
    </row>
    <row r="6511" customFormat="false" ht="15" hidden="false" customHeight="true" outlineLevel="0" collapsed="false">
      <c r="A6511" s="15" t="s">
        <v>11487</v>
      </c>
      <c r="B6511" s="15" t="s">
        <v>11488</v>
      </c>
      <c r="C6511" s="15" t="s">
        <v>148</v>
      </c>
      <c r="E6511" s="15" t="s">
        <v>136</v>
      </c>
      <c r="F6511" s="15" t="s">
        <v>137</v>
      </c>
      <c r="G6511" s="15" t="s">
        <v>1353</v>
      </c>
      <c r="H6511" s="15" t="s">
        <v>136</v>
      </c>
      <c r="I6511" s="15" t="s">
        <v>139</v>
      </c>
      <c r="J6511" s="15" t="s">
        <v>169</v>
      </c>
      <c r="K6511" s="15" t="s">
        <v>11492</v>
      </c>
      <c r="M6511" s="15" t="n">
        <v>2</v>
      </c>
      <c r="P6511" s="15" t="n">
        <v>2</v>
      </c>
      <c r="Y6511" s="15" t="s">
        <v>156</v>
      </c>
      <c r="AB6511" s="15" t="s">
        <v>143</v>
      </c>
    </row>
    <row r="6512" customFormat="false" ht="15" hidden="false" customHeight="true" outlineLevel="0" collapsed="false">
      <c r="A6512" s="15" t="s">
        <v>11493</v>
      </c>
      <c r="B6512" s="15" t="s">
        <v>11494</v>
      </c>
      <c r="C6512" s="15" t="s">
        <v>217</v>
      </c>
      <c r="D6512" s="15" t="s">
        <v>218</v>
      </c>
      <c r="E6512" s="15" t="s">
        <v>136</v>
      </c>
      <c r="F6512" s="15" t="s">
        <v>137</v>
      </c>
      <c r="G6512" s="15" t="s">
        <v>473</v>
      </c>
      <c r="H6512" s="15" t="s">
        <v>136</v>
      </c>
      <c r="I6512" s="15" t="s">
        <v>243</v>
      </c>
      <c r="J6512" s="15" t="s">
        <v>140</v>
      </c>
      <c r="K6512" s="15" t="s">
        <v>11495</v>
      </c>
      <c r="L6512" s="15" t="n">
        <v>26</v>
      </c>
      <c r="M6512" s="15" t="n">
        <v>10</v>
      </c>
      <c r="N6512" s="15" t="n">
        <v>3</v>
      </c>
      <c r="O6512" s="15" t="n">
        <v>3</v>
      </c>
      <c r="P6512" s="15" t="n">
        <v>42</v>
      </c>
      <c r="Y6512" s="15" t="s">
        <v>142</v>
      </c>
      <c r="AB6512" s="15" t="s">
        <v>143</v>
      </c>
    </row>
    <row r="6513" customFormat="false" ht="15" hidden="false" customHeight="true" outlineLevel="0" collapsed="false">
      <c r="A6513" s="15" t="s">
        <v>11493</v>
      </c>
      <c r="B6513" s="15" t="s">
        <v>11494</v>
      </c>
      <c r="C6513" s="15" t="s">
        <v>217</v>
      </c>
      <c r="D6513" s="15" t="s">
        <v>218</v>
      </c>
      <c r="E6513" s="15" t="s">
        <v>136</v>
      </c>
      <c r="F6513" s="15" t="s">
        <v>137</v>
      </c>
      <c r="G6513" s="15" t="s">
        <v>473</v>
      </c>
      <c r="H6513" s="15" t="s">
        <v>136</v>
      </c>
      <c r="I6513" s="15" t="s">
        <v>243</v>
      </c>
      <c r="J6513" s="15" t="s">
        <v>144</v>
      </c>
      <c r="K6513" s="15" t="s">
        <v>11496</v>
      </c>
      <c r="N6513" s="15" t="n">
        <v>1</v>
      </c>
      <c r="P6513" s="15" t="n">
        <v>1</v>
      </c>
      <c r="Y6513" s="15" t="s">
        <v>142</v>
      </c>
      <c r="AB6513" s="15" t="s">
        <v>143</v>
      </c>
    </row>
    <row r="6514" customFormat="false" ht="15" hidden="false" customHeight="true" outlineLevel="0" collapsed="false">
      <c r="A6514" s="15" t="s">
        <v>11493</v>
      </c>
      <c r="B6514" s="15" t="s">
        <v>11494</v>
      </c>
      <c r="C6514" s="15" t="s">
        <v>217</v>
      </c>
      <c r="D6514" s="15" t="s">
        <v>218</v>
      </c>
      <c r="E6514" s="15" t="s">
        <v>136</v>
      </c>
      <c r="F6514" s="15" t="s">
        <v>137</v>
      </c>
      <c r="G6514" s="15" t="s">
        <v>473</v>
      </c>
      <c r="H6514" s="15" t="s">
        <v>136</v>
      </c>
      <c r="I6514" s="15" t="s">
        <v>243</v>
      </c>
      <c r="J6514" s="15" t="s">
        <v>150</v>
      </c>
      <c r="K6514" s="15" t="s">
        <v>11497</v>
      </c>
      <c r="L6514" s="15" t="n">
        <v>54</v>
      </c>
      <c r="M6514" s="15" t="n">
        <v>20</v>
      </c>
      <c r="N6514" s="15" t="n">
        <v>122</v>
      </c>
      <c r="O6514" s="15" t="n">
        <v>8</v>
      </c>
      <c r="P6514" s="15" t="n">
        <v>204</v>
      </c>
      <c r="Y6514" s="15" t="s">
        <v>142</v>
      </c>
      <c r="AB6514" s="15" t="s">
        <v>143</v>
      </c>
    </row>
    <row r="6515" customFormat="false" ht="15" hidden="false" customHeight="true" outlineLevel="0" collapsed="false">
      <c r="A6515" s="15" t="s">
        <v>11493</v>
      </c>
      <c r="B6515" s="15" t="s">
        <v>11494</v>
      </c>
      <c r="C6515" s="15" t="s">
        <v>217</v>
      </c>
      <c r="D6515" s="15" t="s">
        <v>218</v>
      </c>
      <c r="E6515" s="15" t="s">
        <v>136</v>
      </c>
      <c r="F6515" s="15" t="s">
        <v>137</v>
      </c>
      <c r="G6515" s="15" t="s">
        <v>473</v>
      </c>
      <c r="H6515" s="15" t="s">
        <v>136</v>
      </c>
      <c r="I6515" s="15" t="s">
        <v>243</v>
      </c>
      <c r="J6515" s="15" t="s">
        <v>158</v>
      </c>
      <c r="K6515" s="15" t="s">
        <v>11498</v>
      </c>
      <c r="L6515" s="15" t="n">
        <v>20</v>
      </c>
      <c r="M6515" s="15" t="n">
        <v>30</v>
      </c>
      <c r="N6515" s="15" t="n">
        <v>16</v>
      </c>
      <c r="O6515" s="15" t="n">
        <v>3</v>
      </c>
      <c r="P6515" s="15" t="n">
        <v>69</v>
      </c>
      <c r="Y6515" s="15" t="s">
        <v>142</v>
      </c>
      <c r="AB6515" s="15" t="s">
        <v>143</v>
      </c>
    </row>
    <row r="6516" customFormat="false" ht="15" hidden="false" customHeight="true" outlineLevel="0" collapsed="false">
      <c r="A6516" s="15" t="s">
        <v>11499</v>
      </c>
      <c r="B6516" s="15" t="s">
        <v>11500</v>
      </c>
      <c r="C6516" s="15" t="s">
        <v>217</v>
      </c>
      <c r="D6516" s="15" t="s">
        <v>235</v>
      </c>
      <c r="E6516" s="15" t="s">
        <v>136</v>
      </c>
      <c r="F6516" s="15" t="s">
        <v>137</v>
      </c>
      <c r="G6516" s="15" t="s">
        <v>149</v>
      </c>
      <c r="H6516" s="15" t="s">
        <v>136</v>
      </c>
      <c r="I6516" s="15" t="s">
        <v>139</v>
      </c>
      <c r="J6516" s="15" t="s">
        <v>150</v>
      </c>
      <c r="K6516" s="15" t="s">
        <v>11501</v>
      </c>
      <c r="L6516" s="15" t="n">
        <v>26</v>
      </c>
      <c r="M6516" s="15" t="n">
        <v>41</v>
      </c>
      <c r="N6516" s="15" t="n">
        <v>1</v>
      </c>
      <c r="P6516" s="15" t="n">
        <v>68</v>
      </c>
      <c r="Y6516" s="15" t="s">
        <v>142</v>
      </c>
      <c r="AB6516" s="15" t="s">
        <v>143</v>
      </c>
    </row>
    <row r="6517" customFormat="false" ht="15" hidden="false" customHeight="true" outlineLevel="0" collapsed="false">
      <c r="A6517" s="15" t="s">
        <v>11499</v>
      </c>
      <c r="B6517" s="15" t="s">
        <v>11500</v>
      </c>
      <c r="C6517" s="15" t="s">
        <v>217</v>
      </c>
      <c r="D6517" s="15" t="s">
        <v>235</v>
      </c>
      <c r="E6517" s="15" t="s">
        <v>136</v>
      </c>
      <c r="F6517" s="15" t="s">
        <v>137</v>
      </c>
      <c r="G6517" s="15" t="s">
        <v>149</v>
      </c>
      <c r="H6517" s="15" t="s">
        <v>136</v>
      </c>
      <c r="I6517" s="15" t="s">
        <v>139</v>
      </c>
      <c r="J6517" s="15" t="s">
        <v>158</v>
      </c>
      <c r="K6517" s="15" t="s">
        <v>11502</v>
      </c>
      <c r="L6517" s="15" t="n">
        <v>2</v>
      </c>
      <c r="M6517" s="15" t="n">
        <v>10</v>
      </c>
      <c r="P6517" s="15" t="n">
        <v>12</v>
      </c>
      <c r="Y6517" s="15" t="s">
        <v>142</v>
      </c>
      <c r="AB6517" s="15" t="s">
        <v>143</v>
      </c>
    </row>
    <row r="6518" customFormat="false" ht="15" hidden="false" customHeight="true" outlineLevel="0" collapsed="false">
      <c r="A6518" s="15" t="s">
        <v>11503</v>
      </c>
      <c r="B6518" s="15" t="s">
        <v>11504</v>
      </c>
      <c r="C6518" s="15" t="s">
        <v>217</v>
      </c>
      <c r="D6518" s="15" t="s">
        <v>235</v>
      </c>
      <c r="E6518" s="15" t="s">
        <v>136</v>
      </c>
      <c r="F6518" s="15" t="s">
        <v>137</v>
      </c>
      <c r="G6518" s="15" t="s">
        <v>219</v>
      </c>
      <c r="H6518" s="15" t="s">
        <v>136</v>
      </c>
      <c r="I6518" s="15" t="s">
        <v>139</v>
      </c>
      <c r="J6518" s="15" t="s">
        <v>150</v>
      </c>
      <c r="K6518" s="15" t="s">
        <v>11505</v>
      </c>
      <c r="O6518" s="15" t="n">
        <v>2</v>
      </c>
      <c r="P6518" s="15" t="n">
        <v>2</v>
      </c>
      <c r="Y6518" s="15" t="s">
        <v>142</v>
      </c>
      <c r="AB6518" s="15" t="s">
        <v>143</v>
      </c>
    </row>
    <row r="6519" customFormat="false" ht="15" hidden="false" customHeight="true" outlineLevel="0" collapsed="false">
      <c r="A6519" s="15" t="s">
        <v>11503</v>
      </c>
      <c r="B6519" s="15" t="s">
        <v>11504</v>
      </c>
      <c r="C6519" s="15" t="s">
        <v>217</v>
      </c>
      <c r="D6519" s="15" t="s">
        <v>235</v>
      </c>
      <c r="E6519" s="15" t="s">
        <v>136</v>
      </c>
      <c r="F6519" s="15" t="s">
        <v>137</v>
      </c>
      <c r="G6519" s="15" t="s">
        <v>219</v>
      </c>
      <c r="H6519" s="15" t="s">
        <v>136</v>
      </c>
      <c r="I6519" s="15" t="s">
        <v>139</v>
      </c>
      <c r="J6519" s="15" t="s">
        <v>158</v>
      </c>
      <c r="K6519" s="15" t="s">
        <v>11506</v>
      </c>
      <c r="O6519" s="15" t="n">
        <v>6</v>
      </c>
      <c r="P6519" s="15" t="n">
        <v>6</v>
      </c>
      <c r="Y6519" s="15" t="s">
        <v>142</v>
      </c>
      <c r="AB6519" s="15" t="s">
        <v>143</v>
      </c>
    </row>
    <row r="6520" customFormat="false" ht="15" hidden="false" customHeight="true" outlineLevel="0" collapsed="false">
      <c r="A6520" s="15" t="s">
        <v>11507</v>
      </c>
      <c r="B6520" s="15" t="s">
        <v>11508</v>
      </c>
      <c r="C6520" s="15" t="s">
        <v>134</v>
      </c>
      <c r="D6520" s="15" t="s">
        <v>135</v>
      </c>
      <c r="E6520" s="15" t="s">
        <v>136</v>
      </c>
      <c r="F6520" s="15" t="s">
        <v>137</v>
      </c>
      <c r="G6520" s="15" t="s">
        <v>2218</v>
      </c>
      <c r="H6520" s="15" t="s">
        <v>136</v>
      </c>
      <c r="I6520" s="15" t="s">
        <v>139</v>
      </c>
      <c r="J6520" s="15" t="s">
        <v>144</v>
      </c>
      <c r="K6520" s="15" t="s">
        <v>11509</v>
      </c>
      <c r="O6520" s="15" t="n">
        <v>16</v>
      </c>
      <c r="P6520" s="15" t="n">
        <v>16</v>
      </c>
      <c r="Y6520" s="15" t="s">
        <v>142</v>
      </c>
      <c r="AB6520" s="15" t="s">
        <v>143</v>
      </c>
    </row>
    <row r="6521" customFormat="false" ht="15" hidden="false" customHeight="true" outlineLevel="0" collapsed="false">
      <c r="A6521" s="15" t="s">
        <v>11507</v>
      </c>
      <c r="B6521" s="15" t="s">
        <v>11508</v>
      </c>
      <c r="C6521" s="15" t="s">
        <v>134</v>
      </c>
      <c r="D6521" s="15" t="s">
        <v>135</v>
      </c>
      <c r="E6521" s="15" t="s">
        <v>136</v>
      </c>
      <c r="F6521" s="15" t="s">
        <v>137</v>
      </c>
      <c r="G6521" s="15" t="s">
        <v>2218</v>
      </c>
      <c r="H6521" s="15" t="s">
        <v>136</v>
      </c>
      <c r="I6521" s="15" t="s">
        <v>139</v>
      </c>
      <c r="J6521" s="15" t="s">
        <v>150</v>
      </c>
      <c r="K6521" s="15" t="s">
        <v>11510</v>
      </c>
      <c r="O6521" s="15" t="n">
        <v>7</v>
      </c>
      <c r="P6521" s="15" t="n">
        <v>7</v>
      </c>
      <c r="Y6521" s="15" t="s">
        <v>142</v>
      </c>
      <c r="AB6521" s="15" t="s">
        <v>143</v>
      </c>
    </row>
    <row r="6522" customFormat="false" ht="15" hidden="false" customHeight="true" outlineLevel="0" collapsed="false">
      <c r="A6522" s="15" t="s">
        <v>11511</v>
      </c>
      <c r="B6522" s="15" t="s">
        <v>11512</v>
      </c>
      <c r="C6522" s="15" t="s">
        <v>217</v>
      </c>
      <c r="D6522" s="15" t="s">
        <v>235</v>
      </c>
      <c r="E6522" s="15" t="s">
        <v>136</v>
      </c>
      <c r="F6522" s="15" t="s">
        <v>137</v>
      </c>
      <c r="G6522" s="15" t="s">
        <v>2517</v>
      </c>
      <c r="H6522" s="15" t="s">
        <v>136</v>
      </c>
      <c r="I6522" s="15" t="s">
        <v>139</v>
      </c>
      <c r="J6522" s="15" t="s">
        <v>140</v>
      </c>
      <c r="K6522" s="15" t="s">
        <v>11513</v>
      </c>
      <c r="M6522" s="15" t="n">
        <v>6</v>
      </c>
      <c r="N6522" s="15" t="n">
        <v>14</v>
      </c>
      <c r="O6522" s="15" t="n">
        <v>17</v>
      </c>
      <c r="P6522" s="15" t="n">
        <v>37</v>
      </c>
      <c r="Y6522" s="15" t="s">
        <v>142</v>
      </c>
      <c r="AB6522" s="15" t="s">
        <v>143</v>
      </c>
    </row>
    <row r="6523" customFormat="false" ht="15" hidden="false" customHeight="true" outlineLevel="0" collapsed="false">
      <c r="A6523" s="15" t="s">
        <v>11511</v>
      </c>
      <c r="B6523" s="15" t="s">
        <v>11512</v>
      </c>
      <c r="C6523" s="15" t="s">
        <v>217</v>
      </c>
      <c r="D6523" s="15" t="s">
        <v>235</v>
      </c>
      <c r="E6523" s="15" t="s">
        <v>136</v>
      </c>
      <c r="F6523" s="15" t="s">
        <v>137</v>
      </c>
      <c r="G6523" s="15" t="s">
        <v>2517</v>
      </c>
      <c r="H6523" s="15" t="s">
        <v>136</v>
      </c>
      <c r="I6523" s="15" t="s">
        <v>139</v>
      </c>
      <c r="J6523" s="15" t="s">
        <v>150</v>
      </c>
      <c r="K6523" s="15" t="s">
        <v>11514</v>
      </c>
      <c r="M6523" s="15" t="n">
        <v>18</v>
      </c>
      <c r="N6523" s="15" t="n">
        <v>24</v>
      </c>
      <c r="O6523" s="15" t="n">
        <v>7</v>
      </c>
      <c r="P6523" s="15" t="n">
        <v>49</v>
      </c>
      <c r="Y6523" s="15" t="s">
        <v>142</v>
      </c>
      <c r="AB6523" s="15" t="s">
        <v>143</v>
      </c>
    </row>
    <row r="6524" customFormat="false" ht="15" hidden="false" customHeight="true" outlineLevel="0" collapsed="false">
      <c r="A6524" s="15" t="s">
        <v>11511</v>
      </c>
      <c r="B6524" s="15" t="s">
        <v>11512</v>
      </c>
      <c r="C6524" s="15" t="s">
        <v>217</v>
      </c>
      <c r="D6524" s="15" t="s">
        <v>235</v>
      </c>
      <c r="E6524" s="15" t="s">
        <v>136</v>
      </c>
      <c r="F6524" s="15" t="s">
        <v>137</v>
      </c>
      <c r="G6524" s="15" t="s">
        <v>2517</v>
      </c>
      <c r="H6524" s="15" t="s">
        <v>136</v>
      </c>
      <c r="I6524" s="15" t="s">
        <v>139</v>
      </c>
      <c r="J6524" s="15" t="s">
        <v>158</v>
      </c>
      <c r="K6524" s="15" t="s">
        <v>11515</v>
      </c>
      <c r="M6524" s="15" t="n">
        <v>14</v>
      </c>
      <c r="O6524" s="15" t="n">
        <v>9</v>
      </c>
      <c r="P6524" s="15" t="n">
        <v>23</v>
      </c>
      <c r="Y6524" s="15" t="s">
        <v>142</v>
      </c>
      <c r="AB6524" s="15" t="s">
        <v>143</v>
      </c>
    </row>
    <row r="6525" customFormat="false" ht="15" hidden="false" customHeight="true" outlineLevel="0" collapsed="false">
      <c r="A6525" s="15" t="s">
        <v>11516</v>
      </c>
      <c r="B6525" s="15" t="s">
        <v>11517</v>
      </c>
      <c r="C6525" s="15" t="s">
        <v>134</v>
      </c>
      <c r="D6525" s="15" t="s">
        <v>135</v>
      </c>
      <c r="E6525" s="15" t="s">
        <v>136</v>
      </c>
      <c r="F6525" s="15" t="s">
        <v>137</v>
      </c>
      <c r="G6525" s="15" t="s">
        <v>5070</v>
      </c>
      <c r="H6525" s="15" t="s">
        <v>136</v>
      </c>
      <c r="I6525" s="15" t="s">
        <v>243</v>
      </c>
      <c r="J6525" s="15" t="s">
        <v>140</v>
      </c>
      <c r="K6525" s="15" t="s">
        <v>11518</v>
      </c>
      <c r="L6525" s="15" t="n">
        <v>13</v>
      </c>
      <c r="M6525" s="15" t="n">
        <v>15</v>
      </c>
      <c r="N6525" s="15" t="n">
        <v>6</v>
      </c>
      <c r="O6525" s="15" t="n">
        <v>2</v>
      </c>
      <c r="P6525" s="15" t="n">
        <v>36</v>
      </c>
      <c r="Y6525" s="15" t="s">
        <v>156</v>
      </c>
      <c r="AB6525" s="15" t="s">
        <v>143</v>
      </c>
    </row>
    <row r="6526" customFormat="false" ht="15" hidden="false" customHeight="true" outlineLevel="0" collapsed="false">
      <c r="A6526" s="15" t="s">
        <v>11516</v>
      </c>
      <c r="B6526" s="15" t="s">
        <v>11517</v>
      </c>
      <c r="C6526" s="15" t="s">
        <v>134</v>
      </c>
      <c r="D6526" s="15" t="s">
        <v>135</v>
      </c>
      <c r="E6526" s="15" t="s">
        <v>136</v>
      </c>
      <c r="F6526" s="15" t="s">
        <v>137</v>
      </c>
      <c r="G6526" s="15" t="s">
        <v>5070</v>
      </c>
      <c r="H6526" s="15" t="s">
        <v>136</v>
      </c>
      <c r="I6526" s="15" t="s">
        <v>243</v>
      </c>
      <c r="J6526" s="15" t="s">
        <v>144</v>
      </c>
      <c r="K6526" s="15" t="s">
        <v>11519</v>
      </c>
      <c r="L6526" s="15" t="n">
        <v>3</v>
      </c>
      <c r="M6526" s="15" t="n">
        <v>5</v>
      </c>
      <c r="P6526" s="15" t="n">
        <v>8</v>
      </c>
      <c r="Y6526" s="15" t="s">
        <v>156</v>
      </c>
      <c r="AB6526" s="15" t="s">
        <v>143</v>
      </c>
    </row>
    <row r="6527" customFormat="false" ht="15" hidden="false" customHeight="true" outlineLevel="0" collapsed="false">
      <c r="A6527" s="15" t="s">
        <v>11516</v>
      </c>
      <c r="B6527" s="15" t="s">
        <v>11517</v>
      </c>
      <c r="C6527" s="15" t="s">
        <v>134</v>
      </c>
      <c r="D6527" s="15" t="s">
        <v>135</v>
      </c>
      <c r="E6527" s="15" t="s">
        <v>136</v>
      </c>
      <c r="F6527" s="15" t="s">
        <v>137</v>
      </c>
      <c r="G6527" s="15" t="s">
        <v>5070</v>
      </c>
      <c r="H6527" s="15" t="s">
        <v>136</v>
      </c>
      <c r="I6527" s="15" t="s">
        <v>243</v>
      </c>
      <c r="J6527" s="15" t="s">
        <v>150</v>
      </c>
      <c r="K6527" s="15" t="s">
        <v>11520</v>
      </c>
      <c r="L6527" s="15" t="n">
        <v>310</v>
      </c>
      <c r="M6527" s="15" t="n">
        <v>315</v>
      </c>
      <c r="N6527" s="15" t="n">
        <v>130</v>
      </c>
      <c r="O6527" s="15" t="n">
        <v>1</v>
      </c>
      <c r="P6527" s="15" t="n">
        <v>756</v>
      </c>
      <c r="Y6527" s="15" t="s">
        <v>156</v>
      </c>
      <c r="AB6527" s="15" t="s">
        <v>143</v>
      </c>
    </row>
    <row r="6528" customFormat="false" ht="15" hidden="false" customHeight="true" outlineLevel="0" collapsed="false">
      <c r="A6528" s="15" t="s">
        <v>11516</v>
      </c>
      <c r="B6528" s="15" t="s">
        <v>11517</v>
      </c>
      <c r="C6528" s="15" t="s">
        <v>134</v>
      </c>
      <c r="D6528" s="15" t="s">
        <v>135</v>
      </c>
      <c r="E6528" s="15" t="s">
        <v>136</v>
      </c>
      <c r="F6528" s="15" t="s">
        <v>137</v>
      </c>
      <c r="G6528" s="15" t="s">
        <v>5070</v>
      </c>
      <c r="H6528" s="15" t="s">
        <v>136</v>
      </c>
      <c r="I6528" s="15" t="s">
        <v>243</v>
      </c>
      <c r="J6528" s="15" t="s">
        <v>166</v>
      </c>
      <c r="K6528" s="15" t="s">
        <v>11521</v>
      </c>
      <c r="M6528" s="15" t="n">
        <v>5</v>
      </c>
      <c r="P6528" s="15" t="n">
        <v>5</v>
      </c>
      <c r="Y6528" s="15" t="s">
        <v>156</v>
      </c>
      <c r="AB6528" s="15" t="s">
        <v>143</v>
      </c>
    </row>
    <row r="6529" customFormat="false" ht="15" hidden="false" customHeight="true" outlineLevel="0" collapsed="false">
      <c r="A6529" s="15" t="s">
        <v>11516</v>
      </c>
      <c r="B6529" s="15" t="s">
        <v>11517</v>
      </c>
      <c r="C6529" s="15" t="s">
        <v>134</v>
      </c>
      <c r="D6529" s="15" t="s">
        <v>135</v>
      </c>
      <c r="E6529" s="15" t="s">
        <v>136</v>
      </c>
      <c r="F6529" s="15" t="s">
        <v>137</v>
      </c>
      <c r="G6529" s="15" t="s">
        <v>5070</v>
      </c>
      <c r="H6529" s="15" t="s">
        <v>136</v>
      </c>
      <c r="I6529" s="15" t="s">
        <v>243</v>
      </c>
      <c r="J6529" s="15" t="s">
        <v>158</v>
      </c>
      <c r="K6529" s="15" t="s">
        <v>11522</v>
      </c>
      <c r="L6529" s="15" t="n">
        <v>160</v>
      </c>
      <c r="M6529" s="15" t="n">
        <v>201</v>
      </c>
      <c r="N6529" s="15" t="n">
        <v>102</v>
      </c>
      <c r="O6529" s="15" t="n">
        <v>13</v>
      </c>
      <c r="P6529" s="15" t="n">
        <v>476</v>
      </c>
      <c r="Y6529" s="15" t="s">
        <v>156</v>
      </c>
      <c r="AB6529" s="15" t="s">
        <v>143</v>
      </c>
    </row>
    <row r="6530" customFormat="false" ht="15" hidden="false" customHeight="true" outlineLevel="0" collapsed="false">
      <c r="A6530" s="15" t="s">
        <v>11516</v>
      </c>
      <c r="B6530" s="15" t="s">
        <v>11517</v>
      </c>
      <c r="C6530" s="15" t="s">
        <v>134</v>
      </c>
      <c r="D6530" s="15" t="s">
        <v>135</v>
      </c>
      <c r="E6530" s="15" t="s">
        <v>136</v>
      </c>
      <c r="F6530" s="15" t="s">
        <v>137</v>
      </c>
      <c r="G6530" s="15" t="s">
        <v>5070</v>
      </c>
      <c r="H6530" s="15" t="s">
        <v>136</v>
      </c>
      <c r="I6530" s="15" t="s">
        <v>243</v>
      </c>
      <c r="J6530" s="15" t="s">
        <v>169</v>
      </c>
      <c r="K6530" s="15" t="s">
        <v>11523</v>
      </c>
      <c r="L6530" s="15" t="n">
        <v>1</v>
      </c>
      <c r="M6530" s="15" t="n">
        <v>7</v>
      </c>
      <c r="P6530" s="15" t="n">
        <v>8</v>
      </c>
      <c r="Y6530" s="15" t="s">
        <v>156</v>
      </c>
      <c r="AB6530" s="15" t="s">
        <v>143</v>
      </c>
    </row>
    <row r="6531" customFormat="false" ht="15" hidden="false" customHeight="true" outlineLevel="0" collapsed="false">
      <c r="A6531" s="15" t="s">
        <v>11524</v>
      </c>
      <c r="B6531" s="15" t="s">
        <v>11525</v>
      </c>
      <c r="C6531" s="15" t="s">
        <v>134</v>
      </c>
      <c r="D6531" s="15" t="s">
        <v>135</v>
      </c>
      <c r="E6531" s="15" t="s">
        <v>136</v>
      </c>
      <c r="F6531" s="15" t="s">
        <v>137</v>
      </c>
      <c r="G6531" s="15" t="s">
        <v>299</v>
      </c>
      <c r="H6531" s="15" t="s">
        <v>136</v>
      </c>
      <c r="I6531" s="15" t="s">
        <v>243</v>
      </c>
      <c r="J6531" s="15" t="s">
        <v>140</v>
      </c>
      <c r="K6531" s="15" t="s">
        <v>11526</v>
      </c>
      <c r="L6531" s="15" t="n">
        <v>4724</v>
      </c>
      <c r="M6531" s="15" t="n">
        <v>3335</v>
      </c>
      <c r="N6531" s="15" t="n">
        <v>882</v>
      </c>
      <c r="O6531" s="15" t="n">
        <v>25</v>
      </c>
      <c r="P6531" s="15" t="n">
        <v>8966</v>
      </c>
      <c r="Y6531" s="15" t="s">
        <v>156</v>
      </c>
      <c r="AB6531" s="15" t="s">
        <v>143</v>
      </c>
    </row>
    <row r="6532" customFormat="false" ht="15" hidden="false" customHeight="true" outlineLevel="0" collapsed="false">
      <c r="A6532" s="15" t="s">
        <v>11524</v>
      </c>
      <c r="B6532" s="15" t="s">
        <v>11525</v>
      </c>
      <c r="C6532" s="15" t="s">
        <v>134</v>
      </c>
      <c r="D6532" s="15" t="s">
        <v>135</v>
      </c>
      <c r="E6532" s="15" t="s">
        <v>136</v>
      </c>
      <c r="F6532" s="15" t="s">
        <v>137</v>
      </c>
      <c r="G6532" s="15" t="s">
        <v>299</v>
      </c>
      <c r="H6532" s="15" t="s">
        <v>136</v>
      </c>
      <c r="I6532" s="15" t="s">
        <v>243</v>
      </c>
      <c r="J6532" s="15" t="s">
        <v>144</v>
      </c>
      <c r="K6532" s="15" t="s">
        <v>11527</v>
      </c>
      <c r="L6532" s="15" t="n">
        <v>4815</v>
      </c>
      <c r="M6532" s="15" t="n">
        <v>5250</v>
      </c>
      <c r="N6532" s="15" t="n">
        <v>418</v>
      </c>
      <c r="O6532" s="15" t="n">
        <v>31</v>
      </c>
      <c r="P6532" s="15" t="n">
        <v>10514</v>
      </c>
      <c r="Y6532" s="15" t="s">
        <v>156</v>
      </c>
      <c r="AB6532" s="15" t="s">
        <v>143</v>
      </c>
    </row>
    <row r="6533" customFormat="false" ht="15" hidden="false" customHeight="true" outlineLevel="0" collapsed="false">
      <c r="A6533" s="15" t="s">
        <v>11524</v>
      </c>
      <c r="B6533" s="15" t="s">
        <v>11525</v>
      </c>
      <c r="C6533" s="15" t="s">
        <v>134</v>
      </c>
      <c r="D6533" s="15" t="s">
        <v>135</v>
      </c>
      <c r="E6533" s="15" t="s">
        <v>136</v>
      </c>
      <c r="F6533" s="15" t="s">
        <v>137</v>
      </c>
      <c r="G6533" s="15" t="s">
        <v>299</v>
      </c>
      <c r="H6533" s="15" t="s">
        <v>136</v>
      </c>
      <c r="I6533" s="15" t="s">
        <v>243</v>
      </c>
      <c r="J6533" s="15" t="s">
        <v>150</v>
      </c>
      <c r="K6533" s="15" t="s">
        <v>11528</v>
      </c>
      <c r="M6533" s="15" t="n">
        <v>2</v>
      </c>
      <c r="N6533" s="15" t="n">
        <v>2</v>
      </c>
      <c r="O6533" s="15" t="n">
        <v>1</v>
      </c>
      <c r="P6533" s="15" t="n">
        <v>5</v>
      </c>
      <c r="Y6533" s="15" t="s">
        <v>156</v>
      </c>
      <c r="AB6533" s="15" t="s">
        <v>143</v>
      </c>
    </row>
    <row r="6534" customFormat="false" ht="15" hidden="false" customHeight="true" outlineLevel="0" collapsed="false">
      <c r="A6534" s="15" t="s">
        <v>11524</v>
      </c>
      <c r="B6534" s="15" t="s">
        <v>11525</v>
      </c>
      <c r="C6534" s="15" t="s">
        <v>134</v>
      </c>
      <c r="D6534" s="15" t="s">
        <v>135</v>
      </c>
      <c r="E6534" s="15" t="s">
        <v>136</v>
      </c>
      <c r="F6534" s="15" t="s">
        <v>137</v>
      </c>
      <c r="G6534" s="15" t="s">
        <v>299</v>
      </c>
      <c r="H6534" s="15" t="s">
        <v>136</v>
      </c>
      <c r="I6534" s="15" t="s">
        <v>243</v>
      </c>
      <c r="J6534" s="15" t="s">
        <v>166</v>
      </c>
      <c r="K6534" s="15" t="s">
        <v>11529</v>
      </c>
      <c r="L6534" s="15" t="n">
        <v>50</v>
      </c>
      <c r="M6534" s="15" t="n">
        <v>529</v>
      </c>
      <c r="P6534" s="15" t="n">
        <v>579</v>
      </c>
      <c r="Y6534" s="15" t="s">
        <v>156</v>
      </c>
      <c r="AB6534" s="15" t="s">
        <v>143</v>
      </c>
    </row>
    <row r="6535" customFormat="false" ht="15" hidden="false" customHeight="true" outlineLevel="0" collapsed="false">
      <c r="A6535" s="15" t="s">
        <v>11524</v>
      </c>
      <c r="B6535" s="15" t="s">
        <v>11525</v>
      </c>
      <c r="C6535" s="15" t="s">
        <v>134</v>
      </c>
      <c r="D6535" s="15" t="s">
        <v>135</v>
      </c>
      <c r="E6535" s="15" t="s">
        <v>136</v>
      </c>
      <c r="F6535" s="15" t="s">
        <v>137</v>
      </c>
      <c r="G6535" s="15" t="s">
        <v>299</v>
      </c>
      <c r="H6535" s="15" t="s">
        <v>136</v>
      </c>
      <c r="I6535" s="15" t="s">
        <v>243</v>
      </c>
      <c r="J6535" s="15" t="s">
        <v>158</v>
      </c>
      <c r="K6535" s="15" t="s">
        <v>11530</v>
      </c>
      <c r="M6535" s="15" t="n">
        <v>3</v>
      </c>
      <c r="N6535" s="15" t="n">
        <v>4</v>
      </c>
      <c r="P6535" s="15" t="n">
        <v>7</v>
      </c>
      <c r="Y6535" s="15" t="s">
        <v>156</v>
      </c>
      <c r="AB6535" s="15" t="s">
        <v>143</v>
      </c>
    </row>
    <row r="6536" customFormat="false" ht="15" hidden="false" customHeight="true" outlineLevel="0" collapsed="false">
      <c r="A6536" s="15" t="s">
        <v>11524</v>
      </c>
      <c r="B6536" s="15" t="s">
        <v>11525</v>
      </c>
      <c r="C6536" s="15" t="s">
        <v>134</v>
      </c>
      <c r="D6536" s="15" t="s">
        <v>135</v>
      </c>
      <c r="E6536" s="15" t="s">
        <v>136</v>
      </c>
      <c r="F6536" s="15" t="s">
        <v>137</v>
      </c>
      <c r="G6536" s="15" t="s">
        <v>299</v>
      </c>
      <c r="H6536" s="15" t="s">
        <v>136</v>
      </c>
      <c r="I6536" s="15" t="s">
        <v>243</v>
      </c>
      <c r="J6536" s="15" t="s">
        <v>169</v>
      </c>
      <c r="K6536" s="15" t="s">
        <v>11531</v>
      </c>
      <c r="L6536" s="15" t="n">
        <v>3</v>
      </c>
      <c r="M6536" s="15" t="n">
        <v>7</v>
      </c>
      <c r="N6536" s="15" t="n">
        <v>4</v>
      </c>
      <c r="P6536" s="15" t="n">
        <v>14</v>
      </c>
      <c r="Y6536" s="15" t="s">
        <v>156</v>
      </c>
      <c r="AB6536" s="15" t="s">
        <v>143</v>
      </c>
    </row>
    <row r="6537" customFormat="false" ht="15" hidden="false" customHeight="true" outlineLevel="0" collapsed="false">
      <c r="A6537" s="15" t="s">
        <v>11532</v>
      </c>
      <c r="B6537" s="15" t="s">
        <v>11533</v>
      </c>
      <c r="C6537" s="15" t="s">
        <v>217</v>
      </c>
      <c r="D6537" s="15" t="s">
        <v>235</v>
      </c>
      <c r="E6537" s="15" t="s">
        <v>136</v>
      </c>
      <c r="F6537" s="15" t="s">
        <v>137</v>
      </c>
      <c r="G6537" s="15" t="s">
        <v>510</v>
      </c>
      <c r="H6537" s="15" t="s">
        <v>136</v>
      </c>
      <c r="I6537" s="15" t="s">
        <v>139</v>
      </c>
      <c r="J6537" s="15" t="s">
        <v>140</v>
      </c>
      <c r="K6537" s="15" t="s">
        <v>11534</v>
      </c>
      <c r="O6537" s="15" t="n">
        <v>53</v>
      </c>
      <c r="P6537" s="15" t="n">
        <v>53</v>
      </c>
      <c r="Y6537" s="15" t="s">
        <v>142</v>
      </c>
      <c r="AB6537" s="15" t="s">
        <v>143</v>
      </c>
    </row>
    <row r="6538" customFormat="false" ht="15" hidden="false" customHeight="true" outlineLevel="0" collapsed="false">
      <c r="A6538" s="15" t="s">
        <v>11532</v>
      </c>
      <c r="B6538" s="15" t="s">
        <v>11533</v>
      </c>
      <c r="C6538" s="15" t="s">
        <v>217</v>
      </c>
      <c r="D6538" s="15" t="s">
        <v>235</v>
      </c>
      <c r="E6538" s="15" t="s">
        <v>136</v>
      </c>
      <c r="F6538" s="15" t="s">
        <v>137</v>
      </c>
      <c r="G6538" s="15" t="s">
        <v>510</v>
      </c>
      <c r="H6538" s="15" t="s">
        <v>136</v>
      </c>
      <c r="I6538" s="15" t="s">
        <v>139</v>
      </c>
      <c r="J6538" s="15" t="s">
        <v>144</v>
      </c>
      <c r="K6538" s="15" t="s">
        <v>11535</v>
      </c>
      <c r="O6538" s="15" t="n">
        <v>8</v>
      </c>
      <c r="P6538" s="15" t="n">
        <v>8</v>
      </c>
      <c r="Y6538" s="15" t="s">
        <v>142</v>
      </c>
      <c r="AB6538" s="15" t="s">
        <v>143</v>
      </c>
    </row>
    <row r="6539" customFormat="false" ht="15" hidden="false" customHeight="true" outlineLevel="0" collapsed="false">
      <c r="A6539" s="15" t="s">
        <v>11532</v>
      </c>
      <c r="B6539" s="15" t="s">
        <v>11533</v>
      </c>
      <c r="C6539" s="15" t="s">
        <v>217</v>
      </c>
      <c r="D6539" s="15" t="s">
        <v>235</v>
      </c>
      <c r="E6539" s="15" t="s">
        <v>136</v>
      </c>
      <c r="F6539" s="15" t="s">
        <v>137</v>
      </c>
      <c r="G6539" s="15" t="s">
        <v>510</v>
      </c>
      <c r="H6539" s="15" t="s">
        <v>136</v>
      </c>
      <c r="I6539" s="15" t="s">
        <v>139</v>
      </c>
      <c r="J6539" s="15" t="s">
        <v>150</v>
      </c>
      <c r="K6539" s="15" t="s">
        <v>11536</v>
      </c>
      <c r="N6539" s="15" t="n">
        <v>66</v>
      </c>
      <c r="O6539" s="15" t="n">
        <v>1059</v>
      </c>
      <c r="P6539" s="15" t="n">
        <v>1125</v>
      </c>
      <c r="Y6539" s="15" t="s">
        <v>142</v>
      </c>
      <c r="AB6539" s="15" t="s">
        <v>143</v>
      </c>
    </row>
    <row r="6540" customFormat="false" ht="15" hidden="false" customHeight="true" outlineLevel="0" collapsed="false">
      <c r="A6540" s="15" t="s">
        <v>11532</v>
      </c>
      <c r="B6540" s="15" t="s">
        <v>11533</v>
      </c>
      <c r="C6540" s="15" t="s">
        <v>217</v>
      </c>
      <c r="D6540" s="15" t="s">
        <v>235</v>
      </c>
      <c r="E6540" s="15" t="s">
        <v>136</v>
      </c>
      <c r="F6540" s="15" t="s">
        <v>137</v>
      </c>
      <c r="G6540" s="15" t="s">
        <v>510</v>
      </c>
      <c r="H6540" s="15" t="s">
        <v>136</v>
      </c>
      <c r="I6540" s="15" t="s">
        <v>139</v>
      </c>
      <c r="J6540" s="15" t="s">
        <v>166</v>
      </c>
      <c r="K6540" s="15" t="s">
        <v>11537</v>
      </c>
      <c r="O6540" s="15" t="n">
        <v>40</v>
      </c>
      <c r="P6540" s="15" t="n">
        <v>40</v>
      </c>
      <c r="Y6540" s="15" t="s">
        <v>142</v>
      </c>
      <c r="AB6540" s="15" t="s">
        <v>143</v>
      </c>
    </row>
    <row r="6541" customFormat="false" ht="15" hidden="false" customHeight="true" outlineLevel="0" collapsed="false">
      <c r="A6541" s="15" t="s">
        <v>11532</v>
      </c>
      <c r="B6541" s="15" t="s">
        <v>11533</v>
      </c>
      <c r="C6541" s="15" t="s">
        <v>217</v>
      </c>
      <c r="D6541" s="15" t="s">
        <v>235</v>
      </c>
      <c r="E6541" s="15" t="s">
        <v>136</v>
      </c>
      <c r="F6541" s="15" t="s">
        <v>137</v>
      </c>
      <c r="G6541" s="15" t="s">
        <v>510</v>
      </c>
      <c r="H6541" s="15" t="s">
        <v>136</v>
      </c>
      <c r="I6541" s="15" t="s">
        <v>139</v>
      </c>
      <c r="J6541" s="15" t="s">
        <v>158</v>
      </c>
      <c r="K6541" s="15" t="s">
        <v>11538</v>
      </c>
      <c r="N6541" s="15" t="n">
        <v>34</v>
      </c>
      <c r="O6541" s="15" t="n">
        <v>338</v>
      </c>
      <c r="P6541" s="15" t="n">
        <v>372</v>
      </c>
      <c r="Y6541" s="15" t="s">
        <v>142</v>
      </c>
      <c r="AB6541" s="15" t="s">
        <v>143</v>
      </c>
    </row>
    <row r="6542" customFormat="false" ht="15" hidden="false" customHeight="true" outlineLevel="0" collapsed="false">
      <c r="A6542" s="15" t="s">
        <v>11532</v>
      </c>
      <c r="B6542" s="15" t="s">
        <v>11533</v>
      </c>
      <c r="C6542" s="15" t="s">
        <v>217</v>
      </c>
      <c r="D6542" s="15" t="s">
        <v>235</v>
      </c>
      <c r="E6542" s="15" t="s">
        <v>136</v>
      </c>
      <c r="F6542" s="15" t="s">
        <v>137</v>
      </c>
      <c r="G6542" s="15" t="s">
        <v>510</v>
      </c>
      <c r="H6542" s="15" t="s">
        <v>136</v>
      </c>
      <c r="I6542" s="15" t="s">
        <v>139</v>
      </c>
      <c r="J6542" s="15" t="s">
        <v>169</v>
      </c>
      <c r="K6542" s="15" t="s">
        <v>11539</v>
      </c>
      <c r="N6542" s="15" t="n">
        <v>8</v>
      </c>
      <c r="O6542" s="15" t="n">
        <v>10</v>
      </c>
      <c r="P6542" s="15" t="n">
        <v>18</v>
      </c>
      <c r="Y6542" s="15" t="s">
        <v>142</v>
      </c>
      <c r="AB6542" s="15" t="s">
        <v>143</v>
      </c>
    </row>
    <row r="6543" customFormat="false" ht="15" hidden="false" customHeight="true" outlineLevel="0" collapsed="false">
      <c r="A6543" s="15" t="s">
        <v>11540</v>
      </c>
      <c r="B6543" s="15" t="s">
        <v>11541</v>
      </c>
      <c r="C6543" s="15" t="s">
        <v>217</v>
      </c>
      <c r="D6543" s="15" t="s">
        <v>235</v>
      </c>
      <c r="E6543" s="15" t="s">
        <v>136</v>
      </c>
      <c r="F6543" s="15" t="s">
        <v>137</v>
      </c>
      <c r="G6543" s="15" t="s">
        <v>11542</v>
      </c>
      <c r="H6543" s="15" t="s">
        <v>136</v>
      </c>
      <c r="I6543" s="15" t="s">
        <v>139</v>
      </c>
      <c r="J6543" s="15" t="s">
        <v>150</v>
      </c>
      <c r="K6543" s="15" t="s">
        <v>11543</v>
      </c>
      <c r="L6543" s="15" t="n">
        <v>3</v>
      </c>
      <c r="P6543" s="15" t="n">
        <v>3</v>
      </c>
      <c r="Y6543" s="15" t="s">
        <v>142</v>
      </c>
      <c r="AB6543" s="15" t="s">
        <v>143</v>
      </c>
    </row>
    <row r="6544" customFormat="false" ht="15" hidden="false" customHeight="true" outlineLevel="0" collapsed="false">
      <c r="A6544" s="15" t="s">
        <v>11544</v>
      </c>
      <c r="B6544" s="15" t="s">
        <v>11545</v>
      </c>
      <c r="C6544" s="15" t="s">
        <v>148</v>
      </c>
      <c r="E6544" s="15" t="s">
        <v>136</v>
      </c>
      <c r="F6544" s="15" t="s">
        <v>137</v>
      </c>
      <c r="G6544" s="15" t="s">
        <v>138</v>
      </c>
      <c r="H6544" s="15" t="s">
        <v>136</v>
      </c>
      <c r="I6544" s="15" t="s">
        <v>139</v>
      </c>
      <c r="J6544" s="15" t="s">
        <v>169</v>
      </c>
      <c r="K6544" s="15" t="s">
        <v>11546</v>
      </c>
      <c r="L6544" s="15" t="n">
        <v>5</v>
      </c>
      <c r="P6544" s="15" t="n">
        <v>5</v>
      </c>
      <c r="Y6544" s="15" t="s">
        <v>142</v>
      </c>
      <c r="AB6544" s="15" t="s">
        <v>143</v>
      </c>
    </row>
    <row r="6545" customFormat="false" ht="15" hidden="false" customHeight="true" outlineLevel="0" collapsed="false">
      <c r="A6545" s="15" t="s">
        <v>11547</v>
      </c>
      <c r="B6545" s="15" t="s">
        <v>11548</v>
      </c>
      <c r="C6545" s="15" t="s">
        <v>217</v>
      </c>
      <c r="D6545" s="15" t="s">
        <v>235</v>
      </c>
      <c r="E6545" s="15" t="s">
        <v>1889</v>
      </c>
      <c r="F6545" s="15" t="s">
        <v>137</v>
      </c>
      <c r="G6545" s="15" t="s">
        <v>1889</v>
      </c>
      <c r="H6545" s="15" t="s">
        <v>1889</v>
      </c>
      <c r="I6545" s="15" t="s">
        <v>139</v>
      </c>
      <c r="J6545" s="15" t="s">
        <v>150</v>
      </c>
      <c r="K6545" s="15" t="s">
        <v>11549</v>
      </c>
      <c r="L6545" s="15" t="n">
        <v>15</v>
      </c>
      <c r="M6545" s="15" t="n">
        <v>7</v>
      </c>
      <c r="P6545" s="15" t="n">
        <v>22</v>
      </c>
      <c r="Y6545" s="15" t="s">
        <v>142</v>
      </c>
      <c r="AB6545" s="15" t="s">
        <v>143</v>
      </c>
    </row>
    <row r="6546" customFormat="false" ht="15" hidden="false" customHeight="true" outlineLevel="0" collapsed="false">
      <c r="A6546" s="15" t="s">
        <v>11550</v>
      </c>
      <c r="B6546" s="15" t="s">
        <v>11551</v>
      </c>
      <c r="C6546" s="15" t="s">
        <v>217</v>
      </c>
      <c r="D6546" s="15" t="s">
        <v>235</v>
      </c>
      <c r="E6546" s="15" t="s">
        <v>136</v>
      </c>
      <c r="F6546" s="15" t="s">
        <v>137</v>
      </c>
      <c r="G6546" s="15" t="s">
        <v>219</v>
      </c>
      <c r="H6546" s="15" t="s">
        <v>136</v>
      </c>
      <c r="I6546" s="15" t="s">
        <v>139</v>
      </c>
      <c r="J6546" s="15" t="s">
        <v>150</v>
      </c>
      <c r="K6546" s="15" t="s">
        <v>11552</v>
      </c>
      <c r="N6546" s="15" t="n">
        <v>23</v>
      </c>
      <c r="P6546" s="15" t="n">
        <v>23</v>
      </c>
      <c r="Y6546" s="15" t="s">
        <v>142</v>
      </c>
      <c r="AB6546" s="15" t="s">
        <v>143</v>
      </c>
    </row>
    <row r="6547" customFormat="false" ht="15" hidden="false" customHeight="true" outlineLevel="0" collapsed="false">
      <c r="A6547" s="15" t="s">
        <v>11550</v>
      </c>
      <c r="B6547" s="15" t="s">
        <v>11551</v>
      </c>
      <c r="C6547" s="15" t="s">
        <v>217</v>
      </c>
      <c r="D6547" s="15" t="s">
        <v>235</v>
      </c>
      <c r="E6547" s="15" t="s">
        <v>136</v>
      </c>
      <c r="F6547" s="15" t="s">
        <v>137</v>
      </c>
      <c r="G6547" s="15" t="s">
        <v>219</v>
      </c>
      <c r="H6547" s="15" t="s">
        <v>136</v>
      </c>
      <c r="I6547" s="15" t="s">
        <v>139</v>
      </c>
      <c r="J6547" s="15" t="s">
        <v>158</v>
      </c>
      <c r="K6547" s="15" t="s">
        <v>11553</v>
      </c>
      <c r="N6547" s="15" t="n">
        <v>11</v>
      </c>
      <c r="P6547" s="15" t="n">
        <v>11</v>
      </c>
      <c r="Y6547" s="15" t="s">
        <v>142</v>
      </c>
      <c r="AB6547" s="15" t="s">
        <v>143</v>
      </c>
    </row>
    <row r="6548" customFormat="false" ht="15" hidden="false" customHeight="true" outlineLevel="0" collapsed="false">
      <c r="A6548" s="15" t="s">
        <v>11554</v>
      </c>
      <c r="B6548" s="15" t="s">
        <v>11555</v>
      </c>
      <c r="C6548" s="15" t="s">
        <v>217</v>
      </c>
      <c r="D6548" s="15" t="s">
        <v>235</v>
      </c>
      <c r="E6548" s="15" t="s">
        <v>136</v>
      </c>
      <c r="F6548" s="15" t="s">
        <v>137</v>
      </c>
      <c r="G6548" s="15" t="s">
        <v>2475</v>
      </c>
      <c r="H6548" s="15" t="s">
        <v>136</v>
      </c>
      <c r="I6548" s="15" t="s">
        <v>139</v>
      </c>
      <c r="J6548" s="15" t="s">
        <v>150</v>
      </c>
      <c r="K6548" s="15" t="s">
        <v>11556</v>
      </c>
      <c r="N6548" s="15" t="n">
        <v>10</v>
      </c>
      <c r="P6548" s="15" t="n">
        <v>10</v>
      </c>
      <c r="Y6548" s="15" t="s">
        <v>142</v>
      </c>
      <c r="AB6548" s="15" t="s">
        <v>143</v>
      </c>
    </row>
    <row r="6549" customFormat="false" ht="15" hidden="false" customHeight="true" outlineLevel="0" collapsed="false">
      <c r="A6549" s="15" t="s">
        <v>11554</v>
      </c>
      <c r="B6549" s="15" t="s">
        <v>11555</v>
      </c>
      <c r="C6549" s="15" t="s">
        <v>217</v>
      </c>
      <c r="D6549" s="15" t="s">
        <v>235</v>
      </c>
      <c r="E6549" s="15" t="s">
        <v>136</v>
      </c>
      <c r="F6549" s="15" t="s">
        <v>137</v>
      </c>
      <c r="G6549" s="15" t="s">
        <v>2475</v>
      </c>
      <c r="H6549" s="15" t="s">
        <v>136</v>
      </c>
      <c r="I6549" s="15" t="s">
        <v>139</v>
      </c>
      <c r="J6549" s="15" t="s">
        <v>158</v>
      </c>
      <c r="K6549" s="15" t="s">
        <v>11557</v>
      </c>
      <c r="N6549" s="15" t="n">
        <v>4</v>
      </c>
      <c r="P6549" s="15" t="n">
        <v>4</v>
      </c>
      <c r="Y6549" s="15" t="s">
        <v>142</v>
      </c>
      <c r="AB6549" s="15" t="s">
        <v>143</v>
      </c>
    </row>
    <row r="6550" customFormat="false" ht="15" hidden="false" customHeight="true" outlineLevel="0" collapsed="false">
      <c r="A6550" s="15" t="s">
        <v>11558</v>
      </c>
      <c r="B6550" s="15" t="s">
        <v>11559</v>
      </c>
      <c r="C6550" s="15" t="s">
        <v>148</v>
      </c>
      <c r="E6550" s="15" t="s">
        <v>136</v>
      </c>
      <c r="F6550" s="15" t="s">
        <v>137</v>
      </c>
      <c r="G6550" s="15" t="s">
        <v>1140</v>
      </c>
      <c r="H6550" s="15" t="s">
        <v>136</v>
      </c>
      <c r="I6550" s="15" t="s">
        <v>139</v>
      </c>
      <c r="J6550" s="15" t="s">
        <v>150</v>
      </c>
      <c r="K6550" s="15" t="s">
        <v>11560</v>
      </c>
      <c r="N6550" s="15" t="n">
        <v>1</v>
      </c>
      <c r="P6550" s="15" t="n">
        <v>1</v>
      </c>
      <c r="Y6550" s="15" t="s">
        <v>156</v>
      </c>
      <c r="AB6550" s="15" t="s">
        <v>143</v>
      </c>
    </row>
    <row r="6551" customFormat="false" ht="15" hidden="false" customHeight="true" outlineLevel="0" collapsed="false">
      <c r="A6551" s="15" t="s">
        <v>11561</v>
      </c>
      <c r="B6551" s="15" t="s">
        <v>11562</v>
      </c>
      <c r="C6551" s="15" t="s">
        <v>148</v>
      </c>
      <c r="E6551" s="15" t="s">
        <v>136</v>
      </c>
      <c r="F6551" s="15" t="s">
        <v>137</v>
      </c>
      <c r="G6551" s="15" t="s">
        <v>2517</v>
      </c>
      <c r="H6551" s="15" t="s">
        <v>136</v>
      </c>
      <c r="I6551" s="15" t="s">
        <v>139</v>
      </c>
      <c r="J6551" s="15" t="s">
        <v>150</v>
      </c>
      <c r="K6551" s="15" t="s">
        <v>11563</v>
      </c>
      <c r="M6551" s="15" t="n">
        <v>24</v>
      </c>
      <c r="P6551" s="15" t="n">
        <v>24</v>
      </c>
      <c r="Y6551" s="15" t="s">
        <v>142</v>
      </c>
      <c r="AB6551" s="15" t="s">
        <v>143</v>
      </c>
    </row>
    <row r="6552" customFormat="false" ht="15" hidden="false" customHeight="true" outlineLevel="0" collapsed="false">
      <c r="A6552" s="15" t="s">
        <v>11564</v>
      </c>
      <c r="B6552" s="15" t="s">
        <v>11565</v>
      </c>
      <c r="C6552" s="15" t="s">
        <v>148</v>
      </c>
      <c r="E6552" s="15" t="s">
        <v>136</v>
      </c>
      <c r="F6552" s="15" t="s">
        <v>137</v>
      </c>
      <c r="G6552" s="15" t="s">
        <v>11566</v>
      </c>
      <c r="H6552" s="15" t="s">
        <v>136</v>
      </c>
      <c r="I6552" s="15" t="s">
        <v>139</v>
      </c>
      <c r="J6552" s="15" t="s">
        <v>140</v>
      </c>
      <c r="K6552" s="15" t="s">
        <v>11567</v>
      </c>
      <c r="N6552" s="15" t="n">
        <v>15</v>
      </c>
      <c r="O6552" s="15" t="n">
        <v>37</v>
      </c>
      <c r="P6552" s="15" t="n">
        <v>52</v>
      </c>
      <c r="Y6552" s="15" t="s">
        <v>142</v>
      </c>
      <c r="AB6552" s="15" t="s">
        <v>143</v>
      </c>
    </row>
    <row r="6553" customFormat="false" ht="15" hidden="false" customHeight="true" outlineLevel="0" collapsed="false">
      <c r="A6553" s="15" t="s">
        <v>11564</v>
      </c>
      <c r="B6553" s="15" t="s">
        <v>11565</v>
      </c>
      <c r="C6553" s="15" t="s">
        <v>148</v>
      </c>
      <c r="E6553" s="15" t="s">
        <v>136</v>
      </c>
      <c r="F6553" s="15" t="s">
        <v>137</v>
      </c>
      <c r="G6553" s="15" t="s">
        <v>11566</v>
      </c>
      <c r="H6553" s="15" t="s">
        <v>136</v>
      </c>
      <c r="I6553" s="15" t="s">
        <v>139</v>
      </c>
      <c r="J6553" s="15" t="s">
        <v>150</v>
      </c>
      <c r="K6553" s="15" t="s">
        <v>11568</v>
      </c>
      <c r="O6553" s="15" t="n">
        <v>13</v>
      </c>
      <c r="P6553" s="15" t="n">
        <v>13</v>
      </c>
      <c r="Y6553" s="15" t="s">
        <v>142</v>
      </c>
      <c r="AB6553" s="15" t="s">
        <v>143</v>
      </c>
    </row>
    <row r="6554" customFormat="false" ht="15" hidden="false" customHeight="true" outlineLevel="0" collapsed="false">
      <c r="A6554" s="15" t="s">
        <v>11564</v>
      </c>
      <c r="B6554" s="15" t="s">
        <v>11565</v>
      </c>
      <c r="C6554" s="15" t="s">
        <v>148</v>
      </c>
      <c r="E6554" s="15" t="s">
        <v>136</v>
      </c>
      <c r="F6554" s="15" t="s">
        <v>137</v>
      </c>
      <c r="G6554" s="15" t="s">
        <v>11566</v>
      </c>
      <c r="H6554" s="15" t="s">
        <v>136</v>
      </c>
      <c r="I6554" s="15" t="s">
        <v>139</v>
      </c>
      <c r="J6554" s="15" t="s">
        <v>166</v>
      </c>
      <c r="K6554" s="15" t="s">
        <v>11569</v>
      </c>
      <c r="O6554" s="15" t="n">
        <v>12</v>
      </c>
      <c r="P6554" s="15" t="n">
        <v>12</v>
      </c>
      <c r="Y6554" s="15" t="s">
        <v>142</v>
      </c>
      <c r="AB6554" s="15" t="s">
        <v>143</v>
      </c>
    </row>
    <row r="6555" customFormat="false" ht="15" hidden="false" customHeight="true" outlineLevel="0" collapsed="false">
      <c r="A6555" s="15" t="s">
        <v>11570</v>
      </c>
      <c r="B6555" s="15" t="s">
        <v>11250</v>
      </c>
      <c r="C6555" s="15" t="s">
        <v>134</v>
      </c>
      <c r="D6555" s="15" t="s">
        <v>135</v>
      </c>
      <c r="E6555" s="15" t="s">
        <v>136</v>
      </c>
      <c r="F6555" s="15" t="s">
        <v>137</v>
      </c>
      <c r="G6555" s="15" t="s">
        <v>2067</v>
      </c>
      <c r="H6555" s="15" t="s">
        <v>136</v>
      </c>
      <c r="I6555" s="15" t="s">
        <v>243</v>
      </c>
      <c r="J6555" s="15" t="s">
        <v>140</v>
      </c>
      <c r="K6555" s="15" t="s">
        <v>11571</v>
      </c>
      <c r="L6555" s="15" t="n">
        <v>22</v>
      </c>
      <c r="M6555" s="15" t="n">
        <v>18</v>
      </c>
      <c r="N6555" s="15" t="n">
        <v>9</v>
      </c>
      <c r="P6555" s="15" t="n">
        <v>49</v>
      </c>
      <c r="Y6555" s="15" t="s">
        <v>156</v>
      </c>
      <c r="AB6555" s="15" t="s">
        <v>143</v>
      </c>
    </row>
    <row r="6556" customFormat="false" ht="15" hidden="false" customHeight="true" outlineLevel="0" collapsed="false">
      <c r="A6556" s="15" t="s">
        <v>11570</v>
      </c>
      <c r="B6556" s="15" t="s">
        <v>11250</v>
      </c>
      <c r="C6556" s="15" t="s">
        <v>134</v>
      </c>
      <c r="D6556" s="15" t="s">
        <v>135</v>
      </c>
      <c r="E6556" s="15" t="s">
        <v>136</v>
      </c>
      <c r="F6556" s="15" t="s">
        <v>137</v>
      </c>
      <c r="G6556" s="15" t="s">
        <v>2067</v>
      </c>
      <c r="H6556" s="15" t="s">
        <v>136</v>
      </c>
      <c r="I6556" s="15" t="s">
        <v>243</v>
      </c>
      <c r="J6556" s="15" t="s">
        <v>144</v>
      </c>
      <c r="K6556" s="15" t="s">
        <v>11572</v>
      </c>
      <c r="L6556" s="15" t="n">
        <v>9</v>
      </c>
      <c r="N6556" s="15" t="n">
        <v>2</v>
      </c>
      <c r="O6556" s="15" t="n">
        <v>1</v>
      </c>
      <c r="P6556" s="15" t="n">
        <v>12</v>
      </c>
      <c r="Y6556" s="15" t="s">
        <v>156</v>
      </c>
      <c r="AB6556" s="15" t="s">
        <v>143</v>
      </c>
    </row>
    <row r="6557" customFormat="false" ht="15" hidden="false" customHeight="true" outlineLevel="0" collapsed="false">
      <c r="A6557" s="15" t="s">
        <v>11570</v>
      </c>
      <c r="B6557" s="15" t="s">
        <v>11250</v>
      </c>
      <c r="C6557" s="15" t="s">
        <v>134</v>
      </c>
      <c r="D6557" s="15" t="s">
        <v>135</v>
      </c>
      <c r="E6557" s="15" t="s">
        <v>136</v>
      </c>
      <c r="F6557" s="15" t="s">
        <v>137</v>
      </c>
      <c r="G6557" s="15" t="s">
        <v>2067</v>
      </c>
      <c r="H6557" s="15" t="s">
        <v>136</v>
      </c>
      <c r="I6557" s="15" t="s">
        <v>243</v>
      </c>
      <c r="J6557" s="15" t="s">
        <v>150</v>
      </c>
      <c r="K6557" s="15" t="s">
        <v>11573</v>
      </c>
      <c r="L6557" s="15" t="n">
        <v>166</v>
      </c>
      <c r="M6557" s="15" t="n">
        <v>72</v>
      </c>
      <c r="N6557" s="15" t="n">
        <v>169</v>
      </c>
      <c r="O6557" s="15" t="n">
        <v>79</v>
      </c>
      <c r="P6557" s="15" t="n">
        <v>486</v>
      </c>
      <c r="Y6557" s="15" t="s">
        <v>156</v>
      </c>
      <c r="AB6557" s="15" t="s">
        <v>143</v>
      </c>
    </row>
    <row r="6558" customFormat="false" ht="15" hidden="false" customHeight="true" outlineLevel="0" collapsed="false">
      <c r="A6558" s="15" t="s">
        <v>11570</v>
      </c>
      <c r="B6558" s="15" t="s">
        <v>11250</v>
      </c>
      <c r="C6558" s="15" t="s">
        <v>134</v>
      </c>
      <c r="D6558" s="15" t="s">
        <v>135</v>
      </c>
      <c r="E6558" s="15" t="s">
        <v>136</v>
      </c>
      <c r="F6558" s="15" t="s">
        <v>137</v>
      </c>
      <c r="G6558" s="15" t="s">
        <v>2067</v>
      </c>
      <c r="H6558" s="15" t="s">
        <v>136</v>
      </c>
      <c r="I6558" s="15" t="s">
        <v>243</v>
      </c>
      <c r="J6558" s="15" t="s">
        <v>158</v>
      </c>
      <c r="K6558" s="15" t="s">
        <v>11574</v>
      </c>
      <c r="L6558" s="15" t="n">
        <v>16</v>
      </c>
      <c r="N6558" s="15" t="n">
        <v>11</v>
      </c>
      <c r="O6558" s="15" t="n">
        <v>1</v>
      </c>
      <c r="P6558" s="15" t="n">
        <v>28</v>
      </c>
      <c r="Y6558" s="15" t="s">
        <v>156</v>
      </c>
      <c r="AB6558" s="15" t="s">
        <v>143</v>
      </c>
    </row>
    <row r="6559" customFormat="false" ht="15" hidden="false" customHeight="true" outlineLevel="0" collapsed="false">
      <c r="A6559" s="15" t="s">
        <v>11570</v>
      </c>
      <c r="B6559" s="15" t="s">
        <v>11250</v>
      </c>
      <c r="C6559" s="15" t="s">
        <v>134</v>
      </c>
      <c r="D6559" s="15" t="s">
        <v>135</v>
      </c>
      <c r="E6559" s="15" t="s">
        <v>136</v>
      </c>
      <c r="F6559" s="15" t="s">
        <v>137</v>
      </c>
      <c r="G6559" s="15" t="s">
        <v>2067</v>
      </c>
      <c r="H6559" s="15" t="s">
        <v>136</v>
      </c>
      <c r="I6559" s="15" t="s">
        <v>243</v>
      </c>
      <c r="J6559" s="15" t="s">
        <v>169</v>
      </c>
      <c r="K6559" s="15" t="s">
        <v>11575</v>
      </c>
      <c r="M6559" s="15" t="n">
        <v>3</v>
      </c>
      <c r="P6559" s="15" t="n">
        <v>3</v>
      </c>
      <c r="Y6559" s="15" t="s">
        <v>156</v>
      </c>
      <c r="AB6559" s="15" t="s">
        <v>143</v>
      </c>
    </row>
    <row r="6560" customFormat="false" ht="15" hidden="false" customHeight="true" outlineLevel="0" collapsed="false">
      <c r="A6560" s="15" t="s">
        <v>11576</v>
      </c>
      <c r="B6560" s="15" t="s">
        <v>11577</v>
      </c>
      <c r="C6560" s="15" t="s">
        <v>148</v>
      </c>
      <c r="E6560" s="15" t="s">
        <v>136</v>
      </c>
      <c r="F6560" s="15" t="s">
        <v>137</v>
      </c>
      <c r="G6560" s="15" t="s">
        <v>1353</v>
      </c>
      <c r="H6560" s="15" t="s">
        <v>136</v>
      </c>
      <c r="I6560" s="15" t="s">
        <v>243</v>
      </c>
      <c r="J6560" s="15" t="s">
        <v>140</v>
      </c>
      <c r="K6560" s="15" t="s">
        <v>11578</v>
      </c>
      <c r="L6560" s="15" t="n">
        <v>56</v>
      </c>
      <c r="M6560" s="15" t="n">
        <v>67</v>
      </c>
      <c r="N6560" s="15" t="n">
        <v>126</v>
      </c>
      <c r="O6560" s="15" t="n">
        <v>23</v>
      </c>
      <c r="P6560" s="15" t="n">
        <v>272</v>
      </c>
      <c r="Y6560" s="15" t="s">
        <v>156</v>
      </c>
      <c r="AB6560" s="15" t="s">
        <v>143</v>
      </c>
    </row>
    <row r="6561" customFormat="false" ht="15" hidden="false" customHeight="true" outlineLevel="0" collapsed="false">
      <c r="A6561" s="15" t="s">
        <v>11576</v>
      </c>
      <c r="B6561" s="15" t="s">
        <v>11577</v>
      </c>
      <c r="C6561" s="15" t="s">
        <v>148</v>
      </c>
      <c r="E6561" s="15" t="s">
        <v>136</v>
      </c>
      <c r="F6561" s="15" t="s">
        <v>137</v>
      </c>
      <c r="G6561" s="15" t="s">
        <v>1353</v>
      </c>
      <c r="H6561" s="15" t="s">
        <v>136</v>
      </c>
      <c r="I6561" s="15" t="s">
        <v>243</v>
      </c>
      <c r="J6561" s="15" t="s">
        <v>150</v>
      </c>
      <c r="K6561" s="15" t="s">
        <v>11579</v>
      </c>
      <c r="L6561" s="15" t="n">
        <v>38</v>
      </c>
      <c r="M6561" s="15" t="n">
        <v>3</v>
      </c>
      <c r="N6561" s="15" t="n">
        <v>15</v>
      </c>
      <c r="O6561" s="15" t="n">
        <v>10</v>
      </c>
      <c r="P6561" s="15" t="n">
        <v>66</v>
      </c>
      <c r="Y6561" s="15" t="s">
        <v>156</v>
      </c>
      <c r="AB6561" s="15" t="s">
        <v>143</v>
      </c>
    </row>
    <row r="6562" customFormat="false" ht="15" hidden="false" customHeight="true" outlineLevel="0" collapsed="false">
      <c r="A6562" s="15" t="s">
        <v>11576</v>
      </c>
      <c r="B6562" s="15" t="s">
        <v>11577</v>
      </c>
      <c r="C6562" s="15" t="s">
        <v>148</v>
      </c>
      <c r="E6562" s="15" t="s">
        <v>136</v>
      </c>
      <c r="F6562" s="15" t="s">
        <v>137</v>
      </c>
      <c r="G6562" s="15" t="s">
        <v>1353</v>
      </c>
      <c r="H6562" s="15" t="s">
        <v>136</v>
      </c>
      <c r="I6562" s="15" t="s">
        <v>243</v>
      </c>
      <c r="J6562" s="15" t="s">
        <v>158</v>
      </c>
      <c r="K6562" s="15" t="s">
        <v>11580</v>
      </c>
      <c r="L6562" s="15" t="n">
        <v>3</v>
      </c>
      <c r="M6562" s="15" t="n">
        <v>1</v>
      </c>
      <c r="P6562" s="15" t="n">
        <v>4</v>
      </c>
      <c r="Y6562" s="15" t="s">
        <v>156</v>
      </c>
      <c r="AB6562" s="15" t="s">
        <v>143</v>
      </c>
    </row>
    <row r="6563" customFormat="false" ht="15" hidden="false" customHeight="true" outlineLevel="0" collapsed="false">
      <c r="A6563" s="15" t="s">
        <v>11581</v>
      </c>
      <c r="B6563" s="15" t="s">
        <v>11582</v>
      </c>
      <c r="C6563" s="15" t="s">
        <v>217</v>
      </c>
      <c r="D6563" s="15" t="s">
        <v>235</v>
      </c>
      <c r="E6563" s="15" t="s">
        <v>136</v>
      </c>
      <c r="F6563" s="15" t="s">
        <v>137</v>
      </c>
      <c r="G6563" s="15" t="s">
        <v>2004</v>
      </c>
      <c r="H6563" s="15" t="s">
        <v>136</v>
      </c>
      <c r="I6563" s="15" t="s">
        <v>243</v>
      </c>
      <c r="J6563" s="15" t="s">
        <v>140</v>
      </c>
      <c r="K6563" s="15" t="s">
        <v>11583</v>
      </c>
      <c r="L6563" s="15" t="n">
        <v>17</v>
      </c>
      <c r="M6563" s="15" t="n">
        <v>17</v>
      </c>
      <c r="N6563" s="15" t="n">
        <v>82</v>
      </c>
      <c r="O6563" s="15" t="n">
        <v>8</v>
      </c>
      <c r="P6563" s="15" t="n">
        <v>124</v>
      </c>
      <c r="Y6563" s="15" t="s">
        <v>156</v>
      </c>
      <c r="Z6563" s="15" t="n">
        <v>1</v>
      </c>
      <c r="AA6563" s="15" t="s">
        <v>277</v>
      </c>
      <c r="AB6563" s="15" t="s">
        <v>143</v>
      </c>
    </row>
    <row r="6564" customFormat="false" ht="15" hidden="false" customHeight="true" outlineLevel="0" collapsed="false">
      <c r="A6564" s="15" t="s">
        <v>11581</v>
      </c>
      <c r="B6564" s="15" t="s">
        <v>11582</v>
      </c>
      <c r="C6564" s="15" t="s">
        <v>217</v>
      </c>
      <c r="D6564" s="15" t="s">
        <v>235</v>
      </c>
      <c r="E6564" s="15" t="s">
        <v>136</v>
      </c>
      <c r="F6564" s="15" t="s">
        <v>137</v>
      </c>
      <c r="G6564" s="15" t="s">
        <v>2004</v>
      </c>
      <c r="H6564" s="15" t="s">
        <v>136</v>
      </c>
      <c r="I6564" s="15" t="s">
        <v>243</v>
      </c>
      <c r="J6564" s="15" t="s">
        <v>144</v>
      </c>
      <c r="K6564" s="15" t="s">
        <v>11584</v>
      </c>
      <c r="L6564" s="15" t="n">
        <v>2</v>
      </c>
      <c r="M6564" s="15" t="n">
        <v>3</v>
      </c>
      <c r="N6564" s="15" t="n">
        <v>11</v>
      </c>
      <c r="P6564" s="15" t="n">
        <v>16</v>
      </c>
      <c r="Y6564" s="15" t="s">
        <v>156</v>
      </c>
      <c r="Z6564" s="15" t="n">
        <v>1</v>
      </c>
      <c r="AA6564" s="15" t="s">
        <v>277</v>
      </c>
      <c r="AB6564" s="15" t="s">
        <v>143</v>
      </c>
    </row>
    <row r="6565" customFormat="false" ht="15" hidden="false" customHeight="true" outlineLevel="0" collapsed="false">
      <c r="A6565" s="15" t="s">
        <v>11581</v>
      </c>
      <c r="B6565" s="15" t="s">
        <v>11582</v>
      </c>
      <c r="C6565" s="15" t="s">
        <v>217</v>
      </c>
      <c r="D6565" s="15" t="s">
        <v>235</v>
      </c>
      <c r="E6565" s="15" t="s">
        <v>136</v>
      </c>
      <c r="F6565" s="15" t="s">
        <v>137</v>
      </c>
      <c r="G6565" s="15" t="s">
        <v>2004</v>
      </c>
      <c r="H6565" s="15" t="s">
        <v>136</v>
      </c>
      <c r="I6565" s="15" t="s">
        <v>243</v>
      </c>
      <c r="J6565" s="15" t="s">
        <v>150</v>
      </c>
      <c r="K6565" s="15" t="s">
        <v>11585</v>
      </c>
      <c r="L6565" s="15" t="n">
        <v>18</v>
      </c>
      <c r="M6565" s="15" t="n">
        <v>28</v>
      </c>
      <c r="N6565" s="15" t="n">
        <v>135</v>
      </c>
      <c r="O6565" s="15" t="n">
        <v>12</v>
      </c>
      <c r="P6565" s="15" t="n">
        <v>193</v>
      </c>
      <c r="Y6565" s="15" t="s">
        <v>156</v>
      </c>
      <c r="Z6565" s="15" t="n">
        <v>1</v>
      </c>
      <c r="AA6565" s="15" t="s">
        <v>277</v>
      </c>
      <c r="AB6565" s="15" t="s">
        <v>143</v>
      </c>
    </row>
    <row r="6566" customFormat="false" ht="15" hidden="false" customHeight="true" outlineLevel="0" collapsed="false">
      <c r="A6566" s="15" t="s">
        <v>11581</v>
      </c>
      <c r="B6566" s="15" t="s">
        <v>11582</v>
      </c>
      <c r="C6566" s="15" t="s">
        <v>217</v>
      </c>
      <c r="D6566" s="15" t="s">
        <v>235</v>
      </c>
      <c r="E6566" s="15" t="s">
        <v>136</v>
      </c>
      <c r="F6566" s="15" t="s">
        <v>137</v>
      </c>
      <c r="G6566" s="15" t="s">
        <v>2004</v>
      </c>
      <c r="H6566" s="15" t="s">
        <v>136</v>
      </c>
      <c r="I6566" s="15" t="s">
        <v>243</v>
      </c>
      <c r="J6566" s="15" t="s">
        <v>158</v>
      </c>
      <c r="K6566" s="15" t="s">
        <v>11586</v>
      </c>
      <c r="L6566" s="15" t="n">
        <v>26</v>
      </c>
      <c r="M6566" s="15" t="n">
        <v>4</v>
      </c>
      <c r="N6566" s="15" t="n">
        <v>46</v>
      </c>
      <c r="O6566" s="15" t="n">
        <v>7</v>
      </c>
      <c r="P6566" s="15" t="n">
        <v>83</v>
      </c>
      <c r="Y6566" s="15" t="s">
        <v>156</v>
      </c>
      <c r="Z6566" s="15" t="n">
        <v>1</v>
      </c>
      <c r="AA6566" s="15" t="s">
        <v>277</v>
      </c>
      <c r="AB6566" s="15" t="s">
        <v>143</v>
      </c>
    </row>
    <row r="6567" customFormat="false" ht="15" hidden="false" customHeight="true" outlineLevel="0" collapsed="false">
      <c r="A6567" s="15" t="s">
        <v>11581</v>
      </c>
      <c r="B6567" s="15" t="s">
        <v>11582</v>
      </c>
      <c r="C6567" s="15" t="s">
        <v>217</v>
      </c>
      <c r="D6567" s="15" t="s">
        <v>235</v>
      </c>
      <c r="E6567" s="15" t="s">
        <v>136</v>
      </c>
      <c r="F6567" s="15" t="s">
        <v>137</v>
      </c>
      <c r="G6567" s="15" t="s">
        <v>2004</v>
      </c>
      <c r="H6567" s="15" t="s">
        <v>136</v>
      </c>
      <c r="I6567" s="15" t="s">
        <v>243</v>
      </c>
      <c r="J6567" s="15" t="s">
        <v>169</v>
      </c>
      <c r="K6567" s="15" t="s">
        <v>11587</v>
      </c>
      <c r="N6567" s="15" t="n">
        <v>32</v>
      </c>
      <c r="P6567" s="15" t="n">
        <v>32</v>
      </c>
      <c r="Y6567" s="15" t="s">
        <v>156</v>
      </c>
      <c r="Z6567" s="15" t="n">
        <v>1</v>
      </c>
      <c r="AA6567" s="15" t="s">
        <v>277</v>
      </c>
      <c r="AB6567" s="15" t="s">
        <v>143</v>
      </c>
    </row>
    <row r="6568" customFormat="false" ht="15" hidden="false" customHeight="true" outlineLevel="0" collapsed="false">
      <c r="A6568" s="15" t="s">
        <v>11588</v>
      </c>
      <c r="B6568" s="15" t="s">
        <v>11589</v>
      </c>
      <c r="C6568" s="15" t="s">
        <v>217</v>
      </c>
      <c r="D6568" s="15" t="s">
        <v>235</v>
      </c>
      <c r="E6568" s="15" t="s">
        <v>136</v>
      </c>
      <c r="F6568" s="15" t="s">
        <v>137</v>
      </c>
      <c r="G6568" s="15" t="s">
        <v>1140</v>
      </c>
      <c r="H6568" s="15" t="s">
        <v>136</v>
      </c>
      <c r="I6568" s="15" t="s">
        <v>139</v>
      </c>
      <c r="J6568" s="15" t="s">
        <v>150</v>
      </c>
      <c r="K6568" s="15" t="s">
        <v>11590</v>
      </c>
      <c r="M6568" s="15" t="n">
        <v>1</v>
      </c>
      <c r="N6568" s="15" t="n">
        <v>0</v>
      </c>
      <c r="P6568" s="15" t="n">
        <v>1</v>
      </c>
      <c r="Y6568" s="15" t="s">
        <v>156</v>
      </c>
      <c r="AB6568" s="15" t="s">
        <v>143</v>
      </c>
    </row>
    <row r="6569" customFormat="false" ht="15" hidden="false" customHeight="true" outlineLevel="0" collapsed="false">
      <c r="A6569" s="15" t="s">
        <v>11591</v>
      </c>
      <c r="B6569" s="15" t="s">
        <v>11592</v>
      </c>
      <c r="C6569" s="15" t="s">
        <v>217</v>
      </c>
      <c r="D6569" s="15" t="s">
        <v>218</v>
      </c>
      <c r="E6569" s="15" t="s">
        <v>136</v>
      </c>
      <c r="F6569" s="15" t="s">
        <v>137</v>
      </c>
      <c r="G6569" s="15" t="s">
        <v>308</v>
      </c>
      <c r="H6569" s="15" t="s">
        <v>136</v>
      </c>
      <c r="I6569" s="15" t="s">
        <v>243</v>
      </c>
      <c r="J6569" s="15" t="s">
        <v>140</v>
      </c>
      <c r="K6569" s="15" t="s">
        <v>11593</v>
      </c>
      <c r="O6569" s="15" t="n">
        <v>3</v>
      </c>
      <c r="P6569" s="15" t="n">
        <v>3</v>
      </c>
      <c r="Y6569" s="15" t="s">
        <v>142</v>
      </c>
      <c r="AB6569" s="15" t="s">
        <v>143</v>
      </c>
    </row>
    <row r="6570" customFormat="false" ht="15" hidden="false" customHeight="true" outlineLevel="0" collapsed="false">
      <c r="A6570" s="15" t="s">
        <v>11591</v>
      </c>
      <c r="B6570" s="15" t="s">
        <v>11592</v>
      </c>
      <c r="C6570" s="15" t="s">
        <v>217</v>
      </c>
      <c r="D6570" s="15" t="s">
        <v>218</v>
      </c>
      <c r="E6570" s="15" t="s">
        <v>136</v>
      </c>
      <c r="F6570" s="15" t="s">
        <v>137</v>
      </c>
      <c r="G6570" s="15" t="s">
        <v>308</v>
      </c>
      <c r="H6570" s="15" t="s">
        <v>136</v>
      </c>
      <c r="I6570" s="15" t="s">
        <v>243</v>
      </c>
      <c r="J6570" s="15" t="s">
        <v>144</v>
      </c>
      <c r="K6570" s="15" t="s">
        <v>11594</v>
      </c>
      <c r="L6570" s="15" t="n">
        <v>1</v>
      </c>
      <c r="M6570" s="15" t="n">
        <v>1</v>
      </c>
      <c r="P6570" s="15" t="n">
        <v>2</v>
      </c>
      <c r="Y6570" s="15" t="s">
        <v>142</v>
      </c>
      <c r="AB6570" s="15" t="s">
        <v>143</v>
      </c>
    </row>
    <row r="6571" customFormat="false" ht="15" hidden="false" customHeight="true" outlineLevel="0" collapsed="false">
      <c r="A6571" s="15" t="s">
        <v>11591</v>
      </c>
      <c r="B6571" s="15" t="s">
        <v>11592</v>
      </c>
      <c r="C6571" s="15" t="s">
        <v>217</v>
      </c>
      <c r="D6571" s="15" t="s">
        <v>218</v>
      </c>
      <c r="E6571" s="15" t="s">
        <v>136</v>
      </c>
      <c r="F6571" s="15" t="s">
        <v>137</v>
      </c>
      <c r="G6571" s="15" t="s">
        <v>308</v>
      </c>
      <c r="H6571" s="15" t="s">
        <v>136</v>
      </c>
      <c r="I6571" s="15" t="s">
        <v>243</v>
      </c>
      <c r="J6571" s="15" t="s">
        <v>150</v>
      </c>
      <c r="K6571" s="15" t="s">
        <v>11595</v>
      </c>
      <c r="L6571" s="15" t="n">
        <v>1</v>
      </c>
      <c r="M6571" s="15" t="n">
        <v>77</v>
      </c>
      <c r="N6571" s="15" t="n">
        <v>97</v>
      </c>
      <c r="O6571" s="15" t="n">
        <v>41</v>
      </c>
      <c r="P6571" s="15" t="n">
        <v>216</v>
      </c>
      <c r="Y6571" s="15" t="s">
        <v>142</v>
      </c>
      <c r="AB6571" s="15" t="s">
        <v>143</v>
      </c>
    </row>
    <row r="6572" customFormat="false" ht="15" hidden="false" customHeight="true" outlineLevel="0" collapsed="false">
      <c r="A6572" s="15" t="s">
        <v>11591</v>
      </c>
      <c r="B6572" s="15" t="s">
        <v>11592</v>
      </c>
      <c r="C6572" s="15" t="s">
        <v>217</v>
      </c>
      <c r="D6572" s="15" t="s">
        <v>218</v>
      </c>
      <c r="E6572" s="15" t="s">
        <v>136</v>
      </c>
      <c r="F6572" s="15" t="s">
        <v>137</v>
      </c>
      <c r="G6572" s="15" t="s">
        <v>308</v>
      </c>
      <c r="H6572" s="15" t="s">
        <v>136</v>
      </c>
      <c r="I6572" s="15" t="s">
        <v>243</v>
      </c>
      <c r="J6572" s="15" t="s">
        <v>158</v>
      </c>
      <c r="K6572" s="15" t="s">
        <v>11596</v>
      </c>
      <c r="L6572" s="15" t="n">
        <v>4</v>
      </c>
      <c r="M6572" s="15" t="n">
        <v>26</v>
      </c>
      <c r="N6572" s="15" t="n">
        <v>56</v>
      </c>
      <c r="O6572" s="15" t="n">
        <v>14</v>
      </c>
      <c r="P6572" s="15" t="n">
        <v>100</v>
      </c>
      <c r="Y6572" s="15" t="s">
        <v>142</v>
      </c>
      <c r="AB6572" s="15" t="s">
        <v>143</v>
      </c>
    </row>
    <row r="6573" customFormat="false" ht="15" hidden="false" customHeight="true" outlineLevel="0" collapsed="false">
      <c r="A6573" s="15" t="s">
        <v>11591</v>
      </c>
      <c r="B6573" s="15" t="s">
        <v>11592</v>
      </c>
      <c r="C6573" s="15" t="s">
        <v>217</v>
      </c>
      <c r="D6573" s="15" t="s">
        <v>218</v>
      </c>
      <c r="E6573" s="15" t="s">
        <v>136</v>
      </c>
      <c r="F6573" s="15" t="s">
        <v>137</v>
      </c>
      <c r="G6573" s="15" t="s">
        <v>308</v>
      </c>
      <c r="H6573" s="15" t="s">
        <v>136</v>
      </c>
      <c r="I6573" s="15" t="s">
        <v>243</v>
      </c>
      <c r="J6573" s="15" t="s">
        <v>169</v>
      </c>
      <c r="K6573" s="15" t="s">
        <v>11597</v>
      </c>
      <c r="N6573" s="15" t="n">
        <v>2</v>
      </c>
      <c r="O6573" s="15" t="n">
        <v>4</v>
      </c>
      <c r="P6573" s="15" t="n">
        <v>6</v>
      </c>
      <c r="Y6573" s="15" t="s">
        <v>142</v>
      </c>
      <c r="AB6573" s="15" t="s">
        <v>143</v>
      </c>
    </row>
    <row r="6574" customFormat="false" ht="15" hidden="false" customHeight="true" outlineLevel="0" collapsed="false">
      <c r="A6574" s="15" t="s">
        <v>11598</v>
      </c>
      <c r="B6574" s="15" t="s">
        <v>11599</v>
      </c>
      <c r="C6574" s="15" t="s">
        <v>148</v>
      </c>
      <c r="E6574" s="15" t="s">
        <v>136</v>
      </c>
      <c r="F6574" s="15" t="s">
        <v>137</v>
      </c>
      <c r="G6574" s="15" t="s">
        <v>5787</v>
      </c>
      <c r="H6574" s="15" t="s">
        <v>136</v>
      </c>
      <c r="I6574" s="15" t="s">
        <v>139</v>
      </c>
      <c r="J6574" s="15" t="s">
        <v>140</v>
      </c>
      <c r="K6574" s="15" t="s">
        <v>11600</v>
      </c>
      <c r="O6574" s="15" t="n">
        <v>12</v>
      </c>
      <c r="P6574" s="15" t="n">
        <v>12</v>
      </c>
      <c r="Y6574" s="15" t="s">
        <v>142</v>
      </c>
      <c r="AB6574" s="15" t="s">
        <v>143</v>
      </c>
    </row>
    <row r="6575" customFormat="false" ht="15" hidden="false" customHeight="true" outlineLevel="0" collapsed="false">
      <c r="A6575" s="15" t="s">
        <v>11598</v>
      </c>
      <c r="B6575" s="15" t="s">
        <v>11599</v>
      </c>
      <c r="C6575" s="15" t="s">
        <v>148</v>
      </c>
      <c r="E6575" s="15" t="s">
        <v>136</v>
      </c>
      <c r="F6575" s="15" t="s">
        <v>137</v>
      </c>
      <c r="G6575" s="15" t="s">
        <v>5787</v>
      </c>
      <c r="H6575" s="15" t="s">
        <v>136</v>
      </c>
      <c r="I6575" s="15" t="s">
        <v>139</v>
      </c>
      <c r="J6575" s="15" t="s">
        <v>166</v>
      </c>
      <c r="K6575" s="15" t="s">
        <v>11601</v>
      </c>
      <c r="O6575" s="15" t="n">
        <v>6</v>
      </c>
      <c r="P6575" s="15" t="n">
        <v>6</v>
      </c>
      <c r="Y6575" s="15" t="s">
        <v>142</v>
      </c>
      <c r="AB6575" s="15" t="s">
        <v>143</v>
      </c>
    </row>
    <row r="6576" customFormat="false" ht="15" hidden="false" customHeight="true" outlineLevel="0" collapsed="false">
      <c r="A6576" s="15" t="s">
        <v>11602</v>
      </c>
      <c r="B6576" s="15" t="s">
        <v>11603</v>
      </c>
      <c r="C6576" s="15" t="s">
        <v>217</v>
      </c>
      <c r="D6576" s="15" t="s">
        <v>235</v>
      </c>
      <c r="E6576" s="15" t="s">
        <v>788</v>
      </c>
      <c r="F6576" s="15" t="s">
        <v>137</v>
      </c>
      <c r="G6576" s="15" t="s">
        <v>788</v>
      </c>
      <c r="H6576" s="15" t="s">
        <v>136</v>
      </c>
      <c r="I6576" s="15" t="s">
        <v>139</v>
      </c>
      <c r="J6576" s="15" t="s">
        <v>140</v>
      </c>
      <c r="K6576" s="15" t="s">
        <v>11604</v>
      </c>
      <c r="N6576" s="15" t="n">
        <v>4</v>
      </c>
      <c r="O6576" s="15" t="n">
        <v>2</v>
      </c>
      <c r="P6576" s="15" t="n">
        <v>6</v>
      </c>
      <c r="Y6576" s="15" t="s">
        <v>142</v>
      </c>
      <c r="AB6576" s="15" t="s">
        <v>143</v>
      </c>
    </row>
    <row r="6577" customFormat="false" ht="15" hidden="false" customHeight="true" outlineLevel="0" collapsed="false">
      <c r="A6577" s="15" t="s">
        <v>11602</v>
      </c>
      <c r="B6577" s="15" t="s">
        <v>11603</v>
      </c>
      <c r="C6577" s="15" t="s">
        <v>217</v>
      </c>
      <c r="D6577" s="15" t="s">
        <v>235</v>
      </c>
      <c r="E6577" s="15" t="s">
        <v>788</v>
      </c>
      <c r="F6577" s="15" t="s">
        <v>137</v>
      </c>
      <c r="G6577" s="15" t="s">
        <v>788</v>
      </c>
      <c r="H6577" s="15" t="s">
        <v>136</v>
      </c>
      <c r="I6577" s="15" t="s">
        <v>139</v>
      </c>
      <c r="J6577" s="15" t="s">
        <v>150</v>
      </c>
      <c r="K6577" s="15" t="s">
        <v>11605</v>
      </c>
      <c r="M6577" s="15" t="n">
        <v>2</v>
      </c>
      <c r="N6577" s="15" t="n">
        <v>3</v>
      </c>
      <c r="P6577" s="15" t="n">
        <v>5</v>
      </c>
      <c r="Y6577" s="15" t="s">
        <v>142</v>
      </c>
      <c r="AB6577" s="15" t="s">
        <v>143</v>
      </c>
    </row>
    <row r="6578" customFormat="false" ht="15" hidden="false" customHeight="true" outlineLevel="0" collapsed="false">
      <c r="A6578" s="15" t="s">
        <v>11602</v>
      </c>
      <c r="B6578" s="15" t="s">
        <v>11603</v>
      </c>
      <c r="C6578" s="15" t="s">
        <v>217</v>
      </c>
      <c r="D6578" s="15" t="s">
        <v>235</v>
      </c>
      <c r="E6578" s="15" t="s">
        <v>788</v>
      </c>
      <c r="F6578" s="15" t="s">
        <v>137</v>
      </c>
      <c r="G6578" s="15" t="s">
        <v>788</v>
      </c>
      <c r="H6578" s="15" t="s">
        <v>136</v>
      </c>
      <c r="I6578" s="15" t="s">
        <v>139</v>
      </c>
      <c r="J6578" s="15" t="s">
        <v>158</v>
      </c>
      <c r="K6578" s="15" t="s">
        <v>11606</v>
      </c>
      <c r="M6578" s="15" t="n">
        <v>8</v>
      </c>
      <c r="P6578" s="15" t="n">
        <v>8</v>
      </c>
      <c r="Y6578" s="15" t="s">
        <v>142</v>
      </c>
      <c r="AB6578" s="15" t="s">
        <v>143</v>
      </c>
    </row>
    <row r="6579" customFormat="false" ht="15" hidden="false" customHeight="true" outlineLevel="0" collapsed="false">
      <c r="A6579" s="15" t="s">
        <v>11607</v>
      </c>
      <c r="B6579" s="15" t="s">
        <v>11608</v>
      </c>
      <c r="C6579" s="15" t="s">
        <v>217</v>
      </c>
      <c r="D6579" s="15" t="s">
        <v>218</v>
      </c>
      <c r="E6579" s="15" t="s">
        <v>136</v>
      </c>
      <c r="F6579" s="15" t="s">
        <v>137</v>
      </c>
      <c r="G6579" s="15" t="s">
        <v>231</v>
      </c>
      <c r="H6579" s="15" t="s">
        <v>136</v>
      </c>
      <c r="I6579" s="15" t="s">
        <v>139</v>
      </c>
      <c r="J6579" s="15" t="s">
        <v>140</v>
      </c>
      <c r="K6579" s="15" t="s">
        <v>11609</v>
      </c>
      <c r="L6579" s="15" t="n">
        <v>6</v>
      </c>
      <c r="M6579" s="15" t="n">
        <v>2</v>
      </c>
      <c r="P6579" s="15" t="n">
        <v>8</v>
      </c>
      <c r="Y6579" s="15" t="s">
        <v>156</v>
      </c>
      <c r="AB6579" s="15" t="s">
        <v>143</v>
      </c>
    </row>
    <row r="6580" customFormat="false" ht="15" hidden="false" customHeight="true" outlineLevel="0" collapsed="false">
      <c r="A6580" s="15" t="s">
        <v>11607</v>
      </c>
      <c r="B6580" s="15" t="s">
        <v>11608</v>
      </c>
      <c r="C6580" s="15" t="s">
        <v>217</v>
      </c>
      <c r="D6580" s="15" t="s">
        <v>218</v>
      </c>
      <c r="E6580" s="15" t="s">
        <v>136</v>
      </c>
      <c r="F6580" s="15" t="s">
        <v>137</v>
      </c>
      <c r="G6580" s="15" t="s">
        <v>231</v>
      </c>
      <c r="H6580" s="15" t="s">
        <v>136</v>
      </c>
      <c r="I6580" s="15" t="s">
        <v>139</v>
      </c>
      <c r="J6580" s="15" t="s">
        <v>144</v>
      </c>
      <c r="K6580" s="15" t="s">
        <v>11610</v>
      </c>
      <c r="L6580" s="15" t="n">
        <v>2</v>
      </c>
      <c r="P6580" s="15" t="n">
        <v>2</v>
      </c>
      <c r="Y6580" s="15" t="s">
        <v>156</v>
      </c>
      <c r="AB6580" s="15" t="s">
        <v>143</v>
      </c>
    </row>
    <row r="6581" customFormat="false" ht="15" hidden="false" customHeight="true" outlineLevel="0" collapsed="false">
      <c r="A6581" s="15" t="s">
        <v>11607</v>
      </c>
      <c r="B6581" s="15" t="s">
        <v>11608</v>
      </c>
      <c r="C6581" s="15" t="s">
        <v>217</v>
      </c>
      <c r="D6581" s="15" t="s">
        <v>218</v>
      </c>
      <c r="E6581" s="15" t="s">
        <v>136</v>
      </c>
      <c r="F6581" s="15" t="s">
        <v>137</v>
      </c>
      <c r="G6581" s="15" t="s">
        <v>231</v>
      </c>
      <c r="H6581" s="15" t="s">
        <v>136</v>
      </c>
      <c r="I6581" s="15" t="s">
        <v>139</v>
      </c>
      <c r="J6581" s="15" t="s">
        <v>150</v>
      </c>
      <c r="K6581" s="15" t="s">
        <v>11611</v>
      </c>
      <c r="L6581" s="15" t="n">
        <v>62</v>
      </c>
      <c r="M6581" s="15" t="n">
        <v>19</v>
      </c>
      <c r="P6581" s="15" t="n">
        <v>81</v>
      </c>
      <c r="Y6581" s="15" t="s">
        <v>156</v>
      </c>
      <c r="AB6581" s="15" t="s">
        <v>143</v>
      </c>
    </row>
    <row r="6582" customFormat="false" ht="15" hidden="false" customHeight="true" outlineLevel="0" collapsed="false">
      <c r="A6582" s="15" t="s">
        <v>11607</v>
      </c>
      <c r="B6582" s="15" t="s">
        <v>11608</v>
      </c>
      <c r="C6582" s="15" t="s">
        <v>217</v>
      </c>
      <c r="D6582" s="15" t="s">
        <v>218</v>
      </c>
      <c r="E6582" s="15" t="s">
        <v>136</v>
      </c>
      <c r="F6582" s="15" t="s">
        <v>137</v>
      </c>
      <c r="G6582" s="15" t="s">
        <v>231</v>
      </c>
      <c r="H6582" s="15" t="s">
        <v>136</v>
      </c>
      <c r="I6582" s="15" t="s">
        <v>139</v>
      </c>
      <c r="J6582" s="15" t="s">
        <v>158</v>
      </c>
      <c r="K6582" s="15" t="s">
        <v>11612</v>
      </c>
      <c r="L6582" s="15" t="n">
        <v>13</v>
      </c>
      <c r="P6582" s="15" t="n">
        <v>13</v>
      </c>
      <c r="Y6582" s="15" t="s">
        <v>156</v>
      </c>
      <c r="AB6582" s="15" t="s">
        <v>143</v>
      </c>
    </row>
    <row r="6583" customFormat="false" ht="15" hidden="false" customHeight="true" outlineLevel="0" collapsed="false">
      <c r="A6583" s="15" t="s">
        <v>11607</v>
      </c>
      <c r="B6583" s="15" t="s">
        <v>11608</v>
      </c>
      <c r="C6583" s="15" t="s">
        <v>217</v>
      </c>
      <c r="D6583" s="15" t="s">
        <v>218</v>
      </c>
      <c r="E6583" s="15" t="s">
        <v>136</v>
      </c>
      <c r="F6583" s="15" t="s">
        <v>137</v>
      </c>
      <c r="G6583" s="15" t="s">
        <v>231</v>
      </c>
      <c r="H6583" s="15" t="s">
        <v>136</v>
      </c>
      <c r="I6583" s="15" t="s">
        <v>139</v>
      </c>
      <c r="J6583" s="15" t="s">
        <v>169</v>
      </c>
      <c r="K6583" s="15" t="s">
        <v>11613</v>
      </c>
      <c r="L6583" s="15" t="n">
        <v>11</v>
      </c>
      <c r="P6583" s="15" t="n">
        <v>11</v>
      </c>
      <c r="Y6583" s="15" t="s">
        <v>156</v>
      </c>
      <c r="AB6583" s="15" t="s">
        <v>143</v>
      </c>
    </row>
    <row r="6584" customFormat="false" ht="15" hidden="false" customHeight="true" outlineLevel="0" collapsed="false">
      <c r="A6584" s="15" t="s">
        <v>11614</v>
      </c>
      <c r="B6584" s="15" t="s">
        <v>11615</v>
      </c>
      <c r="C6584" s="15" t="s">
        <v>148</v>
      </c>
      <c r="E6584" s="15" t="s">
        <v>136</v>
      </c>
      <c r="F6584" s="15" t="s">
        <v>137</v>
      </c>
      <c r="G6584" s="15" t="s">
        <v>2732</v>
      </c>
      <c r="H6584" s="15" t="s">
        <v>136</v>
      </c>
      <c r="I6584" s="15" t="s">
        <v>139</v>
      </c>
      <c r="J6584" s="15" t="s">
        <v>140</v>
      </c>
      <c r="K6584" s="15" t="s">
        <v>11616</v>
      </c>
      <c r="O6584" s="15" t="n">
        <v>14</v>
      </c>
      <c r="P6584" s="15" t="n">
        <v>14</v>
      </c>
      <c r="Y6584" s="15" t="s">
        <v>142</v>
      </c>
      <c r="AB6584" s="15" t="s">
        <v>143</v>
      </c>
    </row>
    <row r="6585" customFormat="false" ht="15" hidden="false" customHeight="true" outlineLevel="0" collapsed="false">
      <c r="A6585" s="15" t="s">
        <v>11617</v>
      </c>
      <c r="B6585" s="15" t="s">
        <v>11618</v>
      </c>
      <c r="C6585" s="15" t="s">
        <v>217</v>
      </c>
      <c r="D6585" s="15" t="s">
        <v>235</v>
      </c>
      <c r="E6585" s="15" t="s">
        <v>136</v>
      </c>
      <c r="F6585" s="15" t="s">
        <v>137</v>
      </c>
      <c r="G6585" s="15" t="s">
        <v>4163</v>
      </c>
      <c r="H6585" s="15" t="s">
        <v>136</v>
      </c>
      <c r="I6585" s="15" t="s">
        <v>139</v>
      </c>
      <c r="J6585" s="15" t="s">
        <v>150</v>
      </c>
      <c r="K6585" s="15" t="s">
        <v>11619</v>
      </c>
      <c r="O6585" s="15" t="n">
        <v>3</v>
      </c>
      <c r="P6585" s="15" t="n">
        <v>3</v>
      </c>
      <c r="Y6585" s="15" t="s">
        <v>156</v>
      </c>
      <c r="AB6585" s="15" t="s">
        <v>143</v>
      </c>
    </row>
    <row r="6586" customFormat="false" ht="15" hidden="false" customHeight="true" outlineLevel="0" collapsed="false">
      <c r="A6586" s="15" t="s">
        <v>11617</v>
      </c>
      <c r="B6586" s="15" t="s">
        <v>11618</v>
      </c>
      <c r="C6586" s="15" t="s">
        <v>217</v>
      </c>
      <c r="D6586" s="15" t="s">
        <v>235</v>
      </c>
      <c r="E6586" s="15" t="s">
        <v>136</v>
      </c>
      <c r="F6586" s="15" t="s">
        <v>137</v>
      </c>
      <c r="G6586" s="15" t="s">
        <v>4163</v>
      </c>
      <c r="H6586" s="15" t="s">
        <v>136</v>
      </c>
      <c r="I6586" s="15" t="s">
        <v>139</v>
      </c>
      <c r="J6586" s="15" t="s">
        <v>158</v>
      </c>
      <c r="K6586" s="15" t="s">
        <v>11620</v>
      </c>
      <c r="O6586" s="15" t="n">
        <v>1</v>
      </c>
      <c r="P6586" s="15" t="n">
        <v>1</v>
      </c>
      <c r="Y6586" s="15" t="s">
        <v>156</v>
      </c>
      <c r="AB6586" s="15" t="s">
        <v>143</v>
      </c>
    </row>
    <row r="6587" customFormat="false" ht="15" hidden="false" customHeight="true" outlineLevel="0" collapsed="false">
      <c r="A6587" s="15" t="s">
        <v>11621</v>
      </c>
      <c r="B6587" s="15" t="s">
        <v>11622</v>
      </c>
      <c r="C6587" s="15" t="s">
        <v>217</v>
      </c>
      <c r="D6587" s="15" t="s">
        <v>218</v>
      </c>
      <c r="E6587" s="15" t="s">
        <v>136</v>
      </c>
      <c r="F6587" s="15" t="s">
        <v>137</v>
      </c>
      <c r="G6587" s="15" t="s">
        <v>308</v>
      </c>
      <c r="H6587" s="15" t="s">
        <v>136</v>
      </c>
      <c r="I6587" s="15" t="s">
        <v>243</v>
      </c>
      <c r="J6587" s="15" t="s">
        <v>140</v>
      </c>
      <c r="K6587" s="15" t="s">
        <v>11623</v>
      </c>
      <c r="L6587" s="15" t="n">
        <v>36</v>
      </c>
      <c r="M6587" s="15" t="n">
        <v>2</v>
      </c>
      <c r="N6587" s="15" t="n">
        <v>45</v>
      </c>
      <c r="O6587" s="15" t="n">
        <v>8</v>
      </c>
      <c r="P6587" s="15" t="n">
        <v>91</v>
      </c>
      <c r="Y6587" s="15" t="s">
        <v>142</v>
      </c>
      <c r="AB6587" s="15" t="s">
        <v>143</v>
      </c>
    </row>
    <row r="6588" customFormat="false" ht="15" hidden="false" customHeight="true" outlineLevel="0" collapsed="false">
      <c r="A6588" s="15" t="s">
        <v>11621</v>
      </c>
      <c r="B6588" s="15" t="s">
        <v>11622</v>
      </c>
      <c r="C6588" s="15" t="s">
        <v>217</v>
      </c>
      <c r="D6588" s="15" t="s">
        <v>218</v>
      </c>
      <c r="E6588" s="15" t="s">
        <v>136</v>
      </c>
      <c r="F6588" s="15" t="s">
        <v>137</v>
      </c>
      <c r="G6588" s="15" t="s">
        <v>308</v>
      </c>
      <c r="H6588" s="15" t="s">
        <v>136</v>
      </c>
      <c r="I6588" s="15" t="s">
        <v>243</v>
      </c>
      <c r="J6588" s="15" t="s">
        <v>144</v>
      </c>
      <c r="K6588" s="15" t="s">
        <v>11624</v>
      </c>
      <c r="L6588" s="15" t="n">
        <v>1</v>
      </c>
      <c r="M6588" s="15" t="n">
        <v>15</v>
      </c>
      <c r="P6588" s="15" t="n">
        <v>16</v>
      </c>
      <c r="Y6588" s="15" t="s">
        <v>142</v>
      </c>
      <c r="AB6588" s="15" t="s">
        <v>143</v>
      </c>
    </row>
    <row r="6589" customFormat="false" ht="15" hidden="false" customHeight="true" outlineLevel="0" collapsed="false">
      <c r="A6589" s="15" t="s">
        <v>11621</v>
      </c>
      <c r="B6589" s="15" t="s">
        <v>11622</v>
      </c>
      <c r="C6589" s="15" t="s">
        <v>217</v>
      </c>
      <c r="D6589" s="15" t="s">
        <v>218</v>
      </c>
      <c r="E6589" s="15" t="s">
        <v>136</v>
      </c>
      <c r="F6589" s="15" t="s">
        <v>137</v>
      </c>
      <c r="G6589" s="15" t="s">
        <v>308</v>
      </c>
      <c r="H6589" s="15" t="s">
        <v>136</v>
      </c>
      <c r="I6589" s="15" t="s">
        <v>243</v>
      </c>
      <c r="J6589" s="15" t="s">
        <v>150</v>
      </c>
      <c r="K6589" s="15" t="s">
        <v>11625</v>
      </c>
      <c r="L6589" s="15" t="n">
        <v>157</v>
      </c>
      <c r="M6589" s="15" t="n">
        <v>235</v>
      </c>
      <c r="N6589" s="15" t="n">
        <v>532</v>
      </c>
      <c r="O6589" s="15" t="n">
        <v>53</v>
      </c>
      <c r="P6589" s="15" t="n">
        <v>977</v>
      </c>
      <c r="Y6589" s="15" t="s">
        <v>142</v>
      </c>
      <c r="AB6589" s="15" t="s">
        <v>143</v>
      </c>
    </row>
    <row r="6590" customFormat="false" ht="15" hidden="false" customHeight="true" outlineLevel="0" collapsed="false">
      <c r="A6590" s="15" t="s">
        <v>11621</v>
      </c>
      <c r="B6590" s="15" t="s">
        <v>11622</v>
      </c>
      <c r="C6590" s="15" t="s">
        <v>217</v>
      </c>
      <c r="D6590" s="15" t="s">
        <v>218</v>
      </c>
      <c r="E6590" s="15" t="s">
        <v>136</v>
      </c>
      <c r="F6590" s="15" t="s">
        <v>137</v>
      </c>
      <c r="G6590" s="15" t="s">
        <v>308</v>
      </c>
      <c r="H6590" s="15" t="s">
        <v>136</v>
      </c>
      <c r="I6590" s="15" t="s">
        <v>243</v>
      </c>
      <c r="J6590" s="15" t="s">
        <v>158</v>
      </c>
      <c r="K6590" s="15" t="s">
        <v>11626</v>
      </c>
      <c r="L6590" s="15" t="n">
        <v>18</v>
      </c>
      <c r="M6590" s="15" t="n">
        <v>29</v>
      </c>
      <c r="N6590" s="15" t="n">
        <v>48</v>
      </c>
      <c r="O6590" s="15" t="n">
        <v>26</v>
      </c>
      <c r="P6590" s="15" t="n">
        <v>121</v>
      </c>
      <c r="Y6590" s="15" t="s">
        <v>142</v>
      </c>
      <c r="AB6590" s="15" t="s">
        <v>143</v>
      </c>
    </row>
    <row r="6591" customFormat="false" ht="15" hidden="false" customHeight="true" outlineLevel="0" collapsed="false">
      <c r="A6591" s="15" t="s">
        <v>11621</v>
      </c>
      <c r="B6591" s="15" t="s">
        <v>11622</v>
      </c>
      <c r="C6591" s="15" t="s">
        <v>217</v>
      </c>
      <c r="D6591" s="15" t="s">
        <v>218</v>
      </c>
      <c r="E6591" s="15" t="s">
        <v>136</v>
      </c>
      <c r="F6591" s="15" t="s">
        <v>137</v>
      </c>
      <c r="G6591" s="15" t="s">
        <v>308</v>
      </c>
      <c r="H6591" s="15" t="s">
        <v>136</v>
      </c>
      <c r="I6591" s="15" t="s">
        <v>243</v>
      </c>
      <c r="J6591" s="15" t="s">
        <v>169</v>
      </c>
      <c r="K6591" s="15" t="s">
        <v>11627</v>
      </c>
      <c r="L6591" s="15" t="n">
        <v>1</v>
      </c>
      <c r="N6591" s="15" t="n">
        <v>2</v>
      </c>
      <c r="O6591" s="15" t="n">
        <v>3</v>
      </c>
      <c r="P6591" s="15" t="n">
        <v>6</v>
      </c>
      <c r="Y6591" s="15" t="s">
        <v>142</v>
      </c>
      <c r="AB6591" s="15" t="s">
        <v>143</v>
      </c>
    </row>
    <row r="6592" customFormat="false" ht="15" hidden="false" customHeight="true" outlineLevel="0" collapsed="false">
      <c r="A6592" s="15" t="s">
        <v>11628</v>
      </c>
      <c r="B6592" s="15" t="s">
        <v>11629</v>
      </c>
      <c r="C6592" s="15" t="s">
        <v>217</v>
      </c>
      <c r="D6592" s="15" t="s">
        <v>274</v>
      </c>
      <c r="E6592" s="15" t="s">
        <v>136</v>
      </c>
      <c r="F6592" s="15" t="s">
        <v>137</v>
      </c>
      <c r="G6592" s="15" t="s">
        <v>219</v>
      </c>
      <c r="H6592" s="15" t="s">
        <v>136</v>
      </c>
      <c r="I6592" s="15" t="s">
        <v>243</v>
      </c>
      <c r="J6592" s="15" t="s">
        <v>140</v>
      </c>
      <c r="K6592" s="15" t="s">
        <v>11630</v>
      </c>
      <c r="L6592" s="15" t="n">
        <v>21</v>
      </c>
      <c r="M6592" s="15" t="n">
        <v>7</v>
      </c>
      <c r="N6592" s="15" t="n">
        <v>10</v>
      </c>
      <c r="P6592" s="15" t="n">
        <v>38</v>
      </c>
      <c r="Y6592" s="15" t="s">
        <v>142</v>
      </c>
      <c r="AB6592" s="15" t="s">
        <v>143</v>
      </c>
    </row>
    <row r="6593" customFormat="false" ht="15" hidden="false" customHeight="true" outlineLevel="0" collapsed="false">
      <c r="A6593" s="15" t="s">
        <v>11628</v>
      </c>
      <c r="B6593" s="15" t="s">
        <v>11629</v>
      </c>
      <c r="C6593" s="15" t="s">
        <v>217</v>
      </c>
      <c r="D6593" s="15" t="s">
        <v>274</v>
      </c>
      <c r="E6593" s="15" t="s">
        <v>136</v>
      </c>
      <c r="F6593" s="15" t="s">
        <v>137</v>
      </c>
      <c r="G6593" s="15" t="s">
        <v>219</v>
      </c>
      <c r="H6593" s="15" t="s">
        <v>136</v>
      </c>
      <c r="I6593" s="15" t="s">
        <v>243</v>
      </c>
      <c r="J6593" s="15" t="s">
        <v>150</v>
      </c>
      <c r="K6593" s="15" t="s">
        <v>11631</v>
      </c>
      <c r="L6593" s="15" t="n">
        <v>345</v>
      </c>
      <c r="M6593" s="15" t="n">
        <v>285</v>
      </c>
      <c r="N6593" s="15" t="n">
        <v>264</v>
      </c>
      <c r="O6593" s="15" t="n">
        <v>86</v>
      </c>
      <c r="P6593" s="15" t="n">
        <v>980</v>
      </c>
      <c r="Y6593" s="15" t="s">
        <v>142</v>
      </c>
      <c r="AB6593" s="15" t="s">
        <v>143</v>
      </c>
    </row>
    <row r="6594" customFormat="false" ht="15" hidden="false" customHeight="true" outlineLevel="0" collapsed="false">
      <c r="A6594" s="15" t="s">
        <v>11628</v>
      </c>
      <c r="B6594" s="15" t="s">
        <v>11629</v>
      </c>
      <c r="C6594" s="15" t="s">
        <v>217</v>
      </c>
      <c r="D6594" s="15" t="s">
        <v>274</v>
      </c>
      <c r="E6594" s="15" t="s">
        <v>136</v>
      </c>
      <c r="F6594" s="15" t="s">
        <v>137</v>
      </c>
      <c r="G6594" s="15" t="s">
        <v>219</v>
      </c>
      <c r="H6594" s="15" t="s">
        <v>136</v>
      </c>
      <c r="I6594" s="15" t="s">
        <v>243</v>
      </c>
      <c r="J6594" s="15" t="s">
        <v>166</v>
      </c>
      <c r="K6594" s="15" t="s">
        <v>11632</v>
      </c>
      <c r="N6594" s="15" t="n">
        <v>154</v>
      </c>
      <c r="P6594" s="15" t="n">
        <v>154</v>
      </c>
      <c r="Y6594" s="15" t="s">
        <v>142</v>
      </c>
      <c r="AB6594" s="15" t="s">
        <v>143</v>
      </c>
    </row>
    <row r="6595" customFormat="false" ht="15" hidden="false" customHeight="true" outlineLevel="0" collapsed="false">
      <c r="A6595" s="15" t="s">
        <v>11628</v>
      </c>
      <c r="B6595" s="15" t="s">
        <v>11629</v>
      </c>
      <c r="C6595" s="15" t="s">
        <v>217</v>
      </c>
      <c r="D6595" s="15" t="s">
        <v>274</v>
      </c>
      <c r="E6595" s="15" t="s">
        <v>136</v>
      </c>
      <c r="F6595" s="15" t="s">
        <v>137</v>
      </c>
      <c r="G6595" s="15" t="s">
        <v>219</v>
      </c>
      <c r="H6595" s="15" t="s">
        <v>136</v>
      </c>
      <c r="I6595" s="15" t="s">
        <v>243</v>
      </c>
      <c r="J6595" s="15" t="s">
        <v>158</v>
      </c>
      <c r="K6595" s="15" t="s">
        <v>11633</v>
      </c>
      <c r="L6595" s="15" t="n">
        <v>44</v>
      </c>
      <c r="M6595" s="15" t="n">
        <v>70</v>
      </c>
      <c r="N6595" s="15" t="n">
        <v>47</v>
      </c>
      <c r="O6595" s="15" t="n">
        <v>8</v>
      </c>
      <c r="P6595" s="15" t="n">
        <v>169</v>
      </c>
      <c r="Y6595" s="15" t="s">
        <v>142</v>
      </c>
      <c r="AB6595" s="15" t="s">
        <v>143</v>
      </c>
    </row>
    <row r="6596" customFormat="false" ht="15" hidden="false" customHeight="true" outlineLevel="0" collapsed="false">
      <c r="A6596" s="15" t="s">
        <v>11628</v>
      </c>
      <c r="B6596" s="15" t="s">
        <v>11629</v>
      </c>
      <c r="C6596" s="15" t="s">
        <v>217</v>
      </c>
      <c r="D6596" s="15" t="s">
        <v>274</v>
      </c>
      <c r="E6596" s="15" t="s">
        <v>136</v>
      </c>
      <c r="F6596" s="15" t="s">
        <v>137</v>
      </c>
      <c r="G6596" s="15" t="s">
        <v>219</v>
      </c>
      <c r="H6596" s="15" t="s">
        <v>136</v>
      </c>
      <c r="I6596" s="15" t="s">
        <v>243</v>
      </c>
      <c r="J6596" s="15" t="s">
        <v>169</v>
      </c>
      <c r="K6596" s="15" t="s">
        <v>11634</v>
      </c>
      <c r="L6596" s="15" t="n">
        <v>13</v>
      </c>
      <c r="M6596" s="15" t="n">
        <v>5</v>
      </c>
      <c r="N6596" s="15" t="n">
        <v>5</v>
      </c>
      <c r="O6596" s="15" t="n">
        <v>7</v>
      </c>
      <c r="P6596" s="15" t="n">
        <v>30</v>
      </c>
      <c r="Y6596" s="15" t="s">
        <v>142</v>
      </c>
      <c r="AB6596" s="15" t="s">
        <v>143</v>
      </c>
    </row>
    <row r="6597" customFormat="false" ht="15" hidden="false" customHeight="true" outlineLevel="0" collapsed="false">
      <c r="A6597" s="15" t="s">
        <v>11635</v>
      </c>
      <c r="B6597" s="15" t="s">
        <v>11636</v>
      </c>
      <c r="C6597" s="15" t="s">
        <v>134</v>
      </c>
      <c r="D6597" s="15" t="s">
        <v>135</v>
      </c>
      <c r="E6597" s="15" t="s">
        <v>136</v>
      </c>
      <c r="F6597" s="15" t="s">
        <v>137</v>
      </c>
      <c r="G6597" s="15" t="s">
        <v>256</v>
      </c>
      <c r="H6597" s="15" t="s">
        <v>136</v>
      </c>
      <c r="I6597" s="15" t="s">
        <v>243</v>
      </c>
      <c r="J6597" s="15" t="s">
        <v>140</v>
      </c>
      <c r="K6597" s="15" t="s">
        <v>11637</v>
      </c>
      <c r="L6597" s="15" t="n">
        <v>4</v>
      </c>
      <c r="N6597" s="15" t="n">
        <v>3</v>
      </c>
      <c r="O6597" s="15" t="n">
        <v>3</v>
      </c>
      <c r="P6597" s="15" t="n">
        <v>10</v>
      </c>
      <c r="Y6597" s="15" t="s">
        <v>258</v>
      </c>
      <c r="AB6597" s="15" t="s">
        <v>143</v>
      </c>
    </row>
    <row r="6598" customFormat="false" ht="15" hidden="false" customHeight="true" outlineLevel="0" collapsed="false">
      <c r="A6598" s="15" t="s">
        <v>11635</v>
      </c>
      <c r="B6598" s="15" t="s">
        <v>11636</v>
      </c>
      <c r="C6598" s="15" t="s">
        <v>134</v>
      </c>
      <c r="D6598" s="15" t="s">
        <v>135</v>
      </c>
      <c r="E6598" s="15" t="s">
        <v>136</v>
      </c>
      <c r="F6598" s="15" t="s">
        <v>137</v>
      </c>
      <c r="G6598" s="15" t="s">
        <v>256</v>
      </c>
      <c r="H6598" s="15" t="s">
        <v>136</v>
      </c>
      <c r="I6598" s="15" t="s">
        <v>243</v>
      </c>
      <c r="J6598" s="15" t="s">
        <v>144</v>
      </c>
      <c r="K6598" s="15" t="s">
        <v>11638</v>
      </c>
      <c r="N6598" s="15" t="n">
        <v>5</v>
      </c>
      <c r="P6598" s="15" t="n">
        <v>5</v>
      </c>
      <c r="Y6598" s="15" t="s">
        <v>258</v>
      </c>
      <c r="AB6598" s="15" t="s">
        <v>143</v>
      </c>
    </row>
    <row r="6599" customFormat="false" ht="15" hidden="false" customHeight="true" outlineLevel="0" collapsed="false">
      <c r="A6599" s="15" t="s">
        <v>11635</v>
      </c>
      <c r="B6599" s="15" t="s">
        <v>11636</v>
      </c>
      <c r="C6599" s="15" t="s">
        <v>134</v>
      </c>
      <c r="D6599" s="15" t="s">
        <v>135</v>
      </c>
      <c r="E6599" s="15" t="s">
        <v>136</v>
      </c>
      <c r="F6599" s="15" t="s">
        <v>137</v>
      </c>
      <c r="G6599" s="15" t="s">
        <v>256</v>
      </c>
      <c r="H6599" s="15" t="s">
        <v>136</v>
      </c>
      <c r="I6599" s="15" t="s">
        <v>243</v>
      </c>
      <c r="J6599" s="15" t="s">
        <v>150</v>
      </c>
      <c r="K6599" s="15" t="s">
        <v>11639</v>
      </c>
      <c r="L6599" s="15" t="n">
        <v>462</v>
      </c>
      <c r="M6599" s="15" t="n">
        <v>106</v>
      </c>
      <c r="N6599" s="15" t="n">
        <v>256</v>
      </c>
      <c r="O6599" s="15" t="n">
        <v>101</v>
      </c>
      <c r="P6599" s="15" t="n">
        <v>925</v>
      </c>
      <c r="Y6599" s="15" t="s">
        <v>258</v>
      </c>
      <c r="AB6599" s="15" t="s">
        <v>143</v>
      </c>
    </row>
    <row r="6600" customFormat="false" ht="15" hidden="false" customHeight="true" outlineLevel="0" collapsed="false">
      <c r="A6600" s="15" t="s">
        <v>11635</v>
      </c>
      <c r="B6600" s="15" t="s">
        <v>11636</v>
      </c>
      <c r="C6600" s="15" t="s">
        <v>134</v>
      </c>
      <c r="D6600" s="15" t="s">
        <v>135</v>
      </c>
      <c r="E6600" s="15" t="s">
        <v>136</v>
      </c>
      <c r="F6600" s="15" t="s">
        <v>137</v>
      </c>
      <c r="G6600" s="15" t="s">
        <v>256</v>
      </c>
      <c r="H6600" s="15" t="s">
        <v>136</v>
      </c>
      <c r="I6600" s="15" t="s">
        <v>243</v>
      </c>
      <c r="J6600" s="15" t="s">
        <v>166</v>
      </c>
      <c r="K6600" s="15" t="s">
        <v>11640</v>
      </c>
      <c r="M6600" s="15" t="n">
        <v>27</v>
      </c>
      <c r="N6600" s="15" t="n">
        <v>210</v>
      </c>
      <c r="P6600" s="15" t="n">
        <v>237</v>
      </c>
      <c r="Y6600" s="15" t="s">
        <v>258</v>
      </c>
      <c r="AB6600" s="15" t="s">
        <v>143</v>
      </c>
    </row>
    <row r="6601" customFormat="false" ht="15" hidden="false" customHeight="true" outlineLevel="0" collapsed="false">
      <c r="A6601" s="15" t="s">
        <v>11635</v>
      </c>
      <c r="B6601" s="15" t="s">
        <v>11636</v>
      </c>
      <c r="C6601" s="15" t="s">
        <v>134</v>
      </c>
      <c r="D6601" s="15" t="s">
        <v>135</v>
      </c>
      <c r="E6601" s="15" t="s">
        <v>136</v>
      </c>
      <c r="F6601" s="15" t="s">
        <v>137</v>
      </c>
      <c r="G6601" s="15" t="s">
        <v>256</v>
      </c>
      <c r="H6601" s="15" t="s">
        <v>136</v>
      </c>
      <c r="I6601" s="15" t="s">
        <v>243</v>
      </c>
      <c r="J6601" s="15" t="s">
        <v>158</v>
      </c>
      <c r="K6601" s="15" t="s">
        <v>11641</v>
      </c>
      <c r="L6601" s="15" t="n">
        <v>154</v>
      </c>
      <c r="M6601" s="15" t="n">
        <v>60</v>
      </c>
      <c r="N6601" s="15" t="n">
        <v>111</v>
      </c>
      <c r="O6601" s="15" t="n">
        <v>55</v>
      </c>
      <c r="P6601" s="15" t="n">
        <v>380</v>
      </c>
      <c r="Y6601" s="15" t="s">
        <v>258</v>
      </c>
      <c r="AB6601" s="15" t="s">
        <v>143</v>
      </c>
    </row>
    <row r="6602" customFormat="false" ht="15" hidden="false" customHeight="true" outlineLevel="0" collapsed="false">
      <c r="A6602" s="15" t="s">
        <v>11635</v>
      </c>
      <c r="B6602" s="15" t="s">
        <v>11636</v>
      </c>
      <c r="C6602" s="15" t="s">
        <v>134</v>
      </c>
      <c r="D6602" s="15" t="s">
        <v>135</v>
      </c>
      <c r="E6602" s="15" t="s">
        <v>136</v>
      </c>
      <c r="F6602" s="15" t="s">
        <v>137</v>
      </c>
      <c r="G6602" s="15" t="s">
        <v>256</v>
      </c>
      <c r="H6602" s="15" t="s">
        <v>136</v>
      </c>
      <c r="I6602" s="15" t="s">
        <v>243</v>
      </c>
      <c r="J6602" s="15" t="s">
        <v>169</v>
      </c>
      <c r="K6602" s="15" t="s">
        <v>11642</v>
      </c>
      <c r="L6602" s="15" t="n">
        <v>7</v>
      </c>
      <c r="P6602" s="15" t="n">
        <v>7</v>
      </c>
      <c r="Y6602" s="15" t="s">
        <v>258</v>
      </c>
      <c r="AB6602" s="15" t="s">
        <v>143</v>
      </c>
    </row>
    <row r="6603" customFormat="false" ht="15" hidden="false" customHeight="true" outlineLevel="0" collapsed="false">
      <c r="A6603" s="15" t="s">
        <v>11643</v>
      </c>
      <c r="B6603" s="15" t="s">
        <v>11644</v>
      </c>
      <c r="C6603" s="15" t="s">
        <v>134</v>
      </c>
      <c r="D6603" s="15" t="s">
        <v>135</v>
      </c>
      <c r="E6603" s="15" t="s">
        <v>136</v>
      </c>
      <c r="F6603" s="15" t="s">
        <v>137</v>
      </c>
      <c r="G6603" s="15" t="s">
        <v>8028</v>
      </c>
      <c r="H6603" s="15" t="s">
        <v>136</v>
      </c>
      <c r="I6603" s="15" t="s">
        <v>139</v>
      </c>
      <c r="J6603" s="15" t="s">
        <v>140</v>
      </c>
      <c r="K6603" s="15" t="s">
        <v>11645</v>
      </c>
      <c r="N6603" s="15" t="n">
        <v>1</v>
      </c>
      <c r="P6603" s="15" t="n">
        <v>1</v>
      </c>
      <c r="Y6603" s="15" t="s">
        <v>142</v>
      </c>
      <c r="AB6603" s="15" t="s">
        <v>143</v>
      </c>
    </row>
    <row r="6604" customFormat="false" ht="15" hidden="false" customHeight="true" outlineLevel="0" collapsed="false">
      <c r="A6604" s="15" t="s">
        <v>11643</v>
      </c>
      <c r="B6604" s="15" t="s">
        <v>11644</v>
      </c>
      <c r="C6604" s="15" t="s">
        <v>134</v>
      </c>
      <c r="D6604" s="15" t="s">
        <v>135</v>
      </c>
      <c r="E6604" s="15" t="s">
        <v>136</v>
      </c>
      <c r="F6604" s="15" t="s">
        <v>137</v>
      </c>
      <c r="G6604" s="15" t="s">
        <v>8028</v>
      </c>
      <c r="H6604" s="15" t="s">
        <v>136</v>
      </c>
      <c r="I6604" s="15" t="s">
        <v>139</v>
      </c>
      <c r="J6604" s="15" t="s">
        <v>158</v>
      </c>
      <c r="K6604" s="15" t="s">
        <v>11646</v>
      </c>
      <c r="N6604" s="15" t="n">
        <v>1</v>
      </c>
      <c r="P6604" s="15" t="n">
        <v>1</v>
      </c>
      <c r="Y6604" s="15" t="s">
        <v>142</v>
      </c>
      <c r="AB6604" s="15" t="s">
        <v>143</v>
      </c>
    </row>
    <row r="6605" customFormat="false" ht="15" hidden="false" customHeight="true" outlineLevel="0" collapsed="false">
      <c r="A6605" s="15" t="s">
        <v>11647</v>
      </c>
      <c r="B6605" s="15" t="s">
        <v>11648</v>
      </c>
      <c r="C6605" s="15" t="s">
        <v>217</v>
      </c>
      <c r="D6605" s="15" t="s">
        <v>218</v>
      </c>
      <c r="E6605" s="15" t="s">
        <v>136</v>
      </c>
      <c r="F6605" s="15" t="s">
        <v>137</v>
      </c>
      <c r="G6605" s="15" t="s">
        <v>2475</v>
      </c>
      <c r="H6605" s="15" t="s">
        <v>136</v>
      </c>
      <c r="I6605" s="15" t="s">
        <v>243</v>
      </c>
      <c r="J6605" s="15" t="s">
        <v>140</v>
      </c>
      <c r="K6605" s="15" t="s">
        <v>11649</v>
      </c>
      <c r="L6605" s="15" t="n">
        <v>2</v>
      </c>
      <c r="M6605" s="15" t="n">
        <v>14</v>
      </c>
      <c r="N6605" s="15" t="n">
        <v>2</v>
      </c>
      <c r="P6605" s="15" t="n">
        <v>18</v>
      </c>
      <c r="Y6605" s="15" t="s">
        <v>142</v>
      </c>
      <c r="AB6605" s="15" t="s">
        <v>143</v>
      </c>
    </row>
    <row r="6606" customFormat="false" ht="15" hidden="false" customHeight="true" outlineLevel="0" collapsed="false">
      <c r="A6606" s="15" t="s">
        <v>11647</v>
      </c>
      <c r="B6606" s="15" t="s">
        <v>11648</v>
      </c>
      <c r="C6606" s="15" t="s">
        <v>217</v>
      </c>
      <c r="D6606" s="15" t="s">
        <v>218</v>
      </c>
      <c r="E6606" s="15" t="s">
        <v>136</v>
      </c>
      <c r="F6606" s="15" t="s">
        <v>137</v>
      </c>
      <c r="G6606" s="15" t="s">
        <v>2475</v>
      </c>
      <c r="H6606" s="15" t="s">
        <v>136</v>
      </c>
      <c r="I6606" s="15" t="s">
        <v>243</v>
      </c>
      <c r="J6606" s="15" t="s">
        <v>144</v>
      </c>
      <c r="K6606" s="15" t="s">
        <v>11650</v>
      </c>
      <c r="M6606" s="15" t="n">
        <v>3</v>
      </c>
      <c r="P6606" s="15" t="n">
        <v>3</v>
      </c>
      <c r="Y6606" s="15" t="s">
        <v>142</v>
      </c>
      <c r="AB6606" s="15" t="s">
        <v>143</v>
      </c>
    </row>
    <row r="6607" customFormat="false" ht="15" hidden="false" customHeight="true" outlineLevel="0" collapsed="false">
      <c r="A6607" s="15" t="s">
        <v>11647</v>
      </c>
      <c r="B6607" s="15" t="s">
        <v>11648</v>
      </c>
      <c r="C6607" s="15" t="s">
        <v>217</v>
      </c>
      <c r="D6607" s="15" t="s">
        <v>218</v>
      </c>
      <c r="E6607" s="15" t="s">
        <v>136</v>
      </c>
      <c r="F6607" s="15" t="s">
        <v>137</v>
      </c>
      <c r="G6607" s="15" t="s">
        <v>2475</v>
      </c>
      <c r="H6607" s="15" t="s">
        <v>136</v>
      </c>
      <c r="I6607" s="15" t="s">
        <v>243</v>
      </c>
      <c r="J6607" s="15" t="s">
        <v>150</v>
      </c>
      <c r="K6607" s="15" t="s">
        <v>11651</v>
      </c>
      <c r="L6607" s="15" t="n">
        <v>64</v>
      </c>
      <c r="M6607" s="15" t="n">
        <v>74</v>
      </c>
      <c r="N6607" s="15" t="n">
        <v>6</v>
      </c>
      <c r="P6607" s="15" t="n">
        <v>144</v>
      </c>
      <c r="Y6607" s="15" t="s">
        <v>142</v>
      </c>
      <c r="AB6607" s="15" t="s">
        <v>143</v>
      </c>
    </row>
    <row r="6608" customFormat="false" ht="15" hidden="false" customHeight="true" outlineLevel="0" collapsed="false">
      <c r="A6608" s="15" t="s">
        <v>11647</v>
      </c>
      <c r="B6608" s="15" t="s">
        <v>11648</v>
      </c>
      <c r="C6608" s="15" t="s">
        <v>217</v>
      </c>
      <c r="D6608" s="15" t="s">
        <v>218</v>
      </c>
      <c r="E6608" s="15" t="s">
        <v>136</v>
      </c>
      <c r="F6608" s="15" t="s">
        <v>137</v>
      </c>
      <c r="G6608" s="15" t="s">
        <v>2475</v>
      </c>
      <c r="H6608" s="15" t="s">
        <v>136</v>
      </c>
      <c r="I6608" s="15" t="s">
        <v>243</v>
      </c>
      <c r="J6608" s="15" t="s">
        <v>158</v>
      </c>
      <c r="K6608" s="15" t="s">
        <v>11652</v>
      </c>
      <c r="L6608" s="15" t="n">
        <v>50</v>
      </c>
      <c r="M6608" s="15" t="n">
        <v>32</v>
      </c>
      <c r="N6608" s="15" t="n">
        <v>11</v>
      </c>
      <c r="P6608" s="15" t="n">
        <v>93</v>
      </c>
      <c r="Y6608" s="15" t="s">
        <v>142</v>
      </c>
      <c r="AB6608" s="15" t="s">
        <v>143</v>
      </c>
    </row>
    <row r="6609" customFormat="false" ht="15" hidden="false" customHeight="true" outlineLevel="0" collapsed="false">
      <c r="A6609" s="15" t="s">
        <v>11653</v>
      </c>
      <c r="B6609" s="15" t="s">
        <v>11654</v>
      </c>
      <c r="C6609" s="15" t="s">
        <v>217</v>
      </c>
      <c r="D6609" s="15" t="s">
        <v>218</v>
      </c>
      <c r="E6609" s="15" t="s">
        <v>136</v>
      </c>
      <c r="F6609" s="15" t="s">
        <v>137</v>
      </c>
      <c r="G6609" s="15" t="s">
        <v>308</v>
      </c>
      <c r="H6609" s="15" t="s">
        <v>136</v>
      </c>
      <c r="I6609" s="15" t="s">
        <v>243</v>
      </c>
      <c r="J6609" s="15" t="s">
        <v>140</v>
      </c>
      <c r="K6609" s="15" t="s">
        <v>11655</v>
      </c>
      <c r="L6609" s="15" t="n">
        <v>1</v>
      </c>
      <c r="M6609" s="15" t="n">
        <v>5</v>
      </c>
      <c r="P6609" s="15" t="n">
        <v>6</v>
      </c>
      <c r="Y6609" s="15" t="s">
        <v>142</v>
      </c>
      <c r="Z6609" s="15" t="n">
        <v>1</v>
      </c>
      <c r="AA6609" s="15" t="s">
        <v>277</v>
      </c>
      <c r="AB6609" s="15" t="s">
        <v>143</v>
      </c>
    </row>
    <row r="6610" customFormat="false" ht="15" hidden="false" customHeight="true" outlineLevel="0" collapsed="false">
      <c r="A6610" s="15" t="s">
        <v>11653</v>
      </c>
      <c r="B6610" s="15" t="s">
        <v>11654</v>
      </c>
      <c r="C6610" s="15" t="s">
        <v>217</v>
      </c>
      <c r="D6610" s="15" t="s">
        <v>218</v>
      </c>
      <c r="E6610" s="15" t="s">
        <v>136</v>
      </c>
      <c r="F6610" s="15" t="s">
        <v>137</v>
      </c>
      <c r="G6610" s="15" t="s">
        <v>308</v>
      </c>
      <c r="H6610" s="15" t="s">
        <v>136</v>
      </c>
      <c r="I6610" s="15" t="s">
        <v>243</v>
      </c>
      <c r="J6610" s="15" t="s">
        <v>144</v>
      </c>
      <c r="K6610" s="15" t="s">
        <v>11656</v>
      </c>
      <c r="M6610" s="15" t="n">
        <v>2</v>
      </c>
      <c r="P6610" s="15" t="n">
        <v>2</v>
      </c>
      <c r="Y6610" s="15" t="s">
        <v>142</v>
      </c>
      <c r="Z6610" s="15" t="n">
        <v>1</v>
      </c>
      <c r="AA6610" s="15" t="s">
        <v>277</v>
      </c>
      <c r="AB6610" s="15" t="s">
        <v>143</v>
      </c>
    </row>
    <row r="6611" customFormat="false" ht="15" hidden="false" customHeight="true" outlineLevel="0" collapsed="false">
      <c r="A6611" s="15" t="s">
        <v>11653</v>
      </c>
      <c r="B6611" s="15" t="s">
        <v>11654</v>
      </c>
      <c r="C6611" s="15" t="s">
        <v>217</v>
      </c>
      <c r="D6611" s="15" t="s">
        <v>218</v>
      </c>
      <c r="E6611" s="15" t="s">
        <v>136</v>
      </c>
      <c r="F6611" s="15" t="s">
        <v>137</v>
      </c>
      <c r="G6611" s="15" t="s">
        <v>308</v>
      </c>
      <c r="H6611" s="15" t="s">
        <v>136</v>
      </c>
      <c r="I6611" s="15" t="s">
        <v>243</v>
      </c>
      <c r="J6611" s="15" t="s">
        <v>150</v>
      </c>
      <c r="K6611" s="15" t="s">
        <v>11657</v>
      </c>
      <c r="L6611" s="15" t="n">
        <v>104</v>
      </c>
      <c r="M6611" s="15" t="n">
        <v>181</v>
      </c>
      <c r="N6611" s="15" t="n">
        <v>118</v>
      </c>
      <c r="O6611" s="15" t="n">
        <v>50</v>
      </c>
      <c r="P6611" s="15" t="n">
        <v>453</v>
      </c>
      <c r="Y6611" s="15" t="s">
        <v>142</v>
      </c>
      <c r="Z6611" s="15" t="n">
        <v>1</v>
      </c>
      <c r="AA6611" s="15" t="s">
        <v>277</v>
      </c>
      <c r="AB6611" s="15" t="s">
        <v>143</v>
      </c>
    </row>
    <row r="6612" customFormat="false" ht="15" hidden="false" customHeight="true" outlineLevel="0" collapsed="false">
      <c r="A6612" s="15" t="s">
        <v>11653</v>
      </c>
      <c r="B6612" s="15" t="s">
        <v>11654</v>
      </c>
      <c r="C6612" s="15" t="s">
        <v>217</v>
      </c>
      <c r="D6612" s="15" t="s">
        <v>218</v>
      </c>
      <c r="E6612" s="15" t="s">
        <v>136</v>
      </c>
      <c r="F6612" s="15" t="s">
        <v>137</v>
      </c>
      <c r="G6612" s="15" t="s">
        <v>308</v>
      </c>
      <c r="H6612" s="15" t="s">
        <v>136</v>
      </c>
      <c r="I6612" s="15" t="s">
        <v>243</v>
      </c>
      <c r="J6612" s="15" t="s">
        <v>158</v>
      </c>
      <c r="K6612" s="15" t="s">
        <v>11658</v>
      </c>
      <c r="L6612" s="15" t="n">
        <v>3</v>
      </c>
      <c r="M6612" s="15" t="n">
        <v>10</v>
      </c>
      <c r="N6612" s="15" t="n">
        <v>3</v>
      </c>
      <c r="O6612" s="15" t="n">
        <v>23</v>
      </c>
      <c r="P6612" s="15" t="n">
        <v>39</v>
      </c>
      <c r="Y6612" s="15" t="s">
        <v>142</v>
      </c>
      <c r="Z6612" s="15" t="n">
        <v>1</v>
      </c>
      <c r="AA6612" s="15" t="s">
        <v>277</v>
      </c>
      <c r="AB6612" s="15" t="s">
        <v>143</v>
      </c>
    </row>
    <row r="6613" customFormat="false" ht="15" hidden="false" customHeight="true" outlineLevel="0" collapsed="false">
      <c r="A6613" s="15" t="s">
        <v>11653</v>
      </c>
      <c r="B6613" s="15" t="s">
        <v>11654</v>
      </c>
      <c r="C6613" s="15" t="s">
        <v>217</v>
      </c>
      <c r="D6613" s="15" t="s">
        <v>218</v>
      </c>
      <c r="E6613" s="15" t="s">
        <v>136</v>
      </c>
      <c r="F6613" s="15" t="s">
        <v>137</v>
      </c>
      <c r="G6613" s="15" t="s">
        <v>308</v>
      </c>
      <c r="H6613" s="15" t="s">
        <v>136</v>
      </c>
      <c r="I6613" s="15" t="s">
        <v>243</v>
      </c>
      <c r="J6613" s="15" t="s">
        <v>169</v>
      </c>
      <c r="K6613" s="15" t="s">
        <v>11659</v>
      </c>
      <c r="M6613" s="15" t="n">
        <v>8</v>
      </c>
      <c r="P6613" s="15" t="n">
        <v>8</v>
      </c>
      <c r="Y6613" s="15" t="s">
        <v>142</v>
      </c>
      <c r="Z6613" s="15" t="n">
        <v>1</v>
      </c>
      <c r="AA6613" s="15" t="s">
        <v>277</v>
      </c>
      <c r="AB6613" s="15" t="s">
        <v>143</v>
      </c>
    </row>
    <row r="6614" customFormat="false" ht="15" hidden="false" customHeight="true" outlineLevel="0" collapsed="false">
      <c r="A6614" s="15" t="s">
        <v>11660</v>
      </c>
      <c r="B6614" s="15" t="s">
        <v>11661</v>
      </c>
      <c r="C6614" s="15" t="s">
        <v>148</v>
      </c>
      <c r="E6614" s="15" t="s">
        <v>136</v>
      </c>
      <c r="F6614" s="15" t="s">
        <v>137</v>
      </c>
      <c r="G6614" s="15" t="s">
        <v>4882</v>
      </c>
      <c r="H6614" s="15" t="s">
        <v>136</v>
      </c>
      <c r="I6614" s="15" t="s">
        <v>139</v>
      </c>
      <c r="J6614" s="15" t="s">
        <v>150</v>
      </c>
      <c r="K6614" s="15" t="s">
        <v>11662</v>
      </c>
      <c r="L6614" s="15" t="n">
        <v>10</v>
      </c>
      <c r="N6614" s="15" t="n">
        <v>4</v>
      </c>
      <c r="O6614" s="15" t="n">
        <v>2</v>
      </c>
      <c r="P6614" s="15" t="n">
        <v>16</v>
      </c>
      <c r="Y6614" s="15" t="s">
        <v>142</v>
      </c>
      <c r="AB6614" s="15" t="s">
        <v>143</v>
      </c>
    </row>
    <row r="6615" customFormat="false" ht="15" hidden="false" customHeight="true" outlineLevel="0" collapsed="false">
      <c r="A6615" s="15" t="s">
        <v>11663</v>
      </c>
      <c r="B6615" s="15" t="s">
        <v>11664</v>
      </c>
      <c r="C6615" s="15" t="s">
        <v>134</v>
      </c>
      <c r="D6615" s="15" t="s">
        <v>541</v>
      </c>
      <c r="E6615" s="15" t="s">
        <v>136</v>
      </c>
      <c r="F6615" s="15" t="s">
        <v>137</v>
      </c>
      <c r="G6615" s="15" t="s">
        <v>11665</v>
      </c>
      <c r="H6615" s="15" t="s">
        <v>136</v>
      </c>
      <c r="I6615" s="15" t="s">
        <v>139</v>
      </c>
      <c r="J6615" s="15" t="s">
        <v>144</v>
      </c>
      <c r="K6615" s="15" t="s">
        <v>11666</v>
      </c>
      <c r="N6615" s="15" t="n">
        <v>59</v>
      </c>
      <c r="P6615" s="15" t="n">
        <v>59</v>
      </c>
      <c r="Y6615" s="15" t="s">
        <v>142</v>
      </c>
      <c r="AB6615" s="15" t="s">
        <v>143</v>
      </c>
    </row>
    <row r="6616" customFormat="false" ht="15" hidden="false" customHeight="true" outlineLevel="0" collapsed="false">
      <c r="A6616" s="15" t="s">
        <v>11667</v>
      </c>
      <c r="B6616" s="15" t="s">
        <v>11668</v>
      </c>
      <c r="C6616" s="15" t="s">
        <v>217</v>
      </c>
      <c r="D6616" s="15" t="s">
        <v>235</v>
      </c>
      <c r="E6616" s="15" t="s">
        <v>136</v>
      </c>
      <c r="F6616" s="15" t="s">
        <v>137</v>
      </c>
      <c r="G6616" s="15" t="s">
        <v>481</v>
      </c>
      <c r="H6616" s="15" t="s">
        <v>136</v>
      </c>
      <c r="I6616" s="15" t="s">
        <v>139</v>
      </c>
      <c r="J6616" s="15" t="s">
        <v>150</v>
      </c>
      <c r="K6616" s="15" t="s">
        <v>11669</v>
      </c>
      <c r="L6616" s="15" t="n">
        <v>28</v>
      </c>
      <c r="P6616" s="15" t="n">
        <v>28</v>
      </c>
      <c r="Y6616" s="15" t="s">
        <v>142</v>
      </c>
      <c r="AB6616" s="15" t="s">
        <v>143</v>
      </c>
    </row>
    <row r="6617" customFormat="false" ht="15" hidden="false" customHeight="true" outlineLevel="0" collapsed="false">
      <c r="A6617" s="15" t="s">
        <v>11670</v>
      </c>
      <c r="B6617" s="15" t="s">
        <v>11671</v>
      </c>
      <c r="C6617" s="15" t="s">
        <v>217</v>
      </c>
      <c r="D6617" s="15" t="s">
        <v>274</v>
      </c>
      <c r="E6617" s="15" t="s">
        <v>136</v>
      </c>
      <c r="F6617" s="15" t="s">
        <v>137</v>
      </c>
      <c r="G6617" s="15" t="s">
        <v>792</v>
      </c>
      <c r="H6617" s="15" t="s">
        <v>136</v>
      </c>
      <c r="I6617" s="15" t="s">
        <v>243</v>
      </c>
      <c r="J6617" s="15" t="s">
        <v>140</v>
      </c>
      <c r="K6617" s="15" t="s">
        <v>11672</v>
      </c>
      <c r="L6617" s="15" t="n">
        <v>5</v>
      </c>
      <c r="M6617" s="15" t="n">
        <v>43</v>
      </c>
      <c r="N6617" s="15" t="n">
        <v>9</v>
      </c>
      <c r="P6617" s="15" t="n">
        <v>57</v>
      </c>
      <c r="Y6617" s="15" t="s">
        <v>156</v>
      </c>
      <c r="AB6617" s="15" t="s">
        <v>143</v>
      </c>
    </row>
    <row r="6618" customFormat="false" ht="15" hidden="false" customHeight="true" outlineLevel="0" collapsed="false">
      <c r="A6618" s="15" t="s">
        <v>11670</v>
      </c>
      <c r="B6618" s="15" t="s">
        <v>11671</v>
      </c>
      <c r="C6618" s="15" t="s">
        <v>217</v>
      </c>
      <c r="D6618" s="15" t="s">
        <v>274</v>
      </c>
      <c r="E6618" s="15" t="s">
        <v>136</v>
      </c>
      <c r="F6618" s="15" t="s">
        <v>137</v>
      </c>
      <c r="G6618" s="15" t="s">
        <v>792</v>
      </c>
      <c r="H6618" s="15" t="s">
        <v>136</v>
      </c>
      <c r="I6618" s="15" t="s">
        <v>243</v>
      </c>
      <c r="J6618" s="15" t="s">
        <v>144</v>
      </c>
      <c r="K6618" s="15" t="s">
        <v>11673</v>
      </c>
      <c r="M6618" s="15" t="n">
        <v>10</v>
      </c>
      <c r="P6618" s="15" t="n">
        <v>10</v>
      </c>
      <c r="Y6618" s="15" t="s">
        <v>156</v>
      </c>
      <c r="AB6618" s="15" t="s">
        <v>143</v>
      </c>
    </row>
    <row r="6619" customFormat="false" ht="15" hidden="false" customHeight="true" outlineLevel="0" collapsed="false">
      <c r="A6619" s="15" t="s">
        <v>11670</v>
      </c>
      <c r="B6619" s="15" t="s">
        <v>11671</v>
      </c>
      <c r="C6619" s="15" t="s">
        <v>217</v>
      </c>
      <c r="D6619" s="15" t="s">
        <v>274</v>
      </c>
      <c r="E6619" s="15" t="s">
        <v>136</v>
      </c>
      <c r="F6619" s="15" t="s">
        <v>137</v>
      </c>
      <c r="G6619" s="15" t="s">
        <v>792</v>
      </c>
      <c r="H6619" s="15" t="s">
        <v>136</v>
      </c>
      <c r="I6619" s="15" t="s">
        <v>243</v>
      </c>
      <c r="J6619" s="15" t="s">
        <v>150</v>
      </c>
      <c r="K6619" s="15" t="s">
        <v>11674</v>
      </c>
      <c r="L6619" s="15" t="n">
        <v>74</v>
      </c>
      <c r="M6619" s="15" t="n">
        <v>103</v>
      </c>
      <c r="N6619" s="15" t="n">
        <v>151</v>
      </c>
      <c r="O6619" s="15" t="n">
        <v>49</v>
      </c>
      <c r="P6619" s="15" t="n">
        <v>377</v>
      </c>
      <c r="Y6619" s="15" t="s">
        <v>156</v>
      </c>
      <c r="AB6619" s="15" t="s">
        <v>143</v>
      </c>
    </row>
    <row r="6620" customFormat="false" ht="15" hidden="false" customHeight="true" outlineLevel="0" collapsed="false">
      <c r="A6620" s="15" t="s">
        <v>11670</v>
      </c>
      <c r="B6620" s="15" t="s">
        <v>11671</v>
      </c>
      <c r="C6620" s="15" t="s">
        <v>217</v>
      </c>
      <c r="D6620" s="15" t="s">
        <v>274</v>
      </c>
      <c r="E6620" s="15" t="s">
        <v>136</v>
      </c>
      <c r="F6620" s="15" t="s">
        <v>137</v>
      </c>
      <c r="G6620" s="15" t="s">
        <v>792</v>
      </c>
      <c r="H6620" s="15" t="s">
        <v>136</v>
      </c>
      <c r="I6620" s="15" t="s">
        <v>243</v>
      </c>
      <c r="J6620" s="15" t="s">
        <v>158</v>
      </c>
      <c r="K6620" s="15" t="s">
        <v>11675</v>
      </c>
      <c r="L6620" s="15" t="n">
        <v>33</v>
      </c>
      <c r="M6620" s="15" t="n">
        <v>73</v>
      </c>
      <c r="N6620" s="15" t="n">
        <v>75</v>
      </c>
      <c r="O6620" s="15" t="n">
        <v>1</v>
      </c>
      <c r="P6620" s="15" t="n">
        <v>182</v>
      </c>
      <c r="Y6620" s="15" t="s">
        <v>156</v>
      </c>
      <c r="AB6620" s="15" t="s">
        <v>143</v>
      </c>
    </row>
    <row r="6621" customFormat="false" ht="15" hidden="false" customHeight="true" outlineLevel="0" collapsed="false">
      <c r="A6621" s="15" t="s">
        <v>11670</v>
      </c>
      <c r="B6621" s="15" t="s">
        <v>11671</v>
      </c>
      <c r="C6621" s="15" t="s">
        <v>217</v>
      </c>
      <c r="D6621" s="15" t="s">
        <v>274</v>
      </c>
      <c r="E6621" s="15" t="s">
        <v>136</v>
      </c>
      <c r="F6621" s="15" t="s">
        <v>137</v>
      </c>
      <c r="G6621" s="15" t="s">
        <v>792</v>
      </c>
      <c r="H6621" s="15" t="s">
        <v>136</v>
      </c>
      <c r="I6621" s="15" t="s">
        <v>243</v>
      </c>
      <c r="J6621" s="15" t="s">
        <v>169</v>
      </c>
      <c r="K6621" s="15" t="s">
        <v>11676</v>
      </c>
      <c r="L6621" s="15" t="n">
        <v>4</v>
      </c>
      <c r="M6621" s="15" t="n">
        <v>1</v>
      </c>
      <c r="N6621" s="15" t="n">
        <v>11</v>
      </c>
      <c r="O6621" s="15" t="n">
        <v>2</v>
      </c>
      <c r="P6621" s="15" t="n">
        <v>18</v>
      </c>
      <c r="Y6621" s="15" t="s">
        <v>156</v>
      </c>
      <c r="AB6621" s="15" t="s">
        <v>143</v>
      </c>
    </row>
    <row r="6622" customFormat="false" ht="15" hidden="false" customHeight="true" outlineLevel="0" collapsed="false">
      <c r="A6622" s="15" t="s">
        <v>11677</v>
      </c>
      <c r="B6622" s="15" t="s">
        <v>11678</v>
      </c>
      <c r="C6622" s="15" t="s">
        <v>134</v>
      </c>
      <c r="D6622" s="15" t="s">
        <v>135</v>
      </c>
      <c r="E6622" s="15" t="s">
        <v>136</v>
      </c>
      <c r="F6622" s="15" t="s">
        <v>137</v>
      </c>
      <c r="G6622" s="15" t="s">
        <v>1068</v>
      </c>
      <c r="H6622" s="15" t="s">
        <v>136</v>
      </c>
      <c r="I6622" s="15" t="s">
        <v>139</v>
      </c>
      <c r="J6622" s="15" t="s">
        <v>140</v>
      </c>
      <c r="K6622" s="15" t="s">
        <v>11679</v>
      </c>
      <c r="N6622" s="15" t="n">
        <v>129</v>
      </c>
      <c r="P6622" s="15" t="n">
        <v>129</v>
      </c>
      <c r="Y6622" s="15" t="s">
        <v>1070</v>
      </c>
      <c r="AB6622" s="15" t="s">
        <v>143</v>
      </c>
    </row>
    <row r="6623" customFormat="false" ht="15" hidden="false" customHeight="true" outlineLevel="0" collapsed="false">
      <c r="A6623" s="15" t="s">
        <v>11677</v>
      </c>
      <c r="B6623" s="15" t="s">
        <v>11678</v>
      </c>
      <c r="C6623" s="15" t="s">
        <v>134</v>
      </c>
      <c r="D6623" s="15" t="s">
        <v>135</v>
      </c>
      <c r="E6623" s="15" t="s">
        <v>136</v>
      </c>
      <c r="F6623" s="15" t="s">
        <v>137</v>
      </c>
      <c r="G6623" s="15" t="s">
        <v>1068</v>
      </c>
      <c r="H6623" s="15" t="s">
        <v>136</v>
      </c>
      <c r="I6623" s="15" t="s">
        <v>139</v>
      </c>
      <c r="J6623" s="15" t="s">
        <v>144</v>
      </c>
      <c r="K6623" s="15" t="s">
        <v>11680</v>
      </c>
      <c r="N6623" s="15" t="n">
        <v>209</v>
      </c>
      <c r="P6623" s="15" t="n">
        <v>209</v>
      </c>
      <c r="Y6623" s="15" t="s">
        <v>1070</v>
      </c>
      <c r="AB6623" s="15" t="s">
        <v>143</v>
      </c>
    </row>
    <row r="6624" customFormat="false" ht="15" hidden="false" customHeight="true" outlineLevel="0" collapsed="false">
      <c r="A6624" s="15" t="s">
        <v>11681</v>
      </c>
      <c r="B6624" s="15" t="s">
        <v>11682</v>
      </c>
      <c r="C6624" s="15" t="s">
        <v>134</v>
      </c>
      <c r="D6624" s="15" t="s">
        <v>460</v>
      </c>
      <c r="E6624" s="15" t="s">
        <v>136</v>
      </c>
      <c r="F6624" s="15" t="s">
        <v>137</v>
      </c>
      <c r="G6624" s="15" t="s">
        <v>202</v>
      </c>
      <c r="H6624" s="15" t="s">
        <v>136</v>
      </c>
      <c r="I6624" s="15" t="s">
        <v>139</v>
      </c>
      <c r="J6624" s="15" t="s">
        <v>140</v>
      </c>
      <c r="K6624" s="15" t="s">
        <v>11683</v>
      </c>
      <c r="N6624" s="15" t="n">
        <v>21</v>
      </c>
      <c r="P6624" s="15" t="n">
        <v>21</v>
      </c>
      <c r="Y6624" s="15" t="s">
        <v>142</v>
      </c>
      <c r="AB6624" s="15" t="s">
        <v>143</v>
      </c>
    </row>
    <row r="6625" customFormat="false" ht="15" hidden="false" customHeight="true" outlineLevel="0" collapsed="false">
      <c r="A6625" s="15" t="s">
        <v>11681</v>
      </c>
      <c r="B6625" s="15" t="s">
        <v>11682</v>
      </c>
      <c r="C6625" s="15" t="s">
        <v>134</v>
      </c>
      <c r="D6625" s="15" t="s">
        <v>460</v>
      </c>
      <c r="E6625" s="15" t="s">
        <v>136</v>
      </c>
      <c r="F6625" s="15" t="s">
        <v>137</v>
      </c>
      <c r="G6625" s="15" t="s">
        <v>202</v>
      </c>
      <c r="H6625" s="15" t="s">
        <v>136</v>
      </c>
      <c r="I6625" s="15" t="s">
        <v>139</v>
      </c>
      <c r="J6625" s="15" t="s">
        <v>144</v>
      </c>
      <c r="K6625" s="15" t="s">
        <v>11684</v>
      </c>
      <c r="N6625" s="15" t="n">
        <v>52</v>
      </c>
      <c r="P6625" s="15" t="n">
        <v>52</v>
      </c>
      <c r="Y6625" s="15" t="s">
        <v>142</v>
      </c>
      <c r="AB6625" s="15" t="s">
        <v>143</v>
      </c>
    </row>
    <row r="6626" customFormat="false" ht="15" hidden="false" customHeight="true" outlineLevel="0" collapsed="false">
      <c r="A6626" s="15" t="s">
        <v>11685</v>
      </c>
      <c r="B6626" s="15" t="s">
        <v>11686</v>
      </c>
      <c r="C6626" s="15" t="s">
        <v>134</v>
      </c>
      <c r="D6626" s="15" t="s">
        <v>135</v>
      </c>
      <c r="E6626" s="15" t="s">
        <v>136</v>
      </c>
      <c r="F6626" s="15" t="s">
        <v>137</v>
      </c>
      <c r="G6626" s="15" t="s">
        <v>336</v>
      </c>
      <c r="H6626" s="15" t="s">
        <v>136</v>
      </c>
      <c r="I6626" s="15" t="s">
        <v>139</v>
      </c>
      <c r="J6626" s="15" t="s">
        <v>150</v>
      </c>
      <c r="K6626" s="15" t="s">
        <v>11687</v>
      </c>
      <c r="N6626" s="15" t="n">
        <v>2</v>
      </c>
      <c r="P6626" s="15" t="n">
        <v>2</v>
      </c>
      <c r="Y6626" s="15" t="s">
        <v>142</v>
      </c>
      <c r="AB6626" s="15" t="s">
        <v>143</v>
      </c>
    </row>
    <row r="6627" customFormat="false" ht="15" hidden="false" customHeight="true" outlineLevel="0" collapsed="false">
      <c r="A6627" s="15" t="s">
        <v>11688</v>
      </c>
      <c r="B6627" s="15" t="s">
        <v>11689</v>
      </c>
      <c r="C6627" s="15" t="s">
        <v>217</v>
      </c>
      <c r="D6627" s="15" t="s">
        <v>218</v>
      </c>
      <c r="E6627" s="15" t="s">
        <v>136</v>
      </c>
      <c r="F6627" s="15" t="s">
        <v>137</v>
      </c>
      <c r="G6627" s="15" t="s">
        <v>138</v>
      </c>
      <c r="H6627" s="15" t="s">
        <v>136</v>
      </c>
      <c r="I6627" s="15" t="s">
        <v>139</v>
      </c>
      <c r="J6627" s="15" t="s">
        <v>150</v>
      </c>
      <c r="K6627" s="15" t="s">
        <v>11690</v>
      </c>
      <c r="L6627" s="15" t="n">
        <v>52</v>
      </c>
      <c r="M6627" s="15" t="n">
        <v>25</v>
      </c>
      <c r="P6627" s="15" t="n">
        <v>77</v>
      </c>
      <c r="Y6627" s="15" t="s">
        <v>142</v>
      </c>
      <c r="AB6627" s="15" t="s">
        <v>143</v>
      </c>
    </row>
    <row r="6628" customFormat="false" ht="15" hidden="false" customHeight="true" outlineLevel="0" collapsed="false">
      <c r="A6628" s="15" t="s">
        <v>11688</v>
      </c>
      <c r="B6628" s="15" t="s">
        <v>11689</v>
      </c>
      <c r="C6628" s="15" t="s">
        <v>217</v>
      </c>
      <c r="D6628" s="15" t="s">
        <v>218</v>
      </c>
      <c r="E6628" s="15" t="s">
        <v>136</v>
      </c>
      <c r="F6628" s="15" t="s">
        <v>137</v>
      </c>
      <c r="G6628" s="15" t="s">
        <v>138</v>
      </c>
      <c r="H6628" s="15" t="s">
        <v>136</v>
      </c>
      <c r="I6628" s="15" t="s">
        <v>139</v>
      </c>
      <c r="J6628" s="15" t="s">
        <v>158</v>
      </c>
      <c r="K6628" s="15" t="s">
        <v>11691</v>
      </c>
      <c r="L6628" s="15" t="n">
        <v>6</v>
      </c>
      <c r="M6628" s="15" t="n">
        <v>4</v>
      </c>
      <c r="P6628" s="15" t="n">
        <v>10</v>
      </c>
      <c r="Y6628" s="15" t="s">
        <v>142</v>
      </c>
      <c r="AB6628" s="15" t="s">
        <v>143</v>
      </c>
    </row>
    <row r="6629" customFormat="false" ht="15" hidden="false" customHeight="true" outlineLevel="0" collapsed="false">
      <c r="A6629" s="15" t="s">
        <v>11688</v>
      </c>
      <c r="B6629" s="15" t="s">
        <v>11689</v>
      </c>
      <c r="C6629" s="15" t="s">
        <v>217</v>
      </c>
      <c r="D6629" s="15" t="s">
        <v>218</v>
      </c>
      <c r="E6629" s="15" t="s">
        <v>136</v>
      </c>
      <c r="F6629" s="15" t="s">
        <v>137</v>
      </c>
      <c r="G6629" s="15" t="s">
        <v>138</v>
      </c>
      <c r="H6629" s="15" t="s">
        <v>136</v>
      </c>
      <c r="I6629" s="15" t="s">
        <v>139</v>
      </c>
      <c r="J6629" s="15" t="s">
        <v>169</v>
      </c>
      <c r="K6629" s="15" t="s">
        <v>11692</v>
      </c>
      <c r="L6629" s="15" t="n">
        <v>1</v>
      </c>
      <c r="P6629" s="15" t="n">
        <v>1</v>
      </c>
      <c r="Y6629" s="15" t="s">
        <v>142</v>
      </c>
      <c r="AB6629" s="15" t="s">
        <v>143</v>
      </c>
    </row>
    <row r="6630" customFormat="false" ht="15" hidden="false" customHeight="true" outlineLevel="0" collapsed="false">
      <c r="A6630" s="15" t="s">
        <v>11693</v>
      </c>
      <c r="B6630" s="15" t="s">
        <v>11694</v>
      </c>
      <c r="C6630" s="15" t="s">
        <v>148</v>
      </c>
      <c r="E6630" s="15" t="s">
        <v>788</v>
      </c>
      <c r="F6630" s="15" t="s">
        <v>137</v>
      </c>
      <c r="G6630" s="15" t="s">
        <v>4664</v>
      </c>
      <c r="H6630" s="15" t="s">
        <v>136</v>
      </c>
      <c r="I6630" s="15" t="s">
        <v>139</v>
      </c>
      <c r="J6630" s="15" t="s">
        <v>158</v>
      </c>
      <c r="K6630" s="15" t="s">
        <v>11695</v>
      </c>
      <c r="N6630" s="15" t="n">
        <v>10</v>
      </c>
      <c r="P6630" s="15" t="n">
        <v>10</v>
      </c>
      <c r="Y6630" s="15" t="s">
        <v>142</v>
      </c>
      <c r="AB6630" s="15" t="s">
        <v>143</v>
      </c>
    </row>
    <row r="6631" customFormat="false" ht="15" hidden="false" customHeight="true" outlineLevel="0" collapsed="false">
      <c r="A6631" s="15" t="s">
        <v>11696</v>
      </c>
      <c r="B6631" s="15" t="s">
        <v>11697</v>
      </c>
      <c r="C6631" s="15" t="s">
        <v>217</v>
      </c>
      <c r="D6631" s="15" t="s">
        <v>235</v>
      </c>
      <c r="E6631" s="15" t="s">
        <v>136</v>
      </c>
      <c r="F6631" s="15" t="s">
        <v>137</v>
      </c>
      <c r="G6631" s="15" t="s">
        <v>308</v>
      </c>
      <c r="H6631" s="15" t="s">
        <v>136</v>
      </c>
      <c r="I6631" s="15" t="s">
        <v>139</v>
      </c>
      <c r="J6631" s="15" t="s">
        <v>150</v>
      </c>
      <c r="K6631" s="15" t="s">
        <v>11698</v>
      </c>
      <c r="O6631" s="15" t="n">
        <v>20</v>
      </c>
      <c r="P6631" s="15" t="n">
        <v>20</v>
      </c>
      <c r="Y6631" s="15" t="s">
        <v>142</v>
      </c>
      <c r="AB6631" s="15" t="s">
        <v>143</v>
      </c>
    </row>
    <row r="6632" customFormat="false" ht="15" hidden="false" customHeight="true" outlineLevel="0" collapsed="false">
      <c r="A6632" s="15" t="s">
        <v>11699</v>
      </c>
      <c r="B6632" s="15" t="s">
        <v>11700</v>
      </c>
      <c r="C6632" s="15" t="s">
        <v>148</v>
      </c>
      <c r="E6632" s="15" t="s">
        <v>136</v>
      </c>
      <c r="F6632" s="15" t="s">
        <v>137</v>
      </c>
      <c r="G6632" s="15" t="s">
        <v>756</v>
      </c>
      <c r="H6632" s="15" t="s">
        <v>136</v>
      </c>
      <c r="I6632" s="15" t="s">
        <v>139</v>
      </c>
      <c r="J6632" s="15" t="s">
        <v>140</v>
      </c>
      <c r="K6632" s="15" t="s">
        <v>11701</v>
      </c>
      <c r="M6632" s="15" t="n">
        <v>151</v>
      </c>
      <c r="N6632" s="15" t="n">
        <v>472</v>
      </c>
      <c r="O6632" s="15" t="n">
        <v>551</v>
      </c>
      <c r="P6632" s="15" t="n">
        <v>1174</v>
      </c>
      <c r="Y6632" s="15" t="s">
        <v>142</v>
      </c>
      <c r="AB6632" s="15" t="s">
        <v>143</v>
      </c>
    </row>
    <row r="6633" customFormat="false" ht="15" hidden="false" customHeight="true" outlineLevel="0" collapsed="false">
      <c r="A6633" s="15" t="s">
        <v>11699</v>
      </c>
      <c r="B6633" s="15" t="s">
        <v>11700</v>
      </c>
      <c r="C6633" s="15" t="s">
        <v>148</v>
      </c>
      <c r="E6633" s="15" t="s">
        <v>136</v>
      </c>
      <c r="F6633" s="15" t="s">
        <v>137</v>
      </c>
      <c r="G6633" s="15" t="s">
        <v>756</v>
      </c>
      <c r="H6633" s="15" t="s">
        <v>136</v>
      </c>
      <c r="I6633" s="15" t="s">
        <v>139</v>
      </c>
      <c r="J6633" s="15" t="s">
        <v>166</v>
      </c>
      <c r="K6633" s="15" t="s">
        <v>11702</v>
      </c>
      <c r="N6633" s="15" t="n">
        <v>105</v>
      </c>
      <c r="P6633" s="15" t="n">
        <v>105</v>
      </c>
      <c r="Y6633" s="15" t="s">
        <v>142</v>
      </c>
      <c r="AB6633" s="15" t="s">
        <v>143</v>
      </c>
    </row>
    <row r="6634" customFormat="false" ht="15" hidden="false" customHeight="true" outlineLevel="0" collapsed="false">
      <c r="A6634" s="15" t="s">
        <v>11703</v>
      </c>
      <c r="B6634" s="15" t="s">
        <v>11704</v>
      </c>
      <c r="C6634" s="15" t="s">
        <v>217</v>
      </c>
      <c r="D6634" s="15" t="s">
        <v>235</v>
      </c>
      <c r="E6634" s="15" t="s">
        <v>136</v>
      </c>
      <c r="F6634" s="15" t="s">
        <v>137</v>
      </c>
      <c r="G6634" s="15" t="s">
        <v>928</v>
      </c>
      <c r="H6634" s="15" t="s">
        <v>136</v>
      </c>
      <c r="I6634" s="15" t="s">
        <v>139</v>
      </c>
      <c r="J6634" s="15" t="s">
        <v>140</v>
      </c>
      <c r="K6634" s="15" t="s">
        <v>11705</v>
      </c>
      <c r="L6634" s="15" t="n">
        <v>8</v>
      </c>
      <c r="P6634" s="15" t="n">
        <v>8</v>
      </c>
      <c r="Y6634" s="15" t="s">
        <v>142</v>
      </c>
      <c r="AB6634" s="15" t="s">
        <v>143</v>
      </c>
    </row>
    <row r="6635" customFormat="false" ht="15" hidden="false" customHeight="true" outlineLevel="0" collapsed="false">
      <c r="A6635" s="15" t="s">
        <v>11703</v>
      </c>
      <c r="B6635" s="15" t="s">
        <v>11704</v>
      </c>
      <c r="C6635" s="15" t="s">
        <v>217</v>
      </c>
      <c r="D6635" s="15" t="s">
        <v>235</v>
      </c>
      <c r="E6635" s="15" t="s">
        <v>136</v>
      </c>
      <c r="F6635" s="15" t="s">
        <v>137</v>
      </c>
      <c r="G6635" s="15" t="s">
        <v>928</v>
      </c>
      <c r="H6635" s="15" t="s">
        <v>136</v>
      </c>
      <c r="I6635" s="15" t="s">
        <v>139</v>
      </c>
      <c r="J6635" s="15" t="s">
        <v>150</v>
      </c>
      <c r="K6635" s="15" t="s">
        <v>11706</v>
      </c>
      <c r="M6635" s="15" t="n">
        <v>14</v>
      </c>
      <c r="P6635" s="15" t="n">
        <v>14</v>
      </c>
      <c r="Y6635" s="15" t="s">
        <v>142</v>
      </c>
      <c r="AB6635" s="15" t="s">
        <v>143</v>
      </c>
    </row>
    <row r="6636" customFormat="false" ht="15" hidden="false" customHeight="true" outlineLevel="0" collapsed="false">
      <c r="A6636" s="15" t="s">
        <v>11703</v>
      </c>
      <c r="B6636" s="15" t="s">
        <v>11704</v>
      </c>
      <c r="C6636" s="15" t="s">
        <v>217</v>
      </c>
      <c r="D6636" s="15" t="s">
        <v>235</v>
      </c>
      <c r="E6636" s="15" t="s">
        <v>136</v>
      </c>
      <c r="F6636" s="15" t="s">
        <v>137</v>
      </c>
      <c r="G6636" s="15" t="s">
        <v>928</v>
      </c>
      <c r="H6636" s="15" t="s">
        <v>136</v>
      </c>
      <c r="I6636" s="15" t="s">
        <v>139</v>
      </c>
      <c r="J6636" s="15" t="s">
        <v>158</v>
      </c>
      <c r="K6636" s="15" t="s">
        <v>11707</v>
      </c>
      <c r="L6636" s="15" t="n">
        <v>4</v>
      </c>
      <c r="M6636" s="15" t="n">
        <v>1</v>
      </c>
      <c r="P6636" s="15" t="n">
        <v>5</v>
      </c>
      <c r="Y6636" s="15" t="s">
        <v>142</v>
      </c>
      <c r="AB6636" s="15" t="s">
        <v>143</v>
      </c>
    </row>
    <row r="6637" customFormat="false" ht="15" hidden="false" customHeight="true" outlineLevel="0" collapsed="false">
      <c r="A6637" s="15" t="s">
        <v>11708</v>
      </c>
      <c r="B6637" s="15" t="s">
        <v>11709</v>
      </c>
      <c r="C6637" s="15" t="s">
        <v>217</v>
      </c>
      <c r="D6637" s="15" t="s">
        <v>235</v>
      </c>
      <c r="E6637" s="15" t="s">
        <v>136</v>
      </c>
      <c r="F6637" s="15" t="s">
        <v>137</v>
      </c>
      <c r="G6637" s="15" t="s">
        <v>219</v>
      </c>
      <c r="H6637" s="15" t="s">
        <v>136</v>
      </c>
      <c r="I6637" s="15" t="s">
        <v>139</v>
      </c>
      <c r="J6637" s="15" t="s">
        <v>150</v>
      </c>
      <c r="K6637" s="15" t="s">
        <v>11710</v>
      </c>
      <c r="M6637" s="15" t="n">
        <v>3</v>
      </c>
      <c r="P6637" s="15" t="n">
        <v>3</v>
      </c>
      <c r="Y6637" s="15" t="s">
        <v>142</v>
      </c>
      <c r="AB6637" s="15" t="s">
        <v>143</v>
      </c>
    </row>
    <row r="6638" customFormat="false" ht="15" hidden="false" customHeight="true" outlineLevel="0" collapsed="false">
      <c r="A6638" s="15" t="s">
        <v>11708</v>
      </c>
      <c r="B6638" s="15" t="s">
        <v>11709</v>
      </c>
      <c r="C6638" s="15" t="s">
        <v>217</v>
      </c>
      <c r="D6638" s="15" t="s">
        <v>235</v>
      </c>
      <c r="E6638" s="15" t="s">
        <v>136</v>
      </c>
      <c r="F6638" s="15" t="s">
        <v>137</v>
      </c>
      <c r="G6638" s="15" t="s">
        <v>219</v>
      </c>
      <c r="H6638" s="15" t="s">
        <v>136</v>
      </c>
      <c r="I6638" s="15" t="s">
        <v>139</v>
      </c>
      <c r="J6638" s="15" t="s">
        <v>158</v>
      </c>
      <c r="K6638" s="15" t="s">
        <v>11711</v>
      </c>
      <c r="N6638" s="15" t="n">
        <v>10</v>
      </c>
      <c r="P6638" s="15" t="n">
        <v>10</v>
      </c>
      <c r="Y6638" s="15" t="s">
        <v>142</v>
      </c>
      <c r="AB6638" s="15" t="s">
        <v>143</v>
      </c>
    </row>
    <row r="6639" customFormat="false" ht="15" hidden="false" customHeight="true" outlineLevel="0" collapsed="false">
      <c r="A6639" s="15" t="s">
        <v>11712</v>
      </c>
      <c r="B6639" s="15" t="s">
        <v>11713</v>
      </c>
      <c r="C6639" s="15" t="s">
        <v>134</v>
      </c>
      <c r="D6639" s="15" t="s">
        <v>135</v>
      </c>
      <c r="E6639" s="15" t="s">
        <v>136</v>
      </c>
      <c r="F6639" s="15" t="s">
        <v>137</v>
      </c>
      <c r="G6639" s="15" t="s">
        <v>136</v>
      </c>
      <c r="H6639" s="15" t="s">
        <v>136</v>
      </c>
      <c r="I6639" s="15" t="s">
        <v>139</v>
      </c>
      <c r="J6639" s="15" t="s">
        <v>158</v>
      </c>
      <c r="K6639" s="15" t="s">
        <v>11714</v>
      </c>
      <c r="L6639" s="15" t="n">
        <v>4</v>
      </c>
      <c r="P6639" s="15" t="n">
        <v>4</v>
      </c>
      <c r="Y6639" s="15" t="s">
        <v>142</v>
      </c>
      <c r="AB6639" s="15" t="s">
        <v>143</v>
      </c>
    </row>
    <row r="6640" customFormat="false" ht="15" hidden="false" customHeight="true" outlineLevel="0" collapsed="false">
      <c r="A6640" s="15" t="s">
        <v>11715</v>
      </c>
      <c r="B6640" s="15" t="s">
        <v>11716</v>
      </c>
      <c r="C6640" s="15" t="s">
        <v>148</v>
      </c>
      <c r="E6640" s="15" t="s">
        <v>136</v>
      </c>
      <c r="F6640" s="15" t="s">
        <v>137</v>
      </c>
      <c r="G6640" s="15" t="s">
        <v>11717</v>
      </c>
      <c r="H6640" s="15" t="s">
        <v>136</v>
      </c>
      <c r="I6640" s="15" t="s">
        <v>139</v>
      </c>
      <c r="J6640" s="15" t="s">
        <v>158</v>
      </c>
      <c r="K6640" s="15" t="s">
        <v>11718</v>
      </c>
      <c r="L6640" s="15" t="n">
        <v>0</v>
      </c>
      <c r="P6640" s="15" t="n">
        <v>0</v>
      </c>
      <c r="Y6640" s="15" t="s">
        <v>142</v>
      </c>
      <c r="AB6640" s="15" t="s">
        <v>143</v>
      </c>
    </row>
    <row r="6641" customFormat="false" ht="15" hidden="false" customHeight="true" outlineLevel="0" collapsed="false">
      <c r="A6641" s="15" t="s">
        <v>11719</v>
      </c>
      <c r="B6641" s="15" t="s">
        <v>11720</v>
      </c>
      <c r="C6641" s="15" t="s">
        <v>134</v>
      </c>
      <c r="D6641" s="15" t="s">
        <v>135</v>
      </c>
      <c r="E6641" s="15" t="s">
        <v>136</v>
      </c>
      <c r="F6641" s="15" t="s">
        <v>137</v>
      </c>
      <c r="G6641" s="15" t="s">
        <v>461</v>
      </c>
      <c r="H6641" s="15" t="s">
        <v>136</v>
      </c>
      <c r="I6641" s="15" t="s">
        <v>139</v>
      </c>
      <c r="J6641" s="15" t="s">
        <v>140</v>
      </c>
      <c r="K6641" s="15" t="s">
        <v>11721</v>
      </c>
      <c r="M6641" s="15" t="n">
        <v>1</v>
      </c>
      <c r="N6641" s="15" t="n">
        <v>88</v>
      </c>
      <c r="O6641" s="15" t="n">
        <v>144</v>
      </c>
      <c r="P6641" s="15" t="n">
        <v>233</v>
      </c>
      <c r="Y6641" s="15" t="s">
        <v>142</v>
      </c>
      <c r="AB6641" s="15" t="s">
        <v>143</v>
      </c>
    </row>
    <row r="6642" customFormat="false" ht="15" hidden="false" customHeight="true" outlineLevel="0" collapsed="false">
      <c r="A6642" s="15" t="s">
        <v>11719</v>
      </c>
      <c r="B6642" s="15" t="s">
        <v>11720</v>
      </c>
      <c r="C6642" s="15" t="s">
        <v>134</v>
      </c>
      <c r="D6642" s="15" t="s">
        <v>135</v>
      </c>
      <c r="E6642" s="15" t="s">
        <v>136</v>
      </c>
      <c r="F6642" s="15" t="s">
        <v>137</v>
      </c>
      <c r="G6642" s="15" t="s">
        <v>461</v>
      </c>
      <c r="H6642" s="15" t="s">
        <v>136</v>
      </c>
      <c r="I6642" s="15" t="s">
        <v>139</v>
      </c>
      <c r="J6642" s="15" t="s">
        <v>144</v>
      </c>
      <c r="K6642" s="15" t="s">
        <v>11722</v>
      </c>
      <c r="N6642" s="15" t="n">
        <v>96</v>
      </c>
      <c r="O6642" s="15" t="n">
        <v>360</v>
      </c>
      <c r="P6642" s="15" t="n">
        <v>456</v>
      </c>
      <c r="Y6642" s="15" t="s">
        <v>142</v>
      </c>
      <c r="AB6642" s="15" t="s">
        <v>143</v>
      </c>
    </row>
    <row r="6643" customFormat="false" ht="15" hidden="false" customHeight="true" outlineLevel="0" collapsed="false">
      <c r="A6643" s="15" t="s">
        <v>11723</v>
      </c>
      <c r="B6643" s="15" t="s">
        <v>11724</v>
      </c>
      <c r="C6643" s="15" t="s">
        <v>148</v>
      </c>
      <c r="E6643" s="15" t="s">
        <v>136</v>
      </c>
      <c r="F6643" s="15" t="s">
        <v>137</v>
      </c>
      <c r="G6643" s="15" t="s">
        <v>3048</v>
      </c>
      <c r="H6643" s="15" t="s">
        <v>136</v>
      </c>
      <c r="I6643" s="15" t="s">
        <v>139</v>
      </c>
      <c r="J6643" s="15" t="s">
        <v>158</v>
      </c>
      <c r="K6643" s="15" t="s">
        <v>11725</v>
      </c>
      <c r="M6643" s="15" t="n">
        <v>7</v>
      </c>
      <c r="P6643" s="15" t="n">
        <v>7</v>
      </c>
      <c r="Y6643" s="15" t="s">
        <v>142</v>
      </c>
      <c r="AB6643" s="15" t="s">
        <v>143</v>
      </c>
    </row>
    <row r="6644" customFormat="false" ht="15" hidden="false" customHeight="true" outlineLevel="0" collapsed="false">
      <c r="A6644" s="15" t="s">
        <v>11726</v>
      </c>
      <c r="B6644" s="15" t="s">
        <v>11727</v>
      </c>
      <c r="C6644" s="15" t="s">
        <v>217</v>
      </c>
      <c r="D6644" s="15" t="s">
        <v>235</v>
      </c>
      <c r="E6644" s="15" t="s">
        <v>136</v>
      </c>
      <c r="F6644" s="15" t="s">
        <v>137</v>
      </c>
      <c r="G6644" s="15" t="s">
        <v>469</v>
      </c>
      <c r="H6644" s="15" t="s">
        <v>136</v>
      </c>
      <c r="I6644" s="15" t="s">
        <v>139</v>
      </c>
      <c r="J6644" s="15" t="s">
        <v>140</v>
      </c>
      <c r="K6644" s="15" t="s">
        <v>11728</v>
      </c>
      <c r="O6644" s="15" t="n">
        <v>4</v>
      </c>
      <c r="P6644" s="15" t="n">
        <v>4</v>
      </c>
      <c r="Y6644" s="15" t="s">
        <v>142</v>
      </c>
      <c r="AB6644" s="15" t="s">
        <v>143</v>
      </c>
    </row>
    <row r="6645" customFormat="false" ht="15" hidden="false" customHeight="true" outlineLevel="0" collapsed="false">
      <c r="A6645" s="15" t="s">
        <v>11726</v>
      </c>
      <c r="B6645" s="15" t="s">
        <v>11727</v>
      </c>
      <c r="C6645" s="15" t="s">
        <v>217</v>
      </c>
      <c r="D6645" s="15" t="s">
        <v>235</v>
      </c>
      <c r="E6645" s="15" t="s">
        <v>136</v>
      </c>
      <c r="F6645" s="15" t="s">
        <v>137</v>
      </c>
      <c r="G6645" s="15" t="s">
        <v>469</v>
      </c>
      <c r="H6645" s="15" t="s">
        <v>136</v>
      </c>
      <c r="I6645" s="15" t="s">
        <v>139</v>
      </c>
      <c r="J6645" s="15" t="s">
        <v>150</v>
      </c>
      <c r="K6645" s="15" t="s">
        <v>11729</v>
      </c>
      <c r="L6645" s="15" t="n">
        <v>24</v>
      </c>
      <c r="N6645" s="15" t="n">
        <v>1</v>
      </c>
      <c r="O6645" s="15" t="n">
        <v>7</v>
      </c>
      <c r="P6645" s="15" t="n">
        <v>32</v>
      </c>
      <c r="Y6645" s="15" t="s">
        <v>142</v>
      </c>
      <c r="AB6645" s="15" t="s">
        <v>143</v>
      </c>
    </row>
    <row r="6646" customFormat="false" ht="15" hidden="false" customHeight="true" outlineLevel="0" collapsed="false">
      <c r="A6646" s="15" t="s">
        <v>11726</v>
      </c>
      <c r="B6646" s="15" t="s">
        <v>11727</v>
      </c>
      <c r="C6646" s="15" t="s">
        <v>217</v>
      </c>
      <c r="D6646" s="15" t="s">
        <v>235</v>
      </c>
      <c r="E6646" s="15" t="s">
        <v>136</v>
      </c>
      <c r="F6646" s="15" t="s">
        <v>137</v>
      </c>
      <c r="G6646" s="15" t="s">
        <v>469</v>
      </c>
      <c r="H6646" s="15" t="s">
        <v>136</v>
      </c>
      <c r="I6646" s="15" t="s">
        <v>139</v>
      </c>
      <c r="J6646" s="15" t="s">
        <v>158</v>
      </c>
      <c r="K6646" s="15" t="s">
        <v>11730</v>
      </c>
      <c r="L6646" s="15" t="n">
        <v>7</v>
      </c>
      <c r="O6646" s="15" t="n">
        <v>2</v>
      </c>
      <c r="P6646" s="15" t="n">
        <v>9</v>
      </c>
      <c r="Y6646" s="15" t="s">
        <v>142</v>
      </c>
      <c r="AB6646" s="15" t="s">
        <v>143</v>
      </c>
    </row>
    <row r="6647" customFormat="false" ht="15" hidden="false" customHeight="true" outlineLevel="0" collapsed="false">
      <c r="A6647" s="15" t="s">
        <v>11731</v>
      </c>
      <c r="B6647" s="15" t="s">
        <v>11732</v>
      </c>
      <c r="C6647" s="15" t="s">
        <v>217</v>
      </c>
      <c r="D6647" s="15" t="s">
        <v>218</v>
      </c>
      <c r="E6647" s="15" t="s">
        <v>136</v>
      </c>
      <c r="F6647" s="15" t="s">
        <v>137</v>
      </c>
      <c r="G6647" s="15" t="s">
        <v>847</v>
      </c>
      <c r="H6647" s="15" t="s">
        <v>136</v>
      </c>
      <c r="I6647" s="15" t="s">
        <v>243</v>
      </c>
      <c r="J6647" s="15" t="s">
        <v>140</v>
      </c>
      <c r="K6647" s="15" t="s">
        <v>11733</v>
      </c>
      <c r="L6647" s="15" t="n">
        <v>9</v>
      </c>
      <c r="M6647" s="15" t="n">
        <v>46</v>
      </c>
      <c r="N6647" s="15" t="n">
        <v>11</v>
      </c>
      <c r="P6647" s="15" t="n">
        <v>66</v>
      </c>
      <c r="Y6647" s="15" t="s">
        <v>142</v>
      </c>
      <c r="AB6647" s="15" t="s">
        <v>143</v>
      </c>
    </row>
    <row r="6648" customFormat="false" ht="15" hidden="false" customHeight="true" outlineLevel="0" collapsed="false">
      <c r="A6648" s="15" t="s">
        <v>11731</v>
      </c>
      <c r="B6648" s="15" t="s">
        <v>11732</v>
      </c>
      <c r="C6648" s="15" t="s">
        <v>217</v>
      </c>
      <c r="D6648" s="15" t="s">
        <v>218</v>
      </c>
      <c r="E6648" s="15" t="s">
        <v>136</v>
      </c>
      <c r="F6648" s="15" t="s">
        <v>137</v>
      </c>
      <c r="G6648" s="15" t="s">
        <v>847</v>
      </c>
      <c r="H6648" s="15" t="s">
        <v>136</v>
      </c>
      <c r="I6648" s="15" t="s">
        <v>243</v>
      </c>
      <c r="J6648" s="15" t="s">
        <v>144</v>
      </c>
      <c r="K6648" s="15" t="s">
        <v>11734</v>
      </c>
      <c r="M6648" s="15" t="n">
        <v>1</v>
      </c>
      <c r="N6648" s="15" t="n">
        <v>1</v>
      </c>
      <c r="P6648" s="15" t="n">
        <v>2</v>
      </c>
      <c r="Y6648" s="15" t="s">
        <v>142</v>
      </c>
      <c r="AB6648" s="15" t="s">
        <v>143</v>
      </c>
    </row>
    <row r="6649" customFormat="false" ht="15" hidden="false" customHeight="true" outlineLevel="0" collapsed="false">
      <c r="A6649" s="15" t="s">
        <v>11731</v>
      </c>
      <c r="B6649" s="15" t="s">
        <v>11732</v>
      </c>
      <c r="C6649" s="15" t="s">
        <v>217</v>
      </c>
      <c r="D6649" s="15" t="s">
        <v>218</v>
      </c>
      <c r="E6649" s="15" t="s">
        <v>136</v>
      </c>
      <c r="F6649" s="15" t="s">
        <v>137</v>
      </c>
      <c r="G6649" s="15" t="s">
        <v>847</v>
      </c>
      <c r="H6649" s="15" t="s">
        <v>136</v>
      </c>
      <c r="I6649" s="15" t="s">
        <v>243</v>
      </c>
      <c r="J6649" s="15" t="s">
        <v>150</v>
      </c>
      <c r="K6649" s="15" t="s">
        <v>11735</v>
      </c>
      <c r="L6649" s="15" t="n">
        <v>110</v>
      </c>
      <c r="M6649" s="15" t="n">
        <v>250</v>
      </c>
      <c r="N6649" s="15" t="n">
        <v>172</v>
      </c>
      <c r="P6649" s="15" t="n">
        <v>532</v>
      </c>
      <c r="Y6649" s="15" t="s">
        <v>142</v>
      </c>
      <c r="AB6649" s="15" t="s">
        <v>143</v>
      </c>
    </row>
    <row r="6650" customFormat="false" ht="15" hidden="false" customHeight="true" outlineLevel="0" collapsed="false">
      <c r="A6650" s="15" t="s">
        <v>11731</v>
      </c>
      <c r="B6650" s="15" t="s">
        <v>11732</v>
      </c>
      <c r="C6650" s="15" t="s">
        <v>217</v>
      </c>
      <c r="D6650" s="15" t="s">
        <v>218</v>
      </c>
      <c r="E6650" s="15" t="s">
        <v>136</v>
      </c>
      <c r="F6650" s="15" t="s">
        <v>137</v>
      </c>
      <c r="G6650" s="15" t="s">
        <v>847</v>
      </c>
      <c r="H6650" s="15" t="s">
        <v>136</v>
      </c>
      <c r="I6650" s="15" t="s">
        <v>243</v>
      </c>
      <c r="J6650" s="15" t="s">
        <v>166</v>
      </c>
      <c r="K6650" s="15" t="s">
        <v>11736</v>
      </c>
      <c r="M6650" s="15" t="n">
        <v>168</v>
      </c>
      <c r="N6650" s="15" t="n">
        <v>8</v>
      </c>
      <c r="P6650" s="15" t="n">
        <v>176</v>
      </c>
      <c r="Y6650" s="15" t="s">
        <v>142</v>
      </c>
      <c r="AB6650" s="15" t="s">
        <v>143</v>
      </c>
    </row>
    <row r="6651" customFormat="false" ht="15" hidden="false" customHeight="true" outlineLevel="0" collapsed="false">
      <c r="A6651" s="15" t="s">
        <v>11731</v>
      </c>
      <c r="B6651" s="15" t="s">
        <v>11732</v>
      </c>
      <c r="C6651" s="15" t="s">
        <v>217</v>
      </c>
      <c r="D6651" s="15" t="s">
        <v>218</v>
      </c>
      <c r="E6651" s="15" t="s">
        <v>136</v>
      </c>
      <c r="F6651" s="15" t="s">
        <v>137</v>
      </c>
      <c r="G6651" s="15" t="s">
        <v>847</v>
      </c>
      <c r="H6651" s="15" t="s">
        <v>136</v>
      </c>
      <c r="I6651" s="15" t="s">
        <v>243</v>
      </c>
      <c r="J6651" s="15" t="s">
        <v>158</v>
      </c>
      <c r="K6651" s="15" t="s">
        <v>11737</v>
      </c>
      <c r="L6651" s="15" t="n">
        <v>47</v>
      </c>
      <c r="M6651" s="15" t="n">
        <v>84</v>
      </c>
      <c r="N6651" s="15" t="n">
        <v>24</v>
      </c>
      <c r="P6651" s="15" t="n">
        <v>155</v>
      </c>
      <c r="Y6651" s="15" t="s">
        <v>142</v>
      </c>
      <c r="AB6651" s="15" t="s">
        <v>143</v>
      </c>
    </row>
    <row r="6652" customFormat="false" ht="15" hidden="false" customHeight="true" outlineLevel="0" collapsed="false">
      <c r="A6652" s="15" t="s">
        <v>11731</v>
      </c>
      <c r="B6652" s="15" t="s">
        <v>11732</v>
      </c>
      <c r="C6652" s="15" t="s">
        <v>217</v>
      </c>
      <c r="D6652" s="15" t="s">
        <v>218</v>
      </c>
      <c r="E6652" s="15" t="s">
        <v>136</v>
      </c>
      <c r="F6652" s="15" t="s">
        <v>137</v>
      </c>
      <c r="G6652" s="15" t="s">
        <v>847</v>
      </c>
      <c r="H6652" s="15" t="s">
        <v>136</v>
      </c>
      <c r="I6652" s="15" t="s">
        <v>243</v>
      </c>
      <c r="J6652" s="15" t="s">
        <v>169</v>
      </c>
      <c r="K6652" s="15" t="s">
        <v>11738</v>
      </c>
      <c r="M6652" s="15" t="n">
        <v>1</v>
      </c>
      <c r="N6652" s="15" t="n">
        <v>6</v>
      </c>
      <c r="P6652" s="15" t="n">
        <v>7</v>
      </c>
      <c r="Y6652" s="15" t="s">
        <v>142</v>
      </c>
      <c r="AB6652" s="15" t="s">
        <v>143</v>
      </c>
    </row>
    <row r="6653" customFormat="false" ht="15" hidden="false" customHeight="true" outlineLevel="0" collapsed="false">
      <c r="A6653" s="15" t="s">
        <v>11739</v>
      </c>
      <c r="B6653" s="15" t="s">
        <v>11740</v>
      </c>
      <c r="C6653" s="15" t="s">
        <v>217</v>
      </c>
      <c r="D6653" s="15" t="s">
        <v>235</v>
      </c>
      <c r="E6653" s="15" t="s">
        <v>136</v>
      </c>
      <c r="F6653" s="15" t="s">
        <v>137</v>
      </c>
      <c r="G6653" s="15" t="s">
        <v>5749</v>
      </c>
      <c r="H6653" s="15" t="s">
        <v>136</v>
      </c>
      <c r="I6653" s="15" t="s">
        <v>139</v>
      </c>
      <c r="J6653" s="15" t="s">
        <v>158</v>
      </c>
      <c r="K6653" s="15" t="s">
        <v>11741</v>
      </c>
      <c r="N6653" s="15" t="n">
        <v>3</v>
      </c>
      <c r="O6653" s="15" t="n">
        <v>1</v>
      </c>
      <c r="P6653" s="15" t="n">
        <v>4</v>
      </c>
      <c r="Y6653" s="15" t="s">
        <v>142</v>
      </c>
      <c r="AB6653" s="15" t="s">
        <v>143</v>
      </c>
    </row>
    <row r="6654" customFormat="false" ht="15" hidden="false" customHeight="true" outlineLevel="0" collapsed="false">
      <c r="A6654" s="15" t="s">
        <v>11742</v>
      </c>
      <c r="B6654" s="15" t="s">
        <v>11743</v>
      </c>
      <c r="C6654" s="15" t="s">
        <v>134</v>
      </c>
      <c r="D6654" s="15" t="s">
        <v>177</v>
      </c>
      <c r="E6654" s="15" t="s">
        <v>136</v>
      </c>
      <c r="F6654" s="15" t="s">
        <v>137</v>
      </c>
      <c r="G6654" s="15" t="s">
        <v>11744</v>
      </c>
      <c r="H6654" s="15" t="s">
        <v>136</v>
      </c>
      <c r="I6654" s="15" t="s">
        <v>243</v>
      </c>
      <c r="J6654" s="15" t="s">
        <v>140</v>
      </c>
      <c r="K6654" s="15" t="s">
        <v>11745</v>
      </c>
      <c r="L6654" s="15" t="n">
        <v>5</v>
      </c>
      <c r="M6654" s="15" t="n">
        <v>9</v>
      </c>
      <c r="N6654" s="15" t="n">
        <v>3</v>
      </c>
      <c r="O6654" s="15" t="n">
        <v>9</v>
      </c>
      <c r="P6654" s="15" t="n">
        <v>26</v>
      </c>
      <c r="Y6654" s="15" t="s">
        <v>142</v>
      </c>
      <c r="AB6654" s="15" t="s">
        <v>143</v>
      </c>
    </row>
    <row r="6655" customFormat="false" ht="15" hidden="false" customHeight="true" outlineLevel="0" collapsed="false">
      <c r="A6655" s="15" t="s">
        <v>11742</v>
      </c>
      <c r="B6655" s="15" t="s">
        <v>11743</v>
      </c>
      <c r="C6655" s="15" t="s">
        <v>134</v>
      </c>
      <c r="D6655" s="15" t="s">
        <v>177</v>
      </c>
      <c r="E6655" s="15" t="s">
        <v>136</v>
      </c>
      <c r="F6655" s="15" t="s">
        <v>137</v>
      </c>
      <c r="G6655" s="15" t="s">
        <v>11744</v>
      </c>
      <c r="H6655" s="15" t="s">
        <v>136</v>
      </c>
      <c r="I6655" s="15" t="s">
        <v>243</v>
      </c>
      <c r="J6655" s="15" t="s">
        <v>144</v>
      </c>
      <c r="K6655" s="15" t="s">
        <v>11746</v>
      </c>
      <c r="L6655" s="15" t="n">
        <v>85</v>
      </c>
      <c r="M6655" s="15" t="n">
        <v>105</v>
      </c>
      <c r="N6655" s="15" t="n">
        <v>108</v>
      </c>
      <c r="O6655" s="15" t="n">
        <v>78</v>
      </c>
      <c r="P6655" s="15" t="n">
        <v>376</v>
      </c>
      <c r="Y6655" s="15" t="s">
        <v>142</v>
      </c>
      <c r="AB6655" s="15" t="s">
        <v>143</v>
      </c>
    </row>
    <row r="6656" customFormat="false" ht="15" hidden="false" customHeight="true" outlineLevel="0" collapsed="false">
      <c r="A6656" s="15" t="s">
        <v>11742</v>
      </c>
      <c r="B6656" s="15" t="s">
        <v>11743</v>
      </c>
      <c r="C6656" s="15" t="s">
        <v>134</v>
      </c>
      <c r="D6656" s="15" t="s">
        <v>177</v>
      </c>
      <c r="E6656" s="15" t="s">
        <v>136</v>
      </c>
      <c r="F6656" s="15" t="s">
        <v>137</v>
      </c>
      <c r="G6656" s="15" t="s">
        <v>11744</v>
      </c>
      <c r="H6656" s="15" t="s">
        <v>136</v>
      </c>
      <c r="I6656" s="15" t="s">
        <v>243</v>
      </c>
      <c r="J6656" s="15" t="s">
        <v>150</v>
      </c>
      <c r="K6656" s="15" t="s">
        <v>11747</v>
      </c>
      <c r="L6656" s="15" t="n">
        <v>79</v>
      </c>
      <c r="M6656" s="15" t="n">
        <v>107</v>
      </c>
      <c r="N6656" s="15" t="n">
        <v>198</v>
      </c>
      <c r="O6656" s="15" t="n">
        <v>97</v>
      </c>
      <c r="P6656" s="15" t="n">
        <v>481</v>
      </c>
      <c r="Y6656" s="15" t="s">
        <v>142</v>
      </c>
      <c r="AB6656" s="15" t="s">
        <v>143</v>
      </c>
    </row>
    <row r="6657" customFormat="false" ht="15" hidden="false" customHeight="true" outlineLevel="0" collapsed="false">
      <c r="A6657" s="15" t="s">
        <v>11742</v>
      </c>
      <c r="B6657" s="15" t="s">
        <v>11743</v>
      </c>
      <c r="C6657" s="15" t="s">
        <v>134</v>
      </c>
      <c r="D6657" s="15" t="s">
        <v>177</v>
      </c>
      <c r="E6657" s="15" t="s">
        <v>136</v>
      </c>
      <c r="F6657" s="15" t="s">
        <v>137</v>
      </c>
      <c r="G6657" s="15" t="s">
        <v>11744</v>
      </c>
      <c r="H6657" s="15" t="s">
        <v>136</v>
      </c>
      <c r="I6657" s="15" t="s">
        <v>243</v>
      </c>
      <c r="J6657" s="15" t="s">
        <v>158</v>
      </c>
      <c r="K6657" s="15" t="s">
        <v>11748</v>
      </c>
      <c r="L6657" s="15" t="n">
        <v>10</v>
      </c>
      <c r="M6657" s="15" t="n">
        <v>5</v>
      </c>
      <c r="N6657" s="15" t="n">
        <v>32</v>
      </c>
      <c r="O6657" s="15" t="n">
        <v>2</v>
      </c>
      <c r="P6657" s="15" t="n">
        <v>49</v>
      </c>
      <c r="Y6657" s="15" t="s">
        <v>142</v>
      </c>
      <c r="AB6657" s="15" t="s">
        <v>143</v>
      </c>
    </row>
    <row r="6658" customFormat="false" ht="15" hidden="false" customHeight="true" outlineLevel="0" collapsed="false">
      <c r="A6658" s="15" t="s">
        <v>11742</v>
      </c>
      <c r="B6658" s="15" t="s">
        <v>11743</v>
      </c>
      <c r="C6658" s="15" t="s">
        <v>134</v>
      </c>
      <c r="D6658" s="15" t="s">
        <v>177</v>
      </c>
      <c r="E6658" s="15" t="s">
        <v>136</v>
      </c>
      <c r="F6658" s="15" t="s">
        <v>137</v>
      </c>
      <c r="G6658" s="15" t="s">
        <v>11744</v>
      </c>
      <c r="H6658" s="15" t="s">
        <v>136</v>
      </c>
      <c r="I6658" s="15" t="s">
        <v>243</v>
      </c>
      <c r="J6658" s="15" t="s">
        <v>169</v>
      </c>
      <c r="K6658" s="15" t="s">
        <v>11749</v>
      </c>
      <c r="M6658" s="15" t="n">
        <v>2</v>
      </c>
      <c r="O6658" s="15" t="n">
        <v>1</v>
      </c>
      <c r="P6658" s="15" t="n">
        <v>3</v>
      </c>
      <c r="Y6658" s="15" t="s">
        <v>142</v>
      </c>
      <c r="AB6658" s="15" t="s">
        <v>143</v>
      </c>
    </row>
    <row r="6659" customFormat="false" ht="15" hidden="false" customHeight="true" outlineLevel="0" collapsed="false">
      <c r="A6659" s="15" t="s">
        <v>11750</v>
      </c>
      <c r="B6659" s="15" t="s">
        <v>11751</v>
      </c>
      <c r="C6659" s="15" t="s">
        <v>134</v>
      </c>
      <c r="D6659" s="15" t="s">
        <v>135</v>
      </c>
      <c r="E6659" s="15" t="s">
        <v>136</v>
      </c>
      <c r="F6659" s="15" t="s">
        <v>137</v>
      </c>
      <c r="G6659" s="15" t="s">
        <v>1353</v>
      </c>
      <c r="H6659" s="15" t="s">
        <v>136</v>
      </c>
      <c r="I6659" s="15" t="s">
        <v>243</v>
      </c>
      <c r="J6659" s="15" t="s">
        <v>140</v>
      </c>
      <c r="K6659" s="15" t="s">
        <v>11752</v>
      </c>
      <c r="L6659" s="15" t="n">
        <v>24</v>
      </c>
      <c r="M6659" s="15" t="n">
        <v>71</v>
      </c>
      <c r="N6659" s="15" t="n">
        <v>28</v>
      </c>
      <c r="O6659" s="15" t="n">
        <v>268</v>
      </c>
      <c r="P6659" s="15" t="n">
        <v>391</v>
      </c>
      <c r="Y6659" s="15" t="s">
        <v>156</v>
      </c>
      <c r="AB6659" s="15" t="s">
        <v>143</v>
      </c>
    </row>
    <row r="6660" customFormat="false" ht="15" hidden="false" customHeight="true" outlineLevel="0" collapsed="false">
      <c r="A6660" s="15" t="s">
        <v>11750</v>
      </c>
      <c r="B6660" s="15" t="s">
        <v>11751</v>
      </c>
      <c r="C6660" s="15" t="s">
        <v>134</v>
      </c>
      <c r="D6660" s="15" t="s">
        <v>135</v>
      </c>
      <c r="E6660" s="15" t="s">
        <v>136</v>
      </c>
      <c r="F6660" s="15" t="s">
        <v>137</v>
      </c>
      <c r="G6660" s="15" t="s">
        <v>1353</v>
      </c>
      <c r="H6660" s="15" t="s">
        <v>136</v>
      </c>
      <c r="I6660" s="15" t="s">
        <v>243</v>
      </c>
      <c r="J6660" s="15" t="s">
        <v>144</v>
      </c>
      <c r="K6660" s="15" t="s">
        <v>11753</v>
      </c>
      <c r="L6660" s="15" t="n">
        <v>16</v>
      </c>
      <c r="M6660" s="15" t="n">
        <v>28</v>
      </c>
      <c r="N6660" s="15" t="n">
        <v>13</v>
      </c>
      <c r="P6660" s="15" t="n">
        <v>57</v>
      </c>
      <c r="Y6660" s="15" t="s">
        <v>156</v>
      </c>
      <c r="AB6660" s="15" t="s">
        <v>143</v>
      </c>
    </row>
    <row r="6661" customFormat="false" ht="15" hidden="false" customHeight="true" outlineLevel="0" collapsed="false">
      <c r="A6661" s="15" t="s">
        <v>11750</v>
      </c>
      <c r="B6661" s="15" t="s">
        <v>11751</v>
      </c>
      <c r="C6661" s="15" t="s">
        <v>134</v>
      </c>
      <c r="D6661" s="15" t="s">
        <v>135</v>
      </c>
      <c r="E6661" s="15" t="s">
        <v>136</v>
      </c>
      <c r="F6661" s="15" t="s">
        <v>137</v>
      </c>
      <c r="G6661" s="15" t="s">
        <v>1353</v>
      </c>
      <c r="H6661" s="15" t="s">
        <v>136</v>
      </c>
      <c r="I6661" s="15" t="s">
        <v>243</v>
      </c>
      <c r="J6661" s="15" t="s">
        <v>150</v>
      </c>
      <c r="K6661" s="15" t="s">
        <v>11754</v>
      </c>
      <c r="L6661" s="15" t="n">
        <v>1279</v>
      </c>
      <c r="M6661" s="15" t="n">
        <v>861</v>
      </c>
      <c r="N6661" s="15" t="n">
        <v>854</v>
      </c>
      <c r="O6661" s="15" t="n">
        <v>292</v>
      </c>
      <c r="P6661" s="15" t="n">
        <v>3286</v>
      </c>
      <c r="Y6661" s="15" t="s">
        <v>156</v>
      </c>
      <c r="AB6661" s="15" t="s">
        <v>143</v>
      </c>
    </row>
    <row r="6662" customFormat="false" ht="15" hidden="false" customHeight="true" outlineLevel="0" collapsed="false">
      <c r="A6662" s="15" t="s">
        <v>11750</v>
      </c>
      <c r="B6662" s="15" t="s">
        <v>11751</v>
      </c>
      <c r="C6662" s="15" t="s">
        <v>134</v>
      </c>
      <c r="D6662" s="15" t="s">
        <v>135</v>
      </c>
      <c r="E6662" s="15" t="s">
        <v>136</v>
      </c>
      <c r="F6662" s="15" t="s">
        <v>137</v>
      </c>
      <c r="G6662" s="15" t="s">
        <v>1353</v>
      </c>
      <c r="H6662" s="15" t="s">
        <v>136</v>
      </c>
      <c r="I6662" s="15" t="s">
        <v>243</v>
      </c>
      <c r="J6662" s="15" t="s">
        <v>166</v>
      </c>
      <c r="K6662" s="15" t="s">
        <v>11755</v>
      </c>
      <c r="M6662" s="15" t="n">
        <v>4</v>
      </c>
      <c r="N6662" s="15" t="n">
        <v>24</v>
      </c>
      <c r="P6662" s="15" t="n">
        <v>28</v>
      </c>
      <c r="Y6662" s="15" t="s">
        <v>156</v>
      </c>
      <c r="AB6662" s="15" t="s">
        <v>143</v>
      </c>
    </row>
    <row r="6663" customFormat="false" ht="15" hidden="false" customHeight="true" outlineLevel="0" collapsed="false">
      <c r="A6663" s="15" t="s">
        <v>11750</v>
      </c>
      <c r="B6663" s="15" t="s">
        <v>11751</v>
      </c>
      <c r="C6663" s="15" t="s">
        <v>134</v>
      </c>
      <c r="D6663" s="15" t="s">
        <v>135</v>
      </c>
      <c r="E6663" s="15" t="s">
        <v>136</v>
      </c>
      <c r="F6663" s="15" t="s">
        <v>137</v>
      </c>
      <c r="G6663" s="15" t="s">
        <v>1353</v>
      </c>
      <c r="H6663" s="15" t="s">
        <v>136</v>
      </c>
      <c r="I6663" s="15" t="s">
        <v>243</v>
      </c>
      <c r="J6663" s="15" t="s">
        <v>158</v>
      </c>
      <c r="K6663" s="15" t="s">
        <v>11756</v>
      </c>
      <c r="L6663" s="15" t="n">
        <v>645</v>
      </c>
      <c r="M6663" s="15" t="n">
        <v>895</v>
      </c>
      <c r="N6663" s="15" t="n">
        <v>910</v>
      </c>
      <c r="O6663" s="15" t="n">
        <v>332</v>
      </c>
      <c r="P6663" s="15" t="n">
        <v>2782</v>
      </c>
      <c r="Y6663" s="15" t="s">
        <v>156</v>
      </c>
      <c r="AB6663" s="15" t="s">
        <v>143</v>
      </c>
    </row>
    <row r="6664" customFormat="false" ht="15" hidden="false" customHeight="true" outlineLevel="0" collapsed="false">
      <c r="A6664" s="15" t="s">
        <v>11750</v>
      </c>
      <c r="B6664" s="15" t="s">
        <v>11751</v>
      </c>
      <c r="C6664" s="15" t="s">
        <v>134</v>
      </c>
      <c r="D6664" s="15" t="s">
        <v>135</v>
      </c>
      <c r="E6664" s="15" t="s">
        <v>136</v>
      </c>
      <c r="F6664" s="15" t="s">
        <v>137</v>
      </c>
      <c r="G6664" s="15" t="s">
        <v>1353</v>
      </c>
      <c r="H6664" s="15" t="s">
        <v>136</v>
      </c>
      <c r="I6664" s="15" t="s">
        <v>243</v>
      </c>
      <c r="J6664" s="15" t="s">
        <v>169</v>
      </c>
      <c r="K6664" s="15" t="s">
        <v>11757</v>
      </c>
      <c r="L6664" s="15" t="n">
        <v>2</v>
      </c>
      <c r="N6664" s="15" t="n">
        <v>5</v>
      </c>
      <c r="O6664" s="15" t="n">
        <v>2</v>
      </c>
      <c r="P6664" s="15" t="n">
        <v>9</v>
      </c>
      <c r="Y6664" s="15" t="s">
        <v>156</v>
      </c>
      <c r="AB6664" s="15" t="s">
        <v>143</v>
      </c>
    </row>
    <row r="6665" customFormat="false" ht="15" hidden="false" customHeight="true" outlineLevel="0" collapsed="false">
      <c r="A6665" s="15" t="s">
        <v>11758</v>
      </c>
      <c r="B6665" s="15" t="s">
        <v>11759</v>
      </c>
      <c r="C6665" s="15" t="s">
        <v>148</v>
      </c>
      <c r="E6665" s="15" t="s">
        <v>136</v>
      </c>
      <c r="F6665" s="15" t="s">
        <v>137</v>
      </c>
      <c r="G6665" s="15" t="s">
        <v>149</v>
      </c>
      <c r="H6665" s="15" t="s">
        <v>136</v>
      </c>
      <c r="I6665" s="15" t="s">
        <v>139</v>
      </c>
      <c r="J6665" s="15" t="s">
        <v>150</v>
      </c>
      <c r="K6665" s="15" t="s">
        <v>11760</v>
      </c>
      <c r="O6665" s="15" t="n">
        <v>24</v>
      </c>
      <c r="P6665" s="15" t="n">
        <v>24</v>
      </c>
      <c r="Y6665" s="15" t="s">
        <v>142</v>
      </c>
      <c r="AB6665" s="15" t="s">
        <v>143</v>
      </c>
    </row>
    <row r="6666" customFormat="false" ht="15" hidden="false" customHeight="true" outlineLevel="0" collapsed="false">
      <c r="A6666" s="15" t="s">
        <v>11761</v>
      </c>
      <c r="B6666" s="15" t="s">
        <v>11762</v>
      </c>
      <c r="C6666" s="15" t="s">
        <v>217</v>
      </c>
      <c r="D6666" s="15" t="s">
        <v>218</v>
      </c>
      <c r="E6666" s="15" t="s">
        <v>136</v>
      </c>
      <c r="F6666" s="15" t="s">
        <v>137</v>
      </c>
      <c r="G6666" s="15" t="s">
        <v>308</v>
      </c>
      <c r="H6666" s="15" t="s">
        <v>136</v>
      </c>
      <c r="I6666" s="15" t="s">
        <v>139</v>
      </c>
      <c r="J6666" s="15" t="s">
        <v>144</v>
      </c>
      <c r="K6666" s="15" t="s">
        <v>11763</v>
      </c>
      <c r="N6666" s="15" t="n">
        <v>1</v>
      </c>
      <c r="P6666" s="15" t="n">
        <v>1</v>
      </c>
      <c r="Y6666" s="15" t="s">
        <v>142</v>
      </c>
      <c r="AB6666" s="15" t="s">
        <v>143</v>
      </c>
    </row>
    <row r="6667" customFormat="false" ht="15" hidden="false" customHeight="true" outlineLevel="0" collapsed="false">
      <c r="A6667" s="15" t="s">
        <v>11761</v>
      </c>
      <c r="B6667" s="15" t="s">
        <v>11762</v>
      </c>
      <c r="C6667" s="15" t="s">
        <v>217</v>
      </c>
      <c r="D6667" s="15" t="s">
        <v>218</v>
      </c>
      <c r="E6667" s="15" t="s">
        <v>136</v>
      </c>
      <c r="F6667" s="15" t="s">
        <v>137</v>
      </c>
      <c r="G6667" s="15" t="s">
        <v>308</v>
      </c>
      <c r="H6667" s="15" t="s">
        <v>136</v>
      </c>
      <c r="I6667" s="15" t="s">
        <v>139</v>
      </c>
      <c r="J6667" s="15" t="s">
        <v>150</v>
      </c>
      <c r="K6667" s="15" t="s">
        <v>11764</v>
      </c>
      <c r="L6667" s="15" t="n">
        <v>6</v>
      </c>
      <c r="P6667" s="15" t="n">
        <v>6</v>
      </c>
      <c r="Y6667" s="15" t="s">
        <v>142</v>
      </c>
      <c r="AB6667" s="15" t="s">
        <v>143</v>
      </c>
    </row>
    <row r="6668" customFormat="false" ht="15" hidden="false" customHeight="true" outlineLevel="0" collapsed="false">
      <c r="A6668" s="15" t="s">
        <v>11761</v>
      </c>
      <c r="B6668" s="15" t="s">
        <v>11762</v>
      </c>
      <c r="C6668" s="15" t="s">
        <v>217</v>
      </c>
      <c r="D6668" s="15" t="s">
        <v>218</v>
      </c>
      <c r="E6668" s="15" t="s">
        <v>136</v>
      </c>
      <c r="F6668" s="15" t="s">
        <v>137</v>
      </c>
      <c r="G6668" s="15" t="s">
        <v>308</v>
      </c>
      <c r="H6668" s="15" t="s">
        <v>136</v>
      </c>
      <c r="I6668" s="15" t="s">
        <v>139</v>
      </c>
      <c r="J6668" s="15" t="s">
        <v>158</v>
      </c>
      <c r="K6668" s="15" t="s">
        <v>11765</v>
      </c>
      <c r="N6668" s="15" t="n">
        <v>4</v>
      </c>
      <c r="P6668" s="15" t="n">
        <v>4</v>
      </c>
      <c r="Y6668" s="15" t="s">
        <v>142</v>
      </c>
      <c r="AB6668" s="15" t="s">
        <v>143</v>
      </c>
    </row>
    <row r="6669" customFormat="false" ht="15" hidden="false" customHeight="true" outlineLevel="0" collapsed="false">
      <c r="A6669" s="15" t="s">
        <v>11766</v>
      </c>
      <c r="B6669" s="15" t="s">
        <v>11767</v>
      </c>
      <c r="C6669" s="15" t="s">
        <v>217</v>
      </c>
      <c r="D6669" s="15" t="s">
        <v>235</v>
      </c>
      <c r="E6669" s="15" t="s">
        <v>136</v>
      </c>
      <c r="F6669" s="15" t="s">
        <v>137</v>
      </c>
      <c r="G6669" s="15" t="s">
        <v>613</v>
      </c>
      <c r="H6669" s="15" t="s">
        <v>136</v>
      </c>
      <c r="I6669" s="15" t="s">
        <v>139</v>
      </c>
      <c r="J6669" s="15" t="s">
        <v>140</v>
      </c>
      <c r="K6669" s="15" t="s">
        <v>11768</v>
      </c>
      <c r="L6669" s="15" t="n">
        <v>1</v>
      </c>
      <c r="P6669" s="15" t="n">
        <v>1</v>
      </c>
      <c r="Y6669" s="15" t="s">
        <v>142</v>
      </c>
      <c r="AB6669" s="15" t="s">
        <v>143</v>
      </c>
    </row>
    <row r="6670" customFormat="false" ht="15" hidden="false" customHeight="true" outlineLevel="0" collapsed="false">
      <c r="A6670" s="15" t="s">
        <v>11769</v>
      </c>
      <c r="B6670" s="15" t="s">
        <v>11770</v>
      </c>
      <c r="C6670" s="15" t="s">
        <v>217</v>
      </c>
      <c r="D6670" s="15" t="s">
        <v>235</v>
      </c>
      <c r="E6670" s="15" t="s">
        <v>136</v>
      </c>
      <c r="F6670" s="15" t="s">
        <v>137</v>
      </c>
      <c r="G6670" s="15" t="s">
        <v>473</v>
      </c>
      <c r="H6670" s="15" t="s">
        <v>136</v>
      </c>
      <c r="I6670" s="15" t="s">
        <v>139</v>
      </c>
      <c r="J6670" s="15" t="s">
        <v>140</v>
      </c>
      <c r="K6670" s="15" t="s">
        <v>11771</v>
      </c>
      <c r="L6670" s="15" t="n">
        <v>18</v>
      </c>
      <c r="M6670" s="15" t="n">
        <v>22</v>
      </c>
      <c r="P6670" s="15" t="n">
        <v>40</v>
      </c>
      <c r="Y6670" s="15" t="s">
        <v>142</v>
      </c>
      <c r="AB6670" s="15" t="s">
        <v>143</v>
      </c>
    </row>
    <row r="6671" customFormat="false" ht="15" hidden="false" customHeight="true" outlineLevel="0" collapsed="false">
      <c r="A6671" s="15" t="s">
        <v>11769</v>
      </c>
      <c r="B6671" s="15" t="s">
        <v>11770</v>
      </c>
      <c r="C6671" s="15" t="s">
        <v>217</v>
      </c>
      <c r="D6671" s="15" t="s">
        <v>235</v>
      </c>
      <c r="E6671" s="15" t="s">
        <v>136</v>
      </c>
      <c r="F6671" s="15" t="s">
        <v>137</v>
      </c>
      <c r="G6671" s="15" t="s">
        <v>473</v>
      </c>
      <c r="H6671" s="15" t="s">
        <v>136</v>
      </c>
      <c r="I6671" s="15" t="s">
        <v>139</v>
      </c>
      <c r="J6671" s="15" t="s">
        <v>150</v>
      </c>
      <c r="K6671" s="15" t="s">
        <v>11772</v>
      </c>
      <c r="L6671" s="15" t="n">
        <v>3</v>
      </c>
      <c r="M6671" s="15" t="n">
        <v>52</v>
      </c>
      <c r="N6671" s="15" t="n">
        <v>31</v>
      </c>
      <c r="O6671" s="15" t="n">
        <v>5</v>
      </c>
      <c r="P6671" s="15" t="n">
        <v>91</v>
      </c>
      <c r="Y6671" s="15" t="s">
        <v>142</v>
      </c>
      <c r="AB6671" s="15" t="s">
        <v>143</v>
      </c>
    </row>
    <row r="6672" customFormat="false" ht="15" hidden="false" customHeight="true" outlineLevel="0" collapsed="false">
      <c r="A6672" s="15" t="s">
        <v>11769</v>
      </c>
      <c r="B6672" s="15" t="s">
        <v>11770</v>
      </c>
      <c r="C6672" s="15" t="s">
        <v>217</v>
      </c>
      <c r="D6672" s="15" t="s">
        <v>235</v>
      </c>
      <c r="E6672" s="15" t="s">
        <v>136</v>
      </c>
      <c r="F6672" s="15" t="s">
        <v>137</v>
      </c>
      <c r="G6672" s="15" t="s">
        <v>473</v>
      </c>
      <c r="H6672" s="15" t="s">
        <v>136</v>
      </c>
      <c r="I6672" s="15" t="s">
        <v>139</v>
      </c>
      <c r="J6672" s="15" t="s">
        <v>158</v>
      </c>
      <c r="K6672" s="15" t="s">
        <v>11773</v>
      </c>
      <c r="M6672" s="15" t="n">
        <v>5</v>
      </c>
      <c r="P6672" s="15" t="n">
        <v>5</v>
      </c>
      <c r="Y6672" s="15" t="s">
        <v>142</v>
      </c>
      <c r="AB6672" s="15" t="s">
        <v>143</v>
      </c>
    </row>
    <row r="6673" customFormat="false" ht="15" hidden="false" customHeight="true" outlineLevel="0" collapsed="false">
      <c r="A6673" s="15" t="s">
        <v>11774</v>
      </c>
      <c r="B6673" s="15" t="s">
        <v>11775</v>
      </c>
      <c r="C6673" s="15" t="s">
        <v>217</v>
      </c>
      <c r="D6673" s="15" t="s">
        <v>235</v>
      </c>
      <c r="E6673" s="15" t="s">
        <v>1889</v>
      </c>
      <c r="F6673" s="15" t="s">
        <v>137</v>
      </c>
      <c r="G6673" s="15" t="s">
        <v>1889</v>
      </c>
      <c r="H6673" s="15" t="s">
        <v>1889</v>
      </c>
      <c r="I6673" s="15" t="s">
        <v>139</v>
      </c>
      <c r="J6673" s="15" t="s">
        <v>150</v>
      </c>
      <c r="K6673" s="15" t="s">
        <v>11776</v>
      </c>
      <c r="L6673" s="15" t="n">
        <v>6</v>
      </c>
      <c r="P6673" s="15" t="n">
        <v>6</v>
      </c>
      <c r="Y6673" s="15" t="s">
        <v>142</v>
      </c>
      <c r="AB6673" s="15" t="s">
        <v>143</v>
      </c>
    </row>
    <row r="6674" customFormat="false" ht="15" hidden="false" customHeight="true" outlineLevel="0" collapsed="false">
      <c r="A6674" s="15" t="s">
        <v>11777</v>
      </c>
      <c r="B6674" s="15" t="s">
        <v>11778</v>
      </c>
      <c r="C6674" s="15" t="s">
        <v>217</v>
      </c>
      <c r="D6674" s="15" t="s">
        <v>235</v>
      </c>
      <c r="E6674" s="15" t="s">
        <v>136</v>
      </c>
      <c r="F6674" s="15" t="s">
        <v>137</v>
      </c>
      <c r="G6674" s="15" t="s">
        <v>231</v>
      </c>
      <c r="H6674" s="15" t="s">
        <v>136</v>
      </c>
      <c r="I6674" s="15" t="s">
        <v>139</v>
      </c>
      <c r="J6674" s="15" t="s">
        <v>144</v>
      </c>
      <c r="K6674" s="15" t="s">
        <v>11779</v>
      </c>
      <c r="L6674" s="15" t="n">
        <v>1</v>
      </c>
      <c r="P6674" s="15" t="n">
        <v>1</v>
      </c>
      <c r="Y6674" s="15" t="s">
        <v>156</v>
      </c>
      <c r="AB6674" s="15" t="s">
        <v>143</v>
      </c>
    </row>
    <row r="6675" customFormat="false" ht="15" hidden="false" customHeight="true" outlineLevel="0" collapsed="false">
      <c r="A6675" s="15" t="s">
        <v>11780</v>
      </c>
      <c r="B6675" s="15" t="s">
        <v>11781</v>
      </c>
      <c r="C6675" s="15" t="s">
        <v>217</v>
      </c>
      <c r="D6675" s="15" t="s">
        <v>235</v>
      </c>
      <c r="E6675" s="15" t="s">
        <v>136</v>
      </c>
      <c r="F6675" s="15" t="s">
        <v>137</v>
      </c>
      <c r="G6675" s="15" t="s">
        <v>202</v>
      </c>
      <c r="H6675" s="15" t="s">
        <v>136</v>
      </c>
      <c r="I6675" s="15" t="s">
        <v>243</v>
      </c>
      <c r="J6675" s="15" t="s">
        <v>144</v>
      </c>
      <c r="K6675" s="15" t="s">
        <v>11782</v>
      </c>
      <c r="N6675" s="15" t="n">
        <v>1</v>
      </c>
      <c r="P6675" s="15" t="n">
        <v>1</v>
      </c>
      <c r="Y6675" s="15" t="s">
        <v>142</v>
      </c>
      <c r="AB6675" s="15" t="s">
        <v>143</v>
      </c>
    </row>
    <row r="6676" customFormat="false" ht="15" hidden="false" customHeight="true" outlineLevel="0" collapsed="false">
      <c r="A6676" s="15" t="s">
        <v>11780</v>
      </c>
      <c r="B6676" s="15" t="s">
        <v>11781</v>
      </c>
      <c r="C6676" s="15" t="s">
        <v>217</v>
      </c>
      <c r="D6676" s="15" t="s">
        <v>235</v>
      </c>
      <c r="E6676" s="15" t="s">
        <v>136</v>
      </c>
      <c r="F6676" s="15" t="s">
        <v>137</v>
      </c>
      <c r="G6676" s="15" t="s">
        <v>202</v>
      </c>
      <c r="H6676" s="15" t="s">
        <v>136</v>
      </c>
      <c r="I6676" s="15" t="s">
        <v>243</v>
      </c>
      <c r="J6676" s="15" t="s">
        <v>150</v>
      </c>
      <c r="K6676" s="15" t="s">
        <v>11783</v>
      </c>
      <c r="L6676" s="15" t="n">
        <v>120</v>
      </c>
      <c r="M6676" s="15" t="n">
        <v>83</v>
      </c>
      <c r="N6676" s="15" t="n">
        <v>34</v>
      </c>
      <c r="O6676" s="15" t="n">
        <v>8</v>
      </c>
      <c r="P6676" s="15" t="n">
        <v>245</v>
      </c>
      <c r="Y6676" s="15" t="s">
        <v>142</v>
      </c>
      <c r="AB6676" s="15" t="s">
        <v>143</v>
      </c>
    </row>
    <row r="6677" customFormat="false" ht="15" hidden="false" customHeight="true" outlineLevel="0" collapsed="false">
      <c r="A6677" s="15" t="s">
        <v>11780</v>
      </c>
      <c r="B6677" s="15" t="s">
        <v>11781</v>
      </c>
      <c r="C6677" s="15" t="s">
        <v>217</v>
      </c>
      <c r="D6677" s="15" t="s">
        <v>235</v>
      </c>
      <c r="E6677" s="15" t="s">
        <v>136</v>
      </c>
      <c r="F6677" s="15" t="s">
        <v>137</v>
      </c>
      <c r="G6677" s="15" t="s">
        <v>202</v>
      </c>
      <c r="H6677" s="15" t="s">
        <v>136</v>
      </c>
      <c r="I6677" s="15" t="s">
        <v>243</v>
      </c>
      <c r="J6677" s="15" t="s">
        <v>158</v>
      </c>
      <c r="K6677" s="15" t="s">
        <v>11784</v>
      </c>
      <c r="L6677" s="15" t="n">
        <v>84</v>
      </c>
      <c r="M6677" s="15" t="n">
        <v>38</v>
      </c>
      <c r="N6677" s="15" t="n">
        <v>14</v>
      </c>
      <c r="P6677" s="15" t="n">
        <v>136</v>
      </c>
      <c r="Y6677" s="15" t="s">
        <v>142</v>
      </c>
      <c r="AB6677" s="15" t="s">
        <v>143</v>
      </c>
    </row>
    <row r="6678" customFormat="false" ht="15" hidden="false" customHeight="true" outlineLevel="0" collapsed="false">
      <c r="A6678" s="15" t="s">
        <v>11780</v>
      </c>
      <c r="B6678" s="15" t="s">
        <v>11781</v>
      </c>
      <c r="C6678" s="15" t="s">
        <v>217</v>
      </c>
      <c r="D6678" s="15" t="s">
        <v>235</v>
      </c>
      <c r="E6678" s="15" t="s">
        <v>136</v>
      </c>
      <c r="F6678" s="15" t="s">
        <v>137</v>
      </c>
      <c r="G6678" s="15" t="s">
        <v>202</v>
      </c>
      <c r="H6678" s="15" t="s">
        <v>136</v>
      </c>
      <c r="I6678" s="15" t="s">
        <v>243</v>
      </c>
      <c r="J6678" s="15" t="s">
        <v>169</v>
      </c>
      <c r="K6678" s="15" t="s">
        <v>11785</v>
      </c>
      <c r="L6678" s="15" t="n">
        <v>1</v>
      </c>
      <c r="P6678" s="15" t="n">
        <v>1</v>
      </c>
      <c r="Y6678" s="15" t="s">
        <v>142</v>
      </c>
      <c r="AB6678" s="15" t="s">
        <v>143</v>
      </c>
    </row>
    <row r="6679" customFormat="false" ht="15" hidden="false" customHeight="true" outlineLevel="0" collapsed="false">
      <c r="A6679" s="15" t="s">
        <v>11786</v>
      </c>
      <c r="B6679" s="15" t="s">
        <v>11787</v>
      </c>
      <c r="C6679" s="15" t="s">
        <v>148</v>
      </c>
      <c r="E6679" s="15" t="s">
        <v>136</v>
      </c>
      <c r="F6679" s="15" t="s">
        <v>137</v>
      </c>
      <c r="G6679" s="15" t="s">
        <v>573</v>
      </c>
      <c r="H6679" s="15" t="s">
        <v>136</v>
      </c>
      <c r="I6679" s="15" t="s">
        <v>139</v>
      </c>
      <c r="J6679" s="15" t="s">
        <v>158</v>
      </c>
      <c r="K6679" s="15" t="s">
        <v>11788</v>
      </c>
      <c r="N6679" s="15" t="n">
        <v>3</v>
      </c>
      <c r="P6679" s="15" t="n">
        <v>3</v>
      </c>
      <c r="Y6679" s="15" t="s">
        <v>142</v>
      </c>
      <c r="AB6679" s="15" t="s">
        <v>143</v>
      </c>
    </row>
    <row r="6680" customFormat="false" ht="15" hidden="false" customHeight="true" outlineLevel="0" collapsed="false">
      <c r="A6680" s="15" t="s">
        <v>11786</v>
      </c>
      <c r="B6680" s="15" t="s">
        <v>11787</v>
      </c>
      <c r="C6680" s="15" t="s">
        <v>148</v>
      </c>
      <c r="E6680" s="15" t="s">
        <v>136</v>
      </c>
      <c r="F6680" s="15" t="s">
        <v>137</v>
      </c>
      <c r="G6680" s="15" t="s">
        <v>573</v>
      </c>
      <c r="H6680" s="15" t="s">
        <v>136</v>
      </c>
      <c r="I6680" s="15" t="s">
        <v>139</v>
      </c>
      <c r="J6680" s="15" t="s">
        <v>169</v>
      </c>
      <c r="K6680" s="15" t="s">
        <v>11789</v>
      </c>
      <c r="O6680" s="15" t="n">
        <v>6</v>
      </c>
      <c r="P6680" s="15" t="n">
        <v>6</v>
      </c>
      <c r="Y6680" s="15" t="s">
        <v>142</v>
      </c>
      <c r="AB6680" s="15" t="s">
        <v>143</v>
      </c>
    </row>
    <row r="6681" customFormat="false" ht="15" hidden="false" customHeight="true" outlineLevel="0" collapsed="false">
      <c r="A6681" s="15" t="s">
        <v>11790</v>
      </c>
      <c r="B6681" s="15" t="s">
        <v>11791</v>
      </c>
      <c r="C6681" s="15" t="s">
        <v>217</v>
      </c>
      <c r="D6681" s="15" t="s">
        <v>874</v>
      </c>
      <c r="E6681" s="15" t="s">
        <v>136</v>
      </c>
      <c r="F6681" s="15" t="s">
        <v>137</v>
      </c>
      <c r="G6681" s="15" t="s">
        <v>4163</v>
      </c>
      <c r="H6681" s="15" t="s">
        <v>136</v>
      </c>
      <c r="I6681" s="15" t="s">
        <v>243</v>
      </c>
      <c r="J6681" s="15" t="s">
        <v>140</v>
      </c>
      <c r="K6681" s="15" t="s">
        <v>11792</v>
      </c>
      <c r="L6681" s="15" t="n">
        <v>64</v>
      </c>
      <c r="M6681" s="15" t="n">
        <v>79</v>
      </c>
      <c r="N6681" s="15" t="n">
        <v>33</v>
      </c>
      <c r="O6681" s="15" t="n">
        <v>82</v>
      </c>
      <c r="P6681" s="15" t="n">
        <v>258</v>
      </c>
      <c r="Y6681" s="15" t="s">
        <v>156</v>
      </c>
      <c r="Z6681" s="15" t="n">
        <v>1</v>
      </c>
      <c r="AA6681" s="15" t="s">
        <v>277</v>
      </c>
      <c r="AB6681" s="15" t="s">
        <v>143</v>
      </c>
    </row>
    <row r="6682" customFormat="false" ht="15" hidden="false" customHeight="true" outlineLevel="0" collapsed="false">
      <c r="A6682" s="15" t="s">
        <v>11790</v>
      </c>
      <c r="B6682" s="15" t="s">
        <v>11791</v>
      </c>
      <c r="C6682" s="15" t="s">
        <v>217</v>
      </c>
      <c r="D6682" s="15" t="s">
        <v>874</v>
      </c>
      <c r="E6682" s="15" t="s">
        <v>136</v>
      </c>
      <c r="F6682" s="15" t="s">
        <v>137</v>
      </c>
      <c r="G6682" s="15" t="s">
        <v>4163</v>
      </c>
      <c r="H6682" s="15" t="s">
        <v>136</v>
      </c>
      <c r="I6682" s="15" t="s">
        <v>243</v>
      </c>
      <c r="J6682" s="15" t="s">
        <v>144</v>
      </c>
      <c r="K6682" s="15" t="s">
        <v>11793</v>
      </c>
      <c r="L6682" s="15" t="n">
        <v>13</v>
      </c>
      <c r="M6682" s="15" t="n">
        <v>0</v>
      </c>
      <c r="O6682" s="15" t="n">
        <v>5</v>
      </c>
      <c r="P6682" s="15" t="n">
        <v>18</v>
      </c>
      <c r="Y6682" s="15" t="s">
        <v>156</v>
      </c>
      <c r="Z6682" s="15" t="n">
        <v>1</v>
      </c>
      <c r="AA6682" s="15" t="s">
        <v>277</v>
      </c>
      <c r="AB6682" s="15" t="s">
        <v>143</v>
      </c>
    </row>
    <row r="6683" customFormat="false" ht="15" hidden="false" customHeight="true" outlineLevel="0" collapsed="false">
      <c r="A6683" s="15" t="s">
        <v>11790</v>
      </c>
      <c r="B6683" s="15" t="s">
        <v>11791</v>
      </c>
      <c r="C6683" s="15" t="s">
        <v>217</v>
      </c>
      <c r="D6683" s="15" t="s">
        <v>874</v>
      </c>
      <c r="E6683" s="15" t="s">
        <v>136</v>
      </c>
      <c r="F6683" s="15" t="s">
        <v>137</v>
      </c>
      <c r="G6683" s="15" t="s">
        <v>4163</v>
      </c>
      <c r="H6683" s="15" t="s">
        <v>136</v>
      </c>
      <c r="I6683" s="15" t="s">
        <v>243</v>
      </c>
      <c r="J6683" s="15" t="s">
        <v>150</v>
      </c>
      <c r="K6683" s="15" t="s">
        <v>11794</v>
      </c>
      <c r="L6683" s="15" t="n">
        <v>1162</v>
      </c>
      <c r="M6683" s="15" t="n">
        <v>1040</v>
      </c>
      <c r="N6683" s="15" t="n">
        <v>1631</v>
      </c>
      <c r="O6683" s="15" t="n">
        <v>864</v>
      </c>
      <c r="P6683" s="15" t="n">
        <v>4697</v>
      </c>
      <c r="Y6683" s="15" t="s">
        <v>156</v>
      </c>
      <c r="Z6683" s="15" t="n">
        <v>1</v>
      </c>
      <c r="AA6683" s="15" t="s">
        <v>277</v>
      </c>
      <c r="AB6683" s="15" t="s">
        <v>143</v>
      </c>
    </row>
    <row r="6684" customFormat="false" ht="15" hidden="false" customHeight="true" outlineLevel="0" collapsed="false">
      <c r="A6684" s="15" t="s">
        <v>11790</v>
      </c>
      <c r="B6684" s="15" t="s">
        <v>11791</v>
      </c>
      <c r="C6684" s="15" t="s">
        <v>217</v>
      </c>
      <c r="D6684" s="15" t="s">
        <v>874</v>
      </c>
      <c r="E6684" s="15" t="s">
        <v>136</v>
      </c>
      <c r="F6684" s="15" t="s">
        <v>137</v>
      </c>
      <c r="G6684" s="15" t="s">
        <v>4163</v>
      </c>
      <c r="H6684" s="15" t="s">
        <v>136</v>
      </c>
      <c r="I6684" s="15" t="s">
        <v>243</v>
      </c>
      <c r="J6684" s="15" t="s">
        <v>166</v>
      </c>
      <c r="K6684" s="15" t="s">
        <v>11795</v>
      </c>
      <c r="M6684" s="15" t="n">
        <v>82</v>
      </c>
      <c r="N6684" s="15" t="n">
        <v>130</v>
      </c>
      <c r="O6684" s="15" t="n">
        <v>2</v>
      </c>
      <c r="P6684" s="15" t="n">
        <v>214</v>
      </c>
      <c r="Y6684" s="15" t="s">
        <v>156</v>
      </c>
      <c r="Z6684" s="15" t="n">
        <v>1</v>
      </c>
      <c r="AA6684" s="15" t="s">
        <v>277</v>
      </c>
      <c r="AB6684" s="15" t="s">
        <v>143</v>
      </c>
    </row>
    <row r="6685" customFormat="false" ht="15" hidden="false" customHeight="true" outlineLevel="0" collapsed="false">
      <c r="A6685" s="15" t="s">
        <v>11790</v>
      </c>
      <c r="B6685" s="15" t="s">
        <v>11791</v>
      </c>
      <c r="C6685" s="15" t="s">
        <v>217</v>
      </c>
      <c r="D6685" s="15" t="s">
        <v>874</v>
      </c>
      <c r="E6685" s="15" t="s">
        <v>136</v>
      </c>
      <c r="F6685" s="15" t="s">
        <v>137</v>
      </c>
      <c r="G6685" s="15" t="s">
        <v>4163</v>
      </c>
      <c r="H6685" s="15" t="s">
        <v>136</v>
      </c>
      <c r="I6685" s="15" t="s">
        <v>243</v>
      </c>
      <c r="J6685" s="15" t="s">
        <v>158</v>
      </c>
      <c r="K6685" s="15" t="s">
        <v>11796</v>
      </c>
      <c r="L6685" s="15" t="n">
        <v>272</v>
      </c>
      <c r="M6685" s="15" t="n">
        <v>496</v>
      </c>
      <c r="N6685" s="15" t="n">
        <v>623</v>
      </c>
      <c r="O6685" s="15" t="n">
        <v>155</v>
      </c>
      <c r="P6685" s="15" t="n">
        <v>1546</v>
      </c>
      <c r="Y6685" s="15" t="s">
        <v>156</v>
      </c>
      <c r="Z6685" s="15" t="n">
        <v>1</v>
      </c>
      <c r="AA6685" s="15" t="s">
        <v>277</v>
      </c>
      <c r="AB6685" s="15" t="s">
        <v>143</v>
      </c>
    </row>
    <row r="6686" customFormat="false" ht="15" hidden="false" customHeight="true" outlineLevel="0" collapsed="false">
      <c r="A6686" s="15" t="s">
        <v>11790</v>
      </c>
      <c r="B6686" s="15" t="s">
        <v>11791</v>
      </c>
      <c r="C6686" s="15" t="s">
        <v>217</v>
      </c>
      <c r="D6686" s="15" t="s">
        <v>874</v>
      </c>
      <c r="E6686" s="15" t="s">
        <v>136</v>
      </c>
      <c r="F6686" s="15" t="s">
        <v>137</v>
      </c>
      <c r="G6686" s="15" t="s">
        <v>4163</v>
      </c>
      <c r="H6686" s="15" t="s">
        <v>136</v>
      </c>
      <c r="I6686" s="15" t="s">
        <v>243</v>
      </c>
      <c r="J6686" s="15" t="s">
        <v>169</v>
      </c>
      <c r="K6686" s="15" t="s">
        <v>11797</v>
      </c>
      <c r="L6686" s="15" t="n">
        <v>15</v>
      </c>
      <c r="M6686" s="15" t="n">
        <v>12</v>
      </c>
      <c r="N6686" s="15" t="n">
        <v>36</v>
      </c>
      <c r="O6686" s="15" t="n">
        <v>9</v>
      </c>
      <c r="P6686" s="15" t="n">
        <v>72</v>
      </c>
      <c r="Y6686" s="15" t="s">
        <v>156</v>
      </c>
      <c r="Z6686" s="15" t="n">
        <v>1</v>
      </c>
      <c r="AA6686" s="15" t="s">
        <v>277</v>
      </c>
      <c r="AB6686" s="15" t="s">
        <v>143</v>
      </c>
    </row>
    <row r="6687" customFormat="false" ht="15" hidden="false" customHeight="true" outlineLevel="0" collapsed="false">
      <c r="A6687" s="15" t="s">
        <v>11798</v>
      </c>
      <c r="B6687" s="15" t="s">
        <v>11799</v>
      </c>
      <c r="C6687" s="15" t="s">
        <v>217</v>
      </c>
      <c r="D6687" s="15" t="s">
        <v>218</v>
      </c>
      <c r="E6687" s="15" t="s">
        <v>136</v>
      </c>
      <c r="F6687" s="15" t="s">
        <v>137</v>
      </c>
      <c r="G6687" s="15" t="s">
        <v>219</v>
      </c>
      <c r="H6687" s="15" t="s">
        <v>136</v>
      </c>
      <c r="I6687" s="15" t="s">
        <v>139</v>
      </c>
      <c r="J6687" s="15" t="s">
        <v>140</v>
      </c>
      <c r="K6687" s="15" t="s">
        <v>11800</v>
      </c>
      <c r="L6687" s="15" t="n">
        <v>5</v>
      </c>
      <c r="N6687" s="15" t="n">
        <v>7</v>
      </c>
      <c r="O6687" s="15" t="n">
        <v>2</v>
      </c>
      <c r="P6687" s="15" t="n">
        <v>14</v>
      </c>
      <c r="Y6687" s="15" t="s">
        <v>142</v>
      </c>
      <c r="AB6687" s="15" t="s">
        <v>143</v>
      </c>
    </row>
    <row r="6688" customFormat="false" ht="15" hidden="false" customHeight="true" outlineLevel="0" collapsed="false">
      <c r="A6688" s="15" t="s">
        <v>11798</v>
      </c>
      <c r="B6688" s="15" t="s">
        <v>11799</v>
      </c>
      <c r="C6688" s="15" t="s">
        <v>217</v>
      </c>
      <c r="D6688" s="15" t="s">
        <v>218</v>
      </c>
      <c r="E6688" s="15" t="s">
        <v>136</v>
      </c>
      <c r="F6688" s="15" t="s">
        <v>137</v>
      </c>
      <c r="G6688" s="15" t="s">
        <v>219</v>
      </c>
      <c r="H6688" s="15" t="s">
        <v>136</v>
      </c>
      <c r="I6688" s="15" t="s">
        <v>139</v>
      </c>
      <c r="J6688" s="15" t="s">
        <v>144</v>
      </c>
      <c r="K6688" s="15" t="s">
        <v>11801</v>
      </c>
      <c r="M6688" s="15" t="n">
        <v>4</v>
      </c>
      <c r="P6688" s="15" t="n">
        <v>4</v>
      </c>
      <c r="Y6688" s="15" t="s">
        <v>142</v>
      </c>
      <c r="AB6688" s="15" t="s">
        <v>143</v>
      </c>
    </row>
    <row r="6689" customFormat="false" ht="15" hidden="false" customHeight="true" outlineLevel="0" collapsed="false">
      <c r="A6689" s="15" t="s">
        <v>11798</v>
      </c>
      <c r="B6689" s="15" t="s">
        <v>11799</v>
      </c>
      <c r="C6689" s="15" t="s">
        <v>217</v>
      </c>
      <c r="D6689" s="15" t="s">
        <v>218</v>
      </c>
      <c r="E6689" s="15" t="s">
        <v>136</v>
      </c>
      <c r="F6689" s="15" t="s">
        <v>137</v>
      </c>
      <c r="G6689" s="15" t="s">
        <v>219</v>
      </c>
      <c r="H6689" s="15" t="s">
        <v>136</v>
      </c>
      <c r="I6689" s="15" t="s">
        <v>139</v>
      </c>
      <c r="J6689" s="15" t="s">
        <v>150</v>
      </c>
      <c r="K6689" s="15" t="s">
        <v>11802</v>
      </c>
      <c r="L6689" s="15" t="n">
        <v>28</v>
      </c>
      <c r="M6689" s="15" t="n">
        <v>37</v>
      </c>
      <c r="N6689" s="15" t="n">
        <v>5</v>
      </c>
      <c r="O6689" s="15" t="n">
        <v>6</v>
      </c>
      <c r="P6689" s="15" t="n">
        <v>76</v>
      </c>
      <c r="Y6689" s="15" t="s">
        <v>142</v>
      </c>
      <c r="AB6689" s="15" t="s">
        <v>143</v>
      </c>
    </row>
    <row r="6690" customFormat="false" ht="15" hidden="false" customHeight="true" outlineLevel="0" collapsed="false">
      <c r="A6690" s="15" t="s">
        <v>11798</v>
      </c>
      <c r="B6690" s="15" t="s">
        <v>11799</v>
      </c>
      <c r="C6690" s="15" t="s">
        <v>217</v>
      </c>
      <c r="D6690" s="15" t="s">
        <v>218</v>
      </c>
      <c r="E6690" s="15" t="s">
        <v>136</v>
      </c>
      <c r="F6690" s="15" t="s">
        <v>137</v>
      </c>
      <c r="G6690" s="15" t="s">
        <v>219</v>
      </c>
      <c r="H6690" s="15" t="s">
        <v>136</v>
      </c>
      <c r="I6690" s="15" t="s">
        <v>139</v>
      </c>
      <c r="J6690" s="15" t="s">
        <v>158</v>
      </c>
      <c r="K6690" s="15" t="s">
        <v>11803</v>
      </c>
      <c r="L6690" s="15" t="n">
        <v>6</v>
      </c>
      <c r="M6690" s="15" t="n">
        <v>11</v>
      </c>
      <c r="O6690" s="15" t="n">
        <v>3</v>
      </c>
      <c r="P6690" s="15" t="n">
        <v>20</v>
      </c>
      <c r="Y6690" s="15" t="s">
        <v>142</v>
      </c>
      <c r="AB6690" s="15" t="s">
        <v>143</v>
      </c>
    </row>
    <row r="6691" customFormat="false" ht="15" hidden="false" customHeight="true" outlineLevel="0" collapsed="false">
      <c r="A6691" s="15" t="s">
        <v>11804</v>
      </c>
      <c r="B6691" s="15" t="s">
        <v>11805</v>
      </c>
      <c r="C6691" s="15" t="s">
        <v>217</v>
      </c>
      <c r="D6691" s="15" t="s">
        <v>235</v>
      </c>
      <c r="E6691" s="15" t="s">
        <v>136</v>
      </c>
      <c r="F6691" s="15" t="s">
        <v>137</v>
      </c>
      <c r="G6691" s="15" t="s">
        <v>11806</v>
      </c>
      <c r="H6691" s="15" t="s">
        <v>136</v>
      </c>
      <c r="I6691" s="15" t="s">
        <v>139</v>
      </c>
      <c r="J6691" s="15" t="s">
        <v>150</v>
      </c>
      <c r="K6691" s="15" t="s">
        <v>11807</v>
      </c>
      <c r="N6691" s="15" t="n">
        <v>8</v>
      </c>
      <c r="P6691" s="15" t="n">
        <v>8</v>
      </c>
      <c r="Y6691" s="15" t="s">
        <v>142</v>
      </c>
      <c r="AB6691" s="15" t="s">
        <v>143</v>
      </c>
    </row>
    <row r="6692" customFormat="false" ht="15" hidden="false" customHeight="true" outlineLevel="0" collapsed="false">
      <c r="A6692" s="15" t="s">
        <v>11808</v>
      </c>
      <c r="B6692" s="15" t="s">
        <v>11809</v>
      </c>
      <c r="C6692" s="15" t="s">
        <v>134</v>
      </c>
      <c r="D6692" s="15" t="s">
        <v>135</v>
      </c>
      <c r="E6692" s="15" t="s">
        <v>136</v>
      </c>
      <c r="F6692" s="15" t="s">
        <v>137</v>
      </c>
      <c r="G6692" s="15" t="s">
        <v>336</v>
      </c>
      <c r="H6692" s="15" t="s">
        <v>136</v>
      </c>
      <c r="I6692" s="15" t="s">
        <v>243</v>
      </c>
      <c r="J6692" s="15" t="s">
        <v>140</v>
      </c>
      <c r="K6692" s="15" t="s">
        <v>11810</v>
      </c>
      <c r="L6692" s="15" t="n">
        <v>35</v>
      </c>
      <c r="M6692" s="15" t="n">
        <v>50</v>
      </c>
      <c r="N6692" s="15" t="n">
        <v>141</v>
      </c>
      <c r="O6692" s="15" t="n">
        <v>9</v>
      </c>
      <c r="P6692" s="15" t="n">
        <v>235</v>
      </c>
      <c r="Y6692" s="15" t="s">
        <v>142</v>
      </c>
      <c r="AB6692" s="15" t="s">
        <v>143</v>
      </c>
    </row>
    <row r="6693" customFormat="false" ht="15" hidden="false" customHeight="true" outlineLevel="0" collapsed="false">
      <c r="A6693" s="15" t="s">
        <v>11808</v>
      </c>
      <c r="B6693" s="15" t="s">
        <v>11809</v>
      </c>
      <c r="C6693" s="15" t="s">
        <v>134</v>
      </c>
      <c r="D6693" s="15" t="s">
        <v>135</v>
      </c>
      <c r="E6693" s="15" t="s">
        <v>136</v>
      </c>
      <c r="F6693" s="15" t="s">
        <v>137</v>
      </c>
      <c r="G6693" s="15" t="s">
        <v>336</v>
      </c>
      <c r="H6693" s="15" t="s">
        <v>136</v>
      </c>
      <c r="I6693" s="15" t="s">
        <v>243</v>
      </c>
      <c r="J6693" s="15" t="s">
        <v>144</v>
      </c>
      <c r="K6693" s="15" t="s">
        <v>11811</v>
      </c>
      <c r="L6693" s="15" t="n">
        <v>5</v>
      </c>
      <c r="M6693" s="15" t="n">
        <v>10</v>
      </c>
      <c r="N6693" s="15" t="n">
        <v>22</v>
      </c>
      <c r="O6693" s="15" t="n">
        <v>9</v>
      </c>
      <c r="P6693" s="15" t="n">
        <v>46</v>
      </c>
      <c r="Y6693" s="15" t="s">
        <v>142</v>
      </c>
      <c r="AB6693" s="15" t="s">
        <v>143</v>
      </c>
    </row>
    <row r="6694" customFormat="false" ht="15" hidden="false" customHeight="true" outlineLevel="0" collapsed="false">
      <c r="A6694" s="15" t="s">
        <v>11808</v>
      </c>
      <c r="B6694" s="15" t="s">
        <v>11809</v>
      </c>
      <c r="C6694" s="15" t="s">
        <v>134</v>
      </c>
      <c r="D6694" s="15" t="s">
        <v>135</v>
      </c>
      <c r="E6694" s="15" t="s">
        <v>136</v>
      </c>
      <c r="F6694" s="15" t="s">
        <v>137</v>
      </c>
      <c r="G6694" s="15" t="s">
        <v>336</v>
      </c>
      <c r="H6694" s="15" t="s">
        <v>136</v>
      </c>
      <c r="I6694" s="15" t="s">
        <v>243</v>
      </c>
      <c r="J6694" s="15" t="s">
        <v>150</v>
      </c>
      <c r="K6694" s="15" t="s">
        <v>11812</v>
      </c>
      <c r="L6694" s="15" t="n">
        <v>60</v>
      </c>
      <c r="M6694" s="15" t="n">
        <v>44</v>
      </c>
      <c r="N6694" s="15" t="n">
        <v>163</v>
      </c>
      <c r="O6694" s="15" t="n">
        <v>25</v>
      </c>
      <c r="P6694" s="15" t="n">
        <v>292</v>
      </c>
      <c r="Y6694" s="15" t="s">
        <v>142</v>
      </c>
      <c r="AB6694" s="15" t="s">
        <v>143</v>
      </c>
    </row>
    <row r="6695" customFormat="false" ht="15" hidden="false" customHeight="true" outlineLevel="0" collapsed="false">
      <c r="A6695" s="15" t="s">
        <v>11808</v>
      </c>
      <c r="B6695" s="15" t="s">
        <v>11809</v>
      </c>
      <c r="C6695" s="15" t="s">
        <v>134</v>
      </c>
      <c r="D6695" s="15" t="s">
        <v>135</v>
      </c>
      <c r="E6695" s="15" t="s">
        <v>136</v>
      </c>
      <c r="F6695" s="15" t="s">
        <v>137</v>
      </c>
      <c r="G6695" s="15" t="s">
        <v>336</v>
      </c>
      <c r="H6695" s="15" t="s">
        <v>136</v>
      </c>
      <c r="I6695" s="15" t="s">
        <v>243</v>
      </c>
      <c r="J6695" s="15" t="s">
        <v>158</v>
      </c>
      <c r="K6695" s="15" t="s">
        <v>11813</v>
      </c>
      <c r="L6695" s="15" t="n">
        <v>10</v>
      </c>
      <c r="M6695" s="15" t="n">
        <v>8</v>
      </c>
      <c r="N6695" s="15" t="n">
        <v>71</v>
      </c>
      <c r="O6695" s="15" t="n">
        <v>10</v>
      </c>
      <c r="P6695" s="15" t="n">
        <v>99</v>
      </c>
      <c r="Y6695" s="15" t="s">
        <v>142</v>
      </c>
      <c r="AB6695" s="15" t="s">
        <v>143</v>
      </c>
    </row>
    <row r="6696" customFormat="false" ht="15" hidden="false" customHeight="true" outlineLevel="0" collapsed="false">
      <c r="A6696" s="15" t="s">
        <v>11814</v>
      </c>
      <c r="B6696" s="15" t="s">
        <v>11815</v>
      </c>
      <c r="C6696" s="15" t="s">
        <v>134</v>
      </c>
      <c r="D6696" s="15" t="s">
        <v>135</v>
      </c>
      <c r="E6696" s="15" t="s">
        <v>136</v>
      </c>
      <c r="F6696" s="15" t="s">
        <v>137</v>
      </c>
      <c r="G6696" s="15" t="s">
        <v>136</v>
      </c>
      <c r="H6696" s="15" t="s">
        <v>136</v>
      </c>
      <c r="I6696" s="15" t="s">
        <v>139</v>
      </c>
      <c r="J6696" s="15" t="s">
        <v>140</v>
      </c>
      <c r="K6696" s="15" t="s">
        <v>11816</v>
      </c>
      <c r="L6696" s="15" t="n">
        <v>2</v>
      </c>
      <c r="P6696" s="15" t="n">
        <v>2</v>
      </c>
      <c r="Y6696" s="15" t="s">
        <v>142</v>
      </c>
      <c r="AB6696" s="15" t="s">
        <v>143</v>
      </c>
    </row>
    <row r="6697" customFormat="false" ht="15" hidden="false" customHeight="true" outlineLevel="0" collapsed="false">
      <c r="A6697" s="15" t="s">
        <v>11814</v>
      </c>
      <c r="B6697" s="15" t="s">
        <v>11815</v>
      </c>
      <c r="C6697" s="15" t="s">
        <v>134</v>
      </c>
      <c r="D6697" s="15" t="s">
        <v>135</v>
      </c>
      <c r="E6697" s="15" t="s">
        <v>136</v>
      </c>
      <c r="F6697" s="15" t="s">
        <v>137</v>
      </c>
      <c r="G6697" s="15" t="s">
        <v>136</v>
      </c>
      <c r="H6697" s="15" t="s">
        <v>136</v>
      </c>
      <c r="I6697" s="15" t="s">
        <v>139</v>
      </c>
      <c r="J6697" s="15" t="s">
        <v>144</v>
      </c>
      <c r="K6697" s="15" t="s">
        <v>11817</v>
      </c>
      <c r="L6697" s="15" t="n">
        <v>13</v>
      </c>
      <c r="P6697" s="15" t="n">
        <v>13</v>
      </c>
      <c r="Y6697" s="15" t="s">
        <v>142</v>
      </c>
      <c r="AB6697" s="15" t="s">
        <v>143</v>
      </c>
    </row>
    <row r="6698" customFormat="false" ht="15" hidden="false" customHeight="true" outlineLevel="0" collapsed="false">
      <c r="A6698" s="15" t="s">
        <v>11814</v>
      </c>
      <c r="B6698" s="15" t="s">
        <v>11815</v>
      </c>
      <c r="C6698" s="15" t="s">
        <v>134</v>
      </c>
      <c r="D6698" s="15" t="s">
        <v>135</v>
      </c>
      <c r="E6698" s="15" t="s">
        <v>136</v>
      </c>
      <c r="F6698" s="15" t="s">
        <v>137</v>
      </c>
      <c r="G6698" s="15" t="s">
        <v>136</v>
      </c>
      <c r="H6698" s="15" t="s">
        <v>136</v>
      </c>
      <c r="I6698" s="15" t="s">
        <v>139</v>
      </c>
      <c r="J6698" s="15" t="s">
        <v>150</v>
      </c>
      <c r="K6698" s="15" t="s">
        <v>11818</v>
      </c>
      <c r="L6698" s="15" t="n">
        <v>1</v>
      </c>
      <c r="P6698" s="15" t="n">
        <v>1</v>
      </c>
      <c r="Y6698" s="15" t="s">
        <v>142</v>
      </c>
      <c r="AB6698" s="15" t="s">
        <v>143</v>
      </c>
    </row>
    <row r="6699" customFormat="false" ht="15" hidden="false" customHeight="true" outlineLevel="0" collapsed="false">
      <c r="A6699" s="15" t="s">
        <v>11814</v>
      </c>
      <c r="B6699" s="15" t="s">
        <v>11815</v>
      </c>
      <c r="C6699" s="15" t="s">
        <v>134</v>
      </c>
      <c r="D6699" s="15" t="s">
        <v>135</v>
      </c>
      <c r="E6699" s="15" t="s">
        <v>136</v>
      </c>
      <c r="F6699" s="15" t="s">
        <v>137</v>
      </c>
      <c r="G6699" s="15" t="s">
        <v>136</v>
      </c>
      <c r="H6699" s="15" t="s">
        <v>136</v>
      </c>
      <c r="I6699" s="15" t="s">
        <v>139</v>
      </c>
      <c r="J6699" s="15" t="s">
        <v>158</v>
      </c>
      <c r="K6699" s="15" t="s">
        <v>11819</v>
      </c>
      <c r="L6699" s="15" t="n">
        <v>2</v>
      </c>
      <c r="P6699" s="15" t="n">
        <v>2</v>
      </c>
      <c r="Y6699" s="15" t="s">
        <v>142</v>
      </c>
      <c r="AB6699" s="15" t="s">
        <v>143</v>
      </c>
    </row>
    <row r="6700" customFormat="false" ht="15" hidden="false" customHeight="true" outlineLevel="0" collapsed="false">
      <c r="A6700" s="15" t="s">
        <v>11820</v>
      </c>
      <c r="B6700" s="15" t="s">
        <v>11821</v>
      </c>
      <c r="C6700" s="15" t="s">
        <v>134</v>
      </c>
      <c r="D6700" s="15" t="s">
        <v>135</v>
      </c>
      <c r="E6700" s="15" t="s">
        <v>136</v>
      </c>
      <c r="F6700" s="15" t="s">
        <v>137</v>
      </c>
      <c r="G6700" s="15" t="s">
        <v>756</v>
      </c>
      <c r="H6700" s="15" t="s">
        <v>136</v>
      </c>
      <c r="I6700" s="15" t="s">
        <v>243</v>
      </c>
      <c r="J6700" s="15" t="s">
        <v>140</v>
      </c>
      <c r="K6700" s="15" t="s">
        <v>11822</v>
      </c>
      <c r="L6700" s="15" t="n">
        <v>16</v>
      </c>
      <c r="M6700" s="15" t="n">
        <v>10</v>
      </c>
      <c r="N6700" s="15" t="n">
        <v>39</v>
      </c>
      <c r="P6700" s="15" t="n">
        <v>65</v>
      </c>
      <c r="Y6700" s="15" t="s">
        <v>142</v>
      </c>
      <c r="AB6700" s="15" t="s">
        <v>143</v>
      </c>
    </row>
    <row r="6701" customFormat="false" ht="15" hidden="false" customHeight="true" outlineLevel="0" collapsed="false">
      <c r="A6701" s="15" t="s">
        <v>11820</v>
      </c>
      <c r="B6701" s="15" t="s">
        <v>11821</v>
      </c>
      <c r="C6701" s="15" t="s">
        <v>134</v>
      </c>
      <c r="D6701" s="15" t="s">
        <v>135</v>
      </c>
      <c r="E6701" s="15" t="s">
        <v>136</v>
      </c>
      <c r="F6701" s="15" t="s">
        <v>137</v>
      </c>
      <c r="G6701" s="15" t="s">
        <v>756</v>
      </c>
      <c r="H6701" s="15" t="s">
        <v>136</v>
      </c>
      <c r="I6701" s="15" t="s">
        <v>243</v>
      </c>
      <c r="J6701" s="15" t="s">
        <v>144</v>
      </c>
      <c r="K6701" s="15" t="s">
        <v>11823</v>
      </c>
      <c r="L6701" s="15" t="n">
        <v>63</v>
      </c>
      <c r="M6701" s="15" t="n">
        <v>37</v>
      </c>
      <c r="N6701" s="15" t="n">
        <v>12</v>
      </c>
      <c r="O6701" s="15" t="n">
        <v>10</v>
      </c>
      <c r="P6701" s="15" t="n">
        <v>122</v>
      </c>
      <c r="Y6701" s="15" t="s">
        <v>142</v>
      </c>
      <c r="AB6701" s="15" t="s">
        <v>143</v>
      </c>
    </row>
    <row r="6702" customFormat="false" ht="15" hidden="false" customHeight="true" outlineLevel="0" collapsed="false">
      <c r="A6702" s="15" t="s">
        <v>11820</v>
      </c>
      <c r="B6702" s="15" t="s">
        <v>11821</v>
      </c>
      <c r="C6702" s="15" t="s">
        <v>134</v>
      </c>
      <c r="D6702" s="15" t="s">
        <v>135</v>
      </c>
      <c r="E6702" s="15" t="s">
        <v>136</v>
      </c>
      <c r="F6702" s="15" t="s">
        <v>137</v>
      </c>
      <c r="G6702" s="15" t="s">
        <v>756</v>
      </c>
      <c r="H6702" s="15" t="s">
        <v>136</v>
      </c>
      <c r="I6702" s="15" t="s">
        <v>243</v>
      </c>
      <c r="J6702" s="15" t="s">
        <v>150</v>
      </c>
      <c r="K6702" s="15" t="s">
        <v>11824</v>
      </c>
      <c r="L6702" s="15" t="n">
        <v>12</v>
      </c>
      <c r="M6702" s="15" t="n">
        <v>37</v>
      </c>
      <c r="N6702" s="15" t="n">
        <v>35</v>
      </c>
      <c r="O6702" s="15" t="n">
        <v>10</v>
      </c>
      <c r="P6702" s="15" t="n">
        <v>94</v>
      </c>
      <c r="Y6702" s="15" t="s">
        <v>142</v>
      </c>
      <c r="AB6702" s="15" t="s">
        <v>143</v>
      </c>
    </row>
    <row r="6703" customFormat="false" ht="15" hidden="false" customHeight="true" outlineLevel="0" collapsed="false">
      <c r="A6703" s="15" t="s">
        <v>11820</v>
      </c>
      <c r="B6703" s="15" t="s">
        <v>11821</v>
      </c>
      <c r="C6703" s="15" t="s">
        <v>134</v>
      </c>
      <c r="D6703" s="15" t="s">
        <v>135</v>
      </c>
      <c r="E6703" s="15" t="s">
        <v>136</v>
      </c>
      <c r="F6703" s="15" t="s">
        <v>137</v>
      </c>
      <c r="G6703" s="15" t="s">
        <v>756</v>
      </c>
      <c r="H6703" s="15" t="s">
        <v>136</v>
      </c>
      <c r="I6703" s="15" t="s">
        <v>243</v>
      </c>
      <c r="J6703" s="15" t="s">
        <v>158</v>
      </c>
      <c r="K6703" s="15" t="s">
        <v>11825</v>
      </c>
      <c r="L6703" s="15" t="n">
        <v>3</v>
      </c>
      <c r="M6703" s="15" t="n">
        <v>5</v>
      </c>
      <c r="N6703" s="15" t="n">
        <v>9</v>
      </c>
      <c r="O6703" s="15" t="n">
        <v>18</v>
      </c>
      <c r="P6703" s="15" t="n">
        <v>35</v>
      </c>
      <c r="Y6703" s="15" t="s">
        <v>142</v>
      </c>
      <c r="AB6703" s="15" t="s">
        <v>143</v>
      </c>
    </row>
    <row r="6704" customFormat="false" ht="15" hidden="false" customHeight="true" outlineLevel="0" collapsed="false">
      <c r="A6704" s="15" t="s">
        <v>11826</v>
      </c>
      <c r="B6704" s="15" t="s">
        <v>11827</v>
      </c>
      <c r="C6704" s="15" t="s">
        <v>217</v>
      </c>
      <c r="D6704" s="15" t="s">
        <v>235</v>
      </c>
      <c r="E6704" s="15" t="s">
        <v>136</v>
      </c>
      <c r="F6704" s="15" t="s">
        <v>137</v>
      </c>
      <c r="G6704" s="15" t="s">
        <v>7127</v>
      </c>
      <c r="H6704" s="15" t="s">
        <v>136</v>
      </c>
      <c r="I6704" s="15" t="s">
        <v>139</v>
      </c>
      <c r="J6704" s="15" t="s">
        <v>140</v>
      </c>
      <c r="K6704" s="15" t="s">
        <v>11828</v>
      </c>
      <c r="N6704" s="15" t="n">
        <v>52</v>
      </c>
      <c r="O6704" s="15" t="n">
        <v>290</v>
      </c>
      <c r="P6704" s="15" t="n">
        <v>342</v>
      </c>
      <c r="Y6704" s="15" t="s">
        <v>142</v>
      </c>
      <c r="AB6704" s="15" t="s">
        <v>143</v>
      </c>
    </row>
    <row r="6705" customFormat="false" ht="15" hidden="false" customHeight="true" outlineLevel="0" collapsed="false">
      <c r="A6705" s="15" t="s">
        <v>11826</v>
      </c>
      <c r="B6705" s="15" t="s">
        <v>11827</v>
      </c>
      <c r="C6705" s="15" t="s">
        <v>217</v>
      </c>
      <c r="D6705" s="15" t="s">
        <v>235</v>
      </c>
      <c r="E6705" s="15" t="s">
        <v>136</v>
      </c>
      <c r="F6705" s="15" t="s">
        <v>137</v>
      </c>
      <c r="G6705" s="15" t="s">
        <v>7127</v>
      </c>
      <c r="H6705" s="15" t="s">
        <v>136</v>
      </c>
      <c r="I6705" s="15" t="s">
        <v>139</v>
      </c>
      <c r="J6705" s="15" t="s">
        <v>144</v>
      </c>
      <c r="K6705" s="15" t="s">
        <v>11829</v>
      </c>
      <c r="L6705" s="15" t="n">
        <v>17</v>
      </c>
      <c r="M6705" s="15" t="n">
        <v>1</v>
      </c>
      <c r="N6705" s="15" t="n">
        <v>5</v>
      </c>
      <c r="P6705" s="15" t="n">
        <v>23</v>
      </c>
      <c r="Y6705" s="15" t="s">
        <v>142</v>
      </c>
      <c r="AB6705" s="15" t="s">
        <v>143</v>
      </c>
    </row>
    <row r="6706" customFormat="false" ht="15" hidden="false" customHeight="true" outlineLevel="0" collapsed="false">
      <c r="A6706" s="15" t="s">
        <v>11826</v>
      </c>
      <c r="B6706" s="15" t="s">
        <v>11827</v>
      </c>
      <c r="C6706" s="15" t="s">
        <v>217</v>
      </c>
      <c r="D6706" s="15" t="s">
        <v>235</v>
      </c>
      <c r="E6706" s="15" t="s">
        <v>136</v>
      </c>
      <c r="F6706" s="15" t="s">
        <v>137</v>
      </c>
      <c r="G6706" s="15" t="s">
        <v>7127</v>
      </c>
      <c r="H6706" s="15" t="s">
        <v>136</v>
      </c>
      <c r="I6706" s="15" t="s">
        <v>139</v>
      </c>
      <c r="J6706" s="15" t="s">
        <v>150</v>
      </c>
      <c r="K6706" s="15" t="s">
        <v>11830</v>
      </c>
      <c r="L6706" s="15" t="n">
        <v>8</v>
      </c>
      <c r="N6706" s="15" t="n">
        <v>13</v>
      </c>
      <c r="O6706" s="15" t="n">
        <v>2</v>
      </c>
      <c r="P6706" s="15" t="n">
        <v>23</v>
      </c>
      <c r="Y6706" s="15" t="s">
        <v>142</v>
      </c>
      <c r="AB6706" s="15" t="s">
        <v>143</v>
      </c>
    </row>
    <row r="6707" customFormat="false" ht="15" hidden="false" customHeight="true" outlineLevel="0" collapsed="false">
      <c r="A6707" s="15" t="s">
        <v>11826</v>
      </c>
      <c r="B6707" s="15" t="s">
        <v>11827</v>
      </c>
      <c r="C6707" s="15" t="s">
        <v>217</v>
      </c>
      <c r="D6707" s="15" t="s">
        <v>235</v>
      </c>
      <c r="E6707" s="15" t="s">
        <v>136</v>
      </c>
      <c r="F6707" s="15" t="s">
        <v>137</v>
      </c>
      <c r="G6707" s="15" t="s">
        <v>7127</v>
      </c>
      <c r="H6707" s="15" t="s">
        <v>136</v>
      </c>
      <c r="I6707" s="15" t="s">
        <v>139</v>
      </c>
      <c r="J6707" s="15" t="s">
        <v>158</v>
      </c>
      <c r="K6707" s="15" t="s">
        <v>11831</v>
      </c>
      <c r="L6707" s="15" t="n">
        <v>3</v>
      </c>
      <c r="N6707" s="15" t="n">
        <v>3</v>
      </c>
      <c r="P6707" s="15" t="n">
        <v>6</v>
      </c>
      <c r="Y6707" s="15" t="s">
        <v>142</v>
      </c>
      <c r="AB6707" s="15" t="s">
        <v>143</v>
      </c>
    </row>
    <row r="6708" customFormat="false" ht="15" hidden="false" customHeight="true" outlineLevel="0" collapsed="false">
      <c r="A6708" s="15" t="s">
        <v>11832</v>
      </c>
      <c r="B6708" s="15" t="s">
        <v>11833</v>
      </c>
      <c r="C6708" s="15" t="s">
        <v>217</v>
      </c>
      <c r="D6708" s="15" t="s">
        <v>235</v>
      </c>
      <c r="E6708" s="15" t="s">
        <v>136</v>
      </c>
      <c r="F6708" s="15" t="s">
        <v>137</v>
      </c>
      <c r="G6708" s="15" t="s">
        <v>308</v>
      </c>
      <c r="H6708" s="15" t="s">
        <v>136</v>
      </c>
      <c r="I6708" s="15" t="s">
        <v>139</v>
      </c>
      <c r="J6708" s="15" t="s">
        <v>150</v>
      </c>
      <c r="K6708" s="15" t="s">
        <v>11834</v>
      </c>
      <c r="L6708" s="15" t="n">
        <v>3</v>
      </c>
      <c r="M6708" s="15" t="n">
        <v>1</v>
      </c>
      <c r="P6708" s="15" t="n">
        <v>4</v>
      </c>
      <c r="Y6708" s="15" t="s">
        <v>142</v>
      </c>
      <c r="AB6708" s="15" t="s">
        <v>143</v>
      </c>
    </row>
    <row r="6709" customFormat="false" ht="15" hidden="false" customHeight="true" outlineLevel="0" collapsed="false">
      <c r="A6709" s="15" t="s">
        <v>11835</v>
      </c>
      <c r="B6709" s="15" t="s">
        <v>11836</v>
      </c>
      <c r="C6709" s="15" t="s">
        <v>134</v>
      </c>
      <c r="D6709" s="15" t="s">
        <v>135</v>
      </c>
      <c r="E6709" s="15" t="s">
        <v>136</v>
      </c>
      <c r="F6709" s="15" t="s">
        <v>137</v>
      </c>
      <c r="G6709" s="15" t="s">
        <v>398</v>
      </c>
      <c r="H6709" s="15" t="s">
        <v>136</v>
      </c>
      <c r="I6709" s="15" t="s">
        <v>139</v>
      </c>
      <c r="J6709" s="15" t="s">
        <v>150</v>
      </c>
      <c r="K6709" s="15" t="s">
        <v>11837</v>
      </c>
      <c r="N6709" s="15" t="n">
        <v>1</v>
      </c>
      <c r="P6709" s="15" t="n">
        <v>1</v>
      </c>
      <c r="Y6709" s="15" t="s">
        <v>142</v>
      </c>
      <c r="AB6709" s="15" t="s">
        <v>143</v>
      </c>
    </row>
    <row r="6710" customFormat="false" ht="15" hidden="false" customHeight="true" outlineLevel="0" collapsed="false">
      <c r="A6710" s="15" t="s">
        <v>11838</v>
      </c>
      <c r="B6710" s="15" t="s">
        <v>11839</v>
      </c>
      <c r="C6710" s="15" t="s">
        <v>217</v>
      </c>
      <c r="D6710" s="15" t="s">
        <v>235</v>
      </c>
      <c r="E6710" s="15" t="s">
        <v>136</v>
      </c>
      <c r="F6710" s="15" t="s">
        <v>137</v>
      </c>
      <c r="G6710" s="15" t="s">
        <v>1411</v>
      </c>
      <c r="H6710" s="15" t="s">
        <v>136</v>
      </c>
      <c r="I6710" s="15" t="s">
        <v>139</v>
      </c>
      <c r="J6710" s="15" t="s">
        <v>150</v>
      </c>
      <c r="K6710" s="15" t="s">
        <v>11840</v>
      </c>
      <c r="N6710" s="15" t="n">
        <v>31</v>
      </c>
      <c r="P6710" s="15" t="n">
        <v>31</v>
      </c>
      <c r="Y6710" s="15" t="s">
        <v>156</v>
      </c>
      <c r="AB6710" s="15" t="s">
        <v>143</v>
      </c>
    </row>
    <row r="6711" customFormat="false" ht="15" hidden="false" customHeight="true" outlineLevel="0" collapsed="false">
      <c r="A6711" s="15" t="s">
        <v>11838</v>
      </c>
      <c r="B6711" s="15" t="s">
        <v>11839</v>
      </c>
      <c r="C6711" s="15" t="s">
        <v>217</v>
      </c>
      <c r="D6711" s="15" t="s">
        <v>235</v>
      </c>
      <c r="E6711" s="15" t="s">
        <v>136</v>
      </c>
      <c r="F6711" s="15" t="s">
        <v>137</v>
      </c>
      <c r="G6711" s="15" t="s">
        <v>1411</v>
      </c>
      <c r="H6711" s="15" t="s">
        <v>136</v>
      </c>
      <c r="I6711" s="15" t="s">
        <v>139</v>
      </c>
      <c r="J6711" s="15" t="s">
        <v>158</v>
      </c>
      <c r="K6711" s="15" t="s">
        <v>11841</v>
      </c>
      <c r="N6711" s="15" t="n">
        <v>6</v>
      </c>
      <c r="P6711" s="15" t="n">
        <v>6</v>
      </c>
      <c r="Y6711" s="15" t="s">
        <v>156</v>
      </c>
      <c r="AB6711" s="15" t="s">
        <v>143</v>
      </c>
    </row>
    <row r="6712" customFormat="false" ht="15" hidden="false" customHeight="true" outlineLevel="0" collapsed="false">
      <c r="A6712" s="15" t="s">
        <v>11842</v>
      </c>
      <c r="B6712" s="15" t="s">
        <v>11843</v>
      </c>
      <c r="C6712" s="15" t="s">
        <v>134</v>
      </c>
      <c r="D6712" s="15" t="s">
        <v>135</v>
      </c>
      <c r="E6712" s="15" t="s">
        <v>136</v>
      </c>
      <c r="F6712" s="15" t="s">
        <v>137</v>
      </c>
      <c r="G6712" s="15" t="s">
        <v>11744</v>
      </c>
      <c r="H6712" s="15" t="s">
        <v>136</v>
      </c>
      <c r="I6712" s="15" t="s">
        <v>139</v>
      </c>
      <c r="J6712" s="15" t="s">
        <v>150</v>
      </c>
      <c r="K6712" s="15" t="s">
        <v>11844</v>
      </c>
      <c r="L6712" s="15" t="n">
        <v>22</v>
      </c>
      <c r="N6712" s="15" t="n">
        <v>13</v>
      </c>
      <c r="P6712" s="15" t="n">
        <v>35</v>
      </c>
      <c r="Y6712" s="15" t="s">
        <v>142</v>
      </c>
      <c r="AB6712" s="15" t="s">
        <v>143</v>
      </c>
    </row>
    <row r="6713" customFormat="false" ht="15" hidden="false" customHeight="true" outlineLevel="0" collapsed="false">
      <c r="A6713" s="15" t="s">
        <v>11842</v>
      </c>
      <c r="B6713" s="15" t="s">
        <v>11843</v>
      </c>
      <c r="C6713" s="15" t="s">
        <v>134</v>
      </c>
      <c r="D6713" s="15" t="s">
        <v>135</v>
      </c>
      <c r="E6713" s="15" t="s">
        <v>136</v>
      </c>
      <c r="F6713" s="15" t="s">
        <v>137</v>
      </c>
      <c r="G6713" s="15" t="s">
        <v>11744</v>
      </c>
      <c r="H6713" s="15" t="s">
        <v>136</v>
      </c>
      <c r="I6713" s="15" t="s">
        <v>139</v>
      </c>
      <c r="J6713" s="15" t="s">
        <v>158</v>
      </c>
      <c r="K6713" s="15" t="s">
        <v>11845</v>
      </c>
      <c r="L6713" s="15" t="n">
        <v>3</v>
      </c>
      <c r="N6713" s="15" t="n">
        <v>12</v>
      </c>
      <c r="P6713" s="15" t="n">
        <v>15</v>
      </c>
      <c r="Y6713" s="15" t="s">
        <v>142</v>
      </c>
      <c r="AB6713" s="15" t="s">
        <v>143</v>
      </c>
    </row>
    <row r="6714" customFormat="false" ht="15" hidden="false" customHeight="true" outlineLevel="0" collapsed="false">
      <c r="A6714" s="15" t="s">
        <v>11846</v>
      </c>
      <c r="B6714" s="15" t="s">
        <v>11847</v>
      </c>
      <c r="C6714" s="15" t="s">
        <v>217</v>
      </c>
      <c r="D6714" s="15" t="s">
        <v>235</v>
      </c>
      <c r="E6714" s="15" t="s">
        <v>136</v>
      </c>
      <c r="F6714" s="15" t="s">
        <v>137</v>
      </c>
      <c r="G6714" s="15" t="s">
        <v>308</v>
      </c>
      <c r="H6714" s="15" t="s">
        <v>136</v>
      </c>
      <c r="I6714" s="15" t="s">
        <v>139</v>
      </c>
      <c r="J6714" s="15" t="s">
        <v>150</v>
      </c>
      <c r="K6714" s="15" t="s">
        <v>11848</v>
      </c>
      <c r="L6714" s="15" t="n">
        <v>3</v>
      </c>
      <c r="P6714" s="15" t="n">
        <v>3</v>
      </c>
      <c r="Y6714" s="15" t="s">
        <v>142</v>
      </c>
      <c r="AB6714" s="15" t="s">
        <v>143</v>
      </c>
    </row>
    <row r="6715" customFormat="false" ht="15" hidden="false" customHeight="true" outlineLevel="0" collapsed="false">
      <c r="A6715" s="15" t="s">
        <v>11849</v>
      </c>
      <c r="B6715" s="15" t="s">
        <v>11850</v>
      </c>
      <c r="C6715" s="15" t="s">
        <v>217</v>
      </c>
      <c r="D6715" s="15" t="s">
        <v>235</v>
      </c>
      <c r="E6715" s="15" t="s">
        <v>136</v>
      </c>
      <c r="F6715" s="15" t="s">
        <v>137</v>
      </c>
      <c r="G6715" s="15" t="s">
        <v>336</v>
      </c>
      <c r="H6715" s="15" t="s">
        <v>136</v>
      </c>
      <c r="I6715" s="15" t="s">
        <v>139</v>
      </c>
      <c r="J6715" s="15" t="s">
        <v>150</v>
      </c>
      <c r="K6715" s="15" t="s">
        <v>11851</v>
      </c>
      <c r="M6715" s="15" t="n">
        <v>3</v>
      </c>
      <c r="P6715" s="15" t="n">
        <v>3</v>
      </c>
      <c r="Y6715" s="15" t="s">
        <v>142</v>
      </c>
      <c r="AB6715" s="15" t="s">
        <v>143</v>
      </c>
    </row>
    <row r="6716" customFormat="false" ht="15" hidden="false" customHeight="true" outlineLevel="0" collapsed="false">
      <c r="A6716" s="15" t="s">
        <v>11852</v>
      </c>
      <c r="B6716" s="15" t="s">
        <v>11853</v>
      </c>
      <c r="C6716" s="15" t="s">
        <v>134</v>
      </c>
      <c r="D6716" s="15" t="s">
        <v>135</v>
      </c>
      <c r="E6716" s="15" t="s">
        <v>136</v>
      </c>
      <c r="F6716" s="15" t="s">
        <v>137</v>
      </c>
      <c r="G6716" s="15" t="s">
        <v>299</v>
      </c>
      <c r="H6716" s="15" t="s">
        <v>136</v>
      </c>
      <c r="I6716" s="15" t="s">
        <v>139</v>
      </c>
      <c r="J6716" s="15" t="s">
        <v>150</v>
      </c>
      <c r="K6716" s="15" t="s">
        <v>11854</v>
      </c>
      <c r="N6716" s="15" t="n">
        <v>61</v>
      </c>
      <c r="O6716" s="15" t="n">
        <v>85</v>
      </c>
      <c r="P6716" s="15" t="n">
        <v>146</v>
      </c>
      <c r="Y6716" s="15" t="s">
        <v>156</v>
      </c>
      <c r="AB6716" s="15" t="s">
        <v>143</v>
      </c>
    </row>
    <row r="6717" customFormat="false" ht="15" hidden="false" customHeight="true" outlineLevel="0" collapsed="false">
      <c r="A6717" s="15" t="s">
        <v>11852</v>
      </c>
      <c r="B6717" s="15" t="s">
        <v>11853</v>
      </c>
      <c r="C6717" s="15" t="s">
        <v>134</v>
      </c>
      <c r="D6717" s="15" t="s">
        <v>135</v>
      </c>
      <c r="E6717" s="15" t="s">
        <v>136</v>
      </c>
      <c r="F6717" s="15" t="s">
        <v>137</v>
      </c>
      <c r="G6717" s="15" t="s">
        <v>299</v>
      </c>
      <c r="H6717" s="15" t="s">
        <v>136</v>
      </c>
      <c r="I6717" s="15" t="s">
        <v>139</v>
      </c>
      <c r="J6717" s="15" t="s">
        <v>158</v>
      </c>
      <c r="K6717" s="15" t="s">
        <v>11855</v>
      </c>
      <c r="N6717" s="15" t="n">
        <v>125</v>
      </c>
      <c r="O6717" s="15" t="n">
        <v>52</v>
      </c>
      <c r="P6717" s="15" t="n">
        <v>177</v>
      </c>
      <c r="Y6717" s="15" t="s">
        <v>156</v>
      </c>
      <c r="AB6717" s="15" t="s">
        <v>143</v>
      </c>
    </row>
    <row r="6718" customFormat="false" ht="15" hidden="false" customHeight="true" outlineLevel="0" collapsed="false">
      <c r="A6718" s="15" t="s">
        <v>11856</v>
      </c>
      <c r="B6718" s="15" t="s">
        <v>11857</v>
      </c>
      <c r="C6718" s="15" t="s">
        <v>217</v>
      </c>
      <c r="D6718" s="15" t="s">
        <v>235</v>
      </c>
      <c r="E6718" s="15" t="s">
        <v>136</v>
      </c>
      <c r="F6718" s="15" t="s">
        <v>137</v>
      </c>
      <c r="G6718" s="15" t="s">
        <v>136</v>
      </c>
      <c r="H6718" s="15" t="s">
        <v>136</v>
      </c>
      <c r="I6718" s="15" t="s">
        <v>139</v>
      </c>
      <c r="J6718" s="15" t="s">
        <v>150</v>
      </c>
      <c r="K6718" s="15" t="s">
        <v>11858</v>
      </c>
      <c r="M6718" s="15" t="n">
        <v>1</v>
      </c>
      <c r="O6718" s="15" t="n">
        <v>2</v>
      </c>
      <c r="P6718" s="15" t="n">
        <v>3</v>
      </c>
      <c r="Y6718" s="15" t="s">
        <v>142</v>
      </c>
      <c r="AB6718" s="15" t="s">
        <v>143</v>
      </c>
    </row>
    <row r="6719" customFormat="false" ht="15" hidden="false" customHeight="true" outlineLevel="0" collapsed="false">
      <c r="A6719" s="15" t="s">
        <v>11856</v>
      </c>
      <c r="B6719" s="15" t="s">
        <v>11857</v>
      </c>
      <c r="C6719" s="15" t="s">
        <v>217</v>
      </c>
      <c r="D6719" s="15" t="s">
        <v>235</v>
      </c>
      <c r="E6719" s="15" t="s">
        <v>136</v>
      </c>
      <c r="F6719" s="15" t="s">
        <v>137</v>
      </c>
      <c r="G6719" s="15" t="s">
        <v>136</v>
      </c>
      <c r="H6719" s="15" t="s">
        <v>136</v>
      </c>
      <c r="I6719" s="15" t="s">
        <v>139</v>
      </c>
      <c r="J6719" s="15" t="s">
        <v>158</v>
      </c>
      <c r="K6719" s="15" t="s">
        <v>11859</v>
      </c>
      <c r="O6719" s="15" t="n">
        <v>1</v>
      </c>
      <c r="P6719" s="15" t="n">
        <v>1</v>
      </c>
      <c r="Y6719" s="15" t="s">
        <v>142</v>
      </c>
      <c r="AB6719" s="15" t="s">
        <v>143</v>
      </c>
    </row>
    <row r="6720" customFormat="false" ht="15" hidden="false" customHeight="true" outlineLevel="0" collapsed="false">
      <c r="A6720" s="15" t="s">
        <v>11860</v>
      </c>
      <c r="B6720" s="15" t="s">
        <v>11861</v>
      </c>
      <c r="C6720" s="15" t="s">
        <v>148</v>
      </c>
      <c r="E6720" s="15" t="s">
        <v>136</v>
      </c>
      <c r="F6720" s="15" t="s">
        <v>137</v>
      </c>
      <c r="G6720" s="15" t="s">
        <v>2665</v>
      </c>
      <c r="H6720" s="15" t="s">
        <v>136</v>
      </c>
      <c r="I6720" s="15" t="s">
        <v>139</v>
      </c>
      <c r="J6720" s="15" t="s">
        <v>140</v>
      </c>
      <c r="K6720" s="15" t="s">
        <v>11862</v>
      </c>
      <c r="L6720" s="15" t="n">
        <v>2</v>
      </c>
      <c r="P6720" s="15" t="n">
        <v>2</v>
      </c>
      <c r="Y6720" s="15" t="s">
        <v>142</v>
      </c>
      <c r="AB6720" s="15" t="s">
        <v>143</v>
      </c>
    </row>
    <row r="6721" customFormat="false" ht="15" hidden="false" customHeight="true" outlineLevel="0" collapsed="false">
      <c r="A6721" s="15" t="s">
        <v>11860</v>
      </c>
      <c r="B6721" s="15" t="s">
        <v>11861</v>
      </c>
      <c r="C6721" s="15" t="s">
        <v>148</v>
      </c>
      <c r="E6721" s="15" t="s">
        <v>136</v>
      </c>
      <c r="F6721" s="15" t="s">
        <v>137</v>
      </c>
      <c r="G6721" s="15" t="s">
        <v>2665</v>
      </c>
      <c r="H6721" s="15" t="s">
        <v>136</v>
      </c>
      <c r="I6721" s="15" t="s">
        <v>139</v>
      </c>
      <c r="J6721" s="15" t="s">
        <v>150</v>
      </c>
      <c r="K6721" s="15" t="s">
        <v>11863</v>
      </c>
      <c r="L6721" s="15" t="n">
        <v>20</v>
      </c>
      <c r="M6721" s="15" t="n">
        <v>3</v>
      </c>
      <c r="N6721" s="15" t="n">
        <v>10</v>
      </c>
      <c r="P6721" s="15" t="n">
        <v>33</v>
      </c>
      <c r="Y6721" s="15" t="s">
        <v>142</v>
      </c>
      <c r="AB6721" s="15" t="s">
        <v>143</v>
      </c>
    </row>
    <row r="6722" customFormat="false" ht="15" hidden="false" customHeight="true" outlineLevel="0" collapsed="false">
      <c r="A6722" s="15" t="s">
        <v>11860</v>
      </c>
      <c r="B6722" s="15" t="s">
        <v>11861</v>
      </c>
      <c r="C6722" s="15" t="s">
        <v>148</v>
      </c>
      <c r="E6722" s="15" t="s">
        <v>136</v>
      </c>
      <c r="F6722" s="15" t="s">
        <v>137</v>
      </c>
      <c r="G6722" s="15" t="s">
        <v>2665</v>
      </c>
      <c r="H6722" s="15" t="s">
        <v>136</v>
      </c>
      <c r="I6722" s="15" t="s">
        <v>139</v>
      </c>
      <c r="J6722" s="15" t="s">
        <v>158</v>
      </c>
      <c r="K6722" s="15" t="s">
        <v>11864</v>
      </c>
      <c r="L6722" s="15" t="n">
        <v>3</v>
      </c>
      <c r="M6722" s="15" t="n">
        <v>2</v>
      </c>
      <c r="P6722" s="15" t="n">
        <v>5</v>
      </c>
      <c r="Y6722" s="15" t="s">
        <v>142</v>
      </c>
      <c r="AB6722" s="15" t="s">
        <v>143</v>
      </c>
    </row>
    <row r="6723" customFormat="false" ht="15" hidden="false" customHeight="true" outlineLevel="0" collapsed="false">
      <c r="A6723" s="15" t="s">
        <v>11865</v>
      </c>
      <c r="B6723" s="15" t="s">
        <v>11866</v>
      </c>
      <c r="C6723" s="15" t="s">
        <v>134</v>
      </c>
      <c r="D6723" s="15" t="s">
        <v>135</v>
      </c>
      <c r="E6723" s="15" t="s">
        <v>136</v>
      </c>
      <c r="F6723" s="15" t="s">
        <v>137</v>
      </c>
      <c r="G6723" s="15" t="s">
        <v>990</v>
      </c>
      <c r="H6723" s="15" t="s">
        <v>136</v>
      </c>
      <c r="I6723" s="15" t="s">
        <v>139</v>
      </c>
      <c r="J6723" s="15" t="s">
        <v>158</v>
      </c>
      <c r="K6723" s="15" t="s">
        <v>11867</v>
      </c>
      <c r="M6723" s="15" t="n">
        <v>2</v>
      </c>
      <c r="P6723" s="15" t="n">
        <v>2</v>
      </c>
      <c r="Y6723" s="15" t="s">
        <v>142</v>
      </c>
      <c r="AB6723" s="15" t="s">
        <v>143</v>
      </c>
    </row>
    <row r="6724" customFormat="false" ht="15" hidden="false" customHeight="true" outlineLevel="0" collapsed="false">
      <c r="A6724" s="15" t="s">
        <v>11868</v>
      </c>
      <c r="B6724" s="15" t="s">
        <v>11869</v>
      </c>
      <c r="C6724" s="15" t="s">
        <v>217</v>
      </c>
      <c r="D6724" s="15" t="s">
        <v>235</v>
      </c>
      <c r="E6724" s="15" t="s">
        <v>136</v>
      </c>
      <c r="F6724" s="15" t="s">
        <v>137</v>
      </c>
      <c r="G6724" s="15" t="s">
        <v>299</v>
      </c>
      <c r="H6724" s="15" t="s">
        <v>136</v>
      </c>
      <c r="I6724" s="15" t="s">
        <v>139</v>
      </c>
      <c r="J6724" s="15" t="s">
        <v>150</v>
      </c>
      <c r="K6724" s="15" t="s">
        <v>11870</v>
      </c>
      <c r="N6724" s="15" t="n">
        <v>1</v>
      </c>
      <c r="P6724" s="15" t="n">
        <v>1</v>
      </c>
      <c r="Y6724" s="15" t="s">
        <v>156</v>
      </c>
      <c r="AB6724" s="15" t="s">
        <v>143</v>
      </c>
    </row>
    <row r="6725" customFormat="false" ht="15" hidden="false" customHeight="true" outlineLevel="0" collapsed="false">
      <c r="A6725" s="15" t="s">
        <v>11871</v>
      </c>
      <c r="B6725" s="15" t="s">
        <v>11872</v>
      </c>
      <c r="C6725" s="15" t="s">
        <v>148</v>
      </c>
      <c r="E6725" s="15" t="s">
        <v>136</v>
      </c>
      <c r="F6725" s="15" t="s">
        <v>137</v>
      </c>
      <c r="G6725" s="15" t="s">
        <v>11873</v>
      </c>
      <c r="H6725" s="15" t="s">
        <v>136</v>
      </c>
      <c r="I6725" s="15" t="s">
        <v>139</v>
      </c>
      <c r="J6725" s="15" t="s">
        <v>150</v>
      </c>
      <c r="K6725" s="15" t="s">
        <v>11874</v>
      </c>
      <c r="L6725" s="15" t="n">
        <v>47</v>
      </c>
      <c r="M6725" s="15" t="n">
        <v>4</v>
      </c>
      <c r="N6725" s="15" t="n">
        <v>1</v>
      </c>
      <c r="P6725" s="15" t="n">
        <v>52</v>
      </c>
      <c r="Y6725" s="15" t="s">
        <v>142</v>
      </c>
      <c r="AB6725" s="15" t="s">
        <v>143</v>
      </c>
    </row>
    <row r="6726" customFormat="false" ht="15" hidden="false" customHeight="true" outlineLevel="0" collapsed="false">
      <c r="A6726" s="15" t="s">
        <v>11871</v>
      </c>
      <c r="B6726" s="15" t="s">
        <v>11872</v>
      </c>
      <c r="C6726" s="15" t="s">
        <v>148</v>
      </c>
      <c r="E6726" s="15" t="s">
        <v>136</v>
      </c>
      <c r="F6726" s="15" t="s">
        <v>137</v>
      </c>
      <c r="G6726" s="15" t="s">
        <v>11873</v>
      </c>
      <c r="H6726" s="15" t="s">
        <v>136</v>
      </c>
      <c r="I6726" s="15" t="s">
        <v>139</v>
      </c>
      <c r="J6726" s="15" t="s">
        <v>169</v>
      </c>
      <c r="K6726" s="15" t="s">
        <v>11875</v>
      </c>
      <c r="L6726" s="15" t="n">
        <v>12</v>
      </c>
      <c r="P6726" s="15" t="n">
        <v>12</v>
      </c>
      <c r="Y6726" s="15" t="s">
        <v>142</v>
      </c>
      <c r="AB6726" s="15" t="s">
        <v>143</v>
      </c>
    </row>
    <row r="6727" customFormat="false" ht="15" hidden="false" customHeight="true" outlineLevel="0" collapsed="false">
      <c r="A6727" s="15" t="s">
        <v>11876</v>
      </c>
      <c r="B6727" s="15" t="s">
        <v>11877</v>
      </c>
      <c r="C6727" s="15" t="s">
        <v>134</v>
      </c>
      <c r="D6727" s="15" t="s">
        <v>135</v>
      </c>
      <c r="E6727" s="15" t="s">
        <v>136</v>
      </c>
      <c r="F6727" s="15" t="s">
        <v>137</v>
      </c>
      <c r="G6727" s="15" t="s">
        <v>299</v>
      </c>
      <c r="H6727" s="15" t="s">
        <v>136</v>
      </c>
      <c r="I6727" s="15" t="s">
        <v>139</v>
      </c>
      <c r="J6727" s="15" t="s">
        <v>150</v>
      </c>
      <c r="K6727" s="15" t="s">
        <v>11878</v>
      </c>
      <c r="N6727" s="15" t="n">
        <v>5</v>
      </c>
      <c r="P6727" s="15" t="n">
        <v>5</v>
      </c>
      <c r="Y6727" s="15" t="s">
        <v>156</v>
      </c>
      <c r="AB6727" s="15" t="s">
        <v>143</v>
      </c>
    </row>
    <row r="6728" customFormat="false" ht="15" hidden="false" customHeight="true" outlineLevel="0" collapsed="false">
      <c r="A6728" s="15" t="s">
        <v>11876</v>
      </c>
      <c r="B6728" s="15" t="s">
        <v>11877</v>
      </c>
      <c r="C6728" s="15" t="s">
        <v>134</v>
      </c>
      <c r="D6728" s="15" t="s">
        <v>135</v>
      </c>
      <c r="E6728" s="15" t="s">
        <v>136</v>
      </c>
      <c r="F6728" s="15" t="s">
        <v>137</v>
      </c>
      <c r="G6728" s="15" t="s">
        <v>299</v>
      </c>
      <c r="H6728" s="15" t="s">
        <v>136</v>
      </c>
      <c r="I6728" s="15" t="s">
        <v>139</v>
      </c>
      <c r="J6728" s="15" t="s">
        <v>158</v>
      </c>
      <c r="K6728" s="15" t="s">
        <v>11879</v>
      </c>
      <c r="N6728" s="15" t="n">
        <v>6</v>
      </c>
      <c r="O6728" s="15" t="n">
        <v>37</v>
      </c>
      <c r="P6728" s="15" t="n">
        <v>43</v>
      </c>
      <c r="Y6728" s="15" t="s">
        <v>156</v>
      </c>
      <c r="AB6728" s="15" t="s">
        <v>143</v>
      </c>
    </row>
    <row r="6729" customFormat="false" ht="15" hidden="false" customHeight="true" outlineLevel="0" collapsed="false">
      <c r="A6729" s="15" t="s">
        <v>11880</v>
      </c>
      <c r="B6729" s="15" t="s">
        <v>11881</v>
      </c>
      <c r="C6729" s="15" t="s">
        <v>148</v>
      </c>
      <c r="E6729" s="15" t="s">
        <v>136</v>
      </c>
      <c r="F6729" s="15" t="s">
        <v>137</v>
      </c>
      <c r="G6729" s="15" t="s">
        <v>236</v>
      </c>
      <c r="H6729" s="15" t="s">
        <v>136</v>
      </c>
      <c r="I6729" s="15" t="s">
        <v>139</v>
      </c>
      <c r="J6729" s="15" t="s">
        <v>150</v>
      </c>
      <c r="K6729" s="15" t="s">
        <v>11882</v>
      </c>
      <c r="L6729" s="15" t="n">
        <v>101</v>
      </c>
      <c r="M6729" s="15" t="n">
        <v>30</v>
      </c>
      <c r="N6729" s="15" t="n">
        <v>16</v>
      </c>
      <c r="O6729" s="15" t="n">
        <v>63</v>
      </c>
      <c r="P6729" s="15" t="n">
        <v>210</v>
      </c>
      <c r="Y6729" s="15" t="s">
        <v>142</v>
      </c>
      <c r="AB6729" s="15" t="s">
        <v>143</v>
      </c>
    </row>
    <row r="6730" customFormat="false" ht="15" hidden="false" customHeight="true" outlineLevel="0" collapsed="false">
      <c r="A6730" s="15" t="s">
        <v>11880</v>
      </c>
      <c r="B6730" s="15" t="s">
        <v>11881</v>
      </c>
      <c r="C6730" s="15" t="s">
        <v>148</v>
      </c>
      <c r="E6730" s="15" t="s">
        <v>136</v>
      </c>
      <c r="F6730" s="15" t="s">
        <v>137</v>
      </c>
      <c r="G6730" s="15" t="s">
        <v>236</v>
      </c>
      <c r="H6730" s="15" t="s">
        <v>136</v>
      </c>
      <c r="I6730" s="15" t="s">
        <v>139</v>
      </c>
      <c r="J6730" s="15" t="s">
        <v>158</v>
      </c>
      <c r="K6730" s="15" t="s">
        <v>11883</v>
      </c>
      <c r="L6730" s="15" t="n">
        <v>7</v>
      </c>
      <c r="M6730" s="15" t="n">
        <v>7</v>
      </c>
      <c r="N6730" s="15" t="n">
        <v>5</v>
      </c>
      <c r="O6730" s="15" t="n">
        <v>1</v>
      </c>
      <c r="P6730" s="15" t="n">
        <v>20</v>
      </c>
      <c r="Y6730" s="15" t="s">
        <v>142</v>
      </c>
      <c r="AB6730" s="15" t="s">
        <v>143</v>
      </c>
    </row>
    <row r="6731" customFormat="false" ht="15" hidden="false" customHeight="true" outlineLevel="0" collapsed="false">
      <c r="A6731" s="15" t="s">
        <v>11884</v>
      </c>
      <c r="B6731" s="15" t="s">
        <v>11885</v>
      </c>
      <c r="C6731" s="15" t="s">
        <v>217</v>
      </c>
      <c r="D6731" s="15" t="s">
        <v>235</v>
      </c>
      <c r="E6731" s="15" t="s">
        <v>136</v>
      </c>
      <c r="F6731" s="15" t="s">
        <v>137</v>
      </c>
      <c r="G6731" s="15" t="s">
        <v>138</v>
      </c>
      <c r="H6731" s="15" t="s">
        <v>136</v>
      </c>
      <c r="I6731" s="15" t="s">
        <v>139</v>
      </c>
      <c r="J6731" s="15" t="s">
        <v>150</v>
      </c>
      <c r="K6731" s="15" t="s">
        <v>11886</v>
      </c>
      <c r="N6731" s="15" t="n">
        <v>20</v>
      </c>
      <c r="P6731" s="15" t="n">
        <v>20</v>
      </c>
      <c r="Y6731" s="15" t="s">
        <v>142</v>
      </c>
      <c r="AB6731" s="15" t="s">
        <v>143</v>
      </c>
    </row>
    <row r="6732" customFormat="false" ht="15" hidden="false" customHeight="true" outlineLevel="0" collapsed="false">
      <c r="A6732" s="15" t="s">
        <v>11887</v>
      </c>
      <c r="B6732" s="15" t="s">
        <v>11888</v>
      </c>
      <c r="C6732" s="15" t="s">
        <v>217</v>
      </c>
      <c r="D6732" s="15" t="s">
        <v>235</v>
      </c>
      <c r="E6732" s="15" t="s">
        <v>136</v>
      </c>
      <c r="F6732" s="15" t="s">
        <v>137</v>
      </c>
      <c r="G6732" s="15" t="s">
        <v>1005</v>
      </c>
      <c r="H6732" s="15" t="s">
        <v>136</v>
      </c>
      <c r="I6732" s="15" t="s">
        <v>139</v>
      </c>
      <c r="J6732" s="15" t="s">
        <v>150</v>
      </c>
      <c r="K6732" s="15" t="s">
        <v>11889</v>
      </c>
      <c r="M6732" s="15" t="n">
        <v>57</v>
      </c>
      <c r="N6732" s="15" t="n">
        <v>26</v>
      </c>
      <c r="O6732" s="15" t="n">
        <v>4</v>
      </c>
      <c r="P6732" s="15" t="n">
        <v>87</v>
      </c>
      <c r="Y6732" s="15" t="s">
        <v>142</v>
      </c>
      <c r="AB6732" s="15" t="s">
        <v>143</v>
      </c>
    </row>
    <row r="6733" customFormat="false" ht="15" hidden="false" customHeight="true" outlineLevel="0" collapsed="false">
      <c r="A6733" s="15" t="s">
        <v>11887</v>
      </c>
      <c r="B6733" s="15" t="s">
        <v>11888</v>
      </c>
      <c r="C6733" s="15" t="s">
        <v>217</v>
      </c>
      <c r="D6733" s="15" t="s">
        <v>235</v>
      </c>
      <c r="E6733" s="15" t="s">
        <v>136</v>
      </c>
      <c r="F6733" s="15" t="s">
        <v>137</v>
      </c>
      <c r="G6733" s="15" t="s">
        <v>1005</v>
      </c>
      <c r="H6733" s="15" t="s">
        <v>136</v>
      </c>
      <c r="I6733" s="15" t="s">
        <v>139</v>
      </c>
      <c r="J6733" s="15" t="s">
        <v>158</v>
      </c>
      <c r="K6733" s="15" t="s">
        <v>11890</v>
      </c>
      <c r="M6733" s="15" t="n">
        <v>18</v>
      </c>
      <c r="N6733" s="15" t="n">
        <v>2</v>
      </c>
      <c r="O6733" s="15" t="n">
        <v>2</v>
      </c>
      <c r="P6733" s="15" t="n">
        <v>22</v>
      </c>
      <c r="Y6733" s="15" t="s">
        <v>142</v>
      </c>
      <c r="AB6733" s="15" t="s">
        <v>143</v>
      </c>
    </row>
    <row r="6734" customFormat="false" ht="15" hidden="false" customHeight="true" outlineLevel="0" collapsed="false">
      <c r="A6734" s="15" t="s">
        <v>11891</v>
      </c>
      <c r="B6734" s="15" t="s">
        <v>11892</v>
      </c>
      <c r="C6734" s="15" t="s">
        <v>134</v>
      </c>
      <c r="D6734" s="15" t="s">
        <v>135</v>
      </c>
      <c r="E6734" s="15" t="s">
        <v>136</v>
      </c>
      <c r="F6734" s="15" t="s">
        <v>137</v>
      </c>
      <c r="G6734" s="15" t="s">
        <v>2732</v>
      </c>
      <c r="H6734" s="15" t="s">
        <v>136</v>
      </c>
      <c r="I6734" s="15" t="s">
        <v>243</v>
      </c>
      <c r="J6734" s="15" t="s">
        <v>140</v>
      </c>
      <c r="K6734" s="15" t="s">
        <v>11893</v>
      </c>
      <c r="L6734" s="15" t="n">
        <v>3</v>
      </c>
      <c r="M6734" s="15" t="n">
        <v>2</v>
      </c>
      <c r="N6734" s="15" t="n">
        <v>2</v>
      </c>
      <c r="P6734" s="15" t="n">
        <v>7</v>
      </c>
      <c r="Y6734" s="15" t="s">
        <v>142</v>
      </c>
      <c r="AB6734" s="15" t="s">
        <v>143</v>
      </c>
    </row>
    <row r="6735" customFormat="false" ht="15" hidden="false" customHeight="true" outlineLevel="0" collapsed="false">
      <c r="A6735" s="15" t="s">
        <v>11891</v>
      </c>
      <c r="B6735" s="15" t="s">
        <v>11892</v>
      </c>
      <c r="C6735" s="15" t="s">
        <v>134</v>
      </c>
      <c r="D6735" s="15" t="s">
        <v>135</v>
      </c>
      <c r="E6735" s="15" t="s">
        <v>136</v>
      </c>
      <c r="F6735" s="15" t="s">
        <v>137</v>
      </c>
      <c r="G6735" s="15" t="s">
        <v>2732</v>
      </c>
      <c r="H6735" s="15" t="s">
        <v>136</v>
      </c>
      <c r="I6735" s="15" t="s">
        <v>243</v>
      </c>
      <c r="J6735" s="15" t="s">
        <v>150</v>
      </c>
      <c r="K6735" s="15" t="s">
        <v>11894</v>
      </c>
      <c r="L6735" s="15" t="n">
        <v>76</v>
      </c>
      <c r="M6735" s="15" t="n">
        <v>78</v>
      </c>
      <c r="N6735" s="15" t="n">
        <v>47</v>
      </c>
      <c r="O6735" s="15" t="n">
        <v>159</v>
      </c>
      <c r="P6735" s="15" t="n">
        <v>360</v>
      </c>
      <c r="Y6735" s="15" t="s">
        <v>142</v>
      </c>
      <c r="AB6735" s="15" t="s">
        <v>143</v>
      </c>
    </row>
    <row r="6736" customFormat="false" ht="15" hidden="false" customHeight="true" outlineLevel="0" collapsed="false">
      <c r="A6736" s="15" t="s">
        <v>11891</v>
      </c>
      <c r="B6736" s="15" t="s">
        <v>11892</v>
      </c>
      <c r="C6736" s="15" t="s">
        <v>134</v>
      </c>
      <c r="D6736" s="15" t="s">
        <v>135</v>
      </c>
      <c r="E6736" s="15" t="s">
        <v>136</v>
      </c>
      <c r="F6736" s="15" t="s">
        <v>137</v>
      </c>
      <c r="G6736" s="15" t="s">
        <v>2732</v>
      </c>
      <c r="H6736" s="15" t="s">
        <v>136</v>
      </c>
      <c r="I6736" s="15" t="s">
        <v>243</v>
      </c>
      <c r="J6736" s="15" t="s">
        <v>158</v>
      </c>
      <c r="K6736" s="15" t="s">
        <v>11895</v>
      </c>
      <c r="L6736" s="15" t="n">
        <v>1</v>
      </c>
      <c r="M6736" s="15" t="n">
        <v>6</v>
      </c>
      <c r="N6736" s="15" t="n">
        <v>17</v>
      </c>
      <c r="O6736" s="15" t="n">
        <v>75</v>
      </c>
      <c r="P6736" s="15" t="n">
        <v>99</v>
      </c>
      <c r="Y6736" s="15" t="s">
        <v>142</v>
      </c>
      <c r="AB6736" s="15" t="s">
        <v>143</v>
      </c>
    </row>
    <row r="6737" customFormat="false" ht="15" hidden="false" customHeight="true" outlineLevel="0" collapsed="false">
      <c r="A6737" s="15" t="s">
        <v>11891</v>
      </c>
      <c r="B6737" s="15" t="s">
        <v>11892</v>
      </c>
      <c r="C6737" s="15" t="s">
        <v>134</v>
      </c>
      <c r="D6737" s="15" t="s">
        <v>135</v>
      </c>
      <c r="E6737" s="15" t="s">
        <v>136</v>
      </c>
      <c r="F6737" s="15" t="s">
        <v>137</v>
      </c>
      <c r="G6737" s="15" t="s">
        <v>2732</v>
      </c>
      <c r="H6737" s="15" t="s">
        <v>136</v>
      </c>
      <c r="I6737" s="15" t="s">
        <v>243</v>
      </c>
      <c r="J6737" s="15" t="s">
        <v>169</v>
      </c>
      <c r="K6737" s="15" t="s">
        <v>11896</v>
      </c>
      <c r="O6737" s="15" t="n">
        <v>1</v>
      </c>
      <c r="P6737" s="15" t="n">
        <v>1</v>
      </c>
      <c r="Y6737" s="15" t="s">
        <v>142</v>
      </c>
      <c r="AB6737" s="15" t="s">
        <v>143</v>
      </c>
    </row>
    <row r="6738" customFormat="false" ht="15" hidden="false" customHeight="true" outlineLevel="0" collapsed="false">
      <c r="A6738" s="15" t="s">
        <v>11897</v>
      </c>
      <c r="B6738" s="15" t="s">
        <v>11898</v>
      </c>
      <c r="C6738" s="15" t="s">
        <v>134</v>
      </c>
      <c r="D6738" s="15" t="s">
        <v>541</v>
      </c>
      <c r="E6738" s="15" t="s">
        <v>136</v>
      </c>
      <c r="F6738" s="15" t="s">
        <v>137</v>
      </c>
      <c r="G6738" s="15" t="s">
        <v>4170</v>
      </c>
      <c r="H6738" s="15" t="s">
        <v>136</v>
      </c>
      <c r="I6738" s="15" t="s">
        <v>139</v>
      </c>
      <c r="J6738" s="15" t="s">
        <v>140</v>
      </c>
      <c r="K6738" s="15" t="s">
        <v>11899</v>
      </c>
      <c r="M6738" s="15" t="n">
        <v>370</v>
      </c>
      <c r="N6738" s="15" t="n">
        <v>539</v>
      </c>
      <c r="O6738" s="15" t="n">
        <v>14</v>
      </c>
      <c r="P6738" s="15" t="n">
        <v>923</v>
      </c>
      <c r="Y6738" s="15" t="s">
        <v>142</v>
      </c>
      <c r="AB6738" s="15" t="s">
        <v>143</v>
      </c>
    </row>
    <row r="6739" customFormat="false" ht="15" hidden="false" customHeight="true" outlineLevel="0" collapsed="false">
      <c r="A6739" s="15" t="s">
        <v>11897</v>
      </c>
      <c r="B6739" s="15" t="s">
        <v>11898</v>
      </c>
      <c r="C6739" s="15" t="s">
        <v>134</v>
      </c>
      <c r="D6739" s="15" t="s">
        <v>541</v>
      </c>
      <c r="E6739" s="15" t="s">
        <v>136</v>
      </c>
      <c r="F6739" s="15" t="s">
        <v>137</v>
      </c>
      <c r="G6739" s="15" t="s">
        <v>4170</v>
      </c>
      <c r="H6739" s="15" t="s">
        <v>136</v>
      </c>
      <c r="I6739" s="15" t="s">
        <v>139</v>
      </c>
      <c r="J6739" s="15" t="s">
        <v>150</v>
      </c>
      <c r="K6739" s="15" t="s">
        <v>11900</v>
      </c>
      <c r="M6739" s="15" t="n">
        <v>217</v>
      </c>
      <c r="N6739" s="15" t="n">
        <v>322</v>
      </c>
      <c r="O6739" s="15" t="n">
        <v>122</v>
      </c>
      <c r="P6739" s="15" t="n">
        <v>661</v>
      </c>
      <c r="Y6739" s="15" t="s">
        <v>142</v>
      </c>
      <c r="AB6739" s="15" t="s">
        <v>143</v>
      </c>
    </row>
    <row r="6740" customFormat="false" ht="15" hidden="false" customHeight="true" outlineLevel="0" collapsed="false">
      <c r="A6740" s="15" t="s">
        <v>11897</v>
      </c>
      <c r="B6740" s="15" t="s">
        <v>11898</v>
      </c>
      <c r="C6740" s="15" t="s">
        <v>134</v>
      </c>
      <c r="D6740" s="15" t="s">
        <v>541</v>
      </c>
      <c r="E6740" s="15" t="s">
        <v>136</v>
      </c>
      <c r="F6740" s="15" t="s">
        <v>137</v>
      </c>
      <c r="G6740" s="15" t="s">
        <v>4170</v>
      </c>
      <c r="H6740" s="15" t="s">
        <v>136</v>
      </c>
      <c r="I6740" s="15" t="s">
        <v>139</v>
      </c>
      <c r="J6740" s="15" t="s">
        <v>158</v>
      </c>
      <c r="K6740" s="15" t="s">
        <v>11901</v>
      </c>
      <c r="O6740" s="15" t="n">
        <v>2</v>
      </c>
      <c r="P6740" s="15" t="n">
        <v>2</v>
      </c>
      <c r="Y6740" s="15" t="s">
        <v>142</v>
      </c>
      <c r="AB6740" s="15" t="s">
        <v>143</v>
      </c>
    </row>
    <row r="6741" customFormat="false" ht="15" hidden="false" customHeight="true" outlineLevel="0" collapsed="false">
      <c r="A6741" s="15" t="s">
        <v>11902</v>
      </c>
      <c r="B6741" s="15" t="s">
        <v>11903</v>
      </c>
      <c r="C6741" s="15" t="s">
        <v>148</v>
      </c>
      <c r="E6741" s="15" t="s">
        <v>136</v>
      </c>
      <c r="F6741" s="15" t="s">
        <v>137</v>
      </c>
      <c r="G6741" s="15" t="s">
        <v>299</v>
      </c>
      <c r="H6741" s="15" t="s">
        <v>136</v>
      </c>
      <c r="I6741" s="15" t="s">
        <v>139</v>
      </c>
      <c r="J6741" s="15" t="s">
        <v>140</v>
      </c>
      <c r="K6741" s="15" t="s">
        <v>11904</v>
      </c>
      <c r="L6741" s="15" t="n">
        <v>4</v>
      </c>
      <c r="P6741" s="15" t="n">
        <v>4</v>
      </c>
      <c r="Y6741" s="15" t="s">
        <v>156</v>
      </c>
      <c r="AB6741" s="15" t="s">
        <v>143</v>
      </c>
    </row>
    <row r="6742" customFormat="false" ht="15" hidden="false" customHeight="true" outlineLevel="0" collapsed="false">
      <c r="A6742" s="15" t="s">
        <v>11902</v>
      </c>
      <c r="B6742" s="15" t="s">
        <v>11903</v>
      </c>
      <c r="C6742" s="15" t="s">
        <v>148</v>
      </c>
      <c r="E6742" s="15" t="s">
        <v>136</v>
      </c>
      <c r="F6742" s="15" t="s">
        <v>137</v>
      </c>
      <c r="G6742" s="15" t="s">
        <v>299</v>
      </c>
      <c r="H6742" s="15" t="s">
        <v>136</v>
      </c>
      <c r="I6742" s="15" t="s">
        <v>139</v>
      </c>
      <c r="J6742" s="15" t="s">
        <v>144</v>
      </c>
      <c r="K6742" s="15" t="s">
        <v>11905</v>
      </c>
      <c r="L6742" s="15" t="n">
        <v>3</v>
      </c>
      <c r="P6742" s="15" t="n">
        <v>3</v>
      </c>
      <c r="Y6742" s="15" t="s">
        <v>156</v>
      </c>
      <c r="AB6742" s="15" t="s">
        <v>143</v>
      </c>
    </row>
    <row r="6743" customFormat="false" ht="15" hidden="false" customHeight="true" outlineLevel="0" collapsed="false">
      <c r="A6743" s="15" t="s">
        <v>11906</v>
      </c>
      <c r="B6743" s="15" t="s">
        <v>11907</v>
      </c>
      <c r="C6743" s="15" t="s">
        <v>217</v>
      </c>
      <c r="D6743" s="15" t="s">
        <v>235</v>
      </c>
      <c r="E6743" s="15" t="s">
        <v>136</v>
      </c>
      <c r="F6743" s="15" t="s">
        <v>137</v>
      </c>
      <c r="G6743" s="15" t="s">
        <v>4992</v>
      </c>
      <c r="H6743" s="15" t="s">
        <v>136</v>
      </c>
      <c r="I6743" s="15" t="s">
        <v>139</v>
      </c>
      <c r="J6743" s="15" t="s">
        <v>150</v>
      </c>
      <c r="K6743" s="15" t="s">
        <v>11908</v>
      </c>
      <c r="N6743" s="15" t="n">
        <v>11</v>
      </c>
      <c r="O6743" s="15" t="n">
        <v>11</v>
      </c>
      <c r="P6743" s="15" t="n">
        <v>22</v>
      </c>
      <c r="Y6743" s="15" t="s">
        <v>142</v>
      </c>
      <c r="AB6743" s="15" t="s">
        <v>143</v>
      </c>
    </row>
    <row r="6744" customFormat="false" ht="15" hidden="false" customHeight="true" outlineLevel="0" collapsed="false">
      <c r="A6744" s="15" t="s">
        <v>11906</v>
      </c>
      <c r="B6744" s="15" t="s">
        <v>11907</v>
      </c>
      <c r="C6744" s="15" t="s">
        <v>217</v>
      </c>
      <c r="D6744" s="15" t="s">
        <v>235</v>
      </c>
      <c r="E6744" s="15" t="s">
        <v>136</v>
      </c>
      <c r="F6744" s="15" t="s">
        <v>137</v>
      </c>
      <c r="G6744" s="15" t="s">
        <v>4992</v>
      </c>
      <c r="H6744" s="15" t="s">
        <v>136</v>
      </c>
      <c r="I6744" s="15" t="s">
        <v>139</v>
      </c>
      <c r="J6744" s="15" t="s">
        <v>158</v>
      </c>
      <c r="K6744" s="15" t="s">
        <v>11909</v>
      </c>
      <c r="N6744" s="15" t="n">
        <v>7</v>
      </c>
      <c r="P6744" s="15" t="n">
        <v>7</v>
      </c>
      <c r="Y6744" s="15" t="s">
        <v>142</v>
      </c>
      <c r="AB6744" s="15" t="s">
        <v>143</v>
      </c>
    </row>
    <row r="6745" customFormat="false" ht="15" hidden="false" customHeight="true" outlineLevel="0" collapsed="false">
      <c r="A6745" s="15" t="s">
        <v>11910</v>
      </c>
      <c r="B6745" s="15" t="s">
        <v>11911</v>
      </c>
      <c r="C6745" s="15" t="s">
        <v>148</v>
      </c>
      <c r="E6745" s="15" t="s">
        <v>136</v>
      </c>
      <c r="F6745" s="15" t="s">
        <v>137</v>
      </c>
      <c r="G6745" s="15" t="s">
        <v>2214</v>
      </c>
      <c r="H6745" s="15" t="s">
        <v>136</v>
      </c>
      <c r="I6745" s="15" t="s">
        <v>139</v>
      </c>
      <c r="J6745" s="15" t="s">
        <v>140</v>
      </c>
      <c r="K6745" s="15" t="s">
        <v>11912</v>
      </c>
      <c r="M6745" s="15" t="n">
        <v>1</v>
      </c>
      <c r="N6745" s="15" t="n">
        <v>9</v>
      </c>
      <c r="P6745" s="15" t="n">
        <v>10</v>
      </c>
      <c r="Y6745" s="15" t="s">
        <v>142</v>
      </c>
      <c r="AB6745" s="15" t="s">
        <v>143</v>
      </c>
    </row>
    <row r="6746" customFormat="false" ht="15" hidden="false" customHeight="true" outlineLevel="0" collapsed="false">
      <c r="A6746" s="15" t="s">
        <v>11910</v>
      </c>
      <c r="B6746" s="15" t="s">
        <v>11911</v>
      </c>
      <c r="C6746" s="15" t="s">
        <v>148</v>
      </c>
      <c r="E6746" s="15" t="s">
        <v>136</v>
      </c>
      <c r="F6746" s="15" t="s">
        <v>137</v>
      </c>
      <c r="G6746" s="15" t="s">
        <v>2214</v>
      </c>
      <c r="H6746" s="15" t="s">
        <v>136</v>
      </c>
      <c r="I6746" s="15" t="s">
        <v>139</v>
      </c>
      <c r="J6746" s="15" t="s">
        <v>150</v>
      </c>
      <c r="K6746" s="15" t="s">
        <v>11913</v>
      </c>
      <c r="M6746" s="15" t="n">
        <v>8</v>
      </c>
      <c r="N6746" s="15" t="n">
        <v>22</v>
      </c>
      <c r="P6746" s="15" t="n">
        <v>30</v>
      </c>
      <c r="Y6746" s="15" t="s">
        <v>142</v>
      </c>
      <c r="AB6746" s="15" t="s">
        <v>143</v>
      </c>
    </row>
    <row r="6747" customFormat="false" ht="15" hidden="false" customHeight="true" outlineLevel="0" collapsed="false">
      <c r="A6747" s="15" t="s">
        <v>11910</v>
      </c>
      <c r="B6747" s="15" t="s">
        <v>11911</v>
      </c>
      <c r="C6747" s="15" t="s">
        <v>148</v>
      </c>
      <c r="E6747" s="15" t="s">
        <v>136</v>
      </c>
      <c r="F6747" s="15" t="s">
        <v>137</v>
      </c>
      <c r="G6747" s="15" t="s">
        <v>2214</v>
      </c>
      <c r="H6747" s="15" t="s">
        <v>136</v>
      </c>
      <c r="I6747" s="15" t="s">
        <v>139</v>
      </c>
      <c r="J6747" s="15" t="s">
        <v>158</v>
      </c>
      <c r="K6747" s="15" t="s">
        <v>11914</v>
      </c>
      <c r="N6747" s="15" t="n">
        <v>1</v>
      </c>
      <c r="P6747" s="15" t="n">
        <v>1</v>
      </c>
      <c r="Y6747" s="15" t="s">
        <v>142</v>
      </c>
      <c r="AB6747" s="15" t="s">
        <v>143</v>
      </c>
    </row>
    <row r="6748" customFormat="false" ht="15" hidden="false" customHeight="true" outlineLevel="0" collapsed="false">
      <c r="A6748" s="15" t="s">
        <v>11915</v>
      </c>
      <c r="B6748" s="15" t="s">
        <v>11916</v>
      </c>
      <c r="C6748" s="15" t="s">
        <v>217</v>
      </c>
      <c r="D6748" s="15" t="s">
        <v>235</v>
      </c>
      <c r="E6748" s="15" t="s">
        <v>136</v>
      </c>
      <c r="F6748" s="15" t="s">
        <v>137</v>
      </c>
      <c r="G6748" s="15" t="s">
        <v>299</v>
      </c>
      <c r="H6748" s="15" t="s">
        <v>136</v>
      </c>
      <c r="I6748" s="15" t="s">
        <v>139</v>
      </c>
      <c r="J6748" s="15" t="s">
        <v>140</v>
      </c>
      <c r="K6748" s="15" t="s">
        <v>11917</v>
      </c>
      <c r="N6748" s="15" t="n">
        <v>3</v>
      </c>
      <c r="O6748" s="15" t="n">
        <v>6</v>
      </c>
      <c r="P6748" s="15" t="n">
        <v>9</v>
      </c>
      <c r="Y6748" s="15" t="s">
        <v>156</v>
      </c>
      <c r="AB6748" s="15" t="s">
        <v>143</v>
      </c>
    </row>
    <row r="6749" customFormat="false" ht="15" hidden="false" customHeight="true" outlineLevel="0" collapsed="false">
      <c r="A6749" s="15" t="s">
        <v>11915</v>
      </c>
      <c r="B6749" s="15" t="s">
        <v>11916</v>
      </c>
      <c r="C6749" s="15" t="s">
        <v>217</v>
      </c>
      <c r="D6749" s="15" t="s">
        <v>235</v>
      </c>
      <c r="E6749" s="15" t="s">
        <v>136</v>
      </c>
      <c r="F6749" s="15" t="s">
        <v>137</v>
      </c>
      <c r="G6749" s="15" t="s">
        <v>299</v>
      </c>
      <c r="H6749" s="15" t="s">
        <v>136</v>
      </c>
      <c r="I6749" s="15" t="s">
        <v>139</v>
      </c>
      <c r="J6749" s="15" t="s">
        <v>144</v>
      </c>
      <c r="K6749" s="15" t="s">
        <v>11918</v>
      </c>
      <c r="N6749" s="15" t="n">
        <v>1</v>
      </c>
      <c r="P6749" s="15" t="n">
        <v>1</v>
      </c>
      <c r="Y6749" s="15" t="s">
        <v>156</v>
      </c>
      <c r="AB6749" s="15" t="s">
        <v>143</v>
      </c>
    </row>
    <row r="6750" customFormat="false" ht="15" hidden="false" customHeight="true" outlineLevel="0" collapsed="false">
      <c r="A6750" s="15" t="s">
        <v>11915</v>
      </c>
      <c r="B6750" s="15" t="s">
        <v>11916</v>
      </c>
      <c r="C6750" s="15" t="s">
        <v>217</v>
      </c>
      <c r="D6750" s="15" t="s">
        <v>235</v>
      </c>
      <c r="E6750" s="15" t="s">
        <v>136</v>
      </c>
      <c r="F6750" s="15" t="s">
        <v>137</v>
      </c>
      <c r="G6750" s="15" t="s">
        <v>299</v>
      </c>
      <c r="H6750" s="15" t="s">
        <v>136</v>
      </c>
      <c r="I6750" s="15" t="s">
        <v>139</v>
      </c>
      <c r="J6750" s="15" t="s">
        <v>150</v>
      </c>
      <c r="K6750" s="15" t="s">
        <v>11919</v>
      </c>
      <c r="N6750" s="15" t="n">
        <v>2</v>
      </c>
      <c r="O6750" s="15" t="n">
        <v>13</v>
      </c>
      <c r="P6750" s="15" t="n">
        <v>15</v>
      </c>
      <c r="Y6750" s="15" t="s">
        <v>156</v>
      </c>
      <c r="AB6750" s="15" t="s">
        <v>143</v>
      </c>
    </row>
    <row r="6751" customFormat="false" ht="15" hidden="false" customHeight="true" outlineLevel="0" collapsed="false">
      <c r="A6751" s="15" t="s">
        <v>11915</v>
      </c>
      <c r="B6751" s="15" t="s">
        <v>11916</v>
      </c>
      <c r="C6751" s="15" t="s">
        <v>217</v>
      </c>
      <c r="D6751" s="15" t="s">
        <v>235</v>
      </c>
      <c r="E6751" s="15" t="s">
        <v>136</v>
      </c>
      <c r="F6751" s="15" t="s">
        <v>137</v>
      </c>
      <c r="G6751" s="15" t="s">
        <v>299</v>
      </c>
      <c r="H6751" s="15" t="s">
        <v>136</v>
      </c>
      <c r="I6751" s="15" t="s">
        <v>139</v>
      </c>
      <c r="J6751" s="15" t="s">
        <v>158</v>
      </c>
      <c r="K6751" s="15" t="s">
        <v>11920</v>
      </c>
      <c r="N6751" s="15" t="n">
        <v>5</v>
      </c>
      <c r="O6751" s="15" t="n">
        <v>4</v>
      </c>
      <c r="P6751" s="15" t="n">
        <v>9</v>
      </c>
      <c r="Y6751" s="15" t="s">
        <v>156</v>
      </c>
      <c r="AB6751" s="15" t="s">
        <v>143</v>
      </c>
    </row>
    <row r="6752" customFormat="false" ht="15" hidden="false" customHeight="true" outlineLevel="0" collapsed="false">
      <c r="A6752" s="15" t="s">
        <v>11921</v>
      </c>
      <c r="B6752" s="15" t="s">
        <v>11922</v>
      </c>
      <c r="C6752" s="15" t="s">
        <v>217</v>
      </c>
      <c r="D6752" s="15" t="s">
        <v>235</v>
      </c>
      <c r="E6752" s="15" t="s">
        <v>136</v>
      </c>
      <c r="F6752" s="15" t="s">
        <v>137</v>
      </c>
      <c r="G6752" s="15" t="s">
        <v>299</v>
      </c>
      <c r="H6752" s="15" t="s">
        <v>136</v>
      </c>
      <c r="I6752" s="15" t="s">
        <v>139</v>
      </c>
      <c r="J6752" s="15" t="s">
        <v>140</v>
      </c>
      <c r="K6752" s="15" t="s">
        <v>11923</v>
      </c>
      <c r="O6752" s="15" t="n">
        <v>2</v>
      </c>
      <c r="P6752" s="15" t="n">
        <v>2</v>
      </c>
      <c r="Y6752" s="15" t="s">
        <v>156</v>
      </c>
      <c r="AB6752" s="15" t="s">
        <v>143</v>
      </c>
    </row>
    <row r="6753" customFormat="false" ht="15" hidden="false" customHeight="true" outlineLevel="0" collapsed="false">
      <c r="A6753" s="15" t="s">
        <v>11921</v>
      </c>
      <c r="B6753" s="15" t="s">
        <v>11922</v>
      </c>
      <c r="C6753" s="15" t="s">
        <v>217</v>
      </c>
      <c r="D6753" s="15" t="s">
        <v>235</v>
      </c>
      <c r="E6753" s="15" t="s">
        <v>136</v>
      </c>
      <c r="F6753" s="15" t="s">
        <v>137</v>
      </c>
      <c r="G6753" s="15" t="s">
        <v>299</v>
      </c>
      <c r="H6753" s="15" t="s">
        <v>136</v>
      </c>
      <c r="I6753" s="15" t="s">
        <v>139</v>
      </c>
      <c r="J6753" s="15" t="s">
        <v>158</v>
      </c>
      <c r="K6753" s="15" t="s">
        <v>11924</v>
      </c>
      <c r="N6753" s="15" t="n">
        <v>0</v>
      </c>
      <c r="P6753" s="15" t="n">
        <v>0</v>
      </c>
      <c r="Y6753" s="15" t="s">
        <v>156</v>
      </c>
      <c r="AB6753" s="15" t="s">
        <v>143</v>
      </c>
    </row>
    <row r="6754" customFormat="false" ht="15" hidden="false" customHeight="true" outlineLevel="0" collapsed="false">
      <c r="A6754" s="15" t="s">
        <v>11925</v>
      </c>
      <c r="B6754" s="15" t="s">
        <v>11926</v>
      </c>
      <c r="C6754" s="15" t="s">
        <v>134</v>
      </c>
      <c r="D6754" s="15" t="s">
        <v>135</v>
      </c>
      <c r="E6754" s="15" t="s">
        <v>136</v>
      </c>
      <c r="F6754" s="15" t="s">
        <v>137</v>
      </c>
      <c r="G6754" s="15" t="s">
        <v>1353</v>
      </c>
      <c r="H6754" s="15" t="s">
        <v>136</v>
      </c>
      <c r="I6754" s="15" t="s">
        <v>243</v>
      </c>
      <c r="J6754" s="15" t="s">
        <v>140</v>
      </c>
      <c r="K6754" s="15" t="s">
        <v>11927</v>
      </c>
      <c r="L6754" s="15" t="n">
        <v>8</v>
      </c>
      <c r="N6754" s="15" t="n">
        <v>10</v>
      </c>
      <c r="O6754" s="15" t="n">
        <v>18</v>
      </c>
      <c r="P6754" s="15" t="n">
        <v>36</v>
      </c>
      <c r="Y6754" s="15" t="s">
        <v>156</v>
      </c>
      <c r="AB6754" s="15" t="s">
        <v>143</v>
      </c>
    </row>
    <row r="6755" customFormat="false" ht="15" hidden="false" customHeight="true" outlineLevel="0" collapsed="false">
      <c r="A6755" s="15" t="s">
        <v>11925</v>
      </c>
      <c r="B6755" s="15" t="s">
        <v>11926</v>
      </c>
      <c r="C6755" s="15" t="s">
        <v>134</v>
      </c>
      <c r="D6755" s="15" t="s">
        <v>135</v>
      </c>
      <c r="E6755" s="15" t="s">
        <v>136</v>
      </c>
      <c r="F6755" s="15" t="s">
        <v>137</v>
      </c>
      <c r="G6755" s="15" t="s">
        <v>1353</v>
      </c>
      <c r="H6755" s="15" t="s">
        <v>136</v>
      </c>
      <c r="I6755" s="15" t="s">
        <v>243</v>
      </c>
      <c r="J6755" s="15" t="s">
        <v>150</v>
      </c>
      <c r="K6755" s="15" t="s">
        <v>11928</v>
      </c>
      <c r="L6755" s="15" t="n">
        <v>83</v>
      </c>
      <c r="M6755" s="15" t="n">
        <v>43</v>
      </c>
      <c r="N6755" s="15" t="n">
        <v>336</v>
      </c>
      <c r="O6755" s="15" t="n">
        <v>26</v>
      </c>
      <c r="P6755" s="15" t="n">
        <v>488</v>
      </c>
      <c r="Y6755" s="15" t="s">
        <v>156</v>
      </c>
      <c r="AB6755" s="15" t="s">
        <v>143</v>
      </c>
    </row>
    <row r="6756" customFormat="false" ht="15" hidden="false" customHeight="true" outlineLevel="0" collapsed="false">
      <c r="A6756" s="15" t="s">
        <v>11925</v>
      </c>
      <c r="B6756" s="15" t="s">
        <v>11926</v>
      </c>
      <c r="C6756" s="15" t="s">
        <v>134</v>
      </c>
      <c r="D6756" s="15" t="s">
        <v>135</v>
      </c>
      <c r="E6756" s="15" t="s">
        <v>136</v>
      </c>
      <c r="F6756" s="15" t="s">
        <v>137</v>
      </c>
      <c r="G6756" s="15" t="s">
        <v>1353</v>
      </c>
      <c r="H6756" s="15" t="s">
        <v>136</v>
      </c>
      <c r="I6756" s="15" t="s">
        <v>243</v>
      </c>
      <c r="J6756" s="15" t="s">
        <v>158</v>
      </c>
      <c r="K6756" s="15" t="s">
        <v>11929</v>
      </c>
      <c r="L6756" s="15" t="n">
        <v>11</v>
      </c>
      <c r="M6756" s="15" t="n">
        <v>5</v>
      </c>
      <c r="N6756" s="15" t="n">
        <v>88</v>
      </c>
      <c r="O6756" s="15" t="n">
        <v>5</v>
      </c>
      <c r="P6756" s="15" t="n">
        <v>109</v>
      </c>
      <c r="Y6756" s="15" t="s">
        <v>156</v>
      </c>
      <c r="AB6756" s="15" t="s">
        <v>143</v>
      </c>
    </row>
    <row r="6757" customFormat="false" ht="15" hidden="false" customHeight="true" outlineLevel="0" collapsed="false">
      <c r="A6757" s="15" t="s">
        <v>11930</v>
      </c>
      <c r="B6757" s="15" t="s">
        <v>11931</v>
      </c>
      <c r="C6757" s="15" t="s">
        <v>217</v>
      </c>
      <c r="D6757" s="15" t="s">
        <v>235</v>
      </c>
      <c r="E6757" s="15" t="s">
        <v>136</v>
      </c>
      <c r="F6757" s="15" t="s">
        <v>137</v>
      </c>
      <c r="G6757" s="15" t="s">
        <v>138</v>
      </c>
      <c r="H6757" s="15" t="s">
        <v>136</v>
      </c>
      <c r="I6757" s="15" t="s">
        <v>139</v>
      </c>
      <c r="J6757" s="15" t="s">
        <v>140</v>
      </c>
      <c r="K6757" s="15" t="s">
        <v>11932</v>
      </c>
      <c r="M6757" s="15" t="n">
        <v>32</v>
      </c>
      <c r="N6757" s="15" t="n">
        <v>52</v>
      </c>
      <c r="P6757" s="15" t="n">
        <v>84</v>
      </c>
      <c r="Y6757" s="15" t="s">
        <v>142</v>
      </c>
      <c r="AB6757" s="15" t="s">
        <v>143</v>
      </c>
    </row>
    <row r="6758" customFormat="false" ht="15" hidden="false" customHeight="true" outlineLevel="0" collapsed="false">
      <c r="A6758" s="15" t="s">
        <v>11930</v>
      </c>
      <c r="B6758" s="15" t="s">
        <v>11931</v>
      </c>
      <c r="C6758" s="15" t="s">
        <v>217</v>
      </c>
      <c r="D6758" s="15" t="s">
        <v>235</v>
      </c>
      <c r="E6758" s="15" t="s">
        <v>136</v>
      </c>
      <c r="F6758" s="15" t="s">
        <v>137</v>
      </c>
      <c r="G6758" s="15" t="s">
        <v>138</v>
      </c>
      <c r="H6758" s="15" t="s">
        <v>136</v>
      </c>
      <c r="I6758" s="15" t="s">
        <v>139</v>
      </c>
      <c r="J6758" s="15" t="s">
        <v>150</v>
      </c>
      <c r="K6758" s="15" t="s">
        <v>11933</v>
      </c>
      <c r="N6758" s="15" t="n">
        <v>24</v>
      </c>
      <c r="P6758" s="15" t="n">
        <v>24</v>
      </c>
      <c r="Y6758" s="15" t="s">
        <v>142</v>
      </c>
      <c r="AB6758" s="15" t="s">
        <v>143</v>
      </c>
    </row>
    <row r="6759" customFormat="false" ht="15" hidden="false" customHeight="true" outlineLevel="0" collapsed="false">
      <c r="A6759" s="15" t="s">
        <v>11930</v>
      </c>
      <c r="B6759" s="15" t="s">
        <v>11931</v>
      </c>
      <c r="C6759" s="15" t="s">
        <v>217</v>
      </c>
      <c r="D6759" s="15" t="s">
        <v>235</v>
      </c>
      <c r="E6759" s="15" t="s">
        <v>136</v>
      </c>
      <c r="F6759" s="15" t="s">
        <v>137</v>
      </c>
      <c r="G6759" s="15" t="s">
        <v>138</v>
      </c>
      <c r="H6759" s="15" t="s">
        <v>136</v>
      </c>
      <c r="I6759" s="15" t="s">
        <v>139</v>
      </c>
      <c r="J6759" s="15" t="s">
        <v>158</v>
      </c>
      <c r="K6759" s="15" t="s">
        <v>11934</v>
      </c>
      <c r="N6759" s="15" t="n">
        <v>3</v>
      </c>
      <c r="P6759" s="15" t="n">
        <v>3</v>
      </c>
      <c r="Y6759" s="15" t="s">
        <v>142</v>
      </c>
      <c r="AB6759" s="15" t="s">
        <v>143</v>
      </c>
    </row>
    <row r="6760" customFormat="false" ht="15" hidden="false" customHeight="true" outlineLevel="0" collapsed="false">
      <c r="A6760" s="15" t="s">
        <v>11935</v>
      </c>
      <c r="B6760" s="15" t="s">
        <v>6002</v>
      </c>
      <c r="C6760" s="15" t="s">
        <v>134</v>
      </c>
      <c r="D6760" s="15" t="s">
        <v>135</v>
      </c>
      <c r="E6760" s="15" t="s">
        <v>136</v>
      </c>
      <c r="F6760" s="15" t="s">
        <v>137</v>
      </c>
      <c r="G6760" s="15" t="s">
        <v>149</v>
      </c>
      <c r="H6760" s="15" t="s">
        <v>136</v>
      </c>
      <c r="I6760" s="15" t="s">
        <v>139</v>
      </c>
      <c r="J6760" s="15" t="s">
        <v>140</v>
      </c>
      <c r="K6760" s="15" t="s">
        <v>11936</v>
      </c>
      <c r="M6760" s="15" t="n">
        <v>3</v>
      </c>
      <c r="P6760" s="15" t="n">
        <v>3</v>
      </c>
      <c r="Y6760" s="15" t="s">
        <v>142</v>
      </c>
      <c r="AB6760" s="15" t="s">
        <v>143</v>
      </c>
    </row>
    <row r="6761" customFormat="false" ht="15" hidden="false" customHeight="true" outlineLevel="0" collapsed="false">
      <c r="A6761" s="15" t="s">
        <v>11935</v>
      </c>
      <c r="B6761" s="15" t="s">
        <v>6002</v>
      </c>
      <c r="C6761" s="15" t="s">
        <v>134</v>
      </c>
      <c r="D6761" s="15" t="s">
        <v>135</v>
      </c>
      <c r="E6761" s="15" t="s">
        <v>136</v>
      </c>
      <c r="F6761" s="15" t="s">
        <v>137</v>
      </c>
      <c r="G6761" s="15" t="s">
        <v>149</v>
      </c>
      <c r="H6761" s="15" t="s">
        <v>136</v>
      </c>
      <c r="I6761" s="15" t="s">
        <v>139</v>
      </c>
      <c r="J6761" s="15" t="s">
        <v>144</v>
      </c>
      <c r="K6761" s="15" t="s">
        <v>11937</v>
      </c>
      <c r="M6761" s="15" t="n">
        <v>1</v>
      </c>
      <c r="P6761" s="15" t="n">
        <v>1</v>
      </c>
      <c r="Y6761" s="15" t="s">
        <v>142</v>
      </c>
      <c r="AB6761" s="15" t="s">
        <v>143</v>
      </c>
    </row>
    <row r="6762" customFormat="false" ht="15" hidden="false" customHeight="true" outlineLevel="0" collapsed="false">
      <c r="A6762" s="15" t="s">
        <v>11938</v>
      </c>
      <c r="B6762" s="15" t="s">
        <v>11939</v>
      </c>
      <c r="C6762" s="15" t="s">
        <v>217</v>
      </c>
      <c r="D6762" s="15" t="s">
        <v>235</v>
      </c>
      <c r="E6762" s="15" t="s">
        <v>136</v>
      </c>
      <c r="F6762" s="15" t="s">
        <v>137</v>
      </c>
      <c r="G6762" s="15" t="s">
        <v>1166</v>
      </c>
      <c r="H6762" s="15" t="s">
        <v>136</v>
      </c>
      <c r="I6762" s="15" t="s">
        <v>139</v>
      </c>
      <c r="J6762" s="15" t="s">
        <v>150</v>
      </c>
      <c r="K6762" s="15" t="s">
        <v>11940</v>
      </c>
      <c r="O6762" s="15" t="n">
        <v>0</v>
      </c>
      <c r="P6762" s="15" t="n">
        <v>0</v>
      </c>
      <c r="Y6762" s="15" t="s">
        <v>142</v>
      </c>
      <c r="AB6762" s="15" t="s">
        <v>143</v>
      </c>
    </row>
    <row r="6763" customFormat="false" ht="15" hidden="false" customHeight="true" outlineLevel="0" collapsed="false">
      <c r="A6763" s="15" t="s">
        <v>11941</v>
      </c>
      <c r="B6763" s="15" t="s">
        <v>11942</v>
      </c>
      <c r="C6763" s="15" t="s">
        <v>217</v>
      </c>
      <c r="D6763" s="15" t="s">
        <v>274</v>
      </c>
      <c r="E6763" s="15" t="s">
        <v>136</v>
      </c>
      <c r="F6763" s="15" t="s">
        <v>137</v>
      </c>
      <c r="G6763" s="15" t="s">
        <v>847</v>
      </c>
      <c r="H6763" s="15" t="s">
        <v>136</v>
      </c>
      <c r="I6763" s="15" t="s">
        <v>243</v>
      </c>
      <c r="J6763" s="15" t="s">
        <v>140</v>
      </c>
      <c r="K6763" s="15" t="s">
        <v>11943</v>
      </c>
      <c r="L6763" s="15" t="n">
        <v>191</v>
      </c>
      <c r="M6763" s="15" t="n">
        <v>256</v>
      </c>
      <c r="N6763" s="15" t="n">
        <v>142</v>
      </c>
      <c r="O6763" s="15" t="n">
        <v>55</v>
      </c>
      <c r="P6763" s="15" t="n">
        <v>644</v>
      </c>
      <c r="Y6763" s="15" t="s">
        <v>142</v>
      </c>
      <c r="AB6763" s="15" t="s">
        <v>143</v>
      </c>
    </row>
    <row r="6764" customFormat="false" ht="15" hidden="false" customHeight="true" outlineLevel="0" collapsed="false">
      <c r="A6764" s="15" t="s">
        <v>11941</v>
      </c>
      <c r="B6764" s="15" t="s">
        <v>11942</v>
      </c>
      <c r="C6764" s="15" t="s">
        <v>217</v>
      </c>
      <c r="D6764" s="15" t="s">
        <v>274</v>
      </c>
      <c r="E6764" s="15" t="s">
        <v>136</v>
      </c>
      <c r="F6764" s="15" t="s">
        <v>137</v>
      </c>
      <c r="G6764" s="15" t="s">
        <v>847</v>
      </c>
      <c r="H6764" s="15" t="s">
        <v>136</v>
      </c>
      <c r="I6764" s="15" t="s">
        <v>243</v>
      </c>
      <c r="J6764" s="15" t="s">
        <v>144</v>
      </c>
      <c r="K6764" s="15" t="s">
        <v>11944</v>
      </c>
      <c r="L6764" s="15" t="n">
        <v>24</v>
      </c>
      <c r="M6764" s="15" t="n">
        <v>8</v>
      </c>
      <c r="P6764" s="15" t="n">
        <v>32</v>
      </c>
      <c r="Y6764" s="15" t="s">
        <v>142</v>
      </c>
      <c r="AB6764" s="15" t="s">
        <v>143</v>
      </c>
    </row>
    <row r="6765" customFormat="false" ht="15" hidden="false" customHeight="true" outlineLevel="0" collapsed="false">
      <c r="A6765" s="15" t="s">
        <v>11941</v>
      </c>
      <c r="B6765" s="15" t="s">
        <v>11942</v>
      </c>
      <c r="C6765" s="15" t="s">
        <v>217</v>
      </c>
      <c r="D6765" s="15" t="s">
        <v>274</v>
      </c>
      <c r="E6765" s="15" t="s">
        <v>136</v>
      </c>
      <c r="F6765" s="15" t="s">
        <v>137</v>
      </c>
      <c r="G6765" s="15" t="s">
        <v>847</v>
      </c>
      <c r="H6765" s="15" t="s">
        <v>136</v>
      </c>
      <c r="I6765" s="15" t="s">
        <v>243</v>
      </c>
      <c r="J6765" s="15" t="s">
        <v>150</v>
      </c>
      <c r="K6765" s="15" t="s">
        <v>11945</v>
      </c>
      <c r="L6765" s="15" t="n">
        <v>2176</v>
      </c>
      <c r="M6765" s="15" t="n">
        <v>2295</v>
      </c>
      <c r="N6765" s="15" t="n">
        <v>2359</v>
      </c>
      <c r="O6765" s="15" t="n">
        <v>512</v>
      </c>
      <c r="P6765" s="15" t="n">
        <v>7342</v>
      </c>
      <c r="Y6765" s="15" t="s">
        <v>142</v>
      </c>
      <c r="AB6765" s="15" t="s">
        <v>143</v>
      </c>
    </row>
    <row r="6766" customFormat="false" ht="15" hidden="false" customHeight="true" outlineLevel="0" collapsed="false">
      <c r="A6766" s="15" t="s">
        <v>11941</v>
      </c>
      <c r="B6766" s="15" t="s">
        <v>11942</v>
      </c>
      <c r="C6766" s="15" t="s">
        <v>217</v>
      </c>
      <c r="D6766" s="15" t="s">
        <v>274</v>
      </c>
      <c r="E6766" s="15" t="s">
        <v>136</v>
      </c>
      <c r="F6766" s="15" t="s">
        <v>137</v>
      </c>
      <c r="G6766" s="15" t="s">
        <v>847</v>
      </c>
      <c r="H6766" s="15" t="s">
        <v>136</v>
      </c>
      <c r="I6766" s="15" t="s">
        <v>243</v>
      </c>
      <c r="J6766" s="15" t="s">
        <v>166</v>
      </c>
      <c r="K6766" s="15" t="s">
        <v>11946</v>
      </c>
      <c r="L6766" s="15" t="n">
        <v>1</v>
      </c>
      <c r="M6766" s="15" t="n">
        <v>412</v>
      </c>
      <c r="N6766" s="15" t="n">
        <v>1032</v>
      </c>
      <c r="O6766" s="15" t="n">
        <v>90</v>
      </c>
      <c r="P6766" s="15" t="n">
        <v>1535</v>
      </c>
      <c r="Y6766" s="15" t="s">
        <v>142</v>
      </c>
      <c r="AB6766" s="15" t="s">
        <v>143</v>
      </c>
    </row>
    <row r="6767" customFormat="false" ht="15" hidden="false" customHeight="true" outlineLevel="0" collapsed="false">
      <c r="A6767" s="15" t="s">
        <v>11941</v>
      </c>
      <c r="B6767" s="15" t="s">
        <v>11942</v>
      </c>
      <c r="C6767" s="15" t="s">
        <v>217</v>
      </c>
      <c r="D6767" s="15" t="s">
        <v>274</v>
      </c>
      <c r="E6767" s="15" t="s">
        <v>136</v>
      </c>
      <c r="F6767" s="15" t="s">
        <v>137</v>
      </c>
      <c r="G6767" s="15" t="s">
        <v>847</v>
      </c>
      <c r="H6767" s="15" t="s">
        <v>136</v>
      </c>
      <c r="I6767" s="15" t="s">
        <v>243</v>
      </c>
      <c r="J6767" s="15" t="s">
        <v>158</v>
      </c>
      <c r="K6767" s="15" t="s">
        <v>11947</v>
      </c>
      <c r="L6767" s="15" t="n">
        <v>574</v>
      </c>
      <c r="M6767" s="15" t="n">
        <v>1032</v>
      </c>
      <c r="N6767" s="15" t="n">
        <v>602</v>
      </c>
      <c r="O6767" s="15" t="n">
        <v>119</v>
      </c>
      <c r="P6767" s="15" t="n">
        <v>2327</v>
      </c>
      <c r="Y6767" s="15" t="s">
        <v>142</v>
      </c>
      <c r="AB6767" s="15" t="s">
        <v>143</v>
      </c>
    </row>
    <row r="6768" customFormat="false" ht="15" hidden="false" customHeight="true" outlineLevel="0" collapsed="false">
      <c r="A6768" s="15" t="s">
        <v>11941</v>
      </c>
      <c r="B6768" s="15" t="s">
        <v>11942</v>
      </c>
      <c r="C6768" s="15" t="s">
        <v>217</v>
      </c>
      <c r="D6768" s="15" t="s">
        <v>274</v>
      </c>
      <c r="E6768" s="15" t="s">
        <v>136</v>
      </c>
      <c r="F6768" s="15" t="s">
        <v>137</v>
      </c>
      <c r="G6768" s="15" t="s">
        <v>847</v>
      </c>
      <c r="H6768" s="15" t="s">
        <v>136</v>
      </c>
      <c r="I6768" s="15" t="s">
        <v>243</v>
      </c>
      <c r="J6768" s="15" t="s">
        <v>169</v>
      </c>
      <c r="K6768" s="15" t="s">
        <v>11948</v>
      </c>
      <c r="L6768" s="15" t="n">
        <v>14</v>
      </c>
      <c r="M6768" s="15" t="n">
        <v>16</v>
      </c>
      <c r="N6768" s="15" t="n">
        <v>23</v>
      </c>
      <c r="P6768" s="15" t="n">
        <v>53</v>
      </c>
      <c r="Y6768" s="15" t="s">
        <v>142</v>
      </c>
      <c r="AB6768" s="15" t="s">
        <v>143</v>
      </c>
    </row>
    <row r="6769" customFormat="false" ht="15" hidden="false" customHeight="true" outlineLevel="0" collapsed="false">
      <c r="A6769" s="15" t="s">
        <v>11949</v>
      </c>
      <c r="B6769" s="15" t="s">
        <v>11950</v>
      </c>
      <c r="C6769" s="15" t="s">
        <v>217</v>
      </c>
      <c r="D6769" s="15" t="s">
        <v>235</v>
      </c>
      <c r="E6769" s="15" t="s">
        <v>136</v>
      </c>
      <c r="F6769" s="15" t="s">
        <v>137</v>
      </c>
      <c r="G6769" s="15" t="s">
        <v>1411</v>
      </c>
      <c r="H6769" s="15" t="s">
        <v>136</v>
      </c>
      <c r="I6769" s="15" t="s">
        <v>243</v>
      </c>
      <c r="J6769" s="15" t="s">
        <v>140</v>
      </c>
      <c r="K6769" s="15" t="s">
        <v>11951</v>
      </c>
      <c r="L6769" s="15" t="n">
        <v>19</v>
      </c>
      <c r="M6769" s="15" t="n">
        <v>36</v>
      </c>
      <c r="N6769" s="15" t="n">
        <v>86</v>
      </c>
      <c r="O6769" s="15" t="n">
        <v>12</v>
      </c>
      <c r="P6769" s="15" t="n">
        <v>153</v>
      </c>
      <c r="Y6769" s="15" t="s">
        <v>156</v>
      </c>
      <c r="AB6769" s="15" t="s">
        <v>143</v>
      </c>
    </row>
    <row r="6770" customFormat="false" ht="15" hidden="false" customHeight="true" outlineLevel="0" collapsed="false">
      <c r="A6770" s="15" t="s">
        <v>11949</v>
      </c>
      <c r="B6770" s="15" t="s">
        <v>11950</v>
      </c>
      <c r="C6770" s="15" t="s">
        <v>217</v>
      </c>
      <c r="D6770" s="15" t="s">
        <v>235</v>
      </c>
      <c r="E6770" s="15" t="s">
        <v>136</v>
      </c>
      <c r="F6770" s="15" t="s">
        <v>137</v>
      </c>
      <c r="G6770" s="15" t="s">
        <v>1411</v>
      </c>
      <c r="H6770" s="15" t="s">
        <v>136</v>
      </c>
      <c r="I6770" s="15" t="s">
        <v>243</v>
      </c>
      <c r="J6770" s="15" t="s">
        <v>144</v>
      </c>
      <c r="K6770" s="15" t="s">
        <v>11952</v>
      </c>
      <c r="M6770" s="15" t="n">
        <v>5</v>
      </c>
      <c r="N6770" s="15" t="n">
        <v>4</v>
      </c>
      <c r="P6770" s="15" t="n">
        <v>9</v>
      </c>
      <c r="Y6770" s="15" t="s">
        <v>156</v>
      </c>
      <c r="AB6770" s="15" t="s">
        <v>143</v>
      </c>
    </row>
    <row r="6771" customFormat="false" ht="15" hidden="false" customHeight="true" outlineLevel="0" collapsed="false">
      <c r="A6771" s="15" t="s">
        <v>11949</v>
      </c>
      <c r="B6771" s="15" t="s">
        <v>11950</v>
      </c>
      <c r="C6771" s="15" t="s">
        <v>217</v>
      </c>
      <c r="D6771" s="15" t="s">
        <v>235</v>
      </c>
      <c r="E6771" s="15" t="s">
        <v>136</v>
      </c>
      <c r="F6771" s="15" t="s">
        <v>137</v>
      </c>
      <c r="G6771" s="15" t="s">
        <v>1411</v>
      </c>
      <c r="H6771" s="15" t="s">
        <v>136</v>
      </c>
      <c r="I6771" s="15" t="s">
        <v>243</v>
      </c>
      <c r="J6771" s="15" t="s">
        <v>150</v>
      </c>
      <c r="K6771" s="15" t="s">
        <v>11953</v>
      </c>
      <c r="L6771" s="15" t="n">
        <v>199</v>
      </c>
      <c r="M6771" s="15" t="n">
        <v>230</v>
      </c>
      <c r="N6771" s="15" t="n">
        <v>219</v>
      </c>
      <c r="O6771" s="15" t="n">
        <v>106</v>
      </c>
      <c r="P6771" s="15" t="n">
        <v>754</v>
      </c>
      <c r="Y6771" s="15" t="s">
        <v>156</v>
      </c>
      <c r="AB6771" s="15" t="s">
        <v>143</v>
      </c>
    </row>
    <row r="6772" customFormat="false" ht="15" hidden="false" customHeight="true" outlineLevel="0" collapsed="false">
      <c r="A6772" s="15" t="s">
        <v>11949</v>
      </c>
      <c r="B6772" s="15" t="s">
        <v>11950</v>
      </c>
      <c r="C6772" s="15" t="s">
        <v>217</v>
      </c>
      <c r="D6772" s="15" t="s">
        <v>235</v>
      </c>
      <c r="E6772" s="15" t="s">
        <v>136</v>
      </c>
      <c r="F6772" s="15" t="s">
        <v>137</v>
      </c>
      <c r="G6772" s="15" t="s">
        <v>1411</v>
      </c>
      <c r="H6772" s="15" t="s">
        <v>136</v>
      </c>
      <c r="I6772" s="15" t="s">
        <v>243</v>
      </c>
      <c r="J6772" s="15" t="s">
        <v>166</v>
      </c>
      <c r="K6772" s="15" t="s">
        <v>11954</v>
      </c>
      <c r="N6772" s="15" t="n">
        <v>60</v>
      </c>
      <c r="P6772" s="15" t="n">
        <v>60</v>
      </c>
      <c r="Y6772" s="15" t="s">
        <v>156</v>
      </c>
      <c r="AB6772" s="15" t="s">
        <v>143</v>
      </c>
    </row>
    <row r="6773" customFormat="false" ht="15" hidden="false" customHeight="true" outlineLevel="0" collapsed="false">
      <c r="A6773" s="15" t="s">
        <v>11949</v>
      </c>
      <c r="B6773" s="15" t="s">
        <v>11950</v>
      </c>
      <c r="C6773" s="15" t="s">
        <v>217</v>
      </c>
      <c r="D6773" s="15" t="s">
        <v>235</v>
      </c>
      <c r="E6773" s="15" t="s">
        <v>136</v>
      </c>
      <c r="F6773" s="15" t="s">
        <v>137</v>
      </c>
      <c r="G6773" s="15" t="s">
        <v>1411</v>
      </c>
      <c r="H6773" s="15" t="s">
        <v>136</v>
      </c>
      <c r="I6773" s="15" t="s">
        <v>243</v>
      </c>
      <c r="J6773" s="15" t="s">
        <v>158</v>
      </c>
      <c r="K6773" s="15" t="s">
        <v>11955</v>
      </c>
      <c r="L6773" s="15" t="n">
        <v>41</v>
      </c>
      <c r="M6773" s="15" t="n">
        <v>99</v>
      </c>
      <c r="N6773" s="15" t="n">
        <v>79</v>
      </c>
      <c r="O6773" s="15" t="n">
        <v>44</v>
      </c>
      <c r="P6773" s="15" t="n">
        <v>263</v>
      </c>
      <c r="Y6773" s="15" t="s">
        <v>156</v>
      </c>
      <c r="AB6773" s="15" t="s">
        <v>143</v>
      </c>
    </row>
    <row r="6774" customFormat="false" ht="15" hidden="false" customHeight="true" outlineLevel="0" collapsed="false">
      <c r="A6774" s="15" t="s">
        <v>11949</v>
      </c>
      <c r="B6774" s="15" t="s">
        <v>11950</v>
      </c>
      <c r="C6774" s="15" t="s">
        <v>217</v>
      </c>
      <c r="D6774" s="15" t="s">
        <v>235</v>
      </c>
      <c r="E6774" s="15" t="s">
        <v>136</v>
      </c>
      <c r="F6774" s="15" t="s">
        <v>137</v>
      </c>
      <c r="G6774" s="15" t="s">
        <v>1411</v>
      </c>
      <c r="H6774" s="15" t="s">
        <v>136</v>
      </c>
      <c r="I6774" s="15" t="s">
        <v>243</v>
      </c>
      <c r="J6774" s="15" t="s">
        <v>169</v>
      </c>
      <c r="K6774" s="15" t="s">
        <v>11956</v>
      </c>
      <c r="L6774" s="15" t="n">
        <v>1</v>
      </c>
      <c r="M6774" s="15" t="n">
        <v>2</v>
      </c>
      <c r="N6774" s="15" t="n">
        <v>1</v>
      </c>
      <c r="P6774" s="15" t="n">
        <v>4</v>
      </c>
      <c r="Y6774" s="15" t="s">
        <v>156</v>
      </c>
      <c r="AB6774" s="15" t="s">
        <v>143</v>
      </c>
    </row>
    <row r="6775" customFormat="false" ht="15" hidden="false" customHeight="true" outlineLevel="0" collapsed="false">
      <c r="A6775" s="15" t="s">
        <v>11957</v>
      </c>
      <c r="B6775" s="15" t="s">
        <v>11958</v>
      </c>
      <c r="C6775" s="15" t="s">
        <v>217</v>
      </c>
      <c r="D6775" s="15" t="s">
        <v>235</v>
      </c>
      <c r="E6775" s="15" t="s">
        <v>136</v>
      </c>
      <c r="F6775" s="15" t="s">
        <v>137</v>
      </c>
      <c r="G6775" s="15" t="s">
        <v>1489</v>
      </c>
      <c r="H6775" s="15" t="s">
        <v>136</v>
      </c>
      <c r="I6775" s="15" t="s">
        <v>243</v>
      </c>
      <c r="J6775" s="15" t="s">
        <v>140</v>
      </c>
      <c r="K6775" s="15" t="s">
        <v>11959</v>
      </c>
      <c r="L6775" s="15" t="n">
        <v>66</v>
      </c>
      <c r="M6775" s="15" t="n">
        <v>16</v>
      </c>
      <c r="N6775" s="15" t="n">
        <v>19</v>
      </c>
      <c r="O6775" s="15" t="n">
        <v>1</v>
      </c>
      <c r="P6775" s="15" t="n">
        <v>102</v>
      </c>
      <c r="Y6775" s="15" t="s">
        <v>156</v>
      </c>
      <c r="Z6775" s="15" t="n">
        <v>6</v>
      </c>
      <c r="AA6775" s="15" t="s">
        <v>277</v>
      </c>
      <c r="AB6775" s="15" t="s">
        <v>143</v>
      </c>
    </row>
    <row r="6776" customFormat="false" ht="15" hidden="false" customHeight="true" outlineLevel="0" collapsed="false">
      <c r="A6776" s="15" t="s">
        <v>11957</v>
      </c>
      <c r="B6776" s="15" t="s">
        <v>11958</v>
      </c>
      <c r="C6776" s="15" t="s">
        <v>217</v>
      </c>
      <c r="D6776" s="15" t="s">
        <v>235</v>
      </c>
      <c r="E6776" s="15" t="s">
        <v>136</v>
      </c>
      <c r="F6776" s="15" t="s">
        <v>137</v>
      </c>
      <c r="G6776" s="15" t="s">
        <v>1489</v>
      </c>
      <c r="H6776" s="15" t="s">
        <v>136</v>
      </c>
      <c r="I6776" s="15" t="s">
        <v>243</v>
      </c>
      <c r="J6776" s="15" t="s">
        <v>144</v>
      </c>
      <c r="K6776" s="15" t="s">
        <v>11960</v>
      </c>
      <c r="L6776" s="15" t="n">
        <v>4</v>
      </c>
      <c r="M6776" s="15" t="n">
        <v>4</v>
      </c>
      <c r="N6776" s="15" t="n">
        <v>6</v>
      </c>
      <c r="O6776" s="15" t="n">
        <v>2</v>
      </c>
      <c r="P6776" s="15" t="n">
        <v>16</v>
      </c>
      <c r="Y6776" s="15" t="s">
        <v>156</v>
      </c>
      <c r="Z6776" s="15" t="n">
        <v>6</v>
      </c>
      <c r="AA6776" s="15" t="s">
        <v>277</v>
      </c>
      <c r="AB6776" s="15" t="s">
        <v>143</v>
      </c>
    </row>
    <row r="6777" customFormat="false" ht="15" hidden="false" customHeight="true" outlineLevel="0" collapsed="false">
      <c r="A6777" s="15" t="s">
        <v>11957</v>
      </c>
      <c r="B6777" s="15" t="s">
        <v>11958</v>
      </c>
      <c r="C6777" s="15" t="s">
        <v>217</v>
      </c>
      <c r="D6777" s="15" t="s">
        <v>235</v>
      </c>
      <c r="E6777" s="15" t="s">
        <v>136</v>
      </c>
      <c r="F6777" s="15" t="s">
        <v>137</v>
      </c>
      <c r="G6777" s="15" t="s">
        <v>1489</v>
      </c>
      <c r="H6777" s="15" t="s">
        <v>136</v>
      </c>
      <c r="I6777" s="15" t="s">
        <v>243</v>
      </c>
      <c r="J6777" s="15" t="s">
        <v>150</v>
      </c>
      <c r="K6777" s="15" t="s">
        <v>11961</v>
      </c>
      <c r="L6777" s="15" t="n">
        <v>352</v>
      </c>
      <c r="M6777" s="15" t="n">
        <v>575</v>
      </c>
      <c r="N6777" s="15" t="n">
        <v>966</v>
      </c>
      <c r="O6777" s="15" t="n">
        <v>297</v>
      </c>
      <c r="P6777" s="15" t="n">
        <v>2190</v>
      </c>
      <c r="Y6777" s="15" t="s">
        <v>156</v>
      </c>
      <c r="Z6777" s="15" t="n">
        <v>6</v>
      </c>
      <c r="AA6777" s="15" t="s">
        <v>277</v>
      </c>
      <c r="AB6777" s="15" t="s">
        <v>143</v>
      </c>
    </row>
    <row r="6778" customFormat="false" ht="15" hidden="false" customHeight="true" outlineLevel="0" collapsed="false">
      <c r="A6778" s="15" t="s">
        <v>11957</v>
      </c>
      <c r="B6778" s="15" t="s">
        <v>11958</v>
      </c>
      <c r="C6778" s="15" t="s">
        <v>217</v>
      </c>
      <c r="D6778" s="15" t="s">
        <v>235</v>
      </c>
      <c r="E6778" s="15" t="s">
        <v>136</v>
      </c>
      <c r="F6778" s="15" t="s">
        <v>137</v>
      </c>
      <c r="G6778" s="15" t="s">
        <v>1489</v>
      </c>
      <c r="H6778" s="15" t="s">
        <v>136</v>
      </c>
      <c r="I6778" s="15" t="s">
        <v>243</v>
      </c>
      <c r="J6778" s="15" t="s">
        <v>166</v>
      </c>
      <c r="K6778" s="15" t="s">
        <v>11962</v>
      </c>
      <c r="N6778" s="15" t="n">
        <v>2</v>
      </c>
      <c r="P6778" s="15" t="n">
        <v>2</v>
      </c>
      <c r="Y6778" s="15" t="s">
        <v>156</v>
      </c>
      <c r="Z6778" s="15" t="n">
        <v>6</v>
      </c>
      <c r="AA6778" s="15" t="s">
        <v>277</v>
      </c>
      <c r="AB6778" s="15" t="s">
        <v>143</v>
      </c>
    </row>
    <row r="6779" customFormat="false" ht="15" hidden="false" customHeight="true" outlineLevel="0" collapsed="false">
      <c r="A6779" s="15" t="s">
        <v>11957</v>
      </c>
      <c r="B6779" s="15" t="s">
        <v>11958</v>
      </c>
      <c r="C6779" s="15" t="s">
        <v>217</v>
      </c>
      <c r="D6779" s="15" t="s">
        <v>235</v>
      </c>
      <c r="E6779" s="15" t="s">
        <v>136</v>
      </c>
      <c r="F6779" s="15" t="s">
        <v>137</v>
      </c>
      <c r="G6779" s="15" t="s">
        <v>1489</v>
      </c>
      <c r="H6779" s="15" t="s">
        <v>136</v>
      </c>
      <c r="I6779" s="15" t="s">
        <v>243</v>
      </c>
      <c r="J6779" s="15" t="s">
        <v>158</v>
      </c>
      <c r="K6779" s="15" t="s">
        <v>11963</v>
      </c>
      <c r="L6779" s="15" t="n">
        <v>79</v>
      </c>
      <c r="M6779" s="15" t="n">
        <v>114</v>
      </c>
      <c r="N6779" s="15" t="n">
        <v>265</v>
      </c>
      <c r="O6779" s="15" t="n">
        <v>34</v>
      </c>
      <c r="P6779" s="15" t="n">
        <v>492</v>
      </c>
      <c r="Y6779" s="15" t="s">
        <v>156</v>
      </c>
      <c r="Z6779" s="15" t="n">
        <v>6</v>
      </c>
      <c r="AA6779" s="15" t="s">
        <v>277</v>
      </c>
      <c r="AB6779" s="15" t="s">
        <v>143</v>
      </c>
    </row>
    <row r="6780" customFormat="false" ht="15" hidden="false" customHeight="true" outlineLevel="0" collapsed="false">
      <c r="A6780" s="15" t="s">
        <v>11957</v>
      </c>
      <c r="B6780" s="15" t="s">
        <v>11958</v>
      </c>
      <c r="C6780" s="15" t="s">
        <v>217</v>
      </c>
      <c r="D6780" s="15" t="s">
        <v>235</v>
      </c>
      <c r="E6780" s="15" t="s">
        <v>136</v>
      </c>
      <c r="F6780" s="15" t="s">
        <v>137</v>
      </c>
      <c r="G6780" s="15" t="s">
        <v>1489</v>
      </c>
      <c r="H6780" s="15" t="s">
        <v>136</v>
      </c>
      <c r="I6780" s="15" t="s">
        <v>243</v>
      </c>
      <c r="J6780" s="15" t="s">
        <v>169</v>
      </c>
      <c r="K6780" s="15" t="s">
        <v>11964</v>
      </c>
      <c r="L6780" s="15" t="n">
        <v>7</v>
      </c>
      <c r="M6780" s="15" t="n">
        <v>5</v>
      </c>
      <c r="N6780" s="15" t="n">
        <v>13</v>
      </c>
      <c r="O6780" s="15" t="n">
        <v>8</v>
      </c>
      <c r="P6780" s="15" t="n">
        <v>33</v>
      </c>
      <c r="Y6780" s="15" t="s">
        <v>156</v>
      </c>
      <c r="Z6780" s="15" t="n">
        <v>6</v>
      </c>
      <c r="AA6780" s="15" t="s">
        <v>277</v>
      </c>
      <c r="AB6780" s="15" t="s">
        <v>143</v>
      </c>
    </row>
    <row r="6781" customFormat="false" ht="15" hidden="false" customHeight="true" outlineLevel="0" collapsed="false">
      <c r="A6781" s="15" t="s">
        <v>11965</v>
      </c>
      <c r="B6781" s="15" t="s">
        <v>11966</v>
      </c>
      <c r="C6781" s="15" t="s">
        <v>217</v>
      </c>
      <c r="D6781" s="15" t="s">
        <v>235</v>
      </c>
      <c r="E6781" s="15" t="s">
        <v>136</v>
      </c>
      <c r="F6781" s="15" t="s">
        <v>137</v>
      </c>
      <c r="G6781" s="15" t="s">
        <v>136</v>
      </c>
      <c r="H6781" s="15" t="s">
        <v>136</v>
      </c>
      <c r="I6781" s="15" t="s">
        <v>139</v>
      </c>
      <c r="J6781" s="15" t="s">
        <v>150</v>
      </c>
      <c r="K6781" s="15" t="s">
        <v>11967</v>
      </c>
      <c r="L6781" s="15" t="n">
        <v>17</v>
      </c>
      <c r="M6781" s="15" t="n">
        <v>24</v>
      </c>
      <c r="N6781" s="15" t="n">
        <v>5</v>
      </c>
      <c r="P6781" s="15" t="n">
        <v>46</v>
      </c>
      <c r="Y6781" s="15" t="s">
        <v>142</v>
      </c>
      <c r="AB6781" s="15" t="s">
        <v>143</v>
      </c>
    </row>
    <row r="6782" customFormat="false" ht="15" hidden="false" customHeight="true" outlineLevel="0" collapsed="false">
      <c r="A6782" s="15" t="s">
        <v>11965</v>
      </c>
      <c r="B6782" s="15" t="s">
        <v>11966</v>
      </c>
      <c r="C6782" s="15" t="s">
        <v>217</v>
      </c>
      <c r="D6782" s="15" t="s">
        <v>235</v>
      </c>
      <c r="E6782" s="15" t="s">
        <v>136</v>
      </c>
      <c r="F6782" s="15" t="s">
        <v>137</v>
      </c>
      <c r="G6782" s="15" t="s">
        <v>136</v>
      </c>
      <c r="H6782" s="15" t="s">
        <v>136</v>
      </c>
      <c r="I6782" s="15" t="s">
        <v>139</v>
      </c>
      <c r="J6782" s="15" t="s">
        <v>158</v>
      </c>
      <c r="K6782" s="15" t="s">
        <v>11968</v>
      </c>
      <c r="L6782" s="15" t="n">
        <v>2</v>
      </c>
      <c r="P6782" s="15" t="n">
        <v>2</v>
      </c>
      <c r="Y6782" s="15" t="s">
        <v>142</v>
      </c>
      <c r="AB6782" s="15" t="s">
        <v>143</v>
      </c>
    </row>
    <row r="6783" customFormat="false" ht="15" hidden="false" customHeight="true" outlineLevel="0" collapsed="false">
      <c r="A6783" s="15" t="s">
        <v>11969</v>
      </c>
      <c r="B6783" s="15" t="s">
        <v>11970</v>
      </c>
      <c r="C6783" s="15" t="s">
        <v>148</v>
      </c>
      <c r="E6783" s="15" t="s">
        <v>136</v>
      </c>
      <c r="F6783" s="15" t="s">
        <v>137</v>
      </c>
      <c r="G6783" s="15" t="s">
        <v>2517</v>
      </c>
      <c r="H6783" s="15" t="s">
        <v>136</v>
      </c>
      <c r="I6783" s="15" t="s">
        <v>243</v>
      </c>
      <c r="J6783" s="15" t="s">
        <v>140</v>
      </c>
      <c r="K6783" s="15" t="s">
        <v>11971</v>
      </c>
      <c r="L6783" s="15" t="n">
        <v>11</v>
      </c>
      <c r="N6783" s="15" t="n">
        <v>1</v>
      </c>
      <c r="P6783" s="15" t="n">
        <v>12</v>
      </c>
      <c r="Y6783" s="15" t="s">
        <v>142</v>
      </c>
      <c r="AB6783" s="15" t="s">
        <v>143</v>
      </c>
    </row>
    <row r="6784" customFormat="false" ht="15" hidden="false" customHeight="true" outlineLevel="0" collapsed="false">
      <c r="A6784" s="15" t="s">
        <v>11969</v>
      </c>
      <c r="B6784" s="15" t="s">
        <v>11970</v>
      </c>
      <c r="C6784" s="15" t="s">
        <v>148</v>
      </c>
      <c r="E6784" s="15" t="s">
        <v>136</v>
      </c>
      <c r="F6784" s="15" t="s">
        <v>137</v>
      </c>
      <c r="G6784" s="15" t="s">
        <v>2517</v>
      </c>
      <c r="H6784" s="15" t="s">
        <v>136</v>
      </c>
      <c r="I6784" s="15" t="s">
        <v>243</v>
      </c>
      <c r="J6784" s="15" t="s">
        <v>144</v>
      </c>
      <c r="K6784" s="15" t="s">
        <v>11972</v>
      </c>
      <c r="L6784" s="15" t="n">
        <v>258</v>
      </c>
      <c r="M6784" s="15" t="n">
        <v>26</v>
      </c>
      <c r="N6784" s="15" t="n">
        <v>2</v>
      </c>
      <c r="P6784" s="15" t="n">
        <v>286</v>
      </c>
      <c r="Y6784" s="15" t="s">
        <v>142</v>
      </c>
      <c r="AB6784" s="15" t="s">
        <v>143</v>
      </c>
    </row>
    <row r="6785" customFormat="false" ht="15" hidden="false" customHeight="true" outlineLevel="0" collapsed="false">
      <c r="A6785" s="15" t="s">
        <v>11969</v>
      </c>
      <c r="B6785" s="15" t="s">
        <v>11970</v>
      </c>
      <c r="C6785" s="15" t="s">
        <v>148</v>
      </c>
      <c r="E6785" s="15" t="s">
        <v>136</v>
      </c>
      <c r="F6785" s="15" t="s">
        <v>137</v>
      </c>
      <c r="G6785" s="15" t="s">
        <v>2517</v>
      </c>
      <c r="H6785" s="15" t="s">
        <v>136</v>
      </c>
      <c r="I6785" s="15" t="s">
        <v>243</v>
      </c>
      <c r="J6785" s="15" t="s">
        <v>150</v>
      </c>
      <c r="K6785" s="15" t="s">
        <v>11973</v>
      </c>
      <c r="L6785" s="15" t="n">
        <v>131</v>
      </c>
      <c r="M6785" s="15" t="n">
        <v>11</v>
      </c>
      <c r="O6785" s="15" t="n">
        <v>1</v>
      </c>
      <c r="P6785" s="15" t="n">
        <v>143</v>
      </c>
      <c r="Y6785" s="15" t="s">
        <v>142</v>
      </c>
      <c r="AB6785" s="15" t="s">
        <v>143</v>
      </c>
    </row>
    <row r="6786" customFormat="false" ht="15" hidden="false" customHeight="true" outlineLevel="0" collapsed="false">
      <c r="A6786" s="15" t="s">
        <v>11969</v>
      </c>
      <c r="B6786" s="15" t="s">
        <v>11970</v>
      </c>
      <c r="C6786" s="15" t="s">
        <v>148</v>
      </c>
      <c r="E6786" s="15" t="s">
        <v>136</v>
      </c>
      <c r="F6786" s="15" t="s">
        <v>137</v>
      </c>
      <c r="G6786" s="15" t="s">
        <v>2517</v>
      </c>
      <c r="H6786" s="15" t="s">
        <v>136</v>
      </c>
      <c r="I6786" s="15" t="s">
        <v>243</v>
      </c>
      <c r="J6786" s="15" t="s">
        <v>158</v>
      </c>
      <c r="K6786" s="15" t="s">
        <v>11974</v>
      </c>
      <c r="L6786" s="15" t="n">
        <v>65</v>
      </c>
      <c r="M6786" s="15" t="n">
        <v>9</v>
      </c>
      <c r="N6786" s="15" t="n">
        <v>3</v>
      </c>
      <c r="P6786" s="15" t="n">
        <v>77</v>
      </c>
      <c r="Y6786" s="15" t="s">
        <v>142</v>
      </c>
      <c r="AB6786" s="15" t="s">
        <v>143</v>
      </c>
    </row>
    <row r="6787" customFormat="false" ht="15" hidden="false" customHeight="true" outlineLevel="0" collapsed="false">
      <c r="A6787" s="15" t="s">
        <v>11975</v>
      </c>
      <c r="B6787" s="15" t="s">
        <v>11976</v>
      </c>
      <c r="C6787" s="15" t="s">
        <v>217</v>
      </c>
      <c r="D6787" s="15" t="s">
        <v>235</v>
      </c>
      <c r="E6787" s="15" t="s">
        <v>136</v>
      </c>
      <c r="F6787" s="15" t="s">
        <v>137</v>
      </c>
      <c r="G6787" s="15" t="s">
        <v>4664</v>
      </c>
      <c r="H6787" s="15" t="s">
        <v>136</v>
      </c>
      <c r="I6787" s="15" t="s">
        <v>139</v>
      </c>
      <c r="J6787" s="15" t="s">
        <v>150</v>
      </c>
      <c r="K6787" s="15" t="s">
        <v>11977</v>
      </c>
      <c r="N6787" s="15" t="n">
        <v>2</v>
      </c>
      <c r="P6787" s="15" t="n">
        <v>2</v>
      </c>
      <c r="Y6787" s="15" t="s">
        <v>142</v>
      </c>
      <c r="AB6787" s="15" t="s">
        <v>143</v>
      </c>
    </row>
    <row r="6788" customFormat="false" ht="15" hidden="false" customHeight="true" outlineLevel="0" collapsed="false">
      <c r="A6788" s="15" t="s">
        <v>11978</v>
      </c>
      <c r="B6788" s="15" t="s">
        <v>11979</v>
      </c>
      <c r="C6788" s="15" t="s">
        <v>217</v>
      </c>
      <c r="D6788" s="15" t="s">
        <v>218</v>
      </c>
      <c r="E6788" s="15" t="s">
        <v>136</v>
      </c>
      <c r="F6788" s="15" t="s">
        <v>137</v>
      </c>
      <c r="G6788" s="15" t="s">
        <v>2067</v>
      </c>
      <c r="H6788" s="15" t="s">
        <v>136</v>
      </c>
      <c r="I6788" s="15" t="s">
        <v>243</v>
      </c>
      <c r="J6788" s="15" t="s">
        <v>140</v>
      </c>
      <c r="K6788" s="15" t="s">
        <v>11980</v>
      </c>
      <c r="L6788" s="15" t="n">
        <v>1</v>
      </c>
      <c r="N6788" s="15" t="n">
        <v>4</v>
      </c>
      <c r="P6788" s="15" t="n">
        <v>5</v>
      </c>
      <c r="Y6788" s="15" t="s">
        <v>156</v>
      </c>
      <c r="AB6788" s="15" t="s">
        <v>143</v>
      </c>
    </row>
    <row r="6789" customFormat="false" ht="15" hidden="false" customHeight="true" outlineLevel="0" collapsed="false">
      <c r="A6789" s="15" t="s">
        <v>11978</v>
      </c>
      <c r="B6789" s="15" t="s">
        <v>11979</v>
      </c>
      <c r="C6789" s="15" t="s">
        <v>217</v>
      </c>
      <c r="D6789" s="15" t="s">
        <v>218</v>
      </c>
      <c r="E6789" s="15" t="s">
        <v>136</v>
      </c>
      <c r="F6789" s="15" t="s">
        <v>137</v>
      </c>
      <c r="G6789" s="15" t="s">
        <v>2067</v>
      </c>
      <c r="H6789" s="15" t="s">
        <v>136</v>
      </c>
      <c r="I6789" s="15" t="s">
        <v>243</v>
      </c>
      <c r="J6789" s="15" t="s">
        <v>150</v>
      </c>
      <c r="K6789" s="15" t="s">
        <v>11981</v>
      </c>
      <c r="L6789" s="15" t="n">
        <v>25</v>
      </c>
      <c r="M6789" s="15" t="n">
        <v>33</v>
      </c>
      <c r="N6789" s="15" t="n">
        <v>39</v>
      </c>
      <c r="O6789" s="15" t="n">
        <v>14</v>
      </c>
      <c r="P6789" s="15" t="n">
        <v>111</v>
      </c>
      <c r="Y6789" s="15" t="s">
        <v>156</v>
      </c>
      <c r="AB6789" s="15" t="s">
        <v>143</v>
      </c>
    </row>
    <row r="6790" customFormat="false" ht="15" hidden="false" customHeight="true" outlineLevel="0" collapsed="false">
      <c r="A6790" s="15" t="s">
        <v>11978</v>
      </c>
      <c r="B6790" s="15" t="s">
        <v>11979</v>
      </c>
      <c r="C6790" s="15" t="s">
        <v>217</v>
      </c>
      <c r="D6790" s="15" t="s">
        <v>218</v>
      </c>
      <c r="E6790" s="15" t="s">
        <v>136</v>
      </c>
      <c r="F6790" s="15" t="s">
        <v>137</v>
      </c>
      <c r="G6790" s="15" t="s">
        <v>2067</v>
      </c>
      <c r="H6790" s="15" t="s">
        <v>136</v>
      </c>
      <c r="I6790" s="15" t="s">
        <v>243</v>
      </c>
      <c r="J6790" s="15" t="s">
        <v>158</v>
      </c>
      <c r="K6790" s="15" t="s">
        <v>11982</v>
      </c>
      <c r="L6790" s="15" t="n">
        <v>60</v>
      </c>
      <c r="M6790" s="15" t="n">
        <v>26</v>
      </c>
      <c r="N6790" s="15" t="n">
        <v>22</v>
      </c>
      <c r="O6790" s="15" t="n">
        <v>9</v>
      </c>
      <c r="P6790" s="15" t="n">
        <v>117</v>
      </c>
      <c r="Y6790" s="15" t="s">
        <v>156</v>
      </c>
      <c r="AB6790" s="15" t="s">
        <v>143</v>
      </c>
    </row>
    <row r="6791" customFormat="false" ht="15" hidden="false" customHeight="true" outlineLevel="0" collapsed="false">
      <c r="A6791" s="15" t="s">
        <v>11978</v>
      </c>
      <c r="B6791" s="15" t="s">
        <v>11979</v>
      </c>
      <c r="C6791" s="15" t="s">
        <v>217</v>
      </c>
      <c r="D6791" s="15" t="s">
        <v>218</v>
      </c>
      <c r="E6791" s="15" t="s">
        <v>136</v>
      </c>
      <c r="F6791" s="15" t="s">
        <v>137</v>
      </c>
      <c r="G6791" s="15" t="s">
        <v>2067</v>
      </c>
      <c r="H6791" s="15" t="s">
        <v>136</v>
      </c>
      <c r="I6791" s="15" t="s">
        <v>243</v>
      </c>
      <c r="J6791" s="15" t="s">
        <v>169</v>
      </c>
      <c r="K6791" s="15" t="s">
        <v>11983</v>
      </c>
      <c r="N6791" s="15" t="n">
        <v>1</v>
      </c>
      <c r="P6791" s="15" t="n">
        <v>1</v>
      </c>
      <c r="Y6791" s="15" t="s">
        <v>156</v>
      </c>
      <c r="AB6791" s="15" t="s">
        <v>143</v>
      </c>
    </row>
    <row r="6792" customFormat="false" ht="15" hidden="false" customHeight="true" outlineLevel="0" collapsed="false">
      <c r="A6792" s="15" t="s">
        <v>11984</v>
      </c>
      <c r="B6792" s="15" t="s">
        <v>11985</v>
      </c>
      <c r="C6792" s="15" t="s">
        <v>134</v>
      </c>
      <c r="D6792" s="15" t="s">
        <v>135</v>
      </c>
      <c r="E6792" s="15" t="s">
        <v>136</v>
      </c>
      <c r="F6792" s="15" t="s">
        <v>137</v>
      </c>
      <c r="G6792" s="15" t="s">
        <v>2067</v>
      </c>
      <c r="H6792" s="15" t="s">
        <v>136</v>
      </c>
      <c r="I6792" s="15" t="s">
        <v>243</v>
      </c>
      <c r="J6792" s="15" t="s">
        <v>150</v>
      </c>
      <c r="K6792" s="15" t="s">
        <v>11986</v>
      </c>
      <c r="L6792" s="15" t="n">
        <v>546</v>
      </c>
      <c r="M6792" s="15" t="n">
        <v>98</v>
      </c>
      <c r="N6792" s="15" t="n">
        <v>503</v>
      </c>
      <c r="O6792" s="15" t="n">
        <v>210</v>
      </c>
      <c r="P6792" s="15" t="n">
        <v>1357</v>
      </c>
      <c r="Y6792" s="15" t="s">
        <v>156</v>
      </c>
      <c r="AB6792" s="15" t="s">
        <v>143</v>
      </c>
    </row>
    <row r="6793" customFormat="false" ht="15" hidden="false" customHeight="true" outlineLevel="0" collapsed="false">
      <c r="A6793" s="15" t="s">
        <v>11984</v>
      </c>
      <c r="B6793" s="15" t="s">
        <v>11985</v>
      </c>
      <c r="C6793" s="15" t="s">
        <v>134</v>
      </c>
      <c r="D6793" s="15" t="s">
        <v>135</v>
      </c>
      <c r="E6793" s="15" t="s">
        <v>136</v>
      </c>
      <c r="F6793" s="15" t="s">
        <v>137</v>
      </c>
      <c r="G6793" s="15" t="s">
        <v>2067</v>
      </c>
      <c r="H6793" s="15" t="s">
        <v>136</v>
      </c>
      <c r="I6793" s="15" t="s">
        <v>243</v>
      </c>
      <c r="J6793" s="15" t="s">
        <v>158</v>
      </c>
      <c r="K6793" s="15" t="s">
        <v>11987</v>
      </c>
      <c r="L6793" s="15" t="n">
        <v>38</v>
      </c>
      <c r="M6793" s="15" t="n">
        <v>35</v>
      </c>
      <c r="N6793" s="15" t="n">
        <v>50</v>
      </c>
      <c r="O6793" s="15" t="n">
        <v>11</v>
      </c>
      <c r="P6793" s="15" t="n">
        <v>134</v>
      </c>
      <c r="Y6793" s="15" t="s">
        <v>156</v>
      </c>
      <c r="AB6793" s="15" t="s">
        <v>143</v>
      </c>
    </row>
    <row r="6794" customFormat="false" ht="15" hidden="false" customHeight="true" outlineLevel="0" collapsed="false">
      <c r="A6794" s="15" t="s">
        <v>11984</v>
      </c>
      <c r="B6794" s="15" t="s">
        <v>11985</v>
      </c>
      <c r="C6794" s="15" t="s">
        <v>134</v>
      </c>
      <c r="D6794" s="15" t="s">
        <v>135</v>
      </c>
      <c r="E6794" s="15" t="s">
        <v>136</v>
      </c>
      <c r="F6794" s="15" t="s">
        <v>137</v>
      </c>
      <c r="G6794" s="15" t="s">
        <v>2067</v>
      </c>
      <c r="H6794" s="15" t="s">
        <v>136</v>
      </c>
      <c r="I6794" s="15" t="s">
        <v>243</v>
      </c>
      <c r="J6794" s="15" t="s">
        <v>169</v>
      </c>
      <c r="K6794" s="15" t="s">
        <v>11988</v>
      </c>
      <c r="N6794" s="15" t="n">
        <v>6</v>
      </c>
      <c r="P6794" s="15" t="n">
        <v>6</v>
      </c>
      <c r="Y6794" s="15" t="s">
        <v>156</v>
      </c>
      <c r="AB6794" s="15" t="s">
        <v>143</v>
      </c>
    </row>
    <row r="6795" customFormat="false" ht="15" hidden="false" customHeight="true" outlineLevel="0" collapsed="false">
      <c r="A6795" s="15" t="s">
        <v>11989</v>
      </c>
      <c r="B6795" s="15" t="s">
        <v>11990</v>
      </c>
      <c r="C6795" s="15" t="s">
        <v>217</v>
      </c>
      <c r="D6795" s="15" t="s">
        <v>874</v>
      </c>
      <c r="E6795" s="15" t="s">
        <v>136</v>
      </c>
      <c r="F6795" s="15" t="s">
        <v>137</v>
      </c>
      <c r="G6795" s="15" t="s">
        <v>231</v>
      </c>
      <c r="H6795" s="15" t="s">
        <v>136</v>
      </c>
      <c r="I6795" s="15" t="s">
        <v>243</v>
      </c>
      <c r="J6795" s="15" t="s">
        <v>140</v>
      </c>
      <c r="K6795" s="15" t="s">
        <v>11991</v>
      </c>
      <c r="L6795" s="15" t="n">
        <v>6</v>
      </c>
      <c r="N6795" s="15" t="n">
        <v>14</v>
      </c>
      <c r="P6795" s="15" t="n">
        <v>20</v>
      </c>
      <c r="Y6795" s="15" t="s">
        <v>156</v>
      </c>
      <c r="AB6795" s="15" t="s">
        <v>143</v>
      </c>
    </row>
    <row r="6796" customFormat="false" ht="15" hidden="false" customHeight="true" outlineLevel="0" collapsed="false">
      <c r="A6796" s="15" t="s">
        <v>11989</v>
      </c>
      <c r="B6796" s="15" t="s">
        <v>11990</v>
      </c>
      <c r="C6796" s="15" t="s">
        <v>217</v>
      </c>
      <c r="D6796" s="15" t="s">
        <v>874</v>
      </c>
      <c r="E6796" s="15" t="s">
        <v>136</v>
      </c>
      <c r="F6796" s="15" t="s">
        <v>137</v>
      </c>
      <c r="G6796" s="15" t="s">
        <v>231</v>
      </c>
      <c r="H6796" s="15" t="s">
        <v>136</v>
      </c>
      <c r="I6796" s="15" t="s">
        <v>243</v>
      </c>
      <c r="J6796" s="15" t="s">
        <v>144</v>
      </c>
      <c r="K6796" s="15" t="s">
        <v>11992</v>
      </c>
      <c r="L6796" s="15" t="n">
        <v>5</v>
      </c>
      <c r="M6796" s="15" t="n">
        <v>5</v>
      </c>
      <c r="N6796" s="15" t="n">
        <v>1</v>
      </c>
      <c r="P6796" s="15" t="n">
        <v>11</v>
      </c>
      <c r="Y6796" s="15" t="s">
        <v>156</v>
      </c>
      <c r="AB6796" s="15" t="s">
        <v>143</v>
      </c>
    </row>
    <row r="6797" customFormat="false" ht="15" hidden="false" customHeight="true" outlineLevel="0" collapsed="false">
      <c r="A6797" s="15" t="s">
        <v>11989</v>
      </c>
      <c r="B6797" s="15" t="s">
        <v>11990</v>
      </c>
      <c r="C6797" s="15" t="s">
        <v>217</v>
      </c>
      <c r="D6797" s="15" t="s">
        <v>874</v>
      </c>
      <c r="E6797" s="15" t="s">
        <v>136</v>
      </c>
      <c r="F6797" s="15" t="s">
        <v>137</v>
      </c>
      <c r="G6797" s="15" t="s">
        <v>231</v>
      </c>
      <c r="H6797" s="15" t="s">
        <v>136</v>
      </c>
      <c r="I6797" s="15" t="s">
        <v>243</v>
      </c>
      <c r="J6797" s="15" t="s">
        <v>150</v>
      </c>
      <c r="K6797" s="15" t="s">
        <v>11993</v>
      </c>
      <c r="L6797" s="15" t="n">
        <v>80</v>
      </c>
      <c r="M6797" s="15" t="n">
        <v>56</v>
      </c>
      <c r="N6797" s="15" t="n">
        <v>31</v>
      </c>
      <c r="O6797" s="15" t="n">
        <v>60</v>
      </c>
      <c r="P6797" s="15" t="n">
        <v>227</v>
      </c>
      <c r="Y6797" s="15" t="s">
        <v>156</v>
      </c>
      <c r="AB6797" s="15" t="s">
        <v>143</v>
      </c>
    </row>
    <row r="6798" customFormat="false" ht="15" hidden="false" customHeight="true" outlineLevel="0" collapsed="false">
      <c r="A6798" s="15" t="s">
        <v>11989</v>
      </c>
      <c r="B6798" s="15" t="s">
        <v>11990</v>
      </c>
      <c r="C6798" s="15" t="s">
        <v>217</v>
      </c>
      <c r="D6798" s="15" t="s">
        <v>874</v>
      </c>
      <c r="E6798" s="15" t="s">
        <v>136</v>
      </c>
      <c r="F6798" s="15" t="s">
        <v>137</v>
      </c>
      <c r="G6798" s="15" t="s">
        <v>231</v>
      </c>
      <c r="H6798" s="15" t="s">
        <v>136</v>
      </c>
      <c r="I6798" s="15" t="s">
        <v>243</v>
      </c>
      <c r="J6798" s="15" t="s">
        <v>158</v>
      </c>
      <c r="K6798" s="15" t="s">
        <v>11994</v>
      </c>
      <c r="L6798" s="15" t="n">
        <v>7</v>
      </c>
      <c r="M6798" s="15" t="n">
        <v>24</v>
      </c>
      <c r="P6798" s="15" t="n">
        <v>31</v>
      </c>
      <c r="Y6798" s="15" t="s">
        <v>156</v>
      </c>
      <c r="AB6798" s="15" t="s">
        <v>143</v>
      </c>
    </row>
    <row r="6799" customFormat="false" ht="15" hidden="false" customHeight="true" outlineLevel="0" collapsed="false">
      <c r="A6799" s="15" t="s">
        <v>11995</v>
      </c>
      <c r="B6799" s="15" t="s">
        <v>11996</v>
      </c>
      <c r="C6799" s="15" t="s">
        <v>148</v>
      </c>
      <c r="E6799" s="15" t="s">
        <v>136</v>
      </c>
      <c r="F6799" s="15" t="s">
        <v>137</v>
      </c>
      <c r="G6799" s="15" t="s">
        <v>788</v>
      </c>
      <c r="H6799" s="15" t="s">
        <v>136</v>
      </c>
      <c r="I6799" s="15" t="s">
        <v>139</v>
      </c>
      <c r="J6799" s="15" t="s">
        <v>140</v>
      </c>
      <c r="K6799" s="15" t="s">
        <v>11997</v>
      </c>
      <c r="L6799" s="15" t="n">
        <v>47</v>
      </c>
      <c r="M6799" s="15" t="n">
        <v>79</v>
      </c>
      <c r="N6799" s="15" t="n">
        <v>4</v>
      </c>
      <c r="P6799" s="15" t="n">
        <v>130</v>
      </c>
      <c r="Y6799" s="15" t="s">
        <v>142</v>
      </c>
      <c r="AB6799" s="15" t="s">
        <v>143</v>
      </c>
    </row>
    <row r="6800" customFormat="false" ht="15" hidden="false" customHeight="true" outlineLevel="0" collapsed="false">
      <c r="A6800" s="15" t="s">
        <v>11998</v>
      </c>
      <c r="B6800" s="15" t="s">
        <v>11999</v>
      </c>
      <c r="C6800" s="15" t="s">
        <v>134</v>
      </c>
      <c r="D6800" s="15" t="s">
        <v>135</v>
      </c>
      <c r="E6800" s="15" t="s">
        <v>136</v>
      </c>
      <c r="F6800" s="15" t="s">
        <v>137</v>
      </c>
      <c r="G6800" s="15" t="s">
        <v>1068</v>
      </c>
      <c r="H6800" s="15" t="s">
        <v>136</v>
      </c>
      <c r="I6800" s="15" t="s">
        <v>139</v>
      </c>
      <c r="J6800" s="15" t="s">
        <v>150</v>
      </c>
      <c r="K6800" s="15" t="s">
        <v>12000</v>
      </c>
      <c r="O6800" s="15" t="n">
        <v>70</v>
      </c>
      <c r="P6800" s="15" t="n">
        <v>70</v>
      </c>
      <c r="Y6800" s="15" t="s">
        <v>1070</v>
      </c>
      <c r="AB6800" s="15" t="s">
        <v>143</v>
      </c>
    </row>
    <row r="6801" customFormat="false" ht="15" hidden="false" customHeight="true" outlineLevel="0" collapsed="false">
      <c r="A6801" s="15" t="s">
        <v>12001</v>
      </c>
      <c r="B6801" s="15" t="s">
        <v>12002</v>
      </c>
      <c r="C6801" s="15" t="s">
        <v>217</v>
      </c>
      <c r="D6801" s="15" t="s">
        <v>235</v>
      </c>
      <c r="E6801" s="15" t="s">
        <v>136</v>
      </c>
      <c r="F6801" s="15" t="s">
        <v>137</v>
      </c>
      <c r="G6801" s="15" t="s">
        <v>3460</v>
      </c>
      <c r="H6801" s="15" t="s">
        <v>136</v>
      </c>
      <c r="I6801" s="15" t="s">
        <v>139</v>
      </c>
      <c r="J6801" s="15" t="s">
        <v>158</v>
      </c>
      <c r="K6801" s="15" t="s">
        <v>12003</v>
      </c>
      <c r="N6801" s="15" t="n">
        <v>5</v>
      </c>
      <c r="P6801" s="15" t="n">
        <v>5</v>
      </c>
      <c r="Y6801" s="15" t="s">
        <v>142</v>
      </c>
      <c r="AB6801" s="15" t="s">
        <v>143</v>
      </c>
    </row>
    <row r="6802" customFormat="false" ht="15" hidden="false" customHeight="true" outlineLevel="0" collapsed="false">
      <c r="A6802" s="15" t="s">
        <v>12004</v>
      </c>
      <c r="B6802" s="15" t="s">
        <v>12005</v>
      </c>
      <c r="C6802" s="15" t="s">
        <v>217</v>
      </c>
      <c r="D6802" s="15" t="s">
        <v>235</v>
      </c>
      <c r="E6802" s="15" t="s">
        <v>136</v>
      </c>
      <c r="F6802" s="15" t="s">
        <v>137</v>
      </c>
      <c r="G6802" s="15" t="s">
        <v>231</v>
      </c>
      <c r="H6802" s="15" t="s">
        <v>136</v>
      </c>
      <c r="I6802" s="15" t="s">
        <v>139</v>
      </c>
      <c r="J6802" s="15" t="s">
        <v>150</v>
      </c>
      <c r="K6802" s="15" t="s">
        <v>12006</v>
      </c>
      <c r="N6802" s="15" t="n">
        <v>7</v>
      </c>
      <c r="P6802" s="15" t="n">
        <v>7</v>
      </c>
      <c r="Y6802" s="15" t="s">
        <v>156</v>
      </c>
      <c r="AB6802" s="15" t="s">
        <v>143</v>
      </c>
    </row>
    <row r="6803" customFormat="false" ht="15" hidden="false" customHeight="true" outlineLevel="0" collapsed="false">
      <c r="A6803" s="15" t="s">
        <v>12007</v>
      </c>
      <c r="B6803" s="15" t="s">
        <v>12008</v>
      </c>
      <c r="C6803" s="15" t="s">
        <v>217</v>
      </c>
      <c r="D6803" s="15" t="s">
        <v>218</v>
      </c>
      <c r="E6803" s="15" t="s">
        <v>136</v>
      </c>
      <c r="F6803" s="15" t="s">
        <v>137</v>
      </c>
      <c r="G6803" s="15" t="s">
        <v>2004</v>
      </c>
      <c r="H6803" s="15" t="s">
        <v>136</v>
      </c>
      <c r="I6803" s="15" t="s">
        <v>139</v>
      </c>
      <c r="J6803" s="15" t="s">
        <v>140</v>
      </c>
      <c r="K6803" s="15" t="s">
        <v>12009</v>
      </c>
      <c r="M6803" s="15" t="n">
        <v>34</v>
      </c>
      <c r="N6803" s="15" t="n">
        <v>6</v>
      </c>
      <c r="O6803" s="15" t="n">
        <v>1</v>
      </c>
      <c r="P6803" s="15" t="n">
        <v>41</v>
      </c>
      <c r="Y6803" s="15" t="s">
        <v>156</v>
      </c>
      <c r="AB6803" s="15" t="s">
        <v>143</v>
      </c>
    </row>
    <row r="6804" customFormat="false" ht="15" hidden="false" customHeight="true" outlineLevel="0" collapsed="false">
      <c r="A6804" s="15" t="s">
        <v>12007</v>
      </c>
      <c r="B6804" s="15" t="s">
        <v>12008</v>
      </c>
      <c r="C6804" s="15" t="s">
        <v>217</v>
      </c>
      <c r="D6804" s="15" t="s">
        <v>218</v>
      </c>
      <c r="E6804" s="15" t="s">
        <v>136</v>
      </c>
      <c r="F6804" s="15" t="s">
        <v>137</v>
      </c>
      <c r="G6804" s="15" t="s">
        <v>2004</v>
      </c>
      <c r="H6804" s="15" t="s">
        <v>136</v>
      </c>
      <c r="I6804" s="15" t="s">
        <v>139</v>
      </c>
      <c r="J6804" s="15" t="s">
        <v>144</v>
      </c>
      <c r="K6804" s="15" t="s">
        <v>12010</v>
      </c>
      <c r="M6804" s="15" t="n">
        <v>3</v>
      </c>
      <c r="P6804" s="15" t="n">
        <v>3</v>
      </c>
      <c r="Y6804" s="15" t="s">
        <v>156</v>
      </c>
      <c r="AB6804" s="15" t="s">
        <v>143</v>
      </c>
    </row>
    <row r="6805" customFormat="false" ht="15" hidden="false" customHeight="true" outlineLevel="0" collapsed="false">
      <c r="A6805" s="15" t="s">
        <v>12007</v>
      </c>
      <c r="B6805" s="15" t="s">
        <v>12008</v>
      </c>
      <c r="C6805" s="15" t="s">
        <v>217</v>
      </c>
      <c r="D6805" s="15" t="s">
        <v>218</v>
      </c>
      <c r="E6805" s="15" t="s">
        <v>136</v>
      </c>
      <c r="F6805" s="15" t="s">
        <v>137</v>
      </c>
      <c r="G6805" s="15" t="s">
        <v>2004</v>
      </c>
      <c r="H6805" s="15" t="s">
        <v>136</v>
      </c>
      <c r="I6805" s="15" t="s">
        <v>139</v>
      </c>
      <c r="J6805" s="15" t="s">
        <v>150</v>
      </c>
      <c r="K6805" s="15" t="s">
        <v>12011</v>
      </c>
      <c r="M6805" s="15" t="n">
        <v>9</v>
      </c>
      <c r="N6805" s="15" t="n">
        <v>33</v>
      </c>
      <c r="O6805" s="15" t="n">
        <v>2</v>
      </c>
      <c r="P6805" s="15" t="n">
        <v>44</v>
      </c>
      <c r="Y6805" s="15" t="s">
        <v>156</v>
      </c>
      <c r="AB6805" s="15" t="s">
        <v>143</v>
      </c>
    </row>
    <row r="6806" customFormat="false" ht="15" hidden="false" customHeight="true" outlineLevel="0" collapsed="false">
      <c r="A6806" s="15" t="s">
        <v>12007</v>
      </c>
      <c r="B6806" s="15" t="s">
        <v>12008</v>
      </c>
      <c r="C6806" s="15" t="s">
        <v>217</v>
      </c>
      <c r="D6806" s="15" t="s">
        <v>218</v>
      </c>
      <c r="E6806" s="15" t="s">
        <v>136</v>
      </c>
      <c r="F6806" s="15" t="s">
        <v>137</v>
      </c>
      <c r="G6806" s="15" t="s">
        <v>2004</v>
      </c>
      <c r="H6806" s="15" t="s">
        <v>136</v>
      </c>
      <c r="I6806" s="15" t="s">
        <v>139</v>
      </c>
      <c r="J6806" s="15" t="s">
        <v>158</v>
      </c>
      <c r="K6806" s="15" t="s">
        <v>12012</v>
      </c>
      <c r="M6806" s="15" t="n">
        <v>10</v>
      </c>
      <c r="N6806" s="15" t="n">
        <v>22</v>
      </c>
      <c r="O6806" s="15" t="n">
        <v>5</v>
      </c>
      <c r="P6806" s="15" t="n">
        <v>37</v>
      </c>
      <c r="Y6806" s="15" t="s">
        <v>156</v>
      </c>
      <c r="AB6806" s="15" t="s">
        <v>143</v>
      </c>
    </row>
    <row r="6807" customFormat="false" ht="15" hidden="false" customHeight="true" outlineLevel="0" collapsed="false">
      <c r="A6807" s="15" t="s">
        <v>12013</v>
      </c>
      <c r="B6807" s="15" t="s">
        <v>12014</v>
      </c>
      <c r="C6807" s="15" t="s">
        <v>148</v>
      </c>
      <c r="E6807" s="15" t="s">
        <v>136</v>
      </c>
      <c r="F6807" s="15" t="s">
        <v>137</v>
      </c>
      <c r="G6807" s="15" t="s">
        <v>451</v>
      </c>
      <c r="H6807" s="15" t="s">
        <v>136</v>
      </c>
      <c r="I6807" s="15" t="s">
        <v>139</v>
      </c>
      <c r="J6807" s="15" t="s">
        <v>150</v>
      </c>
      <c r="K6807" s="15" t="s">
        <v>12015</v>
      </c>
      <c r="M6807" s="15" t="n">
        <v>34</v>
      </c>
      <c r="P6807" s="15" t="n">
        <v>34</v>
      </c>
      <c r="Y6807" s="15" t="s">
        <v>142</v>
      </c>
      <c r="AB6807" s="15" t="s">
        <v>143</v>
      </c>
    </row>
    <row r="6808" customFormat="false" ht="15" hidden="false" customHeight="true" outlineLevel="0" collapsed="false">
      <c r="A6808" s="15" t="s">
        <v>12013</v>
      </c>
      <c r="B6808" s="15" t="s">
        <v>12014</v>
      </c>
      <c r="C6808" s="15" t="s">
        <v>148</v>
      </c>
      <c r="E6808" s="15" t="s">
        <v>136</v>
      </c>
      <c r="F6808" s="15" t="s">
        <v>137</v>
      </c>
      <c r="G6808" s="15" t="s">
        <v>451</v>
      </c>
      <c r="H6808" s="15" t="s">
        <v>136</v>
      </c>
      <c r="I6808" s="15" t="s">
        <v>139</v>
      </c>
      <c r="J6808" s="15" t="s">
        <v>158</v>
      </c>
      <c r="K6808" s="15" t="s">
        <v>12016</v>
      </c>
      <c r="M6808" s="15" t="n">
        <v>2</v>
      </c>
      <c r="P6808" s="15" t="n">
        <v>2</v>
      </c>
      <c r="Y6808" s="15" t="s">
        <v>142</v>
      </c>
      <c r="AB6808" s="15" t="s">
        <v>143</v>
      </c>
    </row>
    <row r="6809" customFormat="false" ht="15" hidden="false" customHeight="true" outlineLevel="0" collapsed="false">
      <c r="A6809" s="15" t="s">
        <v>12017</v>
      </c>
      <c r="B6809" s="15" t="s">
        <v>12018</v>
      </c>
      <c r="C6809" s="15" t="s">
        <v>217</v>
      </c>
      <c r="D6809" s="15" t="s">
        <v>218</v>
      </c>
      <c r="E6809" s="15" t="s">
        <v>136</v>
      </c>
      <c r="F6809" s="15" t="s">
        <v>137</v>
      </c>
      <c r="G6809" s="15" t="s">
        <v>1353</v>
      </c>
      <c r="H6809" s="15" t="s">
        <v>136</v>
      </c>
      <c r="I6809" s="15" t="s">
        <v>139</v>
      </c>
      <c r="J6809" s="15" t="s">
        <v>140</v>
      </c>
      <c r="K6809" s="15" t="s">
        <v>12019</v>
      </c>
      <c r="N6809" s="15" t="n">
        <v>488</v>
      </c>
      <c r="O6809" s="15" t="n">
        <v>163</v>
      </c>
      <c r="P6809" s="15" t="n">
        <v>651</v>
      </c>
      <c r="Y6809" s="15" t="s">
        <v>156</v>
      </c>
      <c r="Z6809" s="15" t="n">
        <v>48</v>
      </c>
      <c r="AA6809" s="15" t="s">
        <v>277</v>
      </c>
      <c r="AB6809" s="15" t="s">
        <v>143</v>
      </c>
    </row>
    <row r="6810" customFormat="false" ht="15" hidden="false" customHeight="true" outlineLevel="0" collapsed="false">
      <c r="A6810" s="15" t="s">
        <v>12017</v>
      </c>
      <c r="B6810" s="15" t="s">
        <v>12018</v>
      </c>
      <c r="C6810" s="15" t="s">
        <v>217</v>
      </c>
      <c r="D6810" s="15" t="s">
        <v>218</v>
      </c>
      <c r="E6810" s="15" t="s">
        <v>136</v>
      </c>
      <c r="F6810" s="15" t="s">
        <v>137</v>
      </c>
      <c r="G6810" s="15" t="s">
        <v>1353</v>
      </c>
      <c r="H6810" s="15" t="s">
        <v>136</v>
      </c>
      <c r="I6810" s="15" t="s">
        <v>139</v>
      </c>
      <c r="J6810" s="15" t="s">
        <v>144</v>
      </c>
      <c r="K6810" s="15" t="s">
        <v>12020</v>
      </c>
      <c r="N6810" s="15" t="n">
        <v>1</v>
      </c>
      <c r="O6810" s="15" t="n">
        <v>130</v>
      </c>
      <c r="P6810" s="15" t="n">
        <v>131</v>
      </c>
      <c r="Y6810" s="15" t="s">
        <v>156</v>
      </c>
      <c r="Z6810" s="15" t="n">
        <v>48</v>
      </c>
      <c r="AA6810" s="15" t="s">
        <v>277</v>
      </c>
      <c r="AB6810" s="15" t="s">
        <v>143</v>
      </c>
    </row>
    <row r="6811" customFormat="false" ht="15" hidden="false" customHeight="true" outlineLevel="0" collapsed="false">
      <c r="A6811" s="15" t="s">
        <v>12017</v>
      </c>
      <c r="B6811" s="15" t="s">
        <v>12018</v>
      </c>
      <c r="C6811" s="15" t="s">
        <v>217</v>
      </c>
      <c r="D6811" s="15" t="s">
        <v>218</v>
      </c>
      <c r="E6811" s="15" t="s">
        <v>136</v>
      </c>
      <c r="F6811" s="15" t="s">
        <v>137</v>
      </c>
      <c r="G6811" s="15" t="s">
        <v>1353</v>
      </c>
      <c r="H6811" s="15" t="s">
        <v>136</v>
      </c>
      <c r="I6811" s="15" t="s">
        <v>139</v>
      </c>
      <c r="J6811" s="15" t="s">
        <v>150</v>
      </c>
      <c r="K6811" s="15" t="s">
        <v>12021</v>
      </c>
      <c r="N6811" s="15" t="n">
        <v>1488</v>
      </c>
      <c r="O6811" s="15" t="n">
        <v>442</v>
      </c>
      <c r="P6811" s="15" t="n">
        <v>1930</v>
      </c>
      <c r="Y6811" s="15" t="s">
        <v>156</v>
      </c>
      <c r="Z6811" s="15" t="n">
        <v>48</v>
      </c>
      <c r="AA6811" s="15" t="s">
        <v>277</v>
      </c>
      <c r="AB6811" s="15" t="s">
        <v>143</v>
      </c>
    </row>
    <row r="6812" customFormat="false" ht="15" hidden="false" customHeight="true" outlineLevel="0" collapsed="false">
      <c r="A6812" s="15" t="s">
        <v>12017</v>
      </c>
      <c r="B6812" s="15" t="s">
        <v>12018</v>
      </c>
      <c r="C6812" s="15" t="s">
        <v>217</v>
      </c>
      <c r="D6812" s="15" t="s">
        <v>218</v>
      </c>
      <c r="E6812" s="15" t="s">
        <v>136</v>
      </c>
      <c r="F6812" s="15" t="s">
        <v>137</v>
      </c>
      <c r="G6812" s="15" t="s">
        <v>1353</v>
      </c>
      <c r="H6812" s="15" t="s">
        <v>136</v>
      </c>
      <c r="I6812" s="15" t="s">
        <v>139</v>
      </c>
      <c r="J6812" s="15" t="s">
        <v>166</v>
      </c>
      <c r="K6812" s="15" t="s">
        <v>12022</v>
      </c>
      <c r="N6812" s="15" t="n">
        <v>12</v>
      </c>
      <c r="O6812" s="15" t="n">
        <v>10</v>
      </c>
      <c r="P6812" s="15" t="n">
        <v>22</v>
      </c>
      <c r="Y6812" s="15" t="s">
        <v>156</v>
      </c>
      <c r="Z6812" s="15" t="n">
        <v>48</v>
      </c>
      <c r="AA6812" s="15" t="s">
        <v>277</v>
      </c>
      <c r="AB6812" s="15" t="s">
        <v>143</v>
      </c>
    </row>
    <row r="6813" customFormat="false" ht="15" hidden="false" customHeight="true" outlineLevel="0" collapsed="false">
      <c r="A6813" s="15" t="s">
        <v>12017</v>
      </c>
      <c r="B6813" s="15" t="s">
        <v>12018</v>
      </c>
      <c r="C6813" s="15" t="s">
        <v>217</v>
      </c>
      <c r="D6813" s="15" t="s">
        <v>218</v>
      </c>
      <c r="E6813" s="15" t="s">
        <v>136</v>
      </c>
      <c r="F6813" s="15" t="s">
        <v>137</v>
      </c>
      <c r="G6813" s="15" t="s">
        <v>1353</v>
      </c>
      <c r="H6813" s="15" t="s">
        <v>136</v>
      </c>
      <c r="I6813" s="15" t="s">
        <v>139</v>
      </c>
      <c r="J6813" s="15" t="s">
        <v>158</v>
      </c>
      <c r="K6813" s="15" t="s">
        <v>12023</v>
      </c>
      <c r="N6813" s="15" t="n">
        <v>373</v>
      </c>
      <c r="O6813" s="15" t="n">
        <v>121</v>
      </c>
      <c r="P6813" s="15" t="n">
        <v>494</v>
      </c>
      <c r="Y6813" s="15" t="s">
        <v>156</v>
      </c>
      <c r="Z6813" s="15" t="n">
        <v>48</v>
      </c>
      <c r="AA6813" s="15" t="s">
        <v>277</v>
      </c>
      <c r="AB6813" s="15" t="s">
        <v>143</v>
      </c>
    </row>
    <row r="6814" customFormat="false" ht="15" hidden="false" customHeight="true" outlineLevel="0" collapsed="false">
      <c r="A6814" s="15" t="s">
        <v>12017</v>
      </c>
      <c r="B6814" s="15" t="s">
        <v>12018</v>
      </c>
      <c r="C6814" s="15" t="s">
        <v>217</v>
      </c>
      <c r="D6814" s="15" t="s">
        <v>218</v>
      </c>
      <c r="E6814" s="15" t="s">
        <v>136</v>
      </c>
      <c r="F6814" s="15" t="s">
        <v>137</v>
      </c>
      <c r="G6814" s="15" t="s">
        <v>1353</v>
      </c>
      <c r="H6814" s="15" t="s">
        <v>136</v>
      </c>
      <c r="I6814" s="15" t="s">
        <v>139</v>
      </c>
      <c r="J6814" s="15" t="s">
        <v>169</v>
      </c>
      <c r="K6814" s="15" t="s">
        <v>12024</v>
      </c>
      <c r="N6814" s="15" t="n">
        <v>21</v>
      </c>
      <c r="O6814" s="15" t="n">
        <v>1</v>
      </c>
      <c r="P6814" s="15" t="n">
        <v>22</v>
      </c>
      <c r="Y6814" s="15" t="s">
        <v>156</v>
      </c>
      <c r="Z6814" s="15" t="n">
        <v>48</v>
      </c>
      <c r="AA6814" s="15" t="s">
        <v>277</v>
      </c>
      <c r="AB6814" s="15" t="s">
        <v>143</v>
      </c>
    </row>
    <row r="6815" customFormat="false" ht="15" hidden="false" customHeight="true" outlineLevel="0" collapsed="false">
      <c r="A6815" s="15" t="s">
        <v>12025</v>
      </c>
      <c r="B6815" s="15" t="s">
        <v>12026</v>
      </c>
      <c r="C6815" s="15" t="s">
        <v>148</v>
      </c>
      <c r="E6815" s="15" t="s">
        <v>136</v>
      </c>
      <c r="F6815" s="15" t="s">
        <v>137</v>
      </c>
      <c r="G6815" s="15" t="s">
        <v>336</v>
      </c>
      <c r="H6815" s="15" t="s">
        <v>136</v>
      </c>
      <c r="I6815" s="15" t="s">
        <v>139</v>
      </c>
      <c r="J6815" s="15" t="s">
        <v>144</v>
      </c>
      <c r="K6815" s="15" t="s">
        <v>12027</v>
      </c>
      <c r="L6815" s="15" t="n">
        <v>2</v>
      </c>
      <c r="P6815" s="15" t="n">
        <v>2</v>
      </c>
      <c r="Y6815" s="15" t="s">
        <v>142</v>
      </c>
      <c r="AB6815" s="15" t="s">
        <v>143</v>
      </c>
    </row>
    <row r="6816" customFormat="false" ht="15" hidden="false" customHeight="true" outlineLevel="0" collapsed="false">
      <c r="A6816" s="15" t="s">
        <v>12025</v>
      </c>
      <c r="B6816" s="15" t="s">
        <v>12026</v>
      </c>
      <c r="C6816" s="15" t="s">
        <v>148</v>
      </c>
      <c r="E6816" s="15" t="s">
        <v>136</v>
      </c>
      <c r="F6816" s="15" t="s">
        <v>137</v>
      </c>
      <c r="G6816" s="15" t="s">
        <v>336</v>
      </c>
      <c r="H6816" s="15" t="s">
        <v>136</v>
      </c>
      <c r="I6816" s="15" t="s">
        <v>139</v>
      </c>
      <c r="J6816" s="15" t="s">
        <v>150</v>
      </c>
      <c r="K6816" s="15" t="s">
        <v>12028</v>
      </c>
      <c r="L6816" s="15" t="n">
        <v>5</v>
      </c>
      <c r="P6816" s="15" t="n">
        <v>5</v>
      </c>
      <c r="Y6816" s="15" t="s">
        <v>142</v>
      </c>
      <c r="AB6816" s="15" t="s">
        <v>143</v>
      </c>
    </row>
    <row r="6817" customFormat="false" ht="15" hidden="false" customHeight="true" outlineLevel="0" collapsed="false">
      <c r="A6817" s="15" t="s">
        <v>12025</v>
      </c>
      <c r="B6817" s="15" t="s">
        <v>12026</v>
      </c>
      <c r="C6817" s="15" t="s">
        <v>148</v>
      </c>
      <c r="E6817" s="15" t="s">
        <v>136</v>
      </c>
      <c r="F6817" s="15" t="s">
        <v>137</v>
      </c>
      <c r="G6817" s="15" t="s">
        <v>336</v>
      </c>
      <c r="H6817" s="15" t="s">
        <v>136</v>
      </c>
      <c r="I6817" s="15" t="s">
        <v>139</v>
      </c>
      <c r="J6817" s="15" t="s">
        <v>158</v>
      </c>
      <c r="K6817" s="15" t="s">
        <v>12029</v>
      </c>
      <c r="L6817" s="15" t="n">
        <v>16</v>
      </c>
      <c r="P6817" s="15" t="n">
        <v>16</v>
      </c>
      <c r="Y6817" s="15" t="s">
        <v>142</v>
      </c>
      <c r="AB6817" s="15" t="s">
        <v>143</v>
      </c>
    </row>
    <row r="6818" customFormat="false" ht="15" hidden="false" customHeight="true" outlineLevel="0" collapsed="false">
      <c r="A6818" s="15" t="s">
        <v>12030</v>
      </c>
      <c r="B6818" s="15" t="s">
        <v>12031</v>
      </c>
      <c r="C6818" s="15" t="s">
        <v>134</v>
      </c>
      <c r="D6818" s="15" t="s">
        <v>541</v>
      </c>
      <c r="E6818" s="15" t="s">
        <v>136</v>
      </c>
      <c r="F6818" s="15" t="s">
        <v>137</v>
      </c>
      <c r="G6818" s="15" t="s">
        <v>2067</v>
      </c>
      <c r="H6818" s="15" t="s">
        <v>136</v>
      </c>
      <c r="I6818" s="15" t="s">
        <v>139</v>
      </c>
      <c r="J6818" s="15" t="s">
        <v>140</v>
      </c>
      <c r="K6818" s="15" t="s">
        <v>12032</v>
      </c>
      <c r="L6818" s="15" t="n">
        <v>8</v>
      </c>
      <c r="N6818" s="15" t="n">
        <v>6</v>
      </c>
      <c r="O6818" s="15" t="n">
        <v>4</v>
      </c>
      <c r="P6818" s="15" t="n">
        <v>18</v>
      </c>
      <c r="Y6818" s="15" t="s">
        <v>156</v>
      </c>
      <c r="AB6818" s="15" t="s">
        <v>143</v>
      </c>
    </row>
    <row r="6819" customFormat="false" ht="15" hidden="false" customHeight="true" outlineLevel="0" collapsed="false">
      <c r="A6819" s="15" t="s">
        <v>12030</v>
      </c>
      <c r="B6819" s="15" t="s">
        <v>12031</v>
      </c>
      <c r="C6819" s="15" t="s">
        <v>134</v>
      </c>
      <c r="D6819" s="15" t="s">
        <v>541</v>
      </c>
      <c r="E6819" s="15" t="s">
        <v>136</v>
      </c>
      <c r="F6819" s="15" t="s">
        <v>137</v>
      </c>
      <c r="G6819" s="15" t="s">
        <v>2067</v>
      </c>
      <c r="H6819" s="15" t="s">
        <v>136</v>
      </c>
      <c r="I6819" s="15" t="s">
        <v>139</v>
      </c>
      <c r="J6819" s="15" t="s">
        <v>144</v>
      </c>
      <c r="K6819" s="15" t="s">
        <v>12033</v>
      </c>
      <c r="L6819" s="15" t="n">
        <v>15</v>
      </c>
      <c r="P6819" s="15" t="n">
        <v>15</v>
      </c>
      <c r="Y6819" s="15" t="s">
        <v>156</v>
      </c>
      <c r="AB6819" s="15" t="s">
        <v>143</v>
      </c>
    </row>
    <row r="6820" customFormat="false" ht="15" hidden="false" customHeight="true" outlineLevel="0" collapsed="false">
      <c r="A6820" s="15" t="s">
        <v>12030</v>
      </c>
      <c r="B6820" s="15" t="s">
        <v>12031</v>
      </c>
      <c r="C6820" s="15" t="s">
        <v>134</v>
      </c>
      <c r="D6820" s="15" t="s">
        <v>541</v>
      </c>
      <c r="E6820" s="15" t="s">
        <v>136</v>
      </c>
      <c r="F6820" s="15" t="s">
        <v>137</v>
      </c>
      <c r="G6820" s="15" t="s">
        <v>2067</v>
      </c>
      <c r="H6820" s="15" t="s">
        <v>136</v>
      </c>
      <c r="I6820" s="15" t="s">
        <v>139</v>
      </c>
      <c r="J6820" s="15" t="s">
        <v>150</v>
      </c>
      <c r="K6820" s="15" t="s">
        <v>12034</v>
      </c>
      <c r="L6820" s="15" t="n">
        <v>7</v>
      </c>
      <c r="P6820" s="15" t="n">
        <v>7</v>
      </c>
      <c r="Y6820" s="15" t="s">
        <v>156</v>
      </c>
      <c r="AB6820" s="15" t="s">
        <v>143</v>
      </c>
    </row>
    <row r="6821" customFormat="false" ht="15" hidden="false" customHeight="true" outlineLevel="0" collapsed="false">
      <c r="A6821" s="15" t="s">
        <v>12030</v>
      </c>
      <c r="B6821" s="15" t="s">
        <v>12031</v>
      </c>
      <c r="C6821" s="15" t="s">
        <v>134</v>
      </c>
      <c r="D6821" s="15" t="s">
        <v>541</v>
      </c>
      <c r="E6821" s="15" t="s">
        <v>136</v>
      </c>
      <c r="F6821" s="15" t="s">
        <v>137</v>
      </c>
      <c r="G6821" s="15" t="s">
        <v>2067</v>
      </c>
      <c r="H6821" s="15" t="s">
        <v>136</v>
      </c>
      <c r="I6821" s="15" t="s">
        <v>139</v>
      </c>
      <c r="J6821" s="15" t="s">
        <v>158</v>
      </c>
      <c r="K6821" s="15" t="s">
        <v>12035</v>
      </c>
      <c r="L6821" s="15" t="n">
        <v>5</v>
      </c>
      <c r="P6821" s="15" t="n">
        <v>5</v>
      </c>
      <c r="Y6821" s="15" t="s">
        <v>156</v>
      </c>
      <c r="AB6821" s="15" t="s">
        <v>143</v>
      </c>
    </row>
    <row r="6822" customFormat="false" ht="15" hidden="false" customHeight="true" outlineLevel="0" collapsed="false">
      <c r="A6822" s="15" t="s">
        <v>12036</v>
      </c>
      <c r="B6822" s="15" t="s">
        <v>12037</v>
      </c>
      <c r="C6822" s="15" t="s">
        <v>217</v>
      </c>
      <c r="D6822" s="15" t="s">
        <v>235</v>
      </c>
      <c r="E6822" s="15" t="s">
        <v>136</v>
      </c>
      <c r="F6822" s="15" t="s">
        <v>137</v>
      </c>
      <c r="G6822" s="15" t="s">
        <v>2067</v>
      </c>
      <c r="H6822" s="15" t="s">
        <v>136</v>
      </c>
      <c r="I6822" s="15" t="s">
        <v>243</v>
      </c>
      <c r="J6822" s="15" t="s">
        <v>140</v>
      </c>
      <c r="K6822" s="15" t="s">
        <v>12038</v>
      </c>
      <c r="L6822" s="15" t="n">
        <v>31</v>
      </c>
      <c r="M6822" s="15" t="n">
        <v>27</v>
      </c>
      <c r="N6822" s="15" t="n">
        <v>26</v>
      </c>
      <c r="O6822" s="15" t="n">
        <v>12</v>
      </c>
      <c r="P6822" s="15" t="n">
        <v>96</v>
      </c>
      <c r="Y6822" s="15" t="s">
        <v>156</v>
      </c>
      <c r="AB6822" s="15" t="s">
        <v>143</v>
      </c>
    </row>
    <row r="6823" customFormat="false" ht="15" hidden="false" customHeight="true" outlineLevel="0" collapsed="false">
      <c r="A6823" s="15" t="s">
        <v>12036</v>
      </c>
      <c r="B6823" s="15" t="s">
        <v>12037</v>
      </c>
      <c r="C6823" s="15" t="s">
        <v>217</v>
      </c>
      <c r="D6823" s="15" t="s">
        <v>235</v>
      </c>
      <c r="E6823" s="15" t="s">
        <v>136</v>
      </c>
      <c r="F6823" s="15" t="s">
        <v>137</v>
      </c>
      <c r="G6823" s="15" t="s">
        <v>2067</v>
      </c>
      <c r="H6823" s="15" t="s">
        <v>136</v>
      </c>
      <c r="I6823" s="15" t="s">
        <v>243</v>
      </c>
      <c r="J6823" s="15" t="s">
        <v>144</v>
      </c>
      <c r="K6823" s="15" t="s">
        <v>12039</v>
      </c>
      <c r="L6823" s="15" t="n">
        <v>2</v>
      </c>
      <c r="M6823" s="15" t="n">
        <v>22</v>
      </c>
      <c r="N6823" s="15" t="n">
        <v>5</v>
      </c>
      <c r="P6823" s="15" t="n">
        <v>29</v>
      </c>
      <c r="Y6823" s="15" t="s">
        <v>156</v>
      </c>
      <c r="AB6823" s="15" t="s">
        <v>143</v>
      </c>
    </row>
    <row r="6824" customFormat="false" ht="15" hidden="false" customHeight="true" outlineLevel="0" collapsed="false">
      <c r="A6824" s="15" t="s">
        <v>12036</v>
      </c>
      <c r="B6824" s="15" t="s">
        <v>12037</v>
      </c>
      <c r="C6824" s="15" t="s">
        <v>217</v>
      </c>
      <c r="D6824" s="15" t="s">
        <v>235</v>
      </c>
      <c r="E6824" s="15" t="s">
        <v>136</v>
      </c>
      <c r="F6824" s="15" t="s">
        <v>137</v>
      </c>
      <c r="G6824" s="15" t="s">
        <v>2067</v>
      </c>
      <c r="H6824" s="15" t="s">
        <v>136</v>
      </c>
      <c r="I6824" s="15" t="s">
        <v>243</v>
      </c>
      <c r="J6824" s="15" t="s">
        <v>150</v>
      </c>
      <c r="K6824" s="15" t="s">
        <v>12040</v>
      </c>
      <c r="L6824" s="15" t="n">
        <v>70</v>
      </c>
      <c r="M6824" s="15" t="n">
        <v>53</v>
      </c>
      <c r="N6824" s="15" t="n">
        <v>33</v>
      </c>
      <c r="O6824" s="15" t="n">
        <v>72</v>
      </c>
      <c r="P6824" s="15" t="n">
        <v>228</v>
      </c>
      <c r="Y6824" s="15" t="s">
        <v>156</v>
      </c>
      <c r="AB6824" s="15" t="s">
        <v>143</v>
      </c>
    </row>
    <row r="6825" customFormat="false" ht="15" hidden="false" customHeight="true" outlineLevel="0" collapsed="false">
      <c r="A6825" s="15" t="s">
        <v>12036</v>
      </c>
      <c r="B6825" s="15" t="s">
        <v>12037</v>
      </c>
      <c r="C6825" s="15" t="s">
        <v>217</v>
      </c>
      <c r="D6825" s="15" t="s">
        <v>235</v>
      </c>
      <c r="E6825" s="15" t="s">
        <v>136</v>
      </c>
      <c r="F6825" s="15" t="s">
        <v>137</v>
      </c>
      <c r="G6825" s="15" t="s">
        <v>2067</v>
      </c>
      <c r="H6825" s="15" t="s">
        <v>136</v>
      </c>
      <c r="I6825" s="15" t="s">
        <v>243</v>
      </c>
      <c r="J6825" s="15" t="s">
        <v>166</v>
      </c>
      <c r="K6825" s="15" t="s">
        <v>12041</v>
      </c>
      <c r="O6825" s="15" t="n">
        <v>3</v>
      </c>
      <c r="P6825" s="15" t="n">
        <v>3</v>
      </c>
      <c r="Y6825" s="15" t="s">
        <v>156</v>
      </c>
      <c r="AB6825" s="15" t="s">
        <v>143</v>
      </c>
    </row>
    <row r="6826" customFormat="false" ht="15" hidden="false" customHeight="true" outlineLevel="0" collapsed="false">
      <c r="A6826" s="15" t="s">
        <v>12036</v>
      </c>
      <c r="B6826" s="15" t="s">
        <v>12037</v>
      </c>
      <c r="C6826" s="15" t="s">
        <v>217</v>
      </c>
      <c r="D6826" s="15" t="s">
        <v>235</v>
      </c>
      <c r="E6826" s="15" t="s">
        <v>136</v>
      </c>
      <c r="F6826" s="15" t="s">
        <v>137</v>
      </c>
      <c r="G6826" s="15" t="s">
        <v>2067</v>
      </c>
      <c r="H6826" s="15" t="s">
        <v>136</v>
      </c>
      <c r="I6826" s="15" t="s">
        <v>243</v>
      </c>
      <c r="J6826" s="15" t="s">
        <v>158</v>
      </c>
      <c r="K6826" s="15" t="s">
        <v>12042</v>
      </c>
      <c r="L6826" s="15" t="n">
        <v>22</v>
      </c>
      <c r="M6826" s="15" t="n">
        <v>45</v>
      </c>
      <c r="N6826" s="15" t="n">
        <v>20</v>
      </c>
      <c r="O6826" s="15" t="n">
        <v>25</v>
      </c>
      <c r="P6826" s="15" t="n">
        <v>112</v>
      </c>
      <c r="Y6826" s="15" t="s">
        <v>156</v>
      </c>
      <c r="AB6826" s="15" t="s">
        <v>143</v>
      </c>
    </row>
    <row r="6827" customFormat="false" ht="15" hidden="false" customHeight="true" outlineLevel="0" collapsed="false">
      <c r="A6827" s="15" t="s">
        <v>12043</v>
      </c>
      <c r="B6827" s="15" t="s">
        <v>12044</v>
      </c>
      <c r="C6827" s="15" t="s">
        <v>148</v>
      </c>
      <c r="E6827" s="15" t="s">
        <v>136</v>
      </c>
      <c r="F6827" s="15" t="s">
        <v>137</v>
      </c>
      <c r="G6827" s="15" t="s">
        <v>1353</v>
      </c>
      <c r="H6827" s="15" t="s">
        <v>136</v>
      </c>
      <c r="I6827" s="15" t="s">
        <v>139</v>
      </c>
      <c r="J6827" s="15" t="s">
        <v>140</v>
      </c>
      <c r="K6827" s="15" t="s">
        <v>12045</v>
      </c>
      <c r="L6827" s="15" t="n">
        <v>2</v>
      </c>
      <c r="M6827" s="15" t="n">
        <v>12</v>
      </c>
      <c r="N6827" s="15" t="n">
        <v>2</v>
      </c>
      <c r="P6827" s="15" t="n">
        <v>16</v>
      </c>
      <c r="Y6827" s="15" t="s">
        <v>156</v>
      </c>
      <c r="AB6827" s="15" t="s">
        <v>143</v>
      </c>
    </row>
    <row r="6828" customFormat="false" ht="15" hidden="false" customHeight="true" outlineLevel="0" collapsed="false">
      <c r="A6828" s="15" t="s">
        <v>12043</v>
      </c>
      <c r="B6828" s="15" t="s">
        <v>12044</v>
      </c>
      <c r="C6828" s="15" t="s">
        <v>148</v>
      </c>
      <c r="E6828" s="15" t="s">
        <v>136</v>
      </c>
      <c r="F6828" s="15" t="s">
        <v>137</v>
      </c>
      <c r="G6828" s="15" t="s">
        <v>1353</v>
      </c>
      <c r="H6828" s="15" t="s">
        <v>136</v>
      </c>
      <c r="I6828" s="15" t="s">
        <v>139</v>
      </c>
      <c r="J6828" s="15" t="s">
        <v>158</v>
      </c>
      <c r="K6828" s="15" t="s">
        <v>12046</v>
      </c>
      <c r="M6828" s="15" t="n">
        <v>2</v>
      </c>
      <c r="P6828" s="15" t="n">
        <v>2</v>
      </c>
      <c r="Y6828" s="15" t="s">
        <v>156</v>
      </c>
      <c r="AB6828" s="15" t="s">
        <v>143</v>
      </c>
    </row>
    <row r="6829" customFormat="false" ht="15" hidden="false" customHeight="true" outlineLevel="0" collapsed="false">
      <c r="A6829" s="15" t="s">
        <v>12047</v>
      </c>
      <c r="B6829" s="15" t="s">
        <v>12048</v>
      </c>
      <c r="C6829" s="15" t="s">
        <v>148</v>
      </c>
      <c r="E6829" s="15" t="s">
        <v>136</v>
      </c>
      <c r="F6829" s="15" t="s">
        <v>137</v>
      </c>
      <c r="G6829" s="15" t="s">
        <v>5749</v>
      </c>
      <c r="H6829" s="15" t="s">
        <v>136</v>
      </c>
      <c r="I6829" s="15" t="s">
        <v>139</v>
      </c>
      <c r="J6829" s="15" t="s">
        <v>158</v>
      </c>
      <c r="K6829" s="15" t="s">
        <v>12049</v>
      </c>
      <c r="N6829" s="15" t="n">
        <v>6</v>
      </c>
      <c r="P6829" s="15" t="n">
        <v>6</v>
      </c>
      <c r="Y6829" s="15" t="s">
        <v>142</v>
      </c>
      <c r="AB6829" s="15" t="s">
        <v>143</v>
      </c>
    </row>
    <row r="6830" customFormat="false" ht="15" hidden="false" customHeight="true" outlineLevel="0" collapsed="false">
      <c r="A6830" s="15" t="s">
        <v>12050</v>
      </c>
      <c r="B6830" s="15" t="s">
        <v>12051</v>
      </c>
      <c r="C6830" s="15" t="s">
        <v>148</v>
      </c>
      <c r="E6830" s="15" t="s">
        <v>136</v>
      </c>
      <c r="F6830" s="15" t="s">
        <v>137</v>
      </c>
      <c r="G6830" s="15" t="s">
        <v>847</v>
      </c>
      <c r="H6830" s="15" t="s">
        <v>136</v>
      </c>
      <c r="I6830" s="15" t="s">
        <v>139</v>
      </c>
      <c r="J6830" s="15" t="s">
        <v>150</v>
      </c>
      <c r="K6830" s="15" t="s">
        <v>12052</v>
      </c>
      <c r="M6830" s="15" t="n">
        <v>10</v>
      </c>
      <c r="P6830" s="15" t="n">
        <v>10</v>
      </c>
      <c r="Y6830" s="15" t="s">
        <v>142</v>
      </c>
      <c r="AB6830" s="15" t="s">
        <v>143</v>
      </c>
    </row>
    <row r="6831" customFormat="false" ht="15" hidden="false" customHeight="true" outlineLevel="0" collapsed="false">
      <c r="A6831" s="15" t="s">
        <v>12050</v>
      </c>
      <c r="B6831" s="15" t="s">
        <v>12051</v>
      </c>
      <c r="C6831" s="15" t="s">
        <v>148</v>
      </c>
      <c r="E6831" s="15" t="s">
        <v>136</v>
      </c>
      <c r="F6831" s="15" t="s">
        <v>137</v>
      </c>
      <c r="G6831" s="15" t="s">
        <v>847</v>
      </c>
      <c r="H6831" s="15" t="s">
        <v>136</v>
      </c>
      <c r="I6831" s="15" t="s">
        <v>139</v>
      </c>
      <c r="J6831" s="15" t="s">
        <v>166</v>
      </c>
      <c r="K6831" s="15" t="s">
        <v>12053</v>
      </c>
      <c r="M6831" s="15" t="n">
        <v>28</v>
      </c>
      <c r="P6831" s="15" t="n">
        <v>28</v>
      </c>
      <c r="Y6831" s="15" t="s">
        <v>142</v>
      </c>
      <c r="AB6831" s="15" t="s">
        <v>143</v>
      </c>
    </row>
    <row r="6832" customFormat="false" ht="15" hidden="false" customHeight="true" outlineLevel="0" collapsed="false">
      <c r="A6832" s="15" t="s">
        <v>12050</v>
      </c>
      <c r="B6832" s="15" t="s">
        <v>12051</v>
      </c>
      <c r="C6832" s="15" t="s">
        <v>148</v>
      </c>
      <c r="E6832" s="15" t="s">
        <v>136</v>
      </c>
      <c r="F6832" s="15" t="s">
        <v>137</v>
      </c>
      <c r="G6832" s="15" t="s">
        <v>847</v>
      </c>
      <c r="H6832" s="15" t="s">
        <v>136</v>
      </c>
      <c r="I6832" s="15" t="s">
        <v>139</v>
      </c>
      <c r="J6832" s="15" t="s">
        <v>158</v>
      </c>
      <c r="K6832" s="15" t="s">
        <v>12054</v>
      </c>
      <c r="M6832" s="15" t="n">
        <v>2</v>
      </c>
      <c r="P6832" s="15" t="n">
        <v>2</v>
      </c>
      <c r="Y6832" s="15" t="s">
        <v>142</v>
      </c>
      <c r="AB6832" s="15" t="s">
        <v>143</v>
      </c>
    </row>
    <row r="6833" customFormat="false" ht="15" hidden="false" customHeight="true" outlineLevel="0" collapsed="false">
      <c r="A6833" s="15" t="s">
        <v>12055</v>
      </c>
      <c r="B6833" s="15" t="s">
        <v>12056</v>
      </c>
      <c r="C6833" s="15" t="s">
        <v>148</v>
      </c>
      <c r="E6833" s="15" t="s">
        <v>136</v>
      </c>
      <c r="F6833" s="15" t="s">
        <v>137</v>
      </c>
      <c r="G6833" s="15" t="s">
        <v>12057</v>
      </c>
      <c r="H6833" s="15" t="s">
        <v>136</v>
      </c>
      <c r="I6833" s="15" t="s">
        <v>139</v>
      </c>
      <c r="J6833" s="15" t="s">
        <v>150</v>
      </c>
      <c r="K6833" s="15" t="s">
        <v>12058</v>
      </c>
      <c r="N6833" s="15" t="n">
        <v>18</v>
      </c>
      <c r="O6833" s="15" t="n">
        <v>14</v>
      </c>
      <c r="P6833" s="15" t="n">
        <v>32</v>
      </c>
      <c r="Y6833" s="15" t="s">
        <v>142</v>
      </c>
      <c r="AB6833" s="15" t="s">
        <v>143</v>
      </c>
    </row>
    <row r="6834" customFormat="false" ht="15" hidden="false" customHeight="true" outlineLevel="0" collapsed="false">
      <c r="A6834" s="15" t="s">
        <v>12059</v>
      </c>
      <c r="B6834" s="15" t="s">
        <v>12060</v>
      </c>
      <c r="C6834" s="15" t="s">
        <v>148</v>
      </c>
      <c r="E6834" s="15" t="s">
        <v>136</v>
      </c>
      <c r="F6834" s="15" t="s">
        <v>137</v>
      </c>
      <c r="G6834" s="15" t="s">
        <v>756</v>
      </c>
      <c r="H6834" s="15" t="s">
        <v>136</v>
      </c>
      <c r="I6834" s="15" t="s">
        <v>139</v>
      </c>
      <c r="J6834" s="15" t="s">
        <v>150</v>
      </c>
      <c r="K6834" s="15" t="s">
        <v>12061</v>
      </c>
      <c r="M6834" s="15" t="n">
        <v>59</v>
      </c>
      <c r="P6834" s="15" t="n">
        <v>59</v>
      </c>
      <c r="Y6834" s="15" t="s">
        <v>142</v>
      </c>
      <c r="AB6834" s="15" t="s">
        <v>143</v>
      </c>
    </row>
    <row r="6835" customFormat="false" ht="15" hidden="false" customHeight="true" outlineLevel="0" collapsed="false">
      <c r="A6835" s="15" t="s">
        <v>12059</v>
      </c>
      <c r="B6835" s="15" t="s">
        <v>12060</v>
      </c>
      <c r="C6835" s="15" t="s">
        <v>148</v>
      </c>
      <c r="E6835" s="15" t="s">
        <v>136</v>
      </c>
      <c r="F6835" s="15" t="s">
        <v>137</v>
      </c>
      <c r="G6835" s="15" t="s">
        <v>756</v>
      </c>
      <c r="H6835" s="15" t="s">
        <v>136</v>
      </c>
      <c r="I6835" s="15" t="s">
        <v>139</v>
      </c>
      <c r="J6835" s="15" t="s">
        <v>158</v>
      </c>
      <c r="K6835" s="15" t="s">
        <v>12062</v>
      </c>
      <c r="M6835" s="15" t="n">
        <v>7</v>
      </c>
      <c r="P6835" s="15" t="n">
        <v>7</v>
      </c>
      <c r="Y6835" s="15" t="s">
        <v>142</v>
      </c>
      <c r="AB6835" s="15" t="s">
        <v>143</v>
      </c>
    </row>
    <row r="6836" customFormat="false" ht="15" hidden="false" customHeight="true" outlineLevel="0" collapsed="false">
      <c r="A6836" s="15" t="s">
        <v>12063</v>
      </c>
      <c r="B6836" s="15" t="s">
        <v>12064</v>
      </c>
      <c r="C6836" s="15" t="s">
        <v>217</v>
      </c>
      <c r="D6836" s="15" t="s">
        <v>235</v>
      </c>
      <c r="E6836" s="15" t="s">
        <v>136</v>
      </c>
      <c r="F6836" s="15" t="s">
        <v>137</v>
      </c>
      <c r="G6836" s="15" t="s">
        <v>693</v>
      </c>
      <c r="H6836" s="15" t="s">
        <v>136</v>
      </c>
      <c r="I6836" s="15" t="s">
        <v>139</v>
      </c>
      <c r="J6836" s="15" t="s">
        <v>150</v>
      </c>
      <c r="K6836" s="15" t="s">
        <v>12065</v>
      </c>
      <c r="L6836" s="15" t="n">
        <v>20</v>
      </c>
      <c r="P6836" s="15" t="n">
        <v>20</v>
      </c>
      <c r="Y6836" s="15" t="s">
        <v>142</v>
      </c>
      <c r="AB6836" s="15" t="s">
        <v>143</v>
      </c>
    </row>
    <row r="6837" customFormat="false" ht="15" hidden="false" customHeight="true" outlineLevel="0" collapsed="false">
      <c r="A6837" s="15" t="s">
        <v>12066</v>
      </c>
      <c r="B6837" s="15" t="s">
        <v>12067</v>
      </c>
      <c r="C6837" s="15" t="s">
        <v>217</v>
      </c>
      <c r="D6837" s="15" t="s">
        <v>218</v>
      </c>
      <c r="E6837" s="15" t="s">
        <v>136</v>
      </c>
      <c r="F6837" s="15" t="s">
        <v>137</v>
      </c>
      <c r="G6837" s="15" t="s">
        <v>847</v>
      </c>
      <c r="H6837" s="15" t="s">
        <v>136</v>
      </c>
      <c r="I6837" s="15" t="s">
        <v>139</v>
      </c>
      <c r="J6837" s="15" t="s">
        <v>140</v>
      </c>
      <c r="K6837" s="15" t="s">
        <v>12068</v>
      </c>
      <c r="M6837" s="15" t="n">
        <v>2</v>
      </c>
      <c r="N6837" s="15" t="n">
        <v>26</v>
      </c>
      <c r="P6837" s="15" t="n">
        <v>28</v>
      </c>
      <c r="Y6837" s="15" t="s">
        <v>142</v>
      </c>
      <c r="AB6837" s="15" t="s">
        <v>143</v>
      </c>
    </row>
    <row r="6838" customFormat="false" ht="15" hidden="false" customHeight="true" outlineLevel="0" collapsed="false">
      <c r="A6838" s="15" t="s">
        <v>12066</v>
      </c>
      <c r="B6838" s="15" t="s">
        <v>12067</v>
      </c>
      <c r="C6838" s="15" t="s">
        <v>217</v>
      </c>
      <c r="D6838" s="15" t="s">
        <v>218</v>
      </c>
      <c r="E6838" s="15" t="s">
        <v>136</v>
      </c>
      <c r="F6838" s="15" t="s">
        <v>137</v>
      </c>
      <c r="G6838" s="15" t="s">
        <v>847</v>
      </c>
      <c r="H6838" s="15" t="s">
        <v>136</v>
      </c>
      <c r="I6838" s="15" t="s">
        <v>139</v>
      </c>
      <c r="J6838" s="15" t="s">
        <v>144</v>
      </c>
      <c r="K6838" s="15" t="s">
        <v>12069</v>
      </c>
      <c r="O6838" s="15" t="n">
        <v>2</v>
      </c>
      <c r="P6838" s="15" t="n">
        <v>2</v>
      </c>
      <c r="Y6838" s="15" t="s">
        <v>142</v>
      </c>
      <c r="AB6838" s="15" t="s">
        <v>143</v>
      </c>
    </row>
    <row r="6839" customFormat="false" ht="15" hidden="false" customHeight="true" outlineLevel="0" collapsed="false">
      <c r="A6839" s="15" t="s">
        <v>12066</v>
      </c>
      <c r="B6839" s="15" t="s">
        <v>12067</v>
      </c>
      <c r="C6839" s="15" t="s">
        <v>217</v>
      </c>
      <c r="D6839" s="15" t="s">
        <v>218</v>
      </c>
      <c r="E6839" s="15" t="s">
        <v>136</v>
      </c>
      <c r="F6839" s="15" t="s">
        <v>137</v>
      </c>
      <c r="G6839" s="15" t="s">
        <v>847</v>
      </c>
      <c r="H6839" s="15" t="s">
        <v>136</v>
      </c>
      <c r="I6839" s="15" t="s">
        <v>139</v>
      </c>
      <c r="J6839" s="15" t="s">
        <v>150</v>
      </c>
      <c r="K6839" s="15" t="s">
        <v>12070</v>
      </c>
      <c r="M6839" s="15" t="n">
        <v>41</v>
      </c>
      <c r="N6839" s="15" t="n">
        <v>13</v>
      </c>
      <c r="O6839" s="15" t="n">
        <v>3</v>
      </c>
      <c r="P6839" s="15" t="n">
        <v>57</v>
      </c>
      <c r="Y6839" s="15" t="s">
        <v>142</v>
      </c>
      <c r="AB6839" s="15" t="s">
        <v>143</v>
      </c>
    </row>
    <row r="6840" customFormat="false" ht="15" hidden="false" customHeight="true" outlineLevel="0" collapsed="false">
      <c r="A6840" s="15" t="s">
        <v>12066</v>
      </c>
      <c r="B6840" s="15" t="s">
        <v>12067</v>
      </c>
      <c r="C6840" s="15" t="s">
        <v>217</v>
      </c>
      <c r="D6840" s="15" t="s">
        <v>218</v>
      </c>
      <c r="E6840" s="15" t="s">
        <v>136</v>
      </c>
      <c r="F6840" s="15" t="s">
        <v>137</v>
      </c>
      <c r="G6840" s="15" t="s">
        <v>847</v>
      </c>
      <c r="H6840" s="15" t="s">
        <v>136</v>
      </c>
      <c r="I6840" s="15" t="s">
        <v>139</v>
      </c>
      <c r="J6840" s="15" t="s">
        <v>158</v>
      </c>
      <c r="K6840" s="15" t="s">
        <v>12071</v>
      </c>
      <c r="M6840" s="15" t="n">
        <v>16</v>
      </c>
      <c r="N6840" s="15" t="n">
        <v>7</v>
      </c>
      <c r="P6840" s="15" t="n">
        <v>23</v>
      </c>
      <c r="Y6840" s="15" t="s">
        <v>142</v>
      </c>
      <c r="AB6840" s="15" t="s">
        <v>143</v>
      </c>
    </row>
    <row r="6841" customFormat="false" ht="15" hidden="false" customHeight="true" outlineLevel="0" collapsed="false">
      <c r="A6841" s="15" t="s">
        <v>12072</v>
      </c>
      <c r="B6841" s="15" t="s">
        <v>12073</v>
      </c>
      <c r="C6841" s="15" t="s">
        <v>217</v>
      </c>
      <c r="D6841" s="15" t="s">
        <v>235</v>
      </c>
      <c r="E6841" s="15" t="s">
        <v>788</v>
      </c>
      <c r="F6841" s="15" t="s">
        <v>137</v>
      </c>
      <c r="G6841" s="15" t="s">
        <v>788</v>
      </c>
      <c r="H6841" s="15" t="s">
        <v>136</v>
      </c>
      <c r="I6841" s="15" t="s">
        <v>139</v>
      </c>
      <c r="J6841" s="15" t="s">
        <v>150</v>
      </c>
      <c r="K6841" s="15" t="s">
        <v>12074</v>
      </c>
      <c r="N6841" s="15" t="n">
        <v>4</v>
      </c>
      <c r="P6841" s="15" t="n">
        <v>4</v>
      </c>
      <c r="Y6841" s="15" t="s">
        <v>142</v>
      </c>
      <c r="AB6841" s="15" t="s">
        <v>143</v>
      </c>
    </row>
    <row r="6842" customFormat="false" ht="15" hidden="false" customHeight="true" outlineLevel="0" collapsed="false">
      <c r="A6842" s="15" t="s">
        <v>12075</v>
      </c>
      <c r="B6842" s="15" t="s">
        <v>12076</v>
      </c>
      <c r="C6842" s="15" t="s">
        <v>217</v>
      </c>
      <c r="D6842" s="15" t="s">
        <v>218</v>
      </c>
      <c r="E6842" s="15" t="s">
        <v>136</v>
      </c>
      <c r="F6842" s="15" t="s">
        <v>137</v>
      </c>
      <c r="G6842" s="15" t="s">
        <v>219</v>
      </c>
      <c r="H6842" s="15" t="s">
        <v>136</v>
      </c>
      <c r="I6842" s="15" t="s">
        <v>139</v>
      </c>
      <c r="J6842" s="15" t="s">
        <v>150</v>
      </c>
      <c r="K6842" s="15" t="s">
        <v>12077</v>
      </c>
      <c r="M6842" s="15" t="n">
        <v>20</v>
      </c>
      <c r="N6842" s="15" t="n">
        <v>6</v>
      </c>
      <c r="P6842" s="15" t="n">
        <v>26</v>
      </c>
      <c r="Y6842" s="15" t="s">
        <v>142</v>
      </c>
      <c r="AB6842" s="15" t="s">
        <v>143</v>
      </c>
    </row>
    <row r="6843" customFormat="false" ht="15" hidden="false" customHeight="true" outlineLevel="0" collapsed="false">
      <c r="A6843" s="15" t="s">
        <v>12078</v>
      </c>
      <c r="B6843" s="15" t="s">
        <v>12079</v>
      </c>
      <c r="C6843" s="15" t="s">
        <v>217</v>
      </c>
      <c r="D6843" s="15" t="s">
        <v>235</v>
      </c>
      <c r="E6843" s="15" t="s">
        <v>136</v>
      </c>
      <c r="F6843" s="15" t="s">
        <v>137</v>
      </c>
      <c r="G6843" s="15" t="s">
        <v>308</v>
      </c>
      <c r="H6843" s="15" t="s">
        <v>136</v>
      </c>
      <c r="I6843" s="15" t="s">
        <v>139</v>
      </c>
      <c r="J6843" s="15" t="s">
        <v>140</v>
      </c>
      <c r="K6843" s="15" t="s">
        <v>12080</v>
      </c>
      <c r="O6843" s="15" t="n">
        <v>151</v>
      </c>
      <c r="P6843" s="15" t="n">
        <v>151</v>
      </c>
      <c r="Y6843" s="15" t="s">
        <v>142</v>
      </c>
      <c r="AB6843" s="15" t="s">
        <v>143</v>
      </c>
    </row>
    <row r="6844" customFormat="false" ht="15" hidden="false" customHeight="true" outlineLevel="0" collapsed="false">
      <c r="A6844" s="15" t="s">
        <v>12078</v>
      </c>
      <c r="B6844" s="15" t="s">
        <v>12079</v>
      </c>
      <c r="C6844" s="15" t="s">
        <v>217</v>
      </c>
      <c r="D6844" s="15" t="s">
        <v>235</v>
      </c>
      <c r="E6844" s="15" t="s">
        <v>136</v>
      </c>
      <c r="F6844" s="15" t="s">
        <v>137</v>
      </c>
      <c r="G6844" s="15" t="s">
        <v>308</v>
      </c>
      <c r="H6844" s="15" t="s">
        <v>136</v>
      </c>
      <c r="I6844" s="15" t="s">
        <v>139</v>
      </c>
      <c r="J6844" s="15" t="s">
        <v>150</v>
      </c>
      <c r="K6844" s="15" t="s">
        <v>12081</v>
      </c>
      <c r="L6844" s="15" t="n">
        <v>26</v>
      </c>
      <c r="P6844" s="15" t="n">
        <v>26</v>
      </c>
      <c r="Y6844" s="15" t="s">
        <v>142</v>
      </c>
      <c r="AB6844" s="15" t="s">
        <v>143</v>
      </c>
    </row>
    <row r="6845" customFormat="false" ht="15" hidden="false" customHeight="true" outlineLevel="0" collapsed="false">
      <c r="A6845" s="15" t="s">
        <v>12078</v>
      </c>
      <c r="B6845" s="15" t="s">
        <v>12079</v>
      </c>
      <c r="C6845" s="15" t="s">
        <v>217</v>
      </c>
      <c r="D6845" s="15" t="s">
        <v>235</v>
      </c>
      <c r="E6845" s="15" t="s">
        <v>136</v>
      </c>
      <c r="F6845" s="15" t="s">
        <v>137</v>
      </c>
      <c r="G6845" s="15" t="s">
        <v>308</v>
      </c>
      <c r="H6845" s="15" t="s">
        <v>136</v>
      </c>
      <c r="I6845" s="15" t="s">
        <v>139</v>
      </c>
      <c r="J6845" s="15" t="s">
        <v>158</v>
      </c>
      <c r="K6845" s="15" t="s">
        <v>12082</v>
      </c>
      <c r="L6845" s="15" t="n">
        <v>6</v>
      </c>
      <c r="P6845" s="15" t="n">
        <v>6</v>
      </c>
      <c r="Y6845" s="15" t="s">
        <v>142</v>
      </c>
      <c r="AB6845" s="15" t="s">
        <v>143</v>
      </c>
    </row>
    <row r="6846" customFormat="false" ht="15" hidden="false" customHeight="true" outlineLevel="0" collapsed="false">
      <c r="A6846" s="15" t="s">
        <v>12083</v>
      </c>
      <c r="B6846" s="15" t="s">
        <v>12084</v>
      </c>
      <c r="C6846" s="15" t="s">
        <v>217</v>
      </c>
      <c r="D6846" s="15" t="s">
        <v>235</v>
      </c>
      <c r="E6846" s="15" t="s">
        <v>136</v>
      </c>
      <c r="F6846" s="15" t="s">
        <v>137</v>
      </c>
      <c r="G6846" s="15" t="s">
        <v>1140</v>
      </c>
      <c r="H6846" s="15" t="s">
        <v>136</v>
      </c>
      <c r="I6846" s="15" t="s">
        <v>139</v>
      </c>
      <c r="J6846" s="15" t="s">
        <v>140</v>
      </c>
      <c r="K6846" s="15" t="s">
        <v>12085</v>
      </c>
      <c r="N6846" s="15" t="n">
        <v>18</v>
      </c>
      <c r="P6846" s="15" t="n">
        <v>18</v>
      </c>
      <c r="Y6846" s="15" t="s">
        <v>156</v>
      </c>
      <c r="AB6846" s="15" t="s">
        <v>143</v>
      </c>
    </row>
    <row r="6847" customFormat="false" ht="15" hidden="false" customHeight="true" outlineLevel="0" collapsed="false">
      <c r="A6847" s="15" t="s">
        <v>12083</v>
      </c>
      <c r="B6847" s="15" t="s">
        <v>12084</v>
      </c>
      <c r="C6847" s="15" t="s">
        <v>217</v>
      </c>
      <c r="D6847" s="15" t="s">
        <v>235</v>
      </c>
      <c r="E6847" s="15" t="s">
        <v>136</v>
      </c>
      <c r="F6847" s="15" t="s">
        <v>137</v>
      </c>
      <c r="G6847" s="15" t="s">
        <v>1140</v>
      </c>
      <c r="H6847" s="15" t="s">
        <v>136</v>
      </c>
      <c r="I6847" s="15" t="s">
        <v>139</v>
      </c>
      <c r="J6847" s="15" t="s">
        <v>144</v>
      </c>
      <c r="K6847" s="15" t="s">
        <v>12086</v>
      </c>
      <c r="N6847" s="15" t="n">
        <v>1</v>
      </c>
      <c r="P6847" s="15" t="n">
        <v>1</v>
      </c>
      <c r="Y6847" s="15" t="s">
        <v>156</v>
      </c>
      <c r="AB6847" s="15" t="s">
        <v>143</v>
      </c>
    </row>
    <row r="6848" customFormat="false" ht="15" hidden="false" customHeight="true" outlineLevel="0" collapsed="false">
      <c r="A6848" s="15" t="s">
        <v>12083</v>
      </c>
      <c r="B6848" s="15" t="s">
        <v>12084</v>
      </c>
      <c r="C6848" s="15" t="s">
        <v>217</v>
      </c>
      <c r="D6848" s="15" t="s">
        <v>235</v>
      </c>
      <c r="E6848" s="15" t="s">
        <v>136</v>
      </c>
      <c r="F6848" s="15" t="s">
        <v>137</v>
      </c>
      <c r="G6848" s="15" t="s">
        <v>1140</v>
      </c>
      <c r="H6848" s="15" t="s">
        <v>136</v>
      </c>
      <c r="I6848" s="15" t="s">
        <v>139</v>
      </c>
      <c r="J6848" s="15" t="s">
        <v>150</v>
      </c>
      <c r="K6848" s="15" t="s">
        <v>12087</v>
      </c>
      <c r="N6848" s="15" t="n">
        <v>25</v>
      </c>
      <c r="O6848" s="15" t="n">
        <v>28</v>
      </c>
      <c r="P6848" s="15" t="n">
        <v>53</v>
      </c>
      <c r="Y6848" s="15" t="s">
        <v>156</v>
      </c>
      <c r="AB6848" s="15" t="s">
        <v>143</v>
      </c>
    </row>
    <row r="6849" customFormat="false" ht="15" hidden="false" customHeight="true" outlineLevel="0" collapsed="false">
      <c r="A6849" s="15" t="s">
        <v>12083</v>
      </c>
      <c r="B6849" s="15" t="s">
        <v>12084</v>
      </c>
      <c r="C6849" s="15" t="s">
        <v>217</v>
      </c>
      <c r="D6849" s="15" t="s">
        <v>235</v>
      </c>
      <c r="E6849" s="15" t="s">
        <v>136</v>
      </c>
      <c r="F6849" s="15" t="s">
        <v>137</v>
      </c>
      <c r="G6849" s="15" t="s">
        <v>1140</v>
      </c>
      <c r="H6849" s="15" t="s">
        <v>136</v>
      </c>
      <c r="I6849" s="15" t="s">
        <v>139</v>
      </c>
      <c r="J6849" s="15" t="s">
        <v>158</v>
      </c>
      <c r="K6849" s="15" t="s">
        <v>12088</v>
      </c>
      <c r="N6849" s="15" t="n">
        <v>35</v>
      </c>
      <c r="O6849" s="15" t="n">
        <v>20</v>
      </c>
      <c r="P6849" s="15" t="n">
        <v>55</v>
      </c>
      <c r="Y6849" s="15" t="s">
        <v>156</v>
      </c>
      <c r="AB6849" s="15" t="s">
        <v>143</v>
      </c>
    </row>
    <row r="6850" customFormat="false" ht="15" hidden="false" customHeight="true" outlineLevel="0" collapsed="false">
      <c r="A6850" s="15" t="s">
        <v>12083</v>
      </c>
      <c r="B6850" s="15" t="s">
        <v>12084</v>
      </c>
      <c r="C6850" s="15" t="s">
        <v>217</v>
      </c>
      <c r="D6850" s="15" t="s">
        <v>235</v>
      </c>
      <c r="E6850" s="15" t="s">
        <v>136</v>
      </c>
      <c r="F6850" s="15" t="s">
        <v>137</v>
      </c>
      <c r="G6850" s="15" t="s">
        <v>1140</v>
      </c>
      <c r="H6850" s="15" t="s">
        <v>136</v>
      </c>
      <c r="I6850" s="15" t="s">
        <v>139</v>
      </c>
      <c r="J6850" s="15" t="s">
        <v>169</v>
      </c>
      <c r="K6850" s="15" t="s">
        <v>12089</v>
      </c>
      <c r="N6850" s="15" t="n">
        <v>1</v>
      </c>
      <c r="P6850" s="15" t="n">
        <v>1</v>
      </c>
      <c r="Y6850" s="15" t="s">
        <v>156</v>
      </c>
      <c r="AB6850" s="15" t="s">
        <v>143</v>
      </c>
    </row>
    <row r="6851" customFormat="false" ht="15" hidden="false" customHeight="true" outlineLevel="0" collapsed="false">
      <c r="A6851" s="15" t="s">
        <v>12090</v>
      </c>
      <c r="B6851" s="15" t="s">
        <v>12091</v>
      </c>
      <c r="C6851" s="15" t="s">
        <v>148</v>
      </c>
      <c r="E6851" s="15" t="s">
        <v>136</v>
      </c>
      <c r="F6851" s="15" t="s">
        <v>137</v>
      </c>
      <c r="G6851" s="15" t="s">
        <v>5749</v>
      </c>
      <c r="H6851" s="15" t="s">
        <v>136</v>
      </c>
      <c r="I6851" s="15" t="s">
        <v>139</v>
      </c>
      <c r="J6851" s="15" t="s">
        <v>150</v>
      </c>
      <c r="K6851" s="15" t="s">
        <v>12092</v>
      </c>
      <c r="N6851" s="15" t="n">
        <v>10</v>
      </c>
      <c r="P6851" s="15" t="n">
        <v>10</v>
      </c>
      <c r="Y6851" s="15" t="s">
        <v>142</v>
      </c>
      <c r="AB6851" s="15" t="s">
        <v>143</v>
      </c>
    </row>
    <row r="6852" customFormat="false" ht="15" hidden="false" customHeight="true" outlineLevel="0" collapsed="false">
      <c r="A6852" s="15" t="s">
        <v>12093</v>
      </c>
      <c r="B6852" s="15" t="s">
        <v>12094</v>
      </c>
      <c r="C6852" s="15" t="s">
        <v>217</v>
      </c>
      <c r="D6852" s="15" t="s">
        <v>235</v>
      </c>
      <c r="E6852" s="15" t="s">
        <v>136</v>
      </c>
      <c r="F6852" s="15" t="s">
        <v>137</v>
      </c>
      <c r="G6852" s="15" t="s">
        <v>136</v>
      </c>
      <c r="H6852" s="15" t="s">
        <v>136</v>
      </c>
      <c r="I6852" s="15" t="s">
        <v>139</v>
      </c>
      <c r="J6852" s="15" t="s">
        <v>140</v>
      </c>
      <c r="K6852" s="15" t="s">
        <v>12095</v>
      </c>
      <c r="L6852" s="15" t="n">
        <v>3</v>
      </c>
      <c r="P6852" s="15" t="n">
        <v>3</v>
      </c>
      <c r="Y6852" s="15" t="s">
        <v>142</v>
      </c>
      <c r="AB6852" s="15" t="s">
        <v>143</v>
      </c>
    </row>
    <row r="6853" customFormat="false" ht="15" hidden="false" customHeight="true" outlineLevel="0" collapsed="false">
      <c r="A6853" s="15" t="s">
        <v>12093</v>
      </c>
      <c r="B6853" s="15" t="s">
        <v>12094</v>
      </c>
      <c r="C6853" s="15" t="s">
        <v>217</v>
      </c>
      <c r="D6853" s="15" t="s">
        <v>235</v>
      </c>
      <c r="E6853" s="15" t="s">
        <v>136</v>
      </c>
      <c r="F6853" s="15" t="s">
        <v>137</v>
      </c>
      <c r="G6853" s="15" t="s">
        <v>136</v>
      </c>
      <c r="H6853" s="15" t="s">
        <v>136</v>
      </c>
      <c r="I6853" s="15" t="s">
        <v>139</v>
      </c>
      <c r="J6853" s="15" t="s">
        <v>150</v>
      </c>
      <c r="K6853" s="15" t="s">
        <v>12096</v>
      </c>
      <c r="L6853" s="15" t="n">
        <v>11</v>
      </c>
      <c r="P6853" s="15" t="n">
        <v>11</v>
      </c>
      <c r="Y6853" s="15" t="s">
        <v>142</v>
      </c>
      <c r="AB6853" s="15" t="s">
        <v>143</v>
      </c>
    </row>
    <row r="6854" customFormat="false" ht="15" hidden="false" customHeight="true" outlineLevel="0" collapsed="false">
      <c r="A6854" s="15" t="s">
        <v>12093</v>
      </c>
      <c r="B6854" s="15" t="s">
        <v>12094</v>
      </c>
      <c r="C6854" s="15" t="s">
        <v>217</v>
      </c>
      <c r="D6854" s="15" t="s">
        <v>235</v>
      </c>
      <c r="E6854" s="15" t="s">
        <v>136</v>
      </c>
      <c r="F6854" s="15" t="s">
        <v>137</v>
      </c>
      <c r="G6854" s="15" t="s">
        <v>136</v>
      </c>
      <c r="H6854" s="15" t="s">
        <v>136</v>
      </c>
      <c r="I6854" s="15" t="s">
        <v>139</v>
      </c>
      <c r="J6854" s="15" t="s">
        <v>158</v>
      </c>
      <c r="K6854" s="15" t="s">
        <v>12097</v>
      </c>
      <c r="L6854" s="15" t="n">
        <v>7</v>
      </c>
      <c r="P6854" s="15" t="n">
        <v>7</v>
      </c>
      <c r="Y6854" s="15" t="s">
        <v>142</v>
      </c>
      <c r="AB6854" s="15" t="s">
        <v>143</v>
      </c>
    </row>
    <row r="6855" customFormat="false" ht="15" hidden="false" customHeight="true" outlineLevel="0" collapsed="false">
      <c r="A6855" s="15" t="s">
        <v>12098</v>
      </c>
      <c r="B6855" s="15" t="s">
        <v>12099</v>
      </c>
      <c r="C6855" s="15" t="s">
        <v>148</v>
      </c>
      <c r="E6855" s="15" t="s">
        <v>136</v>
      </c>
      <c r="F6855" s="15" t="s">
        <v>137</v>
      </c>
      <c r="G6855" s="15" t="s">
        <v>299</v>
      </c>
      <c r="H6855" s="15" t="s">
        <v>136</v>
      </c>
      <c r="I6855" s="15" t="s">
        <v>139</v>
      </c>
      <c r="J6855" s="15" t="s">
        <v>150</v>
      </c>
      <c r="K6855" s="15" t="s">
        <v>12100</v>
      </c>
      <c r="M6855" s="15" t="n">
        <v>8</v>
      </c>
      <c r="P6855" s="15" t="n">
        <v>8</v>
      </c>
      <c r="Y6855" s="15" t="s">
        <v>156</v>
      </c>
      <c r="AB6855" s="15" t="s">
        <v>143</v>
      </c>
    </row>
    <row r="6856" customFormat="false" ht="15" hidden="false" customHeight="true" outlineLevel="0" collapsed="false">
      <c r="A6856" s="15" t="s">
        <v>12098</v>
      </c>
      <c r="B6856" s="15" t="s">
        <v>12099</v>
      </c>
      <c r="C6856" s="15" t="s">
        <v>148</v>
      </c>
      <c r="E6856" s="15" t="s">
        <v>136</v>
      </c>
      <c r="F6856" s="15" t="s">
        <v>137</v>
      </c>
      <c r="G6856" s="15" t="s">
        <v>299</v>
      </c>
      <c r="H6856" s="15" t="s">
        <v>136</v>
      </c>
      <c r="I6856" s="15" t="s">
        <v>139</v>
      </c>
      <c r="J6856" s="15" t="s">
        <v>169</v>
      </c>
      <c r="K6856" s="15" t="s">
        <v>12101</v>
      </c>
      <c r="M6856" s="15" t="n">
        <v>2</v>
      </c>
      <c r="P6856" s="15" t="n">
        <v>2</v>
      </c>
      <c r="Y6856" s="15" t="s">
        <v>156</v>
      </c>
      <c r="AB6856" s="15" t="s">
        <v>143</v>
      </c>
    </row>
    <row r="6857" customFormat="false" ht="15" hidden="false" customHeight="true" outlineLevel="0" collapsed="false">
      <c r="A6857" s="15" t="s">
        <v>12102</v>
      </c>
      <c r="B6857" s="15" t="s">
        <v>12103</v>
      </c>
      <c r="C6857" s="15" t="s">
        <v>134</v>
      </c>
      <c r="D6857" s="15" t="s">
        <v>135</v>
      </c>
      <c r="E6857" s="15" t="s">
        <v>136</v>
      </c>
      <c r="F6857" s="15" t="s">
        <v>137</v>
      </c>
      <c r="G6857" s="15" t="s">
        <v>5749</v>
      </c>
      <c r="H6857" s="15" t="s">
        <v>136</v>
      </c>
      <c r="I6857" s="15" t="s">
        <v>139</v>
      </c>
      <c r="J6857" s="15" t="s">
        <v>140</v>
      </c>
      <c r="K6857" s="15" t="s">
        <v>12104</v>
      </c>
      <c r="N6857" s="15" t="n">
        <v>20</v>
      </c>
      <c r="P6857" s="15" t="n">
        <v>20</v>
      </c>
      <c r="Y6857" s="15" t="s">
        <v>142</v>
      </c>
      <c r="AB6857" s="15" t="s">
        <v>143</v>
      </c>
    </row>
    <row r="6858" customFormat="false" ht="15" hidden="false" customHeight="true" outlineLevel="0" collapsed="false">
      <c r="A6858" s="15" t="s">
        <v>12102</v>
      </c>
      <c r="B6858" s="15" t="s">
        <v>12103</v>
      </c>
      <c r="C6858" s="15" t="s">
        <v>134</v>
      </c>
      <c r="D6858" s="15" t="s">
        <v>135</v>
      </c>
      <c r="E6858" s="15" t="s">
        <v>136</v>
      </c>
      <c r="F6858" s="15" t="s">
        <v>137</v>
      </c>
      <c r="G6858" s="15" t="s">
        <v>5749</v>
      </c>
      <c r="H6858" s="15" t="s">
        <v>136</v>
      </c>
      <c r="I6858" s="15" t="s">
        <v>139</v>
      </c>
      <c r="J6858" s="15" t="s">
        <v>150</v>
      </c>
      <c r="K6858" s="15" t="s">
        <v>12105</v>
      </c>
      <c r="N6858" s="15" t="n">
        <v>14</v>
      </c>
      <c r="P6858" s="15" t="n">
        <v>14</v>
      </c>
      <c r="Y6858" s="15" t="s">
        <v>142</v>
      </c>
      <c r="AB6858" s="15" t="s">
        <v>143</v>
      </c>
    </row>
    <row r="6859" customFormat="false" ht="15" hidden="false" customHeight="true" outlineLevel="0" collapsed="false">
      <c r="A6859" s="15" t="s">
        <v>12102</v>
      </c>
      <c r="B6859" s="15" t="s">
        <v>12103</v>
      </c>
      <c r="C6859" s="15" t="s">
        <v>134</v>
      </c>
      <c r="D6859" s="15" t="s">
        <v>135</v>
      </c>
      <c r="E6859" s="15" t="s">
        <v>136</v>
      </c>
      <c r="F6859" s="15" t="s">
        <v>137</v>
      </c>
      <c r="G6859" s="15" t="s">
        <v>5749</v>
      </c>
      <c r="H6859" s="15" t="s">
        <v>136</v>
      </c>
      <c r="I6859" s="15" t="s">
        <v>139</v>
      </c>
      <c r="J6859" s="15" t="s">
        <v>158</v>
      </c>
      <c r="K6859" s="15" t="s">
        <v>12106</v>
      </c>
      <c r="N6859" s="15" t="n">
        <v>15</v>
      </c>
      <c r="P6859" s="15" t="n">
        <v>15</v>
      </c>
      <c r="Y6859" s="15" t="s">
        <v>142</v>
      </c>
      <c r="AB6859" s="15" t="s">
        <v>143</v>
      </c>
    </row>
    <row r="6860" customFormat="false" ht="15" hidden="false" customHeight="true" outlineLevel="0" collapsed="false">
      <c r="A6860" s="15" t="s">
        <v>12107</v>
      </c>
      <c r="B6860" s="15" t="s">
        <v>12108</v>
      </c>
      <c r="C6860" s="15" t="s">
        <v>217</v>
      </c>
      <c r="D6860" s="15" t="s">
        <v>235</v>
      </c>
      <c r="E6860" s="15" t="s">
        <v>136</v>
      </c>
      <c r="F6860" s="15" t="s">
        <v>137</v>
      </c>
      <c r="G6860" s="15" t="s">
        <v>308</v>
      </c>
      <c r="H6860" s="15" t="s">
        <v>136</v>
      </c>
      <c r="I6860" s="15" t="s">
        <v>139</v>
      </c>
      <c r="J6860" s="15" t="s">
        <v>150</v>
      </c>
      <c r="K6860" s="15" t="s">
        <v>12109</v>
      </c>
      <c r="L6860" s="15" t="n">
        <v>10</v>
      </c>
      <c r="P6860" s="15" t="n">
        <v>10</v>
      </c>
      <c r="Y6860" s="15" t="s">
        <v>142</v>
      </c>
      <c r="AB6860" s="15" t="s">
        <v>143</v>
      </c>
    </row>
    <row r="6861" customFormat="false" ht="15" hidden="false" customHeight="true" outlineLevel="0" collapsed="false">
      <c r="A6861" s="15" t="s">
        <v>12107</v>
      </c>
      <c r="B6861" s="15" t="s">
        <v>12108</v>
      </c>
      <c r="C6861" s="15" t="s">
        <v>217</v>
      </c>
      <c r="D6861" s="15" t="s">
        <v>235</v>
      </c>
      <c r="E6861" s="15" t="s">
        <v>136</v>
      </c>
      <c r="F6861" s="15" t="s">
        <v>137</v>
      </c>
      <c r="G6861" s="15" t="s">
        <v>308</v>
      </c>
      <c r="H6861" s="15" t="s">
        <v>136</v>
      </c>
      <c r="I6861" s="15" t="s">
        <v>139</v>
      </c>
      <c r="J6861" s="15" t="s">
        <v>158</v>
      </c>
      <c r="K6861" s="15" t="s">
        <v>12110</v>
      </c>
      <c r="L6861" s="15" t="n">
        <v>10</v>
      </c>
      <c r="P6861" s="15" t="n">
        <v>10</v>
      </c>
      <c r="Y6861" s="15" t="s">
        <v>142</v>
      </c>
      <c r="AB6861" s="15" t="s">
        <v>143</v>
      </c>
    </row>
    <row r="6862" customFormat="false" ht="15" hidden="false" customHeight="true" outlineLevel="0" collapsed="false">
      <c r="A6862" s="15" t="s">
        <v>12111</v>
      </c>
      <c r="B6862" s="15" t="s">
        <v>12112</v>
      </c>
      <c r="C6862" s="15" t="s">
        <v>148</v>
      </c>
      <c r="E6862" s="15" t="s">
        <v>136</v>
      </c>
      <c r="F6862" s="15" t="s">
        <v>137</v>
      </c>
      <c r="G6862" s="15" t="s">
        <v>461</v>
      </c>
      <c r="H6862" s="15" t="s">
        <v>136</v>
      </c>
      <c r="I6862" s="15" t="s">
        <v>139</v>
      </c>
      <c r="J6862" s="15" t="s">
        <v>169</v>
      </c>
      <c r="K6862" s="15" t="s">
        <v>12113</v>
      </c>
      <c r="L6862" s="15" t="n">
        <v>2</v>
      </c>
      <c r="P6862" s="15" t="n">
        <v>2</v>
      </c>
      <c r="Y6862" s="15" t="s">
        <v>142</v>
      </c>
      <c r="AB6862" s="15" t="s">
        <v>143</v>
      </c>
    </row>
    <row r="6863" customFormat="false" ht="15" hidden="false" customHeight="true" outlineLevel="0" collapsed="false">
      <c r="A6863" s="15" t="s">
        <v>12114</v>
      </c>
      <c r="B6863" s="15" t="s">
        <v>12115</v>
      </c>
      <c r="C6863" s="15" t="s">
        <v>134</v>
      </c>
      <c r="D6863" s="15" t="s">
        <v>541</v>
      </c>
      <c r="E6863" s="15" t="s">
        <v>136</v>
      </c>
      <c r="F6863" s="15" t="s">
        <v>137</v>
      </c>
      <c r="G6863" s="15" t="s">
        <v>542</v>
      </c>
      <c r="H6863" s="15" t="s">
        <v>136</v>
      </c>
      <c r="I6863" s="15" t="s">
        <v>139</v>
      </c>
      <c r="J6863" s="15" t="s">
        <v>140</v>
      </c>
      <c r="K6863" s="15" t="s">
        <v>12116</v>
      </c>
      <c r="L6863" s="15" t="n">
        <v>20</v>
      </c>
      <c r="P6863" s="15" t="n">
        <v>20</v>
      </c>
      <c r="Y6863" s="15" t="s">
        <v>156</v>
      </c>
      <c r="AB6863" s="15" t="s">
        <v>143</v>
      </c>
    </row>
    <row r="6864" customFormat="false" ht="15" hidden="false" customHeight="true" outlineLevel="0" collapsed="false">
      <c r="A6864" s="15" t="s">
        <v>12114</v>
      </c>
      <c r="B6864" s="15" t="s">
        <v>12115</v>
      </c>
      <c r="C6864" s="15" t="s">
        <v>134</v>
      </c>
      <c r="D6864" s="15" t="s">
        <v>541</v>
      </c>
      <c r="E6864" s="15" t="s">
        <v>136</v>
      </c>
      <c r="F6864" s="15" t="s">
        <v>137</v>
      </c>
      <c r="G6864" s="15" t="s">
        <v>542</v>
      </c>
      <c r="H6864" s="15" t="s">
        <v>136</v>
      </c>
      <c r="I6864" s="15" t="s">
        <v>139</v>
      </c>
      <c r="J6864" s="15" t="s">
        <v>150</v>
      </c>
      <c r="K6864" s="15" t="s">
        <v>12117</v>
      </c>
      <c r="L6864" s="15" t="n">
        <v>49</v>
      </c>
      <c r="M6864" s="15" t="n">
        <v>131</v>
      </c>
      <c r="N6864" s="15" t="n">
        <v>2</v>
      </c>
      <c r="O6864" s="15" t="n">
        <v>23</v>
      </c>
      <c r="P6864" s="15" t="n">
        <v>205</v>
      </c>
      <c r="Y6864" s="15" t="s">
        <v>156</v>
      </c>
      <c r="AB6864" s="15" t="s">
        <v>143</v>
      </c>
    </row>
    <row r="6865" customFormat="false" ht="15" hidden="false" customHeight="true" outlineLevel="0" collapsed="false">
      <c r="A6865" s="15" t="s">
        <v>12114</v>
      </c>
      <c r="B6865" s="15" t="s">
        <v>12115</v>
      </c>
      <c r="C6865" s="15" t="s">
        <v>134</v>
      </c>
      <c r="D6865" s="15" t="s">
        <v>541</v>
      </c>
      <c r="E6865" s="15" t="s">
        <v>136</v>
      </c>
      <c r="F6865" s="15" t="s">
        <v>137</v>
      </c>
      <c r="G6865" s="15" t="s">
        <v>542</v>
      </c>
      <c r="H6865" s="15" t="s">
        <v>136</v>
      </c>
      <c r="I6865" s="15" t="s">
        <v>139</v>
      </c>
      <c r="J6865" s="15" t="s">
        <v>158</v>
      </c>
      <c r="K6865" s="15" t="s">
        <v>12118</v>
      </c>
      <c r="M6865" s="15" t="n">
        <v>6</v>
      </c>
      <c r="P6865" s="15" t="n">
        <v>6</v>
      </c>
      <c r="Y6865" s="15" t="s">
        <v>156</v>
      </c>
      <c r="AB6865" s="15" t="s">
        <v>143</v>
      </c>
    </row>
    <row r="6866" customFormat="false" ht="15" hidden="false" customHeight="true" outlineLevel="0" collapsed="false">
      <c r="A6866" s="15" t="s">
        <v>12114</v>
      </c>
      <c r="B6866" s="15" t="s">
        <v>12115</v>
      </c>
      <c r="C6866" s="15" t="s">
        <v>134</v>
      </c>
      <c r="D6866" s="15" t="s">
        <v>541</v>
      </c>
      <c r="E6866" s="15" t="s">
        <v>136</v>
      </c>
      <c r="F6866" s="15" t="s">
        <v>137</v>
      </c>
      <c r="G6866" s="15" t="s">
        <v>542</v>
      </c>
      <c r="H6866" s="15" t="s">
        <v>136</v>
      </c>
      <c r="I6866" s="15" t="s">
        <v>139</v>
      </c>
      <c r="J6866" s="15" t="s">
        <v>169</v>
      </c>
      <c r="K6866" s="15" t="s">
        <v>12119</v>
      </c>
      <c r="M6866" s="15" t="n">
        <v>3</v>
      </c>
      <c r="P6866" s="15" t="n">
        <v>3</v>
      </c>
      <c r="Y6866" s="15" t="s">
        <v>156</v>
      </c>
      <c r="AB6866" s="15" t="s">
        <v>143</v>
      </c>
    </row>
    <row r="6867" customFormat="false" ht="15" hidden="false" customHeight="true" outlineLevel="0" collapsed="false">
      <c r="A6867" s="15" t="s">
        <v>12120</v>
      </c>
      <c r="B6867" s="15" t="s">
        <v>12121</v>
      </c>
      <c r="C6867" s="15" t="s">
        <v>217</v>
      </c>
      <c r="D6867" s="15" t="s">
        <v>218</v>
      </c>
      <c r="E6867" s="15" t="s">
        <v>136</v>
      </c>
      <c r="F6867" s="15" t="s">
        <v>137</v>
      </c>
      <c r="G6867" s="15" t="s">
        <v>12122</v>
      </c>
      <c r="H6867" s="15" t="s">
        <v>136</v>
      </c>
      <c r="I6867" s="15" t="s">
        <v>139</v>
      </c>
      <c r="J6867" s="15" t="s">
        <v>150</v>
      </c>
      <c r="K6867" s="15" t="s">
        <v>12123</v>
      </c>
      <c r="L6867" s="15" t="n">
        <v>2</v>
      </c>
      <c r="P6867" s="15" t="n">
        <v>2</v>
      </c>
      <c r="Y6867" s="15" t="s">
        <v>142</v>
      </c>
      <c r="AB6867" s="15" t="s">
        <v>143</v>
      </c>
    </row>
    <row r="6868" customFormat="false" ht="15" hidden="false" customHeight="true" outlineLevel="0" collapsed="false">
      <c r="A6868" s="15" t="s">
        <v>12124</v>
      </c>
      <c r="B6868" s="15" t="s">
        <v>12125</v>
      </c>
      <c r="C6868" s="15" t="s">
        <v>148</v>
      </c>
      <c r="E6868" s="15" t="s">
        <v>136</v>
      </c>
      <c r="F6868" s="15" t="s">
        <v>137</v>
      </c>
      <c r="G6868" s="15" t="s">
        <v>1353</v>
      </c>
      <c r="H6868" s="15" t="s">
        <v>136</v>
      </c>
      <c r="I6868" s="15" t="s">
        <v>139</v>
      </c>
      <c r="J6868" s="15" t="s">
        <v>140</v>
      </c>
      <c r="K6868" s="15" t="s">
        <v>12126</v>
      </c>
      <c r="N6868" s="15" t="n">
        <v>4</v>
      </c>
      <c r="O6868" s="15" t="n">
        <v>1</v>
      </c>
      <c r="P6868" s="15" t="n">
        <v>5</v>
      </c>
      <c r="Y6868" s="15" t="s">
        <v>156</v>
      </c>
      <c r="AB6868" s="15" t="s">
        <v>143</v>
      </c>
    </row>
    <row r="6869" customFormat="false" ht="15" hidden="false" customHeight="true" outlineLevel="0" collapsed="false">
      <c r="A6869" s="15" t="s">
        <v>12127</v>
      </c>
      <c r="B6869" s="15" t="s">
        <v>12128</v>
      </c>
      <c r="C6869" s="15" t="s">
        <v>134</v>
      </c>
      <c r="D6869" s="15" t="s">
        <v>135</v>
      </c>
      <c r="E6869" s="15" t="s">
        <v>136</v>
      </c>
      <c r="F6869" s="15" t="s">
        <v>137</v>
      </c>
      <c r="G6869" s="15" t="s">
        <v>473</v>
      </c>
      <c r="H6869" s="15" t="s">
        <v>136</v>
      </c>
      <c r="I6869" s="15" t="s">
        <v>243</v>
      </c>
      <c r="J6869" s="15" t="s">
        <v>140</v>
      </c>
      <c r="K6869" s="15" t="s">
        <v>12129</v>
      </c>
      <c r="L6869" s="15" t="n">
        <v>19</v>
      </c>
      <c r="M6869" s="15" t="n">
        <v>3</v>
      </c>
      <c r="P6869" s="15" t="n">
        <v>22</v>
      </c>
      <c r="Y6869" s="15" t="s">
        <v>142</v>
      </c>
      <c r="AB6869" s="15" t="s">
        <v>143</v>
      </c>
    </row>
    <row r="6870" customFormat="false" ht="15" hidden="false" customHeight="true" outlineLevel="0" collapsed="false">
      <c r="A6870" s="15" t="s">
        <v>12127</v>
      </c>
      <c r="B6870" s="15" t="s">
        <v>12128</v>
      </c>
      <c r="C6870" s="15" t="s">
        <v>134</v>
      </c>
      <c r="D6870" s="15" t="s">
        <v>135</v>
      </c>
      <c r="E6870" s="15" t="s">
        <v>136</v>
      </c>
      <c r="F6870" s="15" t="s">
        <v>137</v>
      </c>
      <c r="G6870" s="15" t="s">
        <v>473</v>
      </c>
      <c r="H6870" s="15" t="s">
        <v>136</v>
      </c>
      <c r="I6870" s="15" t="s">
        <v>243</v>
      </c>
      <c r="J6870" s="15" t="s">
        <v>144</v>
      </c>
      <c r="K6870" s="15" t="s">
        <v>12130</v>
      </c>
      <c r="L6870" s="15" t="n">
        <v>1163</v>
      </c>
      <c r="M6870" s="15" t="n">
        <v>358</v>
      </c>
      <c r="N6870" s="15" t="n">
        <v>5</v>
      </c>
      <c r="P6870" s="15" t="n">
        <v>1526</v>
      </c>
      <c r="Y6870" s="15" t="s">
        <v>142</v>
      </c>
      <c r="AB6870" s="15" t="s">
        <v>143</v>
      </c>
    </row>
    <row r="6871" customFormat="false" ht="15" hidden="false" customHeight="true" outlineLevel="0" collapsed="false">
      <c r="A6871" s="15" t="s">
        <v>12127</v>
      </c>
      <c r="B6871" s="15" t="s">
        <v>12128</v>
      </c>
      <c r="C6871" s="15" t="s">
        <v>134</v>
      </c>
      <c r="D6871" s="15" t="s">
        <v>135</v>
      </c>
      <c r="E6871" s="15" t="s">
        <v>136</v>
      </c>
      <c r="F6871" s="15" t="s">
        <v>137</v>
      </c>
      <c r="G6871" s="15" t="s">
        <v>473</v>
      </c>
      <c r="H6871" s="15" t="s">
        <v>136</v>
      </c>
      <c r="I6871" s="15" t="s">
        <v>243</v>
      </c>
      <c r="J6871" s="15" t="s">
        <v>150</v>
      </c>
      <c r="K6871" s="15" t="s">
        <v>12131</v>
      </c>
      <c r="L6871" s="15" t="n">
        <v>10</v>
      </c>
      <c r="M6871" s="15" t="n">
        <v>4</v>
      </c>
      <c r="N6871" s="15" t="n">
        <v>3</v>
      </c>
      <c r="P6871" s="15" t="n">
        <v>17</v>
      </c>
      <c r="Y6871" s="15" t="s">
        <v>142</v>
      </c>
      <c r="AB6871" s="15" t="s">
        <v>143</v>
      </c>
    </row>
    <row r="6872" customFormat="false" ht="15" hidden="false" customHeight="true" outlineLevel="0" collapsed="false">
      <c r="A6872" s="15" t="s">
        <v>12127</v>
      </c>
      <c r="B6872" s="15" t="s">
        <v>12128</v>
      </c>
      <c r="C6872" s="15" t="s">
        <v>134</v>
      </c>
      <c r="D6872" s="15" t="s">
        <v>135</v>
      </c>
      <c r="E6872" s="15" t="s">
        <v>136</v>
      </c>
      <c r="F6872" s="15" t="s">
        <v>137</v>
      </c>
      <c r="G6872" s="15" t="s">
        <v>473</v>
      </c>
      <c r="H6872" s="15" t="s">
        <v>136</v>
      </c>
      <c r="I6872" s="15" t="s">
        <v>243</v>
      </c>
      <c r="J6872" s="15" t="s">
        <v>158</v>
      </c>
      <c r="K6872" s="15" t="s">
        <v>12132</v>
      </c>
      <c r="L6872" s="15" t="n">
        <v>26</v>
      </c>
      <c r="M6872" s="15" t="n">
        <v>1</v>
      </c>
      <c r="N6872" s="15" t="n">
        <v>5</v>
      </c>
      <c r="P6872" s="15" t="n">
        <v>32</v>
      </c>
      <c r="Y6872" s="15" t="s">
        <v>142</v>
      </c>
      <c r="AB6872" s="15" t="s">
        <v>143</v>
      </c>
    </row>
    <row r="6873" customFormat="false" ht="15" hidden="false" customHeight="true" outlineLevel="0" collapsed="false">
      <c r="A6873" s="15" t="s">
        <v>12133</v>
      </c>
      <c r="B6873" s="15" t="s">
        <v>12134</v>
      </c>
      <c r="C6873" s="15" t="s">
        <v>148</v>
      </c>
      <c r="E6873" s="15" t="s">
        <v>136</v>
      </c>
      <c r="F6873" s="15" t="s">
        <v>137</v>
      </c>
      <c r="G6873" s="15" t="s">
        <v>231</v>
      </c>
      <c r="H6873" s="15" t="s">
        <v>136</v>
      </c>
      <c r="I6873" s="15" t="s">
        <v>139</v>
      </c>
      <c r="J6873" s="15" t="s">
        <v>150</v>
      </c>
      <c r="K6873" s="15" t="s">
        <v>12135</v>
      </c>
      <c r="L6873" s="15" t="n">
        <v>27</v>
      </c>
      <c r="P6873" s="15" t="n">
        <v>27</v>
      </c>
      <c r="Y6873" s="15" t="s">
        <v>156</v>
      </c>
      <c r="AB6873" s="15" t="s">
        <v>143</v>
      </c>
    </row>
    <row r="6874" customFormat="false" ht="15" hidden="false" customHeight="true" outlineLevel="0" collapsed="false">
      <c r="A6874" s="15" t="s">
        <v>12136</v>
      </c>
      <c r="B6874" s="15" t="s">
        <v>12137</v>
      </c>
      <c r="C6874" s="15" t="s">
        <v>134</v>
      </c>
      <c r="D6874" s="15" t="s">
        <v>541</v>
      </c>
      <c r="E6874" s="15" t="s">
        <v>136</v>
      </c>
      <c r="F6874" s="15" t="s">
        <v>137</v>
      </c>
      <c r="G6874" s="15" t="s">
        <v>4062</v>
      </c>
      <c r="H6874" s="15" t="s">
        <v>136</v>
      </c>
      <c r="I6874" s="15" t="s">
        <v>139</v>
      </c>
      <c r="J6874" s="15" t="s">
        <v>140</v>
      </c>
      <c r="K6874" s="15" t="s">
        <v>12138</v>
      </c>
      <c r="N6874" s="15" t="n">
        <v>2</v>
      </c>
      <c r="O6874" s="15" t="n">
        <v>7</v>
      </c>
      <c r="P6874" s="15" t="n">
        <v>9</v>
      </c>
      <c r="Y6874" s="15" t="s">
        <v>142</v>
      </c>
      <c r="AB6874" s="15" t="s">
        <v>143</v>
      </c>
    </row>
    <row r="6875" customFormat="false" ht="15" hidden="false" customHeight="true" outlineLevel="0" collapsed="false">
      <c r="A6875" s="15" t="s">
        <v>12136</v>
      </c>
      <c r="B6875" s="15" t="s">
        <v>12137</v>
      </c>
      <c r="C6875" s="15" t="s">
        <v>134</v>
      </c>
      <c r="D6875" s="15" t="s">
        <v>541</v>
      </c>
      <c r="E6875" s="15" t="s">
        <v>136</v>
      </c>
      <c r="F6875" s="15" t="s">
        <v>137</v>
      </c>
      <c r="G6875" s="15" t="s">
        <v>4062</v>
      </c>
      <c r="H6875" s="15" t="s">
        <v>136</v>
      </c>
      <c r="I6875" s="15" t="s">
        <v>139</v>
      </c>
      <c r="J6875" s="15" t="s">
        <v>150</v>
      </c>
      <c r="K6875" s="15" t="s">
        <v>12139</v>
      </c>
      <c r="N6875" s="15" t="n">
        <v>58</v>
      </c>
      <c r="O6875" s="15" t="n">
        <v>50</v>
      </c>
      <c r="P6875" s="15" t="n">
        <v>108</v>
      </c>
      <c r="Y6875" s="15" t="s">
        <v>142</v>
      </c>
      <c r="AB6875" s="15" t="s">
        <v>143</v>
      </c>
    </row>
    <row r="6876" customFormat="false" ht="15" hidden="false" customHeight="true" outlineLevel="0" collapsed="false">
      <c r="A6876" s="15" t="s">
        <v>12136</v>
      </c>
      <c r="B6876" s="15" t="s">
        <v>12137</v>
      </c>
      <c r="C6876" s="15" t="s">
        <v>134</v>
      </c>
      <c r="D6876" s="15" t="s">
        <v>541</v>
      </c>
      <c r="E6876" s="15" t="s">
        <v>136</v>
      </c>
      <c r="F6876" s="15" t="s">
        <v>137</v>
      </c>
      <c r="G6876" s="15" t="s">
        <v>4062</v>
      </c>
      <c r="H6876" s="15" t="s">
        <v>136</v>
      </c>
      <c r="I6876" s="15" t="s">
        <v>139</v>
      </c>
      <c r="J6876" s="15" t="s">
        <v>158</v>
      </c>
      <c r="K6876" s="15" t="s">
        <v>12140</v>
      </c>
      <c r="N6876" s="15" t="n">
        <v>15</v>
      </c>
      <c r="O6876" s="15" t="n">
        <v>9</v>
      </c>
      <c r="P6876" s="15" t="n">
        <v>24</v>
      </c>
      <c r="Y6876" s="15" t="s">
        <v>142</v>
      </c>
      <c r="AB6876" s="15" t="s">
        <v>143</v>
      </c>
    </row>
    <row r="6877" customFormat="false" ht="15" hidden="false" customHeight="true" outlineLevel="0" collapsed="false">
      <c r="A6877" s="15" t="s">
        <v>12141</v>
      </c>
      <c r="B6877" s="15" t="s">
        <v>12142</v>
      </c>
      <c r="C6877" s="15" t="s">
        <v>217</v>
      </c>
      <c r="D6877" s="15" t="s">
        <v>274</v>
      </c>
      <c r="E6877" s="15" t="s">
        <v>136</v>
      </c>
      <c r="F6877" s="15" t="s">
        <v>137</v>
      </c>
      <c r="G6877" s="15" t="s">
        <v>299</v>
      </c>
      <c r="H6877" s="15" t="s">
        <v>136</v>
      </c>
      <c r="I6877" s="15" t="s">
        <v>139</v>
      </c>
      <c r="J6877" s="15" t="s">
        <v>150</v>
      </c>
      <c r="K6877" s="15" t="s">
        <v>12143</v>
      </c>
      <c r="L6877" s="15" t="n">
        <v>9</v>
      </c>
      <c r="P6877" s="15" t="n">
        <v>9</v>
      </c>
      <c r="Y6877" s="15" t="s">
        <v>156</v>
      </c>
      <c r="AB6877" s="15" t="s">
        <v>143</v>
      </c>
    </row>
    <row r="6878" customFormat="false" ht="15" hidden="false" customHeight="true" outlineLevel="0" collapsed="false">
      <c r="A6878" s="15" t="s">
        <v>12144</v>
      </c>
      <c r="B6878" s="15" t="s">
        <v>12145</v>
      </c>
      <c r="C6878" s="15" t="s">
        <v>217</v>
      </c>
      <c r="D6878" s="15" t="s">
        <v>235</v>
      </c>
      <c r="E6878" s="15" t="s">
        <v>136</v>
      </c>
      <c r="F6878" s="15" t="s">
        <v>137</v>
      </c>
      <c r="G6878" s="15" t="s">
        <v>756</v>
      </c>
      <c r="H6878" s="15" t="s">
        <v>136</v>
      </c>
      <c r="I6878" s="15" t="s">
        <v>139</v>
      </c>
      <c r="J6878" s="15" t="s">
        <v>158</v>
      </c>
      <c r="K6878" s="15" t="s">
        <v>12146</v>
      </c>
      <c r="L6878" s="15" t="n">
        <v>1</v>
      </c>
      <c r="P6878" s="15" t="n">
        <v>1</v>
      </c>
      <c r="Y6878" s="15" t="s">
        <v>142</v>
      </c>
      <c r="AB6878" s="15" t="s">
        <v>143</v>
      </c>
    </row>
    <row r="6879" customFormat="false" ht="15" hidden="false" customHeight="true" outlineLevel="0" collapsed="false">
      <c r="A6879" s="15" t="s">
        <v>12147</v>
      </c>
      <c r="B6879" s="15" t="s">
        <v>12148</v>
      </c>
      <c r="C6879" s="15" t="s">
        <v>148</v>
      </c>
      <c r="E6879" s="15" t="s">
        <v>136</v>
      </c>
      <c r="F6879" s="15" t="s">
        <v>137</v>
      </c>
      <c r="G6879" s="15" t="s">
        <v>1696</v>
      </c>
      <c r="H6879" s="15" t="s">
        <v>136</v>
      </c>
      <c r="I6879" s="15" t="s">
        <v>139</v>
      </c>
      <c r="J6879" s="15" t="s">
        <v>150</v>
      </c>
      <c r="K6879" s="15" t="s">
        <v>12149</v>
      </c>
      <c r="L6879" s="15" t="n">
        <v>82</v>
      </c>
      <c r="P6879" s="15" t="n">
        <v>82</v>
      </c>
      <c r="Y6879" s="15" t="s">
        <v>142</v>
      </c>
      <c r="AB6879" s="15" t="s">
        <v>143</v>
      </c>
    </row>
    <row r="6880" customFormat="false" ht="15" hidden="false" customHeight="true" outlineLevel="0" collapsed="false">
      <c r="A6880" s="15" t="s">
        <v>12147</v>
      </c>
      <c r="B6880" s="15" t="s">
        <v>12148</v>
      </c>
      <c r="C6880" s="15" t="s">
        <v>148</v>
      </c>
      <c r="E6880" s="15" t="s">
        <v>136</v>
      </c>
      <c r="F6880" s="15" t="s">
        <v>137</v>
      </c>
      <c r="G6880" s="15" t="s">
        <v>1696</v>
      </c>
      <c r="H6880" s="15" t="s">
        <v>136</v>
      </c>
      <c r="I6880" s="15" t="s">
        <v>139</v>
      </c>
      <c r="J6880" s="15" t="s">
        <v>158</v>
      </c>
      <c r="K6880" s="15" t="s">
        <v>12150</v>
      </c>
      <c r="L6880" s="15" t="n">
        <v>5</v>
      </c>
      <c r="P6880" s="15" t="n">
        <v>5</v>
      </c>
      <c r="Y6880" s="15" t="s">
        <v>142</v>
      </c>
      <c r="AB6880" s="15" t="s">
        <v>143</v>
      </c>
    </row>
    <row r="6881" customFormat="false" ht="15" hidden="false" customHeight="true" outlineLevel="0" collapsed="false">
      <c r="A6881" s="15" t="s">
        <v>12151</v>
      </c>
      <c r="B6881" s="15" t="s">
        <v>12152</v>
      </c>
      <c r="C6881" s="15" t="s">
        <v>148</v>
      </c>
      <c r="E6881" s="15" t="s">
        <v>136</v>
      </c>
      <c r="F6881" s="15" t="s">
        <v>137</v>
      </c>
      <c r="G6881" s="15" t="s">
        <v>1514</v>
      </c>
      <c r="H6881" s="15" t="s">
        <v>136</v>
      </c>
      <c r="I6881" s="15" t="s">
        <v>139</v>
      </c>
      <c r="J6881" s="15" t="s">
        <v>140</v>
      </c>
      <c r="K6881" s="15" t="s">
        <v>12153</v>
      </c>
      <c r="M6881" s="15" t="n">
        <v>1</v>
      </c>
      <c r="P6881" s="15" t="n">
        <v>1</v>
      </c>
      <c r="Y6881" s="15" t="s">
        <v>142</v>
      </c>
      <c r="AB6881" s="15" t="s">
        <v>143</v>
      </c>
    </row>
    <row r="6882" customFormat="false" ht="15" hidden="false" customHeight="true" outlineLevel="0" collapsed="false">
      <c r="A6882" s="15" t="s">
        <v>12151</v>
      </c>
      <c r="B6882" s="15" t="s">
        <v>12152</v>
      </c>
      <c r="C6882" s="15" t="s">
        <v>148</v>
      </c>
      <c r="E6882" s="15" t="s">
        <v>136</v>
      </c>
      <c r="F6882" s="15" t="s">
        <v>137</v>
      </c>
      <c r="G6882" s="15" t="s">
        <v>1514</v>
      </c>
      <c r="H6882" s="15" t="s">
        <v>136</v>
      </c>
      <c r="I6882" s="15" t="s">
        <v>139</v>
      </c>
      <c r="J6882" s="15" t="s">
        <v>150</v>
      </c>
      <c r="K6882" s="15" t="s">
        <v>12154</v>
      </c>
      <c r="L6882" s="15" t="n">
        <v>5</v>
      </c>
      <c r="M6882" s="15" t="n">
        <v>4</v>
      </c>
      <c r="P6882" s="15" t="n">
        <v>9</v>
      </c>
      <c r="Y6882" s="15" t="s">
        <v>142</v>
      </c>
      <c r="AB6882" s="15" t="s">
        <v>143</v>
      </c>
    </row>
    <row r="6883" customFormat="false" ht="15" hidden="false" customHeight="true" outlineLevel="0" collapsed="false">
      <c r="A6883" s="15" t="s">
        <v>12155</v>
      </c>
      <c r="B6883" s="15" t="s">
        <v>12156</v>
      </c>
      <c r="C6883" s="15" t="s">
        <v>217</v>
      </c>
      <c r="D6883" s="15" t="s">
        <v>235</v>
      </c>
      <c r="E6883" s="15" t="s">
        <v>136</v>
      </c>
      <c r="F6883" s="15" t="s">
        <v>137</v>
      </c>
      <c r="G6883" s="15" t="s">
        <v>231</v>
      </c>
      <c r="H6883" s="15" t="s">
        <v>136</v>
      </c>
      <c r="I6883" s="15" t="s">
        <v>139</v>
      </c>
      <c r="J6883" s="15" t="s">
        <v>150</v>
      </c>
      <c r="K6883" s="15" t="s">
        <v>12157</v>
      </c>
      <c r="L6883" s="15" t="n">
        <v>19</v>
      </c>
      <c r="M6883" s="15" t="n">
        <v>0</v>
      </c>
      <c r="P6883" s="15" t="n">
        <v>19</v>
      </c>
      <c r="Y6883" s="15" t="s">
        <v>156</v>
      </c>
      <c r="AB6883" s="15" t="s">
        <v>143</v>
      </c>
    </row>
    <row r="6884" customFormat="false" ht="15" hidden="false" customHeight="true" outlineLevel="0" collapsed="false">
      <c r="A6884" s="15" t="s">
        <v>12158</v>
      </c>
      <c r="B6884" s="15" t="s">
        <v>12159</v>
      </c>
      <c r="C6884" s="15" t="s">
        <v>134</v>
      </c>
      <c r="D6884" s="15" t="s">
        <v>460</v>
      </c>
      <c r="E6884" s="15" t="s">
        <v>136</v>
      </c>
      <c r="F6884" s="15" t="s">
        <v>137</v>
      </c>
      <c r="G6884" s="15" t="s">
        <v>4882</v>
      </c>
      <c r="H6884" s="15" t="s">
        <v>136</v>
      </c>
      <c r="I6884" s="15" t="s">
        <v>139</v>
      </c>
      <c r="J6884" s="15" t="s">
        <v>140</v>
      </c>
      <c r="K6884" s="15" t="s">
        <v>12160</v>
      </c>
      <c r="N6884" s="15" t="n">
        <v>487</v>
      </c>
      <c r="O6884" s="15" t="n">
        <v>219</v>
      </c>
      <c r="P6884" s="15" t="n">
        <v>706</v>
      </c>
      <c r="Y6884" s="15" t="s">
        <v>142</v>
      </c>
      <c r="AB6884" s="15" t="s">
        <v>143</v>
      </c>
    </row>
    <row r="6885" customFormat="false" ht="15" hidden="false" customHeight="true" outlineLevel="0" collapsed="false">
      <c r="A6885" s="15" t="s">
        <v>12158</v>
      </c>
      <c r="B6885" s="15" t="s">
        <v>12159</v>
      </c>
      <c r="C6885" s="15" t="s">
        <v>134</v>
      </c>
      <c r="D6885" s="15" t="s">
        <v>460</v>
      </c>
      <c r="E6885" s="15" t="s">
        <v>136</v>
      </c>
      <c r="F6885" s="15" t="s">
        <v>137</v>
      </c>
      <c r="G6885" s="15" t="s">
        <v>4882</v>
      </c>
      <c r="H6885" s="15" t="s">
        <v>136</v>
      </c>
      <c r="I6885" s="15" t="s">
        <v>139</v>
      </c>
      <c r="J6885" s="15" t="s">
        <v>144</v>
      </c>
      <c r="K6885" s="15" t="s">
        <v>12161</v>
      </c>
      <c r="N6885" s="15" t="n">
        <v>384</v>
      </c>
      <c r="O6885" s="15" t="n">
        <v>198</v>
      </c>
      <c r="P6885" s="15" t="n">
        <v>582</v>
      </c>
      <c r="Y6885" s="15" t="s">
        <v>142</v>
      </c>
      <c r="AB6885" s="15" t="s">
        <v>143</v>
      </c>
    </row>
    <row r="6886" customFormat="false" ht="15" hidden="false" customHeight="true" outlineLevel="0" collapsed="false">
      <c r="A6886" s="15" t="s">
        <v>12158</v>
      </c>
      <c r="B6886" s="15" t="s">
        <v>12159</v>
      </c>
      <c r="C6886" s="15" t="s">
        <v>134</v>
      </c>
      <c r="D6886" s="15" t="s">
        <v>460</v>
      </c>
      <c r="E6886" s="15" t="s">
        <v>136</v>
      </c>
      <c r="F6886" s="15" t="s">
        <v>137</v>
      </c>
      <c r="G6886" s="15" t="s">
        <v>4882</v>
      </c>
      <c r="H6886" s="15" t="s">
        <v>136</v>
      </c>
      <c r="I6886" s="15" t="s">
        <v>139</v>
      </c>
      <c r="J6886" s="15" t="s">
        <v>150</v>
      </c>
      <c r="K6886" s="15" t="s">
        <v>12162</v>
      </c>
      <c r="N6886" s="15" t="n">
        <v>43</v>
      </c>
      <c r="O6886" s="15" t="n">
        <v>110</v>
      </c>
      <c r="P6886" s="15" t="n">
        <v>153</v>
      </c>
      <c r="Y6886" s="15" t="s">
        <v>142</v>
      </c>
      <c r="AB6886" s="15" t="s">
        <v>143</v>
      </c>
    </row>
    <row r="6887" customFormat="false" ht="15" hidden="false" customHeight="true" outlineLevel="0" collapsed="false">
      <c r="A6887" s="15" t="s">
        <v>12158</v>
      </c>
      <c r="B6887" s="15" t="s">
        <v>12159</v>
      </c>
      <c r="C6887" s="15" t="s">
        <v>134</v>
      </c>
      <c r="D6887" s="15" t="s">
        <v>460</v>
      </c>
      <c r="E6887" s="15" t="s">
        <v>136</v>
      </c>
      <c r="F6887" s="15" t="s">
        <v>137</v>
      </c>
      <c r="G6887" s="15" t="s">
        <v>4882</v>
      </c>
      <c r="H6887" s="15" t="s">
        <v>136</v>
      </c>
      <c r="I6887" s="15" t="s">
        <v>139</v>
      </c>
      <c r="J6887" s="15" t="s">
        <v>158</v>
      </c>
      <c r="K6887" s="15" t="s">
        <v>12163</v>
      </c>
      <c r="N6887" s="15" t="n">
        <v>10</v>
      </c>
      <c r="O6887" s="15" t="n">
        <v>14</v>
      </c>
      <c r="P6887" s="15" t="n">
        <v>24</v>
      </c>
      <c r="Y6887" s="15" t="s">
        <v>142</v>
      </c>
      <c r="AB6887" s="15" t="s">
        <v>143</v>
      </c>
    </row>
    <row r="6888" customFormat="false" ht="15" hidden="false" customHeight="true" outlineLevel="0" collapsed="false">
      <c r="A6888" s="15" t="s">
        <v>12164</v>
      </c>
      <c r="B6888" s="15" t="s">
        <v>12165</v>
      </c>
      <c r="C6888" s="15" t="s">
        <v>134</v>
      </c>
      <c r="D6888" s="15" t="s">
        <v>541</v>
      </c>
      <c r="E6888" s="15" t="s">
        <v>136</v>
      </c>
      <c r="F6888" s="15" t="s">
        <v>137</v>
      </c>
      <c r="G6888" s="15" t="s">
        <v>5974</v>
      </c>
      <c r="H6888" s="15" t="s">
        <v>136</v>
      </c>
      <c r="I6888" s="15" t="s">
        <v>243</v>
      </c>
      <c r="J6888" s="15" t="s">
        <v>144</v>
      </c>
      <c r="K6888" s="15" t="s">
        <v>12166</v>
      </c>
      <c r="L6888" s="15" t="n">
        <v>232</v>
      </c>
      <c r="M6888" s="15" t="n">
        <v>355</v>
      </c>
      <c r="N6888" s="15" t="n">
        <v>392</v>
      </c>
      <c r="O6888" s="15" t="n">
        <v>145</v>
      </c>
      <c r="P6888" s="15" t="n">
        <v>1124</v>
      </c>
      <c r="Y6888" s="15" t="s">
        <v>142</v>
      </c>
      <c r="AB6888" s="15" t="s">
        <v>143</v>
      </c>
    </row>
    <row r="6889" customFormat="false" ht="15" hidden="false" customHeight="true" outlineLevel="0" collapsed="false">
      <c r="A6889" s="15" t="s">
        <v>12164</v>
      </c>
      <c r="B6889" s="15" t="s">
        <v>12165</v>
      </c>
      <c r="C6889" s="15" t="s">
        <v>134</v>
      </c>
      <c r="D6889" s="15" t="s">
        <v>541</v>
      </c>
      <c r="E6889" s="15" t="s">
        <v>136</v>
      </c>
      <c r="F6889" s="15" t="s">
        <v>137</v>
      </c>
      <c r="G6889" s="15" t="s">
        <v>5974</v>
      </c>
      <c r="H6889" s="15" t="s">
        <v>136</v>
      </c>
      <c r="I6889" s="15" t="s">
        <v>243</v>
      </c>
      <c r="J6889" s="15" t="s">
        <v>150</v>
      </c>
      <c r="K6889" s="15" t="s">
        <v>12167</v>
      </c>
      <c r="L6889" s="15" t="n">
        <v>0</v>
      </c>
      <c r="M6889" s="15" t="n">
        <v>18</v>
      </c>
      <c r="P6889" s="15" t="n">
        <v>18</v>
      </c>
      <c r="Y6889" s="15" t="s">
        <v>142</v>
      </c>
      <c r="AB6889" s="15" t="s">
        <v>143</v>
      </c>
    </row>
    <row r="6890" customFormat="false" ht="15" hidden="false" customHeight="true" outlineLevel="0" collapsed="false">
      <c r="A6890" s="15" t="s">
        <v>12164</v>
      </c>
      <c r="B6890" s="15" t="s">
        <v>12165</v>
      </c>
      <c r="C6890" s="15" t="s">
        <v>134</v>
      </c>
      <c r="D6890" s="15" t="s">
        <v>541</v>
      </c>
      <c r="E6890" s="15" t="s">
        <v>136</v>
      </c>
      <c r="F6890" s="15" t="s">
        <v>137</v>
      </c>
      <c r="G6890" s="15" t="s">
        <v>5974</v>
      </c>
      <c r="H6890" s="15" t="s">
        <v>136</v>
      </c>
      <c r="I6890" s="15" t="s">
        <v>243</v>
      </c>
      <c r="J6890" s="15" t="s">
        <v>158</v>
      </c>
      <c r="K6890" s="15" t="s">
        <v>12168</v>
      </c>
      <c r="M6890" s="15" t="n">
        <v>2</v>
      </c>
      <c r="P6890" s="15" t="n">
        <v>2</v>
      </c>
      <c r="Y6890" s="15" t="s">
        <v>142</v>
      </c>
      <c r="AB6890" s="15" t="s">
        <v>143</v>
      </c>
    </row>
    <row r="6891" customFormat="false" ht="15" hidden="false" customHeight="true" outlineLevel="0" collapsed="false">
      <c r="A6891" s="15" t="s">
        <v>12169</v>
      </c>
      <c r="B6891" s="15" t="s">
        <v>12170</v>
      </c>
      <c r="C6891" s="15" t="s">
        <v>217</v>
      </c>
      <c r="D6891" s="15" t="s">
        <v>235</v>
      </c>
      <c r="E6891" s="15" t="s">
        <v>136</v>
      </c>
      <c r="F6891" s="15" t="s">
        <v>137</v>
      </c>
      <c r="G6891" s="15" t="s">
        <v>2620</v>
      </c>
      <c r="H6891" s="15" t="s">
        <v>136</v>
      </c>
      <c r="I6891" s="15" t="s">
        <v>139</v>
      </c>
      <c r="J6891" s="15" t="s">
        <v>140</v>
      </c>
      <c r="K6891" s="15" t="s">
        <v>12171</v>
      </c>
      <c r="L6891" s="15" t="n">
        <v>0</v>
      </c>
      <c r="P6891" s="15" t="n">
        <v>0</v>
      </c>
      <c r="Y6891" s="15" t="s">
        <v>156</v>
      </c>
      <c r="AB6891" s="15" t="s">
        <v>143</v>
      </c>
    </row>
    <row r="6892" customFormat="false" ht="15" hidden="false" customHeight="true" outlineLevel="0" collapsed="false">
      <c r="A6892" s="15" t="s">
        <v>12169</v>
      </c>
      <c r="B6892" s="15" t="s">
        <v>12170</v>
      </c>
      <c r="C6892" s="15" t="s">
        <v>217</v>
      </c>
      <c r="D6892" s="15" t="s">
        <v>235</v>
      </c>
      <c r="E6892" s="15" t="s">
        <v>136</v>
      </c>
      <c r="F6892" s="15" t="s">
        <v>137</v>
      </c>
      <c r="G6892" s="15" t="s">
        <v>2620</v>
      </c>
      <c r="H6892" s="15" t="s">
        <v>136</v>
      </c>
      <c r="I6892" s="15" t="s">
        <v>139</v>
      </c>
      <c r="J6892" s="15" t="s">
        <v>150</v>
      </c>
      <c r="K6892" s="15" t="s">
        <v>12172</v>
      </c>
      <c r="L6892" s="15" t="n">
        <v>5</v>
      </c>
      <c r="P6892" s="15" t="n">
        <v>5</v>
      </c>
      <c r="Y6892" s="15" t="s">
        <v>156</v>
      </c>
      <c r="AB6892" s="15" t="s">
        <v>143</v>
      </c>
    </row>
    <row r="6893" customFormat="false" ht="15" hidden="false" customHeight="true" outlineLevel="0" collapsed="false">
      <c r="A6893" s="15" t="s">
        <v>12169</v>
      </c>
      <c r="B6893" s="15" t="s">
        <v>12170</v>
      </c>
      <c r="C6893" s="15" t="s">
        <v>217</v>
      </c>
      <c r="D6893" s="15" t="s">
        <v>235</v>
      </c>
      <c r="E6893" s="15" t="s">
        <v>136</v>
      </c>
      <c r="F6893" s="15" t="s">
        <v>137</v>
      </c>
      <c r="G6893" s="15" t="s">
        <v>2620</v>
      </c>
      <c r="H6893" s="15" t="s">
        <v>136</v>
      </c>
      <c r="I6893" s="15" t="s">
        <v>139</v>
      </c>
      <c r="J6893" s="15" t="s">
        <v>158</v>
      </c>
      <c r="K6893" s="15" t="s">
        <v>12173</v>
      </c>
      <c r="L6893" s="15" t="n">
        <v>3</v>
      </c>
      <c r="P6893" s="15" t="n">
        <v>3</v>
      </c>
      <c r="Y6893" s="15" t="s">
        <v>156</v>
      </c>
      <c r="AB6893" s="15" t="s">
        <v>143</v>
      </c>
    </row>
    <row r="6894" customFormat="false" ht="15" hidden="false" customHeight="true" outlineLevel="0" collapsed="false">
      <c r="A6894" s="15" t="s">
        <v>12174</v>
      </c>
      <c r="B6894" s="15" t="s">
        <v>12175</v>
      </c>
      <c r="C6894" s="15" t="s">
        <v>217</v>
      </c>
      <c r="D6894" s="15" t="s">
        <v>235</v>
      </c>
      <c r="E6894" s="15" t="s">
        <v>136</v>
      </c>
      <c r="F6894" s="15" t="s">
        <v>137</v>
      </c>
      <c r="G6894" s="15" t="s">
        <v>308</v>
      </c>
      <c r="H6894" s="15" t="s">
        <v>136</v>
      </c>
      <c r="I6894" s="15" t="s">
        <v>243</v>
      </c>
      <c r="J6894" s="15" t="s">
        <v>140</v>
      </c>
      <c r="K6894" s="15" t="s">
        <v>12176</v>
      </c>
      <c r="L6894" s="15" t="n">
        <v>12</v>
      </c>
      <c r="M6894" s="15" t="n">
        <v>25</v>
      </c>
      <c r="N6894" s="15" t="n">
        <v>2</v>
      </c>
      <c r="O6894" s="15" t="n">
        <v>3</v>
      </c>
      <c r="P6894" s="15" t="n">
        <v>42</v>
      </c>
      <c r="Y6894" s="15" t="s">
        <v>142</v>
      </c>
      <c r="AB6894" s="15" t="s">
        <v>143</v>
      </c>
    </row>
    <row r="6895" customFormat="false" ht="15" hidden="false" customHeight="true" outlineLevel="0" collapsed="false">
      <c r="A6895" s="15" t="s">
        <v>12174</v>
      </c>
      <c r="B6895" s="15" t="s">
        <v>12175</v>
      </c>
      <c r="C6895" s="15" t="s">
        <v>217</v>
      </c>
      <c r="D6895" s="15" t="s">
        <v>235</v>
      </c>
      <c r="E6895" s="15" t="s">
        <v>136</v>
      </c>
      <c r="F6895" s="15" t="s">
        <v>137</v>
      </c>
      <c r="G6895" s="15" t="s">
        <v>308</v>
      </c>
      <c r="H6895" s="15" t="s">
        <v>136</v>
      </c>
      <c r="I6895" s="15" t="s">
        <v>243</v>
      </c>
      <c r="J6895" s="15" t="s">
        <v>150</v>
      </c>
      <c r="K6895" s="15" t="s">
        <v>12177</v>
      </c>
      <c r="L6895" s="15" t="n">
        <v>1057</v>
      </c>
      <c r="M6895" s="15" t="n">
        <v>597</v>
      </c>
      <c r="N6895" s="15" t="n">
        <v>281</v>
      </c>
      <c r="O6895" s="15" t="n">
        <v>101</v>
      </c>
      <c r="P6895" s="15" t="n">
        <v>2036</v>
      </c>
      <c r="Y6895" s="15" t="s">
        <v>142</v>
      </c>
      <c r="AB6895" s="15" t="s">
        <v>143</v>
      </c>
    </row>
    <row r="6896" customFormat="false" ht="15" hidden="false" customHeight="true" outlineLevel="0" collapsed="false">
      <c r="A6896" s="15" t="s">
        <v>12174</v>
      </c>
      <c r="B6896" s="15" t="s">
        <v>12175</v>
      </c>
      <c r="C6896" s="15" t="s">
        <v>217</v>
      </c>
      <c r="D6896" s="15" t="s">
        <v>235</v>
      </c>
      <c r="E6896" s="15" t="s">
        <v>136</v>
      </c>
      <c r="F6896" s="15" t="s">
        <v>137</v>
      </c>
      <c r="G6896" s="15" t="s">
        <v>308</v>
      </c>
      <c r="H6896" s="15" t="s">
        <v>136</v>
      </c>
      <c r="I6896" s="15" t="s">
        <v>243</v>
      </c>
      <c r="J6896" s="15" t="s">
        <v>166</v>
      </c>
      <c r="K6896" s="15" t="s">
        <v>12178</v>
      </c>
      <c r="M6896" s="15" t="n">
        <v>140</v>
      </c>
      <c r="N6896" s="15" t="n">
        <v>76</v>
      </c>
      <c r="O6896" s="15" t="n">
        <v>35</v>
      </c>
      <c r="P6896" s="15" t="n">
        <v>251</v>
      </c>
      <c r="Y6896" s="15" t="s">
        <v>142</v>
      </c>
      <c r="AB6896" s="15" t="s">
        <v>143</v>
      </c>
    </row>
    <row r="6897" customFormat="false" ht="15" hidden="false" customHeight="true" outlineLevel="0" collapsed="false">
      <c r="A6897" s="15" t="s">
        <v>12174</v>
      </c>
      <c r="B6897" s="15" t="s">
        <v>12175</v>
      </c>
      <c r="C6897" s="15" t="s">
        <v>217</v>
      </c>
      <c r="D6897" s="15" t="s">
        <v>235</v>
      </c>
      <c r="E6897" s="15" t="s">
        <v>136</v>
      </c>
      <c r="F6897" s="15" t="s">
        <v>137</v>
      </c>
      <c r="G6897" s="15" t="s">
        <v>308</v>
      </c>
      <c r="H6897" s="15" t="s">
        <v>136</v>
      </c>
      <c r="I6897" s="15" t="s">
        <v>243</v>
      </c>
      <c r="J6897" s="15" t="s">
        <v>158</v>
      </c>
      <c r="K6897" s="15" t="s">
        <v>12179</v>
      </c>
      <c r="L6897" s="15" t="n">
        <v>145</v>
      </c>
      <c r="M6897" s="15" t="n">
        <v>106</v>
      </c>
      <c r="N6897" s="15" t="n">
        <v>82</v>
      </c>
      <c r="O6897" s="15" t="n">
        <v>15</v>
      </c>
      <c r="P6897" s="15" t="n">
        <v>348</v>
      </c>
      <c r="Y6897" s="15" t="s">
        <v>142</v>
      </c>
      <c r="AB6897" s="15" t="s">
        <v>143</v>
      </c>
    </row>
    <row r="6898" customFormat="false" ht="15" hidden="false" customHeight="true" outlineLevel="0" collapsed="false">
      <c r="A6898" s="15" t="s">
        <v>12174</v>
      </c>
      <c r="B6898" s="15" t="s">
        <v>12175</v>
      </c>
      <c r="C6898" s="15" t="s">
        <v>217</v>
      </c>
      <c r="D6898" s="15" t="s">
        <v>235</v>
      </c>
      <c r="E6898" s="15" t="s">
        <v>136</v>
      </c>
      <c r="F6898" s="15" t="s">
        <v>137</v>
      </c>
      <c r="G6898" s="15" t="s">
        <v>308</v>
      </c>
      <c r="H6898" s="15" t="s">
        <v>136</v>
      </c>
      <c r="I6898" s="15" t="s">
        <v>243</v>
      </c>
      <c r="J6898" s="15" t="s">
        <v>169</v>
      </c>
      <c r="K6898" s="15" t="s">
        <v>12180</v>
      </c>
      <c r="M6898" s="15" t="n">
        <v>3</v>
      </c>
      <c r="N6898" s="15" t="n">
        <v>2</v>
      </c>
      <c r="O6898" s="15" t="n">
        <v>1</v>
      </c>
      <c r="P6898" s="15" t="n">
        <v>6</v>
      </c>
      <c r="Y6898" s="15" t="s">
        <v>142</v>
      </c>
      <c r="AB6898" s="15" t="s">
        <v>143</v>
      </c>
    </row>
    <row r="6899" customFormat="false" ht="15" hidden="false" customHeight="true" outlineLevel="0" collapsed="false">
      <c r="A6899" s="15" t="s">
        <v>12181</v>
      </c>
      <c r="B6899" s="15" t="s">
        <v>12182</v>
      </c>
      <c r="C6899" s="15" t="s">
        <v>134</v>
      </c>
      <c r="D6899" s="15" t="s">
        <v>135</v>
      </c>
      <c r="E6899" s="15" t="s">
        <v>136</v>
      </c>
      <c r="F6899" s="15" t="s">
        <v>137</v>
      </c>
      <c r="G6899" s="15" t="s">
        <v>2004</v>
      </c>
      <c r="H6899" s="15" t="s">
        <v>136</v>
      </c>
      <c r="I6899" s="15" t="s">
        <v>139</v>
      </c>
      <c r="J6899" s="15" t="s">
        <v>144</v>
      </c>
      <c r="K6899" s="15" t="s">
        <v>12183</v>
      </c>
      <c r="N6899" s="15" t="n">
        <v>9</v>
      </c>
      <c r="P6899" s="15" t="n">
        <v>9</v>
      </c>
      <c r="Y6899" s="15" t="s">
        <v>156</v>
      </c>
      <c r="AB6899" s="15" t="s">
        <v>143</v>
      </c>
    </row>
    <row r="6900" customFormat="false" ht="15" hidden="false" customHeight="true" outlineLevel="0" collapsed="false">
      <c r="A6900" s="15" t="s">
        <v>12181</v>
      </c>
      <c r="B6900" s="15" t="s">
        <v>12182</v>
      </c>
      <c r="C6900" s="15" t="s">
        <v>134</v>
      </c>
      <c r="D6900" s="15" t="s">
        <v>135</v>
      </c>
      <c r="E6900" s="15" t="s">
        <v>136</v>
      </c>
      <c r="F6900" s="15" t="s">
        <v>137</v>
      </c>
      <c r="G6900" s="15" t="s">
        <v>2004</v>
      </c>
      <c r="H6900" s="15" t="s">
        <v>136</v>
      </c>
      <c r="I6900" s="15" t="s">
        <v>139</v>
      </c>
      <c r="J6900" s="15" t="s">
        <v>150</v>
      </c>
      <c r="K6900" s="15" t="s">
        <v>12184</v>
      </c>
      <c r="N6900" s="15" t="n">
        <v>3</v>
      </c>
      <c r="P6900" s="15" t="n">
        <v>3</v>
      </c>
      <c r="Y6900" s="15" t="s">
        <v>156</v>
      </c>
      <c r="AB6900" s="15" t="s">
        <v>143</v>
      </c>
    </row>
    <row r="6901" customFormat="false" ht="15" hidden="false" customHeight="true" outlineLevel="0" collapsed="false">
      <c r="A6901" s="15" t="s">
        <v>12181</v>
      </c>
      <c r="B6901" s="15" t="s">
        <v>12182</v>
      </c>
      <c r="C6901" s="15" t="s">
        <v>134</v>
      </c>
      <c r="D6901" s="15" t="s">
        <v>135</v>
      </c>
      <c r="E6901" s="15" t="s">
        <v>136</v>
      </c>
      <c r="F6901" s="15" t="s">
        <v>137</v>
      </c>
      <c r="G6901" s="15" t="s">
        <v>2004</v>
      </c>
      <c r="H6901" s="15" t="s">
        <v>136</v>
      </c>
      <c r="I6901" s="15" t="s">
        <v>139</v>
      </c>
      <c r="J6901" s="15" t="s">
        <v>158</v>
      </c>
      <c r="K6901" s="15" t="s">
        <v>12185</v>
      </c>
      <c r="N6901" s="15" t="n">
        <v>6</v>
      </c>
      <c r="P6901" s="15" t="n">
        <v>6</v>
      </c>
      <c r="Y6901" s="15" t="s">
        <v>156</v>
      </c>
      <c r="AB6901" s="15" t="s">
        <v>143</v>
      </c>
    </row>
    <row r="6902" customFormat="false" ht="15" hidden="false" customHeight="true" outlineLevel="0" collapsed="false">
      <c r="A6902" s="15" t="s">
        <v>12186</v>
      </c>
      <c r="B6902" s="15" t="s">
        <v>12187</v>
      </c>
      <c r="C6902" s="15" t="s">
        <v>148</v>
      </c>
      <c r="E6902" s="15" t="s">
        <v>136</v>
      </c>
      <c r="F6902" s="15" t="s">
        <v>137</v>
      </c>
      <c r="G6902" s="15" t="s">
        <v>299</v>
      </c>
      <c r="H6902" s="15" t="s">
        <v>136</v>
      </c>
      <c r="I6902" s="15" t="s">
        <v>139</v>
      </c>
      <c r="J6902" s="15" t="s">
        <v>150</v>
      </c>
      <c r="K6902" s="15" t="s">
        <v>12188</v>
      </c>
      <c r="O6902" s="15" t="n">
        <v>10</v>
      </c>
      <c r="P6902" s="15" t="n">
        <v>10</v>
      </c>
      <c r="Y6902" s="15" t="s">
        <v>156</v>
      </c>
      <c r="AB6902" s="15" t="s">
        <v>143</v>
      </c>
    </row>
    <row r="6903" customFormat="false" ht="15" hidden="false" customHeight="true" outlineLevel="0" collapsed="false">
      <c r="A6903" s="15" t="s">
        <v>12189</v>
      </c>
      <c r="B6903" s="15" t="s">
        <v>12190</v>
      </c>
      <c r="C6903" s="15" t="s">
        <v>217</v>
      </c>
      <c r="D6903" s="15" t="s">
        <v>218</v>
      </c>
      <c r="E6903" s="15" t="s">
        <v>136</v>
      </c>
      <c r="F6903" s="15" t="s">
        <v>137</v>
      </c>
      <c r="G6903" s="15" t="s">
        <v>149</v>
      </c>
      <c r="H6903" s="15" t="s">
        <v>136</v>
      </c>
      <c r="I6903" s="15" t="s">
        <v>243</v>
      </c>
      <c r="J6903" s="15" t="s">
        <v>140</v>
      </c>
      <c r="K6903" s="15" t="s">
        <v>12191</v>
      </c>
      <c r="L6903" s="15" t="n">
        <v>8</v>
      </c>
      <c r="M6903" s="15" t="n">
        <v>58</v>
      </c>
      <c r="N6903" s="15" t="n">
        <v>24</v>
      </c>
      <c r="O6903" s="15" t="n">
        <v>1</v>
      </c>
      <c r="P6903" s="15" t="n">
        <v>91</v>
      </c>
      <c r="Y6903" s="15" t="s">
        <v>142</v>
      </c>
      <c r="AB6903" s="15" t="s">
        <v>143</v>
      </c>
    </row>
    <row r="6904" customFormat="false" ht="15" hidden="false" customHeight="true" outlineLevel="0" collapsed="false">
      <c r="A6904" s="15" t="s">
        <v>12189</v>
      </c>
      <c r="B6904" s="15" t="s">
        <v>12190</v>
      </c>
      <c r="C6904" s="15" t="s">
        <v>217</v>
      </c>
      <c r="D6904" s="15" t="s">
        <v>218</v>
      </c>
      <c r="E6904" s="15" t="s">
        <v>136</v>
      </c>
      <c r="F6904" s="15" t="s">
        <v>137</v>
      </c>
      <c r="G6904" s="15" t="s">
        <v>149</v>
      </c>
      <c r="H6904" s="15" t="s">
        <v>136</v>
      </c>
      <c r="I6904" s="15" t="s">
        <v>243</v>
      </c>
      <c r="J6904" s="15" t="s">
        <v>144</v>
      </c>
      <c r="K6904" s="15" t="s">
        <v>12192</v>
      </c>
      <c r="O6904" s="15" t="n">
        <v>1</v>
      </c>
      <c r="P6904" s="15" t="n">
        <v>1</v>
      </c>
      <c r="Y6904" s="15" t="s">
        <v>142</v>
      </c>
      <c r="AB6904" s="15" t="s">
        <v>143</v>
      </c>
    </row>
    <row r="6905" customFormat="false" ht="15" hidden="false" customHeight="true" outlineLevel="0" collapsed="false">
      <c r="A6905" s="15" t="s">
        <v>12189</v>
      </c>
      <c r="B6905" s="15" t="s">
        <v>12190</v>
      </c>
      <c r="C6905" s="15" t="s">
        <v>217</v>
      </c>
      <c r="D6905" s="15" t="s">
        <v>218</v>
      </c>
      <c r="E6905" s="15" t="s">
        <v>136</v>
      </c>
      <c r="F6905" s="15" t="s">
        <v>137</v>
      </c>
      <c r="G6905" s="15" t="s">
        <v>149</v>
      </c>
      <c r="H6905" s="15" t="s">
        <v>136</v>
      </c>
      <c r="I6905" s="15" t="s">
        <v>243</v>
      </c>
      <c r="J6905" s="15" t="s">
        <v>150</v>
      </c>
      <c r="K6905" s="15" t="s">
        <v>12193</v>
      </c>
      <c r="L6905" s="15" t="n">
        <v>8</v>
      </c>
      <c r="M6905" s="15" t="n">
        <v>78</v>
      </c>
      <c r="N6905" s="15" t="n">
        <v>17</v>
      </c>
      <c r="O6905" s="15" t="n">
        <v>1</v>
      </c>
      <c r="P6905" s="15" t="n">
        <v>104</v>
      </c>
      <c r="Y6905" s="15" t="s">
        <v>142</v>
      </c>
      <c r="AB6905" s="15" t="s">
        <v>143</v>
      </c>
    </row>
    <row r="6906" customFormat="false" ht="15" hidden="false" customHeight="true" outlineLevel="0" collapsed="false">
      <c r="A6906" s="15" t="s">
        <v>12189</v>
      </c>
      <c r="B6906" s="15" t="s">
        <v>12190</v>
      </c>
      <c r="C6906" s="15" t="s">
        <v>217</v>
      </c>
      <c r="D6906" s="15" t="s">
        <v>218</v>
      </c>
      <c r="E6906" s="15" t="s">
        <v>136</v>
      </c>
      <c r="F6906" s="15" t="s">
        <v>137</v>
      </c>
      <c r="G6906" s="15" t="s">
        <v>149</v>
      </c>
      <c r="H6906" s="15" t="s">
        <v>136</v>
      </c>
      <c r="I6906" s="15" t="s">
        <v>243</v>
      </c>
      <c r="J6906" s="15" t="s">
        <v>158</v>
      </c>
      <c r="K6906" s="15" t="s">
        <v>12194</v>
      </c>
      <c r="L6906" s="15" t="n">
        <v>5</v>
      </c>
      <c r="M6906" s="15" t="n">
        <v>25</v>
      </c>
      <c r="N6906" s="15" t="n">
        <v>5</v>
      </c>
      <c r="O6906" s="15" t="n">
        <v>1</v>
      </c>
      <c r="P6906" s="15" t="n">
        <v>36</v>
      </c>
      <c r="Y6906" s="15" t="s">
        <v>142</v>
      </c>
      <c r="AB6906" s="15" t="s">
        <v>143</v>
      </c>
    </row>
    <row r="6907" customFormat="false" ht="15" hidden="false" customHeight="true" outlineLevel="0" collapsed="false">
      <c r="A6907" s="15" t="s">
        <v>12195</v>
      </c>
      <c r="B6907" s="15" t="s">
        <v>12196</v>
      </c>
      <c r="C6907" s="15" t="s">
        <v>217</v>
      </c>
      <c r="D6907" s="15" t="s">
        <v>235</v>
      </c>
      <c r="E6907" s="15" t="s">
        <v>136</v>
      </c>
      <c r="F6907" s="15" t="s">
        <v>137</v>
      </c>
      <c r="G6907" s="15" t="s">
        <v>231</v>
      </c>
      <c r="H6907" s="15" t="s">
        <v>136</v>
      </c>
      <c r="I6907" s="15" t="s">
        <v>139</v>
      </c>
      <c r="J6907" s="15" t="s">
        <v>140</v>
      </c>
      <c r="K6907" s="15" t="s">
        <v>12197</v>
      </c>
      <c r="M6907" s="15" t="n">
        <v>11</v>
      </c>
      <c r="P6907" s="15" t="n">
        <v>11</v>
      </c>
      <c r="Y6907" s="15" t="s">
        <v>156</v>
      </c>
      <c r="AB6907" s="15" t="s">
        <v>143</v>
      </c>
    </row>
    <row r="6908" customFormat="false" ht="15" hidden="false" customHeight="true" outlineLevel="0" collapsed="false">
      <c r="A6908" s="15" t="s">
        <v>12195</v>
      </c>
      <c r="B6908" s="15" t="s">
        <v>12196</v>
      </c>
      <c r="C6908" s="15" t="s">
        <v>217</v>
      </c>
      <c r="D6908" s="15" t="s">
        <v>235</v>
      </c>
      <c r="E6908" s="15" t="s">
        <v>136</v>
      </c>
      <c r="F6908" s="15" t="s">
        <v>137</v>
      </c>
      <c r="G6908" s="15" t="s">
        <v>231</v>
      </c>
      <c r="H6908" s="15" t="s">
        <v>136</v>
      </c>
      <c r="I6908" s="15" t="s">
        <v>139</v>
      </c>
      <c r="J6908" s="15" t="s">
        <v>150</v>
      </c>
      <c r="K6908" s="15" t="s">
        <v>12198</v>
      </c>
      <c r="N6908" s="15" t="n">
        <v>11</v>
      </c>
      <c r="P6908" s="15" t="n">
        <v>11</v>
      </c>
      <c r="Y6908" s="15" t="s">
        <v>156</v>
      </c>
      <c r="AB6908" s="15" t="s">
        <v>143</v>
      </c>
    </row>
    <row r="6909" customFormat="false" ht="15" hidden="false" customHeight="true" outlineLevel="0" collapsed="false">
      <c r="A6909" s="15" t="s">
        <v>12195</v>
      </c>
      <c r="B6909" s="15" t="s">
        <v>12196</v>
      </c>
      <c r="C6909" s="15" t="s">
        <v>217</v>
      </c>
      <c r="D6909" s="15" t="s">
        <v>235</v>
      </c>
      <c r="E6909" s="15" t="s">
        <v>136</v>
      </c>
      <c r="F6909" s="15" t="s">
        <v>137</v>
      </c>
      <c r="G6909" s="15" t="s">
        <v>231</v>
      </c>
      <c r="H6909" s="15" t="s">
        <v>136</v>
      </c>
      <c r="I6909" s="15" t="s">
        <v>139</v>
      </c>
      <c r="J6909" s="15" t="s">
        <v>158</v>
      </c>
      <c r="K6909" s="15" t="s">
        <v>12199</v>
      </c>
      <c r="N6909" s="15" t="n">
        <v>12</v>
      </c>
      <c r="P6909" s="15" t="n">
        <v>12</v>
      </c>
      <c r="Y6909" s="15" t="s">
        <v>156</v>
      </c>
      <c r="AB6909" s="15" t="s">
        <v>143</v>
      </c>
    </row>
    <row r="6910" customFormat="false" ht="15" hidden="false" customHeight="true" outlineLevel="0" collapsed="false">
      <c r="A6910" s="15" t="s">
        <v>12200</v>
      </c>
      <c r="B6910" s="15" t="s">
        <v>6212</v>
      </c>
      <c r="C6910" s="15" t="s">
        <v>134</v>
      </c>
      <c r="D6910" s="15" t="s">
        <v>135</v>
      </c>
      <c r="E6910" s="15" t="s">
        <v>136</v>
      </c>
      <c r="F6910" s="15" t="s">
        <v>137</v>
      </c>
      <c r="G6910" s="15" t="s">
        <v>136</v>
      </c>
      <c r="H6910" s="15" t="s">
        <v>136</v>
      </c>
      <c r="I6910" s="15" t="s">
        <v>139</v>
      </c>
      <c r="J6910" s="15" t="s">
        <v>140</v>
      </c>
      <c r="K6910" s="15" t="s">
        <v>12201</v>
      </c>
      <c r="L6910" s="15" t="n">
        <v>36</v>
      </c>
      <c r="P6910" s="15" t="n">
        <v>36</v>
      </c>
      <c r="Y6910" s="15" t="s">
        <v>142</v>
      </c>
      <c r="AB6910" s="15" t="s">
        <v>143</v>
      </c>
    </row>
    <row r="6911" customFormat="false" ht="15" hidden="false" customHeight="true" outlineLevel="0" collapsed="false">
      <c r="A6911" s="15" t="s">
        <v>12200</v>
      </c>
      <c r="B6911" s="15" t="s">
        <v>6212</v>
      </c>
      <c r="C6911" s="15" t="s">
        <v>134</v>
      </c>
      <c r="D6911" s="15" t="s">
        <v>135</v>
      </c>
      <c r="E6911" s="15" t="s">
        <v>136</v>
      </c>
      <c r="F6911" s="15" t="s">
        <v>137</v>
      </c>
      <c r="G6911" s="15" t="s">
        <v>136</v>
      </c>
      <c r="H6911" s="15" t="s">
        <v>136</v>
      </c>
      <c r="I6911" s="15" t="s">
        <v>139</v>
      </c>
      <c r="J6911" s="15" t="s">
        <v>150</v>
      </c>
      <c r="K6911" s="15" t="s">
        <v>12202</v>
      </c>
      <c r="L6911" s="15" t="n">
        <v>43</v>
      </c>
      <c r="P6911" s="15" t="n">
        <v>43</v>
      </c>
      <c r="Y6911" s="15" t="s">
        <v>142</v>
      </c>
      <c r="AB6911" s="15" t="s">
        <v>143</v>
      </c>
    </row>
    <row r="6912" customFormat="false" ht="15" hidden="false" customHeight="true" outlineLevel="0" collapsed="false">
      <c r="A6912" s="15" t="s">
        <v>12200</v>
      </c>
      <c r="B6912" s="15" t="s">
        <v>6212</v>
      </c>
      <c r="C6912" s="15" t="s">
        <v>134</v>
      </c>
      <c r="D6912" s="15" t="s">
        <v>135</v>
      </c>
      <c r="E6912" s="15" t="s">
        <v>136</v>
      </c>
      <c r="F6912" s="15" t="s">
        <v>137</v>
      </c>
      <c r="G6912" s="15" t="s">
        <v>136</v>
      </c>
      <c r="H6912" s="15" t="s">
        <v>136</v>
      </c>
      <c r="I6912" s="15" t="s">
        <v>139</v>
      </c>
      <c r="J6912" s="15" t="s">
        <v>158</v>
      </c>
      <c r="K6912" s="15" t="s">
        <v>12203</v>
      </c>
      <c r="L6912" s="15" t="n">
        <v>11</v>
      </c>
      <c r="P6912" s="15" t="n">
        <v>11</v>
      </c>
      <c r="Y6912" s="15" t="s">
        <v>142</v>
      </c>
      <c r="AB6912" s="15" t="s">
        <v>143</v>
      </c>
    </row>
    <row r="6913" customFormat="false" ht="15" hidden="false" customHeight="true" outlineLevel="0" collapsed="false">
      <c r="A6913" s="15" t="s">
        <v>12204</v>
      </c>
      <c r="B6913" s="15" t="s">
        <v>12205</v>
      </c>
      <c r="C6913" s="15" t="s">
        <v>217</v>
      </c>
      <c r="D6913" s="15" t="s">
        <v>235</v>
      </c>
      <c r="E6913" s="15" t="s">
        <v>136</v>
      </c>
      <c r="F6913" s="15" t="s">
        <v>137</v>
      </c>
      <c r="G6913" s="15" t="s">
        <v>308</v>
      </c>
      <c r="H6913" s="15" t="s">
        <v>136</v>
      </c>
      <c r="I6913" s="15" t="s">
        <v>139</v>
      </c>
      <c r="J6913" s="15" t="s">
        <v>140</v>
      </c>
      <c r="K6913" s="15" t="s">
        <v>12206</v>
      </c>
      <c r="N6913" s="15" t="n">
        <v>6</v>
      </c>
      <c r="P6913" s="15" t="n">
        <v>6</v>
      </c>
      <c r="Y6913" s="15" t="s">
        <v>142</v>
      </c>
      <c r="AB6913" s="15" t="s">
        <v>143</v>
      </c>
    </row>
    <row r="6914" customFormat="false" ht="15" hidden="false" customHeight="true" outlineLevel="0" collapsed="false">
      <c r="A6914" s="15" t="s">
        <v>12204</v>
      </c>
      <c r="B6914" s="15" t="s">
        <v>12205</v>
      </c>
      <c r="C6914" s="15" t="s">
        <v>217</v>
      </c>
      <c r="D6914" s="15" t="s">
        <v>235</v>
      </c>
      <c r="E6914" s="15" t="s">
        <v>136</v>
      </c>
      <c r="F6914" s="15" t="s">
        <v>137</v>
      </c>
      <c r="G6914" s="15" t="s">
        <v>308</v>
      </c>
      <c r="H6914" s="15" t="s">
        <v>136</v>
      </c>
      <c r="I6914" s="15" t="s">
        <v>139</v>
      </c>
      <c r="J6914" s="15" t="s">
        <v>150</v>
      </c>
      <c r="K6914" s="15" t="s">
        <v>12207</v>
      </c>
      <c r="N6914" s="15" t="n">
        <v>3</v>
      </c>
      <c r="P6914" s="15" t="n">
        <v>3</v>
      </c>
      <c r="Y6914" s="15" t="s">
        <v>142</v>
      </c>
      <c r="AB6914" s="15" t="s">
        <v>143</v>
      </c>
    </row>
    <row r="6915" customFormat="false" ht="15" hidden="false" customHeight="true" outlineLevel="0" collapsed="false">
      <c r="A6915" s="15" t="s">
        <v>12208</v>
      </c>
      <c r="B6915" s="15" t="s">
        <v>12209</v>
      </c>
      <c r="C6915" s="15" t="s">
        <v>134</v>
      </c>
      <c r="D6915" s="15" t="s">
        <v>177</v>
      </c>
      <c r="E6915" s="15" t="s">
        <v>136</v>
      </c>
      <c r="F6915" s="15" t="s">
        <v>137</v>
      </c>
      <c r="G6915" s="15" t="s">
        <v>451</v>
      </c>
      <c r="H6915" s="15" t="s">
        <v>136</v>
      </c>
      <c r="I6915" s="15" t="s">
        <v>243</v>
      </c>
      <c r="J6915" s="15" t="s">
        <v>140</v>
      </c>
      <c r="K6915" s="15" t="s">
        <v>12210</v>
      </c>
      <c r="N6915" s="15" t="n">
        <v>5</v>
      </c>
      <c r="P6915" s="15" t="n">
        <v>5</v>
      </c>
      <c r="Y6915" s="15" t="s">
        <v>142</v>
      </c>
      <c r="AB6915" s="15" t="s">
        <v>143</v>
      </c>
    </row>
    <row r="6916" customFormat="false" ht="15" hidden="false" customHeight="true" outlineLevel="0" collapsed="false">
      <c r="A6916" s="15" t="s">
        <v>12208</v>
      </c>
      <c r="B6916" s="15" t="s">
        <v>12209</v>
      </c>
      <c r="C6916" s="15" t="s">
        <v>134</v>
      </c>
      <c r="D6916" s="15" t="s">
        <v>177</v>
      </c>
      <c r="E6916" s="15" t="s">
        <v>136</v>
      </c>
      <c r="F6916" s="15" t="s">
        <v>137</v>
      </c>
      <c r="G6916" s="15" t="s">
        <v>451</v>
      </c>
      <c r="H6916" s="15" t="s">
        <v>136</v>
      </c>
      <c r="I6916" s="15" t="s">
        <v>243</v>
      </c>
      <c r="J6916" s="15" t="s">
        <v>144</v>
      </c>
      <c r="K6916" s="15" t="s">
        <v>12211</v>
      </c>
      <c r="M6916" s="15" t="n">
        <v>99</v>
      </c>
      <c r="N6916" s="15" t="n">
        <v>102</v>
      </c>
      <c r="O6916" s="15" t="n">
        <v>38</v>
      </c>
      <c r="P6916" s="15" t="n">
        <v>239</v>
      </c>
      <c r="Y6916" s="15" t="s">
        <v>142</v>
      </c>
      <c r="AB6916" s="15" t="s">
        <v>143</v>
      </c>
    </row>
    <row r="6917" customFormat="false" ht="15" hidden="false" customHeight="true" outlineLevel="0" collapsed="false">
      <c r="A6917" s="15" t="s">
        <v>12208</v>
      </c>
      <c r="B6917" s="15" t="s">
        <v>12209</v>
      </c>
      <c r="C6917" s="15" t="s">
        <v>134</v>
      </c>
      <c r="D6917" s="15" t="s">
        <v>177</v>
      </c>
      <c r="E6917" s="15" t="s">
        <v>136</v>
      </c>
      <c r="F6917" s="15" t="s">
        <v>137</v>
      </c>
      <c r="G6917" s="15" t="s">
        <v>451</v>
      </c>
      <c r="H6917" s="15" t="s">
        <v>136</v>
      </c>
      <c r="I6917" s="15" t="s">
        <v>243</v>
      </c>
      <c r="J6917" s="15" t="s">
        <v>150</v>
      </c>
      <c r="K6917" s="15" t="s">
        <v>12212</v>
      </c>
      <c r="M6917" s="15" t="n">
        <v>319</v>
      </c>
      <c r="N6917" s="15" t="n">
        <v>190</v>
      </c>
      <c r="O6917" s="15" t="n">
        <v>164</v>
      </c>
      <c r="P6917" s="15" t="n">
        <v>673</v>
      </c>
      <c r="Y6917" s="15" t="s">
        <v>142</v>
      </c>
      <c r="AB6917" s="15" t="s">
        <v>143</v>
      </c>
    </row>
    <row r="6918" customFormat="false" ht="15" hidden="false" customHeight="true" outlineLevel="0" collapsed="false">
      <c r="A6918" s="15" t="s">
        <v>12208</v>
      </c>
      <c r="B6918" s="15" t="s">
        <v>12209</v>
      </c>
      <c r="C6918" s="15" t="s">
        <v>134</v>
      </c>
      <c r="D6918" s="15" t="s">
        <v>177</v>
      </c>
      <c r="E6918" s="15" t="s">
        <v>136</v>
      </c>
      <c r="F6918" s="15" t="s">
        <v>137</v>
      </c>
      <c r="G6918" s="15" t="s">
        <v>451</v>
      </c>
      <c r="H6918" s="15" t="s">
        <v>136</v>
      </c>
      <c r="I6918" s="15" t="s">
        <v>243</v>
      </c>
      <c r="J6918" s="15" t="s">
        <v>166</v>
      </c>
      <c r="K6918" s="15" t="s">
        <v>12213</v>
      </c>
      <c r="M6918" s="15" t="n">
        <v>477</v>
      </c>
      <c r="N6918" s="15" t="n">
        <v>4</v>
      </c>
      <c r="P6918" s="15" t="n">
        <v>481</v>
      </c>
      <c r="Y6918" s="15" t="s">
        <v>142</v>
      </c>
      <c r="AB6918" s="15" t="s">
        <v>143</v>
      </c>
    </row>
    <row r="6919" customFormat="false" ht="15" hidden="false" customHeight="true" outlineLevel="0" collapsed="false">
      <c r="A6919" s="15" t="s">
        <v>12208</v>
      </c>
      <c r="B6919" s="15" t="s">
        <v>12209</v>
      </c>
      <c r="C6919" s="15" t="s">
        <v>134</v>
      </c>
      <c r="D6919" s="15" t="s">
        <v>177</v>
      </c>
      <c r="E6919" s="15" t="s">
        <v>136</v>
      </c>
      <c r="F6919" s="15" t="s">
        <v>137</v>
      </c>
      <c r="G6919" s="15" t="s">
        <v>451</v>
      </c>
      <c r="H6919" s="15" t="s">
        <v>136</v>
      </c>
      <c r="I6919" s="15" t="s">
        <v>243</v>
      </c>
      <c r="J6919" s="15" t="s">
        <v>158</v>
      </c>
      <c r="K6919" s="15" t="s">
        <v>12214</v>
      </c>
      <c r="M6919" s="15" t="n">
        <v>6</v>
      </c>
      <c r="P6919" s="15" t="n">
        <v>6</v>
      </c>
      <c r="Y6919" s="15" t="s">
        <v>142</v>
      </c>
      <c r="AB6919" s="15" t="s">
        <v>143</v>
      </c>
    </row>
    <row r="6920" customFormat="false" ht="15" hidden="false" customHeight="true" outlineLevel="0" collapsed="false">
      <c r="A6920" s="15" t="s">
        <v>12208</v>
      </c>
      <c r="B6920" s="15" t="s">
        <v>12209</v>
      </c>
      <c r="C6920" s="15" t="s">
        <v>134</v>
      </c>
      <c r="D6920" s="15" t="s">
        <v>177</v>
      </c>
      <c r="E6920" s="15" t="s">
        <v>136</v>
      </c>
      <c r="F6920" s="15" t="s">
        <v>137</v>
      </c>
      <c r="G6920" s="15" t="s">
        <v>451</v>
      </c>
      <c r="H6920" s="15" t="s">
        <v>136</v>
      </c>
      <c r="I6920" s="15" t="s">
        <v>243</v>
      </c>
      <c r="J6920" s="15" t="s">
        <v>169</v>
      </c>
      <c r="K6920" s="15" t="s">
        <v>12215</v>
      </c>
      <c r="M6920" s="15" t="n">
        <v>35</v>
      </c>
      <c r="N6920" s="15" t="n">
        <v>131</v>
      </c>
      <c r="O6920" s="15" t="n">
        <v>46</v>
      </c>
      <c r="P6920" s="15" t="n">
        <v>212</v>
      </c>
      <c r="Y6920" s="15" t="s">
        <v>142</v>
      </c>
      <c r="AB6920" s="15" t="s">
        <v>143</v>
      </c>
    </row>
    <row r="6921" customFormat="false" ht="15" hidden="false" customHeight="true" outlineLevel="0" collapsed="false">
      <c r="A6921" s="15" t="s">
        <v>12216</v>
      </c>
      <c r="B6921" s="15" t="s">
        <v>12217</v>
      </c>
      <c r="C6921" s="15" t="s">
        <v>134</v>
      </c>
      <c r="D6921" s="15" t="s">
        <v>541</v>
      </c>
      <c r="E6921" s="15" t="s">
        <v>136</v>
      </c>
      <c r="F6921" s="15" t="s">
        <v>137</v>
      </c>
      <c r="G6921" s="15" t="s">
        <v>938</v>
      </c>
      <c r="H6921" s="15" t="s">
        <v>136</v>
      </c>
      <c r="I6921" s="15" t="s">
        <v>243</v>
      </c>
      <c r="J6921" s="15" t="s">
        <v>140</v>
      </c>
      <c r="K6921" s="15" t="s">
        <v>12218</v>
      </c>
      <c r="L6921" s="15" t="n">
        <v>14</v>
      </c>
      <c r="M6921" s="15" t="n">
        <v>11</v>
      </c>
      <c r="N6921" s="15" t="n">
        <v>12</v>
      </c>
      <c r="O6921" s="15" t="n">
        <v>28</v>
      </c>
      <c r="P6921" s="15" t="n">
        <v>65</v>
      </c>
      <c r="Y6921" s="15" t="s">
        <v>142</v>
      </c>
      <c r="AB6921" s="15" t="s">
        <v>143</v>
      </c>
    </row>
    <row r="6922" customFormat="false" ht="15" hidden="false" customHeight="true" outlineLevel="0" collapsed="false">
      <c r="A6922" s="15" t="s">
        <v>12216</v>
      </c>
      <c r="B6922" s="15" t="s">
        <v>12217</v>
      </c>
      <c r="C6922" s="15" t="s">
        <v>134</v>
      </c>
      <c r="D6922" s="15" t="s">
        <v>541</v>
      </c>
      <c r="E6922" s="15" t="s">
        <v>136</v>
      </c>
      <c r="F6922" s="15" t="s">
        <v>137</v>
      </c>
      <c r="G6922" s="15" t="s">
        <v>938</v>
      </c>
      <c r="H6922" s="15" t="s">
        <v>136</v>
      </c>
      <c r="I6922" s="15" t="s">
        <v>243</v>
      </c>
      <c r="J6922" s="15" t="s">
        <v>144</v>
      </c>
      <c r="K6922" s="15" t="s">
        <v>12219</v>
      </c>
      <c r="L6922" s="15" t="n">
        <v>173</v>
      </c>
      <c r="M6922" s="15" t="n">
        <v>16</v>
      </c>
      <c r="N6922" s="15" t="n">
        <v>5</v>
      </c>
      <c r="O6922" s="15" t="n">
        <v>3</v>
      </c>
      <c r="P6922" s="15" t="n">
        <v>197</v>
      </c>
      <c r="Y6922" s="15" t="s">
        <v>142</v>
      </c>
      <c r="AB6922" s="15" t="s">
        <v>143</v>
      </c>
    </row>
    <row r="6923" customFormat="false" ht="15" hidden="false" customHeight="true" outlineLevel="0" collapsed="false">
      <c r="A6923" s="15" t="s">
        <v>12216</v>
      </c>
      <c r="B6923" s="15" t="s">
        <v>12217</v>
      </c>
      <c r="C6923" s="15" t="s">
        <v>134</v>
      </c>
      <c r="D6923" s="15" t="s">
        <v>541</v>
      </c>
      <c r="E6923" s="15" t="s">
        <v>136</v>
      </c>
      <c r="F6923" s="15" t="s">
        <v>137</v>
      </c>
      <c r="G6923" s="15" t="s">
        <v>938</v>
      </c>
      <c r="H6923" s="15" t="s">
        <v>136</v>
      </c>
      <c r="I6923" s="15" t="s">
        <v>243</v>
      </c>
      <c r="J6923" s="15" t="s">
        <v>150</v>
      </c>
      <c r="K6923" s="15" t="s">
        <v>12220</v>
      </c>
      <c r="L6923" s="15" t="n">
        <v>82</v>
      </c>
      <c r="M6923" s="15" t="n">
        <v>85</v>
      </c>
      <c r="N6923" s="15" t="n">
        <v>148</v>
      </c>
      <c r="O6923" s="15" t="n">
        <v>66</v>
      </c>
      <c r="P6923" s="15" t="n">
        <v>381</v>
      </c>
      <c r="Y6923" s="15" t="s">
        <v>142</v>
      </c>
      <c r="AB6923" s="15" t="s">
        <v>143</v>
      </c>
    </row>
    <row r="6924" customFormat="false" ht="15" hidden="false" customHeight="true" outlineLevel="0" collapsed="false">
      <c r="A6924" s="15" t="s">
        <v>12216</v>
      </c>
      <c r="B6924" s="15" t="s">
        <v>12217</v>
      </c>
      <c r="C6924" s="15" t="s">
        <v>134</v>
      </c>
      <c r="D6924" s="15" t="s">
        <v>541</v>
      </c>
      <c r="E6924" s="15" t="s">
        <v>136</v>
      </c>
      <c r="F6924" s="15" t="s">
        <v>137</v>
      </c>
      <c r="G6924" s="15" t="s">
        <v>938</v>
      </c>
      <c r="H6924" s="15" t="s">
        <v>136</v>
      </c>
      <c r="I6924" s="15" t="s">
        <v>243</v>
      </c>
      <c r="J6924" s="15" t="s">
        <v>158</v>
      </c>
      <c r="K6924" s="15" t="s">
        <v>12221</v>
      </c>
      <c r="L6924" s="15" t="n">
        <v>36</v>
      </c>
      <c r="M6924" s="15" t="n">
        <v>48</v>
      </c>
      <c r="N6924" s="15" t="n">
        <v>35</v>
      </c>
      <c r="O6924" s="15" t="n">
        <v>17</v>
      </c>
      <c r="P6924" s="15" t="n">
        <v>136</v>
      </c>
      <c r="Y6924" s="15" t="s">
        <v>142</v>
      </c>
      <c r="AB6924" s="15" t="s">
        <v>143</v>
      </c>
    </row>
    <row r="6925" customFormat="false" ht="15" hidden="false" customHeight="true" outlineLevel="0" collapsed="false">
      <c r="A6925" s="15" t="s">
        <v>12216</v>
      </c>
      <c r="B6925" s="15" t="s">
        <v>12217</v>
      </c>
      <c r="C6925" s="15" t="s">
        <v>134</v>
      </c>
      <c r="D6925" s="15" t="s">
        <v>541</v>
      </c>
      <c r="E6925" s="15" t="s">
        <v>136</v>
      </c>
      <c r="F6925" s="15" t="s">
        <v>137</v>
      </c>
      <c r="G6925" s="15" t="s">
        <v>938</v>
      </c>
      <c r="H6925" s="15" t="s">
        <v>136</v>
      </c>
      <c r="I6925" s="15" t="s">
        <v>243</v>
      </c>
      <c r="J6925" s="15" t="s">
        <v>169</v>
      </c>
      <c r="K6925" s="15" t="s">
        <v>12222</v>
      </c>
      <c r="L6925" s="15" t="n">
        <v>1</v>
      </c>
      <c r="P6925" s="15" t="n">
        <v>1</v>
      </c>
      <c r="Y6925" s="15" t="s">
        <v>142</v>
      </c>
      <c r="AB6925" s="15" t="s">
        <v>143</v>
      </c>
    </row>
    <row r="6926" customFormat="false" ht="15" hidden="false" customHeight="true" outlineLevel="0" collapsed="false">
      <c r="A6926" s="15" t="s">
        <v>12223</v>
      </c>
      <c r="B6926" s="15" t="s">
        <v>12224</v>
      </c>
      <c r="C6926" s="15" t="s">
        <v>148</v>
      </c>
      <c r="E6926" s="15" t="s">
        <v>136</v>
      </c>
      <c r="F6926" s="15" t="s">
        <v>137</v>
      </c>
      <c r="G6926" s="15" t="s">
        <v>12225</v>
      </c>
      <c r="H6926" s="15" t="s">
        <v>136</v>
      </c>
      <c r="I6926" s="15" t="s">
        <v>139</v>
      </c>
      <c r="J6926" s="15" t="s">
        <v>140</v>
      </c>
      <c r="K6926" s="15" t="s">
        <v>12226</v>
      </c>
      <c r="M6926" s="15" t="n">
        <v>1</v>
      </c>
      <c r="P6926" s="15" t="n">
        <v>1</v>
      </c>
      <c r="Y6926" s="15" t="s">
        <v>142</v>
      </c>
      <c r="AB6926" s="15" t="s">
        <v>143</v>
      </c>
    </row>
    <row r="6927" customFormat="false" ht="15" hidden="false" customHeight="true" outlineLevel="0" collapsed="false">
      <c r="A6927" s="15" t="s">
        <v>12227</v>
      </c>
      <c r="B6927" s="15" t="s">
        <v>12228</v>
      </c>
      <c r="C6927" s="15" t="s">
        <v>134</v>
      </c>
      <c r="D6927" s="15" t="s">
        <v>135</v>
      </c>
      <c r="E6927" s="15" t="s">
        <v>136</v>
      </c>
      <c r="F6927" s="15" t="s">
        <v>137</v>
      </c>
      <c r="G6927" s="15" t="s">
        <v>938</v>
      </c>
      <c r="H6927" s="15" t="s">
        <v>136</v>
      </c>
      <c r="I6927" s="15" t="s">
        <v>243</v>
      </c>
      <c r="J6927" s="15" t="s">
        <v>150</v>
      </c>
      <c r="K6927" s="15" t="s">
        <v>12229</v>
      </c>
      <c r="L6927" s="15" t="n">
        <v>251</v>
      </c>
      <c r="M6927" s="15" t="n">
        <v>220</v>
      </c>
      <c r="N6927" s="15" t="n">
        <v>171</v>
      </c>
      <c r="O6927" s="15" t="n">
        <v>59</v>
      </c>
      <c r="P6927" s="15" t="n">
        <v>701</v>
      </c>
      <c r="Y6927" s="15" t="s">
        <v>142</v>
      </c>
      <c r="AB6927" s="15" t="s">
        <v>143</v>
      </c>
    </row>
    <row r="6928" customFormat="false" ht="15" hidden="false" customHeight="true" outlineLevel="0" collapsed="false">
      <c r="A6928" s="15" t="s">
        <v>12227</v>
      </c>
      <c r="B6928" s="15" t="s">
        <v>12228</v>
      </c>
      <c r="C6928" s="15" t="s">
        <v>134</v>
      </c>
      <c r="D6928" s="15" t="s">
        <v>135</v>
      </c>
      <c r="E6928" s="15" t="s">
        <v>136</v>
      </c>
      <c r="F6928" s="15" t="s">
        <v>137</v>
      </c>
      <c r="G6928" s="15" t="s">
        <v>938</v>
      </c>
      <c r="H6928" s="15" t="s">
        <v>136</v>
      </c>
      <c r="I6928" s="15" t="s">
        <v>243</v>
      </c>
      <c r="J6928" s="15" t="s">
        <v>166</v>
      </c>
      <c r="K6928" s="15" t="s">
        <v>12230</v>
      </c>
      <c r="N6928" s="15" t="n">
        <v>63</v>
      </c>
      <c r="P6928" s="15" t="n">
        <v>63</v>
      </c>
      <c r="Y6928" s="15" t="s">
        <v>142</v>
      </c>
      <c r="AB6928" s="15" t="s">
        <v>143</v>
      </c>
    </row>
    <row r="6929" customFormat="false" ht="15" hidden="false" customHeight="true" outlineLevel="0" collapsed="false">
      <c r="A6929" s="15" t="s">
        <v>12227</v>
      </c>
      <c r="B6929" s="15" t="s">
        <v>12228</v>
      </c>
      <c r="C6929" s="15" t="s">
        <v>134</v>
      </c>
      <c r="D6929" s="15" t="s">
        <v>135</v>
      </c>
      <c r="E6929" s="15" t="s">
        <v>136</v>
      </c>
      <c r="F6929" s="15" t="s">
        <v>137</v>
      </c>
      <c r="G6929" s="15" t="s">
        <v>938</v>
      </c>
      <c r="H6929" s="15" t="s">
        <v>136</v>
      </c>
      <c r="I6929" s="15" t="s">
        <v>243</v>
      </c>
      <c r="J6929" s="15" t="s">
        <v>158</v>
      </c>
      <c r="K6929" s="15" t="s">
        <v>12231</v>
      </c>
      <c r="L6929" s="15" t="n">
        <v>114</v>
      </c>
      <c r="M6929" s="15" t="n">
        <v>74</v>
      </c>
      <c r="N6929" s="15" t="n">
        <v>79</v>
      </c>
      <c r="O6929" s="15" t="n">
        <v>32</v>
      </c>
      <c r="P6929" s="15" t="n">
        <v>299</v>
      </c>
      <c r="Y6929" s="15" t="s">
        <v>142</v>
      </c>
      <c r="AB6929" s="15" t="s">
        <v>143</v>
      </c>
    </row>
    <row r="6930" customFormat="false" ht="15" hidden="false" customHeight="true" outlineLevel="0" collapsed="false">
      <c r="A6930" s="15" t="s">
        <v>12227</v>
      </c>
      <c r="B6930" s="15" t="s">
        <v>12228</v>
      </c>
      <c r="C6930" s="15" t="s">
        <v>134</v>
      </c>
      <c r="D6930" s="15" t="s">
        <v>135</v>
      </c>
      <c r="E6930" s="15" t="s">
        <v>136</v>
      </c>
      <c r="F6930" s="15" t="s">
        <v>137</v>
      </c>
      <c r="G6930" s="15" t="s">
        <v>938</v>
      </c>
      <c r="H6930" s="15" t="s">
        <v>136</v>
      </c>
      <c r="I6930" s="15" t="s">
        <v>243</v>
      </c>
      <c r="J6930" s="15" t="s">
        <v>169</v>
      </c>
      <c r="K6930" s="15" t="s">
        <v>12232</v>
      </c>
      <c r="L6930" s="15" t="n">
        <v>10</v>
      </c>
      <c r="M6930" s="15" t="n">
        <v>3</v>
      </c>
      <c r="P6930" s="15" t="n">
        <v>13</v>
      </c>
      <c r="Y6930" s="15" t="s">
        <v>142</v>
      </c>
      <c r="AB6930" s="15" t="s">
        <v>143</v>
      </c>
    </row>
    <row r="6931" customFormat="false" ht="15" hidden="false" customHeight="true" outlineLevel="0" collapsed="false">
      <c r="A6931" s="15" t="s">
        <v>12233</v>
      </c>
      <c r="B6931" s="15" t="s">
        <v>12234</v>
      </c>
      <c r="C6931" s="15" t="s">
        <v>148</v>
      </c>
      <c r="E6931" s="15" t="s">
        <v>136</v>
      </c>
      <c r="F6931" s="15" t="s">
        <v>137</v>
      </c>
      <c r="G6931" s="15" t="s">
        <v>2517</v>
      </c>
      <c r="H6931" s="15" t="s">
        <v>136</v>
      </c>
      <c r="I6931" s="15" t="s">
        <v>139</v>
      </c>
      <c r="J6931" s="15" t="s">
        <v>144</v>
      </c>
      <c r="K6931" s="15" t="s">
        <v>12235</v>
      </c>
      <c r="L6931" s="15" t="n">
        <v>9</v>
      </c>
      <c r="P6931" s="15" t="n">
        <v>9</v>
      </c>
      <c r="Y6931" s="15" t="s">
        <v>142</v>
      </c>
      <c r="AB6931" s="15" t="s">
        <v>143</v>
      </c>
    </row>
    <row r="6932" customFormat="false" ht="15" hidden="false" customHeight="true" outlineLevel="0" collapsed="false">
      <c r="A6932" s="15" t="s">
        <v>12233</v>
      </c>
      <c r="B6932" s="15" t="s">
        <v>12234</v>
      </c>
      <c r="C6932" s="15" t="s">
        <v>148</v>
      </c>
      <c r="E6932" s="15" t="s">
        <v>136</v>
      </c>
      <c r="F6932" s="15" t="s">
        <v>137</v>
      </c>
      <c r="G6932" s="15" t="s">
        <v>2517</v>
      </c>
      <c r="H6932" s="15" t="s">
        <v>136</v>
      </c>
      <c r="I6932" s="15" t="s">
        <v>139</v>
      </c>
      <c r="J6932" s="15" t="s">
        <v>150</v>
      </c>
      <c r="K6932" s="15" t="s">
        <v>12236</v>
      </c>
      <c r="L6932" s="15" t="n">
        <v>10</v>
      </c>
      <c r="M6932" s="15" t="n">
        <v>2</v>
      </c>
      <c r="P6932" s="15" t="n">
        <v>12</v>
      </c>
      <c r="Y6932" s="15" t="s">
        <v>142</v>
      </c>
      <c r="AB6932" s="15" t="s">
        <v>143</v>
      </c>
    </row>
    <row r="6933" customFormat="false" ht="15" hidden="false" customHeight="true" outlineLevel="0" collapsed="false">
      <c r="A6933" s="15" t="s">
        <v>12233</v>
      </c>
      <c r="B6933" s="15" t="s">
        <v>12234</v>
      </c>
      <c r="C6933" s="15" t="s">
        <v>148</v>
      </c>
      <c r="E6933" s="15" t="s">
        <v>136</v>
      </c>
      <c r="F6933" s="15" t="s">
        <v>137</v>
      </c>
      <c r="G6933" s="15" t="s">
        <v>2517</v>
      </c>
      <c r="H6933" s="15" t="s">
        <v>136</v>
      </c>
      <c r="I6933" s="15" t="s">
        <v>139</v>
      </c>
      <c r="J6933" s="15" t="s">
        <v>158</v>
      </c>
      <c r="K6933" s="15" t="s">
        <v>12237</v>
      </c>
      <c r="L6933" s="15" t="n">
        <v>1</v>
      </c>
      <c r="P6933" s="15" t="n">
        <v>1</v>
      </c>
      <c r="Y6933" s="15" t="s">
        <v>142</v>
      </c>
      <c r="AB6933" s="15" t="s">
        <v>143</v>
      </c>
    </row>
    <row r="6934" customFormat="false" ht="15" hidden="false" customHeight="true" outlineLevel="0" collapsed="false">
      <c r="A6934" s="15" t="s">
        <v>12238</v>
      </c>
      <c r="B6934" s="15" t="s">
        <v>12239</v>
      </c>
      <c r="C6934" s="15" t="s">
        <v>148</v>
      </c>
      <c r="E6934" s="15" t="s">
        <v>136</v>
      </c>
      <c r="F6934" s="15" t="s">
        <v>137</v>
      </c>
      <c r="G6934" s="15" t="s">
        <v>12240</v>
      </c>
      <c r="H6934" s="15" t="s">
        <v>136</v>
      </c>
      <c r="I6934" s="15" t="s">
        <v>139</v>
      </c>
      <c r="J6934" s="15" t="s">
        <v>140</v>
      </c>
      <c r="K6934" s="15" t="s">
        <v>12241</v>
      </c>
      <c r="N6934" s="15" t="n">
        <v>2</v>
      </c>
      <c r="P6934" s="15" t="n">
        <v>2</v>
      </c>
      <c r="Y6934" s="15" t="s">
        <v>142</v>
      </c>
      <c r="AB6934" s="15" t="s">
        <v>143</v>
      </c>
    </row>
    <row r="6935" customFormat="false" ht="15" hidden="false" customHeight="true" outlineLevel="0" collapsed="false">
      <c r="A6935" s="15" t="s">
        <v>12242</v>
      </c>
      <c r="B6935" s="15" t="s">
        <v>12243</v>
      </c>
      <c r="C6935" s="15" t="s">
        <v>148</v>
      </c>
      <c r="E6935" s="15" t="s">
        <v>136</v>
      </c>
      <c r="F6935" s="15" t="s">
        <v>137</v>
      </c>
      <c r="G6935" s="15" t="s">
        <v>136</v>
      </c>
      <c r="H6935" s="15" t="s">
        <v>136</v>
      </c>
      <c r="I6935" s="15" t="s">
        <v>139</v>
      </c>
      <c r="J6935" s="15" t="s">
        <v>150</v>
      </c>
      <c r="K6935" s="15" t="s">
        <v>12244</v>
      </c>
      <c r="L6935" s="15" t="n">
        <v>3</v>
      </c>
      <c r="M6935" s="15" t="n">
        <v>3</v>
      </c>
      <c r="N6935" s="15" t="n">
        <v>12</v>
      </c>
      <c r="O6935" s="15" t="n">
        <v>9</v>
      </c>
      <c r="P6935" s="15" t="n">
        <v>27</v>
      </c>
      <c r="Y6935" s="15" t="s">
        <v>142</v>
      </c>
      <c r="AB6935" s="15" t="s">
        <v>143</v>
      </c>
    </row>
    <row r="6936" customFormat="false" ht="15" hidden="false" customHeight="true" outlineLevel="0" collapsed="false">
      <c r="A6936" s="15" t="s">
        <v>12245</v>
      </c>
      <c r="B6936" s="15" t="s">
        <v>12246</v>
      </c>
      <c r="C6936" s="15" t="s">
        <v>148</v>
      </c>
      <c r="E6936" s="15" t="s">
        <v>136</v>
      </c>
      <c r="F6936" s="15" t="s">
        <v>137</v>
      </c>
      <c r="G6936" s="15" t="s">
        <v>3343</v>
      </c>
      <c r="H6936" s="15" t="s">
        <v>136</v>
      </c>
      <c r="I6936" s="15" t="s">
        <v>139</v>
      </c>
      <c r="J6936" s="15" t="s">
        <v>169</v>
      </c>
      <c r="K6936" s="15" t="s">
        <v>12247</v>
      </c>
      <c r="N6936" s="15" t="n">
        <v>16</v>
      </c>
      <c r="P6936" s="15" t="n">
        <v>16</v>
      </c>
      <c r="Y6936" s="15" t="s">
        <v>142</v>
      </c>
      <c r="AB6936" s="15" t="s">
        <v>143</v>
      </c>
    </row>
    <row r="6937" customFormat="false" ht="15" hidden="false" customHeight="true" outlineLevel="0" collapsed="false">
      <c r="A6937" s="15" t="s">
        <v>12248</v>
      </c>
      <c r="B6937" s="15" t="s">
        <v>12249</v>
      </c>
      <c r="C6937" s="15" t="s">
        <v>134</v>
      </c>
      <c r="D6937" s="15" t="s">
        <v>135</v>
      </c>
      <c r="E6937" s="15" t="s">
        <v>136</v>
      </c>
      <c r="F6937" s="15" t="s">
        <v>137</v>
      </c>
      <c r="G6937" s="15" t="s">
        <v>2299</v>
      </c>
      <c r="H6937" s="15" t="s">
        <v>136</v>
      </c>
      <c r="I6937" s="15" t="s">
        <v>139</v>
      </c>
      <c r="J6937" s="15" t="s">
        <v>140</v>
      </c>
      <c r="K6937" s="15" t="s">
        <v>12250</v>
      </c>
      <c r="N6937" s="15" t="n">
        <v>2</v>
      </c>
      <c r="P6937" s="15" t="n">
        <v>2</v>
      </c>
      <c r="Y6937" s="15" t="s">
        <v>142</v>
      </c>
      <c r="AB6937" s="15" t="s">
        <v>143</v>
      </c>
    </row>
    <row r="6938" customFormat="false" ht="15" hidden="false" customHeight="true" outlineLevel="0" collapsed="false">
      <c r="A6938" s="15" t="s">
        <v>12248</v>
      </c>
      <c r="B6938" s="15" t="s">
        <v>12249</v>
      </c>
      <c r="C6938" s="15" t="s">
        <v>134</v>
      </c>
      <c r="D6938" s="15" t="s">
        <v>135</v>
      </c>
      <c r="E6938" s="15" t="s">
        <v>136</v>
      </c>
      <c r="F6938" s="15" t="s">
        <v>137</v>
      </c>
      <c r="G6938" s="15" t="s">
        <v>2299</v>
      </c>
      <c r="H6938" s="15" t="s">
        <v>136</v>
      </c>
      <c r="I6938" s="15" t="s">
        <v>139</v>
      </c>
      <c r="J6938" s="15" t="s">
        <v>150</v>
      </c>
      <c r="K6938" s="15" t="s">
        <v>12251</v>
      </c>
      <c r="M6938" s="15" t="n">
        <v>31</v>
      </c>
      <c r="N6938" s="15" t="n">
        <v>407</v>
      </c>
      <c r="O6938" s="15" t="n">
        <v>200</v>
      </c>
      <c r="P6938" s="15" t="n">
        <v>638</v>
      </c>
      <c r="Y6938" s="15" t="s">
        <v>142</v>
      </c>
      <c r="AB6938" s="15" t="s">
        <v>143</v>
      </c>
    </row>
    <row r="6939" customFormat="false" ht="15" hidden="false" customHeight="true" outlineLevel="0" collapsed="false">
      <c r="A6939" s="15" t="s">
        <v>12248</v>
      </c>
      <c r="B6939" s="15" t="s">
        <v>12249</v>
      </c>
      <c r="C6939" s="15" t="s">
        <v>134</v>
      </c>
      <c r="D6939" s="15" t="s">
        <v>135</v>
      </c>
      <c r="E6939" s="15" t="s">
        <v>136</v>
      </c>
      <c r="F6939" s="15" t="s">
        <v>137</v>
      </c>
      <c r="G6939" s="15" t="s">
        <v>2299</v>
      </c>
      <c r="H6939" s="15" t="s">
        <v>136</v>
      </c>
      <c r="I6939" s="15" t="s">
        <v>139</v>
      </c>
      <c r="J6939" s="15" t="s">
        <v>158</v>
      </c>
      <c r="K6939" s="15" t="s">
        <v>12252</v>
      </c>
      <c r="M6939" s="15" t="n">
        <v>6</v>
      </c>
      <c r="N6939" s="15" t="n">
        <v>28</v>
      </c>
      <c r="O6939" s="15" t="n">
        <v>21</v>
      </c>
      <c r="P6939" s="15" t="n">
        <v>55</v>
      </c>
      <c r="Y6939" s="15" t="s">
        <v>142</v>
      </c>
      <c r="AB6939" s="15" t="s">
        <v>143</v>
      </c>
    </row>
    <row r="6940" customFormat="false" ht="15" hidden="false" customHeight="true" outlineLevel="0" collapsed="false">
      <c r="A6940" s="15" t="s">
        <v>12248</v>
      </c>
      <c r="B6940" s="15" t="s">
        <v>12249</v>
      </c>
      <c r="C6940" s="15" t="s">
        <v>134</v>
      </c>
      <c r="D6940" s="15" t="s">
        <v>135</v>
      </c>
      <c r="E6940" s="15" t="s">
        <v>136</v>
      </c>
      <c r="F6940" s="15" t="s">
        <v>137</v>
      </c>
      <c r="G6940" s="15" t="s">
        <v>2299</v>
      </c>
      <c r="H6940" s="15" t="s">
        <v>136</v>
      </c>
      <c r="I6940" s="15" t="s">
        <v>139</v>
      </c>
      <c r="J6940" s="15" t="s">
        <v>169</v>
      </c>
      <c r="K6940" s="15" t="s">
        <v>12253</v>
      </c>
      <c r="N6940" s="15" t="n">
        <v>5</v>
      </c>
      <c r="P6940" s="15" t="n">
        <v>5</v>
      </c>
      <c r="Y6940" s="15" t="s">
        <v>142</v>
      </c>
      <c r="AB6940" s="15" t="s">
        <v>143</v>
      </c>
    </row>
    <row r="6941" customFormat="false" ht="15" hidden="false" customHeight="true" outlineLevel="0" collapsed="false">
      <c r="A6941" s="15" t="s">
        <v>12254</v>
      </c>
      <c r="B6941" s="15" t="s">
        <v>12255</v>
      </c>
      <c r="C6941" s="15" t="s">
        <v>134</v>
      </c>
      <c r="D6941" s="15" t="s">
        <v>135</v>
      </c>
      <c r="E6941" s="15" t="s">
        <v>136</v>
      </c>
      <c r="F6941" s="15" t="s">
        <v>137</v>
      </c>
      <c r="G6941" s="15" t="s">
        <v>299</v>
      </c>
      <c r="H6941" s="15" t="s">
        <v>136</v>
      </c>
      <c r="I6941" s="15" t="s">
        <v>243</v>
      </c>
      <c r="J6941" s="15" t="s">
        <v>140</v>
      </c>
      <c r="K6941" s="15" t="s">
        <v>12256</v>
      </c>
      <c r="M6941" s="15" t="n">
        <v>141</v>
      </c>
      <c r="N6941" s="15" t="n">
        <v>84</v>
      </c>
      <c r="O6941" s="15" t="n">
        <v>17</v>
      </c>
      <c r="P6941" s="15" t="n">
        <v>242</v>
      </c>
      <c r="Y6941" s="15" t="s">
        <v>156</v>
      </c>
      <c r="AB6941" s="15" t="s">
        <v>143</v>
      </c>
    </row>
    <row r="6942" customFormat="false" ht="15" hidden="false" customHeight="true" outlineLevel="0" collapsed="false">
      <c r="A6942" s="15" t="s">
        <v>12254</v>
      </c>
      <c r="B6942" s="15" t="s">
        <v>12255</v>
      </c>
      <c r="C6942" s="15" t="s">
        <v>134</v>
      </c>
      <c r="D6942" s="15" t="s">
        <v>135</v>
      </c>
      <c r="E6942" s="15" t="s">
        <v>136</v>
      </c>
      <c r="F6942" s="15" t="s">
        <v>137</v>
      </c>
      <c r="G6942" s="15" t="s">
        <v>299</v>
      </c>
      <c r="H6942" s="15" t="s">
        <v>136</v>
      </c>
      <c r="I6942" s="15" t="s">
        <v>243</v>
      </c>
      <c r="J6942" s="15" t="s">
        <v>144</v>
      </c>
      <c r="K6942" s="15" t="s">
        <v>12257</v>
      </c>
      <c r="M6942" s="15" t="n">
        <v>613</v>
      </c>
      <c r="N6942" s="15" t="n">
        <v>281</v>
      </c>
      <c r="O6942" s="15" t="n">
        <v>21</v>
      </c>
      <c r="P6942" s="15" t="n">
        <v>915</v>
      </c>
      <c r="Y6942" s="15" t="s">
        <v>156</v>
      </c>
      <c r="AB6942" s="15" t="s">
        <v>143</v>
      </c>
    </row>
    <row r="6943" customFormat="false" ht="15" hidden="false" customHeight="true" outlineLevel="0" collapsed="false">
      <c r="A6943" s="15" t="s">
        <v>12254</v>
      </c>
      <c r="B6943" s="15" t="s">
        <v>12255</v>
      </c>
      <c r="C6943" s="15" t="s">
        <v>134</v>
      </c>
      <c r="D6943" s="15" t="s">
        <v>135</v>
      </c>
      <c r="E6943" s="15" t="s">
        <v>136</v>
      </c>
      <c r="F6943" s="15" t="s">
        <v>137</v>
      </c>
      <c r="G6943" s="15" t="s">
        <v>299</v>
      </c>
      <c r="H6943" s="15" t="s">
        <v>136</v>
      </c>
      <c r="I6943" s="15" t="s">
        <v>243</v>
      </c>
      <c r="J6943" s="15" t="s">
        <v>150</v>
      </c>
      <c r="K6943" s="15" t="s">
        <v>12258</v>
      </c>
      <c r="M6943" s="15" t="n">
        <v>65</v>
      </c>
      <c r="N6943" s="15" t="n">
        <v>207</v>
      </c>
      <c r="O6943" s="15" t="n">
        <v>34</v>
      </c>
      <c r="P6943" s="15" t="n">
        <v>306</v>
      </c>
      <c r="Y6943" s="15" t="s">
        <v>156</v>
      </c>
      <c r="AB6943" s="15" t="s">
        <v>143</v>
      </c>
    </row>
    <row r="6944" customFormat="false" ht="15" hidden="false" customHeight="true" outlineLevel="0" collapsed="false">
      <c r="A6944" s="15" t="s">
        <v>12254</v>
      </c>
      <c r="B6944" s="15" t="s">
        <v>12255</v>
      </c>
      <c r="C6944" s="15" t="s">
        <v>134</v>
      </c>
      <c r="D6944" s="15" t="s">
        <v>135</v>
      </c>
      <c r="E6944" s="15" t="s">
        <v>136</v>
      </c>
      <c r="F6944" s="15" t="s">
        <v>137</v>
      </c>
      <c r="G6944" s="15" t="s">
        <v>299</v>
      </c>
      <c r="H6944" s="15" t="s">
        <v>136</v>
      </c>
      <c r="I6944" s="15" t="s">
        <v>243</v>
      </c>
      <c r="J6944" s="15" t="s">
        <v>166</v>
      </c>
      <c r="K6944" s="15" t="s">
        <v>12259</v>
      </c>
      <c r="M6944" s="15" t="n">
        <v>3</v>
      </c>
      <c r="N6944" s="15" t="n">
        <v>2</v>
      </c>
      <c r="P6944" s="15" t="n">
        <v>5</v>
      </c>
      <c r="Y6944" s="15" t="s">
        <v>156</v>
      </c>
      <c r="AB6944" s="15" t="s">
        <v>143</v>
      </c>
    </row>
    <row r="6945" customFormat="false" ht="15" hidden="false" customHeight="true" outlineLevel="0" collapsed="false">
      <c r="A6945" s="15" t="s">
        <v>12254</v>
      </c>
      <c r="B6945" s="15" t="s">
        <v>12255</v>
      </c>
      <c r="C6945" s="15" t="s">
        <v>134</v>
      </c>
      <c r="D6945" s="15" t="s">
        <v>135</v>
      </c>
      <c r="E6945" s="15" t="s">
        <v>136</v>
      </c>
      <c r="F6945" s="15" t="s">
        <v>137</v>
      </c>
      <c r="G6945" s="15" t="s">
        <v>299</v>
      </c>
      <c r="H6945" s="15" t="s">
        <v>136</v>
      </c>
      <c r="I6945" s="15" t="s">
        <v>243</v>
      </c>
      <c r="J6945" s="15" t="s">
        <v>158</v>
      </c>
      <c r="K6945" s="15" t="s">
        <v>12260</v>
      </c>
      <c r="M6945" s="15" t="n">
        <v>19</v>
      </c>
      <c r="N6945" s="15" t="n">
        <v>37</v>
      </c>
      <c r="O6945" s="15" t="n">
        <v>28</v>
      </c>
      <c r="P6945" s="15" t="n">
        <v>84</v>
      </c>
      <c r="Y6945" s="15" t="s">
        <v>156</v>
      </c>
      <c r="AB6945" s="15" t="s">
        <v>143</v>
      </c>
    </row>
    <row r="6946" customFormat="false" ht="15" hidden="false" customHeight="true" outlineLevel="0" collapsed="false">
      <c r="A6946" s="15" t="s">
        <v>12254</v>
      </c>
      <c r="B6946" s="15" t="s">
        <v>12255</v>
      </c>
      <c r="C6946" s="15" t="s">
        <v>134</v>
      </c>
      <c r="D6946" s="15" t="s">
        <v>135</v>
      </c>
      <c r="E6946" s="15" t="s">
        <v>136</v>
      </c>
      <c r="F6946" s="15" t="s">
        <v>137</v>
      </c>
      <c r="G6946" s="15" t="s">
        <v>299</v>
      </c>
      <c r="H6946" s="15" t="s">
        <v>136</v>
      </c>
      <c r="I6946" s="15" t="s">
        <v>243</v>
      </c>
      <c r="J6946" s="15" t="s">
        <v>169</v>
      </c>
      <c r="K6946" s="15" t="s">
        <v>12261</v>
      </c>
      <c r="M6946" s="15" t="n">
        <v>3</v>
      </c>
      <c r="P6946" s="15" t="n">
        <v>3</v>
      </c>
      <c r="Y6946" s="15" t="s">
        <v>156</v>
      </c>
      <c r="AB6946" s="15" t="s">
        <v>143</v>
      </c>
    </row>
    <row r="6947" customFormat="false" ht="15" hidden="false" customHeight="true" outlineLevel="0" collapsed="false">
      <c r="A6947" s="15" t="s">
        <v>12262</v>
      </c>
      <c r="B6947" s="15" t="s">
        <v>12263</v>
      </c>
      <c r="C6947" s="15" t="s">
        <v>217</v>
      </c>
      <c r="D6947" s="15" t="s">
        <v>235</v>
      </c>
      <c r="E6947" s="15" t="s">
        <v>136</v>
      </c>
      <c r="F6947" s="15" t="s">
        <v>137</v>
      </c>
      <c r="G6947" s="15" t="s">
        <v>3343</v>
      </c>
      <c r="H6947" s="15" t="s">
        <v>136</v>
      </c>
      <c r="I6947" s="15" t="s">
        <v>139</v>
      </c>
      <c r="J6947" s="15" t="s">
        <v>140</v>
      </c>
      <c r="K6947" s="15" t="s">
        <v>12264</v>
      </c>
      <c r="M6947" s="15" t="n">
        <v>1</v>
      </c>
      <c r="P6947" s="15" t="n">
        <v>1</v>
      </c>
      <c r="Y6947" s="15" t="s">
        <v>142</v>
      </c>
      <c r="AB6947" s="15" t="s">
        <v>143</v>
      </c>
    </row>
    <row r="6948" customFormat="false" ht="15" hidden="false" customHeight="true" outlineLevel="0" collapsed="false">
      <c r="A6948" s="15" t="s">
        <v>12262</v>
      </c>
      <c r="B6948" s="15" t="s">
        <v>12263</v>
      </c>
      <c r="C6948" s="15" t="s">
        <v>217</v>
      </c>
      <c r="D6948" s="15" t="s">
        <v>235</v>
      </c>
      <c r="E6948" s="15" t="s">
        <v>136</v>
      </c>
      <c r="F6948" s="15" t="s">
        <v>137</v>
      </c>
      <c r="G6948" s="15" t="s">
        <v>3343</v>
      </c>
      <c r="H6948" s="15" t="s">
        <v>136</v>
      </c>
      <c r="I6948" s="15" t="s">
        <v>139</v>
      </c>
      <c r="J6948" s="15" t="s">
        <v>144</v>
      </c>
      <c r="K6948" s="15" t="s">
        <v>12265</v>
      </c>
      <c r="M6948" s="15" t="n">
        <v>3</v>
      </c>
      <c r="P6948" s="15" t="n">
        <v>3</v>
      </c>
      <c r="Y6948" s="15" t="s">
        <v>142</v>
      </c>
      <c r="AB6948" s="15" t="s">
        <v>143</v>
      </c>
    </row>
    <row r="6949" customFormat="false" ht="15" hidden="false" customHeight="true" outlineLevel="0" collapsed="false">
      <c r="A6949" s="15" t="s">
        <v>12262</v>
      </c>
      <c r="B6949" s="15" t="s">
        <v>12263</v>
      </c>
      <c r="C6949" s="15" t="s">
        <v>217</v>
      </c>
      <c r="D6949" s="15" t="s">
        <v>235</v>
      </c>
      <c r="E6949" s="15" t="s">
        <v>136</v>
      </c>
      <c r="F6949" s="15" t="s">
        <v>137</v>
      </c>
      <c r="G6949" s="15" t="s">
        <v>3343</v>
      </c>
      <c r="H6949" s="15" t="s">
        <v>136</v>
      </c>
      <c r="I6949" s="15" t="s">
        <v>139</v>
      </c>
      <c r="J6949" s="15" t="s">
        <v>150</v>
      </c>
      <c r="K6949" s="15" t="s">
        <v>12266</v>
      </c>
      <c r="M6949" s="15" t="n">
        <v>1</v>
      </c>
      <c r="N6949" s="15" t="n">
        <v>14</v>
      </c>
      <c r="O6949" s="15" t="n">
        <v>5</v>
      </c>
      <c r="P6949" s="15" t="n">
        <v>20</v>
      </c>
      <c r="Y6949" s="15" t="s">
        <v>142</v>
      </c>
      <c r="AB6949" s="15" t="s">
        <v>143</v>
      </c>
    </row>
    <row r="6950" customFormat="false" ht="15" hidden="false" customHeight="true" outlineLevel="0" collapsed="false">
      <c r="A6950" s="15" t="s">
        <v>12262</v>
      </c>
      <c r="B6950" s="15" t="s">
        <v>12263</v>
      </c>
      <c r="C6950" s="15" t="s">
        <v>217</v>
      </c>
      <c r="D6950" s="15" t="s">
        <v>235</v>
      </c>
      <c r="E6950" s="15" t="s">
        <v>136</v>
      </c>
      <c r="F6950" s="15" t="s">
        <v>137</v>
      </c>
      <c r="G6950" s="15" t="s">
        <v>3343</v>
      </c>
      <c r="H6950" s="15" t="s">
        <v>136</v>
      </c>
      <c r="I6950" s="15" t="s">
        <v>139</v>
      </c>
      <c r="J6950" s="15" t="s">
        <v>158</v>
      </c>
      <c r="K6950" s="15" t="s">
        <v>12267</v>
      </c>
      <c r="N6950" s="15" t="n">
        <v>1</v>
      </c>
      <c r="P6950" s="15" t="n">
        <v>1</v>
      </c>
      <c r="Y6950" s="15" t="s">
        <v>142</v>
      </c>
      <c r="AB6950" s="15" t="s">
        <v>143</v>
      </c>
    </row>
    <row r="6951" customFormat="false" ht="15" hidden="false" customHeight="true" outlineLevel="0" collapsed="false">
      <c r="A6951" s="15" t="s">
        <v>12268</v>
      </c>
      <c r="B6951" s="15" t="s">
        <v>12269</v>
      </c>
      <c r="C6951" s="15" t="s">
        <v>217</v>
      </c>
      <c r="D6951" s="15" t="s">
        <v>218</v>
      </c>
      <c r="E6951" s="15" t="s">
        <v>136</v>
      </c>
      <c r="F6951" s="15" t="s">
        <v>137</v>
      </c>
      <c r="G6951" s="15" t="s">
        <v>379</v>
      </c>
      <c r="H6951" s="15" t="s">
        <v>136</v>
      </c>
      <c r="I6951" s="15" t="s">
        <v>243</v>
      </c>
      <c r="J6951" s="15" t="s">
        <v>140</v>
      </c>
      <c r="K6951" s="15" t="s">
        <v>12270</v>
      </c>
      <c r="M6951" s="15" t="n">
        <v>11</v>
      </c>
      <c r="N6951" s="15" t="n">
        <v>2</v>
      </c>
      <c r="P6951" s="15" t="n">
        <v>13</v>
      </c>
      <c r="Y6951" s="15" t="s">
        <v>142</v>
      </c>
      <c r="AB6951" s="15" t="s">
        <v>143</v>
      </c>
    </row>
    <row r="6952" customFormat="false" ht="15" hidden="false" customHeight="true" outlineLevel="0" collapsed="false">
      <c r="A6952" s="15" t="s">
        <v>12268</v>
      </c>
      <c r="B6952" s="15" t="s">
        <v>12269</v>
      </c>
      <c r="C6952" s="15" t="s">
        <v>217</v>
      </c>
      <c r="D6952" s="15" t="s">
        <v>218</v>
      </c>
      <c r="E6952" s="15" t="s">
        <v>136</v>
      </c>
      <c r="F6952" s="15" t="s">
        <v>137</v>
      </c>
      <c r="G6952" s="15" t="s">
        <v>379</v>
      </c>
      <c r="H6952" s="15" t="s">
        <v>136</v>
      </c>
      <c r="I6952" s="15" t="s">
        <v>243</v>
      </c>
      <c r="J6952" s="15" t="s">
        <v>150</v>
      </c>
      <c r="K6952" s="15" t="s">
        <v>12271</v>
      </c>
      <c r="L6952" s="15" t="n">
        <v>44</v>
      </c>
      <c r="M6952" s="15" t="n">
        <v>191</v>
      </c>
      <c r="N6952" s="15" t="n">
        <v>166</v>
      </c>
      <c r="O6952" s="15" t="n">
        <v>110</v>
      </c>
      <c r="P6952" s="15" t="n">
        <v>511</v>
      </c>
      <c r="Y6952" s="15" t="s">
        <v>142</v>
      </c>
      <c r="AB6952" s="15" t="s">
        <v>143</v>
      </c>
    </row>
    <row r="6953" customFormat="false" ht="15" hidden="false" customHeight="true" outlineLevel="0" collapsed="false">
      <c r="A6953" s="15" t="s">
        <v>12268</v>
      </c>
      <c r="B6953" s="15" t="s">
        <v>12269</v>
      </c>
      <c r="C6953" s="15" t="s">
        <v>217</v>
      </c>
      <c r="D6953" s="15" t="s">
        <v>218</v>
      </c>
      <c r="E6953" s="15" t="s">
        <v>136</v>
      </c>
      <c r="F6953" s="15" t="s">
        <v>137</v>
      </c>
      <c r="G6953" s="15" t="s">
        <v>379</v>
      </c>
      <c r="H6953" s="15" t="s">
        <v>136</v>
      </c>
      <c r="I6953" s="15" t="s">
        <v>243</v>
      </c>
      <c r="J6953" s="15" t="s">
        <v>166</v>
      </c>
      <c r="K6953" s="15" t="s">
        <v>12272</v>
      </c>
      <c r="M6953" s="15" t="n">
        <v>15</v>
      </c>
      <c r="P6953" s="15" t="n">
        <v>15</v>
      </c>
      <c r="Y6953" s="15" t="s">
        <v>142</v>
      </c>
      <c r="AB6953" s="15" t="s">
        <v>143</v>
      </c>
    </row>
    <row r="6954" customFormat="false" ht="15" hidden="false" customHeight="true" outlineLevel="0" collapsed="false">
      <c r="A6954" s="15" t="s">
        <v>12268</v>
      </c>
      <c r="B6954" s="15" t="s">
        <v>12269</v>
      </c>
      <c r="C6954" s="15" t="s">
        <v>217</v>
      </c>
      <c r="D6954" s="15" t="s">
        <v>218</v>
      </c>
      <c r="E6954" s="15" t="s">
        <v>136</v>
      </c>
      <c r="F6954" s="15" t="s">
        <v>137</v>
      </c>
      <c r="G6954" s="15" t="s">
        <v>379</v>
      </c>
      <c r="H6954" s="15" t="s">
        <v>136</v>
      </c>
      <c r="I6954" s="15" t="s">
        <v>243</v>
      </c>
      <c r="J6954" s="15" t="s">
        <v>158</v>
      </c>
      <c r="K6954" s="15" t="s">
        <v>12273</v>
      </c>
      <c r="L6954" s="15" t="n">
        <v>1</v>
      </c>
      <c r="M6954" s="15" t="n">
        <v>70</v>
      </c>
      <c r="N6954" s="15" t="n">
        <v>73</v>
      </c>
      <c r="O6954" s="15" t="n">
        <v>53</v>
      </c>
      <c r="P6954" s="15" t="n">
        <v>197</v>
      </c>
      <c r="Y6954" s="15" t="s">
        <v>142</v>
      </c>
      <c r="AB6954" s="15" t="s">
        <v>143</v>
      </c>
    </row>
    <row r="6955" customFormat="false" ht="15" hidden="false" customHeight="true" outlineLevel="0" collapsed="false">
      <c r="A6955" s="15" t="s">
        <v>12268</v>
      </c>
      <c r="B6955" s="15" t="s">
        <v>12269</v>
      </c>
      <c r="C6955" s="15" t="s">
        <v>217</v>
      </c>
      <c r="D6955" s="15" t="s">
        <v>218</v>
      </c>
      <c r="E6955" s="15" t="s">
        <v>136</v>
      </c>
      <c r="F6955" s="15" t="s">
        <v>137</v>
      </c>
      <c r="G6955" s="15" t="s">
        <v>379</v>
      </c>
      <c r="H6955" s="15" t="s">
        <v>136</v>
      </c>
      <c r="I6955" s="15" t="s">
        <v>243</v>
      </c>
      <c r="J6955" s="15" t="s">
        <v>169</v>
      </c>
      <c r="K6955" s="15" t="s">
        <v>12274</v>
      </c>
      <c r="L6955" s="15" t="n">
        <v>13</v>
      </c>
      <c r="M6955" s="15" t="n">
        <v>1</v>
      </c>
      <c r="P6955" s="15" t="n">
        <v>14</v>
      </c>
      <c r="Y6955" s="15" t="s">
        <v>142</v>
      </c>
      <c r="AB6955" s="15" t="s">
        <v>143</v>
      </c>
    </row>
    <row r="6956" customFormat="false" ht="15" hidden="false" customHeight="true" outlineLevel="0" collapsed="false">
      <c r="A6956" s="15" t="s">
        <v>12275</v>
      </c>
      <c r="B6956" s="15" t="s">
        <v>12276</v>
      </c>
      <c r="C6956" s="15" t="s">
        <v>134</v>
      </c>
      <c r="D6956" s="15" t="s">
        <v>135</v>
      </c>
      <c r="E6956" s="15" t="s">
        <v>136</v>
      </c>
      <c r="F6956" s="15" t="s">
        <v>137</v>
      </c>
      <c r="G6956" s="15" t="s">
        <v>756</v>
      </c>
      <c r="H6956" s="15" t="s">
        <v>136</v>
      </c>
      <c r="I6956" s="15" t="s">
        <v>243</v>
      </c>
      <c r="J6956" s="15" t="s">
        <v>140</v>
      </c>
      <c r="K6956" s="15" t="s">
        <v>12277</v>
      </c>
      <c r="L6956" s="15" t="n">
        <v>34</v>
      </c>
      <c r="M6956" s="15" t="n">
        <v>77</v>
      </c>
      <c r="N6956" s="15" t="n">
        <v>47</v>
      </c>
      <c r="O6956" s="15" t="n">
        <v>13</v>
      </c>
      <c r="P6956" s="15" t="n">
        <v>171</v>
      </c>
      <c r="Y6956" s="15" t="s">
        <v>142</v>
      </c>
      <c r="AB6956" s="15" t="s">
        <v>143</v>
      </c>
    </row>
    <row r="6957" customFormat="false" ht="15" hidden="false" customHeight="true" outlineLevel="0" collapsed="false">
      <c r="A6957" s="15" t="s">
        <v>12275</v>
      </c>
      <c r="B6957" s="15" t="s">
        <v>12276</v>
      </c>
      <c r="C6957" s="15" t="s">
        <v>134</v>
      </c>
      <c r="D6957" s="15" t="s">
        <v>135</v>
      </c>
      <c r="E6957" s="15" t="s">
        <v>136</v>
      </c>
      <c r="F6957" s="15" t="s">
        <v>137</v>
      </c>
      <c r="G6957" s="15" t="s">
        <v>756</v>
      </c>
      <c r="H6957" s="15" t="s">
        <v>136</v>
      </c>
      <c r="I6957" s="15" t="s">
        <v>243</v>
      </c>
      <c r="J6957" s="15" t="s">
        <v>144</v>
      </c>
      <c r="K6957" s="15" t="s">
        <v>12278</v>
      </c>
      <c r="L6957" s="15" t="n">
        <v>8</v>
      </c>
      <c r="M6957" s="15" t="n">
        <v>44</v>
      </c>
      <c r="N6957" s="15" t="n">
        <v>70</v>
      </c>
      <c r="O6957" s="15" t="n">
        <v>4</v>
      </c>
      <c r="P6957" s="15" t="n">
        <v>126</v>
      </c>
      <c r="Y6957" s="15" t="s">
        <v>142</v>
      </c>
      <c r="AB6957" s="15" t="s">
        <v>143</v>
      </c>
    </row>
    <row r="6958" customFormat="false" ht="15" hidden="false" customHeight="true" outlineLevel="0" collapsed="false">
      <c r="A6958" s="15" t="s">
        <v>12275</v>
      </c>
      <c r="B6958" s="15" t="s">
        <v>12276</v>
      </c>
      <c r="C6958" s="15" t="s">
        <v>134</v>
      </c>
      <c r="D6958" s="15" t="s">
        <v>135</v>
      </c>
      <c r="E6958" s="15" t="s">
        <v>136</v>
      </c>
      <c r="F6958" s="15" t="s">
        <v>137</v>
      </c>
      <c r="G6958" s="15" t="s">
        <v>756</v>
      </c>
      <c r="H6958" s="15" t="s">
        <v>136</v>
      </c>
      <c r="I6958" s="15" t="s">
        <v>243</v>
      </c>
      <c r="J6958" s="15" t="s">
        <v>150</v>
      </c>
      <c r="K6958" s="15" t="s">
        <v>12279</v>
      </c>
      <c r="L6958" s="15" t="n">
        <v>345</v>
      </c>
      <c r="M6958" s="15" t="n">
        <v>350</v>
      </c>
      <c r="N6958" s="15" t="n">
        <v>232</v>
      </c>
      <c r="O6958" s="15" t="n">
        <v>86</v>
      </c>
      <c r="P6958" s="15" t="n">
        <v>1013</v>
      </c>
      <c r="Y6958" s="15" t="s">
        <v>142</v>
      </c>
      <c r="AB6958" s="15" t="s">
        <v>143</v>
      </c>
    </row>
    <row r="6959" customFormat="false" ht="15" hidden="false" customHeight="true" outlineLevel="0" collapsed="false">
      <c r="A6959" s="15" t="s">
        <v>12275</v>
      </c>
      <c r="B6959" s="15" t="s">
        <v>12276</v>
      </c>
      <c r="C6959" s="15" t="s">
        <v>134</v>
      </c>
      <c r="D6959" s="15" t="s">
        <v>135</v>
      </c>
      <c r="E6959" s="15" t="s">
        <v>136</v>
      </c>
      <c r="F6959" s="15" t="s">
        <v>137</v>
      </c>
      <c r="G6959" s="15" t="s">
        <v>756</v>
      </c>
      <c r="H6959" s="15" t="s">
        <v>136</v>
      </c>
      <c r="I6959" s="15" t="s">
        <v>243</v>
      </c>
      <c r="J6959" s="15" t="s">
        <v>166</v>
      </c>
      <c r="K6959" s="15" t="s">
        <v>12280</v>
      </c>
      <c r="L6959" s="15" t="n">
        <v>2</v>
      </c>
      <c r="P6959" s="15" t="n">
        <v>2</v>
      </c>
      <c r="Y6959" s="15" t="s">
        <v>142</v>
      </c>
      <c r="AB6959" s="15" t="s">
        <v>143</v>
      </c>
    </row>
    <row r="6960" customFormat="false" ht="15" hidden="false" customHeight="true" outlineLevel="0" collapsed="false">
      <c r="A6960" s="15" t="s">
        <v>12275</v>
      </c>
      <c r="B6960" s="15" t="s">
        <v>12276</v>
      </c>
      <c r="C6960" s="15" t="s">
        <v>134</v>
      </c>
      <c r="D6960" s="15" t="s">
        <v>135</v>
      </c>
      <c r="E6960" s="15" t="s">
        <v>136</v>
      </c>
      <c r="F6960" s="15" t="s">
        <v>137</v>
      </c>
      <c r="G6960" s="15" t="s">
        <v>756</v>
      </c>
      <c r="H6960" s="15" t="s">
        <v>136</v>
      </c>
      <c r="I6960" s="15" t="s">
        <v>243</v>
      </c>
      <c r="J6960" s="15" t="s">
        <v>158</v>
      </c>
      <c r="K6960" s="15" t="s">
        <v>12281</v>
      </c>
      <c r="L6960" s="15" t="n">
        <v>73</v>
      </c>
      <c r="M6960" s="15" t="n">
        <v>120</v>
      </c>
      <c r="N6960" s="15" t="n">
        <v>186</v>
      </c>
      <c r="O6960" s="15" t="n">
        <v>30</v>
      </c>
      <c r="P6960" s="15" t="n">
        <v>409</v>
      </c>
      <c r="Y6960" s="15" t="s">
        <v>142</v>
      </c>
      <c r="AB6960" s="15" t="s">
        <v>143</v>
      </c>
    </row>
    <row r="6961" customFormat="false" ht="15" hidden="false" customHeight="true" outlineLevel="0" collapsed="false">
      <c r="A6961" s="15" t="s">
        <v>12275</v>
      </c>
      <c r="B6961" s="15" t="s">
        <v>12276</v>
      </c>
      <c r="C6961" s="15" t="s">
        <v>134</v>
      </c>
      <c r="D6961" s="15" t="s">
        <v>135</v>
      </c>
      <c r="E6961" s="15" t="s">
        <v>136</v>
      </c>
      <c r="F6961" s="15" t="s">
        <v>137</v>
      </c>
      <c r="G6961" s="15" t="s">
        <v>756</v>
      </c>
      <c r="H6961" s="15" t="s">
        <v>136</v>
      </c>
      <c r="I6961" s="15" t="s">
        <v>243</v>
      </c>
      <c r="J6961" s="15" t="s">
        <v>169</v>
      </c>
      <c r="K6961" s="15" t="s">
        <v>12282</v>
      </c>
      <c r="L6961" s="15" t="n">
        <v>2</v>
      </c>
      <c r="M6961" s="15" t="n">
        <v>1</v>
      </c>
      <c r="O6961" s="15" t="n">
        <v>1</v>
      </c>
      <c r="P6961" s="15" t="n">
        <v>4</v>
      </c>
      <c r="Y6961" s="15" t="s">
        <v>142</v>
      </c>
      <c r="AB6961" s="15" t="s">
        <v>143</v>
      </c>
    </row>
    <row r="6962" customFormat="false" ht="15" hidden="false" customHeight="true" outlineLevel="0" collapsed="false">
      <c r="A6962" s="15" t="s">
        <v>12283</v>
      </c>
      <c r="B6962" s="15" t="s">
        <v>12284</v>
      </c>
      <c r="C6962" s="15" t="s">
        <v>217</v>
      </c>
      <c r="D6962" s="15" t="s">
        <v>235</v>
      </c>
      <c r="E6962" s="15" t="s">
        <v>136</v>
      </c>
      <c r="F6962" s="15" t="s">
        <v>137</v>
      </c>
      <c r="G6962" s="15" t="s">
        <v>1696</v>
      </c>
      <c r="H6962" s="15" t="s">
        <v>136</v>
      </c>
      <c r="I6962" s="15" t="s">
        <v>139</v>
      </c>
      <c r="J6962" s="15" t="s">
        <v>150</v>
      </c>
      <c r="K6962" s="15" t="s">
        <v>12285</v>
      </c>
      <c r="O6962" s="15" t="n">
        <v>8</v>
      </c>
      <c r="P6962" s="15" t="n">
        <v>8</v>
      </c>
      <c r="Y6962" s="15" t="s">
        <v>142</v>
      </c>
      <c r="AB6962" s="15" t="s">
        <v>143</v>
      </c>
    </row>
    <row r="6963" customFormat="false" ht="15" hidden="false" customHeight="true" outlineLevel="0" collapsed="false">
      <c r="A6963" s="15" t="s">
        <v>12286</v>
      </c>
      <c r="B6963" s="15" t="s">
        <v>12287</v>
      </c>
      <c r="C6963" s="15" t="s">
        <v>148</v>
      </c>
      <c r="E6963" s="15" t="s">
        <v>136</v>
      </c>
      <c r="F6963" s="15" t="s">
        <v>137</v>
      </c>
      <c r="G6963" s="15" t="s">
        <v>219</v>
      </c>
      <c r="H6963" s="15" t="s">
        <v>136</v>
      </c>
      <c r="I6963" s="15" t="s">
        <v>139</v>
      </c>
      <c r="J6963" s="15" t="s">
        <v>150</v>
      </c>
      <c r="K6963" s="15" t="s">
        <v>12288</v>
      </c>
      <c r="M6963" s="15" t="n">
        <v>1</v>
      </c>
      <c r="P6963" s="15" t="n">
        <v>1</v>
      </c>
      <c r="Y6963" s="15" t="s">
        <v>142</v>
      </c>
      <c r="AB6963" s="15" t="s">
        <v>143</v>
      </c>
    </row>
    <row r="6964" customFormat="false" ht="15" hidden="false" customHeight="true" outlineLevel="0" collapsed="false">
      <c r="A6964" s="15" t="s">
        <v>12286</v>
      </c>
      <c r="B6964" s="15" t="s">
        <v>12287</v>
      </c>
      <c r="C6964" s="15" t="s">
        <v>148</v>
      </c>
      <c r="E6964" s="15" t="s">
        <v>136</v>
      </c>
      <c r="F6964" s="15" t="s">
        <v>137</v>
      </c>
      <c r="G6964" s="15" t="s">
        <v>219</v>
      </c>
      <c r="H6964" s="15" t="s">
        <v>136</v>
      </c>
      <c r="I6964" s="15" t="s">
        <v>139</v>
      </c>
      <c r="J6964" s="15" t="s">
        <v>158</v>
      </c>
      <c r="K6964" s="15" t="s">
        <v>12289</v>
      </c>
      <c r="M6964" s="15" t="n">
        <v>5</v>
      </c>
      <c r="P6964" s="15" t="n">
        <v>5</v>
      </c>
      <c r="Y6964" s="15" t="s">
        <v>142</v>
      </c>
      <c r="AB6964" s="15" t="s">
        <v>143</v>
      </c>
    </row>
    <row r="6965" customFormat="false" ht="15" hidden="false" customHeight="true" outlineLevel="0" collapsed="false">
      <c r="A6965" s="15" t="s">
        <v>12290</v>
      </c>
      <c r="B6965" s="15" t="s">
        <v>12291</v>
      </c>
      <c r="C6965" s="15" t="s">
        <v>217</v>
      </c>
      <c r="D6965" s="15" t="s">
        <v>235</v>
      </c>
      <c r="E6965" s="15" t="s">
        <v>136</v>
      </c>
      <c r="F6965" s="15" t="s">
        <v>137</v>
      </c>
      <c r="G6965" s="15" t="s">
        <v>178</v>
      </c>
      <c r="H6965" s="15" t="s">
        <v>136</v>
      </c>
      <c r="I6965" s="15" t="s">
        <v>139</v>
      </c>
      <c r="J6965" s="15" t="s">
        <v>158</v>
      </c>
      <c r="K6965" s="15" t="s">
        <v>12292</v>
      </c>
      <c r="N6965" s="15" t="n">
        <v>3</v>
      </c>
      <c r="P6965" s="15" t="n">
        <v>3</v>
      </c>
      <c r="Y6965" s="15" t="s">
        <v>142</v>
      </c>
      <c r="AB6965" s="15" t="s">
        <v>143</v>
      </c>
    </row>
    <row r="6966" customFormat="false" ht="15" hidden="false" customHeight="true" outlineLevel="0" collapsed="false">
      <c r="A6966" s="15" t="s">
        <v>12293</v>
      </c>
      <c r="B6966" s="15" t="s">
        <v>12294</v>
      </c>
      <c r="C6966" s="15" t="s">
        <v>134</v>
      </c>
      <c r="D6966" s="15" t="s">
        <v>135</v>
      </c>
      <c r="E6966" s="15" t="s">
        <v>136</v>
      </c>
      <c r="F6966" s="15" t="s">
        <v>137</v>
      </c>
      <c r="G6966" s="15" t="s">
        <v>336</v>
      </c>
      <c r="H6966" s="15" t="s">
        <v>136</v>
      </c>
      <c r="I6966" s="15" t="s">
        <v>139</v>
      </c>
      <c r="J6966" s="15" t="s">
        <v>150</v>
      </c>
      <c r="K6966" s="15" t="s">
        <v>12295</v>
      </c>
      <c r="L6966" s="15" t="n">
        <v>2</v>
      </c>
      <c r="P6966" s="15" t="n">
        <v>2</v>
      </c>
      <c r="Y6966" s="15" t="s">
        <v>142</v>
      </c>
      <c r="AB6966" s="15" t="s">
        <v>143</v>
      </c>
    </row>
    <row r="6967" customFormat="false" ht="15" hidden="false" customHeight="true" outlineLevel="0" collapsed="false">
      <c r="A6967" s="15" t="s">
        <v>12296</v>
      </c>
      <c r="B6967" s="15" t="s">
        <v>12297</v>
      </c>
      <c r="C6967" s="15" t="s">
        <v>148</v>
      </c>
      <c r="E6967" s="15" t="s">
        <v>136</v>
      </c>
      <c r="F6967" s="15" t="s">
        <v>137</v>
      </c>
      <c r="G6967" s="15" t="s">
        <v>6008</v>
      </c>
      <c r="H6967" s="15" t="s">
        <v>136</v>
      </c>
      <c r="I6967" s="15" t="s">
        <v>139</v>
      </c>
      <c r="J6967" s="15" t="s">
        <v>140</v>
      </c>
      <c r="K6967" s="15" t="s">
        <v>12298</v>
      </c>
      <c r="O6967" s="15" t="n">
        <v>4</v>
      </c>
      <c r="P6967" s="15" t="n">
        <v>4</v>
      </c>
      <c r="Y6967" s="15" t="s">
        <v>156</v>
      </c>
      <c r="AB6967" s="15" t="s">
        <v>143</v>
      </c>
    </row>
    <row r="6968" customFormat="false" ht="15" hidden="false" customHeight="true" outlineLevel="0" collapsed="false">
      <c r="A6968" s="15" t="s">
        <v>12296</v>
      </c>
      <c r="B6968" s="15" t="s">
        <v>12297</v>
      </c>
      <c r="C6968" s="15" t="s">
        <v>148</v>
      </c>
      <c r="E6968" s="15" t="s">
        <v>136</v>
      </c>
      <c r="F6968" s="15" t="s">
        <v>137</v>
      </c>
      <c r="G6968" s="15" t="s">
        <v>6008</v>
      </c>
      <c r="H6968" s="15" t="s">
        <v>136</v>
      </c>
      <c r="I6968" s="15" t="s">
        <v>139</v>
      </c>
      <c r="J6968" s="15" t="s">
        <v>150</v>
      </c>
      <c r="K6968" s="15" t="s">
        <v>12299</v>
      </c>
      <c r="O6968" s="15" t="n">
        <v>11</v>
      </c>
      <c r="P6968" s="15" t="n">
        <v>11</v>
      </c>
      <c r="Y6968" s="15" t="s">
        <v>156</v>
      </c>
      <c r="AB6968" s="15" t="s">
        <v>143</v>
      </c>
    </row>
    <row r="6969" customFormat="false" ht="15" hidden="false" customHeight="true" outlineLevel="0" collapsed="false">
      <c r="A6969" s="15" t="s">
        <v>12300</v>
      </c>
      <c r="B6969" s="15" t="s">
        <v>12301</v>
      </c>
      <c r="C6969" s="15" t="s">
        <v>148</v>
      </c>
      <c r="E6969" s="15" t="s">
        <v>136</v>
      </c>
      <c r="F6969" s="15" t="s">
        <v>137</v>
      </c>
      <c r="G6969" s="15" t="s">
        <v>299</v>
      </c>
      <c r="H6969" s="15" t="s">
        <v>136</v>
      </c>
      <c r="I6969" s="15" t="s">
        <v>139</v>
      </c>
      <c r="J6969" s="15" t="s">
        <v>144</v>
      </c>
      <c r="K6969" s="15" t="s">
        <v>12302</v>
      </c>
      <c r="L6969" s="15" t="n">
        <v>11</v>
      </c>
      <c r="P6969" s="15" t="n">
        <v>11</v>
      </c>
      <c r="Y6969" s="15" t="s">
        <v>156</v>
      </c>
      <c r="AB6969" s="15" t="s">
        <v>143</v>
      </c>
    </row>
    <row r="6970" customFormat="false" ht="15" hidden="false" customHeight="true" outlineLevel="0" collapsed="false">
      <c r="A6970" s="15" t="s">
        <v>12300</v>
      </c>
      <c r="B6970" s="15" t="s">
        <v>12301</v>
      </c>
      <c r="C6970" s="15" t="s">
        <v>148</v>
      </c>
      <c r="E6970" s="15" t="s">
        <v>136</v>
      </c>
      <c r="F6970" s="15" t="s">
        <v>137</v>
      </c>
      <c r="G6970" s="15" t="s">
        <v>299</v>
      </c>
      <c r="H6970" s="15" t="s">
        <v>136</v>
      </c>
      <c r="I6970" s="15" t="s">
        <v>139</v>
      </c>
      <c r="J6970" s="15" t="s">
        <v>150</v>
      </c>
      <c r="K6970" s="15" t="s">
        <v>12303</v>
      </c>
      <c r="L6970" s="15" t="n">
        <v>2</v>
      </c>
      <c r="P6970" s="15" t="n">
        <v>2</v>
      </c>
      <c r="Y6970" s="15" t="s">
        <v>156</v>
      </c>
      <c r="AB6970" s="15" t="s">
        <v>143</v>
      </c>
    </row>
    <row r="6971" customFormat="false" ht="15" hidden="false" customHeight="true" outlineLevel="0" collapsed="false">
      <c r="A6971" s="15" t="s">
        <v>12304</v>
      </c>
      <c r="B6971" s="15" t="s">
        <v>12305</v>
      </c>
      <c r="C6971" s="15" t="s">
        <v>148</v>
      </c>
      <c r="E6971" s="15" t="s">
        <v>136</v>
      </c>
      <c r="F6971" s="15" t="s">
        <v>137</v>
      </c>
      <c r="G6971" s="15" t="s">
        <v>299</v>
      </c>
      <c r="H6971" s="15" t="s">
        <v>136</v>
      </c>
      <c r="I6971" s="15" t="s">
        <v>139</v>
      </c>
      <c r="J6971" s="15" t="s">
        <v>150</v>
      </c>
      <c r="K6971" s="15" t="s">
        <v>12306</v>
      </c>
      <c r="N6971" s="15" t="n">
        <v>31</v>
      </c>
      <c r="P6971" s="15" t="n">
        <v>31</v>
      </c>
      <c r="Y6971" s="15" t="s">
        <v>156</v>
      </c>
      <c r="AB6971" s="15" t="s">
        <v>143</v>
      </c>
    </row>
    <row r="6972" customFormat="false" ht="15" hidden="false" customHeight="true" outlineLevel="0" collapsed="false">
      <c r="A6972" s="15" t="s">
        <v>12307</v>
      </c>
      <c r="B6972" s="15" t="s">
        <v>12308</v>
      </c>
      <c r="C6972" s="15" t="s">
        <v>217</v>
      </c>
      <c r="D6972" s="15" t="s">
        <v>218</v>
      </c>
      <c r="E6972" s="15" t="s">
        <v>136</v>
      </c>
      <c r="F6972" s="15" t="s">
        <v>137</v>
      </c>
      <c r="G6972" s="15" t="s">
        <v>136</v>
      </c>
      <c r="H6972" s="15" t="s">
        <v>136</v>
      </c>
      <c r="I6972" s="15" t="s">
        <v>139</v>
      </c>
      <c r="J6972" s="15" t="s">
        <v>140</v>
      </c>
      <c r="K6972" s="15" t="s">
        <v>12309</v>
      </c>
      <c r="L6972" s="15" t="n">
        <v>10</v>
      </c>
      <c r="N6972" s="15" t="n">
        <v>10</v>
      </c>
      <c r="P6972" s="15" t="n">
        <v>20</v>
      </c>
      <c r="Y6972" s="15" t="s">
        <v>142</v>
      </c>
      <c r="AB6972" s="15" t="s">
        <v>143</v>
      </c>
    </row>
    <row r="6973" customFormat="false" ht="15" hidden="false" customHeight="true" outlineLevel="0" collapsed="false">
      <c r="A6973" s="15" t="s">
        <v>12310</v>
      </c>
      <c r="B6973" s="15" t="s">
        <v>12311</v>
      </c>
      <c r="C6973" s="15" t="s">
        <v>148</v>
      </c>
      <c r="E6973" s="15" t="s">
        <v>136</v>
      </c>
      <c r="F6973" s="15" t="s">
        <v>137</v>
      </c>
      <c r="G6973" s="15" t="s">
        <v>756</v>
      </c>
      <c r="H6973" s="15" t="s">
        <v>136</v>
      </c>
      <c r="I6973" s="15" t="s">
        <v>139</v>
      </c>
      <c r="J6973" s="15" t="s">
        <v>150</v>
      </c>
      <c r="K6973" s="15" t="s">
        <v>12312</v>
      </c>
      <c r="L6973" s="15" t="n">
        <v>3</v>
      </c>
      <c r="P6973" s="15" t="n">
        <v>3</v>
      </c>
      <c r="Y6973" s="15" t="s">
        <v>142</v>
      </c>
      <c r="AB6973" s="15" t="s">
        <v>143</v>
      </c>
    </row>
    <row r="6974" customFormat="false" ht="15" hidden="false" customHeight="true" outlineLevel="0" collapsed="false">
      <c r="A6974" s="15" t="s">
        <v>12310</v>
      </c>
      <c r="B6974" s="15" t="s">
        <v>12311</v>
      </c>
      <c r="C6974" s="15" t="s">
        <v>148</v>
      </c>
      <c r="E6974" s="15" t="s">
        <v>136</v>
      </c>
      <c r="F6974" s="15" t="s">
        <v>137</v>
      </c>
      <c r="G6974" s="15" t="s">
        <v>756</v>
      </c>
      <c r="H6974" s="15" t="s">
        <v>136</v>
      </c>
      <c r="I6974" s="15" t="s">
        <v>139</v>
      </c>
      <c r="J6974" s="15" t="s">
        <v>158</v>
      </c>
      <c r="K6974" s="15" t="s">
        <v>12313</v>
      </c>
      <c r="L6974" s="15" t="n">
        <v>4</v>
      </c>
      <c r="P6974" s="15" t="n">
        <v>4</v>
      </c>
      <c r="Y6974" s="15" t="s">
        <v>142</v>
      </c>
      <c r="AB6974" s="15" t="s">
        <v>143</v>
      </c>
    </row>
    <row r="6975" customFormat="false" ht="15" hidden="false" customHeight="true" outlineLevel="0" collapsed="false">
      <c r="A6975" s="15" t="s">
        <v>12314</v>
      </c>
      <c r="B6975" s="15" t="s">
        <v>12315</v>
      </c>
      <c r="C6975" s="15" t="s">
        <v>134</v>
      </c>
      <c r="D6975" s="15" t="s">
        <v>135</v>
      </c>
      <c r="E6975" s="15" t="s">
        <v>788</v>
      </c>
      <c r="F6975" s="15" t="s">
        <v>137</v>
      </c>
      <c r="G6975" s="15" t="s">
        <v>788</v>
      </c>
      <c r="H6975" s="15" t="s">
        <v>136</v>
      </c>
      <c r="I6975" s="15" t="s">
        <v>139</v>
      </c>
      <c r="J6975" s="15" t="s">
        <v>140</v>
      </c>
      <c r="K6975" s="15" t="s">
        <v>12316</v>
      </c>
      <c r="N6975" s="15" t="n">
        <v>2</v>
      </c>
      <c r="P6975" s="15" t="n">
        <v>2</v>
      </c>
      <c r="Y6975" s="15" t="s">
        <v>142</v>
      </c>
      <c r="AB6975" s="15" t="s">
        <v>143</v>
      </c>
    </row>
    <row r="6976" customFormat="false" ht="15" hidden="false" customHeight="true" outlineLevel="0" collapsed="false">
      <c r="A6976" s="15" t="s">
        <v>12314</v>
      </c>
      <c r="B6976" s="15" t="s">
        <v>12315</v>
      </c>
      <c r="C6976" s="15" t="s">
        <v>134</v>
      </c>
      <c r="D6976" s="15" t="s">
        <v>135</v>
      </c>
      <c r="E6976" s="15" t="s">
        <v>788</v>
      </c>
      <c r="F6976" s="15" t="s">
        <v>137</v>
      </c>
      <c r="G6976" s="15" t="s">
        <v>788</v>
      </c>
      <c r="H6976" s="15" t="s">
        <v>136</v>
      </c>
      <c r="I6976" s="15" t="s">
        <v>139</v>
      </c>
      <c r="J6976" s="15" t="s">
        <v>144</v>
      </c>
      <c r="K6976" s="15" t="s">
        <v>12317</v>
      </c>
      <c r="M6976" s="15" t="n">
        <v>19</v>
      </c>
      <c r="N6976" s="15" t="n">
        <v>16</v>
      </c>
      <c r="P6976" s="15" t="n">
        <v>35</v>
      </c>
      <c r="Y6976" s="15" t="s">
        <v>142</v>
      </c>
      <c r="AB6976" s="15" t="s">
        <v>143</v>
      </c>
    </row>
    <row r="6977" customFormat="false" ht="15" hidden="false" customHeight="true" outlineLevel="0" collapsed="false">
      <c r="A6977" s="15" t="s">
        <v>12314</v>
      </c>
      <c r="B6977" s="15" t="s">
        <v>12315</v>
      </c>
      <c r="C6977" s="15" t="s">
        <v>134</v>
      </c>
      <c r="D6977" s="15" t="s">
        <v>135</v>
      </c>
      <c r="E6977" s="15" t="s">
        <v>788</v>
      </c>
      <c r="F6977" s="15" t="s">
        <v>137</v>
      </c>
      <c r="G6977" s="15" t="s">
        <v>788</v>
      </c>
      <c r="H6977" s="15" t="s">
        <v>136</v>
      </c>
      <c r="I6977" s="15" t="s">
        <v>139</v>
      </c>
      <c r="J6977" s="15" t="s">
        <v>150</v>
      </c>
      <c r="K6977" s="15" t="s">
        <v>12318</v>
      </c>
      <c r="L6977" s="15" t="n">
        <v>8</v>
      </c>
      <c r="M6977" s="15" t="n">
        <v>4</v>
      </c>
      <c r="N6977" s="15" t="n">
        <v>7</v>
      </c>
      <c r="P6977" s="15" t="n">
        <v>19</v>
      </c>
      <c r="Y6977" s="15" t="s">
        <v>142</v>
      </c>
      <c r="AB6977" s="15" t="s">
        <v>143</v>
      </c>
    </row>
    <row r="6978" customFormat="false" ht="15" hidden="false" customHeight="true" outlineLevel="0" collapsed="false">
      <c r="A6978" s="15" t="s">
        <v>12314</v>
      </c>
      <c r="B6978" s="15" t="s">
        <v>12315</v>
      </c>
      <c r="C6978" s="15" t="s">
        <v>134</v>
      </c>
      <c r="D6978" s="15" t="s">
        <v>135</v>
      </c>
      <c r="E6978" s="15" t="s">
        <v>788</v>
      </c>
      <c r="F6978" s="15" t="s">
        <v>137</v>
      </c>
      <c r="G6978" s="15" t="s">
        <v>788</v>
      </c>
      <c r="H6978" s="15" t="s">
        <v>136</v>
      </c>
      <c r="I6978" s="15" t="s">
        <v>139</v>
      </c>
      <c r="J6978" s="15" t="s">
        <v>166</v>
      </c>
      <c r="K6978" s="15" t="s">
        <v>12319</v>
      </c>
      <c r="M6978" s="15" t="n">
        <v>2</v>
      </c>
      <c r="N6978" s="15" t="n">
        <v>1</v>
      </c>
      <c r="P6978" s="15" t="n">
        <v>3</v>
      </c>
      <c r="Y6978" s="15" t="s">
        <v>142</v>
      </c>
      <c r="AB6978" s="15" t="s">
        <v>143</v>
      </c>
    </row>
    <row r="6979" customFormat="false" ht="15" hidden="false" customHeight="true" outlineLevel="0" collapsed="false">
      <c r="A6979" s="15" t="s">
        <v>12314</v>
      </c>
      <c r="B6979" s="15" t="s">
        <v>12315</v>
      </c>
      <c r="C6979" s="15" t="s">
        <v>134</v>
      </c>
      <c r="D6979" s="15" t="s">
        <v>135</v>
      </c>
      <c r="E6979" s="15" t="s">
        <v>788</v>
      </c>
      <c r="F6979" s="15" t="s">
        <v>137</v>
      </c>
      <c r="G6979" s="15" t="s">
        <v>788</v>
      </c>
      <c r="H6979" s="15" t="s">
        <v>136</v>
      </c>
      <c r="I6979" s="15" t="s">
        <v>139</v>
      </c>
      <c r="J6979" s="15" t="s">
        <v>158</v>
      </c>
      <c r="K6979" s="15" t="s">
        <v>12320</v>
      </c>
      <c r="M6979" s="15" t="n">
        <v>10</v>
      </c>
      <c r="N6979" s="15" t="n">
        <v>6</v>
      </c>
      <c r="P6979" s="15" t="n">
        <v>16</v>
      </c>
      <c r="Y6979" s="15" t="s">
        <v>142</v>
      </c>
      <c r="AB6979" s="15" t="s">
        <v>143</v>
      </c>
    </row>
    <row r="6980" customFormat="false" ht="15" hidden="false" customHeight="true" outlineLevel="0" collapsed="false">
      <c r="A6980" s="15" t="s">
        <v>12321</v>
      </c>
      <c r="B6980" s="15" t="s">
        <v>12322</v>
      </c>
      <c r="C6980" s="15" t="s">
        <v>217</v>
      </c>
      <c r="D6980" s="15" t="s">
        <v>235</v>
      </c>
      <c r="E6980" s="15" t="s">
        <v>136</v>
      </c>
      <c r="F6980" s="15" t="s">
        <v>137</v>
      </c>
      <c r="G6980" s="15" t="s">
        <v>219</v>
      </c>
      <c r="H6980" s="15" t="s">
        <v>136</v>
      </c>
      <c r="I6980" s="15" t="s">
        <v>139</v>
      </c>
      <c r="J6980" s="15" t="s">
        <v>150</v>
      </c>
      <c r="K6980" s="15" t="s">
        <v>12323</v>
      </c>
      <c r="N6980" s="15" t="n">
        <v>1</v>
      </c>
      <c r="P6980" s="15" t="n">
        <v>1</v>
      </c>
      <c r="Y6980" s="15" t="s">
        <v>142</v>
      </c>
      <c r="AB6980" s="15" t="s">
        <v>143</v>
      </c>
    </row>
    <row r="6981" customFormat="false" ht="15" hidden="false" customHeight="true" outlineLevel="0" collapsed="false">
      <c r="A6981" s="15" t="s">
        <v>12321</v>
      </c>
      <c r="B6981" s="15" t="s">
        <v>12322</v>
      </c>
      <c r="C6981" s="15" t="s">
        <v>217</v>
      </c>
      <c r="D6981" s="15" t="s">
        <v>235</v>
      </c>
      <c r="E6981" s="15" t="s">
        <v>136</v>
      </c>
      <c r="F6981" s="15" t="s">
        <v>137</v>
      </c>
      <c r="G6981" s="15" t="s">
        <v>219</v>
      </c>
      <c r="H6981" s="15" t="s">
        <v>136</v>
      </c>
      <c r="I6981" s="15" t="s">
        <v>139</v>
      </c>
      <c r="J6981" s="15" t="s">
        <v>166</v>
      </c>
      <c r="K6981" s="15" t="s">
        <v>12324</v>
      </c>
      <c r="N6981" s="15" t="n">
        <v>3</v>
      </c>
      <c r="P6981" s="15" t="n">
        <v>3</v>
      </c>
      <c r="Y6981" s="15" t="s">
        <v>142</v>
      </c>
      <c r="AB6981" s="15" t="s">
        <v>143</v>
      </c>
    </row>
    <row r="6982" customFormat="false" ht="15" hidden="false" customHeight="true" outlineLevel="0" collapsed="false">
      <c r="A6982" s="15" t="s">
        <v>12325</v>
      </c>
      <c r="B6982" s="15" t="s">
        <v>12326</v>
      </c>
      <c r="C6982" s="15" t="s">
        <v>148</v>
      </c>
      <c r="E6982" s="15" t="s">
        <v>136</v>
      </c>
      <c r="F6982" s="15" t="s">
        <v>137</v>
      </c>
      <c r="G6982" s="15" t="s">
        <v>1166</v>
      </c>
      <c r="H6982" s="15" t="s">
        <v>136</v>
      </c>
      <c r="I6982" s="15" t="s">
        <v>139</v>
      </c>
      <c r="J6982" s="15" t="s">
        <v>140</v>
      </c>
      <c r="K6982" s="15" t="s">
        <v>12327</v>
      </c>
      <c r="N6982" s="15" t="n">
        <v>61</v>
      </c>
      <c r="P6982" s="15" t="n">
        <v>61</v>
      </c>
      <c r="Y6982" s="15" t="s">
        <v>142</v>
      </c>
      <c r="AB6982" s="15" t="s">
        <v>143</v>
      </c>
    </row>
    <row r="6983" customFormat="false" ht="15" hidden="false" customHeight="true" outlineLevel="0" collapsed="false">
      <c r="A6983" s="15" t="s">
        <v>12325</v>
      </c>
      <c r="B6983" s="15" t="s">
        <v>12326</v>
      </c>
      <c r="C6983" s="15" t="s">
        <v>148</v>
      </c>
      <c r="E6983" s="15" t="s">
        <v>136</v>
      </c>
      <c r="F6983" s="15" t="s">
        <v>137</v>
      </c>
      <c r="G6983" s="15" t="s">
        <v>1166</v>
      </c>
      <c r="H6983" s="15" t="s">
        <v>136</v>
      </c>
      <c r="I6983" s="15" t="s">
        <v>139</v>
      </c>
      <c r="J6983" s="15" t="s">
        <v>144</v>
      </c>
      <c r="K6983" s="15" t="s">
        <v>12328</v>
      </c>
      <c r="N6983" s="15" t="n">
        <v>240</v>
      </c>
      <c r="P6983" s="15" t="n">
        <v>240</v>
      </c>
      <c r="Y6983" s="15" t="s">
        <v>142</v>
      </c>
      <c r="AB6983" s="15" t="s">
        <v>143</v>
      </c>
    </row>
    <row r="6984" customFormat="false" ht="15" hidden="false" customHeight="true" outlineLevel="0" collapsed="false">
      <c r="A6984" s="15" t="s">
        <v>12325</v>
      </c>
      <c r="B6984" s="15" t="s">
        <v>12326</v>
      </c>
      <c r="C6984" s="15" t="s">
        <v>148</v>
      </c>
      <c r="E6984" s="15" t="s">
        <v>136</v>
      </c>
      <c r="F6984" s="15" t="s">
        <v>137</v>
      </c>
      <c r="G6984" s="15" t="s">
        <v>1166</v>
      </c>
      <c r="H6984" s="15" t="s">
        <v>136</v>
      </c>
      <c r="I6984" s="15" t="s">
        <v>139</v>
      </c>
      <c r="J6984" s="15" t="s">
        <v>150</v>
      </c>
      <c r="K6984" s="15" t="s">
        <v>12329</v>
      </c>
      <c r="N6984" s="15" t="n">
        <v>1</v>
      </c>
      <c r="P6984" s="15" t="n">
        <v>1</v>
      </c>
      <c r="Y6984" s="15" t="s">
        <v>142</v>
      </c>
      <c r="AB6984" s="15" t="s">
        <v>143</v>
      </c>
    </row>
    <row r="6985" customFormat="false" ht="15" hidden="false" customHeight="true" outlineLevel="0" collapsed="false">
      <c r="A6985" s="15" t="s">
        <v>12325</v>
      </c>
      <c r="B6985" s="15" t="s">
        <v>12326</v>
      </c>
      <c r="C6985" s="15" t="s">
        <v>148</v>
      </c>
      <c r="E6985" s="15" t="s">
        <v>136</v>
      </c>
      <c r="F6985" s="15" t="s">
        <v>137</v>
      </c>
      <c r="G6985" s="15" t="s">
        <v>1166</v>
      </c>
      <c r="H6985" s="15" t="s">
        <v>136</v>
      </c>
      <c r="I6985" s="15" t="s">
        <v>139</v>
      </c>
      <c r="J6985" s="15" t="s">
        <v>166</v>
      </c>
      <c r="K6985" s="15" t="s">
        <v>12330</v>
      </c>
      <c r="N6985" s="15" t="n">
        <v>3</v>
      </c>
      <c r="P6985" s="15" t="n">
        <v>3</v>
      </c>
      <c r="Y6985" s="15" t="s">
        <v>142</v>
      </c>
      <c r="AB6985" s="15" t="s">
        <v>143</v>
      </c>
    </row>
    <row r="6986" customFormat="false" ht="15" hidden="false" customHeight="true" outlineLevel="0" collapsed="false">
      <c r="A6986" s="15" t="s">
        <v>12325</v>
      </c>
      <c r="B6986" s="15" t="s">
        <v>12326</v>
      </c>
      <c r="C6986" s="15" t="s">
        <v>148</v>
      </c>
      <c r="E6986" s="15" t="s">
        <v>136</v>
      </c>
      <c r="F6986" s="15" t="s">
        <v>137</v>
      </c>
      <c r="G6986" s="15" t="s">
        <v>1166</v>
      </c>
      <c r="H6986" s="15" t="s">
        <v>136</v>
      </c>
      <c r="I6986" s="15" t="s">
        <v>139</v>
      </c>
      <c r="J6986" s="15" t="s">
        <v>158</v>
      </c>
      <c r="K6986" s="15" t="s">
        <v>12331</v>
      </c>
      <c r="N6986" s="15" t="n">
        <v>7</v>
      </c>
      <c r="P6986" s="15" t="n">
        <v>7</v>
      </c>
      <c r="Y6986" s="15" t="s">
        <v>142</v>
      </c>
      <c r="AB6986" s="15" t="s">
        <v>143</v>
      </c>
    </row>
    <row r="6987" customFormat="false" ht="15" hidden="false" customHeight="true" outlineLevel="0" collapsed="false">
      <c r="A6987" s="15" t="s">
        <v>12332</v>
      </c>
      <c r="B6987" s="15" t="s">
        <v>12333</v>
      </c>
      <c r="C6987" s="15" t="s">
        <v>148</v>
      </c>
      <c r="E6987" s="15" t="s">
        <v>136</v>
      </c>
      <c r="F6987" s="15" t="s">
        <v>137</v>
      </c>
      <c r="G6987" s="15" t="s">
        <v>231</v>
      </c>
      <c r="H6987" s="15" t="s">
        <v>136</v>
      </c>
      <c r="I6987" s="15" t="s">
        <v>139</v>
      </c>
      <c r="J6987" s="15" t="s">
        <v>150</v>
      </c>
      <c r="K6987" s="15" t="s">
        <v>12334</v>
      </c>
      <c r="N6987" s="15" t="n">
        <v>74</v>
      </c>
      <c r="O6987" s="15" t="n">
        <v>63</v>
      </c>
      <c r="P6987" s="15" t="n">
        <v>137</v>
      </c>
      <c r="Y6987" s="15" t="s">
        <v>156</v>
      </c>
      <c r="AB6987" s="15" t="s">
        <v>143</v>
      </c>
    </row>
    <row r="6988" customFormat="false" ht="15" hidden="false" customHeight="true" outlineLevel="0" collapsed="false">
      <c r="A6988" s="15" t="s">
        <v>12335</v>
      </c>
      <c r="B6988" s="15" t="s">
        <v>12336</v>
      </c>
      <c r="C6988" s="15" t="s">
        <v>134</v>
      </c>
      <c r="D6988" s="15" t="s">
        <v>135</v>
      </c>
      <c r="E6988" s="15" t="s">
        <v>136</v>
      </c>
      <c r="F6988" s="15" t="s">
        <v>137</v>
      </c>
      <c r="G6988" s="15" t="s">
        <v>256</v>
      </c>
      <c r="H6988" s="15" t="s">
        <v>136</v>
      </c>
      <c r="I6988" s="15" t="s">
        <v>139</v>
      </c>
      <c r="J6988" s="15" t="s">
        <v>144</v>
      </c>
      <c r="K6988" s="15" t="s">
        <v>12337</v>
      </c>
      <c r="L6988" s="15" t="n">
        <v>3</v>
      </c>
      <c r="P6988" s="15" t="n">
        <v>3</v>
      </c>
      <c r="Y6988" s="15" t="s">
        <v>258</v>
      </c>
      <c r="AB6988" s="15" t="s">
        <v>143</v>
      </c>
    </row>
    <row r="6989" customFormat="false" ht="15" hidden="false" customHeight="true" outlineLevel="0" collapsed="false">
      <c r="A6989" s="15" t="s">
        <v>12335</v>
      </c>
      <c r="B6989" s="15" t="s">
        <v>12336</v>
      </c>
      <c r="C6989" s="15" t="s">
        <v>134</v>
      </c>
      <c r="D6989" s="15" t="s">
        <v>135</v>
      </c>
      <c r="E6989" s="15" t="s">
        <v>136</v>
      </c>
      <c r="F6989" s="15" t="s">
        <v>137</v>
      </c>
      <c r="G6989" s="15" t="s">
        <v>256</v>
      </c>
      <c r="H6989" s="15" t="s">
        <v>136</v>
      </c>
      <c r="I6989" s="15" t="s">
        <v>139</v>
      </c>
      <c r="J6989" s="15" t="s">
        <v>150</v>
      </c>
      <c r="K6989" s="15" t="s">
        <v>12338</v>
      </c>
      <c r="L6989" s="15" t="n">
        <v>2</v>
      </c>
      <c r="P6989" s="15" t="n">
        <v>2</v>
      </c>
      <c r="Y6989" s="15" t="s">
        <v>258</v>
      </c>
      <c r="AB6989" s="15" t="s">
        <v>143</v>
      </c>
    </row>
    <row r="6990" customFormat="false" ht="15" hidden="false" customHeight="true" outlineLevel="0" collapsed="false">
      <c r="A6990" s="15" t="s">
        <v>12335</v>
      </c>
      <c r="B6990" s="15" t="s">
        <v>12336</v>
      </c>
      <c r="C6990" s="15" t="s">
        <v>134</v>
      </c>
      <c r="D6990" s="15" t="s">
        <v>135</v>
      </c>
      <c r="E6990" s="15" t="s">
        <v>136</v>
      </c>
      <c r="F6990" s="15" t="s">
        <v>137</v>
      </c>
      <c r="G6990" s="15" t="s">
        <v>256</v>
      </c>
      <c r="H6990" s="15" t="s">
        <v>136</v>
      </c>
      <c r="I6990" s="15" t="s">
        <v>139</v>
      </c>
      <c r="J6990" s="15" t="s">
        <v>158</v>
      </c>
      <c r="K6990" s="15" t="s">
        <v>12339</v>
      </c>
      <c r="L6990" s="15" t="n">
        <v>3</v>
      </c>
      <c r="P6990" s="15" t="n">
        <v>3</v>
      </c>
      <c r="Y6990" s="15" t="s">
        <v>258</v>
      </c>
      <c r="AB6990" s="15" t="s">
        <v>143</v>
      </c>
    </row>
    <row r="6991" customFormat="false" ht="15" hidden="false" customHeight="true" outlineLevel="0" collapsed="false">
      <c r="A6991" s="15" t="s">
        <v>12340</v>
      </c>
      <c r="B6991" s="15" t="s">
        <v>12341</v>
      </c>
      <c r="C6991" s="15" t="s">
        <v>148</v>
      </c>
      <c r="E6991" s="15" t="s">
        <v>136</v>
      </c>
      <c r="F6991" s="15" t="s">
        <v>137</v>
      </c>
      <c r="G6991" s="15" t="s">
        <v>12342</v>
      </c>
      <c r="H6991" s="15" t="s">
        <v>136</v>
      </c>
      <c r="I6991" s="15" t="s">
        <v>139</v>
      </c>
      <c r="J6991" s="15" t="s">
        <v>140</v>
      </c>
      <c r="K6991" s="15" t="s">
        <v>12343</v>
      </c>
      <c r="M6991" s="15" t="n">
        <v>7</v>
      </c>
      <c r="P6991" s="15" t="n">
        <v>7</v>
      </c>
      <c r="Y6991" s="15" t="s">
        <v>142</v>
      </c>
      <c r="AB6991" s="15" t="s">
        <v>143</v>
      </c>
    </row>
    <row r="6992" customFormat="false" ht="15" hidden="false" customHeight="true" outlineLevel="0" collapsed="false">
      <c r="A6992" s="15" t="s">
        <v>12344</v>
      </c>
      <c r="B6992" s="15" t="s">
        <v>12345</v>
      </c>
      <c r="C6992" s="15" t="s">
        <v>148</v>
      </c>
      <c r="E6992" s="15" t="s">
        <v>136</v>
      </c>
      <c r="F6992" s="15" t="s">
        <v>137</v>
      </c>
      <c r="G6992" s="15" t="s">
        <v>451</v>
      </c>
      <c r="H6992" s="15" t="s">
        <v>136</v>
      </c>
      <c r="I6992" s="15" t="s">
        <v>243</v>
      </c>
      <c r="J6992" s="15" t="s">
        <v>140</v>
      </c>
      <c r="K6992" s="15" t="s">
        <v>12346</v>
      </c>
      <c r="L6992" s="15" t="n">
        <v>55</v>
      </c>
      <c r="M6992" s="15" t="n">
        <v>54</v>
      </c>
      <c r="N6992" s="15" t="n">
        <v>75</v>
      </c>
      <c r="O6992" s="15" t="n">
        <v>32</v>
      </c>
      <c r="P6992" s="15" t="n">
        <v>216</v>
      </c>
      <c r="Y6992" s="15" t="s">
        <v>142</v>
      </c>
      <c r="AB6992" s="15" t="s">
        <v>143</v>
      </c>
    </row>
    <row r="6993" customFormat="false" ht="15" hidden="false" customHeight="true" outlineLevel="0" collapsed="false">
      <c r="A6993" s="15" t="s">
        <v>12347</v>
      </c>
      <c r="B6993" s="15" t="s">
        <v>12348</v>
      </c>
      <c r="C6993" s="15" t="s">
        <v>148</v>
      </c>
      <c r="E6993" s="15" t="s">
        <v>136</v>
      </c>
      <c r="F6993" s="15" t="s">
        <v>137</v>
      </c>
      <c r="G6993" s="15" t="s">
        <v>256</v>
      </c>
      <c r="H6993" s="15" t="s">
        <v>136</v>
      </c>
      <c r="I6993" s="15" t="s">
        <v>139</v>
      </c>
      <c r="J6993" s="15" t="s">
        <v>150</v>
      </c>
      <c r="K6993" s="15" t="s">
        <v>12349</v>
      </c>
      <c r="L6993" s="15" t="n">
        <v>29</v>
      </c>
      <c r="P6993" s="15" t="n">
        <v>29</v>
      </c>
      <c r="Y6993" s="15" t="s">
        <v>258</v>
      </c>
      <c r="AB6993" s="15" t="s">
        <v>143</v>
      </c>
    </row>
    <row r="6994" customFormat="false" ht="15" hidden="false" customHeight="true" outlineLevel="0" collapsed="false">
      <c r="A6994" s="15" t="s">
        <v>12350</v>
      </c>
      <c r="B6994" s="15" t="s">
        <v>12351</v>
      </c>
      <c r="C6994" s="15" t="s">
        <v>148</v>
      </c>
      <c r="E6994" s="15" t="s">
        <v>136</v>
      </c>
      <c r="F6994" s="15" t="s">
        <v>137</v>
      </c>
      <c r="G6994" s="15" t="s">
        <v>1353</v>
      </c>
      <c r="H6994" s="15" t="s">
        <v>136</v>
      </c>
      <c r="I6994" s="15" t="s">
        <v>139</v>
      </c>
      <c r="J6994" s="15" t="s">
        <v>140</v>
      </c>
      <c r="K6994" s="15" t="s">
        <v>12352</v>
      </c>
      <c r="L6994" s="15" t="n">
        <v>20</v>
      </c>
      <c r="M6994" s="15" t="n">
        <v>19</v>
      </c>
      <c r="P6994" s="15" t="n">
        <v>39</v>
      </c>
      <c r="Y6994" s="15" t="s">
        <v>156</v>
      </c>
      <c r="AB6994" s="15" t="s">
        <v>143</v>
      </c>
    </row>
    <row r="6995" customFormat="false" ht="15" hidden="false" customHeight="true" outlineLevel="0" collapsed="false">
      <c r="A6995" s="15" t="s">
        <v>12350</v>
      </c>
      <c r="B6995" s="15" t="s">
        <v>12351</v>
      </c>
      <c r="C6995" s="15" t="s">
        <v>148</v>
      </c>
      <c r="E6995" s="15" t="s">
        <v>136</v>
      </c>
      <c r="F6995" s="15" t="s">
        <v>137</v>
      </c>
      <c r="G6995" s="15" t="s">
        <v>1353</v>
      </c>
      <c r="H6995" s="15" t="s">
        <v>136</v>
      </c>
      <c r="I6995" s="15" t="s">
        <v>139</v>
      </c>
      <c r="J6995" s="15" t="s">
        <v>144</v>
      </c>
      <c r="K6995" s="15" t="s">
        <v>12353</v>
      </c>
      <c r="L6995" s="15" t="n">
        <v>28</v>
      </c>
      <c r="M6995" s="15" t="n">
        <v>106</v>
      </c>
      <c r="P6995" s="15" t="n">
        <v>134</v>
      </c>
      <c r="Y6995" s="15" t="s">
        <v>156</v>
      </c>
      <c r="AB6995" s="15" t="s">
        <v>143</v>
      </c>
    </row>
    <row r="6996" customFormat="false" ht="15" hidden="false" customHeight="true" outlineLevel="0" collapsed="false">
      <c r="A6996" s="15" t="s">
        <v>12354</v>
      </c>
      <c r="B6996" s="15" t="s">
        <v>12355</v>
      </c>
      <c r="C6996" s="15" t="s">
        <v>148</v>
      </c>
      <c r="E6996" s="15" t="s">
        <v>136</v>
      </c>
      <c r="F6996" s="15" t="s">
        <v>137</v>
      </c>
      <c r="G6996" s="15" t="s">
        <v>2067</v>
      </c>
      <c r="H6996" s="15" t="s">
        <v>136</v>
      </c>
      <c r="I6996" s="15" t="s">
        <v>139</v>
      </c>
      <c r="J6996" s="15" t="s">
        <v>150</v>
      </c>
      <c r="K6996" s="15" t="s">
        <v>12356</v>
      </c>
      <c r="L6996" s="15" t="n">
        <v>7</v>
      </c>
      <c r="M6996" s="15" t="n">
        <v>1</v>
      </c>
      <c r="P6996" s="15" t="n">
        <v>8</v>
      </c>
      <c r="Y6996" s="15" t="s">
        <v>156</v>
      </c>
      <c r="AB6996" s="15" t="s">
        <v>143</v>
      </c>
    </row>
    <row r="6997" customFormat="false" ht="15" hidden="false" customHeight="true" outlineLevel="0" collapsed="false">
      <c r="A6997" s="15" t="s">
        <v>12354</v>
      </c>
      <c r="B6997" s="15" t="s">
        <v>12355</v>
      </c>
      <c r="C6997" s="15" t="s">
        <v>148</v>
      </c>
      <c r="E6997" s="15" t="s">
        <v>136</v>
      </c>
      <c r="F6997" s="15" t="s">
        <v>137</v>
      </c>
      <c r="G6997" s="15" t="s">
        <v>2067</v>
      </c>
      <c r="H6997" s="15" t="s">
        <v>136</v>
      </c>
      <c r="I6997" s="15" t="s">
        <v>139</v>
      </c>
      <c r="J6997" s="15" t="s">
        <v>158</v>
      </c>
      <c r="K6997" s="15" t="s">
        <v>12357</v>
      </c>
      <c r="L6997" s="15" t="n">
        <v>4</v>
      </c>
      <c r="P6997" s="15" t="n">
        <v>4</v>
      </c>
      <c r="Y6997" s="15" t="s">
        <v>156</v>
      </c>
      <c r="AB6997" s="15" t="s">
        <v>143</v>
      </c>
    </row>
    <row r="6998" customFormat="false" ht="15" hidden="false" customHeight="true" outlineLevel="0" collapsed="false">
      <c r="A6998" s="15" t="s">
        <v>12358</v>
      </c>
      <c r="B6998" s="15" t="s">
        <v>12359</v>
      </c>
      <c r="C6998" s="15" t="s">
        <v>217</v>
      </c>
      <c r="D6998" s="15" t="s">
        <v>235</v>
      </c>
      <c r="E6998" s="15" t="s">
        <v>136</v>
      </c>
      <c r="F6998" s="15" t="s">
        <v>137</v>
      </c>
      <c r="G6998" s="15" t="s">
        <v>136</v>
      </c>
      <c r="H6998" s="15" t="s">
        <v>136</v>
      </c>
      <c r="I6998" s="15" t="s">
        <v>139</v>
      </c>
      <c r="J6998" s="15" t="s">
        <v>150</v>
      </c>
      <c r="K6998" s="15" t="s">
        <v>12360</v>
      </c>
      <c r="L6998" s="15" t="n">
        <v>51</v>
      </c>
      <c r="P6998" s="15" t="n">
        <v>51</v>
      </c>
      <c r="Y6998" s="15" t="s">
        <v>142</v>
      </c>
      <c r="AB6998" s="15" t="s">
        <v>143</v>
      </c>
    </row>
    <row r="6999" customFormat="false" ht="15" hidden="false" customHeight="true" outlineLevel="0" collapsed="false">
      <c r="A6999" s="15" t="s">
        <v>12358</v>
      </c>
      <c r="B6999" s="15" t="s">
        <v>12359</v>
      </c>
      <c r="C6999" s="15" t="s">
        <v>217</v>
      </c>
      <c r="D6999" s="15" t="s">
        <v>235</v>
      </c>
      <c r="E6999" s="15" t="s">
        <v>136</v>
      </c>
      <c r="F6999" s="15" t="s">
        <v>137</v>
      </c>
      <c r="G6999" s="15" t="s">
        <v>136</v>
      </c>
      <c r="H6999" s="15" t="s">
        <v>136</v>
      </c>
      <c r="I6999" s="15" t="s">
        <v>139</v>
      </c>
      <c r="J6999" s="15" t="s">
        <v>158</v>
      </c>
      <c r="K6999" s="15" t="s">
        <v>12361</v>
      </c>
      <c r="L6999" s="15" t="n">
        <v>5</v>
      </c>
      <c r="P6999" s="15" t="n">
        <v>5</v>
      </c>
      <c r="Y6999" s="15" t="s">
        <v>142</v>
      </c>
      <c r="AB6999" s="15" t="s">
        <v>143</v>
      </c>
    </row>
    <row r="7000" customFormat="false" ht="15" hidden="false" customHeight="true" outlineLevel="0" collapsed="false">
      <c r="A7000" s="15" t="s">
        <v>12362</v>
      </c>
      <c r="B7000" s="15" t="s">
        <v>12363</v>
      </c>
      <c r="C7000" s="15" t="s">
        <v>217</v>
      </c>
      <c r="D7000" s="15" t="s">
        <v>235</v>
      </c>
      <c r="E7000" s="15" t="s">
        <v>136</v>
      </c>
      <c r="F7000" s="15" t="s">
        <v>137</v>
      </c>
      <c r="G7000" s="15" t="s">
        <v>231</v>
      </c>
      <c r="H7000" s="15" t="s">
        <v>136</v>
      </c>
      <c r="I7000" s="15" t="s">
        <v>139</v>
      </c>
      <c r="J7000" s="15" t="s">
        <v>150</v>
      </c>
      <c r="K7000" s="15" t="s">
        <v>12364</v>
      </c>
      <c r="N7000" s="15" t="n">
        <v>4</v>
      </c>
      <c r="P7000" s="15" t="n">
        <v>4</v>
      </c>
      <c r="Y7000" s="15" t="s">
        <v>156</v>
      </c>
      <c r="AB7000" s="15" t="s">
        <v>143</v>
      </c>
    </row>
    <row r="7001" customFormat="false" ht="15" hidden="false" customHeight="true" outlineLevel="0" collapsed="false">
      <c r="A7001" s="15" t="s">
        <v>12362</v>
      </c>
      <c r="B7001" s="15" t="s">
        <v>12363</v>
      </c>
      <c r="C7001" s="15" t="s">
        <v>217</v>
      </c>
      <c r="D7001" s="15" t="s">
        <v>235</v>
      </c>
      <c r="E7001" s="15" t="s">
        <v>136</v>
      </c>
      <c r="F7001" s="15" t="s">
        <v>137</v>
      </c>
      <c r="G7001" s="15" t="s">
        <v>231</v>
      </c>
      <c r="H7001" s="15" t="s">
        <v>136</v>
      </c>
      <c r="I7001" s="15" t="s">
        <v>139</v>
      </c>
      <c r="J7001" s="15" t="s">
        <v>169</v>
      </c>
      <c r="K7001" s="15" t="s">
        <v>12365</v>
      </c>
      <c r="N7001" s="15" t="n">
        <v>2</v>
      </c>
      <c r="P7001" s="15" t="n">
        <v>2</v>
      </c>
      <c r="Y7001" s="15" t="s">
        <v>156</v>
      </c>
      <c r="AB7001" s="15" t="s">
        <v>143</v>
      </c>
    </row>
    <row r="7002" customFormat="false" ht="15" hidden="false" customHeight="true" outlineLevel="0" collapsed="false">
      <c r="A7002" s="15" t="s">
        <v>12366</v>
      </c>
      <c r="B7002" s="15" t="s">
        <v>12367</v>
      </c>
      <c r="C7002" s="15" t="s">
        <v>134</v>
      </c>
      <c r="D7002" s="15" t="s">
        <v>135</v>
      </c>
      <c r="E7002" s="15" t="s">
        <v>136</v>
      </c>
      <c r="F7002" s="15" t="s">
        <v>137</v>
      </c>
      <c r="G7002" s="15" t="s">
        <v>2517</v>
      </c>
      <c r="H7002" s="15" t="s">
        <v>136</v>
      </c>
      <c r="I7002" s="15" t="s">
        <v>243</v>
      </c>
      <c r="J7002" s="15" t="s">
        <v>140</v>
      </c>
      <c r="K7002" s="15" t="s">
        <v>12368</v>
      </c>
      <c r="M7002" s="15" t="n">
        <v>18</v>
      </c>
      <c r="N7002" s="15" t="n">
        <v>143</v>
      </c>
      <c r="O7002" s="15" t="n">
        <v>32</v>
      </c>
      <c r="P7002" s="15" t="n">
        <v>193</v>
      </c>
      <c r="Y7002" s="15" t="s">
        <v>142</v>
      </c>
      <c r="AB7002" s="15" t="s">
        <v>143</v>
      </c>
    </row>
    <row r="7003" customFormat="false" ht="15" hidden="false" customHeight="true" outlineLevel="0" collapsed="false">
      <c r="A7003" s="15" t="s">
        <v>12366</v>
      </c>
      <c r="B7003" s="15" t="s">
        <v>12367</v>
      </c>
      <c r="C7003" s="15" t="s">
        <v>134</v>
      </c>
      <c r="D7003" s="15" t="s">
        <v>135</v>
      </c>
      <c r="E7003" s="15" t="s">
        <v>136</v>
      </c>
      <c r="F7003" s="15" t="s">
        <v>137</v>
      </c>
      <c r="G7003" s="15" t="s">
        <v>2517</v>
      </c>
      <c r="H7003" s="15" t="s">
        <v>136</v>
      </c>
      <c r="I7003" s="15" t="s">
        <v>243</v>
      </c>
      <c r="J7003" s="15" t="s">
        <v>144</v>
      </c>
      <c r="K7003" s="15" t="s">
        <v>12369</v>
      </c>
      <c r="M7003" s="15" t="n">
        <v>318</v>
      </c>
      <c r="N7003" s="15" t="n">
        <v>345</v>
      </c>
      <c r="O7003" s="15" t="n">
        <v>78</v>
      </c>
      <c r="P7003" s="15" t="n">
        <v>741</v>
      </c>
      <c r="Y7003" s="15" t="s">
        <v>142</v>
      </c>
      <c r="AB7003" s="15" t="s">
        <v>143</v>
      </c>
    </row>
    <row r="7004" customFormat="false" ht="15" hidden="false" customHeight="true" outlineLevel="0" collapsed="false">
      <c r="A7004" s="15" t="s">
        <v>12366</v>
      </c>
      <c r="B7004" s="15" t="s">
        <v>12367</v>
      </c>
      <c r="C7004" s="15" t="s">
        <v>134</v>
      </c>
      <c r="D7004" s="15" t="s">
        <v>135</v>
      </c>
      <c r="E7004" s="15" t="s">
        <v>136</v>
      </c>
      <c r="F7004" s="15" t="s">
        <v>137</v>
      </c>
      <c r="G7004" s="15" t="s">
        <v>2517</v>
      </c>
      <c r="H7004" s="15" t="s">
        <v>136</v>
      </c>
      <c r="I7004" s="15" t="s">
        <v>243</v>
      </c>
      <c r="J7004" s="15" t="s">
        <v>150</v>
      </c>
      <c r="K7004" s="15" t="s">
        <v>12370</v>
      </c>
      <c r="M7004" s="15" t="n">
        <v>52</v>
      </c>
      <c r="N7004" s="15" t="n">
        <v>65</v>
      </c>
      <c r="O7004" s="15" t="n">
        <v>39</v>
      </c>
      <c r="P7004" s="15" t="n">
        <v>156</v>
      </c>
      <c r="Y7004" s="15" t="s">
        <v>142</v>
      </c>
      <c r="AB7004" s="15" t="s">
        <v>143</v>
      </c>
    </row>
    <row r="7005" customFormat="false" ht="15" hidden="false" customHeight="true" outlineLevel="0" collapsed="false">
      <c r="A7005" s="15" t="s">
        <v>12366</v>
      </c>
      <c r="B7005" s="15" t="s">
        <v>12367</v>
      </c>
      <c r="C7005" s="15" t="s">
        <v>134</v>
      </c>
      <c r="D7005" s="15" t="s">
        <v>135</v>
      </c>
      <c r="E7005" s="15" t="s">
        <v>136</v>
      </c>
      <c r="F7005" s="15" t="s">
        <v>137</v>
      </c>
      <c r="G7005" s="15" t="s">
        <v>2517</v>
      </c>
      <c r="H7005" s="15" t="s">
        <v>136</v>
      </c>
      <c r="I7005" s="15" t="s">
        <v>243</v>
      </c>
      <c r="J7005" s="15" t="s">
        <v>158</v>
      </c>
      <c r="K7005" s="15" t="s">
        <v>12371</v>
      </c>
      <c r="M7005" s="15" t="n">
        <v>47</v>
      </c>
      <c r="N7005" s="15" t="n">
        <v>67</v>
      </c>
      <c r="O7005" s="15" t="n">
        <v>53</v>
      </c>
      <c r="P7005" s="15" t="n">
        <v>167</v>
      </c>
      <c r="Y7005" s="15" t="s">
        <v>142</v>
      </c>
      <c r="AB7005" s="15" t="s">
        <v>143</v>
      </c>
    </row>
    <row r="7006" customFormat="false" ht="15" hidden="false" customHeight="true" outlineLevel="0" collapsed="false">
      <c r="A7006" s="15" t="s">
        <v>12366</v>
      </c>
      <c r="B7006" s="15" t="s">
        <v>12367</v>
      </c>
      <c r="C7006" s="15" t="s">
        <v>134</v>
      </c>
      <c r="D7006" s="15" t="s">
        <v>135</v>
      </c>
      <c r="E7006" s="15" t="s">
        <v>136</v>
      </c>
      <c r="F7006" s="15" t="s">
        <v>137</v>
      </c>
      <c r="G7006" s="15" t="s">
        <v>2517</v>
      </c>
      <c r="H7006" s="15" t="s">
        <v>136</v>
      </c>
      <c r="I7006" s="15" t="s">
        <v>243</v>
      </c>
      <c r="J7006" s="15" t="s">
        <v>169</v>
      </c>
      <c r="K7006" s="15" t="s">
        <v>12372</v>
      </c>
      <c r="N7006" s="15" t="n">
        <v>1</v>
      </c>
      <c r="P7006" s="15" t="n">
        <v>1</v>
      </c>
      <c r="Y7006" s="15" t="s">
        <v>142</v>
      </c>
      <c r="AB7006" s="15" t="s">
        <v>143</v>
      </c>
    </row>
    <row r="7007" customFormat="false" ht="15" hidden="false" customHeight="true" outlineLevel="0" collapsed="false">
      <c r="A7007" s="15" t="s">
        <v>12373</v>
      </c>
      <c r="B7007" s="15" t="s">
        <v>12374</v>
      </c>
      <c r="C7007" s="15" t="s">
        <v>134</v>
      </c>
      <c r="D7007" s="15" t="s">
        <v>135</v>
      </c>
      <c r="E7007" s="15" t="s">
        <v>136</v>
      </c>
      <c r="F7007" s="15" t="s">
        <v>137</v>
      </c>
      <c r="G7007" s="15" t="s">
        <v>542</v>
      </c>
      <c r="H7007" s="15" t="s">
        <v>136</v>
      </c>
      <c r="I7007" s="15" t="s">
        <v>139</v>
      </c>
      <c r="J7007" s="15" t="s">
        <v>150</v>
      </c>
      <c r="K7007" s="15" t="s">
        <v>12375</v>
      </c>
      <c r="L7007" s="15" t="n">
        <v>10</v>
      </c>
      <c r="P7007" s="15" t="n">
        <v>10</v>
      </c>
      <c r="Y7007" s="15" t="s">
        <v>156</v>
      </c>
      <c r="AB7007" s="15" t="s">
        <v>143</v>
      </c>
    </row>
    <row r="7008" customFormat="false" ht="15" hidden="false" customHeight="true" outlineLevel="0" collapsed="false">
      <c r="A7008" s="15" t="s">
        <v>12373</v>
      </c>
      <c r="B7008" s="15" t="s">
        <v>12374</v>
      </c>
      <c r="C7008" s="15" t="s">
        <v>134</v>
      </c>
      <c r="D7008" s="15" t="s">
        <v>135</v>
      </c>
      <c r="E7008" s="15" t="s">
        <v>136</v>
      </c>
      <c r="F7008" s="15" t="s">
        <v>137</v>
      </c>
      <c r="G7008" s="15" t="s">
        <v>542</v>
      </c>
      <c r="H7008" s="15" t="s">
        <v>136</v>
      </c>
      <c r="I7008" s="15" t="s">
        <v>139</v>
      </c>
      <c r="J7008" s="15" t="s">
        <v>158</v>
      </c>
      <c r="K7008" s="15" t="s">
        <v>12376</v>
      </c>
      <c r="L7008" s="15" t="n">
        <v>5</v>
      </c>
      <c r="P7008" s="15" t="n">
        <v>5</v>
      </c>
      <c r="Y7008" s="15" t="s">
        <v>156</v>
      </c>
      <c r="AB7008" s="15" t="s">
        <v>143</v>
      </c>
    </row>
    <row r="7009" customFormat="false" ht="15" hidden="false" customHeight="true" outlineLevel="0" collapsed="false">
      <c r="A7009" s="15" t="s">
        <v>12377</v>
      </c>
      <c r="B7009" s="15" t="s">
        <v>12378</v>
      </c>
      <c r="C7009" s="15" t="s">
        <v>217</v>
      </c>
      <c r="D7009" s="15" t="s">
        <v>235</v>
      </c>
      <c r="E7009" s="15" t="s">
        <v>136</v>
      </c>
      <c r="F7009" s="15" t="s">
        <v>137</v>
      </c>
      <c r="G7009" s="15" t="s">
        <v>542</v>
      </c>
      <c r="H7009" s="15" t="s">
        <v>136</v>
      </c>
      <c r="I7009" s="15" t="s">
        <v>139</v>
      </c>
      <c r="J7009" s="15" t="s">
        <v>140</v>
      </c>
      <c r="K7009" s="15" t="s">
        <v>12379</v>
      </c>
      <c r="L7009" s="15" t="n">
        <v>24</v>
      </c>
      <c r="P7009" s="15" t="n">
        <v>24</v>
      </c>
      <c r="Y7009" s="15" t="s">
        <v>156</v>
      </c>
      <c r="AB7009" s="15" t="s">
        <v>143</v>
      </c>
    </row>
    <row r="7010" customFormat="false" ht="15" hidden="false" customHeight="true" outlineLevel="0" collapsed="false">
      <c r="A7010" s="15" t="s">
        <v>12377</v>
      </c>
      <c r="B7010" s="15" t="s">
        <v>12378</v>
      </c>
      <c r="C7010" s="15" t="s">
        <v>217</v>
      </c>
      <c r="D7010" s="15" t="s">
        <v>235</v>
      </c>
      <c r="E7010" s="15" t="s">
        <v>136</v>
      </c>
      <c r="F7010" s="15" t="s">
        <v>137</v>
      </c>
      <c r="G7010" s="15" t="s">
        <v>542</v>
      </c>
      <c r="H7010" s="15" t="s">
        <v>136</v>
      </c>
      <c r="I7010" s="15" t="s">
        <v>139</v>
      </c>
      <c r="J7010" s="15" t="s">
        <v>144</v>
      </c>
      <c r="K7010" s="15" t="s">
        <v>12380</v>
      </c>
      <c r="L7010" s="15" t="n">
        <v>7</v>
      </c>
      <c r="P7010" s="15" t="n">
        <v>7</v>
      </c>
      <c r="Y7010" s="15" t="s">
        <v>156</v>
      </c>
      <c r="AB7010" s="15" t="s">
        <v>143</v>
      </c>
    </row>
    <row r="7011" customFormat="false" ht="15" hidden="false" customHeight="true" outlineLevel="0" collapsed="false">
      <c r="A7011" s="15" t="s">
        <v>12377</v>
      </c>
      <c r="B7011" s="15" t="s">
        <v>12378</v>
      </c>
      <c r="C7011" s="15" t="s">
        <v>217</v>
      </c>
      <c r="D7011" s="15" t="s">
        <v>235</v>
      </c>
      <c r="E7011" s="15" t="s">
        <v>136</v>
      </c>
      <c r="F7011" s="15" t="s">
        <v>137</v>
      </c>
      <c r="G7011" s="15" t="s">
        <v>542</v>
      </c>
      <c r="H7011" s="15" t="s">
        <v>136</v>
      </c>
      <c r="I7011" s="15" t="s">
        <v>139</v>
      </c>
      <c r="J7011" s="15" t="s">
        <v>150</v>
      </c>
      <c r="K7011" s="15" t="s">
        <v>12381</v>
      </c>
      <c r="L7011" s="15" t="n">
        <v>77</v>
      </c>
      <c r="P7011" s="15" t="n">
        <v>77</v>
      </c>
      <c r="Y7011" s="15" t="s">
        <v>156</v>
      </c>
      <c r="AB7011" s="15" t="s">
        <v>143</v>
      </c>
    </row>
    <row r="7012" customFormat="false" ht="15" hidden="false" customHeight="true" outlineLevel="0" collapsed="false">
      <c r="A7012" s="15" t="s">
        <v>12377</v>
      </c>
      <c r="B7012" s="15" t="s">
        <v>12378</v>
      </c>
      <c r="C7012" s="15" t="s">
        <v>217</v>
      </c>
      <c r="D7012" s="15" t="s">
        <v>235</v>
      </c>
      <c r="E7012" s="15" t="s">
        <v>136</v>
      </c>
      <c r="F7012" s="15" t="s">
        <v>137</v>
      </c>
      <c r="G7012" s="15" t="s">
        <v>542</v>
      </c>
      <c r="H7012" s="15" t="s">
        <v>136</v>
      </c>
      <c r="I7012" s="15" t="s">
        <v>139</v>
      </c>
      <c r="J7012" s="15" t="s">
        <v>158</v>
      </c>
      <c r="K7012" s="15" t="s">
        <v>12382</v>
      </c>
      <c r="L7012" s="15" t="n">
        <v>27</v>
      </c>
      <c r="P7012" s="15" t="n">
        <v>27</v>
      </c>
      <c r="Y7012" s="15" t="s">
        <v>156</v>
      </c>
      <c r="AB7012" s="15" t="s">
        <v>143</v>
      </c>
    </row>
    <row r="7013" customFormat="false" ht="15" hidden="false" customHeight="true" outlineLevel="0" collapsed="false">
      <c r="A7013" s="15" t="s">
        <v>12383</v>
      </c>
      <c r="B7013" s="15" t="s">
        <v>12384</v>
      </c>
      <c r="C7013" s="15" t="s">
        <v>134</v>
      </c>
      <c r="D7013" s="15" t="s">
        <v>135</v>
      </c>
      <c r="E7013" s="15" t="s">
        <v>136</v>
      </c>
      <c r="F7013" s="15" t="s">
        <v>137</v>
      </c>
      <c r="G7013" s="15" t="s">
        <v>231</v>
      </c>
      <c r="H7013" s="15" t="s">
        <v>136</v>
      </c>
      <c r="I7013" s="15" t="s">
        <v>139</v>
      </c>
      <c r="J7013" s="15" t="s">
        <v>144</v>
      </c>
      <c r="K7013" s="15" t="s">
        <v>12385</v>
      </c>
      <c r="O7013" s="15" t="n">
        <v>19</v>
      </c>
      <c r="P7013" s="15" t="n">
        <v>19</v>
      </c>
      <c r="Y7013" s="15" t="s">
        <v>156</v>
      </c>
      <c r="AB7013" s="15" t="s">
        <v>143</v>
      </c>
    </row>
    <row r="7014" customFormat="false" ht="15" hidden="false" customHeight="true" outlineLevel="0" collapsed="false">
      <c r="A7014" s="15" t="s">
        <v>12386</v>
      </c>
      <c r="B7014" s="15" t="s">
        <v>12387</v>
      </c>
      <c r="C7014" s="15" t="s">
        <v>148</v>
      </c>
      <c r="E7014" s="15" t="s">
        <v>136</v>
      </c>
      <c r="F7014" s="15" t="s">
        <v>137</v>
      </c>
      <c r="G7014" s="15" t="s">
        <v>2957</v>
      </c>
      <c r="H7014" s="15" t="s">
        <v>136</v>
      </c>
      <c r="I7014" s="15" t="s">
        <v>139</v>
      </c>
      <c r="J7014" s="15" t="s">
        <v>140</v>
      </c>
      <c r="K7014" s="15" t="s">
        <v>12388</v>
      </c>
      <c r="L7014" s="15" t="n">
        <v>24</v>
      </c>
      <c r="M7014" s="15" t="n">
        <v>8</v>
      </c>
      <c r="N7014" s="15" t="n">
        <v>8</v>
      </c>
      <c r="P7014" s="15" t="n">
        <v>40</v>
      </c>
      <c r="Y7014" s="15" t="s">
        <v>142</v>
      </c>
      <c r="AB7014" s="15" t="s">
        <v>143</v>
      </c>
    </row>
    <row r="7015" customFormat="false" ht="15" hidden="false" customHeight="true" outlineLevel="0" collapsed="false">
      <c r="A7015" s="15" t="s">
        <v>12386</v>
      </c>
      <c r="B7015" s="15" t="s">
        <v>12387</v>
      </c>
      <c r="C7015" s="15" t="s">
        <v>148</v>
      </c>
      <c r="E7015" s="15" t="s">
        <v>136</v>
      </c>
      <c r="F7015" s="15" t="s">
        <v>137</v>
      </c>
      <c r="G7015" s="15" t="s">
        <v>2957</v>
      </c>
      <c r="H7015" s="15" t="s">
        <v>136</v>
      </c>
      <c r="I7015" s="15" t="s">
        <v>139</v>
      </c>
      <c r="J7015" s="15" t="s">
        <v>144</v>
      </c>
      <c r="K7015" s="15" t="s">
        <v>12389</v>
      </c>
      <c r="L7015" s="15" t="n">
        <v>2</v>
      </c>
      <c r="M7015" s="15" t="n">
        <v>2</v>
      </c>
      <c r="P7015" s="15" t="n">
        <v>4</v>
      </c>
      <c r="Y7015" s="15" t="s">
        <v>142</v>
      </c>
      <c r="AB7015" s="15" t="s">
        <v>143</v>
      </c>
    </row>
    <row r="7016" customFormat="false" ht="15" hidden="false" customHeight="true" outlineLevel="0" collapsed="false">
      <c r="A7016" s="15" t="s">
        <v>12386</v>
      </c>
      <c r="B7016" s="15" t="s">
        <v>12387</v>
      </c>
      <c r="C7016" s="15" t="s">
        <v>148</v>
      </c>
      <c r="E7016" s="15" t="s">
        <v>136</v>
      </c>
      <c r="F7016" s="15" t="s">
        <v>137</v>
      </c>
      <c r="G7016" s="15" t="s">
        <v>2957</v>
      </c>
      <c r="H7016" s="15" t="s">
        <v>136</v>
      </c>
      <c r="I7016" s="15" t="s">
        <v>139</v>
      </c>
      <c r="J7016" s="15" t="s">
        <v>150</v>
      </c>
      <c r="K7016" s="15" t="s">
        <v>12390</v>
      </c>
      <c r="L7016" s="15" t="n">
        <v>46</v>
      </c>
      <c r="P7016" s="15" t="n">
        <v>46</v>
      </c>
      <c r="Y7016" s="15" t="s">
        <v>142</v>
      </c>
      <c r="AB7016" s="15" t="s">
        <v>143</v>
      </c>
    </row>
    <row r="7017" customFormat="false" ht="15" hidden="false" customHeight="true" outlineLevel="0" collapsed="false">
      <c r="A7017" s="15" t="s">
        <v>12386</v>
      </c>
      <c r="B7017" s="15" t="s">
        <v>12387</v>
      </c>
      <c r="C7017" s="15" t="s">
        <v>148</v>
      </c>
      <c r="E7017" s="15" t="s">
        <v>136</v>
      </c>
      <c r="F7017" s="15" t="s">
        <v>137</v>
      </c>
      <c r="G7017" s="15" t="s">
        <v>2957</v>
      </c>
      <c r="H7017" s="15" t="s">
        <v>136</v>
      </c>
      <c r="I7017" s="15" t="s">
        <v>139</v>
      </c>
      <c r="J7017" s="15" t="s">
        <v>158</v>
      </c>
      <c r="K7017" s="15" t="s">
        <v>12391</v>
      </c>
      <c r="L7017" s="15" t="n">
        <v>33</v>
      </c>
      <c r="M7017" s="15" t="n">
        <v>3</v>
      </c>
      <c r="P7017" s="15" t="n">
        <v>36</v>
      </c>
      <c r="Y7017" s="15" t="s">
        <v>142</v>
      </c>
      <c r="AB7017" s="15" t="s">
        <v>143</v>
      </c>
    </row>
    <row r="7018" customFormat="false" ht="15" hidden="false" customHeight="true" outlineLevel="0" collapsed="false">
      <c r="A7018" s="15" t="s">
        <v>12392</v>
      </c>
      <c r="B7018" s="15" t="s">
        <v>12393</v>
      </c>
      <c r="C7018" s="15" t="s">
        <v>148</v>
      </c>
      <c r="E7018" s="15" t="s">
        <v>136</v>
      </c>
      <c r="F7018" s="15" t="s">
        <v>137</v>
      </c>
      <c r="G7018" s="15" t="s">
        <v>154</v>
      </c>
      <c r="H7018" s="15" t="s">
        <v>136</v>
      </c>
      <c r="I7018" s="15" t="s">
        <v>139</v>
      </c>
      <c r="J7018" s="15" t="s">
        <v>150</v>
      </c>
      <c r="K7018" s="15" t="s">
        <v>12394</v>
      </c>
      <c r="M7018" s="15" t="n">
        <v>1</v>
      </c>
      <c r="P7018" s="15" t="n">
        <v>1</v>
      </c>
      <c r="Y7018" s="15" t="s">
        <v>156</v>
      </c>
      <c r="AB7018" s="15" t="s">
        <v>143</v>
      </c>
    </row>
    <row r="7019" customFormat="false" ht="15" hidden="false" customHeight="true" outlineLevel="0" collapsed="false">
      <c r="A7019" s="15" t="s">
        <v>12395</v>
      </c>
      <c r="B7019" s="15" t="s">
        <v>12396</v>
      </c>
      <c r="C7019" s="15" t="s">
        <v>217</v>
      </c>
      <c r="D7019" s="15" t="s">
        <v>218</v>
      </c>
      <c r="E7019" s="15" t="s">
        <v>136</v>
      </c>
      <c r="F7019" s="15" t="s">
        <v>137</v>
      </c>
      <c r="G7019" s="15" t="s">
        <v>847</v>
      </c>
      <c r="H7019" s="15" t="s">
        <v>136</v>
      </c>
      <c r="I7019" s="15" t="s">
        <v>243</v>
      </c>
      <c r="J7019" s="15" t="s">
        <v>140</v>
      </c>
      <c r="K7019" s="15" t="s">
        <v>12397</v>
      </c>
      <c r="L7019" s="15" t="n">
        <v>34</v>
      </c>
      <c r="M7019" s="15" t="n">
        <v>22</v>
      </c>
      <c r="N7019" s="15" t="n">
        <v>13</v>
      </c>
      <c r="O7019" s="15" t="n">
        <v>6</v>
      </c>
      <c r="P7019" s="15" t="n">
        <v>75</v>
      </c>
      <c r="Y7019" s="15" t="s">
        <v>142</v>
      </c>
      <c r="AB7019" s="15" t="s">
        <v>143</v>
      </c>
    </row>
    <row r="7020" customFormat="false" ht="15" hidden="false" customHeight="true" outlineLevel="0" collapsed="false">
      <c r="A7020" s="15" t="s">
        <v>12395</v>
      </c>
      <c r="B7020" s="15" t="s">
        <v>12396</v>
      </c>
      <c r="C7020" s="15" t="s">
        <v>217</v>
      </c>
      <c r="D7020" s="15" t="s">
        <v>218</v>
      </c>
      <c r="E7020" s="15" t="s">
        <v>136</v>
      </c>
      <c r="F7020" s="15" t="s">
        <v>137</v>
      </c>
      <c r="G7020" s="15" t="s">
        <v>847</v>
      </c>
      <c r="H7020" s="15" t="s">
        <v>136</v>
      </c>
      <c r="I7020" s="15" t="s">
        <v>243</v>
      </c>
      <c r="J7020" s="15" t="s">
        <v>144</v>
      </c>
      <c r="K7020" s="15" t="s">
        <v>12398</v>
      </c>
      <c r="L7020" s="15" t="n">
        <v>3</v>
      </c>
      <c r="M7020" s="15" t="n">
        <v>6</v>
      </c>
      <c r="P7020" s="15" t="n">
        <v>9</v>
      </c>
      <c r="Y7020" s="15" t="s">
        <v>142</v>
      </c>
      <c r="AB7020" s="15" t="s">
        <v>143</v>
      </c>
    </row>
    <row r="7021" customFormat="false" ht="15" hidden="false" customHeight="true" outlineLevel="0" collapsed="false">
      <c r="A7021" s="15" t="s">
        <v>12395</v>
      </c>
      <c r="B7021" s="15" t="s">
        <v>12396</v>
      </c>
      <c r="C7021" s="15" t="s">
        <v>217</v>
      </c>
      <c r="D7021" s="15" t="s">
        <v>218</v>
      </c>
      <c r="E7021" s="15" t="s">
        <v>136</v>
      </c>
      <c r="F7021" s="15" t="s">
        <v>137</v>
      </c>
      <c r="G7021" s="15" t="s">
        <v>847</v>
      </c>
      <c r="H7021" s="15" t="s">
        <v>136</v>
      </c>
      <c r="I7021" s="15" t="s">
        <v>243</v>
      </c>
      <c r="J7021" s="15" t="s">
        <v>150</v>
      </c>
      <c r="K7021" s="15" t="s">
        <v>12399</v>
      </c>
      <c r="L7021" s="15" t="n">
        <v>283</v>
      </c>
      <c r="M7021" s="15" t="n">
        <v>144</v>
      </c>
      <c r="N7021" s="15" t="n">
        <v>33</v>
      </c>
      <c r="O7021" s="15" t="n">
        <v>3</v>
      </c>
      <c r="P7021" s="15" t="n">
        <v>463</v>
      </c>
      <c r="Y7021" s="15" t="s">
        <v>142</v>
      </c>
      <c r="AB7021" s="15" t="s">
        <v>143</v>
      </c>
    </row>
    <row r="7022" customFormat="false" ht="15" hidden="false" customHeight="true" outlineLevel="0" collapsed="false">
      <c r="A7022" s="15" t="s">
        <v>12395</v>
      </c>
      <c r="B7022" s="15" t="s">
        <v>12396</v>
      </c>
      <c r="C7022" s="15" t="s">
        <v>217</v>
      </c>
      <c r="D7022" s="15" t="s">
        <v>218</v>
      </c>
      <c r="E7022" s="15" t="s">
        <v>136</v>
      </c>
      <c r="F7022" s="15" t="s">
        <v>137</v>
      </c>
      <c r="G7022" s="15" t="s">
        <v>847</v>
      </c>
      <c r="H7022" s="15" t="s">
        <v>136</v>
      </c>
      <c r="I7022" s="15" t="s">
        <v>243</v>
      </c>
      <c r="J7022" s="15" t="s">
        <v>166</v>
      </c>
      <c r="K7022" s="15" t="s">
        <v>12400</v>
      </c>
      <c r="N7022" s="15" t="n">
        <v>30</v>
      </c>
      <c r="P7022" s="15" t="n">
        <v>30</v>
      </c>
      <c r="Y7022" s="15" t="s">
        <v>142</v>
      </c>
      <c r="AB7022" s="15" t="s">
        <v>143</v>
      </c>
    </row>
    <row r="7023" customFormat="false" ht="15" hidden="false" customHeight="true" outlineLevel="0" collapsed="false">
      <c r="A7023" s="15" t="s">
        <v>12395</v>
      </c>
      <c r="B7023" s="15" t="s">
        <v>12396</v>
      </c>
      <c r="C7023" s="15" t="s">
        <v>217</v>
      </c>
      <c r="D7023" s="15" t="s">
        <v>218</v>
      </c>
      <c r="E7023" s="15" t="s">
        <v>136</v>
      </c>
      <c r="F7023" s="15" t="s">
        <v>137</v>
      </c>
      <c r="G7023" s="15" t="s">
        <v>847</v>
      </c>
      <c r="H7023" s="15" t="s">
        <v>136</v>
      </c>
      <c r="I7023" s="15" t="s">
        <v>243</v>
      </c>
      <c r="J7023" s="15" t="s">
        <v>158</v>
      </c>
      <c r="K7023" s="15" t="s">
        <v>12401</v>
      </c>
      <c r="L7023" s="15" t="n">
        <v>47</v>
      </c>
      <c r="M7023" s="15" t="n">
        <v>25</v>
      </c>
      <c r="N7023" s="15" t="n">
        <v>4</v>
      </c>
      <c r="P7023" s="15" t="n">
        <v>76</v>
      </c>
      <c r="Y7023" s="15" t="s">
        <v>142</v>
      </c>
      <c r="AB7023" s="15" t="s">
        <v>143</v>
      </c>
    </row>
    <row r="7024" customFormat="false" ht="15" hidden="false" customHeight="true" outlineLevel="0" collapsed="false">
      <c r="A7024" s="15" t="s">
        <v>12395</v>
      </c>
      <c r="B7024" s="15" t="s">
        <v>12396</v>
      </c>
      <c r="C7024" s="15" t="s">
        <v>217</v>
      </c>
      <c r="D7024" s="15" t="s">
        <v>218</v>
      </c>
      <c r="E7024" s="15" t="s">
        <v>136</v>
      </c>
      <c r="F7024" s="15" t="s">
        <v>137</v>
      </c>
      <c r="G7024" s="15" t="s">
        <v>847</v>
      </c>
      <c r="H7024" s="15" t="s">
        <v>136</v>
      </c>
      <c r="I7024" s="15" t="s">
        <v>243</v>
      </c>
      <c r="J7024" s="15" t="s">
        <v>169</v>
      </c>
      <c r="K7024" s="15" t="s">
        <v>12402</v>
      </c>
      <c r="M7024" s="15" t="n">
        <v>5</v>
      </c>
      <c r="P7024" s="15" t="n">
        <v>5</v>
      </c>
      <c r="Y7024" s="15" t="s">
        <v>142</v>
      </c>
      <c r="AB7024" s="15" t="s">
        <v>143</v>
      </c>
    </row>
    <row r="7025" customFormat="false" ht="15" hidden="false" customHeight="true" outlineLevel="0" collapsed="false">
      <c r="A7025" s="15" t="s">
        <v>12403</v>
      </c>
      <c r="B7025" s="15" t="s">
        <v>12404</v>
      </c>
      <c r="C7025" s="15" t="s">
        <v>217</v>
      </c>
      <c r="D7025" s="15" t="s">
        <v>235</v>
      </c>
      <c r="E7025" s="15" t="s">
        <v>136</v>
      </c>
      <c r="F7025" s="15" t="s">
        <v>137</v>
      </c>
      <c r="G7025" s="15" t="s">
        <v>256</v>
      </c>
      <c r="H7025" s="15" t="s">
        <v>136</v>
      </c>
      <c r="I7025" s="15" t="s">
        <v>139</v>
      </c>
      <c r="J7025" s="15" t="s">
        <v>150</v>
      </c>
      <c r="K7025" s="15" t="s">
        <v>12405</v>
      </c>
      <c r="N7025" s="15" t="n">
        <v>26</v>
      </c>
      <c r="O7025" s="15" t="n">
        <v>43</v>
      </c>
      <c r="P7025" s="15" t="n">
        <v>69</v>
      </c>
      <c r="Y7025" s="15" t="s">
        <v>258</v>
      </c>
      <c r="AB7025" s="15" t="s">
        <v>143</v>
      </c>
    </row>
    <row r="7026" customFormat="false" ht="15" hidden="false" customHeight="true" outlineLevel="0" collapsed="false">
      <c r="A7026" s="15" t="s">
        <v>12403</v>
      </c>
      <c r="B7026" s="15" t="s">
        <v>12404</v>
      </c>
      <c r="C7026" s="15" t="s">
        <v>217</v>
      </c>
      <c r="D7026" s="15" t="s">
        <v>235</v>
      </c>
      <c r="E7026" s="15" t="s">
        <v>136</v>
      </c>
      <c r="F7026" s="15" t="s">
        <v>137</v>
      </c>
      <c r="G7026" s="15" t="s">
        <v>256</v>
      </c>
      <c r="H7026" s="15" t="s">
        <v>136</v>
      </c>
      <c r="I7026" s="15" t="s">
        <v>139</v>
      </c>
      <c r="J7026" s="15" t="s">
        <v>158</v>
      </c>
      <c r="K7026" s="15" t="s">
        <v>12406</v>
      </c>
      <c r="N7026" s="15" t="n">
        <v>2</v>
      </c>
      <c r="P7026" s="15" t="n">
        <v>2</v>
      </c>
      <c r="Y7026" s="15" t="s">
        <v>258</v>
      </c>
      <c r="AB7026" s="15" t="s">
        <v>143</v>
      </c>
    </row>
    <row r="7027" customFormat="false" ht="15" hidden="false" customHeight="true" outlineLevel="0" collapsed="false">
      <c r="A7027" s="15" t="s">
        <v>12407</v>
      </c>
      <c r="B7027" s="15" t="s">
        <v>12408</v>
      </c>
      <c r="C7027" s="15" t="s">
        <v>134</v>
      </c>
      <c r="D7027" s="15" t="s">
        <v>135</v>
      </c>
      <c r="E7027" s="15" t="s">
        <v>136</v>
      </c>
      <c r="F7027" s="15" t="s">
        <v>137</v>
      </c>
      <c r="G7027" s="15" t="s">
        <v>4163</v>
      </c>
      <c r="H7027" s="15" t="s">
        <v>136</v>
      </c>
      <c r="I7027" s="15" t="s">
        <v>243</v>
      </c>
      <c r="J7027" s="15" t="s">
        <v>140</v>
      </c>
      <c r="K7027" s="15" t="s">
        <v>12409</v>
      </c>
      <c r="L7027" s="15" t="n">
        <v>10</v>
      </c>
      <c r="M7027" s="15" t="n">
        <v>34</v>
      </c>
      <c r="N7027" s="15" t="n">
        <v>12</v>
      </c>
      <c r="O7027" s="15" t="n">
        <v>1</v>
      </c>
      <c r="P7027" s="15" t="n">
        <v>57</v>
      </c>
      <c r="Y7027" s="15" t="s">
        <v>156</v>
      </c>
      <c r="AB7027" s="15" t="s">
        <v>143</v>
      </c>
    </row>
    <row r="7028" customFormat="false" ht="15" hidden="false" customHeight="true" outlineLevel="0" collapsed="false">
      <c r="A7028" s="15" t="s">
        <v>12407</v>
      </c>
      <c r="B7028" s="15" t="s">
        <v>12408</v>
      </c>
      <c r="C7028" s="15" t="s">
        <v>134</v>
      </c>
      <c r="D7028" s="15" t="s">
        <v>135</v>
      </c>
      <c r="E7028" s="15" t="s">
        <v>136</v>
      </c>
      <c r="F7028" s="15" t="s">
        <v>137</v>
      </c>
      <c r="G7028" s="15" t="s">
        <v>4163</v>
      </c>
      <c r="H7028" s="15" t="s">
        <v>136</v>
      </c>
      <c r="I7028" s="15" t="s">
        <v>243</v>
      </c>
      <c r="J7028" s="15" t="s">
        <v>144</v>
      </c>
      <c r="K7028" s="15" t="s">
        <v>12410</v>
      </c>
      <c r="L7028" s="15" t="n">
        <v>29</v>
      </c>
      <c r="M7028" s="15" t="n">
        <v>43</v>
      </c>
      <c r="N7028" s="15" t="n">
        <v>17</v>
      </c>
      <c r="O7028" s="15" t="n">
        <v>2</v>
      </c>
      <c r="P7028" s="15" t="n">
        <v>91</v>
      </c>
      <c r="Y7028" s="15" t="s">
        <v>156</v>
      </c>
      <c r="AB7028" s="15" t="s">
        <v>143</v>
      </c>
    </row>
    <row r="7029" customFormat="false" ht="15" hidden="false" customHeight="true" outlineLevel="0" collapsed="false">
      <c r="A7029" s="15" t="s">
        <v>12407</v>
      </c>
      <c r="B7029" s="15" t="s">
        <v>12408</v>
      </c>
      <c r="C7029" s="15" t="s">
        <v>134</v>
      </c>
      <c r="D7029" s="15" t="s">
        <v>135</v>
      </c>
      <c r="E7029" s="15" t="s">
        <v>136</v>
      </c>
      <c r="F7029" s="15" t="s">
        <v>137</v>
      </c>
      <c r="G7029" s="15" t="s">
        <v>4163</v>
      </c>
      <c r="H7029" s="15" t="s">
        <v>136</v>
      </c>
      <c r="I7029" s="15" t="s">
        <v>243</v>
      </c>
      <c r="J7029" s="15" t="s">
        <v>150</v>
      </c>
      <c r="K7029" s="15" t="s">
        <v>12411</v>
      </c>
      <c r="L7029" s="15" t="n">
        <v>183</v>
      </c>
      <c r="M7029" s="15" t="n">
        <v>292</v>
      </c>
      <c r="N7029" s="15" t="n">
        <v>224</v>
      </c>
      <c r="O7029" s="15" t="n">
        <v>7</v>
      </c>
      <c r="P7029" s="15" t="n">
        <v>706</v>
      </c>
      <c r="Y7029" s="15" t="s">
        <v>156</v>
      </c>
      <c r="AB7029" s="15" t="s">
        <v>143</v>
      </c>
    </row>
    <row r="7030" customFormat="false" ht="15" hidden="false" customHeight="true" outlineLevel="0" collapsed="false">
      <c r="A7030" s="15" t="s">
        <v>12407</v>
      </c>
      <c r="B7030" s="15" t="s">
        <v>12408</v>
      </c>
      <c r="C7030" s="15" t="s">
        <v>134</v>
      </c>
      <c r="D7030" s="15" t="s">
        <v>135</v>
      </c>
      <c r="E7030" s="15" t="s">
        <v>136</v>
      </c>
      <c r="F7030" s="15" t="s">
        <v>137</v>
      </c>
      <c r="G7030" s="15" t="s">
        <v>4163</v>
      </c>
      <c r="H7030" s="15" t="s">
        <v>136</v>
      </c>
      <c r="I7030" s="15" t="s">
        <v>243</v>
      </c>
      <c r="J7030" s="15" t="s">
        <v>158</v>
      </c>
      <c r="K7030" s="15" t="s">
        <v>12412</v>
      </c>
      <c r="L7030" s="15" t="n">
        <v>103</v>
      </c>
      <c r="M7030" s="15" t="n">
        <v>201</v>
      </c>
      <c r="N7030" s="15" t="n">
        <v>142</v>
      </c>
      <c r="O7030" s="15" t="n">
        <v>31</v>
      </c>
      <c r="P7030" s="15" t="n">
        <v>477</v>
      </c>
      <c r="Y7030" s="15" t="s">
        <v>156</v>
      </c>
      <c r="AB7030" s="15" t="s">
        <v>143</v>
      </c>
    </row>
    <row r="7031" customFormat="false" ht="15" hidden="false" customHeight="true" outlineLevel="0" collapsed="false">
      <c r="A7031" s="15" t="s">
        <v>12407</v>
      </c>
      <c r="B7031" s="15" t="s">
        <v>12408</v>
      </c>
      <c r="C7031" s="15" t="s">
        <v>134</v>
      </c>
      <c r="D7031" s="15" t="s">
        <v>135</v>
      </c>
      <c r="E7031" s="15" t="s">
        <v>136</v>
      </c>
      <c r="F7031" s="15" t="s">
        <v>137</v>
      </c>
      <c r="G7031" s="15" t="s">
        <v>4163</v>
      </c>
      <c r="H7031" s="15" t="s">
        <v>136</v>
      </c>
      <c r="I7031" s="15" t="s">
        <v>243</v>
      </c>
      <c r="J7031" s="15" t="s">
        <v>169</v>
      </c>
      <c r="K7031" s="15" t="s">
        <v>12413</v>
      </c>
      <c r="L7031" s="15" t="n">
        <v>1</v>
      </c>
      <c r="M7031" s="15" t="n">
        <v>6</v>
      </c>
      <c r="O7031" s="15" t="n">
        <v>1</v>
      </c>
      <c r="P7031" s="15" t="n">
        <v>8</v>
      </c>
      <c r="Y7031" s="15" t="s">
        <v>156</v>
      </c>
      <c r="AB7031" s="15" t="s">
        <v>143</v>
      </c>
    </row>
    <row r="7032" customFormat="false" ht="15" hidden="false" customHeight="true" outlineLevel="0" collapsed="false">
      <c r="A7032" s="15" t="s">
        <v>12414</v>
      </c>
      <c r="B7032" s="15" t="s">
        <v>12415</v>
      </c>
      <c r="C7032" s="15" t="s">
        <v>148</v>
      </c>
      <c r="E7032" s="15" t="s">
        <v>136</v>
      </c>
      <c r="F7032" s="15" t="s">
        <v>137</v>
      </c>
      <c r="G7032" s="15" t="s">
        <v>974</v>
      </c>
      <c r="H7032" s="15" t="s">
        <v>136</v>
      </c>
      <c r="I7032" s="15" t="s">
        <v>139</v>
      </c>
      <c r="J7032" s="15" t="s">
        <v>140</v>
      </c>
      <c r="K7032" s="15" t="s">
        <v>12416</v>
      </c>
      <c r="N7032" s="15" t="n">
        <v>5</v>
      </c>
      <c r="P7032" s="15" t="n">
        <v>5</v>
      </c>
      <c r="Y7032" s="15" t="s">
        <v>142</v>
      </c>
      <c r="AB7032" s="15" t="s">
        <v>143</v>
      </c>
    </row>
    <row r="7033" customFormat="false" ht="15" hidden="false" customHeight="true" outlineLevel="0" collapsed="false">
      <c r="A7033" s="15" t="s">
        <v>12417</v>
      </c>
      <c r="B7033" s="15" t="s">
        <v>12418</v>
      </c>
      <c r="C7033" s="15" t="s">
        <v>217</v>
      </c>
      <c r="D7033" s="15" t="s">
        <v>218</v>
      </c>
      <c r="E7033" s="15" t="s">
        <v>136</v>
      </c>
      <c r="F7033" s="15" t="s">
        <v>137</v>
      </c>
      <c r="G7033" s="15" t="s">
        <v>693</v>
      </c>
      <c r="H7033" s="15" t="s">
        <v>136</v>
      </c>
      <c r="I7033" s="15" t="s">
        <v>243</v>
      </c>
      <c r="J7033" s="15" t="s">
        <v>140</v>
      </c>
      <c r="K7033" s="15" t="s">
        <v>12419</v>
      </c>
      <c r="L7033" s="15" t="n">
        <v>10</v>
      </c>
      <c r="M7033" s="15" t="n">
        <v>18</v>
      </c>
      <c r="N7033" s="15" t="n">
        <v>5</v>
      </c>
      <c r="P7033" s="15" t="n">
        <v>33</v>
      </c>
      <c r="Y7033" s="15" t="s">
        <v>142</v>
      </c>
      <c r="AB7033" s="15" t="s">
        <v>143</v>
      </c>
    </row>
    <row r="7034" customFormat="false" ht="15" hidden="false" customHeight="true" outlineLevel="0" collapsed="false">
      <c r="A7034" s="15" t="s">
        <v>12417</v>
      </c>
      <c r="B7034" s="15" t="s">
        <v>12418</v>
      </c>
      <c r="C7034" s="15" t="s">
        <v>217</v>
      </c>
      <c r="D7034" s="15" t="s">
        <v>218</v>
      </c>
      <c r="E7034" s="15" t="s">
        <v>136</v>
      </c>
      <c r="F7034" s="15" t="s">
        <v>137</v>
      </c>
      <c r="G7034" s="15" t="s">
        <v>693</v>
      </c>
      <c r="H7034" s="15" t="s">
        <v>136</v>
      </c>
      <c r="I7034" s="15" t="s">
        <v>243</v>
      </c>
      <c r="J7034" s="15" t="s">
        <v>150</v>
      </c>
      <c r="K7034" s="15" t="s">
        <v>12420</v>
      </c>
      <c r="L7034" s="15" t="n">
        <v>256</v>
      </c>
      <c r="M7034" s="15" t="n">
        <v>336</v>
      </c>
      <c r="N7034" s="15" t="n">
        <v>180</v>
      </c>
      <c r="O7034" s="15" t="n">
        <v>34</v>
      </c>
      <c r="P7034" s="15" t="n">
        <v>806</v>
      </c>
      <c r="Y7034" s="15" t="s">
        <v>142</v>
      </c>
      <c r="AB7034" s="15" t="s">
        <v>143</v>
      </c>
    </row>
    <row r="7035" customFormat="false" ht="15" hidden="false" customHeight="true" outlineLevel="0" collapsed="false">
      <c r="A7035" s="15" t="s">
        <v>12417</v>
      </c>
      <c r="B7035" s="15" t="s">
        <v>12418</v>
      </c>
      <c r="C7035" s="15" t="s">
        <v>217</v>
      </c>
      <c r="D7035" s="15" t="s">
        <v>218</v>
      </c>
      <c r="E7035" s="15" t="s">
        <v>136</v>
      </c>
      <c r="F7035" s="15" t="s">
        <v>137</v>
      </c>
      <c r="G7035" s="15" t="s">
        <v>693</v>
      </c>
      <c r="H7035" s="15" t="s">
        <v>136</v>
      </c>
      <c r="I7035" s="15" t="s">
        <v>243</v>
      </c>
      <c r="J7035" s="15" t="s">
        <v>166</v>
      </c>
      <c r="K7035" s="15" t="s">
        <v>12421</v>
      </c>
      <c r="L7035" s="15" t="n">
        <v>291</v>
      </c>
      <c r="P7035" s="15" t="n">
        <v>291</v>
      </c>
      <c r="Y7035" s="15" t="s">
        <v>142</v>
      </c>
      <c r="AB7035" s="15" t="s">
        <v>143</v>
      </c>
    </row>
    <row r="7036" customFormat="false" ht="15" hidden="false" customHeight="true" outlineLevel="0" collapsed="false">
      <c r="A7036" s="15" t="s">
        <v>12417</v>
      </c>
      <c r="B7036" s="15" t="s">
        <v>12418</v>
      </c>
      <c r="C7036" s="15" t="s">
        <v>217</v>
      </c>
      <c r="D7036" s="15" t="s">
        <v>218</v>
      </c>
      <c r="E7036" s="15" t="s">
        <v>136</v>
      </c>
      <c r="F7036" s="15" t="s">
        <v>137</v>
      </c>
      <c r="G7036" s="15" t="s">
        <v>693</v>
      </c>
      <c r="H7036" s="15" t="s">
        <v>136</v>
      </c>
      <c r="I7036" s="15" t="s">
        <v>243</v>
      </c>
      <c r="J7036" s="15" t="s">
        <v>158</v>
      </c>
      <c r="K7036" s="15" t="s">
        <v>12422</v>
      </c>
      <c r="L7036" s="15" t="n">
        <v>25</v>
      </c>
      <c r="M7036" s="15" t="n">
        <v>81</v>
      </c>
      <c r="N7036" s="15" t="n">
        <v>6</v>
      </c>
      <c r="O7036" s="15" t="n">
        <v>6</v>
      </c>
      <c r="P7036" s="15" t="n">
        <v>118</v>
      </c>
      <c r="Y7036" s="15" t="s">
        <v>142</v>
      </c>
      <c r="AB7036" s="15" t="s">
        <v>143</v>
      </c>
    </row>
    <row r="7037" customFormat="false" ht="15" hidden="false" customHeight="true" outlineLevel="0" collapsed="false">
      <c r="A7037" s="15" t="s">
        <v>12417</v>
      </c>
      <c r="B7037" s="15" t="s">
        <v>12418</v>
      </c>
      <c r="C7037" s="15" t="s">
        <v>217</v>
      </c>
      <c r="D7037" s="15" t="s">
        <v>218</v>
      </c>
      <c r="E7037" s="15" t="s">
        <v>136</v>
      </c>
      <c r="F7037" s="15" t="s">
        <v>137</v>
      </c>
      <c r="G7037" s="15" t="s">
        <v>693</v>
      </c>
      <c r="H7037" s="15" t="s">
        <v>136</v>
      </c>
      <c r="I7037" s="15" t="s">
        <v>243</v>
      </c>
      <c r="J7037" s="15" t="s">
        <v>169</v>
      </c>
      <c r="K7037" s="15" t="s">
        <v>12423</v>
      </c>
      <c r="M7037" s="15" t="n">
        <v>6</v>
      </c>
      <c r="P7037" s="15" t="n">
        <v>6</v>
      </c>
      <c r="Y7037" s="15" t="s">
        <v>142</v>
      </c>
      <c r="AB7037" s="15" t="s">
        <v>143</v>
      </c>
    </row>
    <row r="7038" customFormat="false" ht="15" hidden="false" customHeight="true" outlineLevel="0" collapsed="false">
      <c r="A7038" s="15" t="s">
        <v>12424</v>
      </c>
      <c r="B7038" s="15" t="s">
        <v>12425</v>
      </c>
      <c r="C7038" s="15" t="s">
        <v>134</v>
      </c>
      <c r="D7038" s="15" t="s">
        <v>541</v>
      </c>
      <c r="E7038" s="15" t="s">
        <v>136</v>
      </c>
      <c r="F7038" s="15" t="s">
        <v>137</v>
      </c>
      <c r="G7038" s="15" t="s">
        <v>1353</v>
      </c>
      <c r="H7038" s="15" t="s">
        <v>136</v>
      </c>
      <c r="I7038" s="15" t="s">
        <v>243</v>
      </c>
      <c r="J7038" s="15" t="s">
        <v>140</v>
      </c>
      <c r="K7038" s="15" t="s">
        <v>12426</v>
      </c>
      <c r="L7038" s="15" t="n">
        <v>22</v>
      </c>
      <c r="M7038" s="15" t="n">
        <v>17</v>
      </c>
      <c r="P7038" s="15" t="n">
        <v>39</v>
      </c>
      <c r="Y7038" s="15" t="s">
        <v>156</v>
      </c>
      <c r="AB7038" s="15" t="s">
        <v>143</v>
      </c>
    </row>
    <row r="7039" customFormat="false" ht="15" hidden="false" customHeight="true" outlineLevel="0" collapsed="false">
      <c r="A7039" s="15" t="s">
        <v>12424</v>
      </c>
      <c r="B7039" s="15" t="s">
        <v>12425</v>
      </c>
      <c r="C7039" s="15" t="s">
        <v>134</v>
      </c>
      <c r="D7039" s="15" t="s">
        <v>541</v>
      </c>
      <c r="E7039" s="15" t="s">
        <v>136</v>
      </c>
      <c r="F7039" s="15" t="s">
        <v>137</v>
      </c>
      <c r="G7039" s="15" t="s">
        <v>1353</v>
      </c>
      <c r="H7039" s="15" t="s">
        <v>136</v>
      </c>
      <c r="I7039" s="15" t="s">
        <v>243</v>
      </c>
      <c r="J7039" s="15" t="s">
        <v>150</v>
      </c>
      <c r="K7039" s="15" t="s">
        <v>12427</v>
      </c>
      <c r="L7039" s="15" t="n">
        <v>360</v>
      </c>
      <c r="M7039" s="15" t="n">
        <v>397</v>
      </c>
      <c r="N7039" s="15" t="n">
        <v>314</v>
      </c>
      <c r="P7039" s="15" t="n">
        <v>1071</v>
      </c>
      <c r="Y7039" s="15" t="s">
        <v>156</v>
      </c>
      <c r="AB7039" s="15" t="s">
        <v>143</v>
      </c>
    </row>
    <row r="7040" customFormat="false" ht="15" hidden="false" customHeight="true" outlineLevel="0" collapsed="false">
      <c r="A7040" s="15" t="s">
        <v>12424</v>
      </c>
      <c r="B7040" s="15" t="s">
        <v>12425</v>
      </c>
      <c r="C7040" s="15" t="s">
        <v>134</v>
      </c>
      <c r="D7040" s="15" t="s">
        <v>541</v>
      </c>
      <c r="E7040" s="15" t="s">
        <v>136</v>
      </c>
      <c r="F7040" s="15" t="s">
        <v>137</v>
      </c>
      <c r="G7040" s="15" t="s">
        <v>1353</v>
      </c>
      <c r="H7040" s="15" t="s">
        <v>136</v>
      </c>
      <c r="I7040" s="15" t="s">
        <v>243</v>
      </c>
      <c r="J7040" s="15" t="s">
        <v>158</v>
      </c>
      <c r="K7040" s="15" t="s">
        <v>12428</v>
      </c>
      <c r="L7040" s="15" t="n">
        <v>167</v>
      </c>
      <c r="M7040" s="15" t="n">
        <v>157</v>
      </c>
      <c r="N7040" s="15" t="n">
        <v>40</v>
      </c>
      <c r="P7040" s="15" t="n">
        <v>364</v>
      </c>
      <c r="Y7040" s="15" t="s">
        <v>156</v>
      </c>
      <c r="AB7040" s="15" t="s">
        <v>143</v>
      </c>
    </row>
    <row r="7041" customFormat="false" ht="15" hidden="false" customHeight="true" outlineLevel="0" collapsed="false">
      <c r="A7041" s="15" t="s">
        <v>12424</v>
      </c>
      <c r="B7041" s="15" t="s">
        <v>12425</v>
      </c>
      <c r="C7041" s="15" t="s">
        <v>134</v>
      </c>
      <c r="D7041" s="15" t="s">
        <v>541</v>
      </c>
      <c r="E7041" s="15" t="s">
        <v>136</v>
      </c>
      <c r="F7041" s="15" t="s">
        <v>137</v>
      </c>
      <c r="G7041" s="15" t="s">
        <v>1353</v>
      </c>
      <c r="H7041" s="15" t="s">
        <v>136</v>
      </c>
      <c r="I7041" s="15" t="s">
        <v>243</v>
      </c>
      <c r="J7041" s="15" t="s">
        <v>169</v>
      </c>
      <c r="K7041" s="15" t="s">
        <v>12429</v>
      </c>
      <c r="L7041" s="15" t="n">
        <v>4</v>
      </c>
      <c r="P7041" s="15" t="n">
        <v>4</v>
      </c>
      <c r="Y7041" s="15" t="s">
        <v>156</v>
      </c>
      <c r="AB7041" s="15" t="s">
        <v>143</v>
      </c>
    </row>
    <row r="7042" customFormat="false" ht="15" hidden="false" customHeight="true" outlineLevel="0" collapsed="false">
      <c r="A7042" s="15" t="s">
        <v>12430</v>
      </c>
      <c r="B7042" s="15" t="s">
        <v>12431</v>
      </c>
      <c r="C7042" s="15" t="s">
        <v>217</v>
      </c>
      <c r="D7042" s="15" t="s">
        <v>218</v>
      </c>
      <c r="E7042" s="15" t="s">
        <v>136</v>
      </c>
      <c r="F7042" s="15" t="s">
        <v>137</v>
      </c>
      <c r="G7042" s="15" t="s">
        <v>3048</v>
      </c>
      <c r="H7042" s="15" t="s">
        <v>136</v>
      </c>
      <c r="I7042" s="15" t="s">
        <v>139</v>
      </c>
      <c r="J7042" s="15" t="s">
        <v>150</v>
      </c>
      <c r="K7042" s="15" t="s">
        <v>12432</v>
      </c>
      <c r="M7042" s="15" t="n">
        <v>9</v>
      </c>
      <c r="P7042" s="15" t="n">
        <v>9</v>
      </c>
      <c r="Y7042" s="15" t="s">
        <v>142</v>
      </c>
      <c r="AB7042" s="15" t="s">
        <v>143</v>
      </c>
    </row>
    <row r="7043" customFormat="false" ht="15" hidden="false" customHeight="true" outlineLevel="0" collapsed="false">
      <c r="A7043" s="15" t="s">
        <v>12430</v>
      </c>
      <c r="B7043" s="15" t="s">
        <v>12431</v>
      </c>
      <c r="C7043" s="15" t="s">
        <v>217</v>
      </c>
      <c r="D7043" s="15" t="s">
        <v>218</v>
      </c>
      <c r="E7043" s="15" t="s">
        <v>136</v>
      </c>
      <c r="F7043" s="15" t="s">
        <v>137</v>
      </c>
      <c r="G7043" s="15" t="s">
        <v>3048</v>
      </c>
      <c r="H7043" s="15" t="s">
        <v>136</v>
      </c>
      <c r="I7043" s="15" t="s">
        <v>139</v>
      </c>
      <c r="J7043" s="15" t="s">
        <v>158</v>
      </c>
      <c r="K7043" s="15" t="s">
        <v>12433</v>
      </c>
      <c r="M7043" s="15" t="n">
        <v>2</v>
      </c>
      <c r="P7043" s="15" t="n">
        <v>2</v>
      </c>
      <c r="Y7043" s="15" t="s">
        <v>142</v>
      </c>
      <c r="AB7043" s="15" t="s">
        <v>143</v>
      </c>
    </row>
    <row r="7044" customFormat="false" ht="15" hidden="false" customHeight="true" outlineLevel="0" collapsed="false">
      <c r="A7044" s="15" t="s">
        <v>12434</v>
      </c>
      <c r="B7044" s="15" t="s">
        <v>12435</v>
      </c>
      <c r="C7044" s="15" t="s">
        <v>148</v>
      </c>
      <c r="E7044" s="15" t="s">
        <v>136</v>
      </c>
      <c r="F7044" s="15" t="s">
        <v>137</v>
      </c>
      <c r="G7044" s="15" t="s">
        <v>299</v>
      </c>
      <c r="H7044" s="15" t="s">
        <v>136</v>
      </c>
      <c r="I7044" s="15" t="s">
        <v>139</v>
      </c>
      <c r="J7044" s="15" t="s">
        <v>144</v>
      </c>
      <c r="K7044" s="15" t="s">
        <v>12436</v>
      </c>
      <c r="L7044" s="15" t="n">
        <v>0</v>
      </c>
      <c r="M7044" s="15" t="n">
        <v>0</v>
      </c>
      <c r="P7044" s="15" t="n">
        <v>0</v>
      </c>
      <c r="Y7044" s="15" t="s">
        <v>156</v>
      </c>
      <c r="AB7044" s="15" t="s">
        <v>143</v>
      </c>
    </row>
    <row r="7045" customFormat="false" ht="15" hidden="false" customHeight="true" outlineLevel="0" collapsed="false">
      <c r="A7045" s="15" t="s">
        <v>12437</v>
      </c>
      <c r="B7045" s="15" t="s">
        <v>12438</v>
      </c>
      <c r="C7045" s="15" t="s">
        <v>148</v>
      </c>
      <c r="E7045" s="15" t="s">
        <v>136</v>
      </c>
      <c r="F7045" s="15" t="s">
        <v>137</v>
      </c>
      <c r="G7045" s="15" t="s">
        <v>231</v>
      </c>
      <c r="H7045" s="15" t="s">
        <v>136</v>
      </c>
      <c r="I7045" s="15" t="s">
        <v>139</v>
      </c>
      <c r="J7045" s="15" t="s">
        <v>150</v>
      </c>
      <c r="K7045" s="15" t="s">
        <v>12439</v>
      </c>
      <c r="N7045" s="15" t="n">
        <v>6</v>
      </c>
      <c r="P7045" s="15" t="n">
        <v>6</v>
      </c>
      <c r="Y7045" s="15" t="s">
        <v>156</v>
      </c>
      <c r="AB7045" s="15" t="s">
        <v>143</v>
      </c>
    </row>
    <row r="7046" customFormat="false" ht="15" hidden="false" customHeight="true" outlineLevel="0" collapsed="false">
      <c r="A7046" s="15" t="s">
        <v>12440</v>
      </c>
      <c r="B7046" s="15" t="s">
        <v>12441</v>
      </c>
      <c r="C7046" s="15" t="s">
        <v>148</v>
      </c>
      <c r="E7046" s="15" t="s">
        <v>136</v>
      </c>
      <c r="F7046" s="15" t="s">
        <v>137</v>
      </c>
      <c r="G7046" s="15" t="s">
        <v>202</v>
      </c>
      <c r="H7046" s="15" t="s">
        <v>136</v>
      </c>
      <c r="I7046" s="15" t="s">
        <v>139</v>
      </c>
      <c r="J7046" s="15" t="s">
        <v>150</v>
      </c>
      <c r="K7046" s="15" t="s">
        <v>12442</v>
      </c>
      <c r="N7046" s="15" t="n">
        <v>2</v>
      </c>
      <c r="O7046" s="15" t="n">
        <v>14</v>
      </c>
      <c r="P7046" s="15" t="n">
        <v>16</v>
      </c>
      <c r="Y7046" s="15" t="s">
        <v>142</v>
      </c>
      <c r="AB7046" s="15" t="s">
        <v>143</v>
      </c>
    </row>
    <row r="7047" customFormat="false" ht="15" hidden="false" customHeight="true" outlineLevel="0" collapsed="false">
      <c r="A7047" s="15" t="s">
        <v>12440</v>
      </c>
      <c r="B7047" s="15" t="s">
        <v>12441</v>
      </c>
      <c r="C7047" s="15" t="s">
        <v>148</v>
      </c>
      <c r="E7047" s="15" t="s">
        <v>136</v>
      </c>
      <c r="F7047" s="15" t="s">
        <v>137</v>
      </c>
      <c r="G7047" s="15" t="s">
        <v>202</v>
      </c>
      <c r="H7047" s="15" t="s">
        <v>136</v>
      </c>
      <c r="I7047" s="15" t="s">
        <v>139</v>
      </c>
      <c r="J7047" s="15" t="s">
        <v>158</v>
      </c>
      <c r="K7047" s="15" t="s">
        <v>12443</v>
      </c>
      <c r="N7047" s="15" t="n">
        <v>4</v>
      </c>
      <c r="O7047" s="15" t="n">
        <v>2</v>
      </c>
      <c r="P7047" s="15" t="n">
        <v>6</v>
      </c>
      <c r="Y7047" s="15" t="s">
        <v>142</v>
      </c>
      <c r="AB7047" s="15" t="s">
        <v>143</v>
      </c>
    </row>
    <row r="7048" customFormat="false" ht="15" hidden="false" customHeight="true" outlineLevel="0" collapsed="false">
      <c r="A7048" s="15" t="s">
        <v>12440</v>
      </c>
      <c r="B7048" s="15" t="s">
        <v>12441</v>
      </c>
      <c r="C7048" s="15" t="s">
        <v>148</v>
      </c>
      <c r="E7048" s="15" t="s">
        <v>136</v>
      </c>
      <c r="F7048" s="15" t="s">
        <v>137</v>
      </c>
      <c r="G7048" s="15" t="s">
        <v>202</v>
      </c>
      <c r="H7048" s="15" t="s">
        <v>136</v>
      </c>
      <c r="I7048" s="15" t="s">
        <v>139</v>
      </c>
      <c r="J7048" s="15" t="s">
        <v>169</v>
      </c>
      <c r="K7048" s="15" t="s">
        <v>12444</v>
      </c>
      <c r="N7048" s="15" t="n">
        <v>1</v>
      </c>
      <c r="P7048" s="15" t="n">
        <v>1</v>
      </c>
      <c r="Y7048" s="15" t="s">
        <v>142</v>
      </c>
      <c r="AB7048" s="15" t="s">
        <v>143</v>
      </c>
    </row>
    <row r="7049" customFormat="false" ht="15" hidden="false" customHeight="true" outlineLevel="0" collapsed="false">
      <c r="A7049" s="15" t="s">
        <v>12445</v>
      </c>
      <c r="B7049" s="15" t="s">
        <v>12446</v>
      </c>
      <c r="C7049" s="15" t="s">
        <v>148</v>
      </c>
      <c r="E7049" s="15" t="s">
        <v>136</v>
      </c>
      <c r="F7049" s="15" t="s">
        <v>137</v>
      </c>
      <c r="G7049" s="15" t="s">
        <v>1411</v>
      </c>
      <c r="H7049" s="15" t="s">
        <v>136</v>
      </c>
      <c r="I7049" s="15" t="s">
        <v>139</v>
      </c>
      <c r="J7049" s="15" t="s">
        <v>150</v>
      </c>
      <c r="K7049" s="15" t="s">
        <v>12447</v>
      </c>
      <c r="L7049" s="15" t="n">
        <v>9</v>
      </c>
      <c r="P7049" s="15" t="n">
        <v>9</v>
      </c>
      <c r="Y7049" s="15" t="s">
        <v>156</v>
      </c>
      <c r="AB7049" s="15" t="s">
        <v>143</v>
      </c>
    </row>
    <row r="7050" customFormat="false" ht="15" hidden="false" customHeight="true" outlineLevel="0" collapsed="false">
      <c r="A7050" s="15" t="s">
        <v>12448</v>
      </c>
      <c r="B7050" s="15" t="s">
        <v>12449</v>
      </c>
      <c r="C7050" s="15" t="s">
        <v>217</v>
      </c>
      <c r="D7050" s="15" t="s">
        <v>235</v>
      </c>
      <c r="E7050" s="15" t="s">
        <v>136</v>
      </c>
      <c r="F7050" s="15" t="s">
        <v>137</v>
      </c>
      <c r="G7050" s="15" t="s">
        <v>4163</v>
      </c>
      <c r="H7050" s="15" t="s">
        <v>136</v>
      </c>
      <c r="I7050" s="15" t="s">
        <v>139</v>
      </c>
      <c r="J7050" s="15" t="s">
        <v>140</v>
      </c>
      <c r="K7050" s="15" t="s">
        <v>12450</v>
      </c>
      <c r="L7050" s="15" t="n">
        <v>1</v>
      </c>
      <c r="M7050" s="15" t="n">
        <v>17</v>
      </c>
      <c r="N7050" s="15" t="n">
        <v>2</v>
      </c>
      <c r="P7050" s="15" t="n">
        <v>20</v>
      </c>
      <c r="Y7050" s="15" t="s">
        <v>156</v>
      </c>
      <c r="AB7050" s="15" t="s">
        <v>143</v>
      </c>
    </row>
    <row r="7051" customFormat="false" ht="15" hidden="false" customHeight="true" outlineLevel="0" collapsed="false">
      <c r="A7051" s="15" t="s">
        <v>12448</v>
      </c>
      <c r="B7051" s="15" t="s">
        <v>12449</v>
      </c>
      <c r="C7051" s="15" t="s">
        <v>217</v>
      </c>
      <c r="D7051" s="15" t="s">
        <v>235</v>
      </c>
      <c r="E7051" s="15" t="s">
        <v>136</v>
      </c>
      <c r="F7051" s="15" t="s">
        <v>137</v>
      </c>
      <c r="G7051" s="15" t="s">
        <v>4163</v>
      </c>
      <c r="H7051" s="15" t="s">
        <v>136</v>
      </c>
      <c r="I7051" s="15" t="s">
        <v>139</v>
      </c>
      <c r="J7051" s="15" t="s">
        <v>150</v>
      </c>
      <c r="K7051" s="15" t="s">
        <v>12451</v>
      </c>
      <c r="L7051" s="15" t="n">
        <v>8</v>
      </c>
      <c r="M7051" s="15" t="n">
        <v>63</v>
      </c>
      <c r="N7051" s="15" t="n">
        <v>65</v>
      </c>
      <c r="P7051" s="15" t="n">
        <v>136</v>
      </c>
      <c r="Y7051" s="15" t="s">
        <v>156</v>
      </c>
      <c r="AB7051" s="15" t="s">
        <v>143</v>
      </c>
    </row>
    <row r="7052" customFormat="false" ht="15" hidden="false" customHeight="true" outlineLevel="0" collapsed="false">
      <c r="A7052" s="15" t="s">
        <v>12448</v>
      </c>
      <c r="B7052" s="15" t="s">
        <v>12449</v>
      </c>
      <c r="C7052" s="15" t="s">
        <v>217</v>
      </c>
      <c r="D7052" s="15" t="s">
        <v>235</v>
      </c>
      <c r="E7052" s="15" t="s">
        <v>136</v>
      </c>
      <c r="F7052" s="15" t="s">
        <v>137</v>
      </c>
      <c r="G7052" s="15" t="s">
        <v>4163</v>
      </c>
      <c r="H7052" s="15" t="s">
        <v>136</v>
      </c>
      <c r="I7052" s="15" t="s">
        <v>139</v>
      </c>
      <c r="J7052" s="15" t="s">
        <v>166</v>
      </c>
      <c r="K7052" s="15" t="s">
        <v>12452</v>
      </c>
      <c r="N7052" s="15" t="n">
        <v>35</v>
      </c>
      <c r="P7052" s="15" t="n">
        <v>35</v>
      </c>
      <c r="Y7052" s="15" t="s">
        <v>156</v>
      </c>
      <c r="AB7052" s="15" t="s">
        <v>143</v>
      </c>
    </row>
    <row r="7053" customFormat="false" ht="15" hidden="false" customHeight="true" outlineLevel="0" collapsed="false">
      <c r="A7053" s="15" t="s">
        <v>12448</v>
      </c>
      <c r="B7053" s="15" t="s">
        <v>12449</v>
      </c>
      <c r="C7053" s="15" t="s">
        <v>217</v>
      </c>
      <c r="D7053" s="15" t="s">
        <v>235</v>
      </c>
      <c r="E7053" s="15" t="s">
        <v>136</v>
      </c>
      <c r="F7053" s="15" t="s">
        <v>137</v>
      </c>
      <c r="G7053" s="15" t="s">
        <v>4163</v>
      </c>
      <c r="H7053" s="15" t="s">
        <v>136</v>
      </c>
      <c r="I7053" s="15" t="s">
        <v>139</v>
      </c>
      <c r="J7053" s="15" t="s">
        <v>158</v>
      </c>
      <c r="K7053" s="15" t="s">
        <v>12453</v>
      </c>
      <c r="L7053" s="15" t="n">
        <v>2</v>
      </c>
      <c r="M7053" s="15" t="n">
        <v>3</v>
      </c>
      <c r="N7053" s="15" t="n">
        <v>9</v>
      </c>
      <c r="P7053" s="15" t="n">
        <v>14</v>
      </c>
      <c r="Y7053" s="15" t="s">
        <v>156</v>
      </c>
      <c r="AB7053" s="15" t="s">
        <v>143</v>
      </c>
    </row>
    <row r="7054" customFormat="false" ht="15" hidden="false" customHeight="true" outlineLevel="0" collapsed="false">
      <c r="A7054" s="15" t="s">
        <v>12454</v>
      </c>
      <c r="B7054" s="15" t="s">
        <v>12455</v>
      </c>
      <c r="C7054" s="15" t="s">
        <v>217</v>
      </c>
      <c r="D7054" s="15" t="s">
        <v>235</v>
      </c>
      <c r="E7054" s="15" t="s">
        <v>136</v>
      </c>
      <c r="F7054" s="15" t="s">
        <v>137</v>
      </c>
      <c r="G7054" s="15" t="s">
        <v>308</v>
      </c>
      <c r="H7054" s="15" t="s">
        <v>136</v>
      </c>
      <c r="I7054" s="15" t="s">
        <v>243</v>
      </c>
      <c r="J7054" s="15" t="s">
        <v>140</v>
      </c>
      <c r="K7054" s="15" t="s">
        <v>12456</v>
      </c>
      <c r="L7054" s="15" t="n">
        <v>29</v>
      </c>
      <c r="M7054" s="15" t="n">
        <v>41</v>
      </c>
      <c r="N7054" s="15" t="n">
        <v>82</v>
      </c>
      <c r="P7054" s="15" t="n">
        <v>152</v>
      </c>
      <c r="Y7054" s="15" t="s">
        <v>142</v>
      </c>
      <c r="AB7054" s="15" t="s">
        <v>143</v>
      </c>
    </row>
    <row r="7055" customFormat="false" ht="15" hidden="false" customHeight="true" outlineLevel="0" collapsed="false">
      <c r="A7055" s="15" t="s">
        <v>12454</v>
      </c>
      <c r="B7055" s="15" t="s">
        <v>12455</v>
      </c>
      <c r="C7055" s="15" t="s">
        <v>217</v>
      </c>
      <c r="D7055" s="15" t="s">
        <v>235</v>
      </c>
      <c r="E7055" s="15" t="s">
        <v>136</v>
      </c>
      <c r="F7055" s="15" t="s">
        <v>137</v>
      </c>
      <c r="G7055" s="15" t="s">
        <v>308</v>
      </c>
      <c r="H7055" s="15" t="s">
        <v>136</v>
      </c>
      <c r="I7055" s="15" t="s">
        <v>243</v>
      </c>
      <c r="J7055" s="15" t="s">
        <v>144</v>
      </c>
      <c r="K7055" s="15" t="s">
        <v>12457</v>
      </c>
      <c r="M7055" s="15" t="n">
        <v>26</v>
      </c>
      <c r="N7055" s="15" t="n">
        <v>4</v>
      </c>
      <c r="P7055" s="15" t="n">
        <v>30</v>
      </c>
      <c r="Y7055" s="15" t="s">
        <v>142</v>
      </c>
      <c r="AB7055" s="15" t="s">
        <v>143</v>
      </c>
    </row>
    <row r="7056" customFormat="false" ht="15" hidden="false" customHeight="true" outlineLevel="0" collapsed="false">
      <c r="A7056" s="15" t="s">
        <v>12454</v>
      </c>
      <c r="B7056" s="15" t="s">
        <v>12455</v>
      </c>
      <c r="C7056" s="15" t="s">
        <v>217</v>
      </c>
      <c r="D7056" s="15" t="s">
        <v>235</v>
      </c>
      <c r="E7056" s="15" t="s">
        <v>136</v>
      </c>
      <c r="F7056" s="15" t="s">
        <v>137</v>
      </c>
      <c r="G7056" s="15" t="s">
        <v>308</v>
      </c>
      <c r="H7056" s="15" t="s">
        <v>136</v>
      </c>
      <c r="I7056" s="15" t="s">
        <v>243</v>
      </c>
      <c r="J7056" s="15" t="s">
        <v>150</v>
      </c>
      <c r="K7056" s="15" t="s">
        <v>12458</v>
      </c>
      <c r="L7056" s="15" t="n">
        <v>228</v>
      </c>
      <c r="M7056" s="15" t="n">
        <v>184</v>
      </c>
      <c r="N7056" s="15" t="n">
        <v>67</v>
      </c>
      <c r="O7056" s="15" t="n">
        <v>22</v>
      </c>
      <c r="P7056" s="15" t="n">
        <v>501</v>
      </c>
      <c r="Y7056" s="15" t="s">
        <v>142</v>
      </c>
      <c r="AB7056" s="15" t="s">
        <v>143</v>
      </c>
    </row>
    <row r="7057" customFormat="false" ht="15" hidden="false" customHeight="true" outlineLevel="0" collapsed="false">
      <c r="A7057" s="15" t="s">
        <v>12454</v>
      </c>
      <c r="B7057" s="15" t="s">
        <v>12455</v>
      </c>
      <c r="C7057" s="15" t="s">
        <v>217</v>
      </c>
      <c r="D7057" s="15" t="s">
        <v>235</v>
      </c>
      <c r="E7057" s="15" t="s">
        <v>136</v>
      </c>
      <c r="F7057" s="15" t="s">
        <v>137</v>
      </c>
      <c r="G7057" s="15" t="s">
        <v>308</v>
      </c>
      <c r="H7057" s="15" t="s">
        <v>136</v>
      </c>
      <c r="I7057" s="15" t="s">
        <v>243</v>
      </c>
      <c r="J7057" s="15" t="s">
        <v>158</v>
      </c>
      <c r="K7057" s="15" t="s">
        <v>12459</v>
      </c>
      <c r="L7057" s="15" t="n">
        <v>49</v>
      </c>
      <c r="M7057" s="15" t="n">
        <v>61</v>
      </c>
      <c r="N7057" s="15" t="n">
        <v>102</v>
      </c>
      <c r="O7057" s="15" t="n">
        <v>16</v>
      </c>
      <c r="P7057" s="15" t="n">
        <v>228</v>
      </c>
      <c r="Y7057" s="15" t="s">
        <v>142</v>
      </c>
      <c r="AB7057" s="15" t="s">
        <v>143</v>
      </c>
    </row>
    <row r="7058" customFormat="false" ht="15" hidden="false" customHeight="true" outlineLevel="0" collapsed="false">
      <c r="A7058" s="15" t="s">
        <v>12460</v>
      </c>
      <c r="B7058" s="15" t="s">
        <v>12461</v>
      </c>
      <c r="C7058" s="15" t="s">
        <v>134</v>
      </c>
      <c r="D7058" s="15" t="s">
        <v>135</v>
      </c>
      <c r="E7058" s="15" t="s">
        <v>136</v>
      </c>
      <c r="F7058" s="15" t="s">
        <v>137</v>
      </c>
      <c r="G7058" s="15" t="s">
        <v>10321</v>
      </c>
      <c r="H7058" s="15" t="s">
        <v>136</v>
      </c>
      <c r="I7058" s="15" t="s">
        <v>139</v>
      </c>
      <c r="J7058" s="15" t="s">
        <v>140</v>
      </c>
      <c r="K7058" s="15" t="s">
        <v>12462</v>
      </c>
      <c r="L7058" s="15" t="n">
        <v>44</v>
      </c>
      <c r="M7058" s="15" t="n">
        <v>51</v>
      </c>
      <c r="P7058" s="15" t="n">
        <v>95</v>
      </c>
      <c r="Y7058" s="15" t="s">
        <v>142</v>
      </c>
      <c r="AB7058" s="15" t="s">
        <v>143</v>
      </c>
    </row>
    <row r="7059" customFormat="false" ht="15" hidden="false" customHeight="true" outlineLevel="0" collapsed="false">
      <c r="A7059" s="15" t="s">
        <v>12460</v>
      </c>
      <c r="B7059" s="15" t="s">
        <v>12461</v>
      </c>
      <c r="C7059" s="15" t="s">
        <v>134</v>
      </c>
      <c r="D7059" s="15" t="s">
        <v>135</v>
      </c>
      <c r="E7059" s="15" t="s">
        <v>136</v>
      </c>
      <c r="F7059" s="15" t="s">
        <v>137</v>
      </c>
      <c r="G7059" s="15" t="s">
        <v>10321</v>
      </c>
      <c r="H7059" s="15" t="s">
        <v>136</v>
      </c>
      <c r="I7059" s="15" t="s">
        <v>139</v>
      </c>
      <c r="J7059" s="15" t="s">
        <v>144</v>
      </c>
      <c r="K7059" s="15" t="s">
        <v>12463</v>
      </c>
      <c r="L7059" s="15" t="n">
        <v>11</v>
      </c>
      <c r="M7059" s="15" t="n">
        <v>9</v>
      </c>
      <c r="P7059" s="15" t="n">
        <v>20</v>
      </c>
      <c r="Y7059" s="15" t="s">
        <v>142</v>
      </c>
      <c r="AB7059" s="15" t="s">
        <v>143</v>
      </c>
    </row>
    <row r="7060" customFormat="false" ht="15" hidden="false" customHeight="true" outlineLevel="0" collapsed="false">
      <c r="A7060" s="15" t="s">
        <v>12460</v>
      </c>
      <c r="B7060" s="15" t="s">
        <v>12461</v>
      </c>
      <c r="C7060" s="15" t="s">
        <v>134</v>
      </c>
      <c r="D7060" s="15" t="s">
        <v>135</v>
      </c>
      <c r="E7060" s="15" t="s">
        <v>136</v>
      </c>
      <c r="F7060" s="15" t="s">
        <v>137</v>
      </c>
      <c r="G7060" s="15" t="s">
        <v>10321</v>
      </c>
      <c r="H7060" s="15" t="s">
        <v>136</v>
      </c>
      <c r="I7060" s="15" t="s">
        <v>139</v>
      </c>
      <c r="J7060" s="15" t="s">
        <v>150</v>
      </c>
      <c r="K7060" s="15" t="s">
        <v>12464</v>
      </c>
      <c r="L7060" s="15" t="n">
        <v>26</v>
      </c>
      <c r="M7060" s="15" t="n">
        <v>6</v>
      </c>
      <c r="P7060" s="15" t="n">
        <v>32</v>
      </c>
      <c r="Y7060" s="15" t="s">
        <v>142</v>
      </c>
      <c r="AB7060" s="15" t="s">
        <v>143</v>
      </c>
    </row>
    <row r="7061" customFormat="false" ht="15" hidden="false" customHeight="true" outlineLevel="0" collapsed="false">
      <c r="A7061" s="15" t="s">
        <v>12460</v>
      </c>
      <c r="B7061" s="15" t="s">
        <v>12461</v>
      </c>
      <c r="C7061" s="15" t="s">
        <v>134</v>
      </c>
      <c r="D7061" s="15" t="s">
        <v>135</v>
      </c>
      <c r="E7061" s="15" t="s">
        <v>136</v>
      </c>
      <c r="F7061" s="15" t="s">
        <v>137</v>
      </c>
      <c r="G7061" s="15" t="s">
        <v>10321</v>
      </c>
      <c r="H7061" s="15" t="s">
        <v>136</v>
      </c>
      <c r="I7061" s="15" t="s">
        <v>139</v>
      </c>
      <c r="J7061" s="15" t="s">
        <v>158</v>
      </c>
      <c r="K7061" s="15" t="s">
        <v>12465</v>
      </c>
      <c r="L7061" s="15" t="n">
        <v>19</v>
      </c>
      <c r="M7061" s="15" t="n">
        <v>4</v>
      </c>
      <c r="P7061" s="15" t="n">
        <v>23</v>
      </c>
      <c r="Y7061" s="15" t="s">
        <v>142</v>
      </c>
      <c r="AB7061" s="15" t="s">
        <v>143</v>
      </c>
    </row>
    <row r="7062" customFormat="false" ht="15" hidden="false" customHeight="true" outlineLevel="0" collapsed="false">
      <c r="A7062" s="15" t="s">
        <v>12466</v>
      </c>
      <c r="B7062" s="15" t="s">
        <v>12467</v>
      </c>
      <c r="C7062" s="15" t="s">
        <v>148</v>
      </c>
      <c r="E7062" s="15" t="s">
        <v>136</v>
      </c>
      <c r="F7062" s="15" t="s">
        <v>137</v>
      </c>
      <c r="G7062" s="15" t="s">
        <v>12468</v>
      </c>
      <c r="H7062" s="15" t="s">
        <v>136</v>
      </c>
      <c r="I7062" s="15" t="s">
        <v>139</v>
      </c>
      <c r="J7062" s="15" t="s">
        <v>150</v>
      </c>
      <c r="K7062" s="15" t="s">
        <v>12469</v>
      </c>
      <c r="O7062" s="15" t="n">
        <v>13</v>
      </c>
      <c r="P7062" s="15" t="n">
        <v>13</v>
      </c>
      <c r="Y7062" s="15" t="s">
        <v>142</v>
      </c>
      <c r="AB7062" s="15" t="s">
        <v>143</v>
      </c>
    </row>
    <row r="7063" customFormat="false" ht="15" hidden="false" customHeight="true" outlineLevel="0" collapsed="false">
      <c r="A7063" s="15" t="s">
        <v>12470</v>
      </c>
      <c r="B7063" s="15" t="s">
        <v>12471</v>
      </c>
      <c r="C7063" s="15" t="s">
        <v>148</v>
      </c>
      <c r="E7063" s="15" t="s">
        <v>136</v>
      </c>
      <c r="F7063" s="15" t="s">
        <v>137</v>
      </c>
      <c r="G7063" s="15" t="s">
        <v>1311</v>
      </c>
      <c r="H7063" s="15" t="s">
        <v>136</v>
      </c>
      <c r="I7063" s="15" t="s">
        <v>139</v>
      </c>
      <c r="J7063" s="15" t="s">
        <v>140</v>
      </c>
      <c r="K7063" s="15" t="s">
        <v>12472</v>
      </c>
      <c r="M7063" s="15" t="n">
        <v>67</v>
      </c>
      <c r="N7063" s="15" t="n">
        <v>54</v>
      </c>
      <c r="P7063" s="15" t="n">
        <v>121</v>
      </c>
      <c r="Y7063" s="15" t="s">
        <v>142</v>
      </c>
      <c r="AB7063" s="15" t="s">
        <v>143</v>
      </c>
    </row>
    <row r="7064" customFormat="false" ht="15" hidden="false" customHeight="true" outlineLevel="0" collapsed="false">
      <c r="A7064" s="15" t="s">
        <v>12470</v>
      </c>
      <c r="B7064" s="15" t="s">
        <v>12471</v>
      </c>
      <c r="C7064" s="15" t="s">
        <v>148</v>
      </c>
      <c r="E7064" s="15" t="s">
        <v>136</v>
      </c>
      <c r="F7064" s="15" t="s">
        <v>137</v>
      </c>
      <c r="G7064" s="15" t="s">
        <v>1311</v>
      </c>
      <c r="H7064" s="15" t="s">
        <v>136</v>
      </c>
      <c r="I7064" s="15" t="s">
        <v>139</v>
      </c>
      <c r="J7064" s="15" t="s">
        <v>144</v>
      </c>
      <c r="K7064" s="15" t="s">
        <v>12473</v>
      </c>
      <c r="M7064" s="15" t="n">
        <v>49</v>
      </c>
      <c r="N7064" s="15" t="n">
        <v>76</v>
      </c>
      <c r="P7064" s="15" t="n">
        <v>125</v>
      </c>
      <c r="Y7064" s="15" t="s">
        <v>142</v>
      </c>
      <c r="AB7064" s="15" t="s">
        <v>143</v>
      </c>
    </row>
    <row r="7065" customFormat="false" ht="15" hidden="false" customHeight="true" outlineLevel="0" collapsed="false">
      <c r="A7065" s="15" t="s">
        <v>12470</v>
      </c>
      <c r="B7065" s="15" t="s">
        <v>12471</v>
      </c>
      <c r="C7065" s="15" t="s">
        <v>148</v>
      </c>
      <c r="E7065" s="15" t="s">
        <v>136</v>
      </c>
      <c r="F7065" s="15" t="s">
        <v>137</v>
      </c>
      <c r="G7065" s="15" t="s">
        <v>1311</v>
      </c>
      <c r="H7065" s="15" t="s">
        <v>136</v>
      </c>
      <c r="I7065" s="15" t="s">
        <v>139</v>
      </c>
      <c r="J7065" s="15" t="s">
        <v>150</v>
      </c>
      <c r="K7065" s="15" t="s">
        <v>12474</v>
      </c>
      <c r="M7065" s="15" t="n">
        <v>113</v>
      </c>
      <c r="N7065" s="15" t="n">
        <v>173</v>
      </c>
      <c r="P7065" s="15" t="n">
        <v>286</v>
      </c>
      <c r="Y7065" s="15" t="s">
        <v>142</v>
      </c>
      <c r="AB7065" s="15" t="s">
        <v>143</v>
      </c>
    </row>
    <row r="7066" customFormat="false" ht="15" hidden="false" customHeight="true" outlineLevel="0" collapsed="false">
      <c r="A7066" s="15" t="s">
        <v>12470</v>
      </c>
      <c r="B7066" s="15" t="s">
        <v>12471</v>
      </c>
      <c r="C7066" s="15" t="s">
        <v>148</v>
      </c>
      <c r="E7066" s="15" t="s">
        <v>136</v>
      </c>
      <c r="F7066" s="15" t="s">
        <v>137</v>
      </c>
      <c r="G7066" s="15" t="s">
        <v>1311</v>
      </c>
      <c r="H7066" s="15" t="s">
        <v>136</v>
      </c>
      <c r="I7066" s="15" t="s">
        <v>139</v>
      </c>
      <c r="J7066" s="15" t="s">
        <v>158</v>
      </c>
      <c r="K7066" s="15" t="s">
        <v>12475</v>
      </c>
      <c r="M7066" s="15" t="n">
        <v>74</v>
      </c>
      <c r="N7066" s="15" t="n">
        <v>148</v>
      </c>
      <c r="P7066" s="15" t="n">
        <v>222</v>
      </c>
      <c r="Y7066" s="15" t="s">
        <v>142</v>
      </c>
      <c r="AB7066" s="15" t="s">
        <v>143</v>
      </c>
    </row>
    <row r="7067" customFormat="false" ht="15" hidden="false" customHeight="true" outlineLevel="0" collapsed="false">
      <c r="A7067" s="15" t="s">
        <v>12470</v>
      </c>
      <c r="B7067" s="15" t="s">
        <v>12471</v>
      </c>
      <c r="C7067" s="15" t="s">
        <v>148</v>
      </c>
      <c r="E7067" s="15" t="s">
        <v>136</v>
      </c>
      <c r="F7067" s="15" t="s">
        <v>137</v>
      </c>
      <c r="G7067" s="15" t="s">
        <v>1311</v>
      </c>
      <c r="H7067" s="15" t="s">
        <v>136</v>
      </c>
      <c r="I7067" s="15" t="s">
        <v>139</v>
      </c>
      <c r="J7067" s="15" t="s">
        <v>169</v>
      </c>
      <c r="K7067" s="15" t="s">
        <v>12476</v>
      </c>
      <c r="M7067" s="15" t="n">
        <v>3</v>
      </c>
      <c r="P7067" s="15" t="n">
        <v>3</v>
      </c>
      <c r="Y7067" s="15" t="s">
        <v>142</v>
      </c>
      <c r="AB7067" s="15" t="s">
        <v>143</v>
      </c>
    </row>
    <row r="7068" customFormat="false" ht="15" hidden="false" customHeight="true" outlineLevel="0" collapsed="false">
      <c r="A7068" s="15" t="s">
        <v>12477</v>
      </c>
      <c r="B7068" s="15" t="s">
        <v>12478</v>
      </c>
      <c r="C7068" s="15" t="s">
        <v>148</v>
      </c>
      <c r="E7068" s="15" t="s">
        <v>136</v>
      </c>
      <c r="F7068" s="15" t="s">
        <v>137</v>
      </c>
      <c r="G7068" s="15" t="s">
        <v>2957</v>
      </c>
      <c r="H7068" s="15" t="s">
        <v>136</v>
      </c>
      <c r="I7068" s="15" t="s">
        <v>139</v>
      </c>
      <c r="J7068" s="15" t="s">
        <v>150</v>
      </c>
      <c r="K7068" s="15" t="s">
        <v>12479</v>
      </c>
      <c r="N7068" s="15" t="n">
        <v>55</v>
      </c>
      <c r="O7068" s="15" t="n">
        <v>12</v>
      </c>
      <c r="P7068" s="15" t="n">
        <v>67</v>
      </c>
      <c r="Y7068" s="15" t="s">
        <v>142</v>
      </c>
      <c r="AB7068" s="15" t="s">
        <v>143</v>
      </c>
    </row>
    <row r="7069" customFormat="false" ht="15" hidden="false" customHeight="true" outlineLevel="0" collapsed="false">
      <c r="A7069" s="15" t="s">
        <v>12477</v>
      </c>
      <c r="B7069" s="15" t="s">
        <v>12478</v>
      </c>
      <c r="C7069" s="15" t="s">
        <v>148</v>
      </c>
      <c r="E7069" s="15" t="s">
        <v>136</v>
      </c>
      <c r="F7069" s="15" t="s">
        <v>137</v>
      </c>
      <c r="G7069" s="15" t="s">
        <v>2957</v>
      </c>
      <c r="H7069" s="15" t="s">
        <v>136</v>
      </c>
      <c r="I7069" s="15" t="s">
        <v>139</v>
      </c>
      <c r="J7069" s="15" t="s">
        <v>158</v>
      </c>
      <c r="K7069" s="15" t="s">
        <v>12480</v>
      </c>
      <c r="N7069" s="15" t="n">
        <v>11</v>
      </c>
      <c r="O7069" s="15" t="n">
        <v>3</v>
      </c>
      <c r="P7069" s="15" t="n">
        <v>14</v>
      </c>
      <c r="Y7069" s="15" t="s">
        <v>142</v>
      </c>
      <c r="AB7069" s="15" t="s">
        <v>143</v>
      </c>
    </row>
    <row r="7070" customFormat="false" ht="15" hidden="false" customHeight="true" outlineLevel="0" collapsed="false">
      <c r="A7070" s="15" t="s">
        <v>12481</v>
      </c>
      <c r="B7070" s="15" t="s">
        <v>12482</v>
      </c>
      <c r="C7070" s="15" t="s">
        <v>217</v>
      </c>
      <c r="D7070" s="15" t="s">
        <v>218</v>
      </c>
      <c r="E7070" s="15" t="s">
        <v>136</v>
      </c>
      <c r="F7070" s="15" t="s">
        <v>137</v>
      </c>
      <c r="G7070" s="15" t="s">
        <v>756</v>
      </c>
      <c r="H7070" s="15" t="s">
        <v>136</v>
      </c>
      <c r="I7070" s="15" t="s">
        <v>243</v>
      </c>
      <c r="J7070" s="15" t="s">
        <v>140</v>
      </c>
      <c r="K7070" s="15" t="s">
        <v>12483</v>
      </c>
      <c r="O7070" s="15" t="n">
        <v>6</v>
      </c>
      <c r="P7070" s="15" t="n">
        <v>6</v>
      </c>
      <c r="Y7070" s="15" t="s">
        <v>142</v>
      </c>
      <c r="AB7070" s="15" t="s">
        <v>143</v>
      </c>
    </row>
    <row r="7071" customFormat="false" ht="15" hidden="false" customHeight="true" outlineLevel="0" collapsed="false">
      <c r="A7071" s="15" t="s">
        <v>12481</v>
      </c>
      <c r="B7071" s="15" t="s">
        <v>12482</v>
      </c>
      <c r="C7071" s="15" t="s">
        <v>217</v>
      </c>
      <c r="D7071" s="15" t="s">
        <v>218</v>
      </c>
      <c r="E7071" s="15" t="s">
        <v>136</v>
      </c>
      <c r="F7071" s="15" t="s">
        <v>137</v>
      </c>
      <c r="G7071" s="15" t="s">
        <v>756</v>
      </c>
      <c r="H7071" s="15" t="s">
        <v>136</v>
      </c>
      <c r="I7071" s="15" t="s">
        <v>243</v>
      </c>
      <c r="J7071" s="15" t="s">
        <v>150</v>
      </c>
      <c r="K7071" s="15" t="s">
        <v>12484</v>
      </c>
      <c r="L7071" s="15" t="n">
        <v>531</v>
      </c>
      <c r="M7071" s="15" t="n">
        <v>248</v>
      </c>
      <c r="N7071" s="15" t="n">
        <v>102</v>
      </c>
      <c r="O7071" s="15" t="n">
        <v>23</v>
      </c>
      <c r="P7071" s="15" t="n">
        <v>904</v>
      </c>
      <c r="Y7071" s="15" t="s">
        <v>142</v>
      </c>
      <c r="AB7071" s="15" t="s">
        <v>143</v>
      </c>
    </row>
    <row r="7072" customFormat="false" ht="15" hidden="false" customHeight="true" outlineLevel="0" collapsed="false">
      <c r="A7072" s="15" t="s">
        <v>12481</v>
      </c>
      <c r="B7072" s="15" t="s">
        <v>12482</v>
      </c>
      <c r="C7072" s="15" t="s">
        <v>217</v>
      </c>
      <c r="D7072" s="15" t="s">
        <v>218</v>
      </c>
      <c r="E7072" s="15" t="s">
        <v>136</v>
      </c>
      <c r="F7072" s="15" t="s">
        <v>137</v>
      </c>
      <c r="G7072" s="15" t="s">
        <v>756</v>
      </c>
      <c r="H7072" s="15" t="s">
        <v>136</v>
      </c>
      <c r="I7072" s="15" t="s">
        <v>243</v>
      </c>
      <c r="J7072" s="15" t="s">
        <v>158</v>
      </c>
      <c r="K7072" s="15" t="s">
        <v>12485</v>
      </c>
      <c r="L7072" s="15" t="n">
        <v>2</v>
      </c>
      <c r="M7072" s="15" t="n">
        <v>30</v>
      </c>
      <c r="N7072" s="15" t="n">
        <v>44</v>
      </c>
      <c r="O7072" s="15" t="n">
        <v>11</v>
      </c>
      <c r="P7072" s="15" t="n">
        <v>87</v>
      </c>
      <c r="Y7072" s="15" t="s">
        <v>142</v>
      </c>
      <c r="AB7072" s="15" t="s">
        <v>143</v>
      </c>
    </row>
    <row r="7073" customFormat="false" ht="15" hidden="false" customHeight="true" outlineLevel="0" collapsed="false">
      <c r="A7073" s="15" t="s">
        <v>12481</v>
      </c>
      <c r="B7073" s="15" t="s">
        <v>12482</v>
      </c>
      <c r="C7073" s="15" t="s">
        <v>217</v>
      </c>
      <c r="D7073" s="15" t="s">
        <v>218</v>
      </c>
      <c r="E7073" s="15" t="s">
        <v>136</v>
      </c>
      <c r="F7073" s="15" t="s">
        <v>137</v>
      </c>
      <c r="G7073" s="15" t="s">
        <v>756</v>
      </c>
      <c r="H7073" s="15" t="s">
        <v>136</v>
      </c>
      <c r="I7073" s="15" t="s">
        <v>243</v>
      </c>
      <c r="J7073" s="15" t="s">
        <v>169</v>
      </c>
      <c r="K7073" s="15" t="s">
        <v>12486</v>
      </c>
      <c r="M7073" s="15" t="n">
        <v>0</v>
      </c>
      <c r="N7073" s="15" t="n">
        <v>44</v>
      </c>
      <c r="P7073" s="15" t="n">
        <v>44</v>
      </c>
      <c r="Y7073" s="15" t="s">
        <v>142</v>
      </c>
      <c r="AB7073" s="15" t="s">
        <v>143</v>
      </c>
    </row>
    <row r="7074" customFormat="false" ht="15" hidden="false" customHeight="true" outlineLevel="0" collapsed="false">
      <c r="A7074" s="15" t="s">
        <v>12487</v>
      </c>
      <c r="B7074" s="15" t="s">
        <v>12488</v>
      </c>
      <c r="C7074" s="15" t="s">
        <v>217</v>
      </c>
      <c r="D7074" s="15" t="s">
        <v>235</v>
      </c>
      <c r="E7074" s="15" t="s">
        <v>136</v>
      </c>
      <c r="F7074" s="15" t="s">
        <v>137</v>
      </c>
      <c r="G7074" s="15" t="s">
        <v>219</v>
      </c>
      <c r="H7074" s="15" t="s">
        <v>136</v>
      </c>
      <c r="I7074" s="15" t="s">
        <v>139</v>
      </c>
      <c r="J7074" s="15" t="s">
        <v>144</v>
      </c>
      <c r="K7074" s="15" t="s">
        <v>12489</v>
      </c>
      <c r="L7074" s="15" t="n">
        <v>2</v>
      </c>
      <c r="P7074" s="15" t="n">
        <v>2</v>
      </c>
      <c r="Y7074" s="15" t="s">
        <v>142</v>
      </c>
      <c r="AB7074" s="15" t="s">
        <v>143</v>
      </c>
    </row>
    <row r="7075" customFormat="false" ht="15" hidden="false" customHeight="true" outlineLevel="0" collapsed="false">
      <c r="A7075" s="15" t="s">
        <v>12487</v>
      </c>
      <c r="B7075" s="15" t="s">
        <v>12488</v>
      </c>
      <c r="C7075" s="15" t="s">
        <v>217</v>
      </c>
      <c r="D7075" s="15" t="s">
        <v>235</v>
      </c>
      <c r="E7075" s="15" t="s">
        <v>136</v>
      </c>
      <c r="F7075" s="15" t="s">
        <v>137</v>
      </c>
      <c r="G7075" s="15" t="s">
        <v>219</v>
      </c>
      <c r="H7075" s="15" t="s">
        <v>136</v>
      </c>
      <c r="I7075" s="15" t="s">
        <v>139</v>
      </c>
      <c r="J7075" s="15" t="s">
        <v>150</v>
      </c>
      <c r="K7075" s="15" t="s">
        <v>12490</v>
      </c>
      <c r="L7075" s="15" t="n">
        <v>21</v>
      </c>
      <c r="P7075" s="15" t="n">
        <v>21</v>
      </c>
      <c r="Y7075" s="15" t="s">
        <v>142</v>
      </c>
      <c r="AB7075" s="15" t="s">
        <v>143</v>
      </c>
    </row>
    <row r="7076" customFormat="false" ht="15" hidden="false" customHeight="true" outlineLevel="0" collapsed="false">
      <c r="A7076" s="15" t="s">
        <v>12491</v>
      </c>
      <c r="B7076" s="15" t="s">
        <v>12492</v>
      </c>
      <c r="C7076" s="15" t="s">
        <v>148</v>
      </c>
      <c r="E7076" s="15" t="s">
        <v>136</v>
      </c>
      <c r="F7076" s="15" t="s">
        <v>137</v>
      </c>
      <c r="G7076" s="15" t="s">
        <v>231</v>
      </c>
      <c r="H7076" s="15" t="s">
        <v>136</v>
      </c>
      <c r="I7076" s="15" t="s">
        <v>139</v>
      </c>
      <c r="J7076" s="15" t="s">
        <v>140</v>
      </c>
      <c r="K7076" s="15" t="s">
        <v>12493</v>
      </c>
      <c r="O7076" s="15" t="n">
        <v>5</v>
      </c>
      <c r="P7076" s="15" t="n">
        <v>5</v>
      </c>
      <c r="Y7076" s="15" t="s">
        <v>156</v>
      </c>
      <c r="AB7076" s="15" t="s">
        <v>143</v>
      </c>
    </row>
    <row r="7077" customFormat="false" ht="15" hidden="false" customHeight="true" outlineLevel="0" collapsed="false">
      <c r="A7077" s="15" t="s">
        <v>12491</v>
      </c>
      <c r="B7077" s="15" t="s">
        <v>12492</v>
      </c>
      <c r="C7077" s="15" t="s">
        <v>148</v>
      </c>
      <c r="E7077" s="15" t="s">
        <v>136</v>
      </c>
      <c r="F7077" s="15" t="s">
        <v>137</v>
      </c>
      <c r="G7077" s="15" t="s">
        <v>231</v>
      </c>
      <c r="H7077" s="15" t="s">
        <v>136</v>
      </c>
      <c r="I7077" s="15" t="s">
        <v>139</v>
      </c>
      <c r="J7077" s="15" t="s">
        <v>150</v>
      </c>
      <c r="K7077" s="15" t="s">
        <v>12494</v>
      </c>
      <c r="N7077" s="15" t="n">
        <v>17</v>
      </c>
      <c r="O7077" s="15" t="n">
        <v>1</v>
      </c>
      <c r="P7077" s="15" t="n">
        <v>18</v>
      </c>
      <c r="Y7077" s="15" t="s">
        <v>156</v>
      </c>
      <c r="AB7077" s="15" t="s">
        <v>143</v>
      </c>
    </row>
    <row r="7078" customFormat="false" ht="15" hidden="false" customHeight="true" outlineLevel="0" collapsed="false">
      <c r="A7078" s="15" t="s">
        <v>12491</v>
      </c>
      <c r="B7078" s="15" t="s">
        <v>12492</v>
      </c>
      <c r="C7078" s="15" t="s">
        <v>148</v>
      </c>
      <c r="E7078" s="15" t="s">
        <v>136</v>
      </c>
      <c r="F7078" s="15" t="s">
        <v>137</v>
      </c>
      <c r="G7078" s="15" t="s">
        <v>231</v>
      </c>
      <c r="H7078" s="15" t="s">
        <v>136</v>
      </c>
      <c r="I7078" s="15" t="s">
        <v>139</v>
      </c>
      <c r="J7078" s="15" t="s">
        <v>158</v>
      </c>
      <c r="K7078" s="15" t="s">
        <v>12495</v>
      </c>
      <c r="N7078" s="15" t="n">
        <v>22</v>
      </c>
      <c r="P7078" s="15" t="n">
        <v>22</v>
      </c>
      <c r="Y7078" s="15" t="s">
        <v>156</v>
      </c>
      <c r="AB7078" s="15" t="s">
        <v>143</v>
      </c>
    </row>
    <row r="7079" customFormat="false" ht="15" hidden="false" customHeight="true" outlineLevel="0" collapsed="false">
      <c r="A7079" s="15" t="s">
        <v>12491</v>
      </c>
      <c r="B7079" s="15" t="s">
        <v>12492</v>
      </c>
      <c r="C7079" s="15" t="s">
        <v>148</v>
      </c>
      <c r="E7079" s="15" t="s">
        <v>136</v>
      </c>
      <c r="F7079" s="15" t="s">
        <v>137</v>
      </c>
      <c r="G7079" s="15" t="s">
        <v>231</v>
      </c>
      <c r="H7079" s="15" t="s">
        <v>136</v>
      </c>
      <c r="I7079" s="15" t="s">
        <v>139</v>
      </c>
      <c r="J7079" s="15" t="s">
        <v>169</v>
      </c>
      <c r="K7079" s="15" t="s">
        <v>12496</v>
      </c>
      <c r="O7079" s="15" t="n">
        <v>5</v>
      </c>
      <c r="P7079" s="15" t="n">
        <v>5</v>
      </c>
      <c r="Y7079" s="15" t="s">
        <v>156</v>
      </c>
      <c r="AB7079" s="15" t="s">
        <v>143</v>
      </c>
    </row>
    <row r="7080" customFormat="false" ht="15" hidden="false" customHeight="true" outlineLevel="0" collapsed="false">
      <c r="A7080" s="15" t="s">
        <v>12497</v>
      </c>
      <c r="B7080" s="15" t="s">
        <v>12498</v>
      </c>
      <c r="C7080" s="15" t="s">
        <v>217</v>
      </c>
      <c r="D7080" s="15" t="s">
        <v>218</v>
      </c>
      <c r="E7080" s="15" t="s">
        <v>136</v>
      </c>
      <c r="F7080" s="15" t="s">
        <v>137</v>
      </c>
      <c r="G7080" s="15" t="s">
        <v>136</v>
      </c>
      <c r="H7080" s="15" t="s">
        <v>136</v>
      </c>
      <c r="I7080" s="15" t="s">
        <v>139</v>
      </c>
      <c r="J7080" s="15" t="s">
        <v>140</v>
      </c>
      <c r="K7080" s="15" t="s">
        <v>12499</v>
      </c>
      <c r="O7080" s="15" t="n">
        <v>1</v>
      </c>
      <c r="P7080" s="15" t="n">
        <v>1</v>
      </c>
      <c r="Y7080" s="15" t="s">
        <v>142</v>
      </c>
      <c r="AB7080" s="15" t="s">
        <v>143</v>
      </c>
    </row>
    <row r="7081" customFormat="false" ht="15" hidden="false" customHeight="true" outlineLevel="0" collapsed="false">
      <c r="A7081" s="15" t="s">
        <v>12497</v>
      </c>
      <c r="B7081" s="15" t="s">
        <v>12498</v>
      </c>
      <c r="C7081" s="15" t="s">
        <v>217</v>
      </c>
      <c r="D7081" s="15" t="s">
        <v>218</v>
      </c>
      <c r="E7081" s="15" t="s">
        <v>136</v>
      </c>
      <c r="F7081" s="15" t="s">
        <v>137</v>
      </c>
      <c r="G7081" s="15" t="s">
        <v>136</v>
      </c>
      <c r="H7081" s="15" t="s">
        <v>136</v>
      </c>
      <c r="I7081" s="15" t="s">
        <v>139</v>
      </c>
      <c r="J7081" s="15" t="s">
        <v>150</v>
      </c>
      <c r="K7081" s="15" t="s">
        <v>12500</v>
      </c>
      <c r="L7081" s="15" t="n">
        <v>32</v>
      </c>
      <c r="M7081" s="15" t="n">
        <v>3</v>
      </c>
      <c r="N7081" s="15" t="n">
        <v>2</v>
      </c>
      <c r="P7081" s="15" t="n">
        <v>37</v>
      </c>
      <c r="Y7081" s="15" t="s">
        <v>142</v>
      </c>
      <c r="AB7081" s="15" t="s">
        <v>143</v>
      </c>
    </row>
    <row r="7082" customFormat="false" ht="15" hidden="false" customHeight="true" outlineLevel="0" collapsed="false">
      <c r="A7082" s="15" t="s">
        <v>12497</v>
      </c>
      <c r="B7082" s="15" t="s">
        <v>12498</v>
      </c>
      <c r="C7082" s="15" t="s">
        <v>217</v>
      </c>
      <c r="D7082" s="15" t="s">
        <v>218</v>
      </c>
      <c r="E7082" s="15" t="s">
        <v>136</v>
      </c>
      <c r="F7082" s="15" t="s">
        <v>137</v>
      </c>
      <c r="G7082" s="15" t="s">
        <v>136</v>
      </c>
      <c r="H7082" s="15" t="s">
        <v>136</v>
      </c>
      <c r="I7082" s="15" t="s">
        <v>139</v>
      </c>
      <c r="J7082" s="15" t="s">
        <v>158</v>
      </c>
      <c r="K7082" s="15" t="s">
        <v>12501</v>
      </c>
      <c r="L7082" s="15" t="n">
        <v>20</v>
      </c>
      <c r="N7082" s="15" t="n">
        <v>3</v>
      </c>
      <c r="P7082" s="15" t="n">
        <v>23</v>
      </c>
      <c r="Y7082" s="15" t="s">
        <v>142</v>
      </c>
      <c r="AB7082" s="15" t="s">
        <v>143</v>
      </c>
    </row>
    <row r="7083" customFormat="false" ht="15" hidden="false" customHeight="true" outlineLevel="0" collapsed="false">
      <c r="A7083" s="15" t="s">
        <v>12502</v>
      </c>
      <c r="B7083" s="15" t="s">
        <v>12503</v>
      </c>
      <c r="C7083" s="15" t="s">
        <v>217</v>
      </c>
      <c r="D7083" s="15" t="s">
        <v>235</v>
      </c>
      <c r="E7083" s="15" t="s">
        <v>136</v>
      </c>
      <c r="F7083" s="15" t="s">
        <v>137</v>
      </c>
      <c r="G7083" s="15" t="s">
        <v>219</v>
      </c>
      <c r="H7083" s="15" t="s">
        <v>136</v>
      </c>
      <c r="I7083" s="15" t="s">
        <v>139</v>
      </c>
      <c r="J7083" s="15" t="s">
        <v>140</v>
      </c>
      <c r="K7083" s="15" t="s">
        <v>12504</v>
      </c>
      <c r="L7083" s="15" t="n">
        <v>4</v>
      </c>
      <c r="P7083" s="15" t="n">
        <v>4</v>
      </c>
      <c r="Y7083" s="15" t="s">
        <v>142</v>
      </c>
      <c r="AB7083" s="15" t="s">
        <v>143</v>
      </c>
    </row>
    <row r="7084" customFormat="false" ht="15" hidden="false" customHeight="true" outlineLevel="0" collapsed="false">
      <c r="A7084" s="15" t="s">
        <v>12502</v>
      </c>
      <c r="B7084" s="15" t="s">
        <v>12503</v>
      </c>
      <c r="C7084" s="15" t="s">
        <v>217</v>
      </c>
      <c r="D7084" s="15" t="s">
        <v>235</v>
      </c>
      <c r="E7084" s="15" t="s">
        <v>136</v>
      </c>
      <c r="F7084" s="15" t="s">
        <v>137</v>
      </c>
      <c r="G7084" s="15" t="s">
        <v>219</v>
      </c>
      <c r="H7084" s="15" t="s">
        <v>136</v>
      </c>
      <c r="I7084" s="15" t="s">
        <v>139</v>
      </c>
      <c r="J7084" s="15" t="s">
        <v>150</v>
      </c>
      <c r="K7084" s="15" t="s">
        <v>12505</v>
      </c>
      <c r="M7084" s="15" t="n">
        <v>28</v>
      </c>
      <c r="O7084" s="15" t="n">
        <v>1</v>
      </c>
      <c r="P7084" s="15" t="n">
        <v>29</v>
      </c>
      <c r="Y7084" s="15" t="s">
        <v>142</v>
      </c>
      <c r="AB7084" s="15" t="s">
        <v>143</v>
      </c>
    </row>
    <row r="7085" customFormat="false" ht="15" hidden="false" customHeight="true" outlineLevel="0" collapsed="false">
      <c r="A7085" s="15" t="s">
        <v>12506</v>
      </c>
      <c r="B7085" s="15" t="s">
        <v>12507</v>
      </c>
      <c r="C7085" s="15" t="s">
        <v>148</v>
      </c>
      <c r="E7085" s="15" t="s">
        <v>136</v>
      </c>
      <c r="F7085" s="15" t="s">
        <v>137</v>
      </c>
      <c r="G7085" s="15" t="s">
        <v>219</v>
      </c>
      <c r="H7085" s="15" t="s">
        <v>136</v>
      </c>
      <c r="I7085" s="15" t="s">
        <v>139</v>
      </c>
      <c r="J7085" s="15" t="s">
        <v>150</v>
      </c>
      <c r="K7085" s="15" t="s">
        <v>12508</v>
      </c>
      <c r="L7085" s="15" t="n">
        <v>3</v>
      </c>
      <c r="P7085" s="15" t="n">
        <v>3</v>
      </c>
      <c r="Y7085" s="15" t="s">
        <v>142</v>
      </c>
      <c r="AB7085" s="15" t="s">
        <v>143</v>
      </c>
    </row>
    <row r="7086" customFormat="false" ht="15" hidden="false" customHeight="true" outlineLevel="0" collapsed="false">
      <c r="A7086" s="15" t="s">
        <v>12509</v>
      </c>
      <c r="B7086" s="15" t="s">
        <v>12510</v>
      </c>
      <c r="C7086" s="15" t="s">
        <v>148</v>
      </c>
      <c r="E7086" s="15" t="s">
        <v>136</v>
      </c>
      <c r="F7086" s="15" t="s">
        <v>137</v>
      </c>
      <c r="G7086" s="15" t="s">
        <v>974</v>
      </c>
      <c r="H7086" s="15" t="s">
        <v>136</v>
      </c>
      <c r="I7086" s="15" t="s">
        <v>139</v>
      </c>
      <c r="J7086" s="15" t="s">
        <v>144</v>
      </c>
      <c r="K7086" s="15" t="s">
        <v>12511</v>
      </c>
      <c r="L7086" s="15" t="n">
        <v>1</v>
      </c>
      <c r="P7086" s="15" t="n">
        <v>1</v>
      </c>
      <c r="Y7086" s="15" t="s">
        <v>142</v>
      </c>
      <c r="AB7086" s="15" t="s">
        <v>143</v>
      </c>
    </row>
    <row r="7087" customFormat="false" ht="15" hidden="false" customHeight="true" outlineLevel="0" collapsed="false">
      <c r="A7087" s="15" t="s">
        <v>12509</v>
      </c>
      <c r="B7087" s="15" t="s">
        <v>12510</v>
      </c>
      <c r="C7087" s="15" t="s">
        <v>148</v>
      </c>
      <c r="E7087" s="15" t="s">
        <v>136</v>
      </c>
      <c r="F7087" s="15" t="s">
        <v>137</v>
      </c>
      <c r="G7087" s="15" t="s">
        <v>974</v>
      </c>
      <c r="H7087" s="15" t="s">
        <v>136</v>
      </c>
      <c r="I7087" s="15" t="s">
        <v>139</v>
      </c>
      <c r="J7087" s="15" t="s">
        <v>150</v>
      </c>
      <c r="K7087" s="15" t="s">
        <v>12512</v>
      </c>
      <c r="L7087" s="15" t="n">
        <v>12</v>
      </c>
      <c r="P7087" s="15" t="n">
        <v>12</v>
      </c>
      <c r="Y7087" s="15" t="s">
        <v>142</v>
      </c>
      <c r="AB7087" s="15" t="s">
        <v>143</v>
      </c>
    </row>
    <row r="7088" customFormat="false" ht="15" hidden="false" customHeight="true" outlineLevel="0" collapsed="false">
      <c r="A7088" s="15" t="s">
        <v>12509</v>
      </c>
      <c r="B7088" s="15" t="s">
        <v>12510</v>
      </c>
      <c r="C7088" s="15" t="s">
        <v>148</v>
      </c>
      <c r="E7088" s="15" t="s">
        <v>136</v>
      </c>
      <c r="F7088" s="15" t="s">
        <v>137</v>
      </c>
      <c r="G7088" s="15" t="s">
        <v>974</v>
      </c>
      <c r="H7088" s="15" t="s">
        <v>136</v>
      </c>
      <c r="I7088" s="15" t="s">
        <v>139</v>
      </c>
      <c r="J7088" s="15" t="s">
        <v>169</v>
      </c>
      <c r="K7088" s="15" t="s">
        <v>12513</v>
      </c>
      <c r="L7088" s="15" t="n">
        <v>4</v>
      </c>
      <c r="P7088" s="15" t="n">
        <v>4</v>
      </c>
      <c r="Y7088" s="15" t="s">
        <v>142</v>
      </c>
      <c r="AB7088" s="15" t="s">
        <v>143</v>
      </c>
    </row>
    <row r="7089" customFormat="false" ht="15" hidden="false" customHeight="true" outlineLevel="0" collapsed="false">
      <c r="A7089" s="15" t="s">
        <v>12514</v>
      </c>
      <c r="B7089" s="15" t="s">
        <v>12515</v>
      </c>
      <c r="C7089" s="15" t="s">
        <v>148</v>
      </c>
      <c r="E7089" s="15" t="s">
        <v>136</v>
      </c>
      <c r="F7089" s="15" t="s">
        <v>137</v>
      </c>
      <c r="G7089" s="15" t="s">
        <v>336</v>
      </c>
      <c r="H7089" s="15" t="s">
        <v>136</v>
      </c>
      <c r="I7089" s="15" t="s">
        <v>139</v>
      </c>
      <c r="J7089" s="15" t="s">
        <v>140</v>
      </c>
      <c r="K7089" s="15" t="s">
        <v>12516</v>
      </c>
      <c r="M7089" s="15" t="n">
        <v>163</v>
      </c>
      <c r="N7089" s="15" t="n">
        <v>56</v>
      </c>
      <c r="P7089" s="15" t="n">
        <v>219</v>
      </c>
      <c r="Y7089" s="15" t="s">
        <v>142</v>
      </c>
      <c r="AB7089" s="15" t="s">
        <v>143</v>
      </c>
    </row>
    <row r="7090" customFormat="false" ht="15" hidden="false" customHeight="true" outlineLevel="0" collapsed="false">
      <c r="A7090" s="15" t="s">
        <v>12514</v>
      </c>
      <c r="B7090" s="15" t="s">
        <v>12515</v>
      </c>
      <c r="C7090" s="15" t="s">
        <v>148</v>
      </c>
      <c r="E7090" s="15" t="s">
        <v>136</v>
      </c>
      <c r="F7090" s="15" t="s">
        <v>137</v>
      </c>
      <c r="G7090" s="15" t="s">
        <v>336</v>
      </c>
      <c r="H7090" s="15" t="s">
        <v>136</v>
      </c>
      <c r="I7090" s="15" t="s">
        <v>139</v>
      </c>
      <c r="J7090" s="15" t="s">
        <v>150</v>
      </c>
      <c r="K7090" s="15" t="s">
        <v>12517</v>
      </c>
      <c r="M7090" s="15" t="n">
        <v>32</v>
      </c>
      <c r="N7090" s="15" t="n">
        <v>15</v>
      </c>
      <c r="P7090" s="15" t="n">
        <v>47</v>
      </c>
      <c r="Y7090" s="15" t="s">
        <v>142</v>
      </c>
      <c r="AB7090" s="15" t="s">
        <v>143</v>
      </c>
    </row>
    <row r="7091" customFormat="false" ht="15" hidden="false" customHeight="true" outlineLevel="0" collapsed="false">
      <c r="A7091" s="15" t="s">
        <v>12514</v>
      </c>
      <c r="B7091" s="15" t="s">
        <v>12515</v>
      </c>
      <c r="C7091" s="15" t="s">
        <v>148</v>
      </c>
      <c r="E7091" s="15" t="s">
        <v>136</v>
      </c>
      <c r="F7091" s="15" t="s">
        <v>137</v>
      </c>
      <c r="G7091" s="15" t="s">
        <v>336</v>
      </c>
      <c r="H7091" s="15" t="s">
        <v>136</v>
      </c>
      <c r="I7091" s="15" t="s">
        <v>139</v>
      </c>
      <c r="J7091" s="15" t="s">
        <v>158</v>
      </c>
      <c r="K7091" s="15" t="s">
        <v>12518</v>
      </c>
      <c r="M7091" s="15" t="n">
        <v>2</v>
      </c>
      <c r="P7091" s="15" t="n">
        <v>2</v>
      </c>
      <c r="Y7091" s="15" t="s">
        <v>142</v>
      </c>
      <c r="AB7091" s="15" t="s">
        <v>143</v>
      </c>
    </row>
    <row r="7092" customFormat="false" ht="15" hidden="false" customHeight="true" outlineLevel="0" collapsed="false">
      <c r="A7092" s="15" t="s">
        <v>12519</v>
      </c>
      <c r="B7092" s="15" t="s">
        <v>12520</v>
      </c>
      <c r="C7092" s="15" t="s">
        <v>217</v>
      </c>
      <c r="D7092" s="15" t="s">
        <v>235</v>
      </c>
      <c r="E7092" s="15" t="s">
        <v>136</v>
      </c>
      <c r="F7092" s="15" t="s">
        <v>137</v>
      </c>
      <c r="G7092" s="15" t="s">
        <v>1140</v>
      </c>
      <c r="H7092" s="15" t="s">
        <v>136</v>
      </c>
      <c r="I7092" s="15" t="s">
        <v>243</v>
      </c>
      <c r="J7092" s="15" t="s">
        <v>140</v>
      </c>
      <c r="K7092" s="15" t="s">
        <v>12521</v>
      </c>
      <c r="M7092" s="15" t="n">
        <v>5</v>
      </c>
      <c r="N7092" s="15" t="n">
        <v>6</v>
      </c>
      <c r="P7092" s="15" t="n">
        <v>11</v>
      </c>
      <c r="Y7092" s="15" t="s">
        <v>156</v>
      </c>
      <c r="AB7092" s="15" t="s">
        <v>143</v>
      </c>
    </row>
    <row r="7093" customFormat="false" ht="15" hidden="false" customHeight="true" outlineLevel="0" collapsed="false">
      <c r="A7093" s="15" t="s">
        <v>12519</v>
      </c>
      <c r="B7093" s="15" t="s">
        <v>12520</v>
      </c>
      <c r="C7093" s="15" t="s">
        <v>217</v>
      </c>
      <c r="D7093" s="15" t="s">
        <v>235</v>
      </c>
      <c r="E7093" s="15" t="s">
        <v>136</v>
      </c>
      <c r="F7093" s="15" t="s">
        <v>137</v>
      </c>
      <c r="G7093" s="15" t="s">
        <v>1140</v>
      </c>
      <c r="H7093" s="15" t="s">
        <v>136</v>
      </c>
      <c r="I7093" s="15" t="s">
        <v>243</v>
      </c>
      <c r="J7093" s="15" t="s">
        <v>150</v>
      </c>
      <c r="K7093" s="15" t="s">
        <v>12522</v>
      </c>
      <c r="L7093" s="15" t="n">
        <v>28</v>
      </c>
      <c r="M7093" s="15" t="n">
        <v>10</v>
      </c>
      <c r="N7093" s="15" t="n">
        <v>13</v>
      </c>
      <c r="O7093" s="15" t="n">
        <v>19</v>
      </c>
      <c r="P7093" s="15" t="n">
        <v>70</v>
      </c>
      <c r="Y7093" s="15" t="s">
        <v>156</v>
      </c>
      <c r="AB7093" s="15" t="s">
        <v>143</v>
      </c>
    </row>
    <row r="7094" customFormat="false" ht="15" hidden="false" customHeight="true" outlineLevel="0" collapsed="false">
      <c r="A7094" s="15" t="s">
        <v>12519</v>
      </c>
      <c r="B7094" s="15" t="s">
        <v>12520</v>
      </c>
      <c r="C7094" s="15" t="s">
        <v>217</v>
      </c>
      <c r="D7094" s="15" t="s">
        <v>235</v>
      </c>
      <c r="E7094" s="15" t="s">
        <v>136</v>
      </c>
      <c r="F7094" s="15" t="s">
        <v>137</v>
      </c>
      <c r="G7094" s="15" t="s">
        <v>1140</v>
      </c>
      <c r="H7094" s="15" t="s">
        <v>136</v>
      </c>
      <c r="I7094" s="15" t="s">
        <v>243</v>
      </c>
      <c r="J7094" s="15" t="s">
        <v>158</v>
      </c>
      <c r="K7094" s="15" t="s">
        <v>12523</v>
      </c>
      <c r="L7094" s="15" t="n">
        <v>22</v>
      </c>
      <c r="M7094" s="15" t="n">
        <v>1</v>
      </c>
      <c r="N7094" s="15" t="n">
        <v>17</v>
      </c>
      <c r="O7094" s="15" t="n">
        <v>1</v>
      </c>
      <c r="P7094" s="15" t="n">
        <v>41</v>
      </c>
      <c r="Y7094" s="15" t="s">
        <v>156</v>
      </c>
      <c r="AB7094" s="15" t="s">
        <v>143</v>
      </c>
    </row>
    <row r="7095" customFormat="false" ht="15" hidden="false" customHeight="true" outlineLevel="0" collapsed="false">
      <c r="A7095" s="15" t="s">
        <v>12519</v>
      </c>
      <c r="B7095" s="15" t="s">
        <v>12520</v>
      </c>
      <c r="C7095" s="15" t="s">
        <v>217</v>
      </c>
      <c r="D7095" s="15" t="s">
        <v>235</v>
      </c>
      <c r="E7095" s="15" t="s">
        <v>136</v>
      </c>
      <c r="F7095" s="15" t="s">
        <v>137</v>
      </c>
      <c r="G7095" s="15" t="s">
        <v>1140</v>
      </c>
      <c r="H7095" s="15" t="s">
        <v>136</v>
      </c>
      <c r="I7095" s="15" t="s">
        <v>243</v>
      </c>
      <c r="J7095" s="15" t="s">
        <v>169</v>
      </c>
      <c r="K7095" s="15" t="s">
        <v>12524</v>
      </c>
      <c r="M7095" s="15" t="n">
        <v>3</v>
      </c>
      <c r="P7095" s="15" t="n">
        <v>3</v>
      </c>
      <c r="Y7095" s="15" t="s">
        <v>156</v>
      </c>
      <c r="AB7095" s="15" t="s">
        <v>143</v>
      </c>
    </row>
    <row r="7096" customFormat="false" ht="15" hidden="false" customHeight="true" outlineLevel="0" collapsed="false">
      <c r="A7096" s="15" t="s">
        <v>12525</v>
      </c>
      <c r="B7096" s="15" t="s">
        <v>12526</v>
      </c>
      <c r="C7096" s="15" t="s">
        <v>148</v>
      </c>
      <c r="E7096" s="15" t="s">
        <v>136</v>
      </c>
      <c r="F7096" s="15" t="s">
        <v>137</v>
      </c>
      <c r="G7096" s="15" t="s">
        <v>473</v>
      </c>
      <c r="H7096" s="15" t="s">
        <v>136</v>
      </c>
      <c r="I7096" s="15" t="s">
        <v>139</v>
      </c>
      <c r="J7096" s="15" t="s">
        <v>150</v>
      </c>
      <c r="K7096" s="15" t="s">
        <v>12527</v>
      </c>
      <c r="L7096" s="15" t="n">
        <v>15</v>
      </c>
      <c r="P7096" s="15" t="n">
        <v>15</v>
      </c>
      <c r="Y7096" s="15" t="s">
        <v>142</v>
      </c>
      <c r="AB7096" s="15" t="s">
        <v>143</v>
      </c>
    </row>
    <row r="7097" customFormat="false" ht="15" hidden="false" customHeight="true" outlineLevel="0" collapsed="false">
      <c r="A7097" s="15" t="s">
        <v>12528</v>
      </c>
      <c r="B7097" s="15" t="s">
        <v>12529</v>
      </c>
      <c r="C7097" s="15" t="s">
        <v>217</v>
      </c>
      <c r="D7097" s="15" t="s">
        <v>235</v>
      </c>
      <c r="E7097" s="15" t="s">
        <v>136</v>
      </c>
      <c r="F7097" s="15" t="s">
        <v>137</v>
      </c>
      <c r="G7097" s="15" t="s">
        <v>2620</v>
      </c>
      <c r="H7097" s="15" t="s">
        <v>136</v>
      </c>
      <c r="I7097" s="15" t="s">
        <v>139</v>
      </c>
      <c r="J7097" s="15" t="s">
        <v>158</v>
      </c>
      <c r="K7097" s="15" t="s">
        <v>12530</v>
      </c>
      <c r="L7097" s="15" t="n">
        <v>2</v>
      </c>
      <c r="P7097" s="15" t="n">
        <v>2</v>
      </c>
      <c r="Y7097" s="15" t="s">
        <v>156</v>
      </c>
      <c r="AB7097" s="15" t="s">
        <v>143</v>
      </c>
    </row>
    <row r="7098" customFormat="false" ht="15" hidden="false" customHeight="true" outlineLevel="0" collapsed="false">
      <c r="A7098" s="15" t="s">
        <v>12531</v>
      </c>
      <c r="B7098" s="15" t="s">
        <v>12532</v>
      </c>
      <c r="C7098" s="15" t="s">
        <v>217</v>
      </c>
      <c r="D7098" s="15" t="s">
        <v>218</v>
      </c>
      <c r="E7098" s="15" t="s">
        <v>136</v>
      </c>
      <c r="F7098" s="15" t="s">
        <v>137</v>
      </c>
      <c r="G7098" s="15" t="s">
        <v>4163</v>
      </c>
      <c r="H7098" s="15" t="s">
        <v>136</v>
      </c>
      <c r="I7098" s="15" t="s">
        <v>243</v>
      </c>
      <c r="J7098" s="15" t="s">
        <v>140</v>
      </c>
      <c r="K7098" s="15" t="s">
        <v>12533</v>
      </c>
      <c r="L7098" s="15" t="n">
        <v>15</v>
      </c>
      <c r="M7098" s="15" t="n">
        <v>7</v>
      </c>
      <c r="O7098" s="15" t="n">
        <v>7</v>
      </c>
      <c r="P7098" s="15" t="n">
        <v>29</v>
      </c>
      <c r="Y7098" s="15" t="s">
        <v>156</v>
      </c>
      <c r="AB7098" s="15" t="s">
        <v>143</v>
      </c>
    </row>
    <row r="7099" customFormat="false" ht="15" hidden="false" customHeight="true" outlineLevel="0" collapsed="false">
      <c r="A7099" s="15" t="s">
        <v>12531</v>
      </c>
      <c r="B7099" s="15" t="s">
        <v>12532</v>
      </c>
      <c r="C7099" s="15" t="s">
        <v>217</v>
      </c>
      <c r="D7099" s="15" t="s">
        <v>218</v>
      </c>
      <c r="E7099" s="15" t="s">
        <v>136</v>
      </c>
      <c r="F7099" s="15" t="s">
        <v>137</v>
      </c>
      <c r="G7099" s="15" t="s">
        <v>4163</v>
      </c>
      <c r="H7099" s="15" t="s">
        <v>136</v>
      </c>
      <c r="I7099" s="15" t="s">
        <v>243</v>
      </c>
      <c r="J7099" s="15" t="s">
        <v>144</v>
      </c>
      <c r="K7099" s="15" t="s">
        <v>12534</v>
      </c>
      <c r="L7099" s="15" t="n">
        <v>6</v>
      </c>
      <c r="P7099" s="15" t="n">
        <v>6</v>
      </c>
      <c r="Y7099" s="15" t="s">
        <v>156</v>
      </c>
      <c r="AB7099" s="15" t="s">
        <v>143</v>
      </c>
    </row>
    <row r="7100" customFormat="false" ht="15" hidden="false" customHeight="true" outlineLevel="0" collapsed="false">
      <c r="A7100" s="15" t="s">
        <v>12531</v>
      </c>
      <c r="B7100" s="15" t="s">
        <v>12532</v>
      </c>
      <c r="C7100" s="15" t="s">
        <v>217</v>
      </c>
      <c r="D7100" s="15" t="s">
        <v>218</v>
      </c>
      <c r="E7100" s="15" t="s">
        <v>136</v>
      </c>
      <c r="F7100" s="15" t="s">
        <v>137</v>
      </c>
      <c r="G7100" s="15" t="s">
        <v>4163</v>
      </c>
      <c r="H7100" s="15" t="s">
        <v>136</v>
      </c>
      <c r="I7100" s="15" t="s">
        <v>243</v>
      </c>
      <c r="J7100" s="15" t="s">
        <v>150</v>
      </c>
      <c r="K7100" s="15" t="s">
        <v>12535</v>
      </c>
      <c r="L7100" s="15" t="n">
        <v>126</v>
      </c>
      <c r="M7100" s="15" t="n">
        <v>242</v>
      </c>
      <c r="N7100" s="15" t="n">
        <v>147</v>
      </c>
      <c r="O7100" s="15" t="n">
        <v>8</v>
      </c>
      <c r="P7100" s="15" t="n">
        <v>523</v>
      </c>
      <c r="Y7100" s="15" t="s">
        <v>156</v>
      </c>
      <c r="AB7100" s="15" t="s">
        <v>143</v>
      </c>
    </row>
    <row r="7101" customFormat="false" ht="15" hidden="false" customHeight="true" outlineLevel="0" collapsed="false">
      <c r="A7101" s="15" t="s">
        <v>12531</v>
      </c>
      <c r="B7101" s="15" t="s">
        <v>12532</v>
      </c>
      <c r="C7101" s="15" t="s">
        <v>217</v>
      </c>
      <c r="D7101" s="15" t="s">
        <v>218</v>
      </c>
      <c r="E7101" s="15" t="s">
        <v>136</v>
      </c>
      <c r="F7101" s="15" t="s">
        <v>137</v>
      </c>
      <c r="G7101" s="15" t="s">
        <v>4163</v>
      </c>
      <c r="H7101" s="15" t="s">
        <v>136</v>
      </c>
      <c r="I7101" s="15" t="s">
        <v>243</v>
      </c>
      <c r="J7101" s="15" t="s">
        <v>158</v>
      </c>
      <c r="K7101" s="15" t="s">
        <v>12536</v>
      </c>
      <c r="L7101" s="15" t="n">
        <v>77</v>
      </c>
      <c r="M7101" s="15" t="n">
        <v>48</v>
      </c>
      <c r="N7101" s="15" t="n">
        <v>24</v>
      </c>
      <c r="O7101" s="15" t="n">
        <v>1</v>
      </c>
      <c r="P7101" s="15" t="n">
        <v>150</v>
      </c>
      <c r="Y7101" s="15" t="s">
        <v>156</v>
      </c>
      <c r="AB7101" s="15" t="s">
        <v>143</v>
      </c>
    </row>
    <row r="7102" customFormat="false" ht="15" hidden="false" customHeight="true" outlineLevel="0" collapsed="false">
      <c r="A7102" s="15" t="s">
        <v>12531</v>
      </c>
      <c r="B7102" s="15" t="s">
        <v>12532</v>
      </c>
      <c r="C7102" s="15" t="s">
        <v>217</v>
      </c>
      <c r="D7102" s="15" t="s">
        <v>218</v>
      </c>
      <c r="E7102" s="15" t="s">
        <v>136</v>
      </c>
      <c r="F7102" s="15" t="s">
        <v>137</v>
      </c>
      <c r="G7102" s="15" t="s">
        <v>4163</v>
      </c>
      <c r="H7102" s="15" t="s">
        <v>136</v>
      </c>
      <c r="I7102" s="15" t="s">
        <v>243</v>
      </c>
      <c r="J7102" s="15" t="s">
        <v>169</v>
      </c>
      <c r="K7102" s="15" t="s">
        <v>12537</v>
      </c>
      <c r="N7102" s="15" t="n">
        <v>4</v>
      </c>
      <c r="P7102" s="15" t="n">
        <v>4</v>
      </c>
      <c r="Y7102" s="15" t="s">
        <v>156</v>
      </c>
      <c r="AB7102" s="15" t="s">
        <v>143</v>
      </c>
    </row>
    <row r="7103" customFormat="false" ht="15" hidden="false" customHeight="true" outlineLevel="0" collapsed="false">
      <c r="A7103" s="15" t="s">
        <v>12538</v>
      </c>
      <c r="B7103" s="15" t="s">
        <v>12539</v>
      </c>
      <c r="C7103" s="15" t="s">
        <v>217</v>
      </c>
      <c r="D7103" s="15" t="s">
        <v>235</v>
      </c>
      <c r="E7103" s="15" t="s">
        <v>136</v>
      </c>
      <c r="F7103" s="15" t="s">
        <v>137</v>
      </c>
      <c r="G7103" s="15" t="s">
        <v>1995</v>
      </c>
      <c r="H7103" s="15" t="s">
        <v>136</v>
      </c>
      <c r="I7103" s="15" t="s">
        <v>139</v>
      </c>
      <c r="J7103" s="15" t="s">
        <v>140</v>
      </c>
      <c r="K7103" s="15" t="s">
        <v>12540</v>
      </c>
      <c r="M7103" s="15" t="n">
        <v>2</v>
      </c>
      <c r="N7103" s="15" t="n">
        <v>3</v>
      </c>
      <c r="P7103" s="15" t="n">
        <v>5</v>
      </c>
      <c r="Y7103" s="15" t="s">
        <v>142</v>
      </c>
      <c r="AB7103" s="15" t="s">
        <v>143</v>
      </c>
    </row>
    <row r="7104" customFormat="false" ht="15" hidden="false" customHeight="true" outlineLevel="0" collapsed="false">
      <c r="A7104" s="15" t="s">
        <v>12538</v>
      </c>
      <c r="B7104" s="15" t="s">
        <v>12539</v>
      </c>
      <c r="C7104" s="15" t="s">
        <v>217</v>
      </c>
      <c r="D7104" s="15" t="s">
        <v>235</v>
      </c>
      <c r="E7104" s="15" t="s">
        <v>136</v>
      </c>
      <c r="F7104" s="15" t="s">
        <v>137</v>
      </c>
      <c r="G7104" s="15" t="s">
        <v>1995</v>
      </c>
      <c r="H7104" s="15" t="s">
        <v>136</v>
      </c>
      <c r="I7104" s="15" t="s">
        <v>139</v>
      </c>
      <c r="J7104" s="15" t="s">
        <v>144</v>
      </c>
      <c r="K7104" s="15" t="s">
        <v>12541</v>
      </c>
      <c r="L7104" s="15" t="n">
        <v>1</v>
      </c>
      <c r="M7104" s="15" t="n">
        <v>2</v>
      </c>
      <c r="P7104" s="15" t="n">
        <v>3</v>
      </c>
      <c r="Y7104" s="15" t="s">
        <v>142</v>
      </c>
      <c r="AB7104" s="15" t="s">
        <v>143</v>
      </c>
    </row>
    <row r="7105" customFormat="false" ht="15" hidden="false" customHeight="true" outlineLevel="0" collapsed="false">
      <c r="A7105" s="15" t="s">
        <v>12538</v>
      </c>
      <c r="B7105" s="15" t="s">
        <v>12539</v>
      </c>
      <c r="C7105" s="15" t="s">
        <v>217</v>
      </c>
      <c r="D7105" s="15" t="s">
        <v>235</v>
      </c>
      <c r="E7105" s="15" t="s">
        <v>136</v>
      </c>
      <c r="F7105" s="15" t="s">
        <v>137</v>
      </c>
      <c r="G7105" s="15" t="s">
        <v>1995</v>
      </c>
      <c r="H7105" s="15" t="s">
        <v>136</v>
      </c>
      <c r="I7105" s="15" t="s">
        <v>139</v>
      </c>
      <c r="J7105" s="15" t="s">
        <v>150</v>
      </c>
      <c r="K7105" s="15" t="s">
        <v>12542</v>
      </c>
      <c r="M7105" s="15" t="n">
        <v>4</v>
      </c>
      <c r="P7105" s="15" t="n">
        <v>4</v>
      </c>
      <c r="Y7105" s="15" t="s">
        <v>142</v>
      </c>
      <c r="AB7105" s="15" t="s">
        <v>143</v>
      </c>
    </row>
    <row r="7106" customFormat="false" ht="15" hidden="false" customHeight="true" outlineLevel="0" collapsed="false">
      <c r="A7106" s="15" t="s">
        <v>12538</v>
      </c>
      <c r="B7106" s="15" t="s">
        <v>12539</v>
      </c>
      <c r="C7106" s="15" t="s">
        <v>217</v>
      </c>
      <c r="D7106" s="15" t="s">
        <v>235</v>
      </c>
      <c r="E7106" s="15" t="s">
        <v>136</v>
      </c>
      <c r="F7106" s="15" t="s">
        <v>137</v>
      </c>
      <c r="G7106" s="15" t="s">
        <v>1995</v>
      </c>
      <c r="H7106" s="15" t="s">
        <v>136</v>
      </c>
      <c r="I7106" s="15" t="s">
        <v>139</v>
      </c>
      <c r="J7106" s="15" t="s">
        <v>158</v>
      </c>
      <c r="K7106" s="15" t="s">
        <v>12543</v>
      </c>
      <c r="M7106" s="15" t="n">
        <v>1</v>
      </c>
      <c r="N7106" s="15" t="n">
        <v>4</v>
      </c>
      <c r="P7106" s="15" t="n">
        <v>5</v>
      </c>
      <c r="Y7106" s="15" t="s">
        <v>142</v>
      </c>
      <c r="AB7106" s="15" t="s">
        <v>143</v>
      </c>
    </row>
    <row r="7107" customFormat="false" ht="15" hidden="false" customHeight="true" outlineLevel="0" collapsed="false">
      <c r="A7107" s="15" t="s">
        <v>12544</v>
      </c>
      <c r="B7107" s="15" t="s">
        <v>12545</v>
      </c>
      <c r="C7107" s="15" t="s">
        <v>148</v>
      </c>
      <c r="E7107" s="15" t="s">
        <v>136</v>
      </c>
      <c r="F7107" s="15" t="s">
        <v>137</v>
      </c>
      <c r="G7107" s="15" t="s">
        <v>299</v>
      </c>
      <c r="H7107" s="15" t="s">
        <v>136</v>
      </c>
      <c r="I7107" s="15" t="s">
        <v>243</v>
      </c>
      <c r="J7107" s="15" t="s">
        <v>140</v>
      </c>
      <c r="K7107" s="15" t="s">
        <v>12546</v>
      </c>
      <c r="L7107" s="15" t="n">
        <v>98</v>
      </c>
      <c r="M7107" s="15" t="n">
        <v>177</v>
      </c>
      <c r="N7107" s="15" t="n">
        <v>68</v>
      </c>
      <c r="P7107" s="15" t="n">
        <v>343</v>
      </c>
      <c r="Y7107" s="15" t="s">
        <v>156</v>
      </c>
      <c r="AB7107" s="15" t="s">
        <v>143</v>
      </c>
    </row>
    <row r="7108" customFormat="false" ht="15" hidden="false" customHeight="true" outlineLevel="0" collapsed="false">
      <c r="A7108" s="15" t="s">
        <v>12544</v>
      </c>
      <c r="B7108" s="15" t="s">
        <v>12545</v>
      </c>
      <c r="C7108" s="15" t="s">
        <v>148</v>
      </c>
      <c r="E7108" s="15" t="s">
        <v>136</v>
      </c>
      <c r="F7108" s="15" t="s">
        <v>137</v>
      </c>
      <c r="G7108" s="15" t="s">
        <v>299</v>
      </c>
      <c r="H7108" s="15" t="s">
        <v>136</v>
      </c>
      <c r="I7108" s="15" t="s">
        <v>243</v>
      </c>
      <c r="J7108" s="15" t="s">
        <v>150</v>
      </c>
      <c r="K7108" s="15" t="s">
        <v>12547</v>
      </c>
      <c r="L7108" s="15" t="n">
        <v>45</v>
      </c>
      <c r="M7108" s="15" t="n">
        <v>13</v>
      </c>
      <c r="N7108" s="15" t="n">
        <v>7</v>
      </c>
      <c r="O7108" s="15" t="n">
        <v>5</v>
      </c>
      <c r="P7108" s="15" t="n">
        <v>70</v>
      </c>
      <c r="Y7108" s="15" t="s">
        <v>156</v>
      </c>
      <c r="AB7108" s="15" t="s">
        <v>143</v>
      </c>
    </row>
    <row r="7109" customFormat="false" ht="15" hidden="false" customHeight="true" outlineLevel="0" collapsed="false">
      <c r="A7109" s="15" t="s">
        <v>12544</v>
      </c>
      <c r="B7109" s="15" t="s">
        <v>12545</v>
      </c>
      <c r="C7109" s="15" t="s">
        <v>148</v>
      </c>
      <c r="E7109" s="15" t="s">
        <v>136</v>
      </c>
      <c r="F7109" s="15" t="s">
        <v>137</v>
      </c>
      <c r="G7109" s="15" t="s">
        <v>299</v>
      </c>
      <c r="H7109" s="15" t="s">
        <v>136</v>
      </c>
      <c r="I7109" s="15" t="s">
        <v>243</v>
      </c>
      <c r="J7109" s="15" t="s">
        <v>158</v>
      </c>
      <c r="K7109" s="15" t="s">
        <v>12548</v>
      </c>
      <c r="L7109" s="15" t="n">
        <v>7</v>
      </c>
      <c r="N7109" s="15" t="n">
        <v>2</v>
      </c>
      <c r="P7109" s="15" t="n">
        <v>9</v>
      </c>
      <c r="Y7109" s="15" t="s">
        <v>156</v>
      </c>
      <c r="AB7109" s="15" t="s">
        <v>143</v>
      </c>
    </row>
    <row r="7110" customFormat="false" ht="15" hidden="false" customHeight="true" outlineLevel="0" collapsed="false">
      <c r="A7110" s="15" t="s">
        <v>12549</v>
      </c>
      <c r="B7110" s="15" t="s">
        <v>12550</v>
      </c>
      <c r="C7110" s="15" t="s">
        <v>148</v>
      </c>
      <c r="E7110" s="15" t="s">
        <v>136</v>
      </c>
      <c r="F7110" s="15" t="s">
        <v>137</v>
      </c>
      <c r="G7110" s="15" t="s">
        <v>256</v>
      </c>
      <c r="H7110" s="15" t="s">
        <v>136</v>
      </c>
      <c r="I7110" s="15" t="s">
        <v>139</v>
      </c>
      <c r="J7110" s="15" t="s">
        <v>150</v>
      </c>
      <c r="K7110" s="15" t="s">
        <v>12551</v>
      </c>
      <c r="L7110" s="15" t="n">
        <v>13</v>
      </c>
      <c r="P7110" s="15" t="n">
        <v>13</v>
      </c>
      <c r="Y7110" s="15" t="s">
        <v>258</v>
      </c>
      <c r="AB7110" s="15" t="s">
        <v>143</v>
      </c>
    </row>
    <row r="7111" customFormat="false" ht="15" hidden="false" customHeight="true" outlineLevel="0" collapsed="false">
      <c r="A7111" s="15" t="s">
        <v>12552</v>
      </c>
      <c r="B7111" s="15" t="s">
        <v>12553</v>
      </c>
      <c r="C7111" s="15" t="s">
        <v>217</v>
      </c>
      <c r="D7111" s="15" t="s">
        <v>218</v>
      </c>
      <c r="E7111" s="15" t="s">
        <v>136</v>
      </c>
      <c r="F7111" s="15" t="s">
        <v>137</v>
      </c>
      <c r="G7111" s="15" t="s">
        <v>12468</v>
      </c>
      <c r="H7111" s="15" t="s">
        <v>136</v>
      </c>
      <c r="I7111" s="15" t="s">
        <v>139</v>
      </c>
      <c r="J7111" s="15" t="s">
        <v>140</v>
      </c>
      <c r="K7111" s="15" t="s">
        <v>12554</v>
      </c>
      <c r="N7111" s="15" t="n">
        <v>2</v>
      </c>
      <c r="P7111" s="15" t="n">
        <v>2</v>
      </c>
      <c r="Y7111" s="15" t="s">
        <v>142</v>
      </c>
      <c r="AB7111" s="15" t="s">
        <v>143</v>
      </c>
    </row>
    <row r="7112" customFormat="false" ht="15" hidden="false" customHeight="true" outlineLevel="0" collapsed="false">
      <c r="A7112" s="15" t="s">
        <v>12552</v>
      </c>
      <c r="B7112" s="15" t="s">
        <v>12553</v>
      </c>
      <c r="C7112" s="15" t="s">
        <v>217</v>
      </c>
      <c r="D7112" s="15" t="s">
        <v>218</v>
      </c>
      <c r="E7112" s="15" t="s">
        <v>136</v>
      </c>
      <c r="F7112" s="15" t="s">
        <v>137</v>
      </c>
      <c r="G7112" s="15" t="s">
        <v>12468</v>
      </c>
      <c r="H7112" s="15" t="s">
        <v>136</v>
      </c>
      <c r="I7112" s="15" t="s">
        <v>139</v>
      </c>
      <c r="J7112" s="15" t="s">
        <v>144</v>
      </c>
      <c r="K7112" s="15" t="s">
        <v>12555</v>
      </c>
      <c r="L7112" s="15" t="n">
        <v>1</v>
      </c>
      <c r="P7112" s="15" t="n">
        <v>1</v>
      </c>
      <c r="Y7112" s="15" t="s">
        <v>142</v>
      </c>
      <c r="AB7112" s="15" t="s">
        <v>143</v>
      </c>
    </row>
    <row r="7113" customFormat="false" ht="15" hidden="false" customHeight="true" outlineLevel="0" collapsed="false">
      <c r="A7113" s="15" t="s">
        <v>12552</v>
      </c>
      <c r="B7113" s="15" t="s">
        <v>12553</v>
      </c>
      <c r="C7113" s="15" t="s">
        <v>217</v>
      </c>
      <c r="D7113" s="15" t="s">
        <v>218</v>
      </c>
      <c r="E7113" s="15" t="s">
        <v>136</v>
      </c>
      <c r="F7113" s="15" t="s">
        <v>137</v>
      </c>
      <c r="G7113" s="15" t="s">
        <v>12468</v>
      </c>
      <c r="H7113" s="15" t="s">
        <v>136</v>
      </c>
      <c r="I7113" s="15" t="s">
        <v>139</v>
      </c>
      <c r="J7113" s="15" t="s">
        <v>150</v>
      </c>
      <c r="K7113" s="15" t="s">
        <v>12556</v>
      </c>
      <c r="L7113" s="15" t="n">
        <v>3</v>
      </c>
      <c r="N7113" s="15" t="n">
        <v>87</v>
      </c>
      <c r="P7113" s="15" t="n">
        <v>90</v>
      </c>
      <c r="Y7113" s="15" t="s">
        <v>142</v>
      </c>
      <c r="AB7113" s="15" t="s">
        <v>143</v>
      </c>
    </row>
    <row r="7114" customFormat="false" ht="15" hidden="false" customHeight="true" outlineLevel="0" collapsed="false">
      <c r="A7114" s="15" t="s">
        <v>12552</v>
      </c>
      <c r="B7114" s="15" t="s">
        <v>12553</v>
      </c>
      <c r="C7114" s="15" t="s">
        <v>217</v>
      </c>
      <c r="D7114" s="15" t="s">
        <v>218</v>
      </c>
      <c r="E7114" s="15" t="s">
        <v>136</v>
      </c>
      <c r="F7114" s="15" t="s">
        <v>137</v>
      </c>
      <c r="G7114" s="15" t="s">
        <v>12468</v>
      </c>
      <c r="H7114" s="15" t="s">
        <v>136</v>
      </c>
      <c r="I7114" s="15" t="s">
        <v>139</v>
      </c>
      <c r="J7114" s="15" t="s">
        <v>158</v>
      </c>
      <c r="K7114" s="15" t="s">
        <v>12557</v>
      </c>
      <c r="N7114" s="15" t="n">
        <v>2</v>
      </c>
      <c r="P7114" s="15" t="n">
        <v>2</v>
      </c>
      <c r="Y7114" s="15" t="s">
        <v>142</v>
      </c>
      <c r="AB7114" s="15" t="s">
        <v>143</v>
      </c>
    </row>
    <row r="7115" customFormat="false" ht="15" hidden="false" customHeight="true" outlineLevel="0" collapsed="false">
      <c r="A7115" s="15" t="s">
        <v>12558</v>
      </c>
      <c r="B7115" s="15" t="s">
        <v>12559</v>
      </c>
      <c r="C7115" s="15" t="s">
        <v>217</v>
      </c>
      <c r="D7115" s="15" t="s">
        <v>235</v>
      </c>
      <c r="E7115" s="15" t="s">
        <v>136</v>
      </c>
      <c r="F7115" s="15" t="s">
        <v>137</v>
      </c>
      <c r="G7115" s="15" t="s">
        <v>928</v>
      </c>
      <c r="H7115" s="15" t="s">
        <v>136</v>
      </c>
      <c r="I7115" s="15" t="s">
        <v>139</v>
      </c>
      <c r="J7115" s="15" t="s">
        <v>140</v>
      </c>
      <c r="K7115" s="15" t="s">
        <v>12560</v>
      </c>
      <c r="M7115" s="15" t="n">
        <v>4</v>
      </c>
      <c r="P7115" s="15" t="n">
        <v>4</v>
      </c>
      <c r="Y7115" s="15" t="s">
        <v>142</v>
      </c>
      <c r="AB7115" s="15" t="s">
        <v>143</v>
      </c>
    </row>
    <row r="7116" customFormat="false" ht="15" hidden="false" customHeight="true" outlineLevel="0" collapsed="false">
      <c r="A7116" s="15" t="s">
        <v>12558</v>
      </c>
      <c r="B7116" s="15" t="s">
        <v>12559</v>
      </c>
      <c r="C7116" s="15" t="s">
        <v>217</v>
      </c>
      <c r="D7116" s="15" t="s">
        <v>235</v>
      </c>
      <c r="E7116" s="15" t="s">
        <v>136</v>
      </c>
      <c r="F7116" s="15" t="s">
        <v>137</v>
      </c>
      <c r="G7116" s="15" t="s">
        <v>928</v>
      </c>
      <c r="H7116" s="15" t="s">
        <v>136</v>
      </c>
      <c r="I7116" s="15" t="s">
        <v>139</v>
      </c>
      <c r="J7116" s="15" t="s">
        <v>144</v>
      </c>
      <c r="K7116" s="15" t="s">
        <v>12561</v>
      </c>
      <c r="M7116" s="15" t="n">
        <v>-12</v>
      </c>
      <c r="P7116" s="15" t="n">
        <v>-12</v>
      </c>
      <c r="Y7116" s="15" t="s">
        <v>142</v>
      </c>
      <c r="AB7116" s="15" t="s">
        <v>143</v>
      </c>
    </row>
    <row r="7117" customFormat="false" ht="15" hidden="false" customHeight="true" outlineLevel="0" collapsed="false">
      <c r="A7117" s="15" t="s">
        <v>12558</v>
      </c>
      <c r="B7117" s="15" t="s">
        <v>12559</v>
      </c>
      <c r="C7117" s="15" t="s">
        <v>217</v>
      </c>
      <c r="D7117" s="15" t="s">
        <v>235</v>
      </c>
      <c r="E7117" s="15" t="s">
        <v>136</v>
      </c>
      <c r="F7117" s="15" t="s">
        <v>137</v>
      </c>
      <c r="G7117" s="15" t="s">
        <v>928</v>
      </c>
      <c r="H7117" s="15" t="s">
        <v>136</v>
      </c>
      <c r="I7117" s="15" t="s">
        <v>139</v>
      </c>
      <c r="J7117" s="15" t="s">
        <v>150</v>
      </c>
      <c r="K7117" s="15" t="s">
        <v>12562</v>
      </c>
      <c r="L7117" s="15" t="n">
        <v>47</v>
      </c>
      <c r="M7117" s="15" t="n">
        <v>30</v>
      </c>
      <c r="N7117" s="15" t="n">
        <v>12</v>
      </c>
      <c r="O7117" s="15" t="n">
        <v>2</v>
      </c>
      <c r="P7117" s="15" t="n">
        <v>91</v>
      </c>
      <c r="Y7117" s="15" t="s">
        <v>142</v>
      </c>
      <c r="AB7117" s="15" t="s">
        <v>143</v>
      </c>
    </row>
    <row r="7118" customFormat="false" ht="15" hidden="false" customHeight="true" outlineLevel="0" collapsed="false">
      <c r="A7118" s="15" t="s">
        <v>12558</v>
      </c>
      <c r="B7118" s="15" t="s">
        <v>12559</v>
      </c>
      <c r="C7118" s="15" t="s">
        <v>217</v>
      </c>
      <c r="D7118" s="15" t="s">
        <v>235</v>
      </c>
      <c r="E7118" s="15" t="s">
        <v>136</v>
      </c>
      <c r="F7118" s="15" t="s">
        <v>137</v>
      </c>
      <c r="G7118" s="15" t="s">
        <v>928</v>
      </c>
      <c r="H7118" s="15" t="s">
        <v>136</v>
      </c>
      <c r="I7118" s="15" t="s">
        <v>139</v>
      </c>
      <c r="J7118" s="15" t="s">
        <v>158</v>
      </c>
      <c r="K7118" s="15" t="s">
        <v>12563</v>
      </c>
      <c r="L7118" s="15" t="n">
        <v>16</v>
      </c>
      <c r="M7118" s="15" t="n">
        <v>30</v>
      </c>
      <c r="N7118" s="15" t="n">
        <v>8</v>
      </c>
      <c r="P7118" s="15" t="n">
        <v>54</v>
      </c>
      <c r="Y7118" s="15" t="s">
        <v>142</v>
      </c>
      <c r="AB7118" s="15" t="s">
        <v>143</v>
      </c>
    </row>
    <row r="7119" customFormat="false" ht="15" hidden="false" customHeight="true" outlineLevel="0" collapsed="false">
      <c r="A7119" s="15" t="s">
        <v>12558</v>
      </c>
      <c r="B7119" s="15" t="s">
        <v>12559</v>
      </c>
      <c r="C7119" s="15" t="s">
        <v>217</v>
      </c>
      <c r="D7119" s="15" t="s">
        <v>235</v>
      </c>
      <c r="E7119" s="15" t="s">
        <v>136</v>
      </c>
      <c r="F7119" s="15" t="s">
        <v>137</v>
      </c>
      <c r="G7119" s="15" t="s">
        <v>928</v>
      </c>
      <c r="H7119" s="15" t="s">
        <v>136</v>
      </c>
      <c r="I7119" s="15" t="s">
        <v>139</v>
      </c>
      <c r="J7119" s="15" t="s">
        <v>169</v>
      </c>
      <c r="K7119" s="15" t="s">
        <v>12564</v>
      </c>
      <c r="L7119" s="15" t="n">
        <v>1</v>
      </c>
      <c r="P7119" s="15" t="n">
        <v>1</v>
      </c>
      <c r="Y7119" s="15" t="s">
        <v>142</v>
      </c>
      <c r="AB7119" s="15" t="s">
        <v>143</v>
      </c>
    </row>
    <row r="7120" customFormat="false" ht="15" hidden="false" customHeight="true" outlineLevel="0" collapsed="false">
      <c r="A7120" s="15" t="s">
        <v>12565</v>
      </c>
      <c r="B7120" s="15" t="s">
        <v>12566</v>
      </c>
      <c r="C7120" s="15" t="s">
        <v>217</v>
      </c>
      <c r="D7120" s="15" t="s">
        <v>218</v>
      </c>
      <c r="E7120" s="15" t="s">
        <v>136</v>
      </c>
      <c r="F7120" s="15" t="s">
        <v>137</v>
      </c>
      <c r="G7120" s="15" t="s">
        <v>5749</v>
      </c>
      <c r="H7120" s="15" t="s">
        <v>136</v>
      </c>
      <c r="I7120" s="15" t="s">
        <v>139</v>
      </c>
      <c r="J7120" s="15" t="s">
        <v>140</v>
      </c>
      <c r="K7120" s="15" t="s">
        <v>12567</v>
      </c>
      <c r="N7120" s="15" t="n">
        <v>160</v>
      </c>
      <c r="O7120" s="15" t="n">
        <v>240</v>
      </c>
      <c r="P7120" s="15" t="n">
        <v>400</v>
      </c>
      <c r="Y7120" s="15" t="s">
        <v>142</v>
      </c>
      <c r="AB7120" s="15" t="s">
        <v>143</v>
      </c>
    </row>
    <row r="7121" customFormat="false" ht="15" hidden="false" customHeight="true" outlineLevel="0" collapsed="false">
      <c r="A7121" s="15" t="s">
        <v>12565</v>
      </c>
      <c r="B7121" s="15" t="s">
        <v>12566</v>
      </c>
      <c r="C7121" s="15" t="s">
        <v>217</v>
      </c>
      <c r="D7121" s="15" t="s">
        <v>218</v>
      </c>
      <c r="E7121" s="15" t="s">
        <v>136</v>
      </c>
      <c r="F7121" s="15" t="s">
        <v>137</v>
      </c>
      <c r="G7121" s="15" t="s">
        <v>5749</v>
      </c>
      <c r="H7121" s="15" t="s">
        <v>136</v>
      </c>
      <c r="I7121" s="15" t="s">
        <v>139</v>
      </c>
      <c r="J7121" s="15" t="s">
        <v>144</v>
      </c>
      <c r="K7121" s="15" t="s">
        <v>12568</v>
      </c>
      <c r="N7121" s="15" t="n">
        <v>62</v>
      </c>
      <c r="O7121" s="15" t="n">
        <v>2</v>
      </c>
      <c r="P7121" s="15" t="n">
        <v>64</v>
      </c>
      <c r="Y7121" s="15" t="s">
        <v>142</v>
      </c>
      <c r="AB7121" s="15" t="s">
        <v>143</v>
      </c>
    </row>
    <row r="7122" customFormat="false" ht="15" hidden="false" customHeight="true" outlineLevel="0" collapsed="false">
      <c r="A7122" s="15" t="s">
        <v>12565</v>
      </c>
      <c r="B7122" s="15" t="s">
        <v>12566</v>
      </c>
      <c r="C7122" s="15" t="s">
        <v>217</v>
      </c>
      <c r="D7122" s="15" t="s">
        <v>218</v>
      </c>
      <c r="E7122" s="15" t="s">
        <v>136</v>
      </c>
      <c r="F7122" s="15" t="s">
        <v>137</v>
      </c>
      <c r="G7122" s="15" t="s">
        <v>5749</v>
      </c>
      <c r="H7122" s="15" t="s">
        <v>136</v>
      </c>
      <c r="I7122" s="15" t="s">
        <v>139</v>
      </c>
      <c r="J7122" s="15" t="s">
        <v>150</v>
      </c>
      <c r="K7122" s="15" t="s">
        <v>12569</v>
      </c>
      <c r="N7122" s="15" t="n">
        <v>6</v>
      </c>
      <c r="P7122" s="15" t="n">
        <v>6</v>
      </c>
      <c r="Y7122" s="15" t="s">
        <v>142</v>
      </c>
      <c r="AB7122" s="15" t="s">
        <v>143</v>
      </c>
    </row>
    <row r="7123" customFormat="false" ht="15" hidden="false" customHeight="true" outlineLevel="0" collapsed="false">
      <c r="A7123" s="15" t="s">
        <v>12565</v>
      </c>
      <c r="B7123" s="15" t="s">
        <v>12566</v>
      </c>
      <c r="C7123" s="15" t="s">
        <v>217</v>
      </c>
      <c r="D7123" s="15" t="s">
        <v>218</v>
      </c>
      <c r="E7123" s="15" t="s">
        <v>136</v>
      </c>
      <c r="F7123" s="15" t="s">
        <v>137</v>
      </c>
      <c r="G7123" s="15" t="s">
        <v>5749</v>
      </c>
      <c r="H7123" s="15" t="s">
        <v>136</v>
      </c>
      <c r="I7123" s="15" t="s">
        <v>139</v>
      </c>
      <c r="J7123" s="15" t="s">
        <v>158</v>
      </c>
      <c r="K7123" s="15" t="s">
        <v>12570</v>
      </c>
      <c r="N7123" s="15" t="n">
        <v>1</v>
      </c>
      <c r="P7123" s="15" t="n">
        <v>1</v>
      </c>
      <c r="Y7123" s="15" t="s">
        <v>142</v>
      </c>
      <c r="AB7123" s="15" t="s">
        <v>143</v>
      </c>
    </row>
    <row r="7124" customFormat="false" ht="15" hidden="false" customHeight="true" outlineLevel="0" collapsed="false">
      <c r="A7124" s="15" t="s">
        <v>12571</v>
      </c>
      <c r="B7124" s="15" t="s">
        <v>12572</v>
      </c>
      <c r="C7124" s="15" t="s">
        <v>217</v>
      </c>
      <c r="D7124" s="15" t="s">
        <v>235</v>
      </c>
      <c r="E7124" s="15" t="s">
        <v>136</v>
      </c>
      <c r="F7124" s="15" t="s">
        <v>137</v>
      </c>
      <c r="G7124" s="15" t="s">
        <v>938</v>
      </c>
      <c r="H7124" s="15" t="s">
        <v>136</v>
      </c>
      <c r="I7124" s="15" t="s">
        <v>243</v>
      </c>
      <c r="J7124" s="15" t="s">
        <v>140</v>
      </c>
      <c r="K7124" s="15" t="s">
        <v>12573</v>
      </c>
      <c r="M7124" s="15" t="n">
        <v>2</v>
      </c>
      <c r="P7124" s="15" t="n">
        <v>2</v>
      </c>
      <c r="Y7124" s="15" t="s">
        <v>142</v>
      </c>
      <c r="AB7124" s="15" t="s">
        <v>143</v>
      </c>
    </row>
    <row r="7125" customFormat="false" ht="15" hidden="false" customHeight="true" outlineLevel="0" collapsed="false">
      <c r="A7125" s="15" t="s">
        <v>12571</v>
      </c>
      <c r="B7125" s="15" t="s">
        <v>12572</v>
      </c>
      <c r="C7125" s="15" t="s">
        <v>217</v>
      </c>
      <c r="D7125" s="15" t="s">
        <v>235</v>
      </c>
      <c r="E7125" s="15" t="s">
        <v>136</v>
      </c>
      <c r="F7125" s="15" t="s">
        <v>137</v>
      </c>
      <c r="G7125" s="15" t="s">
        <v>938</v>
      </c>
      <c r="H7125" s="15" t="s">
        <v>136</v>
      </c>
      <c r="I7125" s="15" t="s">
        <v>243</v>
      </c>
      <c r="J7125" s="15" t="s">
        <v>150</v>
      </c>
      <c r="K7125" s="15" t="s">
        <v>12574</v>
      </c>
      <c r="L7125" s="15" t="n">
        <v>57</v>
      </c>
      <c r="M7125" s="15" t="n">
        <v>17</v>
      </c>
      <c r="N7125" s="15" t="n">
        <v>57</v>
      </c>
      <c r="O7125" s="15" t="n">
        <v>29</v>
      </c>
      <c r="P7125" s="15" t="n">
        <v>160</v>
      </c>
      <c r="Y7125" s="15" t="s">
        <v>142</v>
      </c>
      <c r="AB7125" s="15" t="s">
        <v>143</v>
      </c>
    </row>
    <row r="7126" customFormat="false" ht="15" hidden="false" customHeight="true" outlineLevel="0" collapsed="false">
      <c r="A7126" s="15" t="s">
        <v>12571</v>
      </c>
      <c r="B7126" s="15" t="s">
        <v>12572</v>
      </c>
      <c r="C7126" s="15" t="s">
        <v>217</v>
      </c>
      <c r="D7126" s="15" t="s">
        <v>235</v>
      </c>
      <c r="E7126" s="15" t="s">
        <v>136</v>
      </c>
      <c r="F7126" s="15" t="s">
        <v>137</v>
      </c>
      <c r="G7126" s="15" t="s">
        <v>938</v>
      </c>
      <c r="H7126" s="15" t="s">
        <v>136</v>
      </c>
      <c r="I7126" s="15" t="s">
        <v>243</v>
      </c>
      <c r="J7126" s="15" t="s">
        <v>158</v>
      </c>
      <c r="K7126" s="15" t="s">
        <v>12575</v>
      </c>
      <c r="L7126" s="15" t="n">
        <v>7</v>
      </c>
      <c r="M7126" s="15" t="n">
        <v>11</v>
      </c>
      <c r="N7126" s="15" t="n">
        <v>21</v>
      </c>
      <c r="O7126" s="15" t="n">
        <v>7</v>
      </c>
      <c r="P7126" s="15" t="n">
        <v>46</v>
      </c>
      <c r="Y7126" s="15" t="s">
        <v>142</v>
      </c>
      <c r="AB7126" s="15" t="s">
        <v>143</v>
      </c>
    </row>
    <row r="7127" customFormat="false" ht="15" hidden="false" customHeight="true" outlineLevel="0" collapsed="false">
      <c r="A7127" s="15" t="s">
        <v>12571</v>
      </c>
      <c r="B7127" s="15" t="s">
        <v>12572</v>
      </c>
      <c r="C7127" s="15" t="s">
        <v>217</v>
      </c>
      <c r="D7127" s="15" t="s">
        <v>235</v>
      </c>
      <c r="E7127" s="15" t="s">
        <v>136</v>
      </c>
      <c r="F7127" s="15" t="s">
        <v>137</v>
      </c>
      <c r="G7127" s="15" t="s">
        <v>938</v>
      </c>
      <c r="H7127" s="15" t="s">
        <v>136</v>
      </c>
      <c r="I7127" s="15" t="s">
        <v>243</v>
      </c>
      <c r="J7127" s="15" t="s">
        <v>169</v>
      </c>
      <c r="K7127" s="15" t="s">
        <v>12576</v>
      </c>
      <c r="M7127" s="15" t="n">
        <v>1</v>
      </c>
      <c r="N7127" s="15" t="n">
        <v>1</v>
      </c>
      <c r="O7127" s="15" t="n">
        <v>3</v>
      </c>
      <c r="P7127" s="15" t="n">
        <v>5</v>
      </c>
      <c r="Y7127" s="15" t="s">
        <v>142</v>
      </c>
      <c r="AB7127" s="15" t="s">
        <v>143</v>
      </c>
    </row>
    <row r="7128" customFormat="false" ht="15" hidden="false" customHeight="true" outlineLevel="0" collapsed="false">
      <c r="A7128" s="15" t="s">
        <v>12577</v>
      </c>
      <c r="B7128" s="15" t="s">
        <v>12578</v>
      </c>
      <c r="C7128" s="15" t="s">
        <v>217</v>
      </c>
      <c r="D7128" s="15" t="s">
        <v>235</v>
      </c>
      <c r="E7128" s="15" t="s">
        <v>136</v>
      </c>
      <c r="F7128" s="15" t="s">
        <v>137</v>
      </c>
      <c r="G7128" s="15" t="s">
        <v>350</v>
      </c>
      <c r="H7128" s="15" t="s">
        <v>136</v>
      </c>
      <c r="I7128" s="15" t="s">
        <v>139</v>
      </c>
      <c r="J7128" s="15" t="s">
        <v>140</v>
      </c>
      <c r="K7128" s="15" t="s">
        <v>12579</v>
      </c>
      <c r="L7128" s="15" t="n">
        <v>30</v>
      </c>
      <c r="M7128" s="15" t="n">
        <v>3</v>
      </c>
      <c r="O7128" s="15" t="n">
        <v>2</v>
      </c>
      <c r="P7128" s="15" t="n">
        <v>35</v>
      </c>
      <c r="Y7128" s="15" t="s">
        <v>142</v>
      </c>
      <c r="AB7128" s="15" t="s">
        <v>143</v>
      </c>
    </row>
    <row r="7129" customFormat="false" ht="15" hidden="false" customHeight="true" outlineLevel="0" collapsed="false">
      <c r="A7129" s="15" t="s">
        <v>12577</v>
      </c>
      <c r="B7129" s="15" t="s">
        <v>12578</v>
      </c>
      <c r="C7129" s="15" t="s">
        <v>217</v>
      </c>
      <c r="D7129" s="15" t="s">
        <v>235</v>
      </c>
      <c r="E7129" s="15" t="s">
        <v>136</v>
      </c>
      <c r="F7129" s="15" t="s">
        <v>137</v>
      </c>
      <c r="G7129" s="15" t="s">
        <v>350</v>
      </c>
      <c r="H7129" s="15" t="s">
        <v>136</v>
      </c>
      <c r="I7129" s="15" t="s">
        <v>139</v>
      </c>
      <c r="J7129" s="15" t="s">
        <v>150</v>
      </c>
      <c r="K7129" s="15" t="s">
        <v>12580</v>
      </c>
      <c r="L7129" s="15" t="n">
        <v>6</v>
      </c>
      <c r="P7129" s="15" t="n">
        <v>6</v>
      </c>
      <c r="Y7129" s="15" t="s">
        <v>142</v>
      </c>
      <c r="AB7129" s="15" t="s">
        <v>143</v>
      </c>
    </row>
    <row r="7130" customFormat="false" ht="15" hidden="false" customHeight="true" outlineLevel="0" collapsed="false">
      <c r="A7130" s="15" t="s">
        <v>12577</v>
      </c>
      <c r="B7130" s="15" t="s">
        <v>12578</v>
      </c>
      <c r="C7130" s="15" t="s">
        <v>217</v>
      </c>
      <c r="D7130" s="15" t="s">
        <v>235</v>
      </c>
      <c r="E7130" s="15" t="s">
        <v>136</v>
      </c>
      <c r="F7130" s="15" t="s">
        <v>137</v>
      </c>
      <c r="G7130" s="15" t="s">
        <v>350</v>
      </c>
      <c r="H7130" s="15" t="s">
        <v>136</v>
      </c>
      <c r="I7130" s="15" t="s">
        <v>139</v>
      </c>
      <c r="J7130" s="15" t="s">
        <v>166</v>
      </c>
      <c r="K7130" s="15" t="s">
        <v>12581</v>
      </c>
      <c r="L7130" s="15" t="n">
        <v>1</v>
      </c>
      <c r="P7130" s="15" t="n">
        <v>1</v>
      </c>
      <c r="Y7130" s="15" t="s">
        <v>142</v>
      </c>
      <c r="AB7130" s="15" t="s">
        <v>143</v>
      </c>
    </row>
    <row r="7131" customFormat="false" ht="15" hidden="false" customHeight="true" outlineLevel="0" collapsed="false">
      <c r="A7131" s="15" t="s">
        <v>12577</v>
      </c>
      <c r="B7131" s="15" t="s">
        <v>12578</v>
      </c>
      <c r="C7131" s="15" t="s">
        <v>217</v>
      </c>
      <c r="D7131" s="15" t="s">
        <v>235</v>
      </c>
      <c r="E7131" s="15" t="s">
        <v>136</v>
      </c>
      <c r="F7131" s="15" t="s">
        <v>137</v>
      </c>
      <c r="G7131" s="15" t="s">
        <v>350</v>
      </c>
      <c r="H7131" s="15" t="s">
        <v>136</v>
      </c>
      <c r="I7131" s="15" t="s">
        <v>139</v>
      </c>
      <c r="J7131" s="15" t="s">
        <v>158</v>
      </c>
      <c r="K7131" s="15" t="s">
        <v>12582</v>
      </c>
      <c r="L7131" s="15" t="n">
        <v>7</v>
      </c>
      <c r="M7131" s="15" t="n">
        <v>5</v>
      </c>
      <c r="P7131" s="15" t="n">
        <v>12</v>
      </c>
      <c r="Y7131" s="15" t="s">
        <v>142</v>
      </c>
      <c r="AB7131" s="15" t="s">
        <v>143</v>
      </c>
    </row>
    <row r="7132" customFormat="false" ht="15" hidden="false" customHeight="true" outlineLevel="0" collapsed="false">
      <c r="A7132" s="15" t="s">
        <v>12583</v>
      </c>
      <c r="B7132" s="15" t="s">
        <v>12584</v>
      </c>
      <c r="C7132" s="15" t="s">
        <v>148</v>
      </c>
      <c r="E7132" s="15" t="s">
        <v>136</v>
      </c>
      <c r="F7132" s="15" t="s">
        <v>137</v>
      </c>
      <c r="G7132" s="15" t="s">
        <v>3343</v>
      </c>
      <c r="H7132" s="15" t="s">
        <v>136</v>
      </c>
      <c r="I7132" s="15" t="s">
        <v>139</v>
      </c>
      <c r="J7132" s="15" t="s">
        <v>144</v>
      </c>
      <c r="K7132" s="15" t="s">
        <v>12585</v>
      </c>
      <c r="N7132" s="15" t="n">
        <v>170</v>
      </c>
      <c r="P7132" s="15" t="n">
        <v>170</v>
      </c>
      <c r="Y7132" s="15" t="s">
        <v>142</v>
      </c>
      <c r="AB7132" s="15" t="s">
        <v>143</v>
      </c>
    </row>
    <row r="7133" customFormat="false" ht="15" hidden="false" customHeight="true" outlineLevel="0" collapsed="false">
      <c r="A7133" s="15" t="s">
        <v>12586</v>
      </c>
      <c r="B7133" s="15" t="s">
        <v>12587</v>
      </c>
      <c r="C7133" s="15" t="s">
        <v>217</v>
      </c>
      <c r="D7133" s="15" t="s">
        <v>235</v>
      </c>
      <c r="E7133" s="15" t="s">
        <v>136</v>
      </c>
      <c r="F7133" s="15" t="s">
        <v>137</v>
      </c>
      <c r="G7133" s="15" t="s">
        <v>231</v>
      </c>
      <c r="H7133" s="15" t="s">
        <v>136</v>
      </c>
      <c r="I7133" s="15" t="s">
        <v>243</v>
      </c>
      <c r="J7133" s="15" t="s">
        <v>140</v>
      </c>
      <c r="K7133" s="15" t="s">
        <v>12588</v>
      </c>
      <c r="L7133" s="15" t="n">
        <v>160</v>
      </c>
      <c r="M7133" s="15" t="n">
        <v>146</v>
      </c>
      <c r="N7133" s="15" t="n">
        <v>111</v>
      </c>
      <c r="O7133" s="15" t="n">
        <v>8</v>
      </c>
      <c r="P7133" s="15" t="n">
        <v>425</v>
      </c>
      <c r="Y7133" s="15" t="s">
        <v>156</v>
      </c>
      <c r="AB7133" s="15" t="s">
        <v>143</v>
      </c>
    </row>
    <row r="7134" customFormat="false" ht="15" hidden="false" customHeight="true" outlineLevel="0" collapsed="false">
      <c r="A7134" s="15" t="s">
        <v>12586</v>
      </c>
      <c r="B7134" s="15" t="s">
        <v>12587</v>
      </c>
      <c r="C7134" s="15" t="s">
        <v>217</v>
      </c>
      <c r="D7134" s="15" t="s">
        <v>235</v>
      </c>
      <c r="E7134" s="15" t="s">
        <v>136</v>
      </c>
      <c r="F7134" s="15" t="s">
        <v>137</v>
      </c>
      <c r="G7134" s="15" t="s">
        <v>231</v>
      </c>
      <c r="H7134" s="15" t="s">
        <v>136</v>
      </c>
      <c r="I7134" s="15" t="s">
        <v>243</v>
      </c>
      <c r="J7134" s="15" t="s">
        <v>144</v>
      </c>
      <c r="K7134" s="15" t="s">
        <v>12589</v>
      </c>
      <c r="M7134" s="15" t="n">
        <v>2</v>
      </c>
      <c r="P7134" s="15" t="n">
        <v>2</v>
      </c>
      <c r="Y7134" s="15" t="s">
        <v>156</v>
      </c>
      <c r="AB7134" s="15" t="s">
        <v>143</v>
      </c>
    </row>
    <row r="7135" customFormat="false" ht="15" hidden="false" customHeight="true" outlineLevel="0" collapsed="false">
      <c r="A7135" s="15" t="s">
        <v>12586</v>
      </c>
      <c r="B7135" s="15" t="s">
        <v>12587</v>
      </c>
      <c r="C7135" s="15" t="s">
        <v>217</v>
      </c>
      <c r="D7135" s="15" t="s">
        <v>235</v>
      </c>
      <c r="E7135" s="15" t="s">
        <v>136</v>
      </c>
      <c r="F7135" s="15" t="s">
        <v>137</v>
      </c>
      <c r="G7135" s="15" t="s">
        <v>231</v>
      </c>
      <c r="H7135" s="15" t="s">
        <v>136</v>
      </c>
      <c r="I7135" s="15" t="s">
        <v>243</v>
      </c>
      <c r="J7135" s="15" t="s">
        <v>150</v>
      </c>
      <c r="K7135" s="15" t="s">
        <v>12590</v>
      </c>
      <c r="L7135" s="15" t="n">
        <v>23</v>
      </c>
      <c r="M7135" s="15" t="n">
        <v>2</v>
      </c>
      <c r="N7135" s="15" t="n">
        <v>53</v>
      </c>
      <c r="O7135" s="15" t="n">
        <v>4</v>
      </c>
      <c r="P7135" s="15" t="n">
        <v>82</v>
      </c>
      <c r="Y7135" s="15" t="s">
        <v>156</v>
      </c>
      <c r="AB7135" s="15" t="s">
        <v>143</v>
      </c>
    </row>
    <row r="7136" customFormat="false" ht="15" hidden="false" customHeight="true" outlineLevel="0" collapsed="false">
      <c r="A7136" s="15" t="s">
        <v>12586</v>
      </c>
      <c r="B7136" s="15" t="s">
        <v>12587</v>
      </c>
      <c r="C7136" s="15" t="s">
        <v>217</v>
      </c>
      <c r="D7136" s="15" t="s">
        <v>235</v>
      </c>
      <c r="E7136" s="15" t="s">
        <v>136</v>
      </c>
      <c r="F7136" s="15" t="s">
        <v>137</v>
      </c>
      <c r="G7136" s="15" t="s">
        <v>231</v>
      </c>
      <c r="H7136" s="15" t="s">
        <v>136</v>
      </c>
      <c r="I7136" s="15" t="s">
        <v>243</v>
      </c>
      <c r="J7136" s="15" t="s">
        <v>166</v>
      </c>
      <c r="K7136" s="15" t="s">
        <v>12591</v>
      </c>
      <c r="N7136" s="15" t="n">
        <v>2</v>
      </c>
      <c r="P7136" s="15" t="n">
        <v>2</v>
      </c>
      <c r="Y7136" s="15" t="s">
        <v>156</v>
      </c>
      <c r="AB7136" s="15" t="s">
        <v>143</v>
      </c>
    </row>
    <row r="7137" customFormat="false" ht="15" hidden="false" customHeight="true" outlineLevel="0" collapsed="false">
      <c r="A7137" s="15" t="s">
        <v>12586</v>
      </c>
      <c r="B7137" s="15" t="s">
        <v>12587</v>
      </c>
      <c r="C7137" s="15" t="s">
        <v>217</v>
      </c>
      <c r="D7137" s="15" t="s">
        <v>235</v>
      </c>
      <c r="E7137" s="15" t="s">
        <v>136</v>
      </c>
      <c r="F7137" s="15" t="s">
        <v>137</v>
      </c>
      <c r="G7137" s="15" t="s">
        <v>231</v>
      </c>
      <c r="H7137" s="15" t="s">
        <v>136</v>
      </c>
      <c r="I7137" s="15" t="s">
        <v>243</v>
      </c>
      <c r="J7137" s="15" t="s">
        <v>158</v>
      </c>
      <c r="K7137" s="15" t="s">
        <v>12592</v>
      </c>
      <c r="L7137" s="15" t="n">
        <v>3</v>
      </c>
      <c r="M7137" s="15" t="n">
        <v>10</v>
      </c>
      <c r="N7137" s="15" t="n">
        <v>17</v>
      </c>
      <c r="P7137" s="15" t="n">
        <v>30</v>
      </c>
      <c r="Y7137" s="15" t="s">
        <v>156</v>
      </c>
      <c r="AB7137" s="15" t="s">
        <v>143</v>
      </c>
    </row>
    <row r="7138" customFormat="false" ht="15" hidden="false" customHeight="true" outlineLevel="0" collapsed="false">
      <c r="A7138" s="15" t="s">
        <v>12586</v>
      </c>
      <c r="B7138" s="15" t="s">
        <v>12587</v>
      </c>
      <c r="C7138" s="15" t="s">
        <v>217</v>
      </c>
      <c r="D7138" s="15" t="s">
        <v>235</v>
      </c>
      <c r="E7138" s="15" t="s">
        <v>136</v>
      </c>
      <c r="F7138" s="15" t="s">
        <v>137</v>
      </c>
      <c r="G7138" s="15" t="s">
        <v>231</v>
      </c>
      <c r="H7138" s="15" t="s">
        <v>136</v>
      </c>
      <c r="I7138" s="15" t="s">
        <v>243</v>
      </c>
      <c r="J7138" s="15" t="s">
        <v>169</v>
      </c>
      <c r="K7138" s="15" t="s">
        <v>12593</v>
      </c>
      <c r="M7138" s="15" t="n">
        <v>5</v>
      </c>
      <c r="P7138" s="15" t="n">
        <v>5</v>
      </c>
      <c r="Y7138" s="15" t="s">
        <v>156</v>
      </c>
      <c r="AB7138" s="15" t="s">
        <v>143</v>
      </c>
    </row>
    <row r="7139" customFormat="false" ht="15" hidden="false" customHeight="true" outlineLevel="0" collapsed="false">
      <c r="A7139" s="15" t="s">
        <v>12594</v>
      </c>
      <c r="B7139" s="15" t="s">
        <v>12595</v>
      </c>
      <c r="C7139" s="15" t="s">
        <v>217</v>
      </c>
      <c r="D7139" s="15" t="s">
        <v>218</v>
      </c>
      <c r="E7139" s="15" t="s">
        <v>136</v>
      </c>
      <c r="F7139" s="15" t="s">
        <v>137</v>
      </c>
      <c r="G7139" s="15" t="s">
        <v>4664</v>
      </c>
      <c r="H7139" s="15" t="s">
        <v>136</v>
      </c>
      <c r="I7139" s="15" t="s">
        <v>139</v>
      </c>
      <c r="J7139" s="15" t="s">
        <v>150</v>
      </c>
      <c r="K7139" s="15" t="s">
        <v>12596</v>
      </c>
      <c r="M7139" s="15" t="n">
        <v>6</v>
      </c>
      <c r="N7139" s="15" t="n">
        <v>10</v>
      </c>
      <c r="P7139" s="15" t="n">
        <v>16</v>
      </c>
      <c r="Y7139" s="15" t="s">
        <v>142</v>
      </c>
      <c r="AB7139" s="15" t="s">
        <v>143</v>
      </c>
    </row>
    <row r="7140" customFormat="false" ht="15" hidden="false" customHeight="true" outlineLevel="0" collapsed="false">
      <c r="A7140" s="15" t="s">
        <v>12594</v>
      </c>
      <c r="B7140" s="15" t="s">
        <v>12595</v>
      </c>
      <c r="C7140" s="15" t="s">
        <v>217</v>
      </c>
      <c r="D7140" s="15" t="s">
        <v>218</v>
      </c>
      <c r="E7140" s="15" t="s">
        <v>136</v>
      </c>
      <c r="F7140" s="15" t="s">
        <v>137</v>
      </c>
      <c r="G7140" s="15" t="s">
        <v>4664</v>
      </c>
      <c r="H7140" s="15" t="s">
        <v>136</v>
      </c>
      <c r="I7140" s="15" t="s">
        <v>139</v>
      </c>
      <c r="J7140" s="15" t="s">
        <v>158</v>
      </c>
      <c r="K7140" s="15" t="s">
        <v>12597</v>
      </c>
      <c r="N7140" s="15" t="n">
        <v>13</v>
      </c>
      <c r="P7140" s="15" t="n">
        <v>13</v>
      </c>
      <c r="Y7140" s="15" t="s">
        <v>142</v>
      </c>
      <c r="AB7140" s="15" t="s">
        <v>143</v>
      </c>
    </row>
    <row r="7141" customFormat="false" ht="15" hidden="false" customHeight="true" outlineLevel="0" collapsed="false">
      <c r="A7141" s="15" t="s">
        <v>12598</v>
      </c>
      <c r="B7141" s="15" t="s">
        <v>12599</v>
      </c>
      <c r="C7141" s="15" t="s">
        <v>217</v>
      </c>
      <c r="D7141" s="15" t="s">
        <v>218</v>
      </c>
      <c r="E7141" s="15" t="s">
        <v>136</v>
      </c>
      <c r="F7141" s="15" t="s">
        <v>137</v>
      </c>
      <c r="G7141" s="15" t="s">
        <v>3681</v>
      </c>
      <c r="H7141" s="15" t="s">
        <v>136</v>
      </c>
      <c r="I7141" s="15" t="s">
        <v>243</v>
      </c>
      <c r="J7141" s="15" t="s">
        <v>140</v>
      </c>
      <c r="K7141" s="15" t="s">
        <v>12600</v>
      </c>
      <c r="N7141" s="15" t="n">
        <v>22</v>
      </c>
      <c r="P7141" s="15" t="n">
        <v>22</v>
      </c>
      <c r="Y7141" s="15" t="s">
        <v>142</v>
      </c>
      <c r="AB7141" s="15" t="s">
        <v>143</v>
      </c>
    </row>
    <row r="7142" customFormat="false" ht="15" hidden="false" customHeight="true" outlineLevel="0" collapsed="false">
      <c r="A7142" s="15" t="s">
        <v>12598</v>
      </c>
      <c r="B7142" s="15" t="s">
        <v>12599</v>
      </c>
      <c r="C7142" s="15" t="s">
        <v>217</v>
      </c>
      <c r="D7142" s="15" t="s">
        <v>218</v>
      </c>
      <c r="E7142" s="15" t="s">
        <v>136</v>
      </c>
      <c r="F7142" s="15" t="s">
        <v>137</v>
      </c>
      <c r="G7142" s="15" t="s">
        <v>3681</v>
      </c>
      <c r="H7142" s="15" t="s">
        <v>136</v>
      </c>
      <c r="I7142" s="15" t="s">
        <v>243</v>
      </c>
      <c r="J7142" s="15" t="s">
        <v>150</v>
      </c>
      <c r="K7142" s="15" t="s">
        <v>12601</v>
      </c>
      <c r="L7142" s="15" t="n">
        <v>2</v>
      </c>
      <c r="M7142" s="15" t="n">
        <v>25</v>
      </c>
      <c r="N7142" s="15" t="n">
        <v>67</v>
      </c>
      <c r="O7142" s="15" t="n">
        <v>50</v>
      </c>
      <c r="P7142" s="15" t="n">
        <v>144</v>
      </c>
      <c r="Y7142" s="15" t="s">
        <v>142</v>
      </c>
      <c r="AB7142" s="15" t="s">
        <v>143</v>
      </c>
    </row>
    <row r="7143" customFormat="false" ht="15" hidden="false" customHeight="true" outlineLevel="0" collapsed="false">
      <c r="A7143" s="15" t="s">
        <v>12598</v>
      </c>
      <c r="B7143" s="15" t="s">
        <v>12599</v>
      </c>
      <c r="C7143" s="15" t="s">
        <v>217</v>
      </c>
      <c r="D7143" s="15" t="s">
        <v>218</v>
      </c>
      <c r="E7143" s="15" t="s">
        <v>136</v>
      </c>
      <c r="F7143" s="15" t="s">
        <v>137</v>
      </c>
      <c r="G7143" s="15" t="s">
        <v>3681</v>
      </c>
      <c r="H7143" s="15" t="s">
        <v>136</v>
      </c>
      <c r="I7143" s="15" t="s">
        <v>243</v>
      </c>
      <c r="J7143" s="15" t="s">
        <v>158</v>
      </c>
      <c r="K7143" s="15" t="s">
        <v>12602</v>
      </c>
      <c r="L7143" s="15" t="n">
        <v>5</v>
      </c>
      <c r="M7143" s="15" t="n">
        <v>36</v>
      </c>
      <c r="N7143" s="15" t="n">
        <v>23</v>
      </c>
      <c r="O7143" s="15" t="n">
        <v>13</v>
      </c>
      <c r="P7143" s="15" t="n">
        <v>77</v>
      </c>
      <c r="Y7143" s="15" t="s">
        <v>142</v>
      </c>
      <c r="AB7143" s="15" t="s">
        <v>143</v>
      </c>
    </row>
    <row r="7144" customFormat="false" ht="15" hidden="false" customHeight="true" outlineLevel="0" collapsed="false">
      <c r="A7144" s="15" t="s">
        <v>12603</v>
      </c>
      <c r="B7144" s="15" t="s">
        <v>12604</v>
      </c>
      <c r="C7144" s="15" t="s">
        <v>217</v>
      </c>
      <c r="D7144" s="15" t="s">
        <v>218</v>
      </c>
      <c r="E7144" s="15" t="s">
        <v>136</v>
      </c>
      <c r="F7144" s="15" t="s">
        <v>137</v>
      </c>
      <c r="G7144" s="15" t="s">
        <v>451</v>
      </c>
      <c r="H7144" s="15" t="s">
        <v>136</v>
      </c>
      <c r="I7144" s="15" t="s">
        <v>139</v>
      </c>
      <c r="J7144" s="15" t="s">
        <v>150</v>
      </c>
      <c r="K7144" s="15" t="s">
        <v>12605</v>
      </c>
      <c r="M7144" s="15" t="n">
        <v>29</v>
      </c>
      <c r="N7144" s="15" t="n">
        <v>4</v>
      </c>
      <c r="O7144" s="15" t="n">
        <v>1</v>
      </c>
      <c r="P7144" s="15" t="n">
        <v>34</v>
      </c>
      <c r="Y7144" s="15" t="s">
        <v>142</v>
      </c>
      <c r="AB7144" s="15" t="s">
        <v>143</v>
      </c>
    </row>
    <row r="7145" customFormat="false" ht="15" hidden="false" customHeight="true" outlineLevel="0" collapsed="false">
      <c r="A7145" s="15" t="s">
        <v>12603</v>
      </c>
      <c r="B7145" s="15" t="s">
        <v>12604</v>
      </c>
      <c r="C7145" s="15" t="s">
        <v>217</v>
      </c>
      <c r="D7145" s="15" t="s">
        <v>218</v>
      </c>
      <c r="E7145" s="15" t="s">
        <v>136</v>
      </c>
      <c r="F7145" s="15" t="s">
        <v>137</v>
      </c>
      <c r="G7145" s="15" t="s">
        <v>451</v>
      </c>
      <c r="H7145" s="15" t="s">
        <v>136</v>
      </c>
      <c r="I7145" s="15" t="s">
        <v>139</v>
      </c>
      <c r="J7145" s="15" t="s">
        <v>158</v>
      </c>
      <c r="K7145" s="15" t="s">
        <v>12606</v>
      </c>
      <c r="M7145" s="15" t="n">
        <v>2</v>
      </c>
      <c r="P7145" s="15" t="n">
        <v>2</v>
      </c>
      <c r="Y7145" s="15" t="s">
        <v>142</v>
      </c>
      <c r="AB7145" s="15" t="s">
        <v>143</v>
      </c>
    </row>
    <row r="7146" customFormat="false" ht="15" hidden="false" customHeight="true" outlineLevel="0" collapsed="false">
      <c r="A7146" s="15" t="s">
        <v>12607</v>
      </c>
      <c r="B7146" s="15" t="s">
        <v>12608</v>
      </c>
      <c r="C7146" s="15" t="s">
        <v>217</v>
      </c>
      <c r="D7146" s="15" t="s">
        <v>235</v>
      </c>
      <c r="E7146" s="15" t="s">
        <v>136</v>
      </c>
      <c r="F7146" s="15" t="s">
        <v>137</v>
      </c>
      <c r="G7146" s="15" t="s">
        <v>308</v>
      </c>
      <c r="H7146" s="15" t="s">
        <v>136</v>
      </c>
      <c r="I7146" s="15" t="s">
        <v>139</v>
      </c>
      <c r="J7146" s="15" t="s">
        <v>150</v>
      </c>
      <c r="K7146" s="15" t="s">
        <v>12609</v>
      </c>
      <c r="O7146" s="15" t="n">
        <v>1</v>
      </c>
      <c r="P7146" s="15" t="n">
        <v>1</v>
      </c>
      <c r="Y7146" s="15" t="s">
        <v>142</v>
      </c>
      <c r="AB7146" s="15" t="s">
        <v>143</v>
      </c>
    </row>
    <row r="7147" customFormat="false" ht="15" hidden="false" customHeight="true" outlineLevel="0" collapsed="false">
      <c r="A7147" s="15" t="s">
        <v>12610</v>
      </c>
      <c r="B7147" s="15" t="s">
        <v>12611</v>
      </c>
      <c r="C7147" s="15" t="s">
        <v>217</v>
      </c>
      <c r="D7147" s="15" t="s">
        <v>218</v>
      </c>
      <c r="E7147" s="15" t="s">
        <v>136</v>
      </c>
      <c r="F7147" s="15" t="s">
        <v>137</v>
      </c>
      <c r="G7147" s="15" t="s">
        <v>1056</v>
      </c>
      <c r="H7147" s="15" t="s">
        <v>136</v>
      </c>
      <c r="I7147" s="15" t="s">
        <v>139</v>
      </c>
      <c r="J7147" s="15" t="s">
        <v>140</v>
      </c>
      <c r="K7147" s="15" t="s">
        <v>12612</v>
      </c>
      <c r="L7147" s="15" t="n">
        <v>236</v>
      </c>
      <c r="P7147" s="15" t="n">
        <v>236</v>
      </c>
      <c r="Y7147" s="15" t="s">
        <v>142</v>
      </c>
      <c r="AB7147" s="15" t="s">
        <v>143</v>
      </c>
    </row>
    <row r="7148" customFormat="false" ht="15" hidden="false" customHeight="true" outlineLevel="0" collapsed="false">
      <c r="A7148" s="15" t="s">
        <v>12610</v>
      </c>
      <c r="B7148" s="15" t="s">
        <v>12611</v>
      </c>
      <c r="C7148" s="15" t="s">
        <v>217</v>
      </c>
      <c r="D7148" s="15" t="s">
        <v>218</v>
      </c>
      <c r="E7148" s="15" t="s">
        <v>136</v>
      </c>
      <c r="F7148" s="15" t="s">
        <v>137</v>
      </c>
      <c r="G7148" s="15" t="s">
        <v>1056</v>
      </c>
      <c r="H7148" s="15" t="s">
        <v>136</v>
      </c>
      <c r="I7148" s="15" t="s">
        <v>139</v>
      </c>
      <c r="J7148" s="15" t="s">
        <v>144</v>
      </c>
      <c r="K7148" s="15" t="s">
        <v>12613</v>
      </c>
      <c r="L7148" s="15" t="n">
        <v>2</v>
      </c>
      <c r="P7148" s="15" t="n">
        <v>2</v>
      </c>
      <c r="Y7148" s="15" t="s">
        <v>142</v>
      </c>
      <c r="AB7148" s="15" t="s">
        <v>143</v>
      </c>
    </row>
    <row r="7149" customFormat="false" ht="15" hidden="false" customHeight="true" outlineLevel="0" collapsed="false">
      <c r="A7149" s="15" t="s">
        <v>12610</v>
      </c>
      <c r="B7149" s="15" t="s">
        <v>12611</v>
      </c>
      <c r="C7149" s="15" t="s">
        <v>217</v>
      </c>
      <c r="D7149" s="15" t="s">
        <v>218</v>
      </c>
      <c r="E7149" s="15" t="s">
        <v>136</v>
      </c>
      <c r="F7149" s="15" t="s">
        <v>137</v>
      </c>
      <c r="G7149" s="15" t="s">
        <v>1056</v>
      </c>
      <c r="H7149" s="15" t="s">
        <v>136</v>
      </c>
      <c r="I7149" s="15" t="s">
        <v>139</v>
      </c>
      <c r="J7149" s="15" t="s">
        <v>150</v>
      </c>
      <c r="K7149" s="15" t="s">
        <v>12614</v>
      </c>
      <c r="L7149" s="15" t="n">
        <v>28</v>
      </c>
      <c r="M7149" s="15" t="n">
        <v>9</v>
      </c>
      <c r="N7149" s="15" t="n">
        <v>19</v>
      </c>
      <c r="P7149" s="15" t="n">
        <v>56</v>
      </c>
      <c r="Y7149" s="15" t="s">
        <v>142</v>
      </c>
      <c r="AB7149" s="15" t="s">
        <v>143</v>
      </c>
    </row>
    <row r="7150" customFormat="false" ht="15" hidden="false" customHeight="true" outlineLevel="0" collapsed="false">
      <c r="A7150" s="15" t="s">
        <v>12610</v>
      </c>
      <c r="B7150" s="15" t="s">
        <v>12611</v>
      </c>
      <c r="C7150" s="15" t="s">
        <v>217</v>
      </c>
      <c r="D7150" s="15" t="s">
        <v>218</v>
      </c>
      <c r="E7150" s="15" t="s">
        <v>136</v>
      </c>
      <c r="F7150" s="15" t="s">
        <v>137</v>
      </c>
      <c r="G7150" s="15" t="s">
        <v>1056</v>
      </c>
      <c r="H7150" s="15" t="s">
        <v>136</v>
      </c>
      <c r="I7150" s="15" t="s">
        <v>139</v>
      </c>
      <c r="J7150" s="15" t="s">
        <v>158</v>
      </c>
      <c r="K7150" s="15" t="s">
        <v>12615</v>
      </c>
      <c r="M7150" s="15" t="n">
        <v>2</v>
      </c>
      <c r="P7150" s="15" t="n">
        <v>2</v>
      </c>
      <c r="Y7150" s="15" t="s">
        <v>142</v>
      </c>
      <c r="AB7150" s="15" t="s">
        <v>143</v>
      </c>
    </row>
    <row r="7151" customFormat="false" ht="15" hidden="false" customHeight="true" outlineLevel="0" collapsed="false">
      <c r="A7151" s="15" t="s">
        <v>12610</v>
      </c>
      <c r="B7151" s="15" t="s">
        <v>12611</v>
      </c>
      <c r="C7151" s="15" t="s">
        <v>217</v>
      </c>
      <c r="D7151" s="15" t="s">
        <v>218</v>
      </c>
      <c r="E7151" s="15" t="s">
        <v>136</v>
      </c>
      <c r="F7151" s="15" t="s">
        <v>137</v>
      </c>
      <c r="G7151" s="15" t="s">
        <v>1056</v>
      </c>
      <c r="H7151" s="15" t="s">
        <v>136</v>
      </c>
      <c r="I7151" s="15" t="s">
        <v>139</v>
      </c>
      <c r="J7151" s="15" t="s">
        <v>169</v>
      </c>
      <c r="K7151" s="15" t="s">
        <v>12616</v>
      </c>
      <c r="M7151" s="15" t="n">
        <v>1</v>
      </c>
      <c r="P7151" s="15" t="n">
        <v>1</v>
      </c>
      <c r="Y7151" s="15" t="s">
        <v>142</v>
      </c>
      <c r="AB7151" s="15" t="s">
        <v>143</v>
      </c>
    </row>
    <row r="7152" customFormat="false" ht="15" hidden="false" customHeight="true" outlineLevel="0" collapsed="false">
      <c r="A7152" s="15" t="s">
        <v>12617</v>
      </c>
      <c r="B7152" s="15" t="s">
        <v>12618</v>
      </c>
      <c r="C7152" s="15" t="s">
        <v>217</v>
      </c>
      <c r="D7152" s="15" t="s">
        <v>274</v>
      </c>
      <c r="E7152" s="15" t="s">
        <v>136</v>
      </c>
      <c r="F7152" s="15" t="s">
        <v>137</v>
      </c>
      <c r="G7152" s="15" t="s">
        <v>756</v>
      </c>
      <c r="H7152" s="15" t="s">
        <v>136</v>
      </c>
      <c r="I7152" s="15" t="s">
        <v>139</v>
      </c>
      <c r="J7152" s="15" t="s">
        <v>140</v>
      </c>
      <c r="K7152" s="15" t="s">
        <v>12619</v>
      </c>
      <c r="L7152" s="15" t="n">
        <v>7</v>
      </c>
      <c r="P7152" s="15" t="n">
        <v>7</v>
      </c>
      <c r="Y7152" s="15" t="s">
        <v>142</v>
      </c>
      <c r="AB7152" s="15" t="s">
        <v>143</v>
      </c>
    </row>
    <row r="7153" customFormat="false" ht="15" hidden="false" customHeight="true" outlineLevel="0" collapsed="false">
      <c r="A7153" s="15" t="s">
        <v>12617</v>
      </c>
      <c r="B7153" s="15" t="s">
        <v>12618</v>
      </c>
      <c r="C7153" s="15" t="s">
        <v>217</v>
      </c>
      <c r="D7153" s="15" t="s">
        <v>274</v>
      </c>
      <c r="E7153" s="15" t="s">
        <v>136</v>
      </c>
      <c r="F7153" s="15" t="s">
        <v>137</v>
      </c>
      <c r="G7153" s="15" t="s">
        <v>756</v>
      </c>
      <c r="H7153" s="15" t="s">
        <v>136</v>
      </c>
      <c r="I7153" s="15" t="s">
        <v>139</v>
      </c>
      <c r="J7153" s="15" t="s">
        <v>150</v>
      </c>
      <c r="K7153" s="15" t="s">
        <v>12620</v>
      </c>
      <c r="L7153" s="15" t="n">
        <v>190</v>
      </c>
      <c r="M7153" s="15" t="n">
        <v>13</v>
      </c>
      <c r="N7153" s="15" t="n">
        <v>16</v>
      </c>
      <c r="P7153" s="15" t="n">
        <v>219</v>
      </c>
      <c r="Y7153" s="15" t="s">
        <v>142</v>
      </c>
      <c r="AB7153" s="15" t="s">
        <v>143</v>
      </c>
    </row>
    <row r="7154" customFormat="false" ht="15" hidden="false" customHeight="true" outlineLevel="0" collapsed="false">
      <c r="A7154" s="15" t="s">
        <v>12617</v>
      </c>
      <c r="B7154" s="15" t="s">
        <v>12618</v>
      </c>
      <c r="C7154" s="15" t="s">
        <v>217</v>
      </c>
      <c r="D7154" s="15" t="s">
        <v>274</v>
      </c>
      <c r="E7154" s="15" t="s">
        <v>136</v>
      </c>
      <c r="F7154" s="15" t="s">
        <v>137</v>
      </c>
      <c r="G7154" s="15" t="s">
        <v>756</v>
      </c>
      <c r="H7154" s="15" t="s">
        <v>136</v>
      </c>
      <c r="I7154" s="15" t="s">
        <v>139</v>
      </c>
      <c r="J7154" s="15" t="s">
        <v>158</v>
      </c>
      <c r="K7154" s="15" t="s">
        <v>12621</v>
      </c>
      <c r="L7154" s="15" t="n">
        <v>56</v>
      </c>
      <c r="M7154" s="15" t="n">
        <v>16</v>
      </c>
      <c r="N7154" s="15" t="n">
        <v>9</v>
      </c>
      <c r="P7154" s="15" t="n">
        <v>81</v>
      </c>
      <c r="Y7154" s="15" t="s">
        <v>142</v>
      </c>
      <c r="AB7154" s="15" t="s">
        <v>143</v>
      </c>
    </row>
    <row r="7155" customFormat="false" ht="15" hidden="false" customHeight="true" outlineLevel="0" collapsed="false">
      <c r="A7155" s="15" t="s">
        <v>12622</v>
      </c>
      <c r="B7155" s="15" t="s">
        <v>12623</v>
      </c>
      <c r="C7155" s="15" t="s">
        <v>148</v>
      </c>
      <c r="E7155" s="15" t="s">
        <v>136</v>
      </c>
      <c r="F7155" s="15" t="s">
        <v>137</v>
      </c>
      <c r="G7155" s="15" t="s">
        <v>1140</v>
      </c>
      <c r="H7155" s="15" t="s">
        <v>136</v>
      </c>
      <c r="I7155" s="15" t="s">
        <v>139</v>
      </c>
      <c r="J7155" s="15" t="s">
        <v>140</v>
      </c>
      <c r="K7155" s="15" t="s">
        <v>12624</v>
      </c>
      <c r="M7155" s="15" t="n">
        <v>31</v>
      </c>
      <c r="P7155" s="15" t="n">
        <v>31</v>
      </c>
      <c r="Y7155" s="15" t="s">
        <v>156</v>
      </c>
      <c r="AB7155" s="15" t="s">
        <v>143</v>
      </c>
    </row>
    <row r="7156" customFormat="false" ht="15" hidden="false" customHeight="true" outlineLevel="0" collapsed="false">
      <c r="A7156" s="15" t="s">
        <v>12622</v>
      </c>
      <c r="B7156" s="15" t="s">
        <v>12623</v>
      </c>
      <c r="C7156" s="15" t="s">
        <v>148</v>
      </c>
      <c r="E7156" s="15" t="s">
        <v>136</v>
      </c>
      <c r="F7156" s="15" t="s">
        <v>137</v>
      </c>
      <c r="G7156" s="15" t="s">
        <v>1140</v>
      </c>
      <c r="H7156" s="15" t="s">
        <v>136</v>
      </c>
      <c r="I7156" s="15" t="s">
        <v>139</v>
      </c>
      <c r="J7156" s="15" t="s">
        <v>144</v>
      </c>
      <c r="K7156" s="15" t="s">
        <v>12625</v>
      </c>
      <c r="M7156" s="15" t="n">
        <v>91</v>
      </c>
      <c r="P7156" s="15" t="n">
        <v>91</v>
      </c>
      <c r="Y7156" s="15" t="s">
        <v>156</v>
      </c>
      <c r="AB7156" s="15" t="s">
        <v>143</v>
      </c>
    </row>
    <row r="7157" customFormat="false" ht="15" hidden="false" customHeight="true" outlineLevel="0" collapsed="false">
      <c r="A7157" s="15" t="s">
        <v>12622</v>
      </c>
      <c r="B7157" s="15" t="s">
        <v>12623</v>
      </c>
      <c r="C7157" s="15" t="s">
        <v>148</v>
      </c>
      <c r="E7157" s="15" t="s">
        <v>136</v>
      </c>
      <c r="F7157" s="15" t="s">
        <v>137</v>
      </c>
      <c r="G7157" s="15" t="s">
        <v>1140</v>
      </c>
      <c r="H7157" s="15" t="s">
        <v>136</v>
      </c>
      <c r="I7157" s="15" t="s">
        <v>139</v>
      </c>
      <c r="J7157" s="15" t="s">
        <v>150</v>
      </c>
      <c r="K7157" s="15" t="s">
        <v>12626</v>
      </c>
      <c r="N7157" s="15" t="n">
        <v>6</v>
      </c>
      <c r="O7157" s="15" t="n">
        <v>12</v>
      </c>
      <c r="P7157" s="15" t="n">
        <v>18</v>
      </c>
      <c r="Y7157" s="15" t="s">
        <v>156</v>
      </c>
      <c r="AB7157" s="15" t="s">
        <v>143</v>
      </c>
    </row>
    <row r="7158" customFormat="false" ht="15" hidden="false" customHeight="true" outlineLevel="0" collapsed="false">
      <c r="A7158" s="15" t="s">
        <v>12627</v>
      </c>
      <c r="B7158" s="15" t="s">
        <v>12628</v>
      </c>
      <c r="C7158" s="15" t="s">
        <v>134</v>
      </c>
      <c r="D7158" s="15" t="s">
        <v>135</v>
      </c>
      <c r="E7158" s="15" t="s">
        <v>136</v>
      </c>
      <c r="F7158" s="15" t="s">
        <v>137</v>
      </c>
      <c r="G7158" s="15" t="s">
        <v>451</v>
      </c>
      <c r="H7158" s="15" t="s">
        <v>136</v>
      </c>
      <c r="I7158" s="15" t="s">
        <v>139</v>
      </c>
      <c r="J7158" s="15" t="s">
        <v>140</v>
      </c>
      <c r="K7158" s="15" t="s">
        <v>12629</v>
      </c>
      <c r="L7158" s="15" t="n">
        <v>9</v>
      </c>
      <c r="M7158" s="15" t="n">
        <v>6</v>
      </c>
      <c r="P7158" s="15" t="n">
        <v>15</v>
      </c>
      <c r="Y7158" s="15" t="s">
        <v>142</v>
      </c>
      <c r="AB7158" s="15" t="s">
        <v>143</v>
      </c>
    </row>
    <row r="7159" customFormat="false" ht="15" hidden="false" customHeight="true" outlineLevel="0" collapsed="false">
      <c r="A7159" s="15" t="s">
        <v>12630</v>
      </c>
      <c r="B7159" s="15" t="s">
        <v>12631</v>
      </c>
      <c r="C7159" s="15" t="s">
        <v>134</v>
      </c>
      <c r="D7159" s="15" t="s">
        <v>135</v>
      </c>
      <c r="E7159" s="15" t="s">
        <v>136</v>
      </c>
      <c r="F7159" s="15" t="s">
        <v>137</v>
      </c>
      <c r="G7159" s="15" t="s">
        <v>451</v>
      </c>
      <c r="H7159" s="15" t="s">
        <v>136</v>
      </c>
      <c r="I7159" s="15" t="s">
        <v>139</v>
      </c>
      <c r="J7159" s="15" t="s">
        <v>140</v>
      </c>
      <c r="K7159" s="15" t="s">
        <v>12632</v>
      </c>
      <c r="L7159" s="15" t="n">
        <v>89</v>
      </c>
      <c r="M7159" s="15" t="n">
        <v>180</v>
      </c>
      <c r="P7159" s="15" t="n">
        <v>269</v>
      </c>
      <c r="Y7159" s="15" t="s">
        <v>142</v>
      </c>
      <c r="AB7159" s="15" t="s">
        <v>143</v>
      </c>
    </row>
    <row r="7160" customFormat="false" ht="15" hidden="false" customHeight="true" outlineLevel="0" collapsed="false">
      <c r="A7160" s="15" t="s">
        <v>12633</v>
      </c>
      <c r="B7160" s="15" t="s">
        <v>12634</v>
      </c>
      <c r="C7160" s="15" t="s">
        <v>134</v>
      </c>
      <c r="D7160" s="15" t="s">
        <v>135</v>
      </c>
      <c r="E7160" s="15" t="s">
        <v>788</v>
      </c>
      <c r="F7160" s="15" t="s">
        <v>137</v>
      </c>
      <c r="G7160" s="15" t="s">
        <v>788</v>
      </c>
      <c r="H7160" s="15" t="s">
        <v>136</v>
      </c>
      <c r="I7160" s="15" t="s">
        <v>243</v>
      </c>
      <c r="J7160" s="15" t="s">
        <v>140</v>
      </c>
      <c r="K7160" s="15" t="s">
        <v>12635</v>
      </c>
      <c r="L7160" s="15" t="n">
        <v>3</v>
      </c>
      <c r="P7160" s="15" t="n">
        <v>3</v>
      </c>
      <c r="Y7160" s="15" t="s">
        <v>142</v>
      </c>
      <c r="AB7160" s="15" t="s">
        <v>163</v>
      </c>
      <c r="AC7160" s="15" t="n">
        <v>19</v>
      </c>
      <c r="AD7160" s="15" t="n">
        <v>0.3364319</v>
      </c>
      <c r="AE7160" s="15" t="n">
        <v>60</v>
      </c>
      <c r="AF7160" s="15" t="s">
        <v>95</v>
      </c>
    </row>
    <row r="7161" customFormat="false" ht="15" hidden="false" customHeight="true" outlineLevel="0" collapsed="false">
      <c r="A7161" s="15" t="s">
        <v>12633</v>
      </c>
      <c r="B7161" s="15" t="s">
        <v>12634</v>
      </c>
      <c r="C7161" s="15" t="s">
        <v>134</v>
      </c>
      <c r="D7161" s="15" t="s">
        <v>135</v>
      </c>
      <c r="E7161" s="15" t="s">
        <v>788</v>
      </c>
      <c r="F7161" s="15" t="s">
        <v>137</v>
      </c>
      <c r="G7161" s="15" t="s">
        <v>788</v>
      </c>
      <c r="H7161" s="15" t="s">
        <v>136</v>
      </c>
      <c r="I7161" s="15" t="s">
        <v>243</v>
      </c>
      <c r="J7161" s="15" t="s">
        <v>144</v>
      </c>
      <c r="K7161" s="15" t="s">
        <v>12636</v>
      </c>
      <c r="L7161" s="15" t="n">
        <v>8</v>
      </c>
      <c r="M7161" s="15" t="n">
        <v>2</v>
      </c>
      <c r="N7161" s="15" t="n">
        <v>3</v>
      </c>
      <c r="P7161" s="15" t="n">
        <v>13</v>
      </c>
      <c r="Y7161" s="15" t="s">
        <v>142</v>
      </c>
      <c r="AB7161" s="15" t="s">
        <v>163</v>
      </c>
      <c r="AC7161" s="15" t="n">
        <v>19</v>
      </c>
      <c r="AD7161" s="15" t="n">
        <v>0.3364319</v>
      </c>
      <c r="AE7161" s="15" t="n">
        <v>60</v>
      </c>
      <c r="AF7161" s="15" t="s">
        <v>95</v>
      </c>
    </row>
    <row r="7162" customFormat="false" ht="15" hidden="false" customHeight="true" outlineLevel="0" collapsed="false">
      <c r="A7162" s="15" t="s">
        <v>12633</v>
      </c>
      <c r="B7162" s="15" t="s">
        <v>12634</v>
      </c>
      <c r="C7162" s="15" t="s">
        <v>134</v>
      </c>
      <c r="D7162" s="15" t="s">
        <v>135</v>
      </c>
      <c r="E7162" s="15" t="s">
        <v>788</v>
      </c>
      <c r="F7162" s="15" t="s">
        <v>137</v>
      </c>
      <c r="G7162" s="15" t="s">
        <v>788</v>
      </c>
      <c r="H7162" s="15" t="s">
        <v>136</v>
      </c>
      <c r="I7162" s="15" t="s">
        <v>243</v>
      </c>
      <c r="J7162" s="15" t="s">
        <v>150</v>
      </c>
      <c r="K7162" s="15" t="s">
        <v>12637</v>
      </c>
      <c r="L7162" s="15" t="n">
        <v>38</v>
      </c>
      <c r="M7162" s="15" t="n">
        <v>63</v>
      </c>
      <c r="N7162" s="15" t="n">
        <v>46</v>
      </c>
      <c r="O7162" s="15" t="n">
        <v>1</v>
      </c>
      <c r="P7162" s="15" t="n">
        <v>148</v>
      </c>
      <c r="Y7162" s="15" t="s">
        <v>142</v>
      </c>
      <c r="AB7162" s="15" t="s">
        <v>163</v>
      </c>
      <c r="AC7162" s="15" t="n">
        <v>19</v>
      </c>
      <c r="AD7162" s="15" t="n">
        <v>0.3364319</v>
      </c>
      <c r="AE7162" s="15" t="n">
        <v>60</v>
      </c>
      <c r="AF7162" s="15" t="s">
        <v>95</v>
      </c>
    </row>
    <row r="7163" customFormat="false" ht="15" hidden="false" customHeight="true" outlineLevel="0" collapsed="false">
      <c r="A7163" s="15" t="s">
        <v>12633</v>
      </c>
      <c r="B7163" s="15" t="s">
        <v>12634</v>
      </c>
      <c r="C7163" s="15" t="s">
        <v>134</v>
      </c>
      <c r="D7163" s="15" t="s">
        <v>135</v>
      </c>
      <c r="E7163" s="15" t="s">
        <v>788</v>
      </c>
      <c r="F7163" s="15" t="s">
        <v>137</v>
      </c>
      <c r="G7163" s="15" t="s">
        <v>788</v>
      </c>
      <c r="H7163" s="15" t="s">
        <v>136</v>
      </c>
      <c r="I7163" s="15" t="s">
        <v>243</v>
      </c>
      <c r="J7163" s="15" t="s">
        <v>158</v>
      </c>
      <c r="K7163" s="15" t="s">
        <v>12638</v>
      </c>
      <c r="L7163" s="15" t="n">
        <v>19</v>
      </c>
      <c r="M7163" s="15" t="n">
        <v>60</v>
      </c>
      <c r="N7163" s="15" t="n">
        <v>31</v>
      </c>
      <c r="O7163" s="15" t="n">
        <v>9</v>
      </c>
      <c r="P7163" s="15" t="n">
        <v>119</v>
      </c>
      <c r="Y7163" s="15" t="s">
        <v>142</v>
      </c>
      <c r="AB7163" s="15" t="s">
        <v>163</v>
      </c>
      <c r="AC7163" s="15" t="n">
        <v>19</v>
      </c>
      <c r="AD7163" s="15" t="n">
        <v>0.3364319</v>
      </c>
      <c r="AE7163" s="15" t="n">
        <v>60</v>
      </c>
      <c r="AF7163" s="15" t="s">
        <v>95</v>
      </c>
    </row>
    <row r="7164" customFormat="false" ht="15" hidden="false" customHeight="true" outlineLevel="0" collapsed="false">
      <c r="A7164" s="15" t="s">
        <v>12633</v>
      </c>
      <c r="B7164" s="15" t="s">
        <v>12634</v>
      </c>
      <c r="C7164" s="15" t="s">
        <v>134</v>
      </c>
      <c r="D7164" s="15" t="s">
        <v>135</v>
      </c>
      <c r="E7164" s="15" t="s">
        <v>788</v>
      </c>
      <c r="F7164" s="15" t="s">
        <v>137</v>
      </c>
      <c r="G7164" s="15" t="s">
        <v>788</v>
      </c>
      <c r="H7164" s="15" t="s">
        <v>136</v>
      </c>
      <c r="I7164" s="15" t="s">
        <v>243</v>
      </c>
      <c r="J7164" s="15" t="s">
        <v>169</v>
      </c>
      <c r="K7164" s="15" t="s">
        <v>12639</v>
      </c>
      <c r="M7164" s="15" t="n">
        <v>3</v>
      </c>
      <c r="P7164" s="15" t="n">
        <v>3</v>
      </c>
      <c r="Y7164" s="15" t="s">
        <v>142</v>
      </c>
      <c r="AB7164" s="15" t="s">
        <v>163</v>
      </c>
      <c r="AC7164" s="15" t="n">
        <v>19</v>
      </c>
      <c r="AD7164" s="15" t="n">
        <v>0.3364319</v>
      </c>
      <c r="AE7164" s="15" t="n">
        <v>60</v>
      </c>
      <c r="AF7164" s="15" t="s">
        <v>95</v>
      </c>
    </row>
    <row r="7165" customFormat="false" ht="15" hidden="false" customHeight="true" outlineLevel="0" collapsed="false">
      <c r="A7165" s="15" t="s">
        <v>12640</v>
      </c>
      <c r="B7165" s="15" t="s">
        <v>12641</v>
      </c>
      <c r="C7165" s="15" t="s">
        <v>148</v>
      </c>
      <c r="E7165" s="15" t="s">
        <v>136</v>
      </c>
      <c r="F7165" s="15" t="s">
        <v>137</v>
      </c>
      <c r="G7165" s="15" t="s">
        <v>12642</v>
      </c>
      <c r="H7165" s="15" t="s">
        <v>136</v>
      </c>
      <c r="I7165" s="15" t="s">
        <v>139</v>
      </c>
      <c r="J7165" s="15" t="s">
        <v>140</v>
      </c>
      <c r="K7165" s="15" t="s">
        <v>12643</v>
      </c>
      <c r="N7165" s="15" t="n">
        <v>17</v>
      </c>
      <c r="O7165" s="15" t="n">
        <v>8</v>
      </c>
      <c r="P7165" s="15" t="n">
        <v>25</v>
      </c>
      <c r="Y7165" s="15" t="s">
        <v>142</v>
      </c>
      <c r="AB7165" s="15" t="s">
        <v>143</v>
      </c>
    </row>
    <row r="7166" customFormat="false" ht="15" hidden="false" customHeight="true" outlineLevel="0" collapsed="false">
      <c r="A7166" s="15" t="s">
        <v>12644</v>
      </c>
      <c r="B7166" s="15" t="s">
        <v>12645</v>
      </c>
      <c r="C7166" s="15" t="s">
        <v>148</v>
      </c>
      <c r="E7166" s="15" t="s">
        <v>136</v>
      </c>
      <c r="F7166" s="15" t="s">
        <v>137</v>
      </c>
      <c r="G7166" s="15" t="s">
        <v>149</v>
      </c>
      <c r="H7166" s="15" t="s">
        <v>136</v>
      </c>
      <c r="I7166" s="15" t="s">
        <v>139</v>
      </c>
      <c r="J7166" s="15" t="s">
        <v>150</v>
      </c>
      <c r="K7166" s="15" t="s">
        <v>12646</v>
      </c>
      <c r="L7166" s="15" t="n">
        <v>2</v>
      </c>
      <c r="P7166" s="15" t="n">
        <v>2</v>
      </c>
      <c r="Y7166" s="15" t="s">
        <v>142</v>
      </c>
      <c r="AB7166" s="15" t="s">
        <v>143</v>
      </c>
    </row>
    <row r="7167" customFormat="false" ht="15" hidden="false" customHeight="true" outlineLevel="0" collapsed="false">
      <c r="A7167" s="15" t="s">
        <v>12647</v>
      </c>
      <c r="B7167" s="15" t="s">
        <v>12648</v>
      </c>
      <c r="C7167" s="15" t="s">
        <v>217</v>
      </c>
      <c r="D7167" s="15" t="s">
        <v>235</v>
      </c>
      <c r="E7167" s="15" t="s">
        <v>136</v>
      </c>
      <c r="F7167" s="15" t="s">
        <v>137</v>
      </c>
      <c r="G7167" s="15" t="s">
        <v>3460</v>
      </c>
      <c r="H7167" s="15" t="s">
        <v>136</v>
      </c>
      <c r="I7167" s="15" t="s">
        <v>139</v>
      </c>
      <c r="J7167" s="15" t="s">
        <v>140</v>
      </c>
      <c r="K7167" s="15" t="s">
        <v>12649</v>
      </c>
      <c r="M7167" s="15" t="n">
        <v>2</v>
      </c>
      <c r="P7167" s="15" t="n">
        <v>2</v>
      </c>
      <c r="Y7167" s="15" t="s">
        <v>142</v>
      </c>
      <c r="AB7167" s="15" t="s">
        <v>143</v>
      </c>
    </row>
    <row r="7168" customFormat="false" ht="15" hidden="false" customHeight="true" outlineLevel="0" collapsed="false">
      <c r="A7168" s="15" t="s">
        <v>12647</v>
      </c>
      <c r="B7168" s="15" t="s">
        <v>12648</v>
      </c>
      <c r="C7168" s="15" t="s">
        <v>217</v>
      </c>
      <c r="D7168" s="15" t="s">
        <v>235</v>
      </c>
      <c r="E7168" s="15" t="s">
        <v>136</v>
      </c>
      <c r="F7168" s="15" t="s">
        <v>137</v>
      </c>
      <c r="G7168" s="15" t="s">
        <v>3460</v>
      </c>
      <c r="H7168" s="15" t="s">
        <v>136</v>
      </c>
      <c r="I7168" s="15" t="s">
        <v>139</v>
      </c>
      <c r="J7168" s="15" t="s">
        <v>150</v>
      </c>
      <c r="K7168" s="15" t="s">
        <v>12650</v>
      </c>
      <c r="L7168" s="15" t="n">
        <v>112</v>
      </c>
      <c r="M7168" s="15" t="n">
        <v>12</v>
      </c>
      <c r="O7168" s="15" t="n">
        <v>26</v>
      </c>
      <c r="P7168" s="15" t="n">
        <v>150</v>
      </c>
      <c r="Y7168" s="15" t="s">
        <v>142</v>
      </c>
      <c r="AB7168" s="15" t="s">
        <v>143</v>
      </c>
    </row>
    <row r="7169" customFormat="false" ht="15" hidden="false" customHeight="true" outlineLevel="0" collapsed="false">
      <c r="A7169" s="15" t="s">
        <v>12647</v>
      </c>
      <c r="B7169" s="15" t="s">
        <v>12648</v>
      </c>
      <c r="C7169" s="15" t="s">
        <v>217</v>
      </c>
      <c r="D7169" s="15" t="s">
        <v>235</v>
      </c>
      <c r="E7169" s="15" t="s">
        <v>136</v>
      </c>
      <c r="F7169" s="15" t="s">
        <v>137</v>
      </c>
      <c r="G7169" s="15" t="s">
        <v>3460</v>
      </c>
      <c r="H7169" s="15" t="s">
        <v>136</v>
      </c>
      <c r="I7169" s="15" t="s">
        <v>139</v>
      </c>
      <c r="J7169" s="15" t="s">
        <v>158</v>
      </c>
      <c r="K7169" s="15" t="s">
        <v>12651</v>
      </c>
      <c r="L7169" s="15" t="n">
        <v>2</v>
      </c>
      <c r="M7169" s="15" t="n">
        <v>2</v>
      </c>
      <c r="P7169" s="15" t="n">
        <v>4</v>
      </c>
      <c r="Y7169" s="15" t="s">
        <v>142</v>
      </c>
      <c r="AB7169" s="15" t="s">
        <v>143</v>
      </c>
    </row>
    <row r="7170" customFormat="false" ht="15" hidden="false" customHeight="true" outlineLevel="0" collapsed="false">
      <c r="A7170" s="15" t="s">
        <v>12647</v>
      </c>
      <c r="B7170" s="15" t="s">
        <v>12648</v>
      </c>
      <c r="C7170" s="15" t="s">
        <v>217</v>
      </c>
      <c r="D7170" s="15" t="s">
        <v>235</v>
      </c>
      <c r="E7170" s="15" t="s">
        <v>136</v>
      </c>
      <c r="F7170" s="15" t="s">
        <v>137</v>
      </c>
      <c r="G7170" s="15" t="s">
        <v>3460</v>
      </c>
      <c r="H7170" s="15" t="s">
        <v>136</v>
      </c>
      <c r="I7170" s="15" t="s">
        <v>139</v>
      </c>
      <c r="J7170" s="15" t="s">
        <v>169</v>
      </c>
      <c r="K7170" s="15" t="s">
        <v>12652</v>
      </c>
      <c r="M7170" s="15" t="n">
        <v>1</v>
      </c>
      <c r="P7170" s="15" t="n">
        <v>1</v>
      </c>
      <c r="Y7170" s="15" t="s">
        <v>142</v>
      </c>
      <c r="AB7170" s="15" t="s">
        <v>143</v>
      </c>
    </row>
    <row r="7171" customFormat="false" ht="15" hidden="false" customHeight="true" outlineLevel="0" collapsed="false">
      <c r="A7171" s="15" t="s">
        <v>12653</v>
      </c>
      <c r="B7171" s="15" t="s">
        <v>12654</v>
      </c>
      <c r="C7171" s="15" t="s">
        <v>148</v>
      </c>
      <c r="E7171" s="15" t="s">
        <v>136</v>
      </c>
      <c r="F7171" s="15" t="s">
        <v>137</v>
      </c>
      <c r="G7171" s="15" t="s">
        <v>2299</v>
      </c>
      <c r="H7171" s="15" t="s">
        <v>136</v>
      </c>
      <c r="I7171" s="15" t="s">
        <v>139</v>
      </c>
      <c r="J7171" s="15" t="s">
        <v>140</v>
      </c>
      <c r="K7171" s="15" t="s">
        <v>12655</v>
      </c>
      <c r="N7171" s="15" t="n">
        <v>20</v>
      </c>
      <c r="P7171" s="15" t="n">
        <v>20</v>
      </c>
      <c r="Y7171" s="15" t="s">
        <v>142</v>
      </c>
      <c r="AB7171" s="15" t="s">
        <v>143</v>
      </c>
    </row>
    <row r="7172" customFormat="false" ht="15" hidden="false" customHeight="true" outlineLevel="0" collapsed="false">
      <c r="A7172" s="15" t="s">
        <v>12653</v>
      </c>
      <c r="B7172" s="15" t="s">
        <v>12654</v>
      </c>
      <c r="C7172" s="15" t="s">
        <v>148</v>
      </c>
      <c r="E7172" s="15" t="s">
        <v>136</v>
      </c>
      <c r="F7172" s="15" t="s">
        <v>137</v>
      </c>
      <c r="G7172" s="15" t="s">
        <v>2299</v>
      </c>
      <c r="H7172" s="15" t="s">
        <v>136</v>
      </c>
      <c r="I7172" s="15" t="s">
        <v>139</v>
      </c>
      <c r="J7172" s="15" t="s">
        <v>144</v>
      </c>
      <c r="K7172" s="15" t="s">
        <v>12656</v>
      </c>
      <c r="N7172" s="15" t="n">
        <v>14</v>
      </c>
      <c r="P7172" s="15" t="n">
        <v>14</v>
      </c>
      <c r="Y7172" s="15" t="s">
        <v>142</v>
      </c>
      <c r="AB7172" s="15" t="s">
        <v>143</v>
      </c>
    </row>
    <row r="7173" customFormat="false" ht="15" hidden="false" customHeight="true" outlineLevel="0" collapsed="false">
      <c r="A7173" s="15" t="s">
        <v>12653</v>
      </c>
      <c r="B7173" s="15" t="s">
        <v>12654</v>
      </c>
      <c r="C7173" s="15" t="s">
        <v>148</v>
      </c>
      <c r="E7173" s="15" t="s">
        <v>136</v>
      </c>
      <c r="F7173" s="15" t="s">
        <v>137</v>
      </c>
      <c r="G7173" s="15" t="s">
        <v>2299</v>
      </c>
      <c r="H7173" s="15" t="s">
        <v>136</v>
      </c>
      <c r="I7173" s="15" t="s">
        <v>139</v>
      </c>
      <c r="J7173" s="15" t="s">
        <v>150</v>
      </c>
      <c r="K7173" s="15" t="s">
        <v>12657</v>
      </c>
      <c r="N7173" s="15" t="n">
        <v>15</v>
      </c>
      <c r="P7173" s="15" t="n">
        <v>15</v>
      </c>
      <c r="Y7173" s="15" t="s">
        <v>142</v>
      </c>
      <c r="AB7173" s="15" t="s">
        <v>143</v>
      </c>
    </row>
    <row r="7174" customFormat="false" ht="15" hidden="false" customHeight="true" outlineLevel="0" collapsed="false">
      <c r="A7174" s="15" t="s">
        <v>12658</v>
      </c>
      <c r="B7174" s="15" t="s">
        <v>12659</v>
      </c>
      <c r="C7174" s="15" t="s">
        <v>217</v>
      </c>
      <c r="D7174" s="15" t="s">
        <v>218</v>
      </c>
      <c r="E7174" s="15" t="s">
        <v>136</v>
      </c>
      <c r="F7174" s="15" t="s">
        <v>137</v>
      </c>
      <c r="G7174" s="15" t="s">
        <v>2517</v>
      </c>
      <c r="H7174" s="15" t="s">
        <v>136</v>
      </c>
      <c r="I7174" s="15" t="s">
        <v>243</v>
      </c>
      <c r="J7174" s="15" t="s">
        <v>140</v>
      </c>
      <c r="K7174" s="15" t="s">
        <v>12660</v>
      </c>
      <c r="L7174" s="15" t="n">
        <v>45</v>
      </c>
      <c r="M7174" s="15" t="n">
        <v>53</v>
      </c>
      <c r="N7174" s="15" t="n">
        <v>24</v>
      </c>
      <c r="P7174" s="15" t="n">
        <v>122</v>
      </c>
      <c r="Y7174" s="15" t="s">
        <v>142</v>
      </c>
      <c r="AB7174" s="15" t="s">
        <v>143</v>
      </c>
    </row>
    <row r="7175" customFormat="false" ht="15" hidden="false" customHeight="true" outlineLevel="0" collapsed="false">
      <c r="A7175" s="15" t="s">
        <v>12658</v>
      </c>
      <c r="B7175" s="15" t="s">
        <v>12659</v>
      </c>
      <c r="C7175" s="15" t="s">
        <v>217</v>
      </c>
      <c r="D7175" s="15" t="s">
        <v>218</v>
      </c>
      <c r="E7175" s="15" t="s">
        <v>136</v>
      </c>
      <c r="F7175" s="15" t="s">
        <v>137</v>
      </c>
      <c r="G7175" s="15" t="s">
        <v>2517</v>
      </c>
      <c r="H7175" s="15" t="s">
        <v>136</v>
      </c>
      <c r="I7175" s="15" t="s">
        <v>243</v>
      </c>
      <c r="J7175" s="15" t="s">
        <v>150</v>
      </c>
      <c r="K7175" s="15" t="s">
        <v>12661</v>
      </c>
      <c r="L7175" s="15" t="n">
        <v>21</v>
      </c>
      <c r="M7175" s="15" t="n">
        <v>83</v>
      </c>
      <c r="N7175" s="15" t="n">
        <v>104</v>
      </c>
      <c r="O7175" s="15" t="n">
        <v>10</v>
      </c>
      <c r="P7175" s="15" t="n">
        <v>218</v>
      </c>
      <c r="Y7175" s="15" t="s">
        <v>142</v>
      </c>
      <c r="AB7175" s="15" t="s">
        <v>143</v>
      </c>
    </row>
    <row r="7176" customFormat="false" ht="15" hidden="false" customHeight="true" outlineLevel="0" collapsed="false">
      <c r="A7176" s="15" t="s">
        <v>12658</v>
      </c>
      <c r="B7176" s="15" t="s">
        <v>12659</v>
      </c>
      <c r="C7176" s="15" t="s">
        <v>217</v>
      </c>
      <c r="D7176" s="15" t="s">
        <v>218</v>
      </c>
      <c r="E7176" s="15" t="s">
        <v>136</v>
      </c>
      <c r="F7176" s="15" t="s">
        <v>137</v>
      </c>
      <c r="G7176" s="15" t="s">
        <v>2517</v>
      </c>
      <c r="H7176" s="15" t="s">
        <v>136</v>
      </c>
      <c r="I7176" s="15" t="s">
        <v>243</v>
      </c>
      <c r="J7176" s="15" t="s">
        <v>166</v>
      </c>
      <c r="K7176" s="15" t="s">
        <v>12662</v>
      </c>
      <c r="N7176" s="15" t="n">
        <v>5</v>
      </c>
      <c r="P7176" s="15" t="n">
        <v>5</v>
      </c>
      <c r="Y7176" s="15" t="s">
        <v>142</v>
      </c>
      <c r="AB7176" s="15" t="s">
        <v>143</v>
      </c>
    </row>
    <row r="7177" customFormat="false" ht="15" hidden="false" customHeight="true" outlineLevel="0" collapsed="false">
      <c r="A7177" s="15" t="s">
        <v>12658</v>
      </c>
      <c r="B7177" s="15" t="s">
        <v>12659</v>
      </c>
      <c r="C7177" s="15" t="s">
        <v>217</v>
      </c>
      <c r="D7177" s="15" t="s">
        <v>218</v>
      </c>
      <c r="E7177" s="15" t="s">
        <v>136</v>
      </c>
      <c r="F7177" s="15" t="s">
        <v>137</v>
      </c>
      <c r="G7177" s="15" t="s">
        <v>2517</v>
      </c>
      <c r="H7177" s="15" t="s">
        <v>136</v>
      </c>
      <c r="I7177" s="15" t="s">
        <v>243</v>
      </c>
      <c r="J7177" s="15" t="s">
        <v>158</v>
      </c>
      <c r="K7177" s="15" t="s">
        <v>12663</v>
      </c>
      <c r="L7177" s="15" t="n">
        <v>13</v>
      </c>
      <c r="M7177" s="15" t="n">
        <v>8</v>
      </c>
      <c r="N7177" s="15" t="n">
        <v>9</v>
      </c>
      <c r="O7177" s="15" t="n">
        <v>1</v>
      </c>
      <c r="P7177" s="15" t="n">
        <v>31</v>
      </c>
      <c r="Y7177" s="15" t="s">
        <v>142</v>
      </c>
      <c r="AB7177" s="15" t="s">
        <v>143</v>
      </c>
    </row>
    <row r="7178" customFormat="false" ht="15" hidden="false" customHeight="true" outlineLevel="0" collapsed="false">
      <c r="A7178" s="15" t="s">
        <v>12658</v>
      </c>
      <c r="B7178" s="15" t="s">
        <v>12659</v>
      </c>
      <c r="C7178" s="15" t="s">
        <v>217</v>
      </c>
      <c r="D7178" s="15" t="s">
        <v>218</v>
      </c>
      <c r="E7178" s="15" t="s">
        <v>136</v>
      </c>
      <c r="F7178" s="15" t="s">
        <v>137</v>
      </c>
      <c r="G7178" s="15" t="s">
        <v>2517</v>
      </c>
      <c r="H7178" s="15" t="s">
        <v>136</v>
      </c>
      <c r="I7178" s="15" t="s">
        <v>243</v>
      </c>
      <c r="J7178" s="15" t="s">
        <v>169</v>
      </c>
      <c r="K7178" s="15" t="s">
        <v>12664</v>
      </c>
      <c r="M7178" s="15" t="n">
        <v>3</v>
      </c>
      <c r="P7178" s="15" t="n">
        <v>3</v>
      </c>
      <c r="Y7178" s="15" t="s">
        <v>142</v>
      </c>
      <c r="AB7178" s="15" t="s">
        <v>143</v>
      </c>
    </row>
    <row r="7179" customFormat="false" ht="15" hidden="false" customHeight="true" outlineLevel="0" collapsed="false">
      <c r="A7179" s="15" t="s">
        <v>12665</v>
      </c>
      <c r="B7179" s="15" t="s">
        <v>12666</v>
      </c>
      <c r="C7179" s="15" t="s">
        <v>217</v>
      </c>
      <c r="D7179" s="15" t="s">
        <v>235</v>
      </c>
      <c r="E7179" s="15" t="s">
        <v>136</v>
      </c>
      <c r="F7179" s="15" t="s">
        <v>137</v>
      </c>
      <c r="G7179" s="15" t="s">
        <v>308</v>
      </c>
      <c r="H7179" s="15" t="s">
        <v>136</v>
      </c>
      <c r="I7179" s="15" t="s">
        <v>139</v>
      </c>
      <c r="J7179" s="15" t="s">
        <v>140</v>
      </c>
      <c r="K7179" s="15" t="s">
        <v>12667</v>
      </c>
      <c r="M7179" s="15" t="n">
        <v>2</v>
      </c>
      <c r="N7179" s="15" t="n">
        <v>0</v>
      </c>
      <c r="P7179" s="15" t="n">
        <v>2</v>
      </c>
      <c r="Y7179" s="15" t="s">
        <v>142</v>
      </c>
      <c r="AB7179" s="15" t="s">
        <v>143</v>
      </c>
    </row>
    <row r="7180" customFormat="false" ht="15" hidden="false" customHeight="true" outlineLevel="0" collapsed="false">
      <c r="A7180" s="15" t="s">
        <v>12665</v>
      </c>
      <c r="B7180" s="15" t="s">
        <v>12666</v>
      </c>
      <c r="C7180" s="15" t="s">
        <v>217</v>
      </c>
      <c r="D7180" s="15" t="s">
        <v>235</v>
      </c>
      <c r="E7180" s="15" t="s">
        <v>136</v>
      </c>
      <c r="F7180" s="15" t="s">
        <v>137</v>
      </c>
      <c r="G7180" s="15" t="s">
        <v>308</v>
      </c>
      <c r="H7180" s="15" t="s">
        <v>136</v>
      </c>
      <c r="I7180" s="15" t="s">
        <v>139</v>
      </c>
      <c r="J7180" s="15" t="s">
        <v>150</v>
      </c>
      <c r="K7180" s="15" t="s">
        <v>12668</v>
      </c>
      <c r="M7180" s="15" t="n">
        <v>4</v>
      </c>
      <c r="N7180" s="15" t="n">
        <v>0</v>
      </c>
      <c r="P7180" s="15" t="n">
        <v>4</v>
      </c>
      <c r="Y7180" s="15" t="s">
        <v>142</v>
      </c>
      <c r="AB7180" s="15" t="s">
        <v>143</v>
      </c>
    </row>
    <row r="7181" customFormat="false" ht="15" hidden="false" customHeight="true" outlineLevel="0" collapsed="false">
      <c r="A7181" s="15" t="s">
        <v>12669</v>
      </c>
      <c r="B7181" s="15" t="s">
        <v>12670</v>
      </c>
      <c r="C7181" s="15" t="s">
        <v>217</v>
      </c>
      <c r="D7181" s="15" t="s">
        <v>874</v>
      </c>
      <c r="E7181" s="15" t="s">
        <v>136</v>
      </c>
      <c r="F7181" s="15" t="s">
        <v>137</v>
      </c>
      <c r="G7181" s="15" t="s">
        <v>12671</v>
      </c>
      <c r="H7181" s="15" t="s">
        <v>136</v>
      </c>
      <c r="I7181" s="15" t="s">
        <v>139</v>
      </c>
      <c r="J7181" s="15" t="s">
        <v>150</v>
      </c>
      <c r="K7181" s="15" t="s">
        <v>12672</v>
      </c>
      <c r="L7181" s="15" t="n">
        <v>42</v>
      </c>
      <c r="P7181" s="15" t="n">
        <v>42</v>
      </c>
      <c r="Y7181" s="15" t="s">
        <v>142</v>
      </c>
      <c r="AB7181" s="15" t="s">
        <v>143</v>
      </c>
    </row>
    <row r="7182" customFormat="false" ht="15" hidden="false" customHeight="true" outlineLevel="0" collapsed="false">
      <c r="A7182" s="15" t="s">
        <v>12673</v>
      </c>
      <c r="B7182" s="15" t="s">
        <v>12674</v>
      </c>
      <c r="C7182" s="15" t="s">
        <v>217</v>
      </c>
      <c r="D7182" s="15" t="s">
        <v>235</v>
      </c>
      <c r="E7182" s="15" t="s">
        <v>136</v>
      </c>
      <c r="F7182" s="15" t="s">
        <v>137</v>
      </c>
      <c r="G7182" s="15" t="s">
        <v>4062</v>
      </c>
      <c r="H7182" s="15" t="s">
        <v>136</v>
      </c>
      <c r="I7182" s="15" t="s">
        <v>243</v>
      </c>
      <c r="J7182" s="15" t="s">
        <v>140</v>
      </c>
      <c r="K7182" s="15" t="s">
        <v>12675</v>
      </c>
      <c r="L7182" s="15" t="n">
        <v>55</v>
      </c>
      <c r="M7182" s="15" t="n">
        <v>5</v>
      </c>
      <c r="N7182" s="15" t="n">
        <v>1</v>
      </c>
      <c r="P7182" s="15" t="n">
        <v>61</v>
      </c>
      <c r="Y7182" s="15" t="s">
        <v>142</v>
      </c>
      <c r="AB7182" s="15" t="s">
        <v>143</v>
      </c>
    </row>
    <row r="7183" customFormat="false" ht="15" hidden="false" customHeight="true" outlineLevel="0" collapsed="false">
      <c r="A7183" s="15" t="s">
        <v>12673</v>
      </c>
      <c r="B7183" s="15" t="s">
        <v>12674</v>
      </c>
      <c r="C7183" s="15" t="s">
        <v>217</v>
      </c>
      <c r="D7183" s="15" t="s">
        <v>235</v>
      </c>
      <c r="E7183" s="15" t="s">
        <v>136</v>
      </c>
      <c r="F7183" s="15" t="s">
        <v>137</v>
      </c>
      <c r="G7183" s="15" t="s">
        <v>4062</v>
      </c>
      <c r="H7183" s="15" t="s">
        <v>136</v>
      </c>
      <c r="I7183" s="15" t="s">
        <v>243</v>
      </c>
      <c r="J7183" s="15" t="s">
        <v>150</v>
      </c>
      <c r="K7183" s="15" t="s">
        <v>12676</v>
      </c>
      <c r="L7183" s="15" t="n">
        <v>11</v>
      </c>
      <c r="M7183" s="15" t="n">
        <v>35</v>
      </c>
      <c r="N7183" s="15" t="n">
        <v>54</v>
      </c>
      <c r="O7183" s="15" t="n">
        <v>48</v>
      </c>
      <c r="P7183" s="15" t="n">
        <v>148</v>
      </c>
      <c r="Y7183" s="15" t="s">
        <v>142</v>
      </c>
      <c r="AB7183" s="15" t="s">
        <v>143</v>
      </c>
    </row>
    <row r="7184" customFormat="false" ht="15" hidden="false" customHeight="true" outlineLevel="0" collapsed="false">
      <c r="A7184" s="15" t="s">
        <v>12673</v>
      </c>
      <c r="B7184" s="15" t="s">
        <v>12674</v>
      </c>
      <c r="C7184" s="15" t="s">
        <v>217</v>
      </c>
      <c r="D7184" s="15" t="s">
        <v>235</v>
      </c>
      <c r="E7184" s="15" t="s">
        <v>136</v>
      </c>
      <c r="F7184" s="15" t="s">
        <v>137</v>
      </c>
      <c r="G7184" s="15" t="s">
        <v>4062</v>
      </c>
      <c r="H7184" s="15" t="s">
        <v>136</v>
      </c>
      <c r="I7184" s="15" t="s">
        <v>243</v>
      </c>
      <c r="J7184" s="15" t="s">
        <v>158</v>
      </c>
      <c r="K7184" s="15" t="s">
        <v>12677</v>
      </c>
      <c r="L7184" s="15" t="n">
        <v>7</v>
      </c>
      <c r="M7184" s="15" t="n">
        <v>10</v>
      </c>
      <c r="N7184" s="15" t="n">
        <v>2</v>
      </c>
      <c r="O7184" s="15" t="n">
        <v>5</v>
      </c>
      <c r="P7184" s="15" t="n">
        <v>24</v>
      </c>
      <c r="Y7184" s="15" t="s">
        <v>142</v>
      </c>
      <c r="AB7184" s="15" t="s">
        <v>143</v>
      </c>
    </row>
    <row r="7185" customFormat="false" ht="15" hidden="false" customHeight="true" outlineLevel="0" collapsed="false">
      <c r="A7185" s="15" t="s">
        <v>12673</v>
      </c>
      <c r="B7185" s="15" t="s">
        <v>12674</v>
      </c>
      <c r="C7185" s="15" t="s">
        <v>217</v>
      </c>
      <c r="D7185" s="15" t="s">
        <v>235</v>
      </c>
      <c r="E7185" s="15" t="s">
        <v>136</v>
      </c>
      <c r="F7185" s="15" t="s">
        <v>137</v>
      </c>
      <c r="G7185" s="15" t="s">
        <v>4062</v>
      </c>
      <c r="H7185" s="15" t="s">
        <v>136</v>
      </c>
      <c r="I7185" s="15" t="s">
        <v>243</v>
      </c>
      <c r="J7185" s="15" t="s">
        <v>169</v>
      </c>
      <c r="K7185" s="15" t="s">
        <v>12678</v>
      </c>
      <c r="O7185" s="15" t="n">
        <v>3</v>
      </c>
      <c r="P7185" s="15" t="n">
        <v>3</v>
      </c>
      <c r="Y7185" s="15" t="s">
        <v>142</v>
      </c>
      <c r="AB7185" s="15" t="s">
        <v>143</v>
      </c>
    </row>
    <row r="7186" customFormat="false" ht="15" hidden="false" customHeight="true" outlineLevel="0" collapsed="false">
      <c r="A7186" s="15" t="s">
        <v>12679</v>
      </c>
      <c r="B7186" s="15" t="s">
        <v>12680</v>
      </c>
      <c r="C7186" s="15" t="s">
        <v>148</v>
      </c>
      <c r="E7186" s="15" t="s">
        <v>136</v>
      </c>
      <c r="F7186" s="15" t="s">
        <v>137</v>
      </c>
      <c r="G7186" s="15" t="s">
        <v>1166</v>
      </c>
      <c r="H7186" s="15" t="s">
        <v>136</v>
      </c>
      <c r="I7186" s="15" t="s">
        <v>139</v>
      </c>
      <c r="J7186" s="15" t="s">
        <v>158</v>
      </c>
      <c r="K7186" s="15" t="s">
        <v>12681</v>
      </c>
      <c r="M7186" s="15" t="n">
        <v>4</v>
      </c>
      <c r="P7186" s="15" t="n">
        <v>4</v>
      </c>
      <c r="Y7186" s="15" t="s">
        <v>142</v>
      </c>
      <c r="AB7186" s="15" t="s">
        <v>143</v>
      </c>
    </row>
    <row r="7187" customFormat="false" ht="15" hidden="false" customHeight="true" outlineLevel="0" collapsed="false">
      <c r="A7187" s="15" t="s">
        <v>12682</v>
      </c>
      <c r="B7187" s="15" t="s">
        <v>12683</v>
      </c>
      <c r="C7187" s="15" t="s">
        <v>134</v>
      </c>
      <c r="D7187" s="15" t="s">
        <v>541</v>
      </c>
      <c r="E7187" s="15" t="s">
        <v>136</v>
      </c>
      <c r="F7187" s="15" t="s">
        <v>137</v>
      </c>
      <c r="G7187" s="15" t="s">
        <v>299</v>
      </c>
      <c r="H7187" s="15" t="s">
        <v>136</v>
      </c>
      <c r="I7187" s="15" t="s">
        <v>139</v>
      </c>
      <c r="J7187" s="15" t="s">
        <v>140</v>
      </c>
      <c r="K7187" s="15" t="s">
        <v>12684</v>
      </c>
      <c r="N7187" s="15" t="n">
        <v>10</v>
      </c>
      <c r="P7187" s="15" t="n">
        <v>10</v>
      </c>
      <c r="Y7187" s="15" t="s">
        <v>156</v>
      </c>
      <c r="AB7187" s="15" t="s">
        <v>143</v>
      </c>
    </row>
    <row r="7188" customFormat="false" ht="15" hidden="false" customHeight="true" outlineLevel="0" collapsed="false">
      <c r="A7188" s="15" t="s">
        <v>12682</v>
      </c>
      <c r="B7188" s="15" t="s">
        <v>12683</v>
      </c>
      <c r="C7188" s="15" t="s">
        <v>134</v>
      </c>
      <c r="D7188" s="15" t="s">
        <v>541</v>
      </c>
      <c r="E7188" s="15" t="s">
        <v>136</v>
      </c>
      <c r="F7188" s="15" t="s">
        <v>137</v>
      </c>
      <c r="G7188" s="15" t="s">
        <v>299</v>
      </c>
      <c r="H7188" s="15" t="s">
        <v>136</v>
      </c>
      <c r="I7188" s="15" t="s">
        <v>139</v>
      </c>
      <c r="J7188" s="15" t="s">
        <v>150</v>
      </c>
      <c r="K7188" s="15" t="s">
        <v>12685</v>
      </c>
      <c r="M7188" s="15" t="n">
        <v>3</v>
      </c>
      <c r="N7188" s="15" t="n">
        <v>165</v>
      </c>
      <c r="O7188" s="15" t="n">
        <v>19</v>
      </c>
      <c r="P7188" s="15" t="n">
        <v>187</v>
      </c>
      <c r="Y7188" s="15" t="s">
        <v>156</v>
      </c>
      <c r="AB7188" s="15" t="s">
        <v>143</v>
      </c>
    </row>
    <row r="7189" customFormat="false" ht="15" hidden="false" customHeight="true" outlineLevel="0" collapsed="false">
      <c r="A7189" s="15" t="s">
        <v>12682</v>
      </c>
      <c r="B7189" s="15" t="s">
        <v>12683</v>
      </c>
      <c r="C7189" s="15" t="s">
        <v>134</v>
      </c>
      <c r="D7189" s="15" t="s">
        <v>541</v>
      </c>
      <c r="E7189" s="15" t="s">
        <v>136</v>
      </c>
      <c r="F7189" s="15" t="s">
        <v>137</v>
      </c>
      <c r="G7189" s="15" t="s">
        <v>299</v>
      </c>
      <c r="H7189" s="15" t="s">
        <v>136</v>
      </c>
      <c r="I7189" s="15" t="s">
        <v>139</v>
      </c>
      <c r="J7189" s="15" t="s">
        <v>158</v>
      </c>
      <c r="K7189" s="15" t="s">
        <v>12686</v>
      </c>
      <c r="N7189" s="15" t="n">
        <v>12</v>
      </c>
      <c r="O7189" s="15" t="n">
        <v>3</v>
      </c>
      <c r="P7189" s="15" t="n">
        <v>15</v>
      </c>
      <c r="Y7189" s="15" t="s">
        <v>156</v>
      </c>
      <c r="AB7189" s="15" t="s">
        <v>143</v>
      </c>
    </row>
    <row r="7190" customFormat="false" ht="15" hidden="false" customHeight="true" outlineLevel="0" collapsed="false">
      <c r="A7190" s="15" t="s">
        <v>12687</v>
      </c>
      <c r="B7190" s="15" t="s">
        <v>12688</v>
      </c>
      <c r="C7190" s="15" t="s">
        <v>217</v>
      </c>
      <c r="D7190" s="15" t="s">
        <v>235</v>
      </c>
      <c r="E7190" s="15" t="s">
        <v>136</v>
      </c>
      <c r="F7190" s="15" t="s">
        <v>137</v>
      </c>
      <c r="G7190" s="15" t="s">
        <v>1112</v>
      </c>
      <c r="H7190" s="15" t="s">
        <v>136</v>
      </c>
      <c r="I7190" s="15" t="s">
        <v>243</v>
      </c>
      <c r="J7190" s="15" t="s">
        <v>140</v>
      </c>
      <c r="K7190" s="15" t="s">
        <v>12689</v>
      </c>
      <c r="L7190" s="15" t="n">
        <v>5</v>
      </c>
      <c r="M7190" s="15" t="n">
        <v>1</v>
      </c>
      <c r="N7190" s="15" t="n">
        <v>2</v>
      </c>
      <c r="P7190" s="15" t="n">
        <v>8</v>
      </c>
      <c r="Y7190" s="15" t="s">
        <v>142</v>
      </c>
      <c r="AB7190" s="15" t="s">
        <v>143</v>
      </c>
    </row>
    <row r="7191" customFormat="false" ht="15" hidden="false" customHeight="true" outlineLevel="0" collapsed="false">
      <c r="A7191" s="15" t="s">
        <v>12687</v>
      </c>
      <c r="B7191" s="15" t="s">
        <v>12688</v>
      </c>
      <c r="C7191" s="15" t="s">
        <v>217</v>
      </c>
      <c r="D7191" s="15" t="s">
        <v>235</v>
      </c>
      <c r="E7191" s="15" t="s">
        <v>136</v>
      </c>
      <c r="F7191" s="15" t="s">
        <v>137</v>
      </c>
      <c r="G7191" s="15" t="s">
        <v>1112</v>
      </c>
      <c r="H7191" s="15" t="s">
        <v>136</v>
      </c>
      <c r="I7191" s="15" t="s">
        <v>243</v>
      </c>
      <c r="J7191" s="15" t="s">
        <v>144</v>
      </c>
      <c r="K7191" s="15" t="s">
        <v>12690</v>
      </c>
      <c r="L7191" s="15" t="n">
        <v>1</v>
      </c>
      <c r="M7191" s="15" t="n">
        <v>20</v>
      </c>
      <c r="P7191" s="15" t="n">
        <v>21</v>
      </c>
      <c r="Y7191" s="15" t="s">
        <v>142</v>
      </c>
      <c r="AB7191" s="15" t="s">
        <v>143</v>
      </c>
    </row>
    <row r="7192" customFormat="false" ht="15" hidden="false" customHeight="true" outlineLevel="0" collapsed="false">
      <c r="A7192" s="15" t="s">
        <v>12687</v>
      </c>
      <c r="B7192" s="15" t="s">
        <v>12688</v>
      </c>
      <c r="C7192" s="15" t="s">
        <v>217</v>
      </c>
      <c r="D7192" s="15" t="s">
        <v>235</v>
      </c>
      <c r="E7192" s="15" t="s">
        <v>136</v>
      </c>
      <c r="F7192" s="15" t="s">
        <v>137</v>
      </c>
      <c r="G7192" s="15" t="s">
        <v>1112</v>
      </c>
      <c r="H7192" s="15" t="s">
        <v>136</v>
      </c>
      <c r="I7192" s="15" t="s">
        <v>243</v>
      </c>
      <c r="J7192" s="15" t="s">
        <v>150</v>
      </c>
      <c r="K7192" s="15" t="s">
        <v>12691</v>
      </c>
      <c r="L7192" s="15" t="n">
        <v>173</v>
      </c>
      <c r="M7192" s="15" t="n">
        <v>100</v>
      </c>
      <c r="N7192" s="15" t="n">
        <v>10</v>
      </c>
      <c r="P7192" s="15" t="n">
        <v>283</v>
      </c>
      <c r="Y7192" s="15" t="s">
        <v>142</v>
      </c>
      <c r="AB7192" s="15" t="s">
        <v>143</v>
      </c>
    </row>
    <row r="7193" customFormat="false" ht="15" hidden="false" customHeight="true" outlineLevel="0" collapsed="false">
      <c r="A7193" s="15" t="s">
        <v>12687</v>
      </c>
      <c r="B7193" s="15" t="s">
        <v>12688</v>
      </c>
      <c r="C7193" s="15" t="s">
        <v>217</v>
      </c>
      <c r="D7193" s="15" t="s">
        <v>235</v>
      </c>
      <c r="E7193" s="15" t="s">
        <v>136</v>
      </c>
      <c r="F7193" s="15" t="s">
        <v>137</v>
      </c>
      <c r="G7193" s="15" t="s">
        <v>1112</v>
      </c>
      <c r="H7193" s="15" t="s">
        <v>136</v>
      </c>
      <c r="I7193" s="15" t="s">
        <v>243</v>
      </c>
      <c r="J7193" s="15" t="s">
        <v>158</v>
      </c>
      <c r="K7193" s="15" t="s">
        <v>12692</v>
      </c>
      <c r="L7193" s="15" t="n">
        <v>155</v>
      </c>
      <c r="M7193" s="15" t="n">
        <v>26</v>
      </c>
      <c r="P7193" s="15" t="n">
        <v>181</v>
      </c>
      <c r="Y7193" s="15" t="s">
        <v>142</v>
      </c>
      <c r="AB7193" s="15" t="s">
        <v>143</v>
      </c>
    </row>
    <row r="7194" customFormat="false" ht="15" hidden="false" customHeight="true" outlineLevel="0" collapsed="false">
      <c r="A7194" s="15" t="s">
        <v>12687</v>
      </c>
      <c r="B7194" s="15" t="s">
        <v>12688</v>
      </c>
      <c r="C7194" s="15" t="s">
        <v>217</v>
      </c>
      <c r="D7194" s="15" t="s">
        <v>235</v>
      </c>
      <c r="E7194" s="15" t="s">
        <v>136</v>
      </c>
      <c r="F7194" s="15" t="s">
        <v>137</v>
      </c>
      <c r="G7194" s="15" t="s">
        <v>1112</v>
      </c>
      <c r="H7194" s="15" t="s">
        <v>136</v>
      </c>
      <c r="I7194" s="15" t="s">
        <v>243</v>
      </c>
      <c r="J7194" s="15" t="s">
        <v>169</v>
      </c>
      <c r="K7194" s="15" t="s">
        <v>12693</v>
      </c>
      <c r="L7194" s="15" t="n">
        <v>3</v>
      </c>
      <c r="M7194" s="15" t="n">
        <v>3</v>
      </c>
      <c r="P7194" s="15" t="n">
        <v>6</v>
      </c>
      <c r="Y7194" s="15" t="s">
        <v>142</v>
      </c>
      <c r="AB7194" s="15" t="s">
        <v>143</v>
      </c>
    </row>
    <row r="7195" customFormat="false" ht="15" hidden="false" customHeight="true" outlineLevel="0" collapsed="false">
      <c r="A7195" s="15" t="s">
        <v>12694</v>
      </c>
      <c r="B7195" s="15" t="s">
        <v>12695</v>
      </c>
      <c r="C7195" s="15" t="s">
        <v>134</v>
      </c>
      <c r="D7195" s="15" t="s">
        <v>135</v>
      </c>
      <c r="E7195" s="15" t="s">
        <v>136</v>
      </c>
      <c r="F7195" s="15" t="s">
        <v>137</v>
      </c>
      <c r="G7195" s="15" t="s">
        <v>299</v>
      </c>
      <c r="H7195" s="15" t="s">
        <v>136</v>
      </c>
      <c r="I7195" s="15" t="s">
        <v>243</v>
      </c>
      <c r="J7195" s="15" t="s">
        <v>140</v>
      </c>
      <c r="K7195" s="15" t="s">
        <v>12696</v>
      </c>
      <c r="L7195" s="15" t="n">
        <v>12</v>
      </c>
      <c r="M7195" s="15" t="n">
        <v>19</v>
      </c>
      <c r="N7195" s="15" t="n">
        <v>27</v>
      </c>
      <c r="O7195" s="15" t="n">
        <v>9</v>
      </c>
      <c r="P7195" s="15" t="n">
        <v>67</v>
      </c>
      <c r="Y7195" s="15" t="s">
        <v>156</v>
      </c>
      <c r="AB7195" s="15" t="s">
        <v>143</v>
      </c>
    </row>
    <row r="7196" customFormat="false" ht="15" hidden="false" customHeight="true" outlineLevel="0" collapsed="false">
      <c r="A7196" s="15" t="s">
        <v>12694</v>
      </c>
      <c r="B7196" s="15" t="s">
        <v>12695</v>
      </c>
      <c r="C7196" s="15" t="s">
        <v>134</v>
      </c>
      <c r="D7196" s="15" t="s">
        <v>135</v>
      </c>
      <c r="E7196" s="15" t="s">
        <v>136</v>
      </c>
      <c r="F7196" s="15" t="s">
        <v>137</v>
      </c>
      <c r="G7196" s="15" t="s">
        <v>299</v>
      </c>
      <c r="H7196" s="15" t="s">
        <v>136</v>
      </c>
      <c r="I7196" s="15" t="s">
        <v>243</v>
      </c>
      <c r="J7196" s="15" t="s">
        <v>144</v>
      </c>
      <c r="K7196" s="15" t="s">
        <v>12697</v>
      </c>
      <c r="L7196" s="15" t="n">
        <v>27</v>
      </c>
      <c r="M7196" s="15" t="n">
        <v>2</v>
      </c>
      <c r="N7196" s="15" t="n">
        <v>2</v>
      </c>
      <c r="P7196" s="15" t="n">
        <v>31</v>
      </c>
      <c r="Y7196" s="15" t="s">
        <v>156</v>
      </c>
      <c r="AB7196" s="15" t="s">
        <v>143</v>
      </c>
    </row>
    <row r="7197" customFormat="false" ht="15" hidden="false" customHeight="true" outlineLevel="0" collapsed="false">
      <c r="A7197" s="15" t="s">
        <v>12694</v>
      </c>
      <c r="B7197" s="15" t="s">
        <v>12695</v>
      </c>
      <c r="C7197" s="15" t="s">
        <v>134</v>
      </c>
      <c r="D7197" s="15" t="s">
        <v>135</v>
      </c>
      <c r="E7197" s="15" t="s">
        <v>136</v>
      </c>
      <c r="F7197" s="15" t="s">
        <v>137</v>
      </c>
      <c r="G7197" s="15" t="s">
        <v>299</v>
      </c>
      <c r="H7197" s="15" t="s">
        <v>136</v>
      </c>
      <c r="I7197" s="15" t="s">
        <v>243</v>
      </c>
      <c r="J7197" s="15" t="s">
        <v>150</v>
      </c>
      <c r="K7197" s="15" t="s">
        <v>12698</v>
      </c>
      <c r="L7197" s="15" t="n">
        <v>364</v>
      </c>
      <c r="M7197" s="15" t="n">
        <v>382</v>
      </c>
      <c r="N7197" s="15" t="n">
        <v>542</v>
      </c>
      <c r="O7197" s="15" t="n">
        <v>172</v>
      </c>
      <c r="P7197" s="15" t="n">
        <v>1460</v>
      </c>
      <c r="Y7197" s="15" t="s">
        <v>156</v>
      </c>
      <c r="AB7197" s="15" t="s">
        <v>143</v>
      </c>
    </row>
    <row r="7198" customFormat="false" ht="15" hidden="false" customHeight="true" outlineLevel="0" collapsed="false">
      <c r="A7198" s="15" t="s">
        <v>12694</v>
      </c>
      <c r="B7198" s="15" t="s">
        <v>12695</v>
      </c>
      <c r="C7198" s="15" t="s">
        <v>134</v>
      </c>
      <c r="D7198" s="15" t="s">
        <v>135</v>
      </c>
      <c r="E7198" s="15" t="s">
        <v>136</v>
      </c>
      <c r="F7198" s="15" t="s">
        <v>137</v>
      </c>
      <c r="G7198" s="15" t="s">
        <v>299</v>
      </c>
      <c r="H7198" s="15" t="s">
        <v>136</v>
      </c>
      <c r="I7198" s="15" t="s">
        <v>243</v>
      </c>
      <c r="J7198" s="15" t="s">
        <v>166</v>
      </c>
      <c r="K7198" s="15" t="s">
        <v>12699</v>
      </c>
      <c r="O7198" s="15" t="n">
        <v>3</v>
      </c>
      <c r="P7198" s="15" t="n">
        <v>3</v>
      </c>
      <c r="Y7198" s="15" t="s">
        <v>156</v>
      </c>
      <c r="AB7198" s="15" t="s">
        <v>143</v>
      </c>
    </row>
    <row r="7199" customFormat="false" ht="15" hidden="false" customHeight="true" outlineLevel="0" collapsed="false">
      <c r="A7199" s="15" t="s">
        <v>12694</v>
      </c>
      <c r="B7199" s="15" t="s">
        <v>12695</v>
      </c>
      <c r="C7199" s="15" t="s">
        <v>134</v>
      </c>
      <c r="D7199" s="15" t="s">
        <v>135</v>
      </c>
      <c r="E7199" s="15" t="s">
        <v>136</v>
      </c>
      <c r="F7199" s="15" t="s">
        <v>137</v>
      </c>
      <c r="G7199" s="15" t="s">
        <v>299</v>
      </c>
      <c r="H7199" s="15" t="s">
        <v>136</v>
      </c>
      <c r="I7199" s="15" t="s">
        <v>243</v>
      </c>
      <c r="J7199" s="15" t="s">
        <v>158</v>
      </c>
      <c r="K7199" s="15" t="s">
        <v>12700</v>
      </c>
      <c r="L7199" s="15" t="n">
        <v>225</v>
      </c>
      <c r="M7199" s="15" t="n">
        <v>321</v>
      </c>
      <c r="N7199" s="15" t="n">
        <v>392</v>
      </c>
      <c r="O7199" s="15" t="n">
        <v>142</v>
      </c>
      <c r="P7199" s="15" t="n">
        <v>1080</v>
      </c>
      <c r="Y7199" s="15" t="s">
        <v>156</v>
      </c>
      <c r="AB7199" s="15" t="s">
        <v>143</v>
      </c>
    </row>
    <row r="7200" customFormat="false" ht="15" hidden="false" customHeight="true" outlineLevel="0" collapsed="false">
      <c r="A7200" s="15" t="s">
        <v>12694</v>
      </c>
      <c r="B7200" s="15" t="s">
        <v>12695</v>
      </c>
      <c r="C7200" s="15" t="s">
        <v>134</v>
      </c>
      <c r="D7200" s="15" t="s">
        <v>135</v>
      </c>
      <c r="E7200" s="15" t="s">
        <v>136</v>
      </c>
      <c r="F7200" s="15" t="s">
        <v>137</v>
      </c>
      <c r="G7200" s="15" t="s">
        <v>299</v>
      </c>
      <c r="H7200" s="15" t="s">
        <v>136</v>
      </c>
      <c r="I7200" s="15" t="s">
        <v>243</v>
      </c>
      <c r="J7200" s="15" t="s">
        <v>169</v>
      </c>
      <c r="K7200" s="15" t="s">
        <v>12701</v>
      </c>
      <c r="L7200" s="15" t="n">
        <v>5</v>
      </c>
      <c r="M7200" s="15" t="n">
        <v>5</v>
      </c>
      <c r="N7200" s="15" t="n">
        <v>2</v>
      </c>
      <c r="O7200" s="15" t="n">
        <v>1</v>
      </c>
      <c r="P7200" s="15" t="n">
        <v>13</v>
      </c>
      <c r="Y7200" s="15" t="s">
        <v>156</v>
      </c>
      <c r="AB7200" s="15" t="s">
        <v>143</v>
      </c>
    </row>
    <row r="7201" customFormat="false" ht="15" hidden="false" customHeight="true" outlineLevel="0" collapsed="false">
      <c r="A7201" s="15" t="s">
        <v>12702</v>
      </c>
      <c r="B7201" s="15" t="s">
        <v>12703</v>
      </c>
      <c r="C7201" s="15" t="s">
        <v>134</v>
      </c>
      <c r="D7201" s="15" t="s">
        <v>135</v>
      </c>
      <c r="E7201" s="15" t="s">
        <v>136</v>
      </c>
      <c r="F7201" s="15" t="s">
        <v>137</v>
      </c>
      <c r="G7201" s="15" t="s">
        <v>451</v>
      </c>
      <c r="H7201" s="15" t="s">
        <v>136</v>
      </c>
      <c r="I7201" s="15" t="s">
        <v>139</v>
      </c>
      <c r="J7201" s="15" t="s">
        <v>144</v>
      </c>
      <c r="K7201" s="15" t="s">
        <v>12704</v>
      </c>
      <c r="L7201" s="15" t="n">
        <v>105</v>
      </c>
      <c r="P7201" s="15" t="n">
        <v>105</v>
      </c>
      <c r="Y7201" s="15" t="s">
        <v>142</v>
      </c>
      <c r="AB7201" s="15" t="s">
        <v>143</v>
      </c>
    </row>
    <row r="7202" customFormat="false" ht="15" hidden="false" customHeight="true" outlineLevel="0" collapsed="false">
      <c r="A7202" s="15" t="s">
        <v>12705</v>
      </c>
      <c r="B7202" s="15" t="s">
        <v>12706</v>
      </c>
      <c r="C7202" s="15" t="s">
        <v>148</v>
      </c>
      <c r="E7202" s="15" t="s">
        <v>136</v>
      </c>
      <c r="F7202" s="15" t="s">
        <v>137</v>
      </c>
      <c r="G7202" s="15" t="s">
        <v>990</v>
      </c>
      <c r="H7202" s="15" t="s">
        <v>136</v>
      </c>
      <c r="I7202" s="15" t="s">
        <v>139</v>
      </c>
      <c r="J7202" s="15" t="s">
        <v>150</v>
      </c>
      <c r="K7202" s="15" t="s">
        <v>12707</v>
      </c>
      <c r="L7202" s="15" t="n">
        <v>2</v>
      </c>
      <c r="P7202" s="15" t="n">
        <v>2</v>
      </c>
      <c r="Y7202" s="15" t="s">
        <v>142</v>
      </c>
      <c r="AB7202" s="15" t="s">
        <v>143</v>
      </c>
    </row>
    <row r="7203" customFormat="false" ht="15" hidden="false" customHeight="true" outlineLevel="0" collapsed="false">
      <c r="A7203" s="15" t="s">
        <v>12708</v>
      </c>
      <c r="B7203" s="15" t="s">
        <v>12709</v>
      </c>
      <c r="C7203" s="15" t="s">
        <v>134</v>
      </c>
      <c r="D7203" s="15" t="s">
        <v>135</v>
      </c>
      <c r="E7203" s="15" t="s">
        <v>136</v>
      </c>
      <c r="F7203" s="15" t="s">
        <v>137</v>
      </c>
      <c r="G7203" s="15" t="s">
        <v>2067</v>
      </c>
      <c r="H7203" s="15" t="s">
        <v>136</v>
      </c>
      <c r="I7203" s="15" t="s">
        <v>139</v>
      </c>
      <c r="J7203" s="15" t="s">
        <v>140</v>
      </c>
      <c r="K7203" s="15" t="s">
        <v>12710</v>
      </c>
      <c r="N7203" s="15" t="n">
        <v>1</v>
      </c>
      <c r="O7203" s="15" t="n">
        <v>1</v>
      </c>
      <c r="P7203" s="15" t="n">
        <v>2</v>
      </c>
      <c r="Y7203" s="15" t="s">
        <v>156</v>
      </c>
      <c r="AB7203" s="15" t="s">
        <v>143</v>
      </c>
    </row>
    <row r="7204" customFormat="false" ht="15" hidden="false" customHeight="true" outlineLevel="0" collapsed="false">
      <c r="A7204" s="15" t="s">
        <v>12708</v>
      </c>
      <c r="B7204" s="15" t="s">
        <v>12709</v>
      </c>
      <c r="C7204" s="15" t="s">
        <v>134</v>
      </c>
      <c r="D7204" s="15" t="s">
        <v>135</v>
      </c>
      <c r="E7204" s="15" t="s">
        <v>136</v>
      </c>
      <c r="F7204" s="15" t="s">
        <v>137</v>
      </c>
      <c r="G7204" s="15" t="s">
        <v>2067</v>
      </c>
      <c r="H7204" s="15" t="s">
        <v>136</v>
      </c>
      <c r="I7204" s="15" t="s">
        <v>139</v>
      </c>
      <c r="J7204" s="15" t="s">
        <v>150</v>
      </c>
      <c r="K7204" s="15" t="s">
        <v>12711</v>
      </c>
      <c r="N7204" s="15" t="n">
        <v>113</v>
      </c>
      <c r="O7204" s="15" t="n">
        <v>27</v>
      </c>
      <c r="P7204" s="15" t="n">
        <v>140</v>
      </c>
      <c r="Y7204" s="15" t="s">
        <v>156</v>
      </c>
      <c r="AB7204" s="15" t="s">
        <v>143</v>
      </c>
    </row>
    <row r="7205" customFormat="false" ht="15" hidden="false" customHeight="true" outlineLevel="0" collapsed="false">
      <c r="A7205" s="15" t="s">
        <v>12708</v>
      </c>
      <c r="B7205" s="15" t="s">
        <v>12709</v>
      </c>
      <c r="C7205" s="15" t="s">
        <v>134</v>
      </c>
      <c r="D7205" s="15" t="s">
        <v>135</v>
      </c>
      <c r="E7205" s="15" t="s">
        <v>136</v>
      </c>
      <c r="F7205" s="15" t="s">
        <v>137</v>
      </c>
      <c r="G7205" s="15" t="s">
        <v>2067</v>
      </c>
      <c r="H7205" s="15" t="s">
        <v>136</v>
      </c>
      <c r="I7205" s="15" t="s">
        <v>139</v>
      </c>
      <c r="J7205" s="15" t="s">
        <v>158</v>
      </c>
      <c r="K7205" s="15" t="s">
        <v>12712</v>
      </c>
      <c r="N7205" s="15" t="n">
        <v>82</v>
      </c>
      <c r="O7205" s="15" t="n">
        <v>31</v>
      </c>
      <c r="P7205" s="15" t="n">
        <v>113</v>
      </c>
      <c r="Y7205" s="15" t="s">
        <v>156</v>
      </c>
      <c r="AB7205" s="15" t="s">
        <v>143</v>
      </c>
    </row>
    <row r="7206" customFormat="false" ht="15" hidden="false" customHeight="true" outlineLevel="0" collapsed="false">
      <c r="A7206" s="15" t="s">
        <v>12713</v>
      </c>
      <c r="B7206" s="15" t="s">
        <v>12714</v>
      </c>
      <c r="C7206" s="15" t="s">
        <v>217</v>
      </c>
      <c r="D7206" s="15" t="s">
        <v>218</v>
      </c>
      <c r="E7206" s="15" t="s">
        <v>136</v>
      </c>
      <c r="F7206" s="15" t="s">
        <v>137</v>
      </c>
      <c r="G7206" s="15" t="s">
        <v>415</v>
      </c>
      <c r="H7206" s="15" t="s">
        <v>136</v>
      </c>
      <c r="I7206" s="15" t="s">
        <v>139</v>
      </c>
      <c r="J7206" s="15" t="s">
        <v>140</v>
      </c>
      <c r="K7206" s="15" t="s">
        <v>12715</v>
      </c>
      <c r="L7206" s="15" t="n">
        <v>40</v>
      </c>
      <c r="M7206" s="15" t="n">
        <v>10</v>
      </c>
      <c r="N7206" s="15" t="n">
        <v>97</v>
      </c>
      <c r="O7206" s="15" t="n">
        <v>61</v>
      </c>
      <c r="P7206" s="15" t="n">
        <v>208</v>
      </c>
      <c r="Y7206" s="15" t="s">
        <v>142</v>
      </c>
      <c r="AB7206" s="15" t="s">
        <v>143</v>
      </c>
    </row>
    <row r="7207" customFormat="false" ht="15" hidden="false" customHeight="true" outlineLevel="0" collapsed="false">
      <c r="A7207" s="15" t="s">
        <v>12713</v>
      </c>
      <c r="B7207" s="15" t="s">
        <v>12714</v>
      </c>
      <c r="C7207" s="15" t="s">
        <v>217</v>
      </c>
      <c r="D7207" s="15" t="s">
        <v>218</v>
      </c>
      <c r="E7207" s="15" t="s">
        <v>136</v>
      </c>
      <c r="F7207" s="15" t="s">
        <v>137</v>
      </c>
      <c r="G7207" s="15" t="s">
        <v>415</v>
      </c>
      <c r="H7207" s="15" t="s">
        <v>136</v>
      </c>
      <c r="I7207" s="15" t="s">
        <v>139</v>
      </c>
      <c r="J7207" s="15" t="s">
        <v>150</v>
      </c>
      <c r="K7207" s="15" t="s">
        <v>12716</v>
      </c>
      <c r="L7207" s="15" t="n">
        <v>8</v>
      </c>
      <c r="P7207" s="15" t="n">
        <v>8</v>
      </c>
      <c r="Y7207" s="15" t="s">
        <v>142</v>
      </c>
      <c r="AB7207" s="15" t="s">
        <v>143</v>
      </c>
    </row>
    <row r="7208" customFormat="false" ht="15" hidden="false" customHeight="true" outlineLevel="0" collapsed="false">
      <c r="A7208" s="15" t="s">
        <v>12713</v>
      </c>
      <c r="B7208" s="15" t="s">
        <v>12714</v>
      </c>
      <c r="C7208" s="15" t="s">
        <v>217</v>
      </c>
      <c r="D7208" s="15" t="s">
        <v>218</v>
      </c>
      <c r="E7208" s="15" t="s">
        <v>136</v>
      </c>
      <c r="F7208" s="15" t="s">
        <v>137</v>
      </c>
      <c r="G7208" s="15" t="s">
        <v>415</v>
      </c>
      <c r="H7208" s="15" t="s">
        <v>136</v>
      </c>
      <c r="I7208" s="15" t="s">
        <v>139</v>
      </c>
      <c r="J7208" s="15" t="s">
        <v>166</v>
      </c>
      <c r="K7208" s="15" t="s">
        <v>12717</v>
      </c>
      <c r="N7208" s="15" t="n">
        <v>2</v>
      </c>
      <c r="P7208" s="15" t="n">
        <v>2</v>
      </c>
      <c r="Y7208" s="15" t="s">
        <v>142</v>
      </c>
      <c r="AB7208" s="15" t="s">
        <v>143</v>
      </c>
    </row>
    <row r="7209" customFormat="false" ht="15" hidden="false" customHeight="true" outlineLevel="0" collapsed="false">
      <c r="A7209" s="15" t="s">
        <v>12718</v>
      </c>
      <c r="B7209" s="15" t="s">
        <v>12719</v>
      </c>
      <c r="C7209" s="15" t="s">
        <v>217</v>
      </c>
      <c r="D7209" s="15" t="s">
        <v>235</v>
      </c>
      <c r="E7209" s="15" t="s">
        <v>136</v>
      </c>
      <c r="F7209" s="15" t="s">
        <v>137</v>
      </c>
      <c r="G7209" s="15" t="s">
        <v>299</v>
      </c>
      <c r="H7209" s="15" t="s">
        <v>136</v>
      </c>
      <c r="I7209" s="15" t="s">
        <v>139</v>
      </c>
      <c r="J7209" s="15" t="s">
        <v>150</v>
      </c>
      <c r="K7209" s="15" t="s">
        <v>12720</v>
      </c>
      <c r="M7209" s="15" t="n">
        <v>31</v>
      </c>
      <c r="P7209" s="15" t="n">
        <v>31</v>
      </c>
      <c r="Y7209" s="15" t="s">
        <v>156</v>
      </c>
      <c r="AB7209" s="15" t="s">
        <v>143</v>
      </c>
    </row>
    <row r="7210" customFormat="false" ht="15" hidden="false" customHeight="true" outlineLevel="0" collapsed="false">
      <c r="A7210" s="15" t="s">
        <v>12721</v>
      </c>
      <c r="B7210" s="15" t="s">
        <v>12722</v>
      </c>
      <c r="C7210" s="15" t="s">
        <v>217</v>
      </c>
      <c r="D7210" s="15" t="s">
        <v>235</v>
      </c>
      <c r="E7210" s="15" t="s">
        <v>136</v>
      </c>
      <c r="F7210" s="15" t="s">
        <v>137</v>
      </c>
      <c r="G7210" s="15" t="s">
        <v>299</v>
      </c>
      <c r="H7210" s="15" t="s">
        <v>136</v>
      </c>
      <c r="I7210" s="15" t="s">
        <v>139</v>
      </c>
      <c r="J7210" s="15" t="s">
        <v>140</v>
      </c>
      <c r="K7210" s="15" t="s">
        <v>12723</v>
      </c>
      <c r="N7210" s="15" t="n">
        <v>2</v>
      </c>
      <c r="P7210" s="15" t="n">
        <v>2</v>
      </c>
      <c r="Y7210" s="15" t="s">
        <v>156</v>
      </c>
      <c r="AB7210" s="15" t="s">
        <v>143</v>
      </c>
    </row>
    <row r="7211" customFormat="false" ht="15" hidden="false" customHeight="true" outlineLevel="0" collapsed="false">
      <c r="A7211" s="15" t="s">
        <v>12721</v>
      </c>
      <c r="B7211" s="15" t="s">
        <v>12722</v>
      </c>
      <c r="C7211" s="15" t="s">
        <v>217</v>
      </c>
      <c r="D7211" s="15" t="s">
        <v>235</v>
      </c>
      <c r="E7211" s="15" t="s">
        <v>136</v>
      </c>
      <c r="F7211" s="15" t="s">
        <v>137</v>
      </c>
      <c r="G7211" s="15" t="s">
        <v>299</v>
      </c>
      <c r="H7211" s="15" t="s">
        <v>136</v>
      </c>
      <c r="I7211" s="15" t="s">
        <v>139</v>
      </c>
      <c r="J7211" s="15" t="s">
        <v>144</v>
      </c>
      <c r="K7211" s="15" t="s">
        <v>12724</v>
      </c>
      <c r="N7211" s="15" t="n">
        <v>2</v>
      </c>
      <c r="P7211" s="15" t="n">
        <v>2</v>
      </c>
      <c r="Y7211" s="15" t="s">
        <v>156</v>
      </c>
      <c r="AB7211" s="15" t="s">
        <v>143</v>
      </c>
    </row>
    <row r="7212" customFormat="false" ht="15" hidden="false" customHeight="true" outlineLevel="0" collapsed="false">
      <c r="A7212" s="15" t="s">
        <v>12721</v>
      </c>
      <c r="B7212" s="15" t="s">
        <v>12722</v>
      </c>
      <c r="C7212" s="15" t="s">
        <v>217</v>
      </c>
      <c r="D7212" s="15" t="s">
        <v>235</v>
      </c>
      <c r="E7212" s="15" t="s">
        <v>136</v>
      </c>
      <c r="F7212" s="15" t="s">
        <v>137</v>
      </c>
      <c r="G7212" s="15" t="s">
        <v>299</v>
      </c>
      <c r="H7212" s="15" t="s">
        <v>136</v>
      </c>
      <c r="I7212" s="15" t="s">
        <v>139</v>
      </c>
      <c r="J7212" s="15" t="s">
        <v>150</v>
      </c>
      <c r="K7212" s="15" t="s">
        <v>12725</v>
      </c>
      <c r="N7212" s="15" t="n">
        <v>54</v>
      </c>
      <c r="O7212" s="15" t="n">
        <v>24</v>
      </c>
      <c r="P7212" s="15" t="n">
        <v>78</v>
      </c>
      <c r="Y7212" s="15" t="s">
        <v>156</v>
      </c>
      <c r="AB7212" s="15" t="s">
        <v>143</v>
      </c>
    </row>
    <row r="7213" customFormat="false" ht="15" hidden="false" customHeight="true" outlineLevel="0" collapsed="false">
      <c r="A7213" s="15" t="s">
        <v>12721</v>
      </c>
      <c r="B7213" s="15" t="s">
        <v>12722</v>
      </c>
      <c r="C7213" s="15" t="s">
        <v>217</v>
      </c>
      <c r="D7213" s="15" t="s">
        <v>235</v>
      </c>
      <c r="E7213" s="15" t="s">
        <v>136</v>
      </c>
      <c r="F7213" s="15" t="s">
        <v>137</v>
      </c>
      <c r="G7213" s="15" t="s">
        <v>299</v>
      </c>
      <c r="H7213" s="15" t="s">
        <v>136</v>
      </c>
      <c r="I7213" s="15" t="s">
        <v>139</v>
      </c>
      <c r="J7213" s="15" t="s">
        <v>158</v>
      </c>
      <c r="K7213" s="15" t="s">
        <v>12726</v>
      </c>
      <c r="N7213" s="15" t="n">
        <v>20</v>
      </c>
      <c r="O7213" s="15" t="n">
        <v>19</v>
      </c>
      <c r="P7213" s="15" t="n">
        <v>39</v>
      </c>
      <c r="Y7213" s="15" t="s">
        <v>156</v>
      </c>
      <c r="AB7213" s="15" t="s">
        <v>143</v>
      </c>
    </row>
    <row r="7214" customFormat="false" ht="15" hidden="false" customHeight="true" outlineLevel="0" collapsed="false">
      <c r="A7214" s="15" t="s">
        <v>12727</v>
      </c>
      <c r="B7214" s="15" t="s">
        <v>12728</v>
      </c>
      <c r="C7214" s="15" t="s">
        <v>134</v>
      </c>
      <c r="D7214" s="15" t="s">
        <v>135</v>
      </c>
      <c r="E7214" s="15" t="s">
        <v>136</v>
      </c>
      <c r="F7214" s="15" t="s">
        <v>137</v>
      </c>
      <c r="G7214" s="15" t="s">
        <v>7944</v>
      </c>
      <c r="H7214" s="15" t="s">
        <v>136</v>
      </c>
      <c r="I7214" s="15" t="s">
        <v>139</v>
      </c>
      <c r="J7214" s="15" t="s">
        <v>144</v>
      </c>
      <c r="K7214" s="15" t="s">
        <v>12729</v>
      </c>
      <c r="N7214" s="15" t="n">
        <v>28</v>
      </c>
      <c r="O7214" s="15" t="n">
        <v>16</v>
      </c>
      <c r="P7214" s="15" t="n">
        <v>44</v>
      </c>
      <c r="Y7214" s="15" t="s">
        <v>142</v>
      </c>
      <c r="AB7214" s="15" t="s">
        <v>143</v>
      </c>
    </row>
    <row r="7215" customFormat="false" ht="15" hidden="false" customHeight="true" outlineLevel="0" collapsed="false">
      <c r="A7215" s="15" t="s">
        <v>12727</v>
      </c>
      <c r="B7215" s="15" t="s">
        <v>12728</v>
      </c>
      <c r="C7215" s="15" t="s">
        <v>134</v>
      </c>
      <c r="D7215" s="15" t="s">
        <v>135</v>
      </c>
      <c r="E7215" s="15" t="s">
        <v>136</v>
      </c>
      <c r="F7215" s="15" t="s">
        <v>137</v>
      </c>
      <c r="G7215" s="15" t="s">
        <v>7944</v>
      </c>
      <c r="H7215" s="15" t="s">
        <v>136</v>
      </c>
      <c r="I7215" s="15" t="s">
        <v>139</v>
      </c>
      <c r="J7215" s="15" t="s">
        <v>158</v>
      </c>
      <c r="K7215" s="15" t="s">
        <v>12730</v>
      </c>
      <c r="N7215" s="15" t="n">
        <v>6</v>
      </c>
      <c r="O7215" s="15" t="n">
        <v>10</v>
      </c>
      <c r="P7215" s="15" t="n">
        <v>16</v>
      </c>
      <c r="Y7215" s="15" t="s">
        <v>142</v>
      </c>
      <c r="AB7215" s="15" t="s">
        <v>143</v>
      </c>
    </row>
    <row r="7216" customFormat="false" ht="15" hidden="false" customHeight="true" outlineLevel="0" collapsed="false">
      <c r="A7216" s="15" t="s">
        <v>12731</v>
      </c>
      <c r="B7216" s="15" t="s">
        <v>12732</v>
      </c>
      <c r="C7216" s="15" t="s">
        <v>217</v>
      </c>
      <c r="D7216" s="15" t="s">
        <v>235</v>
      </c>
      <c r="E7216" s="15" t="s">
        <v>136</v>
      </c>
      <c r="F7216" s="15" t="s">
        <v>137</v>
      </c>
      <c r="G7216" s="15" t="s">
        <v>336</v>
      </c>
      <c r="H7216" s="15" t="s">
        <v>136</v>
      </c>
      <c r="I7216" s="15" t="s">
        <v>243</v>
      </c>
      <c r="J7216" s="15" t="s">
        <v>140</v>
      </c>
      <c r="K7216" s="15" t="s">
        <v>12733</v>
      </c>
      <c r="N7216" s="15" t="n">
        <v>76</v>
      </c>
      <c r="O7216" s="15" t="n">
        <v>2</v>
      </c>
      <c r="P7216" s="15" t="n">
        <v>78</v>
      </c>
      <c r="Y7216" s="15" t="s">
        <v>142</v>
      </c>
      <c r="AB7216" s="15" t="s">
        <v>143</v>
      </c>
    </row>
    <row r="7217" customFormat="false" ht="15" hidden="false" customHeight="true" outlineLevel="0" collapsed="false">
      <c r="A7217" s="15" t="s">
        <v>12731</v>
      </c>
      <c r="B7217" s="15" t="s">
        <v>12732</v>
      </c>
      <c r="C7217" s="15" t="s">
        <v>217</v>
      </c>
      <c r="D7217" s="15" t="s">
        <v>235</v>
      </c>
      <c r="E7217" s="15" t="s">
        <v>136</v>
      </c>
      <c r="F7217" s="15" t="s">
        <v>137</v>
      </c>
      <c r="G7217" s="15" t="s">
        <v>336</v>
      </c>
      <c r="H7217" s="15" t="s">
        <v>136</v>
      </c>
      <c r="I7217" s="15" t="s">
        <v>243</v>
      </c>
      <c r="J7217" s="15" t="s">
        <v>150</v>
      </c>
      <c r="K7217" s="15" t="s">
        <v>12734</v>
      </c>
      <c r="L7217" s="15" t="n">
        <v>313</v>
      </c>
      <c r="M7217" s="15" t="n">
        <v>413</v>
      </c>
      <c r="N7217" s="15" t="n">
        <v>1327</v>
      </c>
      <c r="O7217" s="15" t="n">
        <v>307</v>
      </c>
      <c r="P7217" s="15" t="n">
        <v>2360</v>
      </c>
      <c r="Y7217" s="15" t="s">
        <v>142</v>
      </c>
      <c r="AB7217" s="15" t="s">
        <v>143</v>
      </c>
    </row>
    <row r="7218" customFormat="false" ht="15" hidden="false" customHeight="true" outlineLevel="0" collapsed="false">
      <c r="A7218" s="15" t="s">
        <v>12731</v>
      </c>
      <c r="B7218" s="15" t="s">
        <v>12732</v>
      </c>
      <c r="C7218" s="15" t="s">
        <v>217</v>
      </c>
      <c r="D7218" s="15" t="s">
        <v>235</v>
      </c>
      <c r="E7218" s="15" t="s">
        <v>136</v>
      </c>
      <c r="F7218" s="15" t="s">
        <v>137</v>
      </c>
      <c r="G7218" s="15" t="s">
        <v>336</v>
      </c>
      <c r="H7218" s="15" t="s">
        <v>136</v>
      </c>
      <c r="I7218" s="15" t="s">
        <v>243</v>
      </c>
      <c r="J7218" s="15" t="s">
        <v>166</v>
      </c>
      <c r="K7218" s="15" t="s">
        <v>12735</v>
      </c>
      <c r="O7218" s="15" t="n">
        <v>1</v>
      </c>
      <c r="P7218" s="15" t="n">
        <v>1</v>
      </c>
      <c r="Y7218" s="15" t="s">
        <v>142</v>
      </c>
      <c r="AB7218" s="15" t="s">
        <v>143</v>
      </c>
    </row>
    <row r="7219" customFormat="false" ht="15" hidden="false" customHeight="true" outlineLevel="0" collapsed="false">
      <c r="A7219" s="15" t="s">
        <v>12731</v>
      </c>
      <c r="B7219" s="15" t="s">
        <v>12732</v>
      </c>
      <c r="C7219" s="15" t="s">
        <v>217</v>
      </c>
      <c r="D7219" s="15" t="s">
        <v>235</v>
      </c>
      <c r="E7219" s="15" t="s">
        <v>136</v>
      </c>
      <c r="F7219" s="15" t="s">
        <v>137</v>
      </c>
      <c r="G7219" s="15" t="s">
        <v>336</v>
      </c>
      <c r="H7219" s="15" t="s">
        <v>136</v>
      </c>
      <c r="I7219" s="15" t="s">
        <v>243</v>
      </c>
      <c r="J7219" s="15" t="s">
        <v>158</v>
      </c>
      <c r="K7219" s="15" t="s">
        <v>12736</v>
      </c>
      <c r="L7219" s="15" t="n">
        <v>22</v>
      </c>
      <c r="M7219" s="15" t="n">
        <v>61</v>
      </c>
      <c r="N7219" s="15" t="n">
        <v>155</v>
      </c>
      <c r="O7219" s="15" t="n">
        <v>34</v>
      </c>
      <c r="P7219" s="15" t="n">
        <v>272</v>
      </c>
      <c r="Y7219" s="15" t="s">
        <v>142</v>
      </c>
      <c r="AB7219" s="15" t="s">
        <v>143</v>
      </c>
    </row>
    <row r="7220" customFormat="false" ht="15" hidden="false" customHeight="true" outlineLevel="0" collapsed="false">
      <c r="A7220" s="15" t="s">
        <v>12731</v>
      </c>
      <c r="B7220" s="15" t="s">
        <v>12732</v>
      </c>
      <c r="C7220" s="15" t="s">
        <v>217</v>
      </c>
      <c r="D7220" s="15" t="s">
        <v>235</v>
      </c>
      <c r="E7220" s="15" t="s">
        <v>136</v>
      </c>
      <c r="F7220" s="15" t="s">
        <v>137</v>
      </c>
      <c r="G7220" s="15" t="s">
        <v>336</v>
      </c>
      <c r="H7220" s="15" t="s">
        <v>136</v>
      </c>
      <c r="I7220" s="15" t="s">
        <v>243</v>
      </c>
      <c r="J7220" s="15" t="s">
        <v>169</v>
      </c>
      <c r="K7220" s="15" t="s">
        <v>12737</v>
      </c>
      <c r="L7220" s="15" t="n">
        <v>5</v>
      </c>
      <c r="M7220" s="15" t="n">
        <v>9</v>
      </c>
      <c r="N7220" s="15" t="n">
        <v>6</v>
      </c>
      <c r="O7220" s="15" t="n">
        <v>1</v>
      </c>
      <c r="P7220" s="15" t="n">
        <v>21</v>
      </c>
      <c r="Y7220" s="15" t="s">
        <v>142</v>
      </c>
      <c r="AB7220" s="15" t="s">
        <v>143</v>
      </c>
    </row>
    <row r="7221" customFormat="false" ht="15" hidden="false" customHeight="true" outlineLevel="0" collapsed="false">
      <c r="A7221" s="15" t="s">
        <v>12738</v>
      </c>
      <c r="B7221" s="15" t="s">
        <v>12739</v>
      </c>
      <c r="C7221" s="15" t="s">
        <v>148</v>
      </c>
      <c r="E7221" s="15" t="s">
        <v>136</v>
      </c>
      <c r="F7221" s="15" t="s">
        <v>137</v>
      </c>
      <c r="G7221" s="15" t="s">
        <v>4882</v>
      </c>
      <c r="H7221" s="15" t="s">
        <v>136</v>
      </c>
      <c r="I7221" s="15" t="s">
        <v>139</v>
      </c>
      <c r="J7221" s="15" t="s">
        <v>150</v>
      </c>
      <c r="K7221" s="15" t="s">
        <v>12740</v>
      </c>
      <c r="N7221" s="15" t="n">
        <v>4</v>
      </c>
      <c r="O7221" s="15" t="n">
        <v>2</v>
      </c>
      <c r="P7221" s="15" t="n">
        <v>6</v>
      </c>
      <c r="Y7221" s="15" t="s">
        <v>142</v>
      </c>
      <c r="AB7221" s="15" t="s">
        <v>143</v>
      </c>
    </row>
    <row r="7222" customFormat="false" ht="15" hidden="false" customHeight="true" outlineLevel="0" collapsed="false">
      <c r="A7222" s="15" t="s">
        <v>12738</v>
      </c>
      <c r="B7222" s="15" t="s">
        <v>12739</v>
      </c>
      <c r="C7222" s="15" t="s">
        <v>148</v>
      </c>
      <c r="E7222" s="15" t="s">
        <v>136</v>
      </c>
      <c r="F7222" s="15" t="s">
        <v>137</v>
      </c>
      <c r="G7222" s="15" t="s">
        <v>4882</v>
      </c>
      <c r="H7222" s="15" t="s">
        <v>136</v>
      </c>
      <c r="I7222" s="15" t="s">
        <v>139</v>
      </c>
      <c r="J7222" s="15" t="s">
        <v>158</v>
      </c>
      <c r="K7222" s="15" t="s">
        <v>12741</v>
      </c>
      <c r="O7222" s="15" t="n">
        <v>2</v>
      </c>
      <c r="P7222" s="15" t="n">
        <v>2</v>
      </c>
      <c r="Y7222" s="15" t="s">
        <v>142</v>
      </c>
      <c r="AB7222" s="15" t="s">
        <v>143</v>
      </c>
    </row>
    <row r="7223" customFormat="false" ht="15" hidden="false" customHeight="true" outlineLevel="0" collapsed="false">
      <c r="A7223" s="15" t="s">
        <v>12742</v>
      </c>
      <c r="B7223" s="15" t="s">
        <v>12743</v>
      </c>
      <c r="C7223" s="15" t="s">
        <v>217</v>
      </c>
      <c r="D7223" s="15" t="s">
        <v>235</v>
      </c>
      <c r="E7223" s="15" t="s">
        <v>136</v>
      </c>
      <c r="F7223" s="15" t="s">
        <v>137</v>
      </c>
      <c r="G7223" s="15" t="s">
        <v>847</v>
      </c>
      <c r="H7223" s="15" t="s">
        <v>136</v>
      </c>
      <c r="I7223" s="15" t="s">
        <v>139</v>
      </c>
      <c r="J7223" s="15" t="s">
        <v>140</v>
      </c>
      <c r="K7223" s="15" t="s">
        <v>12744</v>
      </c>
      <c r="N7223" s="15" t="n">
        <v>4</v>
      </c>
      <c r="O7223" s="15" t="n">
        <v>2</v>
      </c>
      <c r="P7223" s="15" t="n">
        <v>6</v>
      </c>
      <c r="Y7223" s="15" t="s">
        <v>142</v>
      </c>
      <c r="AB7223" s="15" t="s">
        <v>143</v>
      </c>
    </row>
    <row r="7224" customFormat="false" ht="15" hidden="false" customHeight="true" outlineLevel="0" collapsed="false">
      <c r="A7224" s="15" t="s">
        <v>12742</v>
      </c>
      <c r="B7224" s="15" t="s">
        <v>12743</v>
      </c>
      <c r="C7224" s="15" t="s">
        <v>217</v>
      </c>
      <c r="D7224" s="15" t="s">
        <v>235</v>
      </c>
      <c r="E7224" s="15" t="s">
        <v>136</v>
      </c>
      <c r="F7224" s="15" t="s">
        <v>137</v>
      </c>
      <c r="G7224" s="15" t="s">
        <v>847</v>
      </c>
      <c r="H7224" s="15" t="s">
        <v>136</v>
      </c>
      <c r="I7224" s="15" t="s">
        <v>139</v>
      </c>
      <c r="J7224" s="15" t="s">
        <v>150</v>
      </c>
      <c r="K7224" s="15" t="s">
        <v>12745</v>
      </c>
      <c r="N7224" s="15" t="n">
        <v>11</v>
      </c>
      <c r="O7224" s="15" t="n">
        <v>31</v>
      </c>
      <c r="P7224" s="15" t="n">
        <v>42</v>
      </c>
      <c r="Y7224" s="15" t="s">
        <v>142</v>
      </c>
      <c r="AB7224" s="15" t="s">
        <v>143</v>
      </c>
    </row>
    <row r="7225" customFormat="false" ht="15" hidden="false" customHeight="true" outlineLevel="0" collapsed="false">
      <c r="A7225" s="15" t="s">
        <v>12742</v>
      </c>
      <c r="B7225" s="15" t="s">
        <v>12743</v>
      </c>
      <c r="C7225" s="15" t="s">
        <v>217</v>
      </c>
      <c r="D7225" s="15" t="s">
        <v>235</v>
      </c>
      <c r="E7225" s="15" t="s">
        <v>136</v>
      </c>
      <c r="F7225" s="15" t="s">
        <v>137</v>
      </c>
      <c r="G7225" s="15" t="s">
        <v>847</v>
      </c>
      <c r="H7225" s="15" t="s">
        <v>136</v>
      </c>
      <c r="I7225" s="15" t="s">
        <v>139</v>
      </c>
      <c r="J7225" s="15" t="s">
        <v>158</v>
      </c>
      <c r="K7225" s="15" t="s">
        <v>12746</v>
      </c>
      <c r="N7225" s="15" t="n">
        <v>7</v>
      </c>
      <c r="O7225" s="15" t="n">
        <v>6</v>
      </c>
      <c r="P7225" s="15" t="n">
        <v>13</v>
      </c>
      <c r="Y7225" s="15" t="s">
        <v>142</v>
      </c>
      <c r="AB7225" s="15" t="s">
        <v>143</v>
      </c>
    </row>
    <row r="7226" customFormat="false" ht="15" hidden="false" customHeight="true" outlineLevel="0" collapsed="false">
      <c r="A7226" s="15" t="s">
        <v>12747</v>
      </c>
      <c r="B7226" s="15" t="s">
        <v>12748</v>
      </c>
      <c r="C7226" s="15" t="s">
        <v>217</v>
      </c>
      <c r="D7226" s="15" t="s">
        <v>235</v>
      </c>
      <c r="E7226" s="15" t="s">
        <v>136</v>
      </c>
      <c r="F7226" s="15" t="s">
        <v>137</v>
      </c>
      <c r="G7226" s="15" t="s">
        <v>4269</v>
      </c>
      <c r="H7226" s="15" t="s">
        <v>136</v>
      </c>
      <c r="I7226" s="15" t="s">
        <v>139</v>
      </c>
      <c r="J7226" s="15" t="s">
        <v>150</v>
      </c>
      <c r="K7226" s="15" t="s">
        <v>12749</v>
      </c>
      <c r="N7226" s="15" t="n">
        <v>1</v>
      </c>
      <c r="P7226" s="15" t="n">
        <v>1</v>
      </c>
      <c r="Y7226" s="15" t="s">
        <v>142</v>
      </c>
      <c r="AB7226" s="15" t="s">
        <v>143</v>
      </c>
    </row>
    <row r="7227" customFormat="false" ht="15" hidden="false" customHeight="true" outlineLevel="0" collapsed="false">
      <c r="A7227" s="15" t="s">
        <v>12750</v>
      </c>
      <c r="B7227" s="15" t="s">
        <v>12751</v>
      </c>
      <c r="C7227" s="15" t="s">
        <v>134</v>
      </c>
      <c r="D7227" s="15" t="s">
        <v>135</v>
      </c>
      <c r="E7227" s="15" t="s">
        <v>136</v>
      </c>
      <c r="F7227" s="15" t="s">
        <v>137</v>
      </c>
      <c r="G7227" s="15" t="s">
        <v>138</v>
      </c>
      <c r="H7227" s="15" t="s">
        <v>136</v>
      </c>
      <c r="I7227" s="15" t="s">
        <v>243</v>
      </c>
      <c r="J7227" s="15" t="s">
        <v>140</v>
      </c>
      <c r="K7227" s="15" t="s">
        <v>12752</v>
      </c>
      <c r="L7227" s="15" t="n">
        <v>19</v>
      </c>
      <c r="M7227" s="15" t="n">
        <v>11</v>
      </c>
      <c r="P7227" s="15" t="n">
        <v>30</v>
      </c>
      <c r="Y7227" s="15" t="s">
        <v>142</v>
      </c>
      <c r="AB7227" s="15" t="s">
        <v>143</v>
      </c>
    </row>
    <row r="7228" customFormat="false" ht="15" hidden="false" customHeight="true" outlineLevel="0" collapsed="false">
      <c r="A7228" s="15" t="s">
        <v>12750</v>
      </c>
      <c r="B7228" s="15" t="s">
        <v>12751</v>
      </c>
      <c r="C7228" s="15" t="s">
        <v>134</v>
      </c>
      <c r="D7228" s="15" t="s">
        <v>135</v>
      </c>
      <c r="E7228" s="15" t="s">
        <v>136</v>
      </c>
      <c r="F7228" s="15" t="s">
        <v>137</v>
      </c>
      <c r="G7228" s="15" t="s">
        <v>138</v>
      </c>
      <c r="H7228" s="15" t="s">
        <v>136</v>
      </c>
      <c r="I7228" s="15" t="s">
        <v>243</v>
      </c>
      <c r="J7228" s="15" t="s">
        <v>144</v>
      </c>
      <c r="K7228" s="15" t="s">
        <v>12753</v>
      </c>
      <c r="L7228" s="15" t="n">
        <v>2963</v>
      </c>
      <c r="M7228" s="15" t="n">
        <v>1274</v>
      </c>
      <c r="P7228" s="15" t="n">
        <v>4237</v>
      </c>
      <c r="Y7228" s="15" t="s">
        <v>142</v>
      </c>
      <c r="AB7228" s="15" t="s">
        <v>143</v>
      </c>
    </row>
    <row r="7229" customFormat="false" ht="15" hidden="false" customHeight="true" outlineLevel="0" collapsed="false">
      <c r="A7229" s="15" t="s">
        <v>12750</v>
      </c>
      <c r="B7229" s="15" t="s">
        <v>12751</v>
      </c>
      <c r="C7229" s="15" t="s">
        <v>134</v>
      </c>
      <c r="D7229" s="15" t="s">
        <v>135</v>
      </c>
      <c r="E7229" s="15" t="s">
        <v>136</v>
      </c>
      <c r="F7229" s="15" t="s">
        <v>137</v>
      </c>
      <c r="G7229" s="15" t="s">
        <v>138</v>
      </c>
      <c r="H7229" s="15" t="s">
        <v>136</v>
      </c>
      <c r="I7229" s="15" t="s">
        <v>243</v>
      </c>
      <c r="J7229" s="15" t="s">
        <v>150</v>
      </c>
      <c r="K7229" s="15" t="s">
        <v>12754</v>
      </c>
      <c r="L7229" s="15" t="n">
        <v>271</v>
      </c>
      <c r="M7229" s="15" t="n">
        <v>177</v>
      </c>
      <c r="N7229" s="15" t="n">
        <v>0</v>
      </c>
      <c r="P7229" s="15" t="n">
        <v>448</v>
      </c>
      <c r="Y7229" s="15" t="s">
        <v>142</v>
      </c>
      <c r="AB7229" s="15" t="s">
        <v>143</v>
      </c>
    </row>
    <row r="7230" customFormat="false" ht="15" hidden="false" customHeight="true" outlineLevel="0" collapsed="false">
      <c r="A7230" s="15" t="s">
        <v>12750</v>
      </c>
      <c r="B7230" s="15" t="s">
        <v>12751</v>
      </c>
      <c r="C7230" s="15" t="s">
        <v>134</v>
      </c>
      <c r="D7230" s="15" t="s">
        <v>135</v>
      </c>
      <c r="E7230" s="15" t="s">
        <v>136</v>
      </c>
      <c r="F7230" s="15" t="s">
        <v>137</v>
      </c>
      <c r="G7230" s="15" t="s">
        <v>138</v>
      </c>
      <c r="H7230" s="15" t="s">
        <v>136</v>
      </c>
      <c r="I7230" s="15" t="s">
        <v>243</v>
      </c>
      <c r="J7230" s="15" t="s">
        <v>158</v>
      </c>
      <c r="K7230" s="15" t="s">
        <v>12755</v>
      </c>
      <c r="L7230" s="15" t="n">
        <v>1147</v>
      </c>
      <c r="M7230" s="15" t="n">
        <v>642</v>
      </c>
      <c r="N7230" s="15" t="n">
        <v>0</v>
      </c>
      <c r="P7230" s="15" t="n">
        <v>1789</v>
      </c>
      <c r="Y7230" s="15" t="s">
        <v>142</v>
      </c>
      <c r="AB7230" s="15" t="s">
        <v>143</v>
      </c>
    </row>
    <row r="7231" customFormat="false" ht="15" hidden="false" customHeight="true" outlineLevel="0" collapsed="false">
      <c r="A7231" s="15" t="s">
        <v>12750</v>
      </c>
      <c r="B7231" s="15" t="s">
        <v>12751</v>
      </c>
      <c r="C7231" s="15" t="s">
        <v>134</v>
      </c>
      <c r="D7231" s="15" t="s">
        <v>135</v>
      </c>
      <c r="E7231" s="15" t="s">
        <v>136</v>
      </c>
      <c r="F7231" s="15" t="s">
        <v>137</v>
      </c>
      <c r="G7231" s="15" t="s">
        <v>138</v>
      </c>
      <c r="H7231" s="15" t="s">
        <v>136</v>
      </c>
      <c r="I7231" s="15" t="s">
        <v>243</v>
      </c>
      <c r="J7231" s="15" t="s">
        <v>169</v>
      </c>
      <c r="K7231" s="15" t="s">
        <v>12756</v>
      </c>
      <c r="L7231" s="15" t="n">
        <v>6</v>
      </c>
      <c r="M7231" s="15" t="n">
        <v>2</v>
      </c>
      <c r="P7231" s="15" t="n">
        <v>8</v>
      </c>
      <c r="Y7231" s="15" t="s">
        <v>142</v>
      </c>
      <c r="AB7231" s="15" t="s">
        <v>143</v>
      </c>
    </row>
    <row r="7232" customFormat="false" ht="15" hidden="false" customHeight="true" outlineLevel="0" collapsed="false">
      <c r="A7232" s="15" t="s">
        <v>12757</v>
      </c>
      <c r="B7232" s="15" t="s">
        <v>12758</v>
      </c>
      <c r="C7232" s="15" t="s">
        <v>217</v>
      </c>
      <c r="D7232" s="15" t="s">
        <v>218</v>
      </c>
      <c r="E7232" s="15" t="s">
        <v>136</v>
      </c>
      <c r="F7232" s="15" t="s">
        <v>137</v>
      </c>
      <c r="G7232" s="15" t="s">
        <v>202</v>
      </c>
      <c r="H7232" s="15" t="s">
        <v>136</v>
      </c>
      <c r="I7232" s="15" t="s">
        <v>139</v>
      </c>
      <c r="J7232" s="15" t="s">
        <v>150</v>
      </c>
      <c r="K7232" s="15" t="s">
        <v>12759</v>
      </c>
      <c r="N7232" s="15" t="n">
        <v>52</v>
      </c>
      <c r="O7232" s="15" t="n">
        <v>3</v>
      </c>
      <c r="P7232" s="15" t="n">
        <v>55</v>
      </c>
      <c r="Y7232" s="15" t="s">
        <v>142</v>
      </c>
      <c r="AB7232" s="15" t="s">
        <v>143</v>
      </c>
    </row>
    <row r="7233" customFormat="false" ht="15" hidden="false" customHeight="true" outlineLevel="0" collapsed="false">
      <c r="A7233" s="15" t="s">
        <v>12757</v>
      </c>
      <c r="B7233" s="15" t="s">
        <v>12758</v>
      </c>
      <c r="C7233" s="15" t="s">
        <v>217</v>
      </c>
      <c r="D7233" s="15" t="s">
        <v>218</v>
      </c>
      <c r="E7233" s="15" t="s">
        <v>136</v>
      </c>
      <c r="F7233" s="15" t="s">
        <v>137</v>
      </c>
      <c r="G7233" s="15" t="s">
        <v>202</v>
      </c>
      <c r="H7233" s="15" t="s">
        <v>136</v>
      </c>
      <c r="I7233" s="15" t="s">
        <v>139</v>
      </c>
      <c r="J7233" s="15" t="s">
        <v>158</v>
      </c>
      <c r="K7233" s="15" t="s">
        <v>12760</v>
      </c>
      <c r="N7233" s="15" t="n">
        <v>35</v>
      </c>
      <c r="O7233" s="15" t="n">
        <v>1</v>
      </c>
      <c r="P7233" s="15" t="n">
        <v>36</v>
      </c>
      <c r="Y7233" s="15" t="s">
        <v>142</v>
      </c>
      <c r="AB7233" s="15" t="s">
        <v>143</v>
      </c>
    </row>
    <row r="7234" customFormat="false" ht="15" hidden="false" customHeight="true" outlineLevel="0" collapsed="false">
      <c r="A7234" s="15" t="s">
        <v>12757</v>
      </c>
      <c r="B7234" s="15" t="s">
        <v>12758</v>
      </c>
      <c r="C7234" s="15" t="s">
        <v>217</v>
      </c>
      <c r="D7234" s="15" t="s">
        <v>218</v>
      </c>
      <c r="E7234" s="15" t="s">
        <v>136</v>
      </c>
      <c r="F7234" s="15" t="s">
        <v>137</v>
      </c>
      <c r="G7234" s="15" t="s">
        <v>202</v>
      </c>
      <c r="H7234" s="15" t="s">
        <v>136</v>
      </c>
      <c r="I7234" s="15" t="s">
        <v>139</v>
      </c>
      <c r="J7234" s="15" t="s">
        <v>169</v>
      </c>
      <c r="K7234" s="15" t="s">
        <v>12761</v>
      </c>
      <c r="N7234" s="15" t="n">
        <v>8</v>
      </c>
      <c r="P7234" s="15" t="n">
        <v>8</v>
      </c>
      <c r="Y7234" s="15" t="s">
        <v>142</v>
      </c>
      <c r="AB7234" s="15" t="s">
        <v>143</v>
      </c>
    </row>
    <row r="7235" customFormat="false" ht="15" hidden="false" customHeight="true" outlineLevel="0" collapsed="false">
      <c r="A7235" s="15" t="s">
        <v>12762</v>
      </c>
      <c r="B7235" s="15" t="s">
        <v>12763</v>
      </c>
      <c r="C7235" s="15" t="s">
        <v>217</v>
      </c>
      <c r="D7235" s="15" t="s">
        <v>274</v>
      </c>
      <c r="E7235" s="15" t="s">
        <v>136</v>
      </c>
      <c r="F7235" s="15" t="s">
        <v>137</v>
      </c>
      <c r="G7235" s="15" t="s">
        <v>4163</v>
      </c>
      <c r="H7235" s="15" t="s">
        <v>136</v>
      </c>
      <c r="I7235" s="15" t="s">
        <v>139</v>
      </c>
      <c r="J7235" s="15" t="s">
        <v>140</v>
      </c>
      <c r="K7235" s="15" t="s">
        <v>12764</v>
      </c>
      <c r="N7235" s="15" t="n">
        <v>3</v>
      </c>
      <c r="P7235" s="15" t="n">
        <v>3</v>
      </c>
      <c r="Y7235" s="15" t="s">
        <v>156</v>
      </c>
      <c r="AB7235" s="15" t="s">
        <v>143</v>
      </c>
    </row>
    <row r="7236" customFormat="false" ht="15" hidden="false" customHeight="true" outlineLevel="0" collapsed="false">
      <c r="A7236" s="15" t="s">
        <v>12762</v>
      </c>
      <c r="B7236" s="15" t="s">
        <v>12763</v>
      </c>
      <c r="C7236" s="15" t="s">
        <v>217</v>
      </c>
      <c r="D7236" s="15" t="s">
        <v>274</v>
      </c>
      <c r="E7236" s="15" t="s">
        <v>136</v>
      </c>
      <c r="F7236" s="15" t="s">
        <v>137</v>
      </c>
      <c r="G7236" s="15" t="s">
        <v>4163</v>
      </c>
      <c r="H7236" s="15" t="s">
        <v>136</v>
      </c>
      <c r="I7236" s="15" t="s">
        <v>139</v>
      </c>
      <c r="J7236" s="15" t="s">
        <v>150</v>
      </c>
      <c r="K7236" s="15" t="s">
        <v>12765</v>
      </c>
      <c r="N7236" s="15" t="n">
        <v>4</v>
      </c>
      <c r="O7236" s="15" t="n">
        <v>5</v>
      </c>
      <c r="P7236" s="15" t="n">
        <v>9</v>
      </c>
      <c r="Y7236" s="15" t="s">
        <v>156</v>
      </c>
      <c r="AB7236" s="15" t="s">
        <v>143</v>
      </c>
    </row>
    <row r="7237" customFormat="false" ht="15" hidden="false" customHeight="true" outlineLevel="0" collapsed="false">
      <c r="A7237" s="15" t="s">
        <v>12762</v>
      </c>
      <c r="B7237" s="15" t="s">
        <v>12763</v>
      </c>
      <c r="C7237" s="15" t="s">
        <v>217</v>
      </c>
      <c r="D7237" s="15" t="s">
        <v>274</v>
      </c>
      <c r="E7237" s="15" t="s">
        <v>136</v>
      </c>
      <c r="F7237" s="15" t="s">
        <v>137</v>
      </c>
      <c r="G7237" s="15" t="s">
        <v>4163</v>
      </c>
      <c r="H7237" s="15" t="s">
        <v>136</v>
      </c>
      <c r="I7237" s="15" t="s">
        <v>139</v>
      </c>
      <c r="J7237" s="15" t="s">
        <v>158</v>
      </c>
      <c r="K7237" s="15" t="s">
        <v>12766</v>
      </c>
      <c r="N7237" s="15" t="n">
        <v>6</v>
      </c>
      <c r="P7237" s="15" t="n">
        <v>6</v>
      </c>
      <c r="Y7237" s="15" t="s">
        <v>156</v>
      </c>
      <c r="AB7237" s="15" t="s">
        <v>143</v>
      </c>
    </row>
    <row r="7238" customFormat="false" ht="15" hidden="false" customHeight="true" outlineLevel="0" collapsed="false">
      <c r="A7238" s="15" t="s">
        <v>12767</v>
      </c>
      <c r="B7238" s="15" t="s">
        <v>12768</v>
      </c>
      <c r="C7238" s="15" t="s">
        <v>148</v>
      </c>
      <c r="E7238" s="15" t="s">
        <v>136</v>
      </c>
      <c r="F7238" s="15" t="s">
        <v>137</v>
      </c>
      <c r="G7238" s="15" t="s">
        <v>1411</v>
      </c>
      <c r="H7238" s="15" t="s">
        <v>136</v>
      </c>
      <c r="I7238" s="15" t="s">
        <v>139</v>
      </c>
      <c r="J7238" s="15" t="s">
        <v>140</v>
      </c>
      <c r="K7238" s="15" t="s">
        <v>12769</v>
      </c>
      <c r="N7238" s="15" t="n">
        <v>3</v>
      </c>
      <c r="O7238" s="15" t="n">
        <v>1</v>
      </c>
      <c r="P7238" s="15" t="n">
        <v>4</v>
      </c>
      <c r="Y7238" s="15" t="s">
        <v>156</v>
      </c>
      <c r="AB7238" s="15" t="s">
        <v>143</v>
      </c>
    </row>
    <row r="7239" customFormat="false" ht="15" hidden="false" customHeight="true" outlineLevel="0" collapsed="false">
      <c r="A7239" s="15" t="s">
        <v>12767</v>
      </c>
      <c r="B7239" s="15" t="s">
        <v>12768</v>
      </c>
      <c r="C7239" s="15" t="s">
        <v>148</v>
      </c>
      <c r="E7239" s="15" t="s">
        <v>136</v>
      </c>
      <c r="F7239" s="15" t="s">
        <v>137</v>
      </c>
      <c r="G7239" s="15" t="s">
        <v>1411</v>
      </c>
      <c r="H7239" s="15" t="s">
        <v>136</v>
      </c>
      <c r="I7239" s="15" t="s">
        <v>139</v>
      </c>
      <c r="J7239" s="15" t="s">
        <v>150</v>
      </c>
      <c r="K7239" s="15" t="s">
        <v>12770</v>
      </c>
      <c r="N7239" s="15" t="n">
        <v>10</v>
      </c>
      <c r="O7239" s="15" t="n">
        <v>18</v>
      </c>
      <c r="P7239" s="15" t="n">
        <v>28</v>
      </c>
      <c r="Y7239" s="15" t="s">
        <v>156</v>
      </c>
      <c r="AB7239" s="15" t="s">
        <v>143</v>
      </c>
    </row>
    <row r="7240" customFormat="false" ht="15" hidden="false" customHeight="true" outlineLevel="0" collapsed="false">
      <c r="A7240" s="15" t="s">
        <v>12767</v>
      </c>
      <c r="B7240" s="15" t="s">
        <v>12768</v>
      </c>
      <c r="C7240" s="15" t="s">
        <v>148</v>
      </c>
      <c r="E7240" s="15" t="s">
        <v>136</v>
      </c>
      <c r="F7240" s="15" t="s">
        <v>137</v>
      </c>
      <c r="G7240" s="15" t="s">
        <v>1411</v>
      </c>
      <c r="H7240" s="15" t="s">
        <v>136</v>
      </c>
      <c r="I7240" s="15" t="s">
        <v>139</v>
      </c>
      <c r="J7240" s="15" t="s">
        <v>158</v>
      </c>
      <c r="K7240" s="15" t="s">
        <v>12771</v>
      </c>
      <c r="O7240" s="15" t="n">
        <v>5</v>
      </c>
      <c r="P7240" s="15" t="n">
        <v>5</v>
      </c>
      <c r="Y7240" s="15" t="s">
        <v>156</v>
      </c>
      <c r="AB7240" s="15" t="s">
        <v>143</v>
      </c>
    </row>
    <row r="7241" customFormat="false" ht="15" hidden="false" customHeight="true" outlineLevel="0" collapsed="false">
      <c r="A7241" s="15" t="s">
        <v>12772</v>
      </c>
      <c r="B7241" s="15" t="s">
        <v>12773</v>
      </c>
      <c r="C7241" s="15" t="s">
        <v>148</v>
      </c>
      <c r="E7241" s="15" t="s">
        <v>136</v>
      </c>
      <c r="F7241" s="15" t="s">
        <v>137</v>
      </c>
      <c r="G7241" s="15" t="s">
        <v>2004</v>
      </c>
      <c r="H7241" s="15" t="s">
        <v>136</v>
      </c>
      <c r="I7241" s="15" t="s">
        <v>139</v>
      </c>
      <c r="J7241" s="15" t="s">
        <v>150</v>
      </c>
      <c r="K7241" s="15" t="s">
        <v>12774</v>
      </c>
      <c r="N7241" s="15" t="n">
        <v>1</v>
      </c>
      <c r="P7241" s="15" t="n">
        <v>1</v>
      </c>
      <c r="Y7241" s="15" t="s">
        <v>156</v>
      </c>
      <c r="AB7241" s="15" t="s">
        <v>143</v>
      </c>
    </row>
    <row r="7242" customFormat="false" ht="15" hidden="false" customHeight="true" outlineLevel="0" collapsed="false">
      <c r="A7242" s="15" t="s">
        <v>12775</v>
      </c>
      <c r="B7242" s="15" t="s">
        <v>12776</v>
      </c>
      <c r="C7242" s="15" t="s">
        <v>134</v>
      </c>
      <c r="D7242" s="15" t="s">
        <v>135</v>
      </c>
      <c r="E7242" s="15" t="s">
        <v>136</v>
      </c>
      <c r="F7242" s="15" t="s">
        <v>137</v>
      </c>
      <c r="G7242" s="15" t="s">
        <v>202</v>
      </c>
      <c r="H7242" s="15" t="s">
        <v>136</v>
      </c>
      <c r="I7242" s="15" t="s">
        <v>139</v>
      </c>
      <c r="J7242" s="15" t="s">
        <v>140</v>
      </c>
      <c r="K7242" s="15" t="s">
        <v>12777</v>
      </c>
      <c r="N7242" s="15" t="n">
        <v>50</v>
      </c>
      <c r="O7242" s="15" t="n">
        <v>2</v>
      </c>
      <c r="P7242" s="15" t="n">
        <v>52</v>
      </c>
      <c r="Y7242" s="15" t="s">
        <v>142</v>
      </c>
      <c r="AB7242" s="15" t="s">
        <v>143</v>
      </c>
    </row>
    <row r="7243" customFormat="false" ht="15" hidden="false" customHeight="true" outlineLevel="0" collapsed="false">
      <c r="A7243" s="15" t="s">
        <v>12775</v>
      </c>
      <c r="B7243" s="15" t="s">
        <v>12776</v>
      </c>
      <c r="C7243" s="15" t="s">
        <v>134</v>
      </c>
      <c r="D7243" s="15" t="s">
        <v>135</v>
      </c>
      <c r="E7243" s="15" t="s">
        <v>136</v>
      </c>
      <c r="F7243" s="15" t="s">
        <v>137</v>
      </c>
      <c r="G7243" s="15" t="s">
        <v>202</v>
      </c>
      <c r="H7243" s="15" t="s">
        <v>136</v>
      </c>
      <c r="I7243" s="15" t="s">
        <v>139</v>
      </c>
      <c r="J7243" s="15" t="s">
        <v>144</v>
      </c>
      <c r="K7243" s="15" t="s">
        <v>12778</v>
      </c>
      <c r="N7243" s="15" t="n">
        <v>65</v>
      </c>
      <c r="O7243" s="15" t="n">
        <v>5</v>
      </c>
      <c r="P7243" s="15" t="n">
        <v>70</v>
      </c>
      <c r="Y7243" s="15" t="s">
        <v>142</v>
      </c>
      <c r="AB7243" s="15" t="s">
        <v>143</v>
      </c>
    </row>
    <row r="7244" customFormat="false" ht="15" hidden="false" customHeight="true" outlineLevel="0" collapsed="false">
      <c r="A7244" s="15" t="s">
        <v>12775</v>
      </c>
      <c r="B7244" s="15" t="s">
        <v>12776</v>
      </c>
      <c r="C7244" s="15" t="s">
        <v>134</v>
      </c>
      <c r="D7244" s="15" t="s">
        <v>135</v>
      </c>
      <c r="E7244" s="15" t="s">
        <v>136</v>
      </c>
      <c r="F7244" s="15" t="s">
        <v>137</v>
      </c>
      <c r="G7244" s="15" t="s">
        <v>202</v>
      </c>
      <c r="H7244" s="15" t="s">
        <v>136</v>
      </c>
      <c r="I7244" s="15" t="s">
        <v>139</v>
      </c>
      <c r="J7244" s="15" t="s">
        <v>150</v>
      </c>
      <c r="K7244" s="15" t="s">
        <v>12779</v>
      </c>
      <c r="N7244" s="15" t="n">
        <v>58</v>
      </c>
      <c r="P7244" s="15" t="n">
        <v>58</v>
      </c>
      <c r="Y7244" s="15" t="s">
        <v>142</v>
      </c>
      <c r="AB7244" s="15" t="s">
        <v>143</v>
      </c>
    </row>
    <row r="7245" customFormat="false" ht="15" hidden="false" customHeight="true" outlineLevel="0" collapsed="false">
      <c r="A7245" s="15" t="s">
        <v>12780</v>
      </c>
      <c r="B7245" s="15" t="s">
        <v>12781</v>
      </c>
      <c r="C7245" s="15" t="s">
        <v>148</v>
      </c>
      <c r="E7245" s="15" t="s">
        <v>136</v>
      </c>
      <c r="F7245" s="15" t="s">
        <v>137</v>
      </c>
      <c r="G7245" s="15" t="s">
        <v>336</v>
      </c>
      <c r="H7245" s="15" t="s">
        <v>136</v>
      </c>
      <c r="I7245" s="15" t="s">
        <v>139</v>
      </c>
      <c r="J7245" s="15" t="s">
        <v>140</v>
      </c>
      <c r="K7245" s="15" t="s">
        <v>12782</v>
      </c>
      <c r="O7245" s="15" t="n">
        <v>2</v>
      </c>
      <c r="P7245" s="15" t="n">
        <v>2</v>
      </c>
      <c r="Y7245" s="15" t="s">
        <v>142</v>
      </c>
      <c r="AB7245" s="15" t="s">
        <v>143</v>
      </c>
    </row>
    <row r="7246" customFormat="false" ht="15" hidden="false" customHeight="true" outlineLevel="0" collapsed="false">
      <c r="A7246" s="15" t="s">
        <v>12780</v>
      </c>
      <c r="B7246" s="15" t="s">
        <v>12781</v>
      </c>
      <c r="C7246" s="15" t="s">
        <v>148</v>
      </c>
      <c r="E7246" s="15" t="s">
        <v>136</v>
      </c>
      <c r="F7246" s="15" t="s">
        <v>137</v>
      </c>
      <c r="G7246" s="15" t="s">
        <v>336</v>
      </c>
      <c r="H7246" s="15" t="s">
        <v>136</v>
      </c>
      <c r="I7246" s="15" t="s">
        <v>139</v>
      </c>
      <c r="J7246" s="15" t="s">
        <v>150</v>
      </c>
      <c r="K7246" s="15" t="s">
        <v>12783</v>
      </c>
      <c r="N7246" s="15" t="n">
        <v>26</v>
      </c>
      <c r="O7246" s="15" t="n">
        <v>19</v>
      </c>
      <c r="P7246" s="15" t="n">
        <v>45</v>
      </c>
      <c r="Y7246" s="15" t="s">
        <v>142</v>
      </c>
      <c r="AB7246" s="15" t="s">
        <v>143</v>
      </c>
    </row>
    <row r="7247" customFormat="false" ht="15" hidden="false" customHeight="true" outlineLevel="0" collapsed="false">
      <c r="A7247" s="15" t="s">
        <v>12784</v>
      </c>
      <c r="B7247" s="15" t="s">
        <v>12785</v>
      </c>
      <c r="C7247" s="15" t="s">
        <v>148</v>
      </c>
      <c r="E7247" s="15" t="s">
        <v>136</v>
      </c>
      <c r="F7247" s="15" t="s">
        <v>137</v>
      </c>
      <c r="G7247" s="15" t="s">
        <v>12786</v>
      </c>
      <c r="H7247" s="15" t="s">
        <v>136</v>
      </c>
      <c r="I7247" s="15" t="s">
        <v>139</v>
      </c>
      <c r="J7247" s="15" t="s">
        <v>140</v>
      </c>
      <c r="K7247" s="15" t="s">
        <v>12787</v>
      </c>
      <c r="L7247" s="15" t="n">
        <v>2</v>
      </c>
      <c r="P7247" s="15" t="n">
        <v>2</v>
      </c>
      <c r="Y7247" s="15" t="s">
        <v>142</v>
      </c>
      <c r="AB7247" s="15" t="s">
        <v>143</v>
      </c>
    </row>
    <row r="7248" customFormat="false" ht="15" hidden="false" customHeight="true" outlineLevel="0" collapsed="false">
      <c r="A7248" s="15" t="s">
        <v>12788</v>
      </c>
      <c r="B7248" s="15" t="s">
        <v>12789</v>
      </c>
      <c r="C7248" s="15" t="s">
        <v>217</v>
      </c>
      <c r="D7248" s="15" t="s">
        <v>235</v>
      </c>
      <c r="E7248" s="15" t="s">
        <v>136</v>
      </c>
      <c r="F7248" s="15" t="s">
        <v>137</v>
      </c>
      <c r="G7248" s="15" t="s">
        <v>219</v>
      </c>
      <c r="H7248" s="15" t="s">
        <v>136</v>
      </c>
      <c r="I7248" s="15" t="s">
        <v>139</v>
      </c>
      <c r="J7248" s="15" t="s">
        <v>150</v>
      </c>
      <c r="K7248" s="15" t="s">
        <v>12790</v>
      </c>
      <c r="M7248" s="15" t="n">
        <v>39</v>
      </c>
      <c r="N7248" s="15" t="n">
        <v>14</v>
      </c>
      <c r="O7248" s="15" t="n">
        <v>10</v>
      </c>
      <c r="P7248" s="15" t="n">
        <v>63</v>
      </c>
      <c r="Y7248" s="15" t="s">
        <v>142</v>
      </c>
      <c r="AB7248" s="15" t="s">
        <v>143</v>
      </c>
    </row>
    <row r="7249" customFormat="false" ht="15" hidden="false" customHeight="true" outlineLevel="0" collapsed="false">
      <c r="A7249" s="15" t="s">
        <v>12788</v>
      </c>
      <c r="B7249" s="15" t="s">
        <v>12789</v>
      </c>
      <c r="C7249" s="15" t="s">
        <v>217</v>
      </c>
      <c r="D7249" s="15" t="s">
        <v>235</v>
      </c>
      <c r="E7249" s="15" t="s">
        <v>136</v>
      </c>
      <c r="F7249" s="15" t="s">
        <v>137</v>
      </c>
      <c r="G7249" s="15" t="s">
        <v>219</v>
      </c>
      <c r="H7249" s="15" t="s">
        <v>136</v>
      </c>
      <c r="I7249" s="15" t="s">
        <v>139</v>
      </c>
      <c r="J7249" s="15" t="s">
        <v>158</v>
      </c>
      <c r="K7249" s="15" t="s">
        <v>12791</v>
      </c>
      <c r="M7249" s="15" t="n">
        <v>7</v>
      </c>
      <c r="N7249" s="15" t="n">
        <v>15</v>
      </c>
      <c r="O7249" s="15" t="n">
        <v>9</v>
      </c>
      <c r="P7249" s="15" t="n">
        <v>31</v>
      </c>
      <c r="Y7249" s="15" t="s">
        <v>142</v>
      </c>
      <c r="AB7249" s="15" t="s">
        <v>143</v>
      </c>
    </row>
    <row r="7250" customFormat="false" ht="15" hidden="false" customHeight="true" outlineLevel="0" collapsed="false">
      <c r="A7250" s="15" t="s">
        <v>12788</v>
      </c>
      <c r="B7250" s="15" t="s">
        <v>12789</v>
      </c>
      <c r="C7250" s="15" t="s">
        <v>217</v>
      </c>
      <c r="D7250" s="15" t="s">
        <v>235</v>
      </c>
      <c r="E7250" s="15" t="s">
        <v>136</v>
      </c>
      <c r="F7250" s="15" t="s">
        <v>137</v>
      </c>
      <c r="G7250" s="15" t="s">
        <v>219</v>
      </c>
      <c r="H7250" s="15" t="s">
        <v>136</v>
      </c>
      <c r="I7250" s="15" t="s">
        <v>139</v>
      </c>
      <c r="J7250" s="15" t="s">
        <v>169</v>
      </c>
      <c r="K7250" s="15" t="s">
        <v>12792</v>
      </c>
      <c r="N7250" s="15" t="n">
        <v>3</v>
      </c>
      <c r="P7250" s="15" t="n">
        <v>3</v>
      </c>
      <c r="Y7250" s="15" t="s">
        <v>142</v>
      </c>
      <c r="AB7250" s="15" t="s">
        <v>143</v>
      </c>
    </row>
    <row r="7251" customFormat="false" ht="15" hidden="false" customHeight="true" outlineLevel="0" collapsed="false">
      <c r="A7251" s="15" t="s">
        <v>12793</v>
      </c>
      <c r="B7251" s="15" t="s">
        <v>12794</v>
      </c>
      <c r="C7251" s="15" t="s">
        <v>134</v>
      </c>
      <c r="D7251" s="15" t="s">
        <v>541</v>
      </c>
      <c r="E7251" s="15" t="s">
        <v>136</v>
      </c>
      <c r="F7251" s="15" t="s">
        <v>137</v>
      </c>
      <c r="G7251" s="15" t="s">
        <v>451</v>
      </c>
      <c r="H7251" s="15" t="s">
        <v>136</v>
      </c>
      <c r="I7251" s="15" t="s">
        <v>243</v>
      </c>
      <c r="J7251" s="15" t="s">
        <v>140</v>
      </c>
      <c r="K7251" s="15" t="s">
        <v>12795</v>
      </c>
      <c r="M7251" s="15" t="n">
        <v>112</v>
      </c>
      <c r="O7251" s="15" t="n">
        <v>20</v>
      </c>
      <c r="P7251" s="15" t="n">
        <v>132</v>
      </c>
      <c r="Y7251" s="15" t="s">
        <v>142</v>
      </c>
      <c r="AB7251" s="15" t="s">
        <v>143</v>
      </c>
    </row>
    <row r="7252" customFormat="false" ht="15" hidden="false" customHeight="true" outlineLevel="0" collapsed="false">
      <c r="A7252" s="15" t="s">
        <v>12793</v>
      </c>
      <c r="B7252" s="15" t="s">
        <v>12794</v>
      </c>
      <c r="C7252" s="15" t="s">
        <v>134</v>
      </c>
      <c r="D7252" s="15" t="s">
        <v>541</v>
      </c>
      <c r="E7252" s="15" t="s">
        <v>136</v>
      </c>
      <c r="F7252" s="15" t="s">
        <v>137</v>
      </c>
      <c r="G7252" s="15" t="s">
        <v>451</v>
      </c>
      <c r="H7252" s="15" t="s">
        <v>136</v>
      </c>
      <c r="I7252" s="15" t="s">
        <v>243</v>
      </c>
      <c r="J7252" s="15" t="s">
        <v>144</v>
      </c>
      <c r="K7252" s="15" t="s">
        <v>12796</v>
      </c>
      <c r="M7252" s="15" t="n">
        <v>1</v>
      </c>
      <c r="N7252" s="15" t="n">
        <v>43</v>
      </c>
      <c r="P7252" s="15" t="n">
        <v>44</v>
      </c>
      <c r="Y7252" s="15" t="s">
        <v>142</v>
      </c>
      <c r="AB7252" s="15" t="s">
        <v>143</v>
      </c>
    </row>
    <row r="7253" customFormat="false" ht="15" hidden="false" customHeight="true" outlineLevel="0" collapsed="false">
      <c r="A7253" s="15" t="s">
        <v>12793</v>
      </c>
      <c r="B7253" s="15" t="s">
        <v>12794</v>
      </c>
      <c r="C7253" s="15" t="s">
        <v>134</v>
      </c>
      <c r="D7253" s="15" t="s">
        <v>541</v>
      </c>
      <c r="E7253" s="15" t="s">
        <v>136</v>
      </c>
      <c r="F7253" s="15" t="s">
        <v>137</v>
      </c>
      <c r="G7253" s="15" t="s">
        <v>451</v>
      </c>
      <c r="H7253" s="15" t="s">
        <v>136</v>
      </c>
      <c r="I7253" s="15" t="s">
        <v>243</v>
      </c>
      <c r="J7253" s="15" t="s">
        <v>150</v>
      </c>
      <c r="K7253" s="15" t="s">
        <v>12797</v>
      </c>
      <c r="L7253" s="15" t="n">
        <v>91</v>
      </c>
      <c r="M7253" s="15" t="n">
        <v>173</v>
      </c>
      <c r="N7253" s="15" t="n">
        <v>125</v>
      </c>
      <c r="O7253" s="15" t="n">
        <v>147</v>
      </c>
      <c r="P7253" s="15" t="n">
        <v>536</v>
      </c>
      <c r="Y7253" s="15" t="s">
        <v>142</v>
      </c>
      <c r="AB7253" s="15" t="s">
        <v>143</v>
      </c>
    </row>
    <row r="7254" customFormat="false" ht="15" hidden="false" customHeight="true" outlineLevel="0" collapsed="false">
      <c r="A7254" s="15" t="s">
        <v>12793</v>
      </c>
      <c r="B7254" s="15" t="s">
        <v>12794</v>
      </c>
      <c r="C7254" s="15" t="s">
        <v>134</v>
      </c>
      <c r="D7254" s="15" t="s">
        <v>541</v>
      </c>
      <c r="E7254" s="15" t="s">
        <v>136</v>
      </c>
      <c r="F7254" s="15" t="s">
        <v>137</v>
      </c>
      <c r="G7254" s="15" t="s">
        <v>451</v>
      </c>
      <c r="H7254" s="15" t="s">
        <v>136</v>
      </c>
      <c r="I7254" s="15" t="s">
        <v>243</v>
      </c>
      <c r="J7254" s="15" t="s">
        <v>158</v>
      </c>
      <c r="K7254" s="15" t="s">
        <v>12798</v>
      </c>
      <c r="L7254" s="15" t="n">
        <v>98</v>
      </c>
      <c r="M7254" s="15" t="n">
        <v>166</v>
      </c>
      <c r="N7254" s="15" t="n">
        <v>46</v>
      </c>
      <c r="O7254" s="15" t="n">
        <v>3</v>
      </c>
      <c r="P7254" s="15" t="n">
        <v>313</v>
      </c>
      <c r="Y7254" s="15" t="s">
        <v>142</v>
      </c>
      <c r="AB7254" s="15" t="s">
        <v>143</v>
      </c>
    </row>
    <row r="7255" customFormat="false" ht="15" hidden="false" customHeight="true" outlineLevel="0" collapsed="false">
      <c r="A7255" s="15" t="s">
        <v>12793</v>
      </c>
      <c r="B7255" s="15" t="s">
        <v>12794</v>
      </c>
      <c r="C7255" s="15" t="s">
        <v>134</v>
      </c>
      <c r="D7255" s="15" t="s">
        <v>541</v>
      </c>
      <c r="E7255" s="15" t="s">
        <v>136</v>
      </c>
      <c r="F7255" s="15" t="s">
        <v>137</v>
      </c>
      <c r="G7255" s="15" t="s">
        <v>451</v>
      </c>
      <c r="H7255" s="15" t="s">
        <v>136</v>
      </c>
      <c r="I7255" s="15" t="s">
        <v>243</v>
      </c>
      <c r="J7255" s="15" t="s">
        <v>169</v>
      </c>
      <c r="K7255" s="15" t="s">
        <v>12799</v>
      </c>
      <c r="L7255" s="15" t="n">
        <v>12</v>
      </c>
      <c r="M7255" s="15" t="n">
        <v>2</v>
      </c>
      <c r="N7255" s="15" t="n">
        <v>13</v>
      </c>
      <c r="O7255" s="15" t="n">
        <v>2</v>
      </c>
      <c r="P7255" s="15" t="n">
        <v>29</v>
      </c>
      <c r="Y7255" s="15" t="s">
        <v>142</v>
      </c>
      <c r="AB7255" s="15" t="s">
        <v>143</v>
      </c>
    </row>
    <row r="7256" customFormat="false" ht="15" hidden="false" customHeight="true" outlineLevel="0" collapsed="false">
      <c r="A7256" s="15" t="s">
        <v>12800</v>
      </c>
      <c r="B7256" s="15" t="s">
        <v>12801</v>
      </c>
      <c r="C7256" s="15" t="s">
        <v>134</v>
      </c>
      <c r="D7256" s="15" t="s">
        <v>135</v>
      </c>
      <c r="E7256" s="15" t="s">
        <v>136</v>
      </c>
      <c r="F7256" s="15" t="s">
        <v>137</v>
      </c>
      <c r="G7256" s="15" t="s">
        <v>231</v>
      </c>
      <c r="H7256" s="15" t="s">
        <v>136</v>
      </c>
      <c r="I7256" s="15" t="s">
        <v>139</v>
      </c>
      <c r="J7256" s="15" t="s">
        <v>140</v>
      </c>
      <c r="K7256" s="15" t="s">
        <v>12802</v>
      </c>
      <c r="N7256" s="15" t="n">
        <v>3</v>
      </c>
      <c r="O7256" s="15" t="n">
        <v>24</v>
      </c>
      <c r="P7256" s="15" t="n">
        <v>27</v>
      </c>
      <c r="Y7256" s="15" t="s">
        <v>156</v>
      </c>
      <c r="AB7256" s="15" t="s">
        <v>143</v>
      </c>
    </row>
    <row r="7257" customFormat="false" ht="15" hidden="false" customHeight="true" outlineLevel="0" collapsed="false">
      <c r="A7257" s="15" t="s">
        <v>12800</v>
      </c>
      <c r="B7257" s="15" t="s">
        <v>12801</v>
      </c>
      <c r="C7257" s="15" t="s">
        <v>134</v>
      </c>
      <c r="D7257" s="15" t="s">
        <v>135</v>
      </c>
      <c r="E7257" s="15" t="s">
        <v>136</v>
      </c>
      <c r="F7257" s="15" t="s">
        <v>137</v>
      </c>
      <c r="G7257" s="15" t="s">
        <v>231</v>
      </c>
      <c r="H7257" s="15" t="s">
        <v>136</v>
      </c>
      <c r="I7257" s="15" t="s">
        <v>139</v>
      </c>
      <c r="J7257" s="15" t="s">
        <v>144</v>
      </c>
      <c r="K7257" s="15" t="s">
        <v>12803</v>
      </c>
      <c r="N7257" s="15" t="n">
        <v>45</v>
      </c>
      <c r="O7257" s="15" t="n">
        <v>64</v>
      </c>
      <c r="P7257" s="15" t="n">
        <v>109</v>
      </c>
      <c r="Y7257" s="15" t="s">
        <v>156</v>
      </c>
      <c r="AB7257" s="15" t="s">
        <v>143</v>
      </c>
    </row>
    <row r="7258" customFormat="false" ht="15" hidden="false" customHeight="true" outlineLevel="0" collapsed="false">
      <c r="A7258" s="15" t="s">
        <v>12800</v>
      </c>
      <c r="B7258" s="15" t="s">
        <v>12801</v>
      </c>
      <c r="C7258" s="15" t="s">
        <v>134</v>
      </c>
      <c r="D7258" s="15" t="s">
        <v>135</v>
      </c>
      <c r="E7258" s="15" t="s">
        <v>136</v>
      </c>
      <c r="F7258" s="15" t="s">
        <v>137</v>
      </c>
      <c r="G7258" s="15" t="s">
        <v>231</v>
      </c>
      <c r="H7258" s="15" t="s">
        <v>136</v>
      </c>
      <c r="I7258" s="15" t="s">
        <v>139</v>
      </c>
      <c r="J7258" s="15" t="s">
        <v>150</v>
      </c>
      <c r="K7258" s="15" t="s">
        <v>12804</v>
      </c>
      <c r="N7258" s="15" t="n">
        <v>9</v>
      </c>
      <c r="O7258" s="15" t="n">
        <v>45</v>
      </c>
      <c r="P7258" s="15" t="n">
        <v>54</v>
      </c>
      <c r="Y7258" s="15" t="s">
        <v>156</v>
      </c>
      <c r="AB7258" s="15" t="s">
        <v>143</v>
      </c>
    </row>
    <row r="7259" customFormat="false" ht="15" hidden="false" customHeight="true" outlineLevel="0" collapsed="false">
      <c r="A7259" s="15" t="s">
        <v>12800</v>
      </c>
      <c r="B7259" s="15" t="s">
        <v>12801</v>
      </c>
      <c r="C7259" s="15" t="s">
        <v>134</v>
      </c>
      <c r="D7259" s="15" t="s">
        <v>135</v>
      </c>
      <c r="E7259" s="15" t="s">
        <v>136</v>
      </c>
      <c r="F7259" s="15" t="s">
        <v>137</v>
      </c>
      <c r="G7259" s="15" t="s">
        <v>231</v>
      </c>
      <c r="H7259" s="15" t="s">
        <v>136</v>
      </c>
      <c r="I7259" s="15" t="s">
        <v>139</v>
      </c>
      <c r="J7259" s="15" t="s">
        <v>158</v>
      </c>
      <c r="K7259" s="15" t="s">
        <v>12805</v>
      </c>
      <c r="N7259" s="15" t="n">
        <v>93</v>
      </c>
      <c r="O7259" s="15" t="n">
        <v>148</v>
      </c>
      <c r="P7259" s="15" t="n">
        <v>241</v>
      </c>
      <c r="Y7259" s="15" t="s">
        <v>156</v>
      </c>
      <c r="AB7259" s="15" t="s">
        <v>143</v>
      </c>
    </row>
    <row r="7260" customFormat="false" ht="15" hidden="false" customHeight="true" outlineLevel="0" collapsed="false">
      <c r="A7260" s="15" t="s">
        <v>12806</v>
      </c>
      <c r="B7260" s="15" t="s">
        <v>12807</v>
      </c>
      <c r="C7260" s="15" t="s">
        <v>217</v>
      </c>
      <c r="D7260" s="15" t="s">
        <v>218</v>
      </c>
      <c r="E7260" s="15" t="s">
        <v>136</v>
      </c>
      <c r="F7260" s="15" t="s">
        <v>137</v>
      </c>
      <c r="G7260" s="15" t="s">
        <v>12808</v>
      </c>
      <c r="H7260" s="15" t="s">
        <v>136</v>
      </c>
      <c r="I7260" s="15" t="s">
        <v>243</v>
      </c>
      <c r="J7260" s="15" t="s">
        <v>150</v>
      </c>
      <c r="K7260" s="15" t="s">
        <v>12809</v>
      </c>
      <c r="L7260" s="15" t="n">
        <v>43</v>
      </c>
      <c r="M7260" s="15" t="n">
        <v>38</v>
      </c>
      <c r="N7260" s="15" t="n">
        <v>116</v>
      </c>
      <c r="O7260" s="15" t="n">
        <v>30</v>
      </c>
      <c r="P7260" s="15" t="n">
        <v>227</v>
      </c>
      <c r="Y7260" s="15" t="s">
        <v>142</v>
      </c>
      <c r="AB7260" s="15" t="s">
        <v>143</v>
      </c>
    </row>
    <row r="7261" customFormat="false" ht="15" hidden="false" customHeight="true" outlineLevel="0" collapsed="false">
      <c r="A7261" s="15" t="s">
        <v>12806</v>
      </c>
      <c r="B7261" s="15" t="s">
        <v>12807</v>
      </c>
      <c r="C7261" s="15" t="s">
        <v>217</v>
      </c>
      <c r="D7261" s="15" t="s">
        <v>218</v>
      </c>
      <c r="E7261" s="15" t="s">
        <v>136</v>
      </c>
      <c r="F7261" s="15" t="s">
        <v>137</v>
      </c>
      <c r="G7261" s="15" t="s">
        <v>12808</v>
      </c>
      <c r="H7261" s="15" t="s">
        <v>136</v>
      </c>
      <c r="I7261" s="15" t="s">
        <v>243</v>
      </c>
      <c r="J7261" s="15" t="s">
        <v>158</v>
      </c>
      <c r="K7261" s="15" t="s">
        <v>12810</v>
      </c>
      <c r="L7261" s="15" t="n">
        <v>146</v>
      </c>
      <c r="M7261" s="15" t="n">
        <v>81</v>
      </c>
      <c r="N7261" s="15" t="n">
        <v>45</v>
      </c>
      <c r="O7261" s="15" t="n">
        <v>25</v>
      </c>
      <c r="P7261" s="15" t="n">
        <v>297</v>
      </c>
      <c r="Y7261" s="15" t="s">
        <v>142</v>
      </c>
      <c r="AB7261" s="15" t="s">
        <v>143</v>
      </c>
    </row>
    <row r="7262" customFormat="false" ht="15" hidden="false" customHeight="true" outlineLevel="0" collapsed="false">
      <c r="A7262" s="15" t="s">
        <v>12811</v>
      </c>
      <c r="B7262" s="15" t="s">
        <v>12812</v>
      </c>
      <c r="C7262" s="15" t="s">
        <v>148</v>
      </c>
      <c r="E7262" s="15" t="s">
        <v>136</v>
      </c>
      <c r="F7262" s="15" t="s">
        <v>137</v>
      </c>
      <c r="G7262" s="15" t="s">
        <v>510</v>
      </c>
      <c r="H7262" s="15" t="s">
        <v>136</v>
      </c>
      <c r="I7262" s="15" t="s">
        <v>139</v>
      </c>
      <c r="J7262" s="15" t="s">
        <v>150</v>
      </c>
      <c r="K7262" s="15" t="s">
        <v>12813</v>
      </c>
      <c r="M7262" s="15" t="n">
        <v>60</v>
      </c>
      <c r="N7262" s="15" t="n">
        <v>19</v>
      </c>
      <c r="O7262" s="15" t="n">
        <v>5</v>
      </c>
      <c r="P7262" s="15" t="n">
        <v>84</v>
      </c>
      <c r="Y7262" s="15" t="s">
        <v>142</v>
      </c>
      <c r="AB7262" s="15" t="s">
        <v>143</v>
      </c>
    </row>
    <row r="7263" customFormat="false" ht="15" hidden="false" customHeight="true" outlineLevel="0" collapsed="false">
      <c r="A7263" s="15" t="s">
        <v>12811</v>
      </c>
      <c r="B7263" s="15" t="s">
        <v>12812</v>
      </c>
      <c r="C7263" s="15" t="s">
        <v>148</v>
      </c>
      <c r="E7263" s="15" t="s">
        <v>136</v>
      </c>
      <c r="F7263" s="15" t="s">
        <v>137</v>
      </c>
      <c r="G7263" s="15" t="s">
        <v>510</v>
      </c>
      <c r="H7263" s="15" t="s">
        <v>136</v>
      </c>
      <c r="I7263" s="15" t="s">
        <v>139</v>
      </c>
      <c r="J7263" s="15" t="s">
        <v>158</v>
      </c>
      <c r="K7263" s="15" t="s">
        <v>12814</v>
      </c>
      <c r="L7263" s="15" t="n">
        <v>4</v>
      </c>
      <c r="M7263" s="15" t="n">
        <v>12</v>
      </c>
      <c r="N7263" s="15" t="n">
        <v>1</v>
      </c>
      <c r="P7263" s="15" t="n">
        <v>17</v>
      </c>
      <c r="Y7263" s="15" t="s">
        <v>142</v>
      </c>
      <c r="AB7263" s="15" t="s">
        <v>143</v>
      </c>
    </row>
    <row r="7264" customFormat="false" ht="15" hidden="false" customHeight="true" outlineLevel="0" collapsed="false">
      <c r="A7264" s="15" t="s">
        <v>12815</v>
      </c>
      <c r="B7264" s="15" t="s">
        <v>12816</v>
      </c>
      <c r="C7264" s="15" t="s">
        <v>148</v>
      </c>
      <c r="E7264" s="15" t="s">
        <v>136</v>
      </c>
      <c r="F7264" s="15" t="s">
        <v>137</v>
      </c>
      <c r="G7264" s="15" t="s">
        <v>451</v>
      </c>
      <c r="H7264" s="15" t="s">
        <v>136</v>
      </c>
      <c r="I7264" s="15" t="s">
        <v>139</v>
      </c>
      <c r="J7264" s="15" t="s">
        <v>169</v>
      </c>
      <c r="K7264" s="15" t="s">
        <v>12817</v>
      </c>
      <c r="L7264" s="15" t="n">
        <v>3</v>
      </c>
      <c r="P7264" s="15" t="n">
        <v>3</v>
      </c>
      <c r="Y7264" s="15" t="s">
        <v>142</v>
      </c>
      <c r="AB7264" s="15" t="s">
        <v>143</v>
      </c>
    </row>
    <row r="7265" customFormat="false" ht="15" hidden="false" customHeight="true" outlineLevel="0" collapsed="false">
      <c r="A7265" s="15" t="s">
        <v>12818</v>
      </c>
      <c r="B7265" s="15" t="s">
        <v>12819</v>
      </c>
      <c r="C7265" s="15" t="s">
        <v>134</v>
      </c>
      <c r="D7265" s="15" t="s">
        <v>135</v>
      </c>
      <c r="E7265" s="15" t="s">
        <v>136</v>
      </c>
      <c r="F7265" s="15" t="s">
        <v>137</v>
      </c>
      <c r="G7265" s="15" t="s">
        <v>2067</v>
      </c>
      <c r="H7265" s="15" t="s">
        <v>136</v>
      </c>
      <c r="I7265" s="15" t="s">
        <v>139</v>
      </c>
      <c r="J7265" s="15" t="s">
        <v>140</v>
      </c>
      <c r="K7265" s="15" t="s">
        <v>12820</v>
      </c>
      <c r="M7265" s="15" t="n">
        <v>5</v>
      </c>
      <c r="N7265" s="15" t="n">
        <v>4</v>
      </c>
      <c r="P7265" s="15" t="n">
        <v>9</v>
      </c>
      <c r="Y7265" s="15" t="s">
        <v>156</v>
      </c>
      <c r="AB7265" s="15" t="s">
        <v>143</v>
      </c>
    </row>
    <row r="7266" customFormat="false" ht="15" hidden="false" customHeight="true" outlineLevel="0" collapsed="false">
      <c r="A7266" s="15" t="s">
        <v>12818</v>
      </c>
      <c r="B7266" s="15" t="s">
        <v>12819</v>
      </c>
      <c r="C7266" s="15" t="s">
        <v>134</v>
      </c>
      <c r="D7266" s="15" t="s">
        <v>135</v>
      </c>
      <c r="E7266" s="15" t="s">
        <v>136</v>
      </c>
      <c r="F7266" s="15" t="s">
        <v>137</v>
      </c>
      <c r="G7266" s="15" t="s">
        <v>2067</v>
      </c>
      <c r="H7266" s="15" t="s">
        <v>136</v>
      </c>
      <c r="I7266" s="15" t="s">
        <v>139</v>
      </c>
      <c r="J7266" s="15" t="s">
        <v>144</v>
      </c>
      <c r="K7266" s="15" t="s">
        <v>12821</v>
      </c>
      <c r="M7266" s="15" t="n">
        <v>24</v>
      </c>
      <c r="N7266" s="15" t="n">
        <v>34</v>
      </c>
      <c r="P7266" s="15" t="n">
        <v>58</v>
      </c>
      <c r="Y7266" s="15" t="s">
        <v>156</v>
      </c>
      <c r="AB7266" s="15" t="s">
        <v>143</v>
      </c>
    </row>
    <row r="7267" customFormat="false" ht="15" hidden="false" customHeight="true" outlineLevel="0" collapsed="false">
      <c r="A7267" s="15" t="s">
        <v>12818</v>
      </c>
      <c r="B7267" s="15" t="s">
        <v>12819</v>
      </c>
      <c r="C7267" s="15" t="s">
        <v>134</v>
      </c>
      <c r="D7267" s="15" t="s">
        <v>135</v>
      </c>
      <c r="E7267" s="15" t="s">
        <v>136</v>
      </c>
      <c r="F7267" s="15" t="s">
        <v>137</v>
      </c>
      <c r="G7267" s="15" t="s">
        <v>2067</v>
      </c>
      <c r="H7267" s="15" t="s">
        <v>136</v>
      </c>
      <c r="I7267" s="15" t="s">
        <v>139</v>
      </c>
      <c r="J7267" s="15" t="s">
        <v>150</v>
      </c>
      <c r="K7267" s="15" t="s">
        <v>12822</v>
      </c>
      <c r="M7267" s="15" t="n">
        <v>11</v>
      </c>
      <c r="N7267" s="15" t="n">
        <v>24</v>
      </c>
      <c r="P7267" s="15" t="n">
        <v>35</v>
      </c>
      <c r="Y7267" s="15" t="s">
        <v>156</v>
      </c>
      <c r="AB7267" s="15" t="s">
        <v>143</v>
      </c>
    </row>
    <row r="7268" customFormat="false" ht="15" hidden="false" customHeight="true" outlineLevel="0" collapsed="false">
      <c r="A7268" s="15" t="s">
        <v>12818</v>
      </c>
      <c r="B7268" s="15" t="s">
        <v>12819</v>
      </c>
      <c r="C7268" s="15" t="s">
        <v>134</v>
      </c>
      <c r="D7268" s="15" t="s">
        <v>135</v>
      </c>
      <c r="E7268" s="15" t="s">
        <v>136</v>
      </c>
      <c r="F7268" s="15" t="s">
        <v>137</v>
      </c>
      <c r="G7268" s="15" t="s">
        <v>2067</v>
      </c>
      <c r="H7268" s="15" t="s">
        <v>136</v>
      </c>
      <c r="I7268" s="15" t="s">
        <v>139</v>
      </c>
      <c r="J7268" s="15" t="s">
        <v>158</v>
      </c>
      <c r="K7268" s="15" t="s">
        <v>12823</v>
      </c>
      <c r="M7268" s="15" t="n">
        <v>14</v>
      </c>
      <c r="N7268" s="15" t="n">
        <v>13</v>
      </c>
      <c r="P7268" s="15" t="n">
        <v>27</v>
      </c>
      <c r="Y7268" s="15" t="s">
        <v>156</v>
      </c>
      <c r="AB7268" s="15" t="s">
        <v>143</v>
      </c>
    </row>
    <row r="7269" customFormat="false" ht="15" hidden="false" customHeight="true" outlineLevel="0" collapsed="false">
      <c r="A7269" s="15" t="s">
        <v>12824</v>
      </c>
      <c r="B7269" s="15" t="s">
        <v>12825</v>
      </c>
      <c r="C7269" s="15" t="s">
        <v>217</v>
      </c>
      <c r="D7269" s="15" t="s">
        <v>218</v>
      </c>
      <c r="E7269" s="15" t="s">
        <v>136</v>
      </c>
      <c r="F7269" s="15" t="s">
        <v>137</v>
      </c>
      <c r="G7269" s="15" t="s">
        <v>1125</v>
      </c>
      <c r="H7269" s="15" t="s">
        <v>136</v>
      </c>
      <c r="I7269" s="15" t="s">
        <v>139</v>
      </c>
      <c r="J7269" s="15" t="s">
        <v>140</v>
      </c>
      <c r="K7269" s="15" t="s">
        <v>12826</v>
      </c>
      <c r="L7269" s="15" t="n">
        <v>7</v>
      </c>
      <c r="M7269" s="15" t="n">
        <v>8</v>
      </c>
      <c r="P7269" s="15" t="n">
        <v>15</v>
      </c>
      <c r="Y7269" s="15" t="s">
        <v>156</v>
      </c>
      <c r="AB7269" s="15" t="s">
        <v>143</v>
      </c>
    </row>
    <row r="7270" customFormat="false" ht="15" hidden="false" customHeight="true" outlineLevel="0" collapsed="false">
      <c r="A7270" s="15" t="s">
        <v>12824</v>
      </c>
      <c r="B7270" s="15" t="s">
        <v>12825</v>
      </c>
      <c r="C7270" s="15" t="s">
        <v>217</v>
      </c>
      <c r="D7270" s="15" t="s">
        <v>218</v>
      </c>
      <c r="E7270" s="15" t="s">
        <v>136</v>
      </c>
      <c r="F7270" s="15" t="s">
        <v>137</v>
      </c>
      <c r="G7270" s="15" t="s">
        <v>1125</v>
      </c>
      <c r="H7270" s="15" t="s">
        <v>136</v>
      </c>
      <c r="I7270" s="15" t="s">
        <v>139</v>
      </c>
      <c r="J7270" s="15" t="s">
        <v>144</v>
      </c>
      <c r="K7270" s="15" t="s">
        <v>12827</v>
      </c>
      <c r="L7270" s="15" t="n">
        <v>1</v>
      </c>
      <c r="P7270" s="15" t="n">
        <v>1</v>
      </c>
      <c r="Y7270" s="15" t="s">
        <v>156</v>
      </c>
      <c r="AB7270" s="15" t="s">
        <v>143</v>
      </c>
    </row>
    <row r="7271" customFormat="false" ht="15" hidden="false" customHeight="true" outlineLevel="0" collapsed="false">
      <c r="A7271" s="15" t="s">
        <v>12824</v>
      </c>
      <c r="B7271" s="15" t="s">
        <v>12825</v>
      </c>
      <c r="C7271" s="15" t="s">
        <v>217</v>
      </c>
      <c r="D7271" s="15" t="s">
        <v>218</v>
      </c>
      <c r="E7271" s="15" t="s">
        <v>136</v>
      </c>
      <c r="F7271" s="15" t="s">
        <v>137</v>
      </c>
      <c r="G7271" s="15" t="s">
        <v>1125</v>
      </c>
      <c r="H7271" s="15" t="s">
        <v>136</v>
      </c>
      <c r="I7271" s="15" t="s">
        <v>139</v>
      </c>
      <c r="J7271" s="15" t="s">
        <v>150</v>
      </c>
      <c r="K7271" s="15" t="s">
        <v>12828</v>
      </c>
      <c r="L7271" s="15" t="n">
        <v>11</v>
      </c>
      <c r="M7271" s="15" t="n">
        <v>49</v>
      </c>
      <c r="N7271" s="15" t="n">
        <v>1</v>
      </c>
      <c r="O7271" s="15" t="n">
        <v>2</v>
      </c>
      <c r="P7271" s="15" t="n">
        <v>63</v>
      </c>
      <c r="Y7271" s="15" t="s">
        <v>156</v>
      </c>
      <c r="AB7271" s="15" t="s">
        <v>143</v>
      </c>
    </row>
    <row r="7272" customFormat="false" ht="15" hidden="false" customHeight="true" outlineLevel="0" collapsed="false">
      <c r="A7272" s="15" t="s">
        <v>12824</v>
      </c>
      <c r="B7272" s="15" t="s">
        <v>12825</v>
      </c>
      <c r="C7272" s="15" t="s">
        <v>217</v>
      </c>
      <c r="D7272" s="15" t="s">
        <v>218</v>
      </c>
      <c r="E7272" s="15" t="s">
        <v>136</v>
      </c>
      <c r="F7272" s="15" t="s">
        <v>137</v>
      </c>
      <c r="G7272" s="15" t="s">
        <v>1125</v>
      </c>
      <c r="H7272" s="15" t="s">
        <v>136</v>
      </c>
      <c r="I7272" s="15" t="s">
        <v>139</v>
      </c>
      <c r="J7272" s="15" t="s">
        <v>158</v>
      </c>
      <c r="K7272" s="15" t="s">
        <v>12829</v>
      </c>
      <c r="L7272" s="15" t="n">
        <v>9</v>
      </c>
      <c r="M7272" s="15" t="n">
        <v>10</v>
      </c>
      <c r="N7272" s="15" t="n">
        <v>2</v>
      </c>
      <c r="P7272" s="15" t="n">
        <v>21</v>
      </c>
      <c r="Y7272" s="15" t="s">
        <v>156</v>
      </c>
      <c r="AB7272" s="15" t="s">
        <v>143</v>
      </c>
    </row>
    <row r="7273" customFormat="false" ht="15" hidden="false" customHeight="true" outlineLevel="0" collapsed="false">
      <c r="A7273" s="15" t="s">
        <v>12830</v>
      </c>
      <c r="B7273" s="15" t="s">
        <v>12831</v>
      </c>
      <c r="C7273" s="15" t="s">
        <v>148</v>
      </c>
      <c r="E7273" s="15" t="s">
        <v>136</v>
      </c>
      <c r="F7273" s="15" t="s">
        <v>137</v>
      </c>
      <c r="G7273" s="15" t="s">
        <v>12832</v>
      </c>
      <c r="H7273" s="15" t="s">
        <v>136</v>
      </c>
      <c r="I7273" s="15" t="s">
        <v>139</v>
      </c>
      <c r="J7273" s="15" t="s">
        <v>150</v>
      </c>
      <c r="K7273" s="15" t="s">
        <v>12833</v>
      </c>
      <c r="L7273" s="15" t="n">
        <v>3</v>
      </c>
      <c r="P7273" s="15" t="n">
        <v>3</v>
      </c>
      <c r="Y7273" s="15" t="s">
        <v>142</v>
      </c>
      <c r="AB7273" s="15" t="s">
        <v>143</v>
      </c>
    </row>
    <row r="7274" customFormat="false" ht="15" hidden="false" customHeight="true" outlineLevel="0" collapsed="false">
      <c r="A7274" s="15" t="s">
        <v>12834</v>
      </c>
      <c r="B7274" s="15" t="s">
        <v>12835</v>
      </c>
      <c r="C7274" s="15" t="s">
        <v>134</v>
      </c>
      <c r="D7274" s="15" t="s">
        <v>541</v>
      </c>
      <c r="E7274" s="15" t="s">
        <v>136</v>
      </c>
      <c r="F7274" s="15" t="s">
        <v>137</v>
      </c>
      <c r="G7274" s="15" t="s">
        <v>256</v>
      </c>
      <c r="H7274" s="15" t="s">
        <v>136</v>
      </c>
      <c r="I7274" s="15" t="s">
        <v>139</v>
      </c>
      <c r="J7274" s="15" t="s">
        <v>140</v>
      </c>
      <c r="K7274" s="15" t="s">
        <v>12836</v>
      </c>
      <c r="M7274" s="15" t="n">
        <v>1</v>
      </c>
      <c r="N7274" s="15" t="n">
        <v>1</v>
      </c>
      <c r="O7274" s="15" t="n">
        <v>5</v>
      </c>
      <c r="P7274" s="15" t="n">
        <v>7</v>
      </c>
      <c r="Y7274" s="15" t="s">
        <v>258</v>
      </c>
      <c r="AB7274" s="15" t="s">
        <v>143</v>
      </c>
    </row>
    <row r="7275" customFormat="false" ht="15" hidden="false" customHeight="true" outlineLevel="0" collapsed="false">
      <c r="A7275" s="15" t="s">
        <v>12834</v>
      </c>
      <c r="B7275" s="15" t="s">
        <v>12835</v>
      </c>
      <c r="C7275" s="15" t="s">
        <v>134</v>
      </c>
      <c r="D7275" s="15" t="s">
        <v>541</v>
      </c>
      <c r="E7275" s="15" t="s">
        <v>136</v>
      </c>
      <c r="F7275" s="15" t="s">
        <v>137</v>
      </c>
      <c r="G7275" s="15" t="s">
        <v>256</v>
      </c>
      <c r="H7275" s="15" t="s">
        <v>136</v>
      </c>
      <c r="I7275" s="15" t="s">
        <v>139</v>
      </c>
      <c r="J7275" s="15" t="s">
        <v>150</v>
      </c>
      <c r="K7275" s="15" t="s">
        <v>12837</v>
      </c>
      <c r="N7275" s="15" t="n">
        <v>83</v>
      </c>
      <c r="O7275" s="15" t="n">
        <v>27</v>
      </c>
      <c r="P7275" s="15" t="n">
        <v>110</v>
      </c>
      <c r="Y7275" s="15" t="s">
        <v>258</v>
      </c>
      <c r="AB7275" s="15" t="s">
        <v>143</v>
      </c>
    </row>
    <row r="7276" customFormat="false" ht="15" hidden="false" customHeight="true" outlineLevel="0" collapsed="false">
      <c r="A7276" s="15" t="s">
        <v>12834</v>
      </c>
      <c r="B7276" s="15" t="s">
        <v>12835</v>
      </c>
      <c r="C7276" s="15" t="s">
        <v>134</v>
      </c>
      <c r="D7276" s="15" t="s">
        <v>541</v>
      </c>
      <c r="E7276" s="15" t="s">
        <v>136</v>
      </c>
      <c r="F7276" s="15" t="s">
        <v>137</v>
      </c>
      <c r="G7276" s="15" t="s">
        <v>256</v>
      </c>
      <c r="H7276" s="15" t="s">
        <v>136</v>
      </c>
      <c r="I7276" s="15" t="s">
        <v>139</v>
      </c>
      <c r="J7276" s="15" t="s">
        <v>166</v>
      </c>
      <c r="K7276" s="15" t="s">
        <v>12838</v>
      </c>
      <c r="O7276" s="15" t="n">
        <v>2</v>
      </c>
      <c r="P7276" s="15" t="n">
        <v>2</v>
      </c>
      <c r="Y7276" s="15" t="s">
        <v>258</v>
      </c>
      <c r="AB7276" s="15" t="s">
        <v>143</v>
      </c>
    </row>
    <row r="7277" customFormat="false" ht="15" hidden="false" customHeight="true" outlineLevel="0" collapsed="false">
      <c r="A7277" s="15" t="s">
        <v>12834</v>
      </c>
      <c r="B7277" s="15" t="s">
        <v>12835</v>
      </c>
      <c r="C7277" s="15" t="s">
        <v>134</v>
      </c>
      <c r="D7277" s="15" t="s">
        <v>541</v>
      </c>
      <c r="E7277" s="15" t="s">
        <v>136</v>
      </c>
      <c r="F7277" s="15" t="s">
        <v>137</v>
      </c>
      <c r="G7277" s="15" t="s">
        <v>256</v>
      </c>
      <c r="H7277" s="15" t="s">
        <v>136</v>
      </c>
      <c r="I7277" s="15" t="s">
        <v>139</v>
      </c>
      <c r="J7277" s="15" t="s">
        <v>158</v>
      </c>
      <c r="K7277" s="15" t="s">
        <v>12839</v>
      </c>
      <c r="N7277" s="15" t="n">
        <v>13</v>
      </c>
      <c r="O7277" s="15" t="n">
        <v>15</v>
      </c>
      <c r="P7277" s="15" t="n">
        <v>28</v>
      </c>
      <c r="Y7277" s="15" t="s">
        <v>258</v>
      </c>
      <c r="AB7277" s="15" t="s">
        <v>143</v>
      </c>
    </row>
    <row r="7278" customFormat="false" ht="15" hidden="false" customHeight="true" outlineLevel="0" collapsed="false">
      <c r="A7278" s="15" t="s">
        <v>12840</v>
      </c>
      <c r="B7278" s="15" t="s">
        <v>12841</v>
      </c>
      <c r="C7278" s="15" t="s">
        <v>217</v>
      </c>
      <c r="D7278" s="15" t="s">
        <v>218</v>
      </c>
      <c r="E7278" s="15" t="s">
        <v>136</v>
      </c>
      <c r="F7278" s="15" t="s">
        <v>137</v>
      </c>
      <c r="G7278" s="15" t="s">
        <v>308</v>
      </c>
      <c r="H7278" s="15" t="s">
        <v>136</v>
      </c>
      <c r="I7278" s="15" t="s">
        <v>139</v>
      </c>
      <c r="J7278" s="15" t="s">
        <v>140</v>
      </c>
      <c r="K7278" s="15" t="s">
        <v>12842</v>
      </c>
      <c r="M7278" s="15" t="n">
        <v>1</v>
      </c>
      <c r="N7278" s="15" t="n">
        <v>24</v>
      </c>
      <c r="P7278" s="15" t="n">
        <v>25</v>
      </c>
      <c r="Y7278" s="15" t="s">
        <v>142</v>
      </c>
      <c r="AB7278" s="15" t="s">
        <v>143</v>
      </c>
    </row>
    <row r="7279" customFormat="false" ht="15" hidden="false" customHeight="true" outlineLevel="0" collapsed="false">
      <c r="A7279" s="15" t="s">
        <v>12840</v>
      </c>
      <c r="B7279" s="15" t="s">
        <v>12841</v>
      </c>
      <c r="C7279" s="15" t="s">
        <v>217</v>
      </c>
      <c r="D7279" s="15" t="s">
        <v>218</v>
      </c>
      <c r="E7279" s="15" t="s">
        <v>136</v>
      </c>
      <c r="F7279" s="15" t="s">
        <v>137</v>
      </c>
      <c r="G7279" s="15" t="s">
        <v>308</v>
      </c>
      <c r="H7279" s="15" t="s">
        <v>136</v>
      </c>
      <c r="I7279" s="15" t="s">
        <v>139</v>
      </c>
      <c r="J7279" s="15" t="s">
        <v>150</v>
      </c>
      <c r="K7279" s="15" t="s">
        <v>12843</v>
      </c>
      <c r="M7279" s="15" t="n">
        <v>43</v>
      </c>
      <c r="N7279" s="15" t="n">
        <v>68</v>
      </c>
      <c r="O7279" s="15" t="n">
        <v>33</v>
      </c>
      <c r="P7279" s="15" t="n">
        <v>144</v>
      </c>
      <c r="Y7279" s="15" t="s">
        <v>142</v>
      </c>
      <c r="AB7279" s="15" t="s">
        <v>143</v>
      </c>
    </row>
    <row r="7280" customFormat="false" ht="15" hidden="false" customHeight="true" outlineLevel="0" collapsed="false">
      <c r="A7280" s="15" t="s">
        <v>12840</v>
      </c>
      <c r="B7280" s="15" t="s">
        <v>12841</v>
      </c>
      <c r="C7280" s="15" t="s">
        <v>217</v>
      </c>
      <c r="D7280" s="15" t="s">
        <v>218</v>
      </c>
      <c r="E7280" s="15" t="s">
        <v>136</v>
      </c>
      <c r="F7280" s="15" t="s">
        <v>137</v>
      </c>
      <c r="G7280" s="15" t="s">
        <v>308</v>
      </c>
      <c r="H7280" s="15" t="s">
        <v>136</v>
      </c>
      <c r="I7280" s="15" t="s">
        <v>139</v>
      </c>
      <c r="J7280" s="15" t="s">
        <v>158</v>
      </c>
      <c r="K7280" s="15" t="s">
        <v>12844</v>
      </c>
      <c r="M7280" s="15" t="n">
        <v>39</v>
      </c>
      <c r="N7280" s="15" t="n">
        <v>53</v>
      </c>
      <c r="O7280" s="15" t="n">
        <v>8</v>
      </c>
      <c r="P7280" s="15" t="n">
        <v>100</v>
      </c>
      <c r="Y7280" s="15" t="s">
        <v>142</v>
      </c>
      <c r="AB7280" s="15" t="s">
        <v>143</v>
      </c>
    </row>
    <row r="7281" customFormat="false" ht="15" hidden="false" customHeight="true" outlineLevel="0" collapsed="false">
      <c r="A7281" s="15" t="s">
        <v>12845</v>
      </c>
      <c r="B7281" s="15" t="s">
        <v>12846</v>
      </c>
      <c r="C7281" s="15" t="s">
        <v>148</v>
      </c>
      <c r="E7281" s="15" t="s">
        <v>136</v>
      </c>
      <c r="F7281" s="15" t="s">
        <v>137</v>
      </c>
      <c r="G7281" s="15" t="s">
        <v>219</v>
      </c>
      <c r="H7281" s="15" t="s">
        <v>136</v>
      </c>
      <c r="I7281" s="15" t="s">
        <v>139</v>
      </c>
      <c r="J7281" s="15" t="s">
        <v>169</v>
      </c>
      <c r="K7281" s="15" t="s">
        <v>12847</v>
      </c>
      <c r="M7281" s="15" t="n">
        <v>13</v>
      </c>
      <c r="P7281" s="15" t="n">
        <v>13</v>
      </c>
      <c r="Y7281" s="15" t="s">
        <v>142</v>
      </c>
      <c r="AB7281" s="15" t="s">
        <v>143</v>
      </c>
    </row>
    <row r="7282" customFormat="false" ht="15" hidden="false" customHeight="true" outlineLevel="0" collapsed="false">
      <c r="A7282" s="15" t="s">
        <v>12848</v>
      </c>
      <c r="B7282" s="15" t="s">
        <v>12849</v>
      </c>
      <c r="C7282" s="15" t="s">
        <v>148</v>
      </c>
      <c r="E7282" s="15" t="s">
        <v>136</v>
      </c>
      <c r="F7282" s="15" t="s">
        <v>137</v>
      </c>
      <c r="G7282" s="15" t="s">
        <v>1402</v>
      </c>
      <c r="H7282" s="15" t="s">
        <v>136</v>
      </c>
      <c r="I7282" s="15" t="s">
        <v>139</v>
      </c>
      <c r="J7282" s="15" t="s">
        <v>150</v>
      </c>
      <c r="K7282" s="15" t="s">
        <v>12850</v>
      </c>
      <c r="M7282" s="15" t="n">
        <v>2</v>
      </c>
      <c r="P7282" s="15" t="n">
        <v>2</v>
      </c>
      <c r="Y7282" s="15" t="s">
        <v>142</v>
      </c>
      <c r="AB7282" s="15" t="s">
        <v>143</v>
      </c>
    </row>
    <row r="7283" customFormat="false" ht="15" hidden="false" customHeight="true" outlineLevel="0" collapsed="false">
      <c r="A7283" s="15" t="s">
        <v>12848</v>
      </c>
      <c r="B7283" s="15" t="s">
        <v>12849</v>
      </c>
      <c r="C7283" s="15" t="s">
        <v>148</v>
      </c>
      <c r="E7283" s="15" t="s">
        <v>136</v>
      </c>
      <c r="F7283" s="15" t="s">
        <v>137</v>
      </c>
      <c r="G7283" s="15" t="s">
        <v>1402</v>
      </c>
      <c r="H7283" s="15" t="s">
        <v>136</v>
      </c>
      <c r="I7283" s="15" t="s">
        <v>139</v>
      </c>
      <c r="J7283" s="15" t="s">
        <v>158</v>
      </c>
      <c r="K7283" s="15" t="s">
        <v>12851</v>
      </c>
      <c r="L7283" s="15" t="n">
        <v>5</v>
      </c>
      <c r="P7283" s="15" t="n">
        <v>5</v>
      </c>
      <c r="Y7283" s="15" t="s">
        <v>142</v>
      </c>
      <c r="AB7283" s="15" t="s">
        <v>143</v>
      </c>
    </row>
    <row r="7284" customFormat="false" ht="15" hidden="false" customHeight="true" outlineLevel="0" collapsed="false">
      <c r="A7284" s="15" t="s">
        <v>12852</v>
      </c>
      <c r="B7284" s="15" t="s">
        <v>12853</v>
      </c>
      <c r="C7284" s="15" t="s">
        <v>134</v>
      </c>
      <c r="D7284" s="15" t="s">
        <v>135</v>
      </c>
      <c r="E7284" s="15" t="s">
        <v>136</v>
      </c>
      <c r="F7284" s="15" t="s">
        <v>137</v>
      </c>
      <c r="G7284" s="15" t="s">
        <v>2067</v>
      </c>
      <c r="H7284" s="15" t="s">
        <v>136</v>
      </c>
      <c r="I7284" s="15" t="s">
        <v>139</v>
      </c>
      <c r="J7284" s="15" t="s">
        <v>150</v>
      </c>
      <c r="K7284" s="15" t="s">
        <v>12854</v>
      </c>
      <c r="N7284" s="15" t="n">
        <v>67</v>
      </c>
      <c r="P7284" s="15" t="n">
        <v>67</v>
      </c>
      <c r="Y7284" s="15" t="s">
        <v>156</v>
      </c>
      <c r="AB7284" s="15" t="s">
        <v>143</v>
      </c>
    </row>
    <row r="7285" customFormat="false" ht="15" hidden="false" customHeight="true" outlineLevel="0" collapsed="false">
      <c r="A7285" s="15" t="s">
        <v>12852</v>
      </c>
      <c r="B7285" s="15" t="s">
        <v>12853</v>
      </c>
      <c r="C7285" s="15" t="s">
        <v>134</v>
      </c>
      <c r="D7285" s="15" t="s">
        <v>135</v>
      </c>
      <c r="E7285" s="15" t="s">
        <v>136</v>
      </c>
      <c r="F7285" s="15" t="s">
        <v>137</v>
      </c>
      <c r="G7285" s="15" t="s">
        <v>2067</v>
      </c>
      <c r="H7285" s="15" t="s">
        <v>136</v>
      </c>
      <c r="I7285" s="15" t="s">
        <v>139</v>
      </c>
      <c r="J7285" s="15" t="s">
        <v>158</v>
      </c>
      <c r="K7285" s="15" t="s">
        <v>12855</v>
      </c>
      <c r="N7285" s="15" t="n">
        <v>20</v>
      </c>
      <c r="P7285" s="15" t="n">
        <v>20</v>
      </c>
      <c r="Y7285" s="15" t="s">
        <v>156</v>
      </c>
      <c r="AB7285" s="15" t="s">
        <v>143</v>
      </c>
    </row>
    <row r="7286" customFormat="false" ht="15" hidden="false" customHeight="true" outlineLevel="0" collapsed="false">
      <c r="A7286" s="15" t="s">
        <v>12856</v>
      </c>
      <c r="B7286" s="15" t="s">
        <v>12853</v>
      </c>
      <c r="C7286" s="15" t="s">
        <v>134</v>
      </c>
      <c r="D7286" s="15" t="s">
        <v>135</v>
      </c>
      <c r="E7286" s="15" t="s">
        <v>136</v>
      </c>
      <c r="F7286" s="15" t="s">
        <v>137</v>
      </c>
      <c r="G7286" s="15" t="s">
        <v>2067</v>
      </c>
      <c r="H7286" s="15" t="s">
        <v>136</v>
      </c>
      <c r="I7286" s="15" t="s">
        <v>139</v>
      </c>
      <c r="J7286" s="15" t="s">
        <v>150</v>
      </c>
      <c r="K7286" s="15" t="s">
        <v>12857</v>
      </c>
      <c r="O7286" s="15" t="n">
        <v>21</v>
      </c>
      <c r="P7286" s="15" t="n">
        <v>21</v>
      </c>
      <c r="Y7286" s="15" t="s">
        <v>156</v>
      </c>
      <c r="AB7286" s="15" t="s">
        <v>143</v>
      </c>
    </row>
    <row r="7287" customFormat="false" ht="15" hidden="false" customHeight="true" outlineLevel="0" collapsed="false">
      <c r="A7287" s="15" t="s">
        <v>12856</v>
      </c>
      <c r="B7287" s="15" t="s">
        <v>12853</v>
      </c>
      <c r="C7287" s="15" t="s">
        <v>134</v>
      </c>
      <c r="D7287" s="15" t="s">
        <v>135</v>
      </c>
      <c r="E7287" s="15" t="s">
        <v>136</v>
      </c>
      <c r="F7287" s="15" t="s">
        <v>137</v>
      </c>
      <c r="G7287" s="15" t="s">
        <v>2067</v>
      </c>
      <c r="H7287" s="15" t="s">
        <v>136</v>
      </c>
      <c r="I7287" s="15" t="s">
        <v>139</v>
      </c>
      <c r="J7287" s="15" t="s">
        <v>158</v>
      </c>
      <c r="K7287" s="15" t="s">
        <v>12858</v>
      </c>
      <c r="O7287" s="15" t="n">
        <v>3</v>
      </c>
      <c r="P7287" s="15" t="n">
        <v>3</v>
      </c>
      <c r="Y7287" s="15" t="s">
        <v>156</v>
      </c>
      <c r="AB7287" s="15" t="s">
        <v>143</v>
      </c>
    </row>
    <row r="7288" customFormat="false" ht="15" hidden="false" customHeight="true" outlineLevel="0" collapsed="false">
      <c r="A7288" s="15" t="s">
        <v>12859</v>
      </c>
      <c r="B7288" s="15" t="s">
        <v>12860</v>
      </c>
      <c r="C7288" s="15" t="s">
        <v>148</v>
      </c>
      <c r="E7288" s="15" t="s">
        <v>136</v>
      </c>
      <c r="F7288" s="15" t="s">
        <v>137</v>
      </c>
      <c r="G7288" s="15" t="s">
        <v>299</v>
      </c>
      <c r="H7288" s="15" t="s">
        <v>136</v>
      </c>
      <c r="I7288" s="15" t="s">
        <v>139</v>
      </c>
      <c r="J7288" s="15" t="s">
        <v>150</v>
      </c>
      <c r="K7288" s="15" t="s">
        <v>12861</v>
      </c>
      <c r="N7288" s="15" t="n">
        <v>17</v>
      </c>
      <c r="P7288" s="15" t="n">
        <v>17</v>
      </c>
      <c r="Y7288" s="15" t="s">
        <v>156</v>
      </c>
      <c r="AB7288" s="15" t="s">
        <v>143</v>
      </c>
    </row>
    <row r="7289" customFormat="false" ht="15" hidden="false" customHeight="true" outlineLevel="0" collapsed="false">
      <c r="A7289" s="15" t="s">
        <v>12859</v>
      </c>
      <c r="B7289" s="15" t="s">
        <v>12860</v>
      </c>
      <c r="C7289" s="15" t="s">
        <v>148</v>
      </c>
      <c r="E7289" s="15" t="s">
        <v>136</v>
      </c>
      <c r="F7289" s="15" t="s">
        <v>137</v>
      </c>
      <c r="G7289" s="15" t="s">
        <v>299</v>
      </c>
      <c r="H7289" s="15" t="s">
        <v>136</v>
      </c>
      <c r="I7289" s="15" t="s">
        <v>139</v>
      </c>
      <c r="J7289" s="15" t="s">
        <v>169</v>
      </c>
      <c r="K7289" s="15" t="s">
        <v>12862</v>
      </c>
      <c r="N7289" s="15" t="n">
        <v>2</v>
      </c>
      <c r="P7289" s="15" t="n">
        <v>2</v>
      </c>
      <c r="Y7289" s="15" t="s">
        <v>156</v>
      </c>
      <c r="AB7289" s="15" t="s">
        <v>143</v>
      </c>
    </row>
    <row r="7290" customFormat="false" ht="15" hidden="false" customHeight="true" outlineLevel="0" collapsed="false">
      <c r="A7290" s="15" t="s">
        <v>12863</v>
      </c>
      <c r="B7290" s="15" t="s">
        <v>12864</v>
      </c>
      <c r="C7290" s="15" t="s">
        <v>148</v>
      </c>
      <c r="E7290" s="15" t="s">
        <v>136</v>
      </c>
      <c r="F7290" s="15" t="s">
        <v>137</v>
      </c>
      <c r="G7290" s="15" t="s">
        <v>504</v>
      </c>
      <c r="H7290" s="15" t="s">
        <v>136</v>
      </c>
      <c r="I7290" s="15" t="s">
        <v>139</v>
      </c>
      <c r="J7290" s="15" t="s">
        <v>150</v>
      </c>
      <c r="K7290" s="15" t="s">
        <v>12865</v>
      </c>
      <c r="O7290" s="15" t="n">
        <v>8</v>
      </c>
      <c r="P7290" s="15" t="n">
        <v>8</v>
      </c>
      <c r="Y7290" s="15" t="s">
        <v>142</v>
      </c>
      <c r="AB7290" s="15" t="s">
        <v>143</v>
      </c>
    </row>
    <row r="7291" customFormat="false" ht="15" hidden="false" customHeight="true" outlineLevel="0" collapsed="false">
      <c r="A7291" s="15" t="s">
        <v>12863</v>
      </c>
      <c r="B7291" s="15" t="s">
        <v>12864</v>
      </c>
      <c r="C7291" s="15" t="s">
        <v>148</v>
      </c>
      <c r="E7291" s="15" t="s">
        <v>136</v>
      </c>
      <c r="F7291" s="15" t="s">
        <v>137</v>
      </c>
      <c r="G7291" s="15" t="s">
        <v>504</v>
      </c>
      <c r="H7291" s="15" t="s">
        <v>136</v>
      </c>
      <c r="I7291" s="15" t="s">
        <v>139</v>
      </c>
      <c r="J7291" s="15" t="s">
        <v>166</v>
      </c>
      <c r="K7291" s="15" t="s">
        <v>12866</v>
      </c>
      <c r="N7291" s="15" t="n">
        <v>42</v>
      </c>
      <c r="P7291" s="15" t="n">
        <v>42</v>
      </c>
      <c r="Y7291" s="15" t="s">
        <v>142</v>
      </c>
      <c r="AB7291" s="15" t="s">
        <v>143</v>
      </c>
    </row>
    <row r="7292" customFormat="false" ht="15" hidden="false" customHeight="true" outlineLevel="0" collapsed="false">
      <c r="A7292" s="15" t="s">
        <v>12867</v>
      </c>
      <c r="B7292" s="15" t="s">
        <v>12868</v>
      </c>
      <c r="C7292" s="15" t="s">
        <v>134</v>
      </c>
      <c r="D7292" s="15" t="s">
        <v>541</v>
      </c>
      <c r="E7292" s="15" t="s">
        <v>136</v>
      </c>
      <c r="F7292" s="15" t="s">
        <v>137</v>
      </c>
      <c r="G7292" s="15" t="s">
        <v>451</v>
      </c>
      <c r="H7292" s="15" t="s">
        <v>136</v>
      </c>
      <c r="I7292" s="15" t="s">
        <v>139</v>
      </c>
      <c r="J7292" s="15" t="s">
        <v>144</v>
      </c>
      <c r="K7292" s="15" t="s">
        <v>12869</v>
      </c>
      <c r="N7292" s="15" t="n">
        <v>8</v>
      </c>
      <c r="P7292" s="15" t="n">
        <v>8</v>
      </c>
      <c r="Y7292" s="15" t="s">
        <v>142</v>
      </c>
      <c r="AB7292" s="15" t="s">
        <v>143</v>
      </c>
    </row>
    <row r="7293" customFormat="false" ht="15" hidden="false" customHeight="true" outlineLevel="0" collapsed="false">
      <c r="A7293" s="15" t="s">
        <v>12867</v>
      </c>
      <c r="B7293" s="15" t="s">
        <v>12868</v>
      </c>
      <c r="C7293" s="15" t="s">
        <v>134</v>
      </c>
      <c r="D7293" s="15" t="s">
        <v>541</v>
      </c>
      <c r="E7293" s="15" t="s">
        <v>136</v>
      </c>
      <c r="F7293" s="15" t="s">
        <v>137</v>
      </c>
      <c r="G7293" s="15" t="s">
        <v>451</v>
      </c>
      <c r="H7293" s="15" t="s">
        <v>136</v>
      </c>
      <c r="I7293" s="15" t="s">
        <v>139</v>
      </c>
      <c r="J7293" s="15" t="s">
        <v>150</v>
      </c>
      <c r="K7293" s="15" t="s">
        <v>12870</v>
      </c>
      <c r="N7293" s="15" t="n">
        <v>38</v>
      </c>
      <c r="O7293" s="15" t="n">
        <v>1</v>
      </c>
      <c r="P7293" s="15" t="n">
        <v>39</v>
      </c>
      <c r="Y7293" s="15" t="s">
        <v>142</v>
      </c>
      <c r="AB7293" s="15" t="s">
        <v>143</v>
      </c>
    </row>
    <row r="7294" customFormat="false" ht="15" hidden="false" customHeight="true" outlineLevel="0" collapsed="false">
      <c r="A7294" s="15" t="s">
        <v>12867</v>
      </c>
      <c r="B7294" s="15" t="s">
        <v>12868</v>
      </c>
      <c r="C7294" s="15" t="s">
        <v>134</v>
      </c>
      <c r="D7294" s="15" t="s">
        <v>541</v>
      </c>
      <c r="E7294" s="15" t="s">
        <v>136</v>
      </c>
      <c r="F7294" s="15" t="s">
        <v>137</v>
      </c>
      <c r="G7294" s="15" t="s">
        <v>451</v>
      </c>
      <c r="H7294" s="15" t="s">
        <v>136</v>
      </c>
      <c r="I7294" s="15" t="s">
        <v>139</v>
      </c>
      <c r="J7294" s="15" t="s">
        <v>158</v>
      </c>
      <c r="K7294" s="15" t="s">
        <v>12871</v>
      </c>
      <c r="N7294" s="15" t="n">
        <v>1</v>
      </c>
      <c r="P7294" s="15" t="n">
        <v>1</v>
      </c>
      <c r="Y7294" s="15" t="s">
        <v>142</v>
      </c>
      <c r="AB7294" s="15" t="s">
        <v>143</v>
      </c>
    </row>
    <row r="7295" customFormat="false" ht="15" hidden="false" customHeight="true" outlineLevel="0" collapsed="false">
      <c r="A7295" s="15" t="s">
        <v>12872</v>
      </c>
      <c r="B7295" s="15" t="s">
        <v>12873</v>
      </c>
      <c r="C7295" s="15" t="s">
        <v>217</v>
      </c>
      <c r="D7295" s="15" t="s">
        <v>235</v>
      </c>
      <c r="E7295" s="15" t="s">
        <v>136</v>
      </c>
      <c r="F7295" s="15" t="s">
        <v>137</v>
      </c>
      <c r="G7295" s="15" t="s">
        <v>219</v>
      </c>
      <c r="H7295" s="15" t="s">
        <v>136</v>
      </c>
      <c r="I7295" s="15" t="s">
        <v>139</v>
      </c>
      <c r="J7295" s="15" t="s">
        <v>150</v>
      </c>
      <c r="K7295" s="15" t="s">
        <v>12874</v>
      </c>
      <c r="N7295" s="15" t="n">
        <v>31</v>
      </c>
      <c r="O7295" s="15" t="n">
        <v>6</v>
      </c>
      <c r="P7295" s="15" t="n">
        <v>37</v>
      </c>
      <c r="Y7295" s="15" t="s">
        <v>142</v>
      </c>
      <c r="AB7295" s="15" t="s">
        <v>143</v>
      </c>
    </row>
    <row r="7296" customFormat="false" ht="15" hidden="false" customHeight="true" outlineLevel="0" collapsed="false">
      <c r="A7296" s="15" t="s">
        <v>12875</v>
      </c>
      <c r="B7296" s="15" t="s">
        <v>12876</v>
      </c>
      <c r="C7296" s="15" t="s">
        <v>134</v>
      </c>
      <c r="D7296" s="15" t="s">
        <v>135</v>
      </c>
      <c r="E7296" s="15" t="s">
        <v>136</v>
      </c>
      <c r="F7296" s="15" t="s">
        <v>137</v>
      </c>
      <c r="G7296" s="15" t="s">
        <v>1353</v>
      </c>
      <c r="H7296" s="15" t="s">
        <v>136</v>
      </c>
      <c r="I7296" s="15" t="s">
        <v>139</v>
      </c>
      <c r="J7296" s="15" t="s">
        <v>150</v>
      </c>
      <c r="K7296" s="15" t="s">
        <v>12877</v>
      </c>
      <c r="N7296" s="15" t="n">
        <v>39</v>
      </c>
      <c r="P7296" s="15" t="n">
        <v>39</v>
      </c>
      <c r="Y7296" s="15" t="s">
        <v>156</v>
      </c>
      <c r="AB7296" s="15" t="s">
        <v>143</v>
      </c>
    </row>
    <row r="7297" customFormat="false" ht="15" hidden="false" customHeight="true" outlineLevel="0" collapsed="false">
      <c r="A7297" s="15" t="s">
        <v>12875</v>
      </c>
      <c r="B7297" s="15" t="s">
        <v>12876</v>
      </c>
      <c r="C7297" s="15" t="s">
        <v>134</v>
      </c>
      <c r="D7297" s="15" t="s">
        <v>135</v>
      </c>
      <c r="E7297" s="15" t="s">
        <v>136</v>
      </c>
      <c r="F7297" s="15" t="s">
        <v>137</v>
      </c>
      <c r="G7297" s="15" t="s">
        <v>1353</v>
      </c>
      <c r="H7297" s="15" t="s">
        <v>136</v>
      </c>
      <c r="I7297" s="15" t="s">
        <v>139</v>
      </c>
      <c r="J7297" s="15" t="s">
        <v>158</v>
      </c>
      <c r="K7297" s="15" t="s">
        <v>12878</v>
      </c>
      <c r="N7297" s="15" t="n">
        <v>3</v>
      </c>
      <c r="P7297" s="15" t="n">
        <v>3</v>
      </c>
      <c r="Y7297" s="15" t="s">
        <v>156</v>
      </c>
      <c r="AB7297" s="15" t="s">
        <v>143</v>
      </c>
    </row>
    <row r="7298" customFormat="false" ht="15" hidden="false" customHeight="true" outlineLevel="0" collapsed="false">
      <c r="A7298" s="15" t="s">
        <v>12875</v>
      </c>
      <c r="B7298" s="15" t="s">
        <v>12876</v>
      </c>
      <c r="C7298" s="15" t="s">
        <v>134</v>
      </c>
      <c r="D7298" s="15" t="s">
        <v>135</v>
      </c>
      <c r="E7298" s="15" t="s">
        <v>136</v>
      </c>
      <c r="F7298" s="15" t="s">
        <v>137</v>
      </c>
      <c r="G7298" s="15" t="s">
        <v>1353</v>
      </c>
      <c r="H7298" s="15" t="s">
        <v>136</v>
      </c>
      <c r="I7298" s="15" t="s">
        <v>139</v>
      </c>
      <c r="J7298" s="15" t="s">
        <v>169</v>
      </c>
      <c r="K7298" s="15" t="s">
        <v>12879</v>
      </c>
      <c r="N7298" s="15" t="n">
        <v>1</v>
      </c>
      <c r="P7298" s="15" t="n">
        <v>1</v>
      </c>
      <c r="Y7298" s="15" t="s">
        <v>156</v>
      </c>
      <c r="AB7298" s="15" t="s">
        <v>143</v>
      </c>
    </row>
    <row r="7299" customFormat="false" ht="15" hidden="false" customHeight="true" outlineLevel="0" collapsed="false">
      <c r="A7299" s="15" t="s">
        <v>12880</v>
      </c>
      <c r="B7299" s="15" t="s">
        <v>12881</v>
      </c>
      <c r="C7299" s="15" t="s">
        <v>134</v>
      </c>
      <c r="D7299" s="15" t="s">
        <v>541</v>
      </c>
      <c r="E7299" s="15" t="s">
        <v>136</v>
      </c>
      <c r="F7299" s="15" t="s">
        <v>137</v>
      </c>
      <c r="G7299" s="15" t="s">
        <v>1311</v>
      </c>
      <c r="H7299" s="15" t="s">
        <v>136</v>
      </c>
      <c r="I7299" s="15" t="s">
        <v>139</v>
      </c>
      <c r="J7299" s="15" t="s">
        <v>150</v>
      </c>
      <c r="K7299" s="15" t="s">
        <v>12882</v>
      </c>
      <c r="L7299" s="15" t="n">
        <v>27</v>
      </c>
      <c r="M7299" s="15" t="n">
        <v>35</v>
      </c>
      <c r="N7299" s="15" t="n">
        <v>28</v>
      </c>
      <c r="O7299" s="15" t="n">
        <v>14</v>
      </c>
      <c r="P7299" s="15" t="n">
        <v>104</v>
      </c>
      <c r="Y7299" s="15" t="s">
        <v>142</v>
      </c>
      <c r="AB7299" s="15" t="s">
        <v>143</v>
      </c>
    </row>
    <row r="7300" customFormat="false" ht="15" hidden="false" customHeight="true" outlineLevel="0" collapsed="false">
      <c r="A7300" s="15" t="s">
        <v>12880</v>
      </c>
      <c r="B7300" s="15" t="s">
        <v>12881</v>
      </c>
      <c r="C7300" s="15" t="s">
        <v>134</v>
      </c>
      <c r="D7300" s="15" t="s">
        <v>541</v>
      </c>
      <c r="E7300" s="15" t="s">
        <v>136</v>
      </c>
      <c r="F7300" s="15" t="s">
        <v>137</v>
      </c>
      <c r="G7300" s="15" t="s">
        <v>1311</v>
      </c>
      <c r="H7300" s="15" t="s">
        <v>136</v>
      </c>
      <c r="I7300" s="15" t="s">
        <v>139</v>
      </c>
      <c r="J7300" s="15" t="s">
        <v>158</v>
      </c>
      <c r="K7300" s="15" t="s">
        <v>12883</v>
      </c>
      <c r="M7300" s="15" t="n">
        <v>7</v>
      </c>
      <c r="N7300" s="15" t="n">
        <v>3</v>
      </c>
      <c r="O7300" s="15" t="n">
        <v>8</v>
      </c>
      <c r="P7300" s="15" t="n">
        <v>18</v>
      </c>
      <c r="Y7300" s="15" t="s">
        <v>142</v>
      </c>
      <c r="AB7300" s="15" t="s">
        <v>143</v>
      </c>
    </row>
    <row r="7301" customFormat="false" ht="15" hidden="false" customHeight="true" outlineLevel="0" collapsed="false">
      <c r="A7301" s="15" t="s">
        <v>12884</v>
      </c>
      <c r="B7301" s="15" t="s">
        <v>12885</v>
      </c>
      <c r="C7301" s="15" t="s">
        <v>217</v>
      </c>
      <c r="D7301" s="15" t="s">
        <v>235</v>
      </c>
      <c r="E7301" s="15" t="s">
        <v>136</v>
      </c>
      <c r="F7301" s="15" t="s">
        <v>137</v>
      </c>
      <c r="G7301" s="15" t="s">
        <v>473</v>
      </c>
      <c r="H7301" s="15" t="s">
        <v>136</v>
      </c>
      <c r="I7301" s="15" t="s">
        <v>139</v>
      </c>
      <c r="J7301" s="15" t="s">
        <v>140</v>
      </c>
      <c r="K7301" s="15" t="s">
        <v>12886</v>
      </c>
      <c r="L7301" s="15" t="n">
        <v>4</v>
      </c>
      <c r="M7301" s="15" t="n">
        <v>5</v>
      </c>
      <c r="P7301" s="15" t="n">
        <v>9</v>
      </c>
      <c r="Y7301" s="15" t="s">
        <v>142</v>
      </c>
      <c r="AB7301" s="15" t="s">
        <v>143</v>
      </c>
    </row>
    <row r="7302" customFormat="false" ht="15" hidden="false" customHeight="true" outlineLevel="0" collapsed="false">
      <c r="A7302" s="15" t="s">
        <v>12884</v>
      </c>
      <c r="B7302" s="15" t="s">
        <v>12885</v>
      </c>
      <c r="C7302" s="15" t="s">
        <v>217</v>
      </c>
      <c r="D7302" s="15" t="s">
        <v>235</v>
      </c>
      <c r="E7302" s="15" t="s">
        <v>136</v>
      </c>
      <c r="F7302" s="15" t="s">
        <v>137</v>
      </c>
      <c r="G7302" s="15" t="s">
        <v>473</v>
      </c>
      <c r="H7302" s="15" t="s">
        <v>136</v>
      </c>
      <c r="I7302" s="15" t="s">
        <v>139</v>
      </c>
      <c r="J7302" s="15" t="s">
        <v>158</v>
      </c>
      <c r="K7302" s="15" t="s">
        <v>12887</v>
      </c>
      <c r="L7302" s="15" t="n">
        <v>2</v>
      </c>
      <c r="M7302" s="15" t="n">
        <v>10</v>
      </c>
      <c r="P7302" s="15" t="n">
        <v>12</v>
      </c>
      <c r="Y7302" s="15" t="s">
        <v>142</v>
      </c>
      <c r="AB7302" s="15" t="s">
        <v>143</v>
      </c>
    </row>
    <row r="7303" customFormat="false" ht="15" hidden="false" customHeight="true" outlineLevel="0" collapsed="false">
      <c r="A7303" s="15" t="s">
        <v>12888</v>
      </c>
      <c r="B7303" s="15" t="s">
        <v>12889</v>
      </c>
      <c r="C7303" s="15" t="s">
        <v>217</v>
      </c>
      <c r="D7303" s="15" t="s">
        <v>218</v>
      </c>
      <c r="E7303" s="15" t="s">
        <v>136</v>
      </c>
      <c r="F7303" s="15" t="s">
        <v>137</v>
      </c>
      <c r="G7303" s="15" t="s">
        <v>12890</v>
      </c>
      <c r="H7303" s="15" t="s">
        <v>136</v>
      </c>
      <c r="I7303" s="15" t="s">
        <v>139</v>
      </c>
      <c r="J7303" s="15" t="s">
        <v>140</v>
      </c>
      <c r="K7303" s="15" t="s">
        <v>12891</v>
      </c>
      <c r="N7303" s="15" t="n">
        <v>1</v>
      </c>
      <c r="O7303" s="15" t="n">
        <v>2</v>
      </c>
      <c r="P7303" s="15" t="n">
        <v>3</v>
      </c>
      <c r="Y7303" s="15" t="s">
        <v>142</v>
      </c>
      <c r="AB7303" s="15" t="s">
        <v>143</v>
      </c>
    </row>
    <row r="7304" customFormat="false" ht="15" hidden="false" customHeight="true" outlineLevel="0" collapsed="false">
      <c r="A7304" s="15" t="s">
        <v>12888</v>
      </c>
      <c r="B7304" s="15" t="s">
        <v>12889</v>
      </c>
      <c r="C7304" s="15" t="s">
        <v>217</v>
      </c>
      <c r="D7304" s="15" t="s">
        <v>218</v>
      </c>
      <c r="E7304" s="15" t="s">
        <v>136</v>
      </c>
      <c r="F7304" s="15" t="s">
        <v>137</v>
      </c>
      <c r="G7304" s="15" t="s">
        <v>12890</v>
      </c>
      <c r="H7304" s="15" t="s">
        <v>136</v>
      </c>
      <c r="I7304" s="15" t="s">
        <v>139</v>
      </c>
      <c r="J7304" s="15" t="s">
        <v>150</v>
      </c>
      <c r="K7304" s="15" t="s">
        <v>12892</v>
      </c>
      <c r="N7304" s="15" t="n">
        <v>36</v>
      </c>
      <c r="O7304" s="15" t="n">
        <v>15</v>
      </c>
      <c r="P7304" s="15" t="n">
        <v>51</v>
      </c>
      <c r="Y7304" s="15" t="s">
        <v>142</v>
      </c>
      <c r="AB7304" s="15" t="s">
        <v>143</v>
      </c>
    </row>
    <row r="7305" customFormat="false" ht="15" hidden="false" customHeight="true" outlineLevel="0" collapsed="false">
      <c r="A7305" s="15" t="s">
        <v>12888</v>
      </c>
      <c r="B7305" s="15" t="s">
        <v>12889</v>
      </c>
      <c r="C7305" s="15" t="s">
        <v>217</v>
      </c>
      <c r="D7305" s="15" t="s">
        <v>218</v>
      </c>
      <c r="E7305" s="15" t="s">
        <v>136</v>
      </c>
      <c r="F7305" s="15" t="s">
        <v>137</v>
      </c>
      <c r="G7305" s="15" t="s">
        <v>12890</v>
      </c>
      <c r="H7305" s="15" t="s">
        <v>136</v>
      </c>
      <c r="I7305" s="15" t="s">
        <v>139</v>
      </c>
      <c r="J7305" s="15" t="s">
        <v>158</v>
      </c>
      <c r="K7305" s="15" t="s">
        <v>12893</v>
      </c>
      <c r="N7305" s="15" t="n">
        <v>5</v>
      </c>
      <c r="O7305" s="15" t="n">
        <v>10</v>
      </c>
      <c r="P7305" s="15" t="n">
        <v>15</v>
      </c>
      <c r="Y7305" s="15" t="s">
        <v>142</v>
      </c>
      <c r="AB7305" s="15" t="s">
        <v>143</v>
      </c>
    </row>
    <row r="7306" customFormat="false" ht="15" hidden="false" customHeight="true" outlineLevel="0" collapsed="false">
      <c r="A7306" s="15" t="s">
        <v>12894</v>
      </c>
      <c r="B7306" s="15" t="s">
        <v>12895</v>
      </c>
      <c r="C7306" s="15" t="s">
        <v>217</v>
      </c>
      <c r="D7306" s="15" t="s">
        <v>235</v>
      </c>
      <c r="E7306" s="15" t="s">
        <v>136</v>
      </c>
      <c r="F7306" s="15" t="s">
        <v>137</v>
      </c>
      <c r="G7306" s="15" t="s">
        <v>5787</v>
      </c>
      <c r="H7306" s="15" t="s">
        <v>136</v>
      </c>
      <c r="I7306" s="15" t="s">
        <v>139</v>
      </c>
      <c r="J7306" s="15" t="s">
        <v>140</v>
      </c>
      <c r="K7306" s="15" t="s">
        <v>12896</v>
      </c>
      <c r="O7306" s="15" t="n">
        <v>7</v>
      </c>
      <c r="P7306" s="15" t="n">
        <v>7</v>
      </c>
      <c r="Y7306" s="15" t="s">
        <v>142</v>
      </c>
      <c r="AB7306" s="15" t="s">
        <v>143</v>
      </c>
    </row>
    <row r="7307" customFormat="false" ht="15" hidden="false" customHeight="true" outlineLevel="0" collapsed="false">
      <c r="A7307" s="15" t="s">
        <v>12894</v>
      </c>
      <c r="B7307" s="15" t="s">
        <v>12895</v>
      </c>
      <c r="C7307" s="15" t="s">
        <v>217</v>
      </c>
      <c r="D7307" s="15" t="s">
        <v>235</v>
      </c>
      <c r="E7307" s="15" t="s">
        <v>136</v>
      </c>
      <c r="F7307" s="15" t="s">
        <v>137</v>
      </c>
      <c r="G7307" s="15" t="s">
        <v>5787</v>
      </c>
      <c r="H7307" s="15" t="s">
        <v>136</v>
      </c>
      <c r="I7307" s="15" t="s">
        <v>139</v>
      </c>
      <c r="J7307" s="15" t="s">
        <v>144</v>
      </c>
      <c r="K7307" s="15" t="s">
        <v>12897</v>
      </c>
      <c r="O7307" s="15" t="n">
        <v>4</v>
      </c>
      <c r="P7307" s="15" t="n">
        <v>4</v>
      </c>
      <c r="Y7307" s="15" t="s">
        <v>142</v>
      </c>
      <c r="AB7307" s="15" t="s">
        <v>143</v>
      </c>
    </row>
    <row r="7308" customFormat="false" ht="15" hidden="false" customHeight="true" outlineLevel="0" collapsed="false">
      <c r="A7308" s="15" t="s">
        <v>12894</v>
      </c>
      <c r="B7308" s="15" t="s">
        <v>12895</v>
      </c>
      <c r="C7308" s="15" t="s">
        <v>217</v>
      </c>
      <c r="D7308" s="15" t="s">
        <v>235</v>
      </c>
      <c r="E7308" s="15" t="s">
        <v>136</v>
      </c>
      <c r="F7308" s="15" t="s">
        <v>137</v>
      </c>
      <c r="G7308" s="15" t="s">
        <v>5787</v>
      </c>
      <c r="H7308" s="15" t="s">
        <v>136</v>
      </c>
      <c r="I7308" s="15" t="s">
        <v>139</v>
      </c>
      <c r="J7308" s="15" t="s">
        <v>150</v>
      </c>
      <c r="K7308" s="15" t="s">
        <v>12898</v>
      </c>
      <c r="O7308" s="15" t="n">
        <v>2</v>
      </c>
      <c r="P7308" s="15" t="n">
        <v>2</v>
      </c>
      <c r="Y7308" s="15" t="s">
        <v>142</v>
      </c>
      <c r="AB7308" s="15" t="s">
        <v>143</v>
      </c>
    </row>
    <row r="7309" customFormat="false" ht="15" hidden="false" customHeight="true" outlineLevel="0" collapsed="false">
      <c r="A7309" s="15" t="s">
        <v>12894</v>
      </c>
      <c r="B7309" s="15" t="s">
        <v>12895</v>
      </c>
      <c r="C7309" s="15" t="s">
        <v>217</v>
      </c>
      <c r="D7309" s="15" t="s">
        <v>235</v>
      </c>
      <c r="E7309" s="15" t="s">
        <v>136</v>
      </c>
      <c r="F7309" s="15" t="s">
        <v>137</v>
      </c>
      <c r="G7309" s="15" t="s">
        <v>5787</v>
      </c>
      <c r="H7309" s="15" t="s">
        <v>136</v>
      </c>
      <c r="I7309" s="15" t="s">
        <v>139</v>
      </c>
      <c r="J7309" s="15" t="s">
        <v>158</v>
      </c>
      <c r="K7309" s="15" t="s">
        <v>12899</v>
      </c>
      <c r="O7309" s="15" t="n">
        <v>2</v>
      </c>
      <c r="P7309" s="15" t="n">
        <v>2</v>
      </c>
      <c r="Y7309" s="15" t="s">
        <v>142</v>
      </c>
      <c r="AB7309" s="15" t="s">
        <v>143</v>
      </c>
    </row>
    <row r="7310" customFormat="false" ht="15" hidden="false" customHeight="true" outlineLevel="0" collapsed="false">
      <c r="A7310" s="15" t="s">
        <v>12900</v>
      </c>
      <c r="B7310" s="15" t="s">
        <v>12901</v>
      </c>
      <c r="C7310" s="15" t="s">
        <v>148</v>
      </c>
      <c r="E7310" s="15" t="s">
        <v>136</v>
      </c>
      <c r="F7310" s="15" t="s">
        <v>137</v>
      </c>
      <c r="G7310" s="15" t="s">
        <v>299</v>
      </c>
      <c r="H7310" s="15" t="s">
        <v>136</v>
      </c>
      <c r="I7310" s="15" t="s">
        <v>139</v>
      </c>
      <c r="J7310" s="15" t="s">
        <v>140</v>
      </c>
      <c r="K7310" s="15" t="s">
        <v>12902</v>
      </c>
      <c r="M7310" s="15" t="n">
        <v>2</v>
      </c>
      <c r="P7310" s="15" t="n">
        <v>2</v>
      </c>
      <c r="Y7310" s="15" t="s">
        <v>156</v>
      </c>
      <c r="AB7310" s="15" t="s">
        <v>143</v>
      </c>
    </row>
    <row r="7311" customFormat="false" ht="15" hidden="false" customHeight="true" outlineLevel="0" collapsed="false">
      <c r="A7311" s="15" t="s">
        <v>12900</v>
      </c>
      <c r="B7311" s="15" t="s">
        <v>12901</v>
      </c>
      <c r="C7311" s="15" t="s">
        <v>148</v>
      </c>
      <c r="E7311" s="15" t="s">
        <v>136</v>
      </c>
      <c r="F7311" s="15" t="s">
        <v>137</v>
      </c>
      <c r="G7311" s="15" t="s">
        <v>299</v>
      </c>
      <c r="H7311" s="15" t="s">
        <v>136</v>
      </c>
      <c r="I7311" s="15" t="s">
        <v>139</v>
      </c>
      <c r="J7311" s="15" t="s">
        <v>150</v>
      </c>
      <c r="K7311" s="15" t="s">
        <v>12903</v>
      </c>
      <c r="M7311" s="15" t="n">
        <v>52</v>
      </c>
      <c r="P7311" s="15" t="n">
        <v>52</v>
      </c>
      <c r="Y7311" s="15" t="s">
        <v>156</v>
      </c>
      <c r="AB7311" s="15" t="s">
        <v>143</v>
      </c>
    </row>
    <row r="7312" customFormat="false" ht="15" hidden="false" customHeight="true" outlineLevel="0" collapsed="false">
      <c r="A7312" s="15" t="s">
        <v>12900</v>
      </c>
      <c r="B7312" s="15" t="s">
        <v>12901</v>
      </c>
      <c r="C7312" s="15" t="s">
        <v>148</v>
      </c>
      <c r="E7312" s="15" t="s">
        <v>136</v>
      </c>
      <c r="F7312" s="15" t="s">
        <v>137</v>
      </c>
      <c r="G7312" s="15" t="s">
        <v>299</v>
      </c>
      <c r="H7312" s="15" t="s">
        <v>136</v>
      </c>
      <c r="I7312" s="15" t="s">
        <v>139</v>
      </c>
      <c r="J7312" s="15" t="s">
        <v>158</v>
      </c>
      <c r="K7312" s="15" t="s">
        <v>12904</v>
      </c>
      <c r="M7312" s="15" t="n">
        <v>8</v>
      </c>
      <c r="P7312" s="15" t="n">
        <v>8</v>
      </c>
      <c r="Y7312" s="15" t="s">
        <v>156</v>
      </c>
      <c r="AB7312" s="15" t="s">
        <v>143</v>
      </c>
    </row>
    <row r="7313" customFormat="false" ht="15" hidden="false" customHeight="true" outlineLevel="0" collapsed="false">
      <c r="A7313" s="15" t="s">
        <v>12905</v>
      </c>
      <c r="B7313" s="15" t="s">
        <v>12906</v>
      </c>
      <c r="C7313" s="15" t="s">
        <v>217</v>
      </c>
      <c r="D7313" s="15" t="s">
        <v>218</v>
      </c>
      <c r="E7313" s="15" t="s">
        <v>136</v>
      </c>
      <c r="F7313" s="15" t="s">
        <v>137</v>
      </c>
      <c r="G7313" s="15" t="s">
        <v>573</v>
      </c>
      <c r="H7313" s="15" t="s">
        <v>136</v>
      </c>
      <c r="I7313" s="15" t="s">
        <v>139</v>
      </c>
      <c r="J7313" s="15" t="s">
        <v>140</v>
      </c>
      <c r="K7313" s="15" t="s">
        <v>12907</v>
      </c>
      <c r="L7313" s="15" t="n">
        <v>249</v>
      </c>
      <c r="P7313" s="15" t="n">
        <v>249</v>
      </c>
      <c r="Y7313" s="15" t="s">
        <v>142</v>
      </c>
      <c r="AB7313" s="15" t="s">
        <v>143</v>
      </c>
    </row>
    <row r="7314" customFormat="false" ht="15" hidden="false" customHeight="true" outlineLevel="0" collapsed="false">
      <c r="A7314" s="15" t="s">
        <v>12908</v>
      </c>
      <c r="B7314" s="15" t="s">
        <v>12909</v>
      </c>
      <c r="C7314" s="15" t="s">
        <v>217</v>
      </c>
      <c r="D7314" s="15" t="s">
        <v>235</v>
      </c>
      <c r="E7314" s="15" t="s">
        <v>136</v>
      </c>
      <c r="F7314" s="15" t="s">
        <v>137</v>
      </c>
      <c r="G7314" s="15" t="s">
        <v>2696</v>
      </c>
      <c r="H7314" s="15" t="s">
        <v>136</v>
      </c>
      <c r="I7314" s="15" t="s">
        <v>139</v>
      </c>
      <c r="J7314" s="15" t="s">
        <v>140</v>
      </c>
      <c r="K7314" s="15" t="s">
        <v>12910</v>
      </c>
      <c r="L7314" s="15" t="n">
        <v>6</v>
      </c>
      <c r="P7314" s="15" t="n">
        <v>6</v>
      </c>
      <c r="Y7314" s="15" t="s">
        <v>142</v>
      </c>
      <c r="AB7314" s="15" t="s">
        <v>143</v>
      </c>
    </row>
    <row r="7315" customFormat="false" ht="15" hidden="false" customHeight="true" outlineLevel="0" collapsed="false">
      <c r="A7315" s="15" t="s">
        <v>12908</v>
      </c>
      <c r="B7315" s="15" t="s">
        <v>12909</v>
      </c>
      <c r="C7315" s="15" t="s">
        <v>217</v>
      </c>
      <c r="D7315" s="15" t="s">
        <v>235</v>
      </c>
      <c r="E7315" s="15" t="s">
        <v>136</v>
      </c>
      <c r="F7315" s="15" t="s">
        <v>137</v>
      </c>
      <c r="G7315" s="15" t="s">
        <v>2696</v>
      </c>
      <c r="H7315" s="15" t="s">
        <v>136</v>
      </c>
      <c r="I7315" s="15" t="s">
        <v>139</v>
      </c>
      <c r="J7315" s="15" t="s">
        <v>144</v>
      </c>
      <c r="K7315" s="15" t="s">
        <v>12911</v>
      </c>
      <c r="L7315" s="15" t="n">
        <v>1</v>
      </c>
      <c r="M7315" s="15" t="n">
        <v>1</v>
      </c>
      <c r="P7315" s="15" t="n">
        <v>2</v>
      </c>
      <c r="Y7315" s="15" t="s">
        <v>142</v>
      </c>
      <c r="AB7315" s="15" t="s">
        <v>143</v>
      </c>
    </row>
    <row r="7316" customFormat="false" ht="15" hidden="false" customHeight="true" outlineLevel="0" collapsed="false">
      <c r="A7316" s="15" t="s">
        <v>12908</v>
      </c>
      <c r="B7316" s="15" t="s">
        <v>12909</v>
      </c>
      <c r="C7316" s="15" t="s">
        <v>217</v>
      </c>
      <c r="D7316" s="15" t="s">
        <v>235</v>
      </c>
      <c r="E7316" s="15" t="s">
        <v>136</v>
      </c>
      <c r="F7316" s="15" t="s">
        <v>137</v>
      </c>
      <c r="G7316" s="15" t="s">
        <v>2696</v>
      </c>
      <c r="H7316" s="15" t="s">
        <v>136</v>
      </c>
      <c r="I7316" s="15" t="s">
        <v>139</v>
      </c>
      <c r="J7316" s="15" t="s">
        <v>150</v>
      </c>
      <c r="K7316" s="15" t="s">
        <v>12912</v>
      </c>
      <c r="L7316" s="15" t="n">
        <v>23</v>
      </c>
      <c r="M7316" s="15" t="n">
        <v>10</v>
      </c>
      <c r="N7316" s="15" t="n">
        <v>14</v>
      </c>
      <c r="P7316" s="15" t="n">
        <v>47</v>
      </c>
      <c r="Y7316" s="15" t="s">
        <v>142</v>
      </c>
      <c r="AB7316" s="15" t="s">
        <v>143</v>
      </c>
    </row>
    <row r="7317" customFormat="false" ht="15" hidden="false" customHeight="true" outlineLevel="0" collapsed="false">
      <c r="A7317" s="15" t="s">
        <v>12908</v>
      </c>
      <c r="B7317" s="15" t="s">
        <v>12909</v>
      </c>
      <c r="C7317" s="15" t="s">
        <v>217</v>
      </c>
      <c r="D7317" s="15" t="s">
        <v>235</v>
      </c>
      <c r="E7317" s="15" t="s">
        <v>136</v>
      </c>
      <c r="F7317" s="15" t="s">
        <v>137</v>
      </c>
      <c r="G7317" s="15" t="s">
        <v>2696</v>
      </c>
      <c r="H7317" s="15" t="s">
        <v>136</v>
      </c>
      <c r="I7317" s="15" t="s">
        <v>139</v>
      </c>
      <c r="J7317" s="15" t="s">
        <v>166</v>
      </c>
      <c r="K7317" s="15" t="s">
        <v>12913</v>
      </c>
      <c r="N7317" s="15" t="n">
        <v>1</v>
      </c>
      <c r="P7317" s="15" t="n">
        <v>1</v>
      </c>
      <c r="Y7317" s="15" t="s">
        <v>142</v>
      </c>
      <c r="AB7317" s="15" t="s">
        <v>143</v>
      </c>
    </row>
    <row r="7318" customFormat="false" ht="15" hidden="false" customHeight="true" outlineLevel="0" collapsed="false">
      <c r="A7318" s="15" t="s">
        <v>12908</v>
      </c>
      <c r="B7318" s="15" t="s">
        <v>12909</v>
      </c>
      <c r="C7318" s="15" t="s">
        <v>217</v>
      </c>
      <c r="D7318" s="15" t="s">
        <v>235</v>
      </c>
      <c r="E7318" s="15" t="s">
        <v>136</v>
      </c>
      <c r="F7318" s="15" t="s">
        <v>137</v>
      </c>
      <c r="G7318" s="15" t="s">
        <v>2696</v>
      </c>
      <c r="H7318" s="15" t="s">
        <v>136</v>
      </c>
      <c r="I7318" s="15" t="s">
        <v>139</v>
      </c>
      <c r="J7318" s="15" t="s">
        <v>158</v>
      </c>
      <c r="K7318" s="15" t="s">
        <v>12914</v>
      </c>
      <c r="L7318" s="15" t="n">
        <v>2</v>
      </c>
      <c r="M7318" s="15" t="n">
        <v>1</v>
      </c>
      <c r="N7318" s="15" t="n">
        <v>1</v>
      </c>
      <c r="P7318" s="15" t="n">
        <v>4</v>
      </c>
      <c r="Y7318" s="15" t="s">
        <v>142</v>
      </c>
      <c r="AB7318" s="15" t="s">
        <v>143</v>
      </c>
    </row>
    <row r="7319" customFormat="false" ht="15" hidden="false" customHeight="true" outlineLevel="0" collapsed="false">
      <c r="A7319" s="15" t="s">
        <v>12915</v>
      </c>
      <c r="B7319" s="15" t="s">
        <v>12916</v>
      </c>
      <c r="C7319" s="15" t="s">
        <v>217</v>
      </c>
      <c r="D7319" s="15" t="s">
        <v>218</v>
      </c>
      <c r="E7319" s="15" t="s">
        <v>136</v>
      </c>
      <c r="F7319" s="15" t="s">
        <v>137</v>
      </c>
      <c r="G7319" s="15" t="s">
        <v>236</v>
      </c>
      <c r="H7319" s="15" t="s">
        <v>136</v>
      </c>
      <c r="I7319" s="15" t="s">
        <v>139</v>
      </c>
      <c r="J7319" s="15" t="s">
        <v>150</v>
      </c>
      <c r="K7319" s="15" t="s">
        <v>12917</v>
      </c>
      <c r="M7319" s="15" t="n">
        <v>22</v>
      </c>
      <c r="P7319" s="15" t="n">
        <v>22</v>
      </c>
      <c r="Y7319" s="15" t="s">
        <v>142</v>
      </c>
      <c r="AB7319" s="15" t="s">
        <v>143</v>
      </c>
    </row>
    <row r="7320" customFormat="false" ht="15" hidden="false" customHeight="true" outlineLevel="0" collapsed="false">
      <c r="A7320" s="15" t="s">
        <v>12915</v>
      </c>
      <c r="B7320" s="15" t="s">
        <v>12916</v>
      </c>
      <c r="C7320" s="15" t="s">
        <v>217</v>
      </c>
      <c r="D7320" s="15" t="s">
        <v>218</v>
      </c>
      <c r="E7320" s="15" t="s">
        <v>136</v>
      </c>
      <c r="F7320" s="15" t="s">
        <v>137</v>
      </c>
      <c r="G7320" s="15" t="s">
        <v>236</v>
      </c>
      <c r="H7320" s="15" t="s">
        <v>136</v>
      </c>
      <c r="I7320" s="15" t="s">
        <v>139</v>
      </c>
      <c r="J7320" s="15" t="s">
        <v>158</v>
      </c>
      <c r="K7320" s="15" t="s">
        <v>12918</v>
      </c>
      <c r="M7320" s="15" t="n">
        <v>4</v>
      </c>
      <c r="P7320" s="15" t="n">
        <v>4</v>
      </c>
      <c r="Y7320" s="15" t="s">
        <v>142</v>
      </c>
      <c r="AB7320" s="15" t="s">
        <v>143</v>
      </c>
    </row>
    <row r="7321" customFormat="false" ht="15" hidden="false" customHeight="true" outlineLevel="0" collapsed="false">
      <c r="A7321" s="15" t="s">
        <v>12919</v>
      </c>
      <c r="B7321" s="15" t="s">
        <v>12920</v>
      </c>
      <c r="C7321" s="15" t="s">
        <v>148</v>
      </c>
      <c r="E7321" s="15" t="s">
        <v>136</v>
      </c>
      <c r="F7321" s="15" t="s">
        <v>137</v>
      </c>
      <c r="G7321" s="15" t="s">
        <v>275</v>
      </c>
      <c r="H7321" s="15" t="s">
        <v>136</v>
      </c>
      <c r="I7321" s="15" t="s">
        <v>139</v>
      </c>
      <c r="J7321" s="15" t="s">
        <v>140</v>
      </c>
      <c r="K7321" s="15" t="s">
        <v>12921</v>
      </c>
      <c r="N7321" s="15" t="n">
        <v>3</v>
      </c>
      <c r="P7321" s="15" t="n">
        <v>3</v>
      </c>
      <c r="Y7321" s="15" t="s">
        <v>142</v>
      </c>
      <c r="AB7321" s="15" t="s">
        <v>143</v>
      </c>
    </row>
    <row r="7322" customFormat="false" ht="15" hidden="false" customHeight="true" outlineLevel="0" collapsed="false">
      <c r="A7322" s="15" t="s">
        <v>12919</v>
      </c>
      <c r="B7322" s="15" t="s">
        <v>12920</v>
      </c>
      <c r="C7322" s="15" t="s">
        <v>148</v>
      </c>
      <c r="E7322" s="15" t="s">
        <v>136</v>
      </c>
      <c r="F7322" s="15" t="s">
        <v>137</v>
      </c>
      <c r="G7322" s="15" t="s">
        <v>275</v>
      </c>
      <c r="H7322" s="15" t="s">
        <v>136</v>
      </c>
      <c r="I7322" s="15" t="s">
        <v>139</v>
      </c>
      <c r="J7322" s="15" t="s">
        <v>150</v>
      </c>
      <c r="K7322" s="15" t="s">
        <v>12922</v>
      </c>
      <c r="N7322" s="15" t="n">
        <v>33</v>
      </c>
      <c r="P7322" s="15" t="n">
        <v>33</v>
      </c>
      <c r="Y7322" s="15" t="s">
        <v>142</v>
      </c>
      <c r="AB7322" s="15" t="s">
        <v>143</v>
      </c>
    </row>
    <row r="7323" customFormat="false" ht="15" hidden="false" customHeight="true" outlineLevel="0" collapsed="false">
      <c r="A7323" s="15" t="s">
        <v>12919</v>
      </c>
      <c r="B7323" s="15" t="s">
        <v>12920</v>
      </c>
      <c r="C7323" s="15" t="s">
        <v>148</v>
      </c>
      <c r="E7323" s="15" t="s">
        <v>136</v>
      </c>
      <c r="F7323" s="15" t="s">
        <v>137</v>
      </c>
      <c r="G7323" s="15" t="s">
        <v>275</v>
      </c>
      <c r="H7323" s="15" t="s">
        <v>136</v>
      </c>
      <c r="I7323" s="15" t="s">
        <v>139</v>
      </c>
      <c r="J7323" s="15" t="s">
        <v>158</v>
      </c>
      <c r="K7323" s="15" t="s">
        <v>12923</v>
      </c>
      <c r="O7323" s="15" t="n">
        <v>3</v>
      </c>
      <c r="P7323" s="15" t="n">
        <v>3</v>
      </c>
      <c r="Y7323" s="15" t="s">
        <v>142</v>
      </c>
      <c r="AB7323" s="15" t="s">
        <v>143</v>
      </c>
    </row>
    <row r="7324" customFormat="false" ht="15" hidden="false" customHeight="true" outlineLevel="0" collapsed="false">
      <c r="A7324" s="15" t="s">
        <v>12924</v>
      </c>
      <c r="B7324" s="15" t="s">
        <v>12925</v>
      </c>
      <c r="C7324" s="15" t="s">
        <v>148</v>
      </c>
      <c r="E7324" s="15" t="s">
        <v>136</v>
      </c>
      <c r="F7324" s="15" t="s">
        <v>137</v>
      </c>
      <c r="G7324" s="15" t="s">
        <v>5162</v>
      </c>
      <c r="H7324" s="15" t="s">
        <v>136</v>
      </c>
      <c r="I7324" s="15" t="s">
        <v>139</v>
      </c>
      <c r="J7324" s="15" t="s">
        <v>150</v>
      </c>
      <c r="K7324" s="15" t="s">
        <v>12926</v>
      </c>
      <c r="N7324" s="15" t="n">
        <v>10</v>
      </c>
      <c r="P7324" s="15" t="n">
        <v>10</v>
      </c>
      <c r="Y7324" s="15" t="s">
        <v>142</v>
      </c>
      <c r="AB7324" s="15" t="s">
        <v>143</v>
      </c>
    </row>
    <row r="7325" customFormat="false" ht="15" hidden="false" customHeight="true" outlineLevel="0" collapsed="false">
      <c r="A7325" s="15" t="s">
        <v>12924</v>
      </c>
      <c r="B7325" s="15" t="s">
        <v>12925</v>
      </c>
      <c r="C7325" s="15" t="s">
        <v>148</v>
      </c>
      <c r="E7325" s="15" t="s">
        <v>136</v>
      </c>
      <c r="F7325" s="15" t="s">
        <v>137</v>
      </c>
      <c r="G7325" s="15" t="s">
        <v>5162</v>
      </c>
      <c r="H7325" s="15" t="s">
        <v>136</v>
      </c>
      <c r="I7325" s="15" t="s">
        <v>139</v>
      </c>
      <c r="J7325" s="15" t="s">
        <v>158</v>
      </c>
      <c r="K7325" s="15" t="s">
        <v>12927</v>
      </c>
      <c r="N7325" s="15" t="n">
        <v>2</v>
      </c>
      <c r="P7325" s="15" t="n">
        <v>2</v>
      </c>
      <c r="Y7325" s="15" t="s">
        <v>142</v>
      </c>
      <c r="AB7325" s="15" t="s">
        <v>143</v>
      </c>
    </row>
    <row r="7326" customFormat="false" ht="15" hidden="false" customHeight="true" outlineLevel="0" collapsed="false">
      <c r="A7326" s="15" t="s">
        <v>12928</v>
      </c>
      <c r="B7326" s="15" t="s">
        <v>12929</v>
      </c>
      <c r="C7326" s="15" t="s">
        <v>217</v>
      </c>
      <c r="D7326" s="15" t="s">
        <v>235</v>
      </c>
      <c r="E7326" s="15" t="s">
        <v>136</v>
      </c>
      <c r="F7326" s="15" t="s">
        <v>137</v>
      </c>
      <c r="G7326" s="15" t="s">
        <v>451</v>
      </c>
      <c r="H7326" s="15" t="s">
        <v>136</v>
      </c>
      <c r="I7326" s="15" t="s">
        <v>243</v>
      </c>
      <c r="J7326" s="15" t="s">
        <v>140</v>
      </c>
      <c r="K7326" s="15" t="s">
        <v>12930</v>
      </c>
      <c r="L7326" s="15" t="n">
        <v>30</v>
      </c>
      <c r="M7326" s="15" t="n">
        <v>25</v>
      </c>
      <c r="N7326" s="15" t="n">
        <v>9</v>
      </c>
      <c r="P7326" s="15" t="n">
        <v>64</v>
      </c>
      <c r="Y7326" s="15" t="s">
        <v>142</v>
      </c>
      <c r="Z7326" s="15" t="n">
        <v>1</v>
      </c>
      <c r="AA7326" s="15" t="s">
        <v>277</v>
      </c>
      <c r="AB7326" s="15" t="s">
        <v>143</v>
      </c>
    </row>
    <row r="7327" customFormat="false" ht="15" hidden="false" customHeight="true" outlineLevel="0" collapsed="false">
      <c r="A7327" s="15" t="s">
        <v>12928</v>
      </c>
      <c r="B7327" s="15" t="s">
        <v>12929</v>
      </c>
      <c r="C7327" s="15" t="s">
        <v>217</v>
      </c>
      <c r="D7327" s="15" t="s">
        <v>235</v>
      </c>
      <c r="E7327" s="15" t="s">
        <v>136</v>
      </c>
      <c r="F7327" s="15" t="s">
        <v>137</v>
      </c>
      <c r="G7327" s="15" t="s">
        <v>451</v>
      </c>
      <c r="H7327" s="15" t="s">
        <v>136</v>
      </c>
      <c r="I7327" s="15" t="s">
        <v>243</v>
      </c>
      <c r="J7327" s="15" t="s">
        <v>150</v>
      </c>
      <c r="K7327" s="15" t="s">
        <v>12931</v>
      </c>
      <c r="L7327" s="15" t="n">
        <v>104</v>
      </c>
      <c r="M7327" s="15" t="n">
        <v>121</v>
      </c>
      <c r="N7327" s="15" t="n">
        <v>207</v>
      </c>
      <c r="O7327" s="15" t="n">
        <v>54</v>
      </c>
      <c r="P7327" s="15" t="n">
        <v>486</v>
      </c>
      <c r="Y7327" s="15" t="s">
        <v>142</v>
      </c>
      <c r="Z7327" s="15" t="n">
        <v>1</v>
      </c>
      <c r="AA7327" s="15" t="s">
        <v>277</v>
      </c>
      <c r="AB7327" s="15" t="s">
        <v>143</v>
      </c>
    </row>
    <row r="7328" customFormat="false" ht="15" hidden="false" customHeight="true" outlineLevel="0" collapsed="false">
      <c r="A7328" s="15" t="s">
        <v>12928</v>
      </c>
      <c r="B7328" s="15" t="s">
        <v>12929</v>
      </c>
      <c r="C7328" s="15" t="s">
        <v>217</v>
      </c>
      <c r="D7328" s="15" t="s">
        <v>235</v>
      </c>
      <c r="E7328" s="15" t="s">
        <v>136</v>
      </c>
      <c r="F7328" s="15" t="s">
        <v>137</v>
      </c>
      <c r="G7328" s="15" t="s">
        <v>451</v>
      </c>
      <c r="H7328" s="15" t="s">
        <v>136</v>
      </c>
      <c r="I7328" s="15" t="s">
        <v>243</v>
      </c>
      <c r="J7328" s="15" t="s">
        <v>158</v>
      </c>
      <c r="K7328" s="15" t="s">
        <v>12932</v>
      </c>
      <c r="L7328" s="15" t="n">
        <v>51</v>
      </c>
      <c r="M7328" s="15" t="n">
        <v>21</v>
      </c>
      <c r="N7328" s="15" t="n">
        <v>34</v>
      </c>
      <c r="O7328" s="15" t="n">
        <v>3</v>
      </c>
      <c r="P7328" s="15" t="n">
        <v>109</v>
      </c>
      <c r="Y7328" s="15" t="s">
        <v>142</v>
      </c>
      <c r="Z7328" s="15" t="n">
        <v>1</v>
      </c>
      <c r="AA7328" s="15" t="s">
        <v>277</v>
      </c>
      <c r="AB7328" s="15" t="s">
        <v>143</v>
      </c>
    </row>
    <row r="7329" customFormat="false" ht="15" hidden="false" customHeight="true" outlineLevel="0" collapsed="false">
      <c r="A7329" s="15" t="s">
        <v>12928</v>
      </c>
      <c r="B7329" s="15" t="s">
        <v>12929</v>
      </c>
      <c r="C7329" s="15" t="s">
        <v>217</v>
      </c>
      <c r="D7329" s="15" t="s">
        <v>235</v>
      </c>
      <c r="E7329" s="15" t="s">
        <v>136</v>
      </c>
      <c r="F7329" s="15" t="s">
        <v>137</v>
      </c>
      <c r="G7329" s="15" t="s">
        <v>451</v>
      </c>
      <c r="H7329" s="15" t="s">
        <v>136</v>
      </c>
      <c r="I7329" s="15" t="s">
        <v>243</v>
      </c>
      <c r="J7329" s="15" t="s">
        <v>169</v>
      </c>
      <c r="K7329" s="15" t="s">
        <v>12933</v>
      </c>
      <c r="L7329" s="15" t="n">
        <v>4</v>
      </c>
      <c r="N7329" s="15" t="n">
        <v>5</v>
      </c>
      <c r="O7329" s="15" t="n">
        <v>4</v>
      </c>
      <c r="P7329" s="15" t="n">
        <v>13</v>
      </c>
      <c r="Y7329" s="15" t="s">
        <v>142</v>
      </c>
      <c r="Z7329" s="15" t="n">
        <v>1</v>
      </c>
      <c r="AA7329" s="15" t="s">
        <v>277</v>
      </c>
      <c r="AB7329" s="15" t="s">
        <v>143</v>
      </c>
    </row>
    <row r="7330" customFormat="false" ht="15" hidden="false" customHeight="true" outlineLevel="0" collapsed="false">
      <c r="A7330" s="15" t="s">
        <v>12934</v>
      </c>
      <c r="B7330" s="15" t="s">
        <v>12935</v>
      </c>
      <c r="C7330" s="15" t="s">
        <v>134</v>
      </c>
      <c r="D7330" s="15" t="s">
        <v>135</v>
      </c>
      <c r="E7330" s="15" t="s">
        <v>136</v>
      </c>
      <c r="F7330" s="15" t="s">
        <v>137</v>
      </c>
      <c r="G7330" s="15" t="s">
        <v>1353</v>
      </c>
      <c r="H7330" s="15" t="s">
        <v>136</v>
      </c>
      <c r="I7330" s="15" t="s">
        <v>139</v>
      </c>
      <c r="J7330" s="15" t="s">
        <v>150</v>
      </c>
      <c r="K7330" s="15" t="s">
        <v>12936</v>
      </c>
      <c r="L7330" s="15" t="n">
        <v>1</v>
      </c>
      <c r="P7330" s="15" t="n">
        <v>1</v>
      </c>
      <c r="Y7330" s="15" t="s">
        <v>156</v>
      </c>
      <c r="AB7330" s="15" t="s">
        <v>143</v>
      </c>
    </row>
    <row r="7331" customFormat="false" ht="15" hidden="false" customHeight="true" outlineLevel="0" collapsed="false">
      <c r="A7331" s="15" t="s">
        <v>12934</v>
      </c>
      <c r="B7331" s="15" t="s">
        <v>12935</v>
      </c>
      <c r="C7331" s="15" t="s">
        <v>134</v>
      </c>
      <c r="D7331" s="15" t="s">
        <v>135</v>
      </c>
      <c r="E7331" s="15" t="s">
        <v>136</v>
      </c>
      <c r="F7331" s="15" t="s">
        <v>137</v>
      </c>
      <c r="G7331" s="15" t="s">
        <v>1353</v>
      </c>
      <c r="H7331" s="15" t="s">
        <v>136</v>
      </c>
      <c r="I7331" s="15" t="s">
        <v>139</v>
      </c>
      <c r="J7331" s="15" t="s">
        <v>166</v>
      </c>
      <c r="K7331" s="15" t="s">
        <v>12937</v>
      </c>
      <c r="L7331" s="15" t="n">
        <v>100</v>
      </c>
      <c r="P7331" s="15" t="n">
        <v>100</v>
      </c>
      <c r="Y7331" s="15" t="s">
        <v>156</v>
      </c>
      <c r="AB7331" s="15" t="s">
        <v>143</v>
      </c>
    </row>
    <row r="7332" customFormat="false" ht="15" hidden="false" customHeight="true" outlineLevel="0" collapsed="false">
      <c r="A7332" s="15" t="s">
        <v>12938</v>
      </c>
      <c r="B7332" s="15" t="s">
        <v>12939</v>
      </c>
      <c r="C7332" s="15" t="s">
        <v>134</v>
      </c>
      <c r="D7332" s="15" t="s">
        <v>135</v>
      </c>
      <c r="E7332" s="15" t="s">
        <v>136</v>
      </c>
      <c r="F7332" s="15" t="s">
        <v>137</v>
      </c>
      <c r="G7332" s="15" t="s">
        <v>1353</v>
      </c>
      <c r="H7332" s="15" t="s">
        <v>136</v>
      </c>
      <c r="I7332" s="15" t="s">
        <v>243</v>
      </c>
      <c r="J7332" s="15" t="s">
        <v>140</v>
      </c>
      <c r="K7332" s="15" t="s">
        <v>12940</v>
      </c>
      <c r="M7332" s="15" t="n">
        <v>40</v>
      </c>
      <c r="N7332" s="15" t="n">
        <v>52</v>
      </c>
      <c r="O7332" s="15" t="n">
        <v>48</v>
      </c>
      <c r="P7332" s="15" t="n">
        <v>140</v>
      </c>
      <c r="Y7332" s="15" t="s">
        <v>156</v>
      </c>
      <c r="AB7332" s="15" t="s">
        <v>143</v>
      </c>
    </row>
    <row r="7333" customFormat="false" ht="15" hidden="false" customHeight="true" outlineLevel="0" collapsed="false">
      <c r="A7333" s="15" t="s">
        <v>12938</v>
      </c>
      <c r="B7333" s="15" t="s">
        <v>12939</v>
      </c>
      <c r="C7333" s="15" t="s">
        <v>134</v>
      </c>
      <c r="D7333" s="15" t="s">
        <v>135</v>
      </c>
      <c r="E7333" s="15" t="s">
        <v>136</v>
      </c>
      <c r="F7333" s="15" t="s">
        <v>137</v>
      </c>
      <c r="G7333" s="15" t="s">
        <v>1353</v>
      </c>
      <c r="H7333" s="15" t="s">
        <v>136</v>
      </c>
      <c r="I7333" s="15" t="s">
        <v>243</v>
      </c>
      <c r="J7333" s="15" t="s">
        <v>144</v>
      </c>
      <c r="K7333" s="15" t="s">
        <v>12941</v>
      </c>
      <c r="M7333" s="15" t="n">
        <v>238</v>
      </c>
      <c r="N7333" s="15" t="n">
        <v>718</v>
      </c>
      <c r="O7333" s="15" t="n">
        <v>197</v>
      </c>
      <c r="P7333" s="15" t="n">
        <v>1153</v>
      </c>
      <c r="Y7333" s="15" t="s">
        <v>156</v>
      </c>
      <c r="AB7333" s="15" t="s">
        <v>143</v>
      </c>
    </row>
    <row r="7334" customFormat="false" ht="15" hidden="false" customHeight="true" outlineLevel="0" collapsed="false">
      <c r="A7334" s="15" t="s">
        <v>12938</v>
      </c>
      <c r="B7334" s="15" t="s">
        <v>12939</v>
      </c>
      <c r="C7334" s="15" t="s">
        <v>134</v>
      </c>
      <c r="D7334" s="15" t="s">
        <v>135</v>
      </c>
      <c r="E7334" s="15" t="s">
        <v>136</v>
      </c>
      <c r="F7334" s="15" t="s">
        <v>137</v>
      </c>
      <c r="G7334" s="15" t="s">
        <v>1353</v>
      </c>
      <c r="H7334" s="15" t="s">
        <v>136</v>
      </c>
      <c r="I7334" s="15" t="s">
        <v>243</v>
      </c>
      <c r="J7334" s="15" t="s">
        <v>150</v>
      </c>
      <c r="K7334" s="15" t="s">
        <v>12942</v>
      </c>
      <c r="M7334" s="15" t="n">
        <v>88</v>
      </c>
      <c r="N7334" s="15" t="n">
        <v>165</v>
      </c>
      <c r="O7334" s="15" t="n">
        <v>96</v>
      </c>
      <c r="P7334" s="15" t="n">
        <v>349</v>
      </c>
      <c r="Y7334" s="15" t="s">
        <v>156</v>
      </c>
      <c r="AB7334" s="15" t="s">
        <v>143</v>
      </c>
    </row>
    <row r="7335" customFormat="false" ht="15" hidden="false" customHeight="true" outlineLevel="0" collapsed="false">
      <c r="A7335" s="15" t="s">
        <v>12938</v>
      </c>
      <c r="B7335" s="15" t="s">
        <v>12939</v>
      </c>
      <c r="C7335" s="15" t="s">
        <v>134</v>
      </c>
      <c r="D7335" s="15" t="s">
        <v>135</v>
      </c>
      <c r="E7335" s="15" t="s">
        <v>136</v>
      </c>
      <c r="F7335" s="15" t="s">
        <v>137</v>
      </c>
      <c r="G7335" s="15" t="s">
        <v>1353</v>
      </c>
      <c r="H7335" s="15" t="s">
        <v>136</v>
      </c>
      <c r="I7335" s="15" t="s">
        <v>243</v>
      </c>
      <c r="J7335" s="15" t="s">
        <v>158</v>
      </c>
      <c r="K7335" s="15" t="s">
        <v>12943</v>
      </c>
      <c r="M7335" s="15" t="n">
        <v>86</v>
      </c>
      <c r="N7335" s="15" t="n">
        <v>140</v>
      </c>
      <c r="O7335" s="15" t="n">
        <v>82</v>
      </c>
      <c r="P7335" s="15" t="n">
        <v>308</v>
      </c>
      <c r="Y7335" s="15" t="s">
        <v>156</v>
      </c>
      <c r="AB7335" s="15" t="s">
        <v>143</v>
      </c>
    </row>
    <row r="7336" customFormat="false" ht="15" hidden="false" customHeight="true" outlineLevel="0" collapsed="false">
      <c r="A7336" s="15" t="s">
        <v>12938</v>
      </c>
      <c r="B7336" s="15" t="s">
        <v>12939</v>
      </c>
      <c r="C7336" s="15" t="s">
        <v>134</v>
      </c>
      <c r="D7336" s="15" t="s">
        <v>135</v>
      </c>
      <c r="E7336" s="15" t="s">
        <v>136</v>
      </c>
      <c r="F7336" s="15" t="s">
        <v>137</v>
      </c>
      <c r="G7336" s="15" t="s">
        <v>1353</v>
      </c>
      <c r="H7336" s="15" t="s">
        <v>136</v>
      </c>
      <c r="I7336" s="15" t="s">
        <v>243</v>
      </c>
      <c r="J7336" s="15" t="s">
        <v>169</v>
      </c>
      <c r="K7336" s="15" t="s">
        <v>12944</v>
      </c>
      <c r="M7336" s="15" t="n">
        <v>0</v>
      </c>
      <c r="N7336" s="15" t="n">
        <v>1</v>
      </c>
      <c r="P7336" s="15" t="n">
        <v>1</v>
      </c>
      <c r="Y7336" s="15" t="s">
        <v>156</v>
      </c>
      <c r="AB7336" s="15" t="s">
        <v>143</v>
      </c>
    </row>
    <row r="7337" customFormat="false" ht="15" hidden="false" customHeight="true" outlineLevel="0" collapsed="false">
      <c r="A7337" s="15" t="s">
        <v>12945</v>
      </c>
      <c r="B7337" s="15" t="s">
        <v>12946</v>
      </c>
      <c r="C7337" s="15" t="s">
        <v>148</v>
      </c>
      <c r="E7337" s="15" t="s">
        <v>136</v>
      </c>
      <c r="F7337" s="15" t="s">
        <v>137</v>
      </c>
      <c r="G7337" s="15" t="s">
        <v>928</v>
      </c>
      <c r="H7337" s="15" t="s">
        <v>136</v>
      </c>
      <c r="I7337" s="15" t="s">
        <v>139</v>
      </c>
      <c r="J7337" s="15" t="s">
        <v>140</v>
      </c>
      <c r="K7337" s="15" t="s">
        <v>12947</v>
      </c>
      <c r="L7337" s="15" t="n">
        <v>5</v>
      </c>
      <c r="M7337" s="15" t="n">
        <v>45</v>
      </c>
      <c r="P7337" s="15" t="n">
        <v>50</v>
      </c>
      <c r="Y7337" s="15" t="s">
        <v>142</v>
      </c>
      <c r="AB7337" s="15" t="s">
        <v>143</v>
      </c>
    </row>
    <row r="7338" customFormat="false" ht="15" hidden="false" customHeight="true" outlineLevel="0" collapsed="false">
      <c r="A7338" s="15" t="s">
        <v>12945</v>
      </c>
      <c r="B7338" s="15" t="s">
        <v>12946</v>
      </c>
      <c r="C7338" s="15" t="s">
        <v>148</v>
      </c>
      <c r="E7338" s="15" t="s">
        <v>136</v>
      </c>
      <c r="F7338" s="15" t="s">
        <v>137</v>
      </c>
      <c r="G7338" s="15" t="s">
        <v>928</v>
      </c>
      <c r="H7338" s="15" t="s">
        <v>136</v>
      </c>
      <c r="I7338" s="15" t="s">
        <v>139</v>
      </c>
      <c r="J7338" s="15" t="s">
        <v>144</v>
      </c>
      <c r="K7338" s="15" t="s">
        <v>12948</v>
      </c>
      <c r="L7338" s="15" t="n">
        <v>116</v>
      </c>
      <c r="M7338" s="15" t="n">
        <v>177</v>
      </c>
      <c r="P7338" s="15" t="n">
        <v>293</v>
      </c>
      <c r="Y7338" s="15" t="s">
        <v>142</v>
      </c>
      <c r="AB7338" s="15" t="s">
        <v>143</v>
      </c>
    </row>
    <row r="7339" customFormat="false" ht="15" hidden="false" customHeight="true" outlineLevel="0" collapsed="false">
      <c r="A7339" s="15" t="s">
        <v>12945</v>
      </c>
      <c r="B7339" s="15" t="s">
        <v>12946</v>
      </c>
      <c r="C7339" s="15" t="s">
        <v>148</v>
      </c>
      <c r="E7339" s="15" t="s">
        <v>136</v>
      </c>
      <c r="F7339" s="15" t="s">
        <v>137</v>
      </c>
      <c r="G7339" s="15" t="s">
        <v>928</v>
      </c>
      <c r="H7339" s="15" t="s">
        <v>136</v>
      </c>
      <c r="I7339" s="15" t="s">
        <v>139</v>
      </c>
      <c r="J7339" s="15" t="s">
        <v>150</v>
      </c>
      <c r="K7339" s="15" t="s">
        <v>12949</v>
      </c>
      <c r="L7339" s="15" t="n">
        <v>12</v>
      </c>
      <c r="M7339" s="15" t="n">
        <v>20</v>
      </c>
      <c r="P7339" s="15" t="n">
        <v>32</v>
      </c>
      <c r="Y7339" s="15" t="s">
        <v>142</v>
      </c>
      <c r="AB7339" s="15" t="s">
        <v>143</v>
      </c>
    </row>
    <row r="7340" customFormat="false" ht="15" hidden="false" customHeight="true" outlineLevel="0" collapsed="false">
      <c r="A7340" s="15" t="s">
        <v>12945</v>
      </c>
      <c r="B7340" s="15" t="s">
        <v>12946</v>
      </c>
      <c r="C7340" s="15" t="s">
        <v>148</v>
      </c>
      <c r="E7340" s="15" t="s">
        <v>136</v>
      </c>
      <c r="F7340" s="15" t="s">
        <v>137</v>
      </c>
      <c r="G7340" s="15" t="s">
        <v>928</v>
      </c>
      <c r="H7340" s="15" t="s">
        <v>136</v>
      </c>
      <c r="I7340" s="15" t="s">
        <v>139</v>
      </c>
      <c r="J7340" s="15" t="s">
        <v>166</v>
      </c>
      <c r="K7340" s="15" t="s">
        <v>12950</v>
      </c>
      <c r="L7340" s="15" t="n">
        <v>20</v>
      </c>
      <c r="P7340" s="15" t="n">
        <v>20</v>
      </c>
      <c r="Y7340" s="15" t="s">
        <v>142</v>
      </c>
      <c r="AB7340" s="15" t="s">
        <v>143</v>
      </c>
    </row>
    <row r="7341" customFormat="false" ht="15" hidden="false" customHeight="true" outlineLevel="0" collapsed="false">
      <c r="A7341" s="15" t="s">
        <v>12945</v>
      </c>
      <c r="B7341" s="15" t="s">
        <v>12946</v>
      </c>
      <c r="C7341" s="15" t="s">
        <v>148</v>
      </c>
      <c r="E7341" s="15" t="s">
        <v>136</v>
      </c>
      <c r="F7341" s="15" t="s">
        <v>137</v>
      </c>
      <c r="G7341" s="15" t="s">
        <v>928</v>
      </c>
      <c r="H7341" s="15" t="s">
        <v>136</v>
      </c>
      <c r="I7341" s="15" t="s">
        <v>139</v>
      </c>
      <c r="J7341" s="15" t="s">
        <v>158</v>
      </c>
      <c r="K7341" s="15" t="s">
        <v>12951</v>
      </c>
      <c r="L7341" s="15" t="n">
        <v>2</v>
      </c>
      <c r="M7341" s="15" t="n">
        <v>1</v>
      </c>
      <c r="P7341" s="15" t="n">
        <v>3</v>
      </c>
      <c r="Y7341" s="15" t="s">
        <v>142</v>
      </c>
      <c r="AB7341" s="15" t="s">
        <v>143</v>
      </c>
    </row>
    <row r="7342" customFormat="false" ht="15" hidden="false" customHeight="true" outlineLevel="0" collapsed="false">
      <c r="A7342" s="15" t="s">
        <v>12952</v>
      </c>
      <c r="B7342" s="15" t="s">
        <v>12953</v>
      </c>
      <c r="C7342" s="15" t="s">
        <v>217</v>
      </c>
      <c r="D7342" s="15" t="s">
        <v>218</v>
      </c>
      <c r="E7342" s="15" t="s">
        <v>136</v>
      </c>
      <c r="F7342" s="15" t="s">
        <v>137</v>
      </c>
      <c r="G7342" s="15" t="s">
        <v>4269</v>
      </c>
      <c r="H7342" s="15" t="s">
        <v>136</v>
      </c>
      <c r="I7342" s="15" t="s">
        <v>139</v>
      </c>
      <c r="J7342" s="15" t="s">
        <v>144</v>
      </c>
      <c r="K7342" s="15" t="s">
        <v>12954</v>
      </c>
      <c r="O7342" s="15" t="n">
        <v>2</v>
      </c>
      <c r="P7342" s="15" t="n">
        <v>2</v>
      </c>
      <c r="Y7342" s="15" t="s">
        <v>142</v>
      </c>
      <c r="AB7342" s="15" t="s">
        <v>143</v>
      </c>
    </row>
    <row r="7343" customFormat="false" ht="15" hidden="false" customHeight="true" outlineLevel="0" collapsed="false">
      <c r="A7343" s="15" t="s">
        <v>12952</v>
      </c>
      <c r="B7343" s="15" t="s">
        <v>12953</v>
      </c>
      <c r="C7343" s="15" t="s">
        <v>217</v>
      </c>
      <c r="D7343" s="15" t="s">
        <v>218</v>
      </c>
      <c r="E7343" s="15" t="s">
        <v>136</v>
      </c>
      <c r="F7343" s="15" t="s">
        <v>137</v>
      </c>
      <c r="G7343" s="15" t="s">
        <v>4269</v>
      </c>
      <c r="H7343" s="15" t="s">
        <v>136</v>
      </c>
      <c r="I7343" s="15" t="s">
        <v>139</v>
      </c>
      <c r="J7343" s="15" t="s">
        <v>150</v>
      </c>
      <c r="K7343" s="15" t="s">
        <v>12955</v>
      </c>
      <c r="L7343" s="15" t="n">
        <v>9</v>
      </c>
      <c r="M7343" s="15" t="n">
        <v>19</v>
      </c>
      <c r="N7343" s="15" t="n">
        <v>101</v>
      </c>
      <c r="O7343" s="15" t="n">
        <v>30</v>
      </c>
      <c r="P7343" s="15" t="n">
        <v>159</v>
      </c>
      <c r="Y7343" s="15" t="s">
        <v>142</v>
      </c>
      <c r="AB7343" s="15" t="s">
        <v>143</v>
      </c>
    </row>
    <row r="7344" customFormat="false" ht="15" hidden="false" customHeight="true" outlineLevel="0" collapsed="false">
      <c r="A7344" s="15" t="s">
        <v>12952</v>
      </c>
      <c r="B7344" s="15" t="s">
        <v>12953</v>
      </c>
      <c r="C7344" s="15" t="s">
        <v>217</v>
      </c>
      <c r="D7344" s="15" t="s">
        <v>218</v>
      </c>
      <c r="E7344" s="15" t="s">
        <v>136</v>
      </c>
      <c r="F7344" s="15" t="s">
        <v>137</v>
      </c>
      <c r="G7344" s="15" t="s">
        <v>4269</v>
      </c>
      <c r="H7344" s="15" t="s">
        <v>136</v>
      </c>
      <c r="I7344" s="15" t="s">
        <v>139</v>
      </c>
      <c r="J7344" s="15" t="s">
        <v>166</v>
      </c>
      <c r="K7344" s="15" t="s">
        <v>12956</v>
      </c>
      <c r="M7344" s="15" t="n">
        <v>4</v>
      </c>
      <c r="P7344" s="15" t="n">
        <v>4</v>
      </c>
      <c r="Y7344" s="15" t="s">
        <v>142</v>
      </c>
      <c r="AB7344" s="15" t="s">
        <v>143</v>
      </c>
    </row>
    <row r="7345" customFormat="false" ht="15" hidden="false" customHeight="true" outlineLevel="0" collapsed="false">
      <c r="A7345" s="15" t="s">
        <v>12952</v>
      </c>
      <c r="B7345" s="15" t="s">
        <v>12953</v>
      </c>
      <c r="C7345" s="15" t="s">
        <v>217</v>
      </c>
      <c r="D7345" s="15" t="s">
        <v>218</v>
      </c>
      <c r="E7345" s="15" t="s">
        <v>136</v>
      </c>
      <c r="F7345" s="15" t="s">
        <v>137</v>
      </c>
      <c r="G7345" s="15" t="s">
        <v>4269</v>
      </c>
      <c r="H7345" s="15" t="s">
        <v>136</v>
      </c>
      <c r="I7345" s="15" t="s">
        <v>139</v>
      </c>
      <c r="J7345" s="15" t="s">
        <v>158</v>
      </c>
      <c r="K7345" s="15" t="s">
        <v>12957</v>
      </c>
      <c r="M7345" s="15" t="n">
        <v>10</v>
      </c>
      <c r="N7345" s="15" t="n">
        <v>55</v>
      </c>
      <c r="O7345" s="15" t="n">
        <v>11</v>
      </c>
      <c r="P7345" s="15" t="n">
        <v>76</v>
      </c>
      <c r="Y7345" s="15" t="s">
        <v>142</v>
      </c>
      <c r="AB7345" s="15" t="s">
        <v>143</v>
      </c>
    </row>
    <row r="7346" customFormat="false" ht="15" hidden="false" customHeight="true" outlineLevel="0" collapsed="false">
      <c r="A7346" s="15" t="s">
        <v>12952</v>
      </c>
      <c r="B7346" s="15" t="s">
        <v>12953</v>
      </c>
      <c r="C7346" s="15" t="s">
        <v>217</v>
      </c>
      <c r="D7346" s="15" t="s">
        <v>218</v>
      </c>
      <c r="E7346" s="15" t="s">
        <v>136</v>
      </c>
      <c r="F7346" s="15" t="s">
        <v>137</v>
      </c>
      <c r="G7346" s="15" t="s">
        <v>4269</v>
      </c>
      <c r="H7346" s="15" t="s">
        <v>136</v>
      </c>
      <c r="I7346" s="15" t="s">
        <v>139</v>
      </c>
      <c r="J7346" s="15" t="s">
        <v>169</v>
      </c>
      <c r="K7346" s="15" t="s">
        <v>12958</v>
      </c>
      <c r="M7346" s="15" t="n">
        <v>3</v>
      </c>
      <c r="N7346" s="15" t="n">
        <v>1</v>
      </c>
      <c r="P7346" s="15" t="n">
        <v>4</v>
      </c>
      <c r="Y7346" s="15" t="s">
        <v>142</v>
      </c>
      <c r="AB7346" s="15" t="s">
        <v>143</v>
      </c>
    </row>
    <row r="7347" customFormat="false" ht="15" hidden="false" customHeight="true" outlineLevel="0" collapsed="false">
      <c r="A7347" s="15" t="s">
        <v>12959</v>
      </c>
      <c r="B7347" s="15" t="s">
        <v>12960</v>
      </c>
      <c r="C7347" s="15" t="s">
        <v>217</v>
      </c>
      <c r="D7347" s="15" t="s">
        <v>218</v>
      </c>
      <c r="E7347" s="15" t="s">
        <v>136</v>
      </c>
      <c r="F7347" s="15" t="s">
        <v>137</v>
      </c>
      <c r="G7347" s="15" t="s">
        <v>1117</v>
      </c>
      <c r="H7347" s="15" t="s">
        <v>136</v>
      </c>
      <c r="I7347" s="15" t="s">
        <v>139</v>
      </c>
      <c r="J7347" s="15" t="s">
        <v>150</v>
      </c>
      <c r="K7347" s="15" t="s">
        <v>12961</v>
      </c>
      <c r="M7347" s="15" t="n">
        <v>15</v>
      </c>
      <c r="N7347" s="15" t="n">
        <v>18</v>
      </c>
      <c r="P7347" s="15" t="n">
        <v>33</v>
      </c>
      <c r="Y7347" s="15" t="s">
        <v>142</v>
      </c>
      <c r="AB7347" s="15" t="s">
        <v>143</v>
      </c>
    </row>
    <row r="7348" customFormat="false" ht="15" hidden="false" customHeight="true" outlineLevel="0" collapsed="false">
      <c r="A7348" s="15" t="s">
        <v>12962</v>
      </c>
      <c r="B7348" s="15" t="s">
        <v>12963</v>
      </c>
      <c r="C7348" s="15" t="s">
        <v>217</v>
      </c>
      <c r="D7348" s="15" t="s">
        <v>218</v>
      </c>
      <c r="E7348" s="15" t="s">
        <v>136</v>
      </c>
      <c r="F7348" s="15" t="s">
        <v>137</v>
      </c>
      <c r="G7348" s="15" t="s">
        <v>3343</v>
      </c>
      <c r="H7348" s="15" t="s">
        <v>136</v>
      </c>
      <c r="I7348" s="15" t="s">
        <v>139</v>
      </c>
      <c r="J7348" s="15" t="s">
        <v>150</v>
      </c>
      <c r="K7348" s="15" t="s">
        <v>12964</v>
      </c>
      <c r="L7348" s="15" t="n">
        <v>7</v>
      </c>
      <c r="P7348" s="15" t="n">
        <v>7</v>
      </c>
      <c r="Y7348" s="15" t="s">
        <v>142</v>
      </c>
      <c r="AB7348" s="15" t="s">
        <v>143</v>
      </c>
    </row>
    <row r="7349" customFormat="false" ht="15" hidden="false" customHeight="true" outlineLevel="0" collapsed="false">
      <c r="A7349" s="15" t="s">
        <v>12962</v>
      </c>
      <c r="B7349" s="15" t="s">
        <v>12963</v>
      </c>
      <c r="C7349" s="15" t="s">
        <v>217</v>
      </c>
      <c r="D7349" s="15" t="s">
        <v>218</v>
      </c>
      <c r="E7349" s="15" t="s">
        <v>136</v>
      </c>
      <c r="F7349" s="15" t="s">
        <v>137</v>
      </c>
      <c r="G7349" s="15" t="s">
        <v>3343</v>
      </c>
      <c r="H7349" s="15" t="s">
        <v>136</v>
      </c>
      <c r="I7349" s="15" t="s">
        <v>139</v>
      </c>
      <c r="J7349" s="15" t="s">
        <v>166</v>
      </c>
      <c r="K7349" s="15" t="s">
        <v>12965</v>
      </c>
      <c r="N7349" s="15" t="n">
        <v>2</v>
      </c>
      <c r="P7349" s="15" t="n">
        <v>2</v>
      </c>
      <c r="Y7349" s="15" t="s">
        <v>142</v>
      </c>
      <c r="AB7349" s="15" t="s">
        <v>143</v>
      </c>
    </row>
    <row r="7350" customFormat="false" ht="15" hidden="false" customHeight="true" outlineLevel="0" collapsed="false">
      <c r="A7350" s="15" t="s">
        <v>12966</v>
      </c>
      <c r="B7350" s="15" t="s">
        <v>12967</v>
      </c>
      <c r="C7350" s="15" t="s">
        <v>148</v>
      </c>
      <c r="E7350" s="15" t="s">
        <v>136</v>
      </c>
      <c r="F7350" s="15" t="s">
        <v>137</v>
      </c>
      <c r="G7350" s="15" t="s">
        <v>4170</v>
      </c>
      <c r="H7350" s="15" t="s">
        <v>136</v>
      </c>
      <c r="I7350" s="15" t="s">
        <v>139</v>
      </c>
      <c r="J7350" s="15" t="s">
        <v>140</v>
      </c>
      <c r="K7350" s="15" t="s">
        <v>12968</v>
      </c>
      <c r="L7350" s="15" t="n">
        <v>3</v>
      </c>
      <c r="N7350" s="15" t="n">
        <v>59</v>
      </c>
      <c r="O7350" s="15" t="n">
        <v>5</v>
      </c>
      <c r="P7350" s="15" t="n">
        <v>67</v>
      </c>
      <c r="Y7350" s="15" t="s">
        <v>142</v>
      </c>
      <c r="AB7350" s="15" t="s">
        <v>143</v>
      </c>
    </row>
    <row r="7351" customFormat="false" ht="15" hidden="false" customHeight="true" outlineLevel="0" collapsed="false">
      <c r="A7351" s="15" t="s">
        <v>12966</v>
      </c>
      <c r="B7351" s="15" t="s">
        <v>12967</v>
      </c>
      <c r="C7351" s="15" t="s">
        <v>148</v>
      </c>
      <c r="E7351" s="15" t="s">
        <v>136</v>
      </c>
      <c r="F7351" s="15" t="s">
        <v>137</v>
      </c>
      <c r="G7351" s="15" t="s">
        <v>4170</v>
      </c>
      <c r="H7351" s="15" t="s">
        <v>136</v>
      </c>
      <c r="I7351" s="15" t="s">
        <v>139</v>
      </c>
      <c r="J7351" s="15" t="s">
        <v>144</v>
      </c>
      <c r="K7351" s="15" t="s">
        <v>12969</v>
      </c>
      <c r="L7351" s="15" t="n">
        <v>3</v>
      </c>
      <c r="N7351" s="15" t="n">
        <v>1</v>
      </c>
      <c r="P7351" s="15" t="n">
        <v>4</v>
      </c>
      <c r="Y7351" s="15" t="s">
        <v>142</v>
      </c>
      <c r="AB7351" s="15" t="s">
        <v>143</v>
      </c>
    </row>
    <row r="7352" customFormat="false" ht="15" hidden="false" customHeight="true" outlineLevel="0" collapsed="false">
      <c r="A7352" s="15" t="s">
        <v>12966</v>
      </c>
      <c r="B7352" s="15" t="s">
        <v>12967</v>
      </c>
      <c r="C7352" s="15" t="s">
        <v>148</v>
      </c>
      <c r="E7352" s="15" t="s">
        <v>136</v>
      </c>
      <c r="F7352" s="15" t="s">
        <v>137</v>
      </c>
      <c r="G7352" s="15" t="s">
        <v>4170</v>
      </c>
      <c r="H7352" s="15" t="s">
        <v>136</v>
      </c>
      <c r="I7352" s="15" t="s">
        <v>139</v>
      </c>
      <c r="J7352" s="15" t="s">
        <v>150</v>
      </c>
      <c r="K7352" s="15" t="s">
        <v>12970</v>
      </c>
      <c r="L7352" s="15" t="n">
        <v>12</v>
      </c>
      <c r="M7352" s="15" t="n">
        <v>2</v>
      </c>
      <c r="N7352" s="15" t="n">
        <v>98</v>
      </c>
      <c r="O7352" s="15" t="n">
        <v>18</v>
      </c>
      <c r="P7352" s="15" t="n">
        <v>130</v>
      </c>
      <c r="Y7352" s="15" t="s">
        <v>142</v>
      </c>
      <c r="AB7352" s="15" t="s">
        <v>143</v>
      </c>
    </row>
    <row r="7353" customFormat="false" ht="15" hidden="false" customHeight="true" outlineLevel="0" collapsed="false">
      <c r="A7353" s="15" t="s">
        <v>12966</v>
      </c>
      <c r="B7353" s="15" t="s">
        <v>12967</v>
      </c>
      <c r="C7353" s="15" t="s">
        <v>148</v>
      </c>
      <c r="E7353" s="15" t="s">
        <v>136</v>
      </c>
      <c r="F7353" s="15" t="s">
        <v>137</v>
      </c>
      <c r="G7353" s="15" t="s">
        <v>4170</v>
      </c>
      <c r="H7353" s="15" t="s">
        <v>136</v>
      </c>
      <c r="I7353" s="15" t="s">
        <v>139</v>
      </c>
      <c r="J7353" s="15" t="s">
        <v>158</v>
      </c>
      <c r="K7353" s="15" t="s">
        <v>12971</v>
      </c>
      <c r="L7353" s="15" t="n">
        <v>1</v>
      </c>
      <c r="M7353" s="15" t="n">
        <v>3</v>
      </c>
      <c r="N7353" s="15" t="n">
        <v>52</v>
      </c>
      <c r="O7353" s="15" t="n">
        <v>2</v>
      </c>
      <c r="P7353" s="15" t="n">
        <v>58</v>
      </c>
      <c r="Y7353" s="15" t="s">
        <v>142</v>
      </c>
      <c r="AB7353" s="15" t="s">
        <v>143</v>
      </c>
    </row>
    <row r="7354" customFormat="false" ht="15" hidden="false" customHeight="true" outlineLevel="0" collapsed="false">
      <c r="A7354" s="15" t="s">
        <v>12966</v>
      </c>
      <c r="B7354" s="15" t="s">
        <v>12967</v>
      </c>
      <c r="C7354" s="15" t="s">
        <v>148</v>
      </c>
      <c r="E7354" s="15" t="s">
        <v>136</v>
      </c>
      <c r="F7354" s="15" t="s">
        <v>137</v>
      </c>
      <c r="G7354" s="15" t="s">
        <v>4170</v>
      </c>
      <c r="H7354" s="15" t="s">
        <v>136</v>
      </c>
      <c r="I7354" s="15" t="s">
        <v>139</v>
      </c>
      <c r="J7354" s="15" t="s">
        <v>169</v>
      </c>
      <c r="K7354" s="15" t="s">
        <v>12972</v>
      </c>
      <c r="L7354" s="15" t="n">
        <v>7</v>
      </c>
      <c r="N7354" s="15" t="n">
        <v>3</v>
      </c>
      <c r="O7354" s="15" t="n">
        <v>2</v>
      </c>
      <c r="P7354" s="15" t="n">
        <v>12</v>
      </c>
      <c r="Y7354" s="15" t="s">
        <v>142</v>
      </c>
      <c r="AB7354" s="15" t="s">
        <v>143</v>
      </c>
    </row>
    <row r="7355" customFormat="false" ht="15" hidden="false" customHeight="true" outlineLevel="0" collapsed="false">
      <c r="A7355" s="15" t="s">
        <v>12973</v>
      </c>
      <c r="B7355" s="15" t="s">
        <v>12974</v>
      </c>
      <c r="C7355" s="15" t="s">
        <v>217</v>
      </c>
      <c r="D7355" s="15" t="s">
        <v>235</v>
      </c>
      <c r="E7355" s="15" t="s">
        <v>136</v>
      </c>
      <c r="F7355" s="15" t="s">
        <v>137</v>
      </c>
      <c r="G7355" s="15" t="s">
        <v>308</v>
      </c>
      <c r="H7355" s="15" t="s">
        <v>136</v>
      </c>
      <c r="I7355" s="15" t="s">
        <v>139</v>
      </c>
      <c r="J7355" s="15" t="s">
        <v>140</v>
      </c>
      <c r="K7355" s="15" t="s">
        <v>12975</v>
      </c>
      <c r="N7355" s="15" t="n">
        <v>6</v>
      </c>
      <c r="O7355" s="15" t="n">
        <v>2</v>
      </c>
      <c r="P7355" s="15" t="n">
        <v>8</v>
      </c>
      <c r="Y7355" s="15" t="s">
        <v>142</v>
      </c>
      <c r="AB7355" s="15" t="s">
        <v>143</v>
      </c>
    </row>
    <row r="7356" customFormat="false" ht="15" hidden="false" customHeight="true" outlineLevel="0" collapsed="false">
      <c r="A7356" s="15" t="s">
        <v>12973</v>
      </c>
      <c r="B7356" s="15" t="s">
        <v>12974</v>
      </c>
      <c r="C7356" s="15" t="s">
        <v>217</v>
      </c>
      <c r="D7356" s="15" t="s">
        <v>235</v>
      </c>
      <c r="E7356" s="15" t="s">
        <v>136</v>
      </c>
      <c r="F7356" s="15" t="s">
        <v>137</v>
      </c>
      <c r="G7356" s="15" t="s">
        <v>308</v>
      </c>
      <c r="H7356" s="15" t="s">
        <v>136</v>
      </c>
      <c r="I7356" s="15" t="s">
        <v>139</v>
      </c>
      <c r="J7356" s="15" t="s">
        <v>150</v>
      </c>
      <c r="K7356" s="15" t="s">
        <v>12976</v>
      </c>
      <c r="M7356" s="15" t="n">
        <v>14</v>
      </c>
      <c r="N7356" s="15" t="n">
        <v>133</v>
      </c>
      <c r="O7356" s="15" t="n">
        <v>1</v>
      </c>
      <c r="P7356" s="15" t="n">
        <v>148</v>
      </c>
      <c r="Y7356" s="15" t="s">
        <v>142</v>
      </c>
      <c r="AB7356" s="15" t="s">
        <v>143</v>
      </c>
    </row>
    <row r="7357" customFormat="false" ht="15" hidden="false" customHeight="true" outlineLevel="0" collapsed="false">
      <c r="A7357" s="15" t="s">
        <v>12973</v>
      </c>
      <c r="B7357" s="15" t="s">
        <v>12974</v>
      </c>
      <c r="C7357" s="15" t="s">
        <v>217</v>
      </c>
      <c r="D7357" s="15" t="s">
        <v>235</v>
      </c>
      <c r="E7357" s="15" t="s">
        <v>136</v>
      </c>
      <c r="F7357" s="15" t="s">
        <v>137</v>
      </c>
      <c r="G7357" s="15" t="s">
        <v>308</v>
      </c>
      <c r="H7357" s="15" t="s">
        <v>136</v>
      </c>
      <c r="I7357" s="15" t="s">
        <v>139</v>
      </c>
      <c r="J7357" s="15" t="s">
        <v>158</v>
      </c>
      <c r="K7357" s="15" t="s">
        <v>12977</v>
      </c>
      <c r="M7357" s="15" t="n">
        <v>26</v>
      </c>
      <c r="N7357" s="15" t="n">
        <v>38</v>
      </c>
      <c r="P7357" s="15" t="n">
        <v>64</v>
      </c>
      <c r="Y7357" s="15" t="s">
        <v>142</v>
      </c>
      <c r="AB7357" s="15" t="s">
        <v>143</v>
      </c>
    </row>
    <row r="7358" customFormat="false" ht="15" hidden="false" customHeight="true" outlineLevel="0" collapsed="false">
      <c r="A7358" s="15" t="s">
        <v>12978</v>
      </c>
      <c r="B7358" s="15" t="s">
        <v>12979</v>
      </c>
      <c r="C7358" s="15" t="s">
        <v>148</v>
      </c>
      <c r="E7358" s="15" t="s">
        <v>136</v>
      </c>
      <c r="F7358" s="15" t="s">
        <v>137</v>
      </c>
      <c r="G7358" s="15" t="s">
        <v>451</v>
      </c>
      <c r="H7358" s="15" t="s">
        <v>136</v>
      </c>
      <c r="I7358" s="15" t="s">
        <v>139</v>
      </c>
      <c r="J7358" s="15" t="s">
        <v>169</v>
      </c>
      <c r="K7358" s="15" t="s">
        <v>12980</v>
      </c>
      <c r="O7358" s="15" t="n">
        <v>2</v>
      </c>
      <c r="P7358" s="15" t="n">
        <v>2</v>
      </c>
      <c r="Y7358" s="15" t="s">
        <v>142</v>
      </c>
      <c r="AB7358" s="15" t="s">
        <v>143</v>
      </c>
    </row>
    <row r="7359" customFormat="false" ht="15" hidden="false" customHeight="true" outlineLevel="0" collapsed="false">
      <c r="A7359" s="15" t="s">
        <v>12981</v>
      </c>
      <c r="B7359" s="15" t="s">
        <v>12982</v>
      </c>
      <c r="C7359" s="15" t="s">
        <v>134</v>
      </c>
      <c r="D7359" s="15" t="s">
        <v>541</v>
      </c>
      <c r="E7359" s="15" t="s">
        <v>136</v>
      </c>
      <c r="F7359" s="15" t="s">
        <v>137</v>
      </c>
      <c r="G7359" s="15" t="s">
        <v>336</v>
      </c>
      <c r="H7359" s="15" t="s">
        <v>136</v>
      </c>
      <c r="I7359" s="15" t="s">
        <v>243</v>
      </c>
      <c r="J7359" s="15" t="s">
        <v>140</v>
      </c>
      <c r="K7359" s="15" t="s">
        <v>12983</v>
      </c>
      <c r="L7359" s="15" t="n">
        <v>3</v>
      </c>
      <c r="N7359" s="15" t="n">
        <v>1</v>
      </c>
      <c r="P7359" s="15" t="n">
        <v>4</v>
      </c>
      <c r="Y7359" s="15" t="s">
        <v>142</v>
      </c>
      <c r="AB7359" s="15" t="s">
        <v>143</v>
      </c>
    </row>
    <row r="7360" customFormat="false" ht="15" hidden="false" customHeight="true" outlineLevel="0" collapsed="false">
      <c r="A7360" s="15" t="s">
        <v>12981</v>
      </c>
      <c r="B7360" s="15" t="s">
        <v>12982</v>
      </c>
      <c r="C7360" s="15" t="s">
        <v>134</v>
      </c>
      <c r="D7360" s="15" t="s">
        <v>541</v>
      </c>
      <c r="E7360" s="15" t="s">
        <v>136</v>
      </c>
      <c r="F7360" s="15" t="s">
        <v>137</v>
      </c>
      <c r="G7360" s="15" t="s">
        <v>336</v>
      </c>
      <c r="H7360" s="15" t="s">
        <v>136</v>
      </c>
      <c r="I7360" s="15" t="s">
        <v>243</v>
      </c>
      <c r="J7360" s="15" t="s">
        <v>144</v>
      </c>
      <c r="K7360" s="15" t="s">
        <v>12984</v>
      </c>
      <c r="L7360" s="15" t="n">
        <v>250</v>
      </c>
      <c r="M7360" s="15" t="n">
        <v>10</v>
      </c>
      <c r="N7360" s="15" t="n">
        <v>167</v>
      </c>
      <c r="O7360" s="15" t="n">
        <v>91</v>
      </c>
      <c r="P7360" s="15" t="n">
        <v>518</v>
      </c>
      <c r="Y7360" s="15" t="s">
        <v>142</v>
      </c>
      <c r="AB7360" s="15" t="s">
        <v>143</v>
      </c>
    </row>
    <row r="7361" customFormat="false" ht="15" hidden="false" customHeight="true" outlineLevel="0" collapsed="false">
      <c r="A7361" s="15" t="s">
        <v>12981</v>
      </c>
      <c r="B7361" s="15" t="s">
        <v>12982</v>
      </c>
      <c r="C7361" s="15" t="s">
        <v>134</v>
      </c>
      <c r="D7361" s="15" t="s">
        <v>541</v>
      </c>
      <c r="E7361" s="15" t="s">
        <v>136</v>
      </c>
      <c r="F7361" s="15" t="s">
        <v>137</v>
      </c>
      <c r="G7361" s="15" t="s">
        <v>336</v>
      </c>
      <c r="H7361" s="15" t="s">
        <v>136</v>
      </c>
      <c r="I7361" s="15" t="s">
        <v>243</v>
      </c>
      <c r="J7361" s="15" t="s">
        <v>150</v>
      </c>
      <c r="K7361" s="15" t="s">
        <v>12985</v>
      </c>
      <c r="L7361" s="15" t="n">
        <v>27</v>
      </c>
      <c r="M7361" s="15" t="n">
        <v>152</v>
      </c>
      <c r="N7361" s="15" t="n">
        <v>185</v>
      </c>
      <c r="O7361" s="15" t="n">
        <v>55</v>
      </c>
      <c r="P7361" s="15" t="n">
        <v>419</v>
      </c>
      <c r="Y7361" s="15" t="s">
        <v>142</v>
      </c>
      <c r="AB7361" s="15" t="s">
        <v>143</v>
      </c>
    </row>
    <row r="7362" customFormat="false" ht="15" hidden="false" customHeight="true" outlineLevel="0" collapsed="false">
      <c r="A7362" s="15" t="s">
        <v>12981</v>
      </c>
      <c r="B7362" s="15" t="s">
        <v>12982</v>
      </c>
      <c r="C7362" s="15" t="s">
        <v>134</v>
      </c>
      <c r="D7362" s="15" t="s">
        <v>541</v>
      </c>
      <c r="E7362" s="15" t="s">
        <v>136</v>
      </c>
      <c r="F7362" s="15" t="s">
        <v>137</v>
      </c>
      <c r="G7362" s="15" t="s">
        <v>336</v>
      </c>
      <c r="H7362" s="15" t="s">
        <v>136</v>
      </c>
      <c r="I7362" s="15" t="s">
        <v>243</v>
      </c>
      <c r="J7362" s="15" t="s">
        <v>166</v>
      </c>
      <c r="K7362" s="15" t="s">
        <v>12986</v>
      </c>
      <c r="N7362" s="15" t="n">
        <v>71</v>
      </c>
      <c r="P7362" s="15" t="n">
        <v>71</v>
      </c>
      <c r="Y7362" s="15" t="s">
        <v>142</v>
      </c>
      <c r="AB7362" s="15" t="s">
        <v>143</v>
      </c>
    </row>
    <row r="7363" customFormat="false" ht="15" hidden="false" customHeight="true" outlineLevel="0" collapsed="false">
      <c r="A7363" s="15" t="s">
        <v>12981</v>
      </c>
      <c r="B7363" s="15" t="s">
        <v>12982</v>
      </c>
      <c r="C7363" s="15" t="s">
        <v>134</v>
      </c>
      <c r="D7363" s="15" t="s">
        <v>541</v>
      </c>
      <c r="E7363" s="15" t="s">
        <v>136</v>
      </c>
      <c r="F7363" s="15" t="s">
        <v>137</v>
      </c>
      <c r="G7363" s="15" t="s">
        <v>336</v>
      </c>
      <c r="H7363" s="15" t="s">
        <v>136</v>
      </c>
      <c r="I7363" s="15" t="s">
        <v>243</v>
      </c>
      <c r="J7363" s="15" t="s">
        <v>158</v>
      </c>
      <c r="K7363" s="15" t="s">
        <v>12987</v>
      </c>
      <c r="M7363" s="15" t="n">
        <v>0</v>
      </c>
      <c r="N7363" s="15" t="n">
        <v>47</v>
      </c>
      <c r="O7363" s="15" t="n">
        <v>3</v>
      </c>
      <c r="P7363" s="15" t="n">
        <v>50</v>
      </c>
      <c r="Y7363" s="15" t="s">
        <v>142</v>
      </c>
      <c r="AB7363" s="15" t="s">
        <v>143</v>
      </c>
    </row>
    <row r="7364" customFormat="false" ht="15" hidden="false" customHeight="true" outlineLevel="0" collapsed="false">
      <c r="A7364" s="15" t="s">
        <v>12988</v>
      </c>
      <c r="B7364" s="15" t="s">
        <v>12989</v>
      </c>
      <c r="C7364" s="15" t="s">
        <v>217</v>
      </c>
      <c r="D7364" s="15" t="s">
        <v>235</v>
      </c>
      <c r="E7364" s="15" t="s">
        <v>136</v>
      </c>
      <c r="F7364" s="15" t="s">
        <v>137</v>
      </c>
      <c r="G7364" s="15" t="s">
        <v>219</v>
      </c>
      <c r="H7364" s="15" t="s">
        <v>136</v>
      </c>
      <c r="I7364" s="15" t="s">
        <v>139</v>
      </c>
      <c r="J7364" s="15" t="s">
        <v>150</v>
      </c>
      <c r="K7364" s="15" t="s">
        <v>12990</v>
      </c>
      <c r="L7364" s="15" t="n">
        <v>21</v>
      </c>
      <c r="M7364" s="15" t="n">
        <v>2</v>
      </c>
      <c r="N7364" s="15" t="n">
        <v>4</v>
      </c>
      <c r="O7364" s="15" t="n">
        <v>3</v>
      </c>
      <c r="P7364" s="15" t="n">
        <v>30</v>
      </c>
      <c r="Y7364" s="15" t="s">
        <v>142</v>
      </c>
      <c r="AB7364" s="15" t="s">
        <v>143</v>
      </c>
    </row>
    <row r="7365" customFormat="false" ht="15" hidden="false" customHeight="true" outlineLevel="0" collapsed="false">
      <c r="A7365" s="15" t="s">
        <v>12988</v>
      </c>
      <c r="B7365" s="15" t="s">
        <v>12989</v>
      </c>
      <c r="C7365" s="15" t="s">
        <v>217</v>
      </c>
      <c r="D7365" s="15" t="s">
        <v>235</v>
      </c>
      <c r="E7365" s="15" t="s">
        <v>136</v>
      </c>
      <c r="F7365" s="15" t="s">
        <v>137</v>
      </c>
      <c r="G7365" s="15" t="s">
        <v>219</v>
      </c>
      <c r="H7365" s="15" t="s">
        <v>136</v>
      </c>
      <c r="I7365" s="15" t="s">
        <v>139</v>
      </c>
      <c r="J7365" s="15" t="s">
        <v>158</v>
      </c>
      <c r="K7365" s="15" t="s">
        <v>12991</v>
      </c>
      <c r="M7365" s="15" t="n">
        <v>4</v>
      </c>
      <c r="N7365" s="15" t="n">
        <v>6</v>
      </c>
      <c r="P7365" s="15" t="n">
        <v>10</v>
      </c>
      <c r="Y7365" s="15" t="s">
        <v>142</v>
      </c>
      <c r="AB7365" s="15" t="s">
        <v>143</v>
      </c>
    </row>
    <row r="7366" customFormat="false" ht="15" hidden="false" customHeight="true" outlineLevel="0" collapsed="false">
      <c r="A7366" s="15" t="s">
        <v>12992</v>
      </c>
      <c r="B7366" s="15" t="s">
        <v>12993</v>
      </c>
      <c r="C7366" s="15" t="s">
        <v>217</v>
      </c>
      <c r="D7366" s="15" t="s">
        <v>235</v>
      </c>
      <c r="E7366" s="15" t="s">
        <v>136</v>
      </c>
      <c r="F7366" s="15" t="s">
        <v>137</v>
      </c>
      <c r="G7366" s="15" t="s">
        <v>1005</v>
      </c>
      <c r="H7366" s="15" t="s">
        <v>136</v>
      </c>
      <c r="I7366" s="15" t="s">
        <v>139</v>
      </c>
      <c r="J7366" s="15" t="s">
        <v>150</v>
      </c>
      <c r="K7366" s="15" t="s">
        <v>12994</v>
      </c>
      <c r="M7366" s="15" t="n">
        <v>8</v>
      </c>
      <c r="P7366" s="15" t="n">
        <v>8</v>
      </c>
      <c r="Y7366" s="15" t="s">
        <v>142</v>
      </c>
      <c r="AB7366" s="15" t="s">
        <v>143</v>
      </c>
    </row>
    <row r="7367" customFormat="false" ht="15" hidden="false" customHeight="true" outlineLevel="0" collapsed="false">
      <c r="A7367" s="15" t="s">
        <v>12995</v>
      </c>
      <c r="B7367" s="15" t="s">
        <v>12996</v>
      </c>
      <c r="C7367" s="15" t="s">
        <v>148</v>
      </c>
      <c r="E7367" s="15" t="s">
        <v>136</v>
      </c>
      <c r="F7367" s="15" t="s">
        <v>137</v>
      </c>
      <c r="G7367" s="15" t="s">
        <v>5787</v>
      </c>
      <c r="H7367" s="15" t="s">
        <v>136</v>
      </c>
      <c r="I7367" s="15" t="s">
        <v>139</v>
      </c>
      <c r="J7367" s="15" t="s">
        <v>140</v>
      </c>
      <c r="K7367" s="15" t="s">
        <v>12997</v>
      </c>
      <c r="L7367" s="15" t="n">
        <v>2</v>
      </c>
      <c r="P7367" s="15" t="n">
        <v>2</v>
      </c>
      <c r="Y7367" s="15" t="s">
        <v>142</v>
      </c>
      <c r="AB7367" s="15" t="s">
        <v>143</v>
      </c>
    </row>
    <row r="7368" customFormat="false" ht="15" hidden="false" customHeight="true" outlineLevel="0" collapsed="false">
      <c r="A7368" s="15" t="s">
        <v>12995</v>
      </c>
      <c r="B7368" s="15" t="s">
        <v>12996</v>
      </c>
      <c r="C7368" s="15" t="s">
        <v>148</v>
      </c>
      <c r="E7368" s="15" t="s">
        <v>136</v>
      </c>
      <c r="F7368" s="15" t="s">
        <v>137</v>
      </c>
      <c r="G7368" s="15" t="s">
        <v>5787</v>
      </c>
      <c r="H7368" s="15" t="s">
        <v>136</v>
      </c>
      <c r="I7368" s="15" t="s">
        <v>139</v>
      </c>
      <c r="J7368" s="15" t="s">
        <v>144</v>
      </c>
      <c r="K7368" s="15" t="s">
        <v>12998</v>
      </c>
      <c r="M7368" s="15" t="n">
        <v>3</v>
      </c>
      <c r="P7368" s="15" t="n">
        <v>3</v>
      </c>
      <c r="Y7368" s="15" t="s">
        <v>142</v>
      </c>
      <c r="AB7368" s="15" t="s">
        <v>143</v>
      </c>
    </row>
    <row r="7369" customFormat="false" ht="15" hidden="false" customHeight="true" outlineLevel="0" collapsed="false">
      <c r="A7369" s="15" t="s">
        <v>12995</v>
      </c>
      <c r="B7369" s="15" t="s">
        <v>12996</v>
      </c>
      <c r="C7369" s="15" t="s">
        <v>148</v>
      </c>
      <c r="E7369" s="15" t="s">
        <v>136</v>
      </c>
      <c r="F7369" s="15" t="s">
        <v>137</v>
      </c>
      <c r="G7369" s="15" t="s">
        <v>5787</v>
      </c>
      <c r="H7369" s="15" t="s">
        <v>136</v>
      </c>
      <c r="I7369" s="15" t="s">
        <v>139</v>
      </c>
      <c r="J7369" s="15" t="s">
        <v>150</v>
      </c>
      <c r="K7369" s="15" t="s">
        <v>12999</v>
      </c>
      <c r="L7369" s="15" t="n">
        <v>39</v>
      </c>
      <c r="M7369" s="15" t="n">
        <v>77</v>
      </c>
      <c r="P7369" s="15" t="n">
        <v>116</v>
      </c>
      <c r="Y7369" s="15" t="s">
        <v>142</v>
      </c>
      <c r="AB7369" s="15" t="s">
        <v>143</v>
      </c>
    </row>
    <row r="7370" customFormat="false" ht="15" hidden="false" customHeight="true" outlineLevel="0" collapsed="false">
      <c r="A7370" s="15" t="s">
        <v>12995</v>
      </c>
      <c r="B7370" s="15" t="s">
        <v>12996</v>
      </c>
      <c r="C7370" s="15" t="s">
        <v>148</v>
      </c>
      <c r="E7370" s="15" t="s">
        <v>136</v>
      </c>
      <c r="F7370" s="15" t="s">
        <v>137</v>
      </c>
      <c r="G7370" s="15" t="s">
        <v>5787</v>
      </c>
      <c r="H7370" s="15" t="s">
        <v>136</v>
      </c>
      <c r="I7370" s="15" t="s">
        <v>139</v>
      </c>
      <c r="J7370" s="15" t="s">
        <v>158</v>
      </c>
      <c r="K7370" s="15" t="s">
        <v>13000</v>
      </c>
      <c r="L7370" s="15" t="n">
        <v>17</v>
      </c>
      <c r="M7370" s="15" t="n">
        <v>64</v>
      </c>
      <c r="P7370" s="15" t="n">
        <v>81</v>
      </c>
      <c r="Y7370" s="15" t="s">
        <v>142</v>
      </c>
      <c r="AB7370" s="15" t="s">
        <v>143</v>
      </c>
    </row>
    <row r="7371" customFormat="false" ht="15" hidden="false" customHeight="true" outlineLevel="0" collapsed="false">
      <c r="A7371" s="15" t="s">
        <v>13001</v>
      </c>
      <c r="B7371" s="15" t="s">
        <v>13002</v>
      </c>
      <c r="C7371" s="15" t="s">
        <v>217</v>
      </c>
      <c r="D7371" s="15" t="s">
        <v>218</v>
      </c>
      <c r="E7371" s="15" t="s">
        <v>136</v>
      </c>
      <c r="F7371" s="15" t="s">
        <v>137</v>
      </c>
      <c r="G7371" s="15" t="s">
        <v>938</v>
      </c>
      <c r="H7371" s="15" t="s">
        <v>136</v>
      </c>
      <c r="I7371" s="15" t="s">
        <v>139</v>
      </c>
      <c r="J7371" s="15" t="s">
        <v>150</v>
      </c>
      <c r="K7371" s="15" t="s">
        <v>13003</v>
      </c>
      <c r="M7371" s="15" t="n">
        <v>3</v>
      </c>
      <c r="N7371" s="15" t="n">
        <v>93</v>
      </c>
      <c r="O7371" s="15" t="n">
        <v>99</v>
      </c>
      <c r="P7371" s="15" t="n">
        <v>195</v>
      </c>
      <c r="Y7371" s="15" t="s">
        <v>142</v>
      </c>
      <c r="AB7371" s="15" t="s">
        <v>143</v>
      </c>
    </row>
    <row r="7372" customFormat="false" ht="15" hidden="false" customHeight="true" outlineLevel="0" collapsed="false">
      <c r="A7372" s="15" t="s">
        <v>13001</v>
      </c>
      <c r="B7372" s="15" t="s">
        <v>13002</v>
      </c>
      <c r="C7372" s="15" t="s">
        <v>217</v>
      </c>
      <c r="D7372" s="15" t="s">
        <v>218</v>
      </c>
      <c r="E7372" s="15" t="s">
        <v>136</v>
      </c>
      <c r="F7372" s="15" t="s">
        <v>137</v>
      </c>
      <c r="G7372" s="15" t="s">
        <v>938</v>
      </c>
      <c r="H7372" s="15" t="s">
        <v>136</v>
      </c>
      <c r="I7372" s="15" t="s">
        <v>139</v>
      </c>
      <c r="J7372" s="15" t="s">
        <v>158</v>
      </c>
      <c r="K7372" s="15" t="s">
        <v>13004</v>
      </c>
      <c r="M7372" s="15" t="n">
        <v>4</v>
      </c>
      <c r="N7372" s="15" t="n">
        <v>9</v>
      </c>
      <c r="O7372" s="15" t="n">
        <v>12</v>
      </c>
      <c r="P7372" s="15" t="n">
        <v>25</v>
      </c>
      <c r="Y7372" s="15" t="s">
        <v>142</v>
      </c>
      <c r="AB7372" s="15" t="s">
        <v>143</v>
      </c>
    </row>
    <row r="7373" customFormat="false" ht="15" hidden="false" customHeight="true" outlineLevel="0" collapsed="false">
      <c r="A7373" s="15" t="s">
        <v>13001</v>
      </c>
      <c r="B7373" s="15" t="s">
        <v>13002</v>
      </c>
      <c r="C7373" s="15" t="s">
        <v>217</v>
      </c>
      <c r="D7373" s="15" t="s">
        <v>218</v>
      </c>
      <c r="E7373" s="15" t="s">
        <v>136</v>
      </c>
      <c r="F7373" s="15" t="s">
        <v>137</v>
      </c>
      <c r="G7373" s="15" t="s">
        <v>938</v>
      </c>
      <c r="H7373" s="15" t="s">
        <v>136</v>
      </c>
      <c r="I7373" s="15" t="s">
        <v>139</v>
      </c>
      <c r="J7373" s="15" t="s">
        <v>169</v>
      </c>
      <c r="K7373" s="15" t="s">
        <v>13005</v>
      </c>
      <c r="N7373" s="15" t="n">
        <v>3</v>
      </c>
      <c r="P7373" s="15" t="n">
        <v>3</v>
      </c>
      <c r="Y7373" s="15" t="s">
        <v>142</v>
      </c>
      <c r="AB7373" s="15" t="s">
        <v>143</v>
      </c>
    </row>
    <row r="7374" customFormat="false" ht="15" hidden="false" customHeight="true" outlineLevel="0" collapsed="false">
      <c r="A7374" s="15" t="s">
        <v>13006</v>
      </c>
      <c r="B7374" s="15" t="s">
        <v>13007</v>
      </c>
      <c r="C7374" s="15" t="s">
        <v>134</v>
      </c>
      <c r="D7374" s="15" t="s">
        <v>135</v>
      </c>
      <c r="E7374" s="15" t="s">
        <v>136</v>
      </c>
      <c r="F7374" s="15" t="s">
        <v>137</v>
      </c>
      <c r="G7374" s="15" t="s">
        <v>1117</v>
      </c>
      <c r="H7374" s="15" t="s">
        <v>136</v>
      </c>
      <c r="I7374" s="15" t="s">
        <v>139</v>
      </c>
      <c r="J7374" s="15" t="s">
        <v>140</v>
      </c>
      <c r="K7374" s="15" t="s">
        <v>13008</v>
      </c>
      <c r="O7374" s="15" t="n">
        <v>100</v>
      </c>
      <c r="P7374" s="15" t="n">
        <v>100</v>
      </c>
      <c r="Y7374" s="15" t="s">
        <v>142</v>
      </c>
      <c r="AB7374" s="15" t="s">
        <v>143</v>
      </c>
    </row>
    <row r="7375" customFormat="false" ht="15" hidden="false" customHeight="true" outlineLevel="0" collapsed="false">
      <c r="A7375" s="15" t="s">
        <v>13006</v>
      </c>
      <c r="B7375" s="15" t="s">
        <v>13007</v>
      </c>
      <c r="C7375" s="15" t="s">
        <v>134</v>
      </c>
      <c r="D7375" s="15" t="s">
        <v>135</v>
      </c>
      <c r="E7375" s="15" t="s">
        <v>136</v>
      </c>
      <c r="F7375" s="15" t="s">
        <v>137</v>
      </c>
      <c r="G7375" s="15" t="s">
        <v>1117</v>
      </c>
      <c r="H7375" s="15" t="s">
        <v>136</v>
      </c>
      <c r="I7375" s="15" t="s">
        <v>139</v>
      </c>
      <c r="J7375" s="15" t="s">
        <v>166</v>
      </c>
      <c r="K7375" s="15" t="s">
        <v>13009</v>
      </c>
      <c r="O7375" s="15" t="n">
        <v>30</v>
      </c>
      <c r="P7375" s="15" t="n">
        <v>30</v>
      </c>
      <c r="Y7375" s="15" t="s">
        <v>142</v>
      </c>
      <c r="AB7375" s="15" t="s">
        <v>143</v>
      </c>
    </row>
    <row r="7376" customFormat="false" ht="15" hidden="false" customHeight="true" outlineLevel="0" collapsed="false">
      <c r="A7376" s="15" t="s">
        <v>13010</v>
      </c>
      <c r="B7376" s="15" t="s">
        <v>13011</v>
      </c>
      <c r="C7376" s="15" t="s">
        <v>217</v>
      </c>
      <c r="D7376" s="15" t="s">
        <v>235</v>
      </c>
      <c r="E7376" s="15" t="s">
        <v>136</v>
      </c>
      <c r="F7376" s="15" t="s">
        <v>137</v>
      </c>
      <c r="G7376" s="15" t="s">
        <v>1166</v>
      </c>
      <c r="H7376" s="15" t="s">
        <v>136</v>
      </c>
      <c r="I7376" s="15" t="s">
        <v>139</v>
      </c>
      <c r="J7376" s="15" t="s">
        <v>140</v>
      </c>
      <c r="K7376" s="15" t="s">
        <v>13012</v>
      </c>
      <c r="M7376" s="15" t="n">
        <v>5</v>
      </c>
      <c r="P7376" s="15" t="n">
        <v>5</v>
      </c>
      <c r="Y7376" s="15" t="s">
        <v>142</v>
      </c>
      <c r="AB7376" s="15" t="s">
        <v>143</v>
      </c>
    </row>
    <row r="7377" customFormat="false" ht="15" hidden="false" customHeight="true" outlineLevel="0" collapsed="false">
      <c r="A7377" s="15" t="s">
        <v>13010</v>
      </c>
      <c r="B7377" s="15" t="s">
        <v>13011</v>
      </c>
      <c r="C7377" s="15" t="s">
        <v>217</v>
      </c>
      <c r="D7377" s="15" t="s">
        <v>235</v>
      </c>
      <c r="E7377" s="15" t="s">
        <v>136</v>
      </c>
      <c r="F7377" s="15" t="s">
        <v>137</v>
      </c>
      <c r="G7377" s="15" t="s">
        <v>1166</v>
      </c>
      <c r="H7377" s="15" t="s">
        <v>136</v>
      </c>
      <c r="I7377" s="15" t="s">
        <v>139</v>
      </c>
      <c r="J7377" s="15" t="s">
        <v>150</v>
      </c>
      <c r="K7377" s="15" t="s">
        <v>13013</v>
      </c>
      <c r="L7377" s="15" t="n">
        <v>3</v>
      </c>
      <c r="M7377" s="15" t="n">
        <v>54</v>
      </c>
      <c r="N7377" s="15" t="n">
        <v>12</v>
      </c>
      <c r="P7377" s="15" t="n">
        <v>69</v>
      </c>
      <c r="Y7377" s="15" t="s">
        <v>142</v>
      </c>
      <c r="AB7377" s="15" t="s">
        <v>143</v>
      </c>
    </row>
    <row r="7378" customFormat="false" ht="15" hidden="false" customHeight="true" outlineLevel="0" collapsed="false">
      <c r="A7378" s="15" t="s">
        <v>13010</v>
      </c>
      <c r="B7378" s="15" t="s">
        <v>13011</v>
      </c>
      <c r="C7378" s="15" t="s">
        <v>217</v>
      </c>
      <c r="D7378" s="15" t="s">
        <v>235</v>
      </c>
      <c r="E7378" s="15" t="s">
        <v>136</v>
      </c>
      <c r="F7378" s="15" t="s">
        <v>137</v>
      </c>
      <c r="G7378" s="15" t="s">
        <v>1166</v>
      </c>
      <c r="H7378" s="15" t="s">
        <v>136</v>
      </c>
      <c r="I7378" s="15" t="s">
        <v>139</v>
      </c>
      <c r="J7378" s="15" t="s">
        <v>158</v>
      </c>
      <c r="K7378" s="15" t="s">
        <v>13014</v>
      </c>
      <c r="M7378" s="15" t="n">
        <v>22</v>
      </c>
      <c r="N7378" s="15" t="n">
        <v>16</v>
      </c>
      <c r="P7378" s="15" t="n">
        <v>38</v>
      </c>
      <c r="Y7378" s="15" t="s">
        <v>142</v>
      </c>
      <c r="AB7378" s="15" t="s">
        <v>143</v>
      </c>
    </row>
    <row r="7379" customFormat="false" ht="15" hidden="false" customHeight="true" outlineLevel="0" collapsed="false">
      <c r="A7379" s="15" t="s">
        <v>13010</v>
      </c>
      <c r="B7379" s="15" t="s">
        <v>13011</v>
      </c>
      <c r="C7379" s="15" t="s">
        <v>217</v>
      </c>
      <c r="D7379" s="15" t="s">
        <v>235</v>
      </c>
      <c r="E7379" s="15" t="s">
        <v>136</v>
      </c>
      <c r="F7379" s="15" t="s">
        <v>137</v>
      </c>
      <c r="G7379" s="15" t="s">
        <v>1166</v>
      </c>
      <c r="H7379" s="15" t="s">
        <v>136</v>
      </c>
      <c r="I7379" s="15" t="s">
        <v>139</v>
      </c>
      <c r="J7379" s="15" t="s">
        <v>169</v>
      </c>
      <c r="K7379" s="15" t="s">
        <v>13015</v>
      </c>
      <c r="N7379" s="15" t="n">
        <v>1</v>
      </c>
      <c r="P7379" s="15" t="n">
        <v>1</v>
      </c>
      <c r="Y7379" s="15" t="s">
        <v>142</v>
      </c>
      <c r="AB7379" s="15" t="s">
        <v>143</v>
      </c>
    </row>
    <row r="7380" customFormat="false" ht="15" hidden="false" customHeight="true" outlineLevel="0" collapsed="false">
      <c r="A7380" s="15" t="s">
        <v>13016</v>
      </c>
      <c r="B7380" s="15" t="s">
        <v>13017</v>
      </c>
      <c r="C7380" s="15" t="s">
        <v>134</v>
      </c>
      <c r="D7380" s="15" t="s">
        <v>177</v>
      </c>
      <c r="E7380" s="15" t="s">
        <v>136</v>
      </c>
      <c r="F7380" s="15" t="s">
        <v>137</v>
      </c>
      <c r="G7380" s="15" t="s">
        <v>178</v>
      </c>
      <c r="H7380" s="15" t="s">
        <v>136</v>
      </c>
      <c r="I7380" s="15" t="s">
        <v>139</v>
      </c>
      <c r="J7380" s="15" t="s">
        <v>150</v>
      </c>
      <c r="K7380" s="15" t="s">
        <v>13018</v>
      </c>
      <c r="N7380" s="15" t="n">
        <v>34</v>
      </c>
      <c r="O7380" s="15" t="n">
        <v>79</v>
      </c>
      <c r="P7380" s="15" t="n">
        <v>113</v>
      </c>
      <c r="Y7380" s="15" t="s">
        <v>142</v>
      </c>
      <c r="AB7380" s="15" t="s">
        <v>143</v>
      </c>
    </row>
    <row r="7381" customFormat="false" ht="15" hidden="false" customHeight="true" outlineLevel="0" collapsed="false">
      <c r="A7381" s="15" t="s">
        <v>13016</v>
      </c>
      <c r="B7381" s="15" t="s">
        <v>13017</v>
      </c>
      <c r="C7381" s="15" t="s">
        <v>134</v>
      </c>
      <c r="D7381" s="15" t="s">
        <v>177</v>
      </c>
      <c r="E7381" s="15" t="s">
        <v>136</v>
      </c>
      <c r="F7381" s="15" t="s">
        <v>137</v>
      </c>
      <c r="G7381" s="15" t="s">
        <v>178</v>
      </c>
      <c r="H7381" s="15" t="s">
        <v>136</v>
      </c>
      <c r="I7381" s="15" t="s">
        <v>139</v>
      </c>
      <c r="J7381" s="15" t="s">
        <v>166</v>
      </c>
      <c r="K7381" s="15" t="s">
        <v>13019</v>
      </c>
      <c r="O7381" s="15" t="n">
        <v>0</v>
      </c>
      <c r="P7381" s="15" t="n">
        <v>0</v>
      </c>
      <c r="Y7381" s="15" t="s">
        <v>142</v>
      </c>
      <c r="AB7381" s="15" t="s">
        <v>143</v>
      </c>
    </row>
    <row r="7382" customFormat="false" ht="15" hidden="false" customHeight="true" outlineLevel="0" collapsed="false">
      <c r="A7382" s="15" t="s">
        <v>13016</v>
      </c>
      <c r="B7382" s="15" t="s">
        <v>13017</v>
      </c>
      <c r="C7382" s="15" t="s">
        <v>134</v>
      </c>
      <c r="D7382" s="15" t="s">
        <v>177</v>
      </c>
      <c r="E7382" s="15" t="s">
        <v>136</v>
      </c>
      <c r="F7382" s="15" t="s">
        <v>137</v>
      </c>
      <c r="G7382" s="15" t="s">
        <v>178</v>
      </c>
      <c r="H7382" s="15" t="s">
        <v>136</v>
      </c>
      <c r="I7382" s="15" t="s">
        <v>139</v>
      </c>
      <c r="J7382" s="15" t="s">
        <v>158</v>
      </c>
      <c r="K7382" s="15" t="s">
        <v>13020</v>
      </c>
      <c r="N7382" s="15" t="n">
        <v>4</v>
      </c>
      <c r="O7382" s="15" t="n">
        <v>22</v>
      </c>
      <c r="P7382" s="15" t="n">
        <v>26</v>
      </c>
      <c r="Y7382" s="15" t="s">
        <v>142</v>
      </c>
      <c r="AB7382" s="15" t="s">
        <v>143</v>
      </c>
    </row>
    <row r="7383" customFormat="false" ht="15" hidden="false" customHeight="true" outlineLevel="0" collapsed="false">
      <c r="A7383" s="15" t="s">
        <v>13021</v>
      </c>
      <c r="B7383" s="15" t="s">
        <v>13022</v>
      </c>
      <c r="C7383" s="15" t="s">
        <v>217</v>
      </c>
      <c r="D7383" s="15" t="s">
        <v>235</v>
      </c>
      <c r="E7383" s="15" t="s">
        <v>136</v>
      </c>
      <c r="F7383" s="15" t="s">
        <v>137</v>
      </c>
      <c r="G7383" s="15" t="s">
        <v>299</v>
      </c>
      <c r="H7383" s="15" t="s">
        <v>136</v>
      </c>
      <c r="I7383" s="15" t="s">
        <v>139</v>
      </c>
      <c r="J7383" s="15" t="s">
        <v>140</v>
      </c>
      <c r="K7383" s="15" t="s">
        <v>13023</v>
      </c>
      <c r="O7383" s="15" t="n">
        <v>2</v>
      </c>
      <c r="P7383" s="15" t="n">
        <v>2</v>
      </c>
      <c r="Y7383" s="15" t="s">
        <v>156</v>
      </c>
      <c r="AB7383" s="15" t="s">
        <v>143</v>
      </c>
    </row>
    <row r="7384" customFormat="false" ht="15" hidden="false" customHeight="true" outlineLevel="0" collapsed="false">
      <c r="A7384" s="15" t="s">
        <v>13021</v>
      </c>
      <c r="B7384" s="15" t="s">
        <v>13022</v>
      </c>
      <c r="C7384" s="15" t="s">
        <v>217</v>
      </c>
      <c r="D7384" s="15" t="s">
        <v>235</v>
      </c>
      <c r="E7384" s="15" t="s">
        <v>136</v>
      </c>
      <c r="F7384" s="15" t="s">
        <v>137</v>
      </c>
      <c r="G7384" s="15" t="s">
        <v>299</v>
      </c>
      <c r="H7384" s="15" t="s">
        <v>136</v>
      </c>
      <c r="I7384" s="15" t="s">
        <v>139</v>
      </c>
      <c r="J7384" s="15" t="s">
        <v>158</v>
      </c>
      <c r="K7384" s="15" t="s">
        <v>13024</v>
      </c>
      <c r="N7384" s="15" t="n">
        <v>1</v>
      </c>
      <c r="P7384" s="15" t="n">
        <v>1</v>
      </c>
      <c r="Y7384" s="15" t="s">
        <v>156</v>
      </c>
      <c r="AB7384" s="15" t="s">
        <v>143</v>
      </c>
    </row>
    <row r="7385" customFormat="false" ht="15" hidden="false" customHeight="true" outlineLevel="0" collapsed="false">
      <c r="A7385" s="15" t="s">
        <v>13025</v>
      </c>
      <c r="B7385" s="15" t="s">
        <v>13026</v>
      </c>
      <c r="C7385" s="15" t="s">
        <v>148</v>
      </c>
      <c r="E7385" s="15" t="s">
        <v>136</v>
      </c>
      <c r="F7385" s="15" t="s">
        <v>137</v>
      </c>
      <c r="G7385" s="15" t="s">
        <v>1411</v>
      </c>
      <c r="H7385" s="15" t="s">
        <v>136</v>
      </c>
      <c r="I7385" s="15" t="s">
        <v>139</v>
      </c>
      <c r="J7385" s="15" t="s">
        <v>144</v>
      </c>
      <c r="K7385" s="15" t="s">
        <v>13027</v>
      </c>
      <c r="L7385" s="15" t="n">
        <v>1</v>
      </c>
      <c r="P7385" s="15" t="n">
        <v>1</v>
      </c>
      <c r="Y7385" s="15" t="s">
        <v>156</v>
      </c>
      <c r="AB7385" s="15" t="s">
        <v>143</v>
      </c>
    </row>
    <row r="7386" customFormat="false" ht="15" hidden="false" customHeight="true" outlineLevel="0" collapsed="false">
      <c r="A7386" s="15" t="s">
        <v>13025</v>
      </c>
      <c r="B7386" s="15" t="s">
        <v>13026</v>
      </c>
      <c r="C7386" s="15" t="s">
        <v>148</v>
      </c>
      <c r="E7386" s="15" t="s">
        <v>136</v>
      </c>
      <c r="F7386" s="15" t="s">
        <v>137</v>
      </c>
      <c r="G7386" s="15" t="s">
        <v>1411</v>
      </c>
      <c r="H7386" s="15" t="s">
        <v>136</v>
      </c>
      <c r="I7386" s="15" t="s">
        <v>139</v>
      </c>
      <c r="J7386" s="15" t="s">
        <v>150</v>
      </c>
      <c r="K7386" s="15" t="s">
        <v>13028</v>
      </c>
      <c r="L7386" s="15" t="n">
        <v>2</v>
      </c>
      <c r="P7386" s="15" t="n">
        <v>2</v>
      </c>
      <c r="Y7386" s="15" t="s">
        <v>156</v>
      </c>
      <c r="AB7386" s="15" t="s">
        <v>143</v>
      </c>
    </row>
    <row r="7387" customFormat="false" ht="15" hidden="false" customHeight="true" outlineLevel="0" collapsed="false">
      <c r="A7387" s="15" t="s">
        <v>13025</v>
      </c>
      <c r="B7387" s="15" t="s">
        <v>13026</v>
      </c>
      <c r="C7387" s="15" t="s">
        <v>148</v>
      </c>
      <c r="E7387" s="15" t="s">
        <v>136</v>
      </c>
      <c r="F7387" s="15" t="s">
        <v>137</v>
      </c>
      <c r="G7387" s="15" t="s">
        <v>1411</v>
      </c>
      <c r="H7387" s="15" t="s">
        <v>136</v>
      </c>
      <c r="I7387" s="15" t="s">
        <v>139</v>
      </c>
      <c r="J7387" s="15" t="s">
        <v>158</v>
      </c>
      <c r="K7387" s="15" t="s">
        <v>13029</v>
      </c>
      <c r="L7387" s="15" t="n">
        <v>1</v>
      </c>
      <c r="P7387" s="15" t="n">
        <v>1</v>
      </c>
      <c r="Y7387" s="15" t="s">
        <v>156</v>
      </c>
      <c r="AB7387" s="15" t="s">
        <v>143</v>
      </c>
    </row>
    <row r="7388" customFormat="false" ht="15" hidden="false" customHeight="true" outlineLevel="0" collapsed="false">
      <c r="A7388" s="15" t="s">
        <v>13030</v>
      </c>
      <c r="B7388" s="15" t="s">
        <v>13031</v>
      </c>
      <c r="C7388" s="15" t="s">
        <v>217</v>
      </c>
      <c r="D7388" s="15" t="s">
        <v>235</v>
      </c>
      <c r="E7388" s="15" t="s">
        <v>136</v>
      </c>
      <c r="F7388" s="15" t="s">
        <v>137</v>
      </c>
      <c r="G7388" s="15" t="s">
        <v>308</v>
      </c>
      <c r="H7388" s="15" t="s">
        <v>136</v>
      </c>
      <c r="I7388" s="15" t="s">
        <v>243</v>
      </c>
      <c r="J7388" s="15" t="s">
        <v>140</v>
      </c>
      <c r="K7388" s="15" t="s">
        <v>13032</v>
      </c>
      <c r="L7388" s="15" t="n">
        <v>63</v>
      </c>
      <c r="M7388" s="15" t="n">
        <v>3</v>
      </c>
      <c r="N7388" s="15" t="n">
        <v>69</v>
      </c>
      <c r="O7388" s="15" t="n">
        <v>17</v>
      </c>
      <c r="P7388" s="15" t="n">
        <v>152</v>
      </c>
      <c r="Y7388" s="15" t="s">
        <v>142</v>
      </c>
      <c r="AB7388" s="15" t="s">
        <v>143</v>
      </c>
    </row>
    <row r="7389" customFormat="false" ht="15" hidden="false" customHeight="true" outlineLevel="0" collapsed="false">
      <c r="A7389" s="15" t="s">
        <v>13030</v>
      </c>
      <c r="B7389" s="15" t="s">
        <v>13031</v>
      </c>
      <c r="C7389" s="15" t="s">
        <v>217</v>
      </c>
      <c r="D7389" s="15" t="s">
        <v>235</v>
      </c>
      <c r="E7389" s="15" t="s">
        <v>136</v>
      </c>
      <c r="F7389" s="15" t="s">
        <v>137</v>
      </c>
      <c r="G7389" s="15" t="s">
        <v>308</v>
      </c>
      <c r="H7389" s="15" t="s">
        <v>136</v>
      </c>
      <c r="I7389" s="15" t="s">
        <v>243</v>
      </c>
      <c r="J7389" s="15" t="s">
        <v>144</v>
      </c>
      <c r="K7389" s="15" t="s">
        <v>13033</v>
      </c>
      <c r="L7389" s="15" t="n">
        <v>20</v>
      </c>
      <c r="P7389" s="15" t="n">
        <v>20</v>
      </c>
      <c r="Y7389" s="15" t="s">
        <v>142</v>
      </c>
      <c r="AB7389" s="15" t="s">
        <v>143</v>
      </c>
    </row>
    <row r="7390" customFormat="false" ht="15" hidden="false" customHeight="true" outlineLevel="0" collapsed="false">
      <c r="A7390" s="15" t="s">
        <v>13030</v>
      </c>
      <c r="B7390" s="15" t="s">
        <v>13031</v>
      </c>
      <c r="C7390" s="15" t="s">
        <v>217</v>
      </c>
      <c r="D7390" s="15" t="s">
        <v>235</v>
      </c>
      <c r="E7390" s="15" t="s">
        <v>136</v>
      </c>
      <c r="F7390" s="15" t="s">
        <v>137</v>
      </c>
      <c r="G7390" s="15" t="s">
        <v>308</v>
      </c>
      <c r="H7390" s="15" t="s">
        <v>136</v>
      </c>
      <c r="I7390" s="15" t="s">
        <v>243</v>
      </c>
      <c r="J7390" s="15" t="s">
        <v>150</v>
      </c>
      <c r="K7390" s="15" t="s">
        <v>13034</v>
      </c>
      <c r="L7390" s="15" t="n">
        <v>28</v>
      </c>
      <c r="M7390" s="15" t="n">
        <v>118</v>
      </c>
      <c r="N7390" s="15" t="n">
        <v>260</v>
      </c>
      <c r="O7390" s="15" t="n">
        <v>45</v>
      </c>
      <c r="P7390" s="15" t="n">
        <v>451</v>
      </c>
      <c r="Y7390" s="15" t="s">
        <v>142</v>
      </c>
      <c r="AB7390" s="15" t="s">
        <v>143</v>
      </c>
    </row>
    <row r="7391" customFormat="false" ht="15" hidden="false" customHeight="true" outlineLevel="0" collapsed="false">
      <c r="A7391" s="15" t="s">
        <v>13030</v>
      </c>
      <c r="B7391" s="15" t="s">
        <v>13031</v>
      </c>
      <c r="C7391" s="15" t="s">
        <v>217</v>
      </c>
      <c r="D7391" s="15" t="s">
        <v>235</v>
      </c>
      <c r="E7391" s="15" t="s">
        <v>136</v>
      </c>
      <c r="F7391" s="15" t="s">
        <v>137</v>
      </c>
      <c r="G7391" s="15" t="s">
        <v>308</v>
      </c>
      <c r="H7391" s="15" t="s">
        <v>136</v>
      </c>
      <c r="I7391" s="15" t="s">
        <v>243</v>
      </c>
      <c r="J7391" s="15" t="s">
        <v>166</v>
      </c>
      <c r="K7391" s="15" t="s">
        <v>13035</v>
      </c>
      <c r="L7391" s="15" t="n">
        <v>5</v>
      </c>
      <c r="M7391" s="15" t="n">
        <v>2</v>
      </c>
      <c r="P7391" s="15" t="n">
        <v>7</v>
      </c>
      <c r="Y7391" s="15" t="s">
        <v>142</v>
      </c>
      <c r="AB7391" s="15" t="s">
        <v>143</v>
      </c>
    </row>
    <row r="7392" customFormat="false" ht="15" hidden="false" customHeight="true" outlineLevel="0" collapsed="false">
      <c r="A7392" s="15" t="s">
        <v>13030</v>
      </c>
      <c r="B7392" s="15" t="s">
        <v>13031</v>
      </c>
      <c r="C7392" s="15" t="s">
        <v>217</v>
      </c>
      <c r="D7392" s="15" t="s">
        <v>235</v>
      </c>
      <c r="E7392" s="15" t="s">
        <v>136</v>
      </c>
      <c r="F7392" s="15" t="s">
        <v>137</v>
      </c>
      <c r="G7392" s="15" t="s">
        <v>308</v>
      </c>
      <c r="H7392" s="15" t="s">
        <v>136</v>
      </c>
      <c r="I7392" s="15" t="s">
        <v>243</v>
      </c>
      <c r="J7392" s="15" t="s">
        <v>158</v>
      </c>
      <c r="K7392" s="15" t="s">
        <v>13036</v>
      </c>
      <c r="L7392" s="15" t="n">
        <v>11</v>
      </c>
      <c r="M7392" s="15" t="n">
        <v>39</v>
      </c>
      <c r="N7392" s="15" t="n">
        <v>49</v>
      </c>
      <c r="O7392" s="15" t="n">
        <v>8</v>
      </c>
      <c r="P7392" s="15" t="n">
        <v>107</v>
      </c>
      <c r="Y7392" s="15" t="s">
        <v>142</v>
      </c>
      <c r="AB7392" s="15" t="s">
        <v>143</v>
      </c>
    </row>
    <row r="7393" customFormat="false" ht="15" hidden="false" customHeight="true" outlineLevel="0" collapsed="false">
      <c r="A7393" s="15" t="s">
        <v>13030</v>
      </c>
      <c r="B7393" s="15" t="s">
        <v>13031</v>
      </c>
      <c r="C7393" s="15" t="s">
        <v>217</v>
      </c>
      <c r="D7393" s="15" t="s">
        <v>235</v>
      </c>
      <c r="E7393" s="15" t="s">
        <v>136</v>
      </c>
      <c r="F7393" s="15" t="s">
        <v>137</v>
      </c>
      <c r="G7393" s="15" t="s">
        <v>308</v>
      </c>
      <c r="H7393" s="15" t="s">
        <v>136</v>
      </c>
      <c r="I7393" s="15" t="s">
        <v>243</v>
      </c>
      <c r="J7393" s="15" t="s">
        <v>169</v>
      </c>
      <c r="K7393" s="15" t="s">
        <v>13037</v>
      </c>
      <c r="M7393" s="15" t="n">
        <v>1</v>
      </c>
      <c r="N7393" s="15" t="n">
        <v>1</v>
      </c>
      <c r="P7393" s="15" t="n">
        <v>2</v>
      </c>
      <c r="Y7393" s="15" t="s">
        <v>142</v>
      </c>
      <c r="AB7393" s="15" t="s">
        <v>143</v>
      </c>
    </row>
    <row r="7394" customFormat="false" ht="15" hidden="false" customHeight="true" outlineLevel="0" collapsed="false">
      <c r="A7394" s="15" t="s">
        <v>13038</v>
      </c>
      <c r="B7394" s="15" t="s">
        <v>13039</v>
      </c>
      <c r="C7394" s="15" t="s">
        <v>148</v>
      </c>
      <c r="E7394" s="15" t="s">
        <v>136</v>
      </c>
      <c r="F7394" s="15" t="s">
        <v>137</v>
      </c>
      <c r="G7394" s="15" t="s">
        <v>308</v>
      </c>
      <c r="H7394" s="15" t="s">
        <v>136</v>
      </c>
      <c r="I7394" s="15" t="s">
        <v>139</v>
      </c>
      <c r="J7394" s="15" t="s">
        <v>158</v>
      </c>
      <c r="K7394" s="15" t="s">
        <v>13040</v>
      </c>
      <c r="L7394" s="15" t="n">
        <v>1</v>
      </c>
      <c r="P7394" s="15" t="n">
        <v>1</v>
      </c>
      <c r="Y7394" s="15" t="s">
        <v>142</v>
      </c>
      <c r="AB7394" s="15" t="s">
        <v>143</v>
      </c>
    </row>
    <row r="7395" customFormat="false" ht="15" hidden="false" customHeight="true" outlineLevel="0" collapsed="false">
      <c r="A7395" s="15" t="s">
        <v>13041</v>
      </c>
      <c r="B7395" s="15" t="s">
        <v>13042</v>
      </c>
      <c r="C7395" s="15" t="s">
        <v>148</v>
      </c>
      <c r="E7395" s="15" t="s">
        <v>136</v>
      </c>
      <c r="F7395" s="15" t="s">
        <v>137</v>
      </c>
      <c r="G7395" s="15" t="s">
        <v>2475</v>
      </c>
      <c r="H7395" s="15" t="s">
        <v>136</v>
      </c>
      <c r="I7395" s="15" t="s">
        <v>139</v>
      </c>
      <c r="J7395" s="15" t="s">
        <v>140</v>
      </c>
      <c r="K7395" s="15" t="s">
        <v>13043</v>
      </c>
      <c r="L7395" s="15" t="n">
        <v>3</v>
      </c>
      <c r="P7395" s="15" t="n">
        <v>3</v>
      </c>
      <c r="Y7395" s="15" t="s">
        <v>142</v>
      </c>
      <c r="AB7395" s="15" t="s">
        <v>143</v>
      </c>
    </row>
    <row r="7396" customFormat="false" ht="15" hidden="false" customHeight="true" outlineLevel="0" collapsed="false">
      <c r="A7396" s="15" t="s">
        <v>13044</v>
      </c>
      <c r="B7396" s="15" t="s">
        <v>13045</v>
      </c>
      <c r="C7396" s="15" t="s">
        <v>134</v>
      </c>
      <c r="D7396" s="15" t="s">
        <v>135</v>
      </c>
      <c r="E7396" s="15" t="s">
        <v>136</v>
      </c>
      <c r="F7396" s="15" t="s">
        <v>137</v>
      </c>
      <c r="G7396" s="15" t="s">
        <v>136</v>
      </c>
      <c r="H7396" s="15" t="s">
        <v>136</v>
      </c>
      <c r="I7396" s="15" t="s">
        <v>139</v>
      </c>
      <c r="J7396" s="15" t="s">
        <v>150</v>
      </c>
      <c r="K7396" s="15" t="s">
        <v>13046</v>
      </c>
      <c r="L7396" s="15" t="n">
        <v>2</v>
      </c>
      <c r="P7396" s="15" t="n">
        <v>2</v>
      </c>
      <c r="Y7396" s="15" t="s">
        <v>142</v>
      </c>
      <c r="AB7396" s="15" t="s">
        <v>143</v>
      </c>
    </row>
    <row r="7397" customFormat="false" ht="15" hidden="false" customHeight="true" outlineLevel="0" collapsed="false">
      <c r="A7397" s="15" t="s">
        <v>13047</v>
      </c>
      <c r="B7397" s="15" t="s">
        <v>13048</v>
      </c>
      <c r="C7397" s="15" t="s">
        <v>217</v>
      </c>
      <c r="D7397" s="15" t="s">
        <v>235</v>
      </c>
      <c r="E7397" s="15" t="s">
        <v>136</v>
      </c>
      <c r="F7397" s="15" t="s">
        <v>137</v>
      </c>
      <c r="G7397" s="15" t="s">
        <v>3784</v>
      </c>
      <c r="H7397" s="15" t="s">
        <v>136</v>
      </c>
      <c r="I7397" s="15" t="s">
        <v>139</v>
      </c>
      <c r="J7397" s="15" t="s">
        <v>150</v>
      </c>
      <c r="K7397" s="15" t="s">
        <v>13049</v>
      </c>
      <c r="L7397" s="15" t="n">
        <v>14</v>
      </c>
      <c r="P7397" s="15" t="n">
        <v>14</v>
      </c>
      <c r="Y7397" s="15" t="s">
        <v>142</v>
      </c>
      <c r="AB7397" s="15" t="s">
        <v>143</v>
      </c>
    </row>
    <row r="7398" customFormat="false" ht="15" hidden="false" customHeight="true" outlineLevel="0" collapsed="false">
      <c r="A7398" s="15" t="s">
        <v>13050</v>
      </c>
      <c r="B7398" s="15" t="s">
        <v>13051</v>
      </c>
      <c r="C7398" s="15" t="s">
        <v>148</v>
      </c>
      <c r="E7398" s="15" t="s">
        <v>136</v>
      </c>
      <c r="F7398" s="15" t="s">
        <v>137</v>
      </c>
      <c r="G7398" s="15" t="s">
        <v>461</v>
      </c>
      <c r="H7398" s="15" t="s">
        <v>136</v>
      </c>
      <c r="I7398" s="15" t="s">
        <v>139</v>
      </c>
      <c r="J7398" s="15" t="s">
        <v>140</v>
      </c>
      <c r="K7398" s="15" t="s">
        <v>13052</v>
      </c>
      <c r="L7398" s="15" t="n">
        <v>5</v>
      </c>
      <c r="N7398" s="15" t="n">
        <v>1</v>
      </c>
      <c r="P7398" s="15" t="n">
        <v>6</v>
      </c>
      <c r="Y7398" s="15" t="s">
        <v>142</v>
      </c>
      <c r="AB7398" s="15" t="s">
        <v>143</v>
      </c>
    </row>
    <row r="7399" customFormat="false" ht="15" hidden="false" customHeight="true" outlineLevel="0" collapsed="false">
      <c r="A7399" s="15" t="s">
        <v>13050</v>
      </c>
      <c r="B7399" s="15" t="s">
        <v>13051</v>
      </c>
      <c r="C7399" s="15" t="s">
        <v>148</v>
      </c>
      <c r="E7399" s="15" t="s">
        <v>136</v>
      </c>
      <c r="F7399" s="15" t="s">
        <v>137</v>
      </c>
      <c r="G7399" s="15" t="s">
        <v>461</v>
      </c>
      <c r="H7399" s="15" t="s">
        <v>136</v>
      </c>
      <c r="I7399" s="15" t="s">
        <v>139</v>
      </c>
      <c r="J7399" s="15" t="s">
        <v>144</v>
      </c>
      <c r="K7399" s="15" t="s">
        <v>13053</v>
      </c>
      <c r="L7399" s="15" t="n">
        <v>11</v>
      </c>
      <c r="M7399" s="15" t="n">
        <v>3</v>
      </c>
      <c r="N7399" s="15" t="n">
        <v>2</v>
      </c>
      <c r="P7399" s="15" t="n">
        <v>16</v>
      </c>
      <c r="Y7399" s="15" t="s">
        <v>142</v>
      </c>
      <c r="AB7399" s="15" t="s">
        <v>143</v>
      </c>
    </row>
    <row r="7400" customFormat="false" ht="15" hidden="false" customHeight="true" outlineLevel="0" collapsed="false">
      <c r="A7400" s="15" t="s">
        <v>13050</v>
      </c>
      <c r="B7400" s="15" t="s">
        <v>13051</v>
      </c>
      <c r="C7400" s="15" t="s">
        <v>148</v>
      </c>
      <c r="E7400" s="15" t="s">
        <v>136</v>
      </c>
      <c r="F7400" s="15" t="s">
        <v>137</v>
      </c>
      <c r="G7400" s="15" t="s">
        <v>461</v>
      </c>
      <c r="H7400" s="15" t="s">
        <v>136</v>
      </c>
      <c r="I7400" s="15" t="s">
        <v>139</v>
      </c>
      <c r="J7400" s="15" t="s">
        <v>150</v>
      </c>
      <c r="K7400" s="15" t="s">
        <v>13054</v>
      </c>
      <c r="L7400" s="15" t="n">
        <v>34</v>
      </c>
      <c r="M7400" s="15" t="n">
        <v>10</v>
      </c>
      <c r="N7400" s="15" t="n">
        <v>5</v>
      </c>
      <c r="O7400" s="15" t="n">
        <v>7</v>
      </c>
      <c r="P7400" s="15" t="n">
        <v>56</v>
      </c>
      <c r="Y7400" s="15" t="s">
        <v>142</v>
      </c>
      <c r="AB7400" s="15" t="s">
        <v>143</v>
      </c>
    </row>
    <row r="7401" customFormat="false" ht="15" hidden="false" customHeight="true" outlineLevel="0" collapsed="false">
      <c r="A7401" s="15" t="s">
        <v>13050</v>
      </c>
      <c r="B7401" s="15" t="s">
        <v>13051</v>
      </c>
      <c r="C7401" s="15" t="s">
        <v>148</v>
      </c>
      <c r="E7401" s="15" t="s">
        <v>136</v>
      </c>
      <c r="F7401" s="15" t="s">
        <v>137</v>
      </c>
      <c r="G7401" s="15" t="s">
        <v>461</v>
      </c>
      <c r="H7401" s="15" t="s">
        <v>136</v>
      </c>
      <c r="I7401" s="15" t="s">
        <v>139</v>
      </c>
      <c r="J7401" s="15" t="s">
        <v>158</v>
      </c>
      <c r="K7401" s="15" t="s">
        <v>13055</v>
      </c>
      <c r="L7401" s="15" t="n">
        <v>19</v>
      </c>
      <c r="N7401" s="15" t="n">
        <v>2</v>
      </c>
      <c r="P7401" s="15" t="n">
        <v>21</v>
      </c>
      <c r="Y7401" s="15" t="s">
        <v>142</v>
      </c>
      <c r="AB7401" s="15" t="s">
        <v>143</v>
      </c>
    </row>
    <row r="7402" customFormat="false" ht="15" hidden="false" customHeight="true" outlineLevel="0" collapsed="false">
      <c r="A7402" s="15" t="s">
        <v>13056</v>
      </c>
      <c r="B7402" s="15" t="s">
        <v>13057</v>
      </c>
      <c r="C7402" s="15" t="s">
        <v>134</v>
      </c>
      <c r="D7402" s="15" t="s">
        <v>135</v>
      </c>
      <c r="E7402" s="15" t="s">
        <v>136</v>
      </c>
      <c r="F7402" s="15" t="s">
        <v>137</v>
      </c>
      <c r="G7402" s="15" t="s">
        <v>974</v>
      </c>
      <c r="H7402" s="15" t="s">
        <v>136</v>
      </c>
      <c r="I7402" s="15" t="s">
        <v>139</v>
      </c>
      <c r="J7402" s="15" t="s">
        <v>144</v>
      </c>
      <c r="K7402" s="15" t="s">
        <v>13058</v>
      </c>
      <c r="N7402" s="15" t="n">
        <v>3</v>
      </c>
      <c r="P7402" s="15" t="n">
        <v>3</v>
      </c>
      <c r="Y7402" s="15" t="s">
        <v>142</v>
      </c>
      <c r="AB7402" s="15" t="s">
        <v>143</v>
      </c>
    </row>
    <row r="7403" customFormat="false" ht="15" hidden="false" customHeight="true" outlineLevel="0" collapsed="false">
      <c r="A7403" s="15" t="s">
        <v>13056</v>
      </c>
      <c r="B7403" s="15" t="s">
        <v>13057</v>
      </c>
      <c r="C7403" s="15" t="s">
        <v>134</v>
      </c>
      <c r="D7403" s="15" t="s">
        <v>135</v>
      </c>
      <c r="E7403" s="15" t="s">
        <v>136</v>
      </c>
      <c r="F7403" s="15" t="s">
        <v>137</v>
      </c>
      <c r="G7403" s="15" t="s">
        <v>974</v>
      </c>
      <c r="H7403" s="15" t="s">
        <v>136</v>
      </c>
      <c r="I7403" s="15" t="s">
        <v>139</v>
      </c>
      <c r="J7403" s="15" t="s">
        <v>150</v>
      </c>
      <c r="K7403" s="15" t="s">
        <v>13059</v>
      </c>
      <c r="L7403" s="15" t="n">
        <v>7</v>
      </c>
      <c r="M7403" s="15" t="n">
        <v>8</v>
      </c>
      <c r="N7403" s="15" t="n">
        <v>3</v>
      </c>
      <c r="P7403" s="15" t="n">
        <v>18</v>
      </c>
      <c r="Y7403" s="15" t="s">
        <v>142</v>
      </c>
      <c r="AB7403" s="15" t="s">
        <v>143</v>
      </c>
    </row>
    <row r="7404" customFormat="false" ht="15" hidden="false" customHeight="true" outlineLevel="0" collapsed="false">
      <c r="A7404" s="15" t="s">
        <v>13056</v>
      </c>
      <c r="B7404" s="15" t="s">
        <v>13057</v>
      </c>
      <c r="C7404" s="15" t="s">
        <v>134</v>
      </c>
      <c r="D7404" s="15" t="s">
        <v>135</v>
      </c>
      <c r="E7404" s="15" t="s">
        <v>136</v>
      </c>
      <c r="F7404" s="15" t="s">
        <v>137</v>
      </c>
      <c r="G7404" s="15" t="s">
        <v>974</v>
      </c>
      <c r="H7404" s="15" t="s">
        <v>136</v>
      </c>
      <c r="I7404" s="15" t="s">
        <v>139</v>
      </c>
      <c r="J7404" s="15" t="s">
        <v>158</v>
      </c>
      <c r="K7404" s="15" t="s">
        <v>13060</v>
      </c>
      <c r="L7404" s="15" t="n">
        <v>90</v>
      </c>
      <c r="M7404" s="15" t="n">
        <v>14</v>
      </c>
      <c r="N7404" s="15" t="n">
        <v>2</v>
      </c>
      <c r="O7404" s="15" t="n">
        <v>12</v>
      </c>
      <c r="P7404" s="15" t="n">
        <v>118</v>
      </c>
      <c r="Y7404" s="15" t="s">
        <v>142</v>
      </c>
      <c r="AB7404" s="15" t="s">
        <v>143</v>
      </c>
    </row>
    <row r="7405" customFormat="false" ht="15" hidden="false" customHeight="true" outlineLevel="0" collapsed="false">
      <c r="A7405" s="15" t="s">
        <v>13061</v>
      </c>
      <c r="B7405" s="15" t="s">
        <v>13062</v>
      </c>
      <c r="C7405" s="15" t="s">
        <v>217</v>
      </c>
      <c r="D7405" s="15" t="s">
        <v>235</v>
      </c>
      <c r="E7405" s="15" t="s">
        <v>136</v>
      </c>
      <c r="F7405" s="15" t="s">
        <v>137</v>
      </c>
      <c r="G7405" s="15" t="s">
        <v>138</v>
      </c>
      <c r="H7405" s="15" t="s">
        <v>136</v>
      </c>
      <c r="I7405" s="15" t="s">
        <v>139</v>
      </c>
      <c r="J7405" s="15" t="s">
        <v>158</v>
      </c>
      <c r="K7405" s="15" t="s">
        <v>13063</v>
      </c>
      <c r="L7405" s="15" t="n">
        <v>25</v>
      </c>
      <c r="P7405" s="15" t="n">
        <v>25</v>
      </c>
      <c r="Y7405" s="15" t="s">
        <v>142</v>
      </c>
      <c r="AB7405" s="15" t="s">
        <v>143</v>
      </c>
    </row>
    <row r="7406" customFormat="false" ht="15" hidden="false" customHeight="true" outlineLevel="0" collapsed="false">
      <c r="A7406" s="15" t="s">
        <v>13064</v>
      </c>
      <c r="B7406" s="15" t="s">
        <v>13065</v>
      </c>
      <c r="C7406" s="15" t="s">
        <v>148</v>
      </c>
      <c r="E7406" s="15" t="s">
        <v>136</v>
      </c>
      <c r="F7406" s="15" t="s">
        <v>137</v>
      </c>
      <c r="G7406" s="15" t="s">
        <v>2732</v>
      </c>
      <c r="H7406" s="15" t="s">
        <v>136</v>
      </c>
      <c r="I7406" s="15" t="s">
        <v>139</v>
      </c>
      <c r="J7406" s="15" t="s">
        <v>140</v>
      </c>
      <c r="K7406" s="15" t="s">
        <v>13066</v>
      </c>
      <c r="L7406" s="15" t="n">
        <v>155</v>
      </c>
      <c r="P7406" s="15" t="n">
        <v>155</v>
      </c>
      <c r="Y7406" s="15" t="s">
        <v>142</v>
      </c>
      <c r="AB7406" s="15" t="s">
        <v>143</v>
      </c>
    </row>
    <row r="7407" customFormat="false" ht="15" hidden="false" customHeight="true" outlineLevel="0" collapsed="false">
      <c r="A7407" s="15" t="s">
        <v>13067</v>
      </c>
      <c r="B7407" s="15" t="s">
        <v>13068</v>
      </c>
      <c r="C7407" s="15" t="s">
        <v>134</v>
      </c>
      <c r="D7407" s="15" t="s">
        <v>541</v>
      </c>
      <c r="E7407" s="15" t="s">
        <v>136</v>
      </c>
      <c r="F7407" s="15" t="s">
        <v>137</v>
      </c>
      <c r="G7407" s="15" t="s">
        <v>13069</v>
      </c>
      <c r="H7407" s="15" t="s">
        <v>136</v>
      </c>
      <c r="I7407" s="15" t="s">
        <v>139</v>
      </c>
      <c r="J7407" s="15" t="s">
        <v>140</v>
      </c>
      <c r="K7407" s="15" t="s">
        <v>13070</v>
      </c>
      <c r="N7407" s="15" t="n">
        <v>10</v>
      </c>
      <c r="P7407" s="15" t="n">
        <v>10</v>
      </c>
      <c r="Y7407" s="15" t="s">
        <v>142</v>
      </c>
      <c r="AB7407" s="15" t="s">
        <v>143</v>
      </c>
    </row>
    <row r="7408" customFormat="false" ht="15" hidden="false" customHeight="true" outlineLevel="0" collapsed="false">
      <c r="A7408" s="15" t="s">
        <v>13067</v>
      </c>
      <c r="B7408" s="15" t="s">
        <v>13068</v>
      </c>
      <c r="C7408" s="15" t="s">
        <v>134</v>
      </c>
      <c r="D7408" s="15" t="s">
        <v>541</v>
      </c>
      <c r="E7408" s="15" t="s">
        <v>136</v>
      </c>
      <c r="F7408" s="15" t="s">
        <v>137</v>
      </c>
      <c r="G7408" s="15" t="s">
        <v>13069</v>
      </c>
      <c r="H7408" s="15" t="s">
        <v>136</v>
      </c>
      <c r="I7408" s="15" t="s">
        <v>139</v>
      </c>
      <c r="J7408" s="15" t="s">
        <v>144</v>
      </c>
      <c r="K7408" s="15" t="s">
        <v>13071</v>
      </c>
      <c r="N7408" s="15" t="n">
        <v>89</v>
      </c>
      <c r="P7408" s="15" t="n">
        <v>89</v>
      </c>
      <c r="Y7408" s="15" t="s">
        <v>142</v>
      </c>
      <c r="AB7408" s="15" t="s">
        <v>143</v>
      </c>
    </row>
    <row r="7409" customFormat="false" ht="15" hidden="false" customHeight="true" outlineLevel="0" collapsed="false">
      <c r="A7409" s="15" t="s">
        <v>13067</v>
      </c>
      <c r="B7409" s="15" t="s">
        <v>13068</v>
      </c>
      <c r="C7409" s="15" t="s">
        <v>134</v>
      </c>
      <c r="D7409" s="15" t="s">
        <v>541</v>
      </c>
      <c r="E7409" s="15" t="s">
        <v>136</v>
      </c>
      <c r="F7409" s="15" t="s">
        <v>137</v>
      </c>
      <c r="G7409" s="15" t="s">
        <v>13069</v>
      </c>
      <c r="H7409" s="15" t="s">
        <v>136</v>
      </c>
      <c r="I7409" s="15" t="s">
        <v>139</v>
      </c>
      <c r="J7409" s="15" t="s">
        <v>150</v>
      </c>
      <c r="K7409" s="15" t="s">
        <v>13072</v>
      </c>
      <c r="M7409" s="15" t="n">
        <v>4</v>
      </c>
      <c r="N7409" s="15" t="n">
        <v>10</v>
      </c>
      <c r="P7409" s="15" t="n">
        <v>14</v>
      </c>
      <c r="Y7409" s="15" t="s">
        <v>142</v>
      </c>
      <c r="AB7409" s="15" t="s">
        <v>143</v>
      </c>
    </row>
    <row r="7410" customFormat="false" ht="15" hidden="false" customHeight="true" outlineLevel="0" collapsed="false">
      <c r="A7410" s="15" t="s">
        <v>13067</v>
      </c>
      <c r="B7410" s="15" t="s">
        <v>13068</v>
      </c>
      <c r="C7410" s="15" t="s">
        <v>134</v>
      </c>
      <c r="D7410" s="15" t="s">
        <v>541</v>
      </c>
      <c r="E7410" s="15" t="s">
        <v>136</v>
      </c>
      <c r="F7410" s="15" t="s">
        <v>137</v>
      </c>
      <c r="G7410" s="15" t="s">
        <v>13069</v>
      </c>
      <c r="H7410" s="15" t="s">
        <v>136</v>
      </c>
      <c r="I7410" s="15" t="s">
        <v>139</v>
      </c>
      <c r="J7410" s="15" t="s">
        <v>166</v>
      </c>
      <c r="K7410" s="15" t="s">
        <v>13073</v>
      </c>
      <c r="M7410" s="15" t="n">
        <v>150</v>
      </c>
      <c r="P7410" s="15" t="n">
        <v>150</v>
      </c>
      <c r="Y7410" s="15" t="s">
        <v>142</v>
      </c>
      <c r="AB7410" s="15" t="s">
        <v>143</v>
      </c>
    </row>
    <row r="7411" customFormat="false" ht="15" hidden="false" customHeight="true" outlineLevel="0" collapsed="false">
      <c r="A7411" s="15" t="s">
        <v>13074</v>
      </c>
      <c r="B7411" s="15" t="s">
        <v>13075</v>
      </c>
      <c r="C7411" s="15" t="s">
        <v>148</v>
      </c>
      <c r="E7411" s="15" t="s">
        <v>136</v>
      </c>
      <c r="F7411" s="15" t="s">
        <v>137</v>
      </c>
      <c r="G7411" s="15" t="s">
        <v>1696</v>
      </c>
      <c r="H7411" s="15" t="s">
        <v>136</v>
      </c>
      <c r="I7411" s="15" t="s">
        <v>139</v>
      </c>
      <c r="J7411" s="15" t="s">
        <v>158</v>
      </c>
      <c r="K7411" s="15" t="s">
        <v>13076</v>
      </c>
      <c r="N7411" s="15" t="n">
        <v>2</v>
      </c>
      <c r="P7411" s="15" t="n">
        <v>2</v>
      </c>
      <c r="Y7411" s="15" t="s">
        <v>142</v>
      </c>
      <c r="AB7411" s="15" t="s">
        <v>143</v>
      </c>
    </row>
    <row r="7412" customFormat="false" ht="15" hidden="false" customHeight="true" outlineLevel="0" collapsed="false">
      <c r="A7412" s="15" t="s">
        <v>13077</v>
      </c>
      <c r="B7412" s="15" t="s">
        <v>13078</v>
      </c>
      <c r="C7412" s="15" t="s">
        <v>217</v>
      </c>
      <c r="D7412" s="15" t="s">
        <v>218</v>
      </c>
      <c r="E7412" s="15" t="s">
        <v>136</v>
      </c>
      <c r="F7412" s="15" t="s">
        <v>137</v>
      </c>
      <c r="G7412" s="15" t="s">
        <v>299</v>
      </c>
      <c r="H7412" s="15" t="s">
        <v>136</v>
      </c>
      <c r="I7412" s="15" t="s">
        <v>139</v>
      </c>
      <c r="J7412" s="15" t="s">
        <v>150</v>
      </c>
      <c r="K7412" s="15" t="s">
        <v>13079</v>
      </c>
      <c r="L7412" s="15" t="n">
        <v>144</v>
      </c>
      <c r="M7412" s="15" t="n">
        <v>49</v>
      </c>
      <c r="N7412" s="15" t="n">
        <v>5</v>
      </c>
      <c r="O7412" s="15" t="n">
        <v>2</v>
      </c>
      <c r="P7412" s="15" t="n">
        <v>200</v>
      </c>
      <c r="Y7412" s="15" t="s">
        <v>156</v>
      </c>
      <c r="AB7412" s="15" t="s">
        <v>143</v>
      </c>
    </row>
    <row r="7413" customFormat="false" ht="15" hidden="false" customHeight="true" outlineLevel="0" collapsed="false">
      <c r="A7413" s="15" t="s">
        <v>13077</v>
      </c>
      <c r="B7413" s="15" t="s">
        <v>13078</v>
      </c>
      <c r="C7413" s="15" t="s">
        <v>217</v>
      </c>
      <c r="D7413" s="15" t="s">
        <v>218</v>
      </c>
      <c r="E7413" s="15" t="s">
        <v>136</v>
      </c>
      <c r="F7413" s="15" t="s">
        <v>137</v>
      </c>
      <c r="G7413" s="15" t="s">
        <v>299</v>
      </c>
      <c r="H7413" s="15" t="s">
        <v>136</v>
      </c>
      <c r="I7413" s="15" t="s">
        <v>139</v>
      </c>
      <c r="J7413" s="15" t="s">
        <v>158</v>
      </c>
      <c r="K7413" s="15" t="s">
        <v>13080</v>
      </c>
      <c r="L7413" s="15" t="n">
        <v>70</v>
      </c>
      <c r="M7413" s="15" t="n">
        <v>4</v>
      </c>
      <c r="P7413" s="15" t="n">
        <v>74</v>
      </c>
      <c r="Y7413" s="15" t="s">
        <v>156</v>
      </c>
      <c r="AB7413" s="15" t="s">
        <v>143</v>
      </c>
    </row>
    <row r="7414" customFormat="false" ht="15" hidden="false" customHeight="true" outlineLevel="0" collapsed="false">
      <c r="A7414" s="15" t="s">
        <v>13081</v>
      </c>
      <c r="B7414" s="15" t="s">
        <v>13082</v>
      </c>
      <c r="C7414" s="15" t="s">
        <v>217</v>
      </c>
      <c r="D7414" s="15" t="s">
        <v>218</v>
      </c>
      <c r="E7414" s="15" t="s">
        <v>136</v>
      </c>
      <c r="F7414" s="15" t="s">
        <v>137</v>
      </c>
      <c r="G7414" s="15" t="s">
        <v>1489</v>
      </c>
      <c r="H7414" s="15" t="s">
        <v>136</v>
      </c>
      <c r="I7414" s="15" t="s">
        <v>139</v>
      </c>
      <c r="J7414" s="15" t="s">
        <v>150</v>
      </c>
      <c r="K7414" s="15" t="s">
        <v>13083</v>
      </c>
      <c r="L7414" s="15" t="n">
        <v>32</v>
      </c>
      <c r="P7414" s="15" t="n">
        <v>32</v>
      </c>
      <c r="Y7414" s="15" t="s">
        <v>156</v>
      </c>
      <c r="AB7414" s="15" t="s">
        <v>143</v>
      </c>
    </row>
    <row r="7415" customFormat="false" ht="15" hidden="false" customHeight="true" outlineLevel="0" collapsed="false">
      <c r="A7415" s="15" t="s">
        <v>13084</v>
      </c>
      <c r="B7415" s="15" t="s">
        <v>13085</v>
      </c>
      <c r="C7415" s="15" t="s">
        <v>217</v>
      </c>
      <c r="D7415" s="15" t="s">
        <v>235</v>
      </c>
      <c r="E7415" s="15" t="s">
        <v>788</v>
      </c>
      <c r="F7415" s="15" t="s">
        <v>137</v>
      </c>
      <c r="G7415" s="15" t="s">
        <v>788</v>
      </c>
      <c r="H7415" s="15" t="s">
        <v>136</v>
      </c>
      <c r="I7415" s="15" t="s">
        <v>139</v>
      </c>
      <c r="J7415" s="15" t="s">
        <v>150</v>
      </c>
      <c r="K7415" s="15" t="s">
        <v>13086</v>
      </c>
      <c r="N7415" s="15" t="n">
        <v>23</v>
      </c>
      <c r="P7415" s="15" t="n">
        <v>23</v>
      </c>
      <c r="Y7415" s="15" t="s">
        <v>142</v>
      </c>
      <c r="AB7415" s="15" t="s">
        <v>143</v>
      </c>
    </row>
    <row r="7416" customFormat="false" ht="15" hidden="false" customHeight="true" outlineLevel="0" collapsed="false">
      <c r="A7416" s="15" t="s">
        <v>13087</v>
      </c>
      <c r="B7416" s="15" t="s">
        <v>13088</v>
      </c>
      <c r="C7416" s="15" t="s">
        <v>148</v>
      </c>
      <c r="E7416" s="15" t="s">
        <v>136</v>
      </c>
      <c r="F7416" s="15" t="s">
        <v>137</v>
      </c>
      <c r="G7416" s="15" t="s">
        <v>974</v>
      </c>
      <c r="H7416" s="15" t="s">
        <v>136</v>
      </c>
      <c r="I7416" s="15" t="s">
        <v>139</v>
      </c>
      <c r="J7416" s="15" t="s">
        <v>140</v>
      </c>
      <c r="K7416" s="15" t="s">
        <v>13089</v>
      </c>
      <c r="O7416" s="15" t="n">
        <v>7</v>
      </c>
      <c r="P7416" s="15" t="n">
        <v>7</v>
      </c>
      <c r="Y7416" s="15" t="s">
        <v>142</v>
      </c>
      <c r="AB7416" s="15" t="s">
        <v>143</v>
      </c>
    </row>
    <row r="7417" customFormat="false" ht="15" hidden="false" customHeight="true" outlineLevel="0" collapsed="false">
      <c r="A7417" s="15" t="s">
        <v>13090</v>
      </c>
      <c r="B7417" s="15" t="s">
        <v>13091</v>
      </c>
      <c r="C7417" s="15" t="s">
        <v>148</v>
      </c>
      <c r="E7417" s="15" t="s">
        <v>136</v>
      </c>
      <c r="F7417" s="15" t="s">
        <v>137</v>
      </c>
      <c r="G7417" s="15" t="s">
        <v>2067</v>
      </c>
      <c r="H7417" s="15" t="s">
        <v>136</v>
      </c>
      <c r="I7417" s="15" t="s">
        <v>139</v>
      </c>
      <c r="J7417" s="15" t="s">
        <v>150</v>
      </c>
      <c r="K7417" s="15" t="s">
        <v>13092</v>
      </c>
      <c r="N7417" s="15" t="n">
        <v>1</v>
      </c>
      <c r="P7417" s="15" t="n">
        <v>1</v>
      </c>
      <c r="Y7417" s="15" t="s">
        <v>156</v>
      </c>
      <c r="AB7417" s="15" t="s">
        <v>143</v>
      </c>
    </row>
    <row r="7418" customFormat="false" ht="15" hidden="false" customHeight="true" outlineLevel="0" collapsed="false">
      <c r="A7418" s="15" t="s">
        <v>13093</v>
      </c>
      <c r="B7418" s="15" t="s">
        <v>13094</v>
      </c>
      <c r="C7418" s="15" t="s">
        <v>217</v>
      </c>
      <c r="D7418" s="15" t="s">
        <v>218</v>
      </c>
      <c r="E7418" s="15" t="s">
        <v>136</v>
      </c>
      <c r="F7418" s="15" t="s">
        <v>137</v>
      </c>
      <c r="G7418" s="15" t="s">
        <v>299</v>
      </c>
      <c r="H7418" s="15" t="s">
        <v>136</v>
      </c>
      <c r="I7418" s="15" t="s">
        <v>243</v>
      </c>
      <c r="J7418" s="15" t="s">
        <v>140</v>
      </c>
      <c r="K7418" s="15" t="s">
        <v>13095</v>
      </c>
      <c r="L7418" s="15" t="n">
        <v>13</v>
      </c>
      <c r="M7418" s="15" t="n">
        <v>14</v>
      </c>
      <c r="N7418" s="15" t="n">
        <v>8</v>
      </c>
      <c r="P7418" s="15" t="n">
        <v>35</v>
      </c>
      <c r="Y7418" s="15" t="s">
        <v>156</v>
      </c>
      <c r="AB7418" s="15" t="s">
        <v>143</v>
      </c>
    </row>
    <row r="7419" customFormat="false" ht="15" hidden="false" customHeight="true" outlineLevel="0" collapsed="false">
      <c r="A7419" s="15" t="s">
        <v>13093</v>
      </c>
      <c r="B7419" s="15" t="s">
        <v>13094</v>
      </c>
      <c r="C7419" s="15" t="s">
        <v>217</v>
      </c>
      <c r="D7419" s="15" t="s">
        <v>218</v>
      </c>
      <c r="E7419" s="15" t="s">
        <v>136</v>
      </c>
      <c r="F7419" s="15" t="s">
        <v>137</v>
      </c>
      <c r="G7419" s="15" t="s">
        <v>299</v>
      </c>
      <c r="H7419" s="15" t="s">
        <v>136</v>
      </c>
      <c r="I7419" s="15" t="s">
        <v>243</v>
      </c>
      <c r="J7419" s="15" t="s">
        <v>144</v>
      </c>
      <c r="K7419" s="15" t="s">
        <v>13096</v>
      </c>
      <c r="L7419" s="15" t="n">
        <v>1</v>
      </c>
      <c r="M7419" s="15" t="n">
        <v>18</v>
      </c>
      <c r="N7419" s="15" t="n">
        <v>2</v>
      </c>
      <c r="P7419" s="15" t="n">
        <v>21</v>
      </c>
      <c r="Y7419" s="15" t="s">
        <v>156</v>
      </c>
      <c r="AB7419" s="15" t="s">
        <v>143</v>
      </c>
    </row>
    <row r="7420" customFormat="false" ht="15" hidden="false" customHeight="true" outlineLevel="0" collapsed="false">
      <c r="A7420" s="15" t="s">
        <v>13093</v>
      </c>
      <c r="B7420" s="15" t="s">
        <v>13094</v>
      </c>
      <c r="C7420" s="15" t="s">
        <v>217</v>
      </c>
      <c r="D7420" s="15" t="s">
        <v>218</v>
      </c>
      <c r="E7420" s="15" t="s">
        <v>136</v>
      </c>
      <c r="F7420" s="15" t="s">
        <v>137</v>
      </c>
      <c r="G7420" s="15" t="s">
        <v>299</v>
      </c>
      <c r="H7420" s="15" t="s">
        <v>136</v>
      </c>
      <c r="I7420" s="15" t="s">
        <v>243</v>
      </c>
      <c r="J7420" s="15" t="s">
        <v>150</v>
      </c>
      <c r="K7420" s="15" t="s">
        <v>13097</v>
      </c>
      <c r="L7420" s="15" t="n">
        <v>19</v>
      </c>
      <c r="M7420" s="15" t="n">
        <v>74</v>
      </c>
      <c r="N7420" s="15" t="n">
        <v>113</v>
      </c>
      <c r="O7420" s="15" t="n">
        <v>15</v>
      </c>
      <c r="P7420" s="15" t="n">
        <v>221</v>
      </c>
      <c r="Y7420" s="15" t="s">
        <v>156</v>
      </c>
      <c r="AB7420" s="15" t="s">
        <v>143</v>
      </c>
    </row>
    <row r="7421" customFormat="false" ht="15" hidden="false" customHeight="true" outlineLevel="0" collapsed="false">
      <c r="A7421" s="15" t="s">
        <v>13093</v>
      </c>
      <c r="B7421" s="15" t="s">
        <v>13094</v>
      </c>
      <c r="C7421" s="15" t="s">
        <v>217</v>
      </c>
      <c r="D7421" s="15" t="s">
        <v>218</v>
      </c>
      <c r="E7421" s="15" t="s">
        <v>136</v>
      </c>
      <c r="F7421" s="15" t="s">
        <v>137</v>
      </c>
      <c r="G7421" s="15" t="s">
        <v>299</v>
      </c>
      <c r="H7421" s="15" t="s">
        <v>136</v>
      </c>
      <c r="I7421" s="15" t="s">
        <v>243</v>
      </c>
      <c r="J7421" s="15" t="s">
        <v>166</v>
      </c>
      <c r="K7421" s="15" t="s">
        <v>13098</v>
      </c>
      <c r="M7421" s="15" t="n">
        <v>1</v>
      </c>
      <c r="P7421" s="15" t="n">
        <v>1</v>
      </c>
      <c r="Y7421" s="15" t="s">
        <v>156</v>
      </c>
      <c r="AB7421" s="15" t="s">
        <v>143</v>
      </c>
    </row>
    <row r="7422" customFormat="false" ht="15" hidden="false" customHeight="true" outlineLevel="0" collapsed="false">
      <c r="A7422" s="15" t="s">
        <v>13093</v>
      </c>
      <c r="B7422" s="15" t="s">
        <v>13094</v>
      </c>
      <c r="C7422" s="15" t="s">
        <v>217</v>
      </c>
      <c r="D7422" s="15" t="s">
        <v>218</v>
      </c>
      <c r="E7422" s="15" t="s">
        <v>136</v>
      </c>
      <c r="F7422" s="15" t="s">
        <v>137</v>
      </c>
      <c r="G7422" s="15" t="s">
        <v>299</v>
      </c>
      <c r="H7422" s="15" t="s">
        <v>136</v>
      </c>
      <c r="I7422" s="15" t="s">
        <v>243</v>
      </c>
      <c r="J7422" s="15" t="s">
        <v>158</v>
      </c>
      <c r="K7422" s="15" t="s">
        <v>13099</v>
      </c>
      <c r="L7422" s="15" t="n">
        <v>13</v>
      </c>
      <c r="M7422" s="15" t="n">
        <v>35</v>
      </c>
      <c r="N7422" s="15" t="n">
        <v>46</v>
      </c>
      <c r="O7422" s="15" t="n">
        <v>15</v>
      </c>
      <c r="P7422" s="15" t="n">
        <v>109</v>
      </c>
      <c r="Y7422" s="15" t="s">
        <v>156</v>
      </c>
      <c r="AB7422" s="15" t="s">
        <v>143</v>
      </c>
    </row>
    <row r="7423" customFormat="false" ht="15" hidden="false" customHeight="true" outlineLevel="0" collapsed="false">
      <c r="A7423" s="15" t="s">
        <v>13093</v>
      </c>
      <c r="B7423" s="15" t="s">
        <v>13094</v>
      </c>
      <c r="C7423" s="15" t="s">
        <v>217</v>
      </c>
      <c r="D7423" s="15" t="s">
        <v>218</v>
      </c>
      <c r="E7423" s="15" t="s">
        <v>136</v>
      </c>
      <c r="F7423" s="15" t="s">
        <v>137</v>
      </c>
      <c r="G7423" s="15" t="s">
        <v>299</v>
      </c>
      <c r="H7423" s="15" t="s">
        <v>136</v>
      </c>
      <c r="I7423" s="15" t="s">
        <v>243</v>
      </c>
      <c r="J7423" s="15" t="s">
        <v>169</v>
      </c>
      <c r="K7423" s="15" t="s">
        <v>13100</v>
      </c>
      <c r="N7423" s="15" t="n">
        <v>1</v>
      </c>
      <c r="P7423" s="15" t="n">
        <v>1</v>
      </c>
      <c r="Y7423" s="15" t="s">
        <v>156</v>
      </c>
      <c r="AB7423" s="15" t="s">
        <v>143</v>
      </c>
    </row>
    <row r="7424" customFormat="false" ht="15" hidden="false" customHeight="true" outlineLevel="0" collapsed="false">
      <c r="A7424" s="15" t="s">
        <v>13101</v>
      </c>
      <c r="B7424" s="15" t="s">
        <v>13102</v>
      </c>
      <c r="C7424" s="15" t="s">
        <v>217</v>
      </c>
      <c r="D7424" s="15" t="s">
        <v>235</v>
      </c>
      <c r="E7424" s="15" t="s">
        <v>136</v>
      </c>
      <c r="F7424" s="15" t="s">
        <v>137</v>
      </c>
      <c r="G7424" s="15" t="s">
        <v>1255</v>
      </c>
      <c r="H7424" s="15" t="s">
        <v>136</v>
      </c>
      <c r="I7424" s="15" t="s">
        <v>139</v>
      </c>
      <c r="J7424" s="15" t="s">
        <v>140</v>
      </c>
      <c r="K7424" s="15" t="s">
        <v>13103</v>
      </c>
      <c r="L7424" s="15" t="n">
        <v>6</v>
      </c>
      <c r="P7424" s="15" t="n">
        <v>6</v>
      </c>
      <c r="Y7424" s="15" t="s">
        <v>156</v>
      </c>
      <c r="AB7424" s="15" t="s">
        <v>143</v>
      </c>
    </row>
    <row r="7425" customFormat="false" ht="15" hidden="false" customHeight="true" outlineLevel="0" collapsed="false">
      <c r="A7425" s="15" t="s">
        <v>13101</v>
      </c>
      <c r="B7425" s="15" t="s">
        <v>13102</v>
      </c>
      <c r="C7425" s="15" t="s">
        <v>217</v>
      </c>
      <c r="D7425" s="15" t="s">
        <v>235</v>
      </c>
      <c r="E7425" s="15" t="s">
        <v>136</v>
      </c>
      <c r="F7425" s="15" t="s">
        <v>137</v>
      </c>
      <c r="G7425" s="15" t="s">
        <v>1255</v>
      </c>
      <c r="H7425" s="15" t="s">
        <v>136</v>
      </c>
      <c r="I7425" s="15" t="s">
        <v>139</v>
      </c>
      <c r="J7425" s="15" t="s">
        <v>150</v>
      </c>
      <c r="K7425" s="15" t="s">
        <v>13104</v>
      </c>
      <c r="L7425" s="15" t="n">
        <v>3</v>
      </c>
      <c r="M7425" s="15" t="n">
        <v>16</v>
      </c>
      <c r="P7425" s="15" t="n">
        <v>19</v>
      </c>
      <c r="Y7425" s="15" t="s">
        <v>156</v>
      </c>
      <c r="AB7425" s="15" t="s">
        <v>143</v>
      </c>
    </row>
    <row r="7426" customFormat="false" ht="15" hidden="false" customHeight="true" outlineLevel="0" collapsed="false">
      <c r="A7426" s="15" t="s">
        <v>13105</v>
      </c>
      <c r="B7426" s="15" t="s">
        <v>13106</v>
      </c>
      <c r="C7426" s="15" t="s">
        <v>217</v>
      </c>
      <c r="D7426" s="15" t="s">
        <v>235</v>
      </c>
      <c r="E7426" s="15" t="s">
        <v>788</v>
      </c>
      <c r="F7426" s="15" t="s">
        <v>137</v>
      </c>
      <c r="G7426" s="15" t="s">
        <v>13107</v>
      </c>
      <c r="H7426" s="15" t="s">
        <v>136</v>
      </c>
      <c r="I7426" s="15" t="s">
        <v>139</v>
      </c>
      <c r="J7426" s="15" t="s">
        <v>150</v>
      </c>
      <c r="K7426" s="15" t="s">
        <v>13108</v>
      </c>
      <c r="M7426" s="15" t="n">
        <v>20</v>
      </c>
      <c r="P7426" s="15" t="n">
        <v>20</v>
      </c>
      <c r="Y7426" s="15" t="s">
        <v>142</v>
      </c>
      <c r="AB7426" s="15" t="s">
        <v>143</v>
      </c>
    </row>
    <row r="7427" customFormat="false" ht="15" hidden="false" customHeight="true" outlineLevel="0" collapsed="false">
      <c r="A7427" s="15" t="s">
        <v>13105</v>
      </c>
      <c r="B7427" s="15" t="s">
        <v>13106</v>
      </c>
      <c r="C7427" s="15" t="s">
        <v>217</v>
      </c>
      <c r="D7427" s="15" t="s">
        <v>235</v>
      </c>
      <c r="E7427" s="15" t="s">
        <v>788</v>
      </c>
      <c r="F7427" s="15" t="s">
        <v>137</v>
      </c>
      <c r="G7427" s="15" t="s">
        <v>13107</v>
      </c>
      <c r="H7427" s="15" t="s">
        <v>136</v>
      </c>
      <c r="I7427" s="15" t="s">
        <v>139</v>
      </c>
      <c r="J7427" s="15" t="s">
        <v>158</v>
      </c>
      <c r="K7427" s="15" t="s">
        <v>13109</v>
      </c>
      <c r="M7427" s="15" t="n">
        <v>2</v>
      </c>
      <c r="P7427" s="15" t="n">
        <v>2</v>
      </c>
      <c r="Y7427" s="15" t="s">
        <v>142</v>
      </c>
      <c r="AB7427" s="15" t="s">
        <v>143</v>
      </c>
    </row>
    <row r="7428" customFormat="false" ht="15" hidden="false" customHeight="true" outlineLevel="0" collapsed="false">
      <c r="A7428" s="15" t="s">
        <v>13110</v>
      </c>
      <c r="B7428" s="15" t="s">
        <v>13111</v>
      </c>
      <c r="C7428" s="15" t="s">
        <v>217</v>
      </c>
      <c r="D7428" s="15" t="s">
        <v>235</v>
      </c>
      <c r="E7428" s="15" t="s">
        <v>136</v>
      </c>
      <c r="F7428" s="15" t="s">
        <v>137</v>
      </c>
      <c r="G7428" s="15" t="s">
        <v>5974</v>
      </c>
      <c r="H7428" s="15" t="s">
        <v>136</v>
      </c>
      <c r="I7428" s="15" t="s">
        <v>139</v>
      </c>
      <c r="J7428" s="15" t="s">
        <v>158</v>
      </c>
      <c r="K7428" s="15" t="s">
        <v>13112</v>
      </c>
      <c r="O7428" s="15" t="n">
        <v>1</v>
      </c>
      <c r="P7428" s="15" t="n">
        <v>1</v>
      </c>
      <c r="Y7428" s="15" t="s">
        <v>142</v>
      </c>
      <c r="AB7428" s="15" t="s">
        <v>143</v>
      </c>
    </row>
    <row r="7429" customFormat="false" ht="15" hidden="false" customHeight="true" outlineLevel="0" collapsed="false">
      <c r="A7429" s="15" t="s">
        <v>13113</v>
      </c>
      <c r="B7429" s="15" t="s">
        <v>13114</v>
      </c>
      <c r="C7429" s="15" t="s">
        <v>217</v>
      </c>
      <c r="D7429" s="15" t="s">
        <v>235</v>
      </c>
      <c r="E7429" s="15" t="s">
        <v>136</v>
      </c>
      <c r="F7429" s="15" t="s">
        <v>137</v>
      </c>
      <c r="G7429" s="15" t="s">
        <v>308</v>
      </c>
      <c r="H7429" s="15" t="s">
        <v>136</v>
      </c>
      <c r="I7429" s="15" t="s">
        <v>139</v>
      </c>
      <c r="J7429" s="15" t="s">
        <v>140</v>
      </c>
      <c r="K7429" s="15" t="s">
        <v>13115</v>
      </c>
      <c r="L7429" s="15" t="n">
        <v>2</v>
      </c>
      <c r="M7429" s="15" t="n">
        <v>22</v>
      </c>
      <c r="N7429" s="15" t="n">
        <v>14</v>
      </c>
      <c r="P7429" s="15" t="n">
        <v>38</v>
      </c>
      <c r="Y7429" s="15" t="s">
        <v>142</v>
      </c>
      <c r="AB7429" s="15" t="s">
        <v>143</v>
      </c>
    </row>
    <row r="7430" customFormat="false" ht="15" hidden="false" customHeight="true" outlineLevel="0" collapsed="false">
      <c r="A7430" s="15" t="s">
        <v>13113</v>
      </c>
      <c r="B7430" s="15" t="s">
        <v>13114</v>
      </c>
      <c r="C7430" s="15" t="s">
        <v>217</v>
      </c>
      <c r="D7430" s="15" t="s">
        <v>235</v>
      </c>
      <c r="E7430" s="15" t="s">
        <v>136</v>
      </c>
      <c r="F7430" s="15" t="s">
        <v>137</v>
      </c>
      <c r="G7430" s="15" t="s">
        <v>308</v>
      </c>
      <c r="H7430" s="15" t="s">
        <v>136</v>
      </c>
      <c r="I7430" s="15" t="s">
        <v>139</v>
      </c>
      <c r="J7430" s="15" t="s">
        <v>150</v>
      </c>
      <c r="K7430" s="15" t="s">
        <v>13116</v>
      </c>
      <c r="L7430" s="15" t="n">
        <v>2</v>
      </c>
      <c r="M7430" s="15" t="n">
        <v>26</v>
      </c>
      <c r="N7430" s="15" t="n">
        <v>71</v>
      </c>
      <c r="P7430" s="15" t="n">
        <v>99</v>
      </c>
      <c r="Y7430" s="15" t="s">
        <v>142</v>
      </c>
      <c r="AB7430" s="15" t="s">
        <v>143</v>
      </c>
    </row>
    <row r="7431" customFormat="false" ht="15" hidden="false" customHeight="true" outlineLevel="0" collapsed="false">
      <c r="A7431" s="15" t="s">
        <v>13113</v>
      </c>
      <c r="B7431" s="15" t="s">
        <v>13114</v>
      </c>
      <c r="C7431" s="15" t="s">
        <v>217</v>
      </c>
      <c r="D7431" s="15" t="s">
        <v>235</v>
      </c>
      <c r="E7431" s="15" t="s">
        <v>136</v>
      </c>
      <c r="F7431" s="15" t="s">
        <v>137</v>
      </c>
      <c r="G7431" s="15" t="s">
        <v>308</v>
      </c>
      <c r="H7431" s="15" t="s">
        <v>136</v>
      </c>
      <c r="I7431" s="15" t="s">
        <v>139</v>
      </c>
      <c r="J7431" s="15" t="s">
        <v>158</v>
      </c>
      <c r="K7431" s="15" t="s">
        <v>13117</v>
      </c>
      <c r="L7431" s="15" t="n">
        <v>12</v>
      </c>
      <c r="M7431" s="15" t="n">
        <v>7</v>
      </c>
      <c r="N7431" s="15" t="n">
        <v>4</v>
      </c>
      <c r="P7431" s="15" t="n">
        <v>23</v>
      </c>
      <c r="Y7431" s="15" t="s">
        <v>142</v>
      </c>
      <c r="AB7431" s="15" t="s">
        <v>143</v>
      </c>
    </row>
    <row r="7432" customFormat="false" ht="15" hidden="false" customHeight="true" outlineLevel="0" collapsed="false">
      <c r="A7432" s="15" t="s">
        <v>13118</v>
      </c>
      <c r="B7432" s="15" t="s">
        <v>13119</v>
      </c>
      <c r="C7432" s="15" t="s">
        <v>148</v>
      </c>
      <c r="E7432" s="15" t="s">
        <v>136</v>
      </c>
      <c r="F7432" s="15" t="s">
        <v>137</v>
      </c>
      <c r="G7432" s="15" t="s">
        <v>2004</v>
      </c>
      <c r="H7432" s="15" t="s">
        <v>136</v>
      </c>
      <c r="I7432" s="15" t="s">
        <v>139</v>
      </c>
      <c r="J7432" s="15" t="s">
        <v>150</v>
      </c>
      <c r="K7432" s="15" t="s">
        <v>13120</v>
      </c>
      <c r="M7432" s="15" t="n">
        <v>4</v>
      </c>
      <c r="P7432" s="15" t="n">
        <v>4</v>
      </c>
      <c r="Y7432" s="15" t="s">
        <v>156</v>
      </c>
      <c r="AB7432" s="15" t="s">
        <v>143</v>
      </c>
    </row>
    <row r="7433" customFormat="false" ht="15" hidden="false" customHeight="true" outlineLevel="0" collapsed="false">
      <c r="A7433" s="15" t="s">
        <v>13118</v>
      </c>
      <c r="B7433" s="15" t="s">
        <v>13119</v>
      </c>
      <c r="C7433" s="15" t="s">
        <v>148</v>
      </c>
      <c r="E7433" s="15" t="s">
        <v>136</v>
      </c>
      <c r="F7433" s="15" t="s">
        <v>137</v>
      </c>
      <c r="G7433" s="15" t="s">
        <v>2004</v>
      </c>
      <c r="H7433" s="15" t="s">
        <v>136</v>
      </c>
      <c r="I7433" s="15" t="s">
        <v>139</v>
      </c>
      <c r="J7433" s="15" t="s">
        <v>158</v>
      </c>
      <c r="K7433" s="15" t="s">
        <v>13121</v>
      </c>
      <c r="M7433" s="15" t="n">
        <v>1</v>
      </c>
      <c r="P7433" s="15" t="n">
        <v>1</v>
      </c>
      <c r="Y7433" s="15" t="s">
        <v>156</v>
      </c>
      <c r="AB7433" s="15" t="s">
        <v>143</v>
      </c>
    </row>
    <row r="7434" customFormat="false" ht="15" hidden="false" customHeight="true" outlineLevel="0" collapsed="false">
      <c r="A7434" s="15" t="s">
        <v>13122</v>
      </c>
      <c r="B7434" s="15" t="s">
        <v>13123</v>
      </c>
      <c r="C7434" s="15" t="s">
        <v>148</v>
      </c>
      <c r="E7434" s="15" t="s">
        <v>136</v>
      </c>
      <c r="F7434" s="15" t="s">
        <v>137</v>
      </c>
      <c r="G7434" s="15" t="s">
        <v>299</v>
      </c>
      <c r="H7434" s="15" t="s">
        <v>136</v>
      </c>
      <c r="I7434" s="15" t="s">
        <v>139</v>
      </c>
      <c r="J7434" s="15" t="s">
        <v>140</v>
      </c>
      <c r="K7434" s="15" t="s">
        <v>13124</v>
      </c>
      <c r="M7434" s="15" t="n">
        <v>3</v>
      </c>
      <c r="N7434" s="15" t="n">
        <v>1</v>
      </c>
      <c r="O7434" s="15" t="n">
        <v>3</v>
      </c>
      <c r="P7434" s="15" t="n">
        <v>7</v>
      </c>
      <c r="Y7434" s="15" t="s">
        <v>156</v>
      </c>
      <c r="AB7434" s="15" t="s">
        <v>143</v>
      </c>
    </row>
    <row r="7435" customFormat="false" ht="15" hidden="false" customHeight="true" outlineLevel="0" collapsed="false">
      <c r="A7435" s="15" t="s">
        <v>13122</v>
      </c>
      <c r="B7435" s="15" t="s">
        <v>13123</v>
      </c>
      <c r="C7435" s="15" t="s">
        <v>148</v>
      </c>
      <c r="E7435" s="15" t="s">
        <v>136</v>
      </c>
      <c r="F7435" s="15" t="s">
        <v>137</v>
      </c>
      <c r="G7435" s="15" t="s">
        <v>299</v>
      </c>
      <c r="H7435" s="15" t="s">
        <v>136</v>
      </c>
      <c r="I7435" s="15" t="s">
        <v>139</v>
      </c>
      <c r="J7435" s="15" t="s">
        <v>144</v>
      </c>
      <c r="K7435" s="15" t="s">
        <v>13125</v>
      </c>
      <c r="N7435" s="15" t="n">
        <v>1</v>
      </c>
      <c r="P7435" s="15" t="n">
        <v>1</v>
      </c>
      <c r="Y7435" s="15" t="s">
        <v>156</v>
      </c>
      <c r="AB7435" s="15" t="s">
        <v>143</v>
      </c>
    </row>
    <row r="7436" customFormat="false" ht="15" hidden="false" customHeight="true" outlineLevel="0" collapsed="false">
      <c r="A7436" s="15" t="s">
        <v>13122</v>
      </c>
      <c r="B7436" s="15" t="s">
        <v>13123</v>
      </c>
      <c r="C7436" s="15" t="s">
        <v>148</v>
      </c>
      <c r="E7436" s="15" t="s">
        <v>136</v>
      </c>
      <c r="F7436" s="15" t="s">
        <v>137</v>
      </c>
      <c r="G7436" s="15" t="s">
        <v>299</v>
      </c>
      <c r="H7436" s="15" t="s">
        <v>136</v>
      </c>
      <c r="I7436" s="15" t="s">
        <v>139</v>
      </c>
      <c r="J7436" s="15" t="s">
        <v>150</v>
      </c>
      <c r="K7436" s="15" t="s">
        <v>13126</v>
      </c>
      <c r="M7436" s="15" t="n">
        <v>52</v>
      </c>
      <c r="N7436" s="15" t="n">
        <v>54</v>
      </c>
      <c r="O7436" s="15" t="n">
        <v>36</v>
      </c>
      <c r="P7436" s="15" t="n">
        <v>142</v>
      </c>
      <c r="Y7436" s="15" t="s">
        <v>156</v>
      </c>
      <c r="AB7436" s="15" t="s">
        <v>143</v>
      </c>
    </row>
    <row r="7437" customFormat="false" ht="15" hidden="false" customHeight="true" outlineLevel="0" collapsed="false">
      <c r="A7437" s="15" t="s">
        <v>13122</v>
      </c>
      <c r="B7437" s="15" t="s">
        <v>13123</v>
      </c>
      <c r="C7437" s="15" t="s">
        <v>148</v>
      </c>
      <c r="E7437" s="15" t="s">
        <v>136</v>
      </c>
      <c r="F7437" s="15" t="s">
        <v>137</v>
      </c>
      <c r="G7437" s="15" t="s">
        <v>299</v>
      </c>
      <c r="H7437" s="15" t="s">
        <v>136</v>
      </c>
      <c r="I7437" s="15" t="s">
        <v>139</v>
      </c>
      <c r="J7437" s="15" t="s">
        <v>166</v>
      </c>
      <c r="K7437" s="15" t="s">
        <v>13127</v>
      </c>
      <c r="N7437" s="15" t="n">
        <v>5</v>
      </c>
      <c r="P7437" s="15" t="n">
        <v>5</v>
      </c>
      <c r="Y7437" s="15" t="s">
        <v>156</v>
      </c>
      <c r="AB7437" s="15" t="s">
        <v>143</v>
      </c>
    </row>
    <row r="7438" customFormat="false" ht="15" hidden="false" customHeight="true" outlineLevel="0" collapsed="false">
      <c r="A7438" s="15" t="s">
        <v>13122</v>
      </c>
      <c r="B7438" s="15" t="s">
        <v>13123</v>
      </c>
      <c r="C7438" s="15" t="s">
        <v>148</v>
      </c>
      <c r="E7438" s="15" t="s">
        <v>136</v>
      </c>
      <c r="F7438" s="15" t="s">
        <v>137</v>
      </c>
      <c r="G7438" s="15" t="s">
        <v>299</v>
      </c>
      <c r="H7438" s="15" t="s">
        <v>136</v>
      </c>
      <c r="I7438" s="15" t="s">
        <v>139</v>
      </c>
      <c r="J7438" s="15" t="s">
        <v>158</v>
      </c>
      <c r="K7438" s="15" t="s">
        <v>13128</v>
      </c>
      <c r="N7438" s="15" t="n">
        <v>21</v>
      </c>
      <c r="O7438" s="15" t="n">
        <v>19</v>
      </c>
      <c r="P7438" s="15" t="n">
        <v>40</v>
      </c>
      <c r="Y7438" s="15" t="s">
        <v>156</v>
      </c>
      <c r="AB7438" s="15" t="s">
        <v>143</v>
      </c>
    </row>
    <row r="7439" customFormat="false" ht="15" hidden="false" customHeight="true" outlineLevel="0" collapsed="false">
      <c r="A7439" s="15" t="s">
        <v>13122</v>
      </c>
      <c r="B7439" s="15" t="s">
        <v>13123</v>
      </c>
      <c r="C7439" s="15" t="s">
        <v>148</v>
      </c>
      <c r="E7439" s="15" t="s">
        <v>136</v>
      </c>
      <c r="F7439" s="15" t="s">
        <v>137</v>
      </c>
      <c r="G7439" s="15" t="s">
        <v>299</v>
      </c>
      <c r="H7439" s="15" t="s">
        <v>136</v>
      </c>
      <c r="I7439" s="15" t="s">
        <v>139</v>
      </c>
      <c r="J7439" s="15" t="s">
        <v>169</v>
      </c>
      <c r="K7439" s="15" t="s">
        <v>13129</v>
      </c>
      <c r="N7439" s="15" t="n">
        <v>1</v>
      </c>
      <c r="O7439" s="15" t="n">
        <v>1</v>
      </c>
      <c r="P7439" s="15" t="n">
        <v>2</v>
      </c>
      <c r="Y7439" s="15" t="s">
        <v>156</v>
      </c>
      <c r="AB7439" s="15" t="s">
        <v>143</v>
      </c>
    </row>
    <row r="7440" customFormat="false" ht="15" hidden="false" customHeight="true" outlineLevel="0" collapsed="false">
      <c r="A7440" s="15" t="s">
        <v>13130</v>
      </c>
      <c r="B7440" s="15" t="s">
        <v>13131</v>
      </c>
      <c r="C7440" s="15" t="s">
        <v>148</v>
      </c>
      <c r="E7440" s="15" t="s">
        <v>136</v>
      </c>
      <c r="F7440" s="15" t="s">
        <v>137</v>
      </c>
      <c r="G7440" s="15" t="s">
        <v>549</v>
      </c>
      <c r="H7440" s="15" t="s">
        <v>136</v>
      </c>
      <c r="I7440" s="15" t="s">
        <v>139</v>
      </c>
      <c r="J7440" s="15" t="s">
        <v>150</v>
      </c>
      <c r="K7440" s="15" t="s">
        <v>13132</v>
      </c>
      <c r="L7440" s="15" t="n">
        <v>18</v>
      </c>
      <c r="O7440" s="15" t="n">
        <v>32</v>
      </c>
      <c r="P7440" s="15" t="n">
        <v>50</v>
      </c>
      <c r="Y7440" s="15" t="s">
        <v>142</v>
      </c>
      <c r="AB7440" s="15" t="s">
        <v>143</v>
      </c>
    </row>
    <row r="7441" customFormat="false" ht="15" hidden="false" customHeight="true" outlineLevel="0" collapsed="false">
      <c r="A7441" s="15" t="s">
        <v>13130</v>
      </c>
      <c r="B7441" s="15" t="s">
        <v>13131</v>
      </c>
      <c r="C7441" s="15" t="s">
        <v>148</v>
      </c>
      <c r="E7441" s="15" t="s">
        <v>136</v>
      </c>
      <c r="F7441" s="15" t="s">
        <v>137</v>
      </c>
      <c r="G7441" s="15" t="s">
        <v>549</v>
      </c>
      <c r="H7441" s="15" t="s">
        <v>136</v>
      </c>
      <c r="I7441" s="15" t="s">
        <v>139</v>
      </c>
      <c r="J7441" s="15" t="s">
        <v>158</v>
      </c>
      <c r="K7441" s="15" t="s">
        <v>13133</v>
      </c>
      <c r="L7441" s="15" t="n">
        <v>2</v>
      </c>
      <c r="O7441" s="15" t="n">
        <v>1</v>
      </c>
      <c r="P7441" s="15" t="n">
        <v>3</v>
      </c>
      <c r="Y7441" s="15" t="s">
        <v>142</v>
      </c>
      <c r="AB7441" s="15" t="s">
        <v>143</v>
      </c>
    </row>
    <row r="7442" customFormat="false" ht="15" hidden="false" customHeight="true" outlineLevel="0" collapsed="false">
      <c r="A7442" s="15" t="s">
        <v>13134</v>
      </c>
      <c r="B7442" s="15" t="s">
        <v>13135</v>
      </c>
      <c r="C7442" s="15" t="s">
        <v>217</v>
      </c>
      <c r="D7442" s="15" t="s">
        <v>218</v>
      </c>
      <c r="E7442" s="15" t="s">
        <v>136</v>
      </c>
      <c r="F7442" s="15" t="s">
        <v>137</v>
      </c>
      <c r="G7442" s="15" t="s">
        <v>308</v>
      </c>
      <c r="H7442" s="15" t="s">
        <v>136</v>
      </c>
      <c r="I7442" s="15" t="s">
        <v>139</v>
      </c>
      <c r="J7442" s="15" t="s">
        <v>158</v>
      </c>
      <c r="K7442" s="15" t="s">
        <v>13136</v>
      </c>
      <c r="M7442" s="15" t="n">
        <v>8</v>
      </c>
      <c r="N7442" s="15" t="n">
        <v>3</v>
      </c>
      <c r="P7442" s="15" t="n">
        <v>11</v>
      </c>
      <c r="Y7442" s="15" t="s">
        <v>142</v>
      </c>
      <c r="AB7442" s="15" t="s">
        <v>143</v>
      </c>
    </row>
    <row r="7443" customFormat="false" ht="15" hidden="false" customHeight="true" outlineLevel="0" collapsed="false">
      <c r="A7443" s="15" t="s">
        <v>13137</v>
      </c>
      <c r="B7443" s="15" t="s">
        <v>13138</v>
      </c>
      <c r="C7443" s="15" t="s">
        <v>217</v>
      </c>
      <c r="D7443" s="15" t="s">
        <v>235</v>
      </c>
      <c r="E7443" s="15" t="s">
        <v>136</v>
      </c>
      <c r="F7443" s="15" t="s">
        <v>137</v>
      </c>
      <c r="G7443" s="15" t="s">
        <v>299</v>
      </c>
      <c r="H7443" s="15" t="s">
        <v>136</v>
      </c>
      <c r="I7443" s="15" t="s">
        <v>139</v>
      </c>
      <c r="J7443" s="15" t="s">
        <v>140</v>
      </c>
      <c r="K7443" s="15" t="s">
        <v>13139</v>
      </c>
      <c r="O7443" s="15" t="n">
        <v>2</v>
      </c>
      <c r="P7443" s="15" t="n">
        <v>2</v>
      </c>
      <c r="Y7443" s="15" t="s">
        <v>156</v>
      </c>
      <c r="AB7443" s="15" t="s">
        <v>143</v>
      </c>
    </row>
    <row r="7444" customFormat="false" ht="15" hidden="false" customHeight="true" outlineLevel="0" collapsed="false">
      <c r="A7444" s="15" t="s">
        <v>13137</v>
      </c>
      <c r="B7444" s="15" t="s">
        <v>13138</v>
      </c>
      <c r="C7444" s="15" t="s">
        <v>217</v>
      </c>
      <c r="D7444" s="15" t="s">
        <v>235</v>
      </c>
      <c r="E7444" s="15" t="s">
        <v>136</v>
      </c>
      <c r="F7444" s="15" t="s">
        <v>137</v>
      </c>
      <c r="G7444" s="15" t="s">
        <v>299</v>
      </c>
      <c r="H7444" s="15" t="s">
        <v>136</v>
      </c>
      <c r="I7444" s="15" t="s">
        <v>139</v>
      </c>
      <c r="J7444" s="15" t="s">
        <v>150</v>
      </c>
      <c r="K7444" s="15" t="s">
        <v>13140</v>
      </c>
      <c r="N7444" s="15" t="n">
        <v>4</v>
      </c>
      <c r="O7444" s="15" t="n">
        <v>7</v>
      </c>
      <c r="P7444" s="15" t="n">
        <v>11</v>
      </c>
      <c r="Y7444" s="15" t="s">
        <v>156</v>
      </c>
      <c r="AB7444" s="15" t="s">
        <v>143</v>
      </c>
    </row>
    <row r="7445" customFormat="false" ht="15" hidden="false" customHeight="true" outlineLevel="0" collapsed="false">
      <c r="A7445" s="15" t="s">
        <v>13141</v>
      </c>
      <c r="B7445" s="15" t="s">
        <v>13142</v>
      </c>
      <c r="C7445" s="15" t="s">
        <v>148</v>
      </c>
      <c r="E7445" s="15" t="s">
        <v>136</v>
      </c>
      <c r="F7445" s="15" t="s">
        <v>137</v>
      </c>
      <c r="G7445" s="15" t="s">
        <v>974</v>
      </c>
      <c r="H7445" s="15" t="s">
        <v>136</v>
      </c>
      <c r="I7445" s="15" t="s">
        <v>139</v>
      </c>
      <c r="J7445" s="15" t="s">
        <v>150</v>
      </c>
      <c r="K7445" s="15" t="s">
        <v>13143</v>
      </c>
      <c r="M7445" s="15" t="n">
        <v>12</v>
      </c>
      <c r="P7445" s="15" t="n">
        <v>12</v>
      </c>
      <c r="Y7445" s="15" t="s">
        <v>142</v>
      </c>
      <c r="AB7445" s="15" t="s">
        <v>143</v>
      </c>
    </row>
    <row r="7446" customFormat="false" ht="15" hidden="false" customHeight="true" outlineLevel="0" collapsed="false">
      <c r="A7446" s="15" t="s">
        <v>13144</v>
      </c>
      <c r="B7446" s="15" t="s">
        <v>13145</v>
      </c>
      <c r="C7446" s="15" t="s">
        <v>217</v>
      </c>
      <c r="D7446" s="15" t="s">
        <v>218</v>
      </c>
      <c r="E7446" s="15" t="s">
        <v>136</v>
      </c>
      <c r="F7446" s="15" t="s">
        <v>137</v>
      </c>
      <c r="G7446" s="15" t="s">
        <v>583</v>
      </c>
      <c r="H7446" s="15" t="s">
        <v>136</v>
      </c>
      <c r="I7446" s="15" t="s">
        <v>139</v>
      </c>
      <c r="J7446" s="15" t="s">
        <v>150</v>
      </c>
      <c r="K7446" s="15" t="s">
        <v>13146</v>
      </c>
      <c r="L7446" s="15" t="n">
        <v>49</v>
      </c>
      <c r="M7446" s="15" t="n">
        <v>62</v>
      </c>
      <c r="P7446" s="15" t="n">
        <v>111</v>
      </c>
      <c r="Y7446" s="15" t="s">
        <v>142</v>
      </c>
      <c r="AB7446" s="15" t="s">
        <v>143</v>
      </c>
    </row>
    <row r="7447" customFormat="false" ht="15" hidden="false" customHeight="true" outlineLevel="0" collapsed="false">
      <c r="A7447" s="15" t="s">
        <v>13144</v>
      </c>
      <c r="B7447" s="15" t="s">
        <v>13145</v>
      </c>
      <c r="C7447" s="15" t="s">
        <v>217</v>
      </c>
      <c r="D7447" s="15" t="s">
        <v>218</v>
      </c>
      <c r="E7447" s="15" t="s">
        <v>136</v>
      </c>
      <c r="F7447" s="15" t="s">
        <v>137</v>
      </c>
      <c r="G7447" s="15" t="s">
        <v>583</v>
      </c>
      <c r="H7447" s="15" t="s">
        <v>136</v>
      </c>
      <c r="I7447" s="15" t="s">
        <v>139</v>
      </c>
      <c r="J7447" s="15" t="s">
        <v>169</v>
      </c>
      <c r="K7447" s="15" t="s">
        <v>13147</v>
      </c>
      <c r="L7447" s="15" t="n">
        <v>9</v>
      </c>
      <c r="P7447" s="15" t="n">
        <v>9</v>
      </c>
      <c r="Y7447" s="15" t="s">
        <v>142</v>
      </c>
      <c r="AB7447" s="15" t="s">
        <v>143</v>
      </c>
    </row>
    <row r="7448" customFormat="false" ht="15" hidden="false" customHeight="true" outlineLevel="0" collapsed="false">
      <c r="A7448" s="15" t="s">
        <v>13148</v>
      </c>
      <c r="B7448" s="15" t="s">
        <v>13149</v>
      </c>
      <c r="C7448" s="15" t="s">
        <v>148</v>
      </c>
      <c r="E7448" s="15" t="s">
        <v>136</v>
      </c>
      <c r="F7448" s="15" t="s">
        <v>137</v>
      </c>
      <c r="G7448" s="15" t="s">
        <v>608</v>
      </c>
      <c r="H7448" s="15" t="s">
        <v>136</v>
      </c>
      <c r="I7448" s="15" t="s">
        <v>139</v>
      </c>
      <c r="J7448" s="15" t="s">
        <v>140</v>
      </c>
      <c r="K7448" s="15" t="s">
        <v>13150</v>
      </c>
      <c r="L7448" s="15" t="n">
        <v>4</v>
      </c>
      <c r="P7448" s="15" t="n">
        <v>4</v>
      </c>
      <c r="Y7448" s="15" t="s">
        <v>156</v>
      </c>
      <c r="AB7448" s="15" t="s">
        <v>143</v>
      </c>
    </row>
    <row r="7449" customFormat="false" ht="15" hidden="false" customHeight="true" outlineLevel="0" collapsed="false">
      <c r="A7449" s="15" t="s">
        <v>13151</v>
      </c>
      <c r="B7449" s="15" t="s">
        <v>13152</v>
      </c>
      <c r="C7449" s="15" t="s">
        <v>148</v>
      </c>
      <c r="E7449" s="15" t="s">
        <v>136</v>
      </c>
      <c r="F7449" s="15" t="s">
        <v>137</v>
      </c>
      <c r="G7449" s="15" t="s">
        <v>231</v>
      </c>
      <c r="H7449" s="15" t="s">
        <v>136</v>
      </c>
      <c r="I7449" s="15" t="s">
        <v>139</v>
      </c>
      <c r="J7449" s="15" t="s">
        <v>150</v>
      </c>
      <c r="K7449" s="15" t="s">
        <v>13153</v>
      </c>
      <c r="N7449" s="15" t="n">
        <v>4</v>
      </c>
      <c r="P7449" s="15" t="n">
        <v>4</v>
      </c>
      <c r="Y7449" s="15" t="s">
        <v>156</v>
      </c>
      <c r="AB7449" s="15" t="s">
        <v>143</v>
      </c>
    </row>
    <row r="7450" customFormat="false" ht="15" hidden="false" customHeight="true" outlineLevel="0" collapsed="false">
      <c r="A7450" s="15" t="s">
        <v>13151</v>
      </c>
      <c r="B7450" s="15" t="s">
        <v>13152</v>
      </c>
      <c r="C7450" s="15" t="s">
        <v>148</v>
      </c>
      <c r="E7450" s="15" t="s">
        <v>136</v>
      </c>
      <c r="F7450" s="15" t="s">
        <v>137</v>
      </c>
      <c r="G7450" s="15" t="s">
        <v>231</v>
      </c>
      <c r="H7450" s="15" t="s">
        <v>136</v>
      </c>
      <c r="I7450" s="15" t="s">
        <v>139</v>
      </c>
      <c r="J7450" s="15" t="s">
        <v>158</v>
      </c>
      <c r="K7450" s="15" t="s">
        <v>13154</v>
      </c>
      <c r="N7450" s="15" t="n">
        <v>1</v>
      </c>
      <c r="P7450" s="15" t="n">
        <v>1</v>
      </c>
      <c r="Y7450" s="15" t="s">
        <v>156</v>
      </c>
      <c r="AB7450" s="15" t="s">
        <v>143</v>
      </c>
    </row>
    <row r="7451" customFormat="false" ht="15" hidden="false" customHeight="true" outlineLevel="0" collapsed="false">
      <c r="A7451" s="15" t="s">
        <v>13155</v>
      </c>
      <c r="B7451" s="15" t="s">
        <v>13156</v>
      </c>
      <c r="C7451" s="15" t="s">
        <v>217</v>
      </c>
      <c r="D7451" s="15" t="s">
        <v>218</v>
      </c>
      <c r="E7451" s="15" t="s">
        <v>136</v>
      </c>
      <c r="F7451" s="15" t="s">
        <v>137</v>
      </c>
      <c r="G7451" s="15" t="s">
        <v>2517</v>
      </c>
      <c r="H7451" s="15" t="s">
        <v>136</v>
      </c>
      <c r="I7451" s="15" t="s">
        <v>139</v>
      </c>
      <c r="J7451" s="15" t="s">
        <v>150</v>
      </c>
      <c r="K7451" s="15" t="s">
        <v>13157</v>
      </c>
      <c r="N7451" s="15" t="n">
        <v>6</v>
      </c>
      <c r="P7451" s="15" t="n">
        <v>6</v>
      </c>
      <c r="Y7451" s="15" t="s">
        <v>142</v>
      </c>
      <c r="AB7451" s="15" t="s">
        <v>143</v>
      </c>
    </row>
    <row r="7452" customFormat="false" ht="15" hidden="false" customHeight="true" outlineLevel="0" collapsed="false">
      <c r="A7452" s="15" t="s">
        <v>13158</v>
      </c>
      <c r="B7452" s="15" t="s">
        <v>13159</v>
      </c>
      <c r="C7452" s="15" t="s">
        <v>217</v>
      </c>
      <c r="D7452" s="15" t="s">
        <v>235</v>
      </c>
      <c r="E7452" s="15" t="s">
        <v>136</v>
      </c>
      <c r="F7452" s="15" t="s">
        <v>137</v>
      </c>
      <c r="G7452" s="15" t="s">
        <v>308</v>
      </c>
      <c r="H7452" s="15" t="s">
        <v>136</v>
      </c>
      <c r="I7452" s="15" t="s">
        <v>139</v>
      </c>
      <c r="J7452" s="15" t="s">
        <v>140</v>
      </c>
      <c r="K7452" s="15" t="s">
        <v>13160</v>
      </c>
      <c r="N7452" s="15" t="n">
        <v>23</v>
      </c>
      <c r="O7452" s="15" t="n">
        <v>-3</v>
      </c>
      <c r="P7452" s="15" t="n">
        <v>20</v>
      </c>
      <c r="Y7452" s="15" t="s">
        <v>142</v>
      </c>
      <c r="AB7452" s="15" t="s">
        <v>143</v>
      </c>
    </row>
    <row r="7453" customFormat="false" ht="15" hidden="false" customHeight="true" outlineLevel="0" collapsed="false">
      <c r="A7453" s="15" t="s">
        <v>13161</v>
      </c>
      <c r="B7453" s="15" t="s">
        <v>13162</v>
      </c>
      <c r="C7453" s="15" t="s">
        <v>134</v>
      </c>
      <c r="D7453" s="15" t="s">
        <v>460</v>
      </c>
      <c r="E7453" s="15" t="s">
        <v>136</v>
      </c>
      <c r="F7453" s="15" t="s">
        <v>137</v>
      </c>
      <c r="G7453" s="15" t="s">
        <v>3778</v>
      </c>
      <c r="H7453" s="15" t="s">
        <v>136</v>
      </c>
      <c r="I7453" s="15" t="s">
        <v>139</v>
      </c>
      <c r="J7453" s="15" t="s">
        <v>140</v>
      </c>
      <c r="K7453" s="15" t="s">
        <v>13163</v>
      </c>
      <c r="M7453" s="15" t="n">
        <v>651</v>
      </c>
      <c r="N7453" s="15" t="n">
        <v>1230</v>
      </c>
      <c r="O7453" s="15" t="n">
        <v>61</v>
      </c>
      <c r="P7453" s="15" t="n">
        <v>1942</v>
      </c>
      <c r="Y7453" s="15" t="s">
        <v>142</v>
      </c>
      <c r="AB7453" s="15" t="s">
        <v>143</v>
      </c>
    </row>
    <row r="7454" customFormat="false" ht="15" hidden="false" customHeight="true" outlineLevel="0" collapsed="false">
      <c r="A7454" s="15" t="s">
        <v>13161</v>
      </c>
      <c r="B7454" s="15" t="s">
        <v>13162</v>
      </c>
      <c r="C7454" s="15" t="s">
        <v>134</v>
      </c>
      <c r="D7454" s="15" t="s">
        <v>460</v>
      </c>
      <c r="E7454" s="15" t="s">
        <v>136</v>
      </c>
      <c r="F7454" s="15" t="s">
        <v>137</v>
      </c>
      <c r="G7454" s="15" t="s">
        <v>3778</v>
      </c>
      <c r="H7454" s="15" t="s">
        <v>136</v>
      </c>
      <c r="I7454" s="15" t="s">
        <v>139</v>
      </c>
      <c r="J7454" s="15" t="s">
        <v>144</v>
      </c>
      <c r="K7454" s="15" t="s">
        <v>13164</v>
      </c>
      <c r="M7454" s="15" t="n">
        <v>388</v>
      </c>
      <c r="N7454" s="15" t="n">
        <v>699</v>
      </c>
      <c r="O7454" s="15" t="n">
        <v>182</v>
      </c>
      <c r="P7454" s="15" t="n">
        <v>1269</v>
      </c>
      <c r="Y7454" s="15" t="s">
        <v>142</v>
      </c>
      <c r="AB7454" s="15" t="s">
        <v>143</v>
      </c>
    </row>
    <row r="7455" customFormat="false" ht="15" hidden="false" customHeight="true" outlineLevel="0" collapsed="false">
      <c r="A7455" s="15" t="s">
        <v>13161</v>
      </c>
      <c r="B7455" s="15" t="s">
        <v>13162</v>
      </c>
      <c r="C7455" s="15" t="s">
        <v>134</v>
      </c>
      <c r="D7455" s="15" t="s">
        <v>460</v>
      </c>
      <c r="E7455" s="15" t="s">
        <v>136</v>
      </c>
      <c r="F7455" s="15" t="s">
        <v>137</v>
      </c>
      <c r="G7455" s="15" t="s">
        <v>3778</v>
      </c>
      <c r="H7455" s="15" t="s">
        <v>136</v>
      </c>
      <c r="I7455" s="15" t="s">
        <v>139</v>
      </c>
      <c r="J7455" s="15" t="s">
        <v>150</v>
      </c>
      <c r="K7455" s="15" t="s">
        <v>13165</v>
      </c>
      <c r="N7455" s="15" t="n">
        <v>8</v>
      </c>
      <c r="P7455" s="15" t="n">
        <v>8</v>
      </c>
      <c r="Y7455" s="15" t="s">
        <v>142</v>
      </c>
      <c r="AB7455" s="15" t="s">
        <v>143</v>
      </c>
    </row>
    <row r="7456" customFormat="false" ht="15" hidden="false" customHeight="true" outlineLevel="0" collapsed="false">
      <c r="A7456" s="15" t="s">
        <v>13161</v>
      </c>
      <c r="B7456" s="15" t="s">
        <v>13162</v>
      </c>
      <c r="C7456" s="15" t="s">
        <v>134</v>
      </c>
      <c r="D7456" s="15" t="s">
        <v>460</v>
      </c>
      <c r="E7456" s="15" t="s">
        <v>136</v>
      </c>
      <c r="F7456" s="15" t="s">
        <v>137</v>
      </c>
      <c r="G7456" s="15" t="s">
        <v>3778</v>
      </c>
      <c r="H7456" s="15" t="s">
        <v>136</v>
      </c>
      <c r="I7456" s="15" t="s">
        <v>139</v>
      </c>
      <c r="J7456" s="15" t="s">
        <v>158</v>
      </c>
      <c r="K7456" s="15" t="s">
        <v>13166</v>
      </c>
      <c r="N7456" s="15" t="n">
        <v>4</v>
      </c>
      <c r="P7456" s="15" t="n">
        <v>4</v>
      </c>
      <c r="Y7456" s="15" t="s">
        <v>142</v>
      </c>
      <c r="AB7456" s="15" t="s">
        <v>143</v>
      </c>
    </row>
    <row r="7457" customFormat="false" ht="15" hidden="false" customHeight="true" outlineLevel="0" collapsed="false">
      <c r="A7457" s="15" t="s">
        <v>13167</v>
      </c>
      <c r="B7457" s="15" t="s">
        <v>13168</v>
      </c>
      <c r="C7457" s="15" t="s">
        <v>217</v>
      </c>
      <c r="D7457" s="15" t="s">
        <v>218</v>
      </c>
      <c r="E7457" s="15" t="s">
        <v>136</v>
      </c>
      <c r="F7457" s="15" t="s">
        <v>137</v>
      </c>
      <c r="G7457" s="15" t="s">
        <v>3467</v>
      </c>
      <c r="H7457" s="15" t="s">
        <v>136</v>
      </c>
      <c r="I7457" s="15" t="s">
        <v>139</v>
      </c>
      <c r="J7457" s="15" t="s">
        <v>150</v>
      </c>
      <c r="K7457" s="15" t="s">
        <v>13169</v>
      </c>
      <c r="N7457" s="15" t="n">
        <v>10</v>
      </c>
      <c r="P7457" s="15" t="n">
        <v>10</v>
      </c>
      <c r="Y7457" s="15" t="s">
        <v>142</v>
      </c>
      <c r="AB7457" s="15" t="s">
        <v>143</v>
      </c>
    </row>
    <row r="7458" customFormat="false" ht="15" hidden="false" customHeight="true" outlineLevel="0" collapsed="false">
      <c r="A7458" s="15" t="s">
        <v>13167</v>
      </c>
      <c r="B7458" s="15" t="s">
        <v>13168</v>
      </c>
      <c r="C7458" s="15" t="s">
        <v>217</v>
      </c>
      <c r="D7458" s="15" t="s">
        <v>218</v>
      </c>
      <c r="E7458" s="15" t="s">
        <v>136</v>
      </c>
      <c r="F7458" s="15" t="s">
        <v>137</v>
      </c>
      <c r="G7458" s="15" t="s">
        <v>3467</v>
      </c>
      <c r="H7458" s="15" t="s">
        <v>136</v>
      </c>
      <c r="I7458" s="15" t="s">
        <v>139</v>
      </c>
      <c r="J7458" s="15" t="s">
        <v>158</v>
      </c>
      <c r="K7458" s="15" t="s">
        <v>13170</v>
      </c>
      <c r="N7458" s="15" t="n">
        <v>5</v>
      </c>
      <c r="P7458" s="15" t="n">
        <v>5</v>
      </c>
      <c r="Y7458" s="15" t="s">
        <v>142</v>
      </c>
      <c r="AB7458" s="15" t="s">
        <v>143</v>
      </c>
    </row>
    <row r="7459" customFormat="false" ht="15" hidden="false" customHeight="true" outlineLevel="0" collapsed="false">
      <c r="A7459" s="15" t="s">
        <v>13171</v>
      </c>
      <c r="B7459" s="15" t="s">
        <v>13172</v>
      </c>
      <c r="C7459" s="15" t="s">
        <v>217</v>
      </c>
      <c r="D7459" s="15" t="s">
        <v>218</v>
      </c>
      <c r="E7459" s="15" t="s">
        <v>136</v>
      </c>
      <c r="F7459" s="15" t="s">
        <v>137</v>
      </c>
      <c r="G7459" s="15" t="s">
        <v>136</v>
      </c>
      <c r="H7459" s="15" t="s">
        <v>136</v>
      </c>
      <c r="I7459" s="15" t="s">
        <v>139</v>
      </c>
      <c r="J7459" s="15" t="s">
        <v>140</v>
      </c>
      <c r="K7459" s="15" t="s">
        <v>13173</v>
      </c>
      <c r="L7459" s="15" t="n">
        <v>21</v>
      </c>
      <c r="P7459" s="15" t="n">
        <v>21</v>
      </c>
      <c r="Y7459" s="15" t="s">
        <v>142</v>
      </c>
      <c r="AB7459" s="15" t="s">
        <v>143</v>
      </c>
    </row>
    <row r="7460" customFormat="false" ht="15" hidden="false" customHeight="true" outlineLevel="0" collapsed="false">
      <c r="A7460" s="15" t="s">
        <v>13174</v>
      </c>
      <c r="B7460" s="15" t="s">
        <v>13175</v>
      </c>
      <c r="C7460" s="15" t="s">
        <v>217</v>
      </c>
      <c r="D7460" s="15" t="s">
        <v>235</v>
      </c>
      <c r="E7460" s="15" t="s">
        <v>136</v>
      </c>
      <c r="F7460" s="15" t="s">
        <v>137</v>
      </c>
      <c r="G7460" s="15" t="s">
        <v>1032</v>
      </c>
      <c r="H7460" s="15" t="s">
        <v>136</v>
      </c>
      <c r="I7460" s="15" t="s">
        <v>139</v>
      </c>
      <c r="J7460" s="15" t="s">
        <v>150</v>
      </c>
      <c r="K7460" s="15" t="s">
        <v>13176</v>
      </c>
      <c r="O7460" s="15" t="n">
        <v>0</v>
      </c>
      <c r="P7460" s="15" t="n">
        <v>0</v>
      </c>
      <c r="Y7460" s="15" t="s">
        <v>142</v>
      </c>
      <c r="AB7460" s="15" t="s">
        <v>143</v>
      </c>
    </row>
    <row r="7461" customFormat="false" ht="15" hidden="false" customHeight="true" outlineLevel="0" collapsed="false">
      <c r="A7461" s="15" t="s">
        <v>13177</v>
      </c>
      <c r="B7461" s="15" t="s">
        <v>13178</v>
      </c>
      <c r="C7461" s="15" t="s">
        <v>148</v>
      </c>
      <c r="E7461" s="15" t="s">
        <v>136</v>
      </c>
      <c r="F7461" s="15" t="s">
        <v>137</v>
      </c>
      <c r="G7461" s="15" t="s">
        <v>6150</v>
      </c>
      <c r="H7461" s="15" t="s">
        <v>136</v>
      </c>
      <c r="I7461" s="15" t="s">
        <v>139</v>
      </c>
      <c r="J7461" s="15" t="s">
        <v>140</v>
      </c>
      <c r="K7461" s="15" t="s">
        <v>13179</v>
      </c>
      <c r="L7461" s="15" t="n">
        <v>6</v>
      </c>
      <c r="P7461" s="15" t="n">
        <v>6</v>
      </c>
      <c r="Y7461" s="15" t="s">
        <v>142</v>
      </c>
      <c r="AB7461" s="15" t="s">
        <v>143</v>
      </c>
    </row>
    <row r="7462" customFormat="false" ht="15" hidden="false" customHeight="true" outlineLevel="0" collapsed="false">
      <c r="A7462" s="15" t="s">
        <v>13177</v>
      </c>
      <c r="B7462" s="15" t="s">
        <v>13178</v>
      </c>
      <c r="C7462" s="15" t="s">
        <v>148</v>
      </c>
      <c r="E7462" s="15" t="s">
        <v>136</v>
      </c>
      <c r="F7462" s="15" t="s">
        <v>137</v>
      </c>
      <c r="G7462" s="15" t="s">
        <v>6150</v>
      </c>
      <c r="H7462" s="15" t="s">
        <v>136</v>
      </c>
      <c r="I7462" s="15" t="s">
        <v>139</v>
      </c>
      <c r="J7462" s="15" t="s">
        <v>150</v>
      </c>
      <c r="K7462" s="15" t="s">
        <v>13180</v>
      </c>
      <c r="L7462" s="15" t="n">
        <v>19</v>
      </c>
      <c r="M7462" s="15" t="n">
        <v>29</v>
      </c>
      <c r="N7462" s="15" t="n">
        <v>140</v>
      </c>
      <c r="O7462" s="15" t="n">
        <v>5</v>
      </c>
      <c r="P7462" s="15" t="n">
        <v>193</v>
      </c>
      <c r="Y7462" s="15" t="s">
        <v>142</v>
      </c>
      <c r="AB7462" s="15" t="s">
        <v>143</v>
      </c>
    </row>
    <row r="7463" customFormat="false" ht="15" hidden="false" customHeight="true" outlineLevel="0" collapsed="false">
      <c r="A7463" s="15" t="s">
        <v>13181</v>
      </c>
      <c r="B7463" s="15" t="s">
        <v>13182</v>
      </c>
      <c r="C7463" s="15" t="s">
        <v>148</v>
      </c>
      <c r="E7463" s="15" t="s">
        <v>136</v>
      </c>
      <c r="F7463" s="15" t="s">
        <v>137</v>
      </c>
      <c r="G7463" s="15" t="s">
        <v>974</v>
      </c>
      <c r="H7463" s="15" t="s">
        <v>136</v>
      </c>
      <c r="I7463" s="15" t="s">
        <v>139</v>
      </c>
      <c r="J7463" s="15" t="s">
        <v>169</v>
      </c>
      <c r="K7463" s="15" t="s">
        <v>13183</v>
      </c>
      <c r="M7463" s="15" t="n">
        <v>14</v>
      </c>
      <c r="N7463" s="15" t="n">
        <v>16</v>
      </c>
      <c r="P7463" s="15" t="n">
        <v>30</v>
      </c>
      <c r="Y7463" s="15" t="s">
        <v>142</v>
      </c>
      <c r="AB7463" s="15" t="s">
        <v>143</v>
      </c>
    </row>
    <row r="7464" customFormat="false" ht="15" hidden="false" customHeight="true" outlineLevel="0" collapsed="false">
      <c r="A7464" s="15" t="s">
        <v>13184</v>
      </c>
      <c r="B7464" s="15" t="s">
        <v>13185</v>
      </c>
      <c r="C7464" s="15" t="s">
        <v>148</v>
      </c>
      <c r="E7464" s="15" t="s">
        <v>136</v>
      </c>
      <c r="F7464" s="15" t="s">
        <v>137</v>
      </c>
      <c r="G7464" s="15" t="s">
        <v>5070</v>
      </c>
      <c r="H7464" s="15" t="s">
        <v>136</v>
      </c>
      <c r="I7464" s="15" t="s">
        <v>139</v>
      </c>
      <c r="J7464" s="15" t="s">
        <v>144</v>
      </c>
      <c r="K7464" s="15" t="s">
        <v>13186</v>
      </c>
      <c r="L7464" s="15" t="n">
        <v>1</v>
      </c>
      <c r="P7464" s="15" t="n">
        <v>1</v>
      </c>
      <c r="Y7464" s="15" t="s">
        <v>156</v>
      </c>
      <c r="AB7464" s="15" t="s">
        <v>143</v>
      </c>
    </row>
    <row r="7465" customFormat="false" ht="15" hidden="false" customHeight="true" outlineLevel="0" collapsed="false">
      <c r="A7465" s="15" t="s">
        <v>13184</v>
      </c>
      <c r="B7465" s="15" t="s">
        <v>13185</v>
      </c>
      <c r="C7465" s="15" t="s">
        <v>148</v>
      </c>
      <c r="E7465" s="15" t="s">
        <v>136</v>
      </c>
      <c r="F7465" s="15" t="s">
        <v>137</v>
      </c>
      <c r="G7465" s="15" t="s">
        <v>5070</v>
      </c>
      <c r="H7465" s="15" t="s">
        <v>136</v>
      </c>
      <c r="I7465" s="15" t="s">
        <v>139</v>
      </c>
      <c r="J7465" s="15" t="s">
        <v>150</v>
      </c>
      <c r="K7465" s="15" t="s">
        <v>13187</v>
      </c>
      <c r="L7465" s="15" t="n">
        <v>5</v>
      </c>
      <c r="P7465" s="15" t="n">
        <v>5</v>
      </c>
      <c r="Y7465" s="15" t="s">
        <v>156</v>
      </c>
      <c r="AB7465" s="15" t="s">
        <v>143</v>
      </c>
    </row>
    <row r="7466" customFormat="false" ht="15" hidden="false" customHeight="true" outlineLevel="0" collapsed="false">
      <c r="A7466" s="15" t="s">
        <v>13184</v>
      </c>
      <c r="B7466" s="15" t="s">
        <v>13185</v>
      </c>
      <c r="C7466" s="15" t="s">
        <v>148</v>
      </c>
      <c r="E7466" s="15" t="s">
        <v>136</v>
      </c>
      <c r="F7466" s="15" t="s">
        <v>137</v>
      </c>
      <c r="G7466" s="15" t="s">
        <v>5070</v>
      </c>
      <c r="H7466" s="15" t="s">
        <v>136</v>
      </c>
      <c r="I7466" s="15" t="s">
        <v>139</v>
      </c>
      <c r="J7466" s="15" t="s">
        <v>158</v>
      </c>
      <c r="K7466" s="15" t="s">
        <v>13188</v>
      </c>
      <c r="L7466" s="15" t="n">
        <v>2</v>
      </c>
      <c r="P7466" s="15" t="n">
        <v>2</v>
      </c>
      <c r="Y7466" s="15" t="s">
        <v>156</v>
      </c>
      <c r="AB7466" s="15" t="s">
        <v>143</v>
      </c>
    </row>
    <row r="7467" customFormat="false" ht="15" hidden="false" customHeight="true" outlineLevel="0" collapsed="false">
      <c r="A7467" s="15" t="s">
        <v>13189</v>
      </c>
      <c r="B7467" s="15" t="s">
        <v>13190</v>
      </c>
      <c r="C7467" s="15" t="s">
        <v>134</v>
      </c>
      <c r="D7467" s="15" t="s">
        <v>541</v>
      </c>
      <c r="E7467" s="15" t="s">
        <v>136</v>
      </c>
      <c r="F7467" s="15" t="s">
        <v>137</v>
      </c>
      <c r="G7467" s="15" t="s">
        <v>299</v>
      </c>
      <c r="H7467" s="15" t="s">
        <v>136</v>
      </c>
      <c r="I7467" s="15" t="s">
        <v>139</v>
      </c>
      <c r="J7467" s="15" t="s">
        <v>140</v>
      </c>
      <c r="K7467" s="15" t="s">
        <v>13191</v>
      </c>
      <c r="N7467" s="15" t="n">
        <v>5</v>
      </c>
      <c r="O7467" s="15" t="n">
        <v>11</v>
      </c>
      <c r="P7467" s="15" t="n">
        <v>16</v>
      </c>
      <c r="Y7467" s="15" t="s">
        <v>156</v>
      </c>
      <c r="AB7467" s="15" t="s">
        <v>143</v>
      </c>
    </row>
    <row r="7468" customFormat="false" ht="15" hidden="false" customHeight="true" outlineLevel="0" collapsed="false">
      <c r="A7468" s="15" t="s">
        <v>13189</v>
      </c>
      <c r="B7468" s="15" t="s">
        <v>13190</v>
      </c>
      <c r="C7468" s="15" t="s">
        <v>134</v>
      </c>
      <c r="D7468" s="15" t="s">
        <v>541</v>
      </c>
      <c r="E7468" s="15" t="s">
        <v>136</v>
      </c>
      <c r="F7468" s="15" t="s">
        <v>137</v>
      </c>
      <c r="G7468" s="15" t="s">
        <v>299</v>
      </c>
      <c r="H7468" s="15" t="s">
        <v>136</v>
      </c>
      <c r="I7468" s="15" t="s">
        <v>139</v>
      </c>
      <c r="J7468" s="15" t="s">
        <v>150</v>
      </c>
      <c r="K7468" s="15" t="s">
        <v>13192</v>
      </c>
      <c r="N7468" s="15" t="n">
        <v>41</v>
      </c>
      <c r="O7468" s="15" t="n">
        <v>7</v>
      </c>
      <c r="P7468" s="15" t="n">
        <v>48</v>
      </c>
      <c r="Y7468" s="15" t="s">
        <v>156</v>
      </c>
      <c r="AB7468" s="15" t="s">
        <v>143</v>
      </c>
    </row>
    <row r="7469" customFormat="false" ht="15" hidden="false" customHeight="true" outlineLevel="0" collapsed="false">
      <c r="A7469" s="15" t="s">
        <v>13189</v>
      </c>
      <c r="B7469" s="15" t="s">
        <v>13190</v>
      </c>
      <c r="C7469" s="15" t="s">
        <v>134</v>
      </c>
      <c r="D7469" s="15" t="s">
        <v>541</v>
      </c>
      <c r="E7469" s="15" t="s">
        <v>136</v>
      </c>
      <c r="F7469" s="15" t="s">
        <v>137</v>
      </c>
      <c r="G7469" s="15" t="s">
        <v>299</v>
      </c>
      <c r="H7469" s="15" t="s">
        <v>136</v>
      </c>
      <c r="I7469" s="15" t="s">
        <v>139</v>
      </c>
      <c r="J7469" s="15" t="s">
        <v>158</v>
      </c>
      <c r="K7469" s="15" t="s">
        <v>13193</v>
      </c>
      <c r="N7469" s="15" t="n">
        <v>6</v>
      </c>
      <c r="P7469" s="15" t="n">
        <v>6</v>
      </c>
      <c r="Y7469" s="15" t="s">
        <v>156</v>
      </c>
      <c r="AB7469" s="15" t="s">
        <v>143</v>
      </c>
    </row>
    <row r="7470" customFormat="false" ht="15" hidden="false" customHeight="true" outlineLevel="0" collapsed="false">
      <c r="A7470" s="15" t="s">
        <v>13194</v>
      </c>
      <c r="B7470" s="15" t="s">
        <v>13195</v>
      </c>
      <c r="C7470" s="15" t="s">
        <v>217</v>
      </c>
      <c r="D7470" s="15" t="s">
        <v>235</v>
      </c>
      <c r="E7470" s="15" t="s">
        <v>136</v>
      </c>
      <c r="F7470" s="15" t="s">
        <v>137</v>
      </c>
      <c r="G7470" s="15" t="s">
        <v>136</v>
      </c>
      <c r="H7470" s="15" t="s">
        <v>136</v>
      </c>
      <c r="I7470" s="15" t="s">
        <v>139</v>
      </c>
      <c r="J7470" s="15" t="s">
        <v>150</v>
      </c>
      <c r="K7470" s="15" t="s">
        <v>13196</v>
      </c>
      <c r="L7470" s="15" t="n">
        <v>12</v>
      </c>
      <c r="M7470" s="15" t="n">
        <v>6</v>
      </c>
      <c r="P7470" s="15" t="n">
        <v>18</v>
      </c>
      <c r="Y7470" s="15" t="s">
        <v>142</v>
      </c>
      <c r="AB7470" s="15" t="s">
        <v>143</v>
      </c>
    </row>
    <row r="7471" customFormat="false" ht="15" hidden="false" customHeight="true" outlineLevel="0" collapsed="false">
      <c r="A7471" s="15" t="s">
        <v>13194</v>
      </c>
      <c r="B7471" s="15" t="s">
        <v>13195</v>
      </c>
      <c r="C7471" s="15" t="s">
        <v>217</v>
      </c>
      <c r="D7471" s="15" t="s">
        <v>235</v>
      </c>
      <c r="E7471" s="15" t="s">
        <v>136</v>
      </c>
      <c r="F7471" s="15" t="s">
        <v>137</v>
      </c>
      <c r="G7471" s="15" t="s">
        <v>136</v>
      </c>
      <c r="H7471" s="15" t="s">
        <v>136</v>
      </c>
      <c r="I7471" s="15" t="s">
        <v>139</v>
      </c>
      <c r="J7471" s="15" t="s">
        <v>158</v>
      </c>
      <c r="K7471" s="15" t="s">
        <v>13197</v>
      </c>
      <c r="L7471" s="15" t="n">
        <v>5</v>
      </c>
      <c r="N7471" s="15" t="n">
        <v>7</v>
      </c>
      <c r="P7471" s="15" t="n">
        <v>12</v>
      </c>
      <c r="Y7471" s="15" t="s">
        <v>142</v>
      </c>
      <c r="AB7471" s="15" t="s">
        <v>143</v>
      </c>
    </row>
    <row r="7472" customFormat="false" ht="15" hidden="false" customHeight="true" outlineLevel="0" collapsed="false">
      <c r="A7472" s="15" t="s">
        <v>13198</v>
      </c>
      <c r="B7472" s="15" t="s">
        <v>13199</v>
      </c>
      <c r="C7472" s="15" t="s">
        <v>217</v>
      </c>
      <c r="D7472" s="15" t="s">
        <v>235</v>
      </c>
      <c r="E7472" s="15" t="s">
        <v>823</v>
      </c>
      <c r="F7472" s="15" t="s">
        <v>137</v>
      </c>
      <c r="G7472" s="15" t="s">
        <v>823</v>
      </c>
      <c r="H7472" s="15" t="s">
        <v>136</v>
      </c>
      <c r="I7472" s="15" t="s">
        <v>139</v>
      </c>
      <c r="J7472" s="15" t="s">
        <v>158</v>
      </c>
      <c r="K7472" s="15" t="s">
        <v>13200</v>
      </c>
      <c r="L7472" s="15" t="n">
        <v>1</v>
      </c>
      <c r="P7472" s="15" t="n">
        <v>1</v>
      </c>
      <c r="Y7472" s="15" t="s">
        <v>142</v>
      </c>
      <c r="AB7472" s="15" t="s">
        <v>143</v>
      </c>
    </row>
    <row r="7473" customFormat="false" ht="15" hidden="false" customHeight="true" outlineLevel="0" collapsed="false">
      <c r="A7473" s="15" t="s">
        <v>13201</v>
      </c>
      <c r="B7473" s="15" t="s">
        <v>13202</v>
      </c>
      <c r="C7473" s="15" t="s">
        <v>217</v>
      </c>
      <c r="D7473" s="15" t="s">
        <v>218</v>
      </c>
      <c r="E7473" s="15" t="s">
        <v>136</v>
      </c>
      <c r="F7473" s="15" t="s">
        <v>137</v>
      </c>
      <c r="G7473" s="15" t="s">
        <v>202</v>
      </c>
      <c r="H7473" s="15" t="s">
        <v>136</v>
      </c>
      <c r="I7473" s="15" t="s">
        <v>139</v>
      </c>
      <c r="J7473" s="15" t="s">
        <v>140</v>
      </c>
      <c r="K7473" s="15" t="s">
        <v>13203</v>
      </c>
      <c r="M7473" s="15" t="n">
        <v>19</v>
      </c>
      <c r="N7473" s="15" t="n">
        <v>1</v>
      </c>
      <c r="P7473" s="15" t="n">
        <v>20</v>
      </c>
      <c r="Y7473" s="15" t="s">
        <v>142</v>
      </c>
      <c r="AB7473" s="15" t="s">
        <v>143</v>
      </c>
    </row>
    <row r="7474" customFormat="false" ht="15" hidden="false" customHeight="true" outlineLevel="0" collapsed="false">
      <c r="A7474" s="15" t="s">
        <v>13201</v>
      </c>
      <c r="B7474" s="15" t="s">
        <v>13202</v>
      </c>
      <c r="C7474" s="15" t="s">
        <v>217</v>
      </c>
      <c r="D7474" s="15" t="s">
        <v>218</v>
      </c>
      <c r="E7474" s="15" t="s">
        <v>136</v>
      </c>
      <c r="F7474" s="15" t="s">
        <v>137</v>
      </c>
      <c r="G7474" s="15" t="s">
        <v>202</v>
      </c>
      <c r="H7474" s="15" t="s">
        <v>136</v>
      </c>
      <c r="I7474" s="15" t="s">
        <v>139</v>
      </c>
      <c r="J7474" s="15" t="s">
        <v>144</v>
      </c>
      <c r="K7474" s="15" t="s">
        <v>13204</v>
      </c>
      <c r="M7474" s="15" t="n">
        <v>2</v>
      </c>
      <c r="N7474" s="15" t="n">
        <v>2</v>
      </c>
      <c r="P7474" s="15" t="n">
        <v>4</v>
      </c>
      <c r="Y7474" s="15" t="s">
        <v>142</v>
      </c>
      <c r="AB7474" s="15" t="s">
        <v>143</v>
      </c>
    </row>
    <row r="7475" customFormat="false" ht="15" hidden="false" customHeight="true" outlineLevel="0" collapsed="false">
      <c r="A7475" s="15" t="s">
        <v>13201</v>
      </c>
      <c r="B7475" s="15" t="s">
        <v>13202</v>
      </c>
      <c r="C7475" s="15" t="s">
        <v>217</v>
      </c>
      <c r="D7475" s="15" t="s">
        <v>218</v>
      </c>
      <c r="E7475" s="15" t="s">
        <v>136</v>
      </c>
      <c r="F7475" s="15" t="s">
        <v>137</v>
      </c>
      <c r="G7475" s="15" t="s">
        <v>202</v>
      </c>
      <c r="H7475" s="15" t="s">
        <v>136</v>
      </c>
      <c r="I7475" s="15" t="s">
        <v>139</v>
      </c>
      <c r="J7475" s="15" t="s">
        <v>150</v>
      </c>
      <c r="K7475" s="15" t="s">
        <v>13205</v>
      </c>
      <c r="L7475" s="15" t="n">
        <v>17</v>
      </c>
      <c r="M7475" s="15" t="n">
        <v>54</v>
      </c>
      <c r="N7475" s="15" t="n">
        <v>18</v>
      </c>
      <c r="P7475" s="15" t="n">
        <v>89</v>
      </c>
      <c r="Y7475" s="15" t="s">
        <v>142</v>
      </c>
      <c r="AB7475" s="15" t="s">
        <v>143</v>
      </c>
    </row>
    <row r="7476" customFormat="false" ht="15" hidden="false" customHeight="true" outlineLevel="0" collapsed="false">
      <c r="A7476" s="15" t="s">
        <v>13201</v>
      </c>
      <c r="B7476" s="15" t="s">
        <v>13202</v>
      </c>
      <c r="C7476" s="15" t="s">
        <v>217</v>
      </c>
      <c r="D7476" s="15" t="s">
        <v>218</v>
      </c>
      <c r="E7476" s="15" t="s">
        <v>136</v>
      </c>
      <c r="F7476" s="15" t="s">
        <v>137</v>
      </c>
      <c r="G7476" s="15" t="s">
        <v>202</v>
      </c>
      <c r="H7476" s="15" t="s">
        <v>136</v>
      </c>
      <c r="I7476" s="15" t="s">
        <v>139</v>
      </c>
      <c r="J7476" s="15" t="s">
        <v>166</v>
      </c>
      <c r="K7476" s="15" t="s">
        <v>13206</v>
      </c>
      <c r="M7476" s="15" t="n">
        <v>5</v>
      </c>
      <c r="P7476" s="15" t="n">
        <v>5</v>
      </c>
      <c r="Y7476" s="15" t="s">
        <v>142</v>
      </c>
      <c r="AB7476" s="15" t="s">
        <v>143</v>
      </c>
    </row>
    <row r="7477" customFormat="false" ht="15" hidden="false" customHeight="true" outlineLevel="0" collapsed="false">
      <c r="A7477" s="15" t="s">
        <v>13201</v>
      </c>
      <c r="B7477" s="15" t="s">
        <v>13202</v>
      </c>
      <c r="C7477" s="15" t="s">
        <v>217</v>
      </c>
      <c r="D7477" s="15" t="s">
        <v>218</v>
      </c>
      <c r="E7477" s="15" t="s">
        <v>136</v>
      </c>
      <c r="F7477" s="15" t="s">
        <v>137</v>
      </c>
      <c r="G7477" s="15" t="s">
        <v>202</v>
      </c>
      <c r="H7477" s="15" t="s">
        <v>136</v>
      </c>
      <c r="I7477" s="15" t="s">
        <v>139</v>
      </c>
      <c r="J7477" s="15" t="s">
        <v>158</v>
      </c>
      <c r="K7477" s="15" t="s">
        <v>13207</v>
      </c>
      <c r="L7477" s="15" t="n">
        <v>4</v>
      </c>
      <c r="M7477" s="15" t="n">
        <v>7</v>
      </c>
      <c r="N7477" s="15" t="n">
        <v>1</v>
      </c>
      <c r="P7477" s="15" t="n">
        <v>12</v>
      </c>
      <c r="Y7477" s="15" t="s">
        <v>142</v>
      </c>
      <c r="AB7477" s="15" t="s">
        <v>143</v>
      </c>
    </row>
    <row r="7478" customFormat="false" ht="15" hidden="false" customHeight="true" outlineLevel="0" collapsed="false">
      <c r="A7478" s="15" t="s">
        <v>13208</v>
      </c>
      <c r="B7478" s="15" t="s">
        <v>13209</v>
      </c>
      <c r="C7478" s="15" t="s">
        <v>217</v>
      </c>
      <c r="D7478" s="15" t="s">
        <v>218</v>
      </c>
      <c r="E7478" s="15" t="s">
        <v>136</v>
      </c>
      <c r="F7478" s="15" t="s">
        <v>137</v>
      </c>
      <c r="G7478" s="15" t="s">
        <v>617</v>
      </c>
      <c r="H7478" s="15" t="s">
        <v>136</v>
      </c>
      <c r="I7478" s="15" t="s">
        <v>139</v>
      </c>
      <c r="J7478" s="15" t="s">
        <v>140</v>
      </c>
      <c r="K7478" s="15" t="s">
        <v>13210</v>
      </c>
      <c r="N7478" s="15" t="n">
        <v>3</v>
      </c>
      <c r="P7478" s="15" t="n">
        <v>3</v>
      </c>
      <c r="Y7478" s="15" t="s">
        <v>142</v>
      </c>
      <c r="AB7478" s="15" t="s">
        <v>143</v>
      </c>
    </row>
    <row r="7479" customFormat="false" ht="15" hidden="false" customHeight="true" outlineLevel="0" collapsed="false">
      <c r="A7479" s="15" t="s">
        <v>13208</v>
      </c>
      <c r="B7479" s="15" t="s">
        <v>13209</v>
      </c>
      <c r="C7479" s="15" t="s">
        <v>217</v>
      </c>
      <c r="D7479" s="15" t="s">
        <v>218</v>
      </c>
      <c r="E7479" s="15" t="s">
        <v>136</v>
      </c>
      <c r="F7479" s="15" t="s">
        <v>137</v>
      </c>
      <c r="G7479" s="15" t="s">
        <v>617</v>
      </c>
      <c r="H7479" s="15" t="s">
        <v>136</v>
      </c>
      <c r="I7479" s="15" t="s">
        <v>139</v>
      </c>
      <c r="J7479" s="15" t="s">
        <v>144</v>
      </c>
      <c r="K7479" s="15" t="s">
        <v>13211</v>
      </c>
      <c r="N7479" s="15" t="n">
        <v>1</v>
      </c>
      <c r="O7479" s="15" t="n">
        <v>2</v>
      </c>
      <c r="P7479" s="15" t="n">
        <v>3</v>
      </c>
      <c r="Y7479" s="15" t="s">
        <v>142</v>
      </c>
      <c r="AB7479" s="15" t="s">
        <v>143</v>
      </c>
    </row>
    <row r="7480" customFormat="false" ht="15" hidden="false" customHeight="true" outlineLevel="0" collapsed="false">
      <c r="A7480" s="15" t="s">
        <v>13208</v>
      </c>
      <c r="B7480" s="15" t="s">
        <v>13209</v>
      </c>
      <c r="C7480" s="15" t="s">
        <v>217</v>
      </c>
      <c r="D7480" s="15" t="s">
        <v>218</v>
      </c>
      <c r="E7480" s="15" t="s">
        <v>136</v>
      </c>
      <c r="F7480" s="15" t="s">
        <v>137</v>
      </c>
      <c r="G7480" s="15" t="s">
        <v>617</v>
      </c>
      <c r="H7480" s="15" t="s">
        <v>136</v>
      </c>
      <c r="I7480" s="15" t="s">
        <v>139</v>
      </c>
      <c r="J7480" s="15" t="s">
        <v>150</v>
      </c>
      <c r="K7480" s="15" t="s">
        <v>13212</v>
      </c>
      <c r="N7480" s="15" t="n">
        <v>24</v>
      </c>
      <c r="O7480" s="15" t="n">
        <v>2</v>
      </c>
      <c r="P7480" s="15" t="n">
        <v>26</v>
      </c>
      <c r="Y7480" s="15" t="s">
        <v>142</v>
      </c>
      <c r="AB7480" s="15" t="s">
        <v>143</v>
      </c>
    </row>
    <row r="7481" customFormat="false" ht="15" hidden="false" customHeight="true" outlineLevel="0" collapsed="false">
      <c r="A7481" s="15" t="s">
        <v>13208</v>
      </c>
      <c r="B7481" s="15" t="s">
        <v>13209</v>
      </c>
      <c r="C7481" s="15" t="s">
        <v>217</v>
      </c>
      <c r="D7481" s="15" t="s">
        <v>218</v>
      </c>
      <c r="E7481" s="15" t="s">
        <v>136</v>
      </c>
      <c r="F7481" s="15" t="s">
        <v>137</v>
      </c>
      <c r="G7481" s="15" t="s">
        <v>617</v>
      </c>
      <c r="H7481" s="15" t="s">
        <v>136</v>
      </c>
      <c r="I7481" s="15" t="s">
        <v>139</v>
      </c>
      <c r="J7481" s="15" t="s">
        <v>166</v>
      </c>
      <c r="K7481" s="15" t="s">
        <v>13213</v>
      </c>
      <c r="N7481" s="15" t="n">
        <v>1</v>
      </c>
      <c r="O7481" s="15" t="n">
        <v>1</v>
      </c>
      <c r="P7481" s="15" t="n">
        <v>2</v>
      </c>
      <c r="Y7481" s="15" t="s">
        <v>142</v>
      </c>
      <c r="AB7481" s="15" t="s">
        <v>143</v>
      </c>
    </row>
    <row r="7482" customFormat="false" ht="15" hidden="false" customHeight="true" outlineLevel="0" collapsed="false">
      <c r="A7482" s="15" t="s">
        <v>13208</v>
      </c>
      <c r="B7482" s="15" t="s">
        <v>13209</v>
      </c>
      <c r="C7482" s="15" t="s">
        <v>217</v>
      </c>
      <c r="D7482" s="15" t="s">
        <v>218</v>
      </c>
      <c r="E7482" s="15" t="s">
        <v>136</v>
      </c>
      <c r="F7482" s="15" t="s">
        <v>137</v>
      </c>
      <c r="G7482" s="15" t="s">
        <v>617</v>
      </c>
      <c r="H7482" s="15" t="s">
        <v>136</v>
      </c>
      <c r="I7482" s="15" t="s">
        <v>139</v>
      </c>
      <c r="J7482" s="15" t="s">
        <v>158</v>
      </c>
      <c r="K7482" s="15" t="s">
        <v>13214</v>
      </c>
      <c r="N7482" s="15" t="n">
        <v>2</v>
      </c>
      <c r="O7482" s="15" t="n">
        <v>2</v>
      </c>
      <c r="P7482" s="15" t="n">
        <v>4</v>
      </c>
      <c r="Y7482" s="15" t="s">
        <v>142</v>
      </c>
      <c r="AB7482" s="15" t="s">
        <v>143</v>
      </c>
    </row>
    <row r="7483" customFormat="false" ht="15" hidden="false" customHeight="true" outlineLevel="0" collapsed="false">
      <c r="A7483" s="15" t="s">
        <v>13215</v>
      </c>
      <c r="B7483" s="15" t="s">
        <v>13216</v>
      </c>
      <c r="C7483" s="15" t="s">
        <v>148</v>
      </c>
      <c r="E7483" s="15" t="s">
        <v>136</v>
      </c>
      <c r="F7483" s="15" t="s">
        <v>137</v>
      </c>
      <c r="G7483" s="15" t="s">
        <v>299</v>
      </c>
      <c r="H7483" s="15" t="s">
        <v>136</v>
      </c>
      <c r="I7483" s="15" t="s">
        <v>139</v>
      </c>
      <c r="J7483" s="15" t="s">
        <v>150</v>
      </c>
      <c r="K7483" s="15" t="s">
        <v>13217</v>
      </c>
      <c r="O7483" s="15" t="n">
        <v>3</v>
      </c>
      <c r="P7483" s="15" t="n">
        <v>3</v>
      </c>
      <c r="Y7483" s="15" t="s">
        <v>156</v>
      </c>
      <c r="AB7483" s="15" t="s">
        <v>143</v>
      </c>
    </row>
    <row r="7484" customFormat="false" ht="15" hidden="false" customHeight="true" outlineLevel="0" collapsed="false">
      <c r="A7484" s="15" t="s">
        <v>13215</v>
      </c>
      <c r="B7484" s="15" t="s">
        <v>13216</v>
      </c>
      <c r="C7484" s="15" t="s">
        <v>148</v>
      </c>
      <c r="E7484" s="15" t="s">
        <v>136</v>
      </c>
      <c r="F7484" s="15" t="s">
        <v>137</v>
      </c>
      <c r="G7484" s="15" t="s">
        <v>299</v>
      </c>
      <c r="H7484" s="15" t="s">
        <v>136</v>
      </c>
      <c r="I7484" s="15" t="s">
        <v>139</v>
      </c>
      <c r="J7484" s="15" t="s">
        <v>158</v>
      </c>
      <c r="K7484" s="15" t="s">
        <v>13218</v>
      </c>
      <c r="N7484" s="15" t="n">
        <v>5</v>
      </c>
      <c r="P7484" s="15" t="n">
        <v>5</v>
      </c>
      <c r="Y7484" s="15" t="s">
        <v>156</v>
      </c>
      <c r="AB7484" s="15" t="s">
        <v>143</v>
      </c>
    </row>
    <row r="7485" customFormat="false" ht="15" hidden="false" customHeight="true" outlineLevel="0" collapsed="false">
      <c r="A7485" s="15" t="s">
        <v>13219</v>
      </c>
      <c r="B7485" s="15" t="s">
        <v>13220</v>
      </c>
      <c r="C7485" s="15" t="s">
        <v>217</v>
      </c>
      <c r="D7485" s="15" t="s">
        <v>235</v>
      </c>
      <c r="E7485" s="15" t="s">
        <v>136</v>
      </c>
      <c r="F7485" s="15" t="s">
        <v>137</v>
      </c>
      <c r="G7485" s="15" t="s">
        <v>299</v>
      </c>
      <c r="H7485" s="15" t="s">
        <v>136</v>
      </c>
      <c r="I7485" s="15" t="s">
        <v>139</v>
      </c>
      <c r="J7485" s="15" t="s">
        <v>140</v>
      </c>
      <c r="K7485" s="15" t="s">
        <v>13221</v>
      </c>
      <c r="O7485" s="15" t="n">
        <v>25</v>
      </c>
      <c r="P7485" s="15" t="n">
        <v>25</v>
      </c>
      <c r="Y7485" s="15" t="s">
        <v>156</v>
      </c>
      <c r="AB7485" s="15" t="s">
        <v>143</v>
      </c>
    </row>
    <row r="7486" customFormat="false" ht="15" hidden="false" customHeight="true" outlineLevel="0" collapsed="false">
      <c r="A7486" s="15" t="s">
        <v>13219</v>
      </c>
      <c r="B7486" s="15" t="s">
        <v>13220</v>
      </c>
      <c r="C7486" s="15" t="s">
        <v>217</v>
      </c>
      <c r="D7486" s="15" t="s">
        <v>235</v>
      </c>
      <c r="E7486" s="15" t="s">
        <v>136</v>
      </c>
      <c r="F7486" s="15" t="s">
        <v>137</v>
      </c>
      <c r="G7486" s="15" t="s">
        <v>299</v>
      </c>
      <c r="H7486" s="15" t="s">
        <v>136</v>
      </c>
      <c r="I7486" s="15" t="s">
        <v>139</v>
      </c>
      <c r="J7486" s="15" t="s">
        <v>150</v>
      </c>
      <c r="K7486" s="15" t="s">
        <v>13222</v>
      </c>
      <c r="O7486" s="15" t="n">
        <v>8</v>
      </c>
      <c r="P7486" s="15" t="n">
        <v>8</v>
      </c>
      <c r="Y7486" s="15" t="s">
        <v>156</v>
      </c>
      <c r="AB7486" s="15" t="s">
        <v>143</v>
      </c>
    </row>
    <row r="7487" customFormat="false" ht="15" hidden="false" customHeight="true" outlineLevel="0" collapsed="false">
      <c r="A7487" s="15" t="s">
        <v>13219</v>
      </c>
      <c r="B7487" s="15" t="s">
        <v>13220</v>
      </c>
      <c r="C7487" s="15" t="s">
        <v>217</v>
      </c>
      <c r="D7487" s="15" t="s">
        <v>235</v>
      </c>
      <c r="E7487" s="15" t="s">
        <v>136</v>
      </c>
      <c r="F7487" s="15" t="s">
        <v>137</v>
      </c>
      <c r="G7487" s="15" t="s">
        <v>299</v>
      </c>
      <c r="H7487" s="15" t="s">
        <v>136</v>
      </c>
      <c r="I7487" s="15" t="s">
        <v>139</v>
      </c>
      <c r="J7487" s="15" t="s">
        <v>158</v>
      </c>
      <c r="K7487" s="15" t="s">
        <v>13223</v>
      </c>
      <c r="O7487" s="15" t="n">
        <v>1</v>
      </c>
      <c r="P7487" s="15" t="n">
        <v>1</v>
      </c>
      <c r="Y7487" s="15" t="s">
        <v>156</v>
      </c>
      <c r="AB7487" s="15" t="s">
        <v>143</v>
      </c>
    </row>
    <row r="7488" customFormat="false" ht="15" hidden="false" customHeight="true" outlineLevel="0" collapsed="false">
      <c r="A7488" s="15" t="s">
        <v>13224</v>
      </c>
      <c r="B7488" s="15" t="s">
        <v>13225</v>
      </c>
      <c r="C7488" s="15" t="s">
        <v>148</v>
      </c>
      <c r="E7488" s="15" t="s">
        <v>136</v>
      </c>
      <c r="F7488" s="15" t="s">
        <v>137</v>
      </c>
      <c r="G7488" s="15" t="s">
        <v>2004</v>
      </c>
      <c r="H7488" s="15" t="s">
        <v>136</v>
      </c>
      <c r="I7488" s="15" t="s">
        <v>139</v>
      </c>
      <c r="J7488" s="15" t="s">
        <v>140</v>
      </c>
      <c r="K7488" s="15" t="s">
        <v>13226</v>
      </c>
      <c r="L7488" s="15" t="n">
        <v>36</v>
      </c>
      <c r="P7488" s="15" t="n">
        <v>36</v>
      </c>
      <c r="Y7488" s="15" t="s">
        <v>156</v>
      </c>
      <c r="AB7488" s="15" t="s">
        <v>143</v>
      </c>
    </row>
    <row r="7489" customFormat="false" ht="15" hidden="false" customHeight="true" outlineLevel="0" collapsed="false">
      <c r="A7489" s="15" t="s">
        <v>13224</v>
      </c>
      <c r="B7489" s="15" t="s">
        <v>13225</v>
      </c>
      <c r="C7489" s="15" t="s">
        <v>148</v>
      </c>
      <c r="E7489" s="15" t="s">
        <v>136</v>
      </c>
      <c r="F7489" s="15" t="s">
        <v>137</v>
      </c>
      <c r="G7489" s="15" t="s">
        <v>2004</v>
      </c>
      <c r="H7489" s="15" t="s">
        <v>136</v>
      </c>
      <c r="I7489" s="15" t="s">
        <v>139</v>
      </c>
      <c r="J7489" s="15" t="s">
        <v>144</v>
      </c>
      <c r="K7489" s="15" t="s">
        <v>13227</v>
      </c>
      <c r="L7489" s="15" t="n">
        <v>40</v>
      </c>
      <c r="P7489" s="15" t="n">
        <v>40</v>
      </c>
      <c r="Y7489" s="15" t="s">
        <v>156</v>
      </c>
      <c r="AB7489" s="15" t="s">
        <v>143</v>
      </c>
    </row>
    <row r="7490" customFormat="false" ht="15" hidden="false" customHeight="true" outlineLevel="0" collapsed="false">
      <c r="A7490" s="15" t="s">
        <v>13228</v>
      </c>
      <c r="B7490" s="15" t="s">
        <v>13229</v>
      </c>
      <c r="C7490" s="15" t="s">
        <v>134</v>
      </c>
      <c r="D7490" s="15" t="s">
        <v>541</v>
      </c>
      <c r="E7490" s="15" t="s">
        <v>136</v>
      </c>
      <c r="F7490" s="15" t="s">
        <v>137</v>
      </c>
      <c r="G7490" s="15" t="s">
        <v>2067</v>
      </c>
      <c r="H7490" s="15" t="s">
        <v>136</v>
      </c>
      <c r="I7490" s="15" t="s">
        <v>139</v>
      </c>
      <c r="J7490" s="15" t="s">
        <v>140</v>
      </c>
      <c r="K7490" s="15" t="s">
        <v>13230</v>
      </c>
      <c r="N7490" s="15" t="n">
        <v>6</v>
      </c>
      <c r="O7490" s="15" t="n">
        <v>7</v>
      </c>
      <c r="P7490" s="15" t="n">
        <v>13</v>
      </c>
      <c r="Y7490" s="15" t="s">
        <v>156</v>
      </c>
      <c r="AB7490" s="15" t="s">
        <v>143</v>
      </c>
    </row>
    <row r="7491" customFormat="false" ht="15" hidden="false" customHeight="true" outlineLevel="0" collapsed="false">
      <c r="A7491" s="15" t="s">
        <v>13228</v>
      </c>
      <c r="B7491" s="15" t="s">
        <v>13229</v>
      </c>
      <c r="C7491" s="15" t="s">
        <v>134</v>
      </c>
      <c r="D7491" s="15" t="s">
        <v>541</v>
      </c>
      <c r="E7491" s="15" t="s">
        <v>136</v>
      </c>
      <c r="F7491" s="15" t="s">
        <v>137</v>
      </c>
      <c r="G7491" s="15" t="s">
        <v>2067</v>
      </c>
      <c r="H7491" s="15" t="s">
        <v>136</v>
      </c>
      <c r="I7491" s="15" t="s">
        <v>139</v>
      </c>
      <c r="J7491" s="15" t="s">
        <v>144</v>
      </c>
      <c r="K7491" s="15" t="s">
        <v>13231</v>
      </c>
      <c r="N7491" s="15" t="n">
        <v>41</v>
      </c>
      <c r="O7491" s="15" t="n">
        <v>13</v>
      </c>
      <c r="P7491" s="15" t="n">
        <v>54</v>
      </c>
      <c r="Y7491" s="15" t="s">
        <v>156</v>
      </c>
      <c r="AB7491" s="15" t="s">
        <v>143</v>
      </c>
    </row>
    <row r="7492" customFormat="false" ht="15" hidden="false" customHeight="true" outlineLevel="0" collapsed="false">
      <c r="A7492" s="15" t="s">
        <v>13228</v>
      </c>
      <c r="B7492" s="15" t="s">
        <v>13229</v>
      </c>
      <c r="C7492" s="15" t="s">
        <v>134</v>
      </c>
      <c r="D7492" s="15" t="s">
        <v>541</v>
      </c>
      <c r="E7492" s="15" t="s">
        <v>136</v>
      </c>
      <c r="F7492" s="15" t="s">
        <v>137</v>
      </c>
      <c r="G7492" s="15" t="s">
        <v>2067</v>
      </c>
      <c r="H7492" s="15" t="s">
        <v>136</v>
      </c>
      <c r="I7492" s="15" t="s">
        <v>139</v>
      </c>
      <c r="J7492" s="15" t="s">
        <v>150</v>
      </c>
      <c r="K7492" s="15" t="s">
        <v>13232</v>
      </c>
      <c r="N7492" s="15" t="n">
        <v>53</v>
      </c>
      <c r="O7492" s="15" t="n">
        <v>15</v>
      </c>
      <c r="P7492" s="15" t="n">
        <v>68</v>
      </c>
      <c r="Y7492" s="15" t="s">
        <v>156</v>
      </c>
      <c r="AB7492" s="15" t="s">
        <v>143</v>
      </c>
    </row>
    <row r="7493" customFormat="false" ht="15" hidden="false" customHeight="true" outlineLevel="0" collapsed="false">
      <c r="A7493" s="15" t="s">
        <v>13228</v>
      </c>
      <c r="B7493" s="15" t="s">
        <v>13229</v>
      </c>
      <c r="C7493" s="15" t="s">
        <v>134</v>
      </c>
      <c r="D7493" s="15" t="s">
        <v>541</v>
      </c>
      <c r="E7493" s="15" t="s">
        <v>136</v>
      </c>
      <c r="F7493" s="15" t="s">
        <v>137</v>
      </c>
      <c r="G7493" s="15" t="s">
        <v>2067</v>
      </c>
      <c r="H7493" s="15" t="s">
        <v>136</v>
      </c>
      <c r="I7493" s="15" t="s">
        <v>139</v>
      </c>
      <c r="J7493" s="15" t="s">
        <v>158</v>
      </c>
      <c r="K7493" s="15" t="s">
        <v>13233</v>
      </c>
      <c r="N7493" s="15" t="n">
        <v>35</v>
      </c>
      <c r="O7493" s="15" t="n">
        <v>7</v>
      </c>
      <c r="P7493" s="15" t="n">
        <v>42</v>
      </c>
      <c r="Y7493" s="15" t="s">
        <v>156</v>
      </c>
      <c r="AB7493" s="15" t="s">
        <v>143</v>
      </c>
    </row>
    <row r="7494" customFormat="false" ht="15" hidden="false" customHeight="true" outlineLevel="0" collapsed="false">
      <c r="A7494" s="15" t="s">
        <v>13234</v>
      </c>
      <c r="B7494" s="15" t="s">
        <v>13235</v>
      </c>
      <c r="C7494" s="15" t="s">
        <v>217</v>
      </c>
      <c r="D7494" s="15" t="s">
        <v>235</v>
      </c>
      <c r="E7494" s="15" t="s">
        <v>136</v>
      </c>
      <c r="F7494" s="15" t="s">
        <v>137</v>
      </c>
      <c r="G7494" s="15" t="s">
        <v>1068</v>
      </c>
      <c r="H7494" s="15" t="s">
        <v>136</v>
      </c>
      <c r="I7494" s="15" t="s">
        <v>139</v>
      </c>
      <c r="J7494" s="15" t="s">
        <v>140</v>
      </c>
      <c r="K7494" s="15" t="s">
        <v>13236</v>
      </c>
      <c r="O7494" s="15" t="n">
        <v>3</v>
      </c>
      <c r="P7494" s="15" t="n">
        <v>3</v>
      </c>
      <c r="Y7494" s="15" t="s">
        <v>1070</v>
      </c>
      <c r="AB7494" s="15" t="s">
        <v>143</v>
      </c>
    </row>
    <row r="7495" customFormat="false" ht="15" hidden="false" customHeight="true" outlineLevel="0" collapsed="false">
      <c r="A7495" s="15" t="s">
        <v>13237</v>
      </c>
      <c r="B7495" s="15" t="s">
        <v>13238</v>
      </c>
      <c r="C7495" s="15" t="s">
        <v>134</v>
      </c>
      <c r="D7495" s="15" t="s">
        <v>135</v>
      </c>
      <c r="E7495" s="15" t="s">
        <v>136</v>
      </c>
      <c r="F7495" s="15" t="s">
        <v>137</v>
      </c>
      <c r="G7495" s="15" t="s">
        <v>299</v>
      </c>
      <c r="H7495" s="15" t="s">
        <v>136</v>
      </c>
      <c r="I7495" s="15" t="s">
        <v>139</v>
      </c>
      <c r="J7495" s="15" t="s">
        <v>150</v>
      </c>
      <c r="K7495" s="15" t="s">
        <v>13239</v>
      </c>
      <c r="N7495" s="15" t="n">
        <v>88</v>
      </c>
      <c r="O7495" s="15" t="n">
        <v>137</v>
      </c>
      <c r="P7495" s="15" t="n">
        <v>225</v>
      </c>
      <c r="Y7495" s="15" t="s">
        <v>156</v>
      </c>
      <c r="AB7495" s="15" t="s">
        <v>143</v>
      </c>
    </row>
    <row r="7496" customFormat="false" ht="15" hidden="false" customHeight="true" outlineLevel="0" collapsed="false">
      <c r="A7496" s="15" t="s">
        <v>13237</v>
      </c>
      <c r="B7496" s="15" t="s">
        <v>13238</v>
      </c>
      <c r="C7496" s="15" t="s">
        <v>134</v>
      </c>
      <c r="D7496" s="15" t="s">
        <v>135</v>
      </c>
      <c r="E7496" s="15" t="s">
        <v>136</v>
      </c>
      <c r="F7496" s="15" t="s">
        <v>137</v>
      </c>
      <c r="G7496" s="15" t="s">
        <v>299</v>
      </c>
      <c r="H7496" s="15" t="s">
        <v>136</v>
      </c>
      <c r="I7496" s="15" t="s">
        <v>139</v>
      </c>
      <c r="J7496" s="15" t="s">
        <v>158</v>
      </c>
      <c r="K7496" s="15" t="s">
        <v>13240</v>
      </c>
      <c r="O7496" s="15" t="n">
        <v>24</v>
      </c>
      <c r="P7496" s="15" t="n">
        <v>24</v>
      </c>
      <c r="Y7496" s="15" t="s">
        <v>156</v>
      </c>
      <c r="AB7496" s="15" t="s">
        <v>143</v>
      </c>
    </row>
    <row r="7497" customFormat="false" ht="15" hidden="false" customHeight="true" outlineLevel="0" collapsed="false">
      <c r="A7497" s="15" t="s">
        <v>13241</v>
      </c>
      <c r="B7497" s="15" t="s">
        <v>13242</v>
      </c>
      <c r="C7497" s="15" t="s">
        <v>217</v>
      </c>
      <c r="D7497" s="15" t="s">
        <v>235</v>
      </c>
      <c r="E7497" s="15" t="s">
        <v>136</v>
      </c>
      <c r="F7497" s="15" t="s">
        <v>137</v>
      </c>
      <c r="G7497" s="15" t="s">
        <v>2218</v>
      </c>
      <c r="H7497" s="15" t="s">
        <v>136</v>
      </c>
      <c r="I7497" s="15" t="s">
        <v>139</v>
      </c>
      <c r="J7497" s="15" t="s">
        <v>144</v>
      </c>
      <c r="K7497" s="15" t="s">
        <v>13243</v>
      </c>
      <c r="L7497" s="15" t="n">
        <v>3</v>
      </c>
      <c r="P7497" s="15" t="n">
        <v>3</v>
      </c>
      <c r="Y7497" s="15" t="s">
        <v>142</v>
      </c>
      <c r="AB7497" s="15" t="s">
        <v>143</v>
      </c>
    </row>
    <row r="7498" customFormat="false" ht="15" hidden="false" customHeight="true" outlineLevel="0" collapsed="false">
      <c r="A7498" s="15" t="s">
        <v>13241</v>
      </c>
      <c r="B7498" s="15" t="s">
        <v>13242</v>
      </c>
      <c r="C7498" s="15" t="s">
        <v>217</v>
      </c>
      <c r="D7498" s="15" t="s">
        <v>235</v>
      </c>
      <c r="E7498" s="15" t="s">
        <v>136</v>
      </c>
      <c r="F7498" s="15" t="s">
        <v>137</v>
      </c>
      <c r="G7498" s="15" t="s">
        <v>2218</v>
      </c>
      <c r="H7498" s="15" t="s">
        <v>136</v>
      </c>
      <c r="I7498" s="15" t="s">
        <v>139</v>
      </c>
      <c r="J7498" s="15" t="s">
        <v>150</v>
      </c>
      <c r="K7498" s="15" t="s">
        <v>13244</v>
      </c>
      <c r="L7498" s="15" t="n">
        <v>2</v>
      </c>
      <c r="P7498" s="15" t="n">
        <v>2</v>
      </c>
      <c r="Y7498" s="15" t="s">
        <v>142</v>
      </c>
      <c r="AB7498" s="15" t="s">
        <v>143</v>
      </c>
    </row>
    <row r="7499" customFormat="false" ht="15" hidden="false" customHeight="true" outlineLevel="0" collapsed="false">
      <c r="A7499" s="15" t="s">
        <v>13241</v>
      </c>
      <c r="B7499" s="15" t="s">
        <v>13242</v>
      </c>
      <c r="C7499" s="15" t="s">
        <v>217</v>
      </c>
      <c r="D7499" s="15" t="s">
        <v>235</v>
      </c>
      <c r="E7499" s="15" t="s">
        <v>136</v>
      </c>
      <c r="F7499" s="15" t="s">
        <v>137</v>
      </c>
      <c r="G7499" s="15" t="s">
        <v>2218</v>
      </c>
      <c r="H7499" s="15" t="s">
        <v>136</v>
      </c>
      <c r="I7499" s="15" t="s">
        <v>139</v>
      </c>
      <c r="J7499" s="15" t="s">
        <v>158</v>
      </c>
      <c r="K7499" s="15" t="s">
        <v>13245</v>
      </c>
      <c r="L7499" s="15" t="n">
        <v>9</v>
      </c>
      <c r="P7499" s="15" t="n">
        <v>9</v>
      </c>
      <c r="Y7499" s="15" t="s">
        <v>142</v>
      </c>
      <c r="AB7499" s="15" t="s">
        <v>143</v>
      </c>
    </row>
    <row r="7500" customFormat="false" ht="15" hidden="false" customHeight="true" outlineLevel="0" collapsed="false">
      <c r="A7500" s="15" t="s">
        <v>13246</v>
      </c>
      <c r="B7500" s="15" t="s">
        <v>13247</v>
      </c>
      <c r="C7500" s="15" t="s">
        <v>134</v>
      </c>
      <c r="D7500" s="15" t="s">
        <v>135</v>
      </c>
      <c r="E7500" s="15" t="s">
        <v>136</v>
      </c>
      <c r="F7500" s="15" t="s">
        <v>137</v>
      </c>
      <c r="G7500" s="15" t="s">
        <v>3778</v>
      </c>
      <c r="H7500" s="15" t="s">
        <v>136</v>
      </c>
      <c r="I7500" s="15" t="s">
        <v>139</v>
      </c>
      <c r="J7500" s="15" t="s">
        <v>140</v>
      </c>
      <c r="K7500" s="15" t="s">
        <v>13248</v>
      </c>
      <c r="M7500" s="15" t="n">
        <v>24</v>
      </c>
      <c r="N7500" s="15" t="n">
        <v>34</v>
      </c>
      <c r="O7500" s="15" t="n">
        <v>2</v>
      </c>
      <c r="P7500" s="15" t="n">
        <v>60</v>
      </c>
      <c r="Y7500" s="15" t="s">
        <v>142</v>
      </c>
      <c r="AB7500" s="15" t="s">
        <v>143</v>
      </c>
    </row>
    <row r="7501" customFormat="false" ht="15" hidden="false" customHeight="true" outlineLevel="0" collapsed="false">
      <c r="A7501" s="15" t="s">
        <v>13246</v>
      </c>
      <c r="B7501" s="15" t="s">
        <v>13247</v>
      </c>
      <c r="C7501" s="15" t="s">
        <v>134</v>
      </c>
      <c r="D7501" s="15" t="s">
        <v>135</v>
      </c>
      <c r="E7501" s="15" t="s">
        <v>136</v>
      </c>
      <c r="F7501" s="15" t="s">
        <v>137</v>
      </c>
      <c r="G7501" s="15" t="s">
        <v>3778</v>
      </c>
      <c r="H7501" s="15" t="s">
        <v>136</v>
      </c>
      <c r="I7501" s="15" t="s">
        <v>139</v>
      </c>
      <c r="J7501" s="15" t="s">
        <v>144</v>
      </c>
      <c r="K7501" s="15" t="s">
        <v>13249</v>
      </c>
      <c r="M7501" s="15" t="n">
        <v>3</v>
      </c>
      <c r="N7501" s="15" t="n">
        <v>3</v>
      </c>
      <c r="P7501" s="15" t="n">
        <v>6</v>
      </c>
      <c r="Y7501" s="15" t="s">
        <v>142</v>
      </c>
      <c r="AB7501" s="15" t="s">
        <v>143</v>
      </c>
    </row>
    <row r="7502" customFormat="false" ht="15" hidden="false" customHeight="true" outlineLevel="0" collapsed="false">
      <c r="A7502" s="15" t="s">
        <v>13246</v>
      </c>
      <c r="B7502" s="15" t="s">
        <v>13247</v>
      </c>
      <c r="C7502" s="15" t="s">
        <v>134</v>
      </c>
      <c r="D7502" s="15" t="s">
        <v>135</v>
      </c>
      <c r="E7502" s="15" t="s">
        <v>136</v>
      </c>
      <c r="F7502" s="15" t="s">
        <v>137</v>
      </c>
      <c r="G7502" s="15" t="s">
        <v>3778</v>
      </c>
      <c r="H7502" s="15" t="s">
        <v>136</v>
      </c>
      <c r="I7502" s="15" t="s">
        <v>139</v>
      </c>
      <c r="J7502" s="15" t="s">
        <v>150</v>
      </c>
      <c r="K7502" s="15" t="s">
        <v>13250</v>
      </c>
      <c r="M7502" s="15" t="n">
        <v>6</v>
      </c>
      <c r="N7502" s="15" t="n">
        <v>4</v>
      </c>
      <c r="O7502" s="15" t="n">
        <v>6</v>
      </c>
      <c r="P7502" s="15" t="n">
        <v>16</v>
      </c>
      <c r="Y7502" s="15" t="s">
        <v>142</v>
      </c>
      <c r="AB7502" s="15" t="s">
        <v>143</v>
      </c>
    </row>
    <row r="7503" customFormat="false" ht="15" hidden="false" customHeight="true" outlineLevel="0" collapsed="false">
      <c r="A7503" s="15" t="s">
        <v>13246</v>
      </c>
      <c r="B7503" s="15" t="s">
        <v>13247</v>
      </c>
      <c r="C7503" s="15" t="s">
        <v>134</v>
      </c>
      <c r="D7503" s="15" t="s">
        <v>135</v>
      </c>
      <c r="E7503" s="15" t="s">
        <v>136</v>
      </c>
      <c r="F7503" s="15" t="s">
        <v>137</v>
      </c>
      <c r="G7503" s="15" t="s">
        <v>3778</v>
      </c>
      <c r="H7503" s="15" t="s">
        <v>136</v>
      </c>
      <c r="I7503" s="15" t="s">
        <v>139</v>
      </c>
      <c r="J7503" s="15" t="s">
        <v>158</v>
      </c>
      <c r="K7503" s="15" t="s">
        <v>13251</v>
      </c>
      <c r="M7503" s="15" t="n">
        <v>3</v>
      </c>
      <c r="O7503" s="15" t="n">
        <v>5</v>
      </c>
      <c r="P7503" s="15" t="n">
        <v>8</v>
      </c>
      <c r="Y7503" s="15" t="s">
        <v>142</v>
      </c>
      <c r="AB7503" s="15" t="s">
        <v>143</v>
      </c>
    </row>
    <row r="7504" customFormat="false" ht="15" hidden="false" customHeight="true" outlineLevel="0" collapsed="false">
      <c r="A7504" s="15" t="s">
        <v>13252</v>
      </c>
      <c r="B7504" s="15" t="s">
        <v>13253</v>
      </c>
      <c r="C7504" s="15" t="s">
        <v>148</v>
      </c>
      <c r="E7504" s="15" t="s">
        <v>136</v>
      </c>
      <c r="F7504" s="15" t="s">
        <v>137</v>
      </c>
      <c r="G7504" s="15" t="s">
        <v>1125</v>
      </c>
      <c r="H7504" s="15" t="s">
        <v>136</v>
      </c>
      <c r="I7504" s="15" t="s">
        <v>139</v>
      </c>
      <c r="J7504" s="15" t="s">
        <v>150</v>
      </c>
      <c r="K7504" s="15" t="s">
        <v>13254</v>
      </c>
      <c r="M7504" s="15" t="n">
        <v>14</v>
      </c>
      <c r="P7504" s="15" t="n">
        <v>14</v>
      </c>
      <c r="Y7504" s="15" t="s">
        <v>156</v>
      </c>
      <c r="AB7504" s="15" t="s">
        <v>143</v>
      </c>
    </row>
    <row r="7505" customFormat="false" ht="15" hidden="false" customHeight="true" outlineLevel="0" collapsed="false">
      <c r="A7505" s="15" t="s">
        <v>13255</v>
      </c>
      <c r="B7505" s="15" t="s">
        <v>13256</v>
      </c>
      <c r="C7505" s="15" t="s">
        <v>148</v>
      </c>
      <c r="E7505" s="15" t="s">
        <v>136</v>
      </c>
      <c r="F7505" s="15" t="s">
        <v>137</v>
      </c>
      <c r="G7505" s="15" t="s">
        <v>788</v>
      </c>
      <c r="H7505" s="15" t="s">
        <v>136</v>
      </c>
      <c r="I7505" s="15" t="s">
        <v>139</v>
      </c>
      <c r="J7505" s="15" t="s">
        <v>150</v>
      </c>
      <c r="K7505" s="15" t="s">
        <v>13257</v>
      </c>
      <c r="O7505" s="15" t="n">
        <v>3</v>
      </c>
      <c r="P7505" s="15" t="n">
        <v>3</v>
      </c>
      <c r="Y7505" s="15" t="s">
        <v>142</v>
      </c>
      <c r="AB7505" s="15" t="s">
        <v>143</v>
      </c>
    </row>
    <row r="7506" customFormat="false" ht="15" hidden="false" customHeight="true" outlineLevel="0" collapsed="false">
      <c r="A7506" s="15" t="s">
        <v>13258</v>
      </c>
      <c r="B7506" s="15" t="s">
        <v>13259</v>
      </c>
      <c r="C7506" s="15" t="s">
        <v>217</v>
      </c>
      <c r="D7506" s="15" t="s">
        <v>235</v>
      </c>
      <c r="E7506" s="15" t="s">
        <v>136</v>
      </c>
      <c r="F7506" s="15" t="s">
        <v>137</v>
      </c>
      <c r="G7506" s="15" t="s">
        <v>308</v>
      </c>
      <c r="H7506" s="15" t="s">
        <v>136</v>
      </c>
      <c r="I7506" s="15" t="s">
        <v>139</v>
      </c>
      <c r="J7506" s="15" t="s">
        <v>150</v>
      </c>
      <c r="K7506" s="15" t="s">
        <v>13260</v>
      </c>
      <c r="N7506" s="15" t="n">
        <v>1</v>
      </c>
      <c r="P7506" s="15" t="n">
        <v>1</v>
      </c>
      <c r="Y7506" s="15" t="s">
        <v>142</v>
      </c>
      <c r="AB7506" s="15" t="s">
        <v>143</v>
      </c>
    </row>
    <row r="7507" customFormat="false" ht="15" hidden="false" customHeight="true" outlineLevel="0" collapsed="false">
      <c r="A7507" s="15" t="s">
        <v>13261</v>
      </c>
      <c r="B7507" s="15" t="s">
        <v>13262</v>
      </c>
      <c r="C7507" s="15" t="s">
        <v>148</v>
      </c>
      <c r="E7507" s="15" t="s">
        <v>136</v>
      </c>
      <c r="F7507" s="15" t="s">
        <v>137</v>
      </c>
      <c r="G7507" s="15" t="s">
        <v>3784</v>
      </c>
      <c r="H7507" s="15" t="s">
        <v>136</v>
      </c>
      <c r="I7507" s="15" t="s">
        <v>139</v>
      </c>
      <c r="J7507" s="15" t="s">
        <v>140</v>
      </c>
      <c r="K7507" s="15" t="s">
        <v>13263</v>
      </c>
      <c r="L7507" s="15" t="n">
        <v>9</v>
      </c>
      <c r="P7507" s="15" t="n">
        <v>9</v>
      </c>
      <c r="Y7507" s="15" t="s">
        <v>142</v>
      </c>
      <c r="AB7507" s="15" t="s">
        <v>143</v>
      </c>
    </row>
    <row r="7508" customFormat="false" ht="15" hidden="false" customHeight="true" outlineLevel="0" collapsed="false">
      <c r="A7508" s="15" t="s">
        <v>13261</v>
      </c>
      <c r="B7508" s="15" t="s">
        <v>13262</v>
      </c>
      <c r="C7508" s="15" t="s">
        <v>148</v>
      </c>
      <c r="E7508" s="15" t="s">
        <v>136</v>
      </c>
      <c r="F7508" s="15" t="s">
        <v>137</v>
      </c>
      <c r="G7508" s="15" t="s">
        <v>3784</v>
      </c>
      <c r="H7508" s="15" t="s">
        <v>136</v>
      </c>
      <c r="I7508" s="15" t="s">
        <v>139</v>
      </c>
      <c r="J7508" s="15" t="s">
        <v>144</v>
      </c>
      <c r="K7508" s="15" t="s">
        <v>13264</v>
      </c>
      <c r="L7508" s="15" t="n">
        <v>247</v>
      </c>
      <c r="M7508" s="15" t="n">
        <v>2</v>
      </c>
      <c r="P7508" s="15" t="n">
        <v>249</v>
      </c>
      <c r="Y7508" s="15" t="s">
        <v>142</v>
      </c>
      <c r="AB7508" s="15" t="s">
        <v>143</v>
      </c>
    </row>
    <row r="7509" customFormat="false" ht="15" hidden="false" customHeight="true" outlineLevel="0" collapsed="false">
      <c r="A7509" s="15" t="s">
        <v>13265</v>
      </c>
      <c r="B7509" s="15" t="s">
        <v>13266</v>
      </c>
      <c r="C7509" s="15" t="s">
        <v>148</v>
      </c>
      <c r="E7509" s="15" t="s">
        <v>136</v>
      </c>
      <c r="F7509" s="15" t="s">
        <v>137</v>
      </c>
      <c r="G7509" s="15" t="s">
        <v>299</v>
      </c>
      <c r="H7509" s="15" t="s">
        <v>136</v>
      </c>
      <c r="I7509" s="15" t="s">
        <v>139</v>
      </c>
      <c r="J7509" s="15" t="s">
        <v>150</v>
      </c>
      <c r="K7509" s="15" t="s">
        <v>13267</v>
      </c>
      <c r="O7509" s="15" t="n">
        <v>1</v>
      </c>
      <c r="P7509" s="15" t="n">
        <v>1</v>
      </c>
      <c r="Y7509" s="15" t="s">
        <v>156</v>
      </c>
      <c r="AB7509" s="15" t="s">
        <v>143</v>
      </c>
    </row>
    <row r="7510" customFormat="false" ht="15" hidden="false" customHeight="true" outlineLevel="0" collapsed="false">
      <c r="A7510" s="15" t="s">
        <v>13265</v>
      </c>
      <c r="B7510" s="15" t="s">
        <v>13266</v>
      </c>
      <c r="C7510" s="15" t="s">
        <v>148</v>
      </c>
      <c r="E7510" s="15" t="s">
        <v>136</v>
      </c>
      <c r="F7510" s="15" t="s">
        <v>137</v>
      </c>
      <c r="G7510" s="15" t="s">
        <v>299</v>
      </c>
      <c r="H7510" s="15" t="s">
        <v>136</v>
      </c>
      <c r="I7510" s="15" t="s">
        <v>139</v>
      </c>
      <c r="J7510" s="15" t="s">
        <v>158</v>
      </c>
      <c r="K7510" s="15" t="s">
        <v>13268</v>
      </c>
      <c r="O7510" s="15" t="n">
        <v>5</v>
      </c>
      <c r="P7510" s="15" t="n">
        <v>5</v>
      </c>
      <c r="Y7510" s="15" t="s">
        <v>156</v>
      </c>
      <c r="AB7510" s="15" t="s">
        <v>143</v>
      </c>
    </row>
    <row r="7511" customFormat="false" ht="15" hidden="false" customHeight="true" outlineLevel="0" collapsed="false">
      <c r="A7511" s="15" t="s">
        <v>13269</v>
      </c>
      <c r="B7511" s="15" t="s">
        <v>13270</v>
      </c>
      <c r="C7511" s="15" t="s">
        <v>217</v>
      </c>
      <c r="D7511" s="15" t="s">
        <v>235</v>
      </c>
      <c r="E7511" s="15" t="s">
        <v>136</v>
      </c>
      <c r="F7511" s="15" t="s">
        <v>137</v>
      </c>
      <c r="G7511" s="15" t="s">
        <v>299</v>
      </c>
      <c r="H7511" s="15" t="s">
        <v>136</v>
      </c>
      <c r="I7511" s="15" t="s">
        <v>139</v>
      </c>
      <c r="J7511" s="15" t="s">
        <v>150</v>
      </c>
      <c r="K7511" s="15" t="s">
        <v>13271</v>
      </c>
      <c r="O7511" s="15" t="n">
        <v>2</v>
      </c>
      <c r="P7511" s="15" t="n">
        <v>2</v>
      </c>
      <c r="Y7511" s="15" t="s">
        <v>156</v>
      </c>
      <c r="AB7511" s="15" t="s">
        <v>143</v>
      </c>
    </row>
    <row r="7512" customFormat="false" ht="15" hidden="false" customHeight="true" outlineLevel="0" collapsed="false">
      <c r="A7512" s="15" t="s">
        <v>13269</v>
      </c>
      <c r="B7512" s="15" t="s">
        <v>13270</v>
      </c>
      <c r="C7512" s="15" t="s">
        <v>217</v>
      </c>
      <c r="D7512" s="15" t="s">
        <v>235</v>
      </c>
      <c r="E7512" s="15" t="s">
        <v>136</v>
      </c>
      <c r="F7512" s="15" t="s">
        <v>137</v>
      </c>
      <c r="G7512" s="15" t="s">
        <v>299</v>
      </c>
      <c r="H7512" s="15" t="s">
        <v>136</v>
      </c>
      <c r="I7512" s="15" t="s">
        <v>139</v>
      </c>
      <c r="J7512" s="15" t="s">
        <v>158</v>
      </c>
      <c r="K7512" s="15" t="s">
        <v>13272</v>
      </c>
      <c r="O7512" s="15" t="n">
        <v>2</v>
      </c>
      <c r="P7512" s="15" t="n">
        <v>2</v>
      </c>
      <c r="Y7512" s="15" t="s">
        <v>156</v>
      </c>
      <c r="AB7512" s="15" t="s">
        <v>143</v>
      </c>
    </row>
    <row r="7513" customFormat="false" ht="15" hidden="false" customHeight="true" outlineLevel="0" collapsed="false">
      <c r="A7513" s="15" t="s">
        <v>13273</v>
      </c>
      <c r="B7513" s="15" t="s">
        <v>13274</v>
      </c>
      <c r="C7513" s="15" t="s">
        <v>217</v>
      </c>
      <c r="D7513" s="15" t="s">
        <v>235</v>
      </c>
      <c r="E7513" s="15" t="s">
        <v>136</v>
      </c>
      <c r="F7513" s="15" t="s">
        <v>137</v>
      </c>
      <c r="G7513" s="15" t="s">
        <v>13275</v>
      </c>
      <c r="H7513" s="15" t="s">
        <v>136</v>
      </c>
      <c r="I7513" s="15" t="s">
        <v>139</v>
      </c>
      <c r="J7513" s="15" t="s">
        <v>140</v>
      </c>
      <c r="K7513" s="15" t="s">
        <v>13276</v>
      </c>
      <c r="O7513" s="15" t="n">
        <v>8</v>
      </c>
      <c r="P7513" s="15" t="n">
        <v>8</v>
      </c>
      <c r="Y7513" s="15" t="s">
        <v>142</v>
      </c>
      <c r="AB7513" s="15" t="s">
        <v>143</v>
      </c>
    </row>
    <row r="7514" customFormat="false" ht="15" hidden="false" customHeight="true" outlineLevel="0" collapsed="false">
      <c r="A7514" s="15" t="s">
        <v>13273</v>
      </c>
      <c r="B7514" s="15" t="s">
        <v>13274</v>
      </c>
      <c r="C7514" s="15" t="s">
        <v>217</v>
      </c>
      <c r="D7514" s="15" t="s">
        <v>235</v>
      </c>
      <c r="E7514" s="15" t="s">
        <v>136</v>
      </c>
      <c r="F7514" s="15" t="s">
        <v>137</v>
      </c>
      <c r="G7514" s="15" t="s">
        <v>13275</v>
      </c>
      <c r="H7514" s="15" t="s">
        <v>136</v>
      </c>
      <c r="I7514" s="15" t="s">
        <v>139</v>
      </c>
      <c r="J7514" s="15" t="s">
        <v>150</v>
      </c>
      <c r="K7514" s="15" t="s">
        <v>13277</v>
      </c>
      <c r="N7514" s="15" t="n">
        <v>2</v>
      </c>
      <c r="O7514" s="15" t="n">
        <v>304</v>
      </c>
      <c r="P7514" s="15" t="n">
        <v>306</v>
      </c>
      <c r="Y7514" s="15" t="s">
        <v>142</v>
      </c>
      <c r="AB7514" s="15" t="s">
        <v>143</v>
      </c>
    </row>
    <row r="7515" customFormat="false" ht="15" hidden="false" customHeight="true" outlineLevel="0" collapsed="false">
      <c r="A7515" s="15" t="s">
        <v>13273</v>
      </c>
      <c r="B7515" s="15" t="s">
        <v>13274</v>
      </c>
      <c r="C7515" s="15" t="s">
        <v>217</v>
      </c>
      <c r="D7515" s="15" t="s">
        <v>235</v>
      </c>
      <c r="E7515" s="15" t="s">
        <v>136</v>
      </c>
      <c r="F7515" s="15" t="s">
        <v>137</v>
      </c>
      <c r="G7515" s="15" t="s">
        <v>13275</v>
      </c>
      <c r="H7515" s="15" t="s">
        <v>136</v>
      </c>
      <c r="I7515" s="15" t="s">
        <v>139</v>
      </c>
      <c r="J7515" s="15" t="s">
        <v>158</v>
      </c>
      <c r="K7515" s="15" t="s">
        <v>13278</v>
      </c>
      <c r="O7515" s="15" t="n">
        <v>41</v>
      </c>
      <c r="P7515" s="15" t="n">
        <v>41</v>
      </c>
      <c r="Y7515" s="15" t="s">
        <v>142</v>
      </c>
      <c r="AB7515" s="15" t="s">
        <v>143</v>
      </c>
    </row>
    <row r="7516" customFormat="false" ht="15" hidden="false" customHeight="true" outlineLevel="0" collapsed="false">
      <c r="A7516" s="15" t="s">
        <v>13279</v>
      </c>
      <c r="B7516" s="15" t="s">
        <v>13280</v>
      </c>
      <c r="C7516" s="15" t="s">
        <v>148</v>
      </c>
      <c r="E7516" s="15" t="s">
        <v>136</v>
      </c>
      <c r="F7516" s="15" t="s">
        <v>137</v>
      </c>
      <c r="G7516" s="15" t="s">
        <v>1995</v>
      </c>
      <c r="H7516" s="15" t="s">
        <v>136</v>
      </c>
      <c r="I7516" s="15" t="s">
        <v>139</v>
      </c>
      <c r="J7516" s="15" t="s">
        <v>140</v>
      </c>
      <c r="K7516" s="15" t="s">
        <v>13281</v>
      </c>
      <c r="O7516" s="15" t="n">
        <v>3</v>
      </c>
      <c r="P7516" s="15" t="n">
        <v>3</v>
      </c>
      <c r="Y7516" s="15" t="s">
        <v>142</v>
      </c>
      <c r="AB7516" s="15" t="s">
        <v>143</v>
      </c>
    </row>
    <row r="7517" customFormat="false" ht="15" hidden="false" customHeight="true" outlineLevel="0" collapsed="false">
      <c r="A7517" s="15" t="s">
        <v>13279</v>
      </c>
      <c r="B7517" s="15" t="s">
        <v>13280</v>
      </c>
      <c r="C7517" s="15" t="s">
        <v>148</v>
      </c>
      <c r="E7517" s="15" t="s">
        <v>136</v>
      </c>
      <c r="F7517" s="15" t="s">
        <v>137</v>
      </c>
      <c r="G7517" s="15" t="s">
        <v>1995</v>
      </c>
      <c r="H7517" s="15" t="s">
        <v>136</v>
      </c>
      <c r="I7517" s="15" t="s">
        <v>139</v>
      </c>
      <c r="J7517" s="15" t="s">
        <v>150</v>
      </c>
      <c r="K7517" s="15" t="s">
        <v>13282</v>
      </c>
      <c r="N7517" s="15" t="n">
        <v>15</v>
      </c>
      <c r="O7517" s="15" t="n">
        <v>54</v>
      </c>
      <c r="P7517" s="15" t="n">
        <v>69</v>
      </c>
      <c r="Y7517" s="15" t="s">
        <v>142</v>
      </c>
      <c r="AB7517" s="15" t="s">
        <v>143</v>
      </c>
    </row>
    <row r="7518" customFormat="false" ht="15" hidden="false" customHeight="true" outlineLevel="0" collapsed="false">
      <c r="A7518" s="15" t="s">
        <v>13283</v>
      </c>
      <c r="B7518" s="15" t="s">
        <v>13284</v>
      </c>
      <c r="C7518" s="15" t="s">
        <v>148</v>
      </c>
      <c r="E7518" s="15" t="s">
        <v>136</v>
      </c>
      <c r="F7518" s="15" t="s">
        <v>137</v>
      </c>
      <c r="G7518" s="15" t="s">
        <v>5162</v>
      </c>
      <c r="H7518" s="15" t="s">
        <v>136</v>
      </c>
      <c r="I7518" s="15" t="s">
        <v>139</v>
      </c>
      <c r="J7518" s="15" t="s">
        <v>150</v>
      </c>
      <c r="K7518" s="15" t="s">
        <v>13285</v>
      </c>
      <c r="N7518" s="15" t="n">
        <v>41</v>
      </c>
      <c r="P7518" s="15" t="n">
        <v>41</v>
      </c>
      <c r="Y7518" s="15" t="s">
        <v>142</v>
      </c>
      <c r="AB7518" s="15" t="s">
        <v>143</v>
      </c>
    </row>
    <row r="7519" customFormat="false" ht="15" hidden="false" customHeight="true" outlineLevel="0" collapsed="false">
      <c r="A7519" s="15" t="s">
        <v>13283</v>
      </c>
      <c r="B7519" s="15" t="s">
        <v>13284</v>
      </c>
      <c r="C7519" s="15" t="s">
        <v>148</v>
      </c>
      <c r="E7519" s="15" t="s">
        <v>136</v>
      </c>
      <c r="F7519" s="15" t="s">
        <v>137</v>
      </c>
      <c r="G7519" s="15" t="s">
        <v>5162</v>
      </c>
      <c r="H7519" s="15" t="s">
        <v>136</v>
      </c>
      <c r="I7519" s="15" t="s">
        <v>139</v>
      </c>
      <c r="J7519" s="15" t="s">
        <v>158</v>
      </c>
      <c r="K7519" s="15" t="s">
        <v>13286</v>
      </c>
      <c r="N7519" s="15" t="n">
        <v>5</v>
      </c>
      <c r="P7519" s="15" t="n">
        <v>5</v>
      </c>
      <c r="Y7519" s="15" t="s">
        <v>142</v>
      </c>
      <c r="AB7519" s="15" t="s">
        <v>143</v>
      </c>
    </row>
    <row r="7520" customFormat="false" ht="15" hidden="false" customHeight="true" outlineLevel="0" collapsed="false">
      <c r="A7520" s="15" t="s">
        <v>13287</v>
      </c>
      <c r="B7520" s="15" t="s">
        <v>13288</v>
      </c>
      <c r="C7520" s="15" t="s">
        <v>134</v>
      </c>
      <c r="D7520" s="15" t="s">
        <v>541</v>
      </c>
      <c r="E7520" s="15" t="s">
        <v>136</v>
      </c>
      <c r="F7520" s="15" t="s">
        <v>137</v>
      </c>
      <c r="G7520" s="15" t="s">
        <v>1353</v>
      </c>
      <c r="H7520" s="15" t="s">
        <v>136</v>
      </c>
      <c r="I7520" s="15" t="s">
        <v>243</v>
      </c>
      <c r="J7520" s="15" t="s">
        <v>140</v>
      </c>
      <c r="K7520" s="15" t="s">
        <v>13289</v>
      </c>
      <c r="L7520" s="15" t="n">
        <v>10</v>
      </c>
      <c r="M7520" s="15" t="n">
        <v>17</v>
      </c>
      <c r="N7520" s="15" t="n">
        <v>70</v>
      </c>
      <c r="O7520" s="15" t="n">
        <v>9</v>
      </c>
      <c r="P7520" s="15" t="n">
        <v>106</v>
      </c>
      <c r="Y7520" s="15" t="s">
        <v>156</v>
      </c>
      <c r="AB7520" s="15" t="s">
        <v>143</v>
      </c>
    </row>
    <row r="7521" customFormat="false" ht="15" hidden="false" customHeight="true" outlineLevel="0" collapsed="false">
      <c r="A7521" s="15" t="s">
        <v>13287</v>
      </c>
      <c r="B7521" s="15" t="s">
        <v>13288</v>
      </c>
      <c r="C7521" s="15" t="s">
        <v>134</v>
      </c>
      <c r="D7521" s="15" t="s">
        <v>541</v>
      </c>
      <c r="E7521" s="15" t="s">
        <v>136</v>
      </c>
      <c r="F7521" s="15" t="s">
        <v>137</v>
      </c>
      <c r="G7521" s="15" t="s">
        <v>1353</v>
      </c>
      <c r="H7521" s="15" t="s">
        <v>136</v>
      </c>
      <c r="I7521" s="15" t="s">
        <v>243</v>
      </c>
      <c r="J7521" s="15" t="s">
        <v>144</v>
      </c>
      <c r="K7521" s="15" t="s">
        <v>13290</v>
      </c>
      <c r="L7521" s="15" t="n">
        <v>11</v>
      </c>
      <c r="M7521" s="15" t="n">
        <v>19</v>
      </c>
      <c r="N7521" s="15" t="n">
        <v>6</v>
      </c>
      <c r="P7521" s="15" t="n">
        <v>36</v>
      </c>
      <c r="Y7521" s="15" t="s">
        <v>156</v>
      </c>
      <c r="AB7521" s="15" t="s">
        <v>143</v>
      </c>
    </row>
    <row r="7522" customFormat="false" ht="15" hidden="false" customHeight="true" outlineLevel="0" collapsed="false">
      <c r="A7522" s="15" t="s">
        <v>13287</v>
      </c>
      <c r="B7522" s="15" t="s">
        <v>13288</v>
      </c>
      <c r="C7522" s="15" t="s">
        <v>134</v>
      </c>
      <c r="D7522" s="15" t="s">
        <v>541</v>
      </c>
      <c r="E7522" s="15" t="s">
        <v>136</v>
      </c>
      <c r="F7522" s="15" t="s">
        <v>137</v>
      </c>
      <c r="G7522" s="15" t="s">
        <v>1353</v>
      </c>
      <c r="H7522" s="15" t="s">
        <v>136</v>
      </c>
      <c r="I7522" s="15" t="s">
        <v>243</v>
      </c>
      <c r="J7522" s="15" t="s">
        <v>150</v>
      </c>
      <c r="K7522" s="15" t="s">
        <v>13291</v>
      </c>
      <c r="L7522" s="15" t="n">
        <v>490</v>
      </c>
      <c r="M7522" s="15" t="n">
        <v>409</v>
      </c>
      <c r="N7522" s="15" t="n">
        <v>563</v>
      </c>
      <c r="O7522" s="15" t="n">
        <v>203</v>
      </c>
      <c r="P7522" s="15" t="n">
        <v>1665</v>
      </c>
      <c r="Y7522" s="15" t="s">
        <v>156</v>
      </c>
      <c r="AB7522" s="15" t="s">
        <v>143</v>
      </c>
    </row>
    <row r="7523" customFormat="false" ht="15" hidden="false" customHeight="true" outlineLevel="0" collapsed="false">
      <c r="A7523" s="15" t="s">
        <v>13287</v>
      </c>
      <c r="B7523" s="15" t="s">
        <v>13288</v>
      </c>
      <c r="C7523" s="15" t="s">
        <v>134</v>
      </c>
      <c r="D7523" s="15" t="s">
        <v>541</v>
      </c>
      <c r="E7523" s="15" t="s">
        <v>136</v>
      </c>
      <c r="F7523" s="15" t="s">
        <v>137</v>
      </c>
      <c r="G7523" s="15" t="s">
        <v>1353</v>
      </c>
      <c r="H7523" s="15" t="s">
        <v>136</v>
      </c>
      <c r="I7523" s="15" t="s">
        <v>243</v>
      </c>
      <c r="J7523" s="15" t="s">
        <v>166</v>
      </c>
      <c r="K7523" s="15" t="s">
        <v>13292</v>
      </c>
      <c r="M7523" s="15" t="n">
        <v>34</v>
      </c>
      <c r="N7523" s="15" t="n">
        <v>249</v>
      </c>
      <c r="P7523" s="15" t="n">
        <v>283</v>
      </c>
      <c r="Y7523" s="15" t="s">
        <v>156</v>
      </c>
      <c r="AB7523" s="15" t="s">
        <v>143</v>
      </c>
    </row>
    <row r="7524" customFormat="false" ht="15" hidden="false" customHeight="true" outlineLevel="0" collapsed="false">
      <c r="A7524" s="15" t="s">
        <v>13287</v>
      </c>
      <c r="B7524" s="15" t="s">
        <v>13288</v>
      </c>
      <c r="C7524" s="15" t="s">
        <v>134</v>
      </c>
      <c r="D7524" s="15" t="s">
        <v>541</v>
      </c>
      <c r="E7524" s="15" t="s">
        <v>136</v>
      </c>
      <c r="F7524" s="15" t="s">
        <v>137</v>
      </c>
      <c r="G7524" s="15" t="s">
        <v>1353</v>
      </c>
      <c r="H7524" s="15" t="s">
        <v>136</v>
      </c>
      <c r="I7524" s="15" t="s">
        <v>243</v>
      </c>
      <c r="J7524" s="15" t="s">
        <v>158</v>
      </c>
      <c r="K7524" s="15" t="s">
        <v>13293</v>
      </c>
      <c r="L7524" s="15" t="n">
        <v>42</v>
      </c>
      <c r="M7524" s="15" t="n">
        <v>11</v>
      </c>
      <c r="N7524" s="15" t="n">
        <v>14</v>
      </c>
      <c r="O7524" s="15" t="n">
        <v>9</v>
      </c>
      <c r="P7524" s="15" t="n">
        <v>76</v>
      </c>
      <c r="Y7524" s="15" t="s">
        <v>156</v>
      </c>
      <c r="AB7524" s="15" t="s">
        <v>143</v>
      </c>
    </row>
    <row r="7525" customFormat="false" ht="15" hidden="false" customHeight="true" outlineLevel="0" collapsed="false">
      <c r="A7525" s="15" t="s">
        <v>13287</v>
      </c>
      <c r="B7525" s="15" t="s">
        <v>13288</v>
      </c>
      <c r="C7525" s="15" t="s">
        <v>134</v>
      </c>
      <c r="D7525" s="15" t="s">
        <v>541</v>
      </c>
      <c r="E7525" s="15" t="s">
        <v>136</v>
      </c>
      <c r="F7525" s="15" t="s">
        <v>137</v>
      </c>
      <c r="G7525" s="15" t="s">
        <v>1353</v>
      </c>
      <c r="H7525" s="15" t="s">
        <v>136</v>
      </c>
      <c r="I7525" s="15" t="s">
        <v>243</v>
      </c>
      <c r="J7525" s="15" t="s">
        <v>169</v>
      </c>
      <c r="K7525" s="15" t="s">
        <v>13294</v>
      </c>
      <c r="M7525" s="15" t="n">
        <v>3</v>
      </c>
      <c r="N7525" s="15" t="n">
        <v>34</v>
      </c>
      <c r="P7525" s="15" t="n">
        <v>37</v>
      </c>
      <c r="Y7525" s="15" t="s">
        <v>156</v>
      </c>
      <c r="AB7525" s="15" t="s">
        <v>143</v>
      </c>
    </row>
    <row r="7526" customFormat="false" ht="15" hidden="false" customHeight="true" outlineLevel="0" collapsed="false">
      <c r="A7526" s="15" t="s">
        <v>13295</v>
      </c>
      <c r="B7526" s="15" t="s">
        <v>13296</v>
      </c>
      <c r="C7526" s="15" t="s">
        <v>148</v>
      </c>
      <c r="E7526" s="15" t="s">
        <v>136</v>
      </c>
      <c r="F7526" s="15" t="s">
        <v>137</v>
      </c>
      <c r="G7526" s="15" t="s">
        <v>11744</v>
      </c>
      <c r="H7526" s="15" t="s">
        <v>136</v>
      </c>
      <c r="I7526" s="15" t="s">
        <v>139</v>
      </c>
      <c r="J7526" s="15" t="s">
        <v>150</v>
      </c>
      <c r="K7526" s="15" t="s">
        <v>13297</v>
      </c>
      <c r="L7526" s="15" t="n">
        <v>7</v>
      </c>
      <c r="P7526" s="15" t="n">
        <v>7</v>
      </c>
      <c r="Y7526" s="15" t="s">
        <v>142</v>
      </c>
      <c r="AB7526" s="15" t="s">
        <v>143</v>
      </c>
    </row>
    <row r="7527" customFormat="false" ht="15" hidden="false" customHeight="true" outlineLevel="0" collapsed="false">
      <c r="A7527" s="15" t="s">
        <v>13295</v>
      </c>
      <c r="B7527" s="15" t="s">
        <v>13296</v>
      </c>
      <c r="C7527" s="15" t="s">
        <v>148</v>
      </c>
      <c r="E7527" s="15" t="s">
        <v>136</v>
      </c>
      <c r="F7527" s="15" t="s">
        <v>137</v>
      </c>
      <c r="G7527" s="15" t="s">
        <v>11744</v>
      </c>
      <c r="H7527" s="15" t="s">
        <v>136</v>
      </c>
      <c r="I7527" s="15" t="s">
        <v>139</v>
      </c>
      <c r="J7527" s="15" t="s">
        <v>158</v>
      </c>
      <c r="K7527" s="15" t="s">
        <v>13298</v>
      </c>
      <c r="M7527" s="15" t="n">
        <v>2</v>
      </c>
      <c r="P7527" s="15" t="n">
        <v>2</v>
      </c>
      <c r="Y7527" s="15" t="s">
        <v>142</v>
      </c>
      <c r="AB7527" s="15" t="s">
        <v>143</v>
      </c>
    </row>
    <row r="7528" customFormat="false" ht="15" hidden="false" customHeight="true" outlineLevel="0" collapsed="false">
      <c r="A7528" s="15" t="s">
        <v>13299</v>
      </c>
      <c r="B7528" s="15" t="s">
        <v>13300</v>
      </c>
      <c r="C7528" s="15" t="s">
        <v>148</v>
      </c>
      <c r="E7528" s="15" t="s">
        <v>136</v>
      </c>
      <c r="F7528" s="15" t="s">
        <v>137</v>
      </c>
      <c r="G7528" s="15" t="s">
        <v>451</v>
      </c>
      <c r="H7528" s="15" t="s">
        <v>136</v>
      </c>
      <c r="I7528" s="15" t="s">
        <v>139</v>
      </c>
      <c r="J7528" s="15" t="s">
        <v>144</v>
      </c>
      <c r="K7528" s="15" t="s">
        <v>13301</v>
      </c>
      <c r="O7528" s="15" t="n">
        <v>7</v>
      </c>
      <c r="P7528" s="15" t="n">
        <v>7</v>
      </c>
      <c r="Y7528" s="15" t="s">
        <v>142</v>
      </c>
      <c r="AB7528" s="15" t="s">
        <v>143</v>
      </c>
    </row>
    <row r="7529" customFormat="false" ht="15" hidden="false" customHeight="true" outlineLevel="0" collapsed="false">
      <c r="A7529" s="15" t="s">
        <v>13299</v>
      </c>
      <c r="B7529" s="15" t="s">
        <v>13300</v>
      </c>
      <c r="C7529" s="15" t="s">
        <v>148</v>
      </c>
      <c r="E7529" s="15" t="s">
        <v>136</v>
      </c>
      <c r="F7529" s="15" t="s">
        <v>137</v>
      </c>
      <c r="G7529" s="15" t="s">
        <v>451</v>
      </c>
      <c r="H7529" s="15" t="s">
        <v>136</v>
      </c>
      <c r="I7529" s="15" t="s">
        <v>139</v>
      </c>
      <c r="J7529" s="15" t="s">
        <v>150</v>
      </c>
      <c r="K7529" s="15" t="s">
        <v>13302</v>
      </c>
      <c r="O7529" s="15" t="n">
        <v>4</v>
      </c>
      <c r="P7529" s="15" t="n">
        <v>4</v>
      </c>
      <c r="Y7529" s="15" t="s">
        <v>142</v>
      </c>
      <c r="AB7529" s="15" t="s">
        <v>143</v>
      </c>
    </row>
    <row r="7530" customFormat="false" ht="15" hidden="false" customHeight="true" outlineLevel="0" collapsed="false">
      <c r="A7530" s="15" t="s">
        <v>13299</v>
      </c>
      <c r="B7530" s="15" t="s">
        <v>13300</v>
      </c>
      <c r="C7530" s="15" t="s">
        <v>148</v>
      </c>
      <c r="E7530" s="15" t="s">
        <v>136</v>
      </c>
      <c r="F7530" s="15" t="s">
        <v>137</v>
      </c>
      <c r="G7530" s="15" t="s">
        <v>451</v>
      </c>
      <c r="H7530" s="15" t="s">
        <v>136</v>
      </c>
      <c r="I7530" s="15" t="s">
        <v>139</v>
      </c>
      <c r="J7530" s="15" t="s">
        <v>166</v>
      </c>
      <c r="K7530" s="15" t="s">
        <v>13303</v>
      </c>
      <c r="O7530" s="15" t="n">
        <v>3</v>
      </c>
      <c r="P7530" s="15" t="n">
        <v>3</v>
      </c>
      <c r="Y7530" s="15" t="s">
        <v>142</v>
      </c>
      <c r="AB7530" s="15" t="s">
        <v>143</v>
      </c>
    </row>
    <row r="7531" customFormat="false" ht="15" hidden="false" customHeight="true" outlineLevel="0" collapsed="false">
      <c r="A7531" s="15" t="s">
        <v>13299</v>
      </c>
      <c r="B7531" s="15" t="s">
        <v>13300</v>
      </c>
      <c r="C7531" s="15" t="s">
        <v>148</v>
      </c>
      <c r="E7531" s="15" t="s">
        <v>136</v>
      </c>
      <c r="F7531" s="15" t="s">
        <v>137</v>
      </c>
      <c r="G7531" s="15" t="s">
        <v>451</v>
      </c>
      <c r="H7531" s="15" t="s">
        <v>136</v>
      </c>
      <c r="I7531" s="15" t="s">
        <v>139</v>
      </c>
      <c r="J7531" s="15" t="s">
        <v>158</v>
      </c>
      <c r="K7531" s="15" t="s">
        <v>13304</v>
      </c>
      <c r="O7531" s="15" t="n">
        <v>3</v>
      </c>
      <c r="P7531" s="15" t="n">
        <v>3</v>
      </c>
      <c r="Y7531" s="15" t="s">
        <v>142</v>
      </c>
      <c r="AB7531" s="15" t="s">
        <v>143</v>
      </c>
    </row>
    <row r="7532" customFormat="false" ht="15" hidden="false" customHeight="true" outlineLevel="0" collapsed="false">
      <c r="A7532" s="15" t="s">
        <v>13305</v>
      </c>
      <c r="B7532" s="15" t="s">
        <v>13306</v>
      </c>
      <c r="C7532" s="15" t="s">
        <v>217</v>
      </c>
      <c r="D7532" s="15" t="s">
        <v>218</v>
      </c>
      <c r="E7532" s="15" t="s">
        <v>136</v>
      </c>
      <c r="F7532" s="15" t="s">
        <v>137</v>
      </c>
      <c r="G7532" s="15" t="s">
        <v>202</v>
      </c>
      <c r="H7532" s="15" t="s">
        <v>136</v>
      </c>
      <c r="I7532" s="15" t="s">
        <v>139</v>
      </c>
      <c r="J7532" s="15" t="s">
        <v>140</v>
      </c>
      <c r="K7532" s="15" t="s">
        <v>13307</v>
      </c>
      <c r="N7532" s="15" t="n">
        <v>3</v>
      </c>
      <c r="P7532" s="15" t="n">
        <v>3</v>
      </c>
      <c r="Y7532" s="15" t="s">
        <v>142</v>
      </c>
      <c r="AB7532" s="15" t="s">
        <v>143</v>
      </c>
    </row>
    <row r="7533" customFormat="false" ht="15" hidden="false" customHeight="true" outlineLevel="0" collapsed="false">
      <c r="A7533" s="15" t="s">
        <v>13305</v>
      </c>
      <c r="B7533" s="15" t="s">
        <v>13306</v>
      </c>
      <c r="C7533" s="15" t="s">
        <v>217</v>
      </c>
      <c r="D7533" s="15" t="s">
        <v>218</v>
      </c>
      <c r="E7533" s="15" t="s">
        <v>136</v>
      </c>
      <c r="F7533" s="15" t="s">
        <v>137</v>
      </c>
      <c r="G7533" s="15" t="s">
        <v>202</v>
      </c>
      <c r="H7533" s="15" t="s">
        <v>136</v>
      </c>
      <c r="I7533" s="15" t="s">
        <v>139</v>
      </c>
      <c r="J7533" s="15" t="s">
        <v>144</v>
      </c>
      <c r="K7533" s="15" t="s">
        <v>13308</v>
      </c>
      <c r="N7533" s="15" t="n">
        <v>1</v>
      </c>
      <c r="P7533" s="15" t="n">
        <v>1</v>
      </c>
      <c r="Y7533" s="15" t="s">
        <v>142</v>
      </c>
      <c r="AB7533" s="15" t="s">
        <v>143</v>
      </c>
    </row>
    <row r="7534" customFormat="false" ht="15" hidden="false" customHeight="true" outlineLevel="0" collapsed="false">
      <c r="A7534" s="15" t="s">
        <v>13305</v>
      </c>
      <c r="B7534" s="15" t="s">
        <v>13306</v>
      </c>
      <c r="C7534" s="15" t="s">
        <v>217</v>
      </c>
      <c r="D7534" s="15" t="s">
        <v>218</v>
      </c>
      <c r="E7534" s="15" t="s">
        <v>136</v>
      </c>
      <c r="F7534" s="15" t="s">
        <v>137</v>
      </c>
      <c r="G7534" s="15" t="s">
        <v>202</v>
      </c>
      <c r="H7534" s="15" t="s">
        <v>136</v>
      </c>
      <c r="I7534" s="15" t="s">
        <v>139</v>
      </c>
      <c r="J7534" s="15" t="s">
        <v>150</v>
      </c>
      <c r="K7534" s="15" t="s">
        <v>13309</v>
      </c>
      <c r="N7534" s="15" t="n">
        <v>20</v>
      </c>
      <c r="O7534" s="15" t="n">
        <v>86</v>
      </c>
      <c r="P7534" s="15" t="n">
        <v>106</v>
      </c>
      <c r="Y7534" s="15" t="s">
        <v>142</v>
      </c>
      <c r="AB7534" s="15" t="s">
        <v>143</v>
      </c>
    </row>
    <row r="7535" customFormat="false" ht="15" hidden="false" customHeight="true" outlineLevel="0" collapsed="false">
      <c r="A7535" s="15" t="s">
        <v>13305</v>
      </c>
      <c r="B7535" s="15" t="s">
        <v>13306</v>
      </c>
      <c r="C7535" s="15" t="s">
        <v>217</v>
      </c>
      <c r="D7535" s="15" t="s">
        <v>218</v>
      </c>
      <c r="E7535" s="15" t="s">
        <v>136</v>
      </c>
      <c r="F7535" s="15" t="s">
        <v>137</v>
      </c>
      <c r="G7535" s="15" t="s">
        <v>202</v>
      </c>
      <c r="H7535" s="15" t="s">
        <v>136</v>
      </c>
      <c r="I7535" s="15" t="s">
        <v>139</v>
      </c>
      <c r="J7535" s="15" t="s">
        <v>158</v>
      </c>
      <c r="K7535" s="15" t="s">
        <v>13310</v>
      </c>
      <c r="N7535" s="15" t="n">
        <v>17</v>
      </c>
      <c r="O7535" s="15" t="n">
        <v>6</v>
      </c>
      <c r="P7535" s="15" t="n">
        <v>23</v>
      </c>
      <c r="Y7535" s="15" t="s">
        <v>142</v>
      </c>
      <c r="AB7535" s="15" t="s">
        <v>143</v>
      </c>
    </row>
    <row r="7536" customFormat="false" ht="15" hidden="false" customHeight="true" outlineLevel="0" collapsed="false">
      <c r="A7536" s="15" t="s">
        <v>13311</v>
      </c>
      <c r="B7536" s="15" t="s">
        <v>13312</v>
      </c>
      <c r="C7536" s="15" t="s">
        <v>148</v>
      </c>
      <c r="E7536" s="15" t="s">
        <v>136</v>
      </c>
      <c r="F7536" s="15" t="s">
        <v>137</v>
      </c>
      <c r="G7536" s="15" t="s">
        <v>8438</v>
      </c>
      <c r="H7536" s="15" t="s">
        <v>136</v>
      </c>
      <c r="I7536" s="15" t="s">
        <v>139</v>
      </c>
      <c r="J7536" s="15" t="s">
        <v>140</v>
      </c>
      <c r="K7536" s="15" t="s">
        <v>13313</v>
      </c>
      <c r="L7536" s="15" t="n">
        <v>25</v>
      </c>
      <c r="P7536" s="15" t="n">
        <v>25</v>
      </c>
      <c r="Y7536" s="15" t="s">
        <v>142</v>
      </c>
      <c r="AB7536" s="15" t="s">
        <v>143</v>
      </c>
    </row>
    <row r="7537" customFormat="false" ht="15" hidden="false" customHeight="true" outlineLevel="0" collapsed="false">
      <c r="A7537" s="15" t="s">
        <v>13314</v>
      </c>
      <c r="B7537" s="15" t="s">
        <v>13315</v>
      </c>
      <c r="C7537" s="15" t="s">
        <v>217</v>
      </c>
      <c r="D7537" s="15" t="s">
        <v>218</v>
      </c>
      <c r="E7537" s="15" t="s">
        <v>136</v>
      </c>
      <c r="F7537" s="15" t="s">
        <v>137</v>
      </c>
      <c r="G7537" s="15" t="s">
        <v>847</v>
      </c>
      <c r="H7537" s="15" t="s">
        <v>136</v>
      </c>
      <c r="I7537" s="15" t="s">
        <v>243</v>
      </c>
      <c r="J7537" s="15" t="s">
        <v>140</v>
      </c>
      <c r="K7537" s="15" t="s">
        <v>13316</v>
      </c>
      <c r="L7537" s="15" t="n">
        <v>7</v>
      </c>
      <c r="M7537" s="15" t="n">
        <v>28</v>
      </c>
      <c r="N7537" s="15" t="n">
        <v>8</v>
      </c>
      <c r="O7537" s="15" t="n">
        <v>9</v>
      </c>
      <c r="P7537" s="15" t="n">
        <v>52</v>
      </c>
      <c r="Y7537" s="15" t="s">
        <v>142</v>
      </c>
      <c r="AB7537" s="15" t="s">
        <v>143</v>
      </c>
    </row>
    <row r="7538" customFormat="false" ht="15" hidden="false" customHeight="true" outlineLevel="0" collapsed="false">
      <c r="A7538" s="15" t="s">
        <v>13314</v>
      </c>
      <c r="B7538" s="15" t="s">
        <v>13315</v>
      </c>
      <c r="C7538" s="15" t="s">
        <v>217</v>
      </c>
      <c r="D7538" s="15" t="s">
        <v>218</v>
      </c>
      <c r="E7538" s="15" t="s">
        <v>136</v>
      </c>
      <c r="F7538" s="15" t="s">
        <v>137</v>
      </c>
      <c r="G7538" s="15" t="s">
        <v>847</v>
      </c>
      <c r="H7538" s="15" t="s">
        <v>136</v>
      </c>
      <c r="I7538" s="15" t="s">
        <v>243</v>
      </c>
      <c r="J7538" s="15" t="s">
        <v>150</v>
      </c>
      <c r="K7538" s="15" t="s">
        <v>13317</v>
      </c>
      <c r="L7538" s="15" t="n">
        <v>129</v>
      </c>
      <c r="M7538" s="15" t="n">
        <v>124</v>
      </c>
      <c r="N7538" s="15" t="n">
        <v>85</v>
      </c>
      <c r="O7538" s="15" t="n">
        <v>19</v>
      </c>
      <c r="P7538" s="15" t="n">
        <v>357</v>
      </c>
      <c r="Y7538" s="15" t="s">
        <v>142</v>
      </c>
      <c r="AB7538" s="15" t="s">
        <v>143</v>
      </c>
    </row>
    <row r="7539" customFormat="false" ht="15" hidden="false" customHeight="true" outlineLevel="0" collapsed="false">
      <c r="A7539" s="15" t="s">
        <v>13314</v>
      </c>
      <c r="B7539" s="15" t="s">
        <v>13315</v>
      </c>
      <c r="C7539" s="15" t="s">
        <v>217</v>
      </c>
      <c r="D7539" s="15" t="s">
        <v>218</v>
      </c>
      <c r="E7539" s="15" t="s">
        <v>136</v>
      </c>
      <c r="F7539" s="15" t="s">
        <v>137</v>
      </c>
      <c r="G7539" s="15" t="s">
        <v>847</v>
      </c>
      <c r="H7539" s="15" t="s">
        <v>136</v>
      </c>
      <c r="I7539" s="15" t="s">
        <v>243</v>
      </c>
      <c r="J7539" s="15" t="s">
        <v>166</v>
      </c>
      <c r="K7539" s="15" t="s">
        <v>13318</v>
      </c>
      <c r="N7539" s="15" t="n">
        <v>12</v>
      </c>
      <c r="O7539" s="15" t="n">
        <v>3</v>
      </c>
      <c r="P7539" s="15" t="n">
        <v>15</v>
      </c>
      <c r="Y7539" s="15" t="s">
        <v>142</v>
      </c>
      <c r="AB7539" s="15" t="s">
        <v>143</v>
      </c>
    </row>
    <row r="7540" customFormat="false" ht="15" hidden="false" customHeight="true" outlineLevel="0" collapsed="false">
      <c r="A7540" s="15" t="s">
        <v>13314</v>
      </c>
      <c r="B7540" s="15" t="s">
        <v>13315</v>
      </c>
      <c r="C7540" s="15" t="s">
        <v>217</v>
      </c>
      <c r="D7540" s="15" t="s">
        <v>218</v>
      </c>
      <c r="E7540" s="15" t="s">
        <v>136</v>
      </c>
      <c r="F7540" s="15" t="s">
        <v>137</v>
      </c>
      <c r="G7540" s="15" t="s">
        <v>847</v>
      </c>
      <c r="H7540" s="15" t="s">
        <v>136</v>
      </c>
      <c r="I7540" s="15" t="s">
        <v>243</v>
      </c>
      <c r="J7540" s="15" t="s">
        <v>158</v>
      </c>
      <c r="K7540" s="15" t="s">
        <v>13319</v>
      </c>
      <c r="L7540" s="15" t="n">
        <v>19</v>
      </c>
      <c r="M7540" s="15" t="n">
        <v>33</v>
      </c>
      <c r="N7540" s="15" t="n">
        <v>7</v>
      </c>
      <c r="O7540" s="15" t="n">
        <v>8</v>
      </c>
      <c r="P7540" s="15" t="n">
        <v>67</v>
      </c>
      <c r="Y7540" s="15" t="s">
        <v>142</v>
      </c>
      <c r="AB7540" s="15" t="s">
        <v>143</v>
      </c>
    </row>
    <row r="7541" customFormat="false" ht="15" hidden="false" customHeight="true" outlineLevel="0" collapsed="false">
      <c r="A7541" s="15" t="s">
        <v>13320</v>
      </c>
      <c r="B7541" s="15" t="s">
        <v>13321</v>
      </c>
      <c r="C7541" s="15" t="s">
        <v>134</v>
      </c>
      <c r="D7541" s="15" t="s">
        <v>460</v>
      </c>
      <c r="E7541" s="15" t="s">
        <v>136</v>
      </c>
      <c r="F7541" s="15" t="s">
        <v>137</v>
      </c>
      <c r="G7541" s="15" t="s">
        <v>299</v>
      </c>
      <c r="H7541" s="15" t="s">
        <v>136</v>
      </c>
      <c r="I7541" s="15" t="s">
        <v>139</v>
      </c>
      <c r="J7541" s="15" t="s">
        <v>140</v>
      </c>
      <c r="K7541" s="15" t="s">
        <v>13322</v>
      </c>
      <c r="N7541" s="15" t="n">
        <v>376</v>
      </c>
      <c r="O7541" s="15" t="n">
        <v>245</v>
      </c>
      <c r="P7541" s="15" t="n">
        <v>621</v>
      </c>
      <c r="Y7541" s="15" t="s">
        <v>156</v>
      </c>
      <c r="AB7541" s="15" t="s">
        <v>143</v>
      </c>
    </row>
    <row r="7542" customFormat="false" ht="15" hidden="false" customHeight="true" outlineLevel="0" collapsed="false">
      <c r="A7542" s="15" t="s">
        <v>13320</v>
      </c>
      <c r="B7542" s="15" t="s">
        <v>13321</v>
      </c>
      <c r="C7542" s="15" t="s">
        <v>134</v>
      </c>
      <c r="D7542" s="15" t="s">
        <v>460</v>
      </c>
      <c r="E7542" s="15" t="s">
        <v>136</v>
      </c>
      <c r="F7542" s="15" t="s">
        <v>137</v>
      </c>
      <c r="G7542" s="15" t="s">
        <v>299</v>
      </c>
      <c r="H7542" s="15" t="s">
        <v>136</v>
      </c>
      <c r="I7542" s="15" t="s">
        <v>139</v>
      </c>
      <c r="J7542" s="15" t="s">
        <v>144</v>
      </c>
      <c r="K7542" s="15" t="s">
        <v>13323</v>
      </c>
      <c r="N7542" s="15" t="n">
        <v>532</v>
      </c>
      <c r="O7542" s="15" t="n">
        <v>441</v>
      </c>
      <c r="P7542" s="15" t="n">
        <v>973</v>
      </c>
      <c r="Y7542" s="15" t="s">
        <v>156</v>
      </c>
      <c r="AB7542" s="15" t="s">
        <v>143</v>
      </c>
    </row>
    <row r="7543" customFormat="false" ht="15" hidden="false" customHeight="true" outlineLevel="0" collapsed="false">
      <c r="A7543" s="15" t="s">
        <v>13324</v>
      </c>
      <c r="B7543" s="15" t="s">
        <v>13325</v>
      </c>
      <c r="C7543" s="15" t="s">
        <v>217</v>
      </c>
      <c r="D7543" s="15" t="s">
        <v>235</v>
      </c>
      <c r="E7543" s="15" t="s">
        <v>136</v>
      </c>
      <c r="F7543" s="15" t="s">
        <v>137</v>
      </c>
      <c r="G7543" s="15" t="s">
        <v>231</v>
      </c>
      <c r="H7543" s="15" t="s">
        <v>136</v>
      </c>
      <c r="I7543" s="15" t="s">
        <v>139</v>
      </c>
      <c r="J7543" s="15" t="s">
        <v>140</v>
      </c>
      <c r="K7543" s="15" t="s">
        <v>13326</v>
      </c>
      <c r="L7543" s="15" t="n">
        <v>6</v>
      </c>
      <c r="P7543" s="15" t="n">
        <v>6</v>
      </c>
      <c r="Y7543" s="15" t="s">
        <v>156</v>
      </c>
      <c r="AB7543" s="15" t="s">
        <v>143</v>
      </c>
    </row>
    <row r="7544" customFormat="false" ht="15" hidden="false" customHeight="true" outlineLevel="0" collapsed="false">
      <c r="A7544" s="15" t="s">
        <v>13324</v>
      </c>
      <c r="B7544" s="15" t="s">
        <v>13325</v>
      </c>
      <c r="C7544" s="15" t="s">
        <v>217</v>
      </c>
      <c r="D7544" s="15" t="s">
        <v>235</v>
      </c>
      <c r="E7544" s="15" t="s">
        <v>136</v>
      </c>
      <c r="F7544" s="15" t="s">
        <v>137</v>
      </c>
      <c r="G7544" s="15" t="s">
        <v>231</v>
      </c>
      <c r="H7544" s="15" t="s">
        <v>136</v>
      </c>
      <c r="I7544" s="15" t="s">
        <v>139</v>
      </c>
      <c r="J7544" s="15" t="s">
        <v>150</v>
      </c>
      <c r="K7544" s="15" t="s">
        <v>13327</v>
      </c>
      <c r="L7544" s="15" t="n">
        <v>6</v>
      </c>
      <c r="M7544" s="15" t="n">
        <v>3</v>
      </c>
      <c r="P7544" s="15" t="n">
        <v>9</v>
      </c>
      <c r="Y7544" s="15" t="s">
        <v>156</v>
      </c>
      <c r="AB7544" s="15" t="s">
        <v>143</v>
      </c>
    </row>
    <row r="7545" customFormat="false" ht="15" hidden="false" customHeight="true" outlineLevel="0" collapsed="false">
      <c r="A7545" s="15" t="s">
        <v>13324</v>
      </c>
      <c r="B7545" s="15" t="s">
        <v>13325</v>
      </c>
      <c r="C7545" s="15" t="s">
        <v>217</v>
      </c>
      <c r="D7545" s="15" t="s">
        <v>235</v>
      </c>
      <c r="E7545" s="15" t="s">
        <v>136</v>
      </c>
      <c r="F7545" s="15" t="s">
        <v>137</v>
      </c>
      <c r="G7545" s="15" t="s">
        <v>231</v>
      </c>
      <c r="H7545" s="15" t="s">
        <v>136</v>
      </c>
      <c r="I7545" s="15" t="s">
        <v>139</v>
      </c>
      <c r="J7545" s="15" t="s">
        <v>158</v>
      </c>
      <c r="K7545" s="15" t="s">
        <v>13328</v>
      </c>
      <c r="L7545" s="15" t="n">
        <v>11</v>
      </c>
      <c r="P7545" s="15" t="n">
        <v>11</v>
      </c>
      <c r="Y7545" s="15" t="s">
        <v>156</v>
      </c>
      <c r="AB7545" s="15" t="s">
        <v>143</v>
      </c>
    </row>
    <row r="7546" customFormat="false" ht="15" hidden="false" customHeight="true" outlineLevel="0" collapsed="false">
      <c r="A7546" s="15" t="s">
        <v>13329</v>
      </c>
      <c r="B7546" s="15" t="s">
        <v>13330</v>
      </c>
      <c r="C7546" s="15" t="s">
        <v>217</v>
      </c>
      <c r="D7546" s="15" t="s">
        <v>235</v>
      </c>
      <c r="E7546" s="15" t="s">
        <v>136</v>
      </c>
      <c r="F7546" s="15" t="s">
        <v>137</v>
      </c>
      <c r="G7546" s="15" t="s">
        <v>336</v>
      </c>
      <c r="H7546" s="15" t="s">
        <v>136</v>
      </c>
      <c r="I7546" s="15" t="s">
        <v>139</v>
      </c>
      <c r="J7546" s="15" t="s">
        <v>140</v>
      </c>
      <c r="K7546" s="15" t="s">
        <v>13331</v>
      </c>
      <c r="L7546" s="15" t="n">
        <v>1</v>
      </c>
      <c r="P7546" s="15" t="n">
        <v>1</v>
      </c>
      <c r="Y7546" s="15" t="s">
        <v>142</v>
      </c>
      <c r="AB7546" s="15" t="s">
        <v>143</v>
      </c>
    </row>
    <row r="7547" customFormat="false" ht="15" hidden="false" customHeight="true" outlineLevel="0" collapsed="false">
      <c r="A7547" s="15" t="s">
        <v>13329</v>
      </c>
      <c r="B7547" s="15" t="s">
        <v>13330</v>
      </c>
      <c r="C7547" s="15" t="s">
        <v>217</v>
      </c>
      <c r="D7547" s="15" t="s">
        <v>235</v>
      </c>
      <c r="E7547" s="15" t="s">
        <v>136</v>
      </c>
      <c r="F7547" s="15" t="s">
        <v>137</v>
      </c>
      <c r="G7547" s="15" t="s">
        <v>336</v>
      </c>
      <c r="H7547" s="15" t="s">
        <v>136</v>
      </c>
      <c r="I7547" s="15" t="s">
        <v>139</v>
      </c>
      <c r="J7547" s="15" t="s">
        <v>150</v>
      </c>
      <c r="K7547" s="15" t="s">
        <v>13332</v>
      </c>
      <c r="L7547" s="15" t="n">
        <v>38</v>
      </c>
      <c r="M7547" s="15" t="n">
        <v>17</v>
      </c>
      <c r="P7547" s="15" t="n">
        <v>55</v>
      </c>
      <c r="Y7547" s="15" t="s">
        <v>142</v>
      </c>
      <c r="AB7547" s="15" t="s">
        <v>143</v>
      </c>
    </row>
    <row r="7548" customFormat="false" ht="15" hidden="false" customHeight="true" outlineLevel="0" collapsed="false">
      <c r="A7548" s="15" t="s">
        <v>13329</v>
      </c>
      <c r="B7548" s="15" t="s">
        <v>13330</v>
      </c>
      <c r="C7548" s="15" t="s">
        <v>217</v>
      </c>
      <c r="D7548" s="15" t="s">
        <v>235</v>
      </c>
      <c r="E7548" s="15" t="s">
        <v>136</v>
      </c>
      <c r="F7548" s="15" t="s">
        <v>137</v>
      </c>
      <c r="G7548" s="15" t="s">
        <v>336</v>
      </c>
      <c r="H7548" s="15" t="s">
        <v>136</v>
      </c>
      <c r="I7548" s="15" t="s">
        <v>139</v>
      </c>
      <c r="J7548" s="15" t="s">
        <v>158</v>
      </c>
      <c r="K7548" s="15" t="s">
        <v>13333</v>
      </c>
      <c r="L7548" s="15" t="n">
        <v>39</v>
      </c>
      <c r="M7548" s="15" t="n">
        <v>13</v>
      </c>
      <c r="P7548" s="15" t="n">
        <v>52</v>
      </c>
      <c r="Y7548" s="15" t="s">
        <v>142</v>
      </c>
      <c r="AB7548" s="15" t="s">
        <v>143</v>
      </c>
    </row>
    <row r="7549" customFormat="false" ht="15" hidden="false" customHeight="true" outlineLevel="0" collapsed="false">
      <c r="A7549" s="15" t="s">
        <v>13329</v>
      </c>
      <c r="B7549" s="15" t="s">
        <v>13330</v>
      </c>
      <c r="C7549" s="15" t="s">
        <v>217</v>
      </c>
      <c r="D7549" s="15" t="s">
        <v>235</v>
      </c>
      <c r="E7549" s="15" t="s">
        <v>136</v>
      </c>
      <c r="F7549" s="15" t="s">
        <v>137</v>
      </c>
      <c r="G7549" s="15" t="s">
        <v>336</v>
      </c>
      <c r="H7549" s="15" t="s">
        <v>136</v>
      </c>
      <c r="I7549" s="15" t="s">
        <v>139</v>
      </c>
      <c r="J7549" s="15" t="s">
        <v>169</v>
      </c>
      <c r="K7549" s="15" t="s">
        <v>13334</v>
      </c>
      <c r="L7549" s="15" t="n">
        <v>1</v>
      </c>
      <c r="P7549" s="15" t="n">
        <v>1</v>
      </c>
      <c r="Y7549" s="15" t="s">
        <v>142</v>
      </c>
      <c r="AB7549" s="15" t="s">
        <v>143</v>
      </c>
    </row>
    <row r="7550" customFormat="false" ht="15" hidden="false" customHeight="true" outlineLevel="0" collapsed="false">
      <c r="A7550" s="15" t="s">
        <v>13335</v>
      </c>
      <c r="B7550" s="15" t="s">
        <v>13336</v>
      </c>
      <c r="C7550" s="15" t="s">
        <v>217</v>
      </c>
      <c r="D7550" s="15" t="s">
        <v>235</v>
      </c>
      <c r="E7550" s="15" t="s">
        <v>136</v>
      </c>
      <c r="F7550" s="15" t="s">
        <v>137</v>
      </c>
      <c r="G7550" s="15" t="s">
        <v>510</v>
      </c>
      <c r="H7550" s="15" t="s">
        <v>136</v>
      </c>
      <c r="I7550" s="15" t="s">
        <v>139</v>
      </c>
      <c r="J7550" s="15" t="s">
        <v>140</v>
      </c>
      <c r="K7550" s="15" t="s">
        <v>13337</v>
      </c>
      <c r="M7550" s="15" t="n">
        <v>8</v>
      </c>
      <c r="N7550" s="15" t="n">
        <v>3</v>
      </c>
      <c r="O7550" s="15" t="n">
        <v>1</v>
      </c>
      <c r="P7550" s="15" t="n">
        <v>12</v>
      </c>
      <c r="Y7550" s="15" t="s">
        <v>142</v>
      </c>
      <c r="AB7550" s="15" t="s">
        <v>143</v>
      </c>
    </row>
    <row r="7551" customFormat="false" ht="15" hidden="false" customHeight="true" outlineLevel="0" collapsed="false">
      <c r="A7551" s="15" t="s">
        <v>13335</v>
      </c>
      <c r="B7551" s="15" t="s">
        <v>13336</v>
      </c>
      <c r="C7551" s="15" t="s">
        <v>217</v>
      </c>
      <c r="D7551" s="15" t="s">
        <v>235</v>
      </c>
      <c r="E7551" s="15" t="s">
        <v>136</v>
      </c>
      <c r="F7551" s="15" t="s">
        <v>137</v>
      </c>
      <c r="G7551" s="15" t="s">
        <v>510</v>
      </c>
      <c r="H7551" s="15" t="s">
        <v>136</v>
      </c>
      <c r="I7551" s="15" t="s">
        <v>139</v>
      </c>
      <c r="J7551" s="15" t="s">
        <v>150</v>
      </c>
      <c r="K7551" s="15" t="s">
        <v>13338</v>
      </c>
      <c r="L7551" s="15" t="n">
        <v>42</v>
      </c>
      <c r="M7551" s="15" t="n">
        <v>15</v>
      </c>
      <c r="N7551" s="15" t="n">
        <v>6</v>
      </c>
      <c r="O7551" s="15" t="n">
        <v>2</v>
      </c>
      <c r="P7551" s="15" t="n">
        <v>65</v>
      </c>
      <c r="Y7551" s="15" t="s">
        <v>142</v>
      </c>
      <c r="AB7551" s="15" t="s">
        <v>143</v>
      </c>
    </row>
    <row r="7552" customFormat="false" ht="15" hidden="false" customHeight="true" outlineLevel="0" collapsed="false">
      <c r="A7552" s="15" t="s">
        <v>13335</v>
      </c>
      <c r="B7552" s="15" t="s">
        <v>13336</v>
      </c>
      <c r="C7552" s="15" t="s">
        <v>217</v>
      </c>
      <c r="D7552" s="15" t="s">
        <v>235</v>
      </c>
      <c r="E7552" s="15" t="s">
        <v>136</v>
      </c>
      <c r="F7552" s="15" t="s">
        <v>137</v>
      </c>
      <c r="G7552" s="15" t="s">
        <v>510</v>
      </c>
      <c r="H7552" s="15" t="s">
        <v>136</v>
      </c>
      <c r="I7552" s="15" t="s">
        <v>139</v>
      </c>
      <c r="J7552" s="15" t="s">
        <v>158</v>
      </c>
      <c r="K7552" s="15" t="s">
        <v>13339</v>
      </c>
      <c r="M7552" s="15" t="n">
        <v>2</v>
      </c>
      <c r="N7552" s="15" t="n">
        <v>2</v>
      </c>
      <c r="P7552" s="15" t="n">
        <v>4</v>
      </c>
      <c r="Y7552" s="15" t="s">
        <v>142</v>
      </c>
      <c r="AB7552" s="15" t="s">
        <v>143</v>
      </c>
    </row>
    <row r="7553" customFormat="false" ht="15" hidden="false" customHeight="true" outlineLevel="0" collapsed="false">
      <c r="A7553" s="15" t="s">
        <v>13340</v>
      </c>
      <c r="B7553" s="15" t="s">
        <v>13341</v>
      </c>
      <c r="C7553" s="15" t="s">
        <v>217</v>
      </c>
      <c r="D7553" s="15" t="s">
        <v>235</v>
      </c>
      <c r="E7553" s="15" t="s">
        <v>136</v>
      </c>
      <c r="F7553" s="15" t="s">
        <v>137</v>
      </c>
      <c r="G7553" s="15" t="s">
        <v>415</v>
      </c>
      <c r="H7553" s="15" t="s">
        <v>136</v>
      </c>
      <c r="I7553" s="15" t="s">
        <v>139</v>
      </c>
      <c r="J7553" s="15" t="s">
        <v>150</v>
      </c>
      <c r="K7553" s="15" t="s">
        <v>13342</v>
      </c>
      <c r="N7553" s="15" t="n">
        <v>26</v>
      </c>
      <c r="O7553" s="15" t="n">
        <v>26</v>
      </c>
      <c r="P7553" s="15" t="n">
        <v>52</v>
      </c>
      <c r="Y7553" s="15" t="s">
        <v>142</v>
      </c>
      <c r="AB7553" s="15" t="s">
        <v>143</v>
      </c>
    </row>
    <row r="7554" customFormat="false" ht="15" hidden="false" customHeight="true" outlineLevel="0" collapsed="false">
      <c r="A7554" s="15" t="s">
        <v>13340</v>
      </c>
      <c r="B7554" s="15" t="s">
        <v>13341</v>
      </c>
      <c r="C7554" s="15" t="s">
        <v>217</v>
      </c>
      <c r="D7554" s="15" t="s">
        <v>235</v>
      </c>
      <c r="E7554" s="15" t="s">
        <v>136</v>
      </c>
      <c r="F7554" s="15" t="s">
        <v>137</v>
      </c>
      <c r="G7554" s="15" t="s">
        <v>415</v>
      </c>
      <c r="H7554" s="15" t="s">
        <v>136</v>
      </c>
      <c r="I7554" s="15" t="s">
        <v>139</v>
      </c>
      <c r="J7554" s="15" t="s">
        <v>158</v>
      </c>
      <c r="K7554" s="15" t="s">
        <v>13343</v>
      </c>
      <c r="O7554" s="15" t="n">
        <v>3</v>
      </c>
      <c r="P7554" s="15" t="n">
        <v>3</v>
      </c>
      <c r="Y7554" s="15" t="s">
        <v>142</v>
      </c>
      <c r="AB7554" s="15" t="s">
        <v>143</v>
      </c>
    </row>
    <row r="7555" customFormat="false" ht="15" hidden="false" customHeight="true" outlineLevel="0" collapsed="false">
      <c r="A7555" s="15" t="s">
        <v>13340</v>
      </c>
      <c r="B7555" s="15" t="s">
        <v>13341</v>
      </c>
      <c r="C7555" s="15" t="s">
        <v>217</v>
      </c>
      <c r="D7555" s="15" t="s">
        <v>235</v>
      </c>
      <c r="E7555" s="15" t="s">
        <v>136</v>
      </c>
      <c r="F7555" s="15" t="s">
        <v>137</v>
      </c>
      <c r="G7555" s="15" t="s">
        <v>415</v>
      </c>
      <c r="H7555" s="15" t="s">
        <v>136</v>
      </c>
      <c r="I7555" s="15" t="s">
        <v>139</v>
      </c>
      <c r="J7555" s="15" t="s">
        <v>169</v>
      </c>
      <c r="K7555" s="15" t="s">
        <v>13344</v>
      </c>
      <c r="N7555" s="15" t="n">
        <v>12</v>
      </c>
      <c r="P7555" s="15" t="n">
        <v>12</v>
      </c>
      <c r="Y7555" s="15" t="s">
        <v>142</v>
      </c>
      <c r="AB7555" s="15" t="s">
        <v>143</v>
      </c>
    </row>
    <row r="7556" customFormat="false" ht="15" hidden="false" customHeight="true" outlineLevel="0" collapsed="false">
      <c r="A7556" s="15" t="s">
        <v>13345</v>
      </c>
      <c r="B7556" s="15" t="s">
        <v>13346</v>
      </c>
      <c r="C7556" s="15" t="s">
        <v>217</v>
      </c>
      <c r="D7556" s="15" t="s">
        <v>218</v>
      </c>
      <c r="E7556" s="15" t="s">
        <v>136</v>
      </c>
      <c r="F7556" s="15" t="s">
        <v>137</v>
      </c>
      <c r="G7556" s="15" t="s">
        <v>308</v>
      </c>
      <c r="H7556" s="15" t="s">
        <v>136</v>
      </c>
      <c r="I7556" s="15" t="s">
        <v>139</v>
      </c>
      <c r="J7556" s="15" t="s">
        <v>144</v>
      </c>
      <c r="K7556" s="15" t="s">
        <v>13347</v>
      </c>
      <c r="M7556" s="15" t="n">
        <v>1</v>
      </c>
      <c r="P7556" s="15" t="n">
        <v>1</v>
      </c>
      <c r="Y7556" s="15" t="s">
        <v>142</v>
      </c>
      <c r="AB7556" s="15" t="s">
        <v>143</v>
      </c>
    </row>
    <row r="7557" customFormat="false" ht="15" hidden="false" customHeight="true" outlineLevel="0" collapsed="false">
      <c r="A7557" s="15" t="s">
        <v>13345</v>
      </c>
      <c r="B7557" s="15" t="s">
        <v>13346</v>
      </c>
      <c r="C7557" s="15" t="s">
        <v>217</v>
      </c>
      <c r="D7557" s="15" t="s">
        <v>218</v>
      </c>
      <c r="E7557" s="15" t="s">
        <v>136</v>
      </c>
      <c r="F7557" s="15" t="s">
        <v>137</v>
      </c>
      <c r="G7557" s="15" t="s">
        <v>308</v>
      </c>
      <c r="H7557" s="15" t="s">
        <v>136</v>
      </c>
      <c r="I7557" s="15" t="s">
        <v>139</v>
      </c>
      <c r="J7557" s="15" t="s">
        <v>150</v>
      </c>
      <c r="K7557" s="15" t="s">
        <v>13348</v>
      </c>
      <c r="L7557" s="15" t="n">
        <v>2</v>
      </c>
      <c r="M7557" s="15" t="n">
        <v>62</v>
      </c>
      <c r="N7557" s="15" t="n">
        <v>79</v>
      </c>
      <c r="O7557" s="15" t="n">
        <v>92</v>
      </c>
      <c r="P7557" s="15" t="n">
        <v>235</v>
      </c>
      <c r="Y7557" s="15" t="s">
        <v>142</v>
      </c>
      <c r="AB7557" s="15" t="s">
        <v>143</v>
      </c>
    </row>
    <row r="7558" customFormat="false" ht="15" hidden="false" customHeight="true" outlineLevel="0" collapsed="false">
      <c r="A7558" s="15" t="s">
        <v>13345</v>
      </c>
      <c r="B7558" s="15" t="s">
        <v>13346</v>
      </c>
      <c r="C7558" s="15" t="s">
        <v>217</v>
      </c>
      <c r="D7558" s="15" t="s">
        <v>218</v>
      </c>
      <c r="E7558" s="15" t="s">
        <v>136</v>
      </c>
      <c r="F7558" s="15" t="s">
        <v>137</v>
      </c>
      <c r="G7558" s="15" t="s">
        <v>308</v>
      </c>
      <c r="H7558" s="15" t="s">
        <v>136</v>
      </c>
      <c r="I7558" s="15" t="s">
        <v>139</v>
      </c>
      <c r="J7558" s="15" t="s">
        <v>158</v>
      </c>
      <c r="K7558" s="15" t="s">
        <v>13349</v>
      </c>
      <c r="M7558" s="15" t="n">
        <v>11</v>
      </c>
      <c r="N7558" s="15" t="n">
        <v>19</v>
      </c>
      <c r="O7558" s="15" t="n">
        <v>22</v>
      </c>
      <c r="P7558" s="15" t="n">
        <v>52</v>
      </c>
      <c r="Y7558" s="15" t="s">
        <v>142</v>
      </c>
      <c r="AB7558" s="15" t="s">
        <v>143</v>
      </c>
    </row>
    <row r="7559" customFormat="false" ht="15" hidden="false" customHeight="true" outlineLevel="0" collapsed="false">
      <c r="A7559" s="15" t="s">
        <v>13345</v>
      </c>
      <c r="B7559" s="15" t="s">
        <v>13346</v>
      </c>
      <c r="C7559" s="15" t="s">
        <v>217</v>
      </c>
      <c r="D7559" s="15" t="s">
        <v>218</v>
      </c>
      <c r="E7559" s="15" t="s">
        <v>136</v>
      </c>
      <c r="F7559" s="15" t="s">
        <v>137</v>
      </c>
      <c r="G7559" s="15" t="s">
        <v>308</v>
      </c>
      <c r="H7559" s="15" t="s">
        <v>136</v>
      </c>
      <c r="I7559" s="15" t="s">
        <v>139</v>
      </c>
      <c r="J7559" s="15" t="s">
        <v>169</v>
      </c>
      <c r="K7559" s="15" t="s">
        <v>13350</v>
      </c>
      <c r="O7559" s="15" t="n">
        <v>26</v>
      </c>
      <c r="P7559" s="15" t="n">
        <v>26</v>
      </c>
      <c r="Y7559" s="15" t="s">
        <v>142</v>
      </c>
      <c r="AB7559" s="15" t="s">
        <v>143</v>
      </c>
    </row>
    <row r="7560" customFormat="false" ht="15" hidden="false" customHeight="true" outlineLevel="0" collapsed="false">
      <c r="A7560" s="15" t="s">
        <v>13351</v>
      </c>
      <c r="B7560" s="15" t="s">
        <v>13352</v>
      </c>
      <c r="C7560" s="15" t="s">
        <v>134</v>
      </c>
      <c r="D7560" s="15" t="s">
        <v>135</v>
      </c>
      <c r="E7560" s="15" t="s">
        <v>136</v>
      </c>
      <c r="F7560" s="15" t="s">
        <v>137</v>
      </c>
      <c r="G7560" s="15" t="s">
        <v>202</v>
      </c>
      <c r="H7560" s="15" t="s">
        <v>136</v>
      </c>
      <c r="I7560" s="15" t="s">
        <v>139</v>
      </c>
      <c r="J7560" s="15" t="s">
        <v>150</v>
      </c>
      <c r="K7560" s="15" t="s">
        <v>13353</v>
      </c>
      <c r="O7560" s="15" t="n">
        <v>97</v>
      </c>
      <c r="P7560" s="15" t="n">
        <v>97</v>
      </c>
      <c r="Y7560" s="15" t="s">
        <v>142</v>
      </c>
      <c r="AB7560" s="15" t="s">
        <v>143</v>
      </c>
    </row>
    <row r="7561" customFormat="false" ht="15" hidden="false" customHeight="true" outlineLevel="0" collapsed="false">
      <c r="A7561" s="15" t="s">
        <v>13351</v>
      </c>
      <c r="B7561" s="15" t="s">
        <v>13352</v>
      </c>
      <c r="C7561" s="15" t="s">
        <v>134</v>
      </c>
      <c r="D7561" s="15" t="s">
        <v>135</v>
      </c>
      <c r="E7561" s="15" t="s">
        <v>136</v>
      </c>
      <c r="F7561" s="15" t="s">
        <v>137</v>
      </c>
      <c r="G7561" s="15" t="s">
        <v>202</v>
      </c>
      <c r="H7561" s="15" t="s">
        <v>136</v>
      </c>
      <c r="I7561" s="15" t="s">
        <v>139</v>
      </c>
      <c r="J7561" s="15" t="s">
        <v>158</v>
      </c>
      <c r="K7561" s="15" t="s">
        <v>13354</v>
      </c>
      <c r="O7561" s="15" t="n">
        <v>69</v>
      </c>
      <c r="P7561" s="15" t="n">
        <v>69</v>
      </c>
      <c r="Y7561" s="15" t="s">
        <v>142</v>
      </c>
      <c r="AB7561" s="15" t="s">
        <v>143</v>
      </c>
    </row>
    <row r="7562" customFormat="false" ht="15" hidden="false" customHeight="true" outlineLevel="0" collapsed="false">
      <c r="A7562" s="15" t="s">
        <v>13355</v>
      </c>
      <c r="B7562" s="15" t="s">
        <v>13356</v>
      </c>
      <c r="C7562" s="15" t="s">
        <v>217</v>
      </c>
      <c r="D7562" s="15" t="s">
        <v>235</v>
      </c>
      <c r="E7562" s="15" t="s">
        <v>136</v>
      </c>
      <c r="F7562" s="15" t="s">
        <v>137</v>
      </c>
      <c r="G7562" s="15" t="s">
        <v>461</v>
      </c>
      <c r="H7562" s="15" t="s">
        <v>136</v>
      </c>
      <c r="I7562" s="15" t="s">
        <v>139</v>
      </c>
      <c r="J7562" s="15" t="s">
        <v>140</v>
      </c>
      <c r="K7562" s="15" t="s">
        <v>13357</v>
      </c>
      <c r="N7562" s="15" t="n">
        <v>1</v>
      </c>
      <c r="P7562" s="15" t="n">
        <v>1</v>
      </c>
      <c r="Y7562" s="15" t="s">
        <v>142</v>
      </c>
      <c r="AB7562" s="15" t="s">
        <v>143</v>
      </c>
    </row>
    <row r="7563" customFormat="false" ht="15" hidden="false" customHeight="true" outlineLevel="0" collapsed="false">
      <c r="A7563" s="15" t="s">
        <v>13355</v>
      </c>
      <c r="B7563" s="15" t="s">
        <v>13356</v>
      </c>
      <c r="C7563" s="15" t="s">
        <v>217</v>
      </c>
      <c r="D7563" s="15" t="s">
        <v>235</v>
      </c>
      <c r="E7563" s="15" t="s">
        <v>136</v>
      </c>
      <c r="F7563" s="15" t="s">
        <v>137</v>
      </c>
      <c r="G7563" s="15" t="s">
        <v>461</v>
      </c>
      <c r="H7563" s="15" t="s">
        <v>136</v>
      </c>
      <c r="I7563" s="15" t="s">
        <v>139</v>
      </c>
      <c r="J7563" s="15" t="s">
        <v>150</v>
      </c>
      <c r="K7563" s="15" t="s">
        <v>13358</v>
      </c>
      <c r="L7563" s="15" t="n">
        <v>16</v>
      </c>
      <c r="M7563" s="15" t="n">
        <v>16</v>
      </c>
      <c r="N7563" s="15" t="n">
        <v>16</v>
      </c>
      <c r="P7563" s="15" t="n">
        <v>48</v>
      </c>
      <c r="Y7563" s="15" t="s">
        <v>142</v>
      </c>
      <c r="AB7563" s="15" t="s">
        <v>143</v>
      </c>
    </row>
    <row r="7564" customFormat="false" ht="15" hidden="false" customHeight="true" outlineLevel="0" collapsed="false">
      <c r="A7564" s="15" t="s">
        <v>13355</v>
      </c>
      <c r="B7564" s="15" t="s">
        <v>13356</v>
      </c>
      <c r="C7564" s="15" t="s">
        <v>217</v>
      </c>
      <c r="D7564" s="15" t="s">
        <v>235</v>
      </c>
      <c r="E7564" s="15" t="s">
        <v>136</v>
      </c>
      <c r="F7564" s="15" t="s">
        <v>137</v>
      </c>
      <c r="G7564" s="15" t="s">
        <v>461</v>
      </c>
      <c r="H7564" s="15" t="s">
        <v>136</v>
      </c>
      <c r="I7564" s="15" t="s">
        <v>139</v>
      </c>
      <c r="J7564" s="15" t="s">
        <v>158</v>
      </c>
      <c r="K7564" s="15" t="s">
        <v>13359</v>
      </c>
      <c r="L7564" s="15" t="n">
        <v>4</v>
      </c>
      <c r="M7564" s="15" t="n">
        <v>1</v>
      </c>
      <c r="N7564" s="15" t="n">
        <v>7</v>
      </c>
      <c r="P7564" s="15" t="n">
        <v>12</v>
      </c>
      <c r="Y7564" s="15" t="s">
        <v>142</v>
      </c>
      <c r="AB7564" s="15" t="s">
        <v>143</v>
      </c>
    </row>
    <row r="7565" customFormat="false" ht="15" hidden="false" customHeight="true" outlineLevel="0" collapsed="false">
      <c r="A7565" s="15" t="s">
        <v>13355</v>
      </c>
      <c r="B7565" s="15" t="s">
        <v>13356</v>
      </c>
      <c r="C7565" s="15" t="s">
        <v>217</v>
      </c>
      <c r="D7565" s="15" t="s">
        <v>235</v>
      </c>
      <c r="E7565" s="15" t="s">
        <v>136</v>
      </c>
      <c r="F7565" s="15" t="s">
        <v>137</v>
      </c>
      <c r="G7565" s="15" t="s">
        <v>461</v>
      </c>
      <c r="H7565" s="15" t="s">
        <v>136</v>
      </c>
      <c r="I7565" s="15" t="s">
        <v>139</v>
      </c>
      <c r="J7565" s="15" t="s">
        <v>169</v>
      </c>
      <c r="K7565" s="15" t="s">
        <v>13360</v>
      </c>
      <c r="L7565" s="15" t="n">
        <v>2</v>
      </c>
      <c r="P7565" s="15" t="n">
        <v>2</v>
      </c>
      <c r="Y7565" s="15" t="s">
        <v>142</v>
      </c>
      <c r="AB7565" s="15" t="s">
        <v>143</v>
      </c>
    </row>
    <row r="7566" customFormat="false" ht="15" hidden="false" customHeight="true" outlineLevel="0" collapsed="false">
      <c r="A7566" s="15" t="s">
        <v>13361</v>
      </c>
      <c r="B7566" s="15" t="s">
        <v>13362</v>
      </c>
      <c r="C7566" s="15" t="s">
        <v>217</v>
      </c>
      <c r="D7566" s="15" t="s">
        <v>218</v>
      </c>
      <c r="E7566" s="15" t="s">
        <v>136</v>
      </c>
      <c r="F7566" s="15" t="s">
        <v>137</v>
      </c>
      <c r="G7566" s="15" t="s">
        <v>1411</v>
      </c>
      <c r="H7566" s="15" t="s">
        <v>136</v>
      </c>
      <c r="I7566" s="15" t="s">
        <v>139</v>
      </c>
      <c r="J7566" s="15" t="s">
        <v>140</v>
      </c>
      <c r="K7566" s="15" t="s">
        <v>13363</v>
      </c>
      <c r="L7566" s="15" t="n">
        <v>7</v>
      </c>
      <c r="M7566" s="15" t="n">
        <v>2</v>
      </c>
      <c r="P7566" s="15" t="n">
        <v>9</v>
      </c>
      <c r="Y7566" s="15" t="s">
        <v>156</v>
      </c>
      <c r="AB7566" s="15" t="s">
        <v>143</v>
      </c>
    </row>
    <row r="7567" customFormat="false" ht="15" hidden="false" customHeight="true" outlineLevel="0" collapsed="false">
      <c r="A7567" s="15" t="s">
        <v>13361</v>
      </c>
      <c r="B7567" s="15" t="s">
        <v>13362</v>
      </c>
      <c r="C7567" s="15" t="s">
        <v>217</v>
      </c>
      <c r="D7567" s="15" t="s">
        <v>218</v>
      </c>
      <c r="E7567" s="15" t="s">
        <v>136</v>
      </c>
      <c r="F7567" s="15" t="s">
        <v>137</v>
      </c>
      <c r="G7567" s="15" t="s">
        <v>1411</v>
      </c>
      <c r="H7567" s="15" t="s">
        <v>136</v>
      </c>
      <c r="I7567" s="15" t="s">
        <v>139</v>
      </c>
      <c r="J7567" s="15" t="s">
        <v>144</v>
      </c>
      <c r="K7567" s="15" t="s">
        <v>13364</v>
      </c>
      <c r="L7567" s="15" t="n">
        <v>2</v>
      </c>
      <c r="P7567" s="15" t="n">
        <v>2</v>
      </c>
      <c r="Y7567" s="15" t="s">
        <v>156</v>
      </c>
      <c r="AB7567" s="15" t="s">
        <v>143</v>
      </c>
    </row>
    <row r="7568" customFormat="false" ht="15" hidden="false" customHeight="true" outlineLevel="0" collapsed="false">
      <c r="A7568" s="15" t="s">
        <v>13361</v>
      </c>
      <c r="B7568" s="15" t="s">
        <v>13362</v>
      </c>
      <c r="C7568" s="15" t="s">
        <v>217</v>
      </c>
      <c r="D7568" s="15" t="s">
        <v>218</v>
      </c>
      <c r="E7568" s="15" t="s">
        <v>136</v>
      </c>
      <c r="F7568" s="15" t="s">
        <v>137</v>
      </c>
      <c r="G7568" s="15" t="s">
        <v>1411</v>
      </c>
      <c r="H7568" s="15" t="s">
        <v>136</v>
      </c>
      <c r="I7568" s="15" t="s">
        <v>139</v>
      </c>
      <c r="J7568" s="15" t="s">
        <v>150</v>
      </c>
      <c r="K7568" s="15" t="s">
        <v>13365</v>
      </c>
      <c r="L7568" s="15" t="n">
        <v>5</v>
      </c>
      <c r="M7568" s="15" t="n">
        <v>1</v>
      </c>
      <c r="P7568" s="15" t="n">
        <v>6</v>
      </c>
      <c r="Y7568" s="15" t="s">
        <v>156</v>
      </c>
      <c r="AB7568" s="15" t="s">
        <v>143</v>
      </c>
    </row>
    <row r="7569" customFormat="false" ht="15" hidden="false" customHeight="true" outlineLevel="0" collapsed="false">
      <c r="A7569" s="15" t="s">
        <v>13361</v>
      </c>
      <c r="B7569" s="15" t="s">
        <v>13362</v>
      </c>
      <c r="C7569" s="15" t="s">
        <v>217</v>
      </c>
      <c r="D7569" s="15" t="s">
        <v>218</v>
      </c>
      <c r="E7569" s="15" t="s">
        <v>136</v>
      </c>
      <c r="F7569" s="15" t="s">
        <v>137</v>
      </c>
      <c r="G7569" s="15" t="s">
        <v>1411</v>
      </c>
      <c r="H7569" s="15" t="s">
        <v>136</v>
      </c>
      <c r="I7569" s="15" t="s">
        <v>139</v>
      </c>
      <c r="J7569" s="15" t="s">
        <v>158</v>
      </c>
      <c r="K7569" s="15" t="s">
        <v>13366</v>
      </c>
      <c r="L7569" s="15" t="n">
        <v>15</v>
      </c>
      <c r="P7569" s="15" t="n">
        <v>15</v>
      </c>
      <c r="Y7569" s="15" t="s">
        <v>156</v>
      </c>
      <c r="AB7569" s="15" t="s">
        <v>143</v>
      </c>
    </row>
    <row r="7570" customFormat="false" ht="15" hidden="false" customHeight="true" outlineLevel="0" collapsed="false">
      <c r="A7570" s="15" t="s">
        <v>13367</v>
      </c>
      <c r="B7570" s="15" t="s">
        <v>13368</v>
      </c>
      <c r="C7570" s="15" t="s">
        <v>134</v>
      </c>
      <c r="D7570" s="15" t="s">
        <v>460</v>
      </c>
      <c r="E7570" s="15" t="s">
        <v>136</v>
      </c>
      <c r="F7570" s="15" t="s">
        <v>137</v>
      </c>
      <c r="G7570" s="15" t="s">
        <v>1411</v>
      </c>
      <c r="H7570" s="15" t="s">
        <v>136</v>
      </c>
      <c r="I7570" s="15" t="s">
        <v>139</v>
      </c>
      <c r="J7570" s="15" t="s">
        <v>144</v>
      </c>
      <c r="K7570" s="15" t="s">
        <v>13369</v>
      </c>
      <c r="N7570" s="15" t="n">
        <v>735</v>
      </c>
      <c r="O7570" s="15" t="n">
        <v>1587</v>
      </c>
      <c r="P7570" s="15" t="n">
        <v>2322</v>
      </c>
      <c r="Y7570" s="15" t="s">
        <v>156</v>
      </c>
      <c r="AB7570" s="15" t="s">
        <v>143</v>
      </c>
    </row>
    <row r="7571" customFormat="false" ht="15" hidden="false" customHeight="true" outlineLevel="0" collapsed="false">
      <c r="A7571" s="15" t="s">
        <v>13370</v>
      </c>
      <c r="B7571" s="15" t="s">
        <v>13371</v>
      </c>
      <c r="C7571" s="15" t="s">
        <v>148</v>
      </c>
      <c r="E7571" s="15" t="s">
        <v>136</v>
      </c>
      <c r="F7571" s="15" t="s">
        <v>137</v>
      </c>
      <c r="G7571" s="15" t="s">
        <v>299</v>
      </c>
      <c r="H7571" s="15" t="s">
        <v>136</v>
      </c>
      <c r="I7571" s="15" t="s">
        <v>139</v>
      </c>
      <c r="J7571" s="15" t="s">
        <v>140</v>
      </c>
      <c r="K7571" s="15" t="s">
        <v>13372</v>
      </c>
      <c r="L7571" s="15" t="n">
        <v>1</v>
      </c>
      <c r="P7571" s="15" t="n">
        <v>1</v>
      </c>
      <c r="Y7571" s="15" t="s">
        <v>156</v>
      </c>
      <c r="AB7571" s="15" t="s">
        <v>143</v>
      </c>
    </row>
    <row r="7572" customFormat="false" ht="15" hidden="false" customHeight="true" outlineLevel="0" collapsed="false">
      <c r="A7572" s="15" t="s">
        <v>13370</v>
      </c>
      <c r="B7572" s="15" t="s">
        <v>13371</v>
      </c>
      <c r="C7572" s="15" t="s">
        <v>148</v>
      </c>
      <c r="E7572" s="15" t="s">
        <v>136</v>
      </c>
      <c r="F7572" s="15" t="s">
        <v>137</v>
      </c>
      <c r="G7572" s="15" t="s">
        <v>299</v>
      </c>
      <c r="H7572" s="15" t="s">
        <v>136</v>
      </c>
      <c r="I7572" s="15" t="s">
        <v>139</v>
      </c>
      <c r="J7572" s="15" t="s">
        <v>158</v>
      </c>
      <c r="K7572" s="15" t="s">
        <v>13373</v>
      </c>
      <c r="M7572" s="15" t="n">
        <v>11</v>
      </c>
      <c r="P7572" s="15" t="n">
        <v>11</v>
      </c>
      <c r="Y7572" s="15" t="s">
        <v>156</v>
      </c>
      <c r="AB7572" s="15" t="s">
        <v>143</v>
      </c>
    </row>
    <row r="7573" customFormat="false" ht="15" hidden="false" customHeight="true" outlineLevel="0" collapsed="false">
      <c r="A7573" s="15" t="s">
        <v>13374</v>
      </c>
      <c r="B7573" s="15" t="s">
        <v>13375</v>
      </c>
      <c r="C7573" s="15" t="s">
        <v>148</v>
      </c>
      <c r="E7573" s="15" t="s">
        <v>136</v>
      </c>
      <c r="F7573" s="15" t="s">
        <v>137</v>
      </c>
      <c r="G7573" s="15" t="s">
        <v>949</v>
      </c>
      <c r="H7573" s="15" t="s">
        <v>136</v>
      </c>
      <c r="I7573" s="15" t="s">
        <v>139</v>
      </c>
      <c r="J7573" s="15" t="s">
        <v>140</v>
      </c>
      <c r="K7573" s="15" t="s">
        <v>13376</v>
      </c>
      <c r="L7573" s="15" t="n">
        <v>211</v>
      </c>
      <c r="M7573" s="15" t="n">
        <v>13</v>
      </c>
      <c r="P7573" s="15" t="n">
        <v>224</v>
      </c>
      <c r="Y7573" s="15" t="s">
        <v>142</v>
      </c>
      <c r="AB7573" s="15" t="s">
        <v>143</v>
      </c>
    </row>
    <row r="7574" customFormat="false" ht="15" hidden="false" customHeight="true" outlineLevel="0" collapsed="false">
      <c r="A7574" s="15" t="s">
        <v>13374</v>
      </c>
      <c r="B7574" s="15" t="s">
        <v>13375</v>
      </c>
      <c r="C7574" s="15" t="s">
        <v>148</v>
      </c>
      <c r="E7574" s="15" t="s">
        <v>136</v>
      </c>
      <c r="F7574" s="15" t="s">
        <v>137</v>
      </c>
      <c r="G7574" s="15" t="s">
        <v>949</v>
      </c>
      <c r="H7574" s="15" t="s">
        <v>136</v>
      </c>
      <c r="I7574" s="15" t="s">
        <v>139</v>
      </c>
      <c r="J7574" s="15" t="s">
        <v>150</v>
      </c>
      <c r="K7574" s="15" t="s">
        <v>13377</v>
      </c>
      <c r="L7574" s="15" t="n">
        <v>91</v>
      </c>
      <c r="M7574" s="15" t="n">
        <v>34</v>
      </c>
      <c r="P7574" s="15" t="n">
        <v>125</v>
      </c>
      <c r="Y7574" s="15" t="s">
        <v>142</v>
      </c>
      <c r="AB7574" s="15" t="s">
        <v>143</v>
      </c>
    </row>
    <row r="7575" customFormat="false" ht="15" hidden="false" customHeight="true" outlineLevel="0" collapsed="false">
      <c r="A7575" s="15" t="s">
        <v>13374</v>
      </c>
      <c r="B7575" s="15" t="s">
        <v>13375</v>
      </c>
      <c r="C7575" s="15" t="s">
        <v>148</v>
      </c>
      <c r="E7575" s="15" t="s">
        <v>136</v>
      </c>
      <c r="F7575" s="15" t="s">
        <v>137</v>
      </c>
      <c r="G7575" s="15" t="s">
        <v>949</v>
      </c>
      <c r="H7575" s="15" t="s">
        <v>136</v>
      </c>
      <c r="I7575" s="15" t="s">
        <v>139</v>
      </c>
      <c r="J7575" s="15" t="s">
        <v>158</v>
      </c>
      <c r="K7575" s="15" t="s">
        <v>13378</v>
      </c>
      <c r="L7575" s="15" t="n">
        <v>15</v>
      </c>
      <c r="M7575" s="15" t="n">
        <v>13</v>
      </c>
      <c r="P7575" s="15" t="n">
        <v>28</v>
      </c>
      <c r="Y7575" s="15" t="s">
        <v>142</v>
      </c>
      <c r="AB7575" s="15" t="s">
        <v>143</v>
      </c>
    </row>
    <row r="7576" customFormat="false" ht="15" hidden="false" customHeight="true" outlineLevel="0" collapsed="false">
      <c r="A7576" s="15" t="s">
        <v>13379</v>
      </c>
      <c r="B7576" s="15" t="s">
        <v>13380</v>
      </c>
      <c r="C7576" s="15" t="s">
        <v>217</v>
      </c>
      <c r="D7576" s="15" t="s">
        <v>218</v>
      </c>
      <c r="E7576" s="15" t="s">
        <v>136</v>
      </c>
      <c r="F7576" s="15" t="s">
        <v>137</v>
      </c>
      <c r="G7576" s="15" t="s">
        <v>236</v>
      </c>
      <c r="H7576" s="15" t="s">
        <v>136</v>
      </c>
      <c r="I7576" s="15" t="s">
        <v>139</v>
      </c>
      <c r="J7576" s="15" t="s">
        <v>140</v>
      </c>
      <c r="K7576" s="15" t="s">
        <v>13381</v>
      </c>
      <c r="L7576" s="15" t="n">
        <v>8</v>
      </c>
      <c r="P7576" s="15" t="n">
        <v>8</v>
      </c>
      <c r="Y7576" s="15" t="s">
        <v>142</v>
      </c>
      <c r="AB7576" s="15" t="s">
        <v>143</v>
      </c>
    </row>
    <row r="7577" customFormat="false" ht="15" hidden="false" customHeight="true" outlineLevel="0" collapsed="false">
      <c r="A7577" s="15" t="s">
        <v>13379</v>
      </c>
      <c r="B7577" s="15" t="s">
        <v>13380</v>
      </c>
      <c r="C7577" s="15" t="s">
        <v>217</v>
      </c>
      <c r="D7577" s="15" t="s">
        <v>218</v>
      </c>
      <c r="E7577" s="15" t="s">
        <v>136</v>
      </c>
      <c r="F7577" s="15" t="s">
        <v>137</v>
      </c>
      <c r="G7577" s="15" t="s">
        <v>236</v>
      </c>
      <c r="H7577" s="15" t="s">
        <v>136</v>
      </c>
      <c r="I7577" s="15" t="s">
        <v>139</v>
      </c>
      <c r="J7577" s="15" t="s">
        <v>144</v>
      </c>
      <c r="K7577" s="15" t="s">
        <v>13382</v>
      </c>
      <c r="L7577" s="15" t="n">
        <v>8</v>
      </c>
      <c r="P7577" s="15" t="n">
        <v>8</v>
      </c>
      <c r="Y7577" s="15" t="s">
        <v>142</v>
      </c>
      <c r="AB7577" s="15" t="s">
        <v>143</v>
      </c>
    </row>
    <row r="7578" customFormat="false" ht="15" hidden="false" customHeight="true" outlineLevel="0" collapsed="false">
      <c r="A7578" s="15" t="s">
        <v>13379</v>
      </c>
      <c r="B7578" s="15" t="s">
        <v>13380</v>
      </c>
      <c r="C7578" s="15" t="s">
        <v>217</v>
      </c>
      <c r="D7578" s="15" t="s">
        <v>218</v>
      </c>
      <c r="E7578" s="15" t="s">
        <v>136</v>
      </c>
      <c r="F7578" s="15" t="s">
        <v>137</v>
      </c>
      <c r="G7578" s="15" t="s">
        <v>236</v>
      </c>
      <c r="H7578" s="15" t="s">
        <v>136</v>
      </c>
      <c r="I7578" s="15" t="s">
        <v>139</v>
      </c>
      <c r="J7578" s="15" t="s">
        <v>150</v>
      </c>
      <c r="K7578" s="15" t="s">
        <v>13383</v>
      </c>
      <c r="L7578" s="15" t="n">
        <v>28</v>
      </c>
      <c r="M7578" s="15" t="n">
        <v>9</v>
      </c>
      <c r="P7578" s="15" t="n">
        <v>37</v>
      </c>
      <c r="Y7578" s="15" t="s">
        <v>142</v>
      </c>
      <c r="AB7578" s="15" t="s">
        <v>143</v>
      </c>
    </row>
    <row r="7579" customFormat="false" ht="15" hidden="false" customHeight="true" outlineLevel="0" collapsed="false">
      <c r="A7579" s="15" t="s">
        <v>13379</v>
      </c>
      <c r="B7579" s="15" t="s">
        <v>13380</v>
      </c>
      <c r="C7579" s="15" t="s">
        <v>217</v>
      </c>
      <c r="D7579" s="15" t="s">
        <v>218</v>
      </c>
      <c r="E7579" s="15" t="s">
        <v>136</v>
      </c>
      <c r="F7579" s="15" t="s">
        <v>137</v>
      </c>
      <c r="G7579" s="15" t="s">
        <v>236</v>
      </c>
      <c r="H7579" s="15" t="s">
        <v>136</v>
      </c>
      <c r="I7579" s="15" t="s">
        <v>139</v>
      </c>
      <c r="J7579" s="15" t="s">
        <v>158</v>
      </c>
      <c r="K7579" s="15" t="s">
        <v>13384</v>
      </c>
      <c r="L7579" s="15" t="n">
        <v>10</v>
      </c>
      <c r="M7579" s="15" t="n">
        <v>4</v>
      </c>
      <c r="P7579" s="15" t="n">
        <v>14</v>
      </c>
      <c r="Y7579" s="15" t="s">
        <v>142</v>
      </c>
      <c r="AB7579" s="15" t="s">
        <v>143</v>
      </c>
    </row>
    <row r="7580" customFormat="false" ht="15" hidden="false" customHeight="true" outlineLevel="0" collapsed="false">
      <c r="A7580" s="15" t="s">
        <v>13385</v>
      </c>
      <c r="B7580" s="15" t="s">
        <v>13386</v>
      </c>
      <c r="C7580" s="15" t="s">
        <v>134</v>
      </c>
      <c r="D7580" s="15" t="s">
        <v>135</v>
      </c>
      <c r="E7580" s="15" t="s">
        <v>136</v>
      </c>
      <c r="F7580" s="15" t="s">
        <v>137</v>
      </c>
      <c r="G7580" s="15" t="s">
        <v>236</v>
      </c>
      <c r="H7580" s="15" t="s">
        <v>136</v>
      </c>
      <c r="I7580" s="15" t="s">
        <v>139</v>
      </c>
      <c r="J7580" s="15" t="s">
        <v>140</v>
      </c>
      <c r="K7580" s="15" t="s">
        <v>13387</v>
      </c>
      <c r="O7580" s="15" t="n">
        <v>34</v>
      </c>
      <c r="P7580" s="15" t="n">
        <v>34</v>
      </c>
      <c r="Y7580" s="15" t="s">
        <v>142</v>
      </c>
      <c r="AB7580" s="15" t="s">
        <v>143</v>
      </c>
    </row>
    <row r="7581" customFormat="false" ht="15" hidden="false" customHeight="true" outlineLevel="0" collapsed="false">
      <c r="A7581" s="15" t="s">
        <v>13385</v>
      </c>
      <c r="B7581" s="15" t="s">
        <v>13386</v>
      </c>
      <c r="C7581" s="15" t="s">
        <v>134</v>
      </c>
      <c r="D7581" s="15" t="s">
        <v>135</v>
      </c>
      <c r="E7581" s="15" t="s">
        <v>136</v>
      </c>
      <c r="F7581" s="15" t="s">
        <v>137</v>
      </c>
      <c r="G7581" s="15" t="s">
        <v>236</v>
      </c>
      <c r="H7581" s="15" t="s">
        <v>136</v>
      </c>
      <c r="I7581" s="15" t="s">
        <v>139</v>
      </c>
      <c r="J7581" s="15" t="s">
        <v>150</v>
      </c>
      <c r="K7581" s="15" t="s">
        <v>13388</v>
      </c>
      <c r="N7581" s="15" t="n">
        <v>21</v>
      </c>
      <c r="O7581" s="15" t="n">
        <v>169</v>
      </c>
      <c r="P7581" s="15" t="n">
        <v>190</v>
      </c>
      <c r="Y7581" s="15" t="s">
        <v>142</v>
      </c>
      <c r="AB7581" s="15" t="s">
        <v>143</v>
      </c>
    </row>
    <row r="7582" customFormat="false" ht="15" hidden="false" customHeight="true" outlineLevel="0" collapsed="false">
      <c r="A7582" s="15" t="s">
        <v>13385</v>
      </c>
      <c r="B7582" s="15" t="s">
        <v>13386</v>
      </c>
      <c r="C7582" s="15" t="s">
        <v>134</v>
      </c>
      <c r="D7582" s="15" t="s">
        <v>135</v>
      </c>
      <c r="E7582" s="15" t="s">
        <v>136</v>
      </c>
      <c r="F7582" s="15" t="s">
        <v>137</v>
      </c>
      <c r="G7582" s="15" t="s">
        <v>236</v>
      </c>
      <c r="H7582" s="15" t="s">
        <v>136</v>
      </c>
      <c r="I7582" s="15" t="s">
        <v>139</v>
      </c>
      <c r="J7582" s="15" t="s">
        <v>166</v>
      </c>
      <c r="K7582" s="15" t="s">
        <v>13389</v>
      </c>
      <c r="O7582" s="15" t="n">
        <v>30</v>
      </c>
      <c r="P7582" s="15" t="n">
        <v>30</v>
      </c>
      <c r="Y7582" s="15" t="s">
        <v>142</v>
      </c>
      <c r="AB7582" s="15" t="s">
        <v>143</v>
      </c>
    </row>
    <row r="7583" customFormat="false" ht="15" hidden="false" customHeight="true" outlineLevel="0" collapsed="false">
      <c r="A7583" s="15" t="s">
        <v>13385</v>
      </c>
      <c r="B7583" s="15" t="s">
        <v>13386</v>
      </c>
      <c r="C7583" s="15" t="s">
        <v>134</v>
      </c>
      <c r="D7583" s="15" t="s">
        <v>135</v>
      </c>
      <c r="E7583" s="15" t="s">
        <v>136</v>
      </c>
      <c r="F7583" s="15" t="s">
        <v>137</v>
      </c>
      <c r="G7583" s="15" t="s">
        <v>236</v>
      </c>
      <c r="H7583" s="15" t="s">
        <v>136</v>
      </c>
      <c r="I7583" s="15" t="s">
        <v>139</v>
      </c>
      <c r="J7583" s="15" t="s">
        <v>158</v>
      </c>
      <c r="K7583" s="15" t="s">
        <v>13390</v>
      </c>
      <c r="N7583" s="15" t="n">
        <v>22</v>
      </c>
      <c r="O7583" s="15" t="n">
        <v>52</v>
      </c>
      <c r="P7583" s="15" t="n">
        <v>74</v>
      </c>
      <c r="Y7583" s="15" t="s">
        <v>142</v>
      </c>
      <c r="AB7583" s="15" t="s">
        <v>143</v>
      </c>
    </row>
    <row r="7584" customFormat="false" ht="15" hidden="false" customHeight="true" outlineLevel="0" collapsed="false">
      <c r="A7584" s="15" t="s">
        <v>13391</v>
      </c>
      <c r="B7584" s="15" t="s">
        <v>13392</v>
      </c>
      <c r="C7584" s="15" t="s">
        <v>134</v>
      </c>
      <c r="D7584" s="15" t="s">
        <v>135</v>
      </c>
      <c r="E7584" s="15" t="s">
        <v>136</v>
      </c>
      <c r="F7584" s="15" t="s">
        <v>137</v>
      </c>
      <c r="G7584" s="15" t="s">
        <v>336</v>
      </c>
      <c r="H7584" s="15" t="s">
        <v>136</v>
      </c>
      <c r="I7584" s="15" t="s">
        <v>139</v>
      </c>
      <c r="J7584" s="15" t="s">
        <v>140</v>
      </c>
      <c r="K7584" s="15" t="s">
        <v>13393</v>
      </c>
      <c r="O7584" s="15" t="n">
        <v>2</v>
      </c>
      <c r="P7584" s="15" t="n">
        <v>2</v>
      </c>
      <c r="Y7584" s="15" t="s">
        <v>142</v>
      </c>
      <c r="AB7584" s="15" t="s">
        <v>143</v>
      </c>
    </row>
    <row r="7585" customFormat="false" ht="15" hidden="false" customHeight="true" outlineLevel="0" collapsed="false">
      <c r="A7585" s="15" t="s">
        <v>13391</v>
      </c>
      <c r="B7585" s="15" t="s">
        <v>13392</v>
      </c>
      <c r="C7585" s="15" t="s">
        <v>134</v>
      </c>
      <c r="D7585" s="15" t="s">
        <v>135</v>
      </c>
      <c r="E7585" s="15" t="s">
        <v>136</v>
      </c>
      <c r="F7585" s="15" t="s">
        <v>137</v>
      </c>
      <c r="G7585" s="15" t="s">
        <v>336</v>
      </c>
      <c r="H7585" s="15" t="s">
        <v>136</v>
      </c>
      <c r="I7585" s="15" t="s">
        <v>139</v>
      </c>
      <c r="J7585" s="15" t="s">
        <v>150</v>
      </c>
      <c r="K7585" s="15" t="s">
        <v>13394</v>
      </c>
      <c r="O7585" s="15" t="n">
        <v>20</v>
      </c>
      <c r="P7585" s="15" t="n">
        <v>20</v>
      </c>
      <c r="Y7585" s="15" t="s">
        <v>142</v>
      </c>
      <c r="AB7585" s="15" t="s">
        <v>143</v>
      </c>
    </row>
    <row r="7586" customFormat="false" ht="15" hidden="false" customHeight="true" outlineLevel="0" collapsed="false">
      <c r="A7586" s="15" t="s">
        <v>13391</v>
      </c>
      <c r="B7586" s="15" t="s">
        <v>13392</v>
      </c>
      <c r="C7586" s="15" t="s">
        <v>134</v>
      </c>
      <c r="D7586" s="15" t="s">
        <v>135</v>
      </c>
      <c r="E7586" s="15" t="s">
        <v>136</v>
      </c>
      <c r="F7586" s="15" t="s">
        <v>137</v>
      </c>
      <c r="G7586" s="15" t="s">
        <v>336</v>
      </c>
      <c r="H7586" s="15" t="s">
        <v>136</v>
      </c>
      <c r="I7586" s="15" t="s">
        <v>139</v>
      </c>
      <c r="J7586" s="15" t="s">
        <v>158</v>
      </c>
      <c r="K7586" s="15" t="s">
        <v>13395</v>
      </c>
      <c r="O7586" s="15" t="n">
        <v>2</v>
      </c>
      <c r="P7586" s="15" t="n">
        <v>2</v>
      </c>
      <c r="Y7586" s="15" t="s">
        <v>142</v>
      </c>
      <c r="AB7586" s="15" t="s">
        <v>143</v>
      </c>
    </row>
    <row r="7587" customFormat="false" ht="15" hidden="false" customHeight="true" outlineLevel="0" collapsed="false">
      <c r="A7587" s="15" t="s">
        <v>13396</v>
      </c>
      <c r="B7587" s="15" t="s">
        <v>13397</v>
      </c>
      <c r="C7587" s="15" t="s">
        <v>134</v>
      </c>
      <c r="D7587" s="15" t="s">
        <v>135</v>
      </c>
      <c r="E7587" s="15" t="s">
        <v>136</v>
      </c>
      <c r="F7587" s="15" t="s">
        <v>137</v>
      </c>
      <c r="G7587" s="15" t="s">
        <v>299</v>
      </c>
      <c r="H7587" s="15" t="s">
        <v>136</v>
      </c>
      <c r="I7587" s="15" t="s">
        <v>139</v>
      </c>
      <c r="J7587" s="15" t="s">
        <v>150</v>
      </c>
      <c r="K7587" s="15" t="s">
        <v>13398</v>
      </c>
      <c r="M7587" s="15" t="n">
        <v>6</v>
      </c>
      <c r="N7587" s="15" t="n">
        <v>20</v>
      </c>
      <c r="P7587" s="15" t="n">
        <v>26</v>
      </c>
      <c r="Y7587" s="15" t="s">
        <v>156</v>
      </c>
      <c r="AB7587" s="15" t="s">
        <v>143</v>
      </c>
    </row>
    <row r="7588" customFormat="false" ht="15" hidden="false" customHeight="true" outlineLevel="0" collapsed="false">
      <c r="A7588" s="15" t="s">
        <v>13399</v>
      </c>
      <c r="B7588" s="15" t="s">
        <v>13400</v>
      </c>
      <c r="C7588" s="15" t="s">
        <v>217</v>
      </c>
      <c r="D7588" s="15" t="s">
        <v>235</v>
      </c>
      <c r="E7588" s="15" t="s">
        <v>136</v>
      </c>
      <c r="F7588" s="15" t="s">
        <v>137</v>
      </c>
      <c r="G7588" s="15" t="s">
        <v>1280</v>
      </c>
      <c r="H7588" s="15" t="s">
        <v>136</v>
      </c>
      <c r="I7588" s="15" t="s">
        <v>139</v>
      </c>
      <c r="J7588" s="15" t="s">
        <v>140</v>
      </c>
      <c r="K7588" s="15" t="s">
        <v>13401</v>
      </c>
      <c r="M7588" s="15" t="n">
        <v>1</v>
      </c>
      <c r="P7588" s="15" t="n">
        <v>1</v>
      </c>
      <c r="Y7588" s="15" t="s">
        <v>142</v>
      </c>
      <c r="AB7588" s="15" t="s">
        <v>143</v>
      </c>
    </row>
    <row r="7589" customFormat="false" ht="15" hidden="false" customHeight="true" outlineLevel="0" collapsed="false">
      <c r="A7589" s="15" t="s">
        <v>13399</v>
      </c>
      <c r="B7589" s="15" t="s">
        <v>13400</v>
      </c>
      <c r="C7589" s="15" t="s">
        <v>217</v>
      </c>
      <c r="D7589" s="15" t="s">
        <v>235</v>
      </c>
      <c r="E7589" s="15" t="s">
        <v>136</v>
      </c>
      <c r="F7589" s="15" t="s">
        <v>137</v>
      </c>
      <c r="G7589" s="15" t="s">
        <v>1280</v>
      </c>
      <c r="H7589" s="15" t="s">
        <v>136</v>
      </c>
      <c r="I7589" s="15" t="s">
        <v>139</v>
      </c>
      <c r="J7589" s="15" t="s">
        <v>150</v>
      </c>
      <c r="K7589" s="15" t="s">
        <v>13402</v>
      </c>
      <c r="L7589" s="15" t="n">
        <v>5</v>
      </c>
      <c r="M7589" s="15" t="n">
        <v>5</v>
      </c>
      <c r="P7589" s="15" t="n">
        <v>10</v>
      </c>
      <c r="Y7589" s="15" t="s">
        <v>142</v>
      </c>
      <c r="AB7589" s="15" t="s">
        <v>143</v>
      </c>
    </row>
    <row r="7590" customFormat="false" ht="15" hidden="false" customHeight="true" outlineLevel="0" collapsed="false">
      <c r="A7590" s="15" t="s">
        <v>13399</v>
      </c>
      <c r="B7590" s="15" t="s">
        <v>13400</v>
      </c>
      <c r="C7590" s="15" t="s">
        <v>217</v>
      </c>
      <c r="D7590" s="15" t="s">
        <v>235</v>
      </c>
      <c r="E7590" s="15" t="s">
        <v>136</v>
      </c>
      <c r="F7590" s="15" t="s">
        <v>137</v>
      </c>
      <c r="G7590" s="15" t="s">
        <v>1280</v>
      </c>
      <c r="H7590" s="15" t="s">
        <v>136</v>
      </c>
      <c r="I7590" s="15" t="s">
        <v>139</v>
      </c>
      <c r="J7590" s="15" t="s">
        <v>166</v>
      </c>
      <c r="K7590" s="15" t="s">
        <v>13403</v>
      </c>
      <c r="N7590" s="15" t="n">
        <v>1</v>
      </c>
      <c r="P7590" s="15" t="n">
        <v>1</v>
      </c>
      <c r="Y7590" s="15" t="s">
        <v>142</v>
      </c>
      <c r="AB7590" s="15" t="s">
        <v>143</v>
      </c>
    </row>
    <row r="7591" customFormat="false" ht="15" hidden="false" customHeight="true" outlineLevel="0" collapsed="false">
      <c r="A7591" s="15" t="s">
        <v>13399</v>
      </c>
      <c r="B7591" s="15" t="s">
        <v>13400</v>
      </c>
      <c r="C7591" s="15" t="s">
        <v>217</v>
      </c>
      <c r="D7591" s="15" t="s">
        <v>235</v>
      </c>
      <c r="E7591" s="15" t="s">
        <v>136</v>
      </c>
      <c r="F7591" s="15" t="s">
        <v>137</v>
      </c>
      <c r="G7591" s="15" t="s">
        <v>1280</v>
      </c>
      <c r="H7591" s="15" t="s">
        <v>136</v>
      </c>
      <c r="I7591" s="15" t="s">
        <v>139</v>
      </c>
      <c r="J7591" s="15" t="s">
        <v>158</v>
      </c>
      <c r="K7591" s="15" t="s">
        <v>13404</v>
      </c>
      <c r="L7591" s="15" t="n">
        <v>3</v>
      </c>
      <c r="M7591" s="15" t="n">
        <v>4</v>
      </c>
      <c r="P7591" s="15" t="n">
        <v>7</v>
      </c>
      <c r="Y7591" s="15" t="s">
        <v>142</v>
      </c>
      <c r="AB7591" s="15" t="s">
        <v>143</v>
      </c>
    </row>
    <row r="7592" customFormat="false" ht="15" hidden="false" customHeight="true" outlineLevel="0" collapsed="false">
      <c r="A7592" s="15" t="s">
        <v>13399</v>
      </c>
      <c r="B7592" s="15" t="s">
        <v>13400</v>
      </c>
      <c r="C7592" s="15" t="s">
        <v>217</v>
      </c>
      <c r="D7592" s="15" t="s">
        <v>235</v>
      </c>
      <c r="E7592" s="15" t="s">
        <v>136</v>
      </c>
      <c r="F7592" s="15" t="s">
        <v>137</v>
      </c>
      <c r="G7592" s="15" t="s">
        <v>1280</v>
      </c>
      <c r="H7592" s="15" t="s">
        <v>136</v>
      </c>
      <c r="I7592" s="15" t="s">
        <v>139</v>
      </c>
      <c r="J7592" s="15" t="s">
        <v>169</v>
      </c>
      <c r="K7592" s="15" t="s">
        <v>13405</v>
      </c>
      <c r="L7592" s="15" t="n">
        <v>4</v>
      </c>
      <c r="P7592" s="15" t="n">
        <v>4</v>
      </c>
      <c r="Y7592" s="15" t="s">
        <v>142</v>
      </c>
      <c r="AB7592" s="15" t="s">
        <v>143</v>
      </c>
    </row>
    <row r="7593" customFormat="false" ht="15" hidden="false" customHeight="true" outlineLevel="0" collapsed="false">
      <c r="A7593" s="15" t="s">
        <v>13406</v>
      </c>
      <c r="B7593" s="15" t="s">
        <v>13407</v>
      </c>
      <c r="C7593" s="15" t="s">
        <v>134</v>
      </c>
      <c r="D7593" s="15" t="s">
        <v>460</v>
      </c>
      <c r="E7593" s="15" t="s">
        <v>136</v>
      </c>
      <c r="F7593" s="15" t="s">
        <v>137</v>
      </c>
      <c r="G7593" s="15" t="s">
        <v>2732</v>
      </c>
      <c r="H7593" s="15" t="s">
        <v>136</v>
      </c>
      <c r="I7593" s="15" t="s">
        <v>243</v>
      </c>
      <c r="J7593" s="15" t="s">
        <v>144</v>
      </c>
      <c r="K7593" s="15" t="s">
        <v>13408</v>
      </c>
      <c r="L7593" s="15" t="n">
        <v>200</v>
      </c>
      <c r="M7593" s="15" t="n">
        <v>533</v>
      </c>
      <c r="N7593" s="15" t="n">
        <v>1823</v>
      </c>
      <c r="O7593" s="15" t="n">
        <v>1247</v>
      </c>
      <c r="P7593" s="15" t="n">
        <v>3803</v>
      </c>
      <c r="Y7593" s="15" t="s">
        <v>142</v>
      </c>
      <c r="AB7593" s="15" t="s">
        <v>143</v>
      </c>
    </row>
    <row r="7594" customFormat="false" ht="15" hidden="false" customHeight="true" outlineLevel="0" collapsed="false">
      <c r="A7594" s="15" t="s">
        <v>13406</v>
      </c>
      <c r="B7594" s="15" t="s">
        <v>13407</v>
      </c>
      <c r="C7594" s="15" t="s">
        <v>134</v>
      </c>
      <c r="D7594" s="15" t="s">
        <v>460</v>
      </c>
      <c r="E7594" s="15" t="s">
        <v>136</v>
      </c>
      <c r="F7594" s="15" t="s">
        <v>137</v>
      </c>
      <c r="G7594" s="15" t="s">
        <v>2732</v>
      </c>
      <c r="H7594" s="15" t="s">
        <v>136</v>
      </c>
      <c r="I7594" s="15" t="s">
        <v>243</v>
      </c>
      <c r="J7594" s="15" t="s">
        <v>150</v>
      </c>
      <c r="K7594" s="15" t="s">
        <v>13409</v>
      </c>
      <c r="M7594" s="15" t="n">
        <v>2</v>
      </c>
      <c r="P7594" s="15" t="n">
        <v>2</v>
      </c>
      <c r="Y7594" s="15" t="s">
        <v>142</v>
      </c>
      <c r="AB7594" s="15" t="s">
        <v>143</v>
      </c>
    </row>
    <row r="7595" customFormat="false" ht="15" hidden="false" customHeight="true" outlineLevel="0" collapsed="false">
      <c r="A7595" s="15" t="s">
        <v>13410</v>
      </c>
      <c r="B7595" s="15" t="s">
        <v>9725</v>
      </c>
      <c r="C7595" s="15" t="s">
        <v>148</v>
      </c>
      <c r="E7595" s="15" t="s">
        <v>136</v>
      </c>
      <c r="F7595" s="15" t="s">
        <v>137</v>
      </c>
      <c r="G7595" s="15" t="s">
        <v>336</v>
      </c>
      <c r="H7595" s="15" t="s">
        <v>136</v>
      </c>
      <c r="I7595" s="15" t="s">
        <v>139</v>
      </c>
      <c r="J7595" s="15" t="s">
        <v>140</v>
      </c>
      <c r="K7595" s="15" t="s">
        <v>13411</v>
      </c>
      <c r="L7595" s="15" t="n">
        <v>6</v>
      </c>
      <c r="P7595" s="15" t="n">
        <v>6</v>
      </c>
      <c r="Y7595" s="15" t="s">
        <v>142</v>
      </c>
      <c r="AB7595" s="15" t="s">
        <v>143</v>
      </c>
    </row>
    <row r="7596" customFormat="false" ht="15" hidden="false" customHeight="true" outlineLevel="0" collapsed="false">
      <c r="A7596" s="15" t="s">
        <v>13410</v>
      </c>
      <c r="B7596" s="15" t="s">
        <v>9725</v>
      </c>
      <c r="C7596" s="15" t="s">
        <v>148</v>
      </c>
      <c r="E7596" s="15" t="s">
        <v>136</v>
      </c>
      <c r="F7596" s="15" t="s">
        <v>137</v>
      </c>
      <c r="G7596" s="15" t="s">
        <v>336</v>
      </c>
      <c r="H7596" s="15" t="s">
        <v>136</v>
      </c>
      <c r="I7596" s="15" t="s">
        <v>139</v>
      </c>
      <c r="J7596" s="15" t="s">
        <v>150</v>
      </c>
      <c r="K7596" s="15" t="s">
        <v>13412</v>
      </c>
      <c r="L7596" s="15" t="n">
        <v>2</v>
      </c>
      <c r="P7596" s="15" t="n">
        <v>2</v>
      </c>
      <c r="Y7596" s="15" t="s">
        <v>142</v>
      </c>
      <c r="AB7596" s="15" t="s">
        <v>143</v>
      </c>
    </row>
    <row r="7597" customFormat="false" ht="15" hidden="false" customHeight="true" outlineLevel="0" collapsed="false">
      <c r="A7597" s="15" t="s">
        <v>13413</v>
      </c>
      <c r="B7597" s="15" t="s">
        <v>13414</v>
      </c>
      <c r="C7597" s="15" t="s">
        <v>148</v>
      </c>
      <c r="E7597" s="15" t="s">
        <v>136</v>
      </c>
      <c r="F7597" s="15" t="s">
        <v>137</v>
      </c>
      <c r="G7597" s="15" t="s">
        <v>299</v>
      </c>
      <c r="H7597" s="15" t="s">
        <v>136</v>
      </c>
      <c r="I7597" s="15" t="s">
        <v>139</v>
      </c>
      <c r="J7597" s="15" t="s">
        <v>140</v>
      </c>
      <c r="K7597" s="15" t="s">
        <v>13415</v>
      </c>
      <c r="M7597" s="15" t="n">
        <v>60</v>
      </c>
      <c r="N7597" s="15" t="n">
        <v>69</v>
      </c>
      <c r="O7597" s="15" t="n">
        <v>72</v>
      </c>
      <c r="P7597" s="15" t="n">
        <v>201</v>
      </c>
      <c r="Y7597" s="15" t="s">
        <v>156</v>
      </c>
      <c r="AB7597" s="15" t="s">
        <v>143</v>
      </c>
    </row>
    <row r="7598" customFormat="false" ht="15" hidden="false" customHeight="true" outlineLevel="0" collapsed="false">
      <c r="A7598" s="15" t="s">
        <v>13413</v>
      </c>
      <c r="B7598" s="15" t="s">
        <v>13414</v>
      </c>
      <c r="C7598" s="15" t="s">
        <v>148</v>
      </c>
      <c r="E7598" s="15" t="s">
        <v>136</v>
      </c>
      <c r="F7598" s="15" t="s">
        <v>137</v>
      </c>
      <c r="G7598" s="15" t="s">
        <v>299</v>
      </c>
      <c r="H7598" s="15" t="s">
        <v>136</v>
      </c>
      <c r="I7598" s="15" t="s">
        <v>139</v>
      </c>
      <c r="J7598" s="15" t="s">
        <v>150</v>
      </c>
      <c r="K7598" s="15" t="s">
        <v>13416</v>
      </c>
      <c r="M7598" s="15" t="n">
        <v>21</v>
      </c>
      <c r="N7598" s="15" t="n">
        <v>33</v>
      </c>
      <c r="P7598" s="15" t="n">
        <v>54</v>
      </c>
      <c r="Y7598" s="15" t="s">
        <v>156</v>
      </c>
      <c r="AB7598" s="15" t="s">
        <v>143</v>
      </c>
    </row>
    <row r="7599" customFormat="false" ht="15" hidden="false" customHeight="true" outlineLevel="0" collapsed="false">
      <c r="A7599" s="15" t="s">
        <v>13413</v>
      </c>
      <c r="B7599" s="15" t="s">
        <v>13414</v>
      </c>
      <c r="C7599" s="15" t="s">
        <v>148</v>
      </c>
      <c r="E7599" s="15" t="s">
        <v>136</v>
      </c>
      <c r="F7599" s="15" t="s">
        <v>137</v>
      </c>
      <c r="G7599" s="15" t="s">
        <v>299</v>
      </c>
      <c r="H7599" s="15" t="s">
        <v>136</v>
      </c>
      <c r="I7599" s="15" t="s">
        <v>139</v>
      </c>
      <c r="J7599" s="15" t="s">
        <v>158</v>
      </c>
      <c r="K7599" s="15" t="s">
        <v>13417</v>
      </c>
      <c r="M7599" s="15" t="n">
        <v>16</v>
      </c>
      <c r="N7599" s="15" t="n">
        <v>5</v>
      </c>
      <c r="P7599" s="15" t="n">
        <v>21</v>
      </c>
      <c r="Y7599" s="15" t="s">
        <v>156</v>
      </c>
      <c r="AB7599" s="15" t="s">
        <v>143</v>
      </c>
    </row>
    <row r="7600" customFormat="false" ht="15" hidden="false" customHeight="true" outlineLevel="0" collapsed="false">
      <c r="A7600" s="15" t="s">
        <v>13418</v>
      </c>
      <c r="B7600" s="15" t="s">
        <v>13419</v>
      </c>
      <c r="C7600" s="15" t="s">
        <v>148</v>
      </c>
      <c r="E7600" s="15" t="s">
        <v>136</v>
      </c>
      <c r="F7600" s="15" t="s">
        <v>137</v>
      </c>
      <c r="G7600" s="15" t="s">
        <v>299</v>
      </c>
      <c r="H7600" s="15" t="s">
        <v>136</v>
      </c>
      <c r="I7600" s="15" t="s">
        <v>139</v>
      </c>
      <c r="J7600" s="15" t="s">
        <v>140</v>
      </c>
      <c r="K7600" s="15" t="s">
        <v>13420</v>
      </c>
      <c r="M7600" s="15" t="n">
        <v>10</v>
      </c>
      <c r="P7600" s="15" t="n">
        <v>10</v>
      </c>
      <c r="Y7600" s="15" t="s">
        <v>156</v>
      </c>
      <c r="AB7600" s="15" t="s">
        <v>143</v>
      </c>
    </row>
    <row r="7601" customFormat="false" ht="15" hidden="false" customHeight="true" outlineLevel="0" collapsed="false">
      <c r="A7601" s="15" t="s">
        <v>13421</v>
      </c>
      <c r="B7601" s="15" t="s">
        <v>13422</v>
      </c>
      <c r="C7601" s="15" t="s">
        <v>217</v>
      </c>
      <c r="D7601" s="15" t="s">
        <v>235</v>
      </c>
      <c r="E7601" s="15" t="s">
        <v>136</v>
      </c>
      <c r="F7601" s="15" t="s">
        <v>137</v>
      </c>
      <c r="G7601" s="15" t="s">
        <v>613</v>
      </c>
      <c r="H7601" s="15" t="s">
        <v>136</v>
      </c>
      <c r="I7601" s="15" t="s">
        <v>139</v>
      </c>
      <c r="J7601" s="15" t="s">
        <v>150</v>
      </c>
      <c r="K7601" s="15" t="s">
        <v>13423</v>
      </c>
      <c r="M7601" s="15" t="n">
        <v>2</v>
      </c>
      <c r="N7601" s="15" t="n">
        <v>21</v>
      </c>
      <c r="O7601" s="15" t="n">
        <v>53</v>
      </c>
      <c r="P7601" s="15" t="n">
        <v>76</v>
      </c>
      <c r="Y7601" s="15" t="s">
        <v>142</v>
      </c>
      <c r="AB7601" s="15" t="s">
        <v>143</v>
      </c>
    </row>
    <row r="7602" customFormat="false" ht="15" hidden="false" customHeight="true" outlineLevel="0" collapsed="false">
      <c r="A7602" s="15" t="s">
        <v>13421</v>
      </c>
      <c r="B7602" s="15" t="s">
        <v>13422</v>
      </c>
      <c r="C7602" s="15" t="s">
        <v>217</v>
      </c>
      <c r="D7602" s="15" t="s">
        <v>235</v>
      </c>
      <c r="E7602" s="15" t="s">
        <v>136</v>
      </c>
      <c r="F7602" s="15" t="s">
        <v>137</v>
      </c>
      <c r="G7602" s="15" t="s">
        <v>613</v>
      </c>
      <c r="H7602" s="15" t="s">
        <v>136</v>
      </c>
      <c r="I7602" s="15" t="s">
        <v>139</v>
      </c>
      <c r="J7602" s="15" t="s">
        <v>158</v>
      </c>
      <c r="K7602" s="15" t="s">
        <v>13424</v>
      </c>
      <c r="M7602" s="15" t="n">
        <v>1</v>
      </c>
      <c r="N7602" s="15" t="n">
        <v>16</v>
      </c>
      <c r="P7602" s="15" t="n">
        <v>17</v>
      </c>
      <c r="Y7602" s="15" t="s">
        <v>142</v>
      </c>
      <c r="AB7602" s="15" t="s">
        <v>143</v>
      </c>
    </row>
    <row r="7603" customFormat="false" ht="15" hidden="false" customHeight="true" outlineLevel="0" collapsed="false">
      <c r="A7603" s="15" t="s">
        <v>13425</v>
      </c>
      <c r="B7603" s="15" t="s">
        <v>13426</v>
      </c>
      <c r="C7603" s="15" t="s">
        <v>148</v>
      </c>
      <c r="E7603" s="15" t="s">
        <v>136</v>
      </c>
      <c r="F7603" s="15" t="s">
        <v>137</v>
      </c>
      <c r="G7603" s="15" t="s">
        <v>136</v>
      </c>
      <c r="H7603" s="15" t="s">
        <v>136</v>
      </c>
      <c r="I7603" s="15" t="s">
        <v>139</v>
      </c>
      <c r="J7603" s="15" t="s">
        <v>150</v>
      </c>
      <c r="K7603" s="15" t="s">
        <v>13427</v>
      </c>
      <c r="L7603" s="15" t="n">
        <v>2</v>
      </c>
      <c r="P7603" s="15" t="n">
        <v>2</v>
      </c>
      <c r="Y7603" s="15" t="s">
        <v>142</v>
      </c>
      <c r="AB7603" s="15" t="s">
        <v>143</v>
      </c>
    </row>
    <row r="7604" customFormat="false" ht="15" hidden="false" customHeight="true" outlineLevel="0" collapsed="false">
      <c r="A7604" s="15" t="s">
        <v>13428</v>
      </c>
      <c r="B7604" s="15" t="s">
        <v>13428</v>
      </c>
      <c r="C7604" s="15" t="s">
        <v>148</v>
      </c>
      <c r="E7604" s="15" t="s">
        <v>136</v>
      </c>
      <c r="F7604" s="15" t="s">
        <v>137</v>
      </c>
      <c r="G7604" s="15" t="s">
        <v>451</v>
      </c>
      <c r="H7604" s="15" t="s">
        <v>136</v>
      </c>
      <c r="I7604" s="15" t="s">
        <v>139</v>
      </c>
      <c r="J7604" s="15" t="s">
        <v>140</v>
      </c>
      <c r="K7604" s="15" t="s">
        <v>13429</v>
      </c>
      <c r="L7604" s="15" t="n">
        <v>12</v>
      </c>
      <c r="P7604" s="15" t="n">
        <v>12</v>
      </c>
      <c r="Y7604" s="15" t="s">
        <v>142</v>
      </c>
      <c r="AB7604" s="15" t="s">
        <v>143</v>
      </c>
    </row>
    <row r="7605" customFormat="false" ht="15" hidden="false" customHeight="true" outlineLevel="0" collapsed="false">
      <c r="A7605" s="15" t="s">
        <v>13430</v>
      </c>
      <c r="B7605" s="15" t="s">
        <v>13430</v>
      </c>
      <c r="C7605" s="15" t="s">
        <v>148</v>
      </c>
      <c r="E7605" s="15" t="s">
        <v>136</v>
      </c>
      <c r="F7605" s="15" t="s">
        <v>137</v>
      </c>
      <c r="G7605" s="15" t="s">
        <v>136</v>
      </c>
      <c r="H7605" s="15" t="s">
        <v>136</v>
      </c>
      <c r="I7605" s="15" t="s">
        <v>139</v>
      </c>
      <c r="J7605" s="15" t="s">
        <v>140</v>
      </c>
      <c r="K7605" s="15" t="s">
        <v>13431</v>
      </c>
      <c r="L7605" s="15" t="n">
        <v>1</v>
      </c>
      <c r="P7605" s="15" t="n">
        <v>1</v>
      </c>
      <c r="Y7605" s="15" t="s">
        <v>142</v>
      </c>
      <c r="AB7605" s="15" t="s">
        <v>143</v>
      </c>
    </row>
    <row r="7606" customFormat="false" ht="15" hidden="false" customHeight="true" outlineLevel="0" collapsed="false">
      <c r="A7606" s="15" t="s">
        <v>13432</v>
      </c>
      <c r="B7606" s="15" t="s">
        <v>13433</v>
      </c>
      <c r="C7606" s="15" t="s">
        <v>148</v>
      </c>
      <c r="E7606" s="15" t="s">
        <v>136</v>
      </c>
      <c r="F7606" s="15" t="s">
        <v>137</v>
      </c>
      <c r="G7606" s="15" t="s">
        <v>136</v>
      </c>
      <c r="H7606" s="15" t="s">
        <v>136</v>
      </c>
      <c r="I7606" s="15" t="s">
        <v>139</v>
      </c>
      <c r="J7606" s="15" t="s">
        <v>150</v>
      </c>
      <c r="K7606" s="15" t="s">
        <v>13434</v>
      </c>
      <c r="L7606" s="15" t="n">
        <v>38</v>
      </c>
      <c r="P7606" s="15" t="n">
        <v>38</v>
      </c>
      <c r="Y7606" s="15" t="s">
        <v>142</v>
      </c>
      <c r="AB7606" s="15" t="s">
        <v>143</v>
      </c>
    </row>
    <row r="7607" customFormat="false" ht="15" hidden="false" customHeight="true" outlineLevel="0" collapsed="false">
      <c r="A7607" s="15" t="s">
        <v>13432</v>
      </c>
      <c r="B7607" s="15" t="s">
        <v>13433</v>
      </c>
      <c r="C7607" s="15" t="s">
        <v>148</v>
      </c>
      <c r="E7607" s="15" t="s">
        <v>136</v>
      </c>
      <c r="F7607" s="15" t="s">
        <v>137</v>
      </c>
      <c r="G7607" s="15" t="s">
        <v>136</v>
      </c>
      <c r="H7607" s="15" t="s">
        <v>136</v>
      </c>
      <c r="I7607" s="15" t="s">
        <v>139</v>
      </c>
      <c r="J7607" s="15" t="s">
        <v>158</v>
      </c>
      <c r="K7607" s="15" t="s">
        <v>13435</v>
      </c>
      <c r="L7607" s="15" t="n">
        <v>1</v>
      </c>
      <c r="P7607" s="15" t="n">
        <v>1</v>
      </c>
      <c r="Y7607" s="15" t="s">
        <v>142</v>
      </c>
      <c r="AB7607" s="15" t="s">
        <v>143</v>
      </c>
    </row>
    <row r="7608" customFormat="false" ht="15" hidden="false" customHeight="true" outlineLevel="0" collapsed="false">
      <c r="A7608" s="15" t="s">
        <v>13436</v>
      </c>
      <c r="B7608" s="15" t="s">
        <v>13437</v>
      </c>
      <c r="C7608" s="15" t="s">
        <v>148</v>
      </c>
      <c r="E7608" s="15" t="s">
        <v>136</v>
      </c>
      <c r="F7608" s="15" t="s">
        <v>137</v>
      </c>
      <c r="G7608" s="15" t="s">
        <v>451</v>
      </c>
      <c r="H7608" s="15" t="s">
        <v>136</v>
      </c>
      <c r="I7608" s="15" t="s">
        <v>139</v>
      </c>
      <c r="J7608" s="15" t="s">
        <v>140</v>
      </c>
      <c r="K7608" s="15" t="s">
        <v>13438</v>
      </c>
      <c r="L7608" s="15" t="n">
        <v>12</v>
      </c>
      <c r="P7608" s="15" t="n">
        <v>12</v>
      </c>
      <c r="Y7608" s="15" t="s">
        <v>142</v>
      </c>
      <c r="AB7608" s="15" t="s">
        <v>143</v>
      </c>
    </row>
    <row r="7609" customFormat="false" ht="15" hidden="false" customHeight="true" outlineLevel="0" collapsed="false">
      <c r="A7609" s="15" t="s">
        <v>13439</v>
      </c>
      <c r="B7609" s="15" t="s">
        <v>13439</v>
      </c>
      <c r="C7609" s="15" t="s">
        <v>148</v>
      </c>
      <c r="E7609" s="15" t="s">
        <v>136</v>
      </c>
      <c r="F7609" s="15" t="s">
        <v>137</v>
      </c>
      <c r="G7609" s="15" t="s">
        <v>3435</v>
      </c>
      <c r="H7609" s="15" t="s">
        <v>136</v>
      </c>
      <c r="I7609" s="15" t="s">
        <v>139</v>
      </c>
      <c r="J7609" s="15" t="s">
        <v>150</v>
      </c>
      <c r="K7609" s="15" t="s">
        <v>13440</v>
      </c>
      <c r="O7609" s="15" t="n">
        <v>4</v>
      </c>
      <c r="P7609" s="15" t="n">
        <v>4</v>
      </c>
      <c r="Y7609" s="15" t="s">
        <v>142</v>
      </c>
      <c r="AB7609" s="15" t="s">
        <v>143</v>
      </c>
    </row>
    <row r="7610" customFormat="false" ht="15" hidden="false" customHeight="true" outlineLevel="0" collapsed="false">
      <c r="A7610" s="15" t="s">
        <v>13441</v>
      </c>
      <c r="B7610" s="15" t="s">
        <v>13442</v>
      </c>
      <c r="C7610" s="15" t="s">
        <v>148</v>
      </c>
      <c r="E7610" s="15" t="s">
        <v>136</v>
      </c>
      <c r="F7610" s="15" t="s">
        <v>137</v>
      </c>
      <c r="G7610" s="15" t="s">
        <v>136</v>
      </c>
      <c r="H7610" s="15" t="s">
        <v>136</v>
      </c>
      <c r="I7610" s="15" t="s">
        <v>139</v>
      </c>
      <c r="J7610" s="15" t="s">
        <v>144</v>
      </c>
      <c r="K7610" s="15" t="s">
        <v>13443</v>
      </c>
      <c r="L7610" s="15" t="n">
        <v>2</v>
      </c>
      <c r="P7610" s="15" t="n">
        <v>2</v>
      </c>
      <c r="Y7610" s="15" t="s">
        <v>142</v>
      </c>
      <c r="AB7610" s="15" t="s">
        <v>143</v>
      </c>
    </row>
    <row r="7611" customFormat="false" ht="15" hidden="false" customHeight="true" outlineLevel="0" collapsed="false">
      <c r="A7611" s="15" t="s">
        <v>13444</v>
      </c>
      <c r="B7611" s="15" t="s">
        <v>13445</v>
      </c>
      <c r="C7611" s="15" t="s">
        <v>148</v>
      </c>
      <c r="E7611" s="15" t="s">
        <v>136</v>
      </c>
      <c r="F7611" s="15" t="s">
        <v>137</v>
      </c>
      <c r="G7611" s="15" t="s">
        <v>136</v>
      </c>
      <c r="H7611" s="15" t="s">
        <v>136</v>
      </c>
      <c r="I7611" s="15" t="s">
        <v>139</v>
      </c>
      <c r="J7611" s="15" t="s">
        <v>140</v>
      </c>
      <c r="K7611" s="15" t="s">
        <v>13446</v>
      </c>
      <c r="M7611" s="15" t="n">
        <v>5</v>
      </c>
      <c r="P7611" s="15" t="n">
        <v>5</v>
      </c>
      <c r="Y7611" s="15" t="s">
        <v>142</v>
      </c>
      <c r="AB7611" s="15" t="s">
        <v>143</v>
      </c>
    </row>
    <row r="7612" customFormat="false" ht="15" hidden="false" customHeight="true" outlineLevel="0" collapsed="false">
      <c r="A7612" s="15" t="s">
        <v>13447</v>
      </c>
      <c r="B7612" s="15" t="s">
        <v>13447</v>
      </c>
      <c r="C7612" s="15" t="s">
        <v>148</v>
      </c>
      <c r="E7612" s="15" t="s">
        <v>136</v>
      </c>
      <c r="F7612" s="15" t="s">
        <v>137</v>
      </c>
      <c r="G7612" s="15" t="s">
        <v>1402</v>
      </c>
      <c r="H7612" s="15" t="s">
        <v>136</v>
      </c>
      <c r="I7612" s="15" t="s">
        <v>139</v>
      </c>
      <c r="J7612" s="15" t="s">
        <v>140</v>
      </c>
      <c r="K7612" s="15" t="s">
        <v>13448</v>
      </c>
      <c r="L7612" s="15" t="n">
        <v>1</v>
      </c>
      <c r="P7612" s="15" t="n">
        <v>1</v>
      </c>
      <c r="Y7612" s="15" t="s">
        <v>142</v>
      </c>
      <c r="AB7612" s="15" t="s">
        <v>143</v>
      </c>
    </row>
    <row r="7613" customFormat="false" ht="15" hidden="false" customHeight="true" outlineLevel="0" collapsed="false">
      <c r="A7613" s="15" t="s">
        <v>13449</v>
      </c>
      <c r="B7613" s="15" t="s">
        <v>13450</v>
      </c>
      <c r="C7613" s="15" t="s">
        <v>148</v>
      </c>
      <c r="E7613" s="15" t="s">
        <v>136</v>
      </c>
      <c r="F7613" s="15" t="s">
        <v>137</v>
      </c>
      <c r="G7613" s="15" t="s">
        <v>136</v>
      </c>
      <c r="H7613" s="15" t="s">
        <v>136</v>
      </c>
      <c r="I7613" s="15" t="s">
        <v>139</v>
      </c>
      <c r="J7613" s="15" t="s">
        <v>150</v>
      </c>
      <c r="K7613" s="15" t="s">
        <v>13451</v>
      </c>
      <c r="L7613" s="15" t="n">
        <v>0</v>
      </c>
      <c r="P7613" s="15" t="n">
        <v>0</v>
      </c>
      <c r="Y7613" s="15" t="s">
        <v>142</v>
      </c>
      <c r="AB7613" s="15" t="s">
        <v>143</v>
      </c>
    </row>
    <row r="7614" customFormat="false" ht="15" hidden="false" customHeight="true" outlineLevel="0" collapsed="false">
      <c r="A7614" s="15" t="s">
        <v>13452</v>
      </c>
      <c r="B7614" s="15" t="s">
        <v>13452</v>
      </c>
      <c r="C7614" s="15" t="s">
        <v>148</v>
      </c>
      <c r="E7614" s="15" t="s">
        <v>136</v>
      </c>
      <c r="F7614" s="15" t="s">
        <v>137</v>
      </c>
      <c r="G7614" s="15" t="s">
        <v>136</v>
      </c>
      <c r="H7614" s="15" t="s">
        <v>136</v>
      </c>
      <c r="I7614" s="15" t="s">
        <v>139</v>
      </c>
      <c r="J7614" s="15" t="s">
        <v>150</v>
      </c>
      <c r="K7614" s="15" t="s">
        <v>13453</v>
      </c>
      <c r="N7614" s="15" t="n">
        <v>2</v>
      </c>
      <c r="P7614" s="15" t="n">
        <v>2</v>
      </c>
      <c r="Y7614" s="15" t="s">
        <v>142</v>
      </c>
      <c r="AB7614" s="15" t="s">
        <v>143</v>
      </c>
    </row>
    <row r="7615" customFormat="false" ht="15" hidden="false" customHeight="true" outlineLevel="0" collapsed="false">
      <c r="A7615" s="15" t="s">
        <v>13452</v>
      </c>
      <c r="B7615" s="15" t="s">
        <v>13452</v>
      </c>
      <c r="C7615" s="15" t="s">
        <v>148</v>
      </c>
      <c r="E7615" s="15" t="s">
        <v>136</v>
      </c>
      <c r="F7615" s="15" t="s">
        <v>137</v>
      </c>
      <c r="G7615" s="15" t="s">
        <v>136</v>
      </c>
      <c r="H7615" s="15" t="s">
        <v>136</v>
      </c>
      <c r="I7615" s="15" t="s">
        <v>139</v>
      </c>
      <c r="J7615" s="15" t="s">
        <v>158</v>
      </c>
      <c r="K7615" s="15" t="s">
        <v>13454</v>
      </c>
      <c r="N7615" s="15" t="n">
        <v>2</v>
      </c>
      <c r="P7615" s="15" t="n">
        <v>2</v>
      </c>
      <c r="Y7615" s="15" t="s">
        <v>142</v>
      </c>
      <c r="AB7615" s="15" t="s">
        <v>143</v>
      </c>
    </row>
    <row r="7616" customFormat="false" ht="15" hidden="false" customHeight="true" outlineLevel="0" collapsed="false">
      <c r="A7616" s="15" t="s">
        <v>13455</v>
      </c>
      <c r="B7616" s="15" t="s">
        <v>13456</v>
      </c>
      <c r="C7616" s="15" t="s">
        <v>217</v>
      </c>
      <c r="D7616" s="15" t="s">
        <v>218</v>
      </c>
      <c r="E7616" s="15" t="s">
        <v>136</v>
      </c>
      <c r="F7616" s="15" t="s">
        <v>137</v>
      </c>
      <c r="G7616" s="15" t="s">
        <v>154</v>
      </c>
      <c r="H7616" s="15" t="s">
        <v>136</v>
      </c>
      <c r="I7616" s="15" t="s">
        <v>139</v>
      </c>
      <c r="J7616" s="15" t="s">
        <v>150</v>
      </c>
      <c r="K7616" s="15" t="s">
        <v>13457</v>
      </c>
      <c r="L7616" s="15" t="n">
        <v>7</v>
      </c>
      <c r="P7616" s="15" t="n">
        <v>7</v>
      </c>
      <c r="Y7616" s="15" t="s">
        <v>156</v>
      </c>
      <c r="AB7616" s="15" t="s">
        <v>143</v>
      </c>
    </row>
    <row r="7617" customFormat="false" ht="15" hidden="false" customHeight="true" outlineLevel="0" collapsed="false">
      <c r="A7617" s="15" t="s">
        <v>13455</v>
      </c>
      <c r="B7617" s="15" t="s">
        <v>13456</v>
      </c>
      <c r="C7617" s="15" t="s">
        <v>217</v>
      </c>
      <c r="D7617" s="15" t="s">
        <v>218</v>
      </c>
      <c r="E7617" s="15" t="s">
        <v>136</v>
      </c>
      <c r="F7617" s="15" t="s">
        <v>137</v>
      </c>
      <c r="G7617" s="15" t="s">
        <v>154</v>
      </c>
      <c r="H7617" s="15" t="s">
        <v>136</v>
      </c>
      <c r="I7617" s="15" t="s">
        <v>139</v>
      </c>
      <c r="J7617" s="15" t="s">
        <v>158</v>
      </c>
      <c r="K7617" s="15" t="s">
        <v>13458</v>
      </c>
      <c r="L7617" s="15" t="n">
        <v>14</v>
      </c>
      <c r="P7617" s="15" t="n">
        <v>14</v>
      </c>
      <c r="Y7617" s="15" t="s">
        <v>156</v>
      </c>
      <c r="AB7617" s="15" t="s">
        <v>143</v>
      </c>
    </row>
    <row r="7618" customFormat="false" ht="15" hidden="false" customHeight="true" outlineLevel="0" collapsed="false">
      <c r="A7618" s="15" t="s">
        <v>13459</v>
      </c>
      <c r="B7618" s="15" t="s">
        <v>13459</v>
      </c>
      <c r="C7618" s="15" t="s">
        <v>217</v>
      </c>
      <c r="D7618" s="15" t="s">
        <v>235</v>
      </c>
      <c r="E7618" s="15" t="s">
        <v>136</v>
      </c>
      <c r="F7618" s="15" t="s">
        <v>137</v>
      </c>
      <c r="G7618" s="15" t="s">
        <v>173</v>
      </c>
      <c r="H7618" s="15" t="s">
        <v>136</v>
      </c>
      <c r="I7618" s="15" t="s">
        <v>139</v>
      </c>
      <c r="J7618" s="15" t="s">
        <v>140</v>
      </c>
      <c r="K7618" s="15" t="s">
        <v>13460</v>
      </c>
      <c r="M7618" s="15" t="n">
        <v>18</v>
      </c>
      <c r="N7618" s="15" t="n">
        <v>2</v>
      </c>
      <c r="P7618" s="15" t="n">
        <v>20</v>
      </c>
      <c r="Y7618" s="15" t="s">
        <v>142</v>
      </c>
      <c r="AB7618" s="15" t="s">
        <v>143</v>
      </c>
    </row>
    <row r="7619" customFormat="false" ht="15" hidden="false" customHeight="true" outlineLevel="0" collapsed="false">
      <c r="A7619" s="15" t="s">
        <v>13461</v>
      </c>
      <c r="B7619" s="15" t="s">
        <v>13462</v>
      </c>
      <c r="C7619" s="15" t="s">
        <v>148</v>
      </c>
      <c r="E7619" s="15" t="s">
        <v>136</v>
      </c>
      <c r="F7619" s="15" t="s">
        <v>137</v>
      </c>
      <c r="G7619" s="15" t="s">
        <v>136</v>
      </c>
      <c r="H7619" s="15" t="s">
        <v>136</v>
      </c>
      <c r="I7619" s="15" t="s">
        <v>139</v>
      </c>
      <c r="J7619" s="15" t="s">
        <v>158</v>
      </c>
      <c r="K7619" s="15" t="s">
        <v>13463</v>
      </c>
      <c r="L7619" s="15" t="n">
        <v>8</v>
      </c>
      <c r="P7619" s="15" t="n">
        <v>8</v>
      </c>
      <c r="Y7619" s="15" t="s">
        <v>142</v>
      </c>
      <c r="AB7619" s="15" t="s">
        <v>143</v>
      </c>
    </row>
    <row r="7620" customFormat="false" ht="15" hidden="false" customHeight="true" outlineLevel="0" collapsed="false">
      <c r="A7620" s="15" t="s">
        <v>13464</v>
      </c>
      <c r="B7620" s="15" t="s">
        <v>13465</v>
      </c>
      <c r="C7620" s="15" t="s">
        <v>148</v>
      </c>
      <c r="E7620" s="15" t="s">
        <v>136</v>
      </c>
      <c r="F7620" s="15" t="s">
        <v>137</v>
      </c>
      <c r="G7620" s="15" t="s">
        <v>136</v>
      </c>
      <c r="H7620" s="15" t="s">
        <v>136</v>
      </c>
      <c r="I7620" s="15" t="s">
        <v>139</v>
      </c>
      <c r="J7620" s="15" t="s">
        <v>158</v>
      </c>
      <c r="K7620" s="15" t="s">
        <v>13466</v>
      </c>
      <c r="L7620" s="15" t="n">
        <v>21</v>
      </c>
      <c r="P7620" s="15" t="n">
        <v>21</v>
      </c>
      <c r="Y7620" s="15" t="s">
        <v>142</v>
      </c>
      <c r="AB7620" s="15" t="s">
        <v>143</v>
      </c>
    </row>
    <row r="7621" customFormat="false" ht="15" hidden="false" customHeight="true" outlineLevel="0" collapsed="false">
      <c r="A7621" s="15" t="s">
        <v>13467</v>
      </c>
      <c r="B7621" s="15" t="s">
        <v>13467</v>
      </c>
      <c r="C7621" s="15" t="s">
        <v>148</v>
      </c>
      <c r="E7621" s="15" t="s">
        <v>136</v>
      </c>
      <c r="F7621" s="15" t="s">
        <v>137</v>
      </c>
      <c r="G7621" s="15" t="s">
        <v>136</v>
      </c>
      <c r="H7621" s="15" t="s">
        <v>136</v>
      </c>
      <c r="I7621" s="15" t="s">
        <v>139</v>
      </c>
      <c r="J7621" s="15" t="s">
        <v>150</v>
      </c>
      <c r="K7621" s="15" t="s">
        <v>13468</v>
      </c>
      <c r="L7621" s="15" t="n">
        <v>2</v>
      </c>
      <c r="P7621" s="15" t="n">
        <v>2</v>
      </c>
      <c r="Y7621" s="15" t="s">
        <v>142</v>
      </c>
      <c r="AB7621" s="15" t="s">
        <v>143</v>
      </c>
    </row>
    <row r="7622" customFormat="false" ht="15" hidden="false" customHeight="true" outlineLevel="0" collapsed="false">
      <c r="A7622" s="15" t="s">
        <v>13469</v>
      </c>
      <c r="B7622" s="15" t="s">
        <v>13470</v>
      </c>
      <c r="C7622" s="15" t="s">
        <v>134</v>
      </c>
      <c r="D7622" s="15" t="s">
        <v>135</v>
      </c>
      <c r="E7622" s="15" t="s">
        <v>136</v>
      </c>
      <c r="F7622" s="15" t="s">
        <v>137</v>
      </c>
      <c r="G7622" s="15" t="s">
        <v>136</v>
      </c>
      <c r="H7622" s="15" t="s">
        <v>136</v>
      </c>
      <c r="I7622" s="15" t="s">
        <v>139</v>
      </c>
      <c r="J7622" s="15" t="s">
        <v>140</v>
      </c>
      <c r="K7622" s="15" t="s">
        <v>13471</v>
      </c>
      <c r="L7622" s="15" t="n">
        <v>3</v>
      </c>
      <c r="P7622" s="15" t="n">
        <v>3</v>
      </c>
      <c r="Y7622" s="15" t="s">
        <v>142</v>
      </c>
      <c r="AB7622" s="15" t="s">
        <v>143</v>
      </c>
    </row>
    <row r="7623" customFormat="false" ht="15" hidden="false" customHeight="true" outlineLevel="0" collapsed="false">
      <c r="A7623" s="15" t="s">
        <v>13469</v>
      </c>
      <c r="B7623" s="15" t="s">
        <v>13470</v>
      </c>
      <c r="C7623" s="15" t="s">
        <v>134</v>
      </c>
      <c r="D7623" s="15" t="s">
        <v>135</v>
      </c>
      <c r="E7623" s="15" t="s">
        <v>136</v>
      </c>
      <c r="F7623" s="15" t="s">
        <v>137</v>
      </c>
      <c r="G7623" s="15" t="s">
        <v>136</v>
      </c>
      <c r="H7623" s="15" t="s">
        <v>136</v>
      </c>
      <c r="I7623" s="15" t="s">
        <v>139</v>
      </c>
      <c r="J7623" s="15" t="s">
        <v>144</v>
      </c>
      <c r="K7623" s="15" t="s">
        <v>13472</v>
      </c>
      <c r="L7623" s="15" t="n">
        <v>8</v>
      </c>
      <c r="P7623" s="15" t="n">
        <v>8</v>
      </c>
      <c r="Y7623" s="15" t="s">
        <v>142</v>
      </c>
      <c r="AB7623" s="15" t="s">
        <v>143</v>
      </c>
    </row>
    <row r="7624" customFormat="false" ht="15" hidden="false" customHeight="true" outlineLevel="0" collapsed="false">
      <c r="A7624" s="15" t="s">
        <v>13469</v>
      </c>
      <c r="B7624" s="15" t="s">
        <v>13470</v>
      </c>
      <c r="C7624" s="15" t="s">
        <v>134</v>
      </c>
      <c r="D7624" s="15" t="s">
        <v>135</v>
      </c>
      <c r="E7624" s="15" t="s">
        <v>136</v>
      </c>
      <c r="F7624" s="15" t="s">
        <v>137</v>
      </c>
      <c r="G7624" s="15" t="s">
        <v>136</v>
      </c>
      <c r="H7624" s="15" t="s">
        <v>136</v>
      </c>
      <c r="I7624" s="15" t="s">
        <v>139</v>
      </c>
      <c r="J7624" s="15" t="s">
        <v>158</v>
      </c>
      <c r="K7624" s="15" t="s">
        <v>13473</v>
      </c>
      <c r="L7624" s="15" t="n">
        <v>15</v>
      </c>
      <c r="P7624" s="15" t="n">
        <v>15</v>
      </c>
      <c r="Y7624" s="15" t="s">
        <v>142</v>
      </c>
      <c r="AB7624" s="15" t="s">
        <v>143</v>
      </c>
    </row>
    <row r="7625" customFormat="false" ht="15" hidden="false" customHeight="true" outlineLevel="0" collapsed="false">
      <c r="A7625" s="15" t="s">
        <v>13474</v>
      </c>
      <c r="B7625" s="15" t="s">
        <v>13474</v>
      </c>
      <c r="C7625" s="15" t="s">
        <v>148</v>
      </c>
      <c r="E7625" s="15" t="s">
        <v>136</v>
      </c>
      <c r="F7625" s="15" t="s">
        <v>137</v>
      </c>
      <c r="G7625" s="15" t="s">
        <v>136</v>
      </c>
      <c r="H7625" s="15" t="s">
        <v>136</v>
      </c>
      <c r="I7625" s="15" t="s">
        <v>139</v>
      </c>
      <c r="J7625" s="15" t="s">
        <v>150</v>
      </c>
      <c r="K7625" s="15" t="s">
        <v>13475</v>
      </c>
      <c r="M7625" s="15" t="n">
        <v>24</v>
      </c>
      <c r="P7625" s="15" t="n">
        <v>24</v>
      </c>
      <c r="Y7625" s="15" t="s">
        <v>142</v>
      </c>
      <c r="AB7625" s="15" t="s">
        <v>143</v>
      </c>
    </row>
    <row r="7626" customFormat="false" ht="15" hidden="false" customHeight="true" outlineLevel="0" collapsed="false">
      <c r="A7626" s="15" t="s">
        <v>13474</v>
      </c>
      <c r="B7626" s="15" t="s">
        <v>13474</v>
      </c>
      <c r="C7626" s="15" t="s">
        <v>148</v>
      </c>
      <c r="E7626" s="15" t="s">
        <v>136</v>
      </c>
      <c r="F7626" s="15" t="s">
        <v>137</v>
      </c>
      <c r="G7626" s="15" t="s">
        <v>136</v>
      </c>
      <c r="H7626" s="15" t="s">
        <v>136</v>
      </c>
      <c r="I7626" s="15" t="s">
        <v>139</v>
      </c>
      <c r="J7626" s="15" t="s">
        <v>158</v>
      </c>
      <c r="K7626" s="15" t="s">
        <v>13476</v>
      </c>
      <c r="M7626" s="15" t="n">
        <v>6</v>
      </c>
      <c r="P7626" s="15" t="n">
        <v>6</v>
      </c>
      <c r="Y7626" s="15" t="s">
        <v>142</v>
      </c>
      <c r="AB7626" s="15" t="s">
        <v>143</v>
      </c>
    </row>
    <row r="7627" customFormat="false" ht="15" hidden="false" customHeight="true" outlineLevel="0" collapsed="false">
      <c r="A7627" s="15" t="s">
        <v>13477</v>
      </c>
      <c r="B7627" s="15" t="s">
        <v>13478</v>
      </c>
      <c r="C7627" s="15" t="s">
        <v>148</v>
      </c>
      <c r="E7627" s="15" t="s">
        <v>136</v>
      </c>
      <c r="F7627" s="15" t="s">
        <v>137</v>
      </c>
      <c r="G7627" s="15" t="s">
        <v>136</v>
      </c>
      <c r="H7627" s="15" t="s">
        <v>136</v>
      </c>
      <c r="I7627" s="15" t="s">
        <v>139</v>
      </c>
      <c r="J7627" s="15" t="s">
        <v>140</v>
      </c>
      <c r="K7627" s="15" t="s">
        <v>13479</v>
      </c>
      <c r="L7627" s="15" t="n">
        <v>11</v>
      </c>
      <c r="M7627" s="15" t="n">
        <v>11</v>
      </c>
      <c r="P7627" s="15" t="n">
        <v>22</v>
      </c>
      <c r="Y7627" s="15" t="s">
        <v>142</v>
      </c>
      <c r="AB7627" s="15" t="s">
        <v>143</v>
      </c>
    </row>
    <row r="7628" customFormat="false" ht="15" hidden="false" customHeight="true" outlineLevel="0" collapsed="false">
      <c r="A7628" s="15" t="s">
        <v>13477</v>
      </c>
      <c r="B7628" s="15" t="s">
        <v>13478</v>
      </c>
      <c r="C7628" s="15" t="s">
        <v>148</v>
      </c>
      <c r="E7628" s="15" t="s">
        <v>136</v>
      </c>
      <c r="F7628" s="15" t="s">
        <v>137</v>
      </c>
      <c r="G7628" s="15" t="s">
        <v>136</v>
      </c>
      <c r="H7628" s="15" t="s">
        <v>136</v>
      </c>
      <c r="I7628" s="15" t="s">
        <v>139</v>
      </c>
      <c r="J7628" s="15" t="s">
        <v>144</v>
      </c>
      <c r="K7628" s="15" t="s">
        <v>13480</v>
      </c>
      <c r="L7628" s="15" t="n">
        <v>13</v>
      </c>
      <c r="P7628" s="15" t="n">
        <v>13</v>
      </c>
      <c r="Y7628" s="15" t="s">
        <v>142</v>
      </c>
      <c r="AB7628" s="15" t="s">
        <v>143</v>
      </c>
    </row>
    <row r="7629" customFormat="false" ht="15" hidden="false" customHeight="true" outlineLevel="0" collapsed="false">
      <c r="A7629" s="15" t="s">
        <v>13477</v>
      </c>
      <c r="B7629" s="15" t="s">
        <v>13478</v>
      </c>
      <c r="C7629" s="15" t="s">
        <v>148</v>
      </c>
      <c r="E7629" s="15" t="s">
        <v>136</v>
      </c>
      <c r="F7629" s="15" t="s">
        <v>137</v>
      </c>
      <c r="G7629" s="15" t="s">
        <v>136</v>
      </c>
      <c r="H7629" s="15" t="s">
        <v>136</v>
      </c>
      <c r="I7629" s="15" t="s">
        <v>139</v>
      </c>
      <c r="J7629" s="15" t="s">
        <v>150</v>
      </c>
      <c r="K7629" s="15" t="s">
        <v>13481</v>
      </c>
      <c r="L7629" s="15" t="n">
        <v>573</v>
      </c>
      <c r="M7629" s="15" t="n">
        <v>9</v>
      </c>
      <c r="N7629" s="15" t="n">
        <v>15</v>
      </c>
      <c r="P7629" s="15" t="n">
        <v>597</v>
      </c>
      <c r="Y7629" s="15" t="s">
        <v>142</v>
      </c>
      <c r="AB7629" s="15" t="s">
        <v>143</v>
      </c>
    </row>
    <row r="7630" customFormat="false" ht="15" hidden="false" customHeight="true" outlineLevel="0" collapsed="false">
      <c r="A7630" s="15" t="s">
        <v>13477</v>
      </c>
      <c r="B7630" s="15" t="s">
        <v>13478</v>
      </c>
      <c r="C7630" s="15" t="s">
        <v>148</v>
      </c>
      <c r="E7630" s="15" t="s">
        <v>136</v>
      </c>
      <c r="F7630" s="15" t="s">
        <v>137</v>
      </c>
      <c r="G7630" s="15" t="s">
        <v>136</v>
      </c>
      <c r="H7630" s="15" t="s">
        <v>136</v>
      </c>
      <c r="I7630" s="15" t="s">
        <v>139</v>
      </c>
      <c r="J7630" s="15" t="s">
        <v>166</v>
      </c>
      <c r="K7630" s="15" t="s">
        <v>13482</v>
      </c>
      <c r="L7630" s="15" t="n">
        <v>20</v>
      </c>
      <c r="P7630" s="15" t="n">
        <v>20</v>
      </c>
      <c r="Y7630" s="15" t="s">
        <v>142</v>
      </c>
      <c r="AB7630" s="15" t="s">
        <v>143</v>
      </c>
    </row>
    <row r="7631" customFormat="false" ht="15" hidden="false" customHeight="true" outlineLevel="0" collapsed="false">
      <c r="A7631" s="15" t="s">
        <v>13477</v>
      </c>
      <c r="B7631" s="15" t="s">
        <v>13478</v>
      </c>
      <c r="C7631" s="15" t="s">
        <v>148</v>
      </c>
      <c r="E7631" s="15" t="s">
        <v>136</v>
      </c>
      <c r="F7631" s="15" t="s">
        <v>137</v>
      </c>
      <c r="G7631" s="15" t="s">
        <v>136</v>
      </c>
      <c r="H7631" s="15" t="s">
        <v>136</v>
      </c>
      <c r="I7631" s="15" t="s">
        <v>139</v>
      </c>
      <c r="J7631" s="15" t="s">
        <v>158</v>
      </c>
      <c r="K7631" s="15" t="s">
        <v>13483</v>
      </c>
      <c r="L7631" s="15" t="n">
        <v>85</v>
      </c>
      <c r="N7631" s="15" t="n">
        <v>8</v>
      </c>
      <c r="P7631" s="15" t="n">
        <v>93</v>
      </c>
      <c r="Y7631" s="15" t="s">
        <v>142</v>
      </c>
      <c r="AB7631" s="15" t="s">
        <v>143</v>
      </c>
    </row>
    <row r="7632" customFormat="false" ht="15" hidden="false" customHeight="true" outlineLevel="0" collapsed="false">
      <c r="A7632" s="15" t="s">
        <v>13477</v>
      </c>
      <c r="B7632" s="15" t="s">
        <v>13478</v>
      </c>
      <c r="C7632" s="15" t="s">
        <v>148</v>
      </c>
      <c r="E7632" s="15" t="s">
        <v>136</v>
      </c>
      <c r="F7632" s="15" t="s">
        <v>137</v>
      </c>
      <c r="G7632" s="15" t="s">
        <v>136</v>
      </c>
      <c r="H7632" s="15" t="s">
        <v>136</v>
      </c>
      <c r="I7632" s="15" t="s">
        <v>139</v>
      </c>
      <c r="J7632" s="15" t="s">
        <v>169</v>
      </c>
      <c r="K7632" s="15" t="s">
        <v>13484</v>
      </c>
      <c r="L7632" s="15" t="n">
        <v>13</v>
      </c>
      <c r="P7632" s="15" t="n">
        <v>13</v>
      </c>
      <c r="Y7632" s="15" t="s">
        <v>142</v>
      </c>
      <c r="AB7632" s="15" t="s">
        <v>143</v>
      </c>
    </row>
    <row r="7633" customFormat="false" ht="15" hidden="false" customHeight="true" outlineLevel="0" collapsed="false">
      <c r="A7633" s="15" t="s">
        <v>13485</v>
      </c>
      <c r="B7633" s="15" t="s">
        <v>13485</v>
      </c>
      <c r="C7633" s="15" t="s">
        <v>148</v>
      </c>
      <c r="E7633" s="15" t="s">
        <v>136</v>
      </c>
      <c r="F7633" s="15" t="s">
        <v>137</v>
      </c>
      <c r="G7633" s="15" t="s">
        <v>510</v>
      </c>
      <c r="H7633" s="15" t="s">
        <v>136</v>
      </c>
      <c r="I7633" s="15" t="s">
        <v>139</v>
      </c>
      <c r="J7633" s="15" t="s">
        <v>150</v>
      </c>
      <c r="K7633" s="15" t="s">
        <v>13486</v>
      </c>
      <c r="L7633" s="15" t="n">
        <v>301</v>
      </c>
      <c r="P7633" s="15" t="n">
        <v>301</v>
      </c>
      <c r="Y7633" s="15" t="s">
        <v>142</v>
      </c>
      <c r="AB7633" s="15" t="s">
        <v>143</v>
      </c>
    </row>
    <row r="7634" customFormat="false" ht="15" hidden="false" customHeight="true" outlineLevel="0" collapsed="false">
      <c r="A7634" s="15" t="s">
        <v>13487</v>
      </c>
      <c r="B7634" s="15" t="s">
        <v>13487</v>
      </c>
      <c r="C7634" s="15" t="s">
        <v>148</v>
      </c>
      <c r="E7634" s="15" t="s">
        <v>136</v>
      </c>
      <c r="F7634" s="15" t="s">
        <v>137</v>
      </c>
      <c r="G7634" s="15" t="s">
        <v>136</v>
      </c>
      <c r="H7634" s="15" t="s">
        <v>136</v>
      </c>
      <c r="I7634" s="15" t="s">
        <v>139</v>
      </c>
      <c r="J7634" s="15" t="s">
        <v>150</v>
      </c>
      <c r="K7634" s="15" t="s">
        <v>13488</v>
      </c>
      <c r="N7634" s="15" t="n">
        <v>16</v>
      </c>
      <c r="P7634" s="15" t="n">
        <v>16</v>
      </c>
      <c r="Y7634" s="15" t="s">
        <v>142</v>
      </c>
      <c r="AB7634" s="15" t="s">
        <v>143</v>
      </c>
    </row>
    <row r="7635" customFormat="false" ht="15" hidden="false" customHeight="true" outlineLevel="0" collapsed="false">
      <c r="A7635" s="15" t="s">
        <v>13487</v>
      </c>
      <c r="B7635" s="15" t="s">
        <v>13487</v>
      </c>
      <c r="C7635" s="15" t="s">
        <v>148</v>
      </c>
      <c r="E7635" s="15" t="s">
        <v>136</v>
      </c>
      <c r="F7635" s="15" t="s">
        <v>137</v>
      </c>
      <c r="G7635" s="15" t="s">
        <v>136</v>
      </c>
      <c r="H7635" s="15" t="s">
        <v>136</v>
      </c>
      <c r="I7635" s="15" t="s">
        <v>139</v>
      </c>
      <c r="J7635" s="15" t="s">
        <v>158</v>
      </c>
      <c r="K7635" s="15" t="s">
        <v>13489</v>
      </c>
      <c r="N7635" s="15" t="n">
        <v>13</v>
      </c>
      <c r="P7635" s="15" t="n">
        <v>13</v>
      </c>
      <c r="Y7635" s="15" t="s">
        <v>142</v>
      </c>
      <c r="AB7635" s="15" t="s">
        <v>143</v>
      </c>
    </row>
    <row r="7636" customFormat="false" ht="15" hidden="false" customHeight="true" outlineLevel="0" collapsed="false">
      <c r="A7636" s="15" t="s">
        <v>13490</v>
      </c>
      <c r="B7636" s="15" t="s">
        <v>13491</v>
      </c>
      <c r="C7636" s="15" t="s">
        <v>148</v>
      </c>
      <c r="E7636" s="15" t="s">
        <v>136</v>
      </c>
      <c r="F7636" s="15" t="s">
        <v>137</v>
      </c>
      <c r="G7636" s="15" t="s">
        <v>136</v>
      </c>
      <c r="H7636" s="15" t="s">
        <v>136</v>
      </c>
      <c r="I7636" s="15" t="s">
        <v>139</v>
      </c>
      <c r="J7636" s="15" t="s">
        <v>144</v>
      </c>
      <c r="K7636" s="15" t="s">
        <v>13492</v>
      </c>
      <c r="L7636" s="15" t="n">
        <v>2</v>
      </c>
      <c r="P7636" s="15" t="n">
        <v>2</v>
      </c>
      <c r="Y7636" s="15" t="s">
        <v>142</v>
      </c>
      <c r="AB7636" s="15" t="s">
        <v>143</v>
      </c>
    </row>
    <row r="7637" customFormat="false" ht="15" hidden="false" customHeight="true" outlineLevel="0" collapsed="false">
      <c r="A7637" s="15" t="s">
        <v>13493</v>
      </c>
      <c r="B7637" s="15" t="s">
        <v>13493</v>
      </c>
      <c r="C7637" s="15" t="s">
        <v>148</v>
      </c>
      <c r="E7637" s="15" t="s">
        <v>136</v>
      </c>
      <c r="F7637" s="15" t="s">
        <v>137</v>
      </c>
      <c r="G7637" s="15" t="s">
        <v>136</v>
      </c>
      <c r="H7637" s="15" t="s">
        <v>136</v>
      </c>
      <c r="I7637" s="15" t="s">
        <v>139</v>
      </c>
      <c r="J7637" s="15" t="s">
        <v>140</v>
      </c>
      <c r="K7637" s="15" t="s">
        <v>13494</v>
      </c>
      <c r="M7637" s="15" t="n">
        <v>85</v>
      </c>
      <c r="P7637" s="15" t="n">
        <v>85</v>
      </c>
      <c r="Y7637" s="15" t="s">
        <v>142</v>
      </c>
      <c r="AB7637" s="15" t="s">
        <v>143</v>
      </c>
    </row>
    <row r="7638" customFormat="false" ht="15" hidden="false" customHeight="true" outlineLevel="0" collapsed="false">
      <c r="A7638" s="15" t="s">
        <v>13495</v>
      </c>
      <c r="B7638" s="15" t="s">
        <v>13496</v>
      </c>
      <c r="C7638" s="15" t="s">
        <v>148</v>
      </c>
      <c r="E7638" s="15" t="s">
        <v>136</v>
      </c>
      <c r="F7638" s="15" t="s">
        <v>137</v>
      </c>
      <c r="G7638" s="15" t="s">
        <v>693</v>
      </c>
      <c r="H7638" s="15" t="s">
        <v>136</v>
      </c>
      <c r="I7638" s="15" t="s">
        <v>139</v>
      </c>
      <c r="J7638" s="15" t="s">
        <v>150</v>
      </c>
      <c r="K7638" s="15" t="s">
        <v>13497</v>
      </c>
      <c r="L7638" s="15" t="n">
        <v>1</v>
      </c>
      <c r="P7638" s="15" t="n">
        <v>1</v>
      </c>
      <c r="Y7638" s="15" t="s">
        <v>142</v>
      </c>
      <c r="AB7638" s="15" t="s">
        <v>143</v>
      </c>
    </row>
    <row r="7639" customFormat="false" ht="15" hidden="false" customHeight="true" outlineLevel="0" collapsed="false">
      <c r="A7639" s="15" t="s">
        <v>13498</v>
      </c>
      <c r="B7639" s="15" t="s">
        <v>13499</v>
      </c>
      <c r="C7639" s="15" t="s">
        <v>134</v>
      </c>
      <c r="D7639" s="15" t="s">
        <v>135</v>
      </c>
      <c r="E7639" s="15" t="s">
        <v>136</v>
      </c>
      <c r="F7639" s="15" t="s">
        <v>137</v>
      </c>
      <c r="G7639" s="15" t="s">
        <v>136</v>
      </c>
      <c r="H7639" s="15" t="s">
        <v>136</v>
      </c>
      <c r="I7639" s="15" t="s">
        <v>139</v>
      </c>
      <c r="J7639" s="15" t="s">
        <v>140</v>
      </c>
      <c r="K7639" s="15" t="s">
        <v>13500</v>
      </c>
      <c r="L7639" s="15" t="n">
        <v>14</v>
      </c>
      <c r="P7639" s="15" t="n">
        <v>14</v>
      </c>
      <c r="Y7639" s="15" t="s">
        <v>142</v>
      </c>
      <c r="AB7639" s="15" t="s">
        <v>143</v>
      </c>
    </row>
    <row r="7640" customFormat="false" ht="15" hidden="false" customHeight="true" outlineLevel="0" collapsed="false">
      <c r="A7640" s="15" t="s">
        <v>13498</v>
      </c>
      <c r="B7640" s="15" t="s">
        <v>13499</v>
      </c>
      <c r="C7640" s="15" t="s">
        <v>134</v>
      </c>
      <c r="D7640" s="15" t="s">
        <v>135</v>
      </c>
      <c r="E7640" s="15" t="s">
        <v>136</v>
      </c>
      <c r="F7640" s="15" t="s">
        <v>137</v>
      </c>
      <c r="G7640" s="15" t="s">
        <v>136</v>
      </c>
      <c r="H7640" s="15" t="s">
        <v>136</v>
      </c>
      <c r="I7640" s="15" t="s">
        <v>139</v>
      </c>
      <c r="J7640" s="15" t="s">
        <v>144</v>
      </c>
      <c r="K7640" s="15" t="s">
        <v>13501</v>
      </c>
      <c r="L7640" s="15" t="n">
        <v>9</v>
      </c>
      <c r="P7640" s="15" t="n">
        <v>9</v>
      </c>
      <c r="Y7640" s="15" t="s">
        <v>142</v>
      </c>
      <c r="AB7640" s="15" t="s">
        <v>143</v>
      </c>
    </row>
    <row r="7641" customFormat="false" ht="15" hidden="false" customHeight="true" outlineLevel="0" collapsed="false">
      <c r="A7641" s="15" t="s">
        <v>13498</v>
      </c>
      <c r="B7641" s="15" t="s">
        <v>13499</v>
      </c>
      <c r="C7641" s="15" t="s">
        <v>134</v>
      </c>
      <c r="D7641" s="15" t="s">
        <v>135</v>
      </c>
      <c r="E7641" s="15" t="s">
        <v>136</v>
      </c>
      <c r="F7641" s="15" t="s">
        <v>137</v>
      </c>
      <c r="G7641" s="15" t="s">
        <v>136</v>
      </c>
      <c r="H7641" s="15" t="s">
        <v>136</v>
      </c>
      <c r="I7641" s="15" t="s">
        <v>139</v>
      </c>
      <c r="J7641" s="15" t="s">
        <v>150</v>
      </c>
      <c r="K7641" s="15" t="s">
        <v>13502</v>
      </c>
      <c r="L7641" s="15" t="n">
        <v>5</v>
      </c>
      <c r="P7641" s="15" t="n">
        <v>5</v>
      </c>
      <c r="Y7641" s="15" t="s">
        <v>142</v>
      </c>
      <c r="AB7641" s="15" t="s">
        <v>143</v>
      </c>
    </row>
    <row r="7642" customFormat="false" ht="15" hidden="false" customHeight="true" outlineLevel="0" collapsed="false">
      <c r="A7642" s="15" t="s">
        <v>13498</v>
      </c>
      <c r="B7642" s="15" t="s">
        <v>13499</v>
      </c>
      <c r="C7642" s="15" t="s">
        <v>134</v>
      </c>
      <c r="D7642" s="15" t="s">
        <v>135</v>
      </c>
      <c r="E7642" s="15" t="s">
        <v>136</v>
      </c>
      <c r="F7642" s="15" t="s">
        <v>137</v>
      </c>
      <c r="G7642" s="15" t="s">
        <v>136</v>
      </c>
      <c r="H7642" s="15" t="s">
        <v>136</v>
      </c>
      <c r="I7642" s="15" t="s">
        <v>139</v>
      </c>
      <c r="J7642" s="15" t="s">
        <v>166</v>
      </c>
      <c r="K7642" s="15" t="s">
        <v>13503</v>
      </c>
      <c r="L7642" s="15" t="n">
        <v>2</v>
      </c>
      <c r="P7642" s="15" t="n">
        <v>2</v>
      </c>
      <c r="Y7642" s="15" t="s">
        <v>142</v>
      </c>
      <c r="AB7642" s="15" t="s">
        <v>143</v>
      </c>
    </row>
    <row r="7643" customFormat="false" ht="15" hidden="false" customHeight="true" outlineLevel="0" collapsed="false">
      <c r="A7643" s="15" t="s">
        <v>13498</v>
      </c>
      <c r="B7643" s="15" t="s">
        <v>13499</v>
      </c>
      <c r="C7643" s="15" t="s">
        <v>134</v>
      </c>
      <c r="D7643" s="15" t="s">
        <v>135</v>
      </c>
      <c r="E7643" s="15" t="s">
        <v>136</v>
      </c>
      <c r="F7643" s="15" t="s">
        <v>137</v>
      </c>
      <c r="G7643" s="15" t="s">
        <v>136</v>
      </c>
      <c r="H7643" s="15" t="s">
        <v>136</v>
      </c>
      <c r="I7643" s="15" t="s">
        <v>139</v>
      </c>
      <c r="J7643" s="15" t="s">
        <v>158</v>
      </c>
      <c r="K7643" s="15" t="s">
        <v>13504</v>
      </c>
      <c r="L7643" s="15" t="n">
        <v>5</v>
      </c>
      <c r="P7643" s="15" t="n">
        <v>5</v>
      </c>
      <c r="Y7643" s="15" t="s">
        <v>142</v>
      </c>
      <c r="AB7643" s="15" t="s">
        <v>143</v>
      </c>
    </row>
    <row r="7644" customFormat="false" ht="15" hidden="false" customHeight="true" outlineLevel="0" collapsed="false">
      <c r="A7644" s="15" t="s">
        <v>13498</v>
      </c>
      <c r="B7644" s="15" t="s">
        <v>13499</v>
      </c>
      <c r="C7644" s="15" t="s">
        <v>134</v>
      </c>
      <c r="D7644" s="15" t="s">
        <v>135</v>
      </c>
      <c r="E7644" s="15" t="s">
        <v>136</v>
      </c>
      <c r="F7644" s="15" t="s">
        <v>137</v>
      </c>
      <c r="G7644" s="15" t="s">
        <v>136</v>
      </c>
      <c r="H7644" s="15" t="s">
        <v>136</v>
      </c>
      <c r="I7644" s="15" t="s">
        <v>139</v>
      </c>
      <c r="J7644" s="15" t="s">
        <v>169</v>
      </c>
      <c r="K7644" s="15" t="s">
        <v>13505</v>
      </c>
      <c r="L7644" s="15" t="n">
        <v>2</v>
      </c>
      <c r="P7644" s="15" t="n">
        <v>2</v>
      </c>
      <c r="Y7644" s="15" t="s">
        <v>142</v>
      </c>
      <c r="AB7644" s="15" t="s">
        <v>143</v>
      </c>
    </row>
    <row r="7645" customFormat="false" ht="15" hidden="false" customHeight="true" outlineLevel="0" collapsed="false">
      <c r="A7645" s="15" t="s">
        <v>13506</v>
      </c>
      <c r="B7645" s="15" t="s">
        <v>13506</v>
      </c>
      <c r="C7645" s="15" t="s">
        <v>148</v>
      </c>
      <c r="E7645" s="15" t="s">
        <v>136</v>
      </c>
      <c r="F7645" s="15" t="s">
        <v>137</v>
      </c>
      <c r="G7645" s="15" t="s">
        <v>136</v>
      </c>
      <c r="H7645" s="15" t="s">
        <v>136</v>
      </c>
      <c r="I7645" s="15" t="s">
        <v>139</v>
      </c>
      <c r="J7645" s="15" t="s">
        <v>140</v>
      </c>
      <c r="K7645" s="15" t="s">
        <v>13507</v>
      </c>
      <c r="M7645" s="15" t="n">
        <v>320</v>
      </c>
      <c r="P7645" s="15" t="n">
        <v>320</v>
      </c>
      <c r="Y7645" s="15" t="s">
        <v>142</v>
      </c>
      <c r="AB7645" s="15" t="s">
        <v>143</v>
      </c>
    </row>
    <row r="7646" customFormat="false" ht="15" hidden="false" customHeight="true" outlineLevel="0" collapsed="false">
      <c r="A7646" s="15" t="s">
        <v>13508</v>
      </c>
      <c r="B7646" s="15" t="s">
        <v>13509</v>
      </c>
      <c r="C7646" s="15" t="s">
        <v>148</v>
      </c>
      <c r="E7646" s="15" t="s">
        <v>136</v>
      </c>
      <c r="F7646" s="15" t="s">
        <v>137</v>
      </c>
      <c r="G7646" s="15" t="s">
        <v>136</v>
      </c>
      <c r="H7646" s="15" t="s">
        <v>136</v>
      </c>
      <c r="I7646" s="15" t="s">
        <v>139</v>
      </c>
      <c r="J7646" s="15" t="s">
        <v>140</v>
      </c>
      <c r="K7646" s="15" t="s">
        <v>13510</v>
      </c>
      <c r="L7646" s="15" t="n">
        <v>8</v>
      </c>
      <c r="N7646" s="15" t="n">
        <v>2</v>
      </c>
      <c r="P7646" s="15" t="n">
        <v>10</v>
      </c>
      <c r="Y7646" s="15" t="s">
        <v>142</v>
      </c>
      <c r="AB7646" s="15" t="s">
        <v>143</v>
      </c>
    </row>
    <row r="7647" customFormat="false" ht="15" hidden="false" customHeight="true" outlineLevel="0" collapsed="false">
      <c r="A7647" s="15" t="s">
        <v>13511</v>
      </c>
      <c r="B7647" s="15" t="s">
        <v>13511</v>
      </c>
      <c r="C7647" s="15" t="s">
        <v>217</v>
      </c>
      <c r="D7647" s="15" t="s">
        <v>235</v>
      </c>
      <c r="E7647" s="15" t="s">
        <v>136</v>
      </c>
      <c r="F7647" s="15" t="s">
        <v>137</v>
      </c>
      <c r="G7647" s="15" t="s">
        <v>231</v>
      </c>
      <c r="H7647" s="15" t="s">
        <v>136</v>
      </c>
      <c r="I7647" s="15" t="s">
        <v>139</v>
      </c>
      <c r="J7647" s="15" t="s">
        <v>150</v>
      </c>
      <c r="K7647" s="15" t="s">
        <v>13512</v>
      </c>
      <c r="M7647" s="15" t="n">
        <v>5</v>
      </c>
      <c r="O7647" s="15" t="n">
        <v>4</v>
      </c>
      <c r="P7647" s="15" t="n">
        <v>9</v>
      </c>
      <c r="Y7647" s="15" t="s">
        <v>156</v>
      </c>
      <c r="AB7647" s="15" t="s">
        <v>143</v>
      </c>
    </row>
    <row r="7648" customFormat="false" ht="15" hidden="false" customHeight="true" outlineLevel="0" collapsed="false">
      <c r="A7648" s="15" t="s">
        <v>13511</v>
      </c>
      <c r="B7648" s="15" t="s">
        <v>13511</v>
      </c>
      <c r="C7648" s="15" t="s">
        <v>217</v>
      </c>
      <c r="D7648" s="15" t="s">
        <v>235</v>
      </c>
      <c r="E7648" s="15" t="s">
        <v>136</v>
      </c>
      <c r="F7648" s="15" t="s">
        <v>137</v>
      </c>
      <c r="G7648" s="15" t="s">
        <v>231</v>
      </c>
      <c r="H7648" s="15" t="s">
        <v>136</v>
      </c>
      <c r="I7648" s="15" t="s">
        <v>139</v>
      </c>
      <c r="J7648" s="15" t="s">
        <v>158</v>
      </c>
      <c r="K7648" s="15" t="s">
        <v>13513</v>
      </c>
      <c r="M7648" s="15" t="n">
        <v>7</v>
      </c>
      <c r="P7648" s="15" t="n">
        <v>7</v>
      </c>
      <c r="Y7648" s="15" t="s">
        <v>156</v>
      </c>
      <c r="AB7648" s="15" t="s">
        <v>143</v>
      </c>
    </row>
    <row r="7649" customFormat="false" ht="15" hidden="false" customHeight="true" outlineLevel="0" collapsed="false">
      <c r="A7649" s="15" t="s">
        <v>13514</v>
      </c>
      <c r="B7649" s="15" t="s">
        <v>13514</v>
      </c>
      <c r="C7649" s="15" t="s">
        <v>148</v>
      </c>
      <c r="E7649" s="15" t="s">
        <v>136</v>
      </c>
      <c r="F7649" s="15" t="s">
        <v>137</v>
      </c>
      <c r="G7649" s="15" t="s">
        <v>13515</v>
      </c>
      <c r="H7649" s="15" t="s">
        <v>136</v>
      </c>
      <c r="I7649" s="15" t="s">
        <v>139</v>
      </c>
      <c r="J7649" s="15" t="s">
        <v>140</v>
      </c>
      <c r="K7649" s="15" t="s">
        <v>13516</v>
      </c>
      <c r="M7649" s="15" t="n">
        <v>1</v>
      </c>
      <c r="P7649" s="15" t="n">
        <v>1</v>
      </c>
      <c r="Y7649" s="15" t="s">
        <v>142</v>
      </c>
      <c r="AB7649" s="15" t="s">
        <v>143</v>
      </c>
    </row>
    <row r="7650" customFormat="false" ht="15" hidden="false" customHeight="true" outlineLevel="0" collapsed="false">
      <c r="A7650" s="15" t="s">
        <v>13517</v>
      </c>
      <c r="B7650" s="15" t="s">
        <v>13517</v>
      </c>
      <c r="C7650" s="15" t="s">
        <v>148</v>
      </c>
      <c r="E7650" s="15" t="s">
        <v>136</v>
      </c>
      <c r="F7650" s="15" t="s">
        <v>137</v>
      </c>
      <c r="G7650" s="15" t="s">
        <v>136</v>
      </c>
      <c r="H7650" s="15" t="s">
        <v>136</v>
      </c>
      <c r="I7650" s="15" t="s">
        <v>139</v>
      </c>
      <c r="J7650" s="15" t="s">
        <v>158</v>
      </c>
      <c r="K7650" s="15" t="s">
        <v>13518</v>
      </c>
      <c r="L7650" s="15" t="n">
        <v>4</v>
      </c>
      <c r="P7650" s="15" t="n">
        <v>4</v>
      </c>
      <c r="Y7650" s="15" t="s">
        <v>142</v>
      </c>
      <c r="AB7650" s="15" t="s">
        <v>143</v>
      </c>
    </row>
    <row r="7651" customFormat="false" ht="15" hidden="false" customHeight="true" outlineLevel="0" collapsed="false">
      <c r="A7651" s="15" t="s">
        <v>13519</v>
      </c>
      <c r="B7651" s="15" t="s">
        <v>13519</v>
      </c>
      <c r="C7651" s="15" t="s">
        <v>148</v>
      </c>
      <c r="E7651" s="15" t="s">
        <v>136</v>
      </c>
      <c r="F7651" s="15" t="s">
        <v>137</v>
      </c>
      <c r="G7651" s="15" t="s">
        <v>136</v>
      </c>
      <c r="H7651" s="15" t="s">
        <v>136</v>
      </c>
      <c r="I7651" s="15" t="s">
        <v>139</v>
      </c>
      <c r="J7651" s="15" t="s">
        <v>140</v>
      </c>
      <c r="K7651" s="15" t="s">
        <v>13520</v>
      </c>
      <c r="M7651" s="15" t="n">
        <v>4</v>
      </c>
      <c r="P7651" s="15" t="n">
        <v>4</v>
      </c>
      <c r="Y7651" s="15" t="s">
        <v>142</v>
      </c>
      <c r="AB7651" s="15" t="s">
        <v>143</v>
      </c>
    </row>
    <row r="7652" customFormat="false" ht="15" hidden="false" customHeight="true" outlineLevel="0" collapsed="false">
      <c r="A7652" s="15" t="s">
        <v>13521</v>
      </c>
      <c r="B7652" s="15" t="s">
        <v>13522</v>
      </c>
      <c r="C7652" s="15" t="s">
        <v>148</v>
      </c>
      <c r="E7652" s="15" t="s">
        <v>136</v>
      </c>
      <c r="F7652" s="15" t="s">
        <v>137</v>
      </c>
      <c r="G7652" s="15" t="s">
        <v>136</v>
      </c>
      <c r="H7652" s="15" t="s">
        <v>136</v>
      </c>
      <c r="I7652" s="15" t="s">
        <v>139</v>
      </c>
      <c r="J7652" s="15" t="s">
        <v>144</v>
      </c>
      <c r="K7652" s="15" t="s">
        <v>13523</v>
      </c>
      <c r="L7652" s="15" t="n">
        <v>1</v>
      </c>
      <c r="P7652" s="15" t="n">
        <v>1</v>
      </c>
      <c r="Y7652" s="15" t="s">
        <v>142</v>
      </c>
      <c r="AB7652" s="15" t="s">
        <v>143</v>
      </c>
    </row>
    <row r="7653" customFormat="false" ht="15" hidden="false" customHeight="true" outlineLevel="0" collapsed="false">
      <c r="A7653" s="15" t="s">
        <v>13524</v>
      </c>
      <c r="B7653" s="15" t="s">
        <v>13525</v>
      </c>
      <c r="C7653" s="15" t="s">
        <v>148</v>
      </c>
      <c r="E7653" s="15" t="s">
        <v>136</v>
      </c>
      <c r="F7653" s="15" t="s">
        <v>137</v>
      </c>
      <c r="G7653" s="15" t="s">
        <v>473</v>
      </c>
      <c r="H7653" s="15" t="s">
        <v>136</v>
      </c>
      <c r="I7653" s="15" t="s">
        <v>139</v>
      </c>
      <c r="J7653" s="15" t="s">
        <v>144</v>
      </c>
      <c r="K7653" s="15" t="s">
        <v>13526</v>
      </c>
      <c r="L7653" s="15" t="n">
        <v>17</v>
      </c>
      <c r="P7653" s="15" t="n">
        <v>17</v>
      </c>
      <c r="Y7653" s="15" t="s">
        <v>142</v>
      </c>
      <c r="AB7653" s="15" t="s">
        <v>143</v>
      </c>
    </row>
    <row r="7654" customFormat="false" ht="15" hidden="false" customHeight="true" outlineLevel="0" collapsed="false">
      <c r="A7654" s="15" t="s">
        <v>13524</v>
      </c>
      <c r="B7654" s="15" t="s">
        <v>13525</v>
      </c>
      <c r="C7654" s="15" t="s">
        <v>148</v>
      </c>
      <c r="E7654" s="15" t="s">
        <v>136</v>
      </c>
      <c r="F7654" s="15" t="s">
        <v>137</v>
      </c>
      <c r="G7654" s="15" t="s">
        <v>473</v>
      </c>
      <c r="H7654" s="15" t="s">
        <v>136</v>
      </c>
      <c r="I7654" s="15" t="s">
        <v>139</v>
      </c>
      <c r="J7654" s="15" t="s">
        <v>150</v>
      </c>
      <c r="K7654" s="15" t="s">
        <v>13527</v>
      </c>
      <c r="L7654" s="15" t="n">
        <v>17</v>
      </c>
      <c r="P7654" s="15" t="n">
        <v>17</v>
      </c>
      <c r="Y7654" s="15" t="s">
        <v>142</v>
      </c>
      <c r="AB7654" s="15" t="s">
        <v>143</v>
      </c>
    </row>
    <row r="7655" customFormat="false" ht="15" hidden="false" customHeight="true" outlineLevel="0" collapsed="false">
      <c r="A7655" s="15" t="s">
        <v>13528</v>
      </c>
      <c r="B7655" s="15" t="s">
        <v>13529</v>
      </c>
      <c r="C7655" s="15" t="s">
        <v>148</v>
      </c>
      <c r="E7655" s="15" t="s">
        <v>136</v>
      </c>
      <c r="F7655" s="15" t="s">
        <v>137</v>
      </c>
      <c r="G7655" s="15" t="s">
        <v>136</v>
      </c>
      <c r="H7655" s="15" t="s">
        <v>136</v>
      </c>
      <c r="I7655" s="15" t="s">
        <v>139</v>
      </c>
      <c r="J7655" s="15" t="s">
        <v>144</v>
      </c>
      <c r="K7655" s="15" t="s">
        <v>13530</v>
      </c>
      <c r="L7655" s="15" t="n">
        <v>3</v>
      </c>
      <c r="P7655" s="15" t="n">
        <v>3</v>
      </c>
      <c r="Y7655" s="15" t="s">
        <v>142</v>
      </c>
      <c r="AB7655" s="15" t="s">
        <v>143</v>
      </c>
    </row>
    <row r="7656" customFormat="false" ht="15" hidden="false" customHeight="true" outlineLevel="0" collapsed="false">
      <c r="A7656" s="15" t="s">
        <v>13528</v>
      </c>
      <c r="B7656" s="15" t="s">
        <v>13529</v>
      </c>
      <c r="C7656" s="15" t="s">
        <v>148</v>
      </c>
      <c r="E7656" s="15" t="s">
        <v>136</v>
      </c>
      <c r="F7656" s="15" t="s">
        <v>137</v>
      </c>
      <c r="G7656" s="15" t="s">
        <v>136</v>
      </c>
      <c r="H7656" s="15" t="s">
        <v>136</v>
      </c>
      <c r="I7656" s="15" t="s">
        <v>139</v>
      </c>
      <c r="J7656" s="15" t="s">
        <v>150</v>
      </c>
      <c r="K7656" s="15" t="s">
        <v>13531</v>
      </c>
      <c r="L7656" s="15" t="n">
        <v>14</v>
      </c>
      <c r="P7656" s="15" t="n">
        <v>14</v>
      </c>
      <c r="Y7656" s="15" t="s">
        <v>142</v>
      </c>
      <c r="AB7656" s="15" t="s">
        <v>143</v>
      </c>
    </row>
    <row r="7657" customFormat="false" ht="15" hidden="false" customHeight="true" outlineLevel="0" collapsed="false">
      <c r="A7657" s="15" t="s">
        <v>13528</v>
      </c>
      <c r="B7657" s="15" t="s">
        <v>13529</v>
      </c>
      <c r="C7657" s="15" t="s">
        <v>148</v>
      </c>
      <c r="E7657" s="15" t="s">
        <v>136</v>
      </c>
      <c r="F7657" s="15" t="s">
        <v>137</v>
      </c>
      <c r="G7657" s="15" t="s">
        <v>136</v>
      </c>
      <c r="H7657" s="15" t="s">
        <v>136</v>
      </c>
      <c r="I7657" s="15" t="s">
        <v>139</v>
      </c>
      <c r="J7657" s="15" t="s">
        <v>158</v>
      </c>
      <c r="K7657" s="15" t="s">
        <v>13532</v>
      </c>
      <c r="L7657" s="15" t="n">
        <v>4</v>
      </c>
      <c r="P7657" s="15" t="n">
        <v>4</v>
      </c>
      <c r="Y7657" s="15" t="s">
        <v>142</v>
      </c>
      <c r="AB7657" s="15" t="s">
        <v>143</v>
      </c>
    </row>
    <row r="7658" customFormat="false" ht="15" hidden="false" customHeight="true" outlineLevel="0" collapsed="false">
      <c r="A7658" s="15" t="s">
        <v>13533</v>
      </c>
      <c r="B7658" s="15" t="s">
        <v>13534</v>
      </c>
      <c r="C7658" s="15" t="s">
        <v>134</v>
      </c>
      <c r="D7658" s="15" t="s">
        <v>135</v>
      </c>
      <c r="E7658" s="15" t="s">
        <v>136</v>
      </c>
      <c r="F7658" s="15" t="s">
        <v>137</v>
      </c>
      <c r="G7658" s="15" t="s">
        <v>136</v>
      </c>
      <c r="H7658" s="15" t="s">
        <v>136</v>
      </c>
      <c r="I7658" s="15" t="s">
        <v>139</v>
      </c>
      <c r="J7658" s="15" t="s">
        <v>140</v>
      </c>
      <c r="K7658" s="15" t="s">
        <v>13535</v>
      </c>
      <c r="L7658" s="15" t="n">
        <v>38</v>
      </c>
      <c r="N7658" s="15" t="n">
        <v>28</v>
      </c>
      <c r="P7658" s="15" t="n">
        <v>66</v>
      </c>
      <c r="Y7658" s="15" t="s">
        <v>142</v>
      </c>
      <c r="AB7658" s="15" t="s">
        <v>143</v>
      </c>
    </row>
    <row r="7659" customFormat="false" ht="15" hidden="false" customHeight="true" outlineLevel="0" collapsed="false">
      <c r="A7659" s="15" t="s">
        <v>13536</v>
      </c>
      <c r="B7659" s="15" t="s">
        <v>13536</v>
      </c>
      <c r="C7659" s="15" t="s">
        <v>148</v>
      </c>
      <c r="E7659" s="15" t="s">
        <v>136</v>
      </c>
      <c r="F7659" s="15" t="s">
        <v>137</v>
      </c>
      <c r="G7659" s="15" t="s">
        <v>136</v>
      </c>
      <c r="H7659" s="15" t="s">
        <v>136</v>
      </c>
      <c r="I7659" s="15" t="s">
        <v>139</v>
      </c>
      <c r="J7659" s="15" t="s">
        <v>150</v>
      </c>
      <c r="K7659" s="15" t="s">
        <v>13537</v>
      </c>
      <c r="N7659" s="15" t="n">
        <v>5</v>
      </c>
      <c r="P7659" s="15" t="n">
        <v>5</v>
      </c>
      <c r="Y7659" s="15" t="s">
        <v>142</v>
      </c>
      <c r="AB7659" s="15" t="s">
        <v>143</v>
      </c>
    </row>
    <row r="7660" customFormat="false" ht="15" hidden="false" customHeight="true" outlineLevel="0" collapsed="false">
      <c r="A7660" s="15" t="s">
        <v>13538</v>
      </c>
      <c r="B7660" s="15" t="s">
        <v>13539</v>
      </c>
      <c r="C7660" s="15" t="s">
        <v>148</v>
      </c>
      <c r="E7660" s="15" t="s">
        <v>136</v>
      </c>
      <c r="F7660" s="15" t="s">
        <v>137</v>
      </c>
      <c r="G7660" s="15" t="s">
        <v>136</v>
      </c>
      <c r="H7660" s="15" t="s">
        <v>136</v>
      </c>
      <c r="I7660" s="15" t="s">
        <v>139</v>
      </c>
      <c r="J7660" s="15" t="s">
        <v>150</v>
      </c>
      <c r="K7660" s="15" t="s">
        <v>13540</v>
      </c>
      <c r="M7660" s="15" t="n">
        <v>1</v>
      </c>
      <c r="P7660" s="15" t="n">
        <v>1</v>
      </c>
      <c r="Y7660" s="15" t="s">
        <v>142</v>
      </c>
      <c r="AB7660" s="15" t="s">
        <v>143</v>
      </c>
    </row>
    <row r="7661" customFormat="false" ht="15" hidden="false" customHeight="true" outlineLevel="0" collapsed="false">
      <c r="A7661" s="15" t="s">
        <v>13541</v>
      </c>
      <c r="B7661" s="15" t="s">
        <v>13542</v>
      </c>
      <c r="C7661" s="15" t="s">
        <v>217</v>
      </c>
      <c r="D7661" s="15" t="s">
        <v>218</v>
      </c>
      <c r="E7661" s="15" t="s">
        <v>136</v>
      </c>
      <c r="F7661" s="15" t="s">
        <v>137</v>
      </c>
      <c r="G7661" s="15" t="s">
        <v>299</v>
      </c>
      <c r="H7661" s="15" t="s">
        <v>136</v>
      </c>
      <c r="I7661" s="15" t="s">
        <v>139</v>
      </c>
      <c r="J7661" s="15" t="s">
        <v>140</v>
      </c>
      <c r="K7661" s="15" t="s">
        <v>13543</v>
      </c>
      <c r="L7661" s="15" t="n">
        <v>8</v>
      </c>
      <c r="P7661" s="15" t="n">
        <v>8</v>
      </c>
      <c r="Y7661" s="15" t="s">
        <v>156</v>
      </c>
      <c r="AB7661" s="15" t="s">
        <v>143</v>
      </c>
    </row>
    <row r="7662" customFormat="false" ht="15" hidden="false" customHeight="true" outlineLevel="0" collapsed="false">
      <c r="A7662" s="15" t="s">
        <v>13541</v>
      </c>
      <c r="B7662" s="15" t="s">
        <v>13542</v>
      </c>
      <c r="C7662" s="15" t="s">
        <v>217</v>
      </c>
      <c r="D7662" s="15" t="s">
        <v>218</v>
      </c>
      <c r="E7662" s="15" t="s">
        <v>136</v>
      </c>
      <c r="F7662" s="15" t="s">
        <v>137</v>
      </c>
      <c r="G7662" s="15" t="s">
        <v>299</v>
      </c>
      <c r="H7662" s="15" t="s">
        <v>136</v>
      </c>
      <c r="I7662" s="15" t="s">
        <v>139</v>
      </c>
      <c r="J7662" s="15" t="s">
        <v>150</v>
      </c>
      <c r="K7662" s="15" t="s">
        <v>13544</v>
      </c>
      <c r="M7662" s="15" t="n">
        <v>10</v>
      </c>
      <c r="N7662" s="15" t="n">
        <v>5</v>
      </c>
      <c r="P7662" s="15" t="n">
        <v>15</v>
      </c>
      <c r="Y7662" s="15" t="s">
        <v>156</v>
      </c>
      <c r="AB7662" s="15" t="s">
        <v>143</v>
      </c>
    </row>
    <row r="7663" customFormat="false" ht="15" hidden="false" customHeight="true" outlineLevel="0" collapsed="false">
      <c r="A7663" s="15" t="s">
        <v>13545</v>
      </c>
      <c r="B7663" s="15" t="s">
        <v>13546</v>
      </c>
      <c r="C7663" s="15" t="s">
        <v>148</v>
      </c>
      <c r="E7663" s="15" t="s">
        <v>136</v>
      </c>
      <c r="F7663" s="15" t="s">
        <v>137</v>
      </c>
      <c r="G7663" s="15" t="s">
        <v>136</v>
      </c>
      <c r="H7663" s="15" t="s">
        <v>136</v>
      </c>
      <c r="I7663" s="15" t="s">
        <v>139</v>
      </c>
      <c r="J7663" s="15" t="s">
        <v>144</v>
      </c>
      <c r="K7663" s="15" t="s">
        <v>13547</v>
      </c>
      <c r="L7663" s="15" t="n">
        <v>2</v>
      </c>
      <c r="P7663" s="15" t="n">
        <v>2</v>
      </c>
      <c r="Y7663" s="15" t="s">
        <v>142</v>
      </c>
      <c r="AB7663" s="15" t="s">
        <v>143</v>
      </c>
    </row>
    <row r="7664" customFormat="false" ht="15" hidden="false" customHeight="true" outlineLevel="0" collapsed="false">
      <c r="A7664" s="15" t="s">
        <v>13548</v>
      </c>
      <c r="B7664" s="15" t="s">
        <v>13548</v>
      </c>
      <c r="C7664" s="15" t="s">
        <v>148</v>
      </c>
      <c r="E7664" s="15" t="s">
        <v>136</v>
      </c>
      <c r="F7664" s="15" t="s">
        <v>137</v>
      </c>
      <c r="G7664" s="15" t="s">
        <v>136</v>
      </c>
      <c r="H7664" s="15" t="s">
        <v>136</v>
      </c>
      <c r="I7664" s="15" t="s">
        <v>139</v>
      </c>
      <c r="J7664" s="15" t="s">
        <v>140</v>
      </c>
      <c r="K7664" s="15" t="s">
        <v>13549</v>
      </c>
      <c r="N7664" s="15" t="n">
        <v>6</v>
      </c>
      <c r="P7664" s="15" t="n">
        <v>6</v>
      </c>
      <c r="Y7664" s="15" t="s">
        <v>142</v>
      </c>
      <c r="AB7664" s="15" t="s">
        <v>143</v>
      </c>
    </row>
    <row r="7665" customFormat="false" ht="15" hidden="false" customHeight="true" outlineLevel="0" collapsed="false">
      <c r="A7665" s="15" t="s">
        <v>13550</v>
      </c>
      <c r="B7665" s="15" t="s">
        <v>13551</v>
      </c>
      <c r="C7665" s="15" t="s">
        <v>148</v>
      </c>
      <c r="E7665" s="15" t="s">
        <v>136</v>
      </c>
      <c r="F7665" s="15" t="s">
        <v>137</v>
      </c>
      <c r="G7665" s="15" t="s">
        <v>928</v>
      </c>
      <c r="H7665" s="15" t="s">
        <v>136</v>
      </c>
      <c r="I7665" s="15" t="s">
        <v>139</v>
      </c>
      <c r="J7665" s="15" t="s">
        <v>144</v>
      </c>
      <c r="K7665" s="15" t="s">
        <v>13552</v>
      </c>
      <c r="L7665" s="15" t="n">
        <v>2</v>
      </c>
      <c r="P7665" s="15" t="n">
        <v>2</v>
      </c>
      <c r="Y7665" s="15" t="s">
        <v>142</v>
      </c>
      <c r="AB7665" s="15" t="s">
        <v>143</v>
      </c>
    </row>
    <row r="7666" customFormat="false" ht="15" hidden="false" customHeight="true" outlineLevel="0" collapsed="false">
      <c r="A7666" s="15" t="s">
        <v>13553</v>
      </c>
      <c r="B7666" s="15" t="s">
        <v>13554</v>
      </c>
      <c r="C7666" s="15" t="s">
        <v>148</v>
      </c>
      <c r="E7666" s="15" t="s">
        <v>136</v>
      </c>
      <c r="F7666" s="15" t="s">
        <v>137</v>
      </c>
      <c r="G7666" s="15" t="s">
        <v>136</v>
      </c>
      <c r="H7666" s="15" t="s">
        <v>136</v>
      </c>
      <c r="I7666" s="15" t="s">
        <v>139</v>
      </c>
      <c r="J7666" s="15" t="s">
        <v>150</v>
      </c>
      <c r="K7666" s="15" t="s">
        <v>13555</v>
      </c>
      <c r="L7666" s="15" t="n">
        <v>32</v>
      </c>
      <c r="P7666" s="15" t="n">
        <v>32</v>
      </c>
      <c r="Y7666" s="15" t="s">
        <v>142</v>
      </c>
      <c r="AB7666" s="15" t="s">
        <v>143</v>
      </c>
    </row>
    <row r="7667" customFormat="false" ht="15" hidden="false" customHeight="true" outlineLevel="0" collapsed="false">
      <c r="A7667" s="15" t="s">
        <v>13556</v>
      </c>
      <c r="B7667" s="15" t="s">
        <v>13556</v>
      </c>
      <c r="C7667" s="15" t="s">
        <v>148</v>
      </c>
      <c r="E7667" s="15" t="s">
        <v>136</v>
      </c>
      <c r="F7667" s="15" t="s">
        <v>137</v>
      </c>
      <c r="G7667" s="15" t="s">
        <v>1396</v>
      </c>
      <c r="H7667" s="15" t="s">
        <v>136</v>
      </c>
      <c r="I7667" s="15" t="s">
        <v>139</v>
      </c>
      <c r="J7667" s="15" t="s">
        <v>144</v>
      </c>
      <c r="K7667" s="15" t="s">
        <v>13557</v>
      </c>
      <c r="M7667" s="15" t="n">
        <v>1</v>
      </c>
      <c r="P7667" s="15" t="n">
        <v>1</v>
      </c>
      <c r="Y7667" s="15" t="s">
        <v>142</v>
      </c>
      <c r="AB7667" s="15" t="s">
        <v>143</v>
      </c>
    </row>
    <row r="7668" customFormat="false" ht="15" hidden="false" customHeight="true" outlineLevel="0" collapsed="false">
      <c r="A7668" s="15" t="s">
        <v>13556</v>
      </c>
      <c r="B7668" s="15" t="s">
        <v>13556</v>
      </c>
      <c r="C7668" s="15" t="s">
        <v>148</v>
      </c>
      <c r="E7668" s="15" t="s">
        <v>136</v>
      </c>
      <c r="F7668" s="15" t="s">
        <v>137</v>
      </c>
      <c r="G7668" s="15" t="s">
        <v>1396</v>
      </c>
      <c r="H7668" s="15" t="s">
        <v>136</v>
      </c>
      <c r="I7668" s="15" t="s">
        <v>139</v>
      </c>
      <c r="J7668" s="15" t="s">
        <v>150</v>
      </c>
      <c r="K7668" s="15" t="s">
        <v>13558</v>
      </c>
      <c r="M7668" s="15" t="n">
        <v>7</v>
      </c>
      <c r="P7668" s="15" t="n">
        <v>7</v>
      </c>
      <c r="Y7668" s="15" t="s">
        <v>142</v>
      </c>
      <c r="AB7668" s="15" t="s">
        <v>143</v>
      </c>
    </row>
    <row r="7669" customFormat="false" ht="15" hidden="false" customHeight="true" outlineLevel="0" collapsed="false">
      <c r="A7669" s="15" t="s">
        <v>13559</v>
      </c>
      <c r="B7669" s="15" t="s">
        <v>13560</v>
      </c>
      <c r="C7669" s="15" t="s">
        <v>217</v>
      </c>
      <c r="D7669" s="15" t="s">
        <v>218</v>
      </c>
      <c r="E7669" s="15" t="s">
        <v>136</v>
      </c>
      <c r="F7669" s="15" t="s">
        <v>137</v>
      </c>
      <c r="G7669" s="15" t="s">
        <v>4163</v>
      </c>
      <c r="H7669" s="15" t="s">
        <v>136</v>
      </c>
      <c r="I7669" s="15" t="s">
        <v>139</v>
      </c>
      <c r="J7669" s="15" t="s">
        <v>150</v>
      </c>
      <c r="K7669" s="15" t="s">
        <v>13561</v>
      </c>
      <c r="L7669" s="15" t="n">
        <v>5</v>
      </c>
      <c r="P7669" s="15" t="n">
        <v>5</v>
      </c>
      <c r="Y7669" s="15" t="s">
        <v>156</v>
      </c>
      <c r="AB7669" s="15" t="s">
        <v>143</v>
      </c>
    </row>
    <row r="7670" customFormat="false" ht="15" hidden="false" customHeight="true" outlineLevel="0" collapsed="false">
      <c r="A7670" s="15" t="s">
        <v>13559</v>
      </c>
      <c r="B7670" s="15" t="s">
        <v>13560</v>
      </c>
      <c r="C7670" s="15" t="s">
        <v>217</v>
      </c>
      <c r="D7670" s="15" t="s">
        <v>218</v>
      </c>
      <c r="E7670" s="15" t="s">
        <v>136</v>
      </c>
      <c r="F7670" s="15" t="s">
        <v>137</v>
      </c>
      <c r="G7670" s="15" t="s">
        <v>4163</v>
      </c>
      <c r="H7670" s="15" t="s">
        <v>136</v>
      </c>
      <c r="I7670" s="15" t="s">
        <v>139</v>
      </c>
      <c r="J7670" s="15" t="s">
        <v>158</v>
      </c>
      <c r="K7670" s="15" t="s">
        <v>13562</v>
      </c>
      <c r="L7670" s="15" t="n">
        <v>4</v>
      </c>
      <c r="P7670" s="15" t="n">
        <v>4</v>
      </c>
      <c r="Y7670" s="15" t="s">
        <v>156</v>
      </c>
      <c r="AB7670" s="15" t="s">
        <v>143</v>
      </c>
    </row>
    <row r="7671" customFormat="false" ht="15" hidden="false" customHeight="true" outlineLevel="0" collapsed="false">
      <c r="A7671" s="15" t="s">
        <v>13563</v>
      </c>
      <c r="B7671" s="15" t="s">
        <v>13564</v>
      </c>
      <c r="C7671" s="15" t="s">
        <v>148</v>
      </c>
      <c r="E7671" s="15" t="s">
        <v>136</v>
      </c>
      <c r="F7671" s="15" t="s">
        <v>137</v>
      </c>
      <c r="G7671" s="15" t="s">
        <v>136</v>
      </c>
      <c r="H7671" s="15" t="s">
        <v>136</v>
      </c>
      <c r="I7671" s="15" t="s">
        <v>139</v>
      </c>
      <c r="J7671" s="15" t="s">
        <v>150</v>
      </c>
      <c r="K7671" s="15" t="s">
        <v>13565</v>
      </c>
      <c r="L7671" s="15" t="n">
        <v>10</v>
      </c>
      <c r="M7671" s="15" t="n">
        <v>5</v>
      </c>
      <c r="P7671" s="15" t="n">
        <v>15</v>
      </c>
      <c r="Y7671" s="15" t="s">
        <v>142</v>
      </c>
      <c r="AB7671" s="15" t="s">
        <v>143</v>
      </c>
    </row>
    <row r="7672" customFormat="false" ht="15" hidden="false" customHeight="true" outlineLevel="0" collapsed="false">
      <c r="A7672" s="15" t="s">
        <v>13563</v>
      </c>
      <c r="B7672" s="15" t="s">
        <v>13564</v>
      </c>
      <c r="C7672" s="15" t="s">
        <v>148</v>
      </c>
      <c r="E7672" s="15" t="s">
        <v>136</v>
      </c>
      <c r="F7672" s="15" t="s">
        <v>137</v>
      </c>
      <c r="G7672" s="15" t="s">
        <v>136</v>
      </c>
      <c r="H7672" s="15" t="s">
        <v>136</v>
      </c>
      <c r="I7672" s="15" t="s">
        <v>139</v>
      </c>
      <c r="J7672" s="15" t="s">
        <v>158</v>
      </c>
      <c r="K7672" s="15" t="s">
        <v>13566</v>
      </c>
      <c r="L7672" s="15" t="n">
        <v>7</v>
      </c>
      <c r="M7672" s="15" t="n">
        <v>3</v>
      </c>
      <c r="P7672" s="15" t="n">
        <v>10</v>
      </c>
      <c r="Y7672" s="15" t="s">
        <v>142</v>
      </c>
      <c r="AB7672" s="15" t="s">
        <v>143</v>
      </c>
    </row>
    <row r="7673" customFormat="false" ht="15" hidden="false" customHeight="true" outlineLevel="0" collapsed="false">
      <c r="A7673" s="15" t="s">
        <v>13567</v>
      </c>
      <c r="B7673" s="15" t="s">
        <v>13567</v>
      </c>
      <c r="C7673" s="15" t="s">
        <v>148</v>
      </c>
      <c r="E7673" s="15" t="s">
        <v>136</v>
      </c>
      <c r="F7673" s="15" t="s">
        <v>137</v>
      </c>
      <c r="G7673" s="15" t="s">
        <v>13275</v>
      </c>
      <c r="H7673" s="15" t="s">
        <v>136</v>
      </c>
      <c r="I7673" s="15" t="s">
        <v>139</v>
      </c>
      <c r="J7673" s="15" t="s">
        <v>150</v>
      </c>
      <c r="K7673" s="15" t="s">
        <v>13568</v>
      </c>
      <c r="L7673" s="15" t="n">
        <v>2</v>
      </c>
      <c r="P7673" s="15" t="n">
        <v>2</v>
      </c>
      <c r="Y7673" s="15" t="s">
        <v>142</v>
      </c>
      <c r="AB7673" s="15" t="s">
        <v>143</v>
      </c>
    </row>
    <row r="7674" customFormat="false" ht="15" hidden="false" customHeight="true" outlineLevel="0" collapsed="false">
      <c r="A7674" s="15" t="s">
        <v>13567</v>
      </c>
      <c r="B7674" s="15" t="s">
        <v>13567</v>
      </c>
      <c r="C7674" s="15" t="s">
        <v>148</v>
      </c>
      <c r="E7674" s="15" t="s">
        <v>136</v>
      </c>
      <c r="F7674" s="15" t="s">
        <v>137</v>
      </c>
      <c r="G7674" s="15" t="s">
        <v>13275</v>
      </c>
      <c r="H7674" s="15" t="s">
        <v>136</v>
      </c>
      <c r="I7674" s="15" t="s">
        <v>139</v>
      </c>
      <c r="J7674" s="15" t="s">
        <v>158</v>
      </c>
      <c r="K7674" s="15" t="s">
        <v>13569</v>
      </c>
      <c r="L7674" s="15" t="n">
        <v>20</v>
      </c>
      <c r="P7674" s="15" t="n">
        <v>20</v>
      </c>
      <c r="Y7674" s="15" t="s">
        <v>142</v>
      </c>
      <c r="AB7674" s="15" t="s">
        <v>143</v>
      </c>
    </row>
    <row r="7675" customFormat="false" ht="15" hidden="false" customHeight="true" outlineLevel="0" collapsed="false">
      <c r="A7675" s="15" t="s">
        <v>13570</v>
      </c>
      <c r="B7675" s="15" t="s">
        <v>13570</v>
      </c>
      <c r="C7675" s="15" t="s">
        <v>217</v>
      </c>
      <c r="D7675" s="15" t="s">
        <v>235</v>
      </c>
      <c r="E7675" s="15" t="s">
        <v>136</v>
      </c>
      <c r="F7675" s="15" t="s">
        <v>137</v>
      </c>
      <c r="G7675" s="15" t="s">
        <v>1353</v>
      </c>
      <c r="H7675" s="15" t="s">
        <v>136</v>
      </c>
      <c r="I7675" s="15" t="s">
        <v>139</v>
      </c>
      <c r="J7675" s="15" t="s">
        <v>140</v>
      </c>
      <c r="K7675" s="15" t="s">
        <v>13571</v>
      </c>
      <c r="M7675" s="15" t="n">
        <v>7</v>
      </c>
      <c r="N7675" s="15" t="n">
        <v>7</v>
      </c>
      <c r="P7675" s="15" t="n">
        <v>14</v>
      </c>
      <c r="Y7675" s="15" t="s">
        <v>156</v>
      </c>
      <c r="AB7675" s="15" t="s">
        <v>143</v>
      </c>
    </row>
    <row r="7676" customFormat="false" ht="15" hidden="false" customHeight="true" outlineLevel="0" collapsed="false">
      <c r="A7676" s="15" t="s">
        <v>13572</v>
      </c>
      <c r="B7676" s="15" t="s">
        <v>13572</v>
      </c>
      <c r="C7676" s="15" t="s">
        <v>217</v>
      </c>
      <c r="D7676" s="15" t="s">
        <v>218</v>
      </c>
      <c r="E7676" s="15" t="s">
        <v>136</v>
      </c>
      <c r="F7676" s="15" t="s">
        <v>137</v>
      </c>
      <c r="G7676" s="15" t="s">
        <v>3343</v>
      </c>
      <c r="H7676" s="15" t="s">
        <v>136</v>
      </c>
      <c r="I7676" s="15" t="s">
        <v>139</v>
      </c>
      <c r="J7676" s="15" t="s">
        <v>158</v>
      </c>
      <c r="K7676" s="15" t="s">
        <v>13573</v>
      </c>
      <c r="L7676" s="15" t="n">
        <v>2</v>
      </c>
      <c r="P7676" s="15" t="n">
        <v>2</v>
      </c>
      <c r="Y7676" s="15" t="s">
        <v>142</v>
      </c>
      <c r="AB7676" s="15" t="s">
        <v>143</v>
      </c>
    </row>
    <row r="7677" customFormat="false" ht="15" hidden="false" customHeight="true" outlineLevel="0" collapsed="false">
      <c r="A7677" s="15" t="s">
        <v>13574</v>
      </c>
      <c r="B7677" s="15" t="s">
        <v>13574</v>
      </c>
      <c r="C7677" s="15" t="s">
        <v>217</v>
      </c>
      <c r="D7677" s="15" t="s">
        <v>235</v>
      </c>
      <c r="E7677" s="15" t="s">
        <v>136</v>
      </c>
      <c r="F7677" s="15" t="s">
        <v>137</v>
      </c>
      <c r="G7677" s="15" t="s">
        <v>1140</v>
      </c>
      <c r="H7677" s="15" t="s">
        <v>136</v>
      </c>
      <c r="I7677" s="15" t="s">
        <v>139</v>
      </c>
      <c r="J7677" s="15" t="s">
        <v>150</v>
      </c>
      <c r="K7677" s="15" t="s">
        <v>13575</v>
      </c>
      <c r="L7677" s="15" t="n">
        <v>6</v>
      </c>
      <c r="P7677" s="15" t="n">
        <v>6</v>
      </c>
      <c r="Y7677" s="15" t="s">
        <v>156</v>
      </c>
      <c r="AB7677" s="15" t="s">
        <v>143</v>
      </c>
    </row>
    <row r="7678" customFormat="false" ht="15" hidden="false" customHeight="true" outlineLevel="0" collapsed="false">
      <c r="A7678" s="15" t="s">
        <v>13576</v>
      </c>
      <c r="B7678" s="15" t="s">
        <v>13577</v>
      </c>
      <c r="C7678" s="15" t="s">
        <v>148</v>
      </c>
      <c r="E7678" s="15" t="s">
        <v>136</v>
      </c>
      <c r="F7678" s="15" t="s">
        <v>137</v>
      </c>
      <c r="G7678" s="15" t="s">
        <v>231</v>
      </c>
      <c r="H7678" s="15" t="s">
        <v>136</v>
      </c>
      <c r="I7678" s="15" t="s">
        <v>139</v>
      </c>
      <c r="J7678" s="15" t="s">
        <v>150</v>
      </c>
      <c r="K7678" s="15" t="s">
        <v>13578</v>
      </c>
      <c r="L7678" s="15" t="n">
        <v>5</v>
      </c>
      <c r="P7678" s="15" t="n">
        <v>5</v>
      </c>
      <c r="Y7678" s="15" t="s">
        <v>156</v>
      </c>
      <c r="AB7678" s="15" t="s">
        <v>143</v>
      </c>
    </row>
    <row r="7679" customFormat="false" ht="15" hidden="false" customHeight="true" outlineLevel="0" collapsed="false">
      <c r="A7679" s="15" t="s">
        <v>13579</v>
      </c>
      <c r="B7679" s="15" t="s">
        <v>13580</v>
      </c>
      <c r="C7679" s="15" t="s">
        <v>148</v>
      </c>
      <c r="E7679" s="15" t="s">
        <v>136</v>
      </c>
      <c r="F7679" s="15" t="s">
        <v>137</v>
      </c>
      <c r="G7679" s="15" t="s">
        <v>308</v>
      </c>
      <c r="H7679" s="15" t="s">
        <v>136</v>
      </c>
      <c r="I7679" s="15" t="s">
        <v>139</v>
      </c>
      <c r="J7679" s="15" t="s">
        <v>150</v>
      </c>
      <c r="K7679" s="15" t="s">
        <v>13581</v>
      </c>
      <c r="L7679" s="15" t="n">
        <v>1</v>
      </c>
      <c r="P7679" s="15" t="n">
        <v>1</v>
      </c>
      <c r="Y7679" s="15" t="s">
        <v>142</v>
      </c>
      <c r="AB7679" s="15" t="s">
        <v>143</v>
      </c>
    </row>
    <row r="7680" customFormat="false" ht="15" hidden="false" customHeight="true" outlineLevel="0" collapsed="false">
      <c r="A7680" s="15" t="s">
        <v>13582</v>
      </c>
      <c r="B7680" s="15" t="s">
        <v>13582</v>
      </c>
      <c r="C7680" s="15" t="s">
        <v>148</v>
      </c>
      <c r="E7680" s="15" t="s">
        <v>788</v>
      </c>
      <c r="F7680" s="15" t="s">
        <v>137</v>
      </c>
      <c r="G7680" s="15" t="s">
        <v>13583</v>
      </c>
      <c r="H7680" s="15" t="s">
        <v>136</v>
      </c>
      <c r="I7680" s="15" t="s">
        <v>139</v>
      </c>
      <c r="J7680" s="15" t="s">
        <v>150</v>
      </c>
      <c r="K7680" s="15" t="s">
        <v>13584</v>
      </c>
      <c r="L7680" s="15" t="n">
        <v>7</v>
      </c>
      <c r="P7680" s="15" t="n">
        <v>7</v>
      </c>
      <c r="Y7680" s="15" t="s">
        <v>142</v>
      </c>
      <c r="AB7680" s="15" t="s">
        <v>143</v>
      </c>
    </row>
    <row r="7681" customFormat="false" ht="15" hidden="false" customHeight="true" outlineLevel="0" collapsed="false">
      <c r="A7681" s="15" t="s">
        <v>13585</v>
      </c>
      <c r="B7681" s="15" t="s">
        <v>13586</v>
      </c>
      <c r="C7681" s="15" t="s">
        <v>148</v>
      </c>
      <c r="E7681" s="15" t="s">
        <v>136</v>
      </c>
      <c r="F7681" s="15" t="s">
        <v>137</v>
      </c>
      <c r="G7681" s="15" t="s">
        <v>1107</v>
      </c>
      <c r="H7681" s="15" t="s">
        <v>136</v>
      </c>
      <c r="I7681" s="15" t="s">
        <v>139</v>
      </c>
      <c r="J7681" s="15" t="s">
        <v>158</v>
      </c>
      <c r="K7681" s="15" t="s">
        <v>13587</v>
      </c>
      <c r="L7681" s="15" t="n">
        <v>3</v>
      </c>
      <c r="P7681" s="15" t="n">
        <v>3</v>
      </c>
      <c r="Y7681" s="15" t="s">
        <v>142</v>
      </c>
      <c r="AB7681" s="15" t="s">
        <v>143</v>
      </c>
    </row>
    <row r="7682" customFormat="false" ht="15" hidden="false" customHeight="true" outlineLevel="0" collapsed="false">
      <c r="A7682" s="15" t="s">
        <v>13588</v>
      </c>
      <c r="B7682" s="15" t="s">
        <v>13588</v>
      </c>
      <c r="C7682" s="15" t="s">
        <v>148</v>
      </c>
      <c r="E7682" s="15" t="s">
        <v>136</v>
      </c>
      <c r="F7682" s="15" t="s">
        <v>137</v>
      </c>
      <c r="G7682" s="15" t="s">
        <v>136</v>
      </c>
      <c r="H7682" s="15" t="s">
        <v>136</v>
      </c>
      <c r="I7682" s="15" t="s">
        <v>139</v>
      </c>
      <c r="J7682" s="15" t="s">
        <v>150</v>
      </c>
      <c r="K7682" s="15" t="s">
        <v>13589</v>
      </c>
      <c r="L7682" s="15" t="n">
        <v>7</v>
      </c>
      <c r="P7682" s="15" t="n">
        <v>7</v>
      </c>
      <c r="Y7682" s="15" t="s">
        <v>142</v>
      </c>
      <c r="AB7682" s="15" t="s">
        <v>143</v>
      </c>
    </row>
    <row r="7683" customFormat="false" ht="15" hidden="false" customHeight="true" outlineLevel="0" collapsed="false">
      <c r="A7683" s="15" t="s">
        <v>13590</v>
      </c>
      <c r="B7683" s="15" t="s">
        <v>13591</v>
      </c>
      <c r="C7683" s="15" t="s">
        <v>148</v>
      </c>
      <c r="E7683" s="15" t="s">
        <v>136</v>
      </c>
      <c r="F7683" s="15" t="s">
        <v>137</v>
      </c>
      <c r="G7683" s="15" t="s">
        <v>136</v>
      </c>
      <c r="H7683" s="15" t="s">
        <v>136</v>
      </c>
      <c r="I7683" s="15" t="s">
        <v>139</v>
      </c>
      <c r="J7683" s="15" t="s">
        <v>150</v>
      </c>
      <c r="K7683" s="15" t="s">
        <v>13592</v>
      </c>
      <c r="L7683" s="15" t="n">
        <v>10</v>
      </c>
      <c r="P7683" s="15" t="n">
        <v>10</v>
      </c>
      <c r="Y7683" s="15" t="s">
        <v>142</v>
      </c>
      <c r="AB7683" s="15" t="s">
        <v>143</v>
      </c>
    </row>
    <row r="7684" customFormat="false" ht="15" hidden="false" customHeight="true" outlineLevel="0" collapsed="false">
      <c r="A7684" s="15" t="s">
        <v>13593</v>
      </c>
      <c r="B7684" s="15" t="s">
        <v>13594</v>
      </c>
      <c r="C7684" s="15" t="s">
        <v>148</v>
      </c>
      <c r="E7684" s="15" t="s">
        <v>136</v>
      </c>
      <c r="F7684" s="15" t="s">
        <v>137</v>
      </c>
      <c r="G7684" s="15" t="s">
        <v>136</v>
      </c>
      <c r="H7684" s="15" t="s">
        <v>136</v>
      </c>
      <c r="I7684" s="15" t="s">
        <v>139</v>
      </c>
      <c r="J7684" s="15" t="s">
        <v>150</v>
      </c>
      <c r="K7684" s="15" t="s">
        <v>13595</v>
      </c>
      <c r="L7684" s="15" t="n">
        <v>4</v>
      </c>
      <c r="P7684" s="15" t="n">
        <v>4</v>
      </c>
      <c r="Y7684" s="15" t="s">
        <v>142</v>
      </c>
      <c r="AB7684" s="15" t="s">
        <v>143</v>
      </c>
    </row>
    <row r="7685" customFormat="false" ht="15" hidden="false" customHeight="true" outlineLevel="0" collapsed="false">
      <c r="A7685" s="15" t="s">
        <v>13596</v>
      </c>
      <c r="B7685" s="15" t="s">
        <v>13597</v>
      </c>
      <c r="C7685" s="15" t="s">
        <v>217</v>
      </c>
      <c r="D7685" s="15" t="s">
        <v>235</v>
      </c>
      <c r="E7685" s="15" t="s">
        <v>136</v>
      </c>
      <c r="F7685" s="15" t="s">
        <v>137</v>
      </c>
      <c r="G7685" s="15" t="s">
        <v>1068</v>
      </c>
      <c r="H7685" s="15" t="s">
        <v>136</v>
      </c>
      <c r="I7685" s="15" t="s">
        <v>139</v>
      </c>
      <c r="J7685" s="15" t="s">
        <v>140</v>
      </c>
      <c r="K7685" s="15" t="s">
        <v>13598</v>
      </c>
      <c r="N7685" s="15" t="n">
        <v>4</v>
      </c>
      <c r="P7685" s="15" t="n">
        <v>4</v>
      </c>
      <c r="Y7685" s="15" t="s">
        <v>1070</v>
      </c>
      <c r="AB7685" s="15" t="s">
        <v>143</v>
      </c>
    </row>
    <row r="7686" customFormat="false" ht="15" hidden="false" customHeight="true" outlineLevel="0" collapsed="false">
      <c r="A7686" s="15" t="s">
        <v>13599</v>
      </c>
      <c r="B7686" s="15" t="s">
        <v>13599</v>
      </c>
      <c r="C7686" s="15" t="s">
        <v>217</v>
      </c>
      <c r="D7686" s="15" t="s">
        <v>235</v>
      </c>
      <c r="E7686" s="15" t="s">
        <v>136</v>
      </c>
      <c r="F7686" s="15" t="s">
        <v>137</v>
      </c>
      <c r="G7686" s="15" t="s">
        <v>2067</v>
      </c>
      <c r="H7686" s="15" t="s">
        <v>136</v>
      </c>
      <c r="I7686" s="15" t="s">
        <v>139</v>
      </c>
      <c r="J7686" s="15" t="s">
        <v>150</v>
      </c>
      <c r="K7686" s="15" t="s">
        <v>13600</v>
      </c>
      <c r="M7686" s="15" t="n">
        <v>15</v>
      </c>
      <c r="P7686" s="15" t="n">
        <v>15</v>
      </c>
      <c r="Y7686" s="15" t="s">
        <v>156</v>
      </c>
      <c r="AB7686" s="15" t="s">
        <v>143</v>
      </c>
    </row>
    <row r="7687" customFormat="false" ht="15" hidden="false" customHeight="true" outlineLevel="0" collapsed="false">
      <c r="A7687" s="15" t="s">
        <v>13599</v>
      </c>
      <c r="B7687" s="15" t="s">
        <v>13599</v>
      </c>
      <c r="C7687" s="15" t="s">
        <v>217</v>
      </c>
      <c r="D7687" s="15" t="s">
        <v>235</v>
      </c>
      <c r="E7687" s="15" t="s">
        <v>136</v>
      </c>
      <c r="F7687" s="15" t="s">
        <v>137</v>
      </c>
      <c r="G7687" s="15" t="s">
        <v>2067</v>
      </c>
      <c r="H7687" s="15" t="s">
        <v>136</v>
      </c>
      <c r="I7687" s="15" t="s">
        <v>139</v>
      </c>
      <c r="J7687" s="15" t="s">
        <v>158</v>
      </c>
      <c r="K7687" s="15" t="s">
        <v>13601</v>
      </c>
      <c r="M7687" s="15" t="n">
        <v>3</v>
      </c>
      <c r="P7687" s="15" t="n">
        <v>3</v>
      </c>
      <c r="Y7687" s="15" t="s">
        <v>156</v>
      </c>
      <c r="AB7687" s="15" t="s">
        <v>143</v>
      </c>
    </row>
    <row r="7688" customFormat="false" ht="15" hidden="false" customHeight="true" outlineLevel="0" collapsed="false">
      <c r="A7688" s="15" t="s">
        <v>13602</v>
      </c>
      <c r="B7688" s="15" t="s">
        <v>13603</v>
      </c>
      <c r="C7688" s="15" t="s">
        <v>148</v>
      </c>
      <c r="E7688" s="15" t="s">
        <v>136</v>
      </c>
      <c r="F7688" s="15" t="s">
        <v>137</v>
      </c>
      <c r="G7688" s="15" t="s">
        <v>136</v>
      </c>
      <c r="H7688" s="15" t="s">
        <v>136</v>
      </c>
      <c r="I7688" s="15" t="s">
        <v>139</v>
      </c>
      <c r="J7688" s="15" t="s">
        <v>150</v>
      </c>
      <c r="K7688" s="15" t="s">
        <v>13604</v>
      </c>
      <c r="N7688" s="15" t="n">
        <v>32</v>
      </c>
      <c r="P7688" s="15" t="n">
        <v>32</v>
      </c>
      <c r="Y7688" s="15" t="s">
        <v>142</v>
      </c>
      <c r="AB7688" s="15" t="s">
        <v>143</v>
      </c>
    </row>
    <row r="7689" customFormat="false" ht="15" hidden="false" customHeight="true" outlineLevel="0" collapsed="false">
      <c r="A7689" s="15" t="s">
        <v>13605</v>
      </c>
      <c r="B7689" s="15" t="s">
        <v>13605</v>
      </c>
      <c r="C7689" s="15" t="s">
        <v>148</v>
      </c>
      <c r="E7689" s="15" t="s">
        <v>136</v>
      </c>
      <c r="F7689" s="15" t="s">
        <v>137</v>
      </c>
      <c r="G7689" s="15" t="s">
        <v>308</v>
      </c>
      <c r="H7689" s="15" t="s">
        <v>136</v>
      </c>
      <c r="I7689" s="15" t="s">
        <v>139</v>
      </c>
      <c r="J7689" s="15" t="s">
        <v>150</v>
      </c>
      <c r="K7689" s="15" t="s">
        <v>13606</v>
      </c>
      <c r="L7689" s="15" t="n">
        <v>18</v>
      </c>
      <c r="M7689" s="15" t="n">
        <v>13</v>
      </c>
      <c r="P7689" s="15" t="n">
        <v>31</v>
      </c>
      <c r="Y7689" s="15" t="s">
        <v>142</v>
      </c>
      <c r="AB7689" s="15" t="s">
        <v>143</v>
      </c>
    </row>
    <row r="7690" customFormat="false" ht="15" hidden="false" customHeight="true" outlineLevel="0" collapsed="false">
      <c r="A7690" s="15" t="s">
        <v>13605</v>
      </c>
      <c r="B7690" s="15" t="s">
        <v>13605</v>
      </c>
      <c r="C7690" s="15" t="s">
        <v>148</v>
      </c>
      <c r="E7690" s="15" t="s">
        <v>136</v>
      </c>
      <c r="F7690" s="15" t="s">
        <v>137</v>
      </c>
      <c r="G7690" s="15" t="s">
        <v>308</v>
      </c>
      <c r="H7690" s="15" t="s">
        <v>136</v>
      </c>
      <c r="I7690" s="15" t="s">
        <v>139</v>
      </c>
      <c r="J7690" s="15" t="s">
        <v>158</v>
      </c>
      <c r="K7690" s="15" t="s">
        <v>13607</v>
      </c>
      <c r="L7690" s="15" t="n">
        <v>10</v>
      </c>
      <c r="M7690" s="15" t="n">
        <v>1</v>
      </c>
      <c r="P7690" s="15" t="n">
        <v>11</v>
      </c>
      <c r="Y7690" s="15" t="s">
        <v>142</v>
      </c>
      <c r="AB7690" s="15" t="s">
        <v>143</v>
      </c>
    </row>
    <row r="7691" customFormat="false" ht="15" hidden="false" customHeight="true" outlineLevel="0" collapsed="false">
      <c r="A7691" s="15" t="s">
        <v>13608</v>
      </c>
      <c r="B7691" s="15" t="s">
        <v>13609</v>
      </c>
      <c r="C7691" s="15" t="s">
        <v>134</v>
      </c>
      <c r="D7691" s="15" t="s">
        <v>135</v>
      </c>
      <c r="E7691" s="15" t="s">
        <v>136</v>
      </c>
      <c r="F7691" s="15" t="s">
        <v>137</v>
      </c>
      <c r="G7691" s="15" t="s">
        <v>136</v>
      </c>
      <c r="H7691" s="15" t="s">
        <v>136</v>
      </c>
      <c r="I7691" s="15" t="s">
        <v>139</v>
      </c>
      <c r="J7691" s="15" t="s">
        <v>140</v>
      </c>
      <c r="K7691" s="15" t="s">
        <v>13610</v>
      </c>
      <c r="L7691" s="15" t="n">
        <v>12</v>
      </c>
      <c r="P7691" s="15" t="n">
        <v>12</v>
      </c>
      <c r="Y7691" s="15" t="s">
        <v>142</v>
      </c>
      <c r="AB7691" s="15" t="s">
        <v>143</v>
      </c>
    </row>
    <row r="7692" customFormat="false" ht="15" hidden="false" customHeight="true" outlineLevel="0" collapsed="false">
      <c r="A7692" s="15" t="s">
        <v>13608</v>
      </c>
      <c r="B7692" s="15" t="s">
        <v>13609</v>
      </c>
      <c r="C7692" s="15" t="s">
        <v>134</v>
      </c>
      <c r="D7692" s="15" t="s">
        <v>135</v>
      </c>
      <c r="E7692" s="15" t="s">
        <v>136</v>
      </c>
      <c r="F7692" s="15" t="s">
        <v>137</v>
      </c>
      <c r="G7692" s="15" t="s">
        <v>136</v>
      </c>
      <c r="H7692" s="15" t="s">
        <v>136</v>
      </c>
      <c r="I7692" s="15" t="s">
        <v>139</v>
      </c>
      <c r="J7692" s="15" t="s">
        <v>150</v>
      </c>
      <c r="K7692" s="15" t="s">
        <v>13611</v>
      </c>
      <c r="L7692" s="15" t="n">
        <v>34</v>
      </c>
      <c r="P7692" s="15" t="n">
        <v>34</v>
      </c>
      <c r="Y7692" s="15" t="s">
        <v>142</v>
      </c>
      <c r="AB7692" s="15" t="s">
        <v>143</v>
      </c>
    </row>
    <row r="7693" customFormat="false" ht="15" hidden="false" customHeight="true" outlineLevel="0" collapsed="false">
      <c r="A7693" s="15" t="s">
        <v>13608</v>
      </c>
      <c r="B7693" s="15" t="s">
        <v>13609</v>
      </c>
      <c r="C7693" s="15" t="s">
        <v>134</v>
      </c>
      <c r="D7693" s="15" t="s">
        <v>135</v>
      </c>
      <c r="E7693" s="15" t="s">
        <v>136</v>
      </c>
      <c r="F7693" s="15" t="s">
        <v>137</v>
      </c>
      <c r="G7693" s="15" t="s">
        <v>136</v>
      </c>
      <c r="H7693" s="15" t="s">
        <v>136</v>
      </c>
      <c r="I7693" s="15" t="s">
        <v>139</v>
      </c>
      <c r="J7693" s="15" t="s">
        <v>158</v>
      </c>
      <c r="K7693" s="15" t="s">
        <v>13612</v>
      </c>
      <c r="L7693" s="15" t="n">
        <v>4</v>
      </c>
      <c r="P7693" s="15" t="n">
        <v>4</v>
      </c>
      <c r="Y7693" s="15" t="s">
        <v>142</v>
      </c>
      <c r="AB7693" s="15" t="s">
        <v>143</v>
      </c>
    </row>
    <row r="7694" customFormat="false" ht="15" hidden="false" customHeight="true" outlineLevel="0" collapsed="false">
      <c r="A7694" s="15" t="s">
        <v>13613</v>
      </c>
      <c r="B7694" s="15" t="s">
        <v>13613</v>
      </c>
      <c r="C7694" s="15" t="s">
        <v>148</v>
      </c>
      <c r="E7694" s="15" t="s">
        <v>136</v>
      </c>
      <c r="F7694" s="15" t="s">
        <v>137</v>
      </c>
      <c r="G7694" s="15" t="s">
        <v>136</v>
      </c>
      <c r="H7694" s="15" t="s">
        <v>136</v>
      </c>
      <c r="I7694" s="15" t="s">
        <v>139</v>
      </c>
      <c r="J7694" s="15" t="s">
        <v>150</v>
      </c>
      <c r="K7694" s="15" t="s">
        <v>13614</v>
      </c>
      <c r="M7694" s="15" t="n">
        <v>1</v>
      </c>
      <c r="P7694" s="15" t="n">
        <v>1</v>
      </c>
      <c r="Y7694" s="15" t="s">
        <v>142</v>
      </c>
      <c r="AB7694" s="15" t="s">
        <v>143</v>
      </c>
    </row>
    <row r="7695" customFormat="false" ht="15" hidden="false" customHeight="true" outlineLevel="0" collapsed="false">
      <c r="A7695" s="15" t="s">
        <v>13615</v>
      </c>
      <c r="B7695" s="15" t="s">
        <v>13616</v>
      </c>
      <c r="C7695" s="15" t="s">
        <v>134</v>
      </c>
      <c r="D7695" s="15" t="s">
        <v>135</v>
      </c>
      <c r="E7695" s="15" t="s">
        <v>136</v>
      </c>
      <c r="F7695" s="15" t="s">
        <v>137</v>
      </c>
      <c r="G7695" s="15" t="s">
        <v>756</v>
      </c>
      <c r="H7695" s="15" t="s">
        <v>136</v>
      </c>
      <c r="I7695" s="15" t="s">
        <v>243</v>
      </c>
      <c r="J7695" s="15" t="s">
        <v>140</v>
      </c>
      <c r="K7695" s="15" t="s">
        <v>13617</v>
      </c>
      <c r="M7695" s="15" t="n">
        <v>27</v>
      </c>
      <c r="N7695" s="15" t="n">
        <v>11</v>
      </c>
      <c r="P7695" s="15" t="n">
        <v>38</v>
      </c>
      <c r="Y7695" s="15" t="s">
        <v>142</v>
      </c>
      <c r="AB7695" s="15" t="s">
        <v>143</v>
      </c>
    </row>
    <row r="7696" customFormat="false" ht="15" hidden="false" customHeight="true" outlineLevel="0" collapsed="false">
      <c r="A7696" s="15" t="s">
        <v>13615</v>
      </c>
      <c r="B7696" s="15" t="s">
        <v>13616</v>
      </c>
      <c r="C7696" s="15" t="s">
        <v>134</v>
      </c>
      <c r="D7696" s="15" t="s">
        <v>135</v>
      </c>
      <c r="E7696" s="15" t="s">
        <v>136</v>
      </c>
      <c r="F7696" s="15" t="s">
        <v>137</v>
      </c>
      <c r="G7696" s="15" t="s">
        <v>756</v>
      </c>
      <c r="H7696" s="15" t="s">
        <v>136</v>
      </c>
      <c r="I7696" s="15" t="s">
        <v>243</v>
      </c>
      <c r="J7696" s="15" t="s">
        <v>144</v>
      </c>
      <c r="K7696" s="15" t="s">
        <v>13618</v>
      </c>
      <c r="L7696" s="15" t="n">
        <v>47</v>
      </c>
      <c r="M7696" s="15" t="n">
        <v>10</v>
      </c>
      <c r="N7696" s="15" t="n">
        <v>3</v>
      </c>
      <c r="P7696" s="15" t="n">
        <v>60</v>
      </c>
      <c r="Y7696" s="15" t="s">
        <v>142</v>
      </c>
      <c r="AB7696" s="15" t="s">
        <v>143</v>
      </c>
    </row>
    <row r="7697" customFormat="false" ht="15" hidden="false" customHeight="true" outlineLevel="0" collapsed="false">
      <c r="A7697" s="15" t="s">
        <v>13615</v>
      </c>
      <c r="B7697" s="15" t="s">
        <v>13616</v>
      </c>
      <c r="C7697" s="15" t="s">
        <v>134</v>
      </c>
      <c r="D7697" s="15" t="s">
        <v>135</v>
      </c>
      <c r="E7697" s="15" t="s">
        <v>136</v>
      </c>
      <c r="F7697" s="15" t="s">
        <v>137</v>
      </c>
      <c r="G7697" s="15" t="s">
        <v>756</v>
      </c>
      <c r="H7697" s="15" t="s">
        <v>136</v>
      </c>
      <c r="I7697" s="15" t="s">
        <v>243</v>
      </c>
      <c r="J7697" s="15" t="s">
        <v>150</v>
      </c>
      <c r="K7697" s="15" t="s">
        <v>13619</v>
      </c>
      <c r="L7697" s="15" t="n">
        <v>28</v>
      </c>
      <c r="P7697" s="15" t="n">
        <v>28</v>
      </c>
      <c r="Y7697" s="15" t="s">
        <v>142</v>
      </c>
      <c r="AB7697" s="15" t="s">
        <v>143</v>
      </c>
    </row>
    <row r="7698" customFormat="false" ht="15" hidden="false" customHeight="true" outlineLevel="0" collapsed="false">
      <c r="A7698" s="15" t="s">
        <v>13615</v>
      </c>
      <c r="B7698" s="15" t="s">
        <v>13616</v>
      </c>
      <c r="C7698" s="15" t="s">
        <v>134</v>
      </c>
      <c r="D7698" s="15" t="s">
        <v>135</v>
      </c>
      <c r="E7698" s="15" t="s">
        <v>136</v>
      </c>
      <c r="F7698" s="15" t="s">
        <v>137</v>
      </c>
      <c r="G7698" s="15" t="s">
        <v>756</v>
      </c>
      <c r="H7698" s="15" t="s">
        <v>136</v>
      </c>
      <c r="I7698" s="15" t="s">
        <v>243</v>
      </c>
      <c r="J7698" s="15" t="s">
        <v>158</v>
      </c>
      <c r="K7698" s="15" t="s">
        <v>13620</v>
      </c>
      <c r="L7698" s="15" t="n">
        <v>7</v>
      </c>
      <c r="M7698" s="15" t="n">
        <v>7</v>
      </c>
      <c r="P7698" s="15" t="n">
        <v>14</v>
      </c>
      <c r="Y7698" s="15" t="s">
        <v>142</v>
      </c>
      <c r="AB7698" s="15" t="s">
        <v>143</v>
      </c>
    </row>
    <row r="7699" customFormat="false" ht="15" hidden="false" customHeight="true" outlineLevel="0" collapsed="false">
      <c r="A7699" s="15" t="s">
        <v>13621</v>
      </c>
      <c r="B7699" s="15" t="s">
        <v>13621</v>
      </c>
      <c r="C7699" s="15" t="s">
        <v>148</v>
      </c>
      <c r="E7699" s="15" t="s">
        <v>136</v>
      </c>
      <c r="F7699" s="15" t="s">
        <v>137</v>
      </c>
      <c r="G7699" s="15" t="s">
        <v>6774</v>
      </c>
      <c r="H7699" s="15" t="s">
        <v>136</v>
      </c>
      <c r="I7699" s="15" t="s">
        <v>139</v>
      </c>
      <c r="J7699" s="15" t="s">
        <v>150</v>
      </c>
      <c r="K7699" s="15" t="s">
        <v>13622</v>
      </c>
      <c r="M7699" s="15" t="n">
        <v>3</v>
      </c>
      <c r="P7699" s="15" t="n">
        <v>3</v>
      </c>
      <c r="Y7699" s="15" t="s">
        <v>142</v>
      </c>
      <c r="AB7699" s="15" t="s">
        <v>143</v>
      </c>
    </row>
    <row r="7700" customFormat="false" ht="15" hidden="false" customHeight="true" outlineLevel="0" collapsed="false">
      <c r="A7700" s="15" t="s">
        <v>13621</v>
      </c>
      <c r="B7700" s="15" t="s">
        <v>13621</v>
      </c>
      <c r="C7700" s="15" t="s">
        <v>148</v>
      </c>
      <c r="E7700" s="15" t="s">
        <v>136</v>
      </c>
      <c r="F7700" s="15" t="s">
        <v>137</v>
      </c>
      <c r="G7700" s="15" t="s">
        <v>6774</v>
      </c>
      <c r="H7700" s="15" t="s">
        <v>136</v>
      </c>
      <c r="I7700" s="15" t="s">
        <v>139</v>
      </c>
      <c r="J7700" s="15" t="s">
        <v>158</v>
      </c>
      <c r="K7700" s="15" t="s">
        <v>13623</v>
      </c>
      <c r="M7700" s="15" t="n">
        <v>2</v>
      </c>
      <c r="P7700" s="15" t="n">
        <v>2</v>
      </c>
      <c r="Y7700" s="15" t="s">
        <v>142</v>
      </c>
      <c r="AB7700" s="15" t="s">
        <v>143</v>
      </c>
    </row>
    <row r="7701" customFormat="false" ht="15" hidden="false" customHeight="true" outlineLevel="0" collapsed="false">
      <c r="A7701" s="15" t="s">
        <v>13624</v>
      </c>
      <c r="B7701" s="15" t="s">
        <v>13624</v>
      </c>
      <c r="C7701" s="15" t="s">
        <v>148</v>
      </c>
      <c r="E7701" s="15" t="s">
        <v>136</v>
      </c>
      <c r="F7701" s="15" t="s">
        <v>137</v>
      </c>
      <c r="G7701" s="15" t="s">
        <v>136</v>
      </c>
      <c r="H7701" s="15" t="s">
        <v>136</v>
      </c>
      <c r="I7701" s="15" t="s">
        <v>243</v>
      </c>
      <c r="J7701" s="15" t="s">
        <v>140</v>
      </c>
      <c r="K7701" s="15" t="s">
        <v>13625</v>
      </c>
      <c r="L7701" s="15" t="n">
        <v>123</v>
      </c>
      <c r="M7701" s="15" t="n">
        <v>328</v>
      </c>
      <c r="N7701" s="15" t="n">
        <v>475</v>
      </c>
      <c r="O7701" s="15" t="n">
        <v>107</v>
      </c>
      <c r="P7701" s="15" t="n">
        <v>1033</v>
      </c>
      <c r="Y7701" s="15" t="s">
        <v>142</v>
      </c>
      <c r="AB7701" s="15" t="s">
        <v>143</v>
      </c>
    </row>
    <row r="7702" customFormat="false" ht="15" hidden="false" customHeight="true" outlineLevel="0" collapsed="false">
      <c r="A7702" s="15" t="s">
        <v>13624</v>
      </c>
      <c r="B7702" s="15" t="s">
        <v>13624</v>
      </c>
      <c r="C7702" s="15" t="s">
        <v>148</v>
      </c>
      <c r="E7702" s="15" t="s">
        <v>136</v>
      </c>
      <c r="F7702" s="15" t="s">
        <v>137</v>
      </c>
      <c r="G7702" s="15" t="s">
        <v>136</v>
      </c>
      <c r="H7702" s="15" t="s">
        <v>136</v>
      </c>
      <c r="I7702" s="15" t="s">
        <v>243</v>
      </c>
      <c r="J7702" s="15" t="s">
        <v>144</v>
      </c>
      <c r="K7702" s="15" t="s">
        <v>13626</v>
      </c>
      <c r="L7702" s="15" t="n">
        <v>91</v>
      </c>
      <c r="M7702" s="15" t="n">
        <v>425</v>
      </c>
      <c r="N7702" s="15" t="n">
        <v>289</v>
      </c>
      <c r="O7702" s="15" t="n">
        <v>75</v>
      </c>
      <c r="P7702" s="15" t="n">
        <v>880</v>
      </c>
      <c r="Y7702" s="15" t="s">
        <v>142</v>
      </c>
      <c r="AB7702" s="15" t="s">
        <v>143</v>
      </c>
    </row>
    <row r="7703" customFormat="false" ht="15" hidden="false" customHeight="true" outlineLevel="0" collapsed="false">
      <c r="A7703" s="15" t="s">
        <v>13624</v>
      </c>
      <c r="B7703" s="15" t="s">
        <v>13624</v>
      </c>
      <c r="C7703" s="15" t="s">
        <v>148</v>
      </c>
      <c r="E7703" s="15" t="s">
        <v>136</v>
      </c>
      <c r="F7703" s="15" t="s">
        <v>137</v>
      </c>
      <c r="G7703" s="15" t="s">
        <v>136</v>
      </c>
      <c r="H7703" s="15" t="s">
        <v>136</v>
      </c>
      <c r="I7703" s="15" t="s">
        <v>243</v>
      </c>
      <c r="J7703" s="15" t="s">
        <v>150</v>
      </c>
      <c r="K7703" s="15" t="s">
        <v>13627</v>
      </c>
      <c r="L7703" s="15" t="n">
        <v>212</v>
      </c>
      <c r="M7703" s="15" t="n">
        <v>698</v>
      </c>
      <c r="N7703" s="15" t="n">
        <v>1333</v>
      </c>
      <c r="O7703" s="15" t="n">
        <v>266</v>
      </c>
      <c r="P7703" s="15" t="n">
        <v>2509</v>
      </c>
      <c r="Y7703" s="15" t="s">
        <v>142</v>
      </c>
      <c r="AB7703" s="15" t="s">
        <v>143</v>
      </c>
    </row>
    <row r="7704" customFormat="false" ht="15" hidden="false" customHeight="true" outlineLevel="0" collapsed="false">
      <c r="A7704" s="15" t="s">
        <v>13624</v>
      </c>
      <c r="B7704" s="15" t="s">
        <v>13624</v>
      </c>
      <c r="C7704" s="15" t="s">
        <v>148</v>
      </c>
      <c r="E7704" s="15" t="s">
        <v>136</v>
      </c>
      <c r="F7704" s="15" t="s">
        <v>137</v>
      </c>
      <c r="G7704" s="15" t="s">
        <v>136</v>
      </c>
      <c r="H7704" s="15" t="s">
        <v>136</v>
      </c>
      <c r="I7704" s="15" t="s">
        <v>243</v>
      </c>
      <c r="J7704" s="15" t="s">
        <v>166</v>
      </c>
      <c r="K7704" s="15" t="s">
        <v>13628</v>
      </c>
      <c r="M7704" s="15" t="n">
        <v>10</v>
      </c>
      <c r="N7704" s="15" t="n">
        <v>167</v>
      </c>
      <c r="P7704" s="15" t="n">
        <v>177</v>
      </c>
      <c r="Y7704" s="15" t="s">
        <v>142</v>
      </c>
      <c r="AB7704" s="15" t="s">
        <v>143</v>
      </c>
    </row>
    <row r="7705" customFormat="false" ht="15" hidden="false" customHeight="true" outlineLevel="0" collapsed="false">
      <c r="A7705" s="15" t="s">
        <v>13624</v>
      </c>
      <c r="B7705" s="15" t="s">
        <v>13624</v>
      </c>
      <c r="C7705" s="15" t="s">
        <v>148</v>
      </c>
      <c r="E7705" s="15" t="s">
        <v>136</v>
      </c>
      <c r="F7705" s="15" t="s">
        <v>137</v>
      </c>
      <c r="G7705" s="15" t="s">
        <v>136</v>
      </c>
      <c r="H7705" s="15" t="s">
        <v>136</v>
      </c>
      <c r="I7705" s="15" t="s">
        <v>243</v>
      </c>
      <c r="J7705" s="15" t="s">
        <v>158</v>
      </c>
      <c r="K7705" s="15" t="s">
        <v>13629</v>
      </c>
      <c r="L7705" s="15" t="n">
        <v>99</v>
      </c>
      <c r="M7705" s="15" t="n">
        <v>373</v>
      </c>
      <c r="N7705" s="15" t="n">
        <v>608</v>
      </c>
      <c r="O7705" s="15" t="n">
        <v>122</v>
      </c>
      <c r="P7705" s="15" t="n">
        <v>1202</v>
      </c>
      <c r="Y7705" s="15" t="s">
        <v>142</v>
      </c>
      <c r="AB7705" s="15" t="s">
        <v>143</v>
      </c>
    </row>
    <row r="7706" customFormat="false" ht="15" hidden="false" customHeight="true" outlineLevel="0" collapsed="false">
      <c r="A7706" s="15" t="s">
        <v>13624</v>
      </c>
      <c r="B7706" s="15" t="s">
        <v>13624</v>
      </c>
      <c r="C7706" s="15" t="s">
        <v>148</v>
      </c>
      <c r="E7706" s="15" t="s">
        <v>136</v>
      </c>
      <c r="F7706" s="15" t="s">
        <v>137</v>
      </c>
      <c r="G7706" s="15" t="s">
        <v>136</v>
      </c>
      <c r="H7706" s="15" t="s">
        <v>136</v>
      </c>
      <c r="I7706" s="15" t="s">
        <v>243</v>
      </c>
      <c r="J7706" s="15" t="s">
        <v>169</v>
      </c>
      <c r="K7706" s="15" t="s">
        <v>13630</v>
      </c>
      <c r="M7706" s="15" t="n">
        <v>2</v>
      </c>
      <c r="N7706" s="15" t="n">
        <v>7</v>
      </c>
      <c r="O7706" s="15" t="n">
        <v>5</v>
      </c>
      <c r="P7706" s="15" t="n">
        <v>14</v>
      </c>
      <c r="Y7706" s="15" t="s">
        <v>142</v>
      </c>
      <c r="AB7706" s="15" t="s">
        <v>143</v>
      </c>
    </row>
    <row r="7707" customFormat="false" ht="15" hidden="false" customHeight="true" outlineLevel="0" collapsed="false">
      <c r="A7707" s="15" t="s">
        <v>13631</v>
      </c>
      <c r="B7707" s="15" t="s">
        <v>13632</v>
      </c>
      <c r="C7707" s="15" t="s">
        <v>217</v>
      </c>
      <c r="D7707" s="15" t="s">
        <v>218</v>
      </c>
      <c r="E7707" s="15" t="s">
        <v>136</v>
      </c>
      <c r="F7707" s="15" t="s">
        <v>137</v>
      </c>
      <c r="G7707" s="15" t="s">
        <v>1353</v>
      </c>
      <c r="H7707" s="15" t="s">
        <v>136</v>
      </c>
      <c r="I7707" s="15" t="s">
        <v>139</v>
      </c>
      <c r="J7707" s="15" t="s">
        <v>140</v>
      </c>
      <c r="K7707" s="15" t="s">
        <v>13633</v>
      </c>
      <c r="L7707" s="15" t="n">
        <v>29</v>
      </c>
      <c r="P7707" s="15" t="n">
        <v>29</v>
      </c>
      <c r="Y7707" s="15" t="s">
        <v>156</v>
      </c>
      <c r="AB7707" s="15" t="s">
        <v>143</v>
      </c>
    </row>
    <row r="7708" customFormat="false" ht="15" hidden="false" customHeight="true" outlineLevel="0" collapsed="false">
      <c r="A7708" s="15" t="s">
        <v>13634</v>
      </c>
      <c r="B7708" s="15" t="s">
        <v>13635</v>
      </c>
      <c r="C7708" s="15" t="s">
        <v>148</v>
      </c>
      <c r="E7708" s="15" t="s">
        <v>136</v>
      </c>
      <c r="F7708" s="15" t="s">
        <v>137</v>
      </c>
      <c r="G7708" s="15" t="s">
        <v>136</v>
      </c>
      <c r="H7708" s="15" t="s">
        <v>136</v>
      </c>
      <c r="I7708" s="15" t="s">
        <v>139</v>
      </c>
      <c r="J7708" s="15" t="s">
        <v>150</v>
      </c>
      <c r="K7708" s="15" t="s">
        <v>13636</v>
      </c>
      <c r="L7708" s="15" t="n">
        <v>5</v>
      </c>
      <c r="P7708" s="15" t="n">
        <v>5</v>
      </c>
      <c r="Y7708" s="15" t="s">
        <v>142</v>
      </c>
      <c r="AB7708" s="15" t="s">
        <v>143</v>
      </c>
    </row>
    <row r="7709" customFormat="false" ht="15" hidden="false" customHeight="true" outlineLevel="0" collapsed="false">
      <c r="A7709" s="15" t="s">
        <v>13634</v>
      </c>
      <c r="B7709" s="15" t="s">
        <v>13635</v>
      </c>
      <c r="C7709" s="15" t="s">
        <v>148</v>
      </c>
      <c r="E7709" s="15" t="s">
        <v>136</v>
      </c>
      <c r="F7709" s="15" t="s">
        <v>137</v>
      </c>
      <c r="G7709" s="15" t="s">
        <v>136</v>
      </c>
      <c r="H7709" s="15" t="s">
        <v>136</v>
      </c>
      <c r="I7709" s="15" t="s">
        <v>139</v>
      </c>
      <c r="J7709" s="15" t="s">
        <v>158</v>
      </c>
      <c r="K7709" s="15" t="s">
        <v>13637</v>
      </c>
      <c r="L7709" s="15" t="n">
        <v>2</v>
      </c>
      <c r="P7709" s="15" t="n">
        <v>2</v>
      </c>
      <c r="Y7709" s="15" t="s">
        <v>142</v>
      </c>
      <c r="AB7709" s="15" t="s">
        <v>143</v>
      </c>
    </row>
    <row r="7710" customFormat="false" ht="15" hidden="false" customHeight="true" outlineLevel="0" collapsed="false">
      <c r="A7710" s="15" t="s">
        <v>13638</v>
      </c>
      <c r="B7710" s="15" t="s">
        <v>13638</v>
      </c>
      <c r="C7710" s="15" t="s">
        <v>148</v>
      </c>
      <c r="E7710" s="15" t="s">
        <v>136</v>
      </c>
      <c r="F7710" s="15" t="s">
        <v>137</v>
      </c>
      <c r="G7710" s="15" t="s">
        <v>136</v>
      </c>
      <c r="H7710" s="15" t="s">
        <v>136</v>
      </c>
      <c r="I7710" s="15" t="s">
        <v>139</v>
      </c>
      <c r="J7710" s="15" t="s">
        <v>140</v>
      </c>
      <c r="K7710" s="15" t="s">
        <v>13639</v>
      </c>
      <c r="N7710" s="15" t="n">
        <v>22</v>
      </c>
      <c r="P7710" s="15" t="n">
        <v>22</v>
      </c>
      <c r="Y7710" s="15" t="s">
        <v>142</v>
      </c>
      <c r="AB7710" s="15" t="s">
        <v>143</v>
      </c>
    </row>
    <row r="7711" customFormat="false" ht="15" hidden="false" customHeight="true" outlineLevel="0" collapsed="false">
      <c r="A7711" s="15" t="s">
        <v>13640</v>
      </c>
      <c r="B7711" s="15" t="s">
        <v>13641</v>
      </c>
      <c r="C7711" s="15" t="s">
        <v>148</v>
      </c>
      <c r="E7711" s="15" t="s">
        <v>136</v>
      </c>
      <c r="F7711" s="15" t="s">
        <v>137</v>
      </c>
      <c r="G7711" s="15" t="s">
        <v>136</v>
      </c>
      <c r="H7711" s="15" t="s">
        <v>136</v>
      </c>
      <c r="I7711" s="15" t="s">
        <v>243</v>
      </c>
      <c r="J7711" s="15" t="s">
        <v>140</v>
      </c>
      <c r="K7711" s="15" t="s">
        <v>13642</v>
      </c>
      <c r="L7711" s="15" t="n">
        <v>194</v>
      </c>
      <c r="M7711" s="15" t="n">
        <v>10</v>
      </c>
      <c r="P7711" s="15" t="n">
        <v>204</v>
      </c>
      <c r="Y7711" s="15" t="s">
        <v>142</v>
      </c>
      <c r="AB7711" s="15" t="s">
        <v>143</v>
      </c>
    </row>
    <row r="7712" customFormat="false" ht="15" hidden="false" customHeight="true" outlineLevel="0" collapsed="false">
      <c r="A7712" s="15" t="s">
        <v>13640</v>
      </c>
      <c r="B7712" s="15" t="s">
        <v>13641</v>
      </c>
      <c r="C7712" s="15" t="s">
        <v>148</v>
      </c>
      <c r="E7712" s="15" t="s">
        <v>136</v>
      </c>
      <c r="F7712" s="15" t="s">
        <v>137</v>
      </c>
      <c r="G7712" s="15" t="s">
        <v>136</v>
      </c>
      <c r="H7712" s="15" t="s">
        <v>136</v>
      </c>
      <c r="I7712" s="15" t="s">
        <v>243</v>
      </c>
      <c r="J7712" s="15" t="s">
        <v>144</v>
      </c>
      <c r="K7712" s="15" t="s">
        <v>13643</v>
      </c>
      <c r="L7712" s="15" t="n">
        <v>45</v>
      </c>
      <c r="N7712" s="15" t="n">
        <v>2</v>
      </c>
      <c r="P7712" s="15" t="n">
        <v>47</v>
      </c>
      <c r="Y7712" s="15" t="s">
        <v>142</v>
      </c>
      <c r="AB7712" s="15" t="s">
        <v>143</v>
      </c>
    </row>
    <row r="7713" customFormat="false" ht="15" hidden="false" customHeight="true" outlineLevel="0" collapsed="false">
      <c r="A7713" s="15" t="s">
        <v>13640</v>
      </c>
      <c r="B7713" s="15" t="s">
        <v>13641</v>
      </c>
      <c r="C7713" s="15" t="s">
        <v>148</v>
      </c>
      <c r="E7713" s="15" t="s">
        <v>136</v>
      </c>
      <c r="F7713" s="15" t="s">
        <v>137</v>
      </c>
      <c r="G7713" s="15" t="s">
        <v>136</v>
      </c>
      <c r="H7713" s="15" t="s">
        <v>136</v>
      </c>
      <c r="I7713" s="15" t="s">
        <v>243</v>
      </c>
      <c r="J7713" s="15" t="s">
        <v>150</v>
      </c>
      <c r="K7713" s="15" t="s">
        <v>13644</v>
      </c>
      <c r="L7713" s="15" t="n">
        <v>647</v>
      </c>
      <c r="M7713" s="15" t="n">
        <v>48</v>
      </c>
      <c r="N7713" s="15" t="n">
        <v>14</v>
      </c>
      <c r="P7713" s="15" t="n">
        <v>709</v>
      </c>
      <c r="Y7713" s="15" t="s">
        <v>142</v>
      </c>
      <c r="AB7713" s="15" t="s">
        <v>143</v>
      </c>
    </row>
    <row r="7714" customFormat="false" ht="15" hidden="false" customHeight="true" outlineLevel="0" collapsed="false">
      <c r="A7714" s="15" t="s">
        <v>13640</v>
      </c>
      <c r="B7714" s="15" t="s">
        <v>13641</v>
      </c>
      <c r="C7714" s="15" t="s">
        <v>148</v>
      </c>
      <c r="E7714" s="15" t="s">
        <v>136</v>
      </c>
      <c r="F7714" s="15" t="s">
        <v>137</v>
      </c>
      <c r="G7714" s="15" t="s">
        <v>136</v>
      </c>
      <c r="H7714" s="15" t="s">
        <v>136</v>
      </c>
      <c r="I7714" s="15" t="s">
        <v>243</v>
      </c>
      <c r="J7714" s="15" t="s">
        <v>158</v>
      </c>
      <c r="K7714" s="15" t="s">
        <v>13645</v>
      </c>
      <c r="L7714" s="15" t="n">
        <v>259</v>
      </c>
      <c r="M7714" s="15" t="n">
        <v>16</v>
      </c>
      <c r="N7714" s="15" t="n">
        <v>6</v>
      </c>
      <c r="P7714" s="15" t="n">
        <v>281</v>
      </c>
      <c r="Y7714" s="15" t="s">
        <v>142</v>
      </c>
      <c r="AB7714" s="15" t="s">
        <v>143</v>
      </c>
    </row>
    <row r="7715" customFormat="false" ht="15" hidden="false" customHeight="true" outlineLevel="0" collapsed="false">
      <c r="A7715" s="15" t="s">
        <v>13640</v>
      </c>
      <c r="B7715" s="15" t="s">
        <v>13641</v>
      </c>
      <c r="C7715" s="15" t="s">
        <v>148</v>
      </c>
      <c r="E7715" s="15" t="s">
        <v>136</v>
      </c>
      <c r="F7715" s="15" t="s">
        <v>137</v>
      </c>
      <c r="G7715" s="15" t="s">
        <v>136</v>
      </c>
      <c r="H7715" s="15" t="s">
        <v>136</v>
      </c>
      <c r="I7715" s="15" t="s">
        <v>243</v>
      </c>
      <c r="J7715" s="15" t="s">
        <v>169</v>
      </c>
      <c r="K7715" s="15" t="s">
        <v>13646</v>
      </c>
      <c r="L7715" s="15" t="n">
        <v>2</v>
      </c>
      <c r="P7715" s="15" t="n">
        <v>2</v>
      </c>
      <c r="Y7715" s="15" t="s">
        <v>142</v>
      </c>
      <c r="AB7715" s="15" t="s">
        <v>143</v>
      </c>
    </row>
    <row r="7716" customFormat="false" ht="15" hidden="false" customHeight="true" outlineLevel="0" collapsed="false">
      <c r="A7716" s="15" t="s">
        <v>13647</v>
      </c>
      <c r="B7716" s="15" t="s">
        <v>13648</v>
      </c>
      <c r="C7716" s="15" t="s">
        <v>148</v>
      </c>
      <c r="E7716" s="15" t="s">
        <v>136</v>
      </c>
      <c r="F7716" s="15" t="s">
        <v>137</v>
      </c>
      <c r="G7716" s="15" t="s">
        <v>136</v>
      </c>
      <c r="H7716" s="15" t="s">
        <v>136</v>
      </c>
      <c r="I7716" s="15" t="s">
        <v>139</v>
      </c>
      <c r="J7716" s="15" t="s">
        <v>140</v>
      </c>
      <c r="K7716" s="15" t="s">
        <v>13649</v>
      </c>
      <c r="L7716" s="15" t="n">
        <v>60</v>
      </c>
      <c r="M7716" s="15" t="n">
        <v>112</v>
      </c>
      <c r="P7716" s="15" t="n">
        <v>172</v>
      </c>
      <c r="Y7716" s="15" t="s">
        <v>142</v>
      </c>
      <c r="AB7716" s="15" t="s">
        <v>143</v>
      </c>
    </row>
    <row r="7717" customFormat="false" ht="15" hidden="false" customHeight="true" outlineLevel="0" collapsed="false">
      <c r="A7717" s="15" t="s">
        <v>13647</v>
      </c>
      <c r="B7717" s="15" t="s">
        <v>13648</v>
      </c>
      <c r="C7717" s="15" t="s">
        <v>148</v>
      </c>
      <c r="E7717" s="15" t="s">
        <v>136</v>
      </c>
      <c r="F7717" s="15" t="s">
        <v>137</v>
      </c>
      <c r="G7717" s="15" t="s">
        <v>136</v>
      </c>
      <c r="H7717" s="15" t="s">
        <v>136</v>
      </c>
      <c r="I7717" s="15" t="s">
        <v>139</v>
      </c>
      <c r="J7717" s="15" t="s">
        <v>144</v>
      </c>
      <c r="K7717" s="15" t="s">
        <v>13650</v>
      </c>
      <c r="L7717" s="15" t="n">
        <v>1</v>
      </c>
      <c r="M7717" s="15" t="n">
        <v>1</v>
      </c>
      <c r="P7717" s="15" t="n">
        <v>2</v>
      </c>
      <c r="Y7717" s="15" t="s">
        <v>142</v>
      </c>
      <c r="AB7717" s="15" t="s">
        <v>143</v>
      </c>
    </row>
    <row r="7718" customFormat="false" ht="15" hidden="false" customHeight="true" outlineLevel="0" collapsed="false">
      <c r="A7718" s="15" t="s">
        <v>13647</v>
      </c>
      <c r="B7718" s="15" t="s">
        <v>13648</v>
      </c>
      <c r="C7718" s="15" t="s">
        <v>148</v>
      </c>
      <c r="E7718" s="15" t="s">
        <v>136</v>
      </c>
      <c r="F7718" s="15" t="s">
        <v>137</v>
      </c>
      <c r="G7718" s="15" t="s">
        <v>136</v>
      </c>
      <c r="H7718" s="15" t="s">
        <v>136</v>
      </c>
      <c r="I7718" s="15" t="s">
        <v>139</v>
      </c>
      <c r="J7718" s="15" t="s">
        <v>150</v>
      </c>
      <c r="K7718" s="15" t="s">
        <v>13651</v>
      </c>
      <c r="L7718" s="15" t="n">
        <v>54</v>
      </c>
      <c r="M7718" s="15" t="n">
        <v>15</v>
      </c>
      <c r="P7718" s="15" t="n">
        <v>69</v>
      </c>
      <c r="Y7718" s="15" t="s">
        <v>142</v>
      </c>
      <c r="AB7718" s="15" t="s">
        <v>143</v>
      </c>
    </row>
    <row r="7719" customFormat="false" ht="15" hidden="false" customHeight="true" outlineLevel="0" collapsed="false">
      <c r="A7719" s="15" t="s">
        <v>13647</v>
      </c>
      <c r="B7719" s="15" t="s">
        <v>13648</v>
      </c>
      <c r="C7719" s="15" t="s">
        <v>148</v>
      </c>
      <c r="E7719" s="15" t="s">
        <v>136</v>
      </c>
      <c r="F7719" s="15" t="s">
        <v>137</v>
      </c>
      <c r="G7719" s="15" t="s">
        <v>136</v>
      </c>
      <c r="H7719" s="15" t="s">
        <v>136</v>
      </c>
      <c r="I7719" s="15" t="s">
        <v>139</v>
      </c>
      <c r="J7719" s="15" t="s">
        <v>158</v>
      </c>
      <c r="K7719" s="15" t="s">
        <v>13652</v>
      </c>
      <c r="L7719" s="15" t="n">
        <v>29</v>
      </c>
      <c r="M7719" s="15" t="n">
        <v>5</v>
      </c>
      <c r="P7719" s="15" t="n">
        <v>34</v>
      </c>
      <c r="Y7719" s="15" t="s">
        <v>142</v>
      </c>
      <c r="AB7719" s="15" t="s">
        <v>143</v>
      </c>
    </row>
    <row r="7720" customFormat="false" ht="15" hidden="false" customHeight="true" outlineLevel="0" collapsed="false">
      <c r="A7720" s="15" t="s">
        <v>13653</v>
      </c>
      <c r="B7720" s="15" t="s">
        <v>13654</v>
      </c>
      <c r="C7720" s="15" t="s">
        <v>148</v>
      </c>
      <c r="E7720" s="15" t="s">
        <v>136</v>
      </c>
      <c r="F7720" s="15" t="s">
        <v>137</v>
      </c>
      <c r="G7720" s="15" t="s">
        <v>13655</v>
      </c>
      <c r="H7720" s="15" t="s">
        <v>136</v>
      </c>
      <c r="I7720" s="15" t="s">
        <v>139</v>
      </c>
      <c r="J7720" s="15" t="s">
        <v>150</v>
      </c>
      <c r="K7720" s="15" t="s">
        <v>13656</v>
      </c>
      <c r="L7720" s="15" t="n">
        <v>14</v>
      </c>
      <c r="M7720" s="15" t="n">
        <v>3</v>
      </c>
      <c r="P7720" s="15" t="n">
        <v>17</v>
      </c>
      <c r="Y7720" s="15" t="s">
        <v>142</v>
      </c>
      <c r="AB7720" s="15" t="s">
        <v>143</v>
      </c>
    </row>
    <row r="7721" customFormat="false" ht="15" hidden="false" customHeight="true" outlineLevel="0" collapsed="false">
      <c r="A7721" s="15" t="s">
        <v>13653</v>
      </c>
      <c r="B7721" s="15" t="s">
        <v>13654</v>
      </c>
      <c r="C7721" s="15" t="s">
        <v>148</v>
      </c>
      <c r="E7721" s="15" t="s">
        <v>136</v>
      </c>
      <c r="F7721" s="15" t="s">
        <v>137</v>
      </c>
      <c r="G7721" s="15" t="s">
        <v>13655</v>
      </c>
      <c r="H7721" s="15" t="s">
        <v>136</v>
      </c>
      <c r="I7721" s="15" t="s">
        <v>139</v>
      </c>
      <c r="J7721" s="15" t="s">
        <v>158</v>
      </c>
      <c r="K7721" s="15" t="s">
        <v>13657</v>
      </c>
      <c r="L7721" s="15" t="n">
        <v>1</v>
      </c>
      <c r="P7721" s="15" t="n">
        <v>1</v>
      </c>
      <c r="Y7721" s="15" t="s">
        <v>142</v>
      </c>
      <c r="AB7721" s="15" t="s">
        <v>143</v>
      </c>
    </row>
    <row r="7722" customFormat="false" ht="15" hidden="false" customHeight="true" outlineLevel="0" collapsed="false">
      <c r="A7722" s="15" t="s">
        <v>13658</v>
      </c>
      <c r="B7722" s="15" t="s">
        <v>13659</v>
      </c>
      <c r="C7722" s="15" t="s">
        <v>148</v>
      </c>
      <c r="E7722" s="15" t="s">
        <v>136</v>
      </c>
      <c r="F7722" s="15" t="s">
        <v>137</v>
      </c>
      <c r="G7722" s="15" t="s">
        <v>136</v>
      </c>
      <c r="H7722" s="15" t="s">
        <v>136</v>
      </c>
      <c r="I7722" s="15" t="s">
        <v>139</v>
      </c>
      <c r="J7722" s="15" t="s">
        <v>140</v>
      </c>
      <c r="K7722" s="15" t="s">
        <v>13660</v>
      </c>
      <c r="L7722" s="15" t="n">
        <v>4</v>
      </c>
      <c r="P7722" s="15" t="n">
        <v>4</v>
      </c>
      <c r="Y7722" s="15" t="s">
        <v>142</v>
      </c>
      <c r="AB7722" s="15" t="s">
        <v>143</v>
      </c>
    </row>
    <row r="7723" customFormat="false" ht="15" hidden="false" customHeight="true" outlineLevel="0" collapsed="false">
      <c r="A7723" s="15" t="s">
        <v>13658</v>
      </c>
      <c r="B7723" s="15" t="s">
        <v>13659</v>
      </c>
      <c r="C7723" s="15" t="s">
        <v>148</v>
      </c>
      <c r="E7723" s="15" t="s">
        <v>136</v>
      </c>
      <c r="F7723" s="15" t="s">
        <v>137</v>
      </c>
      <c r="G7723" s="15" t="s">
        <v>136</v>
      </c>
      <c r="H7723" s="15" t="s">
        <v>136</v>
      </c>
      <c r="I7723" s="15" t="s">
        <v>139</v>
      </c>
      <c r="J7723" s="15" t="s">
        <v>150</v>
      </c>
      <c r="K7723" s="15" t="s">
        <v>13661</v>
      </c>
      <c r="L7723" s="15" t="n">
        <v>2</v>
      </c>
      <c r="P7723" s="15" t="n">
        <v>2</v>
      </c>
      <c r="Y7723" s="15" t="s">
        <v>142</v>
      </c>
      <c r="AB7723" s="15" t="s">
        <v>143</v>
      </c>
    </row>
    <row r="7724" customFormat="false" ht="15" hidden="false" customHeight="true" outlineLevel="0" collapsed="false">
      <c r="A7724" s="15" t="s">
        <v>13662</v>
      </c>
      <c r="B7724" s="15" t="s">
        <v>13663</v>
      </c>
      <c r="C7724" s="15" t="s">
        <v>217</v>
      </c>
      <c r="D7724" s="15" t="s">
        <v>235</v>
      </c>
      <c r="E7724" s="15" t="s">
        <v>136</v>
      </c>
      <c r="F7724" s="15" t="s">
        <v>137</v>
      </c>
      <c r="G7724" s="15" t="s">
        <v>3343</v>
      </c>
      <c r="H7724" s="15" t="s">
        <v>136</v>
      </c>
      <c r="I7724" s="15" t="s">
        <v>139</v>
      </c>
      <c r="J7724" s="15" t="s">
        <v>140</v>
      </c>
      <c r="K7724" s="15" t="s">
        <v>13664</v>
      </c>
      <c r="M7724" s="15" t="n">
        <v>17</v>
      </c>
      <c r="P7724" s="15" t="n">
        <v>17</v>
      </c>
      <c r="Y7724" s="15" t="s">
        <v>142</v>
      </c>
      <c r="AB7724" s="15" t="s">
        <v>143</v>
      </c>
    </row>
    <row r="7725" customFormat="false" ht="15" hidden="false" customHeight="true" outlineLevel="0" collapsed="false">
      <c r="A7725" s="15" t="s">
        <v>13662</v>
      </c>
      <c r="B7725" s="15" t="s">
        <v>13663</v>
      </c>
      <c r="C7725" s="15" t="s">
        <v>217</v>
      </c>
      <c r="D7725" s="15" t="s">
        <v>235</v>
      </c>
      <c r="E7725" s="15" t="s">
        <v>136</v>
      </c>
      <c r="F7725" s="15" t="s">
        <v>137</v>
      </c>
      <c r="G7725" s="15" t="s">
        <v>3343</v>
      </c>
      <c r="H7725" s="15" t="s">
        <v>136</v>
      </c>
      <c r="I7725" s="15" t="s">
        <v>139</v>
      </c>
      <c r="J7725" s="15" t="s">
        <v>144</v>
      </c>
      <c r="K7725" s="15" t="s">
        <v>13665</v>
      </c>
      <c r="M7725" s="15" t="n">
        <v>4</v>
      </c>
      <c r="P7725" s="15" t="n">
        <v>4</v>
      </c>
      <c r="Y7725" s="15" t="s">
        <v>142</v>
      </c>
      <c r="AB7725" s="15" t="s">
        <v>143</v>
      </c>
    </row>
    <row r="7726" customFormat="false" ht="15" hidden="false" customHeight="true" outlineLevel="0" collapsed="false">
      <c r="A7726" s="15" t="s">
        <v>13662</v>
      </c>
      <c r="B7726" s="15" t="s">
        <v>13663</v>
      </c>
      <c r="C7726" s="15" t="s">
        <v>217</v>
      </c>
      <c r="D7726" s="15" t="s">
        <v>235</v>
      </c>
      <c r="E7726" s="15" t="s">
        <v>136</v>
      </c>
      <c r="F7726" s="15" t="s">
        <v>137</v>
      </c>
      <c r="G7726" s="15" t="s">
        <v>3343</v>
      </c>
      <c r="H7726" s="15" t="s">
        <v>136</v>
      </c>
      <c r="I7726" s="15" t="s">
        <v>139</v>
      </c>
      <c r="J7726" s="15" t="s">
        <v>150</v>
      </c>
      <c r="K7726" s="15" t="s">
        <v>13666</v>
      </c>
      <c r="L7726" s="15" t="n">
        <v>6</v>
      </c>
      <c r="M7726" s="15" t="n">
        <v>8</v>
      </c>
      <c r="P7726" s="15" t="n">
        <v>14</v>
      </c>
      <c r="Y7726" s="15" t="s">
        <v>142</v>
      </c>
      <c r="AB7726" s="15" t="s">
        <v>143</v>
      </c>
    </row>
    <row r="7727" customFormat="false" ht="15" hidden="false" customHeight="true" outlineLevel="0" collapsed="false">
      <c r="A7727" s="15" t="s">
        <v>13662</v>
      </c>
      <c r="B7727" s="15" t="s">
        <v>13663</v>
      </c>
      <c r="C7727" s="15" t="s">
        <v>217</v>
      </c>
      <c r="D7727" s="15" t="s">
        <v>235</v>
      </c>
      <c r="E7727" s="15" t="s">
        <v>136</v>
      </c>
      <c r="F7727" s="15" t="s">
        <v>137</v>
      </c>
      <c r="G7727" s="15" t="s">
        <v>3343</v>
      </c>
      <c r="H7727" s="15" t="s">
        <v>136</v>
      </c>
      <c r="I7727" s="15" t="s">
        <v>139</v>
      </c>
      <c r="J7727" s="15" t="s">
        <v>158</v>
      </c>
      <c r="K7727" s="15" t="s">
        <v>13667</v>
      </c>
      <c r="L7727" s="15" t="n">
        <v>15</v>
      </c>
      <c r="M7727" s="15" t="n">
        <v>2</v>
      </c>
      <c r="P7727" s="15" t="n">
        <v>17</v>
      </c>
      <c r="Y7727" s="15" t="s">
        <v>142</v>
      </c>
      <c r="AB7727" s="15" t="s">
        <v>143</v>
      </c>
    </row>
    <row r="7728" customFormat="false" ht="15" hidden="false" customHeight="true" outlineLevel="0" collapsed="false">
      <c r="A7728" s="15" t="s">
        <v>13662</v>
      </c>
      <c r="B7728" s="15" t="s">
        <v>13663</v>
      </c>
      <c r="C7728" s="15" t="s">
        <v>217</v>
      </c>
      <c r="D7728" s="15" t="s">
        <v>235</v>
      </c>
      <c r="E7728" s="15" t="s">
        <v>136</v>
      </c>
      <c r="F7728" s="15" t="s">
        <v>137</v>
      </c>
      <c r="G7728" s="15" t="s">
        <v>3343</v>
      </c>
      <c r="H7728" s="15" t="s">
        <v>136</v>
      </c>
      <c r="I7728" s="15" t="s">
        <v>139</v>
      </c>
      <c r="J7728" s="15" t="s">
        <v>169</v>
      </c>
      <c r="K7728" s="15" t="s">
        <v>13668</v>
      </c>
      <c r="M7728" s="15" t="n">
        <v>1</v>
      </c>
      <c r="P7728" s="15" t="n">
        <v>1</v>
      </c>
      <c r="Y7728" s="15" t="s">
        <v>142</v>
      </c>
      <c r="AB7728" s="15" t="s">
        <v>143</v>
      </c>
    </row>
    <row r="7729" customFormat="false" ht="15" hidden="false" customHeight="true" outlineLevel="0" collapsed="false">
      <c r="A7729" s="15" t="s">
        <v>13669</v>
      </c>
      <c r="B7729" s="15" t="s">
        <v>13669</v>
      </c>
      <c r="C7729" s="15" t="s">
        <v>148</v>
      </c>
      <c r="E7729" s="15" t="s">
        <v>136</v>
      </c>
      <c r="F7729" s="15" t="s">
        <v>137</v>
      </c>
      <c r="G7729" s="15" t="s">
        <v>136</v>
      </c>
      <c r="H7729" s="15" t="s">
        <v>136</v>
      </c>
      <c r="I7729" s="15" t="s">
        <v>139</v>
      </c>
      <c r="J7729" s="15" t="s">
        <v>140</v>
      </c>
      <c r="K7729" s="15" t="s">
        <v>13670</v>
      </c>
      <c r="M7729" s="15" t="n">
        <v>4</v>
      </c>
      <c r="P7729" s="15" t="n">
        <v>4</v>
      </c>
      <c r="Y7729" s="15" t="s">
        <v>142</v>
      </c>
      <c r="AB7729" s="15" t="s">
        <v>143</v>
      </c>
    </row>
    <row r="7730" customFormat="false" ht="15" hidden="false" customHeight="true" outlineLevel="0" collapsed="false">
      <c r="A7730" s="15" t="s">
        <v>13669</v>
      </c>
      <c r="B7730" s="15" t="s">
        <v>13669</v>
      </c>
      <c r="C7730" s="15" t="s">
        <v>148</v>
      </c>
      <c r="E7730" s="15" t="s">
        <v>136</v>
      </c>
      <c r="F7730" s="15" t="s">
        <v>137</v>
      </c>
      <c r="G7730" s="15" t="s">
        <v>136</v>
      </c>
      <c r="H7730" s="15" t="s">
        <v>136</v>
      </c>
      <c r="I7730" s="15" t="s">
        <v>139</v>
      </c>
      <c r="J7730" s="15" t="s">
        <v>150</v>
      </c>
      <c r="K7730" s="15" t="s">
        <v>13671</v>
      </c>
      <c r="M7730" s="15" t="n">
        <v>6</v>
      </c>
      <c r="P7730" s="15" t="n">
        <v>6</v>
      </c>
      <c r="Y7730" s="15" t="s">
        <v>142</v>
      </c>
      <c r="AB7730" s="15" t="s">
        <v>143</v>
      </c>
    </row>
    <row r="7731" customFormat="false" ht="15" hidden="false" customHeight="true" outlineLevel="0" collapsed="false">
      <c r="A7731" s="15" t="s">
        <v>13669</v>
      </c>
      <c r="B7731" s="15" t="s">
        <v>13669</v>
      </c>
      <c r="C7731" s="15" t="s">
        <v>148</v>
      </c>
      <c r="E7731" s="15" t="s">
        <v>136</v>
      </c>
      <c r="F7731" s="15" t="s">
        <v>137</v>
      </c>
      <c r="G7731" s="15" t="s">
        <v>136</v>
      </c>
      <c r="H7731" s="15" t="s">
        <v>136</v>
      </c>
      <c r="I7731" s="15" t="s">
        <v>139</v>
      </c>
      <c r="J7731" s="15" t="s">
        <v>158</v>
      </c>
      <c r="K7731" s="15" t="s">
        <v>13672</v>
      </c>
      <c r="M7731" s="15" t="n">
        <v>12</v>
      </c>
      <c r="P7731" s="15" t="n">
        <v>12</v>
      </c>
      <c r="Y7731" s="15" t="s">
        <v>142</v>
      </c>
      <c r="AB7731" s="15" t="s">
        <v>143</v>
      </c>
    </row>
    <row r="7732" customFormat="false" ht="15" hidden="false" customHeight="true" outlineLevel="0" collapsed="false">
      <c r="A7732" s="15" t="s">
        <v>13673</v>
      </c>
      <c r="B7732" s="15" t="s">
        <v>13674</v>
      </c>
      <c r="C7732" s="15" t="s">
        <v>217</v>
      </c>
      <c r="D7732" s="15" t="s">
        <v>235</v>
      </c>
      <c r="E7732" s="15" t="s">
        <v>136</v>
      </c>
      <c r="F7732" s="15" t="s">
        <v>137</v>
      </c>
      <c r="G7732" s="15" t="s">
        <v>136</v>
      </c>
      <c r="H7732" s="15" t="s">
        <v>136</v>
      </c>
      <c r="I7732" s="15" t="s">
        <v>139</v>
      </c>
      <c r="J7732" s="15" t="s">
        <v>150</v>
      </c>
      <c r="K7732" s="15" t="s">
        <v>13675</v>
      </c>
      <c r="L7732" s="15" t="n">
        <v>13</v>
      </c>
      <c r="P7732" s="15" t="n">
        <v>13</v>
      </c>
      <c r="Y7732" s="15" t="s">
        <v>142</v>
      </c>
      <c r="AB7732" s="15" t="s">
        <v>143</v>
      </c>
    </row>
    <row r="7733" customFormat="false" ht="15" hidden="false" customHeight="true" outlineLevel="0" collapsed="false">
      <c r="A7733" s="15" t="s">
        <v>13676</v>
      </c>
      <c r="B7733" s="15" t="s">
        <v>13677</v>
      </c>
      <c r="C7733" s="15" t="s">
        <v>148</v>
      </c>
      <c r="E7733" s="15" t="s">
        <v>136</v>
      </c>
      <c r="F7733" s="15" t="s">
        <v>137</v>
      </c>
      <c r="G7733" s="15" t="s">
        <v>256</v>
      </c>
      <c r="H7733" s="15" t="s">
        <v>136</v>
      </c>
      <c r="I7733" s="15" t="s">
        <v>139</v>
      </c>
      <c r="J7733" s="15" t="s">
        <v>150</v>
      </c>
      <c r="K7733" s="15" t="s">
        <v>13678</v>
      </c>
      <c r="M7733" s="15" t="n">
        <v>5</v>
      </c>
      <c r="P7733" s="15" t="n">
        <v>5</v>
      </c>
      <c r="Y7733" s="15" t="s">
        <v>258</v>
      </c>
      <c r="AB7733" s="15" t="s">
        <v>143</v>
      </c>
    </row>
    <row r="7734" customFormat="false" ht="15" hidden="false" customHeight="true" outlineLevel="0" collapsed="false">
      <c r="A7734" s="15" t="s">
        <v>13679</v>
      </c>
      <c r="B7734" s="15" t="s">
        <v>13679</v>
      </c>
      <c r="C7734" s="15" t="s">
        <v>134</v>
      </c>
      <c r="D7734" s="15" t="s">
        <v>135</v>
      </c>
      <c r="E7734" s="15" t="s">
        <v>136</v>
      </c>
      <c r="F7734" s="15" t="s">
        <v>137</v>
      </c>
      <c r="G7734" s="15" t="s">
        <v>231</v>
      </c>
      <c r="H7734" s="15" t="s">
        <v>136</v>
      </c>
      <c r="I7734" s="15" t="s">
        <v>139</v>
      </c>
      <c r="J7734" s="15" t="s">
        <v>140</v>
      </c>
      <c r="K7734" s="15" t="s">
        <v>13680</v>
      </c>
      <c r="N7734" s="15" t="n">
        <v>3</v>
      </c>
      <c r="P7734" s="15" t="n">
        <v>3</v>
      </c>
      <c r="Y7734" s="15" t="s">
        <v>156</v>
      </c>
      <c r="AB7734" s="15" t="s">
        <v>143</v>
      </c>
    </row>
    <row r="7735" customFormat="false" ht="15" hidden="false" customHeight="true" outlineLevel="0" collapsed="false">
      <c r="A7735" s="15" t="s">
        <v>13679</v>
      </c>
      <c r="B7735" s="15" t="s">
        <v>13679</v>
      </c>
      <c r="C7735" s="15" t="s">
        <v>134</v>
      </c>
      <c r="D7735" s="15" t="s">
        <v>135</v>
      </c>
      <c r="E7735" s="15" t="s">
        <v>136</v>
      </c>
      <c r="F7735" s="15" t="s">
        <v>137</v>
      </c>
      <c r="G7735" s="15" t="s">
        <v>231</v>
      </c>
      <c r="H7735" s="15" t="s">
        <v>136</v>
      </c>
      <c r="I7735" s="15" t="s">
        <v>139</v>
      </c>
      <c r="J7735" s="15" t="s">
        <v>150</v>
      </c>
      <c r="K7735" s="15" t="s">
        <v>13681</v>
      </c>
      <c r="N7735" s="15" t="n">
        <v>6</v>
      </c>
      <c r="P7735" s="15" t="n">
        <v>6</v>
      </c>
      <c r="Y7735" s="15" t="s">
        <v>156</v>
      </c>
      <c r="AB7735" s="15" t="s">
        <v>143</v>
      </c>
    </row>
    <row r="7736" customFormat="false" ht="15" hidden="false" customHeight="true" outlineLevel="0" collapsed="false">
      <c r="A7736" s="15" t="s">
        <v>13679</v>
      </c>
      <c r="B7736" s="15" t="s">
        <v>13679</v>
      </c>
      <c r="C7736" s="15" t="s">
        <v>134</v>
      </c>
      <c r="D7736" s="15" t="s">
        <v>135</v>
      </c>
      <c r="E7736" s="15" t="s">
        <v>136</v>
      </c>
      <c r="F7736" s="15" t="s">
        <v>137</v>
      </c>
      <c r="G7736" s="15" t="s">
        <v>231</v>
      </c>
      <c r="H7736" s="15" t="s">
        <v>136</v>
      </c>
      <c r="I7736" s="15" t="s">
        <v>139</v>
      </c>
      <c r="J7736" s="15" t="s">
        <v>158</v>
      </c>
      <c r="K7736" s="15" t="s">
        <v>13682</v>
      </c>
      <c r="O7736" s="15" t="n">
        <v>3</v>
      </c>
      <c r="P7736" s="15" t="n">
        <v>3</v>
      </c>
      <c r="Y7736" s="15" t="s">
        <v>156</v>
      </c>
      <c r="AB7736" s="15" t="s">
        <v>143</v>
      </c>
    </row>
    <row r="7737" customFormat="false" ht="15" hidden="false" customHeight="true" outlineLevel="0" collapsed="false">
      <c r="A7737" s="15" t="s">
        <v>13683</v>
      </c>
      <c r="B7737" s="15" t="s">
        <v>13684</v>
      </c>
      <c r="C7737" s="15" t="s">
        <v>148</v>
      </c>
      <c r="E7737" s="15" t="s">
        <v>136</v>
      </c>
      <c r="F7737" s="15" t="s">
        <v>137</v>
      </c>
      <c r="G7737" s="15" t="s">
        <v>136</v>
      </c>
      <c r="H7737" s="15" t="s">
        <v>136</v>
      </c>
      <c r="I7737" s="15" t="s">
        <v>139</v>
      </c>
      <c r="J7737" s="15" t="s">
        <v>150</v>
      </c>
      <c r="K7737" s="15" t="s">
        <v>13685</v>
      </c>
      <c r="L7737" s="15" t="n">
        <v>34</v>
      </c>
      <c r="P7737" s="15" t="n">
        <v>34</v>
      </c>
      <c r="Y7737" s="15" t="s">
        <v>142</v>
      </c>
      <c r="AB7737" s="15" t="s">
        <v>143</v>
      </c>
    </row>
    <row r="7738" customFormat="false" ht="15" hidden="false" customHeight="true" outlineLevel="0" collapsed="false">
      <c r="A7738" s="15" t="s">
        <v>13683</v>
      </c>
      <c r="B7738" s="15" t="s">
        <v>13684</v>
      </c>
      <c r="C7738" s="15" t="s">
        <v>148</v>
      </c>
      <c r="E7738" s="15" t="s">
        <v>136</v>
      </c>
      <c r="F7738" s="15" t="s">
        <v>137</v>
      </c>
      <c r="G7738" s="15" t="s">
        <v>136</v>
      </c>
      <c r="H7738" s="15" t="s">
        <v>136</v>
      </c>
      <c r="I7738" s="15" t="s">
        <v>139</v>
      </c>
      <c r="J7738" s="15" t="s">
        <v>158</v>
      </c>
      <c r="K7738" s="15" t="s">
        <v>13686</v>
      </c>
      <c r="L7738" s="15" t="n">
        <v>10</v>
      </c>
      <c r="P7738" s="15" t="n">
        <v>10</v>
      </c>
      <c r="Y7738" s="15" t="s">
        <v>142</v>
      </c>
      <c r="AB7738" s="15" t="s">
        <v>143</v>
      </c>
    </row>
    <row r="7739" customFormat="false" ht="15" hidden="false" customHeight="true" outlineLevel="0" collapsed="false">
      <c r="A7739" s="15" t="s">
        <v>13687</v>
      </c>
      <c r="B7739" s="15" t="s">
        <v>13687</v>
      </c>
      <c r="C7739" s="15" t="s">
        <v>148</v>
      </c>
      <c r="E7739" s="15" t="s">
        <v>136</v>
      </c>
      <c r="F7739" s="15" t="s">
        <v>137</v>
      </c>
      <c r="G7739" s="15" t="s">
        <v>415</v>
      </c>
      <c r="H7739" s="15" t="s">
        <v>136</v>
      </c>
      <c r="I7739" s="15" t="s">
        <v>139</v>
      </c>
      <c r="J7739" s="15" t="s">
        <v>169</v>
      </c>
      <c r="K7739" s="15" t="s">
        <v>13688</v>
      </c>
      <c r="M7739" s="15" t="n">
        <v>2</v>
      </c>
      <c r="P7739" s="15" t="n">
        <v>2</v>
      </c>
      <c r="Y7739" s="15" t="s">
        <v>142</v>
      </c>
      <c r="AB7739" s="15" t="s">
        <v>143</v>
      </c>
    </row>
    <row r="7740" customFormat="false" ht="15" hidden="false" customHeight="true" outlineLevel="0" collapsed="false">
      <c r="A7740" s="15" t="s">
        <v>13689</v>
      </c>
      <c r="B7740" s="15" t="s">
        <v>13690</v>
      </c>
      <c r="C7740" s="15" t="s">
        <v>148</v>
      </c>
      <c r="E7740" s="15" t="s">
        <v>136</v>
      </c>
      <c r="F7740" s="15" t="s">
        <v>137</v>
      </c>
      <c r="G7740" s="15" t="s">
        <v>461</v>
      </c>
      <c r="H7740" s="15" t="s">
        <v>136</v>
      </c>
      <c r="I7740" s="15" t="s">
        <v>139</v>
      </c>
      <c r="J7740" s="15" t="s">
        <v>140</v>
      </c>
      <c r="K7740" s="15" t="s">
        <v>13691</v>
      </c>
      <c r="M7740" s="15" t="n">
        <v>3</v>
      </c>
      <c r="N7740" s="15" t="n">
        <v>1</v>
      </c>
      <c r="P7740" s="15" t="n">
        <v>4</v>
      </c>
      <c r="Y7740" s="15" t="s">
        <v>142</v>
      </c>
      <c r="AB7740" s="15" t="s">
        <v>143</v>
      </c>
    </row>
    <row r="7741" customFormat="false" ht="15" hidden="false" customHeight="true" outlineLevel="0" collapsed="false">
      <c r="A7741" s="15" t="s">
        <v>13692</v>
      </c>
      <c r="B7741" s="15" t="s">
        <v>13693</v>
      </c>
      <c r="C7741" s="15" t="s">
        <v>148</v>
      </c>
      <c r="E7741" s="15" t="s">
        <v>136</v>
      </c>
      <c r="F7741" s="15" t="s">
        <v>137</v>
      </c>
      <c r="G7741" s="15" t="s">
        <v>136</v>
      </c>
      <c r="H7741" s="15" t="s">
        <v>136</v>
      </c>
      <c r="I7741" s="15" t="s">
        <v>139</v>
      </c>
      <c r="J7741" s="15" t="s">
        <v>140</v>
      </c>
      <c r="K7741" s="15" t="s">
        <v>13694</v>
      </c>
      <c r="L7741" s="15" t="n">
        <v>1</v>
      </c>
      <c r="P7741" s="15" t="n">
        <v>1</v>
      </c>
      <c r="Y7741" s="15" t="s">
        <v>142</v>
      </c>
      <c r="AB7741" s="15" t="s">
        <v>143</v>
      </c>
    </row>
    <row r="7742" customFormat="false" ht="15" hidden="false" customHeight="true" outlineLevel="0" collapsed="false">
      <c r="A7742" s="15" t="s">
        <v>12666</v>
      </c>
      <c r="B7742" s="15" t="s">
        <v>12666</v>
      </c>
      <c r="C7742" s="15" t="s">
        <v>217</v>
      </c>
      <c r="D7742" s="15" t="s">
        <v>235</v>
      </c>
      <c r="E7742" s="15" t="s">
        <v>136</v>
      </c>
      <c r="F7742" s="15" t="s">
        <v>137</v>
      </c>
      <c r="G7742" s="15" t="s">
        <v>308</v>
      </c>
      <c r="H7742" s="15" t="s">
        <v>136</v>
      </c>
      <c r="I7742" s="15" t="s">
        <v>139</v>
      </c>
      <c r="J7742" s="15" t="s">
        <v>150</v>
      </c>
      <c r="K7742" s="15" t="s">
        <v>13695</v>
      </c>
      <c r="O7742" s="15" t="n">
        <v>4</v>
      </c>
      <c r="P7742" s="15" t="n">
        <v>4</v>
      </c>
      <c r="Y7742" s="15" t="s">
        <v>142</v>
      </c>
      <c r="AB7742" s="15" t="s">
        <v>143</v>
      </c>
    </row>
    <row r="7743" customFormat="false" ht="15" hidden="false" customHeight="true" outlineLevel="0" collapsed="false">
      <c r="A7743" s="15" t="s">
        <v>13696</v>
      </c>
      <c r="B7743" s="15" t="s">
        <v>13697</v>
      </c>
      <c r="C7743" s="15" t="s">
        <v>217</v>
      </c>
      <c r="D7743" s="15" t="s">
        <v>235</v>
      </c>
      <c r="E7743" s="15" t="s">
        <v>136</v>
      </c>
      <c r="F7743" s="15" t="s">
        <v>137</v>
      </c>
      <c r="G7743" s="15" t="s">
        <v>299</v>
      </c>
      <c r="H7743" s="15" t="s">
        <v>136</v>
      </c>
      <c r="I7743" s="15" t="s">
        <v>139</v>
      </c>
      <c r="J7743" s="15" t="s">
        <v>140</v>
      </c>
      <c r="K7743" s="15" t="s">
        <v>13698</v>
      </c>
      <c r="L7743" s="15" t="n">
        <v>1</v>
      </c>
      <c r="M7743" s="15" t="n">
        <v>7</v>
      </c>
      <c r="O7743" s="15" t="n">
        <v>1</v>
      </c>
      <c r="P7743" s="15" t="n">
        <v>9</v>
      </c>
      <c r="Y7743" s="15" t="s">
        <v>156</v>
      </c>
      <c r="AB7743" s="15" t="s">
        <v>143</v>
      </c>
    </row>
    <row r="7744" customFormat="false" ht="15" hidden="false" customHeight="true" outlineLevel="0" collapsed="false">
      <c r="A7744" s="15" t="s">
        <v>13696</v>
      </c>
      <c r="B7744" s="15" t="s">
        <v>13697</v>
      </c>
      <c r="C7744" s="15" t="s">
        <v>217</v>
      </c>
      <c r="D7744" s="15" t="s">
        <v>235</v>
      </c>
      <c r="E7744" s="15" t="s">
        <v>136</v>
      </c>
      <c r="F7744" s="15" t="s">
        <v>137</v>
      </c>
      <c r="G7744" s="15" t="s">
        <v>299</v>
      </c>
      <c r="H7744" s="15" t="s">
        <v>136</v>
      </c>
      <c r="I7744" s="15" t="s">
        <v>139</v>
      </c>
      <c r="J7744" s="15" t="s">
        <v>150</v>
      </c>
      <c r="K7744" s="15" t="s">
        <v>13699</v>
      </c>
      <c r="L7744" s="15" t="n">
        <v>1</v>
      </c>
      <c r="P7744" s="15" t="n">
        <v>1</v>
      </c>
      <c r="Y7744" s="15" t="s">
        <v>156</v>
      </c>
      <c r="AB7744" s="15" t="s">
        <v>143</v>
      </c>
    </row>
    <row r="7745" customFormat="false" ht="15" hidden="false" customHeight="true" outlineLevel="0" collapsed="false">
      <c r="A7745" s="15" t="s">
        <v>13696</v>
      </c>
      <c r="B7745" s="15" t="s">
        <v>13697</v>
      </c>
      <c r="C7745" s="15" t="s">
        <v>217</v>
      </c>
      <c r="D7745" s="15" t="s">
        <v>235</v>
      </c>
      <c r="E7745" s="15" t="s">
        <v>136</v>
      </c>
      <c r="F7745" s="15" t="s">
        <v>137</v>
      </c>
      <c r="G7745" s="15" t="s">
        <v>299</v>
      </c>
      <c r="H7745" s="15" t="s">
        <v>136</v>
      </c>
      <c r="I7745" s="15" t="s">
        <v>139</v>
      </c>
      <c r="J7745" s="15" t="s">
        <v>166</v>
      </c>
      <c r="K7745" s="15" t="s">
        <v>13700</v>
      </c>
      <c r="N7745" s="15" t="n">
        <v>20</v>
      </c>
      <c r="P7745" s="15" t="n">
        <v>20</v>
      </c>
      <c r="Y7745" s="15" t="s">
        <v>156</v>
      </c>
      <c r="AB7745" s="15" t="s">
        <v>143</v>
      </c>
    </row>
    <row r="7746" customFormat="false" ht="15" hidden="false" customHeight="true" outlineLevel="0" collapsed="false">
      <c r="A7746" s="15" t="s">
        <v>13696</v>
      </c>
      <c r="B7746" s="15" t="s">
        <v>13697</v>
      </c>
      <c r="C7746" s="15" t="s">
        <v>217</v>
      </c>
      <c r="D7746" s="15" t="s">
        <v>235</v>
      </c>
      <c r="E7746" s="15" t="s">
        <v>136</v>
      </c>
      <c r="F7746" s="15" t="s">
        <v>137</v>
      </c>
      <c r="G7746" s="15" t="s">
        <v>299</v>
      </c>
      <c r="H7746" s="15" t="s">
        <v>136</v>
      </c>
      <c r="I7746" s="15" t="s">
        <v>139</v>
      </c>
      <c r="J7746" s="15" t="s">
        <v>158</v>
      </c>
      <c r="K7746" s="15" t="s">
        <v>13701</v>
      </c>
      <c r="L7746" s="15" t="n">
        <v>1</v>
      </c>
      <c r="O7746" s="15" t="n">
        <v>4</v>
      </c>
      <c r="P7746" s="15" t="n">
        <v>5</v>
      </c>
      <c r="Y7746" s="15" t="s">
        <v>156</v>
      </c>
      <c r="AB7746" s="15" t="s">
        <v>143</v>
      </c>
    </row>
    <row r="7747" customFormat="false" ht="15" hidden="false" customHeight="true" outlineLevel="0" collapsed="false">
      <c r="A7747" s="15" t="s">
        <v>13702</v>
      </c>
      <c r="B7747" s="15" t="s">
        <v>13703</v>
      </c>
      <c r="C7747" s="15" t="s">
        <v>148</v>
      </c>
      <c r="E7747" s="15" t="s">
        <v>136</v>
      </c>
      <c r="F7747" s="15" t="s">
        <v>137</v>
      </c>
      <c r="G7747" s="15" t="s">
        <v>231</v>
      </c>
      <c r="H7747" s="15" t="s">
        <v>136</v>
      </c>
      <c r="I7747" s="15" t="s">
        <v>139</v>
      </c>
      <c r="J7747" s="15" t="s">
        <v>140</v>
      </c>
      <c r="K7747" s="15" t="s">
        <v>13704</v>
      </c>
      <c r="M7747" s="15" t="n">
        <v>4</v>
      </c>
      <c r="P7747" s="15" t="n">
        <v>4</v>
      </c>
      <c r="Y7747" s="15" t="s">
        <v>156</v>
      </c>
      <c r="AB7747" s="15" t="s">
        <v>143</v>
      </c>
    </row>
    <row r="7748" customFormat="false" ht="15" hidden="false" customHeight="true" outlineLevel="0" collapsed="false">
      <c r="A7748" s="15" t="s">
        <v>13702</v>
      </c>
      <c r="B7748" s="15" t="s">
        <v>13703</v>
      </c>
      <c r="C7748" s="15" t="s">
        <v>148</v>
      </c>
      <c r="E7748" s="15" t="s">
        <v>136</v>
      </c>
      <c r="F7748" s="15" t="s">
        <v>137</v>
      </c>
      <c r="G7748" s="15" t="s">
        <v>231</v>
      </c>
      <c r="H7748" s="15" t="s">
        <v>136</v>
      </c>
      <c r="I7748" s="15" t="s">
        <v>139</v>
      </c>
      <c r="J7748" s="15" t="s">
        <v>144</v>
      </c>
      <c r="K7748" s="15" t="s">
        <v>13705</v>
      </c>
      <c r="L7748" s="15" t="n">
        <v>1</v>
      </c>
      <c r="M7748" s="15" t="n">
        <v>3</v>
      </c>
      <c r="P7748" s="15" t="n">
        <v>4</v>
      </c>
      <c r="Y7748" s="15" t="s">
        <v>156</v>
      </c>
      <c r="AB7748" s="15" t="s">
        <v>143</v>
      </c>
    </row>
    <row r="7749" customFormat="false" ht="15" hidden="false" customHeight="true" outlineLevel="0" collapsed="false">
      <c r="A7749" s="15" t="s">
        <v>13702</v>
      </c>
      <c r="B7749" s="15" t="s">
        <v>13703</v>
      </c>
      <c r="C7749" s="15" t="s">
        <v>148</v>
      </c>
      <c r="E7749" s="15" t="s">
        <v>136</v>
      </c>
      <c r="F7749" s="15" t="s">
        <v>137</v>
      </c>
      <c r="G7749" s="15" t="s">
        <v>231</v>
      </c>
      <c r="H7749" s="15" t="s">
        <v>136</v>
      </c>
      <c r="I7749" s="15" t="s">
        <v>139</v>
      </c>
      <c r="J7749" s="15" t="s">
        <v>150</v>
      </c>
      <c r="K7749" s="15" t="s">
        <v>13706</v>
      </c>
      <c r="L7749" s="15" t="n">
        <v>2</v>
      </c>
      <c r="M7749" s="15" t="n">
        <v>3</v>
      </c>
      <c r="P7749" s="15" t="n">
        <v>5</v>
      </c>
      <c r="Y7749" s="15" t="s">
        <v>156</v>
      </c>
      <c r="AB7749" s="15" t="s">
        <v>143</v>
      </c>
    </row>
    <row r="7750" customFormat="false" ht="15" hidden="false" customHeight="true" outlineLevel="0" collapsed="false">
      <c r="A7750" s="15" t="s">
        <v>13702</v>
      </c>
      <c r="B7750" s="15" t="s">
        <v>13703</v>
      </c>
      <c r="C7750" s="15" t="s">
        <v>148</v>
      </c>
      <c r="E7750" s="15" t="s">
        <v>136</v>
      </c>
      <c r="F7750" s="15" t="s">
        <v>137</v>
      </c>
      <c r="G7750" s="15" t="s">
        <v>231</v>
      </c>
      <c r="H7750" s="15" t="s">
        <v>136</v>
      </c>
      <c r="I7750" s="15" t="s">
        <v>139</v>
      </c>
      <c r="J7750" s="15" t="s">
        <v>158</v>
      </c>
      <c r="K7750" s="15" t="s">
        <v>13707</v>
      </c>
      <c r="M7750" s="15" t="n">
        <v>3</v>
      </c>
      <c r="P7750" s="15" t="n">
        <v>3</v>
      </c>
      <c r="Y7750" s="15" t="s">
        <v>156</v>
      </c>
      <c r="AB7750" s="15" t="s">
        <v>143</v>
      </c>
    </row>
    <row r="7751" customFormat="false" ht="15" hidden="false" customHeight="true" outlineLevel="0" collapsed="false">
      <c r="A7751" s="15" t="s">
        <v>13708</v>
      </c>
      <c r="B7751" s="15" t="s">
        <v>13709</v>
      </c>
      <c r="C7751" s="15" t="s">
        <v>217</v>
      </c>
      <c r="D7751" s="15" t="s">
        <v>235</v>
      </c>
      <c r="E7751" s="15" t="s">
        <v>136</v>
      </c>
      <c r="F7751" s="15" t="s">
        <v>137</v>
      </c>
      <c r="G7751" s="15" t="s">
        <v>928</v>
      </c>
      <c r="H7751" s="15" t="s">
        <v>136</v>
      </c>
      <c r="I7751" s="15" t="s">
        <v>139</v>
      </c>
      <c r="J7751" s="15" t="s">
        <v>144</v>
      </c>
      <c r="K7751" s="15" t="s">
        <v>13710</v>
      </c>
      <c r="L7751" s="15" t="n">
        <v>14</v>
      </c>
      <c r="M7751" s="15" t="n">
        <v>1</v>
      </c>
      <c r="P7751" s="15" t="n">
        <v>15</v>
      </c>
      <c r="Y7751" s="15" t="s">
        <v>142</v>
      </c>
      <c r="AB7751" s="15" t="s">
        <v>143</v>
      </c>
    </row>
    <row r="7752" customFormat="false" ht="15" hidden="false" customHeight="true" outlineLevel="0" collapsed="false">
      <c r="A7752" s="15" t="s">
        <v>13708</v>
      </c>
      <c r="B7752" s="15" t="s">
        <v>13709</v>
      </c>
      <c r="C7752" s="15" t="s">
        <v>217</v>
      </c>
      <c r="D7752" s="15" t="s">
        <v>235</v>
      </c>
      <c r="E7752" s="15" t="s">
        <v>136</v>
      </c>
      <c r="F7752" s="15" t="s">
        <v>137</v>
      </c>
      <c r="G7752" s="15" t="s">
        <v>928</v>
      </c>
      <c r="H7752" s="15" t="s">
        <v>136</v>
      </c>
      <c r="I7752" s="15" t="s">
        <v>139</v>
      </c>
      <c r="J7752" s="15" t="s">
        <v>150</v>
      </c>
      <c r="K7752" s="15" t="s">
        <v>13711</v>
      </c>
      <c r="L7752" s="15" t="n">
        <v>3</v>
      </c>
      <c r="P7752" s="15" t="n">
        <v>3</v>
      </c>
      <c r="Y7752" s="15" t="s">
        <v>142</v>
      </c>
      <c r="AB7752" s="15" t="s">
        <v>143</v>
      </c>
    </row>
    <row r="7753" customFormat="false" ht="15" hidden="false" customHeight="true" outlineLevel="0" collapsed="false">
      <c r="A7753" s="15" t="s">
        <v>13708</v>
      </c>
      <c r="B7753" s="15" t="s">
        <v>13709</v>
      </c>
      <c r="C7753" s="15" t="s">
        <v>217</v>
      </c>
      <c r="D7753" s="15" t="s">
        <v>235</v>
      </c>
      <c r="E7753" s="15" t="s">
        <v>136</v>
      </c>
      <c r="F7753" s="15" t="s">
        <v>137</v>
      </c>
      <c r="G7753" s="15" t="s">
        <v>928</v>
      </c>
      <c r="H7753" s="15" t="s">
        <v>136</v>
      </c>
      <c r="I7753" s="15" t="s">
        <v>139</v>
      </c>
      <c r="J7753" s="15" t="s">
        <v>158</v>
      </c>
      <c r="K7753" s="15" t="s">
        <v>13712</v>
      </c>
      <c r="L7753" s="15" t="n">
        <v>8</v>
      </c>
      <c r="M7753" s="15" t="n">
        <v>2</v>
      </c>
      <c r="P7753" s="15" t="n">
        <v>10</v>
      </c>
      <c r="Y7753" s="15" t="s">
        <v>142</v>
      </c>
      <c r="AB7753" s="15" t="s">
        <v>143</v>
      </c>
    </row>
    <row r="7754" customFormat="false" ht="15" hidden="false" customHeight="true" outlineLevel="0" collapsed="false">
      <c r="A7754" s="15" t="s">
        <v>13713</v>
      </c>
      <c r="B7754" s="15" t="s">
        <v>13714</v>
      </c>
      <c r="C7754" s="15" t="s">
        <v>148</v>
      </c>
      <c r="E7754" s="15" t="s">
        <v>136</v>
      </c>
      <c r="F7754" s="15" t="s">
        <v>137</v>
      </c>
      <c r="G7754" s="15" t="s">
        <v>136</v>
      </c>
      <c r="H7754" s="15" t="s">
        <v>136</v>
      </c>
      <c r="I7754" s="15" t="s">
        <v>139</v>
      </c>
      <c r="J7754" s="15" t="s">
        <v>140</v>
      </c>
      <c r="K7754" s="15" t="s">
        <v>13715</v>
      </c>
      <c r="N7754" s="15" t="n">
        <v>13</v>
      </c>
      <c r="P7754" s="15" t="n">
        <v>13</v>
      </c>
      <c r="Y7754" s="15" t="s">
        <v>142</v>
      </c>
      <c r="AB7754" s="15" t="s">
        <v>143</v>
      </c>
    </row>
    <row r="7755" customFormat="false" ht="15" hidden="false" customHeight="true" outlineLevel="0" collapsed="false">
      <c r="A7755" s="15" t="s">
        <v>13716</v>
      </c>
      <c r="B7755" s="15" t="s">
        <v>13717</v>
      </c>
      <c r="C7755" s="15" t="s">
        <v>217</v>
      </c>
      <c r="D7755" s="15" t="s">
        <v>235</v>
      </c>
      <c r="E7755" s="15" t="s">
        <v>136</v>
      </c>
      <c r="F7755" s="15" t="s">
        <v>137</v>
      </c>
      <c r="G7755" s="15" t="s">
        <v>256</v>
      </c>
      <c r="H7755" s="15" t="s">
        <v>136</v>
      </c>
      <c r="I7755" s="15" t="s">
        <v>139</v>
      </c>
      <c r="J7755" s="15" t="s">
        <v>140</v>
      </c>
      <c r="K7755" s="15" t="s">
        <v>13718</v>
      </c>
      <c r="N7755" s="15" t="n">
        <v>2</v>
      </c>
      <c r="P7755" s="15" t="n">
        <v>2</v>
      </c>
      <c r="Y7755" s="15" t="s">
        <v>258</v>
      </c>
      <c r="AB7755" s="15" t="s">
        <v>143</v>
      </c>
    </row>
    <row r="7756" customFormat="false" ht="15" hidden="false" customHeight="true" outlineLevel="0" collapsed="false">
      <c r="A7756" s="15" t="s">
        <v>13716</v>
      </c>
      <c r="B7756" s="15" t="s">
        <v>13717</v>
      </c>
      <c r="C7756" s="15" t="s">
        <v>217</v>
      </c>
      <c r="D7756" s="15" t="s">
        <v>235</v>
      </c>
      <c r="E7756" s="15" t="s">
        <v>136</v>
      </c>
      <c r="F7756" s="15" t="s">
        <v>137</v>
      </c>
      <c r="G7756" s="15" t="s">
        <v>256</v>
      </c>
      <c r="H7756" s="15" t="s">
        <v>136</v>
      </c>
      <c r="I7756" s="15" t="s">
        <v>139</v>
      </c>
      <c r="J7756" s="15" t="s">
        <v>150</v>
      </c>
      <c r="K7756" s="15" t="s">
        <v>13719</v>
      </c>
      <c r="L7756" s="15" t="n">
        <v>1</v>
      </c>
      <c r="P7756" s="15" t="n">
        <v>1</v>
      </c>
      <c r="Y7756" s="15" t="s">
        <v>258</v>
      </c>
      <c r="AB7756" s="15" t="s">
        <v>143</v>
      </c>
    </row>
    <row r="7757" customFormat="false" ht="15" hidden="false" customHeight="true" outlineLevel="0" collapsed="false">
      <c r="A7757" s="15" t="s">
        <v>13720</v>
      </c>
      <c r="B7757" s="15" t="s">
        <v>13720</v>
      </c>
      <c r="C7757" s="15" t="s">
        <v>148</v>
      </c>
      <c r="E7757" s="15" t="s">
        <v>136</v>
      </c>
      <c r="F7757" s="15" t="s">
        <v>137</v>
      </c>
      <c r="G7757" s="15" t="s">
        <v>136</v>
      </c>
      <c r="H7757" s="15" t="s">
        <v>136</v>
      </c>
      <c r="I7757" s="15" t="s">
        <v>139</v>
      </c>
      <c r="J7757" s="15" t="s">
        <v>140</v>
      </c>
      <c r="K7757" s="15" t="s">
        <v>13721</v>
      </c>
      <c r="N7757" s="15" t="n">
        <v>81</v>
      </c>
      <c r="P7757" s="15" t="n">
        <v>81</v>
      </c>
      <c r="Y7757" s="15" t="s">
        <v>142</v>
      </c>
      <c r="AB7757" s="15" t="s">
        <v>143</v>
      </c>
    </row>
    <row r="7758" customFormat="false" ht="15" hidden="false" customHeight="true" outlineLevel="0" collapsed="false">
      <c r="A7758" s="15" t="s">
        <v>13722</v>
      </c>
      <c r="B7758" s="15" t="s">
        <v>13722</v>
      </c>
      <c r="C7758" s="15" t="s">
        <v>148</v>
      </c>
      <c r="E7758" s="15" t="s">
        <v>136</v>
      </c>
      <c r="F7758" s="15" t="s">
        <v>137</v>
      </c>
      <c r="G7758" s="15" t="s">
        <v>3945</v>
      </c>
      <c r="H7758" s="15" t="s">
        <v>136</v>
      </c>
      <c r="I7758" s="15" t="s">
        <v>139</v>
      </c>
      <c r="J7758" s="15" t="s">
        <v>150</v>
      </c>
      <c r="K7758" s="15" t="s">
        <v>13723</v>
      </c>
      <c r="N7758" s="15" t="n">
        <v>2</v>
      </c>
      <c r="P7758" s="15" t="n">
        <v>2</v>
      </c>
      <c r="Y7758" s="15" t="s">
        <v>142</v>
      </c>
      <c r="AB7758" s="15" t="s">
        <v>143</v>
      </c>
    </row>
    <row r="7759" customFormat="false" ht="15" hidden="false" customHeight="true" outlineLevel="0" collapsed="false">
      <c r="A7759" s="15" t="s">
        <v>13724</v>
      </c>
      <c r="B7759" s="15" t="s">
        <v>13724</v>
      </c>
      <c r="C7759" s="15" t="s">
        <v>148</v>
      </c>
      <c r="E7759" s="15" t="s">
        <v>136</v>
      </c>
      <c r="F7759" s="15" t="s">
        <v>137</v>
      </c>
      <c r="G7759" s="15" t="s">
        <v>13725</v>
      </c>
      <c r="H7759" s="15" t="s">
        <v>136</v>
      </c>
      <c r="I7759" s="15" t="s">
        <v>139</v>
      </c>
      <c r="J7759" s="15" t="s">
        <v>140</v>
      </c>
      <c r="K7759" s="15" t="s">
        <v>13726</v>
      </c>
      <c r="L7759" s="15" t="n">
        <v>5</v>
      </c>
      <c r="M7759" s="15" t="n">
        <v>8</v>
      </c>
      <c r="P7759" s="15" t="n">
        <v>13</v>
      </c>
      <c r="Y7759" s="15" t="s">
        <v>142</v>
      </c>
      <c r="AB7759" s="15" t="s">
        <v>143</v>
      </c>
    </row>
    <row r="7760" customFormat="false" ht="15" hidden="false" customHeight="true" outlineLevel="0" collapsed="false">
      <c r="A7760" s="15" t="s">
        <v>13724</v>
      </c>
      <c r="B7760" s="15" t="s">
        <v>13724</v>
      </c>
      <c r="C7760" s="15" t="s">
        <v>148</v>
      </c>
      <c r="E7760" s="15" t="s">
        <v>136</v>
      </c>
      <c r="F7760" s="15" t="s">
        <v>137</v>
      </c>
      <c r="G7760" s="15" t="s">
        <v>13725</v>
      </c>
      <c r="H7760" s="15" t="s">
        <v>136</v>
      </c>
      <c r="I7760" s="15" t="s">
        <v>139</v>
      </c>
      <c r="J7760" s="15" t="s">
        <v>144</v>
      </c>
      <c r="K7760" s="15" t="s">
        <v>13727</v>
      </c>
      <c r="L7760" s="15" t="n">
        <v>9</v>
      </c>
      <c r="M7760" s="15" t="n">
        <v>16</v>
      </c>
      <c r="P7760" s="15" t="n">
        <v>25</v>
      </c>
      <c r="Y7760" s="15" t="s">
        <v>142</v>
      </c>
      <c r="AB7760" s="15" t="s">
        <v>143</v>
      </c>
    </row>
    <row r="7761" customFormat="false" ht="15" hidden="false" customHeight="true" outlineLevel="0" collapsed="false">
      <c r="A7761" s="15" t="s">
        <v>13728</v>
      </c>
      <c r="B7761" s="15" t="s">
        <v>13728</v>
      </c>
      <c r="C7761" s="15" t="s">
        <v>148</v>
      </c>
      <c r="E7761" s="15" t="s">
        <v>136</v>
      </c>
      <c r="F7761" s="15" t="s">
        <v>137</v>
      </c>
      <c r="G7761" s="15" t="s">
        <v>136</v>
      </c>
      <c r="H7761" s="15" t="s">
        <v>136</v>
      </c>
      <c r="I7761" s="15" t="s">
        <v>139</v>
      </c>
      <c r="J7761" s="15" t="s">
        <v>150</v>
      </c>
      <c r="K7761" s="15" t="s">
        <v>13729</v>
      </c>
      <c r="N7761" s="15" t="n">
        <v>13</v>
      </c>
      <c r="P7761" s="15" t="n">
        <v>13</v>
      </c>
      <c r="Y7761" s="15" t="s">
        <v>142</v>
      </c>
      <c r="AB7761" s="15" t="s">
        <v>143</v>
      </c>
    </row>
    <row r="7762" customFormat="false" ht="15" hidden="false" customHeight="true" outlineLevel="0" collapsed="false">
      <c r="A7762" s="15" t="s">
        <v>13730</v>
      </c>
      <c r="B7762" s="15" t="s">
        <v>13730</v>
      </c>
      <c r="C7762" s="15" t="s">
        <v>148</v>
      </c>
      <c r="E7762" s="15" t="s">
        <v>136</v>
      </c>
      <c r="F7762" s="15" t="s">
        <v>137</v>
      </c>
      <c r="G7762" s="15" t="s">
        <v>2732</v>
      </c>
      <c r="H7762" s="15" t="s">
        <v>136</v>
      </c>
      <c r="I7762" s="15" t="s">
        <v>139</v>
      </c>
      <c r="J7762" s="15" t="s">
        <v>150</v>
      </c>
      <c r="K7762" s="15" t="s">
        <v>13731</v>
      </c>
      <c r="L7762" s="15" t="n">
        <v>13</v>
      </c>
      <c r="P7762" s="15" t="n">
        <v>13</v>
      </c>
      <c r="Y7762" s="15" t="s">
        <v>142</v>
      </c>
      <c r="AB7762" s="15" t="s">
        <v>143</v>
      </c>
    </row>
    <row r="7763" customFormat="false" ht="15" hidden="false" customHeight="true" outlineLevel="0" collapsed="false">
      <c r="A7763" s="15" t="s">
        <v>13732</v>
      </c>
      <c r="B7763" s="15" t="s">
        <v>13732</v>
      </c>
      <c r="C7763" s="15" t="s">
        <v>148</v>
      </c>
      <c r="E7763" s="15" t="s">
        <v>136</v>
      </c>
      <c r="F7763" s="15" t="s">
        <v>137</v>
      </c>
      <c r="G7763" s="15" t="s">
        <v>136</v>
      </c>
      <c r="H7763" s="15" t="s">
        <v>136</v>
      </c>
      <c r="I7763" s="15" t="s">
        <v>139</v>
      </c>
      <c r="J7763" s="15" t="s">
        <v>150</v>
      </c>
      <c r="K7763" s="15" t="s">
        <v>13733</v>
      </c>
      <c r="L7763" s="15" t="n">
        <v>3</v>
      </c>
      <c r="P7763" s="15" t="n">
        <v>3</v>
      </c>
      <c r="Y7763" s="15" t="s">
        <v>142</v>
      </c>
      <c r="AB7763" s="15" t="s">
        <v>143</v>
      </c>
    </row>
    <row r="7764" customFormat="false" ht="15" hidden="false" customHeight="true" outlineLevel="0" collapsed="false">
      <c r="A7764" s="15" t="s">
        <v>13734</v>
      </c>
      <c r="B7764" s="15" t="s">
        <v>13735</v>
      </c>
      <c r="C7764" s="15" t="s">
        <v>148</v>
      </c>
      <c r="E7764" s="15" t="s">
        <v>136</v>
      </c>
      <c r="F7764" s="15" t="s">
        <v>137</v>
      </c>
      <c r="G7764" s="15" t="s">
        <v>13736</v>
      </c>
      <c r="H7764" s="15" t="s">
        <v>136</v>
      </c>
      <c r="I7764" s="15" t="s">
        <v>139</v>
      </c>
      <c r="J7764" s="15" t="s">
        <v>150</v>
      </c>
      <c r="K7764" s="15" t="s">
        <v>13737</v>
      </c>
      <c r="L7764" s="15" t="n">
        <v>13</v>
      </c>
      <c r="P7764" s="15" t="n">
        <v>13</v>
      </c>
      <c r="Y7764" s="15" t="s">
        <v>142</v>
      </c>
      <c r="AB7764" s="15" t="s">
        <v>143</v>
      </c>
    </row>
    <row r="7765" customFormat="false" ht="15" hidden="false" customHeight="true" outlineLevel="0" collapsed="false">
      <c r="A7765" s="15" t="s">
        <v>13738</v>
      </c>
      <c r="B7765" s="15" t="s">
        <v>13739</v>
      </c>
      <c r="C7765" s="15" t="s">
        <v>134</v>
      </c>
      <c r="D7765" s="15" t="s">
        <v>135</v>
      </c>
      <c r="E7765" s="15" t="s">
        <v>136</v>
      </c>
      <c r="F7765" s="15" t="s">
        <v>137</v>
      </c>
      <c r="G7765" s="15" t="s">
        <v>4163</v>
      </c>
      <c r="H7765" s="15" t="s">
        <v>136</v>
      </c>
      <c r="I7765" s="15" t="s">
        <v>139</v>
      </c>
      <c r="J7765" s="15" t="s">
        <v>140</v>
      </c>
      <c r="K7765" s="15" t="s">
        <v>13740</v>
      </c>
      <c r="L7765" s="15" t="n">
        <v>43</v>
      </c>
      <c r="P7765" s="15" t="n">
        <v>43</v>
      </c>
      <c r="Y7765" s="15" t="s">
        <v>156</v>
      </c>
      <c r="AB7765" s="15" t="s">
        <v>143</v>
      </c>
    </row>
    <row r="7766" customFormat="false" ht="15" hidden="false" customHeight="true" outlineLevel="0" collapsed="false">
      <c r="A7766" s="15" t="s">
        <v>13738</v>
      </c>
      <c r="B7766" s="15" t="s">
        <v>13739</v>
      </c>
      <c r="C7766" s="15" t="s">
        <v>134</v>
      </c>
      <c r="D7766" s="15" t="s">
        <v>135</v>
      </c>
      <c r="E7766" s="15" t="s">
        <v>136</v>
      </c>
      <c r="F7766" s="15" t="s">
        <v>137</v>
      </c>
      <c r="G7766" s="15" t="s">
        <v>4163</v>
      </c>
      <c r="H7766" s="15" t="s">
        <v>136</v>
      </c>
      <c r="I7766" s="15" t="s">
        <v>139</v>
      </c>
      <c r="J7766" s="15" t="s">
        <v>144</v>
      </c>
      <c r="K7766" s="15" t="s">
        <v>13741</v>
      </c>
      <c r="L7766" s="15" t="n">
        <v>111</v>
      </c>
      <c r="P7766" s="15" t="n">
        <v>111</v>
      </c>
      <c r="Y7766" s="15" t="s">
        <v>156</v>
      </c>
      <c r="AB7766" s="15" t="s">
        <v>143</v>
      </c>
    </row>
    <row r="7767" customFormat="false" ht="15" hidden="false" customHeight="true" outlineLevel="0" collapsed="false">
      <c r="A7767" s="15" t="s">
        <v>13738</v>
      </c>
      <c r="B7767" s="15" t="s">
        <v>13739</v>
      </c>
      <c r="C7767" s="15" t="s">
        <v>134</v>
      </c>
      <c r="D7767" s="15" t="s">
        <v>135</v>
      </c>
      <c r="E7767" s="15" t="s">
        <v>136</v>
      </c>
      <c r="F7767" s="15" t="s">
        <v>137</v>
      </c>
      <c r="G7767" s="15" t="s">
        <v>4163</v>
      </c>
      <c r="H7767" s="15" t="s">
        <v>136</v>
      </c>
      <c r="I7767" s="15" t="s">
        <v>139</v>
      </c>
      <c r="J7767" s="15" t="s">
        <v>150</v>
      </c>
      <c r="K7767" s="15" t="s">
        <v>13742</v>
      </c>
      <c r="L7767" s="15" t="n">
        <v>265</v>
      </c>
      <c r="P7767" s="15" t="n">
        <v>265</v>
      </c>
      <c r="Y7767" s="15" t="s">
        <v>156</v>
      </c>
      <c r="AB7767" s="15" t="s">
        <v>143</v>
      </c>
    </row>
    <row r="7768" customFormat="false" ht="15" hidden="false" customHeight="true" outlineLevel="0" collapsed="false">
      <c r="A7768" s="15" t="s">
        <v>13738</v>
      </c>
      <c r="B7768" s="15" t="s">
        <v>13739</v>
      </c>
      <c r="C7768" s="15" t="s">
        <v>134</v>
      </c>
      <c r="D7768" s="15" t="s">
        <v>135</v>
      </c>
      <c r="E7768" s="15" t="s">
        <v>136</v>
      </c>
      <c r="F7768" s="15" t="s">
        <v>137</v>
      </c>
      <c r="G7768" s="15" t="s">
        <v>4163</v>
      </c>
      <c r="H7768" s="15" t="s">
        <v>136</v>
      </c>
      <c r="I7768" s="15" t="s">
        <v>139</v>
      </c>
      <c r="J7768" s="15" t="s">
        <v>158</v>
      </c>
      <c r="K7768" s="15" t="s">
        <v>13743</v>
      </c>
      <c r="L7768" s="15" t="n">
        <v>194</v>
      </c>
      <c r="P7768" s="15" t="n">
        <v>194</v>
      </c>
      <c r="Y7768" s="15" t="s">
        <v>156</v>
      </c>
      <c r="AB7768" s="15" t="s">
        <v>143</v>
      </c>
    </row>
    <row r="7769" customFormat="false" ht="15" hidden="false" customHeight="true" outlineLevel="0" collapsed="false">
      <c r="A7769" s="15" t="s">
        <v>13738</v>
      </c>
      <c r="B7769" s="15" t="s">
        <v>13739</v>
      </c>
      <c r="C7769" s="15" t="s">
        <v>134</v>
      </c>
      <c r="D7769" s="15" t="s">
        <v>135</v>
      </c>
      <c r="E7769" s="15" t="s">
        <v>136</v>
      </c>
      <c r="F7769" s="15" t="s">
        <v>137</v>
      </c>
      <c r="G7769" s="15" t="s">
        <v>4163</v>
      </c>
      <c r="H7769" s="15" t="s">
        <v>136</v>
      </c>
      <c r="I7769" s="15" t="s">
        <v>139</v>
      </c>
      <c r="J7769" s="15" t="s">
        <v>169</v>
      </c>
      <c r="K7769" s="15" t="s">
        <v>13744</v>
      </c>
      <c r="L7769" s="15" t="n">
        <v>3</v>
      </c>
      <c r="P7769" s="15" t="n">
        <v>3</v>
      </c>
      <c r="Y7769" s="15" t="s">
        <v>156</v>
      </c>
      <c r="AB7769" s="15" t="s">
        <v>143</v>
      </c>
    </row>
    <row r="7770" customFormat="false" ht="15" hidden="false" customHeight="true" outlineLevel="0" collapsed="false">
      <c r="A7770" s="15" t="s">
        <v>13745</v>
      </c>
      <c r="B7770" s="15" t="s">
        <v>13746</v>
      </c>
      <c r="C7770" s="15" t="s">
        <v>148</v>
      </c>
      <c r="E7770" s="15" t="s">
        <v>136</v>
      </c>
      <c r="F7770" s="15" t="s">
        <v>137</v>
      </c>
      <c r="G7770" s="15" t="s">
        <v>136</v>
      </c>
      <c r="H7770" s="15" t="s">
        <v>136</v>
      </c>
      <c r="I7770" s="15" t="s">
        <v>139</v>
      </c>
      <c r="J7770" s="15" t="s">
        <v>140</v>
      </c>
      <c r="K7770" s="15" t="s">
        <v>13747</v>
      </c>
      <c r="N7770" s="15" t="n">
        <v>9</v>
      </c>
      <c r="P7770" s="15" t="n">
        <v>9</v>
      </c>
      <c r="Y7770" s="15" t="s">
        <v>142</v>
      </c>
      <c r="AB7770" s="15" t="s">
        <v>143</v>
      </c>
    </row>
    <row r="7771" customFormat="false" ht="15" hidden="false" customHeight="true" outlineLevel="0" collapsed="false">
      <c r="A7771" s="15" t="s">
        <v>13748</v>
      </c>
      <c r="B7771" s="15" t="s">
        <v>13748</v>
      </c>
      <c r="C7771" s="15" t="s">
        <v>148</v>
      </c>
      <c r="E7771" s="15" t="s">
        <v>136</v>
      </c>
      <c r="F7771" s="15" t="s">
        <v>137</v>
      </c>
      <c r="G7771" s="15" t="s">
        <v>136</v>
      </c>
      <c r="H7771" s="15" t="s">
        <v>136</v>
      </c>
      <c r="I7771" s="15" t="s">
        <v>139</v>
      </c>
      <c r="J7771" s="15" t="s">
        <v>158</v>
      </c>
      <c r="K7771" s="15" t="s">
        <v>13749</v>
      </c>
      <c r="M7771" s="15" t="n">
        <v>1</v>
      </c>
      <c r="P7771" s="15" t="n">
        <v>1</v>
      </c>
      <c r="Y7771" s="15" t="s">
        <v>142</v>
      </c>
      <c r="AB7771" s="15" t="s">
        <v>143</v>
      </c>
    </row>
    <row r="7772" customFormat="false" ht="15" hidden="false" customHeight="true" outlineLevel="0" collapsed="false">
      <c r="A7772" s="15" t="s">
        <v>13750</v>
      </c>
      <c r="B7772" s="15" t="s">
        <v>13750</v>
      </c>
      <c r="C7772" s="15" t="s">
        <v>217</v>
      </c>
      <c r="D7772" s="15" t="s">
        <v>218</v>
      </c>
      <c r="E7772" s="15" t="s">
        <v>136</v>
      </c>
      <c r="F7772" s="15" t="s">
        <v>137</v>
      </c>
      <c r="G7772" s="15" t="s">
        <v>138</v>
      </c>
      <c r="H7772" s="15" t="s">
        <v>136</v>
      </c>
      <c r="I7772" s="15" t="s">
        <v>139</v>
      </c>
      <c r="J7772" s="15" t="s">
        <v>140</v>
      </c>
      <c r="K7772" s="15" t="s">
        <v>13751</v>
      </c>
      <c r="L7772" s="15" t="n">
        <v>1</v>
      </c>
      <c r="P7772" s="15" t="n">
        <v>1</v>
      </c>
      <c r="Y7772" s="15" t="s">
        <v>142</v>
      </c>
      <c r="AB7772" s="15" t="s">
        <v>143</v>
      </c>
    </row>
    <row r="7773" customFormat="false" ht="15" hidden="false" customHeight="true" outlineLevel="0" collapsed="false">
      <c r="A7773" s="15" t="s">
        <v>13752</v>
      </c>
      <c r="B7773" s="15" t="s">
        <v>13753</v>
      </c>
      <c r="C7773" s="15" t="s">
        <v>148</v>
      </c>
      <c r="E7773" s="15" t="s">
        <v>136</v>
      </c>
      <c r="F7773" s="15" t="s">
        <v>137</v>
      </c>
      <c r="G7773" s="15" t="s">
        <v>136</v>
      </c>
      <c r="H7773" s="15" t="s">
        <v>136</v>
      </c>
      <c r="I7773" s="15" t="s">
        <v>139</v>
      </c>
      <c r="J7773" s="15" t="s">
        <v>150</v>
      </c>
      <c r="K7773" s="15" t="s">
        <v>13754</v>
      </c>
      <c r="L7773" s="15" t="n">
        <v>6</v>
      </c>
      <c r="P7773" s="15" t="n">
        <v>6</v>
      </c>
      <c r="Y7773" s="15" t="s">
        <v>142</v>
      </c>
      <c r="AB7773" s="15" t="s">
        <v>143</v>
      </c>
    </row>
    <row r="7774" customFormat="false" ht="15" hidden="false" customHeight="true" outlineLevel="0" collapsed="false">
      <c r="A7774" s="15" t="s">
        <v>13755</v>
      </c>
      <c r="B7774" s="15" t="s">
        <v>13755</v>
      </c>
      <c r="C7774" s="15" t="s">
        <v>148</v>
      </c>
      <c r="E7774" s="15" t="s">
        <v>136</v>
      </c>
      <c r="F7774" s="15" t="s">
        <v>137</v>
      </c>
      <c r="G7774" s="15" t="s">
        <v>2475</v>
      </c>
      <c r="H7774" s="15" t="s">
        <v>136</v>
      </c>
      <c r="I7774" s="15" t="s">
        <v>139</v>
      </c>
      <c r="J7774" s="15" t="s">
        <v>150</v>
      </c>
      <c r="K7774" s="15" t="s">
        <v>13756</v>
      </c>
      <c r="N7774" s="15" t="n">
        <v>3</v>
      </c>
      <c r="O7774" s="15" t="n">
        <v>16</v>
      </c>
      <c r="P7774" s="15" t="n">
        <v>19</v>
      </c>
      <c r="Y7774" s="15" t="s">
        <v>142</v>
      </c>
      <c r="AB7774" s="15" t="s">
        <v>143</v>
      </c>
    </row>
    <row r="7775" customFormat="false" ht="15" hidden="false" customHeight="true" outlineLevel="0" collapsed="false">
      <c r="A7775" s="15" t="s">
        <v>13755</v>
      </c>
      <c r="B7775" s="15" t="s">
        <v>13755</v>
      </c>
      <c r="C7775" s="15" t="s">
        <v>148</v>
      </c>
      <c r="E7775" s="15" t="s">
        <v>136</v>
      </c>
      <c r="F7775" s="15" t="s">
        <v>137</v>
      </c>
      <c r="G7775" s="15" t="s">
        <v>2475</v>
      </c>
      <c r="H7775" s="15" t="s">
        <v>136</v>
      </c>
      <c r="I7775" s="15" t="s">
        <v>139</v>
      </c>
      <c r="J7775" s="15" t="s">
        <v>158</v>
      </c>
      <c r="K7775" s="15" t="s">
        <v>13757</v>
      </c>
      <c r="N7775" s="15" t="n">
        <v>1</v>
      </c>
      <c r="P7775" s="15" t="n">
        <v>1</v>
      </c>
      <c r="Y7775" s="15" t="s">
        <v>142</v>
      </c>
      <c r="AB7775" s="15" t="s">
        <v>143</v>
      </c>
    </row>
    <row r="7776" customFormat="false" ht="15" hidden="false" customHeight="true" outlineLevel="0" collapsed="false">
      <c r="A7776" s="15" t="s">
        <v>13758</v>
      </c>
      <c r="B7776" s="15" t="s">
        <v>13759</v>
      </c>
      <c r="C7776" s="15" t="s">
        <v>217</v>
      </c>
      <c r="D7776" s="15" t="s">
        <v>235</v>
      </c>
      <c r="E7776" s="15" t="s">
        <v>136</v>
      </c>
      <c r="F7776" s="15" t="s">
        <v>137</v>
      </c>
      <c r="G7776" s="15" t="s">
        <v>510</v>
      </c>
      <c r="H7776" s="15" t="s">
        <v>136</v>
      </c>
      <c r="I7776" s="15" t="s">
        <v>139</v>
      </c>
      <c r="J7776" s="15" t="s">
        <v>150</v>
      </c>
      <c r="K7776" s="15" t="s">
        <v>13760</v>
      </c>
      <c r="L7776" s="15" t="n">
        <v>1</v>
      </c>
      <c r="O7776" s="15" t="n">
        <v>12</v>
      </c>
      <c r="P7776" s="15" t="n">
        <v>13</v>
      </c>
      <c r="Y7776" s="15" t="s">
        <v>142</v>
      </c>
      <c r="AB7776" s="15" t="s">
        <v>143</v>
      </c>
    </row>
    <row r="7777" customFormat="false" ht="15" hidden="false" customHeight="true" outlineLevel="0" collapsed="false">
      <c r="A7777" s="15" t="s">
        <v>13758</v>
      </c>
      <c r="B7777" s="15" t="s">
        <v>13759</v>
      </c>
      <c r="C7777" s="15" t="s">
        <v>217</v>
      </c>
      <c r="D7777" s="15" t="s">
        <v>235</v>
      </c>
      <c r="E7777" s="15" t="s">
        <v>136</v>
      </c>
      <c r="F7777" s="15" t="s">
        <v>137</v>
      </c>
      <c r="G7777" s="15" t="s">
        <v>510</v>
      </c>
      <c r="H7777" s="15" t="s">
        <v>136</v>
      </c>
      <c r="I7777" s="15" t="s">
        <v>139</v>
      </c>
      <c r="J7777" s="15" t="s">
        <v>158</v>
      </c>
      <c r="K7777" s="15" t="s">
        <v>13761</v>
      </c>
      <c r="L7777" s="15" t="n">
        <v>1</v>
      </c>
      <c r="P7777" s="15" t="n">
        <v>1</v>
      </c>
      <c r="Y7777" s="15" t="s">
        <v>142</v>
      </c>
      <c r="AB7777" s="15" t="s">
        <v>143</v>
      </c>
    </row>
    <row r="7778" customFormat="false" ht="15" hidden="false" customHeight="true" outlineLevel="0" collapsed="false">
      <c r="A7778" s="15" t="s">
        <v>13762</v>
      </c>
      <c r="B7778" s="15" t="s">
        <v>13763</v>
      </c>
      <c r="C7778" s="15" t="s">
        <v>148</v>
      </c>
      <c r="E7778" s="15" t="s">
        <v>136</v>
      </c>
      <c r="F7778" s="15" t="s">
        <v>137</v>
      </c>
      <c r="G7778" s="15" t="s">
        <v>136</v>
      </c>
      <c r="H7778" s="15" t="s">
        <v>136</v>
      </c>
      <c r="I7778" s="15" t="s">
        <v>139</v>
      </c>
      <c r="J7778" s="15" t="s">
        <v>158</v>
      </c>
      <c r="K7778" s="15" t="s">
        <v>13764</v>
      </c>
      <c r="M7778" s="15" t="n">
        <v>1</v>
      </c>
      <c r="P7778" s="15" t="n">
        <v>1</v>
      </c>
      <c r="Y7778" s="15" t="s">
        <v>142</v>
      </c>
      <c r="AB7778" s="15" t="s">
        <v>143</v>
      </c>
    </row>
    <row r="7779" customFormat="false" ht="15" hidden="false" customHeight="true" outlineLevel="0" collapsed="false">
      <c r="A7779" s="15" t="s">
        <v>13765</v>
      </c>
      <c r="B7779" s="15" t="s">
        <v>13765</v>
      </c>
      <c r="C7779" s="15" t="s">
        <v>148</v>
      </c>
      <c r="E7779" s="15" t="s">
        <v>136</v>
      </c>
      <c r="F7779" s="15" t="s">
        <v>137</v>
      </c>
      <c r="G7779" s="15" t="s">
        <v>136</v>
      </c>
      <c r="H7779" s="15" t="s">
        <v>136</v>
      </c>
      <c r="I7779" s="15" t="s">
        <v>139</v>
      </c>
      <c r="J7779" s="15" t="s">
        <v>158</v>
      </c>
      <c r="K7779" s="15" t="s">
        <v>13766</v>
      </c>
      <c r="M7779" s="15" t="n">
        <v>2</v>
      </c>
      <c r="P7779" s="15" t="n">
        <v>2</v>
      </c>
      <c r="Y7779" s="15" t="s">
        <v>142</v>
      </c>
      <c r="AB7779" s="15" t="s">
        <v>143</v>
      </c>
    </row>
    <row r="7780" customFormat="false" ht="15" hidden="false" customHeight="true" outlineLevel="0" collapsed="false">
      <c r="A7780" s="15" t="s">
        <v>13767</v>
      </c>
      <c r="B7780" s="15" t="s">
        <v>13768</v>
      </c>
      <c r="C7780" s="15" t="s">
        <v>148</v>
      </c>
      <c r="E7780" s="15" t="s">
        <v>136</v>
      </c>
      <c r="F7780" s="15" t="s">
        <v>137</v>
      </c>
      <c r="G7780" s="15" t="s">
        <v>136</v>
      </c>
      <c r="H7780" s="15" t="s">
        <v>136</v>
      </c>
      <c r="I7780" s="15" t="s">
        <v>139</v>
      </c>
      <c r="J7780" s="15" t="s">
        <v>166</v>
      </c>
      <c r="K7780" s="15" t="s">
        <v>13769</v>
      </c>
      <c r="L7780" s="15" t="n">
        <v>7</v>
      </c>
      <c r="P7780" s="15" t="n">
        <v>7</v>
      </c>
      <c r="Y7780" s="15" t="s">
        <v>142</v>
      </c>
      <c r="AB7780" s="15" t="s">
        <v>143</v>
      </c>
    </row>
    <row r="7781" customFormat="false" ht="15" hidden="false" customHeight="true" outlineLevel="0" collapsed="false">
      <c r="A7781" s="15" t="s">
        <v>13770</v>
      </c>
      <c r="B7781" s="15" t="s">
        <v>13770</v>
      </c>
      <c r="C7781" s="15" t="s">
        <v>148</v>
      </c>
      <c r="E7781" s="15" t="s">
        <v>136</v>
      </c>
      <c r="F7781" s="15" t="s">
        <v>137</v>
      </c>
      <c r="G7781" s="15" t="s">
        <v>136</v>
      </c>
      <c r="H7781" s="15" t="s">
        <v>136</v>
      </c>
      <c r="I7781" s="15" t="s">
        <v>139</v>
      </c>
      <c r="J7781" s="15" t="s">
        <v>150</v>
      </c>
      <c r="K7781" s="15" t="s">
        <v>13771</v>
      </c>
      <c r="O7781" s="15" t="n">
        <v>2</v>
      </c>
      <c r="P7781" s="15" t="n">
        <v>2</v>
      </c>
      <c r="Y7781" s="15" t="s">
        <v>142</v>
      </c>
      <c r="AB7781" s="15" t="s">
        <v>143</v>
      </c>
    </row>
    <row r="7782" customFormat="false" ht="15" hidden="false" customHeight="true" outlineLevel="0" collapsed="false">
      <c r="A7782" s="15" t="s">
        <v>13772</v>
      </c>
      <c r="B7782" s="15" t="s">
        <v>13773</v>
      </c>
      <c r="C7782" s="15" t="s">
        <v>148</v>
      </c>
      <c r="E7782" s="15" t="s">
        <v>136</v>
      </c>
      <c r="F7782" s="15" t="s">
        <v>137</v>
      </c>
      <c r="G7782" s="15" t="s">
        <v>136</v>
      </c>
      <c r="H7782" s="15" t="s">
        <v>136</v>
      </c>
      <c r="I7782" s="15" t="s">
        <v>139</v>
      </c>
      <c r="J7782" s="15" t="s">
        <v>140</v>
      </c>
      <c r="K7782" s="15" t="s">
        <v>13774</v>
      </c>
      <c r="L7782" s="15" t="n">
        <v>31</v>
      </c>
      <c r="P7782" s="15" t="n">
        <v>31</v>
      </c>
      <c r="Y7782" s="15" t="s">
        <v>142</v>
      </c>
      <c r="AB7782" s="15" t="s">
        <v>143</v>
      </c>
    </row>
    <row r="7783" customFormat="false" ht="15" hidden="false" customHeight="true" outlineLevel="0" collapsed="false">
      <c r="A7783" s="15" t="s">
        <v>13775</v>
      </c>
      <c r="B7783" s="15" t="s">
        <v>13776</v>
      </c>
      <c r="C7783" s="15" t="s">
        <v>134</v>
      </c>
      <c r="D7783" s="15" t="s">
        <v>135</v>
      </c>
      <c r="E7783" s="15" t="s">
        <v>136</v>
      </c>
      <c r="F7783" s="15" t="s">
        <v>137</v>
      </c>
      <c r="G7783" s="15" t="s">
        <v>928</v>
      </c>
      <c r="H7783" s="15" t="s">
        <v>136</v>
      </c>
      <c r="I7783" s="15" t="s">
        <v>139</v>
      </c>
      <c r="J7783" s="15" t="s">
        <v>144</v>
      </c>
      <c r="K7783" s="15" t="s">
        <v>13777</v>
      </c>
      <c r="L7783" s="15" t="n">
        <v>1</v>
      </c>
      <c r="P7783" s="15" t="n">
        <v>1</v>
      </c>
      <c r="Y7783" s="15" t="s">
        <v>142</v>
      </c>
      <c r="AB7783" s="15" t="s">
        <v>143</v>
      </c>
    </row>
    <row r="7784" customFormat="false" ht="15" hidden="false" customHeight="true" outlineLevel="0" collapsed="false">
      <c r="A7784" s="15" t="s">
        <v>13775</v>
      </c>
      <c r="B7784" s="15" t="s">
        <v>13776</v>
      </c>
      <c r="C7784" s="15" t="s">
        <v>134</v>
      </c>
      <c r="D7784" s="15" t="s">
        <v>135</v>
      </c>
      <c r="E7784" s="15" t="s">
        <v>136</v>
      </c>
      <c r="F7784" s="15" t="s">
        <v>137</v>
      </c>
      <c r="G7784" s="15" t="s">
        <v>928</v>
      </c>
      <c r="H7784" s="15" t="s">
        <v>136</v>
      </c>
      <c r="I7784" s="15" t="s">
        <v>139</v>
      </c>
      <c r="J7784" s="15" t="s">
        <v>150</v>
      </c>
      <c r="K7784" s="15" t="s">
        <v>13778</v>
      </c>
      <c r="M7784" s="15" t="n">
        <v>1</v>
      </c>
      <c r="P7784" s="15" t="n">
        <v>1</v>
      </c>
      <c r="Y7784" s="15" t="s">
        <v>142</v>
      </c>
      <c r="AB7784" s="15" t="s">
        <v>143</v>
      </c>
    </row>
    <row r="7785" customFormat="false" ht="15" hidden="false" customHeight="true" outlineLevel="0" collapsed="false">
      <c r="A7785" s="15" t="s">
        <v>13775</v>
      </c>
      <c r="B7785" s="15" t="s">
        <v>13776</v>
      </c>
      <c r="C7785" s="15" t="s">
        <v>134</v>
      </c>
      <c r="D7785" s="15" t="s">
        <v>135</v>
      </c>
      <c r="E7785" s="15" t="s">
        <v>136</v>
      </c>
      <c r="F7785" s="15" t="s">
        <v>137</v>
      </c>
      <c r="G7785" s="15" t="s">
        <v>928</v>
      </c>
      <c r="H7785" s="15" t="s">
        <v>136</v>
      </c>
      <c r="I7785" s="15" t="s">
        <v>139</v>
      </c>
      <c r="J7785" s="15" t="s">
        <v>158</v>
      </c>
      <c r="K7785" s="15" t="s">
        <v>13779</v>
      </c>
      <c r="L7785" s="15" t="n">
        <v>2</v>
      </c>
      <c r="P7785" s="15" t="n">
        <v>2</v>
      </c>
      <c r="Y7785" s="15" t="s">
        <v>142</v>
      </c>
      <c r="AB7785" s="15" t="s">
        <v>143</v>
      </c>
    </row>
    <row r="7786" customFormat="false" ht="15" hidden="false" customHeight="true" outlineLevel="0" collapsed="false">
      <c r="A7786" s="15" t="s">
        <v>13780</v>
      </c>
      <c r="B7786" s="15" t="s">
        <v>13781</v>
      </c>
      <c r="C7786" s="15" t="s">
        <v>148</v>
      </c>
      <c r="E7786" s="15" t="s">
        <v>136</v>
      </c>
      <c r="F7786" s="15" t="s">
        <v>137</v>
      </c>
      <c r="G7786" s="15" t="s">
        <v>136</v>
      </c>
      <c r="H7786" s="15" t="s">
        <v>136</v>
      </c>
      <c r="I7786" s="15" t="s">
        <v>139</v>
      </c>
      <c r="J7786" s="15" t="s">
        <v>150</v>
      </c>
      <c r="K7786" s="15" t="s">
        <v>13782</v>
      </c>
      <c r="L7786" s="15" t="n">
        <v>1</v>
      </c>
      <c r="N7786" s="15" t="n">
        <v>1</v>
      </c>
      <c r="P7786" s="15" t="n">
        <v>2</v>
      </c>
      <c r="Y7786" s="15" t="s">
        <v>142</v>
      </c>
      <c r="AB7786" s="15" t="s">
        <v>143</v>
      </c>
    </row>
    <row r="7787" customFormat="false" ht="15" hidden="false" customHeight="true" outlineLevel="0" collapsed="false">
      <c r="A7787" s="15" t="s">
        <v>13780</v>
      </c>
      <c r="B7787" s="15" t="s">
        <v>13781</v>
      </c>
      <c r="C7787" s="15" t="s">
        <v>148</v>
      </c>
      <c r="E7787" s="15" t="s">
        <v>136</v>
      </c>
      <c r="F7787" s="15" t="s">
        <v>137</v>
      </c>
      <c r="G7787" s="15" t="s">
        <v>136</v>
      </c>
      <c r="H7787" s="15" t="s">
        <v>136</v>
      </c>
      <c r="I7787" s="15" t="s">
        <v>139</v>
      </c>
      <c r="J7787" s="15" t="s">
        <v>158</v>
      </c>
      <c r="K7787" s="15" t="s">
        <v>13783</v>
      </c>
      <c r="L7787" s="15" t="n">
        <v>1</v>
      </c>
      <c r="P7787" s="15" t="n">
        <v>1</v>
      </c>
      <c r="Y7787" s="15" t="s">
        <v>142</v>
      </c>
      <c r="AB7787" s="15" t="s">
        <v>143</v>
      </c>
    </row>
    <row r="7788" customFormat="false" ht="15" hidden="false" customHeight="true" outlineLevel="0" collapsed="false">
      <c r="A7788" s="15" t="s">
        <v>13784</v>
      </c>
      <c r="B7788" s="15" t="s">
        <v>13785</v>
      </c>
      <c r="C7788" s="15" t="s">
        <v>217</v>
      </c>
      <c r="D7788" s="15" t="s">
        <v>235</v>
      </c>
      <c r="E7788" s="15" t="s">
        <v>136</v>
      </c>
      <c r="F7788" s="15" t="s">
        <v>137</v>
      </c>
      <c r="G7788" s="15" t="s">
        <v>299</v>
      </c>
      <c r="H7788" s="15" t="s">
        <v>136</v>
      </c>
      <c r="I7788" s="15" t="s">
        <v>139</v>
      </c>
      <c r="J7788" s="15" t="s">
        <v>158</v>
      </c>
      <c r="K7788" s="15" t="s">
        <v>13786</v>
      </c>
      <c r="L7788" s="15" t="n">
        <v>2</v>
      </c>
      <c r="P7788" s="15" t="n">
        <v>2</v>
      </c>
      <c r="Y7788" s="15" t="s">
        <v>156</v>
      </c>
      <c r="AB7788" s="15" t="s">
        <v>143</v>
      </c>
    </row>
    <row r="7789" customFormat="false" ht="15" hidden="false" customHeight="true" outlineLevel="0" collapsed="false">
      <c r="A7789" s="15" t="s">
        <v>13787</v>
      </c>
      <c r="B7789" s="15" t="s">
        <v>13787</v>
      </c>
      <c r="C7789" s="15" t="s">
        <v>148</v>
      </c>
      <c r="E7789" s="15" t="s">
        <v>136</v>
      </c>
      <c r="F7789" s="15" t="s">
        <v>137</v>
      </c>
      <c r="G7789" s="15" t="s">
        <v>136</v>
      </c>
      <c r="H7789" s="15" t="s">
        <v>136</v>
      </c>
      <c r="I7789" s="15" t="s">
        <v>139</v>
      </c>
      <c r="J7789" s="15" t="s">
        <v>150</v>
      </c>
      <c r="K7789" s="15" t="s">
        <v>13788</v>
      </c>
      <c r="N7789" s="15" t="n">
        <v>1</v>
      </c>
      <c r="P7789" s="15" t="n">
        <v>1</v>
      </c>
      <c r="Y7789" s="15" t="s">
        <v>142</v>
      </c>
      <c r="AB7789" s="15" t="s">
        <v>143</v>
      </c>
    </row>
    <row r="7790" customFormat="false" ht="15" hidden="false" customHeight="true" outlineLevel="0" collapsed="false">
      <c r="A7790" s="15" t="s">
        <v>13789</v>
      </c>
      <c r="B7790" s="15" t="s">
        <v>13789</v>
      </c>
      <c r="C7790" s="15" t="s">
        <v>217</v>
      </c>
      <c r="D7790" s="15" t="s">
        <v>218</v>
      </c>
      <c r="E7790" s="15" t="s">
        <v>136</v>
      </c>
      <c r="F7790" s="15" t="s">
        <v>137</v>
      </c>
      <c r="G7790" s="15" t="s">
        <v>2218</v>
      </c>
      <c r="H7790" s="15" t="s">
        <v>136</v>
      </c>
      <c r="I7790" s="15" t="s">
        <v>139</v>
      </c>
      <c r="J7790" s="15" t="s">
        <v>150</v>
      </c>
      <c r="K7790" s="15" t="s">
        <v>13790</v>
      </c>
      <c r="L7790" s="15" t="n">
        <v>4</v>
      </c>
      <c r="P7790" s="15" t="n">
        <v>4</v>
      </c>
      <c r="Y7790" s="15" t="s">
        <v>142</v>
      </c>
      <c r="AB7790" s="15" t="s">
        <v>143</v>
      </c>
    </row>
    <row r="7791" customFormat="false" ht="15" hidden="false" customHeight="true" outlineLevel="0" collapsed="false">
      <c r="A7791" s="15" t="s">
        <v>13791</v>
      </c>
      <c r="B7791" s="15" t="s">
        <v>13791</v>
      </c>
      <c r="C7791" s="15" t="s">
        <v>148</v>
      </c>
      <c r="E7791" s="15" t="s">
        <v>136</v>
      </c>
      <c r="F7791" s="15" t="s">
        <v>137</v>
      </c>
      <c r="G7791" s="15" t="s">
        <v>149</v>
      </c>
      <c r="H7791" s="15" t="s">
        <v>136</v>
      </c>
      <c r="I7791" s="15" t="s">
        <v>139</v>
      </c>
      <c r="J7791" s="15" t="s">
        <v>158</v>
      </c>
      <c r="K7791" s="15" t="s">
        <v>13792</v>
      </c>
      <c r="M7791" s="15" t="n">
        <v>14</v>
      </c>
      <c r="P7791" s="15" t="n">
        <v>14</v>
      </c>
      <c r="Y7791" s="15" t="s">
        <v>142</v>
      </c>
      <c r="AB7791" s="15" t="s">
        <v>143</v>
      </c>
    </row>
    <row r="7792" customFormat="false" ht="15" hidden="false" customHeight="true" outlineLevel="0" collapsed="false">
      <c r="A7792" s="15" t="s">
        <v>13793</v>
      </c>
      <c r="B7792" s="15" t="s">
        <v>13793</v>
      </c>
      <c r="C7792" s="15" t="s">
        <v>148</v>
      </c>
      <c r="E7792" s="15" t="s">
        <v>136</v>
      </c>
      <c r="F7792" s="15" t="s">
        <v>137</v>
      </c>
      <c r="G7792" s="15" t="s">
        <v>136</v>
      </c>
      <c r="H7792" s="15" t="s">
        <v>136</v>
      </c>
      <c r="I7792" s="15" t="s">
        <v>139</v>
      </c>
      <c r="J7792" s="15" t="s">
        <v>140</v>
      </c>
      <c r="K7792" s="15" t="s">
        <v>13794</v>
      </c>
      <c r="N7792" s="15" t="n">
        <v>80</v>
      </c>
      <c r="P7792" s="15" t="n">
        <v>80</v>
      </c>
      <c r="Y7792" s="15" t="s">
        <v>142</v>
      </c>
      <c r="AB7792" s="15" t="s">
        <v>143</v>
      </c>
    </row>
    <row r="7793" customFormat="false" ht="15" hidden="false" customHeight="true" outlineLevel="0" collapsed="false">
      <c r="A7793" s="15" t="s">
        <v>13795</v>
      </c>
      <c r="B7793" s="15" t="s">
        <v>13796</v>
      </c>
      <c r="C7793" s="15" t="s">
        <v>148</v>
      </c>
      <c r="E7793" s="15" t="s">
        <v>136</v>
      </c>
      <c r="F7793" s="15" t="s">
        <v>137</v>
      </c>
      <c r="G7793" s="15" t="s">
        <v>13797</v>
      </c>
      <c r="H7793" s="15" t="s">
        <v>136</v>
      </c>
      <c r="I7793" s="15" t="s">
        <v>139</v>
      </c>
      <c r="J7793" s="15" t="s">
        <v>150</v>
      </c>
      <c r="K7793" s="15" t="s">
        <v>13798</v>
      </c>
      <c r="L7793" s="15" t="n">
        <v>2</v>
      </c>
      <c r="M7793" s="15" t="n">
        <v>6</v>
      </c>
      <c r="P7793" s="15" t="n">
        <v>8</v>
      </c>
      <c r="Y7793" s="15" t="s">
        <v>142</v>
      </c>
      <c r="AB7793" s="15" t="s">
        <v>143</v>
      </c>
    </row>
    <row r="7794" customFormat="false" ht="15" hidden="false" customHeight="true" outlineLevel="0" collapsed="false">
      <c r="A7794" s="15" t="s">
        <v>13795</v>
      </c>
      <c r="B7794" s="15" t="s">
        <v>13796</v>
      </c>
      <c r="C7794" s="15" t="s">
        <v>148</v>
      </c>
      <c r="E7794" s="15" t="s">
        <v>136</v>
      </c>
      <c r="F7794" s="15" t="s">
        <v>137</v>
      </c>
      <c r="G7794" s="15" t="s">
        <v>13797</v>
      </c>
      <c r="H7794" s="15" t="s">
        <v>136</v>
      </c>
      <c r="I7794" s="15" t="s">
        <v>139</v>
      </c>
      <c r="J7794" s="15" t="s">
        <v>158</v>
      </c>
      <c r="K7794" s="15" t="s">
        <v>13799</v>
      </c>
      <c r="N7794" s="15" t="n">
        <v>1</v>
      </c>
      <c r="P7794" s="15" t="n">
        <v>1</v>
      </c>
      <c r="Y7794" s="15" t="s">
        <v>142</v>
      </c>
      <c r="AB7794" s="15" t="s">
        <v>143</v>
      </c>
    </row>
    <row r="7795" customFormat="false" ht="15" hidden="false" customHeight="true" outlineLevel="0" collapsed="false">
      <c r="A7795" s="15" t="s">
        <v>13800</v>
      </c>
      <c r="B7795" s="15" t="s">
        <v>13800</v>
      </c>
      <c r="C7795" s="15" t="s">
        <v>217</v>
      </c>
      <c r="D7795" s="15" t="s">
        <v>235</v>
      </c>
      <c r="E7795" s="15" t="s">
        <v>136</v>
      </c>
      <c r="F7795" s="15" t="s">
        <v>137</v>
      </c>
      <c r="G7795" s="15" t="s">
        <v>136</v>
      </c>
      <c r="H7795" s="15" t="s">
        <v>136</v>
      </c>
      <c r="I7795" s="15" t="s">
        <v>139</v>
      </c>
      <c r="J7795" s="15" t="s">
        <v>140</v>
      </c>
      <c r="K7795" s="15" t="s">
        <v>13801</v>
      </c>
      <c r="N7795" s="15" t="n">
        <v>5</v>
      </c>
      <c r="P7795" s="15" t="n">
        <v>5</v>
      </c>
      <c r="Y7795" s="15" t="s">
        <v>142</v>
      </c>
      <c r="AB7795" s="15" t="s">
        <v>143</v>
      </c>
    </row>
    <row r="7796" customFormat="false" ht="15" hidden="false" customHeight="true" outlineLevel="0" collapsed="false">
      <c r="A7796" s="15" t="s">
        <v>13802</v>
      </c>
      <c r="B7796" s="15" t="s">
        <v>13802</v>
      </c>
      <c r="C7796" s="15" t="s">
        <v>148</v>
      </c>
      <c r="E7796" s="15" t="s">
        <v>136</v>
      </c>
      <c r="F7796" s="15" t="s">
        <v>137</v>
      </c>
      <c r="G7796" s="15" t="s">
        <v>136</v>
      </c>
      <c r="H7796" s="15" t="s">
        <v>136</v>
      </c>
      <c r="I7796" s="15" t="s">
        <v>139</v>
      </c>
      <c r="J7796" s="15" t="s">
        <v>150</v>
      </c>
      <c r="K7796" s="15" t="s">
        <v>13803</v>
      </c>
      <c r="N7796" s="15" t="n">
        <v>4</v>
      </c>
      <c r="P7796" s="15" t="n">
        <v>4</v>
      </c>
      <c r="Y7796" s="15" t="s">
        <v>142</v>
      </c>
      <c r="AB7796" s="15" t="s">
        <v>143</v>
      </c>
    </row>
    <row r="7797" customFormat="false" ht="15" hidden="false" customHeight="true" outlineLevel="0" collapsed="false">
      <c r="A7797" s="15" t="s">
        <v>13804</v>
      </c>
      <c r="B7797" s="15" t="s">
        <v>13804</v>
      </c>
      <c r="C7797" s="15" t="s">
        <v>148</v>
      </c>
      <c r="E7797" s="15" t="s">
        <v>136</v>
      </c>
      <c r="F7797" s="15" t="s">
        <v>137</v>
      </c>
      <c r="G7797" s="15" t="s">
        <v>136</v>
      </c>
      <c r="H7797" s="15" t="s">
        <v>136</v>
      </c>
      <c r="I7797" s="15" t="s">
        <v>139</v>
      </c>
      <c r="J7797" s="15" t="s">
        <v>150</v>
      </c>
      <c r="K7797" s="15" t="s">
        <v>13805</v>
      </c>
      <c r="N7797" s="15" t="n">
        <v>25</v>
      </c>
      <c r="P7797" s="15" t="n">
        <v>25</v>
      </c>
      <c r="Y7797" s="15" t="s">
        <v>142</v>
      </c>
      <c r="AB7797" s="15" t="s">
        <v>143</v>
      </c>
    </row>
    <row r="7798" customFormat="false" ht="15" hidden="false" customHeight="true" outlineLevel="0" collapsed="false">
      <c r="A7798" s="15" t="s">
        <v>13804</v>
      </c>
      <c r="B7798" s="15" t="s">
        <v>13804</v>
      </c>
      <c r="C7798" s="15" t="s">
        <v>148</v>
      </c>
      <c r="E7798" s="15" t="s">
        <v>136</v>
      </c>
      <c r="F7798" s="15" t="s">
        <v>137</v>
      </c>
      <c r="G7798" s="15" t="s">
        <v>136</v>
      </c>
      <c r="H7798" s="15" t="s">
        <v>136</v>
      </c>
      <c r="I7798" s="15" t="s">
        <v>139</v>
      </c>
      <c r="J7798" s="15" t="s">
        <v>158</v>
      </c>
      <c r="K7798" s="15" t="s">
        <v>13806</v>
      </c>
      <c r="N7798" s="15" t="n">
        <v>5</v>
      </c>
      <c r="P7798" s="15" t="n">
        <v>5</v>
      </c>
      <c r="Y7798" s="15" t="s">
        <v>142</v>
      </c>
      <c r="AB7798" s="15" t="s">
        <v>143</v>
      </c>
    </row>
    <row r="7799" customFormat="false" ht="15" hidden="false" customHeight="true" outlineLevel="0" collapsed="false">
      <c r="A7799" s="15" t="s">
        <v>13807</v>
      </c>
      <c r="B7799" s="15" t="s">
        <v>13808</v>
      </c>
      <c r="C7799" s="15" t="s">
        <v>148</v>
      </c>
      <c r="E7799" s="15" t="s">
        <v>136</v>
      </c>
      <c r="F7799" s="15" t="s">
        <v>137</v>
      </c>
      <c r="G7799" s="15" t="s">
        <v>138</v>
      </c>
      <c r="H7799" s="15" t="s">
        <v>136</v>
      </c>
      <c r="I7799" s="15" t="s">
        <v>139</v>
      </c>
      <c r="J7799" s="15" t="s">
        <v>140</v>
      </c>
      <c r="K7799" s="15" t="s">
        <v>13809</v>
      </c>
      <c r="M7799" s="15" t="n">
        <v>2</v>
      </c>
      <c r="P7799" s="15" t="n">
        <v>2</v>
      </c>
      <c r="Y7799" s="15" t="s">
        <v>142</v>
      </c>
      <c r="AB7799" s="15" t="s">
        <v>143</v>
      </c>
    </row>
    <row r="7800" customFormat="false" ht="15" hidden="false" customHeight="true" outlineLevel="0" collapsed="false">
      <c r="A7800" s="15" t="s">
        <v>13807</v>
      </c>
      <c r="B7800" s="15" t="s">
        <v>13808</v>
      </c>
      <c r="C7800" s="15" t="s">
        <v>148</v>
      </c>
      <c r="E7800" s="15" t="s">
        <v>136</v>
      </c>
      <c r="F7800" s="15" t="s">
        <v>137</v>
      </c>
      <c r="G7800" s="15" t="s">
        <v>138</v>
      </c>
      <c r="H7800" s="15" t="s">
        <v>136</v>
      </c>
      <c r="I7800" s="15" t="s">
        <v>139</v>
      </c>
      <c r="J7800" s="15" t="s">
        <v>144</v>
      </c>
      <c r="K7800" s="15" t="s">
        <v>13810</v>
      </c>
      <c r="L7800" s="15" t="n">
        <v>7</v>
      </c>
      <c r="M7800" s="15" t="n">
        <v>38</v>
      </c>
      <c r="P7800" s="15" t="n">
        <v>45</v>
      </c>
      <c r="Y7800" s="15" t="s">
        <v>142</v>
      </c>
      <c r="AB7800" s="15" t="s">
        <v>143</v>
      </c>
    </row>
    <row r="7801" customFormat="false" ht="15" hidden="false" customHeight="true" outlineLevel="0" collapsed="false">
      <c r="A7801" s="15" t="s">
        <v>13807</v>
      </c>
      <c r="B7801" s="15" t="s">
        <v>13808</v>
      </c>
      <c r="C7801" s="15" t="s">
        <v>148</v>
      </c>
      <c r="E7801" s="15" t="s">
        <v>136</v>
      </c>
      <c r="F7801" s="15" t="s">
        <v>137</v>
      </c>
      <c r="G7801" s="15" t="s">
        <v>138</v>
      </c>
      <c r="H7801" s="15" t="s">
        <v>136</v>
      </c>
      <c r="I7801" s="15" t="s">
        <v>139</v>
      </c>
      <c r="J7801" s="15" t="s">
        <v>150</v>
      </c>
      <c r="K7801" s="15" t="s">
        <v>13811</v>
      </c>
      <c r="L7801" s="15" t="n">
        <v>27</v>
      </c>
      <c r="M7801" s="15" t="n">
        <v>24</v>
      </c>
      <c r="P7801" s="15" t="n">
        <v>51</v>
      </c>
      <c r="Y7801" s="15" t="s">
        <v>142</v>
      </c>
      <c r="AB7801" s="15" t="s">
        <v>143</v>
      </c>
    </row>
    <row r="7802" customFormat="false" ht="15" hidden="false" customHeight="true" outlineLevel="0" collapsed="false">
      <c r="A7802" s="15" t="s">
        <v>13807</v>
      </c>
      <c r="B7802" s="15" t="s">
        <v>13808</v>
      </c>
      <c r="C7802" s="15" t="s">
        <v>148</v>
      </c>
      <c r="E7802" s="15" t="s">
        <v>136</v>
      </c>
      <c r="F7802" s="15" t="s">
        <v>137</v>
      </c>
      <c r="G7802" s="15" t="s">
        <v>138</v>
      </c>
      <c r="H7802" s="15" t="s">
        <v>136</v>
      </c>
      <c r="I7802" s="15" t="s">
        <v>139</v>
      </c>
      <c r="J7802" s="15" t="s">
        <v>158</v>
      </c>
      <c r="K7802" s="15" t="s">
        <v>13812</v>
      </c>
      <c r="L7802" s="15" t="n">
        <v>6</v>
      </c>
      <c r="M7802" s="15" t="n">
        <v>16</v>
      </c>
      <c r="P7802" s="15" t="n">
        <v>22</v>
      </c>
      <c r="Y7802" s="15" t="s">
        <v>142</v>
      </c>
      <c r="AB7802" s="15" t="s">
        <v>143</v>
      </c>
    </row>
    <row r="7803" customFormat="false" ht="15" hidden="false" customHeight="true" outlineLevel="0" collapsed="false">
      <c r="A7803" s="15" t="s">
        <v>13813</v>
      </c>
      <c r="B7803" s="15" t="s">
        <v>13814</v>
      </c>
      <c r="C7803" s="15" t="s">
        <v>148</v>
      </c>
      <c r="E7803" s="15" t="s">
        <v>136</v>
      </c>
      <c r="F7803" s="15" t="s">
        <v>137</v>
      </c>
      <c r="G7803" s="15" t="s">
        <v>928</v>
      </c>
      <c r="H7803" s="15" t="s">
        <v>136</v>
      </c>
      <c r="I7803" s="15" t="s">
        <v>139</v>
      </c>
      <c r="J7803" s="15" t="s">
        <v>140</v>
      </c>
      <c r="K7803" s="15" t="s">
        <v>13815</v>
      </c>
      <c r="L7803" s="15" t="n">
        <v>2</v>
      </c>
      <c r="P7803" s="15" t="n">
        <v>2</v>
      </c>
      <c r="Y7803" s="15" t="s">
        <v>142</v>
      </c>
      <c r="AB7803" s="15" t="s">
        <v>143</v>
      </c>
    </row>
    <row r="7804" customFormat="false" ht="15" hidden="false" customHeight="true" outlineLevel="0" collapsed="false">
      <c r="A7804" s="15" t="s">
        <v>13813</v>
      </c>
      <c r="B7804" s="15" t="s">
        <v>13814</v>
      </c>
      <c r="C7804" s="15" t="s">
        <v>148</v>
      </c>
      <c r="E7804" s="15" t="s">
        <v>136</v>
      </c>
      <c r="F7804" s="15" t="s">
        <v>137</v>
      </c>
      <c r="G7804" s="15" t="s">
        <v>928</v>
      </c>
      <c r="H7804" s="15" t="s">
        <v>136</v>
      </c>
      <c r="I7804" s="15" t="s">
        <v>139</v>
      </c>
      <c r="J7804" s="15" t="s">
        <v>144</v>
      </c>
      <c r="K7804" s="15" t="s">
        <v>13816</v>
      </c>
      <c r="L7804" s="15" t="n">
        <v>40</v>
      </c>
      <c r="P7804" s="15" t="n">
        <v>40</v>
      </c>
      <c r="Y7804" s="15" t="s">
        <v>142</v>
      </c>
      <c r="AB7804" s="15" t="s">
        <v>143</v>
      </c>
    </row>
    <row r="7805" customFormat="false" ht="15" hidden="false" customHeight="true" outlineLevel="0" collapsed="false">
      <c r="A7805" s="15" t="s">
        <v>13813</v>
      </c>
      <c r="B7805" s="15" t="s">
        <v>13814</v>
      </c>
      <c r="C7805" s="15" t="s">
        <v>148</v>
      </c>
      <c r="E7805" s="15" t="s">
        <v>136</v>
      </c>
      <c r="F7805" s="15" t="s">
        <v>137</v>
      </c>
      <c r="G7805" s="15" t="s">
        <v>928</v>
      </c>
      <c r="H7805" s="15" t="s">
        <v>136</v>
      </c>
      <c r="I7805" s="15" t="s">
        <v>139</v>
      </c>
      <c r="J7805" s="15" t="s">
        <v>150</v>
      </c>
      <c r="K7805" s="15" t="s">
        <v>13817</v>
      </c>
      <c r="L7805" s="15" t="n">
        <v>9</v>
      </c>
      <c r="P7805" s="15" t="n">
        <v>9</v>
      </c>
      <c r="Y7805" s="15" t="s">
        <v>142</v>
      </c>
      <c r="AB7805" s="15" t="s">
        <v>143</v>
      </c>
    </row>
    <row r="7806" customFormat="false" ht="15" hidden="false" customHeight="true" outlineLevel="0" collapsed="false">
      <c r="A7806" s="15" t="s">
        <v>13813</v>
      </c>
      <c r="B7806" s="15" t="s">
        <v>13814</v>
      </c>
      <c r="C7806" s="15" t="s">
        <v>148</v>
      </c>
      <c r="E7806" s="15" t="s">
        <v>136</v>
      </c>
      <c r="F7806" s="15" t="s">
        <v>137</v>
      </c>
      <c r="G7806" s="15" t="s">
        <v>928</v>
      </c>
      <c r="H7806" s="15" t="s">
        <v>136</v>
      </c>
      <c r="I7806" s="15" t="s">
        <v>139</v>
      </c>
      <c r="J7806" s="15" t="s">
        <v>158</v>
      </c>
      <c r="K7806" s="15" t="s">
        <v>13818</v>
      </c>
      <c r="L7806" s="15" t="n">
        <v>11</v>
      </c>
      <c r="P7806" s="15" t="n">
        <v>11</v>
      </c>
      <c r="Y7806" s="15" t="s">
        <v>142</v>
      </c>
      <c r="AB7806" s="15" t="s">
        <v>143</v>
      </c>
    </row>
    <row r="7807" customFormat="false" ht="15" hidden="false" customHeight="true" outlineLevel="0" collapsed="false">
      <c r="A7807" s="15" t="s">
        <v>13819</v>
      </c>
      <c r="B7807" s="15" t="s">
        <v>13820</v>
      </c>
      <c r="C7807" s="15" t="s">
        <v>148</v>
      </c>
      <c r="E7807" s="15" t="s">
        <v>136</v>
      </c>
      <c r="F7807" s="15" t="s">
        <v>137</v>
      </c>
      <c r="G7807" s="15" t="s">
        <v>461</v>
      </c>
      <c r="H7807" s="15" t="s">
        <v>136</v>
      </c>
      <c r="I7807" s="15" t="s">
        <v>139</v>
      </c>
      <c r="J7807" s="15" t="s">
        <v>144</v>
      </c>
      <c r="K7807" s="15" t="s">
        <v>13821</v>
      </c>
      <c r="L7807" s="15" t="n">
        <v>10</v>
      </c>
      <c r="M7807" s="15" t="n">
        <v>1</v>
      </c>
      <c r="P7807" s="15" t="n">
        <v>11</v>
      </c>
      <c r="Y7807" s="15" t="s">
        <v>142</v>
      </c>
      <c r="AB7807" s="15" t="s">
        <v>143</v>
      </c>
    </row>
    <row r="7808" customFormat="false" ht="15" hidden="false" customHeight="true" outlineLevel="0" collapsed="false">
      <c r="A7808" s="15" t="s">
        <v>13819</v>
      </c>
      <c r="B7808" s="15" t="s">
        <v>13820</v>
      </c>
      <c r="C7808" s="15" t="s">
        <v>148</v>
      </c>
      <c r="E7808" s="15" t="s">
        <v>136</v>
      </c>
      <c r="F7808" s="15" t="s">
        <v>137</v>
      </c>
      <c r="G7808" s="15" t="s">
        <v>461</v>
      </c>
      <c r="H7808" s="15" t="s">
        <v>136</v>
      </c>
      <c r="I7808" s="15" t="s">
        <v>139</v>
      </c>
      <c r="J7808" s="15" t="s">
        <v>150</v>
      </c>
      <c r="K7808" s="15" t="s">
        <v>13822</v>
      </c>
      <c r="L7808" s="15" t="n">
        <v>17</v>
      </c>
      <c r="M7808" s="15" t="n">
        <v>16</v>
      </c>
      <c r="P7808" s="15" t="n">
        <v>33</v>
      </c>
      <c r="Y7808" s="15" t="s">
        <v>142</v>
      </c>
      <c r="AB7808" s="15" t="s">
        <v>143</v>
      </c>
    </row>
    <row r="7809" customFormat="false" ht="15" hidden="false" customHeight="true" outlineLevel="0" collapsed="false">
      <c r="A7809" s="15" t="s">
        <v>13819</v>
      </c>
      <c r="B7809" s="15" t="s">
        <v>13820</v>
      </c>
      <c r="C7809" s="15" t="s">
        <v>148</v>
      </c>
      <c r="E7809" s="15" t="s">
        <v>136</v>
      </c>
      <c r="F7809" s="15" t="s">
        <v>137</v>
      </c>
      <c r="G7809" s="15" t="s">
        <v>461</v>
      </c>
      <c r="H7809" s="15" t="s">
        <v>136</v>
      </c>
      <c r="I7809" s="15" t="s">
        <v>139</v>
      </c>
      <c r="J7809" s="15" t="s">
        <v>158</v>
      </c>
      <c r="K7809" s="15" t="s">
        <v>13823</v>
      </c>
      <c r="L7809" s="15" t="n">
        <v>6</v>
      </c>
      <c r="M7809" s="15" t="n">
        <v>4</v>
      </c>
      <c r="P7809" s="15" t="n">
        <v>10</v>
      </c>
      <c r="Y7809" s="15" t="s">
        <v>142</v>
      </c>
      <c r="AB7809" s="15" t="s">
        <v>143</v>
      </c>
    </row>
    <row r="7810" customFormat="false" ht="15" hidden="false" customHeight="true" outlineLevel="0" collapsed="false">
      <c r="A7810" s="15" t="s">
        <v>13824</v>
      </c>
      <c r="B7810" s="15" t="s">
        <v>13824</v>
      </c>
      <c r="C7810" s="15" t="s">
        <v>134</v>
      </c>
      <c r="D7810" s="15" t="s">
        <v>135</v>
      </c>
      <c r="E7810" s="15" t="s">
        <v>136</v>
      </c>
      <c r="F7810" s="15" t="s">
        <v>137</v>
      </c>
      <c r="G7810" s="15" t="s">
        <v>12468</v>
      </c>
      <c r="H7810" s="15" t="s">
        <v>136</v>
      </c>
      <c r="I7810" s="15" t="s">
        <v>243</v>
      </c>
      <c r="J7810" s="15" t="s">
        <v>140</v>
      </c>
      <c r="K7810" s="15" t="s">
        <v>13825</v>
      </c>
      <c r="L7810" s="15" t="n">
        <v>15</v>
      </c>
      <c r="M7810" s="15" t="n">
        <v>26</v>
      </c>
      <c r="N7810" s="15" t="n">
        <v>35</v>
      </c>
      <c r="O7810" s="15" t="n">
        <v>13</v>
      </c>
      <c r="P7810" s="15" t="n">
        <v>89</v>
      </c>
      <c r="Y7810" s="15" t="s">
        <v>142</v>
      </c>
      <c r="AB7810" s="15" t="s">
        <v>143</v>
      </c>
    </row>
    <row r="7811" customFormat="false" ht="15" hidden="false" customHeight="true" outlineLevel="0" collapsed="false">
      <c r="A7811" s="15" t="s">
        <v>13824</v>
      </c>
      <c r="B7811" s="15" t="s">
        <v>13824</v>
      </c>
      <c r="C7811" s="15" t="s">
        <v>134</v>
      </c>
      <c r="D7811" s="15" t="s">
        <v>135</v>
      </c>
      <c r="E7811" s="15" t="s">
        <v>136</v>
      </c>
      <c r="F7811" s="15" t="s">
        <v>137</v>
      </c>
      <c r="G7811" s="15" t="s">
        <v>12468</v>
      </c>
      <c r="H7811" s="15" t="s">
        <v>136</v>
      </c>
      <c r="I7811" s="15" t="s">
        <v>243</v>
      </c>
      <c r="J7811" s="15" t="s">
        <v>144</v>
      </c>
      <c r="K7811" s="15" t="s">
        <v>13826</v>
      </c>
      <c r="L7811" s="15" t="n">
        <v>705</v>
      </c>
      <c r="M7811" s="15" t="n">
        <v>471</v>
      </c>
      <c r="N7811" s="15" t="n">
        <v>458</v>
      </c>
      <c r="O7811" s="15" t="n">
        <v>46</v>
      </c>
      <c r="P7811" s="15" t="n">
        <v>1680</v>
      </c>
      <c r="Y7811" s="15" t="s">
        <v>142</v>
      </c>
      <c r="AB7811" s="15" t="s">
        <v>143</v>
      </c>
    </row>
    <row r="7812" customFormat="false" ht="15" hidden="false" customHeight="true" outlineLevel="0" collapsed="false">
      <c r="A7812" s="15" t="s">
        <v>13824</v>
      </c>
      <c r="B7812" s="15" t="s">
        <v>13824</v>
      </c>
      <c r="C7812" s="15" t="s">
        <v>134</v>
      </c>
      <c r="D7812" s="15" t="s">
        <v>135</v>
      </c>
      <c r="E7812" s="15" t="s">
        <v>136</v>
      </c>
      <c r="F7812" s="15" t="s">
        <v>137</v>
      </c>
      <c r="G7812" s="15" t="s">
        <v>12468</v>
      </c>
      <c r="H7812" s="15" t="s">
        <v>136</v>
      </c>
      <c r="I7812" s="15" t="s">
        <v>243</v>
      </c>
      <c r="J7812" s="15" t="s">
        <v>150</v>
      </c>
      <c r="K7812" s="15" t="s">
        <v>13827</v>
      </c>
      <c r="L7812" s="15" t="n">
        <v>76</v>
      </c>
      <c r="M7812" s="15" t="n">
        <v>80</v>
      </c>
      <c r="N7812" s="15" t="n">
        <v>70</v>
      </c>
      <c r="P7812" s="15" t="n">
        <v>226</v>
      </c>
      <c r="Y7812" s="15" t="s">
        <v>142</v>
      </c>
      <c r="AB7812" s="15" t="s">
        <v>143</v>
      </c>
    </row>
    <row r="7813" customFormat="false" ht="15" hidden="false" customHeight="true" outlineLevel="0" collapsed="false">
      <c r="A7813" s="15" t="s">
        <v>13824</v>
      </c>
      <c r="B7813" s="15" t="s">
        <v>13824</v>
      </c>
      <c r="C7813" s="15" t="s">
        <v>134</v>
      </c>
      <c r="D7813" s="15" t="s">
        <v>135</v>
      </c>
      <c r="E7813" s="15" t="s">
        <v>136</v>
      </c>
      <c r="F7813" s="15" t="s">
        <v>137</v>
      </c>
      <c r="G7813" s="15" t="s">
        <v>12468</v>
      </c>
      <c r="H7813" s="15" t="s">
        <v>136</v>
      </c>
      <c r="I7813" s="15" t="s">
        <v>243</v>
      </c>
      <c r="J7813" s="15" t="s">
        <v>166</v>
      </c>
      <c r="K7813" s="15" t="s">
        <v>13828</v>
      </c>
      <c r="L7813" s="15" t="n">
        <v>18</v>
      </c>
      <c r="N7813" s="15" t="n">
        <v>2</v>
      </c>
      <c r="P7813" s="15" t="n">
        <v>20</v>
      </c>
      <c r="Y7813" s="15" t="s">
        <v>142</v>
      </c>
      <c r="AB7813" s="15" t="s">
        <v>143</v>
      </c>
    </row>
    <row r="7814" customFormat="false" ht="15" hidden="false" customHeight="true" outlineLevel="0" collapsed="false">
      <c r="A7814" s="15" t="s">
        <v>13824</v>
      </c>
      <c r="B7814" s="15" t="s">
        <v>13824</v>
      </c>
      <c r="C7814" s="15" t="s">
        <v>134</v>
      </c>
      <c r="D7814" s="15" t="s">
        <v>135</v>
      </c>
      <c r="E7814" s="15" t="s">
        <v>136</v>
      </c>
      <c r="F7814" s="15" t="s">
        <v>137</v>
      </c>
      <c r="G7814" s="15" t="s">
        <v>12468</v>
      </c>
      <c r="H7814" s="15" t="s">
        <v>136</v>
      </c>
      <c r="I7814" s="15" t="s">
        <v>243</v>
      </c>
      <c r="J7814" s="15" t="s">
        <v>158</v>
      </c>
      <c r="K7814" s="15" t="s">
        <v>13829</v>
      </c>
      <c r="L7814" s="15" t="n">
        <v>63</v>
      </c>
      <c r="M7814" s="15" t="n">
        <v>122</v>
      </c>
      <c r="N7814" s="15" t="n">
        <v>193</v>
      </c>
      <c r="O7814" s="15" t="n">
        <v>13</v>
      </c>
      <c r="P7814" s="15" t="n">
        <v>391</v>
      </c>
      <c r="Y7814" s="15" t="s">
        <v>142</v>
      </c>
      <c r="AB7814" s="15" t="s">
        <v>143</v>
      </c>
    </row>
    <row r="7815" customFormat="false" ht="15" hidden="false" customHeight="true" outlineLevel="0" collapsed="false">
      <c r="A7815" s="15" t="s">
        <v>13824</v>
      </c>
      <c r="B7815" s="15" t="s">
        <v>13824</v>
      </c>
      <c r="C7815" s="15" t="s">
        <v>134</v>
      </c>
      <c r="D7815" s="15" t="s">
        <v>135</v>
      </c>
      <c r="E7815" s="15" t="s">
        <v>136</v>
      </c>
      <c r="F7815" s="15" t="s">
        <v>137</v>
      </c>
      <c r="G7815" s="15" t="s">
        <v>12468</v>
      </c>
      <c r="H7815" s="15" t="s">
        <v>136</v>
      </c>
      <c r="I7815" s="15" t="s">
        <v>243</v>
      </c>
      <c r="J7815" s="15" t="s">
        <v>169</v>
      </c>
      <c r="K7815" s="15" t="s">
        <v>13830</v>
      </c>
      <c r="L7815" s="15" t="n">
        <v>1</v>
      </c>
      <c r="M7815" s="15" t="n">
        <v>3</v>
      </c>
      <c r="N7815" s="15" t="n">
        <v>2</v>
      </c>
      <c r="P7815" s="15" t="n">
        <v>6</v>
      </c>
      <c r="Y7815" s="15" t="s">
        <v>142</v>
      </c>
      <c r="AB7815" s="15" t="s">
        <v>143</v>
      </c>
    </row>
    <row r="7816" customFormat="false" ht="15" hidden="false" customHeight="true" outlineLevel="0" collapsed="false">
      <c r="A7816" s="15" t="s">
        <v>13831</v>
      </c>
      <c r="B7816" s="15" t="s">
        <v>13831</v>
      </c>
      <c r="C7816" s="15" t="s">
        <v>217</v>
      </c>
      <c r="D7816" s="15" t="s">
        <v>218</v>
      </c>
      <c r="E7816" s="15" t="s">
        <v>136</v>
      </c>
      <c r="F7816" s="15" t="s">
        <v>137</v>
      </c>
      <c r="G7816" s="15" t="s">
        <v>2517</v>
      </c>
      <c r="H7816" s="15" t="s">
        <v>136</v>
      </c>
      <c r="I7816" s="15" t="s">
        <v>139</v>
      </c>
      <c r="J7816" s="15" t="s">
        <v>150</v>
      </c>
      <c r="K7816" s="15" t="s">
        <v>13832</v>
      </c>
      <c r="N7816" s="15" t="n">
        <v>13</v>
      </c>
      <c r="P7816" s="15" t="n">
        <v>13</v>
      </c>
      <c r="Y7816" s="15" t="s">
        <v>142</v>
      </c>
      <c r="AB7816" s="15" t="s">
        <v>143</v>
      </c>
    </row>
    <row r="7817" customFormat="false" ht="15" hidden="false" customHeight="true" outlineLevel="0" collapsed="false">
      <c r="A7817" s="15" t="s">
        <v>13831</v>
      </c>
      <c r="B7817" s="15" t="s">
        <v>13831</v>
      </c>
      <c r="C7817" s="15" t="s">
        <v>217</v>
      </c>
      <c r="D7817" s="15" t="s">
        <v>218</v>
      </c>
      <c r="E7817" s="15" t="s">
        <v>136</v>
      </c>
      <c r="F7817" s="15" t="s">
        <v>137</v>
      </c>
      <c r="G7817" s="15" t="s">
        <v>2517</v>
      </c>
      <c r="H7817" s="15" t="s">
        <v>136</v>
      </c>
      <c r="I7817" s="15" t="s">
        <v>139</v>
      </c>
      <c r="J7817" s="15" t="s">
        <v>158</v>
      </c>
      <c r="K7817" s="15" t="s">
        <v>13833</v>
      </c>
      <c r="N7817" s="15" t="n">
        <v>6</v>
      </c>
      <c r="P7817" s="15" t="n">
        <v>6</v>
      </c>
      <c r="Y7817" s="15" t="s">
        <v>142</v>
      </c>
      <c r="AB7817" s="15" t="s">
        <v>143</v>
      </c>
    </row>
    <row r="7818" customFormat="false" ht="15" hidden="false" customHeight="true" outlineLevel="0" collapsed="false">
      <c r="A7818" s="15" t="s">
        <v>13834</v>
      </c>
      <c r="B7818" s="15" t="s">
        <v>13834</v>
      </c>
      <c r="C7818" s="15" t="s">
        <v>148</v>
      </c>
      <c r="E7818" s="15" t="s">
        <v>136</v>
      </c>
      <c r="F7818" s="15" t="s">
        <v>137</v>
      </c>
      <c r="G7818" s="15" t="s">
        <v>2475</v>
      </c>
      <c r="H7818" s="15" t="s">
        <v>136</v>
      </c>
      <c r="I7818" s="15" t="s">
        <v>139</v>
      </c>
      <c r="J7818" s="15" t="s">
        <v>150</v>
      </c>
      <c r="K7818" s="15" t="s">
        <v>13835</v>
      </c>
      <c r="M7818" s="15" t="n">
        <v>3</v>
      </c>
      <c r="P7818" s="15" t="n">
        <v>3</v>
      </c>
      <c r="Y7818" s="15" t="s">
        <v>142</v>
      </c>
      <c r="AB7818" s="15" t="s">
        <v>143</v>
      </c>
    </row>
    <row r="7819" customFormat="false" ht="15" hidden="false" customHeight="true" outlineLevel="0" collapsed="false">
      <c r="A7819" s="15" t="s">
        <v>13836</v>
      </c>
      <c r="B7819" s="15" t="s">
        <v>13837</v>
      </c>
      <c r="C7819" s="15" t="s">
        <v>148</v>
      </c>
      <c r="E7819" s="15" t="s">
        <v>136</v>
      </c>
      <c r="F7819" s="15" t="s">
        <v>137</v>
      </c>
      <c r="G7819" s="15" t="s">
        <v>136</v>
      </c>
      <c r="H7819" s="15" t="s">
        <v>136</v>
      </c>
      <c r="I7819" s="15" t="s">
        <v>139</v>
      </c>
      <c r="J7819" s="15" t="s">
        <v>158</v>
      </c>
      <c r="K7819" s="15" t="s">
        <v>13838</v>
      </c>
      <c r="N7819" s="15" t="n">
        <v>8</v>
      </c>
      <c r="P7819" s="15" t="n">
        <v>8</v>
      </c>
      <c r="Y7819" s="15" t="s">
        <v>142</v>
      </c>
      <c r="AB7819" s="15" t="s">
        <v>143</v>
      </c>
    </row>
    <row r="7820" customFormat="false" ht="15" hidden="false" customHeight="true" outlineLevel="0" collapsed="false">
      <c r="A7820" s="15" t="s">
        <v>13836</v>
      </c>
      <c r="B7820" s="15" t="s">
        <v>13837</v>
      </c>
      <c r="C7820" s="15" t="s">
        <v>148</v>
      </c>
      <c r="E7820" s="15" t="s">
        <v>136</v>
      </c>
      <c r="F7820" s="15" t="s">
        <v>137</v>
      </c>
      <c r="G7820" s="15" t="s">
        <v>136</v>
      </c>
      <c r="H7820" s="15" t="s">
        <v>136</v>
      </c>
      <c r="I7820" s="15" t="s">
        <v>139</v>
      </c>
      <c r="J7820" s="15" t="s">
        <v>169</v>
      </c>
      <c r="K7820" s="15" t="s">
        <v>13839</v>
      </c>
      <c r="N7820" s="15" t="n">
        <v>2</v>
      </c>
      <c r="P7820" s="15" t="n">
        <v>2</v>
      </c>
      <c r="Y7820" s="15" t="s">
        <v>142</v>
      </c>
      <c r="AB7820" s="15" t="s">
        <v>143</v>
      </c>
    </row>
    <row r="7821" customFormat="false" ht="15" hidden="false" customHeight="true" outlineLevel="0" collapsed="false">
      <c r="A7821" s="15" t="s">
        <v>13840</v>
      </c>
      <c r="B7821" s="15" t="s">
        <v>13840</v>
      </c>
      <c r="C7821" s="15" t="s">
        <v>148</v>
      </c>
      <c r="E7821" s="15" t="s">
        <v>136</v>
      </c>
      <c r="F7821" s="15" t="s">
        <v>137</v>
      </c>
      <c r="G7821" s="15" t="s">
        <v>136</v>
      </c>
      <c r="H7821" s="15" t="s">
        <v>136</v>
      </c>
      <c r="I7821" s="15" t="s">
        <v>139</v>
      </c>
      <c r="J7821" s="15" t="s">
        <v>150</v>
      </c>
      <c r="K7821" s="15" t="s">
        <v>13841</v>
      </c>
      <c r="M7821" s="15" t="n">
        <v>6</v>
      </c>
      <c r="P7821" s="15" t="n">
        <v>6</v>
      </c>
      <c r="Y7821" s="15" t="s">
        <v>142</v>
      </c>
      <c r="AB7821" s="15" t="s">
        <v>143</v>
      </c>
    </row>
    <row r="7822" customFormat="false" ht="15" hidden="false" customHeight="true" outlineLevel="0" collapsed="false">
      <c r="A7822" s="15" t="s">
        <v>13842</v>
      </c>
      <c r="B7822" s="15" t="s">
        <v>13843</v>
      </c>
      <c r="C7822" s="15" t="s">
        <v>148</v>
      </c>
      <c r="E7822" s="15" t="s">
        <v>136</v>
      </c>
      <c r="F7822" s="15" t="s">
        <v>137</v>
      </c>
      <c r="G7822" s="15" t="s">
        <v>256</v>
      </c>
      <c r="H7822" s="15" t="s">
        <v>136</v>
      </c>
      <c r="I7822" s="15" t="s">
        <v>139</v>
      </c>
      <c r="J7822" s="15" t="s">
        <v>140</v>
      </c>
      <c r="K7822" s="15" t="s">
        <v>13844</v>
      </c>
      <c r="L7822" s="15" t="n">
        <v>3</v>
      </c>
      <c r="P7822" s="15" t="n">
        <v>3</v>
      </c>
      <c r="Y7822" s="15" t="s">
        <v>258</v>
      </c>
      <c r="AB7822" s="15" t="s">
        <v>143</v>
      </c>
    </row>
    <row r="7823" customFormat="false" ht="15" hidden="false" customHeight="true" outlineLevel="0" collapsed="false">
      <c r="A7823" s="15" t="s">
        <v>13842</v>
      </c>
      <c r="B7823" s="15" t="s">
        <v>13843</v>
      </c>
      <c r="C7823" s="15" t="s">
        <v>148</v>
      </c>
      <c r="E7823" s="15" t="s">
        <v>136</v>
      </c>
      <c r="F7823" s="15" t="s">
        <v>137</v>
      </c>
      <c r="G7823" s="15" t="s">
        <v>256</v>
      </c>
      <c r="H7823" s="15" t="s">
        <v>136</v>
      </c>
      <c r="I7823" s="15" t="s">
        <v>139</v>
      </c>
      <c r="J7823" s="15" t="s">
        <v>150</v>
      </c>
      <c r="K7823" s="15" t="s">
        <v>13845</v>
      </c>
      <c r="L7823" s="15" t="n">
        <v>3</v>
      </c>
      <c r="P7823" s="15" t="n">
        <v>3</v>
      </c>
      <c r="Y7823" s="15" t="s">
        <v>258</v>
      </c>
      <c r="AB7823" s="15" t="s">
        <v>143</v>
      </c>
    </row>
    <row r="7824" customFormat="false" ht="15" hidden="false" customHeight="true" outlineLevel="0" collapsed="false">
      <c r="A7824" s="15" t="s">
        <v>13842</v>
      </c>
      <c r="B7824" s="15" t="s">
        <v>13843</v>
      </c>
      <c r="C7824" s="15" t="s">
        <v>148</v>
      </c>
      <c r="E7824" s="15" t="s">
        <v>136</v>
      </c>
      <c r="F7824" s="15" t="s">
        <v>137</v>
      </c>
      <c r="G7824" s="15" t="s">
        <v>256</v>
      </c>
      <c r="H7824" s="15" t="s">
        <v>136</v>
      </c>
      <c r="I7824" s="15" t="s">
        <v>139</v>
      </c>
      <c r="J7824" s="15" t="s">
        <v>158</v>
      </c>
      <c r="K7824" s="15" t="s">
        <v>13846</v>
      </c>
      <c r="L7824" s="15" t="n">
        <v>4</v>
      </c>
      <c r="P7824" s="15" t="n">
        <v>4</v>
      </c>
      <c r="Y7824" s="15" t="s">
        <v>258</v>
      </c>
      <c r="AB7824" s="15" t="s">
        <v>143</v>
      </c>
    </row>
    <row r="7825" customFormat="false" ht="15" hidden="false" customHeight="true" outlineLevel="0" collapsed="false">
      <c r="A7825" s="15" t="s">
        <v>13847</v>
      </c>
      <c r="B7825" s="15" t="s">
        <v>13848</v>
      </c>
      <c r="C7825" s="15" t="s">
        <v>148</v>
      </c>
      <c r="E7825" s="15" t="s">
        <v>136</v>
      </c>
      <c r="F7825" s="15" t="s">
        <v>137</v>
      </c>
      <c r="G7825" s="15" t="s">
        <v>136</v>
      </c>
      <c r="H7825" s="15" t="s">
        <v>136</v>
      </c>
      <c r="I7825" s="15" t="s">
        <v>139</v>
      </c>
      <c r="J7825" s="15" t="s">
        <v>140</v>
      </c>
      <c r="K7825" s="15" t="s">
        <v>13849</v>
      </c>
      <c r="L7825" s="15" t="n">
        <v>1</v>
      </c>
      <c r="P7825" s="15" t="n">
        <v>1</v>
      </c>
      <c r="Y7825" s="15" t="s">
        <v>142</v>
      </c>
      <c r="AB7825" s="15" t="s">
        <v>143</v>
      </c>
    </row>
    <row r="7826" customFormat="false" ht="15" hidden="false" customHeight="true" outlineLevel="0" collapsed="false">
      <c r="A7826" s="15" t="s">
        <v>13850</v>
      </c>
      <c r="B7826" s="15" t="s">
        <v>13850</v>
      </c>
      <c r="C7826" s="15" t="s">
        <v>217</v>
      </c>
      <c r="D7826" s="15" t="s">
        <v>235</v>
      </c>
      <c r="E7826" s="15" t="s">
        <v>136</v>
      </c>
      <c r="F7826" s="15" t="s">
        <v>137</v>
      </c>
      <c r="G7826" s="15" t="s">
        <v>136</v>
      </c>
      <c r="H7826" s="15" t="s">
        <v>136</v>
      </c>
      <c r="I7826" s="15" t="s">
        <v>139</v>
      </c>
      <c r="J7826" s="15" t="s">
        <v>150</v>
      </c>
      <c r="K7826" s="15" t="s">
        <v>13851</v>
      </c>
      <c r="M7826" s="15" t="n">
        <v>11</v>
      </c>
      <c r="P7826" s="15" t="n">
        <v>11</v>
      </c>
      <c r="Y7826" s="15" t="s">
        <v>142</v>
      </c>
      <c r="AB7826" s="15" t="s">
        <v>143</v>
      </c>
    </row>
    <row r="7827" customFormat="false" ht="15" hidden="false" customHeight="true" outlineLevel="0" collapsed="false">
      <c r="A7827" s="15" t="s">
        <v>13852</v>
      </c>
      <c r="B7827" s="15" t="s">
        <v>13852</v>
      </c>
      <c r="C7827" s="15" t="s">
        <v>217</v>
      </c>
      <c r="D7827" s="15" t="s">
        <v>218</v>
      </c>
      <c r="E7827" s="15" t="s">
        <v>136</v>
      </c>
      <c r="F7827" s="15" t="s">
        <v>137</v>
      </c>
      <c r="G7827" s="15" t="s">
        <v>1489</v>
      </c>
      <c r="H7827" s="15" t="s">
        <v>136</v>
      </c>
      <c r="I7827" s="15" t="s">
        <v>139</v>
      </c>
      <c r="J7827" s="15" t="s">
        <v>150</v>
      </c>
      <c r="K7827" s="15" t="s">
        <v>13853</v>
      </c>
      <c r="M7827" s="15" t="n">
        <v>22</v>
      </c>
      <c r="P7827" s="15" t="n">
        <v>22</v>
      </c>
      <c r="Y7827" s="15" t="s">
        <v>156</v>
      </c>
      <c r="AB7827" s="15" t="s">
        <v>143</v>
      </c>
    </row>
    <row r="7828" customFormat="false" ht="15" hidden="false" customHeight="true" outlineLevel="0" collapsed="false">
      <c r="A7828" s="15" t="s">
        <v>13854</v>
      </c>
      <c r="B7828" s="15" t="s">
        <v>13854</v>
      </c>
      <c r="C7828" s="15" t="s">
        <v>148</v>
      </c>
      <c r="E7828" s="15" t="s">
        <v>136</v>
      </c>
      <c r="F7828" s="15" t="s">
        <v>137</v>
      </c>
      <c r="G7828" s="15" t="s">
        <v>136</v>
      </c>
      <c r="H7828" s="15" t="s">
        <v>136</v>
      </c>
      <c r="I7828" s="15" t="s">
        <v>139</v>
      </c>
      <c r="J7828" s="15" t="s">
        <v>158</v>
      </c>
      <c r="K7828" s="15" t="s">
        <v>13855</v>
      </c>
      <c r="O7828" s="15" t="n">
        <v>2</v>
      </c>
      <c r="P7828" s="15" t="n">
        <v>2</v>
      </c>
      <c r="Y7828" s="15" t="s">
        <v>142</v>
      </c>
      <c r="AB7828" s="15" t="s">
        <v>143</v>
      </c>
    </row>
    <row r="7829" customFormat="false" ht="15" hidden="false" customHeight="true" outlineLevel="0" collapsed="false">
      <c r="A7829" s="15" t="s">
        <v>13856</v>
      </c>
      <c r="B7829" s="15" t="s">
        <v>13857</v>
      </c>
      <c r="C7829" s="15" t="s">
        <v>148</v>
      </c>
      <c r="E7829" s="15" t="s">
        <v>136</v>
      </c>
      <c r="F7829" s="15" t="s">
        <v>137</v>
      </c>
      <c r="G7829" s="15" t="s">
        <v>136</v>
      </c>
      <c r="H7829" s="15" t="s">
        <v>136</v>
      </c>
      <c r="I7829" s="15" t="s">
        <v>139</v>
      </c>
      <c r="J7829" s="15" t="s">
        <v>158</v>
      </c>
      <c r="K7829" s="15" t="s">
        <v>13858</v>
      </c>
      <c r="L7829" s="15" t="n">
        <v>1</v>
      </c>
      <c r="P7829" s="15" t="n">
        <v>1</v>
      </c>
      <c r="Y7829" s="15" t="s">
        <v>142</v>
      </c>
      <c r="AB7829" s="15" t="s">
        <v>143</v>
      </c>
    </row>
    <row r="7830" customFormat="false" ht="15" hidden="false" customHeight="true" outlineLevel="0" collapsed="false">
      <c r="A7830" s="15" t="s">
        <v>13859</v>
      </c>
      <c r="B7830" s="15" t="s">
        <v>13860</v>
      </c>
      <c r="C7830" s="15" t="s">
        <v>148</v>
      </c>
      <c r="E7830" s="15" t="s">
        <v>136</v>
      </c>
      <c r="F7830" s="15" t="s">
        <v>137</v>
      </c>
      <c r="G7830" s="15" t="s">
        <v>136</v>
      </c>
      <c r="H7830" s="15" t="s">
        <v>136</v>
      </c>
      <c r="I7830" s="15" t="s">
        <v>139</v>
      </c>
      <c r="J7830" s="15" t="s">
        <v>150</v>
      </c>
      <c r="K7830" s="15" t="s">
        <v>13861</v>
      </c>
      <c r="M7830" s="15" t="n">
        <v>2</v>
      </c>
      <c r="P7830" s="15" t="n">
        <v>2</v>
      </c>
      <c r="Y7830" s="15" t="s">
        <v>142</v>
      </c>
      <c r="AB7830" s="15" t="s">
        <v>143</v>
      </c>
    </row>
    <row r="7831" customFormat="false" ht="15" hidden="false" customHeight="true" outlineLevel="0" collapsed="false">
      <c r="A7831" s="15" t="s">
        <v>13859</v>
      </c>
      <c r="B7831" s="15" t="s">
        <v>13860</v>
      </c>
      <c r="C7831" s="15" t="s">
        <v>148</v>
      </c>
      <c r="E7831" s="15" t="s">
        <v>136</v>
      </c>
      <c r="F7831" s="15" t="s">
        <v>137</v>
      </c>
      <c r="G7831" s="15" t="s">
        <v>136</v>
      </c>
      <c r="H7831" s="15" t="s">
        <v>136</v>
      </c>
      <c r="I7831" s="15" t="s">
        <v>139</v>
      </c>
      <c r="J7831" s="15" t="s">
        <v>158</v>
      </c>
      <c r="K7831" s="15" t="s">
        <v>13862</v>
      </c>
      <c r="N7831" s="15" t="n">
        <v>3</v>
      </c>
      <c r="P7831" s="15" t="n">
        <v>3</v>
      </c>
      <c r="Y7831" s="15" t="s">
        <v>142</v>
      </c>
      <c r="AB7831" s="15" t="s">
        <v>143</v>
      </c>
    </row>
    <row r="7832" customFormat="false" ht="15" hidden="false" customHeight="true" outlineLevel="0" collapsed="false">
      <c r="A7832" s="15" t="s">
        <v>13863</v>
      </c>
      <c r="B7832" s="15" t="s">
        <v>13864</v>
      </c>
      <c r="C7832" s="15" t="s">
        <v>148</v>
      </c>
      <c r="E7832" s="15" t="s">
        <v>136</v>
      </c>
      <c r="F7832" s="15" t="s">
        <v>137</v>
      </c>
      <c r="G7832" s="15" t="s">
        <v>136</v>
      </c>
      <c r="H7832" s="15" t="s">
        <v>136</v>
      </c>
      <c r="I7832" s="15" t="s">
        <v>139</v>
      </c>
      <c r="J7832" s="15" t="s">
        <v>150</v>
      </c>
      <c r="K7832" s="15" t="s">
        <v>13865</v>
      </c>
      <c r="L7832" s="15" t="n">
        <v>-8</v>
      </c>
      <c r="P7832" s="15" t="n">
        <v>-8</v>
      </c>
      <c r="Y7832" s="15" t="s">
        <v>142</v>
      </c>
      <c r="AB7832" s="15" t="s">
        <v>143</v>
      </c>
    </row>
    <row r="7833" customFormat="false" ht="15" hidden="false" customHeight="true" outlineLevel="0" collapsed="false">
      <c r="A7833" s="15" t="s">
        <v>13863</v>
      </c>
      <c r="B7833" s="15" t="s">
        <v>13864</v>
      </c>
      <c r="C7833" s="15" t="s">
        <v>148</v>
      </c>
      <c r="E7833" s="15" t="s">
        <v>136</v>
      </c>
      <c r="F7833" s="15" t="s">
        <v>137</v>
      </c>
      <c r="G7833" s="15" t="s">
        <v>136</v>
      </c>
      <c r="H7833" s="15" t="s">
        <v>136</v>
      </c>
      <c r="I7833" s="15" t="s">
        <v>139</v>
      </c>
      <c r="J7833" s="15" t="s">
        <v>158</v>
      </c>
      <c r="K7833" s="15" t="s">
        <v>13866</v>
      </c>
      <c r="L7833" s="15" t="n">
        <v>-21</v>
      </c>
      <c r="P7833" s="15" t="n">
        <v>-21</v>
      </c>
      <c r="Y7833" s="15" t="s">
        <v>142</v>
      </c>
      <c r="AB7833" s="15" t="s">
        <v>143</v>
      </c>
    </row>
    <row r="7834" customFormat="false" ht="15" hidden="false" customHeight="true" outlineLevel="0" collapsed="false">
      <c r="A7834" s="15" t="s">
        <v>13867</v>
      </c>
      <c r="B7834" s="15" t="s">
        <v>13867</v>
      </c>
      <c r="C7834" s="15" t="s">
        <v>217</v>
      </c>
      <c r="D7834" s="15" t="s">
        <v>218</v>
      </c>
      <c r="E7834" s="15" t="s">
        <v>136</v>
      </c>
      <c r="F7834" s="15" t="s">
        <v>137</v>
      </c>
      <c r="G7834" s="15" t="s">
        <v>202</v>
      </c>
      <c r="H7834" s="15" t="s">
        <v>136</v>
      </c>
      <c r="I7834" s="15" t="s">
        <v>139</v>
      </c>
      <c r="J7834" s="15" t="s">
        <v>140</v>
      </c>
      <c r="K7834" s="15" t="s">
        <v>13868</v>
      </c>
      <c r="M7834" s="15" t="n">
        <v>8</v>
      </c>
      <c r="N7834" s="15" t="n">
        <v>32</v>
      </c>
      <c r="O7834" s="15" t="n">
        <v>1</v>
      </c>
      <c r="P7834" s="15" t="n">
        <v>41</v>
      </c>
      <c r="Y7834" s="15" t="s">
        <v>142</v>
      </c>
      <c r="AB7834" s="15" t="s">
        <v>143</v>
      </c>
    </row>
    <row r="7835" customFormat="false" ht="15" hidden="false" customHeight="true" outlineLevel="0" collapsed="false">
      <c r="A7835" s="15" t="s">
        <v>13869</v>
      </c>
      <c r="B7835" s="15" t="s">
        <v>13870</v>
      </c>
      <c r="C7835" s="15" t="s">
        <v>148</v>
      </c>
      <c r="E7835" s="15" t="s">
        <v>136</v>
      </c>
      <c r="F7835" s="15" t="s">
        <v>137</v>
      </c>
      <c r="G7835" s="15" t="s">
        <v>136</v>
      </c>
      <c r="H7835" s="15" t="s">
        <v>136</v>
      </c>
      <c r="I7835" s="15" t="s">
        <v>139</v>
      </c>
      <c r="J7835" s="15" t="s">
        <v>140</v>
      </c>
      <c r="K7835" s="15" t="s">
        <v>13871</v>
      </c>
      <c r="L7835" s="15" t="n">
        <v>12</v>
      </c>
      <c r="P7835" s="15" t="n">
        <v>12</v>
      </c>
      <c r="Y7835" s="15" t="s">
        <v>142</v>
      </c>
      <c r="AB7835" s="15" t="s">
        <v>143</v>
      </c>
    </row>
    <row r="7836" customFormat="false" ht="15" hidden="false" customHeight="true" outlineLevel="0" collapsed="false">
      <c r="A7836" s="15" t="s">
        <v>13872</v>
      </c>
      <c r="B7836" s="15" t="s">
        <v>13872</v>
      </c>
      <c r="C7836" s="15" t="s">
        <v>148</v>
      </c>
      <c r="E7836" s="15" t="s">
        <v>136</v>
      </c>
      <c r="F7836" s="15" t="s">
        <v>137</v>
      </c>
      <c r="G7836" s="15" t="s">
        <v>284</v>
      </c>
      <c r="H7836" s="15" t="s">
        <v>136</v>
      </c>
      <c r="I7836" s="15" t="s">
        <v>139</v>
      </c>
      <c r="J7836" s="15" t="s">
        <v>150</v>
      </c>
      <c r="K7836" s="15" t="s">
        <v>13873</v>
      </c>
      <c r="N7836" s="15" t="n">
        <v>5</v>
      </c>
      <c r="P7836" s="15" t="n">
        <v>5</v>
      </c>
      <c r="Y7836" s="15" t="s">
        <v>142</v>
      </c>
      <c r="AB7836" s="15" t="s">
        <v>143</v>
      </c>
    </row>
    <row r="7837" customFormat="false" ht="15" hidden="false" customHeight="true" outlineLevel="0" collapsed="false">
      <c r="A7837" s="15" t="s">
        <v>13874</v>
      </c>
      <c r="B7837" s="15" t="s">
        <v>8458</v>
      </c>
      <c r="C7837" s="15" t="s">
        <v>134</v>
      </c>
      <c r="D7837" s="15" t="s">
        <v>135</v>
      </c>
      <c r="E7837" s="15" t="s">
        <v>136</v>
      </c>
      <c r="F7837" s="15" t="s">
        <v>137</v>
      </c>
      <c r="G7837" s="15" t="s">
        <v>4269</v>
      </c>
      <c r="H7837" s="15" t="s">
        <v>136</v>
      </c>
      <c r="I7837" s="15" t="s">
        <v>139</v>
      </c>
      <c r="J7837" s="15" t="s">
        <v>144</v>
      </c>
      <c r="K7837" s="15" t="s">
        <v>13875</v>
      </c>
      <c r="L7837" s="15" t="n">
        <v>7</v>
      </c>
      <c r="M7837" s="15" t="n">
        <v>41</v>
      </c>
      <c r="P7837" s="15" t="n">
        <v>48</v>
      </c>
      <c r="Y7837" s="15" t="s">
        <v>142</v>
      </c>
      <c r="AB7837" s="15" t="s">
        <v>143</v>
      </c>
    </row>
    <row r="7838" customFormat="false" ht="15" hidden="false" customHeight="true" outlineLevel="0" collapsed="false">
      <c r="A7838" s="15" t="s">
        <v>13876</v>
      </c>
      <c r="B7838" s="15" t="s">
        <v>13877</v>
      </c>
      <c r="C7838" s="15" t="s">
        <v>148</v>
      </c>
      <c r="E7838" s="15" t="s">
        <v>136</v>
      </c>
      <c r="F7838" s="15" t="s">
        <v>137</v>
      </c>
      <c r="G7838" s="15" t="s">
        <v>136</v>
      </c>
      <c r="H7838" s="15" t="s">
        <v>136</v>
      </c>
      <c r="I7838" s="15" t="s">
        <v>139</v>
      </c>
      <c r="J7838" s="15" t="s">
        <v>140</v>
      </c>
      <c r="K7838" s="15" t="s">
        <v>13878</v>
      </c>
      <c r="L7838" s="15" t="n">
        <v>3</v>
      </c>
      <c r="P7838" s="15" t="n">
        <v>3</v>
      </c>
      <c r="Y7838" s="15" t="s">
        <v>142</v>
      </c>
      <c r="AB7838" s="15" t="s">
        <v>143</v>
      </c>
    </row>
    <row r="7839" customFormat="false" ht="15" hidden="false" customHeight="true" outlineLevel="0" collapsed="false">
      <c r="A7839" s="15" t="s">
        <v>13876</v>
      </c>
      <c r="B7839" s="15" t="s">
        <v>13877</v>
      </c>
      <c r="C7839" s="15" t="s">
        <v>148</v>
      </c>
      <c r="E7839" s="15" t="s">
        <v>136</v>
      </c>
      <c r="F7839" s="15" t="s">
        <v>137</v>
      </c>
      <c r="G7839" s="15" t="s">
        <v>136</v>
      </c>
      <c r="H7839" s="15" t="s">
        <v>136</v>
      </c>
      <c r="I7839" s="15" t="s">
        <v>139</v>
      </c>
      <c r="J7839" s="15" t="s">
        <v>144</v>
      </c>
      <c r="K7839" s="15" t="s">
        <v>13879</v>
      </c>
      <c r="L7839" s="15" t="n">
        <v>1</v>
      </c>
      <c r="P7839" s="15" t="n">
        <v>1</v>
      </c>
      <c r="Y7839" s="15" t="s">
        <v>142</v>
      </c>
      <c r="AB7839" s="15" t="s">
        <v>143</v>
      </c>
    </row>
    <row r="7840" customFormat="false" ht="15" hidden="false" customHeight="true" outlineLevel="0" collapsed="false">
      <c r="A7840" s="15" t="s">
        <v>13880</v>
      </c>
      <c r="B7840" s="15" t="s">
        <v>13881</v>
      </c>
      <c r="C7840" s="15" t="s">
        <v>148</v>
      </c>
      <c r="E7840" s="15" t="s">
        <v>136</v>
      </c>
      <c r="F7840" s="15" t="s">
        <v>137</v>
      </c>
      <c r="G7840" s="15" t="s">
        <v>136</v>
      </c>
      <c r="H7840" s="15" t="s">
        <v>136</v>
      </c>
      <c r="I7840" s="15" t="s">
        <v>139</v>
      </c>
      <c r="J7840" s="15" t="s">
        <v>150</v>
      </c>
      <c r="K7840" s="15" t="s">
        <v>13882</v>
      </c>
      <c r="L7840" s="15" t="n">
        <v>2</v>
      </c>
      <c r="P7840" s="15" t="n">
        <v>2</v>
      </c>
      <c r="Y7840" s="15" t="s">
        <v>142</v>
      </c>
      <c r="AB7840" s="15" t="s">
        <v>143</v>
      </c>
    </row>
    <row r="7841" customFormat="false" ht="15" hidden="false" customHeight="true" outlineLevel="0" collapsed="false">
      <c r="A7841" s="15" t="s">
        <v>13883</v>
      </c>
      <c r="B7841" s="15" t="s">
        <v>13884</v>
      </c>
      <c r="C7841" s="15" t="s">
        <v>148</v>
      </c>
      <c r="E7841" s="15" t="s">
        <v>136</v>
      </c>
      <c r="F7841" s="15" t="s">
        <v>137</v>
      </c>
      <c r="G7841" s="15" t="s">
        <v>136</v>
      </c>
      <c r="H7841" s="15" t="s">
        <v>136</v>
      </c>
      <c r="I7841" s="15" t="s">
        <v>139</v>
      </c>
      <c r="J7841" s="15" t="s">
        <v>150</v>
      </c>
      <c r="K7841" s="15" t="s">
        <v>13885</v>
      </c>
      <c r="L7841" s="15" t="n">
        <v>1</v>
      </c>
      <c r="P7841" s="15" t="n">
        <v>1</v>
      </c>
      <c r="Y7841" s="15" t="s">
        <v>142</v>
      </c>
      <c r="AB7841" s="15" t="s">
        <v>143</v>
      </c>
    </row>
    <row r="7842" customFormat="false" ht="15" hidden="false" customHeight="true" outlineLevel="0" collapsed="false">
      <c r="A7842" s="15" t="s">
        <v>13886</v>
      </c>
      <c r="B7842" s="15" t="s">
        <v>13886</v>
      </c>
      <c r="C7842" s="15" t="s">
        <v>148</v>
      </c>
      <c r="E7842" s="15" t="s">
        <v>136</v>
      </c>
      <c r="F7842" s="15" t="s">
        <v>137</v>
      </c>
      <c r="G7842" s="15" t="s">
        <v>136</v>
      </c>
      <c r="H7842" s="15" t="s">
        <v>136</v>
      </c>
      <c r="I7842" s="15" t="s">
        <v>139</v>
      </c>
      <c r="J7842" s="15" t="s">
        <v>158</v>
      </c>
      <c r="K7842" s="15" t="s">
        <v>13887</v>
      </c>
      <c r="N7842" s="15" t="n">
        <v>4</v>
      </c>
      <c r="P7842" s="15" t="n">
        <v>4</v>
      </c>
      <c r="Y7842" s="15" t="s">
        <v>142</v>
      </c>
      <c r="AB7842" s="15" t="s">
        <v>143</v>
      </c>
    </row>
    <row r="7843" customFormat="false" ht="15" hidden="false" customHeight="true" outlineLevel="0" collapsed="false">
      <c r="A7843" s="15" t="s">
        <v>13888</v>
      </c>
      <c r="B7843" s="15" t="s">
        <v>13889</v>
      </c>
      <c r="C7843" s="15" t="s">
        <v>148</v>
      </c>
      <c r="E7843" s="15" t="s">
        <v>136</v>
      </c>
      <c r="F7843" s="15" t="s">
        <v>137</v>
      </c>
      <c r="G7843" s="15" t="s">
        <v>136</v>
      </c>
      <c r="H7843" s="15" t="s">
        <v>136</v>
      </c>
      <c r="I7843" s="15" t="s">
        <v>139</v>
      </c>
      <c r="J7843" s="15" t="s">
        <v>144</v>
      </c>
      <c r="K7843" s="15" t="s">
        <v>13890</v>
      </c>
      <c r="L7843" s="15" t="n">
        <v>2</v>
      </c>
      <c r="P7843" s="15" t="n">
        <v>2</v>
      </c>
      <c r="Y7843" s="15" t="s">
        <v>142</v>
      </c>
      <c r="AB7843" s="15" t="s">
        <v>143</v>
      </c>
    </row>
    <row r="7844" customFormat="false" ht="15" hidden="false" customHeight="true" outlineLevel="0" collapsed="false">
      <c r="A7844" s="15" t="s">
        <v>13891</v>
      </c>
      <c r="B7844" s="15" t="s">
        <v>13892</v>
      </c>
      <c r="C7844" s="15" t="s">
        <v>148</v>
      </c>
      <c r="E7844" s="15" t="s">
        <v>136</v>
      </c>
      <c r="F7844" s="15" t="s">
        <v>137</v>
      </c>
      <c r="G7844" s="15" t="s">
        <v>136</v>
      </c>
      <c r="H7844" s="15" t="s">
        <v>136</v>
      </c>
      <c r="I7844" s="15" t="s">
        <v>139</v>
      </c>
      <c r="J7844" s="15" t="s">
        <v>144</v>
      </c>
      <c r="K7844" s="15" t="s">
        <v>13893</v>
      </c>
      <c r="L7844" s="15" t="n">
        <v>1</v>
      </c>
      <c r="P7844" s="15" t="n">
        <v>1</v>
      </c>
      <c r="Y7844" s="15" t="s">
        <v>142</v>
      </c>
      <c r="AB7844" s="15" t="s">
        <v>143</v>
      </c>
    </row>
    <row r="7845" customFormat="false" ht="15" hidden="false" customHeight="true" outlineLevel="0" collapsed="false">
      <c r="A7845" s="15" t="s">
        <v>13891</v>
      </c>
      <c r="B7845" s="15" t="s">
        <v>13892</v>
      </c>
      <c r="C7845" s="15" t="s">
        <v>148</v>
      </c>
      <c r="E7845" s="15" t="s">
        <v>136</v>
      </c>
      <c r="F7845" s="15" t="s">
        <v>137</v>
      </c>
      <c r="G7845" s="15" t="s">
        <v>136</v>
      </c>
      <c r="H7845" s="15" t="s">
        <v>136</v>
      </c>
      <c r="I7845" s="15" t="s">
        <v>139</v>
      </c>
      <c r="J7845" s="15" t="s">
        <v>150</v>
      </c>
      <c r="K7845" s="15" t="s">
        <v>13894</v>
      </c>
      <c r="L7845" s="15" t="n">
        <v>3</v>
      </c>
      <c r="P7845" s="15" t="n">
        <v>3</v>
      </c>
      <c r="Y7845" s="15" t="s">
        <v>142</v>
      </c>
      <c r="AB7845" s="15" t="s">
        <v>143</v>
      </c>
    </row>
    <row r="7846" customFormat="false" ht="15" hidden="false" customHeight="true" outlineLevel="0" collapsed="false">
      <c r="A7846" s="15" t="s">
        <v>13891</v>
      </c>
      <c r="B7846" s="15" t="s">
        <v>13892</v>
      </c>
      <c r="C7846" s="15" t="s">
        <v>148</v>
      </c>
      <c r="E7846" s="15" t="s">
        <v>136</v>
      </c>
      <c r="F7846" s="15" t="s">
        <v>137</v>
      </c>
      <c r="G7846" s="15" t="s">
        <v>136</v>
      </c>
      <c r="H7846" s="15" t="s">
        <v>136</v>
      </c>
      <c r="I7846" s="15" t="s">
        <v>139</v>
      </c>
      <c r="J7846" s="15" t="s">
        <v>158</v>
      </c>
      <c r="K7846" s="15" t="s">
        <v>13895</v>
      </c>
      <c r="L7846" s="15" t="n">
        <v>1</v>
      </c>
      <c r="P7846" s="15" t="n">
        <v>1</v>
      </c>
      <c r="Y7846" s="15" t="s">
        <v>142</v>
      </c>
      <c r="AB7846" s="15" t="s">
        <v>143</v>
      </c>
    </row>
    <row r="7847" customFormat="false" ht="15" hidden="false" customHeight="true" outlineLevel="0" collapsed="false">
      <c r="A7847" s="15" t="s">
        <v>13896</v>
      </c>
      <c r="B7847" s="15" t="s">
        <v>13897</v>
      </c>
      <c r="C7847" s="15" t="s">
        <v>148</v>
      </c>
      <c r="E7847" s="15" t="s">
        <v>136</v>
      </c>
      <c r="F7847" s="15" t="s">
        <v>137</v>
      </c>
      <c r="G7847" s="15" t="s">
        <v>136</v>
      </c>
      <c r="H7847" s="15" t="s">
        <v>136</v>
      </c>
      <c r="I7847" s="15" t="s">
        <v>139</v>
      </c>
      <c r="J7847" s="15" t="s">
        <v>144</v>
      </c>
      <c r="K7847" s="15" t="s">
        <v>13898</v>
      </c>
      <c r="L7847" s="15" t="n">
        <v>1</v>
      </c>
      <c r="P7847" s="15" t="n">
        <v>1</v>
      </c>
      <c r="Y7847" s="15" t="s">
        <v>142</v>
      </c>
      <c r="AB7847" s="15" t="s">
        <v>143</v>
      </c>
    </row>
    <row r="7848" customFormat="false" ht="15" hidden="false" customHeight="true" outlineLevel="0" collapsed="false">
      <c r="A7848" s="15" t="s">
        <v>13896</v>
      </c>
      <c r="B7848" s="15" t="s">
        <v>13897</v>
      </c>
      <c r="C7848" s="15" t="s">
        <v>148</v>
      </c>
      <c r="E7848" s="15" t="s">
        <v>136</v>
      </c>
      <c r="F7848" s="15" t="s">
        <v>137</v>
      </c>
      <c r="G7848" s="15" t="s">
        <v>136</v>
      </c>
      <c r="H7848" s="15" t="s">
        <v>136</v>
      </c>
      <c r="I7848" s="15" t="s">
        <v>139</v>
      </c>
      <c r="J7848" s="15" t="s">
        <v>150</v>
      </c>
      <c r="K7848" s="15" t="s">
        <v>13899</v>
      </c>
      <c r="L7848" s="15" t="n">
        <v>1</v>
      </c>
      <c r="P7848" s="15" t="n">
        <v>1</v>
      </c>
      <c r="Y7848" s="15" t="s">
        <v>142</v>
      </c>
      <c r="AB7848" s="15" t="s">
        <v>143</v>
      </c>
    </row>
    <row r="7849" customFormat="false" ht="15" hidden="false" customHeight="true" outlineLevel="0" collapsed="false">
      <c r="A7849" s="15" t="s">
        <v>13900</v>
      </c>
      <c r="B7849" s="15" t="s">
        <v>13901</v>
      </c>
      <c r="C7849" s="15" t="s">
        <v>148</v>
      </c>
      <c r="E7849" s="15" t="s">
        <v>136</v>
      </c>
      <c r="F7849" s="15" t="s">
        <v>137</v>
      </c>
      <c r="G7849" s="15" t="s">
        <v>136</v>
      </c>
      <c r="H7849" s="15" t="s">
        <v>136</v>
      </c>
      <c r="I7849" s="15" t="s">
        <v>139</v>
      </c>
      <c r="J7849" s="15" t="s">
        <v>144</v>
      </c>
      <c r="K7849" s="15" t="s">
        <v>13902</v>
      </c>
      <c r="L7849" s="15" t="n">
        <v>2</v>
      </c>
      <c r="P7849" s="15" t="n">
        <v>2</v>
      </c>
      <c r="Y7849" s="15" t="s">
        <v>142</v>
      </c>
      <c r="AB7849" s="15" t="s">
        <v>143</v>
      </c>
    </row>
    <row r="7850" customFormat="false" ht="15" hidden="false" customHeight="true" outlineLevel="0" collapsed="false">
      <c r="A7850" s="15" t="s">
        <v>13900</v>
      </c>
      <c r="B7850" s="15" t="s">
        <v>13901</v>
      </c>
      <c r="C7850" s="15" t="s">
        <v>148</v>
      </c>
      <c r="E7850" s="15" t="s">
        <v>136</v>
      </c>
      <c r="F7850" s="15" t="s">
        <v>137</v>
      </c>
      <c r="G7850" s="15" t="s">
        <v>136</v>
      </c>
      <c r="H7850" s="15" t="s">
        <v>136</v>
      </c>
      <c r="I7850" s="15" t="s">
        <v>139</v>
      </c>
      <c r="J7850" s="15" t="s">
        <v>158</v>
      </c>
      <c r="K7850" s="15" t="s">
        <v>13903</v>
      </c>
      <c r="L7850" s="15" t="n">
        <v>2</v>
      </c>
      <c r="P7850" s="15" t="n">
        <v>2</v>
      </c>
      <c r="Y7850" s="15" t="s">
        <v>142</v>
      </c>
      <c r="AB7850" s="15" t="s">
        <v>143</v>
      </c>
    </row>
    <row r="7851" customFormat="false" ht="15" hidden="false" customHeight="true" outlineLevel="0" collapsed="false">
      <c r="A7851" s="15" t="s">
        <v>13904</v>
      </c>
      <c r="B7851" s="15" t="s">
        <v>13905</v>
      </c>
      <c r="C7851" s="15" t="s">
        <v>148</v>
      </c>
      <c r="E7851" s="15" t="s">
        <v>136</v>
      </c>
      <c r="F7851" s="15" t="s">
        <v>137</v>
      </c>
      <c r="G7851" s="15" t="s">
        <v>461</v>
      </c>
      <c r="H7851" s="15" t="s">
        <v>136</v>
      </c>
      <c r="I7851" s="15" t="s">
        <v>139</v>
      </c>
      <c r="J7851" s="15" t="s">
        <v>150</v>
      </c>
      <c r="K7851" s="15" t="s">
        <v>13906</v>
      </c>
      <c r="L7851" s="15" t="n">
        <v>2</v>
      </c>
      <c r="P7851" s="15" t="n">
        <v>2</v>
      </c>
      <c r="Y7851" s="15" t="s">
        <v>142</v>
      </c>
      <c r="AB7851" s="15" t="s">
        <v>143</v>
      </c>
    </row>
    <row r="7852" customFormat="false" ht="15" hidden="false" customHeight="true" outlineLevel="0" collapsed="false">
      <c r="A7852" s="15" t="s">
        <v>13904</v>
      </c>
      <c r="B7852" s="15" t="s">
        <v>13905</v>
      </c>
      <c r="C7852" s="15" t="s">
        <v>148</v>
      </c>
      <c r="E7852" s="15" t="s">
        <v>136</v>
      </c>
      <c r="F7852" s="15" t="s">
        <v>137</v>
      </c>
      <c r="G7852" s="15" t="s">
        <v>461</v>
      </c>
      <c r="H7852" s="15" t="s">
        <v>136</v>
      </c>
      <c r="I7852" s="15" t="s">
        <v>139</v>
      </c>
      <c r="J7852" s="15" t="s">
        <v>158</v>
      </c>
      <c r="K7852" s="15" t="s">
        <v>13907</v>
      </c>
      <c r="L7852" s="15" t="n">
        <v>17</v>
      </c>
      <c r="M7852" s="15" t="n">
        <v>25</v>
      </c>
      <c r="P7852" s="15" t="n">
        <v>42</v>
      </c>
      <c r="Y7852" s="15" t="s">
        <v>142</v>
      </c>
      <c r="AB7852" s="15" t="s">
        <v>143</v>
      </c>
    </row>
    <row r="7853" customFormat="false" ht="15" hidden="false" customHeight="true" outlineLevel="0" collapsed="false">
      <c r="A7853" s="15" t="s">
        <v>13908</v>
      </c>
      <c r="B7853" s="15" t="s">
        <v>13909</v>
      </c>
      <c r="C7853" s="15" t="s">
        <v>148</v>
      </c>
      <c r="E7853" s="15" t="s">
        <v>136</v>
      </c>
      <c r="F7853" s="15" t="s">
        <v>137</v>
      </c>
      <c r="G7853" s="15" t="s">
        <v>136</v>
      </c>
      <c r="H7853" s="15" t="s">
        <v>136</v>
      </c>
      <c r="I7853" s="15" t="s">
        <v>139</v>
      </c>
      <c r="J7853" s="15" t="s">
        <v>150</v>
      </c>
      <c r="K7853" s="15" t="s">
        <v>13910</v>
      </c>
      <c r="L7853" s="15" t="n">
        <v>4</v>
      </c>
      <c r="P7853" s="15" t="n">
        <v>4</v>
      </c>
      <c r="Y7853" s="15" t="s">
        <v>142</v>
      </c>
      <c r="AB7853" s="15" t="s">
        <v>143</v>
      </c>
    </row>
    <row r="7854" customFormat="false" ht="15" hidden="false" customHeight="true" outlineLevel="0" collapsed="false">
      <c r="A7854" s="15" t="s">
        <v>13911</v>
      </c>
      <c r="B7854" s="15" t="s">
        <v>13911</v>
      </c>
      <c r="C7854" s="15" t="s">
        <v>148</v>
      </c>
      <c r="E7854" s="15" t="s">
        <v>136</v>
      </c>
      <c r="F7854" s="15" t="s">
        <v>137</v>
      </c>
      <c r="G7854" s="15" t="s">
        <v>136</v>
      </c>
      <c r="H7854" s="15" t="s">
        <v>136</v>
      </c>
      <c r="I7854" s="15" t="s">
        <v>139</v>
      </c>
      <c r="J7854" s="15" t="s">
        <v>169</v>
      </c>
      <c r="K7854" s="15" t="s">
        <v>13912</v>
      </c>
      <c r="N7854" s="15" t="n">
        <v>2</v>
      </c>
      <c r="P7854" s="15" t="n">
        <v>2</v>
      </c>
      <c r="Y7854" s="15" t="s">
        <v>142</v>
      </c>
      <c r="AB7854" s="15" t="s">
        <v>143</v>
      </c>
    </row>
    <row r="7855" customFormat="false" ht="15" hidden="false" customHeight="true" outlineLevel="0" collapsed="false">
      <c r="A7855" s="15" t="s">
        <v>13913</v>
      </c>
      <c r="B7855" s="15" t="s">
        <v>13914</v>
      </c>
      <c r="C7855" s="15" t="s">
        <v>148</v>
      </c>
      <c r="E7855" s="15" t="s">
        <v>136</v>
      </c>
      <c r="F7855" s="15" t="s">
        <v>137</v>
      </c>
      <c r="G7855" s="15" t="s">
        <v>136</v>
      </c>
      <c r="H7855" s="15" t="s">
        <v>136</v>
      </c>
      <c r="I7855" s="15" t="s">
        <v>139</v>
      </c>
      <c r="J7855" s="15" t="s">
        <v>150</v>
      </c>
      <c r="K7855" s="15" t="s">
        <v>13915</v>
      </c>
      <c r="L7855" s="15" t="n">
        <v>2</v>
      </c>
      <c r="P7855" s="15" t="n">
        <v>2</v>
      </c>
      <c r="Y7855" s="15" t="s">
        <v>142</v>
      </c>
      <c r="AB7855" s="15" t="s">
        <v>143</v>
      </c>
    </row>
    <row r="7856" customFormat="false" ht="15" hidden="false" customHeight="true" outlineLevel="0" collapsed="false">
      <c r="A7856" s="15" t="s">
        <v>13913</v>
      </c>
      <c r="B7856" s="15" t="s">
        <v>13914</v>
      </c>
      <c r="C7856" s="15" t="s">
        <v>148</v>
      </c>
      <c r="E7856" s="15" t="s">
        <v>136</v>
      </c>
      <c r="F7856" s="15" t="s">
        <v>137</v>
      </c>
      <c r="G7856" s="15" t="s">
        <v>136</v>
      </c>
      <c r="H7856" s="15" t="s">
        <v>136</v>
      </c>
      <c r="I7856" s="15" t="s">
        <v>139</v>
      </c>
      <c r="J7856" s="15" t="s">
        <v>158</v>
      </c>
      <c r="K7856" s="15" t="s">
        <v>13916</v>
      </c>
      <c r="L7856" s="15" t="n">
        <v>2</v>
      </c>
      <c r="P7856" s="15" t="n">
        <v>2</v>
      </c>
      <c r="Y7856" s="15" t="s">
        <v>142</v>
      </c>
      <c r="AB7856" s="15" t="s">
        <v>143</v>
      </c>
    </row>
    <row r="7857" customFormat="false" ht="15" hidden="false" customHeight="true" outlineLevel="0" collapsed="false">
      <c r="A7857" s="15" t="s">
        <v>13917</v>
      </c>
      <c r="B7857" s="15" t="s">
        <v>13918</v>
      </c>
      <c r="C7857" s="15" t="s">
        <v>148</v>
      </c>
      <c r="E7857" s="15" t="s">
        <v>136</v>
      </c>
      <c r="F7857" s="15" t="s">
        <v>137</v>
      </c>
      <c r="G7857" s="15" t="s">
        <v>136</v>
      </c>
      <c r="H7857" s="15" t="s">
        <v>136</v>
      </c>
      <c r="I7857" s="15" t="s">
        <v>139</v>
      </c>
      <c r="J7857" s="15" t="s">
        <v>150</v>
      </c>
      <c r="K7857" s="15" t="s">
        <v>13919</v>
      </c>
      <c r="L7857" s="15" t="n">
        <v>1</v>
      </c>
      <c r="P7857" s="15" t="n">
        <v>1</v>
      </c>
      <c r="Y7857" s="15" t="s">
        <v>142</v>
      </c>
      <c r="AB7857" s="15" t="s">
        <v>143</v>
      </c>
    </row>
    <row r="7858" customFormat="false" ht="15" hidden="false" customHeight="true" outlineLevel="0" collapsed="false">
      <c r="A7858" s="15" t="s">
        <v>13917</v>
      </c>
      <c r="B7858" s="15" t="s">
        <v>13918</v>
      </c>
      <c r="C7858" s="15" t="s">
        <v>148</v>
      </c>
      <c r="E7858" s="15" t="s">
        <v>136</v>
      </c>
      <c r="F7858" s="15" t="s">
        <v>137</v>
      </c>
      <c r="G7858" s="15" t="s">
        <v>136</v>
      </c>
      <c r="H7858" s="15" t="s">
        <v>136</v>
      </c>
      <c r="I7858" s="15" t="s">
        <v>139</v>
      </c>
      <c r="J7858" s="15" t="s">
        <v>158</v>
      </c>
      <c r="K7858" s="15" t="s">
        <v>13920</v>
      </c>
      <c r="L7858" s="15" t="n">
        <v>1</v>
      </c>
      <c r="P7858" s="15" t="n">
        <v>1</v>
      </c>
      <c r="Y7858" s="15" t="s">
        <v>142</v>
      </c>
      <c r="AB7858" s="15" t="s">
        <v>143</v>
      </c>
    </row>
    <row r="7859" customFormat="false" ht="15" hidden="false" customHeight="true" outlineLevel="0" collapsed="false">
      <c r="A7859" s="15" t="s">
        <v>13921</v>
      </c>
      <c r="B7859" s="15" t="s">
        <v>13922</v>
      </c>
      <c r="C7859" s="15" t="s">
        <v>148</v>
      </c>
      <c r="E7859" s="15" t="s">
        <v>136</v>
      </c>
      <c r="F7859" s="15" t="s">
        <v>137</v>
      </c>
      <c r="G7859" s="15" t="s">
        <v>136</v>
      </c>
      <c r="H7859" s="15" t="s">
        <v>136</v>
      </c>
      <c r="I7859" s="15" t="s">
        <v>139</v>
      </c>
      <c r="J7859" s="15" t="s">
        <v>150</v>
      </c>
      <c r="K7859" s="15" t="s">
        <v>13923</v>
      </c>
      <c r="L7859" s="15" t="n">
        <v>4</v>
      </c>
      <c r="P7859" s="15" t="n">
        <v>4</v>
      </c>
      <c r="Y7859" s="15" t="s">
        <v>142</v>
      </c>
      <c r="AB7859" s="15" t="s">
        <v>143</v>
      </c>
    </row>
    <row r="7860" customFormat="false" ht="15" hidden="false" customHeight="true" outlineLevel="0" collapsed="false">
      <c r="A7860" s="15" t="s">
        <v>13924</v>
      </c>
      <c r="B7860" s="15" t="s">
        <v>13925</v>
      </c>
      <c r="C7860" s="15" t="s">
        <v>148</v>
      </c>
      <c r="E7860" s="15" t="s">
        <v>136</v>
      </c>
      <c r="F7860" s="15" t="s">
        <v>137</v>
      </c>
      <c r="G7860" s="15" t="s">
        <v>136</v>
      </c>
      <c r="H7860" s="15" t="s">
        <v>136</v>
      </c>
      <c r="I7860" s="15" t="s">
        <v>139</v>
      </c>
      <c r="J7860" s="15" t="s">
        <v>140</v>
      </c>
      <c r="K7860" s="15" t="s">
        <v>13926</v>
      </c>
      <c r="L7860" s="15" t="n">
        <v>1</v>
      </c>
      <c r="P7860" s="15" t="n">
        <v>1</v>
      </c>
      <c r="Y7860" s="15" t="s">
        <v>142</v>
      </c>
      <c r="AB7860" s="15" t="s">
        <v>143</v>
      </c>
    </row>
    <row r="7861" customFormat="false" ht="15" hidden="false" customHeight="true" outlineLevel="0" collapsed="false">
      <c r="A7861" s="15" t="s">
        <v>13924</v>
      </c>
      <c r="B7861" s="15" t="s">
        <v>13925</v>
      </c>
      <c r="C7861" s="15" t="s">
        <v>148</v>
      </c>
      <c r="E7861" s="15" t="s">
        <v>136</v>
      </c>
      <c r="F7861" s="15" t="s">
        <v>137</v>
      </c>
      <c r="G7861" s="15" t="s">
        <v>136</v>
      </c>
      <c r="H7861" s="15" t="s">
        <v>136</v>
      </c>
      <c r="I7861" s="15" t="s">
        <v>139</v>
      </c>
      <c r="J7861" s="15" t="s">
        <v>144</v>
      </c>
      <c r="K7861" s="15" t="s">
        <v>13927</v>
      </c>
      <c r="L7861" s="15" t="n">
        <v>2</v>
      </c>
      <c r="P7861" s="15" t="n">
        <v>2</v>
      </c>
      <c r="Y7861" s="15" t="s">
        <v>142</v>
      </c>
      <c r="AB7861" s="15" t="s">
        <v>143</v>
      </c>
    </row>
    <row r="7862" customFormat="false" ht="15" hidden="false" customHeight="true" outlineLevel="0" collapsed="false">
      <c r="A7862" s="15" t="s">
        <v>13924</v>
      </c>
      <c r="B7862" s="15" t="s">
        <v>13925</v>
      </c>
      <c r="C7862" s="15" t="s">
        <v>148</v>
      </c>
      <c r="E7862" s="15" t="s">
        <v>136</v>
      </c>
      <c r="F7862" s="15" t="s">
        <v>137</v>
      </c>
      <c r="G7862" s="15" t="s">
        <v>136</v>
      </c>
      <c r="H7862" s="15" t="s">
        <v>136</v>
      </c>
      <c r="I7862" s="15" t="s">
        <v>139</v>
      </c>
      <c r="J7862" s="15" t="s">
        <v>150</v>
      </c>
      <c r="K7862" s="15" t="s">
        <v>13928</v>
      </c>
      <c r="L7862" s="15" t="n">
        <v>4</v>
      </c>
      <c r="P7862" s="15" t="n">
        <v>4</v>
      </c>
      <c r="Y7862" s="15" t="s">
        <v>142</v>
      </c>
      <c r="AB7862" s="15" t="s">
        <v>143</v>
      </c>
    </row>
    <row r="7863" customFormat="false" ht="15" hidden="false" customHeight="true" outlineLevel="0" collapsed="false">
      <c r="A7863" s="15" t="s">
        <v>13929</v>
      </c>
      <c r="B7863" s="15" t="s">
        <v>13930</v>
      </c>
      <c r="C7863" s="15" t="s">
        <v>148</v>
      </c>
      <c r="E7863" s="15" t="s">
        <v>136</v>
      </c>
      <c r="F7863" s="15" t="s">
        <v>137</v>
      </c>
      <c r="G7863" s="15" t="s">
        <v>136</v>
      </c>
      <c r="H7863" s="15" t="s">
        <v>136</v>
      </c>
      <c r="I7863" s="15" t="s">
        <v>139</v>
      </c>
      <c r="J7863" s="15" t="s">
        <v>144</v>
      </c>
      <c r="K7863" s="15" t="s">
        <v>13931</v>
      </c>
      <c r="L7863" s="15" t="n">
        <v>2</v>
      </c>
      <c r="P7863" s="15" t="n">
        <v>2</v>
      </c>
      <c r="Y7863" s="15" t="s">
        <v>142</v>
      </c>
      <c r="AB7863" s="15" t="s">
        <v>143</v>
      </c>
    </row>
    <row r="7864" customFormat="false" ht="15" hidden="false" customHeight="true" outlineLevel="0" collapsed="false">
      <c r="A7864" s="15" t="s">
        <v>13932</v>
      </c>
      <c r="B7864" s="15" t="s">
        <v>13933</v>
      </c>
      <c r="C7864" s="15" t="s">
        <v>148</v>
      </c>
      <c r="E7864" s="15" t="s">
        <v>136</v>
      </c>
      <c r="F7864" s="15" t="s">
        <v>137</v>
      </c>
      <c r="G7864" s="15" t="s">
        <v>136</v>
      </c>
      <c r="H7864" s="15" t="s">
        <v>136</v>
      </c>
      <c r="I7864" s="15" t="s">
        <v>139</v>
      </c>
      <c r="J7864" s="15" t="s">
        <v>150</v>
      </c>
      <c r="K7864" s="15" t="s">
        <v>13934</v>
      </c>
      <c r="L7864" s="15" t="n">
        <v>1</v>
      </c>
      <c r="P7864" s="15" t="n">
        <v>1</v>
      </c>
      <c r="Y7864" s="15" t="s">
        <v>142</v>
      </c>
      <c r="AB7864" s="15" t="s">
        <v>143</v>
      </c>
    </row>
    <row r="7865" customFormat="false" ht="15" hidden="false" customHeight="true" outlineLevel="0" collapsed="false">
      <c r="A7865" s="15" t="s">
        <v>13935</v>
      </c>
      <c r="B7865" s="15" t="s">
        <v>13936</v>
      </c>
      <c r="C7865" s="15" t="s">
        <v>148</v>
      </c>
      <c r="E7865" s="15" t="s">
        <v>136</v>
      </c>
      <c r="F7865" s="15" t="s">
        <v>137</v>
      </c>
      <c r="G7865" s="15" t="s">
        <v>136</v>
      </c>
      <c r="H7865" s="15" t="s">
        <v>136</v>
      </c>
      <c r="I7865" s="15" t="s">
        <v>139</v>
      </c>
      <c r="J7865" s="15" t="s">
        <v>150</v>
      </c>
      <c r="K7865" s="15" t="s">
        <v>13937</v>
      </c>
      <c r="L7865" s="15" t="n">
        <v>1</v>
      </c>
      <c r="P7865" s="15" t="n">
        <v>1</v>
      </c>
      <c r="Y7865" s="15" t="s">
        <v>142</v>
      </c>
      <c r="AB7865" s="15" t="s">
        <v>143</v>
      </c>
    </row>
    <row r="7866" customFormat="false" ht="15" hidden="false" customHeight="true" outlineLevel="0" collapsed="false">
      <c r="A7866" s="15" t="s">
        <v>13938</v>
      </c>
      <c r="B7866" s="15" t="s">
        <v>13938</v>
      </c>
      <c r="C7866" s="15" t="s">
        <v>148</v>
      </c>
      <c r="E7866" s="15" t="s">
        <v>136</v>
      </c>
      <c r="F7866" s="15" t="s">
        <v>137</v>
      </c>
      <c r="G7866" s="15" t="s">
        <v>136</v>
      </c>
      <c r="H7866" s="15" t="s">
        <v>136</v>
      </c>
      <c r="I7866" s="15" t="s">
        <v>139</v>
      </c>
      <c r="J7866" s="15" t="s">
        <v>150</v>
      </c>
      <c r="K7866" s="15" t="s">
        <v>13939</v>
      </c>
      <c r="L7866" s="15" t="n">
        <v>3</v>
      </c>
      <c r="P7866" s="15" t="n">
        <v>3</v>
      </c>
      <c r="Y7866" s="15" t="s">
        <v>142</v>
      </c>
      <c r="AB7866" s="15" t="s">
        <v>143</v>
      </c>
    </row>
    <row r="7867" customFormat="false" ht="15" hidden="false" customHeight="true" outlineLevel="0" collapsed="false">
      <c r="A7867" s="15" t="s">
        <v>13940</v>
      </c>
      <c r="B7867" s="15" t="s">
        <v>13941</v>
      </c>
      <c r="C7867" s="15" t="s">
        <v>148</v>
      </c>
      <c r="E7867" s="15" t="s">
        <v>136</v>
      </c>
      <c r="F7867" s="15" t="s">
        <v>137</v>
      </c>
      <c r="G7867" s="15" t="s">
        <v>136</v>
      </c>
      <c r="H7867" s="15" t="s">
        <v>136</v>
      </c>
      <c r="I7867" s="15" t="s">
        <v>139</v>
      </c>
      <c r="J7867" s="15" t="s">
        <v>150</v>
      </c>
      <c r="K7867" s="15" t="s">
        <v>13942</v>
      </c>
      <c r="L7867" s="15" t="n">
        <v>1</v>
      </c>
      <c r="P7867" s="15" t="n">
        <v>1</v>
      </c>
      <c r="Y7867" s="15" t="s">
        <v>142</v>
      </c>
      <c r="AB7867" s="15" t="s">
        <v>143</v>
      </c>
    </row>
    <row r="7868" customFormat="false" ht="15" hidden="false" customHeight="true" outlineLevel="0" collapsed="false">
      <c r="A7868" s="15" t="s">
        <v>13943</v>
      </c>
      <c r="B7868" s="15" t="s">
        <v>13944</v>
      </c>
      <c r="C7868" s="15" t="s">
        <v>148</v>
      </c>
      <c r="E7868" s="15" t="s">
        <v>136</v>
      </c>
      <c r="F7868" s="15" t="s">
        <v>137</v>
      </c>
      <c r="G7868" s="15" t="s">
        <v>136</v>
      </c>
      <c r="H7868" s="15" t="s">
        <v>136</v>
      </c>
      <c r="I7868" s="15" t="s">
        <v>139</v>
      </c>
      <c r="J7868" s="15" t="s">
        <v>140</v>
      </c>
      <c r="K7868" s="15" t="s">
        <v>13945</v>
      </c>
      <c r="L7868" s="15" t="n">
        <v>6</v>
      </c>
      <c r="P7868" s="15" t="n">
        <v>6</v>
      </c>
      <c r="Y7868" s="15" t="s">
        <v>142</v>
      </c>
      <c r="AB7868" s="15" t="s">
        <v>143</v>
      </c>
    </row>
    <row r="7869" customFormat="false" ht="15" hidden="false" customHeight="true" outlineLevel="0" collapsed="false">
      <c r="A7869" s="15" t="s">
        <v>13943</v>
      </c>
      <c r="B7869" s="15" t="s">
        <v>13944</v>
      </c>
      <c r="C7869" s="15" t="s">
        <v>148</v>
      </c>
      <c r="E7869" s="15" t="s">
        <v>136</v>
      </c>
      <c r="F7869" s="15" t="s">
        <v>137</v>
      </c>
      <c r="G7869" s="15" t="s">
        <v>136</v>
      </c>
      <c r="H7869" s="15" t="s">
        <v>136</v>
      </c>
      <c r="I7869" s="15" t="s">
        <v>139</v>
      </c>
      <c r="J7869" s="15" t="s">
        <v>158</v>
      </c>
      <c r="K7869" s="15" t="s">
        <v>13946</v>
      </c>
      <c r="L7869" s="15" t="n">
        <v>1</v>
      </c>
      <c r="P7869" s="15" t="n">
        <v>1</v>
      </c>
      <c r="Y7869" s="15" t="s">
        <v>142</v>
      </c>
      <c r="AB7869" s="15" t="s">
        <v>143</v>
      </c>
    </row>
    <row r="7870" customFormat="false" ht="15" hidden="false" customHeight="true" outlineLevel="0" collapsed="false">
      <c r="A7870" s="15" t="s">
        <v>13947</v>
      </c>
      <c r="B7870" s="15" t="s">
        <v>13948</v>
      </c>
      <c r="C7870" s="15" t="s">
        <v>148</v>
      </c>
      <c r="E7870" s="15" t="s">
        <v>136</v>
      </c>
      <c r="F7870" s="15" t="s">
        <v>137</v>
      </c>
      <c r="G7870" s="15" t="s">
        <v>136</v>
      </c>
      <c r="H7870" s="15" t="s">
        <v>136</v>
      </c>
      <c r="I7870" s="15" t="s">
        <v>139</v>
      </c>
      <c r="J7870" s="15" t="s">
        <v>150</v>
      </c>
      <c r="K7870" s="15" t="s">
        <v>13949</v>
      </c>
      <c r="L7870" s="15" t="n">
        <v>3</v>
      </c>
      <c r="P7870" s="15" t="n">
        <v>3</v>
      </c>
      <c r="Y7870" s="15" t="s">
        <v>142</v>
      </c>
      <c r="AB7870" s="15" t="s">
        <v>143</v>
      </c>
    </row>
    <row r="7871" customFormat="false" ht="15" hidden="false" customHeight="true" outlineLevel="0" collapsed="false">
      <c r="A7871" s="15" t="s">
        <v>13950</v>
      </c>
      <c r="B7871" s="15" t="s">
        <v>13951</v>
      </c>
      <c r="C7871" s="15" t="s">
        <v>148</v>
      </c>
      <c r="E7871" s="15" t="s">
        <v>136</v>
      </c>
      <c r="F7871" s="15" t="s">
        <v>137</v>
      </c>
      <c r="G7871" s="15" t="s">
        <v>1577</v>
      </c>
      <c r="H7871" s="15" t="s">
        <v>136</v>
      </c>
      <c r="I7871" s="15" t="s">
        <v>139</v>
      </c>
      <c r="J7871" s="15" t="s">
        <v>144</v>
      </c>
      <c r="K7871" s="15" t="s">
        <v>13952</v>
      </c>
      <c r="L7871" s="15" t="n">
        <v>1</v>
      </c>
      <c r="P7871" s="15" t="n">
        <v>1</v>
      </c>
      <c r="Y7871" s="15" t="s">
        <v>156</v>
      </c>
      <c r="AB7871" s="15" t="s">
        <v>143</v>
      </c>
    </row>
    <row r="7872" customFormat="false" ht="15" hidden="false" customHeight="true" outlineLevel="0" collapsed="false">
      <c r="A7872" s="15" t="s">
        <v>13953</v>
      </c>
      <c r="B7872" s="15" t="s">
        <v>13954</v>
      </c>
      <c r="C7872" s="15" t="s">
        <v>148</v>
      </c>
      <c r="E7872" s="15" t="s">
        <v>136</v>
      </c>
      <c r="F7872" s="15" t="s">
        <v>137</v>
      </c>
      <c r="G7872" s="15" t="s">
        <v>256</v>
      </c>
      <c r="H7872" s="15" t="s">
        <v>136</v>
      </c>
      <c r="I7872" s="15" t="s">
        <v>139</v>
      </c>
      <c r="J7872" s="15" t="s">
        <v>140</v>
      </c>
      <c r="K7872" s="15" t="s">
        <v>13955</v>
      </c>
      <c r="L7872" s="15" t="n">
        <v>3</v>
      </c>
      <c r="P7872" s="15" t="n">
        <v>3</v>
      </c>
      <c r="Y7872" s="15" t="s">
        <v>258</v>
      </c>
      <c r="AB7872" s="15" t="s">
        <v>143</v>
      </c>
    </row>
    <row r="7873" customFormat="false" ht="15" hidden="false" customHeight="true" outlineLevel="0" collapsed="false">
      <c r="A7873" s="15" t="s">
        <v>13953</v>
      </c>
      <c r="B7873" s="15" t="s">
        <v>13954</v>
      </c>
      <c r="C7873" s="15" t="s">
        <v>148</v>
      </c>
      <c r="E7873" s="15" t="s">
        <v>136</v>
      </c>
      <c r="F7873" s="15" t="s">
        <v>137</v>
      </c>
      <c r="G7873" s="15" t="s">
        <v>256</v>
      </c>
      <c r="H7873" s="15" t="s">
        <v>136</v>
      </c>
      <c r="I7873" s="15" t="s">
        <v>139</v>
      </c>
      <c r="J7873" s="15" t="s">
        <v>144</v>
      </c>
      <c r="K7873" s="15" t="s">
        <v>13956</v>
      </c>
      <c r="L7873" s="15" t="n">
        <v>1</v>
      </c>
      <c r="P7873" s="15" t="n">
        <v>1</v>
      </c>
      <c r="Y7873" s="15" t="s">
        <v>258</v>
      </c>
      <c r="AB7873" s="15" t="s">
        <v>143</v>
      </c>
    </row>
    <row r="7874" customFormat="false" ht="15" hidden="false" customHeight="true" outlineLevel="0" collapsed="false">
      <c r="A7874" s="15" t="s">
        <v>13957</v>
      </c>
      <c r="B7874" s="15" t="s">
        <v>13958</v>
      </c>
      <c r="C7874" s="15" t="s">
        <v>148</v>
      </c>
      <c r="E7874" s="15" t="s">
        <v>136</v>
      </c>
      <c r="F7874" s="15" t="s">
        <v>137</v>
      </c>
      <c r="G7874" s="15" t="s">
        <v>136</v>
      </c>
      <c r="H7874" s="15" t="s">
        <v>136</v>
      </c>
      <c r="I7874" s="15" t="s">
        <v>139</v>
      </c>
      <c r="J7874" s="15" t="s">
        <v>144</v>
      </c>
      <c r="K7874" s="15" t="s">
        <v>13959</v>
      </c>
      <c r="L7874" s="15" t="n">
        <v>2</v>
      </c>
      <c r="P7874" s="15" t="n">
        <v>2</v>
      </c>
      <c r="Y7874" s="15" t="s">
        <v>142</v>
      </c>
      <c r="AB7874" s="15" t="s">
        <v>143</v>
      </c>
    </row>
    <row r="7875" customFormat="false" ht="15" hidden="false" customHeight="true" outlineLevel="0" collapsed="false">
      <c r="A7875" s="15" t="s">
        <v>13957</v>
      </c>
      <c r="B7875" s="15" t="s">
        <v>13958</v>
      </c>
      <c r="C7875" s="15" t="s">
        <v>148</v>
      </c>
      <c r="E7875" s="15" t="s">
        <v>136</v>
      </c>
      <c r="F7875" s="15" t="s">
        <v>137</v>
      </c>
      <c r="G7875" s="15" t="s">
        <v>136</v>
      </c>
      <c r="H7875" s="15" t="s">
        <v>136</v>
      </c>
      <c r="I7875" s="15" t="s">
        <v>139</v>
      </c>
      <c r="J7875" s="15" t="s">
        <v>150</v>
      </c>
      <c r="K7875" s="15" t="s">
        <v>13960</v>
      </c>
      <c r="L7875" s="15" t="n">
        <v>1</v>
      </c>
      <c r="P7875" s="15" t="n">
        <v>1</v>
      </c>
      <c r="Y7875" s="15" t="s">
        <v>142</v>
      </c>
      <c r="AB7875" s="15" t="s">
        <v>143</v>
      </c>
    </row>
    <row r="7876" customFormat="false" ht="15" hidden="false" customHeight="true" outlineLevel="0" collapsed="false">
      <c r="A7876" s="15" t="s">
        <v>13957</v>
      </c>
      <c r="B7876" s="15" t="s">
        <v>13958</v>
      </c>
      <c r="C7876" s="15" t="s">
        <v>148</v>
      </c>
      <c r="E7876" s="15" t="s">
        <v>136</v>
      </c>
      <c r="F7876" s="15" t="s">
        <v>137</v>
      </c>
      <c r="G7876" s="15" t="s">
        <v>136</v>
      </c>
      <c r="H7876" s="15" t="s">
        <v>136</v>
      </c>
      <c r="I7876" s="15" t="s">
        <v>139</v>
      </c>
      <c r="J7876" s="15" t="s">
        <v>158</v>
      </c>
      <c r="K7876" s="15" t="s">
        <v>13961</v>
      </c>
      <c r="L7876" s="15" t="n">
        <v>1</v>
      </c>
      <c r="P7876" s="15" t="n">
        <v>1</v>
      </c>
      <c r="Y7876" s="15" t="s">
        <v>142</v>
      </c>
      <c r="AB7876" s="15" t="s">
        <v>143</v>
      </c>
    </row>
    <row r="7877" customFormat="false" ht="15" hidden="false" customHeight="true" outlineLevel="0" collapsed="false">
      <c r="A7877" s="15" t="s">
        <v>13962</v>
      </c>
      <c r="B7877" s="15" t="s">
        <v>13963</v>
      </c>
      <c r="C7877" s="15" t="s">
        <v>148</v>
      </c>
      <c r="E7877" s="15" t="s">
        <v>136</v>
      </c>
      <c r="F7877" s="15" t="s">
        <v>137</v>
      </c>
      <c r="G7877" s="15" t="s">
        <v>136</v>
      </c>
      <c r="H7877" s="15" t="s">
        <v>136</v>
      </c>
      <c r="I7877" s="15" t="s">
        <v>139</v>
      </c>
      <c r="J7877" s="15" t="s">
        <v>150</v>
      </c>
      <c r="K7877" s="15" t="s">
        <v>13964</v>
      </c>
      <c r="L7877" s="15" t="n">
        <v>1</v>
      </c>
      <c r="P7877" s="15" t="n">
        <v>1</v>
      </c>
      <c r="Y7877" s="15" t="s">
        <v>142</v>
      </c>
      <c r="AB7877" s="15" t="s">
        <v>143</v>
      </c>
    </row>
    <row r="7878" customFormat="false" ht="15" hidden="false" customHeight="true" outlineLevel="0" collapsed="false">
      <c r="A7878" s="15" t="s">
        <v>13962</v>
      </c>
      <c r="B7878" s="15" t="s">
        <v>13963</v>
      </c>
      <c r="C7878" s="15" t="s">
        <v>148</v>
      </c>
      <c r="E7878" s="15" t="s">
        <v>136</v>
      </c>
      <c r="F7878" s="15" t="s">
        <v>137</v>
      </c>
      <c r="G7878" s="15" t="s">
        <v>136</v>
      </c>
      <c r="H7878" s="15" t="s">
        <v>136</v>
      </c>
      <c r="I7878" s="15" t="s">
        <v>139</v>
      </c>
      <c r="J7878" s="15" t="s">
        <v>158</v>
      </c>
      <c r="K7878" s="15" t="s">
        <v>13965</v>
      </c>
      <c r="L7878" s="15" t="n">
        <v>1</v>
      </c>
      <c r="P7878" s="15" t="n">
        <v>1</v>
      </c>
      <c r="Y7878" s="15" t="s">
        <v>142</v>
      </c>
      <c r="AB7878" s="15" t="s">
        <v>143</v>
      </c>
    </row>
    <row r="7879" customFormat="false" ht="15" hidden="false" customHeight="true" outlineLevel="0" collapsed="false">
      <c r="A7879" s="15" t="s">
        <v>13966</v>
      </c>
      <c r="B7879" s="15" t="s">
        <v>13967</v>
      </c>
      <c r="C7879" s="15" t="s">
        <v>148</v>
      </c>
      <c r="E7879" s="15" t="s">
        <v>136</v>
      </c>
      <c r="F7879" s="15" t="s">
        <v>137</v>
      </c>
      <c r="G7879" s="15" t="s">
        <v>136</v>
      </c>
      <c r="H7879" s="15" t="s">
        <v>136</v>
      </c>
      <c r="I7879" s="15" t="s">
        <v>139</v>
      </c>
      <c r="J7879" s="15" t="s">
        <v>144</v>
      </c>
      <c r="K7879" s="15" t="s">
        <v>13968</v>
      </c>
      <c r="L7879" s="15" t="n">
        <v>10</v>
      </c>
      <c r="P7879" s="15" t="n">
        <v>10</v>
      </c>
      <c r="Y7879" s="15" t="s">
        <v>142</v>
      </c>
      <c r="AB7879" s="15" t="s">
        <v>143</v>
      </c>
    </row>
    <row r="7880" customFormat="false" ht="15" hidden="false" customHeight="true" outlineLevel="0" collapsed="false">
      <c r="A7880" s="15" t="s">
        <v>13969</v>
      </c>
      <c r="B7880" s="15" t="s">
        <v>13970</v>
      </c>
      <c r="C7880" s="15" t="s">
        <v>148</v>
      </c>
      <c r="E7880" s="15" t="s">
        <v>136</v>
      </c>
      <c r="F7880" s="15" t="s">
        <v>137</v>
      </c>
      <c r="G7880" s="15" t="s">
        <v>136</v>
      </c>
      <c r="H7880" s="15" t="s">
        <v>136</v>
      </c>
      <c r="I7880" s="15" t="s">
        <v>139</v>
      </c>
      <c r="J7880" s="15" t="s">
        <v>140</v>
      </c>
      <c r="K7880" s="15" t="s">
        <v>13971</v>
      </c>
      <c r="L7880" s="15" t="n">
        <v>3</v>
      </c>
      <c r="P7880" s="15" t="n">
        <v>3</v>
      </c>
      <c r="Y7880" s="15" t="s">
        <v>142</v>
      </c>
      <c r="AB7880" s="15" t="s">
        <v>143</v>
      </c>
    </row>
    <row r="7881" customFormat="false" ht="15" hidden="false" customHeight="true" outlineLevel="0" collapsed="false">
      <c r="A7881" s="15" t="s">
        <v>13969</v>
      </c>
      <c r="B7881" s="15" t="s">
        <v>13970</v>
      </c>
      <c r="C7881" s="15" t="s">
        <v>148</v>
      </c>
      <c r="E7881" s="15" t="s">
        <v>136</v>
      </c>
      <c r="F7881" s="15" t="s">
        <v>137</v>
      </c>
      <c r="G7881" s="15" t="s">
        <v>136</v>
      </c>
      <c r="H7881" s="15" t="s">
        <v>136</v>
      </c>
      <c r="I7881" s="15" t="s">
        <v>139</v>
      </c>
      <c r="J7881" s="15" t="s">
        <v>150</v>
      </c>
      <c r="K7881" s="15" t="s">
        <v>13972</v>
      </c>
      <c r="L7881" s="15" t="n">
        <v>8</v>
      </c>
      <c r="P7881" s="15" t="n">
        <v>8</v>
      </c>
      <c r="Y7881" s="15" t="s">
        <v>142</v>
      </c>
      <c r="AB7881" s="15" t="s">
        <v>143</v>
      </c>
    </row>
    <row r="7882" customFormat="false" ht="15" hidden="false" customHeight="true" outlineLevel="0" collapsed="false">
      <c r="A7882" s="15" t="s">
        <v>13969</v>
      </c>
      <c r="B7882" s="15" t="s">
        <v>13970</v>
      </c>
      <c r="C7882" s="15" t="s">
        <v>148</v>
      </c>
      <c r="E7882" s="15" t="s">
        <v>136</v>
      </c>
      <c r="F7882" s="15" t="s">
        <v>137</v>
      </c>
      <c r="G7882" s="15" t="s">
        <v>136</v>
      </c>
      <c r="H7882" s="15" t="s">
        <v>136</v>
      </c>
      <c r="I7882" s="15" t="s">
        <v>139</v>
      </c>
      <c r="J7882" s="15" t="s">
        <v>158</v>
      </c>
      <c r="K7882" s="15" t="s">
        <v>13973</v>
      </c>
      <c r="L7882" s="15" t="n">
        <v>2</v>
      </c>
      <c r="P7882" s="15" t="n">
        <v>2</v>
      </c>
      <c r="Y7882" s="15" t="s">
        <v>142</v>
      </c>
      <c r="AB7882" s="15" t="s">
        <v>143</v>
      </c>
    </row>
    <row r="7883" customFormat="false" ht="15" hidden="false" customHeight="true" outlineLevel="0" collapsed="false">
      <c r="A7883" s="15" t="s">
        <v>13974</v>
      </c>
      <c r="B7883" s="15" t="s">
        <v>13975</v>
      </c>
      <c r="C7883" s="15" t="s">
        <v>148</v>
      </c>
      <c r="E7883" s="15" t="s">
        <v>136</v>
      </c>
      <c r="F7883" s="15" t="s">
        <v>137</v>
      </c>
      <c r="G7883" s="15" t="s">
        <v>136</v>
      </c>
      <c r="H7883" s="15" t="s">
        <v>136</v>
      </c>
      <c r="I7883" s="15" t="s">
        <v>139</v>
      </c>
      <c r="J7883" s="15" t="s">
        <v>150</v>
      </c>
      <c r="K7883" s="15" t="s">
        <v>13976</v>
      </c>
      <c r="L7883" s="15" t="n">
        <v>1</v>
      </c>
      <c r="P7883" s="15" t="n">
        <v>1</v>
      </c>
      <c r="Y7883" s="15" t="s">
        <v>142</v>
      </c>
      <c r="AB7883" s="15" t="s">
        <v>143</v>
      </c>
    </row>
    <row r="7884" customFormat="false" ht="15" hidden="false" customHeight="true" outlineLevel="0" collapsed="false">
      <c r="A7884" s="15" t="s">
        <v>13977</v>
      </c>
      <c r="B7884" s="15" t="s">
        <v>13978</v>
      </c>
      <c r="C7884" s="15" t="s">
        <v>148</v>
      </c>
      <c r="E7884" s="15" t="s">
        <v>136</v>
      </c>
      <c r="F7884" s="15" t="s">
        <v>137</v>
      </c>
      <c r="G7884" s="15" t="s">
        <v>136</v>
      </c>
      <c r="H7884" s="15" t="s">
        <v>136</v>
      </c>
      <c r="I7884" s="15" t="s">
        <v>139</v>
      </c>
      <c r="J7884" s="15" t="s">
        <v>140</v>
      </c>
      <c r="K7884" s="15" t="s">
        <v>13979</v>
      </c>
      <c r="L7884" s="15" t="n">
        <v>2</v>
      </c>
      <c r="P7884" s="15" t="n">
        <v>2</v>
      </c>
      <c r="Y7884" s="15" t="s">
        <v>142</v>
      </c>
      <c r="AB7884" s="15" t="s">
        <v>143</v>
      </c>
    </row>
    <row r="7885" customFormat="false" ht="15" hidden="false" customHeight="true" outlineLevel="0" collapsed="false">
      <c r="A7885" s="15" t="s">
        <v>13977</v>
      </c>
      <c r="B7885" s="15" t="s">
        <v>13978</v>
      </c>
      <c r="C7885" s="15" t="s">
        <v>148</v>
      </c>
      <c r="E7885" s="15" t="s">
        <v>136</v>
      </c>
      <c r="F7885" s="15" t="s">
        <v>137</v>
      </c>
      <c r="G7885" s="15" t="s">
        <v>136</v>
      </c>
      <c r="H7885" s="15" t="s">
        <v>136</v>
      </c>
      <c r="I7885" s="15" t="s">
        <v>139</v>
      </c>
      <c r="J7885" s="15" t="s">
        <v>150</v>
      </c>
      <c r="K7885" s="15" t="s">
        <v>13980</v>
      </c>
      <c r="L7885" s="15" t="n">
        <v>2</v>
      </c>
      <c r="P7885" s="15" t="n">
        <v>2</v>
      </c>
      <c r="Y7885" s="15" t="s">
        <v>142</v>
      </c>
      <c r="AB7885" s="15" t="s">
        <v>143</v>
      </c>
    </row>
    <row r="7886" customFormat="false" ht="15" hidden="false" customHeight="true" outlineLevel="0" collapsed="false">
      <c r="A7886" s="15" t="s">
        <v>13981</v>
      </c>
      <c r="B7886" s="15" t="s">
        <v>13981</v>
      </c>
      <c r="C7886" s="15" t="s">
        <v>134</v>
      </c>
      <c r="D7886" s="15" t="s">
        <v>135</v>
      </c>
      <c r="E7886" s="15" t="s">
        <v>136</v>
      </c>
      <c r="F7886" s="15" t="s">
        <v>137</v>
      </c>
      <c r="G7886" s="15" t="s">
        <v>136</v>
      </c>
      <c r="H7886" s="15" t="s">
        <v>136</v>
      </c>
      <c r="I7886" s="15" t="s">
        <v>139</v>
      </c>
      <c r="J7886" s="15" t="s">
        <v>140</v>
      </c>
      <c r="K7886" s="15" t="s">
        <v>13982</v>
      </c>
      <c r="L7886" s="15" t="n">
        <v>10</v>
      </c>
      <c r="P7886" s="15" t="n">
        <v>10</v>
      </c>
      <c r="Y7886" s="15" t="s">
        <v>142</v>
      </c>
      <c r="AB7886" s="15" t="s">
        <v>143</v>
      </c>
    </row>
    <row r="7887" customFormat="false" ht="15" hidden="false" customHeight="true" outlineLevel="0" collapsed="false">
      <c r="A7887" s="15" t="s">
        <v>13981</v>
      </c>
      <c r="B7887" s="15" t="s">
        <v>13981</v>
      </c>
      <c r="C7887" s="15" t="s">
        <v>134</v>
      </c>
      <c r="D7887" s="15" t="s">
        <v>135</v>
      </c>
      <c r="E7887" s="15" t="s">
        <v>136</v>
      </c>
      <c r="F7887" s="15" t="s">
        <v>137</v>
      </c>
      <c r="G7887" s="15" t="s">
        <v>136</v>
      </c>
      <c r="H7887" s="15" t="s">
        <v>136</v>
      </c>
      <c r="I7887" s="15" t="s">
        <v>139</v>
      </c>
      <c r="J7887" s="15" t="s">
        <v>144</v>
      </c>
      <c r="K7887" s="15" t="s">
        <v>13983</v>
      </c>
      <c r="N7887" s="15" t="n">
        <v>4</v>
      </c>
      <c r="P7887" s="15" t="n">
        <v>4</v>
      </c>
      <c r="Y7887" s="15" t="s">
        <v>142</v>
      </c>
      <c r="AB7887" s="15" t="s">
        <v>143</v>
      </c>
    </row>
    <row r="7888" customFormat="false" ht="15" hidden="false" customHeight="true" outlineLevel="0" collapsed="false">
      <c r="A7888" s="15" t="s">
        <v>13981</v>
      </c>
      <c r="B7888" s="15" t="s">
        <v>13981</v>
      </c>
      <c r="C7888" s="15" t="s">
        <v>134</v>
      </c>
      <c r="D7888" s="15" t="s">
        <v>135</v>
      </c>
      <c r="E7888" s="15" t="s">
        <v>136</v>
      </c>
      <c r="F7888" s="15" t="s">
        <v>137</v>
      </c>
      <c r="G7888" s="15" t="s">
        <v>136</v>
      </c>
      <c r="H7888" s="15" t="s">
        <v>136</v>
      </c>
      <c r="I7888" s="15" t="s">
        <v>139</v>
      </c>
      <c r="J7888" s="15" t="s">
        <v>150</v>
      </c>
      <c r="K7888" s="15" t="s">
        <v>13984</v>
      </c>
      <c r="L7888" s="15" t="n">
        <v>1</v>
      </c>
      <c r="N7888" s="15" t="n">
        <v>-1</v>
      </c>
      <c r="P7888" s="15" t="n">
        <v>0</v>
      </c>
      <c r="Y7888" s="15" t="s">
        <v>142</v>
      </c>
      <c r="AB7888" s="15" t="s">
        <v>143</v>
      </c>
    </row>
    <row r="7889" customFormat="false" ht="15" hidden="false" customHeight="true" outlineLevel="0" collapsed="false">
      <c r="A7889" s="15" t="s">
        <v>13981</v>
      </c>
      <c r="B7889" s="15" t="s">
        <v>13981</v>
      </c>
      <c r="C7889" s="15" t="s">
        <v>134</v>
      </c>
      <c r="D7889" s="15" t="s">
        <v>135</v>
      </c>
      <c r="E7889" s="15" t="s">
        <v>136</v>
      </c>
      <c r="F7889" s="15" t="s">
        <v>137</v>
      </c>
      <c r="G7889" s="15" t="s">
        <v>136</v>
      </c>
      <c r="H7889" s="15" t="s">
        <v>136</v>
      </c>
      <c r="I7889" s="15" t="s">
        <v>139</v>
      </c>
      <c r="J7889" s="15" t="s">
        <v>158</v>
      </c>
      <c r="K7889" s="15" t="s">
        <v>13985</v>
      </c>
      <c r="L7889" s="15" t="n">
        <v>1</v>
      </c>
      <c r="P7889" s="15" t="n">
        <v>1</v>
      </c>
      <c r="Y7889" s="15" t="s">
        <v>142</v>
      </c>
      <c r="AB7889" s="15" t="s">
        <v>143</v>
      </c>
    </row>
    <row r="7890" customFormat="false" ht="15" hidden="false" customHeight="true" outlineLevel="0" collapsed="false">
      <c r="A7890" s="15" t="s">
        <v>13986</v>
      </c>
      <c r="B7890" s="15" t="s">
        <v>13987</v>
      </c>
      <c r="C7890" s="15" t="s">
        <v>148</v>
      </c>
      <c r="E7890" s="15" t="s">
        <v>136</v>
      </c>
      <c r="F7890" s="15" t="s">
        <v>137</v>
      </c>
      <c r="G7890" s="15" t="s">
        <v>358</v>
      </c>
      <c r="H7890" s="15" t="s">
        <v>136</v>
      </c>
      <c r="I7890" s="15" t="s">
        <v>139</v>
      </c>
      <c r="J7890" s="15" t="s">
        <v>150</v>
      </c>
      <c r="K7890" s="15" t="s">
        <v>13988</v>
      </c>
      <c r="L7890" s="15" t="n">
        <v>1</v>
      </c>
      <c r="P7890" s="15" t="n">
        <v>1</v>
      </c>
      <c r="Y7890" s="15" t="s">
        <v>142</v>
      </c>
      <c r="AB7890" s="15" t="s">
        <v>143</v>
      </c>
    </row>
    <row r="7891" customFormat="false" ht="15" hidden="false" customHeight="true" outlineLevel="0" collapsed="false">
      <c r="A7891" s="15" t="s">
        <v>13989</v>
      </c>
      <c r="B7891" s="15" t="s">
        <v>13990</v>
      </c>
      <c r="C7891" s="15" t="s">
        <v>148</v>
      </c>
      <c r="E7891" s="15" t="s">
        <v>136</v>
      </c>
      <c r="F7891" s="15" t="s">
        <v>137</v>
      </c>
      <c r="G7891" s="15" t="s">
        <v>136</v>
      </c>
      <c r="H7891" s="15" t="s">
        <v>136</v>
      </c>
      <c r="I7891" s="15" t="s">
        <v>139</v>
      </c>
      <c r="J7891" s="15" t="s">
        <v>140</v>
      </c>
      <c r="K7891" s="15" t="s">
        <v>13991</v>
      </c>
      <c r="L7891" s="15" t="n">
        <v>1</v>
      </c>
      <c r="P7891" s="15" t="n">
        <v>1</v>
      </c>
      <c r="Y7891" s="15" t="s">
        <v>142</v>
      </c>
      <c r="AB7891" s="15" t="s">
        <v>143</v>
      </c>
    </row>
    <row r="7892" customFormat="false" ht="15" hidden="false" customHeight="true" outlineLevel="0" collapsed="false">
      <c r="A7892" s="15" t="s">
        <v>13992</v>
      </c>
      <c r="B7892" s="15" t="s">
        <v>13993</v>
      </c>
      <c r="C7892" s="15" t="s">
        <v>148</v>
      </c>
      <c r="E7892" s="15" t="s">
        <v>136</v>
      </c>
      <c r="F7892" s="15" t="s">
        <v>137</v>
      </c>
      <c r="G7892" s="15" t="s">
        <v>136</v>
      </c>
      <c r="H7892" s="15" t="s">
        <v>136</v>
      </c>
      <c r="I7892" s="15" t="s">
        <v>139</v>
      </c>
      <c r="J7892" s="15" t="s">
        <v>158</v>
      </c>
      <c r="K7892" s="15" t="s">
        <v>13994</v>
      </c>
      <c r="L7892" s="15" t="n">
        <v>3</v>
      </c>
      <c r="P7892" s="15" t="n">
        <v>3</v>
      </c>
      <c r="Y7892" s="15" t="s">
        <v>142</v>
      </c>
      <c r="AB7892" s="15" t="s">
        <v>143</v>
      </c>
    </row>
    <row r="7893" customFormat="false" ht="15" hidden="false" customHeight="true" outlineLevel="0" collapsed="false">
      <c r="A7893" s="15" t="s">
        <v>13995</v>
      </c>
      <c r="B7893" s="15" t="s">
        <v>13995</v>
      </c>
      <c r="C7893" s="15" t="s">
        <v>148</v>
      </c>
      <c r="E7893" s="15" t="s">
        <v>136</v>
      </c>
      <c r="F7893" s="15" t="s">
        <v>137</v>
      </c>
      <c r="G7893" s="15" t="s">
        <v>1136</v>
      </c>
      <c r="H7893" s="15" t="s">
        <v>136</v>
      </c>
      <c r="I7893" s="15" t="s">
        <v>139</v>
      </c>
      <c r="J7893" s="15" t="s">
        <v>150</v>
      </c>
      <c r="K7893" s="15" t="s">
        <v>13996</v>
      </c>
      <c r="N7893" s="15" t="n">
        <v>7</v>
      </c>
      <c r="P7893" s="15" t="n">
        <v>7</v>
      </c>
      <c r="Y7893" s="15" t="s">
        <v>142</v>
      </c>
      <c r="AB7893" s="15" t="s">
        <v>143</v>
      </c>
    </row>
    <row r="7894" customFormat="false" ht="15" hidden="false" customHeight="true" outlineLevel="0" collapsed="false">
      <c r="A7894" s="15" t="s">
        <v>13997</v>
      </c>
      <c r="B7894" s="15" t="s">
        <v>13998</v>
      </c>
      <c r="C7894" s="15" t="s">
        <v>148</v>
      </c>
      <c r="E7894" s="15" t="s">
        <v>136</v>
      </c>
      <c r="F7894" s="15" t="s">
        <v>137</v>
      </c>
      <c r="G7894" s="15" t="s">
        <v>136</v>
      </c>
      <c r="H7894" s="15" t="s">
        <v>136</v>
      </c>
      <c r="I7894" s="15" t="s">
        <v>139</v>
      </c>
      <c r="J7894" s="15" t="s">
        <v>150</v>
      </c>
      <c r="K7894" s="15" t="s">
        <v>13999</v>
      </c>
      <c r="L7894" s="15" t="n">
        <v>4</v>
      </c>
      <c r="P7894" s="15" t="n">
        <v>4</v>
      </c>
      <c r="Y7894" s="15" t="s">
        <v>142</v>
      </c>
      <c r="AB7894" s="15" t="s">
        <v>143</v>
      </c>
    </row>
    <row r="7895" customFormat="false" ht="15" hidden="false" customHeight="true" outlineLevel="0" collapsed="false">
      <c r="A7895" s="15" t="s">
        <v>14000</v>
      </c>
      <c r="B7895" s="15" t="s">
        <v>14001</v>
      </c>
      <c r="C7895" s="15" t="s">
        <v>148</v>
      </c>
      <c r="E7895" s="15" t="s">
        <v>136</v>
      </c>
      <c r="F7895" s="15" t="s">
        <v>137</v>
      </c>
      <c r="G7895" s="15" t="s">
        <v>136</v>
      </c>
      <c r="H7895" s="15" t="s">
        <v>136</v>
      </c>
      <c r="I7895" s="15" t="s">
        <v>139</v>
      </c>
      <c r="J7895" s="15" t="s">
        <v>150</v>
      </c>
      <c r="K7895" s="15" t="s">
        <v>14002</v>
      </c>
      <c r="L7895" s="15" t="n">
        <v>1</v>
      </c>
      <c r="P7895" s="15" t="n">
        <v>1</v>
      </c>
      <c r="Y7895" s="15" t="s">
        <v>142</v>
      </c>
      <c r="AB7895" s="15" t="s">
        <v>143</v>
      </c>
    </row>
    <row r="7896" customFormat="false" ht="15" hidden="false" customHeight="true" outlineLevel="0" collapsed="false">
      <c r="A7896" s="15" t="s">
        <v>14003</v>
      </c>
      <c r="B7896" s="15" t="s">
        <v>14003</v>
      </c>
      <c r="C7896" s="15" t="s">
        <v>148</v>
      </c>
      <c r="E7896" s="15" t="s">
        <v>136</v>
      </c>
      <c r="F7896" s="15" t="s">
        <v>137</v>
      </c>
      <c r="G7896" s="15" t="s">
        <v>154</v>
      </c>
      <c r="H7896" s="15" t="s">
        <v>136</v>
      </c>
      <c r="I7896" s="15" t="s">
        <v>139</v>
      </c>
      <c r="J7896" s="15" t="s">
        <v>140</v>
      </c>
      <c r="K7896" s="15" t="s">
        <v>14004</v>
      </c>
      <c r="N7896" s="15" t="n">
        <v>17</v>
      </c>
      <c r="P7896" s="15" t="n">
        <v>17</v>
      </c>
      <c r="Y7896" s="15" t="s">
        <v>156</v>
      </c>
      <c r="AB7896" s="15" t="s">
        <v>143</v>
      </c>
    </row>
    <row r="7897" customFormat="false" ht="15" hidden="false" customHeight="true" outlineLevel="0" collapsed="false">
      <c r="A7897" s="15" t="s">
        <v>14005</v>
      </c>
      <c r="B7897" s="15" t="s">
        <v>14006</v>
      </c>
      <c r="C7897" s="15" t="s">
        <v>148</v>
      </c>
      <c r="E7897" s="15" t="s">
        <v>136</v>
      </c>
      <c r="F7897" s="15" t="s">
        <v>137</v>
      </c>
      <c r="G7897" s="15" t="s">
        <v>1140</v>
      </c>
      <c r="H7897" s="15" t="s">
        <v>136</v>
      </c>
      <c r="I7897" s="15" t="s">
        <v>139</v>
      </c>
      <c r="J7897" s="15" t="s">
        <v>150</v>
      </c>
      <c r="K7897" s="15" t="s">
        <v>14007</v>
      </c>
      <c r="L7897" s="15" t="n">
        <v>11</v>
      </c>
      <c r="P7897" s="15" t="n">
        <v>11</v>
      </c>
      <c r="Y7897" s="15" t="s">
        <v>156</v>
      </c>
      <c r="AB7897" s="15" t="s">
        <v>143</v>
      </c>
    </row>
    <row r="7898" customFormat="false" ht="15" hidden="false" customHeight="true" outlineLevel="0" collapsed="false">
      <c r="A7898" s="15" t="s">
        <v>14008</v>
      </c>
      <c r="B7898" s="15" t="s">
        <v>14009</v>
      </c>
      <c r="C7898" s="15" t="s">
        <v>148</v>
      </c>
      <c r="E7898" s="15" t="s">
        <v>136</v>
      </c>
      <c r="F7898" s="15" t="s">
        <v>137</v>
      </c>
      <c r="G7898" s="15" t="s">
        <v>136</v>
      </c>
      <c r="H7898" s="15" t="s">
        <v>136</v>
      </c>
      <c r="I7898" s="15" t="s">
        <v>139</v>
      </c>
      <c r="J7898" s="15" t="s">
        <v>140</v>
      </c>
      <c r="K7898" s="15" t="s">
        <v>14010</v>
      </c>
      <c r="L7898" s="15" t="n">
        <v>22</v>
      </c>
      <c r="M7898" s="15" t="n">
        <v>23</v>
      </c>
      <c r="P7898" s="15" t="n">
        <v>45</v>
      </c>
      <c r="Y7898" s="15" t="s">
        <v>142</v>
      </c>
      <c r="AB7898" s="15" t="s">
        <v>143</v>
      </c>
    </row>
    <row r="7899" customFormat="false" ht="15" hidden="false" customHeight="true" outlineLevel="0" collapsed="false">
      <c r="A7899" s="15" t="s">
        <v>14008</v>
      </c>
      <c r="B7899" s="15" t="s">
        <v>14009</v>
      </c>
      <c r="C7899" s="15" t="s">
        <v>148</v>
      </c>
      <c r="E7899" s="15" t="s">
        <v>136</v>
      </c>
      <c r="F7899" s="15" t="s">
        <v>137</v>
      </c>
      <c r="G7899" s="15" t="s">
        <v>136</v>
      </c>
      <c r="H7899" s="15" t="s">
        <v>136</v>
      </c>
      <c r="I7899" s="15" t="s">
        <v>139</v>
      </c>
      <c r="J7899" s="15" t="s">
        <v>150</v>
      </c>
      <c r="K7899" s="15" t="s">
        <v>14011</v>
      </c>
      <c r="L7899" s="15" t="n">
        <v>29</v>
      </c>
      <c r="M7899" s="15" t="n">
        <v>58</v>
      </c>
      <c r="P7899" s="15" t="n">
        <v>87</v>
      </c>
      <c r="Y7899" s="15" t="s">
        <v>142</v>
      </c>
      <c r="AB7899" s="15" t="s">
        <v>143</v>
      </c>
    </row>
    <row r="7900" customFormat="false" ht="15" hidden="false" customHeight="true" outlineLevel="0" collapsed="false">
      <c r="A7900" s="15" t="s">
        <v>14008</v>
      </c>
      <c r="B7900" s="15" t="s">
        <v>14009</v>
      </c>
      <c r="C7900" s="15" t="s">
        <v>148</v>
      </c>
      <c r="E7900" s="15" t="s">
        <v>136</v>
      </c>
      <c r="F7900" s="15" t="s">
        <v>137</v>
      </c>
      <c r="G7900" s="15" t="s">
        <v>136</v>
      </c>
      <c r="H7900" s="15" t="s">
        <v>136</v>
      </c>
      <c r="I7900" s="15" t="s">
        <v>139</v>
      </c>
      <c r="J7900" s="15" t="s">
        <v>158</v>
      </c>
      <c r="K7900" s="15" t="s">
        <v>14012</v>
      </c>
      <c r="L7900" s="15" t="n">
        <v>34</v>
      </c>
      <c r="M7900" s="15" t="n">
        <v>67</v>
      </c>
      <c r="N7900" s="15" t="n">
        <v>3</v>
      </c>
      <c r="P7900" s="15" t="n">
        <v>104</v>
      </c>
      <c r="Y7900" s="15" t="s">
        <v>142</v>
      </c>
      <c r="AB7900" s="15" t="s">
        <v>143</v>
      </c>
    </row>
    <row r="7901" customFormat="false" ht="15" hidden="false" customHeight="true" outlineLevel="0" collapsed="false">
      <c r="A7901" s="15" t="s">
        <v>14013</v>
      </c>
      <c r="B7901" s="15" t="s">
        <v>14014</v>
      </c>
      <c r="C7901" s="15" t="s">
        <v>217</v>
      </c>
      <c r="D7901" s="15" t="s">
        <v>218</v>
      </c>
      <c r="E7901" s="15" t="s">
        <v>136</v>
      </c>
      <c r="F7901" s="15" t="s">
        <v>137</v>
      </c>
      <c r="G7901" s="15" t="s">
        <v>2299</v>
      </c>
      <c r="H7901" s="15" t="s">
        <v>136</v>
      </c>
      <c r="I7901" s="15" t="s">
        <v>139</v>
      </c>
      <c r="J7901" s="15" t="s">
        <v>150</v>
      </c>
      <c r="K7901" s="15" t="s">
        <v>14015</v>
      </c>
      <c r="L7901" s="15" t="n">
        <v>3</v>
      </c>
      <c r="P7901" s="15" t="n">
        <v>3</v>
      </c>
      <c r="Y7901" s="15" t="s">
        <v>142</v>
      </c>
      <c r="AB7901" s="15" t="s">
        <v>143</v>
      </c>
    </row>
    <row r="7902" customFormat="false" ht="15" hidden="false" customHeight="true" outlineLevel="0" collapsed="false">
      <c r="A7902" s="15" t="s">
        <v>14016</v>
      </c>
      <c r="B7902" s="15" t="s">
        <v>14017</v>
      </c>
      <c r="C7902" s="15" t="s">
        <v>148</v>
      </c>
      <c r="E7902" s="15" t="s">
        <v>136</v>
      </c>
      <c r="F7902" s="15" t="s">
        <v>137</v>
      </c>
      <c r="G7902" s="15" t="s">
        <v>136</v>
      </c>
      <c r="H7902" s="15" t="s">
        <v>136</v>
      </c>
      <c r="I7902" s="15" t="s">
        <v>139</v>
      </c>
      <c r="J7902" s="15" t="s">
        <v>140</v>
      </c>
      <c r="K7902" s="15" t="s">
        <v>14018</v>
      </c>
      <c r="L7902" s="15" t="n">
        <v>16</v>
      </c>
      <c r="P7902" s="15" t="n">
        <v>16</v>
      </c>
      <c r="Y7902" s="15" t="s">
        <v>142</v>
      </c>
      <c r="AB7902" s="15" t="s">
        <v>143</v>
      </c>
    </row>
    <row r="7903" customFormat="false" ht="15" hidden="false" customHeight="true" outlineLevel="0" collapsed="false">
      <c r="A7903" s="15" t="s">
        <v>14016</v>
      </c>
      <c r="B7903" s="15" t="s">
        <v>14017</v>
      </c>
      <c r="C7903" s="15" t="s">
        <v>148</v>
      </c>
      <c r="E7903" s="15" t="s">
        <v>136</v>
      </c>
      <c r="F7903" s="15" t="s">
        <v>137</v>
      </c>
      <c r="G7903" s="15" t="s">
        <v>136</v>
      </c>
      <c r="H7903" s="15" t="s">
        <v>136</v>
      </c>
      <c r="I7903" s="15" t="s">
        <v>139</v>
      </c>
      <c r="J7903" s="15" t="s">
        <v>150</v>
      </c>
      <c r="K7903" s="15" t="s">
        <v>14019</v>
      </c>
      <c r="L7903" s="15" t="n">
        <v>6</v>
      </c>
      <c r="P7903" s="15" t="n">
        <v>6</v>
      </c>
      <c r="Y7903" s="15" t="s">
        <v>142</v>
      </c>
      <c r="AB7903" s="15" t="s">
        <v>143</v>
      </c>
    </row>
    <row r="7904" customFormat="false" ht="15" hidden="false" customHeight="true" outlineLevel="0" collapsed="false">
      <c r="A7904" s="15" t="s">
        <v>14020</v>
      </c>
      <c r="B7904" s="15" t="s">
        <v>14021</v>
      </c>
      <c r="C7904" s="15" t="s">
        <v>148</v>
      </c>
      <c r="E7904" s="15" t="s">
        <v>136</v>
      </c>
      <c r="F7904" s="15" t="s">
        <v>137</v>
      </c>
      <c r="G7904" s="15" t="s">
        <v>136</v>
      </c>
      <c r="H7904" s="15" t="s">
        <v>136</v>
      </c>
      <c r="I7904" s="15" t="s">
        <v>139</v>
      </c>
      <c r="J7904" s="15" t="s">
        <v>158</v>
      </c>
      <c r="K7904" s="15" t="s">
        <v>14022</v>
      </c>
      <c r="L7904" s="15" t="n">
        <v>1</v>
      </c>
      <c r="P7904" s="15" t="n">
        <v>1</v>
      </c>
      <c r="Y7904" s="15" t="s">
        <v>142</v>
      </c>
      <c r="AB7904" s="15" t="s">
        <v>143</v>
      </c>
    </row>
    <row r="7905" customFormat="false" ht="15" hidden="false" customHeight="true" outlineLevel="0" collapsed="false">
      <c r="A7905" s="15" t="s">
        <v>14023</v>
      </c>
      <c r="B7905" s="15" t="s">
        <v>14024</v>
      </c>
      <c r="C7905" s="15" t="s">
        <v>148</v>
      </c>
      <c r="E7905" s="15" t="s">
        <v>136</v>
      </c>
      <c r="F7905" s="15" t="s">
        <v>137</v>
      </c>
      <c r="G7905" s="15" t="s">
        <v>1140</v>
      </c>
      <c r="H7905" s="15" t="s">
        <v>136</v>
      </c>
      <c r="I7905" s="15" t="s">
        <v>139</v>
      </c>
      <c r="J7905" s="15" t="s">
        <v>140</v>
      </c>
      <c r="K7905" s="15" t="s">
        <v>14025</v>
      </c>
      <c r="L7905" s="15" t="n">
        <v>9</v>
      </c>
      <c r="P7905" s="15" t="n">
        <v>9</v>
      </c>
      <c r="Y7905" s="15" t="s">
        <v>156</v>
      </c>
      <c r="AB7905" s="15" t="s">
        <v>143</v>
      </c>
    </row>
    <row r="7906" customFormat="false" ht="15" hidden="false" customHeight="true" outlineLevel="0" collapsed="false">
      <c r="A7906" s="15" t="s">
        <v>14023</v>
      </c>
      <c r="B7906" s="15" t="s">
        <v>14024</v>
      </c>
      <c r="C7906" s="15" t="s">
        <v>148</v>
      </c>
      <c r="E7906" s="15" t="s">
        <v>136</v>
      </c>
      <c r="F7906" s="15" t="s">
        <v>137</v>
      </c>
      <c r="G7906" s="15" t="s">
        <v>1140</v>
      </c>
      <c r="H7906" s="15" t="s">
        <v>136</v>
      </c>
      <c r="I7906" s="15" t="s">
        <v>139</v>
      </c>
      <c r="J7906" s="15" t="s">
        <v>144</v>
      </c>
      <c r="K7906" s="15" t="s">
        <v>14026</v>
      </c>
      <c r="L7906" s="15" t="n">
        <v>14</v>
      </c>
      <c r="P7906" s="15" t="n">
        <v>14</v>
      </c>
      <c r="Y7906" s="15" t="s">
        <v>156</v>
      </c>
      <c r="AB7906" s="15" t="s">
        <v>143</v>
      </c>
    </row>
    <row r="7907" customFormat="false" ht="15" hidden="false" customHeight="true" outlineLevel="0" collapsed="false">
      <c r="A7907" s="15" t="s">
        <v>14023</v>
      </c>
      <c r="B7907" s="15" t="s">
        <v>14024</v>
      </c>
      <c r="C7907" s="15" t="s">
        <v>148</v>
      </c>
      <c r="E7907" s="15" t="s">
        <v>136</v>
      </c>
      <c r="F7907" s="15" t="s">
        <v>137</v>
      </c>
      <c r="G7907" s="15" t="s">
        <v>1140</v>
      </c>
      <c r="H7907" s="15" t="s">
        <v>136</v>
      </c>
      <c r="I7907" s="15" t="s">
        <v>139</v>
      </c>
      <c r="J7907" s="15" t="s">
        <v>150</v>
      </c>
      <c r="K7907" s="15" t="s">
        <v>14027</v>
      </c>
      <c r="L7907" s="15" t="n">
        <v>6</v>
      </c>
      <c r="P7907" s="15" t="n">
        <v>6</v>
      </c>
      <c r="Y7907" s="15" t="s">
        <v>156</v>
      </c>
      <c r="AB7907" s="15" t="s">
        <v>143</v>
      </c>
    </row>
    <row r="7908" customFormat="false" ht="15" hidden="false" customHeight="true" outlineLevel="0" collapsed="false">
      <c r="A7908" s="15" t="s">
        <v>14023</v>
      </c>
      <c r="B7908" s="15" t="s">
        <v>14024</v>
      </c>
      <c r="C7908" s="15" t="s">
        <v>148</v>
      </c>
      <c r="E7908" s="15" t="s">
        <v>136</v>
      </c>
      <c r="F7908" s="15" t="s">
        <v>137</v>
      </c>
      <c r="G7908" s="15" t="s">
        <v>1140</v>
      </c>
      <c r="H7908" s="15" t="s">
        <v>136</v>
      </c>
      <c r="I7908" s="15" t="s">
        <v>139</v>
      </c>
      <c r="J7908" s="15" t="s">
        <v>158</v>
      </c>
      <c r="K7908" s="15" t="s">
        <v>14028</v>
      </c>
      <c r="L7908" s="15" t="n">
        <v>2</v>
      </c>
      <c r="P7908" s="15" t="n">
        <v>2</v>
      </c>
      <c r="Y7908" s="15" t="s">
        <v>156</v>
      </c>
      <c r="AB7908" s="15" t="s">
        <v>143</v>
      </c>
    </row>
    <row r="7909" customFormat="false" ht="15" hidden="false" customHeight="true" outlineLevel="0" collapsed="false">
      <c r="A7909" s="15" t="s">
        <v>14029</v>
      </c>
      <c r="B7909" s="15" t="s">
        <v>14029</v>
      </c>
      <c r="C7909" s="15" t="s">
        <v>148</v>
      </c>
      <c r="E7909" s="15" t="s">
        <v>136</v>
      </c>
      <c r="F7909" s="15" t="s">
        <v>137</v>
      </c>
      <c r="G7909" s="15" t="s">
        <v>938</v>
      </c>
      <c r="H7909" s="15" t="s">
        <v>136</v>
      </c>
      <c r="I7909" s="15" t="s">
        <v>139</v>
      </c>
      <c r="J7909" s="15" t="s">
        <v>140</v>
      </c>
      <c r="K7909" s="15" t="s">
        <v>14030</v>
      </c>
      <c r="L7909" s="15" t="n">
        <v>6</v>
      </c>
      <c r="M7909" s="15" t="n">
        <v>2</v>
      </c>
      <c r="P7909" s="15" t="n">
        <v>8</v>
      </c>
      <c r="Y7909" s="15" t="s">
        <v>142</v>
      </c>
      <c r="AB7909" s="15" t="s">
        <v>143</v>
      </c>
    </row>
    <row r="7910" customFormat="false" ht="15" hidden="false" customHeight="true" outlineLevel="0" collapsed="false">
      <c r="A7910" s="15" t="s">
        <v>14029</v>
      </c>
      <c r="B7910" s="15" t="s">
        <v>14029</v>
      </c>
      <c r="C7910" s="15" t="s">
        <v>148</v>
      </c>
      <c r="E7910" s="15" t="s">
        <v>136</v>
      </c>
      <c r="F7910" s="15" t="s">
        <v>137</v>
      </c>
      <c r="G7910" s="15" t="s">
        <v>938</v>
      </c>
      <c r="H7910" s="15" t="s">
        <v>136</v>
      </c>
      <c r="I7910" s="15" t="s">
        <v>139</v>
      </c>
      <c r="J7910" s="15" t="s">
        <v>144</v>
      </c>
      <c r="K7910" s="15" t="s">
        <v>14031</v>
      </c>
      <c r="M7910" s="15" t="n">
        <v>1</v>
      </c>
      <c r="P7910" s="15" t="n">
        <v>1</v>
      </c>
      <c r="Y7910" s="15" t="s">
        <v>142</v>
      </c>
      <c r="AB7910" s="15" t="s">
        <v>143</v>
      </c>
    </row>
    <row r="7911" customFormat="false" ht="15" hidden="false" customHeight="true" outlineLevel="0" collapsed="false">
      <c r="A7911" s="15" t="s">
        <v>14029</v>
      </c>
      <c r="B7911" s="15" t="s">
        <v>14029</v>
      </c>
      <c r="C7911" s="15" t="s">
        <v>148</v>
      </c>
      <c r="E7911" s="15" t="s">
        <v>136</v>
      </c>
      <c r="F7911" s="15" t="s">
        <v>137</v>
      </c>
      <c r="G7911" s="15" t="s">
        <v>938</v>
      </c>
      <c r="H7911" s="15" t="s">
        <v>136</v>
      </c>
      <c r="I7911" s="15" t="s">
        <v>139</v>
      </c>
      <c r="J7911" s="15" t="s">
        <v>150</v>
      </c>
      <c r="K7911" s="15" t="s">
        <v>14032</v>
      </c>
      <c r="L7911" s="15" t="n">
        <v>20</v>
      </c>
      <c r="M7911" s="15" t="n">
        <v>4</v>
      </c>
      <c r="P7911" s="15" t="n">
        <v>24</v>
      </c>
      <c r="Y7911" s="15" t="s">
        <v>142</v>
      </c>
      <c r="AB7911" s="15" t="s">
        <v>143</v>
      </c>
    </row>
    <row r="7912" customFormat="false" ht="15" hidden="false" customHeight="true" outlineLevel="0" collapsed="false">
      <c r="A7912" s="15" t="s">
        <v>14029</v>
      </c>
      <c r="B7912" s="15" t="s">
        <v>14029</v>
      </c>
      <c r="C7912" s="15" t="s">
        <v>148</v>
      </c>
      <c r="E7912" s="15" t="s">
        <v>136</v>
      </c>
      <c r="F7912" s="15" t="s">
        <v>137</v>
      </c>
      <c r="G7912" s="15" t="s">
        <v>938</v>
      </c>
      <c r="H7912" s="15" t="s">
        <v>136</v>
      </c>
      <c r="I7912" s="15" t="s">
        <v>139</v>
      </c>
      <c r="J7912" s="15" t="s">
        <v>158</v>
      </c>
      <c r="K7912" s="15" t="s">
        <v>14033</v>
      </c>
      <c r="L7912" s="15" t="n">
        <v>2</v>
      </c>
      <c r="M7912" s="15" t="n">
        <v>2</v>
      </c>
      <c r="P7912" s="15" t="n">
        <v>4</v>
      </c>
      <c r="Y7912" s="15" t="s">
        <v>142</v>
      </c>
      <c r="AB7912" s="15" t="s">
        <v>143</v>
      </c>
    </row>
    <row r="7913" customFormat="false" ht="15" hidden="false" customHeight="true" outlineLevel="0" collapsed="false">
      <c r="A7913" s="15" t="s">
        <v>14029</v>
      </c>
      <c r="B7913" s="15" t="s">
        <v>14029</v>
      </c>
      <c r="C7913" s="15" t="s">
        <v>148</v>
      </c>
      <c r="E7913" s="15" t="s">
        <v>136</v>
      </c>
      <c r="F7913" s="15" t="s">
        <v>137</v>
      </c>
      <c r="G7913" s="15" t="s">
        <v>938</v>
      </c>
      <c r="H7913" s="15" t="s">
        <v>136</v>
      </c>
      <c r="I7913" s="15" t="s">
        <v>139</v>
      </c>
      <c r="J7913" s="15" t="s">
        <v>169</v>
      </c>
      <c r="K7913" s="15" t="s">
        <v>14034</v>
      </c>
      <c r="L7913" s="15" t="n">
        <v>2</v>
      </c>
      <c r="P7913" s="15" t="n">
        <v>2</v>
      </c>
      <c r="Y7913" s="15" t="s">
        <v>142</v>
      </c>
      <c r="AB7913" s="15" t="s">
        <v>143</v>
      </c>
    </row>
    <row r="7914" customFormat="false" ht="15" hidden="false" customHeight="true" outlineLevel="0" collapsed="false">
      <c r="A7914" s="15" t="s">
        <v>14035</v>
      </c>
      <c r="B7914" s="15" t="s">
        <v>14036</v>
      </c>
      <c r="C7914" s="15" t="s">
        <v>148</v>
      </c>
      <c r="E7914" s="15" t="s">
        <v>136</v>
      </c>
      <c r="F7914" s="15" t="s">
        <v>137</v>
      </c>
      <c r="G7914" s="15" t="s">
        <v>136</v>
      </c>
      <c r="H7914" s="15" t="s">
        <v>136</v>
      </c>
      <c r="I7914" s="15" t="s">
        <v>139</v>
      </c>
      <c r="J7914" s="15" t="s">
        <v>150</v>
      </c>
      <c r="K7914" s="15" t="s">
        <v>14037</v>
      </c>
      <c r="L7914" s="15" t="n">
        <v>4</v>
      </c>
      <c r="P7914" s="15" t="n">
        <v>4</v>
      </c>
      <c r="Y7914" s="15" t="s">
        <v>142</v>
      </c>
      <c r="AB7914" s="15" t="s">
        <v>143</v>
      </c>
    </row>
    <row r="7915" customFormat="false" ht="15" hidden="false" customHeight="true" outlineLevel="0" collapsed="false">
      <c r="A7915" s="15" t="s">
        <v>14038</v>
      </c>
      <c r="B7915" s="15" t="s">
        <v>14039</v>
      </c>
      <c r="C7915" s="15" t="s">
        <v>148</v>
      </c>
      <c r="E7915" s="15" t="s">
        <v>136</v>
      </c>
      <c r="F7915" s="15" t="s">
        <v>137</v>
      </c>
      <c r="G7915" s="15" t="s">
        <v>136</v>
      </c>
      <c r="H7915" s="15" t="s">
        <v>136</v>
      </c>
      <c r="I7915" s="15" t="s">
        <v>139</v>
      </c>
      <c r="J7915" s="15" t="s">
        <v>158</v>
      </c>
      <c r="K7915" s="15" t="s">
        <v>14040</v>
      </c>
      <c r="L7915" s="15" t="n">
        <v>1</v>
      </c>
      <c r="P7915" s="15" t="n">
        <v>1</v>
      </c>
      <c r="Y7915" s="15" t="s">
        <v>142</v>
      </c>
      <c r="AB7915" s="15" t="s">
        <v>143</v>
      </c>
    </row>
    <row r="7916" customFormat="false" ht="15" hidden="false" customHeight="true" outlineLevel="0" collapsed="false">
      <c r="A7916" s="15" t="s">
        <v>14041</v>
      </c>
      <c r="B7916" s="15" t="s">
        <v>14041</v>
      </c>
      <c r="C7916" s="15" t="s">
        <v>217</v>
      </c>
      <c r="D7916" s="15" t="s">
        <v>235</v>
      </c>
      <c r="E7916" s="15" t="s">
        <v>136</v>
      </c>
      <c r="F7916" s="15" t="s">
        <v>137</v>
      </c>
      <c r="G7916" s="15" t="s">
        <v>12468</v>
      </c>
      <c r="H7916" s="15" t="s">
        <v>136</v>
      </c>
      <c r="I7916" s="15" t="s">
        <v>139</v>
      </c>
      <c r="J7916" s="15" t="s">
        <v>140</v>
      </c>
      <c r="K7916" s="15" t="s">
        <v>14042</v>
      </c>
      <c r="N7916" s="15" t="n">
        <v>11</v>
      </c>
      <c r="P7916" s="15" t="n">
        <v>11</v>
      </c>
      <c r="Y7916" s="15" t="s">
        <v>142</v>
      </c>
      <c r="AB7916" s="15" t="s">
        <v>143</v>
      </c>
    </row>
    <row r="7917" customFormat="false" ht="15" hidden="false" customHeight="true" outlineLevel="0" collapsed="false">
      <c r="A7917" s="15" t="s">
        <v>14043</v>
      </c>
      <c r="B7917" s="15" t="s">
        <v>14044</v>
      </c>
      <c r="C7917" s="15" t="s">
        <v>148</v>
      </c>
      <c r="E7917" s="15" t="s">
        <v>136</v>
      </c>
      <c r="F7917" s="15" t="s">
        <v>137</v>
      </c>
      <c r="G7917" s="15" t="s">
        <v>12468</v>
      </c>
      <c r="H7917" s="15" t="s">
        <v>136</v>
      </c>
      <c r="I7917" s="15" t="s">
        <v>139</v>
      </c>
      <c r="J7917" s="15" t="s">
        <v>140</v>
      </c>
      <c r="K7917" s="15" t="s">
        <v>14045</v>
      </c>
      <c r="L7917" s="15" t="n">
        <v>6</v>
      </c>
      <c r="M7917" s="15" t="n">
        <v>11</v>
      </c>
      <c r="N7917" s="15" t="n">
        <v>16</v>
      </c>
      <c r="P7917" s="15" t="n">
        <v>33</v>
      </c>
      <c r="Y7917" s="15" t="s">
        <v>142</v>
      </c>
      <c r="AB7917" s="15" t="s">
        <v>143</v>
      </c>
    </row>
    <row r="7918" customFormat="false" ht="15" hidden="false" customHeight="true" outlineLevel="0" collapsed="false">
      <c r="A7918" s="15" t="s">
        <v>14043</v>
      </c>
      <c r="B7918" s="15" t="s">
        <v>14044</v>
      </c>
      <c r="C7918" s="15" t="s">
        <v>148</v>
      </c>
      <c r="E7918" s="15" t="s">
        <v>136</v>
      </c>
      <c r="F7918" s="15" t="s">
        <v>137</v>
      </c>
      <c r="G7918" s="15" t="s">
        <v>12468</v>
      </c>
      <c r="H7918" s="15" t="s">
        <v>136</v>
      </c>
      <c r="I7918" s="15" t="s">
        <v>139</v>
      </c>
      <c r="J7918" s="15" t="s">
        <v>144</v>
      </c>
      <c r="K7918" s="15" t="s">
        <v>14046</v>
      </c>
      <c r="M7918" s="15" t="n">
        <v>1</v>
      </c>
      <c r="P7918" s="15" t="n">
        <v>1</v>
      </c>
      <c r="Y7918" s="15" t="s">
        <v>142</v>
      </c>
      <c r="AB7918" s="15" t="s">
        <v>143</v>
      </c>
    </row>
    <row r="7919" customFormat="false" ht="15" hidden="false" customHeight="true" outlineLevel="0" collapsed="false">
      <c r="A7919" s="15" t="s">
        <v>14043</v>
      </c>
      <c r="B7919" s="15" t="s">
        <v>14044</v>
      </c>
      <c r="C7919" s="15" t="s">
        <v>148</v>
      </c>
      <c r="E7919" s="15" t="s">
        <v>136</v>
      </c>
      <c r="F7919" s="15" t="s">
        <v>137</v>
      </c>
      <c r="G7919" s="15" t="s">
        <v>12468</v>
      </c>
      <c r="H7919" s="15" t="s">
        <v>136</v>
      </c>
      <c r="I7919" s="15" t="s">
        <v>139</v>
      </c>
      <c r="J7919" s="15" t="s">
        <v>150</v>
      </c>
      <c r="K7919" s="15" t="s">
        <v>14047</v>
      </c>
      <c r="M7919" s="15" t="n">
        <v>2</v>
      </c>
      <c r="P7919" s="15" t="n">
        <v>2</v>
      </c>
      <c r="Y7919" s="15" t="s">
        <v>142</v>
      </c>
      <c r="AB7919" s="15" t="s">
        <v>143</v>
      </c>
    </row>
    <row r="7920" customFormat="false" ht="15" hidden="false" customHeight="true" outlineLevel="0" collapsed="false">
      <c r="A7920" s="15" t="s">
        <v>14043</v>
      </c>
      <c r="B7920" s="15" t="s">
        <v>14044</v>
      </c>
      <c r="C7920" s="15" t="s">
        <v>148</v>
      </c>
      <c r="E7920" s="15" t="s">
        <v>136</v>
      </c>
      <c r="F7920" s="15" t="s">
        <v>137</v>
      </c>
      <c r="G7920" s="15" t="s">
        <v>12468</v>
      </c>
      <c r="H7920" s="15" t="s">
        <v>136</v>
      </c>
      <c r="I7920" s="15" t="s">
        <v>139</v>
      </c>
      <c r="J7920" s="15" t="s">
        <v>166</v>
      </c>
      <c r="K7920" s="15" t="s">
        <v>14048</v>
      </c>
      <c r="M7920" s="15" t="n">
        <v>2</v>
      </c>
      <c r="N7920" s="15" t="n">
        <v>4</v>
      </c>
      <c r="P7920" s="15" t="n">
        <v>6</v>
      </c>
      <c r="Y7920" s="15" t="s">
        <v>142</v>
      </c>
      <c r="AB7920" s="15" t="s">
        <v>143</v>
      </c>
    </row>
    <row r="7921" customFormat="false" ht="15" hidden="false" customHeight="true" outlineLevel="0" collapsed="false">
      <c r="A7921" s="15" t="s">
        <v>14049</v>
      </c>
      <c r="B7921" s="15" t="s">
        <v>14050</v>
      </c>
      <c r="C7921" s="15" t="s">
        <v>148</v>
      </c>
      <c r="E7921" s="15" t="s">
        <v>136</v>
      </c>
      <c r="F7921" s="15" t="s">
        <v>137</v>
      </c>
      <c r="G7921" s="15" t="s">
        <v>136</v>
      </c>
      <c r="H7921" s="15" t="s">
        <v>136</v>
      </c>
      <c r="I7921" s="15" t="s">
        <v>139</v>
      </c>
      <c r="J7921" s="15" t="s">
        <v>150</v>
      </c>
      <c r="K7921" s="15" t="s">
        <v>14051</v>
      </c>
      <c r="L7921" s="15" t="n">
        <v>9</v>
      </c>
      <c r="P7921" s="15" t="n">
        <v>9</v>
      </c>
      <c r="Y7921" s="15" t="s">
        <v>142</v>
      </c>
      <c r="AB7921" s="15" t="s">
        <v>143</v>
      </c>
    </row>
    <row r="7922" customFormat="false" ht="15" hidden="false" customHeight="true" outlineLevel="0" collapsed="false">
      <c r="A7922" s="15" t="s">
        <v>14049</v>
      </c>
      <c r="B7922" s="15" t="s">
        <v>14050</v>
      </c>
      <c r="C7922" s="15" t="s">
        <v>148</v>
      </c>
      <c r="E7922" s="15" t="s">
        <v>136</v>
      </c>
      <c r="F7922" s="15" t="s">
        <v>137</v>
      </c>
      <c r="G7922" s="15" t="s">
        <v>136</v>
      </c>
      <c r="H7922" s="15" t="s">
        <v>136</v>
      </c>
      <c r="I7922" s="15" t="s">
        <v>139</v>
      </c>
      <c r="J7922" s="15" t="s">
        <v>169</v>
      </c>
      <c r="K7922" s="15" t="s">
        <v>14052</v>
      </c>
      <c r="L7922" s="15" t="n">
        <v>9</v>
      </c>
      <c r="P7922" s="15" t="n">
        <v>9</v>
      </c>
      <c r="Y7922" s="15" t="s">
        <v>142</v>
      </c>
      <c r="AB7922" s="15" t="s">
        <v>143</v>
      </c>
    </row>
    <row r="7923" customFormat="false" ht="15" hidden="false" customHeight="true" outlineLevel="0" collapsed="false">
      <c r="A7923" s="15" t="s">
        <v>14053</v>
      </c>
      <c r="B7923" s="15" t="s">
        <v>14053</v>
      </c>
      <c r="C7923" s="15" t="s">
        <v>148</v>
      </c>
      <c r="E7923" s="15" t="s">
        <v>136</v>
      </c>
      <c r="F7923" s="15" t="s">
        <v>137</v>
      </c>
      <c r="G7923" s="15" t="s">
        <v>136</v>
      </c>
      <c r="H7923" s="15" t="s">
        <v>136</v>
      </c>
      <c r="I7923" s="15" t="s">
        <v>139</v>
      </c>
      <c r="J7923" s="15" t="s">
        <v>150</v>
      </c>
      <c r="K7923" s="15" t="s">
        <v>14054</v>
      </c>
      <c r="L7923" s="15" t="n">
        <v>5</v>
      </c>
      <c r="P7923" s="15" t="n">
        <v>5</v>
      </c>
      <c r="Y7923" s="15" t="s">
        <v>142</v>
      </c>
      <c r="AB7923" s="15" t="s">
        <v>143</v>
      </c>
    </row>
    <row r="7924" customFormat="false" ht="15" hidden="false" customHeight="true" outlineLevel="0" collapsed="false">
      <c r="A7924" s="15" t="s">
        <v>14055</v>
      </c>
      <c r="B7924" s="15" t="s">
        <v>14056</v>
      </c>
      <c r="C7924" s="15" t="s">
        <v>148</v>
      </c>
      <c r="E7924" s="15" t="s">
        <v>136</v>
      </c>
      <c r="F7924" s="15" t="s">
        <v>137</v>
      </c>
      <c r="G7924" s="15" t="s">
        <v>136</v>
      </c>
      <c r="H7924" s="15" t="s">
        <v>136</v>
      </c>
      <c r="I7924" s="15" t="s">
        <v>139</v>
      </c>
      <c r="J7924" s="15" t="s">
        <v>150</v>
      </c>
      <c r="K7924" s="15" t="s">
        <v>14057</v>
      </c>
      <c r="L7924" s="15" t="n">
        <v>2</v>
      </c>
      <c r="P7924" s="15" t="n">
        <v>2</v>
      </c>
      <c r="Y7924" s="15" t="s">
        <v>142</v>
      </c>
      <c r="AB7924" s="15" t="s">
        <v>143</v>
      </c>
    </row>
    <row r="7925" customFormat="false" ht="15" hidden="false" customHeight="true" outlineLevel="0" collapsed="false">
      <c r="A7925" s="15" t="s">
        <v>14058</v>
      </c>
      <c r="B7925" s="15" t="s">
        <v>14059</v>
      </c>
      <c r="C7925" s="15" t="s">
        <v>134</v>
      </c>
      <c r="D7925" s="15" t="s">
        <v>135</v>
      </c>
      <c r="E7925" s="15" t="s">
        <v>136</v>
      </c>
      <c r="F7925" s="15" t="s">
        <v>137</v>
      </c>
      <c r="G7925" s="15" t="s">
        <v>5974</v>
      </c>
      <c r="H7925" s="15" t="s">
        <v>136</v>
      </c>
      <c r="I7925" s="15" t="s">
        <v>139</v>
      </c>
      <c r="J7925" s="15" t="s">
        <v>140</v>
      </c>
      <c r="K7925" s="15" t="s">
        <v>14060</v>
      </c>
      <c r="O7925" s="15" t="n">
        <v>2</v>
      </c>
      <c r="P7925" s="15" t="n">
        <v>2</v>
      </c>
      <c r="Y7925" s="15" t="s">
        <v>142</v>
      </c>
      <c r="AB7925" s="15" t="s">
        <v>143</v>
      </c>
    </row>
    <row r="7926" customFormat="false" ht="15" hidden="false" customHeight="true" outlineLevel="0" collapsed="false">
      <c r="A7926" s="15" t="s">
        <v>14061</v>
      </c>
      <c r="B7926" s="15" t="s">
        <v>14062</v>
      </c>
      <c r="C7926" s="15" t="s">
        <v>217</v>
      </c>
      <c r="D7926" s="15" t="s">
        <v>235</v>
      </c>
      <c r="E7926" s="15" t="s">
        <v>136</v>
      </c>
      <c r="F7926" s="15" t="s">
        <v>137</v>
      </c>
      <c r="G7926" s="15" t="s">
        <v>138</v>
      </c>
      <c r="H7926" s="15" t="s">
        <v>136</v>
      </c>
      <c r="I7926" s="15" t="s">
        <v>139</v>
      </c>
      <c r="J7926" s="15" t="s">
        <v>144</v>
      </c>
      <c r="K7926" s="15" t="s">
        <v>14063</v>
      </c>
      <c r="L7926" s="15" t="n">
        <v>3</v>
      </c>
      <c r="M7926" s="15" t="n">
        <v>6</v>
      </c>
      <c r="P7926" s="15" t="n">
        <v>9</v>
      </c>
      <c r="Y7926" s="15" t="s">
        <v>142</v>
      </c>
      <c r="AB7926" s="15" t="s">
        <v>143</v>
      </c>
    </row>
    <row r="7927" customFormat="false" ht="15" hidden="false" customHeight="true" outlineLevel="0" collapsed="false">
      <c r="A7927" s="15" t="s">
        <v>14061</v>
      </c>
      <c r="B7927" s="15" t="s">
        <v>14062</v>
      </c>
      <c r="C7927" s="15" t="s">
        <v>217</v>
      </c>
      <c r="D7927" s="15" t="s">
        <v>235</v>
      </c>
      <c r="E7927" s="15" t="s">
        <v>136</v>
      </c>
      <c r="F7927" s="15" t="s">
        <v>137</v>
      </c>
      <c r="G7927" s="15" t="s">
        <v>138</v>
      </c>
      <c r="H7927" s="15" t="s">
        <v>136</v>
      </c>
      <c r="I7927" s="15" t="s">
        <v>139</v>
      </c>
      <c r="J7927" s="15" t="s">
        <v>150</v>
      </c>
      <c r="K7927" s="15" t="s">
        <v>14064</v>
      </c>
      <c r="L7927" s="15" t="n">
        <v>2</v>
      </c>
      <c r="M7927" s="15" t="n">
        <v>6</v>
      </c>
      <c r="P7927" s="15" t="n">
        <v>8</v>
      </c>
      <c r="Y7927" s="15" t="s">
        <v>142</v>
      </c>
      <c r="AB7927" s="15" t="s">
        <v>143</v>
      </c>
    </row>
    <row r="7928" customFormat="false" ht="15" hidden="false" customHeight="true" outlineLevel="0" collapsed="false">
      <c r="A7928" s="15" t="s">
        <v>14061</v>
      </c>
      <c r="B7928" s="15" t="s">
        <v>14062</v>
      </c>
      <c r="C7928" s="15" t="s">
        <v>217</v>
      </c>
      <c r="D7928" s="15" t="s">
        <v>235</v>
      </c>
      <c r="E7928" s="15" t="s">
        <v>136</v>
      </c>
      <c r="F7928" s="15" t="s">
        <v>137</v>
      </c>
      <c r="G7928" s="15" t="s">
        <v>138</v>
      </c>
      <c r="H7928" s="15" t="s">
        <v>136</v>
      </c>
      <c r="I7928" s="15" t="s">
        <v>139</v>
      </c>
      <c r="J7928" s="15" t="s">
        <v>158</v>
      </c>
      <c r="K7928" s="15" t="s">
        <v>14065</v>
      </c>
      <c r="L7928" s="15" t="n">
        <v>1</v>
      </c>
      <c r="M7928" s="15" t="n">
        <v>1</v>
      </c>
      <c r="N7928" s="15" t="n">
        <v>5</v>
      </c>
      <c r="P7928" s="15" t="n">
        <v>7</v>
      </c>
      <c r="Y7928" s="15" t="s">
        <v>142</v>
      </c>
      <c r="AB7928" s="15" t="s">
        <v>143</v>
      </c>
    </row>
    <row r="7929" customFormat="false" ht="15" hidden="false" customHeight="true" outlineLevel="0" collapsed="false">
      <c r="A7929" s="15" t="s">
        <v>14066</v>
      </c>
      <c r="B7929" s="15" t="s">
        <v>14066</v>
      </c>
      <c r="C7929" s="15" t="s">
        <v>217</v>
      </c>
      <c r="D7929" s="15" t="s">
        <v>218</v>
      </c>
      <c r="E7929" s="15" t="s">
        <v>136</v>
      </c>
      <c r="F7929" s="15" t="s">
        <v>137</v>
      </c>
      <c r="G7929" s="15" t="s">
        <v>154</v>
      </c>
      <c r="H7929" s="15" t="s">
        <v>136</v>
      </c>
      <c r="I7929" s="15" t="s">
        <v>139</v>
      </c>
      <c r="J7929" s="15" t="s">
        <v>140</v>
      </c>
      <c r="K7929" s="15" t="s">
        <v>14067</v>
      </c>
      <c r="N7929" s="15" t="n">
        <v>5</v>
      </c>
      <c r="P7929" s="15" t="n">
        <v>5</v>
      </c>
      <c r="Y7929" s="15" t="s">
        <v>156</v>
      </c>
      <c r="AB7929" s="15" t="s">
        <v>143</v>
      </c>
    </row>
    <row r="7930" customFormat="false" ht="15" hidden="false" customHeight="true" outlineLevel="0" collapsed="false">
      <c r="A7930" s="15" t="s">
        <v>14068</v>
      </c>
      <c r="B7930" s="15" t="s">
        <v>14069</v>
      </c>
      <c r="C7930" s="15" t="s">
        <v>148</v>
      </c>
      <c r="E7930" s="15" t="s">
        <v>136</v>
      </c>
      <c r="F7930" s="15" t="s">
        <v>137</v>
      </c>
      <c r="G7930" s="15" t="s">
        <v>136</v>
      </c>
      <c r="H7930" s="15" t="s">
        <v>136</v>
      </c>
      <c r="I7930" s="15" t="s">
        <v>139</v>
      </c>
      <c r="J7930" s="15" t="s">
        <v>150</v>
      </c>
      <c r="K7930" s="15" t="s">
        <v>14070</v>
      </c>
      <c r="L7930" s="15" t="n">
        <v>8</v>
      </c>
      <c r="P7930" s="15" t="n">
        <v>8</v>
      </c>
      <c r="Y7930" s="15" t="s">
        <v>142</v>
      </c>
      <c r="AB7930" s="15" t="s">
        <v>143</v>
      </c>
    </row>
    <row r="7931" customFormat="false" ht="15" hidden="false" customHeight="true" outlineLevel="0" collapsed="false">
      <c r="A7931" s="15" t="s">
        <v>14071</v>
      </c>
      <c r="B7931" s="15" t="s">
        <v>14071</v>
      </c>
      <c r="C7931" s="15" t="s">
        <v>148</v>
      </c>
      <c r="E7931" s="15" t="s">
        <v>136</v>
      </c>
      <c r="F7931" s="15" t="s">
        <v>137</v>
      </c>
      <c r="G7931" s="15" t="s">
        <v>154</v>
      </c>
      <c r="H7931" s="15" t="s">
        <v>136</v>
      </c>
      <c r="I7931" s="15" t="s">
        <v>139</v>
      </c>
      <c r="J7931" s="15" t="s">
        <v>140</v>
      </c>
      <c r="K7931" s="15" t="s">
        <v>14072</v>
      </c>
      <c r="N7931" s="15" t="n">
        <v>4</v>
      </c>
      <c r="P7931" s="15" t="n">
        <v>4</v>
      </c>
      <c r="Y7931" s="15" t="s">
        <v>156</v>
      </c>
      <c r="AB7931" s="15" t="s">
        <v>143</v>
      </c>
    </row>
    <row r="7932" customFormat="false" ht="15" hidden="false" customHeight="true" outlineLevel="0" collapsed="false">
      <c r="A7932" s="15" t="s">
        <v>14073</v>
      </c>
      <c r="B7932" s="15" t="s">
        <v>14074</v>
      </c>
      <c r="C7932" s="15" t="s">
        <v>148</v>
      </c>
      <c r="E7932" s="15" t="s">
        <v>136</v>
      </c>
      <c r="F7932" s="15" t="s">
        <v>137</v>
      </c>
      <c r="G7932" s="15" t="s">
        <v>136</v>
      </c>
      <c r="H7932" s="15" t="s">
        <v>136</v>
      </c>
      <c r="I7932" s="15" t="s">
        <v>139</v>
      </c>
      <c r="J7932" s="15" t="s">
        <v>144</v>
      </c>
      <c r="K7932" s="15" t="s">
        <v>14075</v>
      </c>
      <c r="L7932" s="15" t="n">
        <v>1</v>
      </c>
      <c r="P7932" s="15" t="n">
        <v>1</v>
      </c>
      <c r="Y7932" s="15" t="s">
        <v>142</v>
      </c>
      <c r="AB7932" s="15" t="s">
        <v>143</v>
      </c>
    </row>
    <row r="7933" customFormat="false" ht="15" hidden="false" customHeight="true" outlineLevel="0" collapsed="false">
      <c r="A7933" s="15" t="s">
        <v>14073</v>
      </c>
      <c r="B7933" s="15" t="s">
        <v>14074</v>
      </c>
      <c r="C7933" s="15" t="s">
        <v>148</v>
      </c>
      <c r="E7933" s="15" t="s">
        <v>136</v>
      </c>
      <c r="F7933" s="15" t="s">
        <v>137</v>
      </c>
      <c r="G7933" s="15" t="s">
        <v>136</v>
      </c>
      <c r="H7933" s="15" t="s">
        <v>136</v>
      </c>
      <c r="I7933" s="15" t="s">
        <v>139</v>
      </c>
      <c r="J7933" s="15" t="s">
        <v>158</v>
      </c>
      <c r="K7933" s="15" t="s">
        <v>14076</v>
      </c>
      <c r="L7933" s="15" t="n">
        <v>3</v>
      </c>
      <c r="P7933" s="15" t="n">
        <v>3</v>
      </c>
      <c r="Y7933" s="15" t="s">
        <v>142</v>
      </c>
      <c r="AB7933" s="15" t="s">
        <v>143</v>
      </c>
    </row>
    <row r="7934" customFormat="false" ht="15" hidden="false" customHeight="true" outlineLevel="0" collapsed="false">
      <c r="A7934" s="15" t="s">
        <v>14077</v>
      </c>
      <c r="B7934" s="15" t="s">
        <v>14078</v>
      </c>
      <c r="C7934" s="15" t="s">
        <v>148</v>
      </c>
      <c r="E7934" s="15" t="s">
        <v>136</v>
      </c>
      <c r="F7934" s="15" t="s">
        <v>137</v>
      </c>
      <c r="G7934" s="15" t="s">
        <v>451</v>
      </c>
      <c r="H7934" s="15" t="s">
        <v>136</v>
      </c>
      <c r="I7934" s="15" t="s">
        <v>139</v>
      </c>
      <c r="J7934" s="15" t="s">
        <v>140</v>
      </c>
      <c r="K7934" s="15" t="s">
        <v>14079</v>
      </c>
      <c r="L7934" s="15" t="n">
        <v>41</v>
      </c>
      <c r="P7934" s="15" t="n">
        <v>41</v>
      </c>
      <c r="Y7934" s="15" t="s">
        <v>142</v>
      </c>
      <c r="AB7934" s="15" t="s">
        <v>143</v>
      </c>
    </row>
    <row r="7935" customFormat="false" ht="15" hidden="false" customHeight="true" outlineLevel="0" collapsed="false">
      <c r="A7935" s="15" t="s">
        <v>14080</v>
      </c>
      <c r="B7935" s="15" t="s">
        <v>14080</v>
      </c>
      <c r="C7935" s="15" t="s">
        <v>148</v>
      </c>
      <c r="E7935" s="15" t="s">
        <v>136</v>
      </c>
      <c r="F7935" s="15" t="s">
        <v>137</v>
      </c>
      <c r="G7935" s="15" t="s">
        <v>136</v>
      </c>
      <c r="H7935" s="15" t="s">
        <v>136</v>
      </c>
      <c r="I7935" s="15" t="s">
        <v>139</v>
      </c>
      <c r="J7935" s="15" t="s">
        <v>150</v>
      </c>
      <c r="K7935" s="15" t="s">
        <v>14081</v>
      </c>
      <c r="L7935" s="15" t="n">
        <v>4</v>
      </c>
      <c r="P7935" s="15" t="n">
        <v>4</v>
      </c>
      <c r="Y7935" s="15" t="s">
        <v>142</v>
      </c>
      <c r="AB7935" s="15" t="s">
        <v>143</v>
      </c>
    </row>
    <row r="7936" customFormat="false" ht="15" hidden="false" customHeight="true" outlineLevel="0" collapsed="false">
      <c r="A7936" s="15" t="s">
        <v>14082</v>
      </c>
      <c r="B7936" s="15" t="s">
        <v>14082</v>
      </c>
      <c r="C7936" s="15" t="s">
        <v>148</v>
      </c>
      <c r="E7936" s="15" t="s">
        <v>136</v>
      </c>
      <c r="F7936" s="15" t="s">
        <v>137</v>
      </c>
      <c r="G7936" s="15" t="s">
        <v>256</v>
      </c>
      <c r="H7936" s="15" t="s">
        <v>136</v>
      </c>
      <c r="I7936" s="15" t="s">
        <v>139</v>
      </c>
      <c r="J7936" s="15" t="s">
        <v>140</v>
      </c>
      <c r="K7936" s="15" t="s">
        <v>14083</v>
      </c>
      <c r="M7936" s="15" t="n">
        <v>24</v>
      </c>
      <c r="P7936" s="15" t="n">
        <v>24</v>
      </c>
      <c r="Y7936" s="15" t="s">
        <v>258</v>
      </c>
      <c r="AB7936" s="15" t="s">
        <v>143</v>
      </c>
    </row>
    <row r="7937" customFormat="false" ht="15" hidden="false" customHeight="true" outlineLevel="0" collapsed="false">
      <c r="A7937" s="15" t="s">
        <v>14084</v>
      </c>
      <c r="B7937" s="15" t="s">
        <v>14085</v>
      </c>
      <c r="C7937" s="15" t="s">
        <v>148</v>
      </c>
      <c r="E7937" s="15" t="s">
        <v>136</v>
      </c>
      <c r="F7937" s="15" t="s">
        <v>137</v>
      </c>
      <c r="G7937" s="15" t="s">
        <v>4163</v>
      </c>
      <c r="H7937" s="15" t="s">
        <v>136</v>
      </c>
      <c r="I7937" s="15" t="s">
        <v>139</v>
      </c>
      <c r="J7937" s="15" t="s">
        <v>150</v>
      </c>
      <c r="K7937" s="15" t="s">
        <v>14086</v>
      </c>
      <c r="L7937" s="15" t="n">
        <v>13</v>
      </c>
      <c r="P7937" s="15" t="n">
        <v>13</v>
      </c>
      <c r="Y7937" s="15" t="s">
        <v>156</v>
      </c>
      <c r="AB7937" s="15" t="s">
        <v>143</v>
      </c>
    </row>
    <row r="7938" customFormat="false" ht="15" hidden="false" customHeight="true" outlineLevel="0" collapsed="false">
      <c r="A7938" s="15" t="s">
        <v>14084</v>
      </c>
      <c r="B7938" s="15" t="s">
        <v>14085</v>
      </c>
      <c r="C7938" s="15" t="s">
        <v>148</v>
      </c>
      <c r="E7938" s="15" t="s">
        <v>136</v>
      </c>
      <c r="F7938" s="15" t="s">
        <v>137</v>
      </c>
      <c r="G7938" s="15" t="s">
        <v>4163</v>
      </c>
      <c r="H7938" s="15" t="s">
        <v>136</v>
      </c>
      <c r="I7938" s="15" t="s">
        <v>139</v>
      </c>
      <c r="J7938" s="15" t="s">
        <v>158</v>
      </c>
      <c r="K7938" s="15" t="s">
        <v>14087</v>
      </c>
      <c r="L7938" s="15" t="n">
        <v>2</v>
      </c>
      <c r="P7938" s="15" t="n">
        <v>2</v>
      </c>
      <c r="Y7938" s="15" t="s">
        <v>156</v>
      </c>
      <c r="AB7938" s="15" t="s">
        <v>143</v>
      </c>
    </row>
    <row r="7939" customFormat="false" ht="15" hidden="false" customHeight="true" outlineLevel="0" collapsed="false">
      <c r="A7939" s="15" t="s">
        <v>14088</v>
      </c>
      <c r="B7939" s="15" t="s">
        <v>14088</v>
      </c>
      <c r="C7939" s="15" t="s">
        <v>134</v>
      </c>
      <c r="D7939" s="15" t="s">
        <v>135</v>
      </c>
      <c r="E7939" s="15" t="s">
        <v>136</v>
      </c>
      <c r="F7939" s="15" t="s">
        <v>137</v>
      </c>
      <c r="G7939" s="15" t="s">
        <v>1396</v>
      </c>
      <c r="H7939" s="15" t="s">
        <v>136</v>
      </c>
      <c r="I7939" s="15" t="s">
        <v>139</v>
      </c>
      <c r="J7939" s="15" t="s">
        <v>140</v>
      </c>
      <c r="K7939" s="15" t="s">
        <v>14089</v>
      </c>
      <c r="L7939" s="15" t="n">
        <v>1</v>
      </c>
      <c r="M7939" s="15" t="n">
        <v>1</v>
      </c>
      <c r="P7939" s="15" t="n">
        <v>2</v>
      </c>
      <c r="Y7939" s="15" t="s">
        <v>142</v>
      </c>
      <c r="AB7939" s="15" t="s">
        <v>143</v>
      </c>
    </row>
    <row r="7940" customFormat="false" ht="15" hidden="false" customHeight="true" outlineLevel="0" collapsed="false">
      <c r="A7940" s="15" t="s">
        <v>14088</v>
      </c>
      <c r="B7940" s="15" t="s">
        <v>14088</v>
      </c>
      <c r="C7940" s="15" t="s">
        <v>134</v>
      </c>
      <c r="D7940" s="15" t="s">
        <v>135</v>
      </c>
      <c r="E7940" s="15" t="s">
        <v>136</v>
      </c>
      <c r="F7940" s="15" t="s">
        <v>137</v>
      </c>
      <c r="G7940" s="15" t="s">
        <v>1396</v>
      </c>
      <c r="H7940" s="15" t="s">
        <v>136</v>
      </c>
      <c r="I7940" s="15" t="s">
        <v>139</v>
      </c>
      <c r="J7940" s="15" t="s">
        <v>144</v>
      </c>
      <c r="K7940" s="15" t="s">
        <v>14090</v>
      </c>
      <c r="L7940" s="15" t="n">
        <v>4</v>
      </c>
      <c r="M7940" s="15" t="n">
        <v>13</v>
      </c>
      <c r="P7940" s="15" t="n">
        <v>17</v>
      </c>
      <c r="Y7940" s="15" t="s">
        <v>142</v>
      </c>
      <c r="AB7940" s="15" t="s">
        <v>143</v>
      </c>
    </row>
    <row r="7941" customFormat="false" ht="15" hidden="false" customHeight="true" outlineLevel="0" collapsed="false">
      <c r="A7941" s="15" t="s">
        <v>14088</v>
      </c>
      <c r="B7941" s="15" t="s">
        <v>14088</v>
      </c>
      <c r="C7941" s="15" t="s">
        <v>134</v>
      </c>
      <c r="D7941" s="15" t="s">
        <v>135</v>
      </c>
      <c r="E7941" s="15" t="s">
        <v>136</v>
      </c>
      <c r="F7941" s="15" t="s">
        <v>137</v>
      </c>
      <c r="G7941" s="15" t="s">
        <v>1396</v>
      </c>
      <c r="H7941" s="15" t="s">
        <v>136</v>
      </c>
      <c r="I7941" s="15" t="s">
        <v>139</v>
      </c>
      <c r="J7941" s="15" t="s">
        <v>150</v>
      </c>
      <c r="K7941" s="15" t="s">
        <v>14091</v>
      </c>
      <c r="L7941" s="15" t="n">
        <v>10</v>
      </c>
      <c r="M7941" s="15" t="n">
        <v>21</v>
      </c>
      <c r="P7941" s="15" t="n">
        <v>31</v>
      </c>
      <c r="Y7941" s="15" t="s">
        <v>142</v>
      </c>
      <c r="AB7941" s="15" t="s">
        <v>143</v>
      </c>
    </row>
    <row r="7942" customFormat="false" ht="15" hidden="false" customHeight="true" outlineLevel="0" collapsed="false">
      <c r="A7942" s="15" t="s">
        <v>14088</v>
      </c>
      <c r="B7942" s="15" t="s">
        <v>14088</v>
      </c>
      <c r="C7942" s="15" t="s">
        <v>134</v>
      </c>
      <c r="D7942" s="15" t="s">
        <v>135</v>
      </c>
      <c r="E7942" s="15" t="s">
        <v>136</v>
      </c>
      <c r="F7942" s="15" t="s">
        <v>137</v>
      </c>
      <c r="G7942" s="15" t="s">
        <v>1396</v>
      </c>
      <c r="H7942" s="15" t="s">
        <v>136</v>
      </c>
      <c r="I7942" s="15" t="s">
        <v>139</v>
      </c>
      <c r="J7942" s="15" t="s">
        <v>158</v>
      </c>
      <c r="K7942" s="15" t="s">
        <v>14092</v>
      </c>
      <c r="L7942" s="15" t="n">
        <v>3</v>
      </c>
      <c r="M7942" s="15" t="n">
        <v>24</v>
      </c>
      <c r="N7942" s="15" t="n">
        <v>1</v>
      </c>
      <c r="P7942" s="15" t="n">
        <v>28</v>
      </c>
      <c r="Y7942" s="15" t="s">
        <v>142</v>
      </c>
      <c r="AB7942" s="15" t="s">
        <v>143</v>
      </c>
    </row>
    <row r="7943" customFormat="false" ht="15" hidden="false" customHeight="true" outlineLevel="0" collapsed="false">
      <c r="A7943" s="15" t="s">
        <v>14093</v>
      </c>
      <c r="B7943" s="15" t="s">
        <v>14094</v>
      </c>
      <c r="C7943" s="15" t="s">
        <v>148</v>
      </c>
      <c r="E7943" s="15" t="s">
        <v>136</v>
      </c>
      <c r="F7943" s="15" t="s">
        <v>137</v>
      </c>
      <c r="G7943" s="15" t="s">
        <v>451</v>
      </c>
      <c r="H7943" s="15" t="s">
        <v>136</v>
      </c>
      <c r="I7943" s="15" t="s">
        <v>139</v>
      </c>
      <c r="J7943" s="15" t="s">
        <v>150</v>
      </c>
      <c r="K7943" s="15" t="s">
        <v>14095</v>
      </c>
      <c r="L7943" s="15" t="n">
        <v>6</v>
      </c>
      <c r="P7943" s="15" t="n">
        <v>6</v>
      </c>
      <c r="Y7943" s="15" t="s">
        <v>142</v>
      </c>
      <c r="AB7943" s="15" t="s">
        <v>143</v>
      </c>
    </row>
    <row r="7944" customFormat="false" ht="15" hidden="false" customHeight="true" outlineLevel="0" collapsed="false">
      <c r="A7944" s="15" t="s">
        <v>14093</v>
      </c>
      <c r="B7944" s="15" t="s">
        <v>14094</v>
      </c>
      <c r="C7944" s="15" t="s">
        <v>148</v>
      </c>
      <c r="E7944" s="15" t="s">
        <v>136</v>
      </c>
      <c r="F7944" s="15" t="s">
        <v>137</v>
      </c>
      <c r="G7944" s="15" t="s">
        <v>451</v>
      </c>
      <c r="H7944" s="15" t="s">
        <v>136</v>
      </c>
      <c r="I7944" s="15" t="s">
        <v>139</v>
      </c>
      <c r="J7944" s="15" t="s">
        <v>158</v>
      </c>
      <c r="K7944" s="15" t="s">
        <v>14096</v>
      </c>
      <c r="L7944" s="15" t="n">
        <v>6</v>
      </c>
      <c r="P7944" s="15" t="n">
        <v>6</v>
      </c>
      <c r="Y7944" s="15" t="s">
        <v>142</v>
      </c>
      <c r="AB7944" s="15" t="s">
        <v>143</v>
      </c>
    </row>
    <row r="7945" customFormat="false" ht="15" hidden="false" customHeight="true" outlineLevel="0" collapsed="false">
      <c r="A7945" s="15" t="s">
        <v>14097</v>
      </c>
      <c r="B7945" s="15" t="s">
        <v>14098</v>
      </c>
      <c r="C7945" s="15" t="s">
        <v>134</v>
      </c>
      <c r="D7945" s="15" t="s">
        <v>135</v>
      </c>
      <c r="E7945" s="15" t="s">
        <v>136</v>
      </c>
      <c r="F7945" s="15" t="s">
        <v>137</v>
      </c>
      <c r="G7945" s="15" t="s">
        <v>14099</v>
      </c>
      <c r="H7945" s="15" t="s">
        <v>136</v>
      </c>
      <c r="I7945" s="15" t="s">
        <v>139</v>
      </c>
      <c r="J7945" s="15" t="s">
        <v>140</v>
      </c>
      <c r="K7945" s="15" t="s">
        <v>14100</v>
      </c>
      <c r="M7945" s="15" t="n">
        <v>8</v>
      </c>
      <c r="P7945" s="15" t="n">
        <v>8</v>
      </c>
      <c r="Y7945" s="15" t="s">
        <v>142</v>
      </c>
      <c r="AB7945" s="15" t="s">
        <v>143</v>
      </c>
    </row>
    <row r="7946" customFormat="false" ht="15" hidden="false" customHeight="true" outlineLevel="0" collapsed="false">
      <c r="A7946" s="15" t="s">
        <v>14097</v>
      </c>
      <c r="B7946" s="15" t="s">
        <v>14098</v>
      </c>
      <c r="C7946" s="15" t="s">
        <v>134</v>
      </c>
      <c r="D7946" s="15" t="s">
        <v>135</v>
      </c>
      <c r="E7946" s="15" t="s">
        <v>136</v>
      </c>
      <c r="F7946" s="15" t="s">
        <v>137</v>
      </c>
      <c r="G7946" s="15" t="s">
        <v>14099</v>
      </c>
      <c r="H7946" s="15" t="s">
        <v>136</v>
      </c>
      <c r="I7946" s="15" t="s">
        <v>139</v>
      </c>
      <c r="J7946" s="15" t="s">
        <v>150</v>
      </c>
      <c r="K7946" s="15" t="s">
        <v>14101</v>
      </c>
      <c r="L7946" s="15" t="n">
        <v>1</v>
      </c>
      <c r="M7946" s="15" t="n">
        <v>10</v>
      </c>
      <c r="P7946" s="15" t="n">
        <v>11</v>
      </c>
      <c r="Y7946" s="15" t="s">
        <v>142</v>
      </c>
      <c r="AB7946" s="15" t="s">
        <v>143</v>
      </c>
    </row>
    <row r="7947" customFormat="false" ht="15" hidden="false" customHeight="true" outlineLevel="0" collapsed="false">
      <c r="A7947" s="15" t="s">
        <v>14102</v>
      </c>
      <c r="B7947" s="15" t="s">
        <v>14102</v>
      </c>
      <c r="C7947" s="15" t="s">
        <v>148</v>
      </c>
      <c r="E7947" s="15" t="s">
        <v>136</v>
      </c>
      <c r="F7947" s="15" t="s">
        <v>137</v>
      </c>
      <c r="G7947" s="15" t="s">
        <v>136</v>
      </c>
      <c r="H7947" s="15" t="s">
        <v>136</v>
      </c>
      <c r="I7947" s="15" t="s">
        <v>139</v>
      </c>
      <c r="J7947" s="15" t="s">
        <v>158</v>
      </c>
      <c r="K7947" s="15" t="s">
        <v>14103</v>
      </c>
      <c r="M7947" s="15" t="n">
        <v>3</v>
      </c>
      <c r="P7947" s="15" t="n">
        <v>3</v>
      </c>
      <c r="Y7947" s="15" t="s">
        <v>142</v>
      </c>
      <c r="AB7947" s="15" t="s">
        <v>143</v>
      </c>
    </row>
    <row r="7948" customFormat="false" ht="15" hidden="false" customHeight="true" outlineLevel="0" collapsed="false">
      <c r="A7948" s="15" t="s">
        <v>14104</v>
      </c>
      <c r="B7948" s="15" t="s">
        <v>14105</v>
      </c>
      <c r="C7948" s="15" t="s">
        <v>217</v>
      </c>
      <c r="D7948" s="15" t="s">
        <v>235</v>
      </c>
      <c r="E7948" s="15" t="s">
        <v>136</v>
      </c>
      <c r="F7948" s="15" t="s">
        <v>137</v>
      </c>
      <c r="G7948" s="15" t="s">
        <v>136</v>
      </c>
      <c r="H7948" s="15" t="s">
        <v>136</v>
      </c>
      <c r="I7948" s="15" t="s">
        <v>139</v>
      </c>
      <c r="J7948" s="15" t="s">
        <v>140</v>
      </c>
      <c r="K7948" s="15" t="s">
        <v>14106</v>
      </c>
      <c r="L7948" s="15" t="n">
        <v>4</v>
      </c>
      <c r="M7948" s="15" t="n">
        <v>1</v>
      </c>
      <c r="N7948" s="15" t="n">
        <v>2</v>
      </c>
      <c r="P7948" s="15" t="n">
        <v>7</v>
      </c>
      <c r="Y7948" s="15" t="s">
        <v>142</v>
      </c>
      <c r="AB7948" s="15" t="s">
        <v>143</v>
      </c>
    </row>
    <row r="7949" customFormat="false" ht="15" hidden="false" customHeight="true" outlineLevel="0" collapsed="false">
      <c r="A7949" s="15" t="s">
        <v>14107</v>
      </c>
      <c r="B7949" s="15" t="s">
        <v>14108</v>
      </c>
      <c r="C7949" s="15" t="s">
        <v>217</v>
      </c>
      <c r="D7949" s="15" t="s">
        <v>235</v>
      </c>
      <c r="E7949" s="15" t="s">
        <v>136</v>
      </c>
      <c r="F7949" s="15" t="s">
        <v>137</v>
      </c>
      <c r="G7949" s="15" t="s">
        <v>336</v>
      </c>
      <c r="H7949" s="15" t="s">
        <v>136</v>
      </c>
      <c r="I7949" s="15" t="s">
        <v>139</v>
      </c>
      <c r="J7949" s="15" t="s">
        <v>150</v>
      </c>
      <c r="K7949" s="15" t="s">
        <v>14109</v>
      </c>
      <c r="M7949" s="15" t="n">
        <v>55</v>
      </c>
      <c r="P7949" s="15" t="n">
        <v>55</v>
      </c>
      <c r="Y7949" s="15" t="s">
        <v>142</v>
      </c>
      <c r="AB7949" s="15" t="s">
        <v>143</v>
      </c>
    </row>
    <row r="7950" customFormat="false" ht="15" hidden="false" customHeight="true" outlineLevel="0" collapsed="false">
      <c r="A7950" s="15" t="s">
        <v>14107</v>
      </c>
      <c r="B7950" s="15" t="s">
        <v>14108</v>
      </c>
      <c r="C7950" s="15" t="s">
        <v>217</v>
      </c>
      <c r="D7950" s="15" t="s">
        <v>235</v>
      </c>
      <c r="E7950" s="15" t="s">
        <v>136</v>
      </c>
      <c r="F7950" s="15" t="s">
        <v>137</v>
      </c>
      <c r="G7950" s="15" t="s">
        <v>336</v>
      </c>
      <c r="H7950" s="15" t="s">
        <v>136</v>
      </c>
      <c r="I7950" s="15" t="s">
        <v>139</v>
      </c>
      <c r="J7950" s="15" t="s">
        <v>158</v>
      </c>
      <c r="K7950" s="15" t="s">
        <v>14110</v>
      </c>
      <c r="M7950" s="15" t="n">
        <v>6</v>
      </c>
      <c r="P7950" s="15" t="n">
        <v>6</v>
      </c>
      <c r="Y7950" s="15" t="s">
        <v>142</v>
      </c>
      <c r="AB7950" s="15" t="s">
        <v>143</v>
      </c>
    </row>
    <row r="7951" customFormat="false" ht="15" hidden="false" customHeight="true" outlineLevel="0" collapsed="false">
      <c r="A7951" s="15" t="s">
        <v>14111</v>
      </c>
      <c r="B7951" s="15" t="s">
        <v>14111</v>
      </c>
      <c r="C7951" s="15" t="s">
        <v>148</v>
      </c>
      <c r="E7951" s="15" t="s">
        <v>136</v>
      </c>
      <c r="F7951" s="15" t="s">
        <v>137</v>
      </c>
      <c r="G7951" s="15" t="s">
        <v>136</v>
      </c>
      <c r="H7951" s="15" t="s">
        <v>136</v>
      </c>
      <c r="I7951" s="15" t="s">
        <v>139</v>
      </c>
      <c r="J7951" s="15" t="s">
        <v>158</v>
      </c>
      <c r="K7951" s="15" t="s">
        <v>14112</v>
      </c>
      <c r="M7951" s="15" t="n">
        <v>1</v>
      </c>
      <c r="P7951" s="15" t="n">
        <v>1</v>
      </c>
      <c r="Y7951" s="15" t="s">
        <v>142</v>
      </c>
      <c r="AB7951" s="15" t="s">
        <v>143</v>
      </c>
    </row>
    <row r="7952" customFormat="false" ht="15" hidden="false" customHeight="true" outlineLevel="0" collapsed="false">
      <c r="A7952" s="15" t="s">
        <v>14113</v>
      </c>
      <c r="B7952" s="15" t="s">
        <v>14114</v>
      </c>
      <c r="C7952" s="15" t="s">
        <v>148</v>
      </c>
      <c r="E7952" s="15" t="s">
        <v>136</v>
      </c>
      <c r="F7952" s="15" t="s">
        <v>137</v>
      </c>
      <c r="G7952" s="15" t="s">
        <v>136</v>
      </c>
      <c r="H7952" s="15" t="s">
        <v>136</v>
      </c>
      <c r="I7952" s="15" t="s">
        <v>139</v>
      </c>
      <c r="J7952" s="15" t="s">
        <v>150</v>
      </c>
      <c r="K7952" s="15" t="s">
        <v>14115</v>
      </c>
      <c r="L7952" s="15" t="n">
        <v>1</v>
      </c>
      <c r="P7952" s="15" t="n">
        <v>1</v>
      </c>
      <c r="Y7952" s="15" t="s">
        <v>142</v>
      </c>
      <c r="AB7952" s="15" t="s">
        <v>143</v>
      </c>
    </row>
    <row r="7953" customFormat="false" ht="15" hidden="false" customHeight="true" outlineLevel="0" collapsed="false">
      <c r="A7953" s="15" t="s">
        <v>14116</v>
      </c>
      <c r="B7953" s="15" t="s">
        <v>14116</v>
      </c>
      <c r="C7953" s="15" t="s">
        <v>217</v>
      </c>
      <c r="D7953" s="15" t="s">
        <v>218</v>
      </c>
      <c r="E7953" s="15" t="s">
        <v>136</v>
      </c>
      <c r="F7953" s="15" t="s">
        <v>137</v>
      </c>
      <c r="G7953" s="15" t="s">
        <v>136</v>
      </c>
      <c r="H7953" s="15" t="s">
        <v>136</v>
      </c>
      <c r="I7953" s="15" t="s">
        <v>139</v>
      </c>
      <c r="J7953" s="15" t="s">
        <v>140</v>
      </c>
      <c r="K7953" s="15" t="s">
        <v>14117</v>
      </c>
      <c r="N7953" s="15" t="n">
        <v>2</v>
      </c>
      <c r="P7953" s="15" t="n">
        <v>2</v>
      </c>
      <c r="Y7953" s="15" t="s">
        <v>142</v>
      </c>
      <c r="AB7953" s="15" t="s">
        <v>143</v>
      </c>
    </row>
    <row r="7954" customFormat="false" ht="15" hidden="false" customHeight="true" outlineLevel="0" collapsed="false">
      <c r="A7954" s="15" t="s">
        <v>14118</v>
      </c>
      <c r="B7954" s="15" t="s">
        <v>14119</v>
      </c>
      <c r="C7954" s="15" t="s">
        <v>217</v>
      </c>
      <c r="D7954" s="15" t="s">
        <v>235</v>
      </c>
      <c r="E7954" s="15" t="s">
        <v>136</v>
      </c>
      <c r="F7954" s="15" t="s">
        <v>137</v>
      </c>
      <c r="G7954" s="15" t="s">
        <v>451</v>
      </c>
      <c r="H7954" s="15" t="s">
        <v>136</v>
      </c>
      <c r="I7954" s="15" t="s">
        <v>139</v>
      </c>
      <c r="J7954" s="15" t="s">
        <v>140</v>
      </c>
      <c r="K7954" s="15" t="s">
        <v>14120</v>
      </c>
      <c r="L7954" s="15" t="n">
        <v>8</v>
      </c>
      <c r="M7954" s="15" t="n">
        <v>17</v>
      </c>
      <c r="P7954" s="15" t="n">
        <v>25</v>
      </c>
      <c r="Y7954" s="15" t="s">
        <v>142</v>
      </c>
      <c r="AB7954" s="15" t="s">
        <v>143</v>
      </c>
    </row>
    <row r="7955" customFormat="false" ht="15" hidden="false" customHeight="true" outlineLevel="0" collapsed="false">
      <c r="A7955" s="15" t="s">
        <v>14121</v>
      </c>
      <c r="B7955" s="15" t="s">
        <v>14122</v>
      </c>
      <c r="C7955" s="15" t="s">
        <v>217</v>
      </c>
      <c r="D7955" s="15" t="s">
        <v>218</v>
      </c>
      <c r="E7955" s="15" t="s">
        <v>136</v>
      </c>
      <c r="F7955" s="15" t="s">
        <v>137</v>
      </c>
      <c r="G7955" s="15" t="s">
        <v>6681</v>
      </c>
      <c r="H7955" s="15" t="s">
        <v>136</v>
      </c>
      <c r="I7955" s="15" t="s">
        <v>139</v>
      </c>
      <c r="J7955" s="15" t="s">
        <v>150</v>
      </c>
      <c r="K7955" s="15" t="s">
        <v>14123</v>
      </c>
      <c r="L7955" s="15" t="n">
        <v>13</v>
      </c>
      <c r="M7955" s="15" t="n">
        <v>10</v>
      </c>
      <c r="P7955" s="15" t="n">
        <v>23</v>
      </c>
      <c r="Y7955" s="15" t="s">
        <v>142</v>
      </c>
      <c r="AB7955" s="15" t="s">
        <v>143</v>
      </c>
    </row>
    <row r="7956" customFormat="false" ht="15" hidden="false" customHeight="true" outlineLevel="0" collapsed="false">
      <c r="A7956" s="15" t="s">
        <v>14121</v>
      </c>
      <c r="B7956" s="15" t="s">
        <v>14122</v>
      </c>
      <c r="C7956" s="15" t="s">
        <v>217</v>
      </c>
      <c r="D7956" s="15" t="s">
        <v>218</v>
      </c>
      <c r="E7956" s="15" t="s">
        <v>136</v>
      </c>
      <c r="F7956" s="15" t="s">
        <v>137</v>
      </c>
      <c r="G7956" s="15" t="s">
        <v>6681</v>
      </c>
      <c r="H7956" s="15" t="s">
        <v>136</v>
      </c>
      <c r="I7956" s="15" t="s">
        <v>139</v>
      </c>
      <c r="J7956" s="15" t="s">
        <v>158</v>
      </c>
      <c r="K7956" s="15" t="s">
        <v>14124</v>
      </c>
      <c r="L7956" s="15" t="n">
        <v>3</v>
      </c>
      <c r="M7956" s="15" t="n">
        <v>1</v>
      </c>
      <c r="P7956" s="15" t="n">
        <v>4</v>
      </c>
      <c r="Y7956" s="15" t="s">
        <v>142</v>
      </c>
      <c r="AB7956" s="15" t="s">
        <v>143</v>
      </c>
    </row>
    <row r="7957" customFormat="false" ht="15" hidden="false" customHeight="true" outlineLevel="0" collapsed="false">
      <c r="A7957" s="15" t="s">
        <v>14125</v>
      </c>
      <c r="B7957" s="15" t="s">
        <v>14125</v>
      </c>
      <c r="C7957" s="15" t="s">
        <v>148</v>
      </c>
      <c r="E7957" s="15" t="s">
        <v>136</v>
      </c>
      <c r="F7957" s="15" t="s">
        <v>137</v>
      </c>
      <c r="G7957" s="15" t="s">
        <v>136</v>
      </c>
      <c r="H7957" s="15" t="s">
        <v>136</v>
      </c>
      <c r="I7957" s="15" t="s">
        <v>139</v>
      </c>
      <c r="J7957" s="15" t="s">
        <v>140</v>
      </c>
      <c r="K7957" s="15" t="s">
        <v>14126</v>
      </c>
      <c r="L7957" s="15" t="n">
        <v>1</v>
      </c>
      <c r="P7957" s="15" t="n">
        <v>1</v>
      </c>
      <c r="Y7957" s="15" t="s">
        <v>142</v>
      </c>
      <c r="AB7957" s="15" t="s">
        <v>143</v>
      </c>
    </row>
    <row r="7958" customFormat="false" ht="15" hidden="false" customHeight="true" outlineLevel="0" collapsed="false">
      <c r="A7958" s="15" t="s">
        <v>14127</v>
      </c>
      <c r="B7958" s="15" t="s">
        <v>14127</v>
      </c>
      <c r="C7958" s="15" t="s">
        <v>148</v>
      </c>
      <c r="E7958" s="15" t="s">
        <v>136</v>
      </c>
      <c r="F7958" s="15" t="s">
        <v>137</v>
      </c>
      <c r="G7958" s="15" t="s">
        <v>136</v>
      </c>
      <c r="H7958" s="15" t="s">
        <v>136</v>
      </c>
      <c r="I7958" s="15" t="s">
        <v>139</v>
      </c>
      <c r="J7958" s="15" t="s">
        <v>150</v>
      </c>
      <c r="K7958" s="15" t="s">
        <v>14128</v>
      </c>
      <c r="N7958" s="15" t="n">
        <v>20</v>
      </c>
      <c r="P7958" s="15" t="n">
        <v>20</v>
      </c>
      <c r="Y7958" s="15" t="s">
        <v>142</v>
      </c>
      <c r="AB7958" s="15" t="s">
        <v>143</v>
      </c>
    </row>
    <row r="7959" customFormat="false" ht="15" hidden="false" customHeight="true" outlineLevel="0" collapsed="false">
      <c r="A7959" s="15" t="s">
        <v>14129</v>
      </c>
      <c r="B7959" s="15" t="s">
        <v>14130</v>
      </c>
      <c r="C7959" s="15" t="s">
        <v>148</v>
      </c>
      <c r="E7959" s="15" t="s">
        <v>136</v>
      </c>
      <c r="F7959" s="15" t="s">
        <v>137</v>
      </c>
      <c r="G7959" s="15" t="s">
        <v>256</v>
      </c>
      <c r="H7959" s="15" t="s">
        <v>136</v>
      </c>
      <c r="I7959" s="15" t="s">
        <v>139</v>
      </c>
      <c r="J7959" s="15" t="s">
        <v>150</v>
      </c>
      <c r="K7959" s="15" t="s">
        <v>14131</v>
      </c>
      <c r="L7959" s="15" t="n">
        <v>2</v>
      </c>
      <c r="P7959" s="15" t="n">
        <v>2</v>
      </c>
      <c r="Y7959" s="15" t="s">
        <v>258</v>
      </c>
      <c r="AB7959" s="15" t="s">
        <v>143</v>
      </c>
    </row>
    <row r="7960" customFormat="false" ht="15" hidden="false" customHeight="true" outlineLevel="0" collapsed="false">
      <c r="A7960" s="15" t="s">
        <v>14129</v>
      </c>
      <c r="B7960" s="15" t="s">
        <v>14130</v>
      </c>
      <c r="C7960" s="15" t="s">
        <v>148</v>
      </c>
      <c r="E7960" s="15" t="s">
        <v>136</v>
      </c>
      <c r="F7960" s="15" t="s">
        <v>137</v>
      </c>
      <c r="G7960" s="15" t="s">
        <v>256</v>
      </c>
      <c r="H7960" s="15" t="s">
        <v>136</v>
      </c>
      <c r="I7960" s="15" t="s">
        <v>139</v>
      </c>
      <c r="J7960" s="15" t="s">
        <v>158</v>
      </c>
      <c r="K7960" s="15" t="s">
        <v>14132</v>
      </c>
      <c r="L7960" s="15" t="n">
        <v>1</v>
      </c>
      <c r="P7960" s="15" t="n">
        <v>1</v>
      </c>
      <c r="Y7960" s="15" t="s">
        <v>258</v>
      </c>
      <c r="AB7960" s="15" t="s">
        <v>143</v>
      </c>
    </row>
    <row r="7961" customFormat="false" ht="15" hidden="false" customHeight="true" outlineLevel="0" collapsed="false">
      <c r="A7961" s="15" t="s">
        <v>14133</v>
      </c>
      <c r="B7961" s="15" t="s">
        <v>14134</v>
      </c>
      <c r="C7961" s="15" t="s">
        <v>148</v>
      </c>
      <c r="E7961" s="15" t="s">
        <v>136</v>
      </c>
      <c r="F7961" s="15" t="s">
        <v>137</v>
      </c>
      <c r="G7961" s="15" t="s">
        <v>136</v>
      </c>
      <c r="H7961" s="15" t="s">
        <v>136</v>
      </c>
      <c r="I7961" s="15" t="s">
        <v>139</v>
      </c>
      <c r="J7961" s="15" t="s">
        <v>150</v>
      </c>
      <c r="K7961" s="15" t="s">
        <v>14135</v>
      </c>
      <c r="L7961" s="15" t="n">
        <v>1</v>
      </c>
      <c r="P7961" s="15" t="n">
        <v>1</v>
      </c>
      <c r="Y7961" s="15" t="s">
        <v>142</v>
      </c>
      <c r="AB7961" s="15" t="s">
        <v>143</v>
      </c>
    </row>
    <row r="7962" customFormat="false" ht="15" hidden="false" customHeight="true" outlineLevel="0" collapsed="false">
      <c r="A7962" s="15" t="s">
        <v>14136</v>
      </c>
      <c r="B7962" s="15" t="s">
        <v>14136</v>
      </c>
      <c r="C7962" s="15" t="s">
        <v>217</v>
      </c>
      <c r="D7962" s="15" t="s">
        <v>235</v>
      </c>
      <c r="E7962" s="15" t="s">
        <v>136</v>
      </c>
      <c r="F7962" s="15" t="s">
        <v>137</v>
      </c>
      <c r="G7962" s="15" t="s">
        <v>5070</v>
      </c>
      <c r="H7962" s="15" t="s">
        <v>136</v>
      </c>
      <c r="I7962" s="15" t="s">
        <v>139</v>
      </c>
      <c r="J7962" s="15" t="s">
        <v>150</v>
      </c>
      <c r="K7962" s="15" t="s">
        <v>14137</v>
      </c>
      <c r="N7962" s="15" t="n">
        <v>3</v>
      </c>
      <c r="P7962" s="15" t="n">
        <v>3</v>
      </c>
      <c r="Y7962" s="15" t="s">
        <v>156</v>
      </c>
      <c r="AB7962" s="15" t="s">
        <v>143</v>
      </c>
    </row>
    <row r="7963" customFormat="false" ht="15" hidden="false" customHeight="true" outlineLevel="0" collapsed="false">
      <c r="A7963" s="15" t="s">
        <v>14138</v>
      </c>
      <c r="B7963" s="15" t="s">
        <v>14139</v>
      </c>
      <c r="C7963" s="15" t="s">
        <v>148</v>
      </c>
      <c r="E7963" s="15" t="s">
        <v>136</v>
      </c>
      <c r="F7963" s="15" t="s">
        <v>137</v>
      </c>
      <c r="G7963" s="15" t="s">
        <v>4163</v>
      </c>
      <c r="H7963" s="15" t="s">
        <v>136</v>
      </c>
      <c r="I7963" s="15" t="s">
        <v>139</v>
      </c>
      <c r="J7963" s="15" t="s">
        <v>140</v>
      </c>
      <c r="K7963" s="15" t="s">
        <v>14140</v>
      </c>
      <c r="L7963" s="15" t="n">
        <v>4</v>
      </c>
      <c r="P7963" s="15" t="n">
        <v>4</v>
      </c>
      <c r="Y7963" s="15" t="s">
        <v>156</v>
      </c>
      <c r="AB7963" s="15" t="s">
        <v>143</v>
      </c>
    </row>
    <row r="7964" customFormat="false" ht="15" hidden="false" customHeight="true" outlineLevel="0" collapsed="false">
      <c r="A7964" s="15" t="s">
        <v>14138</v>
      </c>
      <c r="B7964" s="15" t="s">
        <v>14139</v>
      </c>
      <c r="C7964" s="15" t="s">
        <v>148</v>
      </c>
      <c r="E7964" s="15" t="s">
        <v>136</v>
      </c>
      <c r="F7964" s="15" t="s">
        <v>137</v>
      </c>
      <c r="G7964" s="15" t="s">
        <v>4163</v>
      </c>
      <c r="H7964" s="15" t="s">
        <v>136</v>
      </c>
      <c r="I7964" s="15" t="s">
        <v>139</v>
      </c>
      <c r="J7964" s="15" t="s">
        <v>150</v>
      </c>
      <c r="K7964" s="15" t="s">
        <v>14141</v>
      </c>
      <c r="M7964" s="15" t="n">
        <v>16</v>
      </c>
      <c r="P7964" s="15" t="n">
        <v>16</v>
      </c>
      <c r="Y7964" s="15" t="s">
        <v>156</v>
      </c>
      <c r="AB7964" s="15" t="s">
        <v>143</v>
      </c>
    </row>
    <row r="7965" customFormat="false" ht="15" hidden="false" customHeight="true" outlineLevel="0" collapsed="false">
      <c r="A7965" s="15" t="s">
        <v>14142</v>
      </c>
      <c r="B7965" s="15" t="s">
        <v>14143</v>
      </c>
      <c r="C7965" s="15" t="s">
        <v>148</v>
      </c>
      <c r="E7965" s="15" t="s">
        <v>136</v>
      </c>
      <c r="F7965" s="15" t="s">
        <v>137</v>
      </c>
      <c r="G7965" s="15" t="s">
        <v>136</v>
      </c>
      <c r="H7965" s="15" t="s">
        <v>136</v>
      </c>
      <c r="I7965" s="15" t="s">
        <v>139</v>
      </c>
      <c r="J7965" s="15" t="s">
        <v>150</v>
      </c>
      <c r="K7965" s="15" t="s">
        <v>14144</v>
      </c>
      <c r="L7965" s="15" t="n">
        <v>7</v>
      </c>
      <c r="P7965" s="15" t="n">
        <v>7</v>
      </c>
      <c r="Y7965" s="15" t="s">
        <v>142</v>
      </c>
      <c r="AB7965" s="15" t="s">
        <v>143</v>
      </c>
    </row>
    <row r="7966" customFormat="false" ht="15" hidden="false" customHeight="true" outlineLevel="0" collapsed="false">
      <c r="A7966" s="15" t="s">
        <v>14142</v>
      </c>
      <c r="B7966" s="15" t="s">
        <v>14143</v>
      </c>
      <c r="C7966" s="15" t="s">
        <v>148</v>
      </c>
      <c r="E7966" s="15" t="s">
        <v>136</v>
      </c>
      <c r="F7966" s="15" t="s">
        <v>137</v>
      </c>
      <c r="G7966" s="15" t="s">
        <v>136</v>
      </c>
      <c r="H7966" s="15" t="s">
        <v>136</v>
      </c>
      <c r="I7966" s="15" t="s">
        <v>139</v>
      </c>
      <c r="J7966" s="15" t="s">
        <v>158</v>
      </c>
      <c r="K7966" s="15" t="s">
        <v>14145</v>
      </c>
      <c r="L7966" s="15" t="n">
        <v>9</v>
      </c>
      <c r="P7966" s="15" t="n">
        <v>9</v>
      </c>
      <c r="Y7966" s="15" t="s">
        <v>142</v>
      </c>
      <c r="AB7966" s="15" t="s">
        <v>143</v>
      </c>
    </row>
    <row r="7967" customFormat="false" ht="15" hidden="false" customHeight="true" outlineLevel="0" collapsed="false">
      <c r="A7967" s="15" t="s">
        <v>14146</v>
      </c>
      <c r="B7967" s="15" t="s">
        <v>14147</v>
      </c>
      <c r="C7967" s="15" t="s">
        <v>148</v>
      </c>
      <c r="E7967" s="15" t="s">
        <v>136</v>
      </c>
      <c r="F7967" s="15" t="s">
        <v>137</v>
      </c>
      <c r="G7967" s="15" t="s">
        <v>136</v>
      </c>
      <c r="H7967" s="15" t="s">
        <v>136</v>
      </c>
      <c r="I7967" s="15" t="s">
        <v>139</v>
      </c>
      <c r="J7967" s="15" t="s">
        <v>158</v>
      </c>
      <c r="K7967" s="15" t="s">
        <v>14148</v>
      </c>
      <c r="L7967" s="15" t="n">
        <v>2</v>
      </c>
      <c r="P7967" s="15" t="n">
        <v>2</v>
      </c>
      <c r="Y7967" s="15" t="s">
        <v>142</v>
      </c>
      <c r="AB7967" s="15" t="s">
        <v>143</v>
      </c>
    </row>
    <row r="7968" customFormat="false" ht="15" hidden="false" customHeight="true" outlineLevel="0" collapsed="false">
      <c r="A7968" s="15" t="s">
        <v>14149</v>
      </c>
      <c r="B7968" s="15" t="s">
        <v>14149</v>
      </c>
      <c r="C7968" s="15" t="s">
        <v>148</v>
      </c>
      <c r="E7968" s="15" t="s">
        <v>136</v>
      </c>
      <c r="F7968" s="15" t="s">
        <v>137</v>
      </c>
      <c r="G7968" s="15" t="s">
        <v>938</v>
      </c>
      <c r="H7968" s="15" t="s">
        <v>136</v>
      </c>
      <c r="I7968" s="15" t="s">
        <v>139</v>
      </c>
      <c r="J7968" s="15" t="s">
        <v>150</v>
      </c>
      <c r="K7968" s="15" t="s">
        <v>14150</v>
      </c>
      <c r="N7968" s="15" t="n">
        <v>4</v>
      </c>
      <c r="P7968" s="15" t="n">
        <v>4</v>
      </c>
      <c r="Y7968" s="15" t="s">
        <v>142</v>
      </c>
      <c r="AB7968" s="15" t="s">
        <v>143</v>
      </c>
    </row>
    <row r="7969" customFormat="false" ht="15" hidden="false" customHeight="true" outlineLevel="0" collapsed="false">
      <c r="A7969" s="15" t="s">
        <v>14151</v>
      </c>
      <c r="B7969" s="15" t="s">
        <v>14151</v>
      </c>
      <c r="C7969" s="15" t="s">
        <v>148</v>
      </c>
      <c r="E7969" s="15" t="s">
        <v>136</v>
      </c>
      <c r="F7969" s="15" t="s">
        <v>137</v>
      </c>
      <c r="G7969" s="15" t="s">
        <v>756</v>
      </c>
      <c r="H7969" s="15" t="s">
        <v>136</v>
      </c>
      <c r="I7969" s="15" t="s">
        <v>139</v>
      </c>
      <c r="J7969" s="15" t="s">
        <v>166</v>
      </c>
      <c r="K7969" s="15" t="s">
        <v>14152</v>
      </c>
      <c r="M7969" s="15" t="n">
        <v>105</v>
      </c>
      <c r="P7969" s="15" t="n">
        <v>105</v>
      </c>
      <c r="Y7969" s="15" t="s">
        <v>142</v>
      </c>
      <c r="AB7969" s="15" t="s">
        <v>143</v>
      </c>
    </row>
    <row r="7970" customFormat="false" ht="15" hidden="false" customHeight="true" outlineLevel="0" collapsed="false">
      <c r="A7970" s="15" t="s">
        <v>14153</v>
      </c>
      <c r="B7970" s="15" t="s">
        <v>14153</v>
      </c>
      <c r="C7970" s="15" t="s">
        <v>148</v>
      </c>
      <c r="E7970" s="15" t="s">
        <v>136</v>
      </c>
      <c r="F7970" s="15" t="s">
        <v>137</v>
      </c>
      <c r="G7970" s="15" t="s">
        <v>398</v>
      </c>
      <c r="H7970" s="15" t="s">
        <v>136</v>
      </c>
      <c r="I7970" s="15" t="s">
        <v>139</v>
      </c>
      <c r="J7970" s="15" t="s">
        <v>166</v>
      </c>
      <c r="K7970" s="15" t="s">
        <v>14154</v>
      </c>
      <c r="L7970" s="15" t="n">
        <v>70</v>
      </c>
      <c r="M7970" s="15" t="n">
        <v>158</v>
      </c>
      <c r="P7970" s="15" t="n">
        <v>228</v>
      </c>
      <c r="Y7970" s="15" t="s">
        <v>142</v>
      </c>
      <c r="AB7970" s="15" t="s">
        <v>143</v>
      </c>
    </row>
    <row r="7971" customFormat="false" ht="15" hidden="false" customHeight="true" outlineLevel="0" collapsed="false">
      <c r="A7971" s="15" t="s">
        <v>14155</v>
      </c>
      <c r="B7971" s="15" t="s">
        <v>14156</v>
      </c>
      <c r="C7971" s="15" t="s">
        <v>148</v>
      </c>
      <c r="E7971" s="15" t="s">
        <v>136</v>
      </c>
      <c r="F7971" s="15" t="s">
        <v>137</v>
      </c>
      <c r="G7971" s="15" t="s">
        <v>461</v>
      </c>
      <c r="H7971" s="15" t="s">
        <v>136</v>
      </c>
      <c r="I7971" s="15" t="s">
        <v>139</v>
      </c>
      <c r="J7971" s="15" t="s">
        <v>140</v>
      </c>
      <c r="K7971" s="15" t="s">
        <v>14157</v>
      </c>
      <c r="L7971" s="15" t="n">
        <v>22</v>
      </c>
      <c r="P7971" s="15" t="n">
        <v>22</v>
      </c>
      <c r="Y7971" s="15" t="s">
        <v>142</v>
      </c>
      <c r="AB7971" s="15" t="s">
        <v>143</v>
      </c>
    </row>
    <row r="7972" customFormat="false" ht="15" hidden="false" customHeight="true" outlineLevel="0" collapsed="false">
      <c r="A7972" s="15" t="s">
        <v>14158</v>
      </c>
      <c r="B7972" s="15" t="s">
        <v>14158</v>
      </c>
      <c r="C7972" s="15" t="s">
        <v>148</v>
      </c>
      <c r="E7972" s="15" t="s">
        <v>136</v>
      </c>
      <c r="F7972" s="15" t="s">
        <v>137</v>
      </c>
      <c r="G7972" s="15" t="s">
        <v>236</v>
      </c>
      <c r="H7972" s="15" t="s">
        <v>136</v>
      </c>
      <c r="I7972" s="15" t="s">
        <v>139</v>
      </c>
      <c r="J7972" s="15" t="s">
        <v>158</v>
      </c>
      <c r="K7972" s="15" t="s">
        <v>14159</v>
      </c>
      <c r="L7972" s="15" t="n">
        <v>55</v>
      </c>
      <c r="P7972" s="15" t="n">
        <v>55</v>
      </c>
      <c r="Y7972" s="15" t="s">
        <v>142</v>
      </c>
      <c r="AB7972" s="15" t="s">
        <v>143</v>
      </c>
    </row>
    <row r="7973" customFormat="false" ht="15" hidden="false" customHeight="true" outlineLevel="0" collapsed="false">
      <c r="A7973" s="15" t="s">
        <v>14160</v>
      </c>
      <c r="B7973" s="15" t="s">
        <v>14161</v>
      </c>
      <c r="C7973" s="15" t="s">
        <v>134</v>
      </c>
      <c r="D7973" s="15" t="s">
        <v>135</v>
      </c>
      <c r="E7973" s="15" t="s">
        <v>788</v>
      </c>
      <c r="F7973" s="15" t="s">
        <v>137</v>
      </c>
      <c r="G7973" s="15" t="s">
        <v>788</v>
      </c>
      <c r="H7973" s="15" t="s">
        <v>136</v>
      </c>
      <c r="I7973" s="15" t="s">
        <v>139</v>
      </c>
      <c r="J7973" s="15" t="s">
        <v>140</v>
      </c>
      <c r="K7973" s="15" t="s">
        <v>14162</v>
      </c>
      <c r="L7973" s="15" t="n">
        <v>2</v>
      </c>
      <c r="M7973" s="15" t="n">
        <v>6</v>
      </c>
      <c r="N7973" s="15" t="n">
        <v>2</v>
      </c>
      <c r="P7973" s="15" t="n">
        <v>10</v>
      </c>
      <c r="Y7973" s="15" t="s">
        <v>142</v>
      </c>
      <c r="AB7973" s="15" t="s">
        <v>143</v>
      </c>
    </row>
    <row r="7974" customFormat="false" ht="15" hidden="false" customHeight="true" outlineLevel="0" collapsed="false">
      <c r="A7974" s="15" t="s">
        <v>14160</v>
      </c>
      <c r="B7974" s="15" t="s">
        <v>14161</v>
      </c>
      <c r="C7974" s="15" t="s">
        <v>134</v>
      </c>
      <c r="D7974" s="15" t="s">
        <v>135</v>
      </c>
      <c r="E7974" s="15" t="s">
        <v>788</v>
      </c>
      <c r="F7974" s="15" t="s">
        <v>137</v>
      </c>
      <c r="G7974" s="15" t="s">
        <v>788</v>
      </c>
      <c r="H7974" s="15" t="s">
        <v>136</v>
      </c>
      <c r="I7974" s="15" t="s">
        <v>139</v>
      </c>
      <c r="J7974" s="15" t="s">
        <v>144</v>
      </c>
      <c r="K7974" s="15" t="s">
        <v>14163</v>
      </c>
      <c r="L7974" s="15" t="n">
        <v>6</v>
      </c>
      <c r="M7974" s="15" t="n">
        <v>45</v>
      </c>
      <c r="N7974" s="15" t="n">
        <v>33</v>
      </c>
      <c r="P7974" s="15" t="n">
        <v>84</v>
      </c>
      <c r="Y7974" s="15" t="s">
        <v>142</v>
      </c>
      <c r="AB7974" s="15" t="s">
        <v>143</v>
      </c>
    </row>
    <row r="7975" customFormat="false" ht="15" hidden="false" customHeight="true" outlineLevel="0" collapsed="false">
      <c r="A7975" s="15" t="s">
        <v>14160</v>
      </c>
      <c r="B7975" s="15" t="s">
        <v>14161</v>
      </c>
      <c r="C7975" s="15" t="s">
        <v>134</v>
      </c>
      <c r="D7975" s="15" t="s">
        <v>135</v>
      </c>
      <c r="E7975" s="15" t="s">
        <v>788</v>
      </c>
      <c r="F7975" s="15" t="s">
        <v>137</v>
      </c>
      <c r="G7975" s="15" t="s">
        <v>788</v>
      </c>
      <c r="H7975" s="15" t="s">
        <v>136</v>
      </c>
      <c r="I7975" s="15" t="s">
        <v>139</v>
      </c>
      <c r="J7975" s="15" t="s">
        <v>150</v>
      </c>
      <c r="K7975" s="15" t="s">
        <v>14164</v>
      </c>
      <c r="M7975" s="15" t="n">
        <v>9</v>
      </c>
      <c r="P7975" s="15" t="n">
        <v>9</v>
      </c>
      <c r="Y7975" s="15" t="s">
        <v>142</v>
      </c>
      <c r="AB7975" s="15" t="s">
        <v>143</v>
      </c>
    </row>
    <row r="7976" customFormat="false" ht="15" hidden="false" customHeight="true" outlineLevel="0" collapsed="false">
      <c r="A7976" s="15" t="s">
        <v>14160</v>
      </c>
      <c r="B7976" s="15" t="s">
        <v>14161</v>
      </c>
      <c r="C7976" s="15" t="s">
        <v>134</v>
      </c>
      <c r="D7976" s="15" t="s">
        <v>135</v>
      </c>
      <c r="E7976" s="15" t="s">
        <v>788</v>
      </c>
      <c r="F7976" s="15" t="s">
        <v>137</v>
      </c>
      <c r="G7976" s="15" t="s">
        <v>788</v>
      </c>
      <c r="H7976" s="15" t="s">
        <v>136</v>
      </c>
      <c r="I7976" s="15" t="s">
        <v>139</v>
      </c>
      <c r="J7976" s="15" t="s">
        <v>158</v>
      </c>
      <c r="K7976" s="15" t="s">
        <v>14165</v>
      </c>
      <c r="L7976" s="15" t="n">
        <v>2</v>
      </c>
      <c r="M7976" s="15" t="n">
        <v>10</v>
      </c>
      <c r="N7976" s="15" t="n">
        <v>4</v>
      </c>
      <c r="P7976" s="15" t="n">
        <v>16</v>
      </c>
      <c r="Y7976" s="15" t="s">
        <v>142</v>
      </c>
      <c r="AB7976" s="15" t="s">
        <v>143</v>
      </c>
    </row>
    <row r="7977" customFormat="false" ht="15" hidden="false" customHeight="true" outlineLevel="0" collapsed="false">
      <c r="A7977" s="15" t="s">
        <v>14166</v>
      </c>
      <c r="B7977" s="15" t="s">
        <v>14167</v>
      </c>
      <c r="C7977" s="15" t="s">
        <v>148</v>
      </c>
      <c r="E7977" s="15" t="s">
        <v>136</v>
      </c>
      <c r="F7977" s="15" t="s">
        <v>137</v>
      </c>
      <c r="G7977" s="15" t="s">
        <v>136</v>
      </c>
      <c r="H7977" s="15" t="s">
        <v>136</v>
      </c>
      <c r="I7977" s="15" t="s">
        <v>139</v>
      </c>
      <c r="J7977" s="15" t="s">
        <v>140</v>
      </c>
      <c r="K7977" s="15" t="s">
        <v>14168</v>
      </c>
      <c r="N7977" s="15" t="n">
        <v>32</v>
      </c>
      <c r="P7977" s="15" t="n">
        <v>32</v>
      </c>
      <c r="Y7977" s="15" t="s">
        <v>142</v>
      </c>
      <c r="AB7977" s="15" t="s">
        <v>143</v>
      </c>
    </row>
    <row r="7978" customFormat="false" ht="15" hidden="false" customHeight="true" outlineLevel="0" collapsed="false">
      <c r="A7978" s="15" t="s">
        <v>14169</v>
      </c>
      <c r="B7978" s="15" t="s">
        <v>14169</v>
      </c>
      <c r="C7978" s="15" t="s">
        <v>148</v>
      </c>
      <c r="E7978" s="15" t="s">
        <v>136</v>
      </c>
      <c r="F7978" s="15" t="s">
        <v>137</v>
      </c>
      <c r="G7978" s="15" t="s">
        <v>136</v>
      </c>
      <c r="H7978" s="15" t="s">
        <v>136</v>
      </c>
      <c r="I7978" s="15" t="s">
        <v>139</v>
      </c>
      <c r="J7978" s="15" t="s">
        <v>150</v>
      </c>
      <c r="K7978" s="15" t="s">
        <v>14170</v>
      </c>
      <c r="L7978" s="15" t="n">
        <v>6</v>
      </c>
      <c r="P7978" s="15" t="n">
        <v>6</v>
      </c>
      <c r="Y7978" s="15" t="s">
        <v>142</v>
      </c>
      <c r="AB7978" s="15" t="s">
        <v>143</v>
      </c>
    </row>
    <row r="7979" customFormat="false" ht="15" hidden="false" customHeight="true" outlineLevel="0" collapsed="false">
      <c r="A7979" s="15" t="s">
        <v>14171</v>
      </c>
      <c r="B7979" s="15" t="s">
        <v>14172</v>
      </c>
      <c r="C7979" s="15" t="s">
        <v>148</v>
      </c>
      <c r="E7979" s="15" t="s">
        <v>136</v>
      </c>
      <c r="F7979" s="15" t="s">
        <v>137</v>
      </c>
      <c r="G7979" s="15" t="s">
        <v>136</v>
      </c>
      <c r="H7979" s="15" t="s">
        <v>136</v>
      </c>
      <c r="I7979" s="15" t="s">
        <v>139</v>
      </c>
      <c r="J7979" s="15" t="s">
        <v>140</v>
      </c>
      <c r="K7979" s="15" t="s">
        <v>14173</v>
      </c>
      <c r="L7979" s="15" t="n">
        <v>4</v>
      </c>
      <c r="P7979" s="15" t="n">
        <v>4</v>
      </c>
      <c r="Y7979" s="15" t="s">
        <v>142</v>
      </c>
      <c r="AB7979" s="15" t="s">
        <v>143</v>
      </c>
    </row>
    <row r="7980" customFormat="false" ht="15" hidden="false" customHeight="true" outlineLevel="0" collapsed="false">
      <c r="A7980" s="15" t="s">
        <v>14171</v>
      </c>
      <c r="B7980" s="15" t="s">
        <v>14172</v>
      </c>
      <c r="C7980" s="15" t="s">
        <v>148</v>
      </c>
      <c r="E7980" s="15" t="s">
        <v>136</v>
      </c>
      <c r="F7980" s="15" t="s">
        <v>137</v>
      </c>
      <c r="G7980" s="15" t="s">
        <v>136</v>
      </c>
      <c r="H7980" s="15" t="s">
        <v>136</v>
      </c>
      <c r="I7980" s="15" t="s">
        <v>139</v>
      </c>
      <c r="J7980" s="15" t="s">
        <v>150</v>
      </c>
      <c r="K7980" s="15" t="s">
        <v>14174</v>
      </c>
      <c r="L7980" s="15" t="n">
        <v>3</v>
      </c>
      <c r="P7980" s="15" t="n">
        <v>3</v>
      </c>
      <c r="Y7980" s="15" t="s">
        <v>142</v>
      </c>
      <c r="AB7980" s="15" t="s">
        <v>143</v>
      </c>
    </row>
    <row r="7981" customFormat="false" ht="15" hidden="false" customHeight="true" outlineLevel="0" collapsed="false">
      <c r="A7981" s="15" t="s">
        <v>14175</v>
      </c>
      <c r="B7981" s="15" t="s">
        <v>14176</v>
      </c>
      <c r="C7981" s="15" t="s">
        <v>217</v>
      </c>
      <c r="D7981" s="15" t="s">
        <v>218</v>
      </c>
      <c r="E7981" s="15" t="s">
        <v>136</v>
      </c>
      <c r="F7981" s="15" t="s">
        <v>137</v>
      </c>
      <c r="G7981" s="15" t="s">
        <v>938</v>
      </c>
      <c r="H7981" s="15" t="s">
        <v>136</v>
      </c>
      <c r="I7981" s="15" t="s">
        <v>139</v>
      </c>
      <c r="J7981" s="15" t="s">
        <v>140</v>
      </c>
      <c r="K7981" s="15" t="s">
        <v>14177</v>
      </c>
      <c r="L7981" s="15" t="n">
        <v>3</v>
      </c>
      <c r="P7981" s="15" t="n">
        <v>3</v>
      </c>
      <c r="Y7981" s="15" t="s">
        <v>142</v>
      </c>
      <c r="AB7981" s="15" t="s">
        <v>143</v>
      </c>
    </row>
    <row r="7982" customFormat="false" ht="15" hidden="false" customHeight="true" outlineLevel="0" collapsed="false">
      <c r="A7982" s="15" t="s">
        <v>14175</v>
      </c>
      <c r="B7982" s="15" t="s">
        <v>14176</v>
      </c>
      <c r="C7982" s="15" t="s">
        <v>217</v>
      </c>
      <c r="D7982" s="15" t="s">
        <v>218</v>
      </c>
      <c r="E7982" s="15" t="s">
        <v>136</v>
      </c>
      <c r="F7982" s="15" t="s">
        <v>137</v>
      </c>
      <c r="G7982" s="15" t="s">
        <v>938</v>
      </c>
      <c r="H7982" s="15" t="s">
        <v>136</v>
      </c>
      <c r="I7982" s="15" t="s">
        <v>139</v>
      </c>
      <c r="J7982" s="15" t="s">
        <v>150</v>
      </c>
      <c r="K7982" s="15" t="s">
        <v>14178</v>
      </c>
      <c r="L7982" s="15" t="n">
        <v>3</v>
      </c>
      <c r="P7982" s="15" t="n">
        <v>3</v>
      </c>
      <c r="Y7982" s="15" t="s">
        <v>142</v>
      </c>
      <c r="AB7982" s="15" t="s">
        <v>143</v>
      </c>
    </row>
    <row r="7983" customFormat="false" ht="15" hidden="false" customHeight="true" outlineLevel="0" collapsed="false">
      <c r="A7983" s="15" t="s">
        <v>14179</v>
      </c>
      <c r="B7983" s="15" t="s">
        <v>14180</v>
      </c>
      <c r="C7983" s="15" t="s">
        <v>217</v>
      </c>
      <c r="D7983" s="15" t="s">
        <v>235</v>
      </c>
      <c r="E7983" s="15" t="s">
        <v>136</v>
      </c>
      <c r="F7983" s="15" t="s">
        <v>137</v>
      </c>
      <c r="G7983" s="15" t="s">
        <v>256</v>
      </c>
      <c r="H7983" s="15" t="s">
        <v>136</v>
      </c>
      <c r="I7983" s="15" t="s">
        <v>139</v>
      </c>
      <c r="J7983" s="15" t="s">
        <v>140</v>
      </c>
      <c r="K7983" s="15" t="s">
        <v>14181</v>
      </c>
      <c r="L7983" s="15" t="n">
        <v>3</v>
      </c>
      <c r="P7983" s="15" t="n">
        <v>3</v>
      </c>
      <c r="Y7983" s="15" t="s">
        <v>258</v>
      </c>
      <c r="AB7983" s="15" t="s">
        <v>143</v>
      </c>
    </row>
    <row r="7984" customFormat="false" ht="15" hidden="false" customHeight="true" outlineLevel="0" collapsed="false">
      <c r="A7984" s="15" t="s">
        <v>14179</v>
      </c>
      <c r="B7984" s="15" t="s">
        <v>14180</v>
      </c>
      <c r="C7984" s="15" t="s">
        <v>217</v>
      </c>
      <c r="D7984" s="15" t="s">
        <v>235</v>
      </c>
      <c r="E7984" s="15" t="s">
        <v>136</v>
      </c>
      <c r="F7984" s="15" t="s">
        <v>137</v>
      </c>
      <c r="G7984" s="15" t="s">
        <v>256</v>
      </c>
      <c r="H7984" s="15" t="s">
        <v>136</v>
      </c>
      <c r="I7984" s="15" t="s">
        <v>139</v>
      </c>
      <c r="J7984" s="15" t="s">
        <v>150</v>
      </c>
      <c r="K7984" s="15" t="s">
        <v>14182</v>
      </c>
      <c r="L7984" s="15" t="n">
        <v>8</v>
      </c>
      <c r="P7984" s="15" t="n">
        <v>8</v>
      </c>
      <c r="Y7984" s="15" t="s">
        <v>258</v>
      </c>
      <c r="AB7984" s="15" t="s">
        <v>143</v>
      </c>
    </row>
    <row r="7985" customFormat="false" ht="15" hidden="false" customHeight="true" outlineLevel="0" collapsed="false">
      <c r="A7985" s="15" t="s">
        <v>14179</v>
      </c>
      <c r="B7985" s="15" t="s">
        <v>14180</v>
      </c>
      <c r="C7985" s="15" t="s">
        <v>217</v>
      </c>
      <c r="D7985" s="15" t="s">
        <v>235</v>
      </c>
      <c r="E7985" s="15" t="s">
        <v>136</v>
      </c>
      <c r="F7985" s="15" t="s">
        <v>137</v>
      </c>
      <c r="G7985" s="15" t="s">
        <v>256</v>
      </c>
      <c r="H7985" s="15" t="s">
        <v>136</v>
      </c>
      <c r="I7985" s="15" t="s">
        <v>139</v>
      </c>
      <c r="J7985" s="15" t="s">
        <v>158</v>
      </c>
      <c r="K7985" s="15" t="s">
        <v>14183</v>
      </c>
      <c r="L7985" s="15" t="n">
        <v>10</v>
      </c>
      <c r="P7985" s="15" t="n">
        <v>10</v>
      </c>
      <c r="Y7985" s="15" t="s">
        <v>258</v>
      </c>
      <c r="AB7985" s="15" t="s">
        <v>143</v>
      </c>
    </row>
    <row r="7986" customFormat="false" ht="15" hidden="false" customHeight="true" outlineLevel="0" collapsed="false">
      <c r="A7986" s="15" t="s">
        <v>14184</v>
      </c>
      <c r="B7986" s="15" t="s">
        <v>14184</v>
      </c>
      <c r="C7986" s="15" t="s">
        <v>217</v>
      </c>
      <c r="D7986" s="15" t="s">
        <v>218</v>
      </c>
      <c r="E7986" s="15" t="s">
        <v>136</v>
      </c>
      <c r="F7986" s="15" t="s">
        <v>137</v>
      </c>
      <c r="G7986" s="15" t="s">
        <v>256</v>
      </c>
      <c r="H7986" s="15" t="s">
        <v>136</v>
      </c>
      <c r="I7986" s="15" t="s">
        <v>139</v>
      </c>
      <c r="J7986" s="15" t="s">
        <v>140</v>
      </c>
      <c r="K7986" s="15" t="s">
        <v>14185</v>
      </c>
      <c r="M7986" s="15" t="n">
        <v>6</v>
      </c>
      <c r="P7986" s="15" t="n">
        <v>6</v>
      </c>
      <c r="Y7986" s="15" t="s">
        <v>258</v>
      </c>
      <c r="AB7986" s="15" t="s">
        <v>143</v>
      </c>
    </row>
    <row r="7987" customFormat="false" ht="15" hidden="false" customHeight="true" outlineLevel="0" collapsed="false">
      <c r="A7987" s="15" t="s">
        <v>14184</v>
      </c>
      <c r="B7987" s="15" t="s">
        <v>14184</v>
      </c>
      <c r="C7987" s="15" t="s">
        <v>217</v>
      </c>
      <c r="D7987" s="15" t="s">
        <v>218</v>
      </c>
      <c r="E7987" s="15" t="s">
        <v>136</v>
      </c>
      <c r="F7987" s="15" t="s">
        <v>137</v>
      </c>
      <c r="G7987" s="15" t="s">
        <v>256</v>
      </c>
      <c r="H7987" s="15" t="s">
        <v>136</v>
      </c>
      <c r="I7987" s="15" t="s">
        <v>139</v>
      </c>
      <c r="J7987" s="15" t="s">
        <v>144</v>
      </c>
      <c r="K7987" s="15" t="s">
        <v>14186</v>
      </c>
      <c r="M7987" s="15" t="n">
        <v>2</v>
      </c>
      <c r="P7987" s="15" t="n">
        <v>2</v>
      </c>
      <c r="Y7987" s="15" t="s">
        <v>258</v>
      </c>
      <c r="AB7987" s="15" t="s">
        <v>143</v>
      </c>
    </row>
    <row r="7988" customFormat="false" ht="15" hidden="false" customHeight="true" outlineLevel="0" collapsed="false">
      <c r="A7988" s="15" t="s">
        <v>14184</v>
      </c>
      <c r="B7988" s="15" t="s">
        <v>14184</v>
      </c>
      <c r="C7988" s="15" t="s">
        <v>217</v>
      </c>
      <c r="D7988" s="15" t="s">
        <v>218</v>
      </c>
      <c r="E7988" s="15" t="s">
        <v>136</v>
      </c>
      <c r="F7988" s="15" t="s">
        <v>137</v>
      </c>
      <c r="G7988" s="15" t="s">
        <v>256</v>
      </c>
      <c r="H7988" s="15" t="s">
        <v>136</v>
      </c>
      <c r="I7988" s="15" t="s">
        <v>139</v>
      </c>
      <c r="J7988" s="15" t="s">
        <v>150</v>
      </c>
      <c r="K7988" s="15" t="s">
        <v>14187</v>
      </c>
      <c r="M7988" s="15" t="n">
        <v>10</v>
      </c>
      <c r="P7988" s="15" t="n">
        <v>10</v>
      </c>
      <c r="Y7988" s="15" t="s">
        <v>258</v>
      </c>
      <c r="AB7988" s="15" t="s">
        <v>143</v>
      </c>
    </row>
    <row r="7989" customFormat="false" ht="15" hidden="false" customHeight="true" outlineLevel="0" collapsed="false">
      <c r="A7989" s="15" t="s">
        <v>14184</v>
      </c>
      <c r="B7989" s="15" t="s">
        <v>14184</v>
      </c>
      <c r="C7989" s="15" t="s">
        <v>217</v>
      </c>
      <c r="D7989" s="15" t="s">
        <v>218</v>
      </c>
      <c r="E7989" s="15" t="s">
        <v>136</v>
      </c>
      <c r="F7989" s="15" t="s">
        <v>137</v>
      </c>
      <c r="G7989" s="15" t="s">
        <v>256</v>
      </c>
      <c r="H7989" s="15" t="s">
        <v>136</v>
      </c>
      <c r="I7989" s="15" t="s">
        <v>139</v>
      </c>
      <c r="J7989" s="15" t="s">
        <v>158</v>
      </c>
      <c r="K7989" s="15" t="s">
        <v>14188</v>
      </c>
      <c r="M7989" s="15" t="n">
        <v>2</v>
      </c>
      <c r="P7989" s="15" t="n">
        <v>2</v>
      </c>
      <c r="Y7989" s="15" t="s">
        <v>258</v>
      </c>
      <c r="AB7989" s="15" t="s">
        <v>143</v>
      </c>
    </row>
    <row r="7990" customFormat="false" ht="15" hidden="false" customHeight="true" outlineLevel="0" collapsed="false">
      <c r="A7990" s="15" t="s">
        <v>14189</v>
      </c>
      <c r="B7990" s="15" t="s">
        <v>14190</v>
      </c>
      <c r="C7990" s="15" t="s">
        <v>134</v>
      </c>
      <c r="D7990" s="15" t="s">
        <v>135</v>
      </c>
      <c r="E7990" s="15" t="s">
        <v>136</v>
      </c>
      <c r="F7990" s="15" t="s">
        <v>137</v>
      </c>
      <c r="G7990" s="15" t="s">
        <v>149</v>
      </c>
      <c r="H7990" s="15" t="s">
        <v>136</v>
      </c>
      <c r="I7990" s="15" t="s">
        <v>139</v>
      </c>
      <c r="J7990" s="15" t="s">
        <v>140</v>
      </c>
      <c r="K7990" s="15" t="s">
        <v>14191</v>
      </c>
      <c r="L7990" s="15" t="n">
        <v>14</v>
      </c>
      <c r="M7990" s="15" t="n">
        <v>1</v>
      </c>
      <c r="P7990" s="15" t="n">
        <v>15</v>
      </c>
      <c r="Y7990" s="15" t="s">
        <v>142</v>
      </c>
      <c r="AB7990" s="15" t="s">
        <v>143</v>
      </c>
    </row>
    <row r="7991" customFormat="false" ht="15" hidden="false" customHeight="true" outlineLevel="0" collapsed="false">
      <c r="A7991" s="15" t="s">
        <v>14189</v>
      </c>
      <c r="B7991" s="15" t="s">
        <v>14190</v>
      </c>
      <c r="C7991" s="15" t="s">
        <v>134</v>
      </c>
      <c r="D7991" s="15" t="s">
        <v>135</v>
      </c>
      <c r="E7991" s="15" t="s">
        <v>136</v>
      </c>
      <c r="F7991" s="15" t="s">
        <v>137</v>
      </c>
      <c r="G7991" s="15" t="s">
        <v>149</v>
      </c>
      <c r="H7991" s="15" t="s">
        <v>136</v>
      </c>
      <c r="I7991" s="15" t="s">
        <v>139</v>
      </c>
      <c r="J7991" s="15" t="s">
        <v>144</v>
      </c>
      <c r="K7991" s="15" t="s">
        <v>14192</v>
      </c>
      <c r="L7991" s="15" t="n">
        <v>97</v>
      </c>
      <c r="M7991" s="15" t="n">
        <v>5</v>
      </c>
      <c r="P7991" s="15" t="n">
        <v>102</v>
      </c>
      <c r="Y7991" s="15" t="s">
        <v>142</v>
      </c>
      <c r="AB7991" s="15" t="s">
        <v>143</v>
      </c>
    </row>
    <row r="7992" customFormat="false" ht="15" hidden="false" customHeight="true" outlineLevel="0" collapsed="false">
      <c r="A7992" s="15" t="s">
        <v>14189</v>
      </c>
      <c r="B7992" s="15" t="s">
        <v>14190</v>
      </c>
      <c r="C7992" s="15" t="s">
        <v>134</v>
      </c>
      <c r="D7992" s="15" t="s">
        <v>135</v>
      </c>
      <c r="E7992" s="15" t="s">
        <v>136</v>
      </c>
      <c r="F7992" s="15" t="s">
        <v>137</v>
      </c>
      <c r="G7992" s="15" t="s">
        <v>149</v>
      </c>
      <c r="H7992" s="15" t="s">
        <v>136</v>
      </c>
      <c r="I7992" s="15" t="s">
        <v>139</v>
      </c>
      <c r="J7992" s="15" t="s">
        <v>150</v>
      </c>
      <c r="K7992" s="15" t="s">
        <v>14193</v>
      </c>
      <c r="L7992" s="15" t="n">
        <v>15</v>
      </c>
      <c r="P7992" s="15" t="n">
        <v>15</v>
      </c>
      <c r="Y7992" s="15" t="s">
        <v>142</v>
      </c>
      <c r="AB7992" s="15" t="s">
        <v>143</v>
      </c>
    </row>
    <row r="7993" customFormat="false" ht="15" hidden="false" customHeight="true" outlineLevel="0" collapsed="false">
      <c r="A7993" s="15" t="s">
        <v>14189</v>
      </c>
      <c r="B7993" s="15" t="s">
        <v>14190</v>
      </c>
      <c r="C7993" s="15" t="s">
        <v>134</v>
      </c>
      <c r="D7993" s="15" t="s">
        <v>135</v>
      </c>
      <c r="E7993" s="15" t="s">
        <v>136</v>
      </c>
      <c r="F7993" s="15" t="s">
        <v>137</v>
      </c>
      <c r="G7993" s="15" t="s">
        <v>149</v>
      </c>
      <c r="H7993" s="15" t="s">
        <v>136</v>
      </c>
      <c r="I7993" s="15" t="s">
        <v>139</v>
      </c>
      <c r="J7993" s="15" t="s">
        <v>158</v>
      </c>
      <c r="K7993" s="15" t="s">
        <v>14194</v>
      </c>
      <c r="L7993" s="15" t="n">
        <v>4</v>
      </c>
      <c r="P7993" s="15" t="n">
        <v>4</v>
      </c>
      <c r="Y7993" s="15" t="s">
        <v>142</v>
      </c>
      <c r="AB7993" s="15" t="s">
        <v>143</v>
      </c>
    </row>
    <row r="7994" customFormat="false" ht="15" hidden="false" customHeight="true" outlineLevel="0" collapsed="false">
      <c r="A7994" s="15" t="s">
        <v>14195</v>
      </c>
      <c r="B7994" s="15" t="s">
        <v>14196</v>
      </c>
      <c r="C7994" s="15" t="s">
        <v>134</v>
      </c>
      <c r="D7994" s="15" t="s">
        <v>135</v>
      </c>
      <c r="E7994" s="15" t="s">
        <v>136</v>
      </c>
      <c r="F7994" s="15" t="s">
        <v>137</v>
      </c>
      <c r="G7994" s="15" t="s">
        <v>149</v>
      </c>
      <c r="H7994" s="15" t="s">
        <v>136</v>
      </c>
      <c r="I7994" s="15" t="s">
        <v>139</v>
      </c>
      <c r="J7994" s="15" t="s">
        <v>140</v>
      </c>
      <c r="K7994" s="15" t="s">
        <v>14197</v>
      </c>
      <c r="L7994" s="15" t="n">
        <v>4</v>
      </c>
      <c r="M7994" s="15" t="n">
        <v>3</v>
      </c>
      <c r="P7994" s="15" t="n">
        <v>7</v>
      </c>
      <c r="Y7994" s="15" t="s">
        <v>142</v>
      </c>
      <c r="AB7994" s="15" t="s">
        <v>143</v>
      </c>
    </row>
    <row r="7995" customFormat="false" ht="15" hidden="false" customHeight="true" outlineLevel="0" collapsed="false">
      <c r="A7995" s="15" t="s">
        <v>14195</v>
      </c>
      <c r="B7995" s="15" t="s">
        <v>14196</v>
      </c>
      <c r="C7995" s="15" t="s">
        <v>134</v>
      </c>
      <c r="D7995" s="15" t="s">
        <v>135</v>
      </c>
      <c r="E7995" s="15" t="s">
        <v>136</v>
      </c>
      <c r="F7995" s="15" t="s">
        <v>137</v>
      </c>
      <c r="G7995" s="15" t="s">
        <v>149</v>
      </c>
      <c r="H7995" s="15" t="s">
        <v>136</v>
      </c>
      <c r="I7995" s="15" t="s">
        <v>139</v>
      </c>
      <c r="J7995" s="15" t="s">
        <v>144</v>
      </c>
      <c r="K7995" s="15" t="s">
        <v>14198</v>
      </c>
      <c r="L7995" s="15" t="n">
        <v>29</v>
      </c>
      <c r="M7995" s="15" t="n">
        <v>54</v>
      </c>
      <c r="P7995" s="15" t="n">
        <v>83</v>
      </c>
      <c r="Y7995" s="15" t="s">
        <v>142</v>
      </c>
      <c r="AB7995" s="15" t="s">
        <v>143</v>
      </c>
    </row>
    <row r="7996" customFormat="false" ht="15" hidden="false" customHeight="true" outlineLevel="0" collapsed="false">
      <c r="A7996" s="15" t="s">
        <v>14195</v>
      </c>
      <c r="B7996" s="15" t="s">
        <v>14196</v>
      </c>
      <c r="C7996" s="15" t="s">
        <v>134</v>
      </c>
      <c r="D7996" s="15" t="s">
        <v>135</v>
      </c>
      <c r="E7996" s="15" t="s">
        <v>136</v>
      </c>
      <c r="F7996" s="15" t="s">
        <v>137</v>
      </c>
      <c r="G7996" s="15" t="s">
        <v>149</v>
      </c>
      <c r="H7996" s="15" t="s">
        <v>136</v>
      </c>
      <c r="I7996" s="15" t="s">
        <v>139</v>
      </c>
      <c r="J7996" s="15" t="s">
        <v>150</v>
      </c>
      <c r="K7996" s="15" t="s">
        <v>14199</v>
      </c>
      <c r="L7996" s="15" t="n">
        <v>4</v>
      </c>
      <c r="M7996" s="15" t="n">
        <v>2</v>
      </c>
      <c r="P7996" s="15" t="n">
        <v>6</v>
      </c>
      <c r="Y7996" s="15" t="s">
        <v>142</v>
      </c>
      <c r="AB7996" s="15" t="s">
        <v>143</v>
      </c>
    </row>
    <row r="7997" customFormat="false" ht="15" hidden="false" customHeight="true" outlineLevel="0" collapsed="false">
      <c r="A7997" s="15" t="s">
        <v>14200</v>
      </c>
      <c r="B7997" s="15" t="s">
        <v>14201</v>
      </c>
      <c r="C7997" s="15" t="s">
        <v>148</v>
      </c>
      <c r="E7997" s="15" t="s">
        <v>136</v>
      </c>
      <c r="F7997" s="15" t="s">
        <v>137</v>
      </c>
      <c r="G7997" s="15" t="s">
        <v>928</v>
      </c>
      <c r="H7997" s="15" t="s">
        <v>136</v>
      </c>
      <c r="I7997" s="15" t="s">
        <v>139</v>
      </c>
      <c r="J7997" s="15" t="s">
        <v>158</v>
      </c>
      <c r="K7997" s="15" t="s">
        <v>14202</v>
      </c>
      <c r="L7997" s="15" t="n">
        <v>4</v>
      </c>
      <c r="P7997" s="15" t="n">
        <v>4</v>
      </c>
      <c r="Y7997" s="15" t="s">
        <v>142</v>
      </c>
      <c r="AB7997" s="15" t="s">
        <v>143</v>
      </c>
    </row>
    <row r="7998" customFormat="false" ht="15" hidden="false" customHeight="true" outlineLevel="0" collapsed="false">
      <c r="A7998" s="15" t="s">
        <v>14203</v>
      </c>
      <c r="B7998" s="15" t="s">
        <v>14203</v>
      </c>
      <c r="C7998" s="15" t="s">
        <v>148</v>
      </c>
      <c r="E7998" s="15" t="s">
        <v>136</v>
      </c>
      <c r="F7998" s="15" t="s">
        <v>137</v>
      </c>
      <c r="G7998" s="15" t="s">
        <v>136</v>
      </c>
      <c r="H7998" s="15" t="s">
        <v>136</v>
      </c>
      <c r="I7998" s="15" t="s">
        <v>139</v>
      </c>
      <c r="J7998" s="15" t="s">
        <v>150</v>
      </c>
      <c r="K7998" s="15" t="s">
        <v>14204</v>
      </c>
      <c r="M7998" s="15" t="n">
        <v>4</v>
      </c>
      <c r="P7998" s="15" t="n">
        <v>4</v>
      </c>
      <c r="Y7998" s="15" t="s">
        <v>142</v>
      </c>
      <c r="AB7998" s="15" t="s">
        <v>143</v>
      </c>
    </row>
    <row r="7999" customFormat="false" ht="15" hidden="false" customHeight="true" outlineLevel="0" collapsed="false">
      <c r="A7999" s="15" t="s">
        <v>14203</v>
      </c>
      <c r="B7999" s="15" t="s">
        <v>14203</v>
      </c>
      <c r="C7999" s="15" t="s">
        <v>148</v>
      </c>
      <c r="E7999" s="15" t="s">
        <v>136</v>
      </c>
      <c r="F7999" s="15" t="s">
        <v>137</v>
      </c>
      <c r="G7999" s="15" t="s">
        <v>136</v>
      </c>
      <c r="H7999" s="15" t="s">
        <v>136</v>
      </c>
      <c r="I7999" s="15" t="s">
        <v>139</v>
      </c>
      <c r="J7999" s="15" t="s">
        <v>158</v>
      </c>
      <c r="K7999" s="15" t="s">
        <v>14205</v>
      </c>
      <c r="M7999" s="15" t="n">
        <v>3</v>
      </c>
      <c r="P7999" s="15" t="n">
        <v>3</v>
      </c>
      <c r="Y7999" s="15" t="s">
        <v>142</v>
      </c>
      <c r="AB7999" s="15" t="s">
        <v>143</v>
      </c>
    </row>
    <row r="8000" customFormat="false" ht="15" hidden="false" customHeight="true" outlineLevel="0" collapsed="false">
      <c r="A8000" s="15" t="s">
        <v>14206</v>
      </c>
      <c r="B8000" s="15" t="s">
        <v>14207</v>
      </c>
      <c r="C8000" s="15" t="s">
        <v>148</v>
      </c>
      <c r="E8000" s="15" t="s">
        <v>136</v>
      </c>
      <c r="F8000" s="15" t="s">
        <v>137</v>
      </c>
      <c r="G8000" s="15" t="s">
        <v>136</v>
      </c>
      <c r="H8000" s="15" t="s">
        <v>136</v>
      </c>
      <c r="I8000" s="15" t="s">
        <v>139</v>
      </c>
      <c r="J8000" s="15" t="s">
        <v>140</v>
      </c>
      <c r="K8000" s="15" t="s">
        <v>14208</v>
      </c>
      <c r="L8000" s="15" t="n">
        <v>2</v>
      </c>
      <c r="N8000" s="15" t="n">
        <v>3</v>
      </c>
      <c r="P8000" s="15" t="n">
        <v>5</v>
      </c>
      <c r="Y8000" s="15" t="s">
        <v>142</v>
      </c>
      <c r="AB8000" s="15" t="s">
        <v>143</v>
      </c>
    </row>
    <row r="8001" customFormat="false" ht="15" hidden="false" customHeight="true" outlineLevel="0" collapsed="false">
      <c r="A8001" s="15" t="s">
        <v>14209</v>
      </c>
      <c r="B8001" s="15" t="s">
        <v>14210</v>
      </c>
      <c r="C8001" s="15" t="s">
        <v>148</v>
      </c>
      <c r="E8001" s="15" t="s">
        <v>136</v>
      </c>
      <c r="F8001" s="15" t="s">
        <v>137</v>
      </c>
      <c r="G8001" s="15" t="s">
        <v>256</v>
      </c>
      <c r="H8001" s="15" t="s">
        <v>136</v>
      </c>
      <c r="I8001" s="15" t="s">
        <v>139</v>
      </c>
      <c r="J8001" s="15" t="s">
        <v>140</v>
      </c>
      <c r="K8001" s="15" t="s">
        <v>14211</v>
      </c>
      <c r="L8001" s="15" t="n">
        <v>4</v>
      </c>
      <c r="M8001" s="15" t="n">
        <v>11</v>
      </c>
      <c r="P8001" s="15" t="n">
        <v>15</v>
      </c>
      <c r="Y8001" s="15" t="s">
        <v>258</v>
      </c>
      <c r="AB8001" s="15" t="s">
        <v>143</v>
      </c>
    </row>
    <row r="8002" customFormat="false" ht="15" hidden="false" customHeight="true" outlineLevel="0" collapsed="false">
      <c r="A8002" s="15" t="s">
        <v>14209</v>
      </c>
      <c r="B8002" s="15" t="s">
        <v>14210</v>
      </c>
      <c r="C8002" s="15" t="s">
        <v>148</v>
      </c>
      <c r="E8002" s="15" t="s">
        <v>136</v>
      </c>
      <c r="F8002" s="15" t="s">
        <v>137</v>
      </c>
      <c r="G8002" s="15" t="s">
        <v>256</v>
      </c>
      <c r="H8002" s="15" t="s">
        <v>136</v>
      </c>
      <c r="I8002" s="15" t="s">
        <v>139</v>
      </c>
      <c r="J8002" s="15" t="s">
        <v>150</v>
      </c>
      <c r="K8002" s="15" t="s">
        <v>14212</v>
      </c>
      <c r="L8002" s="15" t="n">
        <v>5</v>
      </c>
      <c r="M8002" s="15" t="n">
        <v>4</v>
      </c>
      <c r="P8002" s="15" t="n">
        <v>9</v>
      </c>
      <c r="Y8002" s="15" t="s">
        <v>258</v>
      </c>
      <c r="AB8002" s="15" t="s">
        <v>143</v>
      </c>
    </row>
    <row r="8003" customFormat="false" ht="15" hidden="false" customHeight="true" outlineLevel="0" collapsed="false">
      <c r="A8003" s="15" t="s">
        <v>14213</v>
      </c>
      <c r="B8003" s="15" t="s">
        <v>14214</v>
      </c>
      <c r="C8003" s="15" t="s">
        <v>148</v>
      </c>
      <c r="E8003" s="15" t="s">
        <v>136</v>
      </c>
      <c r="F8003" s="15" t="s">
        <v>137</v>
      </c>
      <c r="G8003" s="15" t="s">
        <v>2067</v>
      </c>
      <c r="H8003" s="15" t="s">
        <v>136</v>
      </c>
      <c r="I8003" s="15" t="s">
        <v>139</v>
      </c>
      <c r="J8003" s="15" t="s">
        <v>140</v>
      </c>
      <c r="K8003" s="15" t="s">
        <v>14215</v>
      </c>
      <c r="L8003" s="15" t="n">
        <v>5</v>
      </c>
      <c r="P8003" s="15" t="n">
        <v>5</v>
      </c>
      <c r="Y8003" s="15" t="s">
        <v>156</v>
      </c>
      <c r="AB8003" s="15" t="s">
        <v>143</v>
      </c>
    </row>
    <row r="8004" customFormat="false" ht="15" hidden="false" customHeight="true" outlineLevel="0" collapsed="false">
      <c r="A8004" s="15" t="s">
        <v>14213</v>
      </c>
      <c r="B8004" s="15" t="s">
        <v>14214</v>
      </c>
      <c r="C8004" s="15" t="s">
        <v>148</v>
      </c>
      <c r="E8004" s="15" t="s">
        <v>136</v>
      </c>
      <c r="F8004" s="15" t="s">
        <v>137</v>
      </c>
      <c r="G8004" s="15" t="s">
        <v>2067</v>
      </c>
      <c r="H8004" s="15" t="s">
        <v>136</v>
      </c>
      <c r="I8004" s="15" t="s">
        <v>139</v>
      </c>
      <c r="J8004" s="15" t="s">
        <v>150</v>
      </c>
      <c r="K8004" s="15" t="s">
        <v>14216</v>
      </c>
      <c r="L8004" s="15" t="n">
        <v>11</v>
      </c>
      <c r="P8004" s="15" t="n">
        <v>11</v>
      </c>
      <c r="Y8004" s="15" t="s">
        <v>156</v>
      </c>
      <c r="AB8004" s="15" t="s">
        <v>143</v>
      </c>
    </row>
    <row r="8005" customFormat="false" ht="15" hidden="false" customHeight="true" outlineLevel="0" collapsed="false">
      <c r="A8005" s="15" t="s">
        <v>14213</v>
      </c>
      <c r="B8005" s="15" t="s">
        <v>14214</v>
      </c>
      <c r="C8005" s="15" t="s">
        <v>148</v>
      </c>
      <c r="E8005" s="15" t="s">
        <v>136</v>
      </c>
      <c r="F8005" s="15" t="s">
        <v>137</v>
      </c>
      <c r="G8005" s="15" t="s">
        <v>2067</v>
      </c>
      <c r="H8005" s="15" t="s">
        <v>136</v>
      </c>
      <c r="I8005" s="15" t="s">
        <v>139</v>
      </c>
      <c r="J8005" s="15" t="s">
        <v>158</v>
      </c>
      <c r="K8005" s="15" t="s">
        <v>14217</v>
      </c>
      <c r="L8005" s="15" t="n">
        <v>10</v>
      </c>
      <c r="P8005" s="15" t="n">
        <v>10</v>
      </c>
      <c r="Y8005" s="15" t="s">
        <v>156</v>
      </c>
      <c r="AB8005" s="15" t="s">
        <v>143</v>
      </c>
    </row>
    <row r="8006" customFormat="false" ht="15" hidden="false" customHeight="true" outlineLevel="0" collapsed="false">
      <c r="A8006" s="15" t="s">
        <v>14218</v>
      </c>
      <c r="B8006" s="15" t="s">
        <v>14218</v>
      </c>
      <c r="C8006" s="15" t="s">
        <v>148</v>
      </c>
      <c r="E8006" s="15" t="s">
        <v>136</v>
      </c>
      <c r="F8006" s="15" t="s">
        <v>137</v>
      </c>
      <c r="G8006" s="15" t="s">
        <v>136</v>
      </c>
      <c r="H8006" s="15" t="s">
        <v>136</v>
      </c>
      <c r="I8006" s="15" t="s">
        <v>139</v>
      </c>
      <c r="J8006" s="15" t="s">
        <v>150</v>
      </c>
      <c r="K8006" s="15" t="s">
        <v>14219</v>
      </c>
      <c r="N8006" s="15" t="n">
        <v>2</v>
      </c>
      <c r="P8006" s="15" t="n">
        <v>2</v>
      </c>
      <c r="Y8006" s="15" t="s">
        <v>142</v>
      </c>
      <c r="AB8006" s="15" t="s">
        <v>143</v>
      </c>
    </row>
    <row r="8007" customFormat="false" ht="15" hidden="false" customHeight="true" outlineLevel="0" collapsed="false">
      <c r="A8007" s="15" t="s">
        <v>14220</v>
      </c>
      <c r="B8007" s="15" t="s">
        <v>14220</v>
      </c>
      <c r="C8007" s="15" t="s">
        <v>134</v>
      </c>
      <c r="D8007" s="15" t="s">
        <v>135</v>
      </c>
      <c r="E8007" s="15" t="s">
        <v>136</v>
      </c>
      <c r="F8007" s="15" t="s">
        <v>137</v>
      </c>
      <c r="G8007" s="15" t="s">
        <v>7944</v>
      </c>
      <c r="H8007" s="15" t="s">
        <v>136</v>
      </c>
      <c r="I8007" s="15" t="s">
        <v>139</v>
      </c>
      <c r="J8007" s="15" t="s">
        <v>158</v>
      </c>
      <c r="K8007" s="15" t="s">
        <v>14221</v>
      </c>
      <c r="O8007" s="15" t="n">
        <v>3</v>
      </c>
      <c r="P8007" s="15" t="n">
        <v>3</v>
      </c>
      <c r="Y8007" s="15" t="s">
        <v>142</v>
      </c>
      <c r="AB8007" s="15" t="s">
        <v>143</v>
      </c>
    </row>
    <row r="8008" customFormat="false" ht="15" hidden="false" customHeight="true" outlineLevel="0" collapsed="false">
      <c r="A8008" s="15" t="s">
        <v>14222</v>
      </c>
      <c r="B8008" s="15" t="s">
        <v>14223</v>
      </c>
      <c r="C8008" s="15" t="s">
        <v>148</v>
      </c>
      <c r="E8008" s="15" t="s">
        <v>136</v>
      </c>
      <c r="F8008" s="15" t="s">
        <v>137</v>
      </c>
      <c r="G8008" s="15" t="s">
        <v>510</v>
      </c>
      <c r="H8008" s="15" t="s">
        <v>136</v>
      </c>
      <c r="I8008" s="15" t="s">
        <v>139</v>
      </c>
      <c r="J8008" s="15" t="s">
        <v>140</v>
      </c>
      <c r="K8008" s="15" t="s">
        <v>14224</v>
      </c>
      <c r="L8008" s="15" t="n">
        <v>3</v>
      </c>
      <c r="M8008" s="15" t="n">
        <v>11</v>
      </c>
      <c r="P8008" s="15" t="n">
        <v>14</v>
      </c>
      <c r="Y8008" s="15" t="s">
        <v>142</v>
      </c>
      <c r="AB8008" s="15" t="s">
        <v>143</v>
      </c>
    </row>
    <row r="8009" customFormat="false" ht="15" hidden="false" customHeight="true" outlineLevel="0" collapsed="false">
      <c r="A8009" s="15" t="s">
        <v>14225</v>
      </c>
      <c r="B8009" s="15" t="s">
        <v>14226</v>
      </c>
      <c r="C8009" s="15" t="s">
        <v>134</v>
      </c>
      <c r="D8009" s="15" t="s">
        <v>135</v>
      </c>
      <c r="E8009" s="15" t="s">
        <v>136</v>
      </c>
      <c r="F8009" s="15" t="s">
        <v>137</v>
      </c>
      <c r="G8009" s="15" t="s">
        <v>136</v>
      </c>
      <c r="H8009" s="15" t="s">
        <v>136</v>
      </c>
      <c r="I8009" s="15" t="s">
        <v>139</v>
      </c>
      <c r="J8009" s="15" t="s">
        <v>158</v>
      </c>
      <c r="K8009" s="15" t="s">
        <v>14227</v>
      </c>
      <c r="N8009" s="15" t="n">
        <v>1</v>
      </c>
      <c r="P8009" s="15" t="n">
        <v>1</v>
      </c>
      <c r="Y8009" s="15" t="s">
        <v>142</v>
      </c>
      <c r="AB8009" s="15" t="s">
        <v>143</v>
      </c>
    </row>
    <row r="8010" customFormat="false" ht="15" hidden="false" customHeight="true" outlineLevel="0" collapsed="false">
      <c r="A8010" s="15" t="s">
        <v>14228</v>
      </c>
      <c r="B8010" s="15" t="s">
        <v>14228</v>
      </c>
      <c r="C8010" s="15" t="s">
        <v>148</v>
      </c>
      <c r="E8010" s="15" t="s">
        <v>136</v>
      </c>
      <c r="F8010" s="15" t="s">
        <v>137</v>
      </c>
      <c r="G8010" s="15" t="s">
        <v>136</v>
      </c>
      <c r="H8010" s="15" t="s">
        <v>136</v>
      </c>
      <c r="I8010" s="15" t="s">
        <v>139</v>
      </c>
      <c r="J8010" s="15" t="s">
        <v>140</v>
      </c>
      <c r="K8010" s="15" t="s">
        <v>14229</v>
      </c>
      <c r="N8010" s="15" t="n">
        <v>19</v>
      </c>
      <c r="P8010" s="15" t="n">
        <v>19</v>
      </c>
      <c r="Y8010" s="15" t="s">
        <v>142</v>
      </c>
      <c r="AB8010" s="15" t="s">
        <v>143</v>
      </c>
    </row>
    <row r="8011" customFormat="false" ht="15" hidden="false" customHeight="true" outlineLevel="0" collapsed="false">
      <c r="A8011" s="15" t="s">
        <v>14230</v>
      </c>
      <c r="B8011" s="15" t="s">
        <v>14231</v>
      </c>
      <c r="C8011" s="15" t="s">
        <v>148</v>
      </c>
      <c r="E8011" s="15" t="s">
        <v>136</v>
      </c>
      <c r="F8011" s="15" t="s">
        <v>137</v>
      </c>
      <c r="G8011" s="15" t="s">
        <v>256</v>
      </c>
      <c r="H8011" s="15" t="s">
        <v>136</v>
      </c>
      <c r="I8011" s="15" t="s">
        <v>139</v>
      </c>
      <c r="J8011" s="15" t="s">
        <v>144</v>
      </c>
      <c r="K8011" s="15" t="s">
        <v>14232</v>
      </c>
      <c r="L8011" s="15" t="n">
        <v>2</v>
      </c>
      <c r="P8011" s="15" t="n">
        <v>2</v>
      </c>
      <c r="Y8011" s="15" t="s">
        <v>258</v>
      </c>
      <c r="AB8011" s="15" t="s">
        <v>143</v>
      </c>
    </row>
    <row r="8012" customFormat="false" ht="15" hidden="false" customHeight="true" outlineLevel="0" collapsed="false">
      <c r="A8012" s="15" t="s">
        <v>14230</v>
      </c>
      <c r="B8012" s="15" t="s">
        <v>14231</v>
      </c>
      <c r="C8012" s="15" t="s">
        <v>148</v>
      </c>
      <c r="E8012" s="15" t="s">
        <v>136</v>
      </c>
      <c r="F8012" s="15" t="s">
        <v>137</v>
      </c>
      <c r="G8012" s="15" t="s">
        <v>256</v>
      </c>
      <c r="H8012" s="15" t="s">
        <v>136</v>
      </c>
      <c r="I8012" s="15" t="s">
        <v>139</v>
      </c>
      <c r="J8012" s="15" t="s">
        <v>150</v>
      </c>
      <c r="K8012" s="15" t="s">
        <v>14233</v>
      </c>
      <c r="L8012" s="15" t="n">
        <v>1</v>
      </c>
      <c r="P8012" s="15" t="n">
        <v>1</v>
      </c>
      <c r="Y8012" s="15" t="s">
        <v>258</v>
      </c>
      <c r="AB8012" s="15" t="s">
        <v>143</v>
      </c>
    </row>
    <row r="8013" customFormat="false" ht="15" hidden="false" customHeight="true" outlineLevel="0" collapsed="false">
      <c r="A8013" s="15" t="s">
        <v>14234</v>
      </c>
      <c r="B8013" s="15" t="s">
        <v>14235</v>
      </c>
      <c r="C8013" s="15" t="s">
        <v>148</v>
      </c>
      <c r="E8013" s="15" t="s">
        <v>136</v>
      </c>
      <c r="F8013" s="15" t="s">
        <v>137</v>
      </c>
      <c r="G8013" s="15" t="s">
        <v>136</v>
      </c>
      <c r="H8013" s="15" t="s">
        <v>136</v>
      </c>
      <c r="I8013" s="15" t="s">
        <v>139</v>
      </c>
      <c r="J8013" s="15" t="s">
        <v>140</v>
      </c>
      <c r="K8013" s="15" t="s">
        <v>14236</v>
      </c>
      <c r="L8013" s="15" t="n">
        <v>6</v>
      </c>
      <c r="P8013" s="15" t="n">
        <v>6</v>
      </c>
      <c r="Y8013" s="15" t="s">
        <v>142</v>
      </c>
      <c r="AB8013" s="15" t="s">
        <v>143</v>
      </c>
    </row>
    <row r="8014" customFormat="false" ht="15" hidden="false" customHeight="true" outlineLevel="0" collapsed="false">
      <c r="A8014" s="15" t="s">
        <v>14237</v>
      </c>
      <c r="B8014" s="15" t="s">
        <v>14237</v>
      </c>
      <c r="C8014" s="15" t="s">
        <v>148</v>
      </c>
      <c r="E8014" s="15" t="s">
        <v>136</v>
      </c>
      <c r="F8014" s="15" t="s">
        <v>137</v>
      </c>
      <c r="G8014" s="15" t="s">
        <v>136</v>
      </c>
      <c r="H8014" s="15" t="s">
        <v>136</v>
      </c>
      <c r="I8014" s="15" t="s">
        <v>139</v>
      </c>
      <c r="J8014" s="15" t="s">
        <v>150</v>
      </c>
      <c r="K8014" s="15" t="s">
        <v>14238</v>
      </c>
      <c r="M8014" s="15" t="n">
        <v>3</v>
      </c>
      <c r="O8014" s="15" t="n">
        <v>1</v>
      </c>
      <c r="P8014" s="15" t="n">
        <v>4</v>
      </c>
      <c r="Y8014" s="15" t="s">
        <v>142</v>
      </c>
      <c r="AB8014" s="15" t="s">
        <v>143</v>
      </c>
    </row>
    <row r="8015" customFormat="false" ht="15" hidden="false" customHeight="true" outlineLevel="0" collapsed="false">
      <c r="A8015" s="15" t="s">
        <v>14239</v>
      </c>
      <c r="B8015" s="15" t="s">
        <v>14240</v>
      </c>
      <c r="C8015" s="15" t="s">
        <v>148</v>
      </c>
      <c r="E8015" s="15" t="s">
        <v>136</v>
      </c>
      <c r="F8015" s="15" t="s">
        <v>137</v>
      </c>
      <c r="G8015" s="15" t="s">
        <v>242</v>
      </c>
      <c r="H8015" s="15" t="s">
        <v>136</v>
      </c>
      <c r="I8015" s="15" t="s">
        <v>139</v>
      </c>
      <c r="J8015" s="15" t="s">
        <v>144</v>
      </c>
      <c r="K8015" s="15" t="s">
        <v>14241</v>
      </c>
      <c r="L8015" s="15" t="n">
        <v>3</v>
      </c>
      <c r="P8015" s="15" t="n">
        <v>3</v>
      </c>
      <c r="Y8015" s="15" t="s">
        <v>142</v>
      </c>
      <c r="AB8015" s="15" t="s">
        <v>143</v>
      </c>
    </row>
    <row r="8016" customFormat="false" ht="15" hidden="false" customHeight="true" outlineLevel="0" collapsed="false">
      <c r="A8016" s="15" t="s">
        <v>14239</v>
      </c>
      <c r="B8016" s="15" t="s">
        <v>14240</v>
      </c>
      <c r="C8016" s="15" t="s">
        <v>148</v>
      </c>
      <c r="E8016" s="15" t="s">
        <v>136</v>
      </c>
      <c r="F8016" s="15" t="s">
        <v>137</v>
      </c>
      <c r="G8016" s="15" t="s">
        <v>242</v>
      </c>
      <c r="H8016" s="15" t="s">
        <v>136</v>
      </c>
      <c r="I8016" s="15" t="s">
        <v>139</v>
      </c>
      <c r="J8016" s="15" t="s">
        <v>150</v>
      </c>
      <c r="K8016" s="15" t="s">
        <v>14242</v>
      </c>
      <c r="L8016" s="15" t="n">
        <v>72</v>
      </c>
      <c r="P8016" s="15" t="n">
        <v>72</v>
      </c>
      <c r="Y8016" s="15" t="s">
        <v>142</v>
      </c>
      <c r="AB8016" s="15" t="s">
        <v>143</v>
      </c>
    </row>
    <row r="8017" customFormat="false" ht="15" hidden="false" customHeight="true" outlineLevel="0" collapsed="false">
      <c r="A8017" s="15" t="s">
        <v>14239</v>
      </c>
      <c r="B8017" s="15" t="s">
        <v>14240</v>
      </c>
      <c r="C8017" s="15" t="s">
        <v>148</v>
      </c>
      <c r="E8017" s="15" t="s">
        <v>136</v>
      </c>
      <c r="F8017" s="15" t="s">
        <v>137</v>
      </c>
      <c r="G8017" s="15" t="s">
        <v>242</v>
      </c>
      <c r="H8017" s="15" t="s">
        <v>136</v>
      </c>
      <c r="I8017" s="15" t="s">
        <v>139</v>
      </c>
      <c r="J8017" s="15" t="s">
        <v>158</v>
      </c>
      <c r="K8017" s="15" t="s">
        <v>14243</v>
      </c>
      <c r="L8017" s="15" t="n">
        <v>7</v>
      </c>
      <c r="P8017" s="15" t="n">
        <v>7</v>
      </c>
      <c r="Y8017" s="15" t="s">
        <v>142</v>
      </c>
      <c r="AB8017" s="15" t="s">
        <v>143</v>
      </c>
    </row>
    <row r="8018" customFormat="false" ht="15" hidden="false" customHeight="true" outlineLevel="0" collapsed="false">
      <c r="A8018" s="15" t="s">
        <v>14244</v>
      </c>
      <c r="B8018" s="15" t="s">
        <v>14245</v>
      </c>
      <c r="C8018" s="15" t="s">
        <v>148</v>
      </c>
      <c r="E8018" s="15" t="s">
        <v>136</v>
      </c>
      <c r="F8018" s="15" t="s">
        <v>137</v>
      </c>
      <c r="G8018" s="15" t="s">
        <v>231</v>
      </c>
      <c r="H8018" s="15" t="s">
        <v>136</v>
      </c>
      <c r="I8018" s="15" t="s">
        <v>139</v>
      </c>
      <c r="J8018" s="15" t="s">
        <v>140</v>
      </c>
      <c r="K8018" s="15" t="s">
        <v>14246</v>
      </c>
      <c r="L8018" s="15" t="n">
        <v>18</v>
      </c>
      <c r="P8018" s="15" t="n">
        <v>18</v>
      </c>
      <c r="Y8018" s="15" t="s">
        <v>156</v>
      </c>
      <c r="AB8018" s="15" t="s">
        <v>143</v>
      </c>
    </row>
    <row r="8019" customFormat="false" ht="15" hidden="false" customHeight="true" outlineLevel="0" collapsed="false">
      <c r="A8019" s="15" t="s">
        <v>14247</v>
      </c>
      <c r="B8019" s="15" t="s">
        <v>14247</v>
      </c>
      <c r="C8019" s="15" t="s">
        <v>148</v>
      </c>
      <c r="E8019" s="15" t="s">
        <v>136</v>
      </c>
      <c r="F8019" s="15" t="s">
        <v>137</v>
      </c>
      <c r="G8019" s="15" t="s">
        <v>3714</v>
      </c>
      <c r="H8019" s="15" t="s">
        <v>136</v>
      </c>
      <c r="I8019" s="15" t="s">
        <v>139</v>
      </c>
      <c r="J8019" s="15" t="s">
        <v>140</v>
      </c>
      <c r="K8019" s="15" t="s">
        <v>14248</v>
      </c>
      <c r="M8019" s="15" t="n">
        <v>11</v>
      </c>
      <c r="N8019" s="15" t="n">
        <v>2</v>
      </c>
      <c r="P8019" s="15" t="n">
        <v>13</v>
      </c>
      <c r="Y8019" s="15" t="s">
        <v>142</v>
      </c>
      <c r="AB8019" s="15" t="s">
        <v>143</v>
      </c>
    </row>
    <row r="8020" customFormat="false" ht="15" hidden="false" customHeight="true" outlineLevel="0" collapsed="false">
      <c r="A8020" s="15" t="s">
        <v>14249</v>
      </c>
      <c r="B8020" s="15" t="s">
        <v>14250</v>
      </c>
      <c r="C8020" s="15" t="s">
        <v>134</v>
      </c>
      <c r="D8020" s="15" t="s">
        <v>135</v>
      </c>
      <c r="E8020" s="15" t="s">
        <v>136</v>
      </c>
      <c r="F8020" s="15" t="s">
        <v>137</v>
      </c>
      <c r="G8020" s="15" t="s">
        <v>542</v>
      </c>
      <c r="H8020" s="15" t="s">
        <v>136</v>
      </c>
      <c r="I8020" s="15" t="s">
        <v>139</v>
      </c>
      <c r="J8020" s="15" t="s">
        <v>144</v>
      </c>
      <c r="K8020" s="15" t="s">
        <v>14251</v>
      </c>
      <c r="L8020" s="15" t="n">
        <v>3</v>
      </c>
      <c r="P8020" s="15" t="n">
        <v>3</v>
      </c>
      <c r="Y8020" s="15" t="s">
        <v>156</v>
      </c>
      <c r="AB8020" s="15" t="s">
        <v>143</v>
      </c>
    </row>
    <row r="8021" customFormat="false" ht="15" hidden="false" customHeight="true" outlineLevel="0" collapsed="false">
      <c r="A8021" s="15" t="s">
        <v>14249</v>
      </c>
      <c r="B8021" s="15" t="s">
        <v>14250</v>
      </c>
      <c r="C8021" s="15" t="s">
        <v>134</v>
      </c>
      <c r="D8021" s="15" t="s">
        <v>135</v>
      </c>
      <c r="E8021" s="15" t="s">
        <v>136</v>
      </c>
      <c r="F8021" s="15" t="s">
        <v>137</v>
      </c>
      <c r="G8021" s="15" t="s">
        <v>542</v>
      </c>
      <c r="H8021" s="15" t="s">
        <v>136</v>
      </c>
      <c r="I8021" s="15" t="s">
        <v>139</v>
      </c>
      <c r="J8021" s="15" t="s">
        <v>158</v>
      </c>
      <c r="K8021" s="15" t="s">
        <v>14252</v>
      </c>
      <c r="L8021" s="15" t="n">
        <v>2</v>
      </c>
      <c r="P8021" s="15" t="n">
        <v>2</v>
      </c>
      <c r="Y8021" s="15" t="s">
        <v>156</v>
      </c>
      <c r="AB8021" s="15" t="s">
        <v>143</v>
      </c>
    </row>
    <row r="8022" customFormat="false" ht="15" hidden="false" customHeight="true" outlineLevel="0" collapsed="false">
      <c r="A8022" s="15" t="s">
        <v>14253</v>
      </c>
      <c r="B8022" s="15" t="s">
        <v>14253</v>
      </c>
      <c r="C8022" s="15" t="s">
        <v>148</v>
      </c>
      <c r="E8022" s="15" t="s">
        <v>136</v>
      </c>
      <c r="F8022" s="15" t="s">
        <v>137</v>
      </c>
      <c r="G8022" s="15" t="s">
        <v>608</v>
      </c>
      <c r="H8022" s="15" t="s">
        <v>136</v>
      </c>
      <c r="I8022" s="15" t="s">
        <v>139</v>
      </c>
      <c r="J8022" s="15" t="s">
        <v>150</v>
      </c>
      <c r="K8022" s="15" t="s">
        <v>14254</v>
      </c>
      <c r="N8022" s="15" t="n">
        <v>3</v>
      </c>
      <c r="P8022" s="15" t="n">
        <v>3</v>
      </c>
      <c r="Y8022" s="15" t="s">
        <v>156</v>
      </c>
      <c r="AB8022" s="15" t="s">
        <v>143</v>
      </c>
    </row>
    <row r="8023" customFormat="false" ht="15" hidden="false" customHeight="true" outlineLevel="0" collapsed="false">
      <c r="A8023" s="15" t="s">
        <v>14253</v>
      </c>
      <c r="B8023" s="15" t="s">
        <v>14253</v>
      </c>
      <c r="C8023" s="15" t="s">
        <v>148</v>
      </c>
      <c r="E8023" s="15" t="s">
        <v>136</v>
      </c>
      <c r="F8023" s="15" t="s">
        <v>137</v>
      </c>
      <c r="G8023" s="15" t="s">
        <v>608</v>
      </c>
      <c r="H8023" s="15" t="s">
        <v>136</v>
      </c>
      <c r="I8023" s="15" t="s">
        <v>139</v>
      </c>
      <c r="J8023" s="15" t="s">
        <v>158</v>
      </c>
      <c r="K8023" s="15" t="s">
        <v>14255</v>
      </c>
      <c r="L8023" s="15" t="n">
        <v>5</v>
      </c>
      <c r="P8023" s="15" t="n">
        <v>5</v>
      </c>
      <c r="Y8023" s="15" t="s">
        <v>156</v>
      </c>
      <c r="AB8023" s="15" t="s">
        <v>143</v>
      </c>
    </row>
    <row r="8024" customFormat="false" ht="15" hidden="false" customHeight="true" outlineLevel="0" collapsed="false">
      <c r="A8024" s="15" t="s">
        <v>14256</v>
      </c>
      <c r="B8024" s="15" t="s">
        <v>14256</v>
      </c>
      <c r="C8024" s="15" t="s">
        <v>148</v>
      </c>
      <c r="E8024" s="15" t="s">
        <v>136</v>
      </c>
      <c r="F8024" s="15" t="s">
        <v>137</v>
      </c>
      <c r="G8024" s="15" t="s">
        <v>136</v>
      </c>
      <c r="H8024" s="15" t="s">
        <v>136</v>
      </c>
      <c r="I8024" s="15" t="s">
        <v>139</v>
      </c>
      <c r="J8024" s="15" t="s">
        <v>144</v>
      </c>
      <c r="K8024" s="15" t="s">
        <v>14257</v>
      </c>
      <c r="L8024" s="15" t="n">
        <v>1</v>
      </c>
      <c r="P8024" s="15" t="n">
        <v>1</v>
      </c>
      <c r="Y8024" s="15" t="s">
        <v>142</v>
      </c>
      <c r="AB8024" s="15" t="s">
        <v>143</v>
      </c>
    </row>
    <row r="8025" customFormat="false" ht="15" hidden="false" customHeight="true" outlineLevel="0" collapsed="false">
      <c r="A8025" s="15" t="s">
        <v>14258</v>
      </c>
      <c r="B8025" s="15" t="s">
        <v>14258</v>
      </c>
      <c r="C8025" s="15" t="s">
        <v>148</v>
      </c>
      <c r="E8025" s="15" t="s">
        <v>136</v>
      </c>
      <c r="F8025" s="15" t="s">
        <v>137</v>
      </c>
      <c r="G8025" s="15" t="s">
        <v>136</v>
      </c>
      <c r="H8025" s="15" t="s">
        <v>136</v>
      </c>
      <c r="I8025" s="15" t="s">
        <v>139</v>
      </c>
      <c r="J8025" s="15" t="s">
        <v>150</v>
      </c>
      <c r="K8025" s="15" t="s">
        <v>14259</v>
      </c>
      <c r="N8025" s="15" t="n">
        <v>6</v>
      </c>
      <c r="P8025" s="15" t="n">
        <v>6</v>
      </c>
      <c r="Y8025" s="15" t="s">
        <v>142</v>
      </c>
      <c r="AB8025" s="15" t="s">
        <v>143</v>
      </c>
    </row>
    <row r="8026" customFormat="false" ht="15" hidden="false" customHeight="true" outlineLevel="0" collapsed="false">
      <c r="A8026" s="15" t="s">
        <v>14258</v>
      </c>
      <c r="B8026" s="15" t="s">
        <v>14258</v>
      </c>
      <c r="C8026" s="15" t="s">
        <v>148</v>
      </c>
      <c r="E8026" s="15" t="s">
        <v>136</v>
      </c>
      <c r="F8026" s="15" t="s">
        <v>137</v>
      </c>
      <c r="G8026" s="15" t="s">
        <v>136</v>
      </c>
      <c r="H8026" s="15" t="s">
        <v>136</v>
      </c>
      <c r="I8026" s="15" t="s">
        <v>139</v>
      </c>
      <c r="J8026" s="15" t="s">
        <v>158</v>
      </c>
      <c r="K8026" s="15" t="s">
        <v>14260</v>
      </c>
      <c r="N8026" s="15" t="n">
        <v>9</v>
      </c>
      <c r="P8026" s="15" t="n">
        <v>9</v>
      </c>
      <c r="Y8026" s="15" t="s">
        <v>142</v>
      </c>
      <c r="AB8026" s="15" t="s">
        <v>143</v>
      </c>
    </row>
    <row r="8027" customFormat="false" ht="15" hidden="false" customHeight="true" outlineLevel="0" collapsed="false">
      <c r="A8027" s="15" t="s">
        <v>14258</v>
      </c>
      <c r="B8027" s="15" t="s">
        <v>14258</v>
      </c>
      <c r="C8027" s="15" t="s">
        <v>148</v>
      </c>
      <c r="E8027" s="15" t="s">
        <v>136</v>
      </c>
      <c r="F8027" s="15" t="s">
        <v>137</v>
      </c>
      <c r="G8027" s="15" t="s">
        <v>136</v>
      </c>
      <c r="H8027" s="15" t="s">
        <v>136</v>
      </c>
      <c r="I8027" s="15" t="s">
        <v>139</v>
      </c>
      <c r="J8027" s="15" t="s">
        <v>169</v>
      </c>
      <c r="K8027" s="15" t="s">
        <v>14261</v>
      </c>
      <c r="N8027" s="15" t="n">
        <v>0</v>
      </c>
      <c r="P8027" s="15" t="n">
        <v>0</v>
      </c>
      <c r="Y8027" s="15" t="s">
        <v>142</v>
      </c>
      <c r="AB8027" s="15" t="s">
        <v>143</v>
      </c>
    </row>
    <row r="8028" customFormat="false" ht="15" hidden="false" customHeight="true" outlineLevel="0" collapsed="false">
      <c r="A8028" s="15" t="s">
        <v>14262</v>
      </c>
      <c r="B8028" s="15" t="s">
        <v>14263</v>
      </c>
      <c r="C8028" s="15" t="s">
        <v>148</v>
      </c>
      <c r="E8028" s="15" t="s">
        <v>136</v>
      </c>
      <c r="F8028" s="15" t="s">
        <v>137</v>
      </c>
      <c r="G8028" s="15" t="s">
        <v>136</v>
      </c>
      <c r="H8028" s="15" t="s">
        <v>136</v>
      </c>
      <c r="I8028" s="15" t="s">
        <v>139</v>
      </c>
      <c r="J8028" s="15" t="s">
        <v>144</v>
      </c>
      <c r="K8028" s="15" t="s">
        <v>14264</v>
      </c>
      <c r="L8028" s="15" t="n">
        <v>1</v>
      </c>
      <c r="P8028" s="15" t="n">
        <v>1</v>
      </c>
      <c r="Y8028" s="15" t="s">
        <v>142</v>
      </c>
      <c r="AB8028" s="15" t="s">
        <v>143</v>
      </c>
    </row>
    <row r="8029" customFormat="false" ht="15" hidden="false" customHeight="true" outlineLevel="0" collapsed="false">
      <c r="A8029" s="15" t="s">
        <v>14265</v>
      </c>
      <c r="B8029" s="15" t="s">
        <v>14265</v>
      </c>
      <c r="C8029" s="15" t="s">
        <v>148</v>
      </c>
      <c r="E8029" s="15" t="s">
        <v>136</v>
      </c>
      <c r="F8029" s="15" t="s">
        <v>137</v>
      </c>
      <c r="G8029" s="15" t="s">
        <v>792</v>
      </c>
      <c r="H8029" s="15" t="s">
        <v>136</v>
      </c>
      <c r="I8029" s="15" t="s">
        <v>139</v>
      </c>
      <c r="J8029" s="15" t="s">
        <v>150</v>
      </c>
      <c r="K8029" s="15" t="s">
        <v>14266</v>
      </c>
      <c r="N8029" s="15" t="n">
        <v>1</v>
      </c>
      <c r="P8029" s="15" t="n">
        <v>1</v>
      </c>
      <c r="Y8029" s="15" t="s">
        <v>156</v>
      </c>
      <c r="AB8029" s="15" t="s">
        <v>143</v>
      </c>
    </row>
    <row r="8030" customFormat="false" ht="15" hidden="false" customHeight="true" outlineLevel="0" collapsed="false">
      <c r="A8030" s="15" t="s">
        <v>14265</v>
      </c>
      <c r="B8030" s="15" t="s">
        <v>14265</v>
      </c>
      <c r="C8030" s="15" t="s">
        <v>148</v>
      </c>
      <c r="E8030" s="15" t="s">
        <v>136</v>
      </c>
      <c r="F8030" s="15" t="s">
        <v>137</v>
      </c>
      <c r="G8030" s="15" t="s">
        <v>792</v>
      </c>
      <c r="H8030" s="15" t="s">
        <v>136</v>
      </c>
      <c r="I8030" s="15" t="s">
        <v>139</v>
      </c>
      <c r="J8030" s="15" t="s">
        <v>158</v>
      </c>
      <c r="K8030" s="15" t="s">
        <v>14267</v>
      </c>
      <c r="N8030" s="15" t="n">
        <v>2</v>
      </c>
      <c r="P8030" s="15" t="n">
        <v>2</v>
      </c>
      <c r="Y8030" s="15" t="s">
        <v>156</v>
      </c>
      <c r="AB8030" s="15" t="s">
        <v>143</v>
      </c>
    </row>
    <row r="8031" customFormat="false" ht="15" hidden="false" customHeight="true" outlineLevel="0" collapsed="false">
      <c r="A8031" s="15" t="s">
        <v>14268</v>
      </c>
      <c r="B8031" s="15" t="s">
        <v>14268</v>
      </c>
      <c r="C8031" s="15" t="s">
        <v>148</v>
      </c>
      <c r="E8031" s="15" t="s">
        <v>136</v>
      </c>
      <c r="F8031" s="15" t="s">
        <v>137</v>
      </c>
      <c r="G8031" s="15" t="s">
        <v>136</v>
      </c>
      <c r="H8031" s="15" t="s">
        <v>136</v>
      </c>
      <c r="I8031" s="15" t="s">
        <v>139</v>
      </c>
      <c r="J8031" s="15" t="s">
        <v>144</v>
      </c>
      <c r="K8031" s="15" t="s">
        <v>14269</v>
      </c>
      <c r="L8031" s="15" t="n">
        <v>1</v>
      </c>
      <c r="P8031" s="15" t="n">
        <v>1</v>
      </c>
      <c r="Y8031" s="15" t="s">
        <v>142</v>
      </c>
      <c r="AB8031" s="15" t="s">
        <v>143</v>
      </c>
    </row>
    <row r="8032" customFormat="false" ht="15" hidden="false" customHeight="true" outlineLevel="0" collapsed="false">
      <c r="A8032" s="15" t="s">
        <v>14270</v>
      </c>
      <c r="B8032" s="15" t="s">
        <v>14270</v>
      </c>
      <c r="C8032" s="15" t="s">
        <v>148</v>
      </c>
      <c r="E8032" s="15" t="s">
        <v>136</v>
      </c>
      <c r="F8032" s="15" t="s">
        <v>137</v>
      </c>
      <c r="G8032" s="15" t="s">
        <v>14271</v>
      </c>
      <c r="H8032" s="15" t="s">
        <v>136</v>
      </c>
      <c r="I8032" s="15" t="s">
        <v>139</v>
      </c>
      <c r="J8032" s="15" t="s">
        <v>140</v>
      </c>
      <c r="K8032" s="15" t="s">
        <v>14272</v>
      </c>
      <c r="M8032" s="15" t="n">
        <v>9</v>
      </c>
      <c r="N8032" s="15" t="n">
        <v>10</v>
      </c>
      <c r="P8032" s="15" t="n">
        <v>19</v>
      </c>
      <c r="Y8032" s="15" t="s">
        <v>142</v>
      </c>
      <c r="AB8032" s="15" t="s">
        <v>143</v>
      </c>
    </row>
    <row r="8033" customFormat="false" ht="15" hidden="false" customHeight="true" outlineLevel="0" collapsed="false">
      <c r="A8033" s="15" t="s">
        <v>14273</v>
      </c>
      <c r="B8033" s="15" t="s">
        <v>14273</v>
      </c>
      <c r="C8033" s="15" t="s">
        <v>148</v>
      </c>
      <c r="E8033" s="15" t="s">
        <v>136</v>
      </c>
      <c r="F8033" s="15" t="s">
        <v>137</v>
      </c>
      <c r="G8033" s="15" t="s">
        <v>5070</v>
      </c>
      <c r="H8033" s="15" t="s">
        <v>136</v>
      </c>
      <c r="I8033" s="15" t="s">
        <v>139</v>
      </c>
      <c r="J8033" s="15" t="s">
        <v>140</v>
      </c>
      <c r="K8033" s="15" t="s">
        <v>14274</v>
      </c>
      <c r="N8033" s="15" t="n">
        <v>5</v>
      </c>
      <c r="P8033" s="15" t="n">
        <v>5</v>
      </c>
      <c r="Y8033" s="15" t="s">
        <v>156</v>
      </c>
      <c r="AB8033" s="15" t="s">
        <v>143</v>
      </c>
    </row>
    <row r="8034" customFormat="false" ht="15" hidden="false" customHeight="true" outlineLevel="0" collapsed="false">
      <c r="A8034" s="15" t="s">
        <v>14275</v>
      </c>
      <c r="B8034" s="15" t="s">
        <v>14276</v>
      </c>
      <c r="C8034" s="15" t="s">
        <v>148</v>
      </c>
      <c r="E8034" s="15" t="s">
        <v>136</v>
      </c>
      <c r="F8034" s="15" t="s">
        <v>137</v>
      </c>
      <c r="G8034" s="15" t="s">
        <v>756</v>
      </c>
      <c r="H8034" s="15" t="s">
        <v>136</v>
      </c>
      <c r="I8034" s="15" t="s">
        <v>139</v>
      </c>
      <c r="J8034" s="15" t="s">
        <v>144</v>
      </c>
      <c r="K8034" s="15" t="s">
        <v>14277</v>
      </c>
      <c r="L8034" s="15" t="n">
        <v>1</v>
      </c>
      <c r="P8034" s="15" t="n">
        <v>1</v>
      </c>
      <c r="Y8034" s="15" t="s">
        <v>142</v>
      </c>
      <c r="AB8034" s="15" t="s">
        <v>143</v>
      </c>
    </row>
    <row r="8035" customFormat="false" ht="15" hidden="false" customHeight="true" outlineLevel="0" collapsed="false">
      <c r="A8035" s="15" t="s">
        <v>14275</v>
      </c>
      <c r="B8035" s="15" t="s">
        <v>14276</v>
      </c>
      <c r="C8035" s="15" t="s">
        <v>148</v>
      </c>
      <c r="E8035" s="15" t="s">
        <v>136</v>
      </c>
      <c r="F8035" s="15" t="s">
        <v>137</v>
      </c>
      <c r="G8035" s="15" t="s">
        <v>756</v>
      </c>
      <c r="H8035" s="15" t="s">
        <v>136</v>
      </c>
      <c r="I8035" s="15" t="s">
        <v>139</v>
      </c>
      <c r="J8035" s="15" t="s">
        <v>150</v>
      </c>
      <c r="K8035" s="15" t="s">
        <v>14278</v>
      </c>
      <c r="L8035" s="15" t="n">
        <v>11</v>
      </c>
      <c r="M8035" s="15" t="n">
        <v>2</v>
      </c>
      <c r="P8035" s="15" t="n">
        <v>13</v>
      </c>
      <c r="Y8035" s="15" t="s">
        <v>142</v>
      </c>
      <c r="AB8035" s="15" t="s">
        <v>143</v>
      </c>
    </row>
    <row r="8036" customFormat="false" ht="15" hidden="false" customHeight="true" outlineLevel="0" collapsed="false">
      <c r="A8036" s="15" t="s">
        <v>14279</v>
      </c>
      <c r="B8036" s="15" t="s">
        <v>14280</v>
      </c>
      <c r="C8036" s="15" t="s">
        <v>148</v>
      </c>
      <c r="E8036" s="15" t="s">
        <v>136</v>
      </c>
      <c r="F8036" s="15" t="s">
        <v>137</v>
      </c>
      <c r="G8036" s="15" t="s">
        <v>136</v>
      </c>
      <c r="H8036" s="15" t="s">
        <v>136</v>
      </c>
      <c r="I8036" s="15" t="s">
        <v>139</v>
      </c>
      <c r="J8036" s="15" t="s">
        <v>144</v>
      </c>
      <c r="K8036" s="15" t="s">
        <v>14281</v>
      </c>
      <c r="L8036" s="15" t="n">
        <v>2</v>
      </c>
      <c r="P8036" s="15" t="n">
        <v>2</v>
      </c>
      <c r="Y8036" s="15" t="s">
        <v>142</v>
      </c>
      <c r="AB8036" s="15" t="s">
        <v>143</v>
      </c>
    </row>
    <row r="8037" customFormat="false" ht="15" hidden="false" customHeight="true" outlineLevel="0" collapsed="false">
      <c r="A8037" s="15" t="s">
        <v>14282</v>
      </c>
      <c r="B8037" s="15" t="s">
        <v>14283</v>
      </c>
      <c r="C8037" s="15" t="s">
        <v>148</v>
      </c>
      <c r="E8037" s="15" t="s">
        <v>136</v>
      </c>
      <c r="F8037" s="15" t="s">
        <v>137</v>
      </c>
      <c r="G8037" s="15" t="s">
        <v>136</v>
      </c>
      <c r="H8037" s="15" t="s">
        <v>136</v>
      </c>
      <c r="I8037" s="15" t="s">
        <v>139</v>
      </c>
      <c r="J8037" s="15" t="s">
        <v>150</v>
      </c>
      <c r="K8037" s="15" t="s">
        <v>14284</v>
      </c>
      <c r="L8037" s="15" t="n">
        <v>3</v>
      </c>
      <c r="M8037" s="15" t="n">
        <v>1</v>
      </c>
      <c r="P8037" s="15" t="n">
        <v>4</v>
      </c>
      <c r="Y8037" s="15" t="s">
        <v>142</v>
      </c>
      <c r="AB8037" s="15" t="s">
        <v>143</v>
      </c>
    </row>
    <row r="8038" customFormat="false" ht="15" hidden="false" customHeight="true" outlineLevel="0" collapsed="false">
      <c r="A8038" s="15" t="s">
        <v>14282</v>
      </c>
      <c r="B8038" s="15" t="s">
        <v>14283</v>
      </c>
      <c r="C8038" s="15" t="s">
        <v>148</v>
      </c>
      <c r="E8038" s="15" t="s">
        <v>136</v>
      </c>
      <c r="F8038" s="15" t="s">
        <v>137</v>
      </c>
      <c r="G8038" s="15" t="s">
        <v>136</v>
      </c>
      <c r="H8038" s="15" t="s">
        <v>136</v>
      </c>
      <c r="I8038" s="15" t="s">
        <v>139</v>
      </c>
      <c r="J8038" s="15" t="s">
        <v>158</v>
      </c>
      <c r="K8038" s="15" t="s">
        <v>14285</v>
      </c>
      <c r="L8038" s="15" t="n">
        <v>1</v>
      </c>
      <c r="M8038" s="15" t="n">
        <v>2</v>
      </c>
      <c r="P8038" s="15" t="n">
        <v>3</v>
      </c>
      <c r="Y8038" s="15" t="s">
        <v>142</v>
      </c>
      <c r="AB8038" s="15" t="s">
        <v>143</v>
      </c>
    </row>
    <row r="8039" customFormat="false" ht="15" hidden="false" customHeight="true" outlineLevel="0" collapsed="false">
      <c r="A8039" s="15" t="s">
        <v>14286</v>
      </c>
      <c r="B8039" s="15" t="s">
        <v>14287</v>
      </c>
      <c r="C8039" s="15" t="s">
        <v>217</v>
      </c>
      <c r="D8039" s="15" t="s">
        <v>218</v>
      </c>
      <c r="E8039" s="15" t="s">
        <v>136</v>
      </c>
      <c r="F8039" s="15" t="s">
        <v>137</v>
      </c>
      <c r="G8039" s="15" t="s">
        <v>756</v>
      </c>
      <c r="H8039" s="15" t="s">
        <v>136</v>
      </c>
      <c r="I8039" s="15" t="s">
        <v>139</v>
      </c>
      <c r="J8039" s="15" t="s">
        <v>140</v>
      </c>
      <c r="K8039" s="15" t="s">
        <v>14288</v>
      </c>
      <c r="L8039" s="15" t="n">
        <v>3</v>
      </c>
      <c r="P8039" s="15" t="n">
        <v>3</v>
      </c>
      <c r="Y8039" s="15" t="s">
        <v>142</v>
      </c>
      <c r="AB8039" s="15" t="s">
        <v>143</v>
      </c>
    </row>
    <row r="8040" customFormat="false" ht="15" hidden="false" customHeight="true" outlineLevel="0" collapsed="false">
      <c r="A8040" s="15" t="s">
        <v>14289</v>
      </c>
      <c r="B8040" s="15" t="s">
        <v>14290</v>
      </c>
      <c r="C8040" s="15" t="s">
        <v>148</v>
      </c>
      <c r="E8040" s="15" t="s">
        <v>136</v>
      </c>
      <c r="F8040" s="15" t="s">
        <v>137</v>
      </c>
      <c r="G8040" s="15" t="s">
        <v>149</v>
      </c>
      <c r="H8040" s="15" t="s">
        <v>136</v>
      </c>
      <c r="I8040" s="15" t="s">
        <v>139</v>
      </c>
      <c r="J8040" s="15" t="s">
        <v>140</v>
      </c>
      <c r="K8040" s="15" t="s">
        <v>14291</v>
      </c>
      <c r="L8040" s="15" t="n">
        <v>28</v>
      </c>
      <c r="P8040" s="15" t="n">
        <v>28</v>
      </c>
      <c r="Y8040" s="15" t="s">
        <v>142</v>
      </c>
      <c r="AB8040" s="15" t="s">
        <v>143</v>
      </c>
    </row>
    <row r="8041" customFormat="false" ht="15" hidden="false" customHeight="true" outlineLevel="0" collapsed="false">
      <c r="A8041" s="15" t="s">
        <v>14292</v>
      </c>
      <c r="B8041" s="15" t="s">
        <v>14292</v>
      </c>
      <c r="C8041" s="15" t="s">
        <v>148</v>
      </c>
      <c r="E8041" s="15" t="s">
        <v>136</v>
      </c>
      <c r="F8041" s="15" t="s">
        <v>137</v>
      </c>
      <c r="G8041" s="15" t="s">
        <v>136</v>
      </c>
      <c r="H8041" s="15" t="s">
        <v>136</v>
      </c>
      <c r="I8041" s="15" t="s">
        <v>139</v>
      </c>
      <c r="J8041" s="15" t="s">
        <v>150</v>
      </c>
      <c r="K8041" s="15" t="s">
        <v>14293</v>
      </c>
      <c r="L8041" s="15" t="n">
        <v>20</v>
      </c>
      <c r="M8041" s="15" t="n">
        <v>2</v>
      </c>
      <c r="N8041" s="15" t="n">
        <v>18</v>
      </c>
      <c r="P8041" s="15" t="n">
        <v>40</v>
      </c>
      <c r="Y8041" s="15" t="s">
        <v>142</v>
      </c>
      <c r="AB8041" s="15" t="s">
        <v>143</v>
      </c>
    </row>
    <row r="8042" customFormat="false" ht="15" hidden="false" customHeight="true" outlineLevel="0" collapsed="false">
      <c r="A8042" s="15" t="s">
        <v>14294</v>
      </c>
      <c r="B8042" s="15" t="s">
        <v>14295</v>
      </c>
      <c r="C8042" s="15" t="s">
        <v>148</v>
      </c>
      <c r="E8042" s="15" t="s">
        <v>136</v>
      </c>
      <c r="F8042" s="15" t="s">
        <v>137</v>
      </c>
      <c r="G8042" s="15" t="s">
        <v>136</v>
      </c>
      <c r="H8042" s="15" t="s">
        <v>136</v>
      </c>
      <c r="I8042" s="15" t="s">
        <v>139</v>
      </c>
      <c r="J8042" s="15" t="s">
        <v>140</v>
      </c>
      <c r="K8042" s="15" t="s">
        <v>14296</v>
      </c>
      <c r="L8042" s="15" t="n">
        <v>1</v>
      </c>
      <c r="P8042" s="15" t="n">
        <v>1</v>
      </c>
      <c r="Y8042" s="15" t="s">
        <v>142</v>
      </c>
      <c r="AB8042" s="15" t="s">
        <v>143</v>
      </c>
    </row>
    <row r="8043" customFormat="false" ht="15" hidden="false" customHeight="true" outlineLevel="0" collapsed="false">
      <c r="A8043" s="15" t="s">
        <v>14294</v>
      </c>
      <c r="B8043" s="15" t="s">
        <v>14295</v>
      </c>
      <c r="C8043" s="15" t="s">
        <v>148</v>
      </c>
      <c r="E8043" s="15" t="s">
        <v>136</v>
      </c>
      <c r="F8043" s="15" t="s">
        <v>137</v>
      </c>
      <c r="G8043" s="15" t="s">
        <v>136</v>
      </c>
      <c r="H8043" s="15" t="s">
        <v>136</v>
      </c>
      <c r="I8043" s="15" t="s">
        <v>139</v>
      </c>
      <c r="J8043" s="15" t="s">
        <v>150</v>
      </c>
      <c r="K8043" s="15" t="s">
        <v>14297</v>
      </c>
      <c r="L8043" s="15" t="n">
        <v>2</v>
      </c>
      <c r="P8043" s="15" t="n">
        <v>2</v>
      </c>
      <c r="Y8043" s="15" t="s">
        <v>142</v>
      </c>
      <c r="AB8043" s="15" t="s">
        <v>143</v>
      </c>
    </row>
    <row r="8044" customFormat="false" ht="15" hidden="false" customHeight="true" outlineLevel="0" collapsed="false">
      <c r="A8044" s="15" t="s">
        <v>14294</v>
      </c>
      <c r="B8044" s="15" t="s">
        <v>14295</v>
      </c>
      <c r="C8044" s="15" t="s">
        <v>148</v>
      </c>
      <c r="E8044" s="15" t="s">
        <v>136</v>
      </c>
      <c r="F8044" s="15" t="s">
        <v>137</v>
      </c>
      <c r="G8044" s="15" t="s">
        <v>136</v>
      </c>
      <c r="H8044" s="15" t="s">
        <v>136</v>
      </c>
      <c r="I8044" s="15" t="s">
        <v>139</v>
      </c>
      <c r="J8044" s="15" t="s">
        <v>158</v>
      </c>
      <c r="K8044" s="15" t="s">
        <v>14298</v>
      </c>
      <c r="L8044" s="15" t="n">
        <v>6</v>
      </c>
      <c r="P8044" s="15" t="n">
        <v>6</v>
      </c>
      <c r="Y8044" s="15" t="s">
        <v>142</v>
      </c>
      <c r="AB8044" s="15" t="s">
        <v>143</v>
      </c>
    </row>
    <row r="8045" customFormat="false" ht="15" hidden="false" customHeight="true" outlineLevel="0" collapsed="false">
      <c r="A8045" s="15" t="s">
        <v>14299</v>
      </c>
      <c r="B8045" s="15" t="s">
        <v>14299</v>
      </c>
      <c r="C8045" s="15" t="s">
        <v>148</v>
      </c>
      <c r="E8045" s="15" t="s">
        <v>136</v>
      </c>
      <c r="F8045" s="15" t="s">
        <v>137</v>
      </c>
      <c r="G8045" s="15" t="s">
        <v>136</v>
      </c>
      <c r="H8045" s="15" t="s">
        <v>136</v>
      </c>
      <c r="I8045" s="15" t="s">
        <v>139</v>
      </c>
      <c r="J8045" s="15" t="s">
        <v>150</v>
      </c>
      <c r="K8045" s="15" t="s">
        <v>14300</v>
      </c>
      <c r="N8045" s="15" t="n">
        <v>2</v>
      </c>
      <c r="P8045" s="15" t="n">
        <v>2</v>
      </c>
      <c r="Y8045" s="15" t="s">
        <v>142</v>
      </c>
      <c r="AB8045" s="15" t="s">
        <v>143</v>
      </c>
    </row>
    <row r="8046" customFormat="false" ht="15" hidden="false" customHeight="true" outlineLevel="0" collapsed="false">
      <c r="A8046" s="15" t="s">
        <v>14301</v>
      </c>
      <c r="B8046" s="15" t="s">
        <v>14302</v>
      </c>
      <c r="C8046" s="15" t="s">
        <v>217</v>
      </c>
      <c r="D8046" s="15" t="s">
        <v>235</v>
      </c>
      <c r="E8046" s="15" t="s">
        <v>136</v>
      </c>
      <c r="F8046" s="15" t="s">
        <v>137</v>
      </c>
      <c r="G8046" s="15" t="s">
        <v>608</v>
      </c>
      <c r="H8046" s="15" t="s">
        <v>136</v>
      </c>
      <c r="I8046" s="15" t="s">
        <v>139</v>
      </c>
      <c r="J8046" s="15" t="s">
        <v>140</v>
      </c>
      <c r="K8046" s="15" t="s">
        <v>14303</v>
      </c>
      <c r="M8046" s="15" t="n">
        <v>3</v>
      </c>
      <c r="P8046" s="15" t="n">
        <v>3</v>
      </c>
      <c r="Y8046" s="15" t="s">
        <v>156</v>
      </c>
      <c r="AB8046" s="15" t="s">
        <v>143</v>
      </c>
    </row>
    <row r="8047" customFormat="false" ht="15" hidden="false" customHeight="true" outlineLevel="0" collapsed="false">
      <c r="A8047" s="15" t="s">
        <v>14301</v>
      </c>
      <c r="B8047" s="15" t="s">
        <v>14302</v>
      </c>
      <c r="C8047" s="15" t="s">
        <v>217</v>
      </c>
      <c r="D8047" s="15" t="s">
        <v>235</v>
      </c>
      <c r="E8047" s="15" t="s">
        <v>136</v>
      </c>
      <c r="F8047" s="15" t="s">
        <v>137</v>
      </c>
      <c r="G8047" s="15" t="s">
        <v>608</v>
      </c>
      <c r="H8047" s="15" t="s">
        <v>136</v>
      </c>
      <c r="I8047" s="15" t="s">
        <v>139</v>
      </c>
      <c r="J8047" s="15" t="s">
        <v>150</v>
      </c>
      <c r="K8047" s="15" t="s">
        <v>14304</v>
      </c>
      <c r="M8047" s="15" t="n">
        <v>8</v>
      </c>
      <c r="P8047" s="15" t="n">
        <v>8</v>
      </c>
      <c r="Y8047" s="15" t="s">
        <v>156</v>
      </c>
      <c r="AB8047" s="15" t="s">
        <v>143</v>
      </c>
    </row>
    <row r="8048" customFormat="false" ht="15" hidden="false" customHeight="true" outlineLevel="0" collapsed="false">
      <c r="A8048" s="15" t="s">
        <v>14305</v>
      </c>
      <c r="B8048" s="15" t="s">
        <v>14306</v>
      </c>
      <c r="C8048" s="15" t="s">
        <v>148</v>
      </c>
      <c r="E8048" s="15" t="s">
        <v>136</v>
      </c>
      <c r="F8048" s="15" t="s">
        <v>137</v>
      </c>
      <c r="G8048" s="15" t="s">
        <v>1685</v>
      </c>
      <c r="H8048" s="15" t="s">
        <v>136</v>
      </c>
      <c r="I8048" s="15" t="s">
        <v>139</v>
      </c>
      <c r="J8048" s="15" t="s">
        <v>150</v>
      </c>
      <c r="K8048" s="15" t="s">
        <v>14307</v>
      </c>
      <c r="L8048" s="15" t="n">
        <v>2</v>
      </c>
      <c r="P8048" s="15" t="n">
        <v>2</v>
      </c>
      <c r="Y8048" s="15" t="s">
        <v>142</v>
      </c>
      <c r="AB8048" s="15" t="s">
        <v>143</v>
      </c>
    </row>
    <row r="8049" customFormat="false" ht="15" hidden="false" customHeight="true" outlineLevel="0" collapsed="false">
      <c r="A8049" s="15" t="s">
        <v>14305</v>
      </c>
      <c r="B8049" s="15" t="s">
        <v>14306</v>
      </c>
      <c r="C8049" s="15" t="s">
        <v>148</v>
      </c>
      <c r="E8049" s="15" t="s">
        <v>136</v>
      </c>
      <c r="F8049" s="15" t="s">
        <v>137</v>
      </c>
      <c r="G8049" s="15" t="s">
        <v>1685</v>
      </c>
      <c r="H8049" s="15" t="s">
        <v>136</v>
      </c>
      <c r="I8049" s="15" t="s">
        <v>139</v>
      </c>
      <c r="J8049" s="15" t="s">
        <v>158</v>
      </c>
      <c r="K8049" s="15" t="s">
        <v>14308</v>
      </c>
      <c r="M8049" s="15" t="n">
        <v>2</v>
      </c>
      <c r="P8049" s="15" t="n">
        <v>2</v>
      </c>
      <c r="Y8049" s="15" t="s">
        <v>142</v>
      </c>
      <c r="AB8049" s="15" t="s">
        <v>143</v>
      </c>
    </row>
    <row r="8050" customFormat="false" ht="15" hidden="false" customHeight="true" outlineLevel="0" collapsed="false">
      <c r="A8050" s="15" t="s">
        <v>14309</v>
      </c>
      <c r="B8050" s="15" t="s">
        <v>14309</v>
      </c>
      <c r="C8050" s="15" t="s">
        <v>148</v>
      </c>
      <c r="E8050" s="15" t="s">
        <v>136</v>
      </c>
      <c r="F8050" s="15" t="s">
        <v>137</v>
      </c>
      <c r="G8050" s="15" t="s">
        <v>14310</v>
      </c>
      <c r="H8050" s="15" t="s">
        <v>136</v>
      </c>
      <c r="I8050" s="15" t="s">
        <v>139</v>
      </c>
      <c r="J8050" s="15" t="s">
        <v>140</v>
      </c>
      <c r="K8050" s="15" t="s">
        <v>14311</v>
      </c>
      <c r="N8050" s="15" t="n">
        <v>18</v>
      </c>
      <c r="P8050" s="15" t="n">
        <v>18</v>
      </c>
      <c r="Y8050" s="15" t="s">
        <v>142</v>
      </c>
      <c r="AB8050" s="15" t="s">
        <v>143</v>
      </c>
    </row>
    <row r="8051" customFormat="false" ht="15" hidden="false" customHeight="true" outlineLevel="0" collapsed="false">
      <c r="A8051" s="15" t="s">
        <v>14312</v>
      </c>
      <c r="B8051" s="15" t="s">
        <v>14313</v>
      </c>
      <c r="C8051" s="15" t="s">
        <v>148</v>
      </c>
      <c r="E8051" s="15" t="s">
        <v>136</v>
      </c>
      <c r="F8051" s="15" t="s">
        <v>137</v>
      </c>
      <c r="G8051" s="15" t="s">
        <v>136</v>
      </c>
      <c r="H8051" s="15" t="s">
        <v>136</v>
      </c>
      <c r="I8051" s="15" t="s">
        <v>139</v>
      </c>
      <c r="J8051" s="15" t="s">
        <v>140</v>
      </c>
      <c r="K8051" s="15" t="s">
        <v>14314</v>
      </c>
      <c r="O8051" s="15" t="n">
        <v>9</v>
      </c>
      <c r="P8051" s="15" t="n">
        <v>9</v>
      </c>
      <c r="Y8051" s="15" t="s">
        <v>142</v>
      </c>
      <c r="AB8051" s="15" t="s">
        <v>143</v>
      </c>
    </row>
    <row r="8052" customFormat="false" ht="15" hidden="false" customHeight="true" outlineLevel="0" collapsed="false">
      <c r="A8052" s="15" t="s">
        <v>14312</v>
      </c>
      <c r="B8052" s="15" t="s">
        <v>14313</v>
      </c>
      <c r="C8052" s="15" t="s">
        <v>148</v>
      </c>
      <c r="E8052" s="15" t="s">
        <v>136</v>
      </c>
      <c r="F8052" s="15" t="s">
        <v>137</v>
      </c>
      <c r="G8052" s="15" t="s">
        <v>136</v>
      </c>
      <c r="H8052" s="15" t="s">
        <v>136</v>
      </c>
      <c r="I8052" s="15" t="s">
        <v>139</v>
      </c>
      <c r="J8052" s="15" t="s">
        <v>150</v>
      </c>
      <c r="K8052" s="15" t="s">
        <v>14315</v>
      </c>
      <c r="L8052" s="15" t="n">
        <v>14</v>
      </c>
      <c r="O8052" s="15" t="n">
        <v>3</v>
      </c>
      <c r="P8052" s="15" t="n">
        <v>17</v>
      </c>
      <c r="Y8052" s="15" t="s">
        <v>142</v>
      </c>
      <c r="AB8052" s="15" t="s">
        <v>143</v>
      </c>
    </row>
    <row r="8053" customFormat="false" ht="15" hidden="false" customHeight="true" outlineLevel="0" collapsed="false">
      <c r="A8053" s="15" t="s">
        <v>14316</v>
      </c>
      <c r="B8053" s="15" t="s">
        <v>14316</v>
      </c>
      <c r="C8053" s="15" t="s">
        <v>217</v>
      </c>
      <c r="D8053" s="15" t="s">
        <v>235</v>
      </c>
      <c r="E8053" s="15" t="s">
        <v>136</v>
      </c>
      <c r="F8053" s="15" t="s">
        <v>137</v>
      </c>
      <c r="G8053" s="15" t="s">
        <v>1140</v>
      </c>
      <c r="H8053" s="15" t="s">
        <v>136</v>
      </c>
      <c r="I8053" s="15" t="s">
        <v>139</v>
      </c>
      <c r="J8053" s="15" t="s">
        <v>150</v>
      </c>
      <c r="K8053" s="15" t="s">
        <v>14317</v>
      </c>
      <c r="M8053" s="15" t="n">
        <v>10</v>
      </c>
      <c r="P8053" s="15" t="n">
        <v>10</v>
      </c>
      <c r="Y8053" s="15" t="s">
        <v>156</v>
      </c>
      <c r="AB8053" s="15" t="s">
        <v>143</v>
      </c>
    </row>
    <row r="8054" customFormat="false" ht="15" hidden="false" customHeight="true" outlineLevel="0" collapsed="false">
      <c r="A8054" s="15" t="s">
        <v>14316</v>
      </c>
      <c r="B8054" s="15" t="s">
        <v>14316</v>
      </c>
      <c r="C8054" s="15" t="s">
        <v>217</v>
      </c>
      <c r="D8054" s="15" t="s">
        <v>235</v>
      </c>
      <c r="E8054" s="15" t="s">
        <v>136</v>
      </c>
      <c r="F8054" s="15" t="s">
        <v>137</v>
      </c>
      <c r="G8054" s="15" t="s">
        <v>1140</v>
      </c>
      <c r="H8054" s="15" t="s">
        <v>136</v>
      </c>
      <c r="I8054" s="15" t="s">
        <v>139</v>
      </c>
      <c r="J8054" s="15" t="s">
        <v>158</v>
      </c>
      <c r="K8054" s="15" t="s">
        <v>14318</v>
      </c>
      <c r="M8054" s="15" t="n">
        <v>3</v>
      </c>
      <c r="P8054" s="15" t="n">
        <v>3</v>
      </c>
      <c r="Y8054" s="15" t="s">
        <v>156</v>
      </c>
      <c r="AB8054" s="15" t="s">
        <v>143</v>
      </c>
    </row>
    <row r="8055" customFormat="false" ht="15" hidden="false" customHeight="true" outlineLevel="0" collapsed="false">
      <c r="A8055" s="15" t="s">
        <v>14319</v>
      </c>
      <c r="B8055" s="15" t="s">
        <v>14320</v>
      </c>
      <c r="C8055" s="15" t="s">
        <v>148</v>
      </c>
      <c r="E8055" s="15" t="s">
        <v>136</v>
      </c>
      <c r="F8055" s="15" t="s">
        <v>137</v>
      </c>
      <c r="G8055" s="15" t="s">
        <v>461</v>
      </c>
      <c r="H8055" s="15" t="s">
        <v>136</v>
      </c>
      <c r="I8055" s="15" t="s">
        <v>139</v>
      </c>
      <c r="J8055" s="15" t="s">
        <v>140</v>
      </c>
      <c r="K8055" s="15" t="s">
        <v>14321</v>
      </c>
      <c r="L8055" s="15" t="n">
        <v>47</v>
      </c>
      <c r="P8055" s="15" t="n">
        <v>47</v>
      </c>
      <c r="Y8055" s="15" t="s">
        <v>142</v>
      </c>
      <c r="AB8055" s="15" t="s">
        <v>143</v>
      </c>
    </row>
    <row r="8056" customFormat="false" ht="15" hidden="false" customHeight="true" outlineLevel="0" collapsed="false">
      <c r="A8056" s="15" t="s">
        <v>14322</v>
      </c>
      <c r="B8056" s="15" t="s">
        <v>14322</v>
      </c>
      <c r="C8056" s="15" t="s">
        <v>148</v>
      </c>
      <c r="E8056" s="15" t="s">
        <v>136</v>
      </c>
      <c r="F8056" s="15" t="s">
        <v>137</v>
      </c>
      <c r="G8056" s="15" t="s">
        <v>1125</v>
      </c>
      <c r="H8056" s="15" t="s">
        <v>136</v>
      </c>
      <c r="I8056" s="15" t="s">
        <v>139</v>
      </c>
      <c r="J8056" s="15" t="s">
        <v>140</v>
      </c>
      <c r="K8056" s="15" t="s">
        <v>14323</v>
      </c>
      <c r="L8056" s="15" t="n">
        <v>4</v>
      </c>
      <c r="M8056" s="15" t="n">
        <v>7</v>
      </c>
      <c r="P8056" s="15" t="n">
        <v>11</v>
      </c>
      <c r="Y8056" s="15" t="s">
        <v>156</v>
      </c>
      <c r="AB8056" s="15" t="s">
        <v>143</v>
      </c>
    </row>
    <row r="8057" customFormat="false" ht="15" hidden="false" customHeight="true" outlineLevel="0" collapsed="false">
      <c r="A8057" s="15" t="s">
        <v>14322</v>
      </c>
      <c r="B8057" s="15" t="s">
        <v>14322</v>
      </c>
      <c r="C8057" s="15" t="s">
        <v>148</v>
      </c>
      <c r="E8057" s="15" t="s">
        <v>136</v>
      </c>
      <c r="F8057" s="15" t="s">
        <v>137</v>
      </c>
      <c r="G8057" s="15" t="s">
        <v>1125</v>
      </c>
      <c r="H8057" s="15" t="s">
        <v>136</v>
      </c>
      <c r="I8057" s="15" t="s">
        <v>139</v>
      </c>
      <c r="J8057" s="15" t="s">
        <v>150</v>
      </c>
      <c r="K8057" s="15" t="s">
        <v>14324</v>
      </c>
      <c r="L8057" s="15" t="n">
        <v>2</v>
      </c>
      <c r="P8057" s="15" t="n">
        <v>2</v>
      </c>
      <c r="Y8057" s="15" t="s">
        <v>156</v>
      </c>
      <c r="AB8057" s="15" t="s">
        <v>143</v>
      </c>
    </row>
    <row r="8058" customFormat="false" ht="15" hidden="false" customHeight="true" outlineLevel="0" collapsed="false">
      <c r="A8058" s="15" t="s">
        <v>14322</v>
      </c>
      <c r="B8058" s="15" t="s">
        <v>14322</v>
      </c>
      <c r="C8058" s="15" t="s">
        <v>148</v>
      </c>
      <c r="E8058" s="15" t="s">
        <v>136</v>
      </c>
      <c r="F8058" s="15" t="s">
        <v>137</v>
      </c>
      <c r="G8058" s="15" t="s">
        <v>1125</v>
      </c>
      <c r="H8058" s="15" t="s">
        <v>136</v>
      </c>
      <c r="I8058" s="15" t="s">
        <v>139</v>
      </c>
      <c r="J8058" s="15" t="s">
        <v>158</v>
      </c>
      <c r="K8058" s="15" t="s">
        <v>14325</v>
      </c>
      <c r="L8058" s="15" t="n">
        <v>5</v>
      </c>
      <c r="M8058" s="15" t="n">
        <v>16</v>
      </c>
      <c r="P8058" s="15" t="n">
        <v>21</v>
      </c>
      <c r="Y8058" s="15" t="s">
        <v>156</v>
      </c>
      <c r="AB8058" s="15" t="s">
        <v>143</v>
      </c>
    </row>
    <row r="8059" customFormat="false" ht="15" hidden="false" customHeight="true" outlineLevel="0" collapsed="false">
      <c r="A8059" s="15" t="s">
        <v>14326</v>
      </c>
      <c r="B8059" s="15" t="s">
        <v>14327</v>
      </c>
      <c r="C8059" s="15" t="s">
        <v>134</v>
      </c>
      <c r="D8059" s="15" t="s">
        <v>135</v>
      </c>
      <c r="E8059" s="15" t="s">
        <v>136</v>
      </c>
      <c r="F8059" s="15" t="s">
        <v>137</v>
      </c>
      <c r="G8059" s="15" t="s">
        <v>2067</v>
      </c>
      <c r="H8059" s="15" t="s">
        <v>136</v>
      </c>
      <c r="I8059" s="15" t="s">
        <v>139</v>
      </c>
      <c r="J8059" s="15" t="s">
        <v>140</v>
      </c>
      <c r="K8059" s="15" t="s">
        <v>14328</v>
      </c>
      <c r="N8059" s="15" t="n">
        <v>2</v>
      </c>
      <c r="P8059" s="15" t="n">
        <v>2</v>
      </c>
      <c r="Y8059" s="15" t="s">
        <v>156</v>
      </c>
      <c r="AB8059" s="15" t="s">
        <v>143</v>
      </c>
    </row>
    <row r="8060" customFormat="false" ht="15" hidden="false" customHeight="true" outlineLevel="0" collapsed="false">
      <c r="A8060" s="15" t="s">
        <v>14329</v>
      </c>
      <c r="B8060" s="15" t="s">
        <v>14330</v>
      </c>
      <c r="C8060" s="15" t="s">
        <v>217</v>
      </c>
      <c r="D8060" s="15" t="s">
        <v>218</v>
      </c>
      <c r="E8060" s="15" t="s">
        <v>136</v>
      </c>
      <c r="F8060" s="15" t="s">
        <v>137</v>
      </c>
      <c r="G8060" s="15" t="s">
        <v>136</v>
      </c>
      <c r="H8060" s="15" t="s">
        <v>136</v>
      </c>
      <c r="I8060" s="15" t="s">
        <v>139</v>
      </c>
      <c r="J8060" s="15" t="s">
        <v>140</v>
      </c>
      <c r="K8060" s="15" t="s">
        <v>14331</v>
      </c>
      <c r="L8060" s="15" t="n">
        <v>14</v>
      </c>
      <c r="P8060" s="15" t="n">
        <v>14</v>
      </c>
      <c r="Y8060" s="15" t="s">
        <v>142</v>
      </c>
      <c r="AB8060" s="15" t="s">
        <v>143</v>
      </c>
    </row>
    <row r="8061" customFormat="false" ht="15" hidden="false" customHeight="true" outlineLevel="0" collapsed="false">
      <c r="A8061" s="15" t="s">
        <v>14329</v>
      </c>
      <c r="B8061" s="15" t="s">
        <v>14330</v>
      </c>
      <c r="C8061" s="15" t="s">
        <v>217</v>
      </c>
      <c r="D8061" s="15" t="s">
        <v>218</v>
      </c>
      <c r="E8061" s="15" t="s">
        <v>136</v>
      </c>
      <c r="F8061" s="15" t="s">
        <v>137</v>
      </c>
      <c r="G8061" s="15" t="s">
        <v>136</v>
      </c>
      <c r="H8061" s="15" t="s">
        <v>136</v>
      </c>
      <c r="I8061" s="15" t="s">
        <v>139</v>
      </c>
      <c r="J8061" s="15" t="s">
        <v>144</v>
      </c>
      <c r="K8061" s="15" t="s">
        <v>14332</v>
      </c>
      <c r="L8061" s="15" t="n">
        <v>4</v>
      </c>
      <c r="M8061" s="15" t="n">
        <v>3</v>
      </c>
      <c r="P8061" s="15" t="n">
        <v>7</v>
      </c>
      <c r="Y8061" s="15" t="s">
        <v>142</v>
      </c>
      <c r="AB8061" s="15" t="s">
        <v>143</v>
      </c>
    </row>
    <row r="8062" customFormat="false" ht="15" hidden="false" customHeight="true" outlineLevel="0" collapsed="false">
      <c r="A8062" s="15" t="s">
        <v>14329</v>
      </c>
      <c r="B8062" s="15" t="s">
        <v>14330</v>
      </c>
      <c r="C8062" s="15" t="s">
        <v>217</v>
      </c>
      <c r="D8062" s="15" t="s">
        <v>218</v>
      </c>
      <c r="E8062" s="15" t="s">
        <v>136</v>
      </c>
      <c r="F8062" s="15" t="s">
        <v>137</v>
      </c>
      <c r="G8062" s="15" t="s">
        <v>136</v>
      </c>
      <c r="H8062" s="15" t="s">
        <v>136</v>
      </c>
      <c r="I8062" s="15" t="s">
        <v>139</v>
      </c>
      <c r="J8062" s="15" t="s">
        <v>150</v>
      </c>
      <c r="K8062" s="15" t="s">
        <v>14333</v>
      </c>
      <c r="L8062" s="15" t="n">
        <v>26</v>
      </c>
      <c r="M8062" s="15" t="n">
        <v>5</v>
      </c>
      <c r="N8062" s="15" t="n">
        <v>5</v>
      </c>
      <c r="P8062" s="15" t="n">
        <v>36</v>
      </c>
      <c r="Y8062" s="15" t="s">
        <v>142</v>
      </c>
      <c r="AB8062" s="15" t="s">
        <v>143</v>
      </c>
    </row>
    <row r="8063" customFormat="false" ht="15" hidden="false" customHeight="true" outlineLevel="0" collapsed="false">
      <c r="A8063" s="15" t="s">
        <v>14329</v>
      </c>
      <c r="B8063" s="15" t="s">
        <v>14330</v>
      </c>
      <c r="C8063" s="15" t="s">
        <v>217</v>
      </c>
      <c r="D8063" s="15" t="s">
        <v>218</v>
      </c>
      <c r="E8063" s="15" t="s">
        <v>136</v>
      </c>
      <c r="F8063" s="15" t="s">
        <v>137</v>
      </c>
      <c r="G8063" s="15" t="s">
        <v>136</v>
      </c>
      <c r="H8063" s="15" t="s">
        <v>136</v>
      </c>
      <c r="I8063" s="15" t="s">
        <v>139</v>
      </c>
      <c r="J8063" s="15" t="s">
        <v>158</v>
      </c>
      <c r="K8063" s="15" t="s">
        <v>14334</v>
      </c>
      <c r="L8063" s="15" t="n">
        <v>9</v>
      </c>
      <c r="M8063" s="15" t="n">
        <v>3</v>
      </c>
      <c r="P8063" s="15" t="n">
        <v>12</v>
      </c>
      <c r="Y8063" s="15" t="s">
        <v>142</v>
      </c>
      <c r="AB8063" s="15" t="s">
        <v>143</v>
      </c>
    </row>
    <row r="8064" customFormat="false" ht="15" hidden="false" customHeight="true" outlineLevel="0" collapsed="false">
      <c r="A8064" s="15" t="s">
        <v>14329</v>
      </c>
      <c r="B8064" s="15" t="s">
        <v>14330</v>
      </c>
      <c r="C8064" s="15" t="s">
        <v>217</v>
      </c>
      <c r="D8064" s="15" t="s">
        <v>218</v>
      </c>
      <c r="E8064" s="15" t="s">
        <v>136</v>
      </c>
      <c r="F8064" s="15" t="s">
        <v>137</v>
      </c>
      <c r="G8064" s="15" t="s">
        <v>136</v>
      </c>
      <c r="H8064" s="15" t="s">
        <v>136</v>
      </c>
      <c r="I8064" s="15" t="s">
        <v>139</v>
      </c>
      <c r="J8064" s="15" t="s">
        <v>169</v>
      </c>
      <c r="K8064" s="15" t="s">
        <v>14335</v>
      </c>
      <c r="M8064" s="15" t="n">
        <v>1</v>
      </c>
      <c r="P8064" s="15" t="n">
        <v>1</v>
      </c>
      <c r="Y8064" s="15" t="s">
        <v>142</v>
      </c>
      <c r="AB8064" s="15" t="s">
        <v>143</v>
      </c>
    </row>
    <row r="8065" customFormat="false" ht="15" hidden="false" customHeight="true" outlineLevel="0" collapsed="false">
      <c r="A8065" s="15" t="s">
        <v>14336</v>
      </c>
      <c r="B8065" s="15" t="s">
        <v>14336</v>
      </c>
      <c r="C8065" s="15" t="s">
        <v>148</v>
      </c>
      <c r="E8065" s="15" t="s">
        <v>136</v>
      </c>
      <c r="F8065" s="15" t="s">
        <v>137</v>
      </c>
      <c r="G8065" s="15" t="s">
        <v>2067</v>
      </c>
      <c r="H8065" s="15" t="s">
        <v>136</v>
      </c>
      <c r="I8065" s="15" t="s">
        <v>139</v>
      </c>
      <c r="J8065" s="15" t="s">
        <v>150</v>
      </c>
      <c r="K8065" s="15" t="s">
        <v>14337</v>
      </c>
      <c r="M8065" s="15" t="n">
        <v>2</v>
      </c>
      <c r="P8065" s="15" t="n">
        <v>2</v>
      </c>
      <c r="Y8065" s="15" t="s">
        <v>156</v>
      </c>
      <c r="AB8065" s="15" t="s">
        <v>143</v>
      </c>
    </row>
    <row r="8066" customFormat="false" ht="15" hidden="false" customHeight="true" outlineLevel="0" collapsed="false">
      <c r="A8066" s="15" t="s">
        <v>14336</v>
      </c>
      <c r="B8066" s="15" t="s">
        <v>14336</v>
      </c>
      <c r="C8066" s="15" t="s">
        <v>148</v>
      </c>
      <c r="E8066" s="15" t="s">
        <v>136</v>
      </c>
      <c r="F8066" s="15" t="s">
        <v>137</v>
      </c>
      <c r="G8066" s="15" t="s">
        <v>2067</v>
      </c>
      <c r="H8066" s="15" t="s">
        <v>136</v>
      </c>
      <c r="I8066" s="15" t="s">
        <v>139</v>
      </c>
      <c r="J8066" s="15" t="s">
        <v>158</v>
      </c>
      <c r="K8066" s="15" t="s">
        <v>14338</v>
      </c>
      <c r="M8066" s="15" t="n">
        <v>16</v>
      </c>
      <c r="P8066" s="15" t="n">
        <v>16</v>
      </c>
      <c r="Y8066" s="15" t="s">
        <v>156</v>
      </c>
      <c r="AB8066" s="15" t="s">
        <v>143</v>
      </c>
    </row>
    <row r="8067" customFormat="false" ht="15" hidden="false" customHeight="true" outlineLevel="0" collapsed="false">
      <c r="A8067" s="15" t="s">
        <v>14339</v>
      </c>
      <c r="B8067" s="15" t="s">
        <v>14340</v>
      </c>
      <c r="C8067" s="15" t="s">
        <v>148</v>
      </c>
      <c r="E8067" s="15" t="s">
        <v>136</v>
      </c>
      <c r="F8067" s="15" t="s">
        <v>137</v>
      </c>
      <c r="G8067" s="15" t="s">
        <v>138</v>
      </c>
      <c r="H8067" s="15" t="s">
        <v>136</v>
      </c>
      <c r="I8067" s="15" t="s">
        <v>139</v>
      </c>
      <c r="J8067" s="15" t="s">
        <v>140</v>
      </c>
      <c r="K8067" s="15" t="s">
        <v>14341</v>
      </c>
      <c r="L8067" s="15" t="n">
        <v>1</v>
      </c>
      <c r="P8067" s="15" t="n">
        <v>1</v>
      </c>
      <c r="Y8067" s="15" t="s">
        <v>142</v>
      </c>
      <c r="AB8067" s="15" t="s">
        <v>143</v>
      </c>
    </row>
    <row r="8068" customFormat="false" ht="15" hidden="false" customHeight="true" outlineLevel="0" collapsed="false">
      <c r="A8068" s="15" t="s">
        <v>14342</v>
      </c>
      <c r="B8068" s="15" t="s">
        <v>14343</v>
      </c>
      <c r="C8068" s="15" t="s">
        <v>217</v>
      </c>
      <c r="D8068" s="15" t="s">
        <v>218</v>
      </c>
      <c r="E8068" s="15" t="s">
        <v>136</v>
      </c>
      <c r="F8068" s="15" t="s">
        <v>137</v>
      </c>
      <c r="G8068" s="15" t="s">
        <v>136</v>
      </c>
      <c r="H8068" s="15" t="s">
        <v>136</v>
      </c>
      <c r="I8068" s="15" t="s">
        <v>139</v>
      </c>
      <c r="J8068" s="15" t="s">
        <v>150</v>
      </c>
      <c r="K8068" s="15" t="s">
        <v>14344</v>
      </c>
      <c r="M8068" s="15" t="n">
        <v>0</v>
      </c>
      <c r="N8068" s="15" t="n">
        <v>43</v>
      </c>
      <c r="P8068" s="15" t="n">
        <v>43</v>
      </c>
      <c r="Y8068" s="15" t="s">
        <v>142</v>
      </c>
      <c r="AB8068" s="15" t="s">
        <v>143</v>
      </c>
    </row>
    <row r="8069" customFormat="false" ht="15" hidden="false" customHeight="true" outlineLevel="0" collapsed="false">
      <c r="A8069" s="15" t="s">
        <v>14345</v>
      </c>
      <c r="B8069" s="15" t="s">
        <v>14345</v>
      </c>
      <c r="C8069" s="15" t="s">
        <v>148</v>
      </c>
      <c r="E8069" s="15" t="s">
        <v>136</v>
      </c>
      <c r="F8069" s="15" t="s">
        <v>137</v>
      </c>
      <c r="G8069" s="15" t="s">
        <v>136</v>
      </c>
      <c r="H8069" s="15" t="s">
        <v>136</v>
      </c>
      <c r="I8069" s="15" t="s">
        <v>139</v>
      </c>
      <c r="J8069" s="15" t="s">
        <v>140</v>
      </c>
      <c r="K8069" s="15" t="s">
        <v>14346</v>
      </c>
      <c r="N8069" s="15" t="n">
        <v>41</v>
      </c>
      <c r="P8069" s="15" t="n">
        <v>41</v>
      </c>
      <c r="Y8069" s="15" t="s">
        <v>142</v>
      </c>
      <c r="AB8069" s="15" t="s">
        <v>143</v>
      </c>
    </row>
    <row r="8070" customFormat="false" ht="15" hidden="false" customHeight="true" outlineLevel="0" collapsed="false">
      <c r="A8070" s="15" t="s">
        <v>14347</v>
      </c>
      <c r="B8070" s="15" t="s">
        <v>14347</v>
      </c>
      <c r="C8070" s="15" t="s">
        <v>148</v>
      </c>
      <c r="E8070" s="15" t="s">
        <v>136</v>
      </c>
      <c r="F8070" s="15" t="s">
        <v>137</v>
      </c>
      <c r="G8070" s="15" t="s">
        <v>3435</v>
      </c>
      <c r="H8070" s="15" t="s">
        <v>136</v>
      </c>
      <c r="I8070" s="15" t="s">
        <v>139</v>
      </c>
      <c r="J8070" s="15" t="s">
        <v>140</v>
      </c>
      <c r="K8070" s="15" t="s">
        <v>14348</v>
      </c>
      <c r="L8070" s="15" t="n">
        <v>2</v>
      </c>
      <c r="P8070" s="15" t="n">
        <v>2</v>
      </c>
      <c r="Y8070" s="15" t="s">
        <v>142</v>
      </c>
      <c r="AB8070" s="15" t="s">
        <v>143</v>
      </c>
    </row>
    <row r="8071" customFormat="false" ht="15" hidden="false" customHeight="true" outlineLevel="0" collapsed="false">
      <c r="A8071" s="15" t="s">
        <v>14347</v>
      </c>
      <c r="B8071" s="15" t="s">
        <v>14347</v>
      </c>
      <c r="C8071" s="15" t="s">
        <v>148</v>
      </c>
      <c r="E8071" s="15" t="s">
        <v>136</v>
      </c>
      <c r="F8071" s="15" t="s">
        <v>137</v>
      </c>
      <c r="G8071" s="15" t="s">
        <v>3435</v>
      </c>
      <c r="H8071" s="15" t="s">
        <v>136</v>
      </c>
      <c r="I8071" s="15" t="s">
        <v>139</v>
      </c>
      <c r="J8071" s="15" t="s">
        <v>158</v>
      </c>
      <c r="K8071" s="15" t="s">
        <v>14349</v>
      </c>
      <c r="L8071" s="15" t="n">
        <v>1</v>
      </c>
      <c r="P8071" s="15" t="n">
        <v>1</v>
      </c>
      <c r="Y8071" s="15" t="s">
        <v>142</v>
      </c>
      <c r="AB8071" s="15" t="s">
        <v>143</v>
      </c>
    </row>
    <row r="8072" customFormat="false" ht="15" hidden="false" customHeight="true" outlineLevel="0" collapsed="false">
      <c r="A8072" s="15" t="s">
        <v>14350</v>
      </c>
      <c r="B8072" s="15" t="s">
        <v>14350</v>
      </c>
      <c r="C8072" s="15" t="s">
        <v>148</v>
      </c>
      <c r="E8072" s="15" t="s">
        <v>136</v>
      </c>
      <c r="F8072" s="15" t="s">
        <v>137</v>
      </c>
      <c r="G8072" s="15" t="s">
        <v>136</v>
      </c>
      <c r="H8072" s="15" t="s">
        <v>136</v>
      </c>
      <c r="I8072" s="15" t="s">
        <v>139</v>
      </c>
      <c r="J8072" s="15" t="s">
        <v>140</v>
      </c>
      <c r="K8072" s="15" t="s">
        <v>14351</v>
      </c>
      <c r="M8072" s="15" t="n">
        <v>43</v>
      </c>
      <c r="P8072" s="15" t="n">
        <v>43</v>
      </c>
      <c r="Y8072" s="15" t="s">
        <v>142</v>
      </c>
      <c r="AB8072" s="15" t="s">
        <v>143</v>
      </c>
    </row>
    <row r="8073" customFormat="false" ht="15" hidden="false" customHeight="true" outlineLevel="0" collapsed="false">
      <c r="A8073" s="15" t="s">
        <v>14352</v>
      </c>
      <c r="B8073" s="15" t="s">
        <v>14352</v>
      </c>
      <c r="C8073" s="15" t="s">
        <v>217</v>
      </c>
      <c r="D8073" s="15" t="s">
        <v>235</v>
      </c>
      <c r="E8073" s="15" t="s">
        <v>14353</v>
      </c>
      <c r="F8073" s="15" t="s">
        <v>137</v>
      </c>
      <c r="G8073" s="15" t="s">
        <v>1353</v>
      </c>
      <c r="H8073" s="15" t="s">
        <v>136</v>
      </c>
      <c r="I8073" s="15" t="s">
        <v>139</v>
      </c>
      <c r="J8073" s="15" t="s">
        <v>140</v>
      </c>
      <c r="K8073" s="15" t="s">
        <v>14354</v>
      </c>
      <c r="L8073" s="15" t="n">
        <v>18</v>
      </c>
      <c r="N8073" s="15" t="n">
        <v>1</v>
      </c>
      <c r="P8073" s="15" t="n">
        <v>19</v>
      </c>
      <c r="Y8073" s="15" t="s">
        <v>156</v>
      </c>
      <c r="AB8073" s="15" t="s">
        <v>143</v>
      </c>
    </row>
    <row r="8074" customFormat="false" ht="15" hidden="false" customHeight="true" outlineLevel="0" collapsed="false">
      <c r="A8074" s="15" t="s">
        <v>14352</v>
      </c>
      <c r="B8074" s="15" t="s">
        <v>14352</v>
      </c>
      <c r="C8074" s="15" t="s">
        <v>217</v>
      </c>
      <c r="D8074" s="15" t="s">
        <v>235</v>
      </c>
      <c r="E8074" s="15" t="s">
        <v>14353</v>
      </c>
      <c r="F8074" s="15" t="s">
        <v>137</v>
      </c>
      <c r="G8074" s="15" t="s">
        <v>1353</v>
      </c>
      <c r="H8074" s="15" t="s">
        <v>136</v>
      </c>
      <c r="I8074" s="15" t="s">
        <v>139</v>
      </c>
      <c r="J8074" s="15" t="s">
        <v>150</v>
      </c>
      <c r="K8074" s="15" t="s">
        <v>14355</v>
      </c>
      <c r="L8074" s="15" t="n">
        <v>7</v>
      </c>
      <c r="O8074" s="15" t="n">
        <v>2</v>
      </c>
      <c r="P8074" s="15" t="n">
        <v>9</v>
      </c>
      <c r="Y8074" s="15" t="s">
        <v>156</v>
      </c>
      <c r="AB8074" s="15" t="s">
        <v>143</v>
      </c>
    </row>
    <row r="8075" customFormat="false" ht="15" hidden="false" customHeight="true" outlineLevel="0" collapsed="false">
      <c r="A8075" s="15" t="s">
        <v>14356</v>
      </c>
      <c r="B8075" s="15" t="s">
        <v>14356</v>
      </c>
      <c r="C8075" s="15" t="s">
        <v>148</v>
      </c>
      <c r="E8075" s="15" t="s">
        <v>136</v>
      </c>
      <c r="F8075" s="15" t="s">
        <v>137</v>
      </c>
      <c r="G8075" s="15" t="s">
        <v>308</v>
      </c>
      <c r="H8075" s="15" t="s">
        <v>136</v>
      </c>
      <c r="I8075" s="15" t="s">
        <v>139</v>
      </c>
      <c r="J8075" s="15" t="s">
        <v>150</v>
      </c>
      <c r="K8075" s="15" t="s">
        <v>14357</v>
      </c>
      <c r="O8075" s="15" t="n">
        <v>2</v>
      </c>
      <c r="P8075" s="15" t="n">
        <v>2</v>
      </c>
      <c r="Y8075" s="15" t="s">
        <v>142</v>
      </c>
      <c r="AB8075" s="15" t="s">
        <v>143</v>
      </c>
    </row>
    <row r="8076" customFormat="false" ht="15" hidden="false" customHeight="true" outlineLevel="0" collapsed="false">
      <c r="A8076" s="15" t="s">
        <v>14358</v>
      </c>
      <c r="B8076" s="15" t="s">
        <v>14359</v>
      </c>
      <c r="C8076" s="15" t="s">
        <v>148</v>
      </c>
      <c r="E8076" s="15" t="s">
        <v>136</v>
      </c>
      <c r="F8076" s="15" t="s">
        <v>137</v>
      </c>
      <c r="G8076" s="15" t="s">
        <v>136</v>
      </c>
      <c r="H8076" s="15" t="s">
        <v>136</v>
      </c>
      <c r="I8076" s="15" t="s">
        <v>139</v>
      </c>
      <c r="J8076" s="15" t="s">
        <v>140</v>
      </c>
      <c r="K8076" s="15" t="s">
        <v>14360</v>
      </c>
      <c r="L8076" s="15" t="n">
        <v>1</v>
      </c>
      <c r="P8076" s="15" t="n">
        <v>1</v>
      </c>
      <c r="Y8076" s="15" t="s">
        <v>142</v>
      </c>
      <c r="AB8076" s="15" t="s">
        <v>143</v>
      </c>
    </row>
    <row r="8077" customFormat="false" ht="15" hidden="false" customHeight="true" outlineLevel="0" collapsed="false">
      <c r="A8077" s="15" t="s">
        <v>14358</v>
      </c>
      <c r="B8077" s="15" t="s">
        <v>14359</v>
      </c>
      <c r="C8077" s="15" t="s">
        <v>148</v>
      </c>
      <c r="E8077" s="15" t="s">
        <v>136</v>
      </c>
      <c r="F8077" s="15" t="s">
        <v>137</v>
      </c>
      <c r="G8077" s="15" t="s">
        <v>136</v>
      </c>
      <c r="H8077" s="15" t="s">
        <v>136</v>
      </c>
      <c r="I8077" s="15" t="s">
        <v>139</v>
      </c>
      <c r="J8077" s="15" t="s">
        <v>144</v>
      </c>
      <c r="K8077" s="15" t="s">
        <v>14361</v>
      </c>
      <c r="L8077" s="15" t="n">
        <v>2</v>
      </c>
      <c r="P8077" s="15" t="n">
        <v>2</v>
      </c>
      <c r="Y8077" s="15" t="s">
        <v>142</v>
      </c>
      <c r="AB8077" s="15" t="s">
        <v>143</v>
      </c>
    </row>
    <row r="8078" customFormat="false" ht="15" hidden="false" customHeight="true" outlineLevel="0" collapsed="false">
      <c r="A8078" s="15" t="s">
        <v>14362</v>
      </c>
      <c r="B8078" s="15" t="s">
        <v>14363</v>
      </c>
      <c r="C8078" s="15" t="s">
        <v>148</v>
      </c>
      <c r="E8078" s="15" t="s">
        <v>136</v>
      </c>
      <c r="F8078" s="15" t="s">
        <v>137</v>
      </c>
      <c r="G8078" s="15" t="s">
        <v>1140</v>
      </c>
      <c r="H8078" s="15" t="s">
        <v>136</v>
      </c>
      <c r="I8078" s="15" t="s">
        <v>139</v>
      </c>
      <c r="J8078" s="15" t="s">
        <v>140</v>
      </c>
      <c r="K8078" s="15" t="s">
        <v>14364</v>
      </c>
      <c r="L8078" s="15" t="n">
        <v>1</v>
      </c>
      <c r="M8078" s="15" t="n">
        <v>6</v>
      </c>
      <c r="P8078" s="15" t="n">
        <v>7</v>
      </c>
      <c r="Y8078" s="15" t="s">
        <v>156</v>
      </c>
      <c r="AB8078" s="15" t="s">
        <v>143</v>
      </c>
    </row>
    <row r="8079" customFormat="false" ht="15" hidden="false" customHeight="true" outlineLevel="0" collapsed="false">
      <c r="A8079" s="15" t="s">
        <v>14362</v>
      </c>
      <c r="B8079" s="15" t="s">
        <v>14363</v>
      </c>
      <c r="C8079" s="15" t="s">
        <v>148</v>
      </c>
      <c r="E8079" s="15" t="s">
        <v>136</v>
      </c>
      <c r="F8079" s="15" t="s">
        <v>137</v>
      </c>
      <c r="G8079" s="15" t="s">
        <v>1140</v>
      </c>
      <c r="H8079" s="15" t="s">
        <v>136</v>
      </c>
      <c r="I8079" s="15" t="s">
        <v>139</v>
      </c>
      <c r="J8079" s="15" t="s">
        <v>150</v>
      </c>
      <c r="K8079" s="15" t="s">
        <v>14365</v>
      </c>
      <c r="L8079" s="15" t="n">
        <v>15</v>
      </c>
      <c r="M8079" s="15" t="n">
        <v>4</v>
      </c>
      <c r="N8079" s="15" t="n">
        <v>6</v>
      </c>
      <c r="P8079" s="15" t="n">
        <v>25</v>
      </c>
      <c r="Y8079" s="15" t="s">
        <v>156</v>
      </c>
      <c r="AB8079" s="15" t="s">
        <v>143</v>
      </c>
    </row>
    <row r="8080" customFormat="false" ht="15" hidden="false" customHeight="true" outlineLevel="0" collapsed="false">
      <c r="A8080" s="15" t="s">
        <v>14362</v>
      </c>
      <c r="B8080" s="15" t="s">
        <v>14363</v>
      </c>
      <c r="C8080" s="15" t="s">
        <v>148</v>
      </c>
      <c r="E8080" s="15" t="s">
        <v>136</v>
      </c>
      <c r="F8080" s="15" t="s">
        <v>137</v>
      </c>
      <c r="G8080" s="15" t="s">
        <v>1140</v>
      </c>
      <c r="H8080" s="15" t="s">
        <v>136</v>
      </c>
      <c r="I8080" s="15" t="s">
        <v>139</v>
      </c>
      <c r="J8080" s="15" t="s">
        <v>158</v>
      </c>
      <c r="K8080" s="15" t="s">
        <v>14366</v>
      </c>
      <c r="L8080" s="15" t="n">
        <v>7</v>
      </c>
      <c r="M8080" s="15" t="n">
        <v>4</v>
      </c>
      <c r="N8080" s="15" t="n">
        <v>29</v>
      </c>
      <c r="P8080" s="15" t="n">
        <v>40</v>
      </c>
      <c r="Y8080" s="15" t="s">
        <v>156</v>
      </c>
      <c r="AB8080" s="15" t="s">
        <v>143</v>
      </c>
    </row>
    <row r="8081" customFormat="false" ht="15" hidden="false" customHeight="true" outlineLevel="0" collapsed="false">
      <c r="A8081" s="15" t="s">
        <v>14362</v>
      </c>
      <c r="B8081" s="15" t="s">
        <v>14363</v>
      </c>
      <c r="C8081" s="15" t="s">
        <v>148</v>
      </c>
      <c r="E8081" s="15" t="s">
        <v>136</v>
      </c>
      <c r="F8081" s="15" t="s">
        <v>137</v>
      </c>
      <c r="G8081" s="15" t="s">
        <v>1140</v>
      </c>
      <c r="H8081" s="15" t="s">
        <v>136</v>
      </c>
      <c r="I8081" s="15" t="s">
        <v>139</v>
      </c>
      <c r="J8081" s="15" t="s">
        <v>169</v>
      </c>
      <c r="K8081" s="15" t="s">
        <v>14367</v>
      </c>
      <c r="N8081" s="15" t="n">
        <v>7</v>
      </c>
      <c r="P8081" s="15" t="n">
        <v>7</v>
      </c>
      <c r="Y8081" s="15" t="s">
        <v>156</v>
      </c>
      <c r="AB8081" s="15" t="s">
        <v>143</v>
      </c>
    </row>
    <row r="8082" customFormat="false" ht="15" hidden="false" customHeight="true" outlineLevel="0" collapsed="false">
      <c r="A8082" s="15" t="s">
        <v>14368</v>
      </c>
      <c r="B8082" s="15" t="s">
        <v>14368</v>
      </c>
      <c r="C8082" s="15" t="s">
        <v>148</v>
      </c>
      <c r="E8082" s="15" t="s">
        <v>136</v>
      </c>
      <c r="F8082" s="15" t="s">
        <v>137</v>
      </c>
      <c r="G8082" s="15" t="s">
        <v>5070</v>
      </c>
      <c r="H8082" s="15" t="s">
        <v>136</v>
      </c>
      <c r="I8082" s="15" t="s">
        <v>139</v>
      </c>
      <c r="J8082" s="15" t="s">
        <v>140</v>
      </c>
      <c r="K8082" s="15" t="s">
        <v>14369</v>
      </c>
      <c r="N8082" s="15" t="n">
        <v>53</v>
      </c>
      <c r="P8082" s="15" t="n">
        <v>53</v>
      </c>
      <c r="Y8082" s="15" t="s">
        <v>156</v>
      </c>
      <c r="AB8082" s="15" t="s">
        <v>143</v>
      </c>
    </row>
    <row r="8083" customFormat="false" ht="15" hidden="false" customHeight="true" outlineLevel="0" collapsed="false">
      <c r="A8083" s="15" t="s">
        <v>14368</v>
      </c>
      <c r="B8083" s="15" t="s">
        <v>14368</v>
      </c>
      <c r="C8083" s="15" t="s">
        <v>148</v>
      </c>
      <c r="E8083" s="15" t="s">
        <v>136</v>
      </c>
      <c r="F8083" s="15" t="s">
        <v>137</v>
      </c>
      <c r="G8083" s="15" t="s">
        <v>5070</v>
      </c>
      <c r="H8083" s="15" t="s">
        <v>136</v>
      </c>
      <c r="I8083" s="15" t="s">
        <v>139</v>
      </c>
      <c r="J8083" s="15" t="s">
        <v>158</v>
      </c>
      <c r="K8083" s="15" t="s">
        <v>14370</v>
      </c>
      <c r="N8083" s="15" t="n">
        <v>6</v>
      </c>
      <c r="P8083" s="15" t="n">
        <v>6</v>
      </c>
      <c r="Y8083" s="15" t="s">
        <v>156</v>
      </c>
      <c r="AB8083" s="15" t="s">
        <v>143</v>
      </c>
    </row>
    <row r="8084" customFormat="false" ht="15" hidden="false" customHeight="true" outlineLevel="0" collapsed="false">
      <c r="A8084" s="15" t="s">
        <v>14371</v>
      </c>
      <c r="B8084" s="15" t="s">
        <v>14372</v>
      </c>
      <c r="C8084" s="15" t="s">
        <v>148</v>
      </c>
      <c r="E8084" s="15" t="s">
        <v>1889</v>
      </c>
      <c r="F8084" s="15" t="s">
        <v>137</v>
      </c>
      <c r="G8084" s="15" t="s">
        <v>14373</v>
      </c>
      <c r="H8084" s="15" t="s">
        <v>1889</v>
      </c>
      <c r="I8084" s="15" t="s">
        <v>139</v>
      </c>
      <c r="J8084" s="15" t="s">
        <v>150</v>
      </c>
      <c r="K8084" s="15" t="s">
        <v>14374</v>
      </c>
      <c r="L8084" s="15" t="n">
        <v>20</v>
      </c>
      <c r="P8084" s="15" t="n">
        <v>20</v>
      </c>
      <c r="Y8084" s="15" t="s">
        <v>142</v>
      </c>
      <c r="AB8084" s="15" t="s">
        <v>143</v>
      </c>
    </row>
    <row r="8085" customFormat="false" ht="15" hidden="false" customHeight="true" outlineLevel="0" collapsed="false">
      <c r="A8085" s="15" t="s">
        <v>14375</v>
      </c>
      <c r="B8085" s="15" t="s">
        <v>14375</v>
      </c>
      <c r="C8085" s="15" t="s">
        <v>148</v>
      </c>
      <c r="E8085" s="15" t="s">
        <v>136</v>
      </c>
      <c r="F8085" s="15" t="s">
        <v>137</v>
      </c>
      <c r="G8085" s="15" t="s">
        <v>136</v>
      </c>
      <c r="H8085" s="15" t="s">
        <v>136</v>
      </c>
      <c r="I8085" s="15" t="s">
        <v>139</v>
      </c>
      <c r="J8085" s="15" t="s">
        <v>150</v>
      </c>
      <c r="K8085" s="15" t="s">
        <v>14376</v>
      </c>
      <c r="N8085" s="15" t="n">
        <v>14</v>
      </c>
      <c r="P8085" s="15" t="n">
        <v>14</v>
      </c>
      <c r="Y8085" s="15" t="s">
        <v>142</v>
      </c>
      <c r="AB8085" s="15" t="s">
        <v>143</v>
      </c>
    </row>
    <row r="8086" customFormat="false" ht="15" hidden="false" customHeight="true" outlineLevel="0" collapsed="false">
      <c r="A8086" s="15" t="s">
        <v>14377</v>
      </c>
      <c r="B8086" s="15" t="s">
        <v>14377</v>
      </c>
      <c r="C8086" s="15" t="s">
        <v>217</v>
      </c>
      <c r="D8086" s="15" t="s">
        <v>235</v>
      </c>
      <c r="E8086" s="15" t="s">
        <v>136</v>
      </c>
      <c r="F8086" s="15" t="s">
        <v>137</v>
      </c>
      <c r="G8086" s="15" t="s">
        <v>136</v>
      </c>
      <c r="H8086" s="15" t="s">
        <v>136</v>
      </c>
      <c r="I8086" s="15" t="s">
        <v>139</v>
      </c>
      <c r="J8086" s="15" t="s">
        <v>150</v>
      </c>
      <c r="K8086" s="15" t="s">
        <v>14378</v>
      </c>
      <c r="N8086" s="15" t="n">
        <v>1</v>
      </c>
      <c r="P8086" s="15" t="n">
        <v>1</v>
      </c>
      <c r="Y8086" s="15" t="s">
        <v>142</v>
      </c>
      <c r="AB8086" s="15" t="s">
        <v>143</v>
      </c>
    </row>
    <row r="8087" customFormat="false" ht="15" hidden="false" customHeight="true" outlineLevel="0" collapsed="false">
      <c r="A8087" s="15" t="s">
        <v>14379</v>
      </c>
      <c r="B8087" s="15" t="s">
        <v>14380</v>
      </c>
      <c r="C8087" s="15" t="s">
        <v>134</v>
      </c>
      <c r="D8087" s="15" t="s">
        <v>135</v>
      </c>
      <c r="E8087" s="15" t="s">
        <v>136</v>
      </c>
      <c r="F8087" s="15" t="s">
        <v>137</v>
      </c>
      <c r="G8087" s="15" t="s">
        <v>308</v>
      </c>
      <c r="H8087" s="15" t="s">
        <v>136</v>
      </c>
      <c r="I8087" s="15" t="s">
        <v>139</v>
      </c>
      <c r="J8087" s="15" t="s">
        <v>140</v>
      </c>
      <c r="K8087" s="15" t="s">
        <v>14381</v>
      </c>
      <c r="M8087" s="15" t="n">
        <v>3</v>
      </c>
      <c r="P8087" s="15" t="n">
        <v>3</v>
      </c>
      <c r="Y8087" s="15" t="s">
        <v>142</v>
      </c>
      <c r="AB8087" s="15" t="s">
        <v>143</v>
      </c>
    </row>
    <row r="8088" customFormat="false" ht="15" hidden="false" customHeight="true" outlineLevel="0" collapsed="false">
      <c r="A8088" s="15" t="s">
        <v>14382</v>
      </c>
      <c r="B8088" s="15" t="s">
        <v>14383</v>
      </c>
      <c r="C8088" s="15" t="s">
        <v>148</v>
      </c>
      <c r="E8088" s="15" t="s">
        <v>136</v>
      </c>
      <c r="F8088" s="15" t="s">
        <v>137</v>
      </c>
      <c r="G8088" s="15" t="s">
        <v>136</v>
      </c>
      <c r="H8088" s="15" t="s">
        <v>136</v>
      </c>
      <c r="I8088" s="15" t="s">
        <v>139</v>
      </c>
      <c r="J8088" s="15" t="s">
        <v>150</v>
      </c>
      <c r="K8088" s="15" t="s">
        <v>14384</v>
      </c>
      <c r="L8088" s="15" t="n">
        <v>1</v>
      </c>
      <c r="P8088" s="15" t="n">
        <v>1</v>
      </c>
      <c r="Y8088" s="15" t="s">
        <v>142</v>
      </c>
      <c r="AB8088" s="15" t="s">
        <v>143</v>
      </c>
    </row>
    <row r="8089" customFormat="false" ht="15" hidden="false" customHeight="true" outlineLevel="0" collapsed="false">
      <c r="A8089" s="15" t="s">
        <v>14385</v>
      </c>
      <c r="B8089" s="15" t="s">
        <v>14386</v>
      </c>
      <c r="C8089" s="15" t="s">
        <v>217</v>
      </c>
      <c r="D8089" s="15" t="s">
        <v>218</v>
      </c>
      <c r="E8089" s="15" t="s">
        <v>136</v>
      </c>
      <c r="F8089" s="15" t="s">
        <v>137</v>
      </c>
      <c r="G8089" s="15" t="s">
        <v>336</v>
      </c>
      <c r="H8089" s="15" t="s">
        <v>136</v>
      </c>
      <c r="I8089" s="15" t="s">
        <v>139</v>
      </c>
      <c r="J8089" s="15" t="s">
        <v>140</v>
      </c>
      <c r="K8089" s="15" t="s">
        <v>14387</v>
      </c>
      <c r="L8089" s="15" t="n">
        <v>2</v>
      </c>
      <c r="P8089" s="15" t="n">
        <v>2</v>
      </c>
      <c r="Y8089" s="15" t="s">
        <v>142</v>
      </c>
      <c r="AB8089" s="15" t="s">
        <v>143</v>
      </c>
    </row>
    <row r="8090" customFormat="false" ht="15" hidden="false" customHeight="true" outlineLevel="0" collapsed="false">
      <c r="A8090" s="15" t="s">
        <v>14385</v>
      </c>
      <c r="B8090" s="15" t="s">
        <v>14386</v>
      </c>
      <c r="C8090" s="15" t="s">
        <v>217</v>
      </c>
      <c r="D8090" s="15" t="s">
        <v>218</v>
      </c>
      <c r="E8090" s="15" t="s">
        <v>136</v>
      </c>
      <c r="F8090" s="15" t="s">
        <v>137</v>
      </c>
      <c r="G8090" s="15" t="s">
        <v>336</v>
      </c>
      <c r="H8090" s="15" t="s">
        <v>136</v>
      </c>
      <c r="I8090" s="15" t="s">
        <v>139</v>
      </c>
      <c r="J8090" s="15" t="s">
        <v>150</v>
      </c>
      <c r="K8090" s="15" t="s">
        <v>14388</v>
      </c>
      <c r="L8090" s="15" t="n">
        <v>1</v>
      </c>
      <c r="P8090" s="15" t="n">
        <v>1</v>
      </c>
      <c r="Y8090" s="15" t="s">
        <v>142</v>
      </c>
      <c r="AB8090" s="15" t="s">
        <v>143</v>
      </c>
    </row>
    <row r="8091" customFormat="false" ht="15" hidden="false" customHeight="true" outlineLevel="0" collapsed="false">
      <c r="A8091" s="15" t="s">
        <v>14385</v>
      </c>
      <c r="B8091" s="15" t="s">
        <v>14386</v>
      </c>
      <c r="C8091" s="15" t="s">
        <v>217</v>
      </c>
      <c r="D8091" s="15" t="s">
        <v>218</v>
      </c>
      <c r="E8091" s="15" t="s">
        <v>136</v>
      </c>
      <c r="F8091" s="15" t="s">
        <v>137</v>
      </c>
      <c r="G8091" s="15" t="s">
        <v>336</v>
      </c>
      <c r="H8091" s="15" t="s">
        <v>136</v>
      </c>
      <c r="I8091" s="15" t="s">
        <v>139</v>
      </c>
      <c r="J8091" s="15" t="s">
        <v>158</v>
      </c>
      <c r="K8091" s="15" t="s">
        <v>14389</v>
      </c>
      <c r="L8091" s="15" t="n">
        <v>3</v>
      </c>
      <c r="P8091" s="15" t="n">
        <v>3</v>
      </c>
      <c r="Y8091" s="15" t="s">
        <v>142</v>
      </c>
      <c r="AB8091" s="15" t="s">
        <v>143</v>
      </c>
    </row>
    <row r="8092" customFormat="false" ht="15" hidden="false" customHeight="true" outlineLevel="0" collapsed="false">
      <c r="A8092" s="15" t="s">
        <v>14390</v>
      </c>
      <c r="B8092" s="15" t="s">
        <v>14390</v>
      </c>
      <c r="C8092" s="15" t="s">
        <v>148</v>
      </c>
      <c r="E8092" s="15" t="s">
        <v>136</v>
      </c>
      <c r="F8092" s="15" t="s">
        <v>137</v>
      </c>
      <c r="G8092" s="15" t="s">
        <v>12786</v>
      </c>
      <c r="H8092" s="15" t="s">
        <v>136</v>
      </c>
      <c r="I8092" s="15" t="s">
        <v>139</v>
      </c>
      <c r="J8092" s="15" t="s">
        <v>144</v>
      </c>
      <c r="K8092" s="15" t="s">
        <v>14391</v>
      </c>
      <c r="M8092" s="15" t="n">
        <v>1</v>
      </c>
      <c r="P8092" s="15" t="n">
        <v>1</v>
      </c>
      <c r="Y8092" s="15" t="s">
        <v>142</v>
      </c>
      <c r="AB8092" s="15" t="s">
        <v>143</v>
      </c>
    </row>
    <row r="8093" customFormat="false" ht="15" hidden="false" customHeight="true" outlineLevel="0" collapsed="false">
      <c r="A8093" s="15" t="s">
        <v>14392</v>
      </c>
      <c r="B8093" s="15" t="s">
        <v>14392</v>
      </c>
      <c r="C8093" s="15" t="s">
        <v>134</v>
      </c>
      <c r="D8093" s="15" t="s">
        <v>135</v>
      </c>
      <c r="E8093" s="15" t="s">
        <v>136</v>
      </c>
      <c r="F8093" s="15" t="s">
        <v>137</v>
      </c>
      <c r="G8093" s="15" t="s">
        <v>136</v>
      </c>
      <c r="H8093" s="15" t="s">
        <v>136</v>
      </c>
      <c r="I8093" s="15" t="s">
        <v>139</v>
      </c>
      <c r="J8093" s="15" t="s">
        <v>158</v>
      </c>
      <c r="K8093" s="15" t="s">
        <v>14393</v>
      </c>
      <c r="M8093" s="15" t="n">
        <v>3</v>
      </c>
      <c r="P8093" s="15" t="n">
        <v>3</v>
      </c>
      <c r="Y8093" s="15" t="s">
        <v>142</v>
      </c>
      <c r="AB8093" s="15" t="s">
        <v>143</v>
      </c>
    </row>
    <row r="8094" customFormat="false" ht="15" hidden="false" customHeight="true" outlineLevel="0" collapsed="false">
      <c r="A8094" s="15" t="s">
        <v>14394</v>
      </c>
      <c r="B8094" s="15" t="s">
        <v>14395</v>
      </c>
      <c r="C8094" s="15" t="s">
        <v>217</v>
      </c>
      <c r="D8094" s="15" t="s">
        <v>218</v>
      </c>
      <c r="E8094" s="15" t="s">
        <v>136</v>
      </c>
      <c r="F8094" s="15" t="s">
        <v>137</v>
      </c>
      <c r="G8094" s="15" t="s">
        <v>136</v>
      </c>
      <c r="H8094" s="15" t="s">
        <v>136</v>
      </c>
      <c r="I8094" s="15" t="s">
        <v>139</v>
      </c>
      <c r="J8094" s="15" t="s">
        <v>150</v>
      </c>
      <c r="K8094" s="15" t="s">
        <v>14396</v>
      </c>
      <c r="L8094" s="15" t="n">
        <v>4</v>
      </c>
      <c r="P8094" s="15" t="n">
        <v>4</v>
      </c>
      <c r="Y8094" s="15" t="s">
        <v>142</v>
      </c>
      <c r="AB8094" s="15" t="s">
        <v>143</v>
      </c>
    </row>
    <row r="8095" customFormat="false" ht="15" hidden="false" customHeight="true" outlineLevel="0" collapsed="false">
      <c r="A8095" s="15" t="s">
        <v>14397</v>
      </c>
      <c r="B8095" s="15" t="s">
        <v>14398</v>
      </c>
      <c r="C8095" s="15" t="s">
        <v>217</v>
      </c>
      <c r="D8095" s="15" t="s">
        <v>218</v>
      </c>
      <c r="E8095" s="15" t="s">
        <v>136</v>
      </c>
      <c r="F8095" s="15" t="s">
        <v>137</v>
      </c>
      <c r="G8095" s="15" t="s">
        <v>2218</v>
      </c>
      <c r="H8095" s="15" t="s">
        <v>136</v>
      </c>
      <c r="I8095" s="15" t="s">
        <v>139</v>
      </c>
      <c r="J8095" s="15" t="s">
        <v>144</v>
      </c>
      <c r="K8095" s="15" t="s">
        <v>14399</v>
      </c>
      <c r="L8095" s="15" t="n">
        <v>1</v>
      </c>
      <c r="P8095" s="15" t="n">
        <v>1</v>
      </c>
      <c r="Y8095" s="15" t="s">
        <v>142</v>
      </c>
      <c r="AB8095" s="15" t="s">
        <v>143</v>
      </c>
    </row>
    <row r="8096" customFormat="false" ht="15" hidden="false" customHeight="true" outlineLevel="0" collapsed="false">
      <c r="A8096" s="15" t="s">
        <v>14400</v>
      </c>
      <c r="B8096" s="15" t="s">
        <v>14401</v>
      </c>
      <c r="C8096" s="15" t="s">
        <v>148</v>
      </c>
      <c r="E8096" s="15" t="s">
        <v>136</v>
      </c>
      <c r="F8096" s="15" t="s">
        <v>137</v>
      </c>
      <c r="G8096" s="15" t="s">
        <v>136</v>
      </c>
      <c r="H8096" s="15" t="s">
        <v>136</v>
      </c>
      <c r="I8096" s="15" t="s">
        <v>139</v>
      </c>
      <c r="J8096" s="15" t="s">
        <v>140</v>
      </c>
      <c r="K8096" s="15" t="s">
        <v>14402</v>
      </c>
      <c r="L8096" s="15" t="n">
        <v>1</v>
      </c>
      <c r="P8096" s="15" t="n">
        <v>1</v>
      </c>
      <c r="Y8096" s="15" t="s">
        <v>142</v>
      </c>
      <c r="AB8096" s="15" t="s">
        <v>143</v>
      </c>
    </row>
    <row r="8097" customFormat="false" ht="15" hidden="false" customHeight="true" outlineLevel="0" collapsed="false">
      <c r="A8097" s="15" t="s">
        <v>14403</v>
      </c>
      <c r="B8097" s="15" t="s">
        <v>14403</v>
      </c>
      <c r="C8097" s="15" t="s">
        <v>148</v>
      </c>
      <c r="E8097" s="15" t="s">
        <v>136</v>
      </c>
      <c r="F8097" s="15" t="s">
        <v>137</v>
      </c>
      <c r="G8097" s="15" t="s">
        <v>1056</v>
      </c>
      <c r="H8097" s="15" t="s">
        <v>136</v>
      </c>
      <c r="I8097" s="15" t="s">
        <v>139</v>
      </c>
      <c r="J8097" s="15" t="s">
        <v>166</v>
      </c>
      <c r="K8097" s="15" t="s">
        <v>14404</v>
      </c>
      <c r="N8097" s="15" t="n">
        <v>10</v>
      </c>
      <c r="P8097" s="15" t="n">
        <v>10</v>
      </c>
      <c r="Y8097" s="15" t="s">
        <v>142</v>
      </c>
      <c r="AB8097" s="15" t="s">
        <v>143</v>
      </c>
    </row>
    <row r="8098" customFormat="false" ht="15" hidden="false" customHeight="true" outlineLevel="0" collapsed="false">
      <c r="A8098" s="15" t="s">
        <v>14405</v>
      </c>
      <c r="B8098" s="15" t="s">
        <v>14405</v>
      </c>
      <c r="C8098" s="15" t="s">
        <v>148</v>
      </c>
      <c r="E8098" s="15" t="s">
        <v>136</v>
      </c>
      <c r="F8098" s="15" t="s">
        <v>137</v>
      </c>
      <c r="G8098" s="15" t="s">
        <v>136</v>
      </c>
      <c r="H8098" s="15" t="s">
        <v>136</v>
      </c>
      <c r="I8098" s="15" t="s">
        <v>139</v>
      </c>
      <c r="J8098" s="15" t="s">
        <v>150</v>
      </c>
      <c r="K8098" s="15" t="s">
        <v>14406</v>
      </c>
      <c r="O8098" s="15" t="n">
        <v>15</v>
      </c>
      <c r="P8098" s="15" t="n">
        <v>15</v>
      </c>
      <c r="Y8098" s="15" t="s">
        <v>142</v>
      </c>
      <c r="AB8098" s="15" t="s">
        <v>143</v>
      </c>
    </row>
    <row r="8099" customFormat="false" ht="15" hidden="false" customHeight="true" outlineLevel="0" collapsed="false">
      <c r="A8099" s="15" t="s">
        <v>14405</v>
      </c>
      <c r="B8099" s="15" t="s">
        <v>14405</v>
      </c>
      <c r="C8099" s="15" t="s">
        <v>148</v>
      </c>
      <c r="E8099" s="15" t="s">
        <v>136</v>
      </c>
      <c r="F8099" s="15" t="s">
        <v>137</v>
      </c>
      <c r="G8099" s="15" t="s">
        <v>136</v>
      </c>
      <c r="H8099" s="15" t="s">
        <v>136</v>
      </c>
      <c r="I8099" s="15" t="s">
        <v>139</v>
      </c>
      <c r="J8099" s="15" t="s">
        <v>158</v>
      </c>
      <c r="K8099" s="15" t="s">
        <v>14407</v>
      </c>
      <c r="O8099" s="15" t="n">
        <v>13</v>
      </c>
      <c r="P8099" s="15" t="n">
        <v>13</v>
      </c>
      <c r="Y8099" s="15" t="s">
        <v>142</v>
      </c>
      <c r="AB8099" s="15" t="s">
        <v>143</v>
      </c>
    </row>
    <row r="8100" customFormat="false" ht="15" hidden="false" customHeight="true" outlineLevel="0" collapsed="false">
      <c r="A8100" s="15" t="s">
        <v>14405</v>
      </c>
      <c r="B8100" s="15" t="s">
        <v>14405</v>
      </c>
      <c r="C8100" s="15" t="s">
        <v>148</v>
      </c>
      <c r="E8100" s="15" t="s">
        <v>136</v>
      </c>
      <c r="F8100" s="15" t="s">
        <v>137</v>
      </c>
      <c r="G8100" s="15" t="s">
        <v>136</v>
      </c>
      <c r="H8100" s="15" t="s">
        <v>136</v>
      </c>
      <c r="I8100" s="15" t="s">
        <v>139</v>
      </c>
      <c r="J8100" s="15" t="s">
        <v>169</v>
      </c>
      <c r="K8100" s="15" t="s">
        <v>14408</v>
      </c>
      <c r="O8100" s="15" t="n">
        <v>2</v>
      </c>
      <c r="P8100" s="15" t="n">
        <v>2</v>
      </c>
      <c r="Y8100" s="15" t="s">
        <v>142</v>
      </c>
      <c r="AB8100" s="15" t="s">
        <v>143</v>
      </c>
    </row>
    <row r="8101" customFormat="false" ht="15" hidden="false" customHeight="true" outlineLevel="0" collapsed="false">
      <c r="A8101" s="15" t="s">
        <v>14409</v>
      </c>
      <c r="B8101" s="15" t="s">
        <v>14410</v>
      </c>
      <c r="C8101" s="15" t="s">
        <v>148</v>
      </c>
      <c r="E8101" s="15" t="s">
        <v>136</v>
      </c>
      <c r="F8101" s="15" t="s">
        <v>137</v>
      </c>
      <c r="G8101" s="15" t="s">
        <v>136</v>
      </c>
      <c r="H8101" s="15" t="s">
        <v>136</v>
      </c>
      <c r="I8101" s="15" t="s">
        <v>139</v>
      </c>
      <c r="J8101" s="15" t="s">
        <v>144</v>
      </c>
      <c r="K8101" s="15" t="s">
        <v>14411</v>
      </c>
      <c r="M8101" s="15" t="n">
        <v>4</v>
      </c>
      <c r="P8101" s="15" t="n">
        <v>4</v>
      </c>
      <c r="Y8101" s="15" t="s">
        <v>142</v>
      </c>
      <c r="AB8101" s="15" t="s">
        <v>143</v>
      </c>
    </row>
    <row r="8102" customFormat="false" ht="15" hidden="false" customHeight="true" outlineLevel="0" collapsed="false">
      <c r="A8102" s="15" t="s">
        <v>14412</v>
      </c>
      <c r="B8102" s="15" t="s">
        <v>14412</v>
      </c>
      <c r="C8102" s="15" t="s">
        <v>148</v>
      </c>
      <c r="E8102" s="15" t="s">
        <v>136</v>
      </c>
      <c r="F8102" s="15" t="s">
        <v>137</v>
      </c>
      <c r="G8102" s="15" t="s">
        <v>847</v>
      </c>
      <c r="H8102" s="15" t="s">
        <v>136</v>
      </c>
      <c r="I8102" s="15" t="s">
        <v>139</v>
      </c>
      <c r="J8102" s="15" t="s">
        <v>150</v>
      </c>
      <c r="K8102" s="15" t="s">
        <v>14413</v>
      </c>
      <c r="L8102" s="15" t="n">
        <v>2</v>
      </c>
      <c r="P8102" s="15" t="n">
        <v>2</v>
      </c>
      <c r="Y8102" s="15" t="s">
        <v>142</v>
      </c>
      <c r="AB8102" s="15" t="s">
        <v>143</v>
      </c>
    </row>
    <row r="8103" customFormat="false" ht="15" hidden="false" customHeight="true" outlineLevel="0" collapsed="false">
      <c r="A8103" s="15" t="s">
        <v>14412</v>
      </c>
      <c r="B8103" s="15" t="s">
        <v>14412</v>
      </c>
      <c r="C8103" s="15" t="s">
        <v>148</v>
      </c>
      <c r="E8103" s="15" t="s">
        <v>136</v>
      </c>
      <c r="F8103" s="15" t="s">
        <v>137</v>
      </c>
      <c r="G8103" s="15" t="s">
        <v>847</v>
      </c>
      <c r="H8103" s="15" t="s">
        <v>136</v>
      </c>
      <c r="I8103" s="15" t="s">
        <v>139</v>
      </c>
      <c r="J8103" s="15" t="s">
        <v>158</v>
      </c>
      <c r="K8103" s="15" t="s">
        <v>14414</v>
      </c>
      <c r="L8103" s="15" t="n">
        <v>1</v>
      </c>
      <c r="P8103" s="15" t="n">
        <v>1</v>
      </c>
      <c r="Y8103" s="15" t="s">
        <v>142</v>
      </c>
      <c r="AB8103" s="15" t="s">
        <v>143</v>
      </c>
    </row>
    <row r="8104" customFormat="false" ht="15" hidden="false" customHeight="true" outlineLevel="0" collapsed="false">
      <c r="A8104" s="15" t="s">
        <v>14415</v>
      </c>
      <c r="B8104" s="15" t="s">
        <v>14416</v>
      </c>
      <c r="C8104" s="15" t="s">
        <v>134</v>
      </c>
      <c r="D8104" s="15" t="s">
        <v>135</v>
      </c>
      <c r="E8104" s="15" t="s">
        <v>136</v>
      </c>
      <c r="F8104" s="15" t="s">
        <v>137</v>
      </c>
      <c r="G8104" s="15" t="s">
        <v>5070</v>
      </c>
      <c r="H8104" s="15" t="s">
        <v>136</v>
      </c>
      <c r="I8104" s="15" t="s">
        <v>139</v>
      </c>
      <c r="J8104" s="15" t="s">
        <v>150</v>
      </c>
      <c r="K8104" s="15" t="s">
        <v>14417</v>
      </c>
      <c r="N8104" s="15" t="n">
        <v>6</v>
      </c>
      <c r="P8104" s="15" t="n">
        <v>6</v>
      </c>
      <c r="Y8104" s="15" t="s">
        <v>156</v>
      </c>
      <c r="AB8104" s="15" t="s">
        <v>143</v>
      </c>
    </row>
    <row r="8105" customFormat="false" ht="15" hidden="false" customHeight="true" outlineLevel="0" collapsed="false">
      <c r="A8105" s="15" t="s">
        <v>14415</v>
      </c>
      <c r="B8105" s="15" t="s">
        <v>14416</v>
      </c>
      <c r="C8105" s="15" t="s">
        <v>134</v>
      </c>
      <c r="D8105" s="15" t="s">
        <v>135</v>
      </c>
      <c r="E8105" s="15" t="s">
        <v>136</v>
      </c>
      <c r="F8105" s="15" t="s">
        <v>137</v>
      </c>
      <c r="G8105" s="15" t="s">
        <v>5070</v>
      </c>
      <c r="H8105" s="15" t="s">
        <v>136</v>
      </c>
      <c r="I8105" s="15" t="s">
        <v>139</v>
      </c>
      <c r="J8105" s="15" t="s">
        <v>158</v>
      </c>
      <c r="K8105" s="15" t="s">
        <v>14418</v>
      </c>
      <c r="N8105" s="15" t="n">
        <v>1</v>
      </c>
      <c r="P8105" s="15" t="n">
        <v>1</v>
      </c>
      <c r="Y8105" s="15" t="s">
        <v>156</v>
      </c>
      <c r="AB8105" s="15" t="s">
        <v>143</v>
      </c>
    </row>
    <row r="8106" customFormat="false" ht="15" hidden="false" customHeight="true" outlineLevel="0" collapsed="false">
      <c r="A8106" s="15" t="s">
        <v>14419</v>
      </c>
      <c r="B8106" s="15" t="s">
        <v>14419</v>
      </c>
      <c r="C8106" s="15" t="s">
        <v>148</v>
      </c>
      <c r="E8106" s="15" t="s">
        <v>136</v>
      </c>
      <c r="F8106" s="15" t="s">
        <v>137</v>
      </c>
      <c r="G8106" s="15" t="s">
        <v>136</v>
      </c>
      <c r="H8106" s="15" t="s">
        <v>136</v>
      </c>
      <c r="I8106" s="15" t="s">
        <v>139</v>
      </c>
      <c r="J8106" s="15" t="s">
        <v>150</v>
      </c>
      <c r="K8106" s="15" t="s">
        <v>14420</v>
      </c>
      <c r="L8106" s="15" t="n">
        <v>130</v>
      </c>
      <c r="P8106" s="15" t="n">
        <v>130</v>
      </c>
      <c r="Y8106" s="15" t="s">
        <v>142</v>
      </c>
      <c r="AB8106" s="15" t="s">
        <v>143</v>
      </c>
    </row>
    <row r="8107" customFormat="false" ht="15" hidden="false" customHeight="true" outlineLevel="0" collapsed="false">
      <c r="A8107" s="15" t="s">
        <v>14421</v>
      </c>
      <c r="B8107" s="15" t="s">
        <v>14421</v>
      </c>
      <c r="C8107" s="15" t="s">
        <v>148</v>
      </c>
      <c r="E8107" s="15" t="s">
        <v>136</v>
      </c>
      <c r="F8107" s="15" t="s">
        <v>137</v>
      </c>
      <c r="G8107" s="15" t="s">
        <v>136</v>
      </c>
      <c r="H8107" s="15" t="s">
        <v>136</v>
      </c>
      <c r="I8107" s="15" t="s">
        <v>139</v>
      </c>
      <c r="J8107" s="15" t="s">
        <v>150</v>
      </c>
      <c r="K8107" s="15" t="s">
        <v>14422</v>
      </c>
      <c r="M8107" s="15" t="n">
        <v>5</v>
      </c>
      <c r="P8107" s="15" t="n">
        <v>5</v>
      </c>
      <c r="Y8107" s="15" t="s">
        <v>142</v>
      </c>
      <c r="AB8107" s="15" t="s">
        <v>143</v>
      </c>
    </row>
    <row r="8108" customFormat="false" ht="15" hidden="false" customHeight="true" outlineLevel="0" collapsed="false">
      <c r="A8108" s="15" t="s">
        <v>14421</v>
      </c>
      <c r="B8108" s="15" t="s">
        <v>14421</v>
      </c>
      <c r="C8108" s="15" t="s">
        <v>148</v>
      </c>
      <c r="E8108" s="15" t="s">
        <v>136</v>
      </c>
      <c r="F8108" s="15" t="s">
        <v>137</v>
      </c>
      <c r="G8108" s="15" t="s">
        <v>136</v>
      </c>
      <c r="H8108" s="15" t="s">
        <v>136</v>
      </c>
      <c r="I8108" s="15" t="s">
        <v>139</v>
      </c>
      <c r="J8108" s="15" t="s">
        <v>169</v>
      </c>
      <c r="K8108" s="15" t="s">
        <v>14423</v>
      </c>
      <c r="M8108" s="15" t="n">
        <v>4</v>
      </c>
      <c r="P8108" s="15" t="n">
        <v>4</v>
      </c>
      <c r="Y8108" s="15" t="s">
        <v>142</v>
      </c>
      <c r="AB8108" s="15" t="s">
        <v>143</v>
      </c>
    </row>
    <row r="8109" customFormat="false" ht="15" hidden="false" customHeight="true" outlineLevel="0" collapsed="false">
      <c r="A8109" s="15" t="s">
        <v>14424</v>
      </c>
      <c r="B8109" s="15" t="s">
        <v>14425</v>
      </c>
      <c r="C8109" s="15" t="s">
        <v>148</v>
      </c>
      <c r="E8109" s="15" t="s">
        <v>136</v>
      </c>
      <c r="F8109" s="15" t="s">
        <v>137</v>
      </c>
      <c r="G8109" s="15" t="s">
        <v>136</v>
      </c>
      <c r="H8109" s="15" t="s">
        <v>136</v>
      </c>
      <c r="I8109" s="15" t="s">
        <v>139</v>
      </c>
      <c r="J8109" s="15" t="s">
        <v>158</v>
      </c>
      <c r="K8109" s="15" t="s">
        <v>14426</v>
      </c>
      <c r="L8109" s="15" t="n">
        <v>6</v>
      </c>
      <c r="P8109" s="15" t="n">
        <v>6</v>
      </c>
      <c r="Y8109" s="15" t="s">
        <v>142</v>
      </c>
      <c r="AB8109" s="15" t="s">
        <v>143</v>
      </c>
    </row>
  </sheetData>
  <dataValidations count="1">
    <dataValidation allowBlank="true" errorStyle="stop" operator="between" showDropDown="false" showErrorMessage="true" showInputMessage="false" sqref="X3:X8109" type="list">
      <formula1>MainServiceRequestList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3" t="s">
        <v>114</v>
      </c>
      <c r="B1" s="3" t="s">
        <v>5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14427</v>
      </c>
      <c r="H1" s="3" t="s">
        <v>14428</v>
      </c>
      <c r="I1" s="3" t="s">
        <v>14429</v>
      </c>
      <c r="J1" s="3" t="s">
        <v>14430</v>
      </c>
      <c r="K1" s="3" t="s">
        <v>14431</v>
      </c>
      <c r="L1" s="3" t="s">
        <v>14432</v>
      </c>
      <c r="M1" s="3" t="s">
        <v>14433</v>
      </c>
      <c r="N1" s="3" t="s">
        <v>14434</v>
      </c>
      <c r="O1" s="3" t="s">
        <v>14435</v>
      </c>
      <c r="P1" s="3" t="s">
        <v>14436</v>
      </c>
      <c r="Q1" s="3" t="s">
        <v>121</v>
      </c>
      <c r="R1" s="3" t="s">
        <v>14437</v>
      </c>
      <c r="S1" s="3" t="s">
        <v>14438</v>
      </c>
      <c r="T1" s="3" t="s">
        <v>14439</v>
      </c>
      <c r="V1" s="17" t="s">
        <v>14440</v>
      </c>
      <c r="W1" s="17" t="str">
        <f aca="false">IF(Summary!$L$4="(All)","*",Summary!$L$4)</f>
        <v>*</v>
      </c>
      <c r="Y1" s="17" t="str">
        <f aca="false">Summary!$B$4</f>
        <v>(All)</v>
      </c>
      <c r="Z1" s="17" t="str">
        <f aca="false">Summary!$D$4</f>
        <v>(All)</v>
      </c>
      <c r="AA1" s="17" t="str">
        <f aca="false">Summary!$F$4</f>
        <v>(All)</v>
      </c>
      <c r="AB1" s="17" t="str">
        <f aca="false">Summary!$H$4</f>
        <v>(All)</v>
      </c>
      <c r="AC1" s="17" t="str">
        <f aca="false">Summary!$J$4</f>
        <v>(All)</v>
      </c>
      <c r="AE1" s="17" t="s">
        <v>7</v>
      </c>
      <c r="AF1" s="17" t="s">
        <v>7</v>
      </c>
      <c r="AG1" s="17" t="s">
        <v>7</v>
      </c>
      <c r="AH1" s="17" t="s">
        <v>7</v>
      </c>
      <c r="AI1" s="17" t="s">
        <v>7</v>
      </c>
      <c r="AJ1" s="17" t="s">
        <v>7</v>
      </c>
      <c r="AL1" s="1" t="s">
        <v>14441</v>
      </c>
    </row>
    <row r="2" customFormat="false" ht="15" hidden="false" customHeight="true" outlineLevel="0" collapsed="false">
      <c r="A2" s="17" t="s">
        <v>3343</v>
      </c>
      <c r="B2" s="17" t="s">
        <v>142</v>
      </c>
      <c r="C2" s="17" t="s">
        <v>134</v>
      </c>
      <c r="D2" s="17" t="s">
        <v>135</v>
      </c>
      <c r="E2" s="17" t="s">
        <v>139</v>
      </c>
      <c r="F2" s="17" t="s">
        <v>7</v>
      </c>
      <c r="G2" s="17" t="n">
        <v>1</v>
      </c>
      <c r="H2" s="17" t="n">
        <v>0</v>
      </c>
      <c r="I2" s="17" t="n">
        <v>0</v>
      </c>
      <c r="J2" s="17" t="n">
        <v>0</v>
      </c>
      <c r="K2" s="17" t="n">
        <v>1</v>
      </c>
      <c r="L2" s="17" t="n">
        <v>51</v>
      </c>
      <c r="M2" s="17" t="n">
        <v>0</v>
      </c>
      <c r="N2" s="17" t="n">
        <v>0</v>
      </c>
      <c r="O2" s="17" t="n">
        <v>0</v>
      </c>
      <c r="P2" s="17" t="n">
        <v>0</v>
      </c>
      <c r="Q2" s="17" t="n">
        <v>0</v>
      </c>
      <c r="R2" s="17" t="n">
        <v>0</v>
      </c>
      <c r="S2" s="17" t="n">
        <v>0</v>
      </c>
      <c r="T2" s="17" t="n">
        <v>0</v>
      </c>
      <c r="W2" s="17" t="s">
        <v>14442</v>
      </c>
      <c r="Y2" s="17" t="s">
        <v>134</v>
      </c>
      <c r="Z2" s="17" t="s">
        <v>14443</v>
      </c>
      <c r="AA2" s="17" t="s">
        <v>243</v>
      </c>
      <c r="AB2" s="17" t="s">
        <v>140</v>
      </c>
      <c r="AC2" s="17" t="s">
        <v>258</v>
      </c>
      <c r="AE2" s="17" t="s">
        <v>1534</v>
      </c>
      <c r="AF2" s="17" t="s">
        <v>256</v>
      </c>
      <c r="AG2" s="17" t="s">
        <v>1068</v>
      </c>
      <c r="AI2" s="17" t="s">
        <v>1140</v>
      </c>
      <c r="AJ2" s="17" t="s">
        <v>136</v>
      </c>
      <c r="AL2" s="1" t="s">
        <v>14444</v>
      </c>
    </row>
    <row r="3" customFormat="false" ht="15" hidden="false" customHeight="true" outlineLevel="0" collapsed="false">
      <c r="A3" s="17" t="s">
        <v>3343</v>
      </c>
      <c r="B3" s="17" t="s">
        <v>142</v>
      </c>
      <c r="C3" s="17" t="s">
        <v>134</v>
      </c>
      <c r="D3" s="17" t="s">
        <v>135</v>
      </c>
      <c r="E3" s="17" t="s">
        <v>139</v>
      </c>
      <c r="F3" s="17" t="s">
        <v>140</v>
      </c>
      <c r="G3" s="17" t="n">
        <v>1</v>
      </c>
      <c r="H3" s="17" t="n">
        <v>0</v>
      </c>
      <c r="I3" s="17" t="n">
        <v>0</v>
      </c>
      <c r="J3" s="17" t="n">
        <v>0</v>
      </c>
      <c r="K3" s="17" t="n">
        <v>1</v>
      </c>
      <c r="L3" s="17" t="n">
        <v>51</v>
      </c>
      <c r="M3" s="17" t="n">
        <v>0</v>
      </c>
      <c r="N3" s="17" t="n">
        <v>0</v>
      </c>
      <c r="O3" s="17" t="n">
        <v>0</v>
      </c>
      <c r="P3" s="17" t="n">
        <v>0</v>
      </c>
      <c r="Q3" s="17" t="n">
        <v>0</v>
      </c>
      <c r="R3" s="17" t="n">
        <v>0</v>
      </c>
      <c r="S3" s="17" t="n">
        <v>0</v>
      </c>
      <c r="T3" s="17" t="n">
        <v>0</v>
      </c>
      <c r="W3" s="17" t="s">
        <v>14442</v>
      </c>
      <c r="Y3" s="17" t="s">
        <v>148</v>
      </c>
      <c r="Z3" s="17" t="s">
        <v>460</v>
      </c>
      <c r="AA3" s="17" t="s">
        <v>139</v>
      </c>
      <c r="AB3" s="17" t="s">
        <v>144</v>
      </c>
      <c r="AC3" s="17" t="s">
        <v>1070</v>
      </c>
      <c r="AE3" s="17" t="s">
        <v>219</v>
      </c>
      <c r="AI3" s="17" t="s">
        <v>299</v>
      </c>
      <c r="AJ3" s="17" t="s">
        <v>1117</v>
      </c>
      <c r="AL3" s="1" t="s">
        <v>14445</v>
      </c>
    </row>
    <row r="4" customFormat="false" ht="15" hidden="false" customHeight="true" outlineLevel="0" collapsed="false">
      <c r="A4" s="17" t="s">
        <v>3343</v>
      </c>
      <c r="B4" s="17" t="s">
        <v>142</v>
      </c>
      <c r="C4" s="17" t="s">
        <v>134</v>
      </c>
      <c r="D4" s="17" t="s">
        <v>14446</v>
      </c>
      <c r="E4" s="17" t="s">
        <v>243</v>
      </c>
      <c r="F4" s="17" t="s">
        <v>7</v>
      </c>
      <c r="G4" s="17" t="n">
        <v>1</v>
      </c>
      <c r="H4" s="17" t="n">
        <v>1</v>
      </c>
      <c r="I4" s="17" t="n">
        <v>0</v>
      </c>
      <c r="J4" s="17" t="n">
        <v>0</v>
      </c>
      <c r="K4" s="17" t="n">
        <v>1</v>
      </c>
      <c r="L4" s="17" t="n">
        <v>686</v>
      </c>
      <c r="M4" s="17" t="n">
        <v>579</v>
      </c>
      <c r="N4" s="17" t="n">
        <v>0</v>
      </c>
      <c r="O4" s="17" t="n">
        <v>0</v>
      </c>
      <c r="P4" s="17" t="n">
        <v>0</v>
      </c>
      <c r="Q4" s="17" t="n">
        <v>0</v>
      </c>
      <c r="R4" s="17" t="n">
        <v>0</v>
      </c>
      <c r="S4" s="17" t="n">
        <v>0</v>
      </c>
      <c r="T4" s="17" t="n">
        <v>0</v>
      </c>
      <c r="W4" s="17" t="s">
        <v>14442</v>
      </c>
      <c r="Y4" s="17" t="s">
        <v>217</v>
      </c>
      <c r="Z4" s="17" t="s">
        <v>769</v>
      </c>
      <c r="AB4" s="17" t="s">
        <v>150</v>
      </c>
      <c r="AC4" s="17" t="s">
        <v>14447</v>
      </c>
      <c r="AE4" s="17" t="s">
        <v>308</v>
      </c>
      <c r="AI4" s="17" t="s">
        <v>231</v>
      </c>
      <c r="AJ4" s="17" t="s">
        <v>451</v>
      </c>
    </row>
    <row r="5" customFormat="false" ht="15" hidden="false" customHeight="true" outlineLevel="0" collapsed="false">
      <c r="A5" s="17" t="s">
        <v>3343</v>
      </c>
      <c r="B5" s="17" t="s">
        <v>142</v>
      </c>
      <c r="C5" s="17" t="s">
        <v>134</v>
      </c>
      <c r="D5" s="17" t="s">
        <v>14446</v>
      </c>
      <c r="E5" s="17" t="s">
        <v>243</v>
      </c>
      <c r="F5" s="17" t="s">
        <v>140</v>
      </c>
      <c r="G5" s="17" t="n">
        <v>1</v>
      </c>
      <c r="H5" s="17" t="n">
        <v>1</v>
      </c>
      <c r="I5" s="17" t="n">
        <v>0</v>
      </c>
      <c r="J5" s="17" t="n">
        <v>0</v>
      </c>
      <c r="K5" s="17" t="n">
        <v>1</v>
      </c>
      <c r="L5" s="17" t="n">
        <v>130</v>
      </c>
      <c r="M5" s="17" t="n">
        <v>27</v>
      </c>
      <c r="N5" s="17" t="n">
        <v>0</v>
      </c>
      <c r="O5" s="17" t="n">
        <v>0</v>
      </c>
      <c r="P5" s="17" t="n">
        <v>0</v>
      </c>
      <c r="Q5" s="17" t="n">
        <v>0</v>
      </c>
      <c r="R5" s="17" t="n">
        <v>0</v>
      </c>
      <c r="S5" s="17" t="n">
        <v>0</v>
      </c>
      <c r="T5" s="17" t="n">
        <v>0</v>
      </c>
      <c r="W5" s="17" t="s">
        <v>7</v>
      </c>
      <c r="Z5" s="17" t="s">
        <v>135</v>
      </c>
      <c r="AB5" s="17" t="s">
        <v>166</v>
      </c>
      <c r="AC5" s="17" t="s">
        <v>156</v>
      </c>
      <c r="AE5" s="17" t="s">
        <v>136</v>
      </c>
      <c r="AI5" s="17" t="s">
        <v>608</v>
      </c>
      <c r="AJ5" s="17" t="s">
        <v>138</v>
      </c>
    </row>
    <row r="6" customFormat="false" ht="15" hidden="false" customHeight="true" outlineLevel="0" collapsed="false">
      <c r="A6" s="17" t="s">
        <v>3343</v>
      </c>
      <c r="B6" s="17" t="s">
        <v>142</v>
      </c>
      <c r="C6" s="17" t="s">
        <v>134</v>
      </c>
      <c r="D6" s="17" t="s">
        <v>14446</v>
      </c>
      <c r="E6" s="17" t="s">
        <v>243</v>
      </c>
      <c r="F6" s="17" t="s">
        <v>144</v>
      </c>
      <c r="G6" s="17" t="n">
        <v>1</v>
      </c>
      <c r="H6" s="17" t="n">
        <v>1</v>
      </c>
      <c r="I6" s="17" t="n">
        <v>0</v>
      </c>
      <c r="J6" s="17" t="n">
        <v>0</v>
      </c>
      <c r="K6" s="17" t="n">
        <v>1</v>
      </c>
      <c r="L6" s="17" t="n">
        <v>1</v>
      </c>
      <c r="M6" s="17" t="n">
        <v>25</v>
      </c>
      <c r="N6" s="17" t="n">
        <v>0</v>
      </c>
      <c r="O6" s="17" t="n">
        <v>0</v>
      </c>
      <c r="P6" s="17" t="n">
        <v>0</v>
      </c>
      <c r="Q6" s="17" t="n">
        <v>0</v>
      </c>
      <c r="R6" s="17" t="n">
        <v>0</v>
      </c>
      <c r="S6" s="17" t="n">
        <v>0</v>
      </c>
      <c r="T6" s="17" t="n">
        <v>0</v>
      </c>
      <c r="W6" s="17" t="s">
        <v>14442</v>
      </c>
      <c r="Z6" s="17" t="s">
        <v>177</v>
      </c>
      <c r="AB6" s="17" t="s">
        <v>158</v>
      </c>
      <c r="AC6" s="17" t="s">
        <v>142</v>
      </c>
      <c r="AE6" s="17" t="s">
        <v>1140</v>
      </c>
      <c r="AI6" s="17" t="s">
        <v>1411</v>
      </c>
      <c r="AJ6" s="17" t="s">
        <v>928</v>
      </c>
    </row>
    <row r="7" customFormat="false" ht="15" hidden="false" customHeight="true" outlineLevel="0" collapsed="false">
      <c r="A7" s="17" t="s">
        <v>3343</v>
      </c>
      <c r="B7" s="17" t="s">
        <v>142</v>
      </c>
      <c r="C7" s="17" t="s">
        <v>134</v>
      </c>
      <c r="D7" s="17" t="s">
        <v>14446</v>
      </c>
      <c r="E7" s="17" t="s">
        <v>243</v>
      </c>
      <c r="F7" s="17" t="s">
        <v>150</v>
      </c>
      <c r="G7" s="17" t="n">
        <v>1</v>
      </c>
      <c r="H7" s="17" t="n">
        <v>1</v>
      </c>
      <c r="I7" s="17" t="n">
        <v>0</v>
      </c>
      <c r="J7" s="17" t="n">
        <v>0</v>
      </c>
      <c r="K7" s="17" t="n">
        <v>1</v>
      </c>
      <c r="L7" s="17" t="n">
        <v>452</v>
      </c>
      <c r="M7" s="17" t="n">
        <v>459</v>
      </c>
      <c r="N7" s="17" t="n">
        <v>0</v>
      </c>
      <c r="O7" s="17" t="n">
        <v>0</v>
      </c>
      <c r="P7" s="17" t="n">
        <v>0</v>
      </c>
      <c r="Q7" s="17" t="n">
        <v>0</v>
      </c>
      <c r="R7" s="17" t="n">
        <v>0</v>
      </c>
      <c r="S7" s="17" t="n">
        <v>0</v>
      </c>
      <c r="T7" s="17" t="n">
        <v>0</v>
      </c>
      <c r="Z7" s="17" t="s">
        <v>14446</v>
      </c>
      <c r="AB7" s="17" t="s">
        <v>169</v>
      </c>
      <c r="AE7" s="17" t="s">
        <v>299</v>
      </c>
      <c r="AI7" s="17" t="s">
        <v>1353</v>
      </c>
      <c r="AJ7" s="17" t="s">
        <v>336</v>
      </c>
    </row>
    <row r="8" customFormat="false" ht="15" hidden="false" customHeight="true" outlineLevel="0" collapsed="false">
      <c r="A8" s="17" t="s">
        <v>3343</v>
      </c>
      <c r="B8" s="17" t="s">
        <v>142</v>
      </c>
      <c r="C8" s="17" t="s">
        <v>134</v>
      </c>
      <c r="D8" s="17" t="s">
        <v>14446</v>
      </c>
      <c r="E8" s="17" t="s">
        <v>243</v>
      </c>
      <c r="F8" s="17" t="s">
        <v>166</v>
      </c>
      <c r="G8" s="17" t="n">
        <v>0</v>
      </c>
      <c r="H8" s="17" t="n">
        <v>1</v>
      </c>
      <c r="I8" s="17" t="n">
        <v>0</v>
      </c>
      <c r="J8" s="17" t="n">
        <v>0</v>
      </c>
      <c r="K8" s="17" t="n">
        <v>1</v>
      </c>
      <c r="L8" s="17" t="n">
        <v>0</v>
      </c>
      <c r="M8" s="17" t="n">
        <v>42</v>
      </c>
      <c r="N8" s="17" t="n">
        <v>0</v>
      </c>
      <c r="O8" s="17" t="n">
        <v>0</v>
      </c>
      <c r="P8" s="17" t="n">
        <v>0</v>
      </c>
      <c r="Q8" s="17" t="n">
        <v>0</v>
      </c>
      <c r="R8" s="17" t="n">
        <v>0</v>
      </c>
      <c r="S8" s="17" t="n">
        <v>0</v>
      </c>
      <c r="T8" s="17" t="n">
        <v>0</v>
      </c>
      <c r="Z8" s="17" t="s">
        <v>235</v>
      </c>
      <c r="AE8" s="17" t="s">
        <v>231</v>
      </c>
      <c r="AI8" s="17" t="s">
        <v>5070</v>
      </c>
      <c r="AJ8" s="17" t="s">
        <v>236</v>
      </c>
    </row>
    <row r="9" customFormat="false" ht="15" hidden="false" customHeight="true" outlineLevel="0" collapsed="false">
      <c r="A9" s="17" t="s">
        <v>3343</v>
      </c>
      <c r="B9" s="17" t="s">
        <v>142</v>
      </c>
      <c r="C9" s="17" t="s">
        <v>134</v>
      </c>
      <c r="D9" s="17" t="s">
        <v>14446</v>
      </c>
      <c r="E9" s="17" t="s">
        <v>243</v>
      </c>
      <c r="F9" s="17" t="s">
        <v>158</v>
      </c>
      <c r="G9" s="17" t="n">
        <v>1</v>
      </c>
      <c r="H9" s="17" t="n">
        <v>1</v>
      </c>
      <c r="I9" s="17" t="n">
        <v>0</v>
      </c>
      <c r="J9" s="17" t="n">
        <v>0</v>
      </c>
      <c r="K9" s="17" t="n">
        <v>1</v>
      </c>
      <c r="L9" s="17" t="n">
        <v>99</v>
      </c>
      <c r="M9" s="17" t="n">
        <v>25</v>
      </c>
      <c r="N9" s="17" t="n">
        <v>0</v>
      </c>
      <c r="O9" s="17" t="n">
        <v>0</v>
      </c>
      <c r="P9" s="17" t="n">
        <v>0</v>
      </c>
      <c r="Q9" s="17" t="n">
        <v>0</v>
      </c>
      <c r="R9" s="17" t="n">
        <v>0</v>
      </c>
      <c r="S9" s="17" t="n">
        <v>0</v>
      </c>
      <c r="T9" s="17" t="n">
        <v>0</v>
      </c>
      <c r="Z9" s="17" t="s">
        <v>218</v>
      </c>
      <c r="AE9" s="17" t="s">
        <v>1117</v>
      </c>
      <c r="AI9" s="17" t="s">
        <v>2004</v>
      </c>
      <c r="AJ9" s="17" t="s">
        <v>4170</v>
      </c>
    </row>
    <row r="10" customFormat="false" ht="15" hidden="false" customHeight="true" outlineLevel="0" collapsed="false">
      <c r="A10" s="17" t="s">
        <v>3343</v>
      </c>
      <c r="B10" s="17" t="s">
        <v>142</v>
      </c>
      <c r="C10" s="17" t="s">
        <v>134</v>
      </c>
      <c r="D10" s="17" t="s">
        <v>14446</v>
      </c>
      <c r="E10" s="17" t="s">
        <v>243</v>
      </c>
      <c r="F10" s="17" t="s">
        <v>169</v>
      </c>
      <c r="G10" s="17" t="n">
        <v>1</v>
      </c>
      <c r="H10" s="17" t="n">
        <v>1</v>
      </c>
      <c r="I10" s="17" t="n">
        <v>0</v>
      </c>
      <c r="J10" s="17" t="n">
        <v>0</v>
      </c>
      <c r="K10" s="17" t="n">
        <v>1</v>
      </c>
      <c r="L10" s="17" t="n">
        <v>4</v>
      </c>
      <c r="M10" s="17" t="n">
        <v>1</v>
      </c>
      <c r="N10" s="17" t="n">
        <v>0</v>
      </c>
      <c r="O10" s="17" t="n">
        <v>0</v>
      </c>
      <c r="P10" s="17" t="n">
        <v>0</v>
      </c>
      <c r="Q10" s="17" t="n">
        <v>0</v>
      </c>
      <c r="R10" s="17" t="n">
        <v>0</v>
      </c>
      <c r="S10" s="17" t="n">
        <v>0</v>
      </c>
      <c r="T10" s="17" t="n">
        <v>0</v>
      </c>
      <c r="Z10" s="17" t="s">
        <v>274</v>
      </c>
      <c r="AE10" s="17" t="s">
        <v>451</v>
      </c>
      <c r="AI10" s="17" t="s">
        <v>8240</v>
      </c>
      <c r="AJ10" s="17" t="s">
        <v>756</v>
      </c>
    </row>
    <row r="11" customFormat="false" ht="15" hidden="false" customHeight="true" outlineLevel="0" collapsed="false">
      <c r="A11" s="17" t="s">
        <v>3343</v>
      </c>
      <c r="B11" s="17" t="s">
        <v>142</v>
      </c>
      <c r="C11" s="17" t="s">
        <v>134</v>
      </c>
      <c r="D11" s="17" t="s">
        <v>14446</v>
      </c>
      <c r="E11" s="17" t="s">
        <v>139</v>
      </c>
      <c r="F11" s="17" t="s">
        <v>7</v>
      </c>
      <c r="G11" s="17" t="n">
        <v>0</v>
      </c>
      <c r="H11" s="17" t="n">
        <v>1</v>
      </c>
      <c r="I11" s="17" t="n">
        <v>1</v>
      </c>
      <c r="J11" s="17" t="n">
        <v>1</v>
      </c>
      <c r="K11" s="17" t="n">
        <v>1</v>
      </c>
      <c r="L11" s="17" t="n">
        <v>0</v>
      </c>
      <c r="M11" s="17" t="n">
        <v>18</v>
      </c>
      <c r="N11" s="17" t="n">
        <v>540</v>
      </c>
      <c r="O11" s="17" t="n">
        <v>212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Z11" s="17" t="s">
        <v>874</v>
      </c>
      <c r="AE11" s="17" t="s">
        <v>138</v>
      </c>
      <c r="AI11" s="17" t="s">
        <v>4163</v>
      </c>
      <c r="AJ11" s="17" t="s">
        <v>938</v>
      </c>
    </row>
    <row r="12" customFormat="false" ht="15" hidden="false" customHeight="true" outlineLevel="0" collapsed="false">
      <c r="A12" s="17" t="s">
        <v>3343</v>
      </c>
      <c r="B12" s="17" t="s">
        <v>142</v>
      </c>
      <c r="C12" s="17" t="s">
        <v>134</v>
      </c>
      <c r="D12" s="17" t="s">
        <v>14446</v>
      </c>
      <c r="E12" s="17" t="s">
        <v>139</v>
      </c>
      <c r="F12" s="17" t="s">
        <v>140</v>
      </c>
      <c r="G12" s="17" t="n">
        <v>0</v>
      </c>
      <c r="H12" s="17" t="n">
        <v>0</v>
      </c>
      <c r="I12" s="17" t="n">
        <v>1</v>
      </c>
      <c r="J12" s="17" t="n">
        <v>1</v>
      </c>
      <c r="K12" s="17" t="n">
        <v>1</v>
      </c>
      <c r="L12" s="17" t="n">
        <v>0</v>
      </c>
      <c r="M12" s="17" t="n">
        <v>0</v>
      </c>
      <c r="N12" s="17" t="n">
        <v>40</v>
      </c>
      <c r="O12" s="17" t="n">
        <v>3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AE12" s="17" t="s">
        <v>928</v>
      </c>
      <c r="AI12" s="17" t="s">
        <v>2067</v>
      </c>
      <c r="AJ12" s="17" t="s">
        <v>847</v>
      </c>
    </row>
    <row r="13" customFormat="false" ht="15" hidden="false" customHeight="true" outlineLevel="0" collapsed="false">
      <c r="A13" s="17" t="s">
        <v>3343</v>
      </c>
      <c r="B13" s="17" t="s">
        <v>142</v>
      </c>
      <c r="C13" s="17" t="s">
        <v>134</v>
      </c>
      <c r="D13" s="17" t="s">
        <v>14446</v>
      </c>
      <c r="E13" s="17" t="s">
        <v>139</v>
      </c>
      <c r="F13" s="17" t="s">
        <v>144</v>
      </c>
      <c r="G13" s="17" t="n">
        <v>0</v>
      </c>
      <c r="H13" s="17" t="n">
        <v>1</v>
      </c>
      <c r="I13" s="17" t="n">
        <v>1</v>
      </c>
      <c r="J13" s="17" t="n">
        <v>1</v>
      </c>
      <c r="K13" s="17" t="n">
        <v>1</v>
      </c>
      <c r="L13" s="17" t="n">
        <v>0</v>
      </c>
      <c r="M13" s="17" t="n">
        <v>7</v>
      </c>
      <c r="N13" s="17" t="n">
        <v>25</v>
      </c>
      <c r="O13" s="17" t="n">
        <v>20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AE13" s="17" t="s">
        <v>336</v>
      </c>
      <c r="AI13" s="17" t="s">
        <v>1489</v>
      </c>
      <c r="AJ13" s="17" t="s">
        <v>149</v>
      </c>
    </row>
    <row r="14" customFormat="false" ht="15" hidden="false" customHeight="true" outlineLevel="0" collapsed="false">
      <c r="A14" s="17" t="s">
        <v>3343</v>
      </c>
      <c r="B14" s="17" t="s">
        <v>142</v>
      </c>
      <c r="C14" s="17" t="s">
        <v>134</v>
      </c>
      <c r="D14" s="17" t="s">
        <v>14446</v>
      </c>
      <c r="E14" s="17" t="s">
        <v>139</v>
      </c>
      <c r="F14" s="17" t="s">
        <v>150</v>
      </c>
      <c r="G14" s="17" t="n">
        <v>0</v>
      </c>
      <c r="H14" s="17" t="n">
        <v>1</v>
      </c>
      <c r="I14" s="17" t="n">
        <v>1</v>
      </c>
      <c r="J14" s="17" t="n">
        <v>1</v>
      </c>
      <c r="K14" s="17" t="n">
        <v>1</v>
      </c>
      <c r="L14" s="17" t="n">
        <v>0</v>
      </c>
      <c r="M14" s="17" t="n">
        <v>3</v>
      </c>
      <c r="N14" s="17" t="n">
        <v>374</v>
      </c>
      <c r="O14" s="17" t="n">
        <v>151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AE14" s="17" t="s">
        <v>236</v>
      </c>
      <c r="AI14" s="17" t="s">
        <v>10594</v>
      </c>
      <c r="AJ14" s="17" t="s">
        <v>6715</v>
      </c>
    </row>
    <row r="15" customFormat="false" ht="15" hidden="false" customHeight="true" outlineLevel="0" collapsed="false">
      <c r="A15" s="17" t="s">
        <v>3343</v>
      </c>
      <c r="B15" s="17" t="s">
        <v>142</v>
      </c>
      <c r="C15" s="17" t="s">
        <v>134</v>
      </c>
      <c r="D15" s="17" t="s">
        <v>14446</v>
      </c>
      <c r="E15" s="17" t="s">
        <v>139</v>
      </c>
      <c r="F15" s="17" t="s">
        <v>166</v>
      </c>
      <c r="G15" s="17" t="n">
        <v>0</v>
      </c>
      <c r="H15" s="17" t="n">
        <v>1</v>
      </c>
      <c r="I15" s="17" t="n">
        <v>1</v>
      </c>
      <c r="J15" s="17" t="n">
        <v>1</v>
      </c>
      <c r="K15" s="17" t="n">
        <v>1</v>
      </c>
      <c r="L15" s="17" t="n">
        <v>0</v>
      </c>
      <c r="M15" s="17" t="n">
        <v>8</v>
      </c>
      <c r="N15" s="17" t="n">
        <v>38</v>
      </c>
      <c r="O15" s="17" t="n">
        <v>15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AE15" s="17" t="s">
        <v>4170</v>
      </c>
      <c r="AI15" s="17" t="s">
        <v>1577</v>
      </c>
      <c r="AJ15" s="17" t="s">
        <v>461</v>
      </c>
    </row>
    <row r="16" customFormat="false" ht="15" hidden="false" customHeight="true" outlineLevel="0" collapsed="false">
      <c r="A16" s="17" t="s">
        <v>3343</v>
      </c>
      <c r="B16" s="17" t="s">
        <v>142</v>
      </c>
      <c r="C16" s="17" t="s">
        <v>134</v>
      </c>
      <c r="D16" s="17" t="s">
        <v>14446</v>
      </c>
      <c r="E16" s="17" t="s">
        <v>139</v>
      </c>
      <c r="F16" s="17" t="s">
        <v>158</v>
      </c>
      <c r="G16" s="17" t="n">
        <v>0</v>
      </c>
      <c r="H16" s="17" t="n">
        <v>0</v>
      </c>
      <c r="I16" s="17" t="n">
        <v>1</v>
      </c>
      <c r="J16" s="17" t="n">
        <v>1</v>
      </c>
      <c r="K16" s="17" t="n">
        <v>1</v>
      </c>
      <c r="L16" s="17" t="n">
        <v>0</v>
      </c>
      <c r="M16" s="17" t="n">
        <v>0</v>
      </c>
      <c r="N16" s="17" t="n">
        <v>63</v>
      </c>
      <c r="O16" s="17" t="n">
        <v>22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AE16" s="17" t="s">
        <v>608</v>
      </c>
      <c r="AI16" s="17" t="s">
        <v>792</v>
      </c>
      <c r="AJ16" s="17" t="s">
        <v>11113</v>
      </c>
    </row>
    <row r="17" customFormat="false" ht="15" hidden="false" customHeight="true" outlineLevel="0" collapsed="false">
      <c r="A17" s="17" t="s">
        <v>3343</v>
      </c>
      <c r="B17" s="17" t="s">
        <v>142</v>
      </c>
      <c r="C17" s="17" t="s">
        <v>134</v>
      </c>
      <c r="D17" s="17" t="s">
        <v>14446</v>
      </c>
      <c r="E17" s="17" t="s">
        <v>139</v>
      </c>
      <c r="F17" s="17" t="s">
        <v>169</v>
      </c>
      <c r="G17" s="17" t="n">
        <v>0</v>
      </c>
      <c r="H17" s="17" t="n">
        <v>0</v>
      </c>
      <c r="I17" s="17" t="n">
        <v>0</v>
      </c>
      <c r="J17" s="17" t="n">
        <v>1</v>
      </c>
      <c r="K17" s="17" t="n">
        <v>1</v>
      </c>
      <c r="L17" s="17" t="n">
        <v>0</v>
      </c>
      <c r="M17" s="17" t="n">
        <v>0</v>
      </c>
      <c r="N17" s="17" t="n">
        <v>0</v>
      </c>
      <c r="O17" s="17" t="n">
        <v>1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AE17" s="17" t="s">
        <v>756</v>
      </c>
      <c r="AI17" s="17" t="s">
        <v>1255</v>
      </c>
      <c r="AJ17" s="17" t="s">
        <v>788</v>
      </c>
    </row>
    <row r="18" customFormat="false" ht="15" hidden="false" customHeight="true" outlineLevel="0" collapsed="false">
      <c r="A18" s="17" t="s">
        <v>3343</v>
      </c>
      <c r="B18" s="17" t="s">
        <v>142</v>
      </c>
      <c r="C18" s="17" t="s">
        <v>148</v>
      </c>
      <c r="D18" s="17" t="s">
        <v>14443</v>
      </c>
      <c r="E18" s="17" t="s">
        <v>243</v>
      </c>
      <c r="F18" s="17" t="s">
        <v>7</v>
      </c>
      <c r="G18" s="17" t="n">
        <v>1</v>
      </c>
      <c r="H18" s="17" t="n">
        <v>1</v>
      </c>
      <c r="I18" s="17" t="n">
        <v>1</v>
      </c>
      <c r="J18" s="17" t="n">
        <v>1</v>
      </c>
      <c r="K18" s="17" t="n">
        <v>1</v>
      </c>
      <c r="L18" s="17" t="n">
        <v>220</v>
      </c>
      <c r="M18" s="17" t="n">
        <v>177</v>
      </c>
      <c r="N18" s="17" t="n">
        <v>173</v>
      </c>
      <c r="O18" s="17" t="n">
        <v>52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AE18" s="17" t="s">
        <v>1411</v>
      </c>
      <c r="AI18" s="17" t="s">
        <v>8807</v>
      </c>
      <c r="AJ18" s="17" t="s">
        <v>193</v>
      </c>
    </row>
    <row r="19" customFormat="false" ht="15" hidden="false" customHeight="true" outlineLevel="0" collapsed="false">
      <c r="A19" s="17" t="s">
        <v>3343</v>
      </c>
      <c r="B19" s="17" t="s">
        <v>142</v>
      </c>
      <c r="C19" s="17" t="s">
        <v>148</v>
      </c>
      <c r="D19" s="17" t="s">
        <v>14443</v>
      </c>
      <c r="E19" s="17" t="s">
        <v>243</v>
      </c>
      <c r="F19" s="17" t="s">
        <v>140</v>
      </c>
      <c r="G19" s="17" t="n">
        <v>1</v>
      </c>
      <c r="H19" s="17" t="n">
        <v>1</v>
      </c>
      <c r="I19" s="17" t="n">
        <v>1</v>
      </c>
      <c r="J19" s="17" t="n">
        <v>1</v>
      </c>
      <c r="K19" s="17" t="n">
        <v>1</v>
      </c>
      <c r="L19" s="17" t="n">
        <v>19</v>
      </c>
      <c r="M19" s="17" t="n">
        <v>44</v>
      </c>
      <c r="N19" s="17" t="n">
        <v>18</v>
      </c>
      <c r="O19" s="17" t="n">
        <v>15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AE19" s="17" t="s">
        <v>938</v>
      </c>
      <c r="AI19" s="17" t="s">
        <v>542</v>
      </c>
      <c r="AJ19" s="17" t="s">
        <v>202</v>
      </c>
    </row>
    <row r="20" customFormat="false" ht="15" hidden="false" customHeight="true" outlineLevel="0" collapsed="false">
      <c r="A20" s="17" t="s">
        <v>3343</v>
      </c>
      <c r="B20" s="17" t="s">
        <v>142</v>
      </c>
      <c r="C20" s="17" t="s">
        <v>148</v>
      </c>
      <c r="D20" s="17" t="s">
        <v>14443</v>
      </c>
      <c r="E20" s="17" t="s">
        <v>243</v>
      </c>
      <c r="F20" s="17" t="s">
        <v>144</v>
      </c>
      <c r="G20" s="17" t="n">
        <v>1</v>
      </c>
      <c r="H20" s="17" t="n">
        <v>1</v>
      </c>
      <c r="I20" s="17" t="n">
        <v>1</v>
      </c>
      <c r="J20" s="17" t="n">
        <v>0</v>
      </c>
      <c r="K20" s="17" t="n">
        <v>1</v>
      </c>
      <c r="L20" s="17" t="n">
        <v>3</v>
      </c>
      <c r="M20" s="17" t="n">
        <v>10</v>
      </c>
      <c r="N20" s="17" t="n">
        <v>4</v>
      </c>
      <c r="O20" s="17" t="n">
        <v>0</v>
      </c>
      <c r="P20" s="17" t="n">
        <v>0</v>
      </c>
      <c r="Q20" s="17" t="n">
        <v>0</v>
      </c>
      <c r="R20" s="17" t="n">
        <v>0</v>
      </c>
      <c r="S20" s="17" t="n">
        <v>0</v>
      </c>
      <c r="T20" s="17" t="n">
        <v>0</v>
      </c>
      <c r="AE20" s="17" t="s">
        <v>847</v>
      </c>
      <c r="AI20" s="17" t="s">
        <v>3937</v>
      </c>
      <c r="AJ20" s="17" t="s">
        <v>1005</v>
      </c>
    </row>
    <row r="21" customFormat="false" ht="15" hidden="false" customHeight="true" outlineLevel="0" collapsed="false">
      <c r="A21" s="17" t="s">
        <v>3343</v>
      </c>
      <c r="B21" s="17" t="s">
        <v>142</v>
      </c>
      <c r="C21" s="17" t="s">
        <v>148</v>
      </c>
      <c r="D21" s="17" t="s">
        <v>14443</v>
      </c>
      <c r="E21" s="17" t="s">
        <v>243</v>
      </c>
      <c r="F21" s="17" t="s">
        <v>150</v>
      </c>
      <c r="G21" s="17" t="n">
        <v>1</v>
      </c>
      <c r="H21" s="17" t="n">
        <v>1</v>
      </c>
      <c r="I21" s="17" t="n">
        <v>1</v>
      </c>
      <c r="J21" s="17" t="n">
        <v>1</v>
      </c>
      <c r="K21" s="17" t="n">
        <v>1</v>
      </c>
      <c r="L21" s="17" t="n">
        <v>155</v>
      </c>
      <c r="M21" s="17" t="n">
        <v>73</v>
      </c>
      <c r="N21" s="17" t="n">
        <v>81</v>
      </c>
      <c r="O21" s="17" t="n">
        <v>33</v>
      </c>
      <c r="P21" s="17" t="n">
        <v>0</v>
      </c>
      <c r="Q21" s="17" t="n">
        <v>0</v>
      </c>
      <c r="R21" s="17" t="n">
        <v>0</v>
      </c>
      <c r="S21" s="17" t="n">
        <v>0</v>
      </c>
      <c r="T21" s="17" t="n">
        <v>0</v>
      </c>
      <c r="AE21" s="17" t="s">
        <v>1353</v>
      </c>
      <c r="AI21" s="17" t="s">
        <v>1125</v>
      </c>
      <c r="AJ21" s="17" t="s">
        <v>2299</v>
      </c>
    </row>
    <row r="22" customFormat="false" ht="15" hidden="false" customHeight="true" outlineLevel="0" collapsed="false">
      <c r="A22" s="17" t="s">
        <v>3343</v>
      </c>
      <c r="B22" s="17" t="s">
        <v>142</v>
      </c>
      <c r="C22" s="17" t="s">
        <v>148</v>
      </c>
      <c r="D22" s="17" t="s">
        <v>14443</v>
      </c>
      <c r="E22" s="17" t="s">
        <v>243</v>
      </c>
      <c r="F22" s="17" t="s">
        <v>166</v>
      </c>
      <c r="G22" s="17" t="n">
        <v>0</v>
      </c>
      <c r="H22" s="17" t="n">
        <v>0</v>
      </c>
      <c r="I22" s="17" t="n">
        <v>1</v>
      </c>
      <c r="J22" s="17" t="n">
        <v>0</v>
      </c>
      <c r="K22" s="17" t="n">
        <v>1</v>
      </c>
      <c r="L22" s="17" t="n">
        <v>0</v>
      </c>
      <c r="M22" s="17" t="n">
        <v>0</v>
      </c>
      <c r="N22" s="17" t="n">
        <v>42</v>
      </c>
      <c r="O22" s="17" t="n">
        <v>0</v>
      </c>
      <c r="P22" s="17" t="n">
        <v>0</v>
      </c>
      <c r="Q22" s="17" t="n">
        <v>0</v>
      </c>
      <c r="R22" s="17" t="n">
        <v>0</v>
      </c>
      <c r="S22" s="17" t="n">
        <v>0</v>
      </c>
      <c r="T22" s="17" t="n">
        <v>0</v>
      </c>
      <c r="AE22" s="17" t="s">
        <v>256</v>
      </c>
      <c r="AI22" s="17" t="s">
        <v>6008</v>
      </c>
      <c r="AJ22" s="17" t="s">
        <v>510</v>
      </c>
    </row>
    <row r="23" customFormat="false" ht="15" hidden="false" customHeight="true" outlineLevel="0" collapsed="false">
      <c r="A23" s="17" t="s">
        <v>3343</v>
      </c>
      <c r="B23" s="17" t="s">
        <v>142</v>
      </c>
      <c r="C23" s="17" t="s">
        <v>148</v>
      </c>
      <c r="D23" s="17" t="s">
        <v>14443</v>
      </c>
      <c r="E23" s="17" t="s">
        <v>243</v>
      </c>
      <c r="F23" s="17" t="s">
        <v>158</v>
      </c>
      <c r="G23" s="17" t="n">
        <v>1</v>
      </c>
      <c r="H23" s="17" t="n">
        <v>1</v>
      </c>
      <c r="I23" s="17" t="n">
        <v>1</v>
      </c>
      <c r="J23" s="17" t="n">
        <v>1</v>
      </c>
      <c r="K23" s="17" t="n">
        <v>1</v>
      </c>
      <c r="L23" s="17" t="n">
        <v>43</v>
      </c>
      <c r="M23" s="17" t="n">
        <v>50</v>
      </c>
      <c r="N23" s="17" t="n">
        <v>28</v>
      </c>
      <c r="O23" s="17" t="n">
        <v>4</v>
      </c>
      <c r="P23" s="17" t="n">
        <v>0</v>
      </c>
      <c r="Q23" s="17" t="n">
        <v>0</v>
      </c>
      <c r="R23" s="17" t="n">
        <v>0</v>
      </c>
      <c r="S23" s="17" t="n">
        <v>0</v>
      </c>
      <c r="T23" s="17" t="n">
        <v>0</v>
      </c>
      <c r="AE23" s="17" t="s">
        <v>149</v>
      </c>
      <c r="AI23" s="17" t="s">
        <v>154</v>
      </c>
      <c r="AJ23" s="17" t="s">
        <v>504</v>
      </c>
    </row>
    <row r="24" customFormat="false" ht="15" hidden="false" customHeight="true" outlineLevel="0" collapsed="false">
      <c r="A24" s="17" t="s">
        <v>3343</v>
      </c>
      <c r="B24" s="17" t="s">
        <v>142</v>
      </c>
      <c r="C24" s="17" t="s">
        <v>148</v>
      </c>
      <c r="D24" s="17" t="s">
        <v>14443</v>
      </c>
      <c r="E24" s="17" t="s">
        <v>139</v>
      </c>
      <c r="F24" s="17" t="s">
        <v>7</v>
      </c>
      <c r="G24" s="17" t="n">
        <v>0</v>
      </c>
      <c r="H24" s="17" t="n">
        <v>1</v>
      </c>
      <c r="I24" s="17" t="n">
        <v>3</v>
      </c>
      <c r="J24" s="17" t="n">
        <v>0</v>
      </c>
      <c r="K24" s="17" t="n">
        <v>3</v>
      </c>
      <c r="L24" s="17" t="n">
        <v>0</v>
      </c>
      <c r="M24" s="17" t="n">
        <v>396</v>
      </c>
      <c r="N24" s="17" t="n">
        <v>209</v>
      </c>
      <c r="O24" s="17" t="n">
        <v>0</v>
      </c>
      <c r="P24" s="17" t="n">
        <v>0</v>
      </c>
      <c r="Q24" s="17" t="n">
        <v>0</v>
      </c>
      <c r="R24" s="17" t="n">
        <v>0</v>
      </c>
      <c r="S24" s="17" t="n">
        <v>0</v>
      </c>
      <c r="T24" s="17" t="n">
        <v>0</v>
      </c>
      <c r="AE24" s="17" t="s">
        <v>6715</v>
      </c>
      <c r="AI24" s="17" t="s">
        <v>2620</v>
      </c>
      <c r="AJ24" s="17" t="s">
        <v>5162</v>
      </c>
    </row>
    <row r="25" customFormat="false" ht="15" hidden="false" customHeight="true" outlineLevel="0" collapsed="false">
      <c r="A25" s="17" t="s">
        <v>3343</v>
      </c>
      <c r="B25" s="17" t="s">
        <v>142</v>
      </c>
      <c r="C25" s="17" t="s">
        <v>148</v>
      </c>
      <c r="D25" s="17" t="s">
        <v>14443</v>
      </c>
      <c r="E25" s="17" t="s">
        <v>139</v>
      </c>
      <c r="F25" s="17" t="s">
        <v>140</v>
      </c>
      <c r="G25" s="17" t="n">
        <v>0</v>
      </c>
      <c r="H25" s="17" t="n">
        <v>1</v>
      </c>
      <c r="I25" s="17" t="n">
        <v>1</v>
      </c>
      <c r="J25" s="17" t="n">
        <v>0</v>
      </c>
      <c r="K25" s="17" t="n">
        <v>1</v>
      </c>
      <c r="L25" s="17" t="n">
        <v>0</v>
      </c>
      <c r="M25" s="17" t="n">
        <v>229</v>
      </c>
      <c r="N25" s="17" t="n">
        <v>11</v>
      </c>
      <c r="O25" s="17" t="n">
        <v>0</v>
      </c>
      <c r="P25" s="17" t="n">
        <v>0</v>
      </c>
      <c r="Q25" s="17" t="n">
        <v>0</v>
      </c>
      <c r="R25" s="17" t="n">
        <v>0</v>
      </c>
      <c r="S25" s="17" t="n">
        <v>0</v>
      </c>
      <c r="T25" s="17" t="n">
        <v>0</v>
      </c>
      <c r="AE25" s="17" t="s">
        <v>5070</v>
      </c>
      <c r="AJ25" s="17" t="s">
        <v>1685</v>
      </c>
    </row>
    <row r="26" customFormat="false" ht="15" hidden="false" customHeight="true" outlineLevel="0" collapsed="false">
      <c r="A26" s="17" t="s">
        <v>3343</v>
      </c>
      <c r="B26" s="17" t="s">
        <v>142</v>
      </c>
      <c r="C26" s="17" t="s">
        <v>148</v>
      </c>
      <c r="D26" s="17" t="s">
        <v>14443</v>
      </c>
      <c r="E26" s="17" t="s">
        <v>139</v>
      </c>
      <c r="F26" s="17" t="s">
        <v>144</v>
      </c>
      <c r="G26" s="17" t="n">
        <v>0</v>
      </c>
      <c r="H26" s="17" t="n">
        <v>1</v>
      </c>
      <c r="I26" s="17" t="n">
        <v>2</v>
      </c>
      <c r="J26" s="17" t="n">
        <v>0</v>
      </c>
      <c r="K26" s="17" t="n">
        <v>2</v>
      </c>
      <c r="L26" s="17" t="n">
        <v>0</v>
      </c>
      <c r="M26" s="17" t="n">
        <v>91</v>
      </c>
      <c r="N26" s="17" t="n">
        <v>182</v>
      </c>
      <c r="O26" s="17" t="n">
        <v>0</v>
      </c>
      <c r="P26" s="17" t="n">
        <v>0</v>
      </c>
      <c r="Q26" s="17" t="n">
        <v>0</v>
      </c>
      <c r="R26" s="17" t="n">
        <v>0</v>
      </c>
      <c r="S26" s="17" t="n">
        <v>0</v>
      </c>
      <c r="T26" s="17" t="n">
        <v>0</v>
      </c>
      <c r="AE26" s="17" t="s">
        <v>461</v>
      </c>
      <c r="AJ26" s="17" t="s">
        <v>3048</v>
      </c>
    </row>
    <row r="27" customFormat="false" ht="15" hidden="false" customHeight="true" outlineLevel="0" collapsed="false">
      <c r="A27" s="17" t="s">
        <v>3343</v>
      </c>
      <c r="B27" s="17" t="s">
        <v>142</v>
      </c>
      <c r="C27" s="17" t="s">
        <v>148</v>
      </c>
      <c r="D27" s="17" t="s">
        <v>14443</v>
      </c>
      <c r="E27" s="17" t="s">
        <v>139</v>
      </c>
      <c r="F27" s="17" t="s">
        <v>166</v>
      </c>
      <c r="G27" s="17" t="n">
        <v>0</v>
      </c>
      <c r="H27" s="17" t="n">
        <v>1</v>
      </c>
      <c r="I27" s="17" t="n">
        <v>0</v>
      </c>
      <c r="J27" s="17" t="n">
        <v>0</v>
      </c>
      <c r="K27" s="17" t="n">
        <v>1</v>
      </c>
      <c r="L27" s="17" t="n">
        <v>0</v>
      </c>
      <c r="M27" s="17" t="n">
        <v>76</v>
      </c>
      <c r="N27" s="17" t="n">
        <v>0</v>
      </c>
      <c r="O27" s="17" t="n">
        <v>0</v>
      </c>
      <c r="P27" s="17" t="n">
        <v>0</v>
      </c>
      <c r="Q27" s="17" t="n">
        <v>0</v>
      </c>
      <c r="R27" s="17" t="n">
        <v>0</v>
      </c>
      <c r="S27" s="17" t="n">
        <v>0</v>
      </c>
      <c r="T27" s="17" t="n">
        <v>0</v>
      </c>
      <c r="AE27" s="17" t="s">
        <v>2004</v>
      </c>
      <c r="AJ27" s="17" t="s">
        <v>2236</v>
      </c>
    </row>
    <row r="28" customFormat="false" ht="15" hidden="false" customHeight="true" outlineLevel="0" collapsed="false">
      <c r="A28" s="17" t="s">
        <v>3343</v>
      </c>
      <c r="B28" s="17" t="s">
        <v>142</v>
      </c>
      <c r="C28" s="17" t="s">
        <v>148</v>
      </c>
      <c r="D28" s="17" t="s">
        <v>14443</v>
      </c>
      <c r="E28" s="17" t="s">
        <v>139</v>
      </c>
      <c r="F28" s="17" t="s">
        <v>169</v>
      </c>
      <c r="G28" s="17" t="n">
        <v>0</v>
      </c>
      <c r="H28" s="17" t="n">
        <v>0</v>
      </c>
      <c r="I28" s="17" t="n">
        <v>1</v>
      </c>
      <c r="J28" s="17" t="n">
        <v>0</v>
      </c>
      <c r="K28" s="17" t="n">
        <v>1</v>
      </c>
      <c r="L28" s="17" t="n">
        <v>0</v>
      </c>
      <c r="M28" s="17" t="n">
        <v>0</v>
      </c>
      <c r="N28" s="17" t="n">
        <v>16</v>
      </c>
      <c r="O28" s="17" t="n">
        <v>0</v>
      </c>
      <c r="P28" s="17" t="n">
        <v>0</v>
      </c>
      <c r="Q28" s="17" t="n">
        <v>0</v>
      </c>
      <c r="R28" s="17" t="n">
        <v>0</v>
      </c>
      <c r="S28" s="17" t="n">
        <v>0</v>
      </c>
      <c r="T28" s="17" t="n">
        <v>0</v>
      </c>
      <c r="AE28" s="17" t="s">
        <v>11113</v>
      </c>
      <c r="AJ28" s="17" t="s">
        <v>1514</v>
      </c>
    </row>
    <row r="29" customFormat="false" ht="15" hidden="false" customHeight="true" outlineLevel="0" collapsed="false">
      <c r="A29" s="17" t="s">
        <v>3343</v>
      </c>
      <c r="B29" s="17" t="s">
        <v>142</v>
      </c>
      <c r="C29" s="17" t="s">
        <v>217</v>
      </c>
      <c r="D29" s="17" t="s">
        <v>235</v>
      </c>
      <c r="E29" s="17" t="s">
        <v>139</v>
      </c>
      <c r="F29" s="17" t="s">
        <v>7</v>
      </c>
      <c r="G29" s="17" t="n">
        <v>3</v>
      </c>
      <c r="H29" s="17" t="n">
        <v>2</v>
      </c>
      <c r="I29" s="17" t="n">
        <v>1</v>
      </c>
      <c r="J29" s="17" t="n">
        <v>1</v>
      </c>
      <c r="K29" s="17" t="n">
        <v>4</v>
      </c>
      <c r="L29" s="17" t="n">
        <v>26</v>
      </c>
      <c r="M29" s="17" t="n">
        <v>37</v>
      </c>
      <c r="N29" s="17" t="n">
        <v>15</v>
      </c>
      <c r="O29" s="17" t="n">
        <v>5</v>
      </c>
      <c r="P29" s="17" t="n">
        <v>0</v>
      </c>
      <c r="Q29" s="17" t="n">
        <v>0</v>
      </c>
      <c r="R29" s="17" t="n">
        <v>0</v>
      </c>
      <c r="S29" s="17" t="n">
        <v>0</v>
      </c>
      <c r="T29" s="17" t="n">
        <v>0</v>
      </c>
      <c r="AE29" s="17" t="s">
        <v>788</v>
      </c>
      <c r="AJ29" s="17" t="s">
        <v>1056</v>
      </c>
    </row>
    <row r="30" customFormat="false" ht="15" hidden="false" customHeight="true" outlineLevel="0" collapsed="false">
      <c r="A30" s="17" t="s">
        <v>3343</v>
      </c>
      <c r="B30" s="17" t="s">
        <v>142</v>
      </c>
      <c r="C30" s="17" t="s">
        <v>217</v>
      </c>
      <c r="D30" s="17" t="s">
        <v>235</v>
      </c>
      <c r="E30" s="17" t="s">
        <v>139</v>
      </c>
      <c r="F30" s="17" t="s">
        <v>140</v>
      </c>
      <c r="G30" s="17" t="n">
        <v>0</v>
      </c>
      <c r="H30" s="17" t="n">
        <v>2</v>
      </c>
      <c r="I30" s="17" t="n">
        <v>0</v>
      </c>
      <c r="J30" s="17" t="n">
        <v>0</v>
      </c>
      <c r="K30" s="17" t="n">
        <v>2</v>
      </c>
      <c r="L30" s="17" t="n">
        <v>0</v>
      </c>
      <c r="M30" s="17" t="n">
        <v>18</v>
      </c>
      <c r="N30" s="17" t="n">
        <v>0</v>
      </c>
      <c r="O30" s="17" t="n">
        <v>0</v>
      </c>
      <c r="P30" s="17" t="n">
        <v>0</v>
      </c>
      <c r="Q30" s="17" t="n">
        <v>0</v>
      </c>
      <c r="R30" s="17" t="n">
        <v>0</v>
      </c>
      <c r="S30" s="17" t="n">
        <v>0</v>
      </c>
      <c r="T30" s="17" t="n">
        <v>0</v>
      </c>
      <c r="AE30" s="17" t="s">
        <v>8240</v>
      </c>
      <c r="AJ30" s="17" t="s">
        <v>481</v>
      </c>
    </row>
    <row r="31" customFormat="false" ht="15" hidden="false" customHeight="true" outlineLevel="0" collapsed="false">
      <c r="A31" s="17" t="s">
        <v>3343</v>
      </c>
      <c r="B31" s="17" t="s">
        <v>142</v>
      </c>
      <c r="C31" s="17" t="s">
        <v>217</v>
      </c>
      <c r="D31" s="17" t="s">
        <v>235</v>
      </c>
      <c r="E31" s="17" t="s">
        <v>139</v>
      </c>
      <c r="F31" s="17" t="s">
        <v>144</v>
      </c>
      <c r="G31" s="17" t="n">
        <v>1</v>
      </c>
      <c r="H31" s="17" t="n">
        <v>2</v>
      </c>
      <c r="I31" s="17" t="n">
        <v>0</v>
      </c>
      <c r="J31" s="17" t="n">
        <v>0</v>
      </c>
      <c r="K31" s="17" t="n">
        <v>3</v>
      </c>
      <c r="L31" s="17" t="n">
        <v>1</v>
      </c>
      <c r="M31" s="17" t="n">
        <v>7</v>
      </c>
      <c r="N31" s="17" t="n">
        <v>0</v>
      </c>
      <c r="O31" s="17" t="n">
        <v>0</v>
      </c>
      <c r="P31" s="17" t="n">
        <v>0</v>
      </c>
      <c r="Q31" s="17" t="n">
        <v>0</v>
      </c>
      <c r="R31" s="17" t="n">
        <v>0</v>
      </c>
      <c r="S31" s="17" t="n">
        <v>0</v>
      </c>
      <c r="T31" s="17" t="n">
        <v>0</v>
      </c>
      <c r="AE31" s="17" t="s">
        <v>193</v>
      </c>
      <c r="AJ31" s="17" t="s">
        <v>2218</v>
      </c>
    </row>
    <row r="32" customFormat="false" ht="15" hidden="false" customHeight="true" outlineLevel="0" collapsed="false">
      <c r="A32" s="17" t="s">
        <v>3343</v>
      </c>
      <c r="B32" s="17" t="s">
        <v>142</v>
      </c>
      <c r="C32" s="17" t="s">
        <v>217</v>
      </c>
      <c r="D32" s="17" t="s">
        <v>235</v>
      </c>
      <c r="E32" s="17" t="s">
        <v>139</v>
      </c>
      <c r="F32" s="17" t="s">
        <v>150</v>
      </c>
      <c r="G32" s="17" t="n">
        <v>2</v>
      </c>
      <c r="H32" s="17" t="n">
        <v>2</v>
      </c>
      <c r="I32" s="17" t="n">
        <v>1</v>
      </c>
      <c r="J32" s="17" t="n">
        <v>1</v>
      </c>
      <c r="K32" s="17" t="n">
        <v>3</v>
      </c>
      <c r="L32" s="17" t="n">
        <v>7</v>
      </c>
      <c r="M32" s="17" t="n">
        <v>9</v>
      </c>
      <c r="N32" s="17" t="n">
        <v>14</v>
      </c>
      <c r="O32" s="17" t="n">
        <v>5</v>
      </c>
      <c r="P32" s="17" t="n">
        <v>0</v>
      </c>
      <c r="Q32" s="17" t="n">
        <v>0</v>
      </c>
      <c r="R32" s="17" t="n">
        <v>0</v>
      </c>
      <c r="S32" s="17" t="n">
        <v>0</v>
      </c>
      <c r="T32" s="17" t="n">
        <v>0</v>
      </c>
      <c r="AE32" s="17" t="s">
        <v>202</v>
      </c>
      <c r="AJ32" s="17" t="s">
        <v>210</v>
      </c>
    </row>
    <row r="33" customFormat="false" ht="15" hidden="false" customHeight="true" outlineLevel="0" collapsed="false">
      <c r="A33" s="17" t="s">
        <v>3343</v>
      </c>
      <c r="B33" s="17" t="s">
        <v>142</v>
      </c>
      <c r="C33" s="17" t="s">
        <v>217</v>
      </c>
      <c r="D33" s="17" t="s">
        <v>235</v>
      </c>
      <c r="E33" s="17" t="s">
        <v>139</v>
      </c>
      <c r="F33" s="17" t="s">
        <v>158</v>
      </c>
      <c r="G33" s="17" t="n">
        <v>2</v>
      </c>
      <c r="H33" s="17" t="n">
        <v>1</v>
      </c>
      <c r="I33" s="17" t="n">
        <v>1</v>
      </c>
      <c r="J33" s="17" t="n">
        <v>0</v>
      </c>
      <c r="K33" s="17" t="n">
        <v>3</v>
      </c>
      <c r="L33" s="17" t="n">
        <v>18</v>
      </c>
      <c r="M33" s="17" t="n">
        <v>2</v>
      </c>
      <c r="N33" s="17" t="n">
        <v>1</v>
      </c>
      <c r="O33" s="17" t="n">
        <v>0</v>
      </c>
      <c r="P33" s="17" t="n">
        <v>0</v>
      </c>
      <c r="Q33" s="17" t="n">
        <v>0</v>
      </c>
      <c r="R33" s="17" t="n">
        <v>0</v>
      </c>
      <c r="S33" s="17" t="n">
        <v>0</v>
      </c>
      <c r="T33" s="17" t="n">
        <v>0</v>
      </c>
      <c r="AE33" s="17" t="s">
        <v>1005</v>
      </c>
      <c r="AJ33" s="17" t="s">
        <v>350</v>
      </c>
    </row>
    <row r="34" customFormat="false" ht="15" hidden="false" customHeight="true" outlineLevel="0" collapsed="false">
      <c r="A34" s="17" t="s">
        <v>3343</v>
      </c>
      <c r="B34" s="17" t="s">
        <v>142</v>
      </c>
      <c r="C34" s="17" t="s">
        <v>217</v>
      </c>
      <c r="D34" s="17" t="s">
        <v>235</v>
      </c>
      <c r="E34" s="17" t="s">
        <v>139</v>
      </c>
      <c r="F34" s="17" t="s">
        <v>169</v>
      </c>
      <c r="G34" s="17" t="n">
        <v>0</v>
      </c>
      <c r="H34" s="17" t="n">
        <v>1</v>
      </c>
      <c r="I34" s="17" t="n">
        <v>0</v>
      </c>
      <c r="J34" s="17" t="n">
        <v>0</v>
      </c>
      <c r="K34" s="17" t="n">
        <v>1</v>
      </c>
      <c r="L34" s="17" t="n">
        <v>0</v>
      </c>
      <c r="M34" s="17" t="n">
        <v>1</v>
      </c>
      <c r="N34" s="17" t="n">
        <v>0</v>
      </c>
      <c r="O34" s="17" t="n">
        <v>0</v>
      </c>
      <c r="P34" s="17" t="n">
        <v>0</v>
      </c>
      <c r="Q34" s="17" t="n">
        <v>0</v>
      </c>
      <c r="R34" s="17" t="n">
        <v>0</v>
      </c>
      <c r="S34" s="17" t="n">
        <v>0</v>
      </c>
      <c r="T34" s="17" t="n">
        <v>0</v>
      </c>
      <c r="AE34" s="17" t="s">
        <v>1068</v>
      </c>
      <c r="AJ34" s="17" t="s">
        <v>1237</v>
      </c>
    </row>
    <row r="35" customFormat="false" ht="15" hidden="false" customHeight="true" outlineLevel="0" collapsed="false">
      <c r="A35" s="17" t="s">
        <v>3343</v>
      </c>
      <c r="B35" s="17" t="s">
        <v>142</v>
      </c>
      <c r="C35" s="17" t="s">
        <v>217</v>
      </c>
      <c r="D35" s="17" t="s">
        <v>218</v>
      </c>
      <c r="E35" s="17" t="s">
        <v>243</v>
      </c>
      <c r="F35" s="17" t="s">
        <v>7</v>
      </c>
      <c r="G35" s="17" t="n">
        <v>1</v>
      </c>
      <c r="H35" s="17" t="n">
        <v>1</v>
      </c>
      <c r="I35" s="17" t="n">
        <v>1</v>
      </c>
      <c r="J35" s="17" t="n">
        <v>0</v>
      </c>
      <c r="K35" s="17" t="n">
        <v>1</v>
      </c>
      <c r="L35" s="17" t="n">
        <v>100</v>
      </c>
      <c r="M35" s="17" t="n">
        <v>71</v>
      </c>
      <c r="N35" s="17" t="n">
        <v>13</v>
      </c>
      <c r="O35" s="17" t="n">
        <v>0</v>
      </c>
      <c r="P35" s="17" t="n">
        <v>0</v>
      </c>
      <c r="Q35" s="17" t="n">
        <v>0</v>
      </c>
      <c r="R35" s="17" t="n">
        <v>0</v>
      </c>
      <c r="S35" s="17" t="n">
        <v>0</v>
      </c>
      <c r="T35" s="17" t="n">
        <v>0</v>
      </c>
      <c r="AE35" s="17" t="s">
        <v>2299</v>
      </c>
      <c r="AJ35" s="17" t="s">
        <v>2732</v>
      </c>
    </row>
    <row r="36" customFormat="false" ht="15" hidden="false" customHeight="true" outlineLevel="0" collapsed="false">
      <c r="A36" s="17" t="s">
        <v>3343</v>
      </c>
      <c r="B36" s="17" t="s">
        <v>142</v>
      </c>
      <c r="C36" s="17" t="s">
        <v>217</v>
      </c>
      <c r="D36" s="17" t="s">
        <v>218</v>
      </c>
      <c r="E36" s="17" t="s">
        <v>243</v>
      </c>
      <c r="F36" s="17" t="s">
        <v>140</v>
      </c>
      <c r="G36" s="17" t="n">
        <v>1</v>
      </c>
      <c r="H36" s="17" t="n">
        <v>1</v>
      </c>
      <c r="I36" s="17" t="n">
        <v>1</v>
      </c>
      <c r="J36" s="17" t="n">
        <v>0</v>
      </c>
      <c r="K36" s="17" t="n">
        <v>1</v>
      </c>
      <c r="L36" s="17" t="n">
        <v>2</v>
      </c>
      <c r="M36" s="17" t="n">
        <v>5</v>
      </c>
      <c r="N36" s="17" t="n">
        <v>1</v>
      </c>
      <c r="O36" s="17" t="n">
        <v>0</v>
      </c>
      <c r="P36" s="17" t="n">
        <v>0</v>
      </c>
      <c r="Q36" s="17" t="n">
        <v>0</v>
      </c>
      <c r="R36" s="17" t="n">
        <v>0</v>
      </c>
      <c r="S36" s="17" t="n">
        <v>0</v>
      </c>
      <c r="T36" s="17" t="n">
        <v>0</v>
      </c>
      <c r="AE36" s="17" t="s">
        <v>510</v>
      </c>
      <c r="AJ36" s="17" t="s">
        <v>1136</v>
      </c>
    </row>
    <row r="37" customFormat="false" ht="15" hidden="false" customHeight="true" outlineLevel="0" collapsed="false">
      <c r="A37" s="17" t="s">
        <v>3343</v>
      </c>
      <c r="B37" s="17" t="s">
        <v>142</v>
      </c>
      <c r="C37" s="17" t="s">
        <v>217</v>
      </c>
      <c r="D37" s="17" t="s">
        <v>218</v>
      </c>
      <c r="E37" s="17" t="s">
        <v>243</v>
      </c>
      <c r="F37" s="17" t="s">
        <v>144</v>
      </c>
      <c r="G37" s="17" t="n">
        <v>1</v>
      </c>
      <c r="H37" s="17" t="n">
        <v>1</v>
      </c>
      <c r="I37" s="17" t="n">
        <v>0</v>
      </c>
      <c r="J37" s="17" t="n">
        <v>0</v>
      </c>
      <c r="K37" s="17" t="n">
        <v>1</v>
      </c>
      <c r="L37" s="17" t="n">
        <v>3</v>
      </c>
      <c r="M37" s="17" t="n">
        <v>1</v>
      </c>
      <c r="N37" s="17" t="n">
        <v>0</v>
      </c>
      <c r="O37" s="17" t="n">
        <v>0</v>
      </c>
      <c r="P37" s="17" t="n">
        <v>0</v>
      </c>
      <c r="Q37" s="17" t="n">
        <v>0</v>
      </c>
      <c r="R37" s="17" t="n">
        <v>0</v>
      </c>
      <c r="S37" s="17" t="n">
        <v>0</v>
      </c>
      <c r="T37" s="17" t="n">
        <v>0</v>
      </c>
      <c r="AE37" s="17" t="s">
        <v>4163</v>
      </c>
      <c r="AJ37" s="17" t="s">
        <v>861</v>
      </c>
    </row>
    <row r="38" customFormat="false" ht="15" hidden="false" customHeight="true" outlineLevel="0" collapsed="false">
      <c r="A38" s="17" t="s">
        <v>3343</v>
      </c>
      <c r="B38" s="17" t="s">
        <v>142</v>
      </c>
      <c r="C38" s="17" t="s">
        <v>217</v>
      </c>
      <c r="D38" s="17" t="s">
        <v>218</v>
      </c>
      <c r="E38" s="17" t="s">
        <v>243</v>
      </c>
      <c r="F38" s="17" t="s">
        <v>150</v>
      </c>
      <c r="G38" s="17" t="n">
        <v>1</v>
      </c>
      <c r="H38" s="17" t="n">
        <v>1</v>
      </c>
      <c r="I38" s="17" t="n">
        <v>1</v>
      </c>
      <c r="J38" s="17" t="n">
        <v>0</v>
      </c>
      <c r="K38" s="17" t="n">
        <v>1</v>
      </c>
      <c r="L38" s="17" t="n">
        <v>40</v>
      </c>
      <c r="M38" s="17" t="n">
        <v>20</v>
      </c>
      <c r="N38" s="17" t="n">
        <v>10</v>
      </c>
      <c r="O38" s="17" t="n">
        <v>0</v>
      </c>
      <c r="P38" s="17" t="n">
        <v>0</v>
      </c>
      <c r="Q38" s="17" t="n">
        <v>0</v>
      </c>
      <c r="R38" s="17" t="n">
        <v>0</v>
      </c>
      <c r="S38" s="17" t="n">
        <v>0</v>
      </c>
      <c r="T38" s="17" t="n">
        <v>0</v>
      </c>
      <c r="AE38" s="17" t="s">
        <v>2067</v>
      </c>
      <c r="AJ38" s="17" t="s">
        <v>781</v>
      </c>
    </row>
    <row r="39" customFormat="false" ht="15" hidden="false" customHeight="true" outlineLevel="0" collapsed="false">
      <c r="A39" s="17" t="s">
        <v>3343</v>
      </c>
      <c r="B39" s="17" t="s">
        <v>142</v>
      </c>
      <c r="C39" s="17" t="s">
        <v>217</v>
      </c>
      <c r="D39" s="17" t="s">
        <v>218</v>
      </c>
      <c r="E39" s="17" t="s">
        <v>243</v>
      </c>
      <c r="F39" s="17" t="s">
        <v>158</v>
      </c>
      <c r="G39" s="17" t="n">
        <v>1</v>
      </c>
      <c r="H39" s="17" t="n">
        <v>1</v>
      </c>
      <c r="I39" s="17" t="n">
        <v>1</v>
      </c>
      <c r="J39" s="17" t="n">
        <v>0</v>
      </c>
      <c r="K39" s="17" t="n">
        <v>1</v>
      </c>
      <c r="L39" s="17" t="n">
        <v>51</v>
      </c>
      <c r="M39" s="17" t="n">
        <v>45</v>
      </c>
      <c r="N39" s="17" t="n">
        <v>2</v>
      </c>
      <c r="O39" s="17" t="n">
        <v>0</v>
      </c>
      <c r="P39" s="17" t="n">
        <v>0</v>
      </c>
      <c r="Q39" s="17" t="n">
        <v>0</v>
      </c>
      <c r="R39" s="17" t="n">
        <v>0</v>
      </c>
      <c r="S39" s="17" t="n">
        <v>0</v>
      </c>
      <c r="T39" s="17" t="n">
        <v>0</v>
      </c>
      <c r="AE39" s="17" t="s">
        <v>504</v>
      </c>
      <c r="AJ39" s="17" t="s">
        <v>823</v>
      </c>
    </row>
    <row r="40" customFormat="false" ht="15" hidden="false" customHeight="true" outlineLevel="0" collapsed="false">
      <c r="A40" s="17" t="s">
        <v>3343</v>
      </c>
      <c r="B40" s="17" t="s">
        <v>142</v>
      </c>
      <c r="C40" s="17" t="s">
        <v>217</v>
      </c>
      <c r="D40" s="17" t="s">
        <v>218</v>
      </c>
      <c r="E40" s="17" t="s">
        <v>243</v>
      </c>
      <c r="F40" s="17" t="s">
        <v>169</v>
      </c>
      <c r="G40" s="17" t="n">
        <v>1</v>
      </c>
      <c r="H40" s="17" t="n">
        <v>0</v>
      </c>
      <c r="I40" s="17" t="n">
        <v>0</v>
      </c>
      <c r="J40" s="17" t="n">
        <v>0</v>
      </c>
      <c r="K40" s="17" t="n">
        <v>1</v>
      </c>
      <c r="L40" s="17" t="n">
        <v>4</v>
      </c>
      <c r="M40" s="17" t="n">
        <v>0</v>
      </c>
      <c r="N40" s="17" t="n">
        <v>0</v>
      </c>
      <c r="O40" s="17" t="n">
        <v>0</v>
      </c>
      <c r="P40" s="17" t="n">
        <v>0</v>
      </c>
      <c r="Q40" s="17" t="n">
        <v>0</v>
      </c>
      <c r="R40" s="17" t="n">
        <v>0</v>
      </c>
      <c r="S40" s="17" t="n">
        <v>0</v>
      </c>
      <c r="T40" s="17" t="n">
        <v>0</v>
      </c>
      <c r="AE40" s="17" t="s">
        <v>1489</v>
      </c>
      <c r="AJ40" s="17" t="s">
        <v>2517</v>
      </c>
    </row>
    <row r="41" customFormat="false" ht="15" hidden="false" customHeight="true" outlineLevel="0" collapsed="false">
      <c r="A41" s="17" t="s">
        <v>3343</v>
      </c>
      <c r="B41" s="17" t="s">
        <v>142</v>
      </c>
      <c r="C41" s="17" t="s">
        <v>217</v>
      </c>
      <c r="D41" s="17" t="s">
        <v>218</v>
      </c>
      <c r="E41" s="17" t="s">
        <v>139</v>
      </c>
      <c r="F41" s="17" t="s">
        <v>7</v>
      </c>
      <c r="G41" s="17" t="n">
        <v>3</v>
      </c>
      <c r="H41" s="17" t="n">
        <v>0</v>
      </c>
      <c r="I41" s="17" t="n">
        <v>1</v>
      </c>
      <c r="J41" s="17" t="n">
        <v>0</v>
      </c>
      <c r="K41" s="17" t="n">
        <v>3</v>
      </c>
      <c r="L41" s="17" t="n">
        <v>20</v>
      </c>
      <c r="M41" s="17" t="n">
        <v>0</v>
      </c>
      <c r="N41" s="17" t="n">
        <v>2</v>
      </c>
      <c r="O41" s="17" t="n">
        <v>0</v>
      </c>
      <c r="P41" s="17" t="n">
        <v>0</v>
      </c>
      <c r="Q41" s="17" t="n">
        <v>0</v>
      </c>
      <c r="R41" s="17" t="n">
        <v>0</v>
      </c>
      <c r="S41" s="17" t="n">
        <v>0</v>
      </c>
      <c r="T41" s="17" t="n">
        <v>0</v>
      </c>
      <c r="AE41" s="17" t="s">
        <v>5162</v>
      </c>
      <c r="AJ41" s="17" t="s">
        <v>275</v>
      </c>
    </row>
    <row r="42" customFormat="false" ht="15" hidden="false" customHeight="true" outlineLevel="0" collapsed="false">
      <c r="A42" s="17" t="s">
        <v>3343</v>
      </c>
      <c r="B42" s="17" t="s">
        <v>142</v>
      </c>
      <c r="C42" s="17" t="s">
        <v>217</v>
      </c>
      <c r="D42" s="17" t="s">
        <v>218</v>
      </c>
      <c r="E42" s="17" t="s">
        <v>139</v>
      </c>
      <c r="F42" s="17" t="s">
        <v>150</v>
      </c>
      <c r="G42" s="17" t="n">
        <v>2</v>
      </c>
      <c r="H42" s="17" t="n">
        <v>0</v>
      </c>
      <c r="I42" s="17" t="n">
        <v>0</v>
      </c>
      <c r="J42" s="17" t="n">
        <v>0</v>
      </c>
      <c r="K42" s="17" t="n">
        <v>2</v>
      </c>
      <c r="L42" s="17" t="n">
        <v>14</v>
      </c>
      <c r="M42" s="17" t="n">
        <v>0</v>
      </c>
      <c r="N42" s="17" t="n">
        <v>0</v>
      </c>
      <c r="O42" s="17" t="n">
        <v>0</v>
      </c>
      <c r="P42" s="17" t="n">
        <v>0</v>
      </c>
      <c r="Q42" s="17" t="n">
        <v>0</v>
      </c>
      <c r="R42" s="17" t="n">
        <v>0</v>
      </c>
      <c r="S42" s="17" t="n">
        <v>0</v>
      </c>
      <c r="T42" s="17" t="n">
        <v>0</v>
      </c>
      <c r="AE42" s="17" t="s">
        <v>1685</v>
      </c>
      <c r="AJ42" s="17" t="s">
        <v>242</v>
      </c>
    </row>
    <row r="43" customFormat="false" ht="15" hidden="false" customHeight="true" outlineLevel="0" collapsed="false">
      <c r="A43" s="17" t="s">
        <v>3343</v>
      </c>
      <c r="B43" s="17" t="s">
        <v>142</v>
      </c>
      <c r="C43" s="17" t="s">
        <v>217</v>
      </c>
      <c r="D43" s="17" t="s">
        <v>218</v>
      </c>
      <c r="E43" s="17" t="s">
        <v>139</v>
      </c>
      <c r="F43" s="17" t="s">
        <v>166</v>
      </c>
      <c r="G43" s="17" t="n">
        <v>0</v>
      </c>
      <c r="H43" s="17" t="n">
        <v>0</v>
      </c>
      <c r="I43" s="17" t="n">
        <v>1</v>
      </c>
      <c r="J43" s="17" t="n">
        <v>0</v>
      </c>
      <c r="K43" s="17" t="n">
        <v>1</v>
      </c>
      <c r="L43" s="17" t="n">
        <v>0</v>
      </c>
      <c r="M43" s="17" t="n">
        <v>0</v>
      </c>
      <c r="N43" s="17" t="n">
        <v>2</v>
      </c>
      <c r="O43" s="17" t="n">
        <v>0</v>
      </c>
      <c r="P43" s="17" t="n">
        <v>0</v>
      </c>
      <c r="Q43" s="17" t="n">
        <v>0</v>
      </c>
      <c r="R43" s="17" t="n">
        <v>0</v>
      </c>
      <c r="S43" s="17" t="n">
        <v>0</v>
      </c>
      <c r="T43" s="17" t="n">
        <v>0</v>
      </c>
      <c r="AE43" s="17" t="s">
        <v>3048</v>
      </c>
      <c r="AJ43" s="17" t="s">
        <v>1166</v>
      </c>
    </row>
    <row r="44" customFormat="false" ht="15" hidden="false" customHeight="true" outlineLevel="0" collapsed="false">
      <c r="A44" s="17" t="s">
        <v>3343</v>
      </c>
      <c r="B44" s="17" t="s">
        <v>142</v>
      </c>
      <c r="C44" s="17" t="s">
        <v>217</v>
      </c>
      <c r="D44" s="17" t="s">
        <v>218</v>
      </c>
      <c r="E44" s="17" t="s">
        <v>139</v>
      </c>
      <c r="F44" s="17" t="s">
        <v>158</v>
      </c>
      <c r="G44" s="17" t="n">
        <v>2</v>
      </c>
      <c r="H44" s="17" t="n">
        <v>0</v>
      </c>
      <c r="I44" s="17" t="n">
        <v>0</v>
      </c>
      <c r="J44" s="17" t="n">
        <v>0</v>
      </c>
      <c r="K44" s="17" t="n">
        <v>2</v>
      </c>
      <c r="L44" s="17" t="n">
        <v>3</v>
      </c>
      <c r="M44" s="17" t="n">
        <v>0</v>
      </c>
      <c r="N44" s="17" t="n">
        <v>0</v>
      </c>
      <c r="O44" s="17" t="n">
        <v>0</v>
      </c>
      <c r="P44" s="17" t="n">
        <v>0</v>
      </c>
      <c r="Q44" s="17" t="n">
        <v>0</v>
      </c>
      <c r="R44" s="17" t="n">
        <v>0</v>
      </c>
      <c r="S44" s="17" t="n">
        <v>0</v>
      </c>
      <c r="T44" s="17" t="n">
        <v>0</v>
      </c>
      <c r="AE44" s="17" t="s">
        <v>2236</v>
      </c>
      <c r="AJ44" s="17" t="s">
        <v>2957</v>
      </c>
    </row>
    <row r="45" customFormat="false" ht="15" hidden="false" customHeight="true" outlineLevel="0" collapsed="false">
      <c r="A45" s="17" t="s">
        <v>3343</v>
      </c>
      <c r="B45" s="17" t="s">
        <v>142</v>
      </c>
      <c r="C45" s="17" t="s">
        <v>217</v>
      </c>
      <c r="D45" s="17" t="s">
        <v>218</v>
      </c>
      <c r="E45" s="17" t="s">
        <v>139</v>
      </c>
      <c r="F45" s="17" t="s">
        <v>169</v>
      </c>
      <c r="G45" s="17" t="n">
        <v>1</v>
      </c>
      <c r="H45" s="17" t="n">
        <v>0</v>
      </c>
      <c r="I45" s="17" t="n">
        <v>0</v>
      </c>
      <c r="J45" s="17" t="n">
        <v>0</v>
      </c>
      <c r="K45" s="17" t="n">
        <v>1</v>
      </c>
      <c r="L45" s="17" t="n">
        <v>3</v>
      </c>
      <c r="M45" s="17" t="n">
        <v>0</v>
      </c>
      <c r="N45" s="17" t="n">
        <v>0</v>
      </c>
      <c r="O45" s="17" t="n">
        <v>0</v>
      </c>
      <c r="P45" s="17" t="n">
        <v>0</v>
      </c>
      <c r="Q45" s="17" t="n">
        <v>0</v>
      </c>
      <c r="R45" s="17" t="n">
        <v>0</v>
      </c>
      <c r="S45" s="17" t="n">
        <v>0</v>
      </c>
      <c r="T45" s="17" t="n">
        <v>0</v>
      </c>
      <c r="AE45" s="17" t="s">
        <v>10594</v>
      </c>
      <c r="AJ45" s="17" t="s">
        <v>6634</v>
      </c>
    </row>
    <row r="46" customFormat="false" ht="15" hidden="false" customHeight="true" outlineLevel="0" collapsed="false">
      <c r="A46" s="17" t="s">
        <v>3343</v>
      </c>
      <c r="B46" s="17" t="s">
        <v>142</v>
      </c>
      <c r="C46" s="17" t="s">
        <v>217</v>
      </c>
      <c r="D46" s="17" t="s">
        <v>274</v>
      </c>
      <c r="E46" s="17" t="s">
        <v>139</v>
      </c>
      <c r="F46" s="17" t="s">
        <v>7</v>
      </c>
      <c r="G46" s="17" t="n">
        <v>1</v>
      </c>
      <c r="H46" s="17" t="n">
        <v>1</v>
      </c>
      <c r="I46" s="17" t="n">
        <v>1</v>
      </c>
      <c r="J46" s="17" t="n">
        <v>1</v>
      </c>
      <c r="K46" s="17" t="n">
        <v>1</v>
      </c>
      <c r="L46" s="17" t="n">
        <v>1</v>
      </c>
      <c r="M46" s="17" t="n">
        <v>28</v>
      </c>
      <c r="N46" s="17" t="n">
        <v>14</v>
      </c>
      <c r="O46" s="17" t="n">
        <v>26</v>
      </c>
      <c r="P46" s="17" t="n">
        <v>0</v>
      </c>
      <c r="Q46" s="17" t="n">
        <v>0</v>
      </c>
      <c r="R46" s="17" t="n">
        <v>0</v>
      </c>
      <c r="S46" s="17" t="n">
        <v>0</v>
      </c>
      <c r="T46" s="17" t="n">
        <v>0</v>
      </c>
      <c r="AE46" s="17" t="s">
        <v>1514</v>
      </c>
      <c r="AJ46" s="17" t="s">
        <v>469</v>
      </c>
    </row>
    <row r="47" customFormat="false" ht="15" hidden="false" customHeight="true" outlineLevel="0" collapsed="false">
      <c r="A47" s="17" t="s">
        <v>3343</v>
      </c>
      <c r="B47" s="17" t="s">
        <v>142</v>
      </c>
      <c r="C47" s="17" t="s">
        <v>217</v>
      </c>
      <c r="D47" s="17" t="s">
        <v>274</v>
      </c>
      <c r="E47" s="17" t="s">
        <v>139</v>
      </c>
      <c r="F47" s="17" t="s">
        <v>140</v>
      </c>
      <c r="G47" s="17" t="n">
        <v>0</v>
      </c>
      <c r="H47" s="17" t="n">
        <v>0</v>
      </c>
      <c r="I47" s="17" t="n">
        <v>1</v>
      </c>
      <c r="J47" s="17" t="n">
        <v>0</v>
      </c>
      <c r="K47" s="17" t="n">
        <v>1</v>
      </c>
      <c r="L47" s="17" t="n">
        <v>0</v>
      </c>
      <c r="M47" s="17" t="n">
        <v>0</v>
      </c>
      <c r="N47" s="17" t="n">
        <v>5</v>
      </c>
      <c r="O47" s="17" t="n">
        <v>0</v>
      </c>
      <c r="P47" s="17" t="n">
        <v>0</v>
      </c>
      <c r="Q47" s="17" t="n">
        <v>0</v>
      </c>
      <c r="R47" s="17" t="n">
        <v>0</v>
      </c>
      <c r="S47" s="17" t="n">
        <v>0</v>
      </c>
      <c r="T47" s="17" t="n">
        <v>0</v>
      </c>
      <c r="AE47" s="17" t="s">
        <v>1056</v>
      </c>
      <c r="AJ47" s="17" t="s">
        <v>1280</v>
      </c>
    </row>
    <row r="48" customFormat="false" ht="15" hidden="false" customHeight="true" outlineLevel="0" collapsed="false">
      <c r="A48" s="17" t="s">
        <v>3343</v>
      </c>
      <c r="B48" s="17" t="s">
        <v>142</v>
      </c>
      <c r="C48" s="17" t="s">
        <v>217</v>
      </c>
      <c r="D48" s="17" t="s">
        <v>274</v>
      </c>
      <c r="E48" s="17" t="s">
        <v>139</v>
      </c>
      <c r="F48" s="17" t="s">
        <v>150</v>
      </c>
      <c r="G48" s="17" t="n">
        <v>0</v>
      </c>
      <c r="H48" s="17" t="n">
        <v>1</v>
      </c>
      <c r="I48" s="17" t="n">
        <v>1</v>
      </c>
      <c r="J48" s="17" t="n">
        <v>1</v>
      </c>
      <c r="K48" s="17" t="n">
        <v>1</v>
      </c>
      <c r="L48" s="17" t="n">
        <v>0</v>
      </c>
      <c r="M48" s="17" t="n">
        <v>24</v>
      </c>
      <c r="N48" s="17" t="n">
        <v>3</v>
      </c>
      <c r="O48" s="17" t="n">
        <v>8</v>
      </c>
      <c r="P48" s="17" t="n">
        <v>0</v>
      </c>
      <c r="Q48" s="17" t="n">
        <v>0</v>
      </c>
      <c r="R48" s="17" t="n">
        <v>0</v>
      </c>
      <c r="S48" s="17" t="n">
        <v>0</v>
      </c>
      <c r="T48" s="17" t="n">
        <v>0</v>
      </c>
      <c r="AE48" s="17" t="s">
        <v>481</v>
      </c>
      <c r="AJ48" s="17" t="s">
        <v>473</v>
      </c>
    </row>
    <row r="49" customFormat="false" ht="15" hidden="false" customHeight="true" outlineLevel="0" collapsed="false">
      <c r="A49" s="17" t="s">
        <v>3343</v>
      </c>
      <c r="B49" s="17" t="s">
        <v>142</v>
      </c>
      <c r="C49" s="17" t="s">
        <v>217</v>
      </c>
      <c r="D49" s="17" t="s">
        <v>274</v>
      </c>
      <c r="E49" s="17" t="s">
        <v>139</v>
      </c>
      <c r="F49" s="17" t="s">
        <v>158</v>
      </c>
      <c r="G49" s="17" t="n">
        <v>1</v>
      </c>
      <c r="H49" s="17" t="n">
        <v>1</v>
      </c>
      <c r="I49" s="17" t="n">
        <v>1</v>
      </c>
      <c r="J49" s="17" t="n">
        <v>1</v>
      </c>
      <c r="K49" s="17" t="n">
        <v>1</v>
      </c>
      <c r="L49" s="17" t="n">
        <v>1</v>
      </c>
      <c r="M49" s="17" t="n">
        <v>4</v>
      </c>
      <c r="N49" s="17" t="n">
        <v>6</v>
      </c>
      <c r="O49" s="17" t="n">
        <v>14</v>
      </c>
      <c r="P49" s="17" t="n">
        <v>0</v>
      </c>
      <c r="Q49" s="17" t="n">
        <v>0</v>
      </c>
      <c r="R49" s="17" t="n">
        <v>0</v>
      </c>
      <c r="S49" s="17" t="n">
        <v>0</v>
      </c>
      <c r="T49" s="17" t="n">
        <v>0</v>
      </c>
      <c r="AE49" s="17" t="s">
        <v>2218</v>
      </c>
      <c r="AJ49" s="17" t="s">
        <v>526</v>
      </c>
    </row>
    <row r="50" customFormat="false" ht="15" hidden="false" customHeight="true" outlineLevel="0" collapsed="false">
      <c r="A50" s="17" t="s">
        <v>3343</v>
      </c>
      <c r="B50" s="17" t="s">
        <v>142</v>
      </c>
      <c r="C50" s="17" t="s">
        <v>217</v>
      </c>
      <c r="D50" s="17" t="s">
        <v>274</v>
      </c>
      <c r="E50" s="17" t="s">
        <v>139</v>
      </c>
      <c r="F50" s="17" t="s">
        <v>169</v>
      </c>
      <c r="G50" s="17" t="n">
        <v>0</v>
      </c>
      <c r="H50" s="17" t="n">
        <v>0</v>
      </c>
      <c r="I50" s="17" t="n">
        <v>0</v>
      </c>
      <c r="J50" s="17" t="n">
        <v>1</v>
      </c>
      <c r="K50" s="17" t="n">
        <v>1</v>
      </c>
      <c r="L50" s="17" t="n">
        <v>0</v>
      </c>
      <c r="M50" s="17" t="n">
        <v>0</v>
      </c>
      <c r="N50" s="17" t="n">
        <v>0</v>
      </c>
      <c r="O50" s="17" t="n">
        <v>4</v>
      </c>
      <c r="P50" s="17" t="n">
        <v>0</v>
      </c>
      <c r="Q50" s="17" t="n">
        <v>0</v>
      </c>
      <c r="R50" s="17" t="n">
        <v>0</v>
      </c>
      <c r="S50" s="17" t="n">
        <v>0</v>
      </c>
      <c r="T50" s="17" t="n">
        <v>0</v>
      </c>
      <c r="AE50" s="17" t="s">
        <v>210</v>
      </c>
      <c r="AJ50" s="17" t="s">
        <v>11097</v>
      </c>
    </row>
    <row r="51" customFormat="false" ht="15" hidden="false" customHeight="true" outlineLevel="0" collapsed="false">
      <c r="A51" s="17" t="s">
        <v>11351</v>
      </c>
      <c r="B51" s="17" t="s">
        <v>142</v>
      </c>
      <c r="C51" s="17" t="s">
        <v>217</v>
      </c>
      <c r="D51" s="17" t="s">
        <v>235</v>
      </c>
      <c r="E51" s="17" t="s">
        <v>139</v>
      </c>
      <c r="F51" s="17" t="s">
        <v>7</v>
      </c>
      <c r="G51" s="17" t="n">
        <v>1</v>
      </c>
      <c r="H51" s="17" t="n">
        <v>0</v>
      </c>
      <c r="I51" s="17" t="n">
        <v>0</v>
      </c>
      <c r="J51" s="17" t="n">
        <v>0</v>
      </c>
      <c r="K51" s="17" t="n">
        <v>1</v>
      </c>
      <c r="L51" s="17" t="n">
        <v>2</v>
      </c>
      <c r="M51" s="17" t="n">
        <v>0</v>
      </c>
      <c r="N51" s="17" t="n">
        <v>0</v>
      </c>
      <c r="O51" s="17" t="n">
        <v>0</v>
      </c>
      <c r="P51" s="17" t="n">
        <v>0</v>
      </c>
      <c r="Q51" s="17" t="n">
        <v>0</v>
      </c>
      <c r="R51" s="17" t="n">
        <v>0</v>
      </c>
      <c r="S51" s="17" t="n">
        <v>0</v>
      </c>
      <c r="T51" s="17" t="n">
        <v>0</v>
      </c>
      <c r="AE51" s="17" t="s">
        <v>1577</v>
      </c>
      <c r="AJ51" s="17" t="s">
        <v>583</v>
      </c>
    </row>
    <row r="52" customFormat="false" ht="15" hidden="false" customHeight="true" outlineLevel="0" collapsed="false">
      <c r="A52" s="17" t="s">
        <v>11351</v>
      </c>
      <c r="B52" s="17" t="s">
        <v>142</v>
      </c>
      <c r="C52" s="17" t="s">
        <v>217</v>
      </c>
      <c r="D52" s="17" t="s">
        <v>235</v>
      </c>
      <c r="E52" s="17" t="s">
        <v>139</v>
      </c>
      <c r="F52" s="17" t="s">
        <v>150</v>
      </c>
      <c r="G52" s="17" t="n">
        <v>1</v>
      </c>
      <c r="H52" s="17" t="n">
        <v>0</v>
      </c>
      <c r="I52" s="17" t="n">
        <v>0</v>
      </c>
      <c r="J52" s="17" t="n">
        <v>0</v>
      </c>
      <c r="K52" s="17" t="n">
        <v>1</v>
      </c>
      <c r="L52" s="17" t="n">
        <v>2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  <c r="R52" s="17" t="n">
        <v>0</v>
      </c>
      <c r="S52" s="17" t="n">
        <v>0</v>
      </c>
      <c r="T52" s="17" t="n">
        <v>0</v>
      </c>
      <c r="AE52" s="17" t="s">
        <v>350</v>
      </c>
      <c r="AJ52" s="17" t="s">
        <v>3343</v>
      </c>
    </row>
    <row r="53" customFormat="false" ht="15" hidden="false" customHeight="true" outlineLevel="0" collapsed="false">
      <c r="A53" s="17" t="s">
        <v>10980</v>
      </c>
      <c r="B53" s="17" t="s">
        <v>142</v>
      </c>
      <c r="C53" s="17" t="s">
        <v>217</v>
      </c>
      <c r="D53" s="17" t="s">
        <v>218</v>
      </c>
      <c r="E53" s="17" t="s">
        <v>243</v>
      </c>
      <c r="F53" s="17" t="s">
        <v>7</v>
      </c>
      <c r="G53" s="17" t="n">
        <v>1</v>
      </c>
      <c r="H53" s="17" t="n">
        <v>1</v>
      </c>
      <c r="I53" s="17" t="n">
        <v>1</v>
      </c>
      <c r="J53" s="17" t="n">
        <v>1</v>
      </c>
      <c r="K53" s="17" t="n">
        <v>1</v>
      </c>
      <c r="L53" s="17" t="n">
        <v>73</v>
      </c>
      <c r="M53" s="17" t="n">
        <v>143</v>
      </c>
      <c r="N53" s="17" t="n">
        <v>109</v>
      </c>
      <c r="O53" s="17" t="n">
        <v>20</v>
      </c>
      <c r="P53" s="17" t="n">
        <v>0</v>
      </c>
      <c r="Q53" s="17" t="n">
        <v>0</v>
      </c>
      <c r="R53" s="17" t="n">
        <v>0</v>
      </c>
      <c r="S53" s="17" t="n">
        <v>0</v>
      </c>
      <c r="T53" s="17" t="n">
        <v>0</v>
      </c>
      <c r="AE53" s="17" t="s">
        <v>1237</v>
      </c>
      <c r="AJ53" s="17" t="s">
        <v>250</v>
      </c>
    </row>
    <row r="54" customFormat="false" ht="15" hidden="false" customHeight="true" outlineLevel="0" collapsed="false">
      <c r="A54" s="17" t="s">
        <v>10980</v>
      </c>
      <c r="B54" s="17" t="s">
        <v>142</v>
      </c>
      <c r="C54" s="17" t="s">
        <v>217</v>
      </c>
      <c r="D54" s="17" t="s">
        <v>218</v>
      </c>
      <c r="E54" s="17" t="s">
        <v>243</v>
      </c>
      <c r="F54" s="17" t="s">
        <v>140</v>
      </c>
      <c r="G54" s="17" t="n">
        <v>1</v>
      </c>
      <c r="H54" s="17" t="n">
        <v>1</v>
      </c>
      <c r="I54" s="17" t="n">
        <v>1</v>
      </c>
      <c r="J54" s="17" t="n">
        <v>0</v>
      </c>
      <c r="K54" s="17" t="n">
        <v>1</v>
      </c>
      <c r="L54" s="17" t="n">
        <v>4</v>
      </c>
      <c r="M54" s="17" t="n">
        <v>26</v>
      </c>
      <c r="N54" s="17" t="n">
        <v>37</v>
      </c>
      <c r="O54" s="17" t="n">
        <v>0</v>
      </c>
      <c r="P54" s="17" t="n">
        <v>0</v>
      </c>
      <c r="Q54" s="17" t="n">
        <v>0</v>
      </c>
      <c r="R54" s="17" t="n">
        <v>0</v>
      </c>
      <c r="S54" s="17" t="n">
        <v>0</v>
      </c>
      <c r="T54" s="17" t="n">
        <v>0</v>
      </c>
      <c r="AE54" s="17" t="s">
        <v>2732</v>
      </c>
      <c r="AJ54" s="17" t="s">
        <v>3778</v>
      </c>
    </row>
    <row r="55" customFormat="false" ht="15" hidden="false" customHeight="true" outlineLevel="0" collapsed="false">
      <c r="A55" s="17" t="s">
        <v>10980</v>
      </c>
      <c r="B55" s="17" t="s">
        <v>142</v>
      </c>
      <c r="C55" s="17" t="s">
        <v>217</v>
      </c>
      <c r="D55" s="17" t="s">
        <v>218</v>
      </c>
      <c r="E55" s="17" t="s">
        <v>243</v>
      </c>
      <c r="F55" s="17" t="s">
        <v>150</v>
      </c>
      <c r="G55" s="17" t="n">
        <v>1</v>
      </c>
      <c r="H55" s="17" t="n">
        <v>1</v>
      </c>
      <c r="I55" s="17" t="n">
        <v>1</v>
      </c>
      <c r="J55" s="17" t="n">
        <v>1</v>
      </c>
      <c r="K55" s="17" t="n">
        <v>1</v>
      </c>
      <c r="L55" s="17" t="n">
        <v>5</v>
      </c>
      <c r="M55" s="17" t="n">
        <v>74</v>
      </c>
      <c r="N55" s="17" t="n">
        <v>36</v>
      </c>
      <c r="O55" s="17" t="n">
        <v>17</v>
      </c>
      <c r="P55" s="17" t="n">
        <v>0</v>
      </c>
      <c r="Q55" s="17" t="n">
        <v>0</v>
      </c>
      <c r="R55" s="17" t="n">
        <v>0</v>
      </c>
      <c r="S55" s="17" t="n">
        <v>0</v>
      </c>
      <c r="T55" s="17" t="n">
        <v>0</v>
      </c>
      <c r="AE55" s="17" t="s">
        <v>1136</v>
      </c>
      <c r="AJ55" s="17" t="s">
        <v>3435</v>
      </c>
    </row>
    <row r="56" customFormat="false" ht="15" hidden="false" customHeight="true" outlineLevel="0" collapsed="false">
      <c r="A56" s="17" t="s">
        <v>10980</v>
      </c>
      <c r="B56" s="17" t="s">
        <v>142</v>
      </c>
      <c r="C56" s="17" t="s">
        <v>217</v>
      </c>
      <c r="D56" s="17" t="s">
        <v>218</v>
      </c>
      <c r="E56" s="17" t="s">
        <v>243</v>
      </c>
      <c r="F56" s="17" t="s">
        <v>158</v>
      </c>
      <c r="G56" s="17" t="n">
        <v>1</v>
      </c>
      <c r="H56" s="17" t="n">
        <v>1</v>
      </c>
      <c r="I56" s="17" t="n">
        <v>1</v>
      </c>
      <c r="J56" s="17" t="n">
        <v>1</v>
      </c>
      <c r="K56" s="17" t="n">
        <v>1</v>
      </c>
      <c r="L56" s="17" t="n">
        <v>64</v>
      </c>
      <c r="M56" s="17" t="n">
        <v>43</v>
      </c>
      <c r="N56" s="17" t="n">
        <v>35</v>
      </c>
      <c r="O56" s="17" t="n">
        <v>3</v>
      </c>
      <c r="P56" s="17" t="n">
        <v>0</v>
      </c>
      <c r="Q56" s="17" t="n">
        <v>0</v>
      </c>
      <c r="R56" s="17" t="n">
        <v>0</v>
      </c>
      <c r="S56" s="17" t="n">
        <v>0</v>
      </c>
      <c r="T56" s="17" t="n">
        <v>0</v>
      </c>
      <c r="AE56" s="17" t="s">
        <v>792</v>
      </c>
      <c r="AJ56" s="17" t="s">
        <v>1874</v>
      </c>
    </row>
    <row r="57" customFormat="false" ht="15" hidden="false" customHeight="true" outlineLevel="0" collapsed="false">
      <c r="A57" s="17" t="s">
        <v>10980</v>
      </c>
      <c r="B57" s="17" t="s">
        <v>142</v>
      </c>
      <c r="C57" s="17" t="s">
        <v>217</v>
      </c>
      <c r="D57" s="17" t="s">
        <v>218</v>
      </c>
      <c r="E57" s="17" t="s">
        <v>243</v>
      </c>
      <c r="F57" s="17" t="s">
        <v>169</v>
      </c>
      <c r="G57" s="17" t="n">
        <v>0</v>
      </c>
      <c r="H57" s="17" t="n">
        <v>0</v>
      </c>
      <c r="I57" s="17" t="n">
        <v>1</v>
      </c>
      <c r="J57" s="17" t="n">
        <v>0</v>
      </c>
      <c r="K57" s="17" t="n">
        <v>1</v>
      </c>
      <c r="L57" s="17" t="n">
        <v>0</v>
      </c>
      <c r="M57" s="17" t="n">
        <v>0</v>
      </c>
      <c r="N57" s="17" t="n">
        <v>1</v>
      </c>
      <c r="O57" s="17" t="n">
        <v>0</v>
      </c>
      <c r="P57" s="17" t="n">
        <v>0</v>
      </c>
      <c r="Q57" s="17" t="n">
        <v>0</v>
      </c>
      <c r="R57" s="17" t="n">
        <v>0</v>
      </c>
      <c r="S57" s="17" t="n">
        <v>0</v>
      </c>
      <c r="T57" s="17" t="n">
        <v>0</v>
      </c>
      <c r="AE57" s="17" t="s">
        <v>1255</v>
      </c>
      <c r="AJ57" s="17" t="s">
        <v>531</v>
      </c>
    </row>
    <row r="58" customFormat="false" ht="15" hidden="false" customHeight="true" outlineLevel="0" collapsed="false">
      <c r="A58" s="17" t="s">
        <v>792</v>
      </c>
      <c r="B58" s="17" t="s">
        <v>156</v>
      </c>
      <c r="C58" s="17" t="s">
        <v>134</v>
      </c>
      <c r="D58" s="17" t="s">
        <v>135</v>
      </c>
      <c r="E58" s="17" t="s">
        <v>243</v>
      </c>
      <c r="F58" s="17" t="s">
        <v>7</v>
      </c>
      <c r="G58" s="17" t="n">
        <v>1</v>
      </c>
      <c r="H58" s="17" t="n">
        <v>1</v>
      </c>
      <c r="I58" s="17" t="n">
        <v>1</v>
      </c>
      <c r="J58" s="17" t="n">
        <v>1</v>
      </c>
      <c r="K58" s="17" t="n">
        <v>1</v>
      </c>
      <c r="L58" s="17" t="n">
        <v>90</v>
      </c>
      <c r="M58" s="17" t="n">
        <v>89</v>
      </c>
      <c r="N58" s="17" t="n">
        <v>25</v>
      </c>
      <c r="O58" s="17" t="n">
        <v>5</v>
      </c>
      <c r="P58" s="17" t="n">
        <v>0</v>
      </c>
      <c r="Q58" s="17" t="n">
        <v>0</v>
      </c>
      <c r="R58" s="17" t="n">
        <v>0</v>
      </c>
      <c r="S58" s="17" t="n">
        <v>0</v>
      </c>
      <c r="T58" s="17" t="n">
        <v>0</v>
      </c>
      <c r="AE58" s="17" t="s">
        <v>861</v>
      </c>
      <c r="AJ58" s="17" t="s">
        <v>573</v>
      </c>
    </row>
    <row r="59" customFormat="false" ht="15" hidden="false" customHeight="true" outlineLevel="0" collapsed="false">
      <c r="A59" s="17" t="s">
        <v>792</v>
      </c>
      <c r="B59" s="17" t="s">
        <v>156</v>
      </c>
      <c r="C59" s="17" t="s">
        <v>134</v>
      </c>
      <c r="D59" s="17" t="s">
        <v>135</v>
      </c>
      <c r="E59" s="17" t="s">
        <v>243</v>
      </c>
      <c r="F59" s="17" t="s">
        <v>140</v>
      </c>
      <c r="G59" s="17" t="n">
        <v>0</v>
      </c>
      <c r="H59" s="17" t="n">
        <v>0</v>
      </c>
      <c r="I59" s="17" t="n">
        <v>1</v>
      </c>
      <c r="J59" s="17" t="n">
        <v>0</v>
      </c>
      <c r="K59" s="17" t="n">
        <v>1</v>
      </c>
      <c r="L59" s="17" t="n">
        <v>0</v>
      </c>
      <c r="M59" s="17" t="n">
        <v>0</v>
      </c>
      <c r="N59" s="17" t="n">
        <v>9</v>
      </c>
      <c r="O59" s="17" t="n">
        <v>0</v>
      </c>
      <c r="P59" s="17" t="n">
        <v>0</v>
      </c>
      <c r="Q59" s="17" t="n">
        <v>0</v>
      </c>
      <c r="R59" s="17" t="n">
        <v>0</v>
      </c>
      <c r="S59" s="17" t="n">
        <v>0</v>
      </c>
      <c r="T59" s="17" t="n">
        <v>0</v>
      </c>
      <c r="AE59" s="17" t="s">
        <v>781</v>
      </c>
      <c r="AJ59" s="17" t="s">
        <v>403</v>
      </c>
    </row>
    <row r="60" customFormat="false" ht="15" hidden="false" customHeight="true" outlineLevel="0" collapsed="false">
      <c r="A60" s="17" t="s">
        <v>792</v>
      </c>
      <c r="B60" s="17" t="s">
        <v>156</v>
      </c>
      <c r="C60" s="17" t="s">
        <v>134</v>
      </c>
      <c r="D60" s="17" t="s">
        <v>135</v>
      </c>
      <c r="E60" s="17" t="s">
        <v>243</v>
      </c>
      <c r="F60" s="17" t="s">
        <v>150</v>
      </c>
      <c r="G60" s="17" t="n">
        <v>1</v>
      </c>
      <c r="H60" s="17" t="n">
        <v>1</v>
      </c>
      <c r="I60" s="17" t="n">
        <v>1</v>
      </c>
      <c r="J60" s="17" t="n">
        <v>1</v>
      </c>
      <c r="K60" s="17" t="n">
        <v>1</v>
      </c>
      <c r="L60" s="17" t="n">
        <v>87</v>
      </c>
      <c r="M60" s="17" t="n">
        <v>88</v>
      </c>
      <c r="N60" s="17" t="n">
        <v>16</v>
      </c>
      <c r="O60" s="17" t="n">
        <v>5</v>
      </c>
      <c r="P60" s="17" t="n">
        <v>0</v>
      </c>
      <c r="Q60" s="17" t="n">
        <v>0</v>
      </c>
      <c r="R60" s="17" t="n">
        <v>0</v>
      </c>
      <c r="S60" s="17" t="n">
        <v>0</v>
      </c>
      <c r="T60" s="17" t="n">
        <v>0</v>
      </c>
      <c r="AE60" s="17" t="s">
        <v>823</v>
      </c>
      <c r="AJ60" s="17" t="s">
        <v>9529</v>
      </c>
    </row>
    <row r="61" customFormat="false" ht="15" hidden="false" customHeight="true" outlineLevel="0" collapsed="false">
      <c r="A61" s="17" t="s">
        <v>792</v>
      </c>
      <c r="B61" s="17" t="s">
        <v>156</v>
      </c>
      <c r="C61" s="17" t="s">
        <v>134</v>
      </c>
      <c r="D61" s="17" t="s">
        <v>135</v>
      </c>
      <c r="E61" s="17" t="s">
        <v>243</v>
      </c>
      <c r="F61" s="17" t="s">
        <v>158</v>
      </c>
      <c r="G61" s="17" t="n">
        <v>0</v>
      </c>
      <c r="H61" s="17" t="n">
        <v>1</v>
      </c>
      <c r="I61" s="17" t="n">
        <v>0</v>
      </c>
      <c r="J61" s="17" t="n">
        <v>0</v>
      </c>
      <c r="K61" s="17" t="n">
        <v>1</v>
      </c>
      <c r="L61" s="17" t="n">
        <v>0</v>
      </c>
      <c r="M61" s="17" t="n">
        <v>1</v>
      </c>
      <c r="N61" s="17" t="n">
        <v>0</v>
      </c>
      <c r="O61" s="17" t="n">
        <v>0</v>
      </c>
      <c r="P61" s="17" t="n">
        <v>0</v>
      </c>
      <c r="Q61" s="17" t="n">
        <v>0</v>
      </c>
      <c r="R61" s="17" t="n">
        <v>0</v>
      </c>
      <c r="S61" s="17" t="n">
        <v>0</v>
      </c>
      <c r="T61" s="17" t="n">
        <v>0</v>
      </c>
      <c r="AE61" s="17" t="s">
        <v>2517</v>
      </c>
      <c r="AJ61" s="17" t="s">
        <v>1995</v>
      </c>
    </row>
    <row r="62" customFormat="false" ht="15" hidden="false" customHeight="true" outlineLevel="0" collapsed="false">
      <c r="A62" s="17" t="s">
        <v>792</v>
      </c>
      <c r="B62" s="17" t="s">
        <v>156</v>
      </c>
      <c r="C62" s="17" t="s">
        <v>134</v>
      </c>
      <c r="D62" s="17" t="s">
        <v>135</v>
      </c>
      <c r="E62" s="17" t="s">
        <v>243</v>
      </c>
      <c r="F62" s="17" t="s">
        <v>169</v>
      </c>
      <c r="G62" s="17" t="n">
        <v>1</v>
      </c>
      <c r="H62" s="17" t="n">
        <v>0</v>
      </c>
      <c r="I62" s="17" t="n">
        <v>0</v>
      </c>
      <c r="J62" s="17" t="n">
        <v>0</v>
      </c>
      <c r="K62" s="17" t="n">
        <v>1</v>
      </c>
      <c r="L62" s="17" t="n">
        <v>3</v>
      </c>
      <c r="M62" s="17" t="n">
        <v>0</v>
      </c>
      <c r="N62" s="17" t="n">
        <v>0</v>
      </c>
      <c r="O62" s="17" t="n">
        <v>0</v>
      </c>
      <c r="P62" s="17" t="n">
        <v>0</v>
      </c>
      <c r="Q62" s="17" t="n">
        <v>0</v>
      </c>
      <c r="R62" s="17" t="n">
        <v>0</v>
      </c>
      <c r="S62" s="17" t="n">
        <v>0</v>
      </c>
      <c r="T62" s="17" t="n">
        <v>0</v>
      </c>
      <c r="AE62" s="17" t="s">
        <v>275</v>
      </c>
      <c r="AJ62" s="17" t="s">
        <v>2389</v>
      </c>
    </row>
    <row r="63" customFormat="false" ht="15" hidden="false" customHeight="true" outlineLevel="0" collapsed="false">
      <c r="A63" s="17" t="s">
        <v>792</v>
      </c>
      <c r="B63" s="17" t="s">
        <v>156</v>
      </c>
      <c r="C63" s="17" t="s">
        <v>134</v>
      </c>
      <c r="D63" s="17" t="s">
        <v>135</v>
      </c>
      <c r="E63" s="17" t="s">
        <v>139</v>
      </c>
      <c r="F63" s="17" t="s">
        <v>7</v>
      </c>
      <c r="G63" s="17" t="n">
        <v>1</v>
      </c>
      <c r="H63" s="17" t="n">
        <v>0</v>
      </c>
      <c r="I63" s="17" t="n">
        <v>0</v>
      </c>
      <c r="J63" s="17" t="n">
        <v>0</v>
      </c>
      <c r="K63" s="17" t="n">
        <v>1</v>
      </c>
      <c r="L63" s="17" t="n">
        <v>3</v>
      </c>
      <c r="M63" s="17" t="n">
        <v>0</v>
      </c>
      <c r="N63" s="17" t="n">
        <v>0</v>
      </c>
      <c r="O63" s="17" t="n">
        <v>0</v>
      </c>
      <c r="P63" s="17" t="n">
        <v>0</v>
      </c>
      <c r="Q63" s="17" t="n">
        <v>0</v>
      </c>
      <c r="R63" s="17" t="n">
        <v>0</v>
      </c>
      <c r="S63" s="17" t="n">
        <v>0</v>
      </c>
      <c r="T63" s="17" t="n">
        <v>0</v>
      </c>
      <c r="AE63" s="17" t="s">
        <v>242</v>
      </c>
      <c r="AJ63" s="17" t="s">
        <v>7127</v>
      </c>
    </row>
    <row r="64" customFormat="false" ht="15" hidden="false" customHeight="true" outlineLevel="0" collapsed="false">
      <c r="A64" s="17" t="s">
        <v>792</v>
      </c>
      <c r="B64" s="17" t="s">
        <v>156</v>
      </c>
      <c r="C64" s="17" t="s">
        <v>134</v>
      </c>
      <c r="D64" s="17" t="s">
        <v>135</v>
      </c>
      <c r="E64" s="17" t="s">
        <v>139</v>
      </c>
      <c r="F64" s="17" t="s">
        <v>150</v>
      </c>
      <c r="G64" s="17" t="n">
        <v>1</v>
      </c>
      <c r="H64" s="17" t="n">
        <v>0</v>
      </c>
      <c r="I64" s="17" t="n">
        <v>0</v>
      </c>
      <c r="J64" s="17" t="n">
        <v>0</v>
      </c>
      <c r="K64" s="17" t="n">
        <v>1</v>
      </c>
      <c r="L64" s="17" t="n">
        <v>3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  <c r="R64" s="17" t="n">
        <v>0</v>
      </c>
      <c r="S64" s="17" t="n">
        <v>0</v>
      </c>
      <c r="T64" s="17" t="n">
        <v>0</v>
      </c>
      <c r="AE64" s="17" t="s">
        <v>1166</v>
      </c>
      <c r="AJ64" s="17" t="s">
        <v>12468</v>
      </c>
    </row>
    <row r="65" customFormat="false" ht="15" hidden="false" customHeight="true" outlineLevel="0" collapsed="false">
      <c r="A65" s="17" t="s">
        <v>792</v>
      </c>
      <c r="B65" s="17" t="s">
        <v>156</v>
      </c>
      <c r="C65" s="17" t="s">
        <v>148</v>
      </c>
      <c r="D65" s="17" t="s">
        <v>14443</v>
      </c>
      <c r="E65" s="17" t="s">
        <v>139</v>
      </c>
      <c r="F65" s="17" t="s">
        <v>7</v>
      </c>
      <c r="G65" s="17" t="n">
        <v>0</v>
      </c>
      <c r="H65" s="17" t="n">
        <v>1</v>
      </c>
      <c r="I65" s="17" t="n">
        <v>1</v>
      </c>
      <c r="J65" s="17" t="n">
        <v>0</v>
      </c>
      <c r="K65" s="17" t="n">
        <v>2</v>
      </c>
      <c r="L65" s="17" t="n">
        <v>0</v>
      </c>
      <c r="M65" s="17" t="n">
        <v>25</v>
      </c>
      <c r="N65" s="17" t="n">
        <v>3</v>
      </c>
      <c r="O65" s="17" t="n">
        <v>0</v>
      </c>
      <c r="P65" s="17" t="n">
        <v>0</v>
      </c>
      <c r="Q65" s="17" t="n">
        <v>0</v>
      </c>
      <c r="R65" s="17" t="n">
        <v>0</v>
      </c>
      <c r="S65" s="17" t="n">
        <v>0</v>
      </c>
      <c r="T65" s="17" t="n">
        <v>0</v>
      </c>
      <c r="AE65" s="17" t="s">
        <v>2957</v>
      </c>
      <c r="AJ65" s="17" t="s">
        <v>974</v>
      </c>
    </row>
    <row r="66" customFormat="false" ht="15" hidden="false" customHeight="true" outlineLevel="0" collapsed="false">
      <c r="A66" s="17" t="s">
        <v>792</v>
      </c>
      <c r="B66" s="17" t="s">
        <v>156</v>
      </c>
      <c r="C66" s="17" t="s">
        <v>148</v>
      </c>
      <c r="D66" s="17" t="s">
        <v>14443</v>
      </c>
      <c r="E66" s="17" t="s">
        <v>139</v>
      </c>
      <c r="F66" s="17" t="s">
        <v>150</v>
      </c>
      <c r="G66" s="17" t="n">
        <v>0</v>
      </c>
      <c r="H66" s="17" t="n">
        <v>1</v>
      </c>
      <c r="I66" s="17" t="n">
        <v>1</v>
      </c>
      <c r="J66" s="17" t="n">
        <v>0</v>
      </c>
      <c r="K66" s="17" t="n">
        <v>2</v>
      </c>
      <c r="L66" s="17" t="n">
        <v>0</v>
      </c>
      <c r="M66" s="17" t="n">
        <v>17</v>
      </c>
      <c r="N66" s="17" t="n">
        <v>1</v>
      </c>
      <c r="O66" s="17" t="n">
        <v>0</v>
      </c>
      <c r="P66" s="17" t="n">
        <v>0</v>
      </c>
      <c r="Q66" s="17" t="n">
        <v>0</v>
      </c>
      <c r="R66" s="17" t="n">
        <v>0</v>
      </c>
      <c r="S66" s="17" t="n">
        <v>0</v>
      </c>
      <c r="T66" s="17" t="n">
        <v>0</v>
      </c>
      <c r="AE66" s="17" t="s">
        <v>6634</v>
      </c>
      <c r="AJ66" s="17" t="s">
        <v>284</v>
      </c>
    </row>
    <row r="67" customFormat="false" ht="15" hidden="false" customHeight="true" outlineLevel="0" collapsed="false">
      <c r="A67" s="17" t="s">
        <v>792</v>
      </c>
      <c r="B67" s="17" t="s">
        <v>156</v>
      </c>
      <c r="C67" s="17" t="s">
        <v>148</v>
      </c>
      <c r="D67" s="17" t="s">
        <v>14443</v>
      </c>
      <c r="E67" s="17" t="s">
        <v>139</v>
      </c>
      <c r="F67" s="17" t="s">
        <v>158</v>
      </c>
      <c r="G67" s="17" t="n">
        <v>0</v>
      </c>
      <c r="H67" s="17" t="n">
        <v>1</v>
      </c>
      <c r="I67" s="17" t="n">
        <v>1</v>
      </c>
      <c r="J67" s="17" t="n">
        <v>0</v>
      </c>
      <c r="K67" s="17" t="n">
        <v>2</v>
      </c>
      <c r="L67" s="17" t="n">
        <v>0</v>
      </c>
      <c r="M67" s="17" t="n">
        <v>8</v>
      </c>
      <c r="N67" s="17" t="n">
        <v>2</v>
      </c>
      <c r="O67" s="17" t="n">
        <v>0</v>
      </c>
      <c r="P67" s="17" t="n">
        <v>0</v>
      </c>
      <c r="Q67" s="17" t="n">
        <v>0</v>
      </c>
      <c r="R67" s="17" t="n">
        <v>0</v>
      </c>
      <c r="S67" s="17" t="n">
        <v>0</v>
      </c>
      <c r="T67" s="17" t="n">
        <v>0</v>
      </c>
      <c r="AE67" s="17" t="s">
        <v>8807</v>
      </c>
      <c r="AJ67" s="17" t="s">
        <v>5336</v>
      </c>
    </row>
    <row r="68" customFormat="false" ht="15" hidden="false" customHeight="true" outlineLevel="0" collapsed="false">
      <c r="A68" s="17" t="s">
        <v>792</v>
      </c>
      <c r="B68" s="17" t="s">
        <v>156</v>
      </c>
      <c r="C68" s="17" t="s">
        <v>217</v>
      </c>
      <c r="D68" s="17" t="s">
        <v>235</v>
      </c>
      <c r="E68" s="17" t="s">
        <v>139</v>
      </c>
      <c r="F68" s="17" t="s">
        <v>7</v>
      </c>
      <c r="G68" s="17" t="n">
        <v>3</v>
      </c>
      <c r="H68" s="17" t="n">
        <v>0</v>
      </c>
      <c r="I68" s="17" t="n">
        <v>1</v>
      </c>
      <c r="J68" s="17" t="n">
        <v>0</v>
      </c>
      <c r="K68" s="17" t="n">
        <v>3</v>
      </c>
      <c r="L68" s="17" t="n">
        <v>289</v>
      </c>
      <c r="M68" s="17" t="n">
        <v>0</v>
      </c>
      <c r="N68" s="17" t="n">
        <v>1</v>
      </c>
      <c r="O68" s="17" t="n">
        <v>0</v>
      </c>
      <c r="P68" s="17" t="n">
        <v>0</v>
      </c>
      <c r="Q68" s="17" t="n">
        <v>0</v>
      </c>
      <c r="R68" s="17" t="n">
        <v>0</v>
      </c>
      <c r="S68" s="17" t="n">
        <v>0</v>
      </c>
      <c r="T68" s="17" t="n">
        <v>0</v>
      </c>
      <c r="AE68" s="17" t="s">
        <v>469</v>
      </c>
      <c r="AJ68" s="17" t="s">
        <v>4269</v>
      </c>
    </row>
    <row r="69" customFormat="false" ht="15" hidden="false" customHeight="true" outlineLevel="0" collapsed="false">
      <c r="A69" s="17" t="s">
        <v>792</v>
      </c>
      <c r="B69" s="17" t="s">
        <v>156</v>
      </c>
      <c r="C69" s="17" t="s">
        <v>217</v>
      </c>
      <c r="D69" s="17" t="s">
        <v>235</v>
      </c>
      <c r="E69" s="17" t="s">
        <v>139</v>
      </c>
      <c r="F69" s="17" t="s">
        <v>140</v>
      </c>
      <c r="G69" s="17" t="n">
        <v>1</v>
      </c>
      <c r="H69" s="17" t="n">
        <v>0</v>
      </c>
      <c r="I69" s="17" t="n">
        <v>0</v>
      </c>
      <c r="J69" s="17" t="n">
        <v>0</v>
      </c>
      <c r="K69" s="17" t="n">
        <v>1</v>
      </c>
      <c r="L69" s="17" t="n">
        <v>286</v>
      </c>
      <c r="M69" s="17" t="n">
        <v>0</v>
      </c>
      <c r="N69" s="17" t="n">
        <v>0</v>
      </c>
      <c r="O69" s="17" t="n">
        <v>0</v>
      </c>
      <c r="P69" s="17" t="n">
        <v>0</v>
      </c>
      <c r="Q69" s="17" t="n">
        <v>0</v>
      </c>
      <c r="R69" s="17" t="n">
        <v>0</v>
      </c>
      <c r="S69" s="17" t="n">
        <v>0</v>
      </c>
      <c r="T69" s="17" t="n">
        <v>0</v>
      </c>
      <c r="AE69" s="17" t="s">
        <v>1280</v>
      </c>
      <c r="AJ69" s="17" t="s">
        <v>990</v>
      </c>
    </row>
    <row r="70" customFormat="false" ht="15" hidden="false" customHeight="true" outlineLevel="0" collapsed="false">
      <c r="A70" s="17" t="s">
        <v>792</v>
      </c>
      <c r="B70" s="17" t="s">
        <v>156</v>
      </c>
      <c r="C70" s="17" t="s">
        <v>217</v>
      </c>
      <c r="D70" s="17" t="s">
        <v>235</v>
      </c>
      <c r="E70" s="17" t="s">
        <v>139</v>
      </c>
      <c r="F70" s="17" t="s">
        <v>150</v>
      </c>
      <c r="G70" s="17" t="n">
        <v>1</v>
      </c>
      <c r="H70" s="17" t="n">
        <v>0</v>
      </c>
      <c r="I70" s="17" t="n">
        <v>0</v>
      </c>
      <c r="J70" s="17" t="n">
        <v>0</v>
      </c>
      <c r="K70" s="17" t="n">
        <v>1</v>
      </c>
      <c r="L70" s="17" t="n">
        <v>1</v>
      </c>
      <c r="M70" s="17" t="n">
        <v>0</v>
      </c>
      <c r="N70" s="17" t="n">
        <v>0</v>
      </c>
      <c r="O70" s="17" t="n">
        <v>0</v>
      </c>
      <c r="P70" s="17" t="n">
        <v>0</v>
      </c>
      <c r="Q70" s="17" t="n">
        <v>0</v>
      </c>
      <c r="R70" s="17" t="n">
        <v>0</v>
      </c>
      <c r="S70" s="17" t="n">
        <v>0</v>
      </c>
      <c r="T70" s="17" t="n">
        <v>0</v>
      </c>
      <c r="AE70" s="17" t="s">
        <v>473</v>
      </c>
      <c r="AJ70" s="17" t="s">
        <v>415</v>
      </c>
    </row>
    <row r="71" customFormat="false" ht="15" hidden="false" customHeight="true" outlineLevel="0" collapsed="false">
      <c r="A71" s="17" t="s">
        <v>792</v>
      </c>
      <c r="B71" s="17" t="s">
        <v>156</v>
      </c>
      <c r="C71" s="17" t="s">
        <v>217</v>
      </c>
      <c r="D71" s="17" t="s">
        <v>235</v>
      </c>
      <c r="E71" s="17" t="s">
        <v>139</v>
      </c>
      <c r="F71" s="17" t="s">
        <v>158</v>
      </c>
      <c r="G71" s="17" t="n">
        <v>1</v>
      </c>
      <c r="H71" s="17" t="n">
        <v>0</v>
      </c>
      <c r="I71" s="17" t="n">
        <v>1</v>
      </c>
      <c r="J71" s="17" t="n">
        <v>0</v>
      </c>
      <c r="K71" s="17" t="n">
        <v>1</v>
      </c>
      <c r="L71" s="17" t="n">
        <v>2</v>
      </c>
      <c r="M71" s="17" t="n">
        <v>0</v>
      </c>
      <c r="N71" s="17" t="n">
        <v>1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AE71" s="17" t="s">
        <v>542</v>
      </c>
      <c r="AJ71" s="17" t="s">
        <v>2696</v>
      </c>
    </row>
    <row r="72" customFormat="false" ht="15" hidden="false" customHeight="true" outlineLevel="0" collapsed="false">
      <c r="A72" s="17" t="s">
        <v>792</v>
      </c>
      <c r="B72" s="17" t="s">
        <v>156</v>
      </c>
      <c r="C72" s="17" t="s">
        <v>217</v>
      </c>
      <c r="D72" s="17" t="s">
        <v>218</v>
      </c>
      <c r="E72" s="17" t="s">
        <v>243</v>
      </c>
      <c r="F72" s="17" t="s">
        <v>7</v>
      </c>
      <c r="G72" s="17" t="n">
        <v>1</v>
      </c>
      <c r="H72" s="17" t="n">
        <v>1</v>
      </c>
      <c r="I72" s="17" t="n">
        <v>1</v>
      </c>
      <c r="J72" s="17" t="n">
        <v>1</v>
      </c>
      <c r="K72" s="17" t="n">
        <v>1</v>
      </c>
      <c r="L72" s="17" t="n">
        <v>384</v>
      </c>
      <c r="M72" s="17" t="n">
        <v>476</v>
      </c>
      <c r="N72" s="17" t="n">
        <v>971</v>
      </c>
      <c r="O72" s="17" t="n">
        <v>64</v>
      </c>
      <c r="P72" s="17" t="n">
        <v>0</v>
      </c>
      <c r="Q72" s="17" t="n">
        <v>0</v>
      </c>
      <c r="R72" s="17" t="n">
        <v>0</v>
      </c>
      <c r="S72" s="17" t="n">
        <v>0</v>
      </c>
      <c r="T72" s="17" t="n">
        <v>0</v>
      </c>
      <c r="AE72" s="17" t="s">
        <v>526</v>
      </c>
      <c r="AJ72" s="17" t="s">
        <v>1444</v>
      </c>
    </row>
    <row r="73" customFormat="false" ht="15" hidden="false" customHeight="true" outlineLevel="0" collapsed="false">
      <c r="A73" s="17" t="s">
        <v>792</v>
      </c>
      <c r="B73" s="17" t="s">
        <v>156</v>
      </c>
      <c r="C73" s="17" t="s">
        <v>217</v>
      </c>
      <c r="D73" s="17" t="s">
        <v>218</v>
      </c>
      <c r="E73" s="17" t="s">
        <v>243</v>
      </c>
      <c r="F73" s="17" t="s">
        <v>140</v>
      </c>
      <c r="G73" s="17" t="n">
        <v>1</v>
      </c>
      <c r="H73" s="17" t="n">
        <v>1</v>
      </c>
      <c r="I73" s="17" t="n">
        <v>1</v>
      </c>
      <c r="J73" s="17" t="n">
        <v>1</v>
      </c>
      <c r="K73" s="17" t="n">
        <v>1</v>
      </c>
      <c r="L73" s="17" t="n">
        <v>170</v>
      </c>
      <c r="M73" s="17" t="n">
        <v>93</v>
      </c>
      <c r="N73" s="17" t="n">
        <v>33</v>
      </c>
      <c r="O73" s="17" t="n">
        <v>9</v>
      </c>
      <c r="P73" s="17" t="n">
        <v>0</v>
      </c>
      <c r="Q73" s="17" t="n">
        <v>0</v>
      </c>
      <c r="R73" s="17" t="n">
        <v>0</v>
      </c>
      <c r="S73" s="17" t="n">
        <v>0</v>
      </c>
      <c r="T73" s="17" t="n">
        <v>0</v>
      </c>
      <c r="AE73" s="17" t="s">
        <v>11097</v>
      </c>
      <c r="AJ73" s="17" t="s">
        <v>379</v>
      </c>
    </row>
    <row r="74" customFormat="false" ht="15" hidden="false" customHeight="true" outlineLevel="0" collapsed="false">
      <c r="A74" s="17" t="s">
        <v>792</v>
      </c>
      <c r="B74" s="17" t="s">
        <v>156</v>
      </c>
      <c r="C74" s="17" t="s">
        <v>217</v>
      </c>
      <c r="D74" s="17" t="s">
        <v>218</v>
      </c>
      <c r="E74" s="17" t="s">
        <v>243</v>
      </c>
      <c r="F74" s="17" t="s">
        <v>144</v>
      </c>
      <c r="G74" s="17" t="n">
        <v>0</v>
      </c>
      <c r="H74" s="17" t="n">
        <v>0</v>
      </c>
      <c r="I74" s="17" t="n">
        <v>1</v>
      </c>
      <c r="J74" s="17" t="n">
        <v>0</v>
      </c>
      <c r="K74" s="17" t="n">
        <v>1</v>
      </c>
      <c r="L74" s="17" t="n">
        <v>0</v>
      </c>
      <c r="M74" s="17" t="n">
        <v>0</v>
      </c>
      <c r="N74" s="17" t="n">
        <v>3</v>
      </c>
      <c r="O74" s="17" t="n">
        <v>0</v>
      </c>
      <c r="P74" s="17" t="n">
        <v>0</v>
      </c>
      <c r="Q74" s="17" t="n">
        <v>0</v>
      </c>
      <c r="R74" s="17" t="n">
        <v>0</v>
      </c>
      <c r="S74" s="17" t="n">
        <v>0</v>
      </c>
      <c r="T74" s="17" t="n">
        <v>0</v>
      </c>
      <c r="AE74" s="17" t="s">
        <v>583</v>
      </c>
      <c r="AJ74" s="17" t="s">
        <v>949</v>
      </c>
    </row>
    <row r="75" customFormat="false" ht="15" hidden="false" customHeight="true" outlineLevel="0" collapsed="false">
      <c r="A75" s="17" t="s">
        <v>792</v>
      </c>
      <c r="B75" s="17" t="s">
        <v>156</v>
      </c>
      <c r="C75" s="17" t="s">
        <v>217</v>
      </c>
      <c r="D75" s="17" t="s">
        <v>218</v>
      </c>
      <c r="E75" s="17" t="s">
        <v>243</v>
      </c>
      <c r="F75" s="17" t="s">
        <v>150</v>
      </c>
      <c r="G75" s="17" t="n">
        <v>1</v>
      </c>
      <c r="H75" s="17" t="n">
        <v>1</v>
      </c>
      <c r="I75" s="17" t="n">
        <v>1</v>
      </c>
      <c r="J75" s="17" t="n">
        <v>1</v>
      </c>
      <c r="K75" s="17" t="n">
        <v>1</v>
      </c>
      <c r="L75" s="17" t="n">
        <v>162</v>
      </c>
      <c r="M75" s="17" t="n">
        <v>349</v>
      </c>
      <c r="N75" s="17" t="n">
        <v>824</v>
      </c>
      <c r="O75" s="17" t="n">
        <v>48</v>
      </c>
      <c r="P75" s="17" t="n">
        <v>0</v>
      </c>
      <c r="Q75" s="17" t="n">
        <v>0</v>
      </c>
      <c r="R75" s="17" t="n">
        <v>0</v>
      </c>
      <c r="S75" s="17" t="n">
        <v>0</v>
      </c>
      <c r="T75" s="17" t="n">
        <v>0</v>
      </c>
      <c r="AE75" s="17" t="s">
        <v>3343</v>
      </c>
      <c r="AJ75" s="17" t="s">
        <v>2900</v>
      </c>
    </row>
    <row r="76" customFormat="false" ht="15" hidden="false" customHeight="true" outlineLevel="0" collapsed="false">
      <c r="A76" s="17" t="s">
        <v>792</v>
      </c>
      <c r="B76" s="17" t="s">
        <v>156</v>
      </c>
      <c r="C76" s="17" t="s">
        <v>217</v>
      </c>
      <c r="D76" s="17" t="s">
        <v>218</v>
      </c>
      <c r="E76" s="17" t="s">
        <v>243</v>
      </c>
      <c r="F76" s="17" t="s">
        <v>158</v>
      </c>
      <c r="G76" s="17" t="n">
        <v>1</v>
      </c>
      <c r="H76" s="17" t="n">
        <v>1</v>
      </c>
      <c r="I76" s="17" t="n">
        <v>1</v>
      </c>
      <c r="J76" s="17" t="n">
        <v>1</v>
      </c>
      <c r="K76" s="17" t="n">
        <v>1</v>
      </c>
      <c r="L76" s="17" t="n">
        <v>52</v>
      </c>
      <c r="M76" s="17" t="n">
        <v>34</v>
      </c>
      <c r="N76" s="17" t="n">
        <v>104</v>
      </c>
      <c r="O76" s="17" t="n">
        <v>6</v>
      </c>
      <c r="P76" s="17" t="n">
        <v>0</v>
      </c>
      <c r="Q76" s="17" t="n">
        <v>0</v>
      </c>
      <c r="R76" s="17" t="n">
        <v>0</v>
      </c>
      <c r="S76" s="17" t="n">
        <v>0</v>
      </c>
      <c r="T76" s="17" t="n">
        <v>0</v>
      </c>
      <c r="AE76" s="17" t="s">
        <v>250</v>
      </c>
      <c r="AJ76" s="17" t="s">
        <v>6129</v>
      </c>
    </row>
    <row r="77" customFormat="false" ht="15" hidden="false" customHeight="true" outlineLevel="0" collapsed="false">
      <c r="A77" s="17" t="s">
        <v>792</v>
      </c>
      <c r="B77" s="17" t="s">
        <v>156</v>
      </c>
      <c r="C77" s="17" t="s">
        <v>217</v>
      </c>
      <c r="D77" s="17" t="s">
        <v>218</v>
      </c>
      <c r="E77" s="17" t="s">
        <v>243</v>
      </c>
      <c r="F77" s="17" t="s">
        <v>169</v>
      </c>
      <c r="G77" s="17" t="n">
        <v>0</v>
      </c>
      <c r="H77" s="17" t="n">
        <v>0</v>
      </c>
      <c r="I77" s="17" t="n">
        <v>1</v>
      </c>
      <c r="J77" s="17" t="n">
        <v>1</v>
      </c>
      <c r="K77" s="17" t="n">
        <v>1</v>
      </c>
      <c r="L77" s="17" t="n">
        <v>0</v>
      </c>
      <c r="M77" s="17" t="n">
        <v>0</v>
      </c>
      <c r="N77" s="17" t="n">
        <v>7</v>
      </c>
      <c r="O77" s="17" t="n">
        <v>1</v>
      </c>
      <c r="P77" s="17" t="n">
        <v>0</v>
      </c>
      <c r="Q77" s="17" t="n">
        <v>0</v>
      </c>
      <c r="R77" s="17" t="n">
        <v>0</v>
      </c>
      <c r="S77" s="17" t="n">
        <v>0</v>
      </c>
      <c r="T77" s="17" t="n">
        <v>0</v>
      </c>
      <c r="AE77" s="17" t="s">
        <v>3778</v>
      </c>
      <c r="AJ77" s="17" t="s">
        <v>4882</v>
      </c>
    </row>
    <row r="78" customFormat="false" ht="15" hidden="false" customHeight="true" outlineLevel="0" collapsed="false">
      <c r="A78" s="17" t="s">
        <v>792</v>
      </c>
      <c r="B78" s="17" t="s">
        <v>156</v>
      </c>
      <c r="C78" s="17" t="s">
        <v>217</v>
      </c>
      <c r="D78" s="17" t="s">
        <v>274</v>
      </c>
      <c r="E78" s="17" t="s">
        <v>243</v>
      </c>
      <c r="F78" s="17" t="s">
        <v>7</v>
      </c>
      <c r="G78" s="17" t="n">
        <v>3</v>
      </c>
      <c r="H78" s="17" t="n">
        <v>3</v>
      </c>
      <c r="I78" s="17" t="n">
        <v>3</v>
      </c>
      <c r="J78" s="17" t="n">
        <v>3</v>
      </c>
      <c r="K78" s="17" t="n">
        <v>3</v>
      </c>
      <c r="L78" s="17" t="n">
        <v>1140</v>
      </c>
      <c r="M78" s="17" t="n">
        <v>799</v>
      </c>
      <c r="N78" s="17" t="n">
        <v>793</v>
      </c>
      <c r="O78" s="17" t="n">
        <v>101</v>
      </c>
      <c r="P78" s="17" t="n">
        <v>0</v>
      </c>
      <c r="Q78" s="17" t="n">
        <v>0</v>
      </c>
      <c r="R78" s="17" t="n">
        <v>0</v>
      </c>
      <c r="S78" s="17" t="n">
        <v>0</v>
      </c>
      <c r="T78" s="17" t="n">
        <v>0</v>
      </c>
      <c r="AE78" s="17" t="s">
        <v>3435</v>
      </c>
      <c r="AJ78" s="17" t="s">
        <v>10452</v>
      </c>
    </row>
    <row r="79" customFormat="false" ht="15" hidden="false" customHeight="true" outlineLevel="0" collapsed="false">
      <c r="A79" s="17" t="s">
        <v>792</v>
      </c>
      <c r="B79" s="17" t="s">
        <v>156</v>
      </c>
      <c r="C79" s="17" t="s">
        <v>217</v>
      </c>
      <c r="D79" s="17" t="s">
        <v>274</v>
      </c>
      <c r="E79" s="17" t="s">
        <v>243</v>
      </c>
      <c r="F79" s="17" t="s">
        <v>140</v>
      </c>
      <c r="G79" s="17" t="n">
        <v>3</v>
      </c>
      <c r="H79" s="17" t="n">
        <v>2</v>
      </c>
      <c r="I79" s="17" t="n">
        <v>3</v>
      </c>
      <c r="J79" s="17" t="n">
        <v>1</v>
      </c>
      <c r="K79" s="17" t="n">
        <v>3</v>
      </c>
      <c r="L79" s="17" t="n">
        <v>27</v>
      </c>
      <c r="M79" s="17" t="n">
        <v>58</v>
      </c>
      <c r="N79" s="17" t="n">
        <v>18</v>
      </c>
      <c r="O79" s="17" t="n">
        <v>1</v>
      </c>
      <c r="P79" s="17" t="n">
        <v>0</v>
      </c>
      <c r="Q79" s="17" t="n">
        <v>0</v>
      </c>
      <c r="R79" s="17" t="n">
        <v>0</v>
      </c>
      <c r="S79" s="17" t="n">
        <v>0</v>
      </c>
      <c r="T79" s="17" t="n">
        <v>0</v>
      </c>
      <c r="AE79" s="17" t="s">
        <v>1874</v>
      </c>
      <c r="AJ79" s="17" t="s">
        <v>10987</v>
      </c>
    </row>
    <row r="80" customFormat="false" ht="15" hidden="false" customHeight="true" outlineLevel="0" collapsed="false">
      <c r="A80" s="17" t="s">
        <v>792</v>
      </c>
      <c r="B80" s="17" t="s">
        <v>156</v>
      </c>
      <c r="C80" s="17" t="s">
        <v>217</v>
      </c>
      <c r="D80" s="17" t="s">
        <v>274</v>
      </c>
      <c r="E80" s="17" t="s">
        <v>243</v>
      </c>
      <c r="F80" s="17" t="s">
        <v>144</v>
      </c>
      <c r="G80" s="17" t="n">
        <v>0</v>
      </c>
      <c r="H80" s="17" t="n">
        <v>1</v>
      </c>
      <c r="I80" s="17" t="n">
        <v>0</v>
      </c>
      <c r="J80" s="17" t="n">
        <v>0</v>
      </c>
      <c r="K80" s="17" t="n">
        <v>1</v>
      </c>
      <c r="L80" s="17" t="n">
        <v>0</v>
      </c>
      <c r="M80" s="17" t="n">
        <v>10</v>
      </c>
      <c r="N80" s="17" t="n">
        <v>0</v>
      </c>
      <c r="O80" s="17" t="n">
        <v>0</v>
      </c>
      <c r="P80" s="17" t="n">
        <v>0</v>
      </c>
      <c r="Q80" s="17" t="n">
        <v>0</v>
      </c>
      <c r="R80" s="17" t="n">
        <v>0</v>
      </c>
      <c r="S80" s="17" t="n">
        <v>0</v>
      </c>
      <c r="T80" s="17" t="n">
        <v>0</v>
      </c>
      <c r="AE80" s="17" t="s">
        <v>3937</v>
      </c>
      <c r="AJ80" s="17" t="s">
        <v>2214</v>
      </c>
    </row>
    <row r="81" customFormat="false" ht="15" hidden="false" customHeight="true" outlineLevel="0" collapsed="false">
      <c r="A81" s="17" t="s">
        <v>792</v>
      </c>
      <c r="B81" s="17" t="s">
        <v>156</v>
      </c>
      <c r="C81" s="17" t="s">
        <v>217</v>
      </c>
      <c r="D81" s="17" t="s">
        <v>274</v>
      </c>
      <c r="E81" s="17" t="s">
        <v>243</v>
      </c>
      <c r="F81" s="17" t="s">
        <v>150</v>
      </c>
      <c r="G81" s="17" t="n">
        <v>3</v>
      </c>
      <c r="H81" s="17" t="n">
        <v>3</v>
      </c>
      <c r="I81" s="17" t="n">
        <v>3</v>
      </c>
      <c r="J81" s="17" t="n">
        <v>3</v>
      </c>
      <c r="K81" s="17" t="n">
        <v>3</v>
      </c>
      <c r="L81" s="17" t="n">
        <v>1065</v>
      </c>
      <c r="M81" s="17" t="n">
        <v>632</v>
      </c>
      <c r="N81" s="17" t="n">
        <v>637</v>
      </c>
      <c r="O81" s="17" t="n">
        <v>97</v>
      </c>
      <c r="P81" s="17" t="n">
        <v>0</v>
      </c>
      <c r="Q81" s="17" t="n">
        <v>0</v>
      </c>
      <c r="R81" s="17" t="n">
        <v>0</v>
      </c>
      <c r="S81" s="17" t="n">
        <v>0</v>
      </c>
      <c r="T81" s="17" t="n">
        <v>0</v>
      </c>
      <c r="AE81" s="17" t="s">
        <v>531</v>
      </c>
      <c r="AJ81" s="17" t="s">
        <v>1032</v>
      </c>
    </row>
    <row r="82" customFormat="false" ht="15" hidden="false" customHeight="true" outlineLevel="0" collapsed="false">
      <c r="A82" s="17" t="s">
        <v>792</v>
      </c>
      <c r="B82" s="17" t="s">
        <v>156</v>
      </c>
      <c r="C82" s="17" t="s">
        <v>217</v>
      </c>
      <c r="D82" s="17" t="s">
        <v>274</v>
      </c>
      <c r="E82" s="17" t="s">
        <v>243</v>
      </c>
      <c r="F82" s="17" t="s">
        <v>158</v>
      </c>
      <c r="G82" s="17" t="n">
        <v>3</v>
      </c>
      <c r="H82" s="17" t="n">
        <v>3</v>
      </c>
      <c r="I82" s="17" t="n">
        <v>3</v>
      </c>
      <c r="J82" s="17" t="n">
        <v>1</v>
      </c>
      <c r="K82" s="17" t="n">
        <v>3</v>
      </c>
      <c r="L82" s="17" t="n">
        <v>43</v>
      </c>
      <c r="M82" s="17" t="n">
        <v>98</v>
      </c>
      <c r="N82" s="17" t="n">
        <v>118</v>
      </c>
      <c r="O82" s="17" t="n">
        <v>1</v>
      </c>
      <c r="P82" s="17" t="n">
        <v>0</v>
      </c>
      <c r="Q82" s="17" t="n">
        <v>0</v>
      </c>
      <c r="R82" s="17" t="n">
        <v>0</v>
      </c>
      <c r="S82" s="17" t="n">
        <v>0</v>
      </c>
      <c r="T82" s="17" t="n">
        <v>0</v>
      </c>
      <c r="AE82" s="17" t="s">
        <v>573</v>
      </c>
      <c r="AJ82" s="17" t="s">
        <v>10092</v>
      </c>
    </row>
    <row r="83" customFormat="false" ht="15" hidden="false" customHeight="true" outlineLevel="0" collapsed="false">
      <c r="A83" s="17" t="s">
        <v>792</v>
      </c>
      <c r="B83" s="17" t="s">
        <v>156</v>
      </c>
      <c r="C83" s="17" t="s">
        <v>217</v>
      </c>
      <c r="D83" s="17" t="s">
        <v>274</v>
      </c>
      <c r="E83" s="17" t="s">
        <v>243</v>
      </c>
      <c r="F83" s="17" t="s">
        <v>169</v>
      </c>
      <c r="G83" s="17" t="n">
        <v>2</v>
      </c>
      <c r="H83" s="17" t="n">
        <v>1</v>
      </c>
      <c r="I83" s="17" t="n">
        <v>2</v>
      </c>
      <c r="J83" s="17" t="n">
        <v>1</v>
      </c>
      <c r="K83" s="17" t="n">
        <v>3</v>
      </c>
      <c r="L83" s="17" t="n">
        <v>5</v>
      </c>
      <c r="M83" s="17" t="n">
        <v>1</v>
      </c>
      <c r="N83" s="17" t="n">
        <v>20</v>
      </c>
      <c r="O83" s="17" t="n">
        <v>2</v>
      </c>
      <c r="P83" s="17" t="n">
        <v>0</v>
      </c>
      <c r="Q83" s="17" t="n">
        <v>0</v>
      </c>
      <c r="R83" s="17" t="n">
        <v>0</v>
      </c>
      <c r="S83" s="17" t="n">
        <v>0</v>
      </c>
      <c r="T83" s="17" t="n">
        <v>0</v>
      </c>
      <c r="AE83" s="17" t="s">
        <v>1125</v>
      </c>
      <c r="AJ83" s="17" t="s">
        <v>5862</v>
      </c>
    </row>
    <row r="84" customFormat="false" ht="15" hidden="false" customHeight="true" outlineLevel="0" collapsed="false">
      <c r="A84" s="17" t="s">
        <v>792</v>
      </c>
      <c r="B84" s="17" t="s">
        <v>156</v>
      </c>
      <c r="C84" s="17" t="s">
        <v>217</v>
      </c>
      <c r="D84" s="17" t="s">
        <v>874</v>
      </c>
      <c r="E84" s="17" t="s">
        <v>243</v>
      </c>
      <c r="F84" s="17" t="s">
        <v>7</v>
      </c>
      <c r="G84" s="17" t="n">
        <v>1</v>
      </c>
      <c r="H84" s="17" t="n">
        <v>1</v>
      </c>
      <c r="I84" s="17" t="n">
        <v>1</v>
      </c>
      <c r="J84" s="17" t="n">
        <v>1</v>
      </c>
      <c r="K84" s="17" t="n">
        <v>1</v>
      </c>
      <c r="L84" s="17" t="n">
        <v>118</v>
      </c>
      <c r="M84" s="17" t="n">
        <v>238</v>
      </c>
      <c r="N84" s="17" t="n">
        <v>445</v>
      </c>
      <c r="O84" s="17" t="n">
        <v>60</v>
      </c>
      <c r="P84" s="17" t="n">
        <v>0</v>
      </c>
      <c r="Q84" s="17" t="n">
        <v>0</v>
      </c>
      <c r="R84" s="17" t="n">
        <v>0</v>
      </c>
      <c r="S84" s="17" t="n">
        <v>0</v>
      </c>
      <c r="T84" s="17" t="n">
        <v>0</v>
      </c>
      <c r="AE84" s="17" t="s">
        <v>403</v>
      </c>
      <c r="AJ84" s="17" t="s">
        <v>5974</v>
      </c>
    </row>
    <row r="85" customFormat="false" ht="15" hidden="false" customHeight="true" outlineLevel="0" collapsed="false">
      <c r="A85" s="17" t="s">
        <v>792</v>
      </c>
      <c r="B85" s="17" t="s">
        <v>156</v>
      </c>
      <c r="C85" s="17" t="s">
        <v>217</v>
      </c>
      <c r="D85" s="17" t="s">
        <v>874</v>
      </c>
      <c r="E85" s="17" t="s">
        <v>243</v>
      </c>
      <c r="F85" s="17" t="s">
        <v>140</v>
      </c>
      <c r="G85" s="17" t="n">
        <v>0</v>
      </c>
      <c r="H85" s="17" t="n">
        <v>1</v>
      </c>
      <c r="I85" s="17" t="n">
        <v>0</v>
      </c>
      <c r="J85" s="17" t="n">
        <v>0</v>
      </c>
      <c r="K85" s="17" t="n">
        <v>1</v>
      </c>
      <c r="L85" s="17" t="n">
        <v>0</v>
      </c>
      <c r="M85" s="17" t="n">
        <v>4</v>
      </c>
      <c r="N85" s="17" t="n">
        <v>0</v>
      </c>
      <c r="O85" s="17" t="n">
        <v>0</v>
      </c>
      <c r="P85" s="17" t="n">
        <v>0</v>
      </c>
      <c r="Q85" s="17" t="n">
        <v>0</v>
      </c>
      <c r="R85" s="17" t="n">
        <v>0</v>
      </c>
      <c r="S85" s="17" t="n">
        <v>0</v>
      </c>
      <c r="T85" s="17" t="n">
        <v>0</v>
      </c>
      <c r="AE85" s="17" t="s">
        <v>9529</v>
      </c>
      <c r="AJ85" s="17" t="s">
        <v>227</v>
      </c>
    </row>
    <row r="86" customFormat="false" ht="15" hidden="false" customHeight="true" outlineLevel="0" collapsed="false">
      <c r="A86" s="17" t="s">
        <v>792</v>
      </c>
      <c r="B86" s="17" t="s">
        <v>156</v>
      </c>
      <c r="C86" s="17" t="s">
        <v>217</v>
      </c>
      <c r="D86" s="17" t="s">
        <v>874</v>
      </c>
      <c r="E86" s="17" t="s">
        <v>243</v>
      </c>
      <c r="F86" s="17" t="s">
        <v>150</v>
      </c>
      <c r="G86" s="17" t="n">
        <v>1</v>
      </c>
      <c r="H86" s="17" t="n">
        <v>1</v>
      </c>
      <c r="I86" s="17" t="n">
        <v>1</v>
      </c>
      <c r="J86" s="17" t="n">
        <v>1</v>
      </c>
      <c r="K86" s="17" t="n">
        <v>1</v>
      </c>
      <c r="L86" s="17" t="n">
        <v>82</v>
      </c>
      <c r="M86" s="17" t="n">
        <v>140</v>
      </c>
      <c r="N86" s="17" t="n">
        <v>319</v>
      </c>
      <c r="O86" s="17" t="n">
        <v>60</v>
      </c>
      <c r="P86" s="17" t="n">
        <v>0</v>
      </c>
      <c r="Q86" s="17" t="n">
        <v>0</v>
      </c>
      <c r="R86" s="17" t="n">
        <v>0</v>
      </c>
      <c r="S86" s="17" t="n">
        <v>0</v>
      </c>
      <c r="T86" s="17" t="n">
        <v>0</v>
      </c>
      <c r="AE86" s="17" t="s">
        <v>1995</v>
      </c>
      <c r="AJ86" s="17" t="s">
        <v>9701</v>
      </c>
    </row>
    <row r="87" customFormat="false" ht="15" hidden="false" customHeight="true" outlineLevel="0" collapsed="false">
      <c r="A87" s="17" t="s">
        <v>792</v>
      </c>
      <c r="B87" s="17" t="s">
        <v>156</v>
      </c>
      <c r="C87" s="17" t="s">
        <v>217</v>
      </c>
      <c r="D87" s="17" t="s">
        <v>874</v>
      </c>
      <c r="E87" s="17" t="s">
        <v>243</v>
      </c>
      <c r="F87" s="17" t="s">
        <v>158</v>
      </c>
      <c r="G87" s="17" t="n">
        <v>1</v>
      </c>
      <c r="H87" s="17" t="n">
        <v>1</v>
      </c>
      <c r="I87" s="17" t="n">
        <v>1</v>
      </c>
      <c r="J87" s="17" t="n">
        <v>0</v>
      </c>
      <c r="K87" s="17" t="n">
        <v>1</v>
      </c>
      <c r="L87" s="17" t="n">
        <v>32</v>
      </c>
      <c r="M87" s="17" t="n">
        <v>30</v>
      </c>
      <c r="N87" s="17" t="n">
        <v>64</v>
      </c>
      <c r="O87" s="17" t="n">
        <v>0</v>
      </c>
      <c r="P87" s="17" t="n">
        <v>0</v>
      </c>
      <c r="Q87" s="17" t="n">
        <v>0</v>
      </c>
      <c r="R87" s="17" t="n">
        <v>0</v>
      </c>
      <c r="S87" s="17" t="n">
        <v>0</v>
      </c>
      <c r="T87" s="17" t="n">
        <v>0</v>
      </c>
      <c r="AE87" s="17" t="s">
        <v>2389</v>
      </c>
      <c r="AJ87" s="17" t="s">
        <v>693</v>
      </c>
    </row>
    <row r="88" customFormat="false" ht="15" hidden="false" customHeight="true" outlineLevel="0" collapsed="false">
      <c r="A88" s="17" t="s">
        <v>792</v>
      </c>
      <c r="B88" s="17" t="s">
        <v>156</v>
      </c>
      <c r="C88" s="17" t="s">
        <v>217</v>
      </c>
      <c r="D88" s="17" t="s">
        <v>874</v>
      </c>
      <c r="E88" s="17" t="s">
        <v>243</v>
      </c>
      <c r="F88" s="17" t="s">
        <v>169</v>
      </c>
      <c r="G88" s="17" t="n">
        <v>1</v>
      </c>
      <c r="H88" s="17" t="n">
        <v>1</v>
      </c>
      <c r="I88" s="17" t="n">
        <v>1</v>
      </c>
      <c r="J88" s="17" t="n">
        <v>0</v>
      </c>
      <c r="K88" s="17" t="n">
        <v>1</v>
      </c>
      <c r="L88" s="17" t="n">
        <v>4</v>
      </c>
      <c r="M88" s="17" t="n">
        <v>64</v>
      </c>
      <c r="N88" s="17" t="n">
        <v>62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AE88" s="17" t="s">
        <v>7127</v>
      </c>
      <c r="AJ88" s="17" t="s">
        <v>4355</v>
      </c>
    </row>
    <row r="89" customFormat="false" ht="15" hidden="false" customHeight="true" outlineLevel="0" collapsed="false">
      <c r="A89" s="17" t="s">
        <v>12122</v>
      </c>
      <c r="B89" s="17" t="s">
        <v>142</v>
      </c>
      <c r="C89" s="17" t="s">
        <v>217</v>
      </c>
      <c r="D89" s="17" t="s">
        <v>218</v>
      </c>
      <c r="E89" s="17" t="s">
        <v>139</v>
      </c>
      <c r="F89" s="17" t="s">
        <v>7</v>
      </c>
      <c r="G89" s="17" t="n">
        <v>1</v>
      </c>
      <c r="H89" s="17" t="n">
        <v>0</v>
      </c>
      <c r="I89" s="17" t="n">
        <v>0</v>
      </c>
      <c r="J89" s="17" t="n">
        <v>0</v>
      </c>
      <c r="K89" s="17" t="n">
        <v>1</v>
      </c>
      <c r="L89" s="17" t="n">
        <v>2</v>
      </c>
      <c r="M89" s="17" t="n">
        <v>0</v>
      </c>
      <c r="N89" s="17" t="n">
        <v>0</v>
      </c>
      <c r="O89" s="17" t="n">
        <v>0</v>
      </c>
      <c r="P89" s="17" t="n">
        <v>0</v>
      </c>
      <c r="Q89" s="17" t="n">
        <v>0</v>
      </c>
      <c r="R89" s="17" t="n">
        <v>0</v>
      </c>
      <c r="S89" s="17" t="n">
        <v>0</v>
      </c>
      <c r="T89" s="17" t="n">
        <v>0</v>
      </c>
      <c r="AE89" s="17" t="s">
        <v>12468</v>
      </c>
      <c r="AJ89" s="17" t="s">
        <v>2928</v>
      </c>
    </row>
    <row r="90" customFormat="false" ht="15" hidden="false" customHeight="true" outlineLevel="0" collapsed="false">
      <c r="A90" s="17" t="s">
        <v>12122</v>
      </c>
      <c r="B90" s="17" t="s">
        <v>142</v>
      </c>
      <c r="C90" s="17" t="s">
        <v>217</v>
      </c>
      <c r="D90" s="17" t="s">
        <v>218</v>
      </c>
      <c r="E90" s="17" t="s">
        <v>139</v>
      </c>
      <c r="F90" s="17" t="s">
        <v>150</v>
      </c>
      <c r="G90" s="17" t="n">
        <v>1</v>
      </c>
      <c r="H90" s="17" t="n">
        <v>0</v>
      </c>
      <c r="I90" s="17" t="n">
        <v>0</v>
      </c>
      <c r="J90" s="17" t="n">
        <v>0</v>
      </c>
      <c r="K90" s="17" t="n">
        <v>1</v>
      </c>
      <c r="L90" s="17" t="n">
        <v>2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  <c r="R90" s="17" t="n">
        <v>0</v>
      </c>
      <c r="S90" s="17" t="n">
        <v>0</v>
      </c>
      <c r="T90" s="17" t="n">
        <v>0</v>
      </c>
      <c r="AE90" s="17" t="s">
        <v>974</v>
      </c>
      <c r="AJ90" s="17" t="s">
        <v>6416</v>
      </c>
    </row>
    <row r="91" customFormat="false" ht="15" hidden="false" customHeight="true" outlineLevel="0" collapsed="false">
      <c r="A91" s="17" t="s">
        <v>11665</v>
      </c>
      <c r="B91" s="17" t="s">
        <v>142</v>
      </c>
      <c r="C91" s="17" t="s">
        <v>134</v>
      </c>
      <c r="D91" s="17" t="s">
        <v>14446</v>
      </c>
      <c r="E91" s="17" t="s">
        <v>139</v>
      </c>
      <c r="F91" s="17" t="s">
        <v>7</v>
      </c>
      <c r="G91" s="17" t="n">
        <v>0</v>
      </c>
      <c r="H91" s="17" t="n">
        <v>0</v>
      </c>
      <c r="I91" s="17" t="n">
        <v>1</v>
      </c>
      <c r="J91" s="17" t="n">
        <v>0</v>
      </c>
      <c r="K91" s="17" t="n">
        <v>1</v>
      </c>
      <c r="L91" s="17" t="n">
        <v>0</v>
      </c>
      <c r="M91" s="17" t="n">
        <v>0</v>
      </c>
      <c r="N91" s="17" t="n">
        <v>59</v>
      </c>
      <c r="O91" s="17" t="n">
        <v>0</v>
      </c>
      <c r="P91" s="17" t="n">
        <v>0</v>
      </c>
      <c r="Q91" s="17" t="n">
        <v>0</v>
      </c>
      <c r="R91" s="17" t="n">
        <v>0</v>
      </c>
      <c r="S91" s="17" t="n">
        <v>0</v>
      </c>
      <c r="T91" s="17" t="n">
        <v>0</v>
      </c>
      <c r="AE91" s="17" t="s">
        <v>284</v>
      </c>
      <c r="AJ91" s="17" t="s">
        <v>1730</v>
      </c>
    </row>
    <row r="92" customFormat="false" ht="15" hidden="false" customHeight="true" outlineLevel="0" collapsed="false">
      <c r="A92" s="17" t="s">
        <v>11665</v>
      </c>
      <c r="B92" s="17" t="s">
        <v>142</v>
      </c>
      <c r="C92" s="17" t="s">
        <v>134</v>
      </c>
      <c r="D92" s="17" t="s">
        <v>14446</v>
      </c>
      <c r="E92" s="17" t="s">
        <v>139</v>
      </c>
      <c r="F92" s="17" t="s">
        <v>144</v>
      </c>
      <c r="G92" s="17" t="n">
        <v>0</v>
      </c>
      <c r="H92" s="17" t="n">
        <v>0</v>
      </c>
      <c r="I92" s="17" t="n">
        <v>1</v>
      </c>
      <c r="J92" s="17" t="n">
        <v>0</v>
      </c>
      <c r="K92" s="17" t="n">
        <v>1</v>
      </c>
      <c r="L92" s="17" t="n">
        <v>0</v>
      </c>
      <c r="M92" s="17" t="n">
        <v>0</v>
      </c>
      <c r="N92" s="17" t="n">
        <v>59</v>
      </c>
      <c r="O92" s="17" t="n">
        <v>0</v>
      </c>
      <c r="P92" s="17" t="n">
        <v>0</v>
      </c>
      <c r="Q92" s="17" t="n">
        <v>0</v>
      </c>
      <c r="R92" s="17" t="n">
        <v>0</v>
      </c>
      <c r="S92" s="17" t="n">
        <v>0</v>
      </c>
      <c r="T92" s="17" t="n">
        <v>0</v>
      </c>
      <c r="AE92" s="17" t="s">
        <v>6008</v>
      </c>
      <c r="AJ92" s="17" t="s">
        <v>8438</v>
      </c>
    </row>
    <row r="93" customFormat="false" ht="15" hidden="false" customHeight="true" outlineLevel="0" collapsed="false">
      <c r="A93" s="17" t="s">
        <v>1353</v>
      </c>
      <c r="B93" s="17" t="s">
        <v>156</v>
      </c>
      <c r="C93" s="17" t="s">
        <v>134</v>
      </c>
      <c r="D93" s="17" t="s">
        <v>460</v>
      </c>
      <c r="E93" s="17" t="s">
        <v>139</v>
      </c>
      <c r="F93" s="17" t="s">
        <v>7</v>
      </c>
      <c r="G93" s="17" t="n">
        <v>0</v>
      </c>
      <c r="H93" s="17" t="n">
        <v>0</v>
      </c>
      <c r="I93" s="17" t="n">
        <v>1</v>
      </c>
      <c r="J93" s="17" t="n">
        <v>1</v>
      </c>
      <c r="K93" s="17" t="n">
        <v>1</v>
      </c>
      <c r="L93" s="17" t="n">
        <v>0</v>
      </c>
      <c r="M93" s="17" t="n">
        <v>0</v>
      </c>
      <c r="N93" s="17" t="n">
        <v>18</v>
      </c>
      <c r="O93" s="17" t="n">
        <v>40</v>
      </c>
      <c r="P93" s="17" t="n">
        <v>0</v>
      </c>
      <c r="Q93" s="17" t="n">
        <v>0</v>
      </c>
      <c r="R93" s="17" t="n">
        <v>0</v>
      </c>
      <c r="S93" s="17" t="n">
        <v>0</v>
      </c>
      <c r="T93" s="17" t="n">
        <v>0</v>
      </c>
      <c r="AE93" s="17" t="s">
        <v>5336</v>
      </c>
      <c r="AJ93" s="17" t="s">
        <v>1696</v>
      </c>
    </row>
    <row r="94" customFormat="false" ht="15" hidden="false" customHeight="true" outlineLevel="0" collapsed="false">
      <c r="A94" s="17" t="s">
        <v>1353</v>
      </c>
      <c r="B94" s="17" t="s">
        <v>156</v>
      </c>
      <c r="C94" s="17" t="s">
        <v>134</v>
      </c>
      <c r="D94" s="17" t="s">
        <v>460</v>
      </c>
      <c r="E94" s="17" t="s">
        <v>139</v>
      </c>
      <c r="F94" s="17" t="s">
        <v>140</v>
      </c>
      <c r="G94" s="17" t="n">
        <v>0</v>
      </c>
      <c r="H94" s="17" t="n">
        <v>0</v>
      </c>
      <c r="I94" s="17" t="n">
        <v>1</v>
      </c>
      <c r="J94" s="17" t="n">
        <v>1</v>
      </c>
      <c r="K94" s="17" t="n">
        <v>1</v>
      </c>
      <c r="L94" s="17" t="n">
        <v>0</v>
      </c>
      <c r="M94" s="17" t="n">
        <v>0</v>
      </c>
      <c r="N94" s="17" t="n">
        <v>10</v>
      </c>
      <c r="O94" s="17" t="n">
        <v>12</v>
      </c>
      <c r="P94" s="17" t="n">
        <v>0</v>
      </c>
      <c r="Q94" s="17" t="n">
        <v>0</v>
      </c>
      <c r="R94" s="17" t="n">
        <v>0</v>
      </c>
      <c r="S94" s="17" t="n">
        <v>0</v>
      </c>
      <c r="T94" s="17" t="n">
        <v>0</v>
      </c>
      <c r="AE94" s="17" t="s">
        <v>4269</v>
      </c>
      <c r="AJ94" s="17" t="s">
        <v>8666</v>
      </c>
    </row>
    <row r="95" customFormat="false" ht="15" hidden="false" customHeight="true" outlineLevel="0" collapsed="false">
      <c r="A95" s="17" t="s">
        <v>1353</v>
      </c>
      <c r="B95" s="17" t="s">
        <v>156</v>
      </c>
      <c r="C95" s="17" t="s">
        <v>134</v>
      </c>
      <c r="D95" s="17" t="s">
        <v>460</v>
      </c>
      <c r="E95" s="17" t="s">
        <v>139</v>
      </c>
      <c r="F95" s="17" t="s">
        <v>144</v>
      </c>
      <c r="G95" s="17" t="n">
        <v>0</v>
      </c>
      <c r="H95" s="17" t="n">
        <v>0</v>
      </c>
      <c r="I95" s="17" t="n">
        <v>1</v>
      </c>
      <c r="J95" s="17" t="n">
        <v>1</v>
      </c>
      <c r="K95" s="17" t="n">
        <v>1</v>
      </c>
      <c r="L95" s="17" t="n">
        <v>0</v>
      </c>
      <c r="M95" s="17" t="n">
        <v>0</v>
      </c>
      <c r="N95" s="17" t="n">
        <v>3</v>
      </c>
      <c r="O95" s="17" t="n">
        <v>11</v>
      </c>
      <c r="P95" s="17" t="n">
        <v>0</v>
      </c>
      <c r="Q95" s="17" t="n">
        <v>0</v>
      </c>
      <c r="R95" s="17" t="n">
        <v>0</v>
      </c>
      <c r="S95" s="17" t="n">
        <v>0</v>
      </c>
      <c r="T95" s="17" t="n">
        <v>0</v>
      </c>
      <c r="AE95" s="17" t="s">
        <v>154</v>
      </c>
      <c r="AJ95" s="17" t="s">
        <v>1100</v>
      </c>
    </row>
    <row r="96" customFormat="false" ht="15" hidden="false" customHeight="true" outlineLevel="0" collapsed="false">
      <c r="A96" s="17" t="s">
        <v>1353</v>
      </c>
      <c r="B96" s="17" t="s">
        <v>156</v>
      </c>
      <c r="C96" s="17" t="s">
        <v>134</v>
      </c>
      <c r="D96" s="17" t="s">
        <v>460</v>
      </c>
      <c r="E96" s="17" t="s">
        <v>139</v>
      </c>
      <c r="F96" s="17" t="s">
        <v>150</v>
      </c>
      <c r="G96" s="17" t="n">
        <v>0</v>
      </c>
      <c r="H96" s="17" t="n">
        <v>0</v>
      </c>
      <c r="I96" s="17" t="n">
        <v>1</v>
      </c>
      <c r="J96" s="17" t="n">
        <v>1</v>
      </c>
      <c r="K96" s="17" t="n">
        <v>1</v>
      </c>
      <c r="L96" s="17" t="n">
        <v>0</v>
      </c>
      <c r="M96" s="17" t="n">
        <v>0</v>
      </c>
      <c r="N96" s="17" t="n">
        <v>5</v>
      </c>
      <c r="O96" s="17" t="n">
        <v>17</v>
      </c>
      <c r="P96" s="17" t="n">
        <v>0</v>
      </c>
      <c r="Q96" s="17" t="n">
        <v>0</v>
      </c>
      <c r="R96" s="17" t="n">
        <v>0</v>
      </c>
      <c r="S96" s="17" t="n">
        <v>0</v>
      </c>
      <c r="T96" s="17" t="n">
        <v>0</v>
      </c>
      <c r="AE96" s="17" t="s">
        <v>990</v>
      </c>
      <c r="AJ96" s="17" t="s">
        <v>178</v>
      </c>
    </row>
    <row r="97" customFormat="false" ht="15" hidden="false" customHeight="true" outlineLevel="0" collapsed="false">
      <c r="A97" s="17" t="s">
        <v>1353</v>
      </c>
      <c r="B97" s="17" t="s">
        <v>156</v>
      </c>
      <c r="C97" s="17" t="s">
        <v>134</v>
      </c>
      <c r="D97" s="17" t="s">
        <v>135</v>
      </c>
      <c r="E97" s="17" t="s">
        <v>243</v>
      </c>
      <c r="F97" s="17" t="s">
        <v>7</v>
      </c>
      <c r="G97" s="17" t="n">
        <v>2</v>
      </c>
      <c r="H97" s="17" t="n">
        <v>3</v>
      </c>
      <c r="I97" s="17" t="n">
        <v>3</v>
      </c>
      <c r="J97" s="17" t="n">
        <v>3</v>
      </c>
      <c r="K97" s="17" t="n">
        <v>3</v>
      </c>
      <c r="L97" s="17" t="n">
        <v>2068</v>
      </c>
      <c r="M97" s="17" t="n">
        <v>2359</v>
      </c>
      <c r="N97" s="17" t="n">
        <v>3344</v>
      </c>
      <c r="O97" s="17" t="n">
        <v>1366</v>
      </c>
      <c r="P97" s="17" t="n">
        <v>0</v>
      </c>
      <c r="Q97" s="17" t="n">
        <v>0</v>
      </c>
      <c r="R97" s="17" t="n">
        <v>0</v>
      </c>
      <c r="S97" s="17" t="n">
        <v>0</v>
      </c>
      <c r="T97" s="17" t="n">
        <v>0</v>
      </c>
      <c r="AE97" s="17" t="s">
        <v>415</v>
      </c>
      <c r="AJ97" s="17" t="s">
        <v>11744</v>
      </c>
    </row>
    <row r="98" customFormat="false" ht="15" hidden="false" customHeight="true" outlineLevel="0" collapsed="false">
      <c r="A98" s="17" t="s">
        <v>1353</v>
      </c>
      <c r="B98" s="17" t="s">
        <v>156</v>
      </c>
      <c r="C98" s="17" t="s">
        <v>134</v>
      </c>
      <c r="D98" s="17" t="s">
        <v>135</v>
      </c>
      <c r="E98" s="17" t="s">
        <v>243</v>
      </c>
      <c r="F98" s="17" t="s">
        <v>140</v>
      </c>
      <c r="G98" s="17" t="n">
        <v>2</v>
      </c>
      <c r="H98" s="17" t="n">
        <v>2</v>
      </c>
      <c r="I98" s="17" t="n">
        <v>3</v>
      </c>
      <c r="J98" s="17" t="n">
        <v>3</v>
      </c>
      <c r="K98" s="17" t="n">
        <v>3</v>
      </c>
      <c r="L98" s="17" t="n">
        <v>32</v>
      </c>
      <c r="M98" s="17" t="n">
        <v>111</v>
      </c>
      <c r="N98" s="17" t="n">
        <v>90</v>
      </c>
      <c r="O98" s="17" t="n">
        <v>334</v>
      </c>
      <c r="P98" s="17" t="n">
        <v>0</v>
      </c>
      <c r="Q98" s="17" t="n">
        <v>0</v>
      </c>
      <c r="R98" s="17" t="n">
        <v>0</v>
      </c>
      <c r="S98" s="17" t="n">
        <v>0</v>
      </c>
      <c r="T98" s="17" t="n">
        <v>0</v>
      </c>
      <c r="AE98" s="17" t="s">
        <v>2696</v>
      </c>
      <c r="AJ98" s="17" t="s">
        <v>206</v>
      </c>
    </row>
    <row r="99" customFormat="false" ht="15" hidden="false" customHeight="true" outlineLevel="0" collapsed="false">
      <c r="A99" s="17" t="s">
        <v>1353</v>
      </c>
      <c r="B99" s="17" t="s">
        <v>156</v>
      </c>
      <c r="C99" s="17" t="s">
        <v>134</v>
      </c>
      <c r="D99" s="17" t="s">
        <v>135</v>
      </c>
      <c r="E99" s="17" t="s">
        <v>243</v>
      </c>
      <c r="F99" s="17" t="s">
        <v>144</v>
      </c>
      <c r="G99" s="17" t="n">
        <v>1</v>
      </c>
      <c r="H99" s="17" t="n">
        <v>2</v>
      </c>
      <c r="I99" s="17" t="n">
        <v>2</v>
      </c>
      <c r="J99" s="17" t="n">
        <v>1</v>
      </c>
      <c r="K99" s="17" t="n">
        <v>2</v>
      </c>
      <c r="L99" s="17" t="n">
        <v>16</v>
      </c>
      <c r="M99" s="17" t="n">
        <v>266</v>
      </c>
      <c r="N99" s="17" t="n">
        <v>731</v>
      </c>
      <c r="O99" s="17" t="n">
        <v>197</v>
      </c>
      <c r="P99" s="17" t="n">
        <v>0</v>
      </c>
      <c r="Q99" s="17" t="n">
        <v>0</v>
      </c>
      <c r="R99" s="17" t="n">
        <v>0</v>
      </c>
      <c r="S99" s="17" t="n">
        <v>0</v>
      </c>
      <c r="T99" s="17" t="n">
        <v>0</v>
      </c>
      <c r="AE99" s="17" t="s">
        <v>2620</v>
      </c>
      <c r="AJ99" s="17" t="s">
        <v>1311</v>
      </c>
    </row>
    <row r="100" customFormat="false" ht="15" hidden="false" customHeight="true" outlineLevel="0" collapsed="false">
      <c r="A100" s="17" t="s">
        <v>1353</v>
      </c>
      <c r="B100" s="17" t="s">
        <v>156</v>
      </c>
      <c r="C100" s="17" t="s">
        <v>134</v>
      </c>
      <c r="D100" s="17" t="s">
        <v>135</v>
      </c>
      <c r="E100" s="17" t="s">
        <v>243</v>
      </c>
      <c r="F100" s="17" t="s">
        <v>150</v>
      </c>
      <c r="G100" s="17" t="n">
        <v>2</v>
      </c>
      <c r="H100" s="17" t="n">
        <v>3</v>
      </c>
      <c r="I100" s="17" t="n">
        <v>3</v>
      </c>
      <c r="J100" s="17" t="n">
        <v>3</v>
      </c>
      <c r="K100" s="17" t="n">
        <v>3</v>
      </c>
      <c r="L100" s="17" t="n">
        <v>1362</v>
      </c>
      <c r="M100" s="17" t="n">
        <v>992</v>
      </c>
      <c r="N100" s="17" t="n">
        <v>1355</v>
      </c>
      <c r="O100" s="17" t="n">
        <v>414</v>
      </c>
      <c r="P100" s="17" t="n">
        <v>0</v>
      </c>
      <c r="Q100" s="17" t="n">
        <v>0</v>
      </c>
      <c r="R100" s="17" t="n">
        <v>0</v>
      </c>
      <c r="S100" s="17" t="n">
        <v>0</v>
      </c>
      <c r="T100" s="17" t="n">
        <v>0</v>
      </c>
      <c r="AE100" s="17" t="s">
        <v>1444</v>
      </c>
      <c r="AJ100" s="17" t="s">
        <v>6067</v>
      </c>
    </row>
    <row r="101" customFormat="false" ht="15" hidden="false" customHeight="true" outlineLevel="0" collapsed="false">
      <c r="A101" s="17" t="s">
        <v>1353</v>
      </c>
      <c r="B101" s="17" t="s">
        <v>156</v>
      </c>
      <c r="C101" s="17" t="s">
        <v>134</v>
      </c>
      <c r="D101" s="17" t="s">
        <v>135</v>
      </c>
      <c r="E101" s="17" t="s">
        <v>243</v>
      </c>
      <c r="F101" s="17" t="s">
        <v>166</v>
      </c>
      <c r="G101" s="17" t="n">
        <v>0</v>
      </c>
      <c r="H101" s="17" t="n">
        <v>1</v>
      </c>
      <c r="I101" s="17" t="n">
        <v>1</v>
      </c>
      <c r="J101" s="17" t="n">
        <v>0</v>
      </c>
      <c r="K101" s="17" t="n">
        <v>1</v>
      </c>
      <c r="L101" s="17" t="n">
        <v>0</v>
      </c>
      <c r="M101" s="17" t="n">
        <v>4</v>
      </c>
      <c r="N101" s="17" t="n">
        <v>24</v>
      </c>
      <c r="O101" s="17" t="n">
        <v>0</v>
      </c>
      <c r="P101" s="17" t="n">
        <v>0</v>
      </c>
      <c r="Q101" s="17" t="n">
        <v>0</v>
      </c>
      <c r="R101" s="17" t="n">
        <v>0</v>
      </c>
      <c r="S101" s="17" t="n">
        <v>0</v>
      </c>
      <c r="T101" s="17" t="n">
        <v>0</v>
      </c>
      <c r="AE101" s="17" t="s">
        <v>379</v>
      </c>
      <c r="AJ101" s="17" t="s">
        <v>2853</v>
      </c>
    </row>
    <row r="102" customFormat="false" ht="15" hidden="false" customHeight="true" outlineLevel="0" collapsed="false">
      <c r="A102" s="17" t="s">
        <v>1353</v>
      </c>
      <c r="B102" s="17" t="s">
        <v>156</v>
      </c>
      <c r="C102" s="17" t="s">
        <v>134</v>
      </c>
      <c r="D102" s="17" t="s">
        <v>135</v>
      </c>
      <c r="E102" s="17" t="s">
        <v>243</v>
      </c>
      <c r="F102" s="17" t="s">
        <v>158</v>
      </c>
      <c r="G102" s="17" t="n">
        <v>2</v>
      </c>
      <c r="H102" s="17" t="n">
        <v>3</v>
      </c>
      <c r="I102" s="17" t="n">
        <v>3</v>
      </c>
      <c r="J102" s="17" t="n">
        <v>3</v>
      </c>
      <c r="K102" s="17" t="n">
        <v>3</v>
      </c>
      <c r="L102" s="17" t="n">
        <v>656</v>
      </c>
      <c r="M102" s="17" t="n">
        <v>986</v>
      </c>
      <c r="N102" s="17" t="n">
        <v>1138</v>
      </c>
      <c r="O102" s="17" t="n">
        <v>419</v>
      </c>
      <c r="P102" s="17" t="n">
        <v>0</v>
      </c>
      <c r="Q102" s="17" t="n">
        <v>0</v>
      </c>
      <c r="R102" s="17" t="n">
        <v>0</v>
      </c>
      <c r="S102" s="17" t="n">
        <v>0</v>
      </c>
      <c r="T102" s="17" t="n">
        <v>0</v>
      </c>
      <c r="AE102" s="17" t="s">
        <v>949</v>
      </c>
      <c r="AJ102" s="17" t="s">
        <v>8028</v>
      </c>
    </row>
    <row r="103" customFormat="false" ht="15" hidden="false" customHeight="true" outlineLevel="0" collapsed="false">
      <c r="A103" s="17" t="s">
        <v>1353</v>
      </c>
      <c r="B103" s="17" t="s">
        <v>156</v>
      </c>
      <c r="C103" s="17" t="s">
        <v>134</v>
      </c>
      <c r="D103" s="17" t="s">
        <v>135</v>
      </c>
      <c r="E103" s="17" t="s">
        <v>243</v>
      </c>
      <c r="F103" s="17" t="s">
        <v>169</v>
      </c>
      <c r="G103" s="17" t="n">
        <v>1</v>
      </c>
      <c r="H103" s="17" t="n">
        <v>1</v>
      </c>
      <c r="I103" s="17" t="n">
        <v>2</v>
      </c>
      <c r="J103" s="17" t="n">
        <v>1</v>
      </c>
      <c r="K103" s="17" t="n">
        <v>2</v>
      </c>
      <c r="L103" s="17" t="n">
        <v>2</v>
      </c>
      <c r="M103" s="17" t="n">
        <v>0</v>
      </c>
      <c r="N103" s="17" t="n">
        <v>6</v>
      </c>
      <c r="O103" s="17" t="n">
        <v>2</v>
      </c>
      <c r="P103" s="17" t="n">
        <v>0</v>
      </c>
      <c r="Q103" s="17" t="n">
        <v>0</v>
      </c>
      <c r="R103" s="17" t="n">
        <v>0</v>
      </c>
      <c r="S103" s="17" t="n">
        <v>0</v>
      </c>
      <c r="T103" s="17" t="n">
        <v>0</v>
      </c>
      <c r="AE103" s="17" t="s">
        <v>2900</v>
      </c>
      <c r="AJ103" s="17" t="s">
        <v>3784</v>
      </c>
    </row>
    <row r="104" customFormat="false" ht="15" hidden="false" customHeight="true" outlineLevel="0" collapsed="false">
      <c r="A104" s="17" t="s">
        <v>1353</v>
      </c>
      <c r="B104" s="17" t="s">
        <v>156</v>
      </c>
      <c r="C104" s="17" t="s">
        <v>134</v>
      </c>
      <c r="D104" s="17" t="s">
        <v>135</v>
      </c>
      <c r="E104" s="17" t="s">
        <v>139</v>
      </c>
      <c r="F104" s="17" t="s">
        <v>7</v>
      </c>
      <c r="G104" s="17" t="n">
        <v>2</v>
      </c>
      <c r="H104" s="17" t="n">
        <v>1</v>
      </c>
      <c r="I104" s="17" t="n">
        <v>4</v>
      </c>
      <c r="J104" s="17" t="n">
        <v>2</v>
      </c>
      <c r="K104" s="17" t="n">
        <v>6</v>
      </c>
      <c r="L104" s="17" t="n">
        <v>224</v>
      </c>
      <c r="M104" s="17" t="n">
        <v>54</v>
      </c>
      <c r="N104" s="17" t="n">
        <v>184</v>
      </c>
      <c r="O104" s="17" t="n">
        <v>167</v>
      </c>
      <c r="P104" s="17" t="n">
        <v>0</v>
      </c>
      <c r="Q104" s="17" t="n">
        <v>0</v>
      </c>
      <c r="R104" s="17" t="n">
        <v>0</v>
      </c>
      <c r="S104" s="17" t="n">
        <v>0</v>
      </c>
      <c r="T104" s="17" t="n">
        <v>0</v>
      </c>
      <c r="AE104" s="17" t="s">
        <v>6129</v>
      </c>
      <c r="AJ104" s="17" t="s">
        <v>1889</v>
      </c>
    </row>
    <row r="105" customFormat="false" ht="15" hidden="false" customHeight="true" outlineLevel="0" collapsed="false">
      <c r="A105" s="17" t="s">
        <v>1353</v>
      </c>
      <c r="B105" s="17" t="s">
        <v>156</v>
      </c>
      <c r="C105" s="17" t="s">
        <v>134</v>
      </c>
      <c r="D105" s="17" t="s">
        <v>135</v>
      </c>
      <c r="E105" s="17" t="s">
        <v>139</v>
      </c>
      <c r="F105" s="17" t="s">
        <v>140</v>
      </c>
      <c r="G105" s="17" t="n">
        <v>0</v>
      </c>
      <c r="H105" s="17" t="n">
        <v>1</v>
      </c>
      <c r="I105" s="17" t="n">
        <v>0</v>
      </c>
      <c r="J105" s="17" t="n">
        <v>0</v>
      </c>
      <c r="K105" s="17" t="n">
        <v>1</v>
      </c>
      <c r="L105" s="17" t="n">
        <v>0</v>
      </c>
      <c r="M105" s="17" t="n">
        <v>2</v>
      </c>
      <c r="N105" s="17" t="n">
        <v>0</v>
      </c>
      <c r="O105" s="17" t="n">
        <v>0</v>
      </c>
      <c r="P105" s="17" t="n">
        <v>0</v>
      </c>
      <c r="Q105" s="17" t="n">
        <v>0</v>
      </c>
      <c r="R105" s="17" t="n">
        <v>0</v>
      </c>
      <c r="S105" s="17" t="n">
        <v>0</v>
      </c>
      <c r="T105" s="17" t="n">
        <v>0</v>
      </c>
      <c r="AE105" s="17" t="s">
        <v>4882</v>
      </c>
      <c r="AJ105" s="17" t="s">
        <v>2936</v>
      </c>
    </row>
    <row r="106" customFormat="false" ht="15" hidden="false" customHeight="true" outlineLevel="0" collapsed="false">
      <c r="A106" s="17" t="s">
        <v>1353</v>
      </c>
      <c r="B106" s="17" t="s">
        <v>156</v>
      </c>
      <c r="C106" s="17" t="s">
        <v>134</v>
      </c>
      <c r="D106" s="17" t="s">
        <v>135</v>
      </c>
      <c r="E106" s="17" t="s">
        <v>139</v>
      </c>
      <c r="F106" s="17" t="s">
        <v>150</v>
      </c>
      <c r="G106" s="17" t="n">
        <v>2</v>
      </c>
      <c r="H106" s="17" t="n">
        <v>1</v>
      </c>
      <c r="I106" s="17" t="n">
        <v>4</v>
      </c>
      <c r="J106" s="17" t="n">
        <v>2</v>
      </c>
      <c r="K106" s="17" t="n">
        <v>6</v>
      </c>
      <c r="L106" s="17" t="n">
        <v>9</v>
      </c>
      <c r="M106" s="17" t="n">
        <v>40</v>
      </c>
      <c r="N106" s="17" t="n">
        <v>151</v>
      </c>
      <c r="O106" s="17" t="n">
        <v>83</v>
      </c>
      <c r="P106" s="17" t="n">
        <v>0</v>
      </c>
      <c r="Q106" s="17" t="n">
        <v>0</v>
      </c>
      <c r="R106" s="17" t="n">
        <v>0</v>
      </c>
      <c r="S106" s="17" t="n">
        <v>0</v>
      </c>
      <c r="T106" s="17" t="n">
        <v>0</v>
      </c>
      <c r="AE106" s="17" t="s">
        <v>10452</v>
      </c>
      <c r="AJ106" s="17" t="s">
        <v>1402</v>
      </c>
    </row>
    <row r="107" customFormat="false" ht="15" hidden="false" customHeight="true" outlineLevel="0" collapsed="false">
      <c r="A107" s="17" t="s">
        <v>1353</v>
      </c>
      <c r="B107" s="17" t="s">
        <v>156</v>
      </c>
      <c r="C107" s="17" t="s">
        <v>134</v>
      </c>
      <c r="D107" s="17" t="s">
        <v>135</v>
      </c>
      <c r="E107" s="17" t="s">
        <v>139</v>
      </c>
      <c r="F107" s="17" t="s">
        <v>166</v>
      </c>
      <c r="G107" s="17" t="n">
        <v>1</v>
      </c>
      <c r="H107" s="17" t="n">
        <v>0</v>
      </c>
      <c r="I107" s="17" t="n">
        <v>0</v>
      </c>
      <c r="J107" s="17" t="n">
        <v>0</v>
      </c>
      <c r="K107" s="17" t="n">
        <v>1</v>
      </c>
      <c r="L107" s="17" t="n">
        <v>100</v>
      </c>
      <c r="M107" s="17" t="n">
        <v>0</v>
      </c>
      <c r="N107" s="17" t="n">
        <v>0</v>
      </c>
      <c r="O107" s="17" t="n">
        <v>0</v>
      </c>
      <c r="P107" s="17" t="n">
        <v>0</v>
      </c>
      <c r="Q107" s="17" t="n">
        <v>0</v>
      </c>
      <c r="R107" s="17" t="n">
        <v>0</v>
      </c>
      <c r="S107" s="17" t="n">
        <v>0</v>
      </c>
      <c r="T107" s="17" t="n">
        <v>0</v>
      </c>
      <c r="AE107" s="17" t="s">
        <v>10987</v>
      </c>
      <c r="AJ107" s="17" t="s">
        <v>6681</v>
      </c>
    </row>
    <row r="108" customFormat="false" ht="15" hidden="false" customHeight="true" outlineLevel="0" collapsed="false">
      <c r="A108" s="17" t="s">
        <v>1353</v>
      </c>
      <c r="B108" s="17" t="s">
        <v>156</v>
      </c>
      <c r="C108" s="17" t="s">
        <v>134</v>
      </c>
      <c r="D108" s="17" t="s">
        <v>135</v>
      </c>
      <c r="E108" s="17" t="s">
        <v>139</v>
      </c>
      <c r="F108" s="17" t="s">
        <v>158</v>
      </c>
      <c r="G108" s="17" t="n">
        <v>1</v>
      </c>
      <c r="H108" s="17" t="n">
        <v>1</v>
      </c>
      <c r="I108" s="17" t="n">
        <v>3</v>
      </c>
      <c r="J108" s="17" t="n">
        <v>1</v>
      </c>
      <c r="K108" s="17" t="n">
        <v>3</v>
      </c>
      <c r="L108" s="17" t="n">
        <v>115</v>
      </c>
      <c r="M108" s="17" t="n">
        <v>12</v>
      </c>
      <c r="N108" s="17" t="n">
        <v>32</v>
      </c>
      <c r="O108" s="17" t="n">
        <v>81</v>
      </c>
      <c r="P108" s="17" t="n">
        <v>0</v>
      </c>
      <c r="Q108" s="17" t="n">
        <v>0</v>
      </c>
      <c r="R108" s="17" t="n">
        <v>0</v>
      </c>
      <c r="S108" s="17" t="n">
        <v>0</v>
      </c>
      <c r="T108" s="17" t="n">
        <v>0</v>
      </c>
      <c r="AE108" s="17" t="s">
        <v>2214</v>
      </c>
      <c r="AJ108" s="17" t="s">
        <v>4534</v>
      </c>
    </row>
    <row r="109" customFormat="false" ht="15" hidden="false" customHeight="true" outlineLevel="0" collapsed="false">
      <c r="A109" s="17" t="s">
        <v>1353</v>
      </c>
      <c r="B109" s="17" t="s">
        <v>156</v>
      </c>
      <c r="C109" s="17" t="s">
        <v>134</v>
      </c>
      <c r="D109" s="17" t="s">
        <v>135</v>
      </c>
      <c r="E109" s="17" t="s">
        <v>139</v>
      </c>
      <c r="F109" s="17" t="s">
        <v>169</v>
      </c>
      <c r="G109" s="17" t="n">
        <v>0</v>
      </c>
      <c r="H109" s="17" t="n">
        <v>0</v>
      </c>
      <c r="I109" s="17" t="n">
        <v>1</v>
      </c>
      <c r="J109" s="17" t="n">
        <v>1</v>
      </c>
      <c r="K109" s="17" t="n">
        <v>2</v>
      </c>
      <c r="L109" s="17" t="n">
        <v>0</v>
      </c>
      <c r="M109" s="17" t="n">
        <v>0</v>
      </c>
      <c r="N109" s="17" t="n">
        <v>1</v>
      </c>
      <c r="O109" s="17" t="n">
        <v>3</v>
      </c>
      <c r="P109" s="17" t="n">
        <v>0</v>
      </c>
      <c r="Q109" s="17" t="n">
        <v>0</v>
      </c>
      <c r="R109" s="17" t="n">
        <v>0</v>
      </c>
      <c r="S109" s="17" t="n">
        <v>0</v>
      </c>
      <c r="T109" s="17" t="n">
        <v>0</v>
      </c>
      <c r="AE109" s="17" t="s">
        <v>1032</v>
      </c>
      <c r="AJ109" s="17" t="s">
        <v>1929</v>
      </c>
    </row>
    <row r="110" customFormat="false" ht="15" hidden="false" customHeight="true" outlineLevel="0" collapsed="false">
      <c r="A110" s="17" t="s">
        <v>1353</v>
      </c>
      <c r="B110" s="17" t="s">
        <v>156</v>
      </c>
      <c r="C110" s="17" t="s">
        <v>134</v>
      </c>
      <c r="D110" s="17" t="s">
        <v>14446</v>
      </c>
      <c r="E110" s="17" t="s">
        <v>243</v>
      </c>
      <c r="F110" s="17" t="s">
        <v>7</v>
      </c>
      <c r="G110" s="17" t="n">
        <v>3</v>
      </c>
      <c r="H110" s="17" t="n">
        <v>3</v>
      </c>
      <c r="I110" s="17" t="n">
        <v>3</v>
      </c>
      <c r="J110" s="17" t="n">
        <v>2</v>
      </c>
      <c r="K110" s="17" t="n">
        <v>3</v>
      </c>
      <c r="L110" s="17" t="n">
        <v>1665</v>
      </c>
      <c r="M110" s="17" t="n">
        <v>1813</v>
      </c>
      <c r="N110" s="17" t="n">
        <v>1743</v>
      </c>
      <c r="O110" s="17" t="n">
        <v>312</v>
      </c>
      <c r="P110" s="17" t="n">
        <v>0</v>
      </c>
      <c r="Q110" s="17" t="n">
        <v>0</v>
      </c>
      <c r="R110" s="17" t="n">
        <v>0</v>
      </c>
      <c r="S110" s="17" t="n">
        <v>0</v>
      </c>
      <c r="T110" s="17" t="n">
        <v>0</v>
      </c>
      <c r="AE110" s="17" t="s">
        <v>10092</v>
      </c>
      <c r="AJ110" s="17" t="s">
        <v>2797</v>
      </c>
    </row>
    <row r="111" customFormat="false" ht="15" hidden="false" customHeight="true" outlineLevel="0" collapsed="false">
      <c r="A111" s="17" t="s">
        <v>1353</v>
      </c>
      <c r="B111" s="17" t="s">
        <v>156</v>
      </c>
      <c r="C111" s="17" t="s">
        <v>134</v>
      </c>
      <c r="D111" s="17" t="s">
        <v>14446</v>
      </c>
      <c r="E111" s="17" t="s">
        <v>243</v>
      </c>
      <c r="F111" s="17" t="s">
        <v>140</v>
      </c>
      <c r="G111" s="17" t="n">
        <v>3</v>
      </c>
      <c r="H111" s="17" t="n">
        <v>3</v>
      </c>
      <c r="I111" s="17" t="n">
        <v>2</v>
      </c>
      <c r="J111" s="17" t="n">
        <v>1</v>
      </c>
      <c r="K111" s="17" t="n">
        <v>3</v>
      </c>
      <c r="L111" s="17" t="n">
        <v>37</v>
      </c>
      <c r="M111" s="17" t="n">
        <v>114</v>
      </c>
      <c r="N111" s="17" t="n">
        <v>134</v>
      </c>
      <c r="O111" s="17" t="n">
        <v>9</v>
      </c>
      <c r="P111" s="17" t="n">
        <v>0</v>
      </c>
      <c r="Q111" s="17" t="n">
        <v>0</v>
      </c>
      <c r="R111" s="17" t="n">
        <v>0</v>
      </c>
      <c r="S111" s="17" t="n">
        <v>0</v>
      </c>
      <c r="T111" s="17" t="n">
        <v>0</v>
      </c>
      <c r="AE111" s="17" t="s">
        <v>5862</v>
      </c>
      <c r="AJ111" s="17" t="s">
        <v>3397</v>
      </c>
    </row>
    <row r="112" customFormat="false" ht="15" hidden="false" customHeight="true" outlineLevel="0" collapsed="false">
      <c r="A112" s="17" t="s">
        <v>1353</v>
      </c>
      <c r="B112" s="17" t="s">
        <v>156</v>
      </c>
      <c r="C112" s="17" t="s">
        <v>134</v>
      </c>
      <c r="D112" s="17" t="s">
        <v>14446</v>
      </c>
      <c r="E112" s="17" t="s">
        <v>243</v>
      </c>
      <c r="F112" s="17" t="s">
        <v>144</v>
      </c>
      <c r="G112" s="17" t="n">
        <v>2</v>
      </c>
      <c r="H112" s="17" t="n">
        <v>2</v>
      </c>
      <c r="I112" s="17" t="n">
        <v>2</v>
      </c>
      <c r="J112" s="17" t="n">
        <v>1</v>
      </c>
      <c r="K112" s="17" t="n">
        <v>2</v>
      </c>
      <c r="L112" s="17" t="n">
        <v>299</v>
      </c>
      <c r="M112" s="17" t="n">
        <v>580</v>
      </c>
      <c r="N112" s="17" t="n">
        <v>290</v>
      </c>
      <c r="O112" s="17" t="n">
        <v>69</v>
      </c>
      <c r="P112" s="17" t="n">
        <v>0</v>
      </c>
      <c r="Q112" s="17" t="n">
        <v>0</v>
      </c>
      <c r="R112" s="17" t="n">
        <v>0</v>
      </c>
      <c r="S112" s="17" t="n">
        <v>0</v>
      </c>
      <c r="T112" s="17" t="n">
        <v>0</v>
      </c>
      <c r="AE112" s="17" t="s">
        <v>5974</v>
      </c>
      <c r="AJ112" s="17" t="s">
        <v>8448</v>
      </c>
    </row>
    <row r="113" customFormat="false" ht="15" hidden="false" customHeight="true" outlineLevel="0" collapsed="false">
      <c r="A113" s="17" t="s">
        <v>1353</v>
      </c>
      <c r="B113" s="17" t="s">
        <v>156</v>
      </c>
      <c r="C113" s="17" t="s">
        <v>134</v>
      </c>
      <c r="D113" s="17" t="s">
        <v>14446</v>
      </c>
      <c r="E113" s="17" t="s">
        <v>243</v>
      </c>
      <c r="F113" s="17" t="s">
        <v>150</v>
      </c>
      <c r="G113" s="17" t="n">
        <v>3</v>
      </c>
      <c r="H113" s="17" t="n">
        <v>3</v>
      </c>
      <c r="I113" s="17" t="n">
        <v>3</v>
      </c>
      <c r="J113" s="17" t="n">
        <v>2</v>
      </c>
      <c r="K113" s="17" t="n">
        <v>3</v>
      </c>
      <c r="L113" s="17" t="n">
        <v>1104</v>
      </c>
      <c r="M113" s="17" t="n">
        <v>845</v>
      </c>
      <c r="N113" s="17" t="n">
        <v>911</v>
      </c>
      <c r="O113" s="17" t="n">
        <v>212</v>
      </c>
      <c r="P113" s="17" t="n">
        <v>0</v>
      </c>
      <c r="Q113" s="17" t="n">
        <v>0</v>
      </c>
      <c r="R113" s="17" t="n">
        <v>0</v>
      </c>
      <c r="S113" s="17" t="n">
        <v>0</v>
      </c>
      <c r="T113" s="17" t="n">
        <v>0</v>
      </c>
      <c r="AE113" s="17" t="s">
        <v>227</v>
      </c>
      <c r="AJ113" s="17" t="s">
        <v>7052</v>
      </c>
    </row>
    <row r="114" customFormat="false" ht="15" hidden="false" customHeight="true" outlineLevel="0" collapsed="false">
      <c r="A114" s="17" t="s">
        <v>1353</v>
      </c>
      <c r="B114" s="17" t="s">
        <v>156</v>
      </c>
      <c r="C114" s="17" t="s">
        <v>134</v>
      </c>
      <c r="D114" s="17" t="s">
        <v>14446</v>
      </c>
      <c r="E114" s="17" t="s">
        <v>243</v>
      </c>
      <c r="F114" s="17" t="s">
        <v>166</v>
      </c>
      <c r="G114" s="17" t="n">
        <v>0</v>
      </c>
      <c r="H114" s="17" t="n">
        <v>2</v>
      </c>
      <c r="I114" s="17" t="n">
        <v>2</v>
      </c>
      <c r="J114" s="17" t="n">
        <v>0</v>
      </c>
      <c r="K114" s="17" t="n">
        <v>2</v>
      </c>
      <c r="L114" s="17" t="n">
        <v>0</v>
      </c>
      <c r="M114" s="17" t="n">
        <v>88</v>
      </c>
      <c r="N114" s="17" t="n">
        <v>274</v>
      </c>
      <c r="O114" s="17" t="n">
        <v>0</v>
      </c>
      <c r="P114" s="17" t="n">
        <v>0</v>
      </c>
      <c r="Q114" s="17" t="n">
        <v>0</v>
      </c>
      <c r="R114" s="17" t="n">
        <v>0</v>
      </c>
      <c r="S114" s="17" t="n">
        <v>0</v>
      </c>
      <c r="T114" s="17" t="n">
        <v>0</v>
      </c>
      <c r="AE114" s="17" t="s">
        <v>9701</v>
      </c>
      <c r="AJ114" s="17" t="s">
        <v>3109</v>
      </c>
    </row>
    <row r="115" customFormat="false" ht="15" hidden="false" customHeight="true" outlineLevel="0" collapsed="false">
      <c r="A115" s="17" t="s">
        <v>1353</v>
      </c>
      <c r="B115" s="17" t="s">
        <v>156</v>
      </c>
      <c r="C115" s="17" t="s">
        <v>134</v>
      </c>
      <c r="D115" s="17" t="s">
        <v>14446</v>
      </c>
      <c r="E115" s="17" t="s">
        <v>243</v>
      </c>
      <c r="F115" s="17" t="s">
        <v>158</v>
      </c>
      <c r="G115" s="17" t="n">
        <v>3</v>
      </c>
      <c r="H115" s="17" t="n">
        <v>3</v>
      </c>
      <c r="I115" s="17" t="n">
        <v>3</v>
      </c>
      <c r="J115" s="17" t="n">
        <v>2</v>
      </c>
      <c r="K115" s="17" t="n">
        <v>3</v>
      </c>
      <c r="L115" s="17" t="n">
        <v>221</v>
      </c>
      <c r="M115" s="17" t="n">
        <v>183</v>
      </c>
      <c r="N115" s="17" t="n">
        <v>100</v>
      </c>
      <c r="O115" s="17" t="n">
        <v>22</v>
      </c>
      <c r="P115" s="17" t="n">
        <v>0</v>
      </c>
      <c r="Q115" s="17" t="n">
        <v>0</v>
      </c>
      <c r="R115" s="17" t="n">
        <v>0</v>
      </c>
      <c r="S115" s="17" t="n">
        <v>0</v>
      </c>
      <c r="T115" s="17" t="n">
        <v>0</v>
      </c>
      <c r="AE115" s="17" t="s">
        <v>693</v>
      </c>
      <c r="AJ115" s="17" t="s">
        <v>613</v>
      </c>
    </row>
    <row r="116" customFormat="false" ht="15" hidden="false" customHeight="true" outlineLevel="0" collapsed="false">
      <c r="A116" s="17" t="s">
        <v>1353</v>
      </c>
      <c r="B116" s="17" t="s">
        <v>156</v>
      </c>
      <c r="C116" s="17" t="s">
        <v>134</v>
      </c>
      <c r="D116" s="17" t="s">
        <v>14446</v>
      </c>
      <c r="E116" s="17" t="s">
        <v>243</v>
      </c>
      <c r="F116" s="17" t="s">
        <v>169</v>
      </c>
      <c r="G116" s="17" t="n">
        <v>1</v>
      </c>
      <c r="H116" s="17" t="n">
        <v>1</v>
      </c>
      <c r="I116" s="17" t="n">
        <v>1</v>
      </c>
      <c r="J116" s="17" t="n">
        <v>0</v>
      </c>
      <c r="K116" s="17" t="n">
        <v>2</v>
      </c>
      <c r="L116" s="17" t="n">
        <v>4</v>
      </c>
      <c r="M116" s="17" t="n">
        <v>3</v>
      </c>
      <c r="N116" s="17" t="n">
        <v>34</v>
      </c>
      <c r="O116" s="17" t="n">
        <v>0</v>
      </c>
      <c r="P116" s="17" t="n">
        <v>0</v>
      </c>
      <c r="Q116" s="17" t="n">
        <v>0</v>
      </c>
      <c r="R116" s="17" t="n">
        <v>0</v>
      </c>
      <c r="S116" s="17" t="n">
        <v>0</v>
      </c>
      <c r="T116" s="17" t="n">
        <v>0</v>
      </c>
      <c r="AE116" s="17" t="s">
        <v>4355</v>
      </c>
      <c r="AJ116" s="17" t="s">
        <v>617</v>
      </c>
    </row>
    <row r="117" customFormat="false" ht="15" hidden="false" customHeight="true" outlineLevel="0" collapsed="false">
      <c r="A117" s="17" t="s">
        <v>1353</v>
      </c>
      <c r="B117" s="17" t="s">
        <v>156</v>
      </c>
      <c r="C117" s="17" t="s">
        <v>134</v>
      </c>
      <c r="D117" s="17" t="s">
        <v>14446</v>
      </c>
      <c r="E117" s="17" t="s">
        <v>139</v>
      </c>
      <c r="F117" s="17" t="s">
        <v>7</v>
      </c>
      <c r="G117" s="17" t="n">
        <v>0</v>
      </c>
      <c r="H117" s="17" t="n">
        <v>1</v>
      </c>
      <c r="I117" s="17" t="n">
        <v>1</v>
      </c>
      <c r="J117" s="17" t="n">
        <v>1</v>
      </c>
      <c r="K117" s="17" t="n">
        <v>1</v>
      </c>
      <c r="L117" s="17" t="n">
        <v>0</v>
      </c>
      <c r="M117" s="17" t="n">
        <v>8</v>
      </c>
      <c r="N117" s="17" t="n">
        <v>524</v>
      </c>
      <c r="O117" s="17" t="n">
        <v>192</v>
      </c>
      <c r="P117" s="17" t="n">
        <v>0</v>
      </c>
      <c r="Q117" s="17" t="n">
        <v>0</v>
      </c>
      <c r="R117" s="17" t="n">
        <v>0</v>
      </c>
      <c r="S117" s="17" t="n">
        <v>0</v>
      </c>
      <c r="T117" s="17" t="n">
        <v>0</v>
      </c>
      <c r="AE117" s="17" t="s">
        <v>2928</v>
      </c>
      <c r="AJ117" s="17" t="s">
        <v>364</v>
      </c>
    </row>
    <row r="118" customFormat="false" ht="15" hidden="false" customHeight="true" outlineLevel="0" collapsed="false">
      <c r="A118" s="17" t="s">
        <v>1353</v>
      </c>
      <c r="B118" s="17" t="s">
        <v>156</v>
      </c>
      <c r="C118" s="17" t="s">
        <v>134</v>
      </c>
      <c r="D118" s="17" t="s">
        <v>14446</v>
      </c>
      <c r="E118" s="17" t="s">
        <v>139</v>
      </c>
      <c r="F118" s="17" t="s">
        <v>140</v>
      </c>
      <c r="G118" s="17" t="n">
        <v>0</v>
      </c>
      <c r="H118" s="17" t="n">
        <v>1</v>
      </c>
      <c r="I118" s="17" t="n">
        <v>1</v>
      </c>
      <c r="J118" s="17" t="n">
        <v>1</v>
      </c>
      <c r="K118" s="17" t="n">
        <v>1</v>
      </c>
      <c r="L118" s="17" t="n">
        <v>0</v>
      </c>
      <c r="M118" s="17" t="n">
        <v>6</v>
      </c>
      <c r="N118" s="17" t="n">
        <v>9</v>
      </c>
      <c r="O118" s="17" t="n">
        <v>9</v>
      </c>
      <c r="P118" s="17" t="n">
        <v>0</v>
      </c>
      <c r="Q118" s="17" t="n">
        <v>0</v>
      </c>
      <c r="R118" s="17" t="n">
        <v>0</v>
      </c>
      <c r="S118" s="17" t="n">
        <v>0</v>
      </c>
      <c r="T118" s="17" t="n">
        <v>0</v>
      </c>
      <c r="AE118" s="17" t="s">
        <v>6416</v>
      </c>
      <c r="AJ118" s="17" t="s">
        <v>1112</v>
      </c>
    </row>
    <row r="119" customFormat="false" ht="15" hidden="false" customHeight="true" outlineLevel="0" collapsed="false">
      <c r="A119" s="17" t="s">
        <v>1353</v>
      </c>
      <c r="B119" s="17" t="s">
        <v>156</v>
      </c>
      <c r="C119" s="17" t="s">
        <v>134</v>
      </c>
      <c r="D119" s="17" t="s">
        <v>14446</v>
      </c>
      <c r="E119" s="17" t="s">
        <v>139</v>
      </c>
      <c r="F119" s="17" t="s">
        <v>144</v>
      </c>
      <c r="G119" s="17" t="n">
        <v>0</v>
      </c>
      <c r="H119" s="17" t="n">
        <v>0</v>
      </c>
      <c r="I119" s="17" t="n">
        <v>1</v>
      </c>
      <c r="J119" s="17" t="n">
        <v>1</v>
      </c>
      <c r="K119" s="17" t="n">
        <v>1</v>
      </c>
      <c r="L119" s="17" t="n">
        <v>0</v>
      </c>
      <c r="M119" s="17" t="n">
        <v>0</v>
      </c>
      <c r="N119" s="17" t="n">
        <v>139</v>
      </c>
      <c r="O119" s="17" t="n">
        <v>50</v>
      </c>
      <c r="P119" s="17" t="n">
        <v>0</v>
      </c>
      <c r="Q119" s="17" t="n">
        <v>0</v>
      </c>
      <c r="R119" s="17" t="n">
        <v>0</v>
      </c>
      <c r="S119" s="17" t="n">
        <v>0</v>
      </c>
      <c r="T119" s="17" t="n">
        <v>0</v>
      </c>
      <c r="AE119" s="17" t="s">
        <v>1730</v>
      </c>
      <c r="AJ119" s="17" t="s">
        <v>9460</v>
      </c>
    </row>
    <row r="120" customFormat="false" ht="15" hidden="false" customHeight="true" outlineLevel="0" collapsed="false">
      <c r="A120" s="17" t="s">
        <v>1353</v>
      </c>
      <c r="B120" s="17" t="s">
        <v>156</v>
      </c>
      <c r="C120" s="17" t="s">
        <v>134</v>
      </c>
      <c r="D120" s="17" t="s">
        <v>14446</v>
      </c>
      <c r="E120" s="17" t="s">
        <v>139</v>
      </c>
      <c r="F120" s="17" t="s">
        <v>150</v>
      </c>
      <c r="G120" s="17" t="n">
        <v>0</v>
      </c>
      <c r="H120" s="17" t="n">
        <v>1</v>
      </c>
      <c r="I120" s="17" t="n">
        <v>1</v>
      </c>
      <c r="J120" s="17" t="n">
        <v>1</v>
      </c>
      <c r="K120" s="17" t="n">
        <v>1</v>
      </c>
      <c r="L120" s="17" t="n">
        <v>0</v>
      </c>
      <c r="M120" s="17" t="n">
        <v>2</v>
      </c>
      <c r="N120" s="17" t="n">
        <v>338</v>
      </c>
      <c r="O120" s="17" t="n">
        <v>122</v>
      </c>
      <c r="P120" s="17" t="n">
        <v>0</v>
      </c>
      <c r="Q120" s="17" t="n">
        <v>0</v>
      </c>
      <c r="R120" s="17" t="n">
        <v>0</v>
      </c>
      <c r="S120" s="17" t="n">
        <v>0</v>
      </c>
      <c r="T120" s="17" t="n">
        <v>0</v>
      </c>
      <c r="AE120" s="17" t="s">
        <v>8438</v>
      </c>
      <c r="AJ120" s="17" t="s">
        <v>3460</v>
      </c>
    </row>
    <row r="121" customFormat="false" ht="15" hidden="false" customHeight="true" outlineLevel="0" collapsed="false">
      <c r="A121" s="17" t="s">
        <v>1353</v>
      </c>
      <c r="B121" s="17" t="s">
        <v>156</v>
      </c>
      <c r="C121" s="17" t="s">
        <v>134</v>
      </c>
      <c r="D121" s="17" t="s">
        <v>14446</v>
      </c>
      <c r="E121" s="17" t="s">
        <v>139</v>
      </c>
      <c r="F121" s="17" t="s">
        <v>158</v>
      </c>
      <c r="G121" s="17" t="n">
        <v>0</v>
      </c>
      <c r="H121" s="17" t="n">
        <v>0</v>
      </c>
      <c r="I121" s="17" t="n">
        <v>1</v>
      </c>
      <c r="J121" s="17" t="n">
        <v>1</v>
      </c>
      <c r="K121" s="17" t="n">
        <v>1</v>
      </c>
      <c r="L121" s="17" t="n">
        <v>0</v>
      </c>
      <c r="M121" s="17" t="n">
        <v>0</v>
      </c>
      <c r="N121" s="17" t="n">
        <v>38</v>
      </c>
      <c r="O121" s="17" t="n">
        <v>11</v>
      </c>
      <c r="P121" s="17" t="n">
        <v>0</v>
      </c>
      <c r="Q121" s="17" t="n">
        <v>0</v>
      </c>
      <c r="R121" s="17" t="n">
        <v>0</v>
      </c>
      <c r="S121" s="17" t="n">
        <v>0</v>
      </c>
      <c r="T121" s="17" t="n">
        <v>0</v>
      </c>
      <c r="AE121" s="17" t="s">
        <v>1696</v>
      </c>
      <c r="AJ121" s="17" t="s">
        <v>3862</v>
      </c>
    </row>
    <row r="122" customFormat="false" ht="15" hidden="false" customHeight="true" outlineLevel="0" collapsed="false">
      <c r="A122" s="17" t="s">
        <v>1353</v>
      </c>
      <c r="B122" s="17" t="s">
        <v>156</v>
      </c>
      <c r="C122" s="17" t="s">
        <v>148</v>
      </c>
      <c r="D122" s="17" t="s">
        <v>14443</v>
      </c>
      <c r="E122" s="17" t="s">
        <v>243</v>
      </c>
      <c r="F122" s="17" t="s">
        <v>7</v>
      </c>
      <c r="G122" s="17" t="n">
        <v>1</v>
      </c>
      <c r="H122" s="17" t="n">
        <v>1</v>
      </c>
      <c r="I122" s="17" t="n">
        <v>1</v>
      </c>
      <c r="J122" s="17" t="n">
        <v>1</v>
      </c>
      <c r="K122" s="17" t="n">
        <v>1</v>
      </c>
      <c r="L122" s="17" t="n">
        <v>97</v>
      </c>
      <c r="M122" s="17" t="n">
        <v>71</v>
      </c>
      <c r="N122" s="17" t="n">
        <v>141</v>
      </c>
      <c r="O122" s="17" t="n">
        <v>33</v>
      </c>
      <c r="P122" s="17" t="n">
        <v>0</v>
      </c>
      <c r="Q122" s="17" t="n">
        <v>0</v>
      </c>
      <c r="R122" s="17" t="n">
        <v>0</v>
      </c>
      <c r="S122" s="17" t="n">
        <v>0</v>
      </c>
      <c r="T122" s="17" t="n">
        <v>0</v>
      </c>
      <c r="AE122" s="17" t="s">
        <v>8666</v>
      </c>
      <c r="AJ122" s="17" t="s">
        <v>2665</v>
      </c>
    </row>
    <row r="123" customFormat="false" ht="15" hidden="false" customHeight="true" outlineLevel="0" collapsed="false">
      <c r="A123" s="17" t="s">
        <v>1353</v>
      </c>
      <c r="B123" s="17" t="s">
        <v>156</v>
      </c>
      <c r="C123" s="17" t="s">
        <v>148</v>
      </c>
      <c r="D123" s="17" t="s">
        <v>14443</v>
      </c>
      <c r="E123" s="17" t="s">
        <v>243</v>
      </c>
      <c r="F123" s="17" t="s">
        <v>140</v>
      </c>
      <c r="G123" s="17" t="n">
        <v>1</v>
      </c>
      <c r="H123" s="17" t="n">
        <v>1</v>
      </c>
      <c r="I123" s="17" t="n">
        <v>1</v>
      </c>
      <c r="J123" s="17" t="n">
        <v>1</v>
      </c>
      <c r="K123" s="17" t="n">
        <v>1</v>
      </c>
      <c r="L123" s="17" t="n">
        <v>56</v>
      </c>
      <c r="M123" s="17" t="n">
        <v>67</v>
      </c>
      <c r="N123" s="17" t="n">
        <v>126</v>
      </c>
      <c r="O123" s="17" t="n">
        <v>23</v>
      </c>
      <c r="P123" s="17" t="n">
        <v>0</v>
      </c>
      <c r="Q123" s="17" t="n">
        <v>0</v>
      </c>
      <c r="R123" s="17" t="n">
        <v>0</v>
      </c>
      <c r="S123" s="17" t="n">
        <v>0</v>
      </c>
      <c r="T123" s="17" t="n">
        <v>0</v>
      </c>
      <c r="AE123" s="17" t="s">
        <v>1100</v>
      </c>
      <c r="AJ123" s="17" t="s">
        <v>6035</v>
      </c>
    </row>
    <row r="124" customFormat="false" ht="15" hidden="false" customHeight="true" outlineLevel="0" collapsed="false">
      <c r="A124" s="17" t="s">
        <v>1353</v>
      </c>
      <c r="B124" s="17" t="s">
        <v>156</v>
      </c>
      <c r="C124" s="17" t="s">
        <v>148</v>
      </c>
      <c r="D124" s="17" t="s">
        <v>14443</v>
      </c>
      <c r="E124" s="17" t="s">
        <v>243</v>
      </c>
      <c r="F124" s="17" t="s">
        <v>150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38</v>
      </c>
      <c r="M124" s="17" t="n">
        <v>3</v>
      </c>
      <c r="N124" s="17" t="n">
        <v>15</v>
      </c>
      <c r="O124" s="17" t="n">
        <v>10</v>
      </c>
      <c r="P124" s="17" t="n">
        <v>0</v>
      </c>
      <c r="Q124" s="17" t="n">
        <v>0</v>
      </c>
      <c r="R124" s="17" t="n">
        <v>0</v>
      </c>
      <c r="S124" s="17" t="n">
        <v>0</v>
      </c>
      <c r="T124" s="17" t="n">
        <v>0</v>
      </c>
      <c r="AE124" s="17" t="s">
        <v>178</v>
      </c>
      <c r="AJ124" s="17" t="s">
        <v>3406</v>
      </c>
    </row>
    <row r="125" customFormat="false" ht="15" hidden="false" customHeight="true" outlineLevel="0" collapsed="false">
      <c r="A125" s="17" t="s">
        <v>1353</v>
      </c>
      <c r="B125" s="17" t="s">
        <v>156</v>
      </c>
      <c r="C125" s="17" t="s">
        <v>148</v>
      </c>
      <c r="D125" s="17" t="s">
        <v>14443</v>
      </c>
      <c r="E125" s="17" t="s">
        <v>243</v>
      </c>
      <c r="F125" s="17" t="s">
        <v>158</v>
      </c>
      <c r="G125" s="17" t="n">
        <v>1</v>
      </c>
      <c r="H125" s="17" t="n">
        <v>1</v>
      </c>
      <c r="I125" s="17" t="n">
        <v>0</v>
      </c>
      <c r="J125" s="17" t="n">
        <v>0</v>
      </c>
      <c r="K125" s="17" t="n">
        <v>1</v>
      </c>
      <c r="L125" s="17" t="n">
        <v>3</v>
      </c>
      <c r="M125" s="17" t="n">
        <v>1</v>
      </c>
      <c r="N125" s="17" t="n">
        <v>0</v>
      </c>
      <c r="O125" s="17" t="n">
        <v>0</v>
      </c>
      <c r="P125" s="17" t="n">
        <v>0</v>
      </c>
      <c r="Q125" s="17" t="n">
        <v>0</v>
      </c>
      <c r="R125" s="17" t="n">
        <v>0</v>
      </c>
      <c r="S125" s="17" t="n">
        <v>0</v>
      </c>
      <c r="T125" s="17" t="n">
        <v>0</v>
      </c>
      <c r="AE125" s="17" t="s">
        <v>11744</v>
      </c>
      <c r="AJ125" s="17" t="s">
        <v>5749</v>
      </c>
    </row>
    <row r="126" customFormat="false" ht="15" hidden="false" customHeight="true" outlineLevel="0" collapsed="false">
      <c r="A126" s="17" t="s">
        <v>1353</v>
      </c>
      <c r="B126" s="17" t="s">
        <v>156</v>
      </c>
      <c r="C126" s="17" t="s">
        <v>148</v>
      </c>
      <c r="D126" s="17" t="s">
        <v>14443</v>
      </c>
      <c r="E126" s="17" t="s">
        <v>139</v>
      </c>
      <c r="F126" s="17" t="s">
        <v>7</v>
      </c>
      <c r="G126" s="17" t="n">
        <v>4</v>
      </c>
      <c r="H126" s="17" t="n">
        <v>4</v>
      </c>
      <c r="I126" s="17" t="n">
        <v>5</v>
      </c>
      <c r="J126" s="17" t="n">
        <v>3</v>
      </c>
      <c r="K126" s="17" t="n">
        <v>7</v>
      </c>
      <c r="L126" s="17" t="n">
        <v>115</v>
      </c>
      <c r="M126" s="17" t="n">
        <v>387</v>
      </c>
      <c r="N126" s="17" t="n">
        <v>50</v>
      </c>
      <c r="O126" s="17" t="n">
        <v>38</v>
      </c>
      <c r="P126" s="17" t="n">
        <v>0</v>
      </c>
      <c r="Q126" s="17" t="n">
        <v>0</v>
      </c>
      <c r="R126" s="17" t="n">
        <v>0</v>
      </c>
      <c r="S126" s="17" t="n">
        <v>0</v>
      </c>
      <c r="T126" s="17" t="n">
        <v>0</v>
      </c>
      <c r="AE126" s="17" t="s">
        <v>206</v>
      </c>
      <c r="AJ126" s="17" t="s">
        <v>3681</v>
      </c>
    </row>
    <row r="127" customFormat="false" ht="15" hidden="false" customHeight="true" outlineLevel="0" collapsed="false">
      <c r="A127" s="17" t="s">
        <v>1353</v>
      </c>
      <c r="B127" s="17" t="s">
        <v>156</v>
      </c>
      <c r="C127" s="17" t="s">
        <v>148</v>
      </c>
      <c r="D127" s="17" t="s">
        <v>14443</v>
      </c>
      <c r="E127" s="17" t="s">
        <v>139</v>
      </c>
      <c r="F127" s="17" t="s">
        <v>140</v>
      </c>
      <c r="G127" s="17" t="n">
        <v>2</v>
      </c>
      <c r="H127" s="17" t="n">
        <v>3</v>
      </c>
      <c r="I127" s="17" t="n">
        <v>4</v>
      </c>
      <c r="J127" s="17" t="n">
        <v>2</v>
      </c>
      <c r="K127" s="17" t="n">
        <v>5</v>
      </c>
      <c r="L127" s="17" t="n">
        <v>22</v>
      </c>
      <c r="M127" s="17" t="n">
        <v>32</v>
      </c>
      <c r="N127" s="17" t="n">
        <v>41</v>
      </c>
      <c r="O127" s="17" t="n">
        <v>35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AE127" s="17" t="s">
        <v>1311</v>
      </c>
      <c r="AJ127" s="17" t="s">
        <v>3467</v>
      </c>
    </row>
    <row r="128" customFormat="false" ht="15" hidden="false" customHeight="true" outlineLevel="0" collapsed="false">
      <c r="A128" s="17" t="s">
        <v>1353</v>
      </c>
      <c r="B128" s="17" t="s">
        <v>156</v>
      </c>
      <c r="C128" s="17" t="s">
        <v>148</v>
      </c>
      <c r="D128" s="17" t="s">
        <v>14443</v>
      </c>
      <c r="E128" s="17" t="s">
        <v>139</v>
      </c>
      <c r="F128" s="17" t="s">
        <v>144</v>
      </c>
      <c r="G128" s="17" t="n">
        <v>1</v>
      </c>
      <c r="H128" s="17" t="n">
        <v>1</v>
      </c>
      <c r="I128" s="17" t="n">
        <v>0</v>
      </c>
      <c r="J128" s="17" t="n">
        <v>0</v>
      </c>
      <c r="K128" s="17" t="n">
        <v>1</v>
      </c>
      <c r="L128" s="17" t="n">
        <v>28</v>
      </c>
      <c r="M128" s="17" t="n">
        <v>106</v>
      </c>
      <c r="N128" s="17" t="n">
        <v>0</v>
      </c>
      <c r="O128" s="17" t="n">
        <v>0</v>
      </c>
      <c r="P128" s="17" t="n">
        <v>0</v>
      </c>
      <c r="Q128" s="17" t="n">
        <v>0</v>
      </c>
      <c r="R128" s="17" t="n">
        <v>0</v>
      </c>
      <c r="S128" s="17" t="n">
        <v>0</v>
      </c>
      <c r="T128" s="17" t="n">
        <v>0</v>
      </c>
      <c r="AE128" s="17" t="s">
        <v>6067</v>
      </c>
      <c r="AJ128" s="17" t="s">
        <v>4398</v>
      </c>
    </row>
    <row r="129" customFormat="false" ht="15" hidden="false" customHeight="true" outlineLevel="0" collapsed="false">
      <c r="A129" s="17" t="s">
        <v>1353</v>
      </c>
      <c r="B129" s="17" t="s">
        <v>156</v>
      </c>
      <c r="C129" s="17" t="s">
        <v>148</v>
      </c>
      <c r="D129" s="17" t="s">
        <v>14443</v>
      </c>
      <c r="E129" s="17" t="s">
        <v>139</v>
      </c>
      <c r="F129" s="17" t="s">
        <v>150</v>
      </c>
      <c r="G129" s="17" t="n">
        <v>2</v>
      </c>
      <c r="H129" s="17" t="n">
        <v>2</v>
      </c>
      <c r="I129" s="17" t="n">
        <v>1</v>
      </c>
      <c r="J129" s="17" t="n">
        <v>1</v>
      </c>
      <c r="K129" s="17" t="n">
        <v>3</v>
      </c>
      <c r="L129" s="17" t="n">
        <v>44</v>
      </c>
      <c r="M129" s="17" t="n">
        <v>231</v>
      </c>
      <c r="N129" s="17" t="n">
        <v>7</v>
      </c>
      <c r="O129" s="17" t="n">
        <v>2</v>
      </c>
      <c r="P129" s="17" t="n">
        <v>0</v>
      </c>
      <c r="Q129" s="17" t="n">
        <v>0</v>
      </c>
      <c r="R129" s="17" t="n">
        <v>0</v>
      </c>
      <c r="S129" s="17" t="n">
        <v>0</v>
      </c>
      <c r="T129" s="17" t="n">
        <v>0</v>
      </c>
      <c r="AE129" s="17" t="s">
        <v>2853</v>
      </c>
      <c r="AJ129" s="17" t="s">
        <v>12808</v>
      </c>
    </row>
    <row r="130" customFormat="false" ht="15" hidden="false" customHeight="true" outlineLevel="0" collapsed="false">
      <c r="A130" s="17" t="s">
        <v>1353</v>
      </c>
      <c r="B130" s="17" t="s">
        <v>156</v>
      </c>
      <c r="C130" s="17" t="s">
        <v>148</v>
      </c>
      <c r="D130" s="17" t="s">
        <v>14443</v>
      </c>
      <c r="E130" s="17" t="s">
        <v>139</v>
      </c>
      <c r="F130" s="17" t="s">
        <v>158</v>
      </c>
      <c r="G130" s="17" t="n">
        <v>2</v>
      </c>
      <c r="H130" s="17" t="n">
        <v>3</v>
      </c>
      <c r="I130" s="17" t="n">
        <v>2</v>
      </c>
      <c r="J130" s="17" t="n">
        <v>1</v>
      </c>
      <c r="K130" s="17" t="n">
        <v>4</v>
      </c>
      <c r="L130" s="17" t="n">
        <v>21</v>
      </c>
      <c r="M130" s="17" t="n">
        <v>16</v>
      </c>
      <c r="N130" s="17" t="n">
        <v>2</v>
      </c>
      <c r="O130" s="17" t="n">
        <v>1</v>
      </c>
      <c r="P130" s="17" t="n">
        <v>0</v>
      </c>
      <c r="Q130" s="17" t="n">
        <v>0</v>
      </c>
      <c r="R130" s="17" t="n">
        <v>0</v>
      </c>
      <c r="S130" s="17" t="n">
        <v>0</v>
      </c>
      <c r="T130" s="17" t="n">
        <v>0</v>
      </c>
      <c r="AE130" s="17" t="s">
        <v>8028</v>
      </c>
      <c r="AJ130" s="17" t="s">
        <v>6150</v>
      </c>
    </row>
    <row r="131" customFormat="false" ht="15" hidden="false" customHeight="true" outlineLevel="0" collapsed="false">
      <c r="A131" s="17" t="s">
        <v>1353</v>
      </c>
      <c r="B131" s="17" t="s">
        <v>156</v>
      </c>
      <c r="C131" s="17" t="s">
        <v>148</v>
      </c>
      <c r="D131" s="17" t="s">
        <v>14443</v>
      </c>
      <c r="E131" s="17" t="s">
        <v>139</v>
      </c>
      <c r="F131" s="17" t="s">
        <v>169</v>
      </c>
      <c r="G131" s="17" t="n">
        <v>0</v>
      </c>
      <c r="H131" s="17" t="n">
        <v>1</v>
      </c>
      <c r="I131" s="17" t="n">
        <v>0</v>
      </c>
      <c r="J131" s="17" t="n">
        <v>0</v>
      </c>
      <c r="K131" s="17" t="n">
        <v>1</v>
      </c>
      <c r="L131" s="17" t="n">
        <v>0</v>
      </c>
      <c r="M131" s="17" t="n">
        <v>2</v>
      </c>
      <c r="N131" s="17" t="n">
        <v>0</v>
      </c>
      <c r="O131" s="17" t="n">
        <v>0</v>
      </c>
      <c r="P131" s="17" t="n">
        <v>0</v>
      </c>
      <c r="Q131" s="17" t="n">
        <v>0</v>
      </c>
      <c r="R131" s="17" t="n">
        <v>0</v>
      </c>
      <c r="S131" s="17" t="n">
        <v>0</v>
      </c>
      <c r="T131" s="17" t="n">
        <v>0</v>
      </c>
      <c r="AE131" s="17" t="s">
        <v>3784</v>
      </c>
      <c r="AJ131" s="17" t="s">
        <v>5787</v>
      </c>
    </row>
    <row r="132" customFormat="false" ht="15" hidden="false" customHeight="true" outlineLevel="0" collapsed="false">
      <c r="A132" s="17" t="s">
        <v>1353</v>
      </c>
      <c r="B132" s="17" t="s">
        <v>156</v>
      </c>
      <c r="C132" s="17" t="s">
        <v>217</v>
      </c>
      <c r="D132" s="17" t="s">
        <v>235</v>
      </c>
      <c r="E132" s="17" t="s">
        <v>243</v>
      </c>
      <c r="F132" s="17" t="s">
        <v>7</v>
      </c>
      <c r="G132" s="17" t="n">
        <v>2</v>
      </c>
      <c r="H132" s="17" t="n">
        <v>2</v>
      </c>
      <c r="I132" s="17" t="n">
        <v>2</v>
      </c>
      <c r="J132" s="17" t="n">
        <v>2</v>
      </c>
      <c r="K132" s="17" t="n">
        <v>2</v>
      </c>
      <c r="L132" s="17" t="n">
        <v>335</v>
      </c>
      <c r="M132" s="17" t="n">
        <v>379</v>
      </c>
      <c r="N132" s="17" t="n">
        <v>572</v>
      </c>
      <c r="O132" s="17" t="n">
        <v>109</v>
      </c>
      <c r="P132" s="17" t="n">
        <v>0</v>
      </c>
      <c r="Q132" s="17" t="n">
        <v>0</v>
      </c>
      <c r="R132" s="17" t="n">
        <v>0</v>
      </c>
      <c r="S132" s="17" t="n">
        <v>0</v>
      </c>
      <c r="T132" s="17" t="n">
        <v>0</v>
      </c>
      <c r="AE132" s="17" t="s">
        <v>1889</v>
      </c>
      <c r="AJ132" s="17" t="s">
        <v>2475</v>
      </c>
    </row>
    <row r="133" customFormat="false" ht="15" hidden="false" customHeight="true" outlineLevel="0" collapsed="false">
      <c r="A133" s="17" t="s">
        <v>1353</v>
      </c>
      <c r="B133" s="17" t="s">
        <v>156</v>
      </c>
      <c r="C133" s="17" t="s">
        <v>217</v>
      </c>
      <c r="D133" s="17" t="s">
        <v>235</v>
      </c>
      <c r="E133" s="17" t="s">
        <v>243</v>
      </c>
      <c r="F133" s="17" t="s">
        <v>140</v>
      </c>
      <c r="G133" s="17" t="n">
        <v>1</v>
      </c>
      <c r="H133" s="17" t="n">
        <v>1</v>
      </c>
      <c r="I133" s="17" t="n">
        <v>1</v>
      </c>
      <c r="J133" s="17" t="n">
        <v>1</v>
      </c>
      <c r="K133" s="17" t="n">
        <v>1</v>
      </c>
      <c r="L133" s="17" t="n">
        <v>9</v>
      </c>
      <c r="M133" s="17" t="n">
        <v>41</v>
      </c>
      <c r="N133" s="17" t="n">
        <v>42</v>
      </c>
      <c r="O133" s="17" t="n">
        <v>26</v>
      </c>
      <c r="P133" s="17" t="n">
        <v>0</v>
      </c>
      <c r="Q133" s="17" t="n">
        <v>0</v>
      </c>
      <c r="R133" s="17" t="n">
        <v>0</v>
      </c>
      <c r="S133" s="17" t="n">
        <v>0</v>
      </c>
      <c r="T133" s="17" t="n">
        <v>0</v>
      </c>
      <c r="AE133" s="17" t="s">
        <v>2936</v>
      </c>
      <c r="AJ133" s="17" t="s">
        <v>432</v>
      </c>
    </row>
    <row r="134" customFormat="false" ht="15" hidden="false" customHeight="true" outlineLevel="0" collapsed="false">
      <c r="A134" s="17" t="s">
        <v>1353</v>
      </c>
      <c r="B134" s="17" t="s">
        <v>156</v>
      </c>
      <c r="C134" s="17" t="s">
        <v>217</v>
      </c>
      <c r="D134" s="17" t="s">
        <v>235</v>
      </c>
      <c r="E134" s="17" t="s">
        <v>243</v>
      </c>
      <c r="F134" s="17" t="s">
        <v>150</v>
      </c>
      <c r="G134" s="17" t="n">
        <v>2</v>
      </c>
      <c r="H134" s="17" t="n">
        <v>2</v>
      </c>
      <c r="I134" s="17" t="n">
        <v>2</v>
      </c>
      <c r="J134" s="17" t="n">
        <v>2</v>
      </c>
      <c r="K134" s="17" t="n">
        <v>2</v>
      </c>
      <c r="L134" s="17" t="n">
        <v>266</v>
      </c>
      <c r="M134" s="17" t="n">
        <v>295</v>
      </c>
      <c r="N134" s="17" t="n">
        <v>424</v>
      </c>
      <c r="O134" s="17" t="n">
        <v>77</v>
      </c>
      <c r="P134" s="17" t="n">
        <v>0</v>
      </c>
      <c r="Q134" s="17" t="n">
        <v>0</v>
      </c>
      <c r="R134" s="17" t="n">
        <v>0</v>
      </c>
      <c r="S134" s="17" t="n">
        <v>0</v>
      </c>
      <c r="T134" s="17" t="n">
        <v>0</v>
      </c>
      <c r="AE134" s="17" t="s">
        <v>1402</v>
      </c>
      <c r="AJ134" s="17" t="s">
        <v>1626</v>
      </c>
    </row>
    <row r="135" customFormat="false" ht="15" hidden="false" customHeight="true" outlineLevel="0" collapsed="false">
      <c r="A135" s="17" t="s">
        <v>1353</v>
      </c>
      <c r="B135" s="17" t="s">
        <v>156</v>
      </c>
      <c r="C135" s="17" t="s">
        <v>217</v>
      </c>
      <c r="D135" s="17" t="s">
        <v>235</v>
      </c>
      <c r="E135" s="17" t="s">
        <v>243</v>
      </c>
      <c r="F135" s="17" t="s">
        <v>166</v>
      </c>
      <c r="G135" s="17" t="n">
        <v>0</v>
      </c>
      <c r="H135" s="17" t="n">
        <v>0</v>
      </c>
      <c r="I135" s="17" t="n">
        <v>1</v>
      </c>
      <c r="J135" s="17" t="n">
        <v>0</v>
      </c>
      <c r="K135" s="17" t="n">
        <v>1</v>
      </c>
      <c r="L135" s="17" t="n">
        <v>0</v>
      </c>
      <c r="M135" s="17" t="n">
        <v>0</v>
      </c>
      <c r="N135" s="17" t="n">
        <v>11</v>
      </c>
      <c r="O135" s="17" t="n">
        <v>0</v>
      </c>
      <c r="P135" s="17" t="n">
        <v>0</v>
      </c>
      <c r="Q135" s="17" t="n">
        <v>0</v>
      </c>
      <c r="R135" s="17" t="n">
        <v>0</v>
      </c>
      <c r="S135" s="17" t="n">
        <v>0</v>
      </c>
      <c r="T135" s="17" t="n">
        <v>0</v>
      </c>
      <c r="AE135" s="17" t="s">
        <v>6681</v>
      </c>
      <c r="AJ135" s="17" t="s">
        <v>7944</v>
      </c>
    </row>
    <row r="136" customFormat="false" ht="15" hidden="false" customHeight="true" outlineLevel="0" collapsed="false">
      <c r="A136" s="17" t="s">
        <v>1353</v>
      </c>
      <c r="B136" s="17" t="s">
        <v>156</v>
      </c>
      <c r="C136" s="17" t="s">
        <v>217</v>
      </c>
      <c r="D136" s="17" t="s">
        <v>235</v>
      </c>
      <c r="E136" s="17" t="s">
        <v>243</v>
      </c>
      <c r="F136" s="17" t="s">
        <v>158</v>
      </c>
      <c r="G136" s="17" t="n">
        <v>2</v>
      </c>
      <c r="H136" s="17" t="n">
        <v>2</v>
      </c>
      <c r="I136" s="17" t="n">
        <v>2</v>
      </c>
      <c r="J136" s="17" t="n">
        <v>1</v>
      </c>
      <c r="K136" s="17" t="n">
        <v>2</v>
      </c>
      <c r="L136" s="17" t="n">
        <v>60</v>
      </c>
      <c r="M136" s="17" t="n">
        <v>35</v>
      </c>
      <c r="N136" s="17" t="n">
        <v>92</v>
      </c>
      <c r="O136" s="17" t="n">
        <v>6</v>
      </c>
      <c r="P136" s="17" t="n">
        <v>0</v>
      </c>
      <c r="Q136" s="17" t="n">
        <v>0</v>
      </c>
      <c r="R136" s="17" t="n">
        <v>0</v>
      </c>
      <c r="S136" s="17" t="n">
        <v>0</v>
      </c>
      <c r="T136" s="17" t="n">
        <v>0</v>
      </c>
      <c r="AE136" s="17" t="s">
        <v>4534</v>
      </c>
      <c r="AJ136" s="17" t="s">
        <v>5354</v>
      </c>
    </row>
    <row r="137" customFormat="false" ht="15" hidden="false" customHeight="true" outlineLevel="0" collapsed="false">
      <c r="A137" s="17" t="s">
        <v>1353</v>
      </c>
      <c r="B137" s="17" t="s">
        <v>156</v>
      </c>
      <c r="C137" s="17" t="s">
        <v>217</v>
      </c>
      <c r="D137" s="17" t="s">
        <v>235</v>
      </c>
      <c r="E137" s="17" t="s">
        <v>243</v>
      </c>
      <c r="F137" s="17" t="s">
        <v>169</v>
      </c>
      <c r="G137" s="17" t="n">
        <v>0</v>
      </c>
      <c r="H137" s="17" t="n">
        <v>2</v>
      </c>
      <c r="I137" s="17" t="n">
        <v>1</v>
      </c>
      <c r="J137" s="17" t="n">
        <v>0</v>
      </c>
      <c r="K137" s="17" t="n">
        <v>2</v>
      </c>
      <c r="L137" s="17" t="n">
        <v>0</v>
      </c>
      <c r="M137" s="17" t="n">
        <v>8</v>
      </c>
      <c r="N137" s="17" t="n">
        <v>3</v>
      </c>
      <c r="O137" s="17" t="n">
        <v>0</v>
      </c>
      <c r="P137" s="17" t="n">
        <v>0</v>
      </c>
      <c r="Q137" s="17" t="n">
        <v>0</v>
      </c>
      <c r="R137" s="17" t="n">
        <v>0</v>
      </c>
      <c r="S137" s="17" t="n">
        <v>0</v>
      </c>
      <c r="T137" s="17" t="n">
        <v>0</v>
      </c>
      <c r="AE137" s="17" t="s">
        <v>1929</v>
      </c>
      <c r="AJ137" s="17" t="s">
        <v>3564</v>
      </c>
    </row>
    <row r="138" customFormat="false" ht="15" hidden="false" customHeight="true" outlineLevel="0" collapsed="false">
      <c r="A138" s="17" t="s">
        <v>1353</v>
      </c>
      <c r="B138" s="17" t="s">
        <v>156</v>
      </c>
      <c r="C138" s="17" t="s">
        <v>217</v>
      </c>
      <c r="D138" s="17" t="s">
        <v>235</v>
      </c>
      <c r="E138" s="17" t="s">
        <v>139</v>
      </c>
      <c r="F138" s="17" t="s">
        <v>7</v>
      </c>
      <c r="G138" s="17" t="n">
        <v>2</v>
      </c>
      <c r="H138" s="17" t="n">
        <v>3</v>
      </c>
      <c r="I138" s="17" t="n">
        <v>3</v>
      </c>
      <c r="J138" s="17" t="n">
        <v>2</v>
      </c>
      <c r="K138" s="17" t="n">
        <v>5</v>
      </c>
      <c r="L138" s="17" t="n">
        <v>33</v>
      </c>
      <c r="M138" s="17" t="n">
        <v>23</v>
      </c>
      <c r="N138" s="17" t="n">
        <v>61</v>
      </c>
      <c r="O138" s="17" t="n">
        <v>36</v>
      </c>
      <c r="P138" s="17" t="n">
        <v>0</v>
      </c>
      <c r="Q138" s="17" t="n">
        <v>0</v>
      </c>
      <c r="R138" s="17" t="n">
        <v>0</v>
      </c>
      <c r="S138" s="17" t="n">
        <v>0</v>
      </c>
      <c r="T138" s="17" t="n">
        <v>0</v>
      </c>
      <c r="AE138" s="17" t="s">
        <v>2797</v>
      </c>
      <c r="AJ138" s="17" t="s">
        <v>4062</v>
      </c>
    </row>
    <row r="139" customFormat="false" ht="15" hidden="false" customHeight="true" outlineLevel="0" collapsed="false">
      <c r="A139" s="17" t="s">
        <v>1353</v>
      </c>
      <c r="B139" s="17" t="s">
        <v>156</v>
      </c>
      <c r="C139" s="17" t="s">
        <v>217</v>
      </c>
      <c r="D139" s="17" t="s">
        <v>235</v>
      </c>
      <c r="E139" s="17" t="s">
        <v>139</v>
      </c>
      <c r="F139" s="17" t="s">
        <v>140</v>
      </c>
      <c r="G139" s="17" t="n">
        <v>1</v>
      </c>
      <c r="H139" s="17" t="n">
        <v>2</v>
      </c>
      <c r="I139" s="17" t="n">
        <v>2</v>
      </c>
      <c r="J139" s="17" t="n">
        <v>1</v>
      </c>
      <c r="K139" s="17" t="n">
        <v>4</v>
      </c>
      <c r="L139" s="17" t="n">
        <v>18</v>
      </c>
      <c r="M139" s="17" t="n">
        <v>11</v>
      </c>
      <c r="N139" s="17" t="n">
        <v>8</v>
      </c>
      <c r="O139" s="17" t="n">
        <v>5</v>
      </c>
      <c r="P139" s="17" t="n">
        <v>0</v>
      </c>
      <c r="Q139" s="17" t="n">
        <v>0</v>
      </c>
      <c r="R139" s="17" t="n">
        <v>0</v>
      </c>
      <c r="S139" s="17" t="n">
        <v>0</v>
      </c>
      <c r="T139" s="17" t="n">
        <v>0</v>
      </c>
      <c r="AE139" s="17" t="s">
        <v>3397</v>
      </c>
      <c r="AJ139" s="17" t="s">
        <v>13275</v>
      </c>
    </row>
    <row r="140" customFormat="false" ht="15" hidden="false" customHeight="true" outlineLevel="0" collapsed="false">
      <c r="A140" s="17" t="s">
        <v>1353</v>
      </c>
      <c r="B140" s="17" t="s">
        <v>156</v>
      </c>
      <c r="C140" s="17" t="s">
        <v>217</v>
      </c>
      <c r="D140" s="17" t="s">
        <v>235</v>
      </c>
      <c r="E140" s="17" t="s">
        <v>139</v>
      </c>
      <c r="F140" s="17" t="s">
        <v>150</v>
      </c>
      <c r="G140" s="17" t="n">
        <v>2</v>
      </c>
      <c r="H140" s="17" t="n">
        <v>1</v>
      </c>
      <c r="I140" s="17" t="n">
        <v>1</v>
      </c>
      <c r="J140" s="17" t="n">
        <v>2</v>
      </c>
      <c r="K140" s="17" t="n">
        <v>3</v>
      </c>
      <c r="L140" s="17" t="n">
        <v>15</v>
      </c>
      <c r="M140" s="17" t="n">
        <v>12</v>
      </c>
      <c r="N140" s="17" t="n">
        <v>51</v>
      </c>
      <c r="O140" s="17" t="n">
        <v>31</v>
      </c>
      <c r="P140" s="17" t="n">
        <v>0</v>
      </c>
      <c r="Q140" s="17" t="n">
        <v>0</v>
      </c>
      <c r="R140" s="17" t="n">
        <v>0</v>
      </c>
      <c r="S140" s="17" t="n">
        <v>0</v>
      </c>
      <c r="T140" s="17" t="n">
        <v>0</v>
      </c>
      <c r="AE140" s="17" t="s">
        <v>8448</v>
      </c>
      <c r="AJ140" s="17" t="s">
        <v>398</v>
      </c>
    </row>
    <row r="141" customFormat="false" ht="15" hidden="false" customHeight="true" outlineLevel="0" collapsed="false">
      <c r="A141" s="17" t="s">
        <v>1353</v>
      </c>
      <c r="B141" s="17" t="s">
        <v>156</v>
      </c>
      <c r="C141" s="17" t="s">
        <v>217</v>
      </c>
      <c r="D141" s="17" t="s">
        <v>235</v>
      </c>
      <c r="E141" s="17" t="s">
        <v>139</v>
      </c>
      <c r="F141" s="17" t="s">
        <v>158</v>
      </c>
      <c r="G141" s="17" t="n">
        <v>0</v>
      </c>
      <c r="H141" s="17" t="n">
        <v>0</v>
      </c>
      <c r="I141" s="17" t="n">
        <v>1</v>
      </c>
      <c r="J141" s="17" t="n">
        <v>0</v>
      </c>
      <c r="K141" s="17" t="n">
        <v>1</v>
      </c>
      <c r="L141" s="17" t="n">
        <v>0</v>
      </c>
      <c r="M141" s="17" t="n">
        <v>0</v>
      </c>
      <c r="N141" s="17" t="n">
        <v>2</v>
      </c>
      <c r="O141" s="17" t="n">
        <v>0</v>
      </c>
      <c r="P141" s="17" t="n">
        <v>0</v>
      </c>
      <c r="Q141" s="17" t="n">
        <v>0</v>
      </c>
      <c r="R141" s="17" t="n">
        <v>0</v>
      </c>
      <c r="S141" s="17" t="n">
        <v>0</v>
      </c>
      <c r="T141" s="17" t="n">
        <v>0</v>
      </c>
      <c r="AE141" s="17" t="s">
        <v>7052</v>
      </c>
      <c r="AJ141" s="17" t="s">
        <v>5228</v>
      </c>
    </row>
    <row r="142" customFormat="false" ht="15" hidden="false" customHeight="true" outlineLevel="0" collapsed="false">
      <c r="A142" s="17" t="s">
        <v>1353</v>
      </c>
      <c r="B142" s="17" t="s">
        <v>156</v>
      </c>
      <c r="C142" s="17" t="s">
        <v>217</v>
      </c>
      <c r="D142" s="17" t="s">
        <v>218</v>
      </c>
      <c r="E142" s="17" t="s">
        <v>243</v>
      </c>
      <c r="F142" s="17" t="s">
        <v>7</v>
      </c>
      <c r="G142" s="17" t="n">
        <v>2</v>
      </c>
      <c r="H142" s="17" t="n">
        <v>2</v>
      </c>
      <c r="I142" s="17" t="n">
        <v>2</v>
      </c>
      <c r="J142" s="17" t="n">
        <v>1</v>
      </c>
      <c r="K142" s="17" t="n">
        <v>2</v>
      </c>
      <c r="L142" s="17" t="n">
        <v>704</v>
      </c>
      <c r="M142" s="17" t="n">
        <v>1272</v>
      </c>
      <c r="N142" s="17" t="n">
        <v>664</v>
      </c>
      <c r="O142" s="17" t="n">
        <v>124</v>
      </c>
      <c r="P142" s="17" t="n">
        <v>0</v>
      </c>
      <c r="Q142" s="17" t="n">
        <v>0</v>
      </c>
      <c r="R142" s="17" t="n">
        <v>0</v>
      </c>
      <c r="S142" s="17" t="n">
        <v>0</v>
      </c>
      <c r="T142" s="17" t="n">
        <v>0</v>
      </c>
      <c r="AE142" s="17" t="s">
        <v>3109</v>
      </c>
      <c r="AJ142" s="17" t="s">
        <v>10980</v>
      </c>
    </row>
    <row r="143" customFormat="false" ht="15" hidden="false" customHeight="true" outlineLevel="0" collapsed="false">
      <c r="A143" s="17" t="s">
        <v>1353</v>
      </c>
      <c r="B143" s="17" t="s">
        <v>156</v>
      </c>
      <c r="C143" s="17" t="s">
        <v>217</v>
      </c>
      <c r="D143" s="17" t="s">
        <v>218</v>
      </c>
      <c r="E143" s="17" t="s">
        <v>243</v>
      </c>
      <c r="F143" s="17" t="s">
        <v>140</v>
      </c>
      <c r="G143" s="17" t="n">
        <v>2</v>
      </c>
      <c r="H143" s="17" t="n">
        <v>2</v>
      </c>
      <c r="I143" s="17" t="n">
        <v>1</v>
      </c>
      <c r="J143" s="17" t="n">
        <v>1</v>
      </c>
      <c r="K143" s="17" t="n">
        <v>2</v>
      </c>
      <c r="L143" s="17" t="n">
        <v>243</v>
      </c>
      <c r="M143" s="17" t="n">
        <v>262</v>
      </c>
      <c r="N143" s="17" t="n">
        <v>34</v>
      </c>
      <c r="O143" s="17" t="n">
        <v>4</v>
      </c>
      <c r="P143" s="17" t="n">
        <v>0</v>
      </c>
      <c r="Q143" s="17" t="n">
        <v>0</v>
      </c>
      <c r="R143" s="17" t="n">
        <v>0</v>
      </c>
      <c r="S143" s="17" t="n">
        <v>0</v>
      </c>
      <c r="T143" s="17" t="n">
        <v>0</v>
      </c>
      <c r="AE143" s="17" t="s">
        <v>613</v>
      </c>
      <c r="AJ143" s="17" t="s">
        <v>4445</v>
      </c>
    </row>
    <row r="144" customFormat="false" ht="15" hidden="false" customHeight="true" outlineLevel="0" collapsed="false">
      <c r="A144" s="17" t="s">
        <v>1353</v>
      </c>
      <c r="B144" s="17" t="s">
        <v>156</v>
      </c>
      <c r="C144" s="17" t="s">
        <v>217</v>
      </c>
      <c r="D144" s="17" t="s">
        <v>218</v>
      </c>
      <c r="E144" s="17" t="s">
        <v>243</v>
      </c>
      <c r="F144" s="17" t="s">
        <v>144</v>
      </c>
      <c r="G144" s="17" t="n">
        <v>1</v>
      </c>
      <c r="H144" s="17" t="n">
        <v>1</v>
      </c>
      <c r="I144" s="17" t="n">
        <v>1</v>
      </c>
      <c r="J144" s="17" t="n">
        <v>0</v>
      </c>
      <c r="K144" s="17" t="n">
        <v>2</v>
      </c>
      <c r="L144" s="17" t="n">
        <v>7</v>
      </c>
      <c r="M144" s="17" t="n">
        <v>3</v>
      </c>
      <c r="N144" s="17" t="n">
        <v>2</v>
      </c>
      <c r="O144" s="17" t="n">
        <v>0</v>
      </c>
      <c r="P144" s="17" t="n">
        <v>0</v>
      </c>
      <c r="Q144" s="17" t="n">
        <v>0</v>
      </c>
      <c r="R144" s="17" t="n">
        <v>0</v>
      </c>
      <c r="S144" s="17" t="n">
        <v>0</v>
      </c>
      <c r="T144" s="17" t="n">
        <v>0</v>
      </c>
      <c r="AE144" s="17" t="s">
        <v>617</v>
      </c>
      <c r="AJ144" s="17" t="s">
        <v>10808</v>
      </c>
    </row>
    <row r="145" customFormat="false" ht="15" hidden="false" customHeight="true" outlineLevel="0" collapsed="false">
      <c r="A145" s="17" t="s">
        <v>1353</v>
      </c>
      <c r="B145" s="17" t="s">
        <v>156</v>
      </c>
      <c r="C145" s="17" t="s">
        <v>217</v>
      </c>
      <c r="D145" s="17" t="s">
        <v>218</v>
      </c>
      <c r="E145" s="17" t="s">
        <v>243</v>
      </c>
      <c r="F145" s="17" t="s">
        <v>150</v>
      </c>
      <c r="G145" s="17" t="n">
        <v>2</v>
      </c>
      <c r="H145" s="17" t="n">
        <v>2</v>
      </c>
      <c r="I145" s="17" t="n">
        <v>2</v>
      </c>
      <c r="J145" s="17" t="n">
        <v>1</v>
      </c>
      <c r="K145" s="17" t="n">
        <v>2</v>
      </c>
      <c r="L145" s="17" t="n">
        <v>289</v>
      </c>
      <c r="M145" s="17" t="n">
        <v>820</v>
      </c>
      <c r="N145" s="17" t="n">
        <v>526</v>
      </c>
      <c r="O145" s="17" t="n">
        <v>88</v>
      </c>
      <c r="P145" s="17" t="n">
        <v>0</v>
      </c>
      <c r="Q145" s="17" t="n">
        <v>0</v>
      </c>
      <c r="R145" s="17" t="n">
        <v>0</v>
      </c>
      <c r="S145" s="17" t="n">
        <v>0</v>
      </c>
      <c r="T145" s="17" t="n">
        <v>0</v>
      </c>
      <c r="AE145" s="17" t="s">
        <v>364</v>
      </c>
      <c r="AJ145" s="17" t="s">
        <v>6374</v>
      </c>
    </row>
    <row r="146" customFormat="false" ht="15" hidden="false" customHeight="true" outlineLevel="0" collapsed="false">
      <c r="A146" s="17" t="s">
        <v>1353</v>
      </c>
      <c r="B146" s="17" t="s">
        <v>156</v>
      </c>
      <c r="C146" s="17" t="s">
        <v>217</v>
      </c>
      <c r="D146" s="17" t="s">
        <v>218</v>
      </c>
      <c r="E146" s="17" t="s">
        <v>243</v>
      </c>
      <c r="F146" s="17" t="s">
        <v>166</v>
      </c>
      <c r="G146" s="17" t="n">
        <v>0</v>
      </c>
      <c r="H146" s="17" t="n">
        <v>2</v>
      </c>
      <c r="I146" s="17" t="n">
        <v>0</v>
      </c>
      <c r="J146" s="17" t="n">
        <v>0</v>
      </c>
      <c r="K146" s="17" t="n">
        <v>2</v>
      </c>
      <c r="L146" s="17" t="n">
        <v>0</v>
      </c>
      <c r="M146" s="17" t="n">
        <v>9</v>
      </c>
      <c r="N146" s="17" t="n">
        <v>0</v>
      </c>
      <c r="O146" s="17" t="n">
        <v>0</v>
      </c>
      <c r="P146" s="17" t="n">
        <v>0</v>
      </c>
      <c r="Q146" s="17" t="n">
        <v>0</v>
      </c>
      <c r="R146" s="17" t="n">
        <v>0</v>
      </c>
      <c r="S146" s="17" t="n">
        <v>0</v>
      </c>
      <c r="T146" s="17" t="n">
        <v>0</v>
      </c>
      <c r="AE146" s="17" t="s">
        <v>1112</v>
      </c>
      <c r="AJ146" s="17" t="s">
        <v>5571</v>
      </c>
    </row>
    <row r="147" customFormat="false" ht="15" hidden="false" customHeight="true" outlineLevel="0" collapsed="false">
      <c r="A147" s="17" t="s">
        <v>1353</v>
      </c>
      <c r="B147" s="17" t="s">
        <v>156</v>
      </c>
      <c r="C147" s="17" t="s">
        <v>217</v>
      </c>
      <c r="D147" s="17" t="s">
        <v>218</v>
      </c>
      <c r="E147" s="17" t="s">
        <v>243</v>
      </c>
      <c r="F147" s="17" t="s">
        <v>158</v>
      </c>
      <c r="G147" s="17" t="n">
        <v>2</v>
      </c>
      <c r="H147" s="17" t="n">
        <v>2</v>
      </c>
      <c r="I147" s="17" t="n">
        <v>1</v>
      </c>
      <c r="J147" s="17" t="n">
        <v>1</v>
      </c>
      <c r="K147" s="17" t="n">
        <v>2</v>
      </c>
      <c r="L147" s="17" t="n">
        <v>155</v>
      </c>
      <c r="M147" s="17" t="n">
        <v>177</v>
      </c>
      <c r="N147" s="17" t="n">
        <v>88</v>
      </c>
      <c r="O147" s="17" t="n">
        <v>32</v>
      </c>
      <c r="P147" s="17" t="n">
        <v>0</v>
      </c>
      <c r="Q147" s="17" t="n">
        <v>0</v>
      </c>
      <c r="R147" s="17" t="n">
        <v>0</v>
      </c>
      <c r="S147" s="17" t="n">
        <v>0</v>
      </c>
      <c r="T147" s="17" t="n">
        <v>0</v>
      </c>
      <c r="AE147" s="17" t="s">
        <v>9460</v>
      </c>
      <c r="AJ147" s="17" t="s">
        <v>3031</v>
      </c>
    </row>
    <row r="148" customFormat="false" ht="15" hidden="false" customHeight="true" outlineLevel="0" collapsed="false">
      <c r="A148" s="17" t="s">
        <v>1353</v>
      </c>
      <c r="B148" s="17" t="s">
        <v>156</v>
      </c>
      <c r="C148" s="17" t="s">
        <v>217</v>
      </c>
      <c r="D148" s="17" t="s">
        <v>218</v>
      </c>
      <c r="E148" s="17" t="s">
        <v>243</v>
      </c>
      <c r="F148" s="17" t="s">
        <v>169</v>
      </c>
      <c r="G148" s="17" t="n">
        <v>2</v>
      </c>
      <c r="H148" s="17" t="n">
        <v>1</v>
      </c>
      <c r="I148" s="17" t="n">
        <v>1</v>
      </c>
      <c r="J148" s="17" t="n">
        <v>0</v>
      </c>
      <c r="K148" s="17" t="n">
        <v>2</v>
      </c>
      <c r="L148" s="17" t="n">
        <v>10</v>
      </c>
      <c r="M148" s="17" t="n">
        <v>1</v>
      </c>
      <c r="N148" s="17" t="n">
        <v>14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AE148" s="17" t="s">
        <v>3460</v>
      </c>
      <c r="AJ148" s="17" t="s">
        <v>6196</v>
      </c>
    </row>
    <row r="149" customFormat="false" ht="15" hidden="false" customHeight="true" outlineLevel="0" collapsed="false">
      <c r="A149" s="17" t="s">
        <v>1353</v>
      </c>
      <c r="B149" s="17" t="s">
        <v>156</v>
      </c>
      <c r="C149" s="17" t="s">
        <v>217</v>
      </c>
      <c r="D149" s="17" t="s">
        <v>218</v>
      </c>
      <c r="E149" s="17" t="s">
        <v>139</v>
      </c>
      <c r="F149" s="17" t="s">
        <v>7</v>
      </c>
      <c r="G149" s="17" t="n">
        <v>4</v>
      </c>
      <c r="H149" s="17" t="n">
        <v>5</v>
      </c>
      <c r="I149" s="17" t="n">
        <v>5</v>
      </c>
      <c r="J149" s="17" t="n">
        <v>4</v>
      </c>
      <c r="K149" s="17" t="n">
        <v>7</v>
      </c>
      <c r="L149" s="17" t="n">
        <v>56</v>
      </c>
      <c r="M149" s="17" t="n">
        <v>293</v>
      </c>
      <c r="N149" s="17" t="n">
        <v>2522</v>
      </c>
      <c r="O149" s="17" t="n">
        <v>886</v>
      </c>
      <c r="P149" s="17" t="n">
        <v>0</v>
      </c>
      <c r="Q149" s="17" t="n">
        <v>0</v>
      </c>
      <c r="R149" s="17" t="n">
        <v>0</v>
      </c>
      <c r="S149" s="17" t="n">
        <v>0</v>
      </c>
      <c r="T149" s="17" t="n">
        <v>0</v>
      </c>
      <c r="AE149" s="17" t="s">
        <v>3862</v>
      </c>
      <c r="AJ149" s="17" t="s">
        <v>2873</v>
      </c>
    </row>
    <row r="150" customFormat="false" ht="15" hidden="false" customHeight="true" outlineLevel="0" collapsed="false">
      <c r="A150" s="17" t="s">
        <v>1353</v>
      </c>
      <c r="B150" s="17" t="s">
        <v>156</v>
      </c>
      <c r="C150" s="17" t="s">
        <v>217</v>
      </c>
      <c r="D150" s="17" t="s">
        <v>218</v>
      </c>
      <c r="E150" s="17" t="s">
        <v>139</v>
      </c>
      <c r="F150" s="17" t="s">
        <v>140</v>
      </c>
      <c r="G150" s="17" t="n">
        <v>1</v>
      </c>
      <c r="H150" s="17" t="n">
        <v>1</v>
      </c>
      <c r="I150" s="17" t="n">
        <v>1</v>
      </c>
      <c r="J150" s="17" t="n">
        <v>1</v>
      </c>
      <c r="K150" s="17" t="n">
        <v>3</v>
      </c>
      <c r="L150" s="17" t="n">
        <v>29</v>
      </c>
      <c r="M150" s="17" t="n">
        <v>172</v>
      </c>
      <c r="N150" s="17" t="n">
        <v>488</v>
      </c>
      <c r="O150" s="17" t="n">
        <v>163</v>
      </c>
      <c r="P150" s="17" t="n">
        <v>0</v>
      </c>
      <c r="Q150" s="17" t="n">
        <v>0</v>
      </c>
      <c r="R150" s="17" t="n">
        <v>0</v>
      </c>
      <c r="S150" s="17" t="n">
        <v>0</v>
      </c>
      <c r="T150" s="17" t="n">
        <v>0</v>
      </c>
      <c r="AE150" s="17" t="s">
        <v>2665</v>
      </c>
      <c r="AJ150" s="17" t="s">
        <v>4085</v>
      </c>
    </row>
    <row r="151" customFormat="false" ht="15" hidden="false" customHeight="true" outlineLevel="0" collapsed="false">
      <c r="A151" s="17" t="s">
        <v>1353</v>
      </c>
      <c r="B151" s="17" t="s">
        <v>156</v>
      </c>
      <c r="C151" s="17" t="s">
        <v>217</v>
      </c>
      <c r="D151" s="17" t="s">
        <v>218</v>
      </c>
      <c r="E151" s="17" t="s">
        <v>139</v>
      </c>
      <c r="F151" s="17" t="s">
        <v>144</v>
      </c>
      <c r="G151" s="17" t="n">
        <v>0</v>
      </c>
      <c r="H151" s="17" t="n">
        <v>0</v>
      </c>
      <c r="I151" s="17" t="n">
        <v>1</v>
      </c>
      <c r="J151" s="17" t="n">
        <v>1</v>
      </c>
      <c r="K151" s="17" t="n">
        <v>1</v>
      </c>
      <c r="L151" s="17" t="n">
        <v>0</v>
      </c>
      <c r="M151" s="17" t="n">
        <v>0</v>
      </c>
      <c r="N151" s="17" t="n">
        <v>1</v>
      </c>
      <c r="O151" s="17" t="n">
        <v>130</v>
      </c>
      <c r="P151" s="17" t="n">
        <v>0</v>
      </c>
      <c r="Q151" s="17" t="n">
        <v>0</v>
      </c>
      <c r="R151" s="17" t="n">
        <v>0</v>
      </c>
      <c r="S151" s="17" t="n">
        <v>0</v>
      </c>
      <c r="T151" s="17" t="n">
        <v>0</v>
      </c>
      <c r="AE151" s="17" t="s">
        <v>6035</v>
      </c>
      <c r="AJ151" s="17" t="s">
        <v>8731</v>
      </c>
    </row>
    <row r="152" customFormat="false" ht="15" hidden="false" customHeight="true" outlineLevel="0" collapsed="false">
      <c r="A152" s="17" t="s">
        <v>1353</v>
      </c>
      <c r="B152" s="17" t="s">
        <v>156</v>
      </c>
      <c r="C152" s="17" t="s">
        <v>217</v>
      </c>
      <c r="D152" s="17" t="s">
        <v>218</v>
      </c>
      <c r="E152" s="17" t="s">
        <v>139</v>
      </c>
      <c r="F152" s="17" t="s">
        <v>150</v>
      </c>
      <c r="G152" s="17" t="n">
        <v>3</v>
      </c>
      <c r="H152" s="17" t="n">
        <v>5</v>
      </c>
      <c r="I152" s="17" t="n">
        <v>5</v>
      </c>
      <c r="J152" s="17" t="n">
        <v>3</v>
      </c>
      <c r="K152" s="17" t="n">
        <v>6</v>
      </c>
      <c r="L152" s="17" t="n">
        <v>27</v>
      </c>
      <c r="M152" s="17" t="n">
        <v>100</v>
      </c>
      <c r="N152" s="17" t="n">
        <v>1589</v>
      </c>
      <c r="O152" s="17" t="n">
        <v>454</v>
      </c>
      <c r="P152" s="17" t="n">
        <v>0</v>
      </c>
      <c r="Q152" s="17" t="n">
        <v>0</v>
      </c>
      <c r="R152" s="17" t="n">
        <v>0</v>
      </c>
      <c r="S152" s="17" t="n">
        <v>0</v>
      </c>
      <c r="T152" s="17" t="n">
        <v>0</v>
      </c>
      <c r="AE152" s="17" t="s">
        <v>3406</v>
      </c>
      <c r="AJ152" s="17" t="s">
        <v>983</v>
      </c>
    </row>
    <row r="153" customFormat="false" ht="15" hidden="false" customHeight="true" outlineLevel="0" collapsed="false">
      <c r="A153" s="17" t="s">
        <v>1353</v>
      </c>
      <c r="B153" s="17" t="s">
        <v>156</v>
      </c>
      <c r="C153" s="17" t="s">
        <v>217</v>
      </c>
      <c r="D153" s="17" t="s">
        <v>218</v>
      </c>
      <c r="E153" s="17" t="s">
        <v>139</v>
      </c>
      <c r="F153" s="17" t="s">
        <v>166</v>
      </c>
      <c r="G153" s="17" t="n">
        <v>0</v>
      </c>
      <c r="H153" s="17" t="n">
        <v>0</v>
      </c>
      <c r="I153" s="17" t="n">
        <v>1</v>
      </c>
      <c r="J153" s="17" t="n">
        <v>1</v>
      </c>
      <c r="K153" s="17" t="n">
        <v>1</v>
      </c>
      <c r="L153" s="17" t="n">
        <v>0</v>
      </c>
      <c r="M153" s="17" t="n">
        <v>0</v>
      </c>
      <c r="N153" s="17" t="n">
        <v>12</v>
      </c>
      <c r="O153" s="17" t="n">
        <v>10</v>
      </c>
      <c r="P153" s="17" t="n">
        <v>0</v>
      </c>
      <c r="Q153" s="17" t="n">
        <v>0</v>
      </c>
      <c r="R153" s="17" t="n">
        <v>0</v>
      </c>
      <c r="S153" s="17" t="n">
        <v>0</v>
      </c>
      <c r="T153" s="17" t="n">
        <v>0</v>
      </c>
      <c r="AE153" s="17" t="s">
        <v>5749</v>
      </c>
      <c r="AJ153" s="17" t="s">
        <v>6699</v>
      </c>
    </row>
    <row r="154" customFormat="false" ht="15" hidden="false" customHeight="true" outlineLevel="0" collapsed="false">
      <c r="A154" s="17" t="s">
        <v>1353</v>
      </c>
      <c r="B154" s="17" t="s">
        <v>156</v>
      </c>
      <c r="C154" s="17" t="s">
        <v>217</v>
      </c>
      <c r="D154" s="17" t="s">
        <v>218</v>
      </c>
      <c r="E154" s="17" t="s">
        <v>139</v>
      </c>
      <c r="F154" s="17" t="s">
        <v>158</v>
      </c>
      <c r="G154" s="17" t="n">
        <v>0</v>
      </c>
      <c r="H154" s="17" t="n">
        <v>3</v>
      </c>
      <c r="I154" s="17" t="n">
        <v>4</v>
      </c>
      <c r="J154" s="17" t="n">
        <v>3</v>
      </c>
      <c r="K154" s="17" t="n">
        <v>5</v>
      </c>
      <c r="L154" s="17" t="n">
        <v>0</v>
      </c>
      <c r="M154" s="17" t="n">
        <v>21</v>
      </c>
      <c r="N154" s="17" t="n">
        <v>405</v>
      </c>
      <c r="O154" s="17" t="n">
        <v>126</v>
      </c>
      <c r="P154" s="17" t="n">
        <v>0</v>
      </c>
      <c r="Q154" s="17" t="n">
        <v>0</v>
      </c>
      <c r="R154" s="17" t="n">
        <v>0</v>
      </c>
      <c r="S154" s="17" t="n">
        <v>0</v>
      </c>
      <c r="T154" s="17" t="n">
        <v>0</v>
      </c>
      <c r="AE154" s="17" t="s">
        <v>3681</v>
      </c>
      <c r="AJ154" s="17" t="s">
        <v>13069</v>
      </c>
    </row>
    <row r="155" customFormat="false" ht="15" hidden="false" customHeight="true" outlineLevel="0" collapsed="false">
      <c r="A155" s="17" t="s">
        <v>1353</v>
      </c>
      <c r="B155" s="17" t="s">
        <v>156</v>
      </c>
      <c r="C155" s="17" t="s">
        <v>217</v>
      </c>
      <c r="D155" s="17" t="s">
        <v>218</v>
      </c>
      <c r="E155" s="17" t="s">
        <v>139</v>
      </c>
      <c r="F155" s="17" t="s">
        <v>169</v>
      </c>
      <c r="G155" s="17" t="n">
        <v>0</v>
      </c>
      <c r="H155" s="17" t="n">
        <v>0</v>
      </c>
      <c r="I155" s="17" t="n">
        <v>2</v>
      </c>
      <c r="J155" s="17" t="n">
        <v>2</v>
      </c>
      <c r="K155" s="17" t="n">
        <v>2</v>
      </c>
      <c r="L155" s="17" t="n">
        <v>0</v>
      </c>
      <c r="M155" s="17" t="n">
        <v>0</v>
      </c>
      <c r="N155" s="17" t="n">
        <v>27</v>
      </c>
      <c r="O155" s="17" t="n">
        <v>3</v>
      </c>
      <c r="P155" s="17" t="n">
        <v>0</v>
      </c>
      <c r="Q155" s="17" t="n">
        <v>0</v>
      </c>
      <c r="R155" s="17" t="n">
        <v>0</v>
      </c>
      <c r="S155" s="17" t="n">
        <v>0</v>
      </c>
      <c r="T155" s="17" t="n">
        <v>0</v>
      </c>
      <c r="AE155" s="17" t="s">
        <v>3467</v>
      </c>
      <c r="AJ155" s="17" t="s">
        <v>6213</v>
      </c>
    </row>
    <row r="156" customFormat="false" ht="15" hidden="false" customHeight="true" outlineLevel="0" collapsed="false">
      <c r="A156" s="17" t="s">
        <v>10870</v>
      </c>
      <c r="B156" s="17" t="s">
        <v>142</v>
      </c>
      <c r="C156" s="17" t="s">
        <v>217</v>
      </c>
      <c r="D156" s="17" t="s">
        <v>218</v>
      </c>
      <c r="E156" s="17" t="s">
        <v>139</v>
      </c>
      <c r="F156" s="17" t="s">
        <v>7</v>
      </c>
      <c r="G156" s="17" t="n">
        <v>1</v>
      </c>
      <c r="H156" s="17" t="n">
        <v>1</v>
      </c>
      <c r="I156" s="17" t="n">
        <v>0</v>
      </c>
      <c r="J156" s="17" t="n">
        <v>0</v>
      </c>
      <c r="K156" s="17" t="n">
        <v>1</v>
      </c>
      <c r="L156" s="17" t="n">
        <v>219</v>
      </c>
      <c r="M156" s="17" t="n">
        <v>33</v>
      </c>
      <c r="N156" s="17" t="n">
        <v>0</v>
      </c>
      <c r="O156" s="17" t="n">
        <v>0</v>
      </c>
      <c r="P156" s="17" t="n">
        <v>0</v>
      </c>
      <c r="Q156" s="17" t="n">
        <v>0</v>
      </c>
      <c r="R156" s="17" t="n">
        <v>0</v>
      </c>
      <c r="S156" s="17" t="n">
        <v>0</v>
      </c>
      <c r="T156" s="17" t="n">
        <v>0</v>
      </c>
      <c r="AE156" s="17" t="s">
        <v>4398</v>
      </c>
      <c r="AJ156" s="17" t="s">
        <v>5379</v>
      </c>
    </row>
    <row r="157" customFormat="false" ht="15" hidden="false" customHeight="true" outlineLevel="0" collapsed="false">
      <c r="A157" s="17" t="s">
        <v>10870</v>
      </c>
      <c r="B157" s="17" t="s">
        <v>142</v>
      </c>
      <c r="C157" s="17" t="s">
        <v>217</v>
      </c>
      <c r="D157" s="17" t="s">
        <v>218</v>
      </c>
      <c r="E157" s="17" t="s">
        <v>139</v>
      </c>
      <c r="F157" s="17" t="s">
        <v>140</v>
      </c>
      <c r="G157" s="17" t="n">
        <v>1</v>
      </c>
      <c r="H157" s="17" t="n">
        <v>1</v>
      </c>
      <c r="I157" s="17" t="n">
        <v>0</v>
      </c>
      <c r="J157" s="17" t="n">
        <v>0</v>
      </c>
      <c r="K157" s="17" t="n">
        <v>1</v>
      </c>
      <c r="L157" s="17" t="n">
        <v>158</v>
      </c>
      <c r="M157" s="17" t="n">
        <v>28</v>
      </c>
      <c r="N157" s="17" t="n">
        <v>0</v>
      </c>
      <c r="O157" s="17" t="n">
        <v>0</v>
      </c>
      <c r="P157" s="17" t="n">
        <v>0</v>
      </c>
      <c r="Q157" s="17" t="n">
        <v>0</v>
      </c>
      <c r="R157" s="17" t="n">
        <v>0</v>
      </c>
      <c r="S157" s="17" t="n">
        <v>0</v>
      </c>
      <c r="T157" s="17" t="n">
        <v>0</v>
      </c>
      <c r="AE157" s="17" t="s">
        <v>12808</v>
      </c>
      <c r="AJ157" s="17" t="s">
        <v>10870</v>
      </c>
    </row>
    <row r="158" customFormat="false" ht="15" hidden="false" customHeight="true" outlineLevel="0" collapsed="false">
      <c r="A158" s="17" t="s">
        <v>10870</v>
      </c>
      <c r="B158" s="17" t="s">
        <v>142</v>
      </c>
      <c r="C158" s="17" t="s">
        <v>217</v>
      </c>
      <c r="D158" s="17" t="s">
        <v>218</v>
      </c>
      <c r="E158" s="17" t="s">
        <v>139</v>
      </c>
      <c r="F158" s="17" t="s">
        <v>144</v>
      </c>
      <c r="G158" s="17" t="n">
        <v>0</v>
      </c>
      <c r="H158" s="17" t="n">
        <v>1</v>
      </c>
      <c r="I158" s="17" t="n">
        <v>0</v>
      </c>
      <c r="J158" s="17" t="n">
        <v>0</v>
      </c>
      <c r="K158" s="17" t="n">
        <v>1</v>
      </c>
      <c r="L158" s="17" t="n">
        <v>0</v>
      </c>
      <c r="M158" s="17" t="n">
        <v>0</v>
      </c>
      <c r="N158" s="17" t="n">
        <v>0</v>
      </c>
      <c r="O158" s="17" t="n">
        <v>0</v>
      </c>
      <c r="P158" s="17" t="n">
        <v>0</v>
      </c>
      <c r="Q158" s="17" t="n">
        <v>0</v>
      </c>
      <c r="R158" s="17" t="n">
        <v>0</v>
      </c>
      <c r="S158" s="17" t="n">
        <v>0</v>
      </c>
      <c r="T158" s="17" t="n">
        <v>0</v>
      </c>
      <c r="AE158" s="17" t="s">
        <v>6150</v>
      </c>
      <c r="AJ158" s="17" t="s">
        <v>2449</v>
      </c>
    </row>
    <row r="159" customFormat="false" ht="15" hidden="false" customHeight="true" outlineLevel="0" collapsed="false">
      <c r="A159" s="17" t="s">
        <v>10870</v>
      </c>
      <c r="B159" s="17" t="s">
        <v>142</v>
      </c>
      <c r="C159" s="17" t="s">
        <v>217</v>
      </c>
      <c r="D159" s="17" t="s">
        <v>218</v>
      </c>
      <c r="E159" s="17" t="s">
        <v>139</v>
      </c>
      <c r="F159" s="17" t="s">
        <v>150</v>
      </c>
      <c r="G159" s="17" t="n">
        <v>1</v>
      </c>
      <c r="H159" s="17" t="n">
        <v>1</v>
      </c>
      <c r="I159" s="17" t="n">
        <v>0</v>
      </c>
      <c r="J159" s="17" t="n">
        <v>0</v>
      </c>
      <c r="K159" s="17" t="n">
        <v>1</v>
      </c>
      <c r="L159" s="17" t="n">
        <v>45</v>
      </c>
      <c r="M159" s="17" t="n">
        <v>2</v>
      </c>
      <c r="N159" s="17" t="n">
        <v>0</v>
      </c>
      <c r="O159" s="17" t="n">
        <v>0</v>
      </c>
      <c r="P159" s="17" t="n">
        <v>0</v>
      </c>
      <c r="Q159" s="17" t="n">
        <v>0</v>
      </c>
      <c r="R159" s="17" t="n">
        <v>0</v>
      </c>
      <c r="S159" s="17" t="n">
        <v>0</v>
      </c>
      <c r="T159" s="17" t="n">
        <v>0</v>
      </c>
      <c r="AE159" s="17" t="s">
        <v>5787</v>
      </c>
      <c r="AJ159" s="17" t="s">
        <v>9651</v>
      </c>
    </row>
    <row r="160" customFormat="false" ht="15" hidden="false" customHeight="true" outlineLevel="0" collapsed="false">
      <c r="A160" s="17" t="s">
        <v>10870</v>
      </c>
      <c r="B160" s="17" t="s">
        <v>142</v>
      </c>
      <c r="C160" s="17" t="s">
        <v>217</v>
      </c>
      <c r="D160" s="17" t="s">
        <v>218</v>
      </c>
      <c r="E160" s="17" t="s">
        <v>139</v>
      </c>
      <c r="F160" s="17" t="s">
        <v>158</v>
      </c>
      <c r="G160" s="17" t="n">
        <v>1</v>
      </c>
      <c r="H160" s="17" t="n">
        <v>1</v>
      </c>
      <c r="I160" s="17" t="n">
        <v>0</v>
      </c>
      <c r="J160" s="17" t="n">
        <v>0</v>
      </c>
      <c r="K160" s="17" t="n">
        <v>1</v>
      </c>
      <c r="L160" s="17" t="n">
        <v>16</v>
      </c>
      <c r="M160" s="17" t="n">
        <v>3</v>
      </c>
      <c r="N160" s="17" t="n">
        <v>0</v>
      </c>
      <c r="O160" s="17" t="n">
        <v>0</v>
      </c>
      <c r="P160" s="17" t="n">
        <v>0</v>
      </c>
      <c r="Q160" s="17" t="n">
        <v>0</v>
      </c>
      <c r="R160" s="17" t="n">
        <v>0</v>
      </c>
      <c r="S160" s="17" t="n">
        <v>0</v>
      </c>
      <c r="T160" s="17" t="n">
        <v>0</v>
      </c>
      <c r="AE160" s="17" t="s">
        <v>2475</v>
      </c>
      <c r="AJ160" s="17" t="s">
        <v>8373</v>
      </c>
    </row>
    <row r="161" customFormat="false" ht="15" hidden="false" customHeight="true" outlineLevel="0" collapsed="false">
      <c r="A161" s="17" t="s">
        <v>6715</v>
      </c>
      <c r="B161" s="17" t="s">
        <v>142</v>
      </c>
      <c r="C161" s="17" t="s">
        <v>134</v>
      </c>
      <c r="D161" s="17" t="s">
        <v>460</v>
      </c>
      <c r="E161" s="17" t="s">
        <v>243</v>
      </c>
      <c r="F161" s="17" t="s">
        <v>7</v>
      </c>
      <c r="G161" s="17" t="n">
        <v>1</v>
      </c>
      <c r="H161" s="17" t="n">
        <v>1</v>
      </c>
      <c r="I161" s="17" t="n">
        <v>1</v>
      </c>
      <c r="J161" s="17" t="n">
        <v>1</v>
      </c>
      <c r="K161" s="17" t="n">
        <v>1</v>
      </c>
      <c r="L161" s="17" t="n">
        <v>5329</v>
      </c>
      <c r="M161" s="17" t="n">
        <v>7907</v>
      </c>
      <c r="N161" s="17" t="n">
        <v>5920</v>
      </c>
      <c r="O161" s="17" t="n">
        <v>1938</v>
      </c>
      <c r="P161" s="17" t="n">
        <v>0</v>
      </c>
      <c r="Q161" s="17" t="n">
        <v>0</v>
      </c>
      <c r="R161" s="17" t="n">
        <v>0</v>
      </c>
      <c r="S161" s="17" t="n">
        <v>0</v>
      </c>
      <c r="T161" s="17" t="n">
        <v>0</v>
      </c>
      <c r="AE161" s="17" t="s">
        <v>432</v>
      </c>
      <c r="AJ161" s="17" t="s">
        <v>6807</v>
      </c>
    </row>
    <row r="162" customFormat="false" ht="15" hidden="false" customHeight="true" outlineLevel="0" collapsed="false">
      <c r="A162" s="17" t="s">
        <v>6715</v>
      </c>
      <c r="B162" s="17" t="s">
        <v>142</v>
      </c>
      <c r="C162" s="17" t="s">
        <v>134</v>
      </c>
      <c r="D162" s="17" t="s">
        <v>460</v>
      </c>
      <c r="E162" s="17" t="s">
        <v>243</v>
      </c>
      <c r="F162" s="17" t="s">
        <v>140</v>
      </c>
      <c r="G162" s="17" t="n">
        <v>1</v>
      </c>
      <c r="H162" s="17" t="n">
        <v>1</v>
      </c>
      <c r="I162" s="17" t="n">
        <v>1</v>
      </c>
      <c r="J162" s="17" t="n">
        <v>1</v>
      </c>
      <c r="K162" s="17" t="n">
        <v>1</v>
      </c>
      <c r="L162" s="17" t="n">
        <v>1333</v>
      </c>
      <c r="M162" s="17" t="n">
        <v>4595</v>
      </c>
      <c r="N162" s="17" t="n">
        <v>3044</v>
      </c>
      <c r="O162" s="17" t="n">
        <v>724</v>
      </c>
      <c r="P162" s="17" t="n">
        <v>0</v>
      </c>
      <c r="Q162" s="17" t="n">
        <v>0</v>
      </c>
      <c r="R162" s="17" t="n">
        <v>0</v>
      </c>
      <c r="S162" s="17" t="n">
        <v>0</v>
      </c>
      <c r="T162" s="17" t="n">
        <v>0</v>
      </c>
      <c r="AE162" s="17" t="s">
        <v>1626</v>
      </c>
      <c r="AJ162" s="17" t="s">
        <v>11075</v>
      </c>
    </row>
    <row r="163" customFormat="false" ht="15" hidden="false" customHeight="true" outlineLevel="0" collapsed="false">
      <c r="A163" s="17" t="s">
        <v>6715</v>
      </c>
      <c r="B163" s="17" t="s">
        <v>142</v>
      </c>
      <c r="C163" s="17" t="s">
        <v>134</v>
      </c>
      <c r="D163" s="17" t="s">
        <v>460</v>
      </c>
      <c r="E163" s="17" t="s">
        <v>243</v>
      </c>
      <c r="F163" s="17" t="s">
        <v>144</v>
      </c>
      <c r="G163" s="17" t="n">
        <v>1</v>
      </c>
      <c r="H163" s="17" t="n">
        <v>1</v>
      </c>
      <c r="I163" s="17" t="n">
        <v>1</v>
      </c>
      <c r="J163" s="17" t="n">
        <v>1</v>
      </c>
      <c r="K163" s="17" t="n">
        <v>1</v>
      </c>
      <c r="L163" s="17" t="n">
        <v>3986</v>
      </c>
      <c r="M163" s="17" t="n">
        <v>3202</v>
      </c>
      <c r="N163" s="17" t="n">
        <v>2414</v>
      </c>
      <c r="O163" s="17" t="n">
        <v>1212</v>
      </c>
      <c r="P163" s="17" t="n">
        <v>0</v>
      </c>
      <c r="Q163" s="17" t="n">
        <v>0</v>
      </c>
      <c r="R163" s="17" t="n">
        <v>0</v>
      </c>
      <c r="S163" s="17" t="n">
        <v>0</v>
      </c>
      <c r="T163" s="17" t="n">
        <v>0</v>
      </c>
      <c r="AE163" s="17" t="s">
        <v>7944</v>
      </c>
      <c r="AJ163" s="17" t="s">
        <v>2419</v>
      </c>
    </row>
    <row r="164" customFormat="false" ht="15" hidden="false" customHeight="true" outlineLevel="0" collapsed="false">
      <c r="A164" s="17" t="s">
        <v>6715</v>
      </c>
      <c r="B164" s="17" t="s">
        <v>142</v>
      </c>
      <c r="C164" s="17" t="s">
        <v>134</v>
      </c>
      <c r="D164" s="17" t="s">
        <v>460</v>
      </c>
      <c r="E164" s="17" t="s">
        <v>243</v>
      </c>
      <c r="F164" s="17" t="s">
        <v>150</v>
      </c>
      <c r="G164" s="17" t="n">
        <v>1</v>
      </c>
      <c r="H164" s="17" t="n">
        <v>1</v>
      </c>
      <c r="I164" s="17" t="n">
        <v>1</v>
      </c>
      <c r="J164" s="17" t="n">
        <v>1</v>
      </c>
      <c r="K164" s="17" t="n">
        <v>1</v>
      </c>
      <c r="L164" s="17" t="n">
        <v>10</v>
      </c>
      <c r="M164" s="17" t="n">
        <v>110</v>
      </c>
      <c r="N164" s="17" t="n">
        <v>462</v>
      </c>
      <c r="O164" s="17" t="n">
        <v>2</v>
      </c>
      <c r="P164" s="17" t="n">
        <v>0</v>
      </c>
      <c r="Q164" s="17" t="n">
        <v>0</v>
      </c>
      <c r="R164" s="17" t="n">
        <v>0</v>
      </c>
      <c r="S164" s="17" t="n">
        <v>0</v>
      </c>
      <c r="T164" s="17" t="n">
        <v>0</v>
      </c>
      <c r="AE164" s="17" t="s">
        <v>5354</v>
      </c>
      <c r="AJ164" s="17" t="s">
        <v>549</v>
      </c>
    </row>
    <row r="165" customFormat="false" ht="15" hidden="false" customHeight="true" outlineLevel="0" collapsed="false">
      <c r="A165" s="17" t="s">
        <v>504</v>
      </c>
      <c r="B165" s="17" t="s">
        <v>142</v>
      </c>
      <c r="C165" s="17" t="s">
        <v>134</v>
      </c>
      <c r="D165" s="17" t="s">
        <v>460</v>
      </c>
      <c r="E165" s="17" t="s">
        <v>243</v>
      </c>
      <c r="F165" s="17" t="s">
        <v>7</v>
      </c>
      <c r="G165" s="17" t="n">
        <v>1</v>
      </c>
      <c r="H165" s="17" t="n">
        <v>1</v>
      </c>
      <c r="I165" s="17" t="n">
        <v>1</v>
      </c>
      <c r="J165" s="17" t="n">
        <v>1</v>
      </c>
      <c r="K165" s="17" t="n">
        <v>1</v>
      </c>
      <c r="L165" s="17" t="n">
        <v>2186</v>
      </c>
      <c r="M165" s="17" t="n">
        <v>5429</v>
      </c>
      <c r="N165" s="17" t="n">
        <v>2801</v>
      </c>
      <c r="O165" s="17" t="n">
        <v>1032</v>
      </c>
      <c r="P165" s="17" t="n">
        <v>0</v>
      </c>
      <c r="Q165" s="17" t="n">
        <v>0</v>
      </c>
      <c r="R165" s="17" t="n">
        <v>0</v>
      </c>
      <c r="S165" s="17" t="n">
        <v>0</v>
      </c>
      <c r="T165" s="17" t="n">
        <v>0</v>
      </c>
      <c r="AE165" s="17" t="s">
        <v>3564</v>
      </c>
      <c r="AJ165" s="17" t="s">
        <v>3714</v>
      </c>
    </row>
    <row r="166" customFormat="false" ht="15" hidden="false" customHeight="true" outlineLevel="0" collapsed="false">
      <c r="A166" s="17" t="s">
        <v>504</v>
      </c>
      <c r="B166" s="17" t="s">
        <v>142</v>
      </c>
      <c r="C166" s="17" t="s">
        <v>134</v>
      </c>
      <c r="D166" s="17" t="s">
        <v>460</v>
      </c>
      <c r="E166" s="17" t="s">
        <v>243</v>
      </c>
      <c r="F166" s="17" t="s">
        <v>140</v>
      </c>
      <c r="G166" s="17" t="n">
        <v>1</v>
      </c>
      <c r="H166" s="17" t="n">
        <v>0</v>
      </c>
      <c r="I166" s="17" t="n">
        <v>1</v>
      </c>
      <c r="J166" s="17" t="n">
        <v>1</v>
      </c>
      <c r="K166" s="17" t="n">
        <v>1</v>
      </c>
      <c r="L166" s="17" t="n">
        <v>27</v>
      </c>
      <c r="M166" s="17" t="n">
        <v>0</v>
      </c>
      <c r="N166" s="17" t="n">
        <v>1597</v>
      </c>
      <c r="O166" s="17" t="n">
        <v>48</v>
      </c>
      <c r="P166" s="17" t="n">
        <v>0</v>
      </c>
      <c r="Q166" s="17" t="n">
        <v>0</v>
      </c>
      <c r="R166" s="17" t="n">
        <v>0</v>
      </c>
      <c r="S166" s="17" t="n">
        <v>0</v>
      </c>
      <c r="T166" s="17" t="n">
        <v>0</v>
      </c>
      <c r="AE166" s="17" t="s">
        <v>4062</v>
      </c>
      <c r="AJ166" s="17" t="s">
        <v>4992</v>
      </c>
    </row>
    <row r="167" customFormat="false" ht="15" hidden="false" customHeight="true" outlineLevel="0" collapsed="false">
      <c r="A167" s="17" t="s">
        <v>504</v>
      </c>
      <c r="B167" s="17" t="s">
        <v>142</v>
      </c>
      <c r="C167" s="17" t="s">
        <v>134</v>
      </c>
      <c r="D167" s="17" t="s">
        <v>460</v>
      </c>
      <c r="E167" s="17" t="s">
        <v>243</v>
      </c>
      <c r="F167" s="17" t="s">
        <v>144</v>
      </c>
      <c r="G167" s="17" t="n">
        <v>1</v>
      </c>
      <c r="H167" s="17" t="n">
        <v>1</v>
      </c>
      <c r="I167" s="17" t="n">
        <v>1</v>
      </c>
      <c r="J167" s="17" t="n">
        <v>1</v>
      </c>
      <c r="K167" s="17" t="n">
        <v>1</v>
      </c>
      <c r="L167" s="17" t="n">
        <v>1751</v>
      </c>
      <c r="M167" s="17" t="n">
        <v>5014</v>
      </c>
      <c r="N167" s="17" t="n">
        <v>328</v>
      </c>
      <c r="O167" s="17" t="n">
        <v>17</v>
      </c>
      <c r="P167" s="17" t="n">
        <v>0</v>
      </c>
      <c r="Q167" s="17" t="n">
        <v>0</v>
      </c>
      <c r="R167" s="17" t="n">
        <v>0</v>
      </c>
      <c r="S167" s="17" t="n">
        <v>0</v>
      </c>
      <c r="T167" s="17" t="n">
        <v>0</v>
      </c>
      <c r="AE167" s="17" t="s">
        <v>13275</v>
      </c>
      <c r="AJ167" s="17" t="s">
        <v>10128</v>
      </c>
    </row>
    <row r="168" customFormat="false" ht="15" hidden="false" customHeight="true" outlineLevel="0" collapsed="false">
      <c r="A168" s="17" t="s">
        <v>504</v>
      </c>
      <c r="B168" s="17" t="s">
        <v>142</v>
      </c>
      <c r="C168" s="17" t="s">
        <v>134</v>
      </c>
      <c r="D168" s="17" t="s">
        <v>460</v>
      </c>
      <c r="E168" s="17" t="s">
        <v>243</v>
      </c>
      <c r="F168" s="17" t="s">
        <v>150</v>
      </c>
      <c r="G168" s="17" t="n">
        <v>1</v>
      </c>
      <c r="H168" s="17" t="n">
        <v>1</v>
      </c>
      <c r="I168" s="17" t="n">
        <v>1</v>
      </c>
      <c r="J168" s="17" t="n">
        <v>1</v>
      </c>
      <c r="K168" s="17" t="n">
        <v>1</v>
      </c>
      <c r="L168" s="17" t="n">
        <v>408</v>
      </c>
      <c r="M168" s="17" t="n">
        <v>415</v>
      </c>
      <c r="N168" s="17" t="n">
        <v>653</v>
      </c>
      <c r="O168" s="17" t="n">
        <v>934</v>
      </c>
      <c r="P168" s="17" t="n">
        <v>0</v>
      </c>
      <c r="Q168" s="17" t="n">
        <v>0</v>
      </c>
      <c r="R168" s="17" t="n">
        <v>0</v>
      </c>
      <c r="S168" s="17" t="n">
        <v>0</v>
      </c>
      <c r="T168" s="17" t="n">
        <v>0</v>
      </c>
      <c r="AE168" s="17" t="s">
        <v>398</v>
      </c>
      <c r="AJ168" s="17" t="s">
        <v>1611</v>
      </c>
    </row>
    <row r="169" customFormat="false" ht="15" hidden="false" customHeight="true" outlineLevel="0" collapsed="false">
      <c r="A169" s="17" t="s">
        <v>504</v>
      </c>
      <c r="B169" s="17" t="s">
        <v>142</v>
      </c>
      <c r="C169" s="17" t="s">
        <v>134</v>
      </c>
      <c r="D169" s="17" t="s">
        <v>460</v>
      </c>
      <c r="E169" s="17" t="s">
        <v>243</v>
      </c>
      <c r="F169" s="17" t="s">
        <v>158</v>
      </c>
      <c r="G169" s="17" t="n">
        <v>0</v>
      </c>
      <c r="H169" s="17" t="n">
        <v>0</v>
      </c>
      <c r="I169" s="17" t="n">
        <v>0</v>
      </c>
      <c r="J169" s="17" t="n">
        <v>1</v>
      </c>
      <c r="K169" s="17" t="n">
        <v>1</v>
      </c>
      <c r="L169" s="17" t="n">
        <v>0</v>
      </c>
      <c r="M169" s="17" t="n">
        <v>0</v>
      </c>
      <c r="N169" s="17" t="n">
        <v>0</v>
      </c>
      <c r="O169" s="17" t="n">
        <v>6</v>
      </c>
      <c r="P169" s="17" t="n">
        <v>0</v>
      </c>
      <c r="Q169" s="17" t="n">
        <v>0</v>
      </c>
      <c r="R169" s="17" t="n">
        <v>0</v>
      </c>
      <c r="S169" s="17" t="n">
        <v>0</v>
      </c>
      <c r="T169" s="17" t="n">
        <v>0</v>
      </c>
      <c r="AE169" s="17" t="s">
        <v>5228</v>
      </c>
      <c r="AJ169" s="17" t="s">
        <v>10321</v>
      </c>
    </row>
    <row r="170" customFormat="false" ht="15" hidden="false" customHeight="true" outlineLevel="0" collapsed="false">
      <c r="A170" s="17" t="s">
        <v>504</v>
      </c>
      <c r="B170" s="17" t="s">
        <v>142</v>
      </c>
      <c r="C170" s="17" t="s">
        <v>134</v>
      </c>
      <c r="D170" s="17" t="s">
        <v>460</v>
      </c>
      <c r="E170" s="17" t="s">
        <v>243</v>
      </c>
      <c r="F170" s="17" t="s">
        <v>169</v>
      </c>
      <c r="G170" s="17" t="n">
        <v>0</v>
      </c>
      <c r="H170" s="17" t="n">
        <v>0</v>
      </c>
      <c r="I170" s="17" t="n">
        <v>1</v>
      </c>
      <c r="J170" s="17" t="n">
        <v>1</v>
      </c>
      <c r="K170" s="17" t="n">
        <v>1</v>
      </c>
      <c r="L170" s="17" t="n">
        <v>0</v>
      </c>
      <c r="M170" s="17" t="n">
        <v>0</v>
      </c>
      <c r="N170" s="17" t="n">
        <v>223</v>
      </c>
      <c r="O170" s="17" t="n">
        <v>27</v>
      </c>
      <c r="P170" s="17" t="n">
        <v>0</v>
      </c>
      <c r="Q170" s="17" t="n">
        <v>0</v>
      </c>
      <c r="R170" s="17" t="n">
        <v>0</v>
      </c>
      <c r="S170" s="17" t="n">
        <v>0</v>
      </c>
      <c r="T170" s="17" t="n">
        <v>0</v>
      </c>
      <c r="AE170" s="17" t="s">
        <v>10980</v>
      </c>
      <c r="AJ170" s="17" t="s">
        <v>7268</v>
      </c>
    </row>
    <row r="171" customFormat="false" ht="15" hidden="false" customHeight="true" outlineLevel="0" collapsed="false">
      <c r="A171" s="17" t="s">
        <v>504</v>
      </c>
      <c r="B171" s="17" t="s">
        <v>142</v>
      </c>
      <c r="C171" s="17" t="s">
        <v>134</v>
      </c>
      <c r="D171" s="17" t="s">
        <v>135</v>
      </c>
      <c r="E171" s="17" t="s">
        <v>139</v>
      </c>
      <c r="F171" s="17" t="s">
        <v>7</v>
      </c>
      <c r="G171" s="17" t="n">
        <v>1</v>
      </c>
      <c r="H171" s="17" t="n">
        <v>1</v>
      </c>
      <c r="I171" s="17" t="n">
        <v>1</v>
      </c>
      <c r="J171" s="17" t="n">
        <v>1</v>
      </c>
      <c r="K171" s="17" t="n">
        <v>1</v>
      </c>
      <c r="L171" s="17" t="n">
        <v>2</v>
      </c>
      <c r="M171" s="17" t="n">
        <v>12</v>
      </c>
      <c r="N171" s="17" t="n">
        <v>670</v>
      </c>
      <c r="O171" s="17" t="n">
        <v>130</v>
      </c>
      <c r="P171" s="17" t="n">
        <v>0</v>
      </c>
      <c r="Q171" s="17" t="n">
        <v>0</v>
      </c>
      <c r="R171" s="17" t="n">
        <v>0</v>
      </c>
      <c r="S171" s="17" t="n">
        <v>0</v>
      </c>
      <c r="T171" s="17" t="n">
        <v>0</v>
      </c>
      <c r="AE171" s="17" t="s">
        <v>4445</v>
      </c>
      <c r="AJ171" s="17" t="s">
        <v>4664</v>
      </c>
    </row>
    <row r="172" customFormat="false" ht="15" hidden="false" customHeight="true" outlineLevel="0" collapsed="false">
      <c r="A172" s="17" t="s">
        <v>504</v>
      </c>
      <c r="B172" s="17" t="s">
        <v>142</v>
      </c>
      <c r="C172" s="17" t="s">
        <v>134</v>
      </c>
      <c r="D172" s="17" t="s">
        <v>135</v>
      </c>
      <c r="E172" s="17" t="s">
        <v>139</v>
      </c>
      <c r="F172" s="17" t="s">
        <v>140</v>
      </c>
      <c r="G172" s="17" t="n">
        <v>0</v>
      </c>
      <c r="H172" s="17" t="n">
        <v>1</v>
      </c>
      <c r="I172" s="17" t="n">
        <v>1</v>
      </c>
      <c r="J172" s="17" t="n">
        <v>0</v>
      </c>
      <c r="K172" s="17" t="n">
        <v>1</v>
      </c>
      <c r="L172" s="17" t="n">
        <v>0</v>
      </c>
      <c r="M172" s="17" t="n">
        <v>5</v>
      </c>
      <c r="N172" s="17" t="n">
        <v>14</v>
      </c>
      <c r="O172" s="17" t="n">
        <v>0</v>
      </c>
      <c r="P172" s="17" t="n">
        <v>0</v>
      </c>
      <c r="Q172" s="17" t="n">
        <v>0</v>
      </c>
      <c r="R172" s="17" t="n">
        <v>0</v>
      </c>
      <c r="S172" s="17" t="n">
        <v>0</v>
      </c>
      <c r="T172" s="17" t="n">
        <v>0</v>
      </c>
      <c r="AE172" s="17" t="s">
        <v>10808</v>
      </c>
      <c r="AJ172" s="17" t="s">
        <v>4265</v>
      </c>
    </row>
    <row r="173" customFormat="false" ht="15" hidden="false" customHeight="true" outlineLevel="0" collapsed="false">
      <c r="A173" s="17" t="s">
        <v>504</v>
      </c>
      <c r="B173" s="17" t="s">
        <v>142</v>
      </c>
      <c r="C173" s="17" t="s">
        <v>134</v>
      </c>
      <c r="D173" s="17" t="s">
        <v>135</v>
      </c>
      <c r="E173" s="17" t="s">
        <v>139</v>
      </c>
      <c r="F173" s="17" t="s">
        <v>144</v>
      </c>
      <c r="G173" s="17" t="n">
        <v>0</v>
      </c>
      <c r="H173" s="17" t="n">
        <v>1</v>
      </c>
      <c r="I173" s="17" t="n">
        <v>1</v>
      </c>
      <c r="J173" s="17" t="n">
        <v>0</v>
      </c>
      <c r="K173" s="17" t="n">
        <v>1</v>
      </c>
      <c r="L173" s="17" t="n">
        <v>0</v>
      </c>
      <c r="M173" s="17" t="n">
        <v>7</v>
      </c>
      <c r="N173" s="17" t="n">
        <v>2</v>
      </c>
      <c r="O173" s="17" t="n">
        <v>0</v>
      </c>
      <c r="P173" s="17" t="n">
        <v>0</v>
      </c>
      <c r="Q173" s="17" t="n">
        <v>0</v>
      </c>
      <c r="R173" s="17" t="n">
        <v>0</v>
      </c>
      <c r="S173" s="17" t="n">
        <v>0</v>
      </c>
      <c r="T173" s="17" t="n">
        <v>0</v>
      </c>
      <c r="AE173" s="17" t="s">
        <v>6374</v>
      </c>
      <c r="AJ173" s="17" t="s">
        <v>1396</v>
      </c>
    </row>
    <row r="174" customFormat="false" ht="15" hidden="false" customHeight="true" outlineLevel="0" collapsed="false">
      <c r="A174" s="17" t="s">
        <v>504</v>
      </c>
      <c r="B174" s="17" t="s">
        <v>142</v>
      </c>
      <c r="C174" s="17" t="s">
        <v>134</v>
      </c>
      <c r="D174" s="17" t="s">
        <v>135</v>
      </c>
      <c r="E174" s="17" t="s">
        <v>139</v>
      </c>
      <c r="F174" s="17" t="s">
        <v>150</v>
      </c>
      <c r="G174" s="17" t="n">
        <v>1</v>
      </c>
      <c r="H174" s="17" t="n">
        <v>0</v>
      </c>
      <c r="I174" s="17" t="n">
        <v>1</v>
      </c>
      <c r="J174" s="17" t="n">
        <v>0</v>
      </c>
      <c r="K174" s="17" t="n">
        <v>1</v>
      </c>
      <c r="L174" s="17" t="n">
        <v>1</v>
      </c>
      <c r="M174" s="17" t="n">
        <v>0</v>
      </c>
      <c r="N174" s="17" t="n">
        <v>82</v>
      </c>
      <c r="O174" s="17" t="n">
        <v>0</v>
      </c>
      <c r="P174" s="17" t="n">
        <v>0</v>
      </c>
      <c r="Q174" s="17" t="n">
        <v>0</v>
      </c>
      <c r="R174" s="17" t="n">
        <v>0</v>
      </c>
      <c r="S174" s="17" t="n">
        <v>0</v>
      </c>
      <c r="T174" s="17" t="n">
        <v>0</v>
      </c>
      <c r="AE174" s="17" t="s">
        <v>5571</v>
      </c>
      <c r="AJ174" s="17" t="s">
        <v>4675</v>
      </c>
    </row>
    <row r="175" customFormat="false" ht="15" hidden="false" customHeight="true" outlineLevel="0" collapsed="false">
      <c r="A175" s="17" t="s">
        <v>504</v>
      </c>
      <c r="B175" s="17" t="s">
        <v>142</v>
      </c>
      <c r="C175" s="17" t="s">
        <v>134</v>
      </c>
      <c r="D175" s="17" t="s">
        <v>135</v>
      </c>
      <c r="E175" s="17" t="s">
        <v>139</v>
      </c>
      <c r="F175" s="17" t="s">
        <v>166</v>
      </c>
      <c r="G175" s="17" t="n">
        <v>0</v>
      </c>
      <c r="H175" s="17" t="n">
        <v>0</v>
      </c>
      <c r="I175" s="17" t="n">
        <v>1</v>
      </c>
      <c r="J175" s="17" t="n">
        <v>1</v>
      </c>
      <c r="K175" s="17" t="n">
        <v>1</v>
      </c>
      <c r="L175" s="17" t="n">
        <v>0</v>
      </c>
      <c r="M175" s="17" t="n">
        <v>0</v>
      </c>
      <c r="N175" s="17" t="n">
        <v>566</v>
      </c>
      <c r="O175" s="17" t="n">
        <v>130</v>
      </c>
      <c r="P175" s="17" t="n">
        <v>0</v>
      </c>
      <c r="Q175" s="17" t="n">
        <v>0</v>
      </c>
      <c r="R175" s="17" t="n">
        <v>0</v>
      </c>
      <c r="S175" s="17" t="n">
        <v>0</v>
      </c>
      <c r="T175" s="17" t="n">
        <v>0</v>
      </c>
      <c r="AE175" s="17" t="s">
        <v>3031</v>
      </c>
      <c r="AJ175" s="17" t="s">
        <v>9757</v>
      </c>
    </row>
    <row r="176" customFormat="false" ht="15" hidden="false" customHeight="true" outlineLevel="0" collapsed="false">
      <c r="A176" s="17" t="s">
        <v>504</v>
      </c>
      <c r="B176" s="17" t="s">
        <v>142</v>
      </c>
      <c r="C176" s="17" t="s">
        <v>134</v>
      </c>
      <c r="D176" s="17" t="s">
        <v>135</v>
      </c>
      <c r="E176" s="17" t="s">
        <v>139</v>
      </c>
      <c r="F176" s="17" t="s">
        <v>158</v>
      </c>
      <c r="G176" s="17" t="n">
        <v>0</v>
      </c>
      <c r="H176" s="17" t="n">
        <v>0</v>
      </c>
      <c r="I176" s="17" t="n">
        <v>1</v>
      </c>
      <c r="J176" s="17" t="n">
        <v>0</v>
      </c>
      <c r="K176" s="17" t="n">
        <v>1</v>
      </c>
      <c r="L176" s="17" t="n">
        <v>0</v>
      </c>
      <c r="M176" s="17" t="n">
        <v>0</v>
      </c>
      <c r="N176" s="17" t="n">
        <v>6</v>
      </c>
      <c r="O176" s="17" t="n">
        <v>0</v>
      </c>
      <c r="P176" s="17" t="n">
        <v>0</v>
      </c>
      <c r="Q176" s="17" t="n">
        <v>0</v>
      </c>
      <c r="R176" s="17" t="n">
        <v>0</v>
      </c>
      <c r="S176" s="17" t="n">
        <v>0</v>
      </c>
      <c r="T176" s="17" t="n">
        <v>0</v>
      </c>
      <c r="AE176" s="17" t="s">
        <v>6196</v>
      </c>
      <c r="AJ176" s="17" t="s">
        <v>173</v>
      </c>
    </row>
    <row r="177" customFormat="false" ht="15" hidden="false" customHeight="true" outlineLevel="0" collapsed="false">
      <c r="A177" s="17" t="s">
        <v>504</v>
      </c>
      <c r="B177" s="17" t="s">
        <v>142</v>
      </c>
      <c r="C177" s="17" t="s">
        <v>134</v>
      </c>
      <c r="D177" s="17" t="s">
        <v>135</v>
      </c>
      <c r="E177" s="17" t="s">
        <v>139</v>
      </c>
      <c r="F177" s="17" t="s">
        <v>169</v>
      </c>
      <c r="G177" s="17" t="n">
        <v>1</v>
      </c>
      <c r="H177" s="17" t="n">
        <v>0</v>
      </c>
      <c r="I177" s="17" t="n">
        <v>0</v>
      </c>
      <c r="J177" s="17" t="n">
        <v>0</v>
      </c>
      <c r="K177" s="17" t="n">
        <v>1</v>
      </c>
      <c r="L177" s="17" t="n">
        <v>1</v>
      </c>
      <c r="M177" s="17" t="n">
        <v>0</v>
      </c>
      <c r="N177" s="17" t="n">
        <v>0</v>
      </c>
      <c r="O177" s="17" t="n">
        <v>0</v>
      </c>
      <c r="P177" s="17" t="n">
        <v>0</v>
      </c>
      <c r="Q177" s="17" t="n">
        <v>0</v>
      </c>
      <c r="R177" s="17" t="n">
        <v>0</v>
      </c>
      <c r="S177" s="17" t="n">
        <v>0</v>
      </c>
      <c r="T177" s="17" t="n">
        <v>0</v>
      </c>
      <c r="AE177" s="17" t="s">
        <v>2873</v>
      </c>
      <c r="AJ177" s="17" t="s">
        <v>2046</v>
      </c>
    </row>
    <row r="178" customFormat="false" ht="15" hidden="false" customHeight="true" outlineLevel="0" collapsed="false">
      <c r="A178" s="17" t="s">
        <v>504</v>
      </c>
      <c r="B178" s="17" t="s">
        <v>142</v>
      </c>
      <c r="C178" s="17" t="s">
        <v>134</v>
      </c>
      <c r="D178" s="17" t="s">
        <v>177</v>
      </c>
      <c r="E178" s="17" t="s">
        <v>243</v>
      </c>
      <c r="F178" s="17" t="s">
        <v>7</v>
      </c>
      <c r="G178" s="17" t="n">
        <v>1</v>
      </c>
      <c r="H178" s="17" t="n">
        <v>1</v>
      </c>
      <c r="I178" s="17" t="n">
        <v>1</v>
      </c>
      <c r="J178" s="17" t="n">
        <v>0</v>
      </c>
      <c r="K178" s="17" t="n">
        <v>1</v>
      </c>
      <c r="L178" s="17" t="n">
        <v>158</v>
      </c>
      <c r="M178" s="17" t="n">
        <v>83</v>
      </c>
      <c r="N178" s="17" t="n">
        <v>77</v>
      </c>
      <c r="O178" s="17" t="n">
        <v>0</v>
      </c>
      <c r="P178" s="17" t="n">
        <v>0</v>
      </c>
      <c r="Q178" s="17" t="n">
        <v>0</v>
      </c>
      <c r="R178" s="17" t="n">
        <v>0</v>
      </c>
      <c r="S178" s="17" t="n">
        <v>0</v>
      </c>
      <c r="T178" s="17" t="n">
        <v>0</v>
      </c>
      <c r="AE178" s="17" t="s">
        <v>4085</v>
      </c>
      <c r="AJ178" s="17" t="s">
        <v>3606</v>
      </c>
    </row>
    <row r="179" customFormat="false" ht="15" hidden="false" customHeight="true" outlineLevel="0" collapsed="false">
      <c r="A179" s="17" t="s">
        <v>504</v>
      </c>
      <c r="B179" s="17" t="s">
        <v>142</v>
      </c>
      <c r="C179" s="17" t="s">
        <v>134</v>
      </c>
      <c r="D179" s="17" t="s">
        <v>177</v>
      </c>
      <c r="E179" s="17" t="s">
        <v>243</v>
      </c>
      <c r="F179" s="17" t="s">
        <v>140</v>
      </c>
      <c r="G179" s="17" t="n">
        <v>1</v>
      </c>
      <c r="H179" s="17" t="n">
        <v>0</v>
      </c>
      <c r="I179" s="17" t="n">
        <v>0</v>
      </c>
      <c r="J179" s="17" t="n">
        <v>0</v>
      </c>
      <c r="K179" s="17" t="n">
        <v>1</v>
      </c>
      <c r="L179" s="17" t="n">
        <v>3</v>
      </c>
      <c r="M179" s="17" t="n">
        <v>0</v>
      </c>
      <c r="N179" s="17" t="n">
        <v>0</v>
      </c>
      <c r="O179" s="17" t="n">
        <v>0</v>
      </c>
      <c r="P179" s="17" t="n">
        <v>0</v>
      </c>
      <c r="Q179" s="17" t="n">
        <v>0</v>
      </c>
      <c r="R179" s="17" t="n">
        <v>0</v>
      </c>
      <c r="S179" s="17" t="n">
        <v>0</v>
      </c>
      <c r="T179" s="17" t="n">
        <v>0</v>
      </c>
      <c r="AE179" s="17" t="s">
        <v>8731</v>
      </c>
      <c r="AJ179" s="17" t="s">
        <v>9086</v>
      </c>
    </row>
    <row r="180" customFormat="false" ht="15" hidden="false" customHeight="true" outlineLevel="0" collapsed="false">
      <c r="A180" s="17" t="s">
        <v>504</v>
      </c>
      <c r="B180" s="17" t="s">
        <v>142</v>
      </c>
      <c r="C180" s="17" t="s">
        <v>134</v>
      </c>
      <c r="D180" s="17" t="s">
        <v>177</v>
      </c>
      <c r="E180" s="17" t="s">
        <v>243</v>
      </c>
      <c r="F180" s="17" t="s">
        <v>150</v>
      </c>
      <c r="G180" s="17" t="n">
        <v>1</v>
      </c>
      <c r="H180" s="17" t="n">
        <v>1</v>
      </c>
      <c r="I180" s="17" t="n">
        <v>1</v>
      </c>
      <c r="J180" s="17" t="n">
        <v>0</v>
      </c>
      <c r="K180" s="17" t="n">
        <v>1</v>
      </c>
      <c r="L180" s="17" t="n">
        <v>149</v>
      </c>
      <c r="M180" s="17" t="n">
        <v>82</v>
      </c>
      <c r="N180" s="17" t="n">
        <v>65</v>
      </c>
      <c r="O180" s="17" t="n">
        <v>0</v>
      </c>
      <c r="P180" s="17" t="n">
        <v>0</v>
      </c>
      <c r="Q180" s="17" t="n">
        <v>0</v>
      </c>
      <c r="R180" s="17" t="n">
        <v>0</v>
      </c>
      <c r="S180" s="17" t="n">
        <v>0</v>
      </c>
      <c r="T180" s="17" t="n">
        <v>0</v>
      </c>
      <c r="AE180" s="17" t="s">
        <v>983</v>
      </c>
      <c r="AJ180" s="17" t="s">
        <v>2811</v>
      </c>
    </row>
    <row r="181" customFormat="false" ht="15" hidden="false" customHeight="true" outlineLevel="0" collapsed="false">
      <c r="A181" s="17" t="s">
        <v>504</v>
      </c>
      <c r="B181" s="17" t="s">
        <v>142</v>
      </c>
      <c r="C181" s="17" t="s">
        <v>134</v>
      </c>
      <c r="D181" s="17" t="s">
        <v>177</v>
      </c>
      <c r="E181" s="17" t="s">
        <v>243</v>
      </c>
      <c r="F181" s="17" t="s">
        <v>158</v>
      </c>
      <c r="G181" s="17" t="n">
        <v>1</v>
      </c>
      <c r="H181" s="17" t="n">
        <v>1</v>
      </c>
      <c r="I181" s="17" t="n">
        <v>1</v>
      </c>
      <c r="J181" s="17" t="n">
        <v>0</v>
      </c>
      <c r="K181" s="17" t="n">
        <v>1</v>
      </c>
      <c r="L181" s="17" t="n">
        <v>6</v>
      </c>
      <c r="M181" s="17" t="n">
        <v>1</v>
      </c>
      <c r="N181" s="17" t="n">
        <v>12</v>
      </c>
      <c r="O181" s="17" t="n">
        <v>0</v>
      </c>
      <c r="P181" s="17" t="n">
        <v>0</v>
      </c>
      <c r="Q181" s="17" t="n">
        <v>0</v>
      </c>
      <c r="R181" s="17" t="n">
        <v>0</v>
      </c>
      <c r="S181" s="17" t="n">
        <v>0</v>
      </c>
      <c r="T181" s="17" t="n">
        <v>0</v>
      </c>
      <c r="AE181" s="17" t="s">
        <v>6699</v>
      </c>
      <c r="AJ181" s="17" t="s">
        <v>1302</v>
      </c>
    </row>
    <row r="182" customFormat="false" ht="15" hidden="false" customHeight="true" outlineLevel="0" collapsed="false">
      <c r="A182" s="17" t="s">
        <v>504</v>
      </c>
      <c r="B182" s="17" t="s">
        <v>142</v>
      </c>
      <c r="C182" s="17" t="s">
        <v>134</v>
      </c>
      <c r="D182" s="17" t="s">
        <v>14446</v>
      </c>
      <c r="E182" s="17" t="s">
        <v>139</v>
      </c>
      <c r="F182" s="17" t="s">
        <v>7</v>
      </c>
      <c r="G182" s="17" t="n">
        <v>0</v>
      </c>
      <c r="H182" s="17" t="n">
        <v>2</v>
      </c>
      <c r="I182" s="17" t="n">
        <v>2</v>
      </c>
      <c r="J182" s="17" t="n">
        <v>0</v>
      </c>
      <c r="K182" s="17" t="n">
        <v>2</v>
      </c>
      <c r="L182" s="17" t="n">
        <v>0</v>
      </c>
      <c r="M182" s="17" t="n">
        <v>179</v>
      </c>
      <c r="N182" s="17" t="n">
        <v>264</v>
      </c>
      <c r="O182" s="17" t="n">
        <v>0</v>
      </c>
      <c r="P182" s="17" t="n">
        <v>0</v>
      </c>
      <c r="Q182" s="17" t="n">
        <v>0</v>
      </c>
      <c r="R182" s="17" t="n">
        <v>0</v>
      </c>
      <c r="S182" s="17" t="n">
        <v>0</v>
      </c>
      <c r="T182" s="17" t="n">
        <v>0</v>
      </c>
      <c r="AE182" s="17" t="s">
        <v>13069</v>
      </c>
      <c r="AJ182" s="17" t="s">
        <v>8041</v>
      </c>
    </row>
    <row r="183" customFormat="false" ht="15" hidden="false" customHeight="true" outlineLevel="0" collapsed="false">
      <c r="A183" s="17" t="s">
        <v>504</v>
      </c>
      <c r="B183" s="17" t="s">
        <v>142</v>
      </c>
      <c r="C183" s="17" t="s">
        <v>134</v>
      </c>
      <c r="D183" s="17" t="s">
        <v>14446</v>
      </c>
      <c r="E183" s="17" t="s">
        <v>139</v>
      </c>
      <c r="F183" s="17" t="s">
        <v>144</v>
      </c>
      <c r="G183" s="17" t="n">
        <v>0</v>
      </c>
      <c r="H183" s="17" t="n">
        <v>0</v>
      </c>
      <c r="I183" s="17" t="n">
        <v>1</v>
      </c>
      <c r="J183" s="17" t="n">
        <v>0</v>
      </c>
      <c r="K183" s="17" t="n">
        <v>1</v>
      </c>
      <c r="L183" s="17" t="n">
        <v>0</v>
      </c>
      <c r="M183" s="17" t="n">
        <v>0</v>
      </c>
      <c r="N183" s="17" t="n">
        <v>1</v>
      </c>
      <c r="O183" s="17" t="n">
        <v>0</v>
      </c>
      <c r="P183" s="17" t="n">
        <v>0</v>
      </c>
      <c r="Q183" s="17" t="n">
        <v>0</v>
      </c>
      <c r="R183" s="17" t="n">
        <v>0</v>
      </c>
      <c r="S183" s="17" t="n">
        <v>0</v>
      </c>
      <c r="T183" s="17" t="n">
        <v>0</v>
      </c>
      <c r="AE183" s="17" t="s">
        <v>6213</v>
      </c>
      <c r="AJ183" s="17" t="s">
        <v>7039</v>
      </c>
    </row>
    <row r="184" customFormat="false" ht="15" hidden="false" customHeight="true" outlineLevel="0" collapsed="false">
      <c r="A184" s="17" t="s">
        <v>504</v>
      </c>
      <c r="B184" s="17" t="s">
        <v>142</v>
      </c>
      <c r="C184" s="17" t="s">
        <v>134</v>
      </c>
      <c r="D184" s="17" t="s">
        <v>14446</v>
      </c>
      <c r="E184" s="17" t="s">
        <v>139</v>
      </c>
      <c r="F184" s="17" t="s">
        <v>150</v>
      </c>
      <c r="G184" s="17" t="n">
        <v>0</v>
      </c>
      <c r="H184" s="17" t="n">
        <v>2</v>
      </c>
      <c r="I184" s="17" t="n">
        <v>1</v>
      </c>
      <c r="J184" s="17" t="n">
        <v>0</v>
      </c>
      <c r="K184" s="17" t="n">
        <v>2</v>
      </c>
      <c r="L184" s="17" t="n">
        <v>0</v>
      </c>
      <c r="M184" s="17" t="n">
        <v>33</v>
      </c>
      <c r="N184" s="17" t="n">
        <v>260</v>
      </c>
      <c r="O184" s="17" t="n">
        <v>0</v>
      </c>
      <c r="P184" s="17" t="n">
        <v>0</v>
      </c>
      <c r="Q184" s="17" t="n">
        <v>0</v>
      </c>
      <c r="R184" s="17" t="n">
        <v>0</v>
      </c>
      <c r="S184" s="17" t="n">
        <v>0</v>
      </c>
      <c r="T184" s="17" t="n">
        <v>0</v>
      </c>
      <c r="AE184" s="17" t="s">
        <v>5379</v>
      </c>
      <c r="AJ184" s="17" t="s">
        <v>6535</v>
      </c>
    </row>
    <row r="185" customFormat="false" ht="15" hidden="false" customHeight="true" outlineLevel="0" collapsed="false">
      <c r="A185" s="17" t="s">
        <v>504</v>
      </c>
      <c r="B185" s="17" t="s">
        <v>142</v>
      </c>
      <c r="C185" s="17" t="s">
        <v>134</v>
      </c>
      <c r="D185" s="17" t="s">
        <v>14446</v>
      </c>
      <c r="E185" s="17" t="s">
        <v>139</v>
      </c>
      <c r="F185" s="17" t="s">
        <v>166</v>
      </c>
      <c r="G185" s="17" t="n">
        <v>0</v>
      </c>
      <c r="H185" s="17" t="n">
        <v>1</v>
      </c>
      <c r="I185" s="17" t="n">
        <v>0</v>
      </c>
      <c r="J185" s="17" t="n">
        <v>0</v>
      </c>
      <c r="K185" s="17" t="n">
        <v>1</v>
      </c>
      <c r="L185" s="17" t="n">
        <v>0</v>
      </c>
      <c r="M185" s="17" t="n">
        <v>146</v>
      </c>
      <c r="N185" s="17" t="n">
        <v>0</v>
      </c>
      <c r="O185" s="17" t="n">
        <v>0</v>
      </c>
      <c r="P185" s="17" t="n">
        <v>0</v>
      </c>
      <c r="Q185" s="17" t="n">
        <v>0</v>
      </c>
      <c r="R185" s="17" t="n">
        <v>0</v>
      </c>
      <c r="S185" s="17" t="n">
        <v>0</v>
      </c>
      <c r="T185" s="17" t="n">
        <v>0</v>
      </c>
      <c r="AE185" s="17" t="s">
        <v>10870</v>
      </c>
      <c r="AJ185" s="17" t="s">
        <v>887</v>
      </c>
    </row>
    <row r="186" customFormat="false" ht="15" hidden="false" customHeight="true" outlineLevel="0" collapsed="false">
      <c r="A186" s="17" t="s">
        <v>504</v>
      </c>
      <c r="B186" s="17" t="s">
        <v>142</v>
      </c>
      <c r="C186" s="17" t="s">
        <v>134</v>
      </c>
      <c r="D186" s="17" t="s">
        <v>14446</v>
      </c>
      <c r="E186" s="17" t="s">
        <v>139</v>
      </c>
      <c r="F186" s="17" t="s">
        <v>169</v>
      </c>
      <c r="G186" s="17" t="n">
        <v>0</v>
      </c>
      <c r="H186" s="17" t="n">
        <v>0</v>
      </c>
      <c r="I186" s="17" t="n">
        <v>2</v>
      </c>
      <c r="J186" s="17" t="n">
        <v>0</v>
      </c>
      <c r="K186" s="17" t="n">
        <v>2</v>
      </c>
      <c r="L186" s="17" t="n">
        <v>0</v>
      </c>
      <c r="M186" s="17" t="n">
        <v>0</v>
      </c>
      <c r="N186" s="17" t="n">
        <v>3</v>
      </c>
      <c r="O186" s="17" t="n">
        <v>0</v>
      </c>
      <c r="P186" s="17" t="n">
        <v>0</v>
      </c>
      <c r="Q186" s="17" t="n">
        <v>0</v>
      </c>
      <c r="R186" s="17" t="n">
        <v>0</v>
      </c>
      <c r="S186" s="17" t="n">
        <v>0</v>
      </c>
      <c r="T186" s="17" t="n">
        <v>0</v>
      </c>
      <c r="AE186" s="17" t="s">
        <v>2449</v>
      </c>
      <c r="AJ186" s="17" t="s">
        <v>6317</v>
      </c>
    </row>
    <row r="187" customFormat="false" ht="15" hidden="false" customHeight="true" outlineLevel="0" collapsed="false">
      <c r="A187" s="17" t="s">
        <v>504</v>
      </c>
      <c r="B187" s="17" t="s">
        <v>142</v>
      </c>
      <c r="C187" s="17" t="s">
        <v>148</v>
      </c>
      <c r="D187" s="17" t="s">
        <v>14443</v>
      </c>
      <c r="E187" s="17" t="s">
        <v>139</v>
      </c>
      <c r="F187" s="17" t="s">
        <v>7</v>
      </c>
      <c r="G187" s="17" t="n">
        <v>3</v>
      </c>
      <c r="H187" s="17" t="n">
        <v>1</v>
      </c>
      <c r="I187" s="17" t="n">
        <v>2</v>
      </c>
      <c r="J187" s="17" t="n">
        <v>2</v>
      </c>
      <c r="K187" s="17" t="n">
        <v>5</v>
      </c>
      <c r="L187" s="17" t="n">
        <v>76</v>
      </c>
      <c r="M187" s="17" t="n">
        <v>6</v>
      </c>
      <c r="N187" s="17" t="n">
        <v>45</v>
      </c>
      <c r="O187" s="17" t="n">
        <v>47</v>
      </c>
      <c r="P187" s="17" t="n">
        <v>0</v>
      </c>
      <c r="Q187" s="17" t="n">
        <v>0</v>
      </c>
      <c r="R187" s="17" t="n">
        <v>0</v>
      </c>
      <c r="S187" s="17" t="n">
        <v>0</v>
      </c>
      <c r="T187" s="17" t="n">
        <v>0</v>
      </c>
      <c r="AE187" s="17" t="s">
        <v>9651</v>
      </c>
      <c r="AJ187" s="17" t="s">
        <v>9208</v>
      </c>
    </row>
    <row r="188" customFormat="false" ht="15" hidden="false" customHeight="true" outlineLevel="0" collapsed="false">
      <c r="A188" s="17" t="s">
        <v>504</v>
      </c>
      <c r="B188" s="17" t="s">
        <v>142</v>
      </c>
      <c r="C188" s="17" t="s">
        <v>148</v>
      </c>
      <c r="D188" s="17" t="s">
        <v>14443</v>
      </c>
      <c r="E188" s="17" t="s">
        <v>139</v>
      </c>
      <c r="F188" s="17" t="s">
        <v>140</v>
      </c>
      <c r="G188" s="17" t="n">
        <v>1</v>
      </c>
      <c r="H188" s="17" t="n">
        <v>1</v>
      </c>
      <c r="I188" s="17" t="n">
        <v>0</v>
      </c>
      <c r="J188" s="17" t="n">
        <v>0</v>
      </c>
      <c r="K188" s="17" t="n">
        <v>1</v>
      </c>
      <c r="L188" s="17" t="n">
        <v>2</v>
      </c>
      <c r="M188" s="17" t="n">
        <v>2</v>
      </c>
      <c r="N188" s="17" t="n">
        <v>0</v>
      </c>
      <c r="O188" s="17" t="n">
        <v>0</v>
      </c>
      <c r="P188" s="17" t="n">
        <v>0</v>
      </c>
      <c r="Q188" s="17" t="n">
        <v>0</v>
      </c>
      <c r="R188" s="17" t="n">
        <v>0</v>
      </c>
      <c r="S188" s="17" t="n">
        <v>0</v>
      </c>
      <c r="T188" s="17" t="n">
        <v>0</v>
      </c>
      <c r="AE188" s="17" t="s">
        <v>8373</v>
      </c>
      <c r="AJ188" s="17" t="s">
        <v>11566</v>
      </c>
    </row>
    <row r="189" customFormat="false" ht="15" hidden="false" customHeight="true" outlineLevel="0" collapsed="false">
      <c r="A189" s="17" t="s">
        <v>504</v>
      </c>
      <c r="B189" s="17" t="s">
        <v>142</v>
      </c>
      <c r="C189" s="17" t="s">
        <v>148</v>
      </c>
      <c r="D189" s="17" t="s">
        <v>14443</v>
      </c>
      <c r="E189" s="17" t="s">
        <v>139</v>
      </c>
      <c r="F189" s="17" t="s">
        <v>150</v>
      </c>
      <c r="G189" s="17" t="n">
        <v>2</v>
      </c>
      <c r="H189" s="17" t="n">
        <v>1</v>
      </c>
      <c r="I189" s="17" t="n">
        <v>1</v>
      </c>
      <c r="J189" s="17" t="n">
        <v>2</v>
      </c>
      <c r="K189" s="17" t="n">
        <v>5</v>
      </c>
      <c r="L189" s="17" t="n">
        <v>72</v>
      </c>
      <c r="M189" s="17" t="n">
        <v>3</v>
      </c>
      <c r="N189" s="17" t="n">
        <v>3</v>
      </c>
      <c r="O189" s="17" t="n">
        <v>47</v>
      </c>
      <c r="P189" s="17" t="n">
        <v>0</v>
      </c>
      <c r="Q189" s="17" t="n">
        <v>0</v>
      </c>
      <c r="R189" s="17" t="n">
        <v>0</v>
      </c>
      <c r="S189" s="17" t="n">
        <v>0</v>
      </c>
      <c r="T189" s="17" t="n">
        <v>0</v>
      </c>
      <c r="AE189" s="17" t="s">
        <v>6807</v>
      </c>
      <c r="AJ189" s="17" t="s">
        <v>3012</v>
      </c>
    </row>
    <row r="190" customFormat="false" ht="15" hidden="false" customHeight="true" outlineLevel="0" collapsed="false">
      <c r="A190" s="17" t="s">
        <v>504</v>
      </c>
      <c r="B190" s="17" t="s">
        <v>142</v>
      </c>
      <c r="C190" s="17" t="s">
        <v>148</v>
      </c>
      <c r="D190" s="17" t="s">
        <v>14443</v>
      </c>
      <c r="E190" s="17" t="s">
        <v>139</v>
      </c>
      <c r="F190" s="17" t="s">
        <v>166</v>
      </c>
      <c r="G190" s="17" t="n">
        <v>0</v>
      </c>
      <c r="H190" s="17" t="n">
        <v>0</v>
      </c>
      <c r="I190" s="17" t="n">
        <v>1</v>
      </c>
      <c r="J190" s="17" t="n">
        <v>0</v>
      </c>
      <c r="K190" s="17" t="n">
        <v>1</v>
      </c>
      <c r="L190" s="17" t="n">
        <v>0</v>
      </c>
      <c r="M190" s="17" t="n">
        <v>0</v>
      </c>
      <c r="N190" s="17" t="n">
        <v>42</v>
      </c>
      <c r="O190" s="17" t="n">
        <v>0</v>
      </c>
      <c r="P190" s="17" t="n">
        <v>0</v>
      </c>
      <c r="Q190" s="17" t="n">
        <v>0</v>
      </c>
      <c r="R190" s="17" t="n">
        <v>0</v>
      </c>
      <c r="S190" s="17" t="n">
        <v>0</v>
      </c>
      <c r="T190" s="17" t="n">
        <v>0</v>
      </c>
      <c r="AE190" s="17" t="s">
        <v>11075</v>
      </c>
      <c r="AJ190" s="17" t="s">
        <v>11260</v>
      </c>
    </row>
    <row r="191" customFormat="false" ht="15" hidden="false" customHeight="true" outlineLevel="0" collapsed="false">
      <c r="A191" s="17" t="s">
        <v>504</v>
      </c>
      <c r="B191" s="17" t="s">
        <v>142</v>
      </c>
      <c r="C191" s="17" t="s">
        <v>148</v>
      </c>
      <c r="D191" s="17" t="s">
        <v>14443</v>
      </c>
      <c r="E191" s="17" t="s">
        <v>139</v>
      </c>
      <c r="F191" s="17" t="s">
        <v>158</v>
      </c>
      <c r="G191" s="17" t="n">
        <v>1</v>
      </c>
      <c r="H191" s="17" t="n">
        <v>1</v>
      </c>
      <c r="I191" s="17" t="n">
        <v>0</v>
      </c>
      <c r="J191" s="17" t="n">
        <v>0</v>
      </c>
      <c r="K191" s="17" t="n">
        <v>1</v>
      </c>
      <c r="L191" s="17" t="n">
        <v>2</v>
      </c>
      <c r="M191" s="17" t="n">
        <v>1</v>
      </c>
      <c r="N191" s="17" t="n">
        <v>0</v>
      </c>
      <c r="O191" s="17" t="n">
        <v>0</v>
      </c>
      <c r="P191" s="17" t="n">
        <v>0</v>
      </c>
      <c r="Q191" s="17" t="n">
        <v>0</v>
      </c>
      <c r="R191" s="17" t="n">
        <v>0</v>
      </c>
      <c r="S191" s="17" t="n">
        <v>0</v>
      </c>
      <c r="T191" s="17" t="n">
        <v>0</v>
      </c>
      <c r="AE191" s="17" t="s">
        <v>2419</v>
      </c>
      <c r="AJ191" s="17" t="s">
        <v>5201</v>
      </c>
    </row>
    <row r="192" customFormat="false" ht="15" hidden="false" customHeight="true" outlineLevel="0" collapsed="false">
      <c r="A192" s="17" t="s">
        <v>504</v>
      </c>
      <c r="B192" s="17" t="s">
        <v>142</v>
      </c>
      <c r="C192" s="17" t="s">
        <v>217</v>
      </c>
      <c r="D192" s="17" t="s">
        <v>235</v>
      </c>
      <c r="E192" s="17" t="s">
        <v>139</v>
      </c>
      <c r="F192" s="17" t="s">
        <v>7</v>
      </c>
      <c r="G192" s="17" t="n">
        <v>2</v>
      </c>
      <c r="H192" s="17" t="n">
        <v>2</v>
      </c>
      <c r="I192" s="17" t="n">
        <v>2</v>
      </c>
      <c r="J192" s="17" t="n">
        <v>1</v>
      </c>
      <c r="K192" s="17" t="n">
        <v>2</v>
      </c>
      <c r="L192" s="17" t="n">
        <v>185</v>
      </c>
      <c r="M192" s="17" t="n">
        <v>24</v>
      </c>
      <c r="N192" s="17" t="n">
        <v>35</v>
      </c>
      <c r="O192" s="17" t="n">
        <v>8</v>
      </c>
      <c r="P192" s="17" t="n">
        <v>0</v>
      </c>
      <c r="Q192" s="17" t="n">
        <v>0</v>
      </c>
      <c r="R192" s="17" t="n">
        <v>0</v>
      </c>
      <c r="S192" s="17" t="n">
        <v>0</v>
      </c>
      <c r="T192" s="17" t="n">
        <v>0</v>
      </c>
      <c r="AE192" s="17" t="s">
        <v>549</v>
      </c>
      <c r="AJ192" s="17" t="s">
        <v>12890</v>
      </c>
    </row>
    <row r="193" customFormat="false" ht="15" hidden="false" customHeight="true" outlineLevel="0" collapsed="false">
      <c r="A193" s="17" t="s">
        <v>504</v>
      </c>
      <c r="B193" s="17" t="s">
        <v>142</v>
      </c>
      <c r="C193" s="17" t="s">
        <v>217</v>
      </c>
      <c r="D193" s="17" t="s">
        <v>235</v>
      </c>
      <c r="E193" s="17" t="s">
        <v>139</v>
      </c>
      <c r="F193" s="17" t="s">
        <v>140</v>
      </c>
      <c r="G193" s="17" t="n">
        <v>1</v>
      </c>
      <c r="H193" s="17" t="n">
        <v>1</v>
      </c>
      <c r="I193" s="17" t="n">
        <v>1</v>
      </c>
      <c r="J193" s="17" t="n">
        <v>0</v>
      </c>
      <c r="K193" s="17" t="n">
        <v>1</v>
      </c>
      <c r="L193" s="17" t="n">
        <v>60</v>
      </c>
      <c r="M193" s="17" t="n">
        <v>4</v>
      </c>
      <c r="N193" s="17" t="n">
        <v>14</v>
      </c>
      <c r="O193" s="17" t="n">
        <v>0</v>
      </c>
      <c r="P193" s="17" t="n">
        <v>0</v>
      </c>
      <c r="Q193" s="17" t="n">
        <v>0</v>
      </c>
      <c r="R193" s="17" t="n">
        <v>0</v>
      </c>
      <c r="S193" s="17" t="n">
        <v>0</v>
      </c>
      <c r="T193" s="17" t="n">
        <v>0</v>
      </c>
      <c r="AE193" s="17" t="s">
        <v>3714</v>
      </c>
      <c r="AJ193" s="17" t="s">
        <v>3038</v>
      </c>
    </row>
    <row r="194" customFormat="false" ht="15" hidden="false" customHeight="true" outlineLevel="0" collapsed="false">
      <c r="A194" s="17" t="s">
        <v>504</v>
      </c>
      <c r="B194" s="17" t="s">
        <v>142</v>
      </c>
      <c r="C194" s="17" t="s">
        <v>217</v>
      </c>
      <c r="D194" s="17" t="s">
        <v>235</v>
      </c>
      <c r="E194" s="17" t="s">
        <v>139</v>
      </c>
      <c r="F194" s="17" t="s">
        <v>150</v>
      </c>
      <c r="G194" s="17" t="n">
        <v>2</v>
      </c>
      <c r="H194" s="17" t="n">
        <v>1</v>
      </c>
      <c r="I194" s="17" t="n">
        <v>2</v>
      </c>
      <c r="J194" s="17" t="n">
        <v>1</v>
      </c>
      <c r="K194" s="17" t="n">
        <v>2</v>
      </c>
      <c r="L194" s="17" t="n">
        <v>104</v>
      </c>
      <c r="M194" s="17" t="n">
        <v>20</v>
      </c>
      <c r="N194" s="17" t="n">
        <v>15</v>
      </c>
      <c r="O194" s="17" t="n">
        <v>4</v>
      </c>
      <c r="P194" s="17" t="n">
        <v>0</v>
      </c>
      <c r="Q194" s="17" t="n">
        <v>0</v>
      </c>
      <c r="R194" s="17" t="n">
        <v>0</v>
      </c>
      <c r="S194" s="17" t="n">
        <v>0</v>
      </c>
      <c r="T194" s="17" t="n">
        <v>0</v>
      </c>
      <c r="AE194" s="17" t="s">
        <v>4992</v>
      </c>
      <c r="AJ194" s="17" t="s">
        <v>11873</v>
      </c>
    </row>
    <row r="195" customFormat="false" ht="15" hidden="false" customHeight="true" outlineLevel="0" collapsed="false">
      <c r="A195" s="17" t="s">
        <v>504</v>
      </c>
      <c r="B195" s="17" t="s">
        <v>142</v>
      </c>
      <c r="C195" s="17" t="s">
        <v>217</v>
      </c>
      <c r="D195" s="17" t="s">
        <v>235</v>
      </c>
      <c r="E195" s="17" t="s">
        <v>139</v>
      </c>
      <c r="F195" s="17" t="s">
        <v>166</v>
      </c>
      <c r="G195" s="17" t="n">
        <v>1</v>
      </c>
      <c r="H195" s="17" t="n">
        <v>0</v>
      </c>
      <c r="I195" s="17" t="n">
        <v>0</v>
      </c>
      <c r="J195" s="17" t="n">
        <v>0</v>
      </c>
      <c r="K195" s="17" t="n">
        <v>1</v>
      </c>
      <c r="L195" s="17" t="n">
        <v>5</v>
      </c>
      <c r="M195" s="17" t="n">
        <v>0</v>
      </c>
      <c r="N195" s="17" t="n">
        <v>0</v>
      </c>
      <c r="O195" s="17" t="n">
        <v>0</v>
      </c>
      <c r="P195" s="17" t="n">
        <v>0</v>
      </c>
      <c r="Q195" s="17" t="n">
        <v>0</v>
      </c>
      <c r="R195" s="17" t="n">
        <v>0</v>
      </c>
      <c r="S195" s="17" t="n">
        <v>0</v>
      </c>
      <c r="T195" s="17" t="n">
        <v>0</v>
      </c>
      <c r="AE195" s="17" t="s">
        <v>10128</v>
      </c>
      <c r="AJ195" s="17" t="s">
        <v>10167</v>
      </c>
    </row>
    <row r="196" customFormat="false" ht="15" hidden="false" customHeight="true" outlineLevel="0" collapsed="false">
      <c r="A196" s="17" t="s">
        <v>504</v>
      </c>
      <c r="B196" s="17" t="s">
        <v>142</v>
      </c>
      <c r="C196" s="17" t="s">
        <v>217</v>
      </c>
      <c r="D196" s="17" t="s">
        <v>235</v>
      </c>
      <c r="E196" s="17" t="s">
        <v>139</v>
      </c>
      <c r="F196" s="17" t="s">
        <v>158</v>
      </c>
      <c r="G196" s="17" t="n">
        <v>2</v>
      </c>
      <c r="H196" s="17" t="n">
        <v>0</v>
      </c>
      <c r="I196" s="17" t="n">
        <v>1</v>
      </c>
      <c r="J196" s="17" t="n">
        <v>1</v>
      </c>
      <c r="K196" s="17" t="n">
        <v>2</v>
      </c>
      <c r="L196" s="17" t="n">
        <v>15</v>
      </c>
      <c r="M196" s="17" t="n">
        <v>0</v>
      </c>
      <c r="N196" s="17" t="n">
        <v>6</v>
      </c>
      <c r="O196" s="17" t="n">
        <v>4</v>
      </c>
      <c r="P196" s="17" t="n">
        <v>0</v>
      </c>
      <c r="Q196" s="17" t="n">
        <v>0</v>
      </c>
      <c r="R196" s="17" t="n">
        <v>0</v>
      </c>
      <c r="S196" s="17" t="n">
        <v>0</v>
      </c>
      <c r="T196" s="17" t="n">
        <v>0</v>
      </c>
      <c r="AE196" s="17" t="s">
        <v>1611</v>
      </c>
      <c r="AJ196" s="17" t="s">
        <v>11665</v>
      </c>
    </row>
    <row r="197" customFormat="false" ht="15" hidden="false" customHeight="true" outlineLevel="0" collapsed="false">
      <c r="A197" s="17" t="s">
        <v>504</v>
      </c>
      <c r="B197" s="17" t="s">
        <v>142</v>
      </c>
      <c r="C197" s="17" t="s">
        <v>217</v>
      </c>
      <c r="D197" s="17" t="s">
        <v>235</v>
      </c>
      <c r="E197" s="17" t="s">
        <v>139</v>
      </c>
      <c r="F197" s="17" t="s">
        <v>169</v>
      </c>
      <c r="G197" s="17" t="n">
        <v>1</v>
      </c>
      <c r="H197" s="17" t="n">
        <v>0</v>
      </c>
      <c r="I197" s="17" t="n">
        <v>0</v>
      </c>
      <c r="J197" s="17" t="n">
        <v>0</v>
      </c>
      <c r="K197" s="17" t="n">
        <v>1</v>
      </c>
      <c r="L197" s="17" t="n">
        <v>1</v>
      </c>
      <c r="M197" s="17" t="n">
        <v>0</v>
      </c>
      <c r="N197" s="17" t="n">
        <v>0</v>
      </c>
      <c r="O197" s="17" t="n">
        <v>0</v>
      </c>
      <c r="P197" s="17" t="n">
        <v>0</v>
      </c>
      <c r="Q197" s="17" t="n">
        <v>0</v>
      </c>
      <c r="R197" s="17" t="n">
        <v>0</v>
      </c>
      <c r="S197" s="17" t="n">
        <v>0</v>
      </c>
      <c r="T197" s="17" t="n">
        <v>0</v>
      </c>
      <c r="AE197" s="17" t="s">
        <v>10321</v>
      </c>
      <c r="AJ197" s="17" t="s">
        <v>428</v>
      </c>
    </row>
    <row r="198" customFormat="false" ht="15" hidden="false" customHeight="true" outlineLevel="0" collapsed="false">
      <c r="A198" s="17" t="s">
        <v>504</v>
      </c>
      <c r="B198" s="17" t="s">
        <v>142</v>
      </c>
      <c r="C198" s="17" t="s">
        <v>217</v>
      </c>
      <c r="D198" s="17" t="s">
        <v>218</v>
      </c>
      <c r="E198" s="17" t="s">
        <v>139</v>
      </c>
      <c r="F198" s="17" t="s">
        <v>7</v>
      </c>
      <c r="G198" s="17" t="n">
        <v>2</v>
      </c>
      <c r="H198" s="17" t="n">
        <v>2</v>
      </c>
      <c r="I198" s="17" t="n">
        <v>2</v>
      </c>
      <c r="J198" s="17" t="n">
        <v>1</v>
      </c>
      <c r="K198" s="17" t="n">
        <v>2</v>
      </c>
      <c r="L198" s="17" t="n">
        <v>63</v>
      </c>
      <c r="M198" s="17" t="n">
        <v>48</v>
      </c>
      <c r="N198" s="17" t="n">
        <v>20</v>
      </c>
      <c r="O198" s="17" t="n">
        <v>1</v>
      </c>
      <c r="P198" s="17" t="n">
        <v>0</v>
      </c>
      <c r="Q198" s="17" t="n">
        <v>0</v>
      </c>
      <c r="R198" s="17" t="n">
        <v>0</v>
      </c>
      <c r="S198" s="17" t="n">
        <v>0</v>
      </c>
      <c r="T198" s="17" t="n">
        <v>0</v>
      </c>
      <c r="AE198" s="17" t="s">
        <v>7268</v>
      </c>
      <c r="AJ198" s="17" t="s">
        <v>2865</v>
      </c>
    </row>
    <row r="199" customFormat="false" ht="15" hidden="false" customHeight="true" outlineLevel="0" collapsed="false">
      <c r="A199" s="17" t="s">
        <v>504</v>
      </c>
      <c r="B199" s="17" t="s">
        <v>142</v>
      </c>
      <c r="C199" s="17" t="s">
        <v>217</v>
      </c>
      <c r="D199" s="17" t="s">
        <v>218</v>
      </c>
      <c r="E199" s="17" t="s">
        <v>139</v>
      </c>
      <c r="F199" s="17" t="s">
        <v>140</v>
      </c>
      <c r="G199" s="17" t="n">
        <v>1</v>
      </c>
      <c r="H199" s="17" t="n">
        <v>2</v>
      </c>
      <c r="I199" s="17" t="n">
        <v>2</v>
      </c>
      <c r="J199" s="17" t="n">
        <v>1</v>
      </c>
      <c r="K199" s="17" t="n">
        <v>2</v>
      </c>
      <c r="L199" s="17" t="n">
        <v>27</v>
      </c>
      <c r="M199" s="17" t="n">
        <v>11</v>
      </c>
      <c r="N199" s="17" t="n">
        <v>2</v>
      </c>
      <c r="O199" s="17" t="n">
        <v>1</v>
      </c>
      <c r="P199" s="17" t="n">
        <v>0</v>
      </c>
      <c r="Q199" s="17" t="n">
        <v>0</v>
      </c>
      <c r="R199" s="17" t="n">
        <v>0</v>
      </c>
      <c r="S199" s="17" t="n">
        <v>0</v>
      </c>
      <c r="T199" s="17" t="n">
        <v>0</v>
      </c>
      <c r="AE199" s="17" t="s">
        <v>4664</v>
      </c>
      <c r="AJ199" s="17" t="s">
        <v>8265</v>
      </c>
    </row>
    <row r="200" customFormat="false" ht="15" hidden="false" customHeight="true" outlineLevel="0" collapsed="false">
      <c r="A200" s="17" t="s">
        <v>504</v>
      </c>
      <c r="B200" s="17" t="s">
        <v>142</v>
      </c>
      <c r="C200" s="17" t="s">
        <v>217</v>
      </c>
      <c r="D200" s="17" t="s">
        <v>218</v>
      </c>
      <c r="E200" s="17" t="s">
        <v>139</v>
      </c>
      <c r="F200" s="17" t="s">
        <v>144</v>
      </c>
      <c r="G200" s="17" t="n">
        <v>0</v>
      </c>
      <c r="H200" s="17" t="n">
        <v>1</v>
      </c>
      <c r="I200" s="17" t="n">
        <v>0</v>
      </c>
      <c r="J200" s="17" t="n">
        <v>0</v>
      </c>
      <c r="K200" s="17" t="n">
        <v>1</v>
      </c>
      <c r="L200" s="17" t="n">
        <v>0</v>
      </c>
      <c r="M200" s="17" t="n">
        <v>8</v>
      </c>
      <c r="N200" s="17" t="n">
        <v>0</v>
      </c>
      <c r="O200" s="17" t="n">
        <v>0</v>
      </c>
      <c r="P200" s="17" t="n">
        <v>0</v>
      </c>
      <c r="Q200" s="17" t="n">
        <v>0</v>
      </c>
      <c r="R200" s="17" t="n">
        <v>0</v>
      </c>
      <c r="S200" s="17" t="n">
        <v>0</v>
      </c>
      <c r="T200" s="17" t="n">
        <v>0</v>
      </c>
      <c r="AE200" s="17" t="s">
        <v>4265</v>
      </c>
      <c r="AJ200" s="17" t="s">
        <v>10767</v>
      </c>
    </row>
    <row r="201" customFormat="false" ht="15" hidden="false" customHeight="true" outlineLevel="0" collapsed="false">
      <c r="A201" s="17" t="s">
        <v>504</v>
      </c>
      <c r="B201" s="17" t="s">
        <v>142</v>
      </c>
      <c r="C201" s="17" t="s">
        <v>217</v>
      </c>
      <c r="D201" s="17" t="s">
        <v>218</v>
      </c>
      <c r="E201" s="17" t="s">
        <v>139</v>
      </c>
      <c r="F201" s="17" t="s">
        <v>150</v>
      </c>
      <c r="G201" s="17" t="n">
        <v>2</v>
      </c>
      <c r="H201" s="17" t="n">
        <v>1</v>
      </c>
      <c r="I201" s="17" t="n">
        <v>2</v>
      </c>
      <c r="J201" s="17" t="n">
        <v>0</v>
      </c>
      <c r="K201" s="17" t="n">
        <v>2</v>
      </c>
      <c r="L201" s="17" t="n">
        <v>34</v>
      </c>
      <c r="M201" s="17" t="n">
        <v>21</v>
      </c>
      <c r="N201" s="17" t="n">
        <v>18</v>
      </c>
      <c r="O201" s="17" t="n">
        <v>0</v>
      </c>
      <c r="P201" s="17" t="n">
        <v>0</v>
      </c>
      <c r="Q201" s="17" t="n">
        <v>0</v>
      </c>
      <c r="R201" s="17" t="n">
        <v>0</v>
      </c>
      <c r="S201" s="17" t="n">
        <v>0</v>
      </c>
      <c r="T201" s="17" t="n">
        <v>0</v>
      </c>
      <c r="AE201" s="17" t="s">
        <v>1396</v>
      </c>
      <c r="AJ201" s="17" t="s">
        <v>4424</v>
      </c>
    </row>
    <row r="202" customFormat="false" ht="15" hidden="false" customHeight="true" outlineLevel="0" collapsed="false">
      <c r="A202" s="17" t="s">
        <v>504</v>
      </c>
      <c r="B202" s="17" t="s">
        <v>142</v>
      </c>
      <c r="C202" s="17" t="s">
        <v>217</v>
      </c>
      <c r="D202" s="17" t="s">
        <v>218</v>
      </c>
      <c r="E202" s="17" t="s">
        <v>139</v>
      </c>
      <c r="F202" s="17" t="s">
        <v>158</v>
      </c>
      <c r="G202" s="17" t="n">
        <v>1</v>
      </c>
      <c r="H202" s="17" t="n">
        <v>1</v>
      </c>
      <c r="I202" s="17" t="n">
        <v>0</v>
      </c>
      <c r="J202" s="17" t="n">
        <v>0</v>
      </c>
      <c r="K202" s="17" t="n">
        <v>1</v>
      </c>
      <c r="L202" s="17" t="n">
        <v>2</v>
      </c>
      <c r="M202" s="17" t="n">
        <v>8</v>
      </c>
      <c r="N202" s="17" t="n">
        <v>0</v>
      </c>
      <c r="O202" s="17" t="n">
        <v>0</v>
      </c>
      <c r="P202" s="17" t="n">
        <v>0</v>
      </c>
      <c r="Q202" s="17" t="n">
        <v>0</v>
      </c>
      <c r="R202" s="17" t="n">
        <v>0</v>
      </c>
      <c r="S202" s="17" t="n">
        <v>0</v>
      </c>
      <c r="T202" s="17" t="n">
        <v>0</v>
      </c>
      <c r="AE202" s="17" t="s">
        <v>4675</v>
      </c>
      <c r="AJ202" s="17" t="s">
        <v>9522</v>
      </c>
    </row>
    <row r="203" customFormat="false" ht="15" hidden="false" customHeight="true" outlineLevel="0" collapsed="false">
      <c r="A203" s="17" t="s">
        <v>847</v>
      </c>
      <c r="B203" s="17" t="s">
        <v>142</v>
      </c>
      <c r="C203" s="17" t="s">
        <v>134</v>
      </c>
      <c r="D203" s="17" t="s">
        <v>135</v>
      </c>
      <c r="E203" s="17" t="s">
        <v>139</v>
      </c>
      <c r="F203" s="17" t="s">
        <v>7</v>
      </c>
      <c r="G203" s="17" t="n">
        <v>0</v>
      </c>
      <c r="H203" s="17" t="n">
        <v>0</v>
      </c>
      <c r="I203" s="17" t="n">
        <v>0</v>
      </c>
      <c r="J203" s="17" t="n">
        <v>1</v>
      </c>
      <c r="K203" s="17" t="n">
        <v>1</v>
      </c>
      <c r="L203" s="17" t="n">
        <v>0</v>
      </c>
      <c r="M203" s="17" t="n">
        <v>0</v>
      </c>
      <c r="N203" s="17" t="n">
        <v>0</v>
      </c>
      <c r="O203" s="17" t="n">
        <v>1229</v>
      </c>
      <c r="P203" s="17" t="n">
        <v>0</v>
      </c>
      <c r="Q203" s="17" t="n">
        <v>0</v>
      </c>
      <c r="R203" s="17" t="n">
        <v>0</v>
      </c>
      <c r="S203" s="17" t="n">
        <v>0</v>
      </c>
      <c r="T203" s="17" t="n">
        <v>0</v>
      </c>
      <c r="AE203" s="17" t="s">
        <v>9757</v>
      </c>
      <c r="AJ203" s="17" t="s">
        <v>3945</v>
      </c>
    </row>
    <row r="204" customFormat="false" ht="15" hidden="false" customHeight="true" outlineLevel="0" collapsed="false">
      <c r="A204" s="17" t="s">
        <v>847</v>
      </c>
      <c r="B204" s="17" t="s">
        <v>142</v>
      </c>
      <c r="C204" s="17" t="s">
        <v>134</v>
      </c>
      <c r="D204" s="17" t="s">
        <v>135</v>
      </c>
      <c r="E204" s="17" t="s">
        <v>139</v>
      </c>
      <c r="F204" s="17" t="s">
        <v>140</v>
      </c>
      <c r="G204" s="17" t="n">
        <v>0</v>
      </c>
      <c r="H204" s="17" t="n">
        <v>0</v>
      </c>
      <c r="I204" s="17" t="n">
        <v>0</v>
      </c>
      <c r="J204" s="17" t="n">
        <v>1</v>
      </c>
      <c r="K204" s="17" t="n">
        <v>1</v>
      </c>
      <c r="L204" s="17" t="n">
        <v>0</v>
      </c>
      <c r="M204" s="17" t="n">
        <v>0</v>
      </c>
      <c r="N204" s="17" t="n">
        <v>0</v>
      </c>
      <c r="O204" s="17" t="n">
        <v>5</v>
      </c>
      <c r="P204" s="17" t="n">
        <v>0</v>
      </c>
      <c r="Q204" s="17" t="n">
        <v>0</v>
      </c>
      <c r="R204" s="17" t="n">
        <v>0</v>
      </c>
      <c r="S204" s="17" t="n">
        <v>0</v>
      </c>
      <c r="T204" s="17" t="n">
        <v>0</v>
      </c>
      <c r="AE204" s="17" t="s">
        <v>173</v>
      </c>
      <c r="AJ204" s="17" t="s">
        <v>358</v>
      </c>
    </row>
    <row r="205" customFormat="false" ht="15" hidden="false" customHeight="true" outlineLevel="0" collapsed="false">
      <c r="A205" s="17" t="s">
        <v>847</v>
      </c>
      <c r="B205" s="17" t="s">
        <v>142</v>
      </c>
      <c r="C205" s="17" t="s">
        <v>134</v>
      </c>
      <c r="D205" s="17" t="s">
        <v>135</v>
      </c>
      <c r="E205" s="17" t="s">
        <v>139</v>
      </c>
      <c r="F205" s="17" t="s">
        <v>150</v>
      </c>
      <c r="G205" s="17" t="n">
        <v>0</v>
      </c>
      <c r="H205" s="17" t="n">
        <v>0</v>
      </c>
      <c r="I205" s="17" t="n">
        <v>0</v>
      </c>
      <c r="J205" s="17" t="n">
        <v>1</v>
      </c>
      <c r="K205" s="17" t="n">
        <v>1</v>
      </c>
      <c r="L205" s="17" t="n">
        <v>0</v>
      </c>
      <c r="M205" s="17" t="n">
        <v>0</v>
      </c>
      <c r="N205" s="17" t="n">
        <v>0</v>
      </c>
      <c r="O205" s="17" t="n">
        <v>1217</v>
      </c>
      <c r="P205" s="17" t="n">
        <v>0</v>
      </c>
      <c r="Q205" s="17" t="n">
        <v>0</v>
      </c>
      <c r="R205" s="17" t="n">
        <v>0</v>
      </c>
      <c r="S205" s="17" t="n">
        <v>0</v>
      </c>
      <c r="T205" s="17" t="n">
        <v>0</v>
      </c>
      <c r="AE205" s="17" t="s">
        <v>2046</v>
      </c>
      <c r="AJ205" s="17" t="s">
        <v>344</v>
      </c>
    </row>
    <row r="206" customFormat="false" ht="15" hidden="false" customHeight="true" outlineLevel="0" collapsed="false">
      <c r="A206" s="17" t="s">
        <v>847</v>
      </c>
      <c r="B206" s="17" t="s">
        <v>142</v>
      </c>
      <c r="C206" s="17" t="s">
        <v>134</v>
      </c>
      <c r="D206" s="17" t="s">
        <v>135</v>
      </c>
      <c r="E206" s="17" t="s">
        <v>139</v>
      </c>
      <c r="F206" s="17" t="s">
        <v>166</v>
      </c>
      <c r="G206" s="17" t="n">
        <v>0</v>
      </c>
      <c r="H206" s="17" t="n">
        <v>0</v>
      </c>
      <c r="I206" s="17" t="n">
        <v>0</v>
      </c>
      <c r="J206" s="17" t="n">
        <v>1</v>
      </c>
      <c r="K206" s="17" t="n">
        <v>1</v>
      </c>
      <c r="L206" s="17" t="n">
        <v>0</v>
      </c>
      <c r="M206" s="17" t="n">
        <v>0</v>
      </c>
      <c r="N206" s="17" t="n">
        <v>0</v>
      </c>
      <c r="O206" s="17" t="n">
        <v>5</v>
      </c>
      <c r="P206" s="17" t="n">
        <v>0</v>
      </c>
      <c r="Q206" s="17" t="n">
        <v>0</v>
      </c>
      <c r="R206" s="17" t="n">
        <v>0</v>
      </c>
      <c r="S206" s="17" t="n">
        <v>0</v>
      </c>
      <c r="T206" s="17" t="n">
        <v>0</v>
      </c>
      <c r="AE206" s="17" t="s">
        <v>3606</v>
      </c>
      <c r="AJ206" s="17" t="s">
        <v>10754</v>
      </c>
    </row>
    <row r="207" customFormat="false" ht="15" hidden="false" customHeight="true" outlineLevel="0" collapsed="false">
      <c r="A207" s="17" t="s">
        <v>847</v>
      </c>
      <c r="B207" s="17" t="s">
        <v>142</v>
      </c>
      <c r="C207" s="17" t="s">
        <v>134</v>
      </c>
      <c r="D207" s="17" t="s">
        <v>135</v>
      </c>
      <c r="E207" s="17" t="s">
        <v>139</v>
      </c>
      <c r="F207" s="17" t="s">
        <v>158</v>
      </c>
      <c r="G207" s="17" t="n">
        <v>0</v>
      </c>
      <c r="H207" s="17" t="n">
        <v>0</v>
      </c>
      <c r="I207" s="17" t="n">
        <v>0</v>
      </c>
      <c r="J207" s="17" t="n">
        <v>1</v>
      </c>
      <c r="K207" s="17" t="n">
        <v>1</v>
      </c>
      <c r="L207" s="17" t="n">
        <v>0</v>
      </c>
      <c r="M207" s="17" t="n">
        <v>0</v>
      </c>
      <c r="N207" s="17" t="n">
        <v>0</v>
      </c>
      <c r="O207" s="17" t="n">
        <v>2</v>
      </c>
      <c r="P207" s="17" t="n">
        <v>0</v>
      </c>
      <c r="Q207" s="17" t="n">
        <v>0</v>
      </c>
      <c r="R207" s="17" t="n">
        <v>0</v>
      </c>
      <c r="S207" s="17" t="n">
        <v>0</v>
      </c>
      <c r="T207" s="17" t="n">
        <v>0</v>
      </c>
      <c r="AE207" s="17" t="s">
        <v>9086</v>
      </c>
      <c r="AJ207" s="17" t="s">
        <v>11246</v>
      </c>
    </row>
    <row r="208" customFormat="false" ht="15" hidden="false" customHeight="true" outlineLevel="0" collapsed="false">
      <c r="A208" s="17" t="s">
        <v>847</v>
      </c>
      <c r="B208" s="17" t="s">
        <v>142</v>
      </c>
      <c r="C208" s="17" t="s">
        <v>148</v>
      </c>
      <c r="D208" s="17" t="s">
        <v>14443</v>
      </c>
      <c r="E208" s="17" t="s">
        <v>139</v>
      </c>
      <c r="F208" s="17" t="s">
        <v>7</v>
      </c>
      <c r="G208" s="17" t="n">
        <v>7</v>
      </c>
      <c r="H208" s="17" t="n">
        <v>2</v>
      </c>
      <c r="I208" s="17" t="n">
        <v>3</v>
      </c>
      <c r="J208" s="17" t="n">
        <v>1</v>
      </c>
      <c r="K208" s="17" t="n">
        <v>10</v>
      </c>
      <c r="L208" s="17" t="n">
        <v>174</v>
      </c>
      <c r="M208" s="17" t="n">
        <v>50</v>
      </c>
      <c r="N208" s="17" t="n">
        <v>42</v>
      </c>
      <c r="O208" s="17" t="n">
        <v>2</v>
      </c>
      <c r="P208" s="17" t="n">
        <v>0</v>
      </c>
      <c r="Q208" s="17" t="n">
        <v>0</v>
      </c>
      <c r="R208" s="17" t="n">
        <v>0</v>
      </c>
      <c r="S208" s="17" t="n">
        <v>0</v>
      </c>
      <c r="T208" s="17" t="n">
        <v>0</v>
      </c>
      <c r="AE208" s="17" t="s">
        <v>2811</v>
      </c>
      <c r="AJ208" s="17" t="s">
        <v>12671</v>
      </c>
    </row>
    <row r="209" customFormat="false" ht="15" hidden="false" customHeight="true" outlineLevel="0" collapsed="false">
      <c r="A209" s="17" t="s">
        <v>847</v>
      </c>
      <c r="B209" s="17" t="s">
        <v>142</v>
      </c>
      <c r="C209" s="17" t="s">
        <v>148</v>
      </c>
      <c r="D209" s="17" t="s">
        <v>14443</v>
      </c>
      <c r="E209" s="17" t="s">
        <v>139</v>
      </c>
      <c r="F209" s="17" t="s">
        <v>140</v>
      </c>
      <c r="G209" s="17" t="n">
        <v>1</v>
      </c>
      <c r="H209" s="17" t="n">
        <v>1</v>
      </c>
      <c r="I209" s="17" t="n">
        <v>1</v>
      </c>
      <c r="J209" s="17" t="n">
        <v>1</v>
      </c>
      <c r="K209" s="17" t="n">
        <v>1</v>
      </c>
      <c r="L209" s="17" t="n">
        <v>12</v>
      </c>
      <c r="M209" s="17" t="n">
        <v>5</v>
      </c>
      <c r="N209" s="17" t="n">
        <v>4</v>
      </c>
      <c r="O209" s="17" t="n">
        <v>2</v>
      </c>
      <c r="P209" s="17" t="n">
        <v>0</v>
      </c>
      <c r="Q209" s="17" t="n">
        <v>0</v>
      </c>
      <c r="R209" s="17" t="n">
        <v>0</v>
      </c>
      <c r="S209" s="17" t="n">
        <v>0</v>
      </c>
      <c r="T209" s="17" t="n">
        <v>0</v>
      </c>
      <c r="AE209" s="17" t="s">
        <v>1302</v>
      </c>
      <c r="AJ209" s="17" t="s">
        <v>13725</v>
      </c>
    </row>
    <row r="210" customFormat="false" ht="15" hidden="false" customHeight="true" outlineLevel="0" collapsed="false">
      <c r="A210" s="17" t="s">
        <v>847</v>
      </c>
      <c r="B210" s="17" t="s">
        <v>142</v>
      </c>
      <c r="C210" s="17" t="s">
        <v>148</v>
      </c>
      <c r="D210" s="17" t="s">
        <v>14443</v>
      </c>
      <c r="E210" s="17" t="s">
        <v>139</v>
      </c>
      <c r="F210" s="17" t="s">
        <v>144</v>
      </c>
      <c r="G210" s="17" t="n">
        <v>1</v>
      </c>
      <c r="H210" s="17" t="n">
        <v>1</v>
      </c>
      <c r="I210" s="17" t="n">
        <v>0</v>
      </c>
      <c r="J210" s="17" t="n">
        <v>0</v>
      </c>
      <c r="K210" s="17" t="n">
        <v>1</v>
      </c>
      <c r="L210" s="17" t="n">
        <v>4</v>
      </c>
      <c r="M210" s="17" t="n">
        <v>1</v>
      </c>
      <c r="N210" s="17" t="n">
        <v>0</v>
      </c>
      <c r="O210" s="17" t="n">
        <v>0</v>
      </c>
      <c r="P210" s="17" t="n">
        <v>0</v>
      </c>
      <c r="Q210" s="17" t="n">
        <v>0</v>
      </c>
      <c r="R210" s="17" t="n">
        <v>0</v>
      </c>
      <c r="S210" s="17" t="n">
        <v>0</v>
      </c>
      <c r="T210" s="17" t="n">
        <v>0</v>
      </c>
      <c r="AE210" s="17" t="s">
        <v>8041</v>
      </c>
      <c r="AJ210" s="17" t="s">
        <v>1852</v>
      </c>
    </row>
    <row r="211" customFormat="false" ht="15" hidden="false" customHeight="true" outlineLevel="0" collapsed="false">
      <c r="A211" s="17" t="s">
        <v>847</v>
      </c>
      <c r="B211" s="17" t="s">
        <v>142</v>
      </c>
      <c r="C211" s="17" t="s">
        <v>148</v>
      </c>
      <c r="D211" s="17" t="s">
        <v>14443</v>
      </c>
      <c r="E211" s="17" t="s">
        <v>139</v>
      </c>
      <c r="F211" s="17" t="s">
        <v>150</v>
      </c>
      <c r="G211" s="17" t="n">
        <v>7</v>
      </c>
      <c r="H211" s="17" t="n">
        <v>2</v>
      </c>
      <c r="I211" s="17" t="n">
        <v>2</v>
      </c>
      <c r="J211" s="17" t="n">
        <v>0</v>
      </c>
      <c r="K211" s="17" t="n">
        <v>10</v>
      </c>
      <c r="L211" s="17" t="n">
        <v>125</v>
      </c>
      <c r="M211" s="17" t="n">
        <v>14</v>
      </c>
      <c r="N211" s="17" t="n">
        <v>26</v>
      </c>
      <c r="O211" s="17" t="n">
        <v>0</v>
      </c>
      <c r="P211" s="17" t="n">
        <v>0</v>
      </c>
      <c r="Q211" s="17" t="n">
        <v>0</v>
      </c>
      <c r="R211" s="17" t="n">
        <v>0</v>
      </c>
      <c r="S211" s="17" t="n">
        <v>0</v>
      </c>
      <c r="T211" s="17" t="n">
        <v>0</v>
      </c>
      <c r="AE211" s="17" t="s">
        <v>7039</v>
      </c>
      <c r="AJ211" s="17" t="s">
        <v>6203</v>
      </c>
    </row>
    <row r="212" customFormat="false" ht="15" hidden="false" customHeight="true" outlineLevel="0" collapsed="false">
      <c r="A212" s="17" t="s">
        <v>847</v>
      </c>
      <c r="B212" s="17" t="s">
        <v>142</v>
      </c>
      <c r="C212" s="17" t="s">
        <v>148</v>
      </c>
      <c r="D212" s="17" t="s">
        <v>14443</v>
      </c>
      <c r="E212" s="17" t="s">
        <v>139</v>
      </c>
      <c r="F212" s="17" t="s">
        <v>166</v>
      </c>
      <c r="G212" s="17" t="n">
        <v>1</v>
      </c>
      <c r="H212" s="17" t="n">
        <v>1</v>
      </c>
      <c r="I212" s="17" t="n">
        <v>0</v>
      </c>
      <c r="J212" s="17" t="n">
        <v>0</v>
      </c>
      <c r="K212" s="17" t="n">
        <v>2</v>
      </c>
      <c r="L212" s="17" t="n">
        <v>4</v>
      </c>
      <c r="M212" s="17" t="n">
        <v>28</v>
      </c>
      <c r="N212" s="17" t="n">
        <v>0</v>
      </c>
      <c r="O212" s="17" t="n">
        <v>0</v>
      </c>
      <c r="P212" s="17" t="n">
        <v>0</v>
      </c>
      <c r="Q212" s="17" t="n">
        <v>0</v>
      </c>
      <c r="R212" s="17" t="n">
        <v>0</v>
      </c>
      <c r="S212" s="17" t="n">
        <v>0</v>
      </c>
      <c r="T212" s="17" t="n">
        <v>0</v>
      </c>
      <c r="AE212" s="17" t="s">
        <v>6535</v>
      </c>
      <c r="AJ212" s="17" t="s">
        <v>8556</v>
      </c>
    </row>
    <row r="213" customFormat="false" ht="15" hidden="false" customHeight="true" outlineLevel="0" collapsed="false">
      <c r="A213" s="17" t="s">
        <v>847</v>
      </c>
      <c r="B213" s="17" t="s">
        <v>142</v>
      </c>
      <c r="C213" s="17" t="s">
        <v>148</v>
      </c>
      <c r="D213" s="17" t="s">
        <v>14443</v>
      </c>
      <c r="E213" s="17" t="s">
        <v>139</v>
      </c>
      <c r="F213" s="17" t="s">
        <v>158</v>
      </c>
      <c r="G213" s="17" t="n">
        <v>4</v>
      </c>
      <c r="H213" s="17" t="n">
        <v>1</v>
      </c>
      <c r="I213" s="17" t="n">
        <v>1</v>
      </c>
      <c r="J213" s="17" t="n">
        <v>0</v>
      </c>
      <c r="K213" s="17" t="n">
        <v>6</v>
      </c>
      <c r="L213" s="17" t="n">
        <v>29</v>
      </c>
      <c r="M213" s="17" t="n">
        <v>2</v>
      </c>
      <c r="N213" s="17" t="n">
        <v>12</v>
      </c>
      <c r="O213" s="17" t="n">
        <v>0</v>
      </c>
      <c r="P213" s="17" t="n">
        <v>0</v>
      </c>
      <c r="Q213" s="17" t="n">
        <v>0</v>
      </c>
      <c r="R213" s="17" t="n">
        <v>0</v>
      </c>
      <c r="S213" s="17" t="n">
        <v>0</v>
      </c>
      <c r="T213" s="17" t="n">
        <v>0</v>
      </c>
      <c r="AE213" s="17" t="s">
        <v>887</v>
      </c>
      <c r="AJ213" s="17" t="s">
        <v>2713</v>
      </c>
    </row>
    <row r="214" customFormat="false" ht="15" hidden="false" customHeight="true" outlineLevel="0" collapsed="false">
      <c r="A214" s="17" t="s">
        <v>847</v>
      </c>
      <c r="B214" s="17" t="s">
        <v>142</v>
      </c>
      <c r="C214" s="17" t="s">
        <v>217</v>
      </c>
      <c r="D214" s="17" t="s">
        <v>235</v>
      </c>
      <c r="E214" s="17" t="s">
        <v>243</v>
      </c>
      <c r="F214" s="17" t="s">
        <v>7</v>
      </c>
      <c r="G214" s="17" t="n">
        <v>2</v>
      </c>
      <c r="H214" s="17" t="n">
        <v>2</v>
      </c>
      <c r="I214" s="17" t="n">
        <v>2</v>
      </c>
      <c r="J214" s="17" t="n">
        <v>2</v>
      </c>
      <c r="K214" s="17" t="n">
        <v>2</v>
      </c>
      <c r="L214" s="17" t="n">
        <v>2067</v>
      </c>
      <c r="M214" s="17" t="n">
        <v>1194</v>
      </c>
      <c r="N214" s="17" t="n">
        <v>2433</v>
      </c>
      <c r="O214" s="17" t="n">
        <v>419</v>
      </c>
      <c r="P214" s="17" t="n">
        <v>0</v>
      </c>
      <c r="Q214" s="17" t="n">
        <v>0</v>
      </c>
      <c r="R214" s="17" t="n">
        <v>0</v>
      </c>
      <c r="S214" s="17" t="n">
        <v>0</v>
      </c>
      <c r="T214" s="17" t="n">
        <v>0</v>
      </c>
      <c r="AE214" s="17" t="s">
        <v>6317</v>
      </c>
      <c r="AJ214" s="17" t="s">
        <v>2443</v>
      </c>
    </row>
    <row r="215" customFormat="false" ht="15" hidden="false" customHeight="true" outlineLevel="0" collapsed="false">
      <c r="A215" s="17" t="s">
        <v>847</v>
      </c>
      <c r="B215" s="17" t="s">
        <v>142</v>
      </c>
      <c r="C215" s="17" t="s">
        <v>217</v>
      </c>
      <c r="D215" s="17" t="s">
        <v>235</v>
      </c>
      <c r="E215" s="17" t="s">
        <v>243</v>
      </c>
      <c r="F215" s="17" t="s">
        <v>140</v>
      </c>
      <c r="G215" s="17" t="n">
        <v>0</v>
      </c>
      <c r="H215" s="17" t="n">
        <v>1</v>
      </c>
      <c r="I215" s="17" t="n">
        <v>0</v>
      </c>
      <c r="J215" s="17" t="n">
        <v>0</v>
      </c>
      <c r="K215" s="17" t="n">
        <v>1</v>
      </c>
      <c r="L215" s="17" t="n">
        <v>0</v>
      </c>
      <c r="M215" s="17" t="n">
        <v>1</v>
      </c>
      <c r="N215" s="17" t="n">
        <v>0</v>
      </c>
      <c r="O215" s="17" t="n">
        <v>0</v>
      </c>
      <c r="P215" s="17" t="n">
        <v>0</v>
      </c>
      <c r="Q215" s="17" t="n">
        <v>0</v>
      </c>
      <c r="R215" s="17" t="n">
        <v>0</v>
      </c>
      <c r="S215" s="17" t="n">
        <v>0</v>
      </c>
      <c r="T215" s="17" t="n">
        <v>0</v>
      </c>
      <c r="AE215" s="17" t="s">
        <v>9208</v>
      </c>
      <c r="AJ215" s="17" t="s">
        <v>12057</v>
      </c>
    </row>
    <row r="216" customFormat="false" ht="15" hidden="false" customHeight="true" outlineLevel="0" collapsed="false">
      <c r="A216" s="17" t="s">
        <v>847</v>
      </c>
      <c r="B216" s="17" t="s">
        <v>142</v>
      </c>
      <c r="C216" s="17" t="s">
        <v>217</v>
      </c>
      <c r="D216" s="17" t="s">
        <v>235</v>
      </c>
      <c r="E216" s="17" t="s">
        <v>243</v>
      </c>
      <c r="F216" s="17" t="s">
        <v>150</v>
      </c>
      <c r="G216" s="17" t="n">
        <v>2</v>
      </c>
      <c r="H216" s="17" t="n">
        <v>1</v>
      </c>
      <c r="I216" s="17" t="n">
        <v>2</v>
      </c>
      <c r="J216" s="17" t="n">
        <v>2</v>
      </c>
      <c r="K216" s="17" t="n">
        <v>2</v>
      </c>
      <c r="L216" s="17" t="n">
        <v>95</v>
      </c>
      <c r="M216" s="17" t="n">
        <v>67</v>
      </c>
      <c r="N216" s="17" t="n">
        <v>82</v>
      </c>
      <c r="O216" s="17" t="n">
        <v>32</v>
      </c>
      <c r="P216" s="17" t="n">
        <v>0</v>
      </c>
      <c r="Q216" s="17" t="n">
        <v>0</v>
      </c>
      <c r="R216" s="17" t="n">
        <v>0</v>
      </c>
      <c r="S216" s="17" t="n">
        <v>0</v>
      </c>
      <c r="T216" s="17" t="n">
        <v>0</v>
      </c>
      <c r="AE216" s="17" t="s">
        <v>11566</v>
      </c>
      <c r="AJ216" s="17" t="s">
        <v>8512</v>
      </c>
    </row>
    <row r="217" customFormat="false" ht="15" hidden="false" customHeight="true" outlineLevel="0" collapsed="false">
      <c r="A217" s="17" t="s">
        <v>847</v>
      </c>
      <c r="B217" s="17" t="s">
        <v>142</v>
      </c>
      <c r="C217" s="17" t="s">
        <v>217</v>
      </c>
      <c r="D217" s="17" t="s">
        <v>235</v>
      </c>
      <c r="E217" s="17" t="s">
        <v>243</v>
      </c>
      <c r="F217" s="17" t="s">
        <v>166</v>
      </c>
      <c r="G217" s="17" t="n">
        <v>1</v>
      </c>
      <c r="H217" s="17" t="n">
        <v>1</v>
      </c>
      <c r="I217" s="17" t="n">
        <v>0</v>
      </c>
      <c r="J217" s="17" t="n">
        <v>1</v>
      </c>
      <c r="K217" s="17" t="n">
        <v>1</v>
      </c>
      <c r="L217" s="17" t="n">
        <v>1960</v>
      </c>
      <c r="M217" s="17" t="n">
        <v>1122</v>
      </c>
      <c r="N217" s="17" t="n">
        <v>0</v>
      </c>
      <c r="O217" s="17" t="n">
        <v>216</v>
      </c>
      <c r="P217" s="17" t="n">
        <v>0</v>
      </c>
      <c r="Q217" s="17" t="n">
        <v>0</v>
      </c>
      <c r="R217" s="17" t="n">
        <v>0</v>
      </c>
      <c r="S217" s="17" t="n">
        <v>0</v>
      </c>
      <c r="T217" s="17" t="n">
        <v>0</v>
      </c>
      <c r="AE217" s="17" t="s">
        <v>3012</v>
      </c>
      <c r="AJ217" s="17" t="s">
        <v>4089</v>
      </c>
    </row>
    <row r="218" customFormat="false" ht="15" hidden="false" customHeight="true" outlineLevel="0" collapsed="false">
      <c r="A218" s="17" t="s">
        <v>847</v>
      </c>
      <c r="B218" s="17" t="s">
        <v>142</v>
      </c>
      <c r="C218" s="17" t="s">
        <v>217</v>
      </c>
      <c r="D218" s="17" t="s">
        <v>235</v>
      </c>
      <c r="E218" s="17" t="s">
        <v>243</v>
      </c>
      <c r="F218" s="17" t="s">
        <v>158</v>
      </c>
      <c r="G218" s="17" t="n">
        <v>1</v>
      </c>
      <c r="H218" s="17" t="n">
        <v>0</v>
      </c>
      <c r="I218" s="17" t="n">
        <v>1</v>
      </c>
      <c r="J218" s="17" t="n">
        <v>1</v>
      </c>
      <c r="K218" s="17" t="n">
        <v>2</v>
      </c>
      <c r="L218" s="17" t="n">
        <v>12</v>
      </c>
      <c r="M218" s="17" t="n">
        <v>0</v>
      </c>
      <c r="N218" s="17" t="n">
        <v>33</v>
      </c>
      <c r="O218" s="17" t="n">
        <v>6</v>
      </c>
      <c r="P218" s="17" t="n">
        <v>0</v>
      </c>
      <c r="Q218" s="17" t="n">
        <v>0</v>
      </c>
      <c r="R218" s="17" t="n">
        <v>0</v>
      </c>
      <c r="S218" s="17" t="n">
        <v>0</v>
      </c>
      <c r="T218" s="17" t="n">
        <v>0</v>
      </c>
      <c r="AE218" s="17" t="s">
        <v>11260</v>
      </c>
      <c r="AJ218" s="17" t="s">
        <v>10178</v>
      </c>
    </row>
    <row r="219" customFormat="false" ht="15" hidden="false" customHeight="true" outlineLevel="0" collapsed="false">
      <c r="A219" s="17" t="s">
        <v>847</v>
      </c>
      <c r="B219" s="17" t="s">
        <v>142</v>
      </c>
      <c r="C219" s="17" t="s">
        <v>217</v>
      </c>
      <c r="D219" s="17" t="s">
        <v>235</v>
      </c>
      <c r="E219" s="17" t="s">
        <v>243</v>
      </c>
      <c r="F219" s="17" t="s">
        <v>169</v>
      </c>
      <c r="G219" s="17" t="n">
        <v>0</v>
      </c>
      <c r="H219" s="17" t="n">
        <v>1</v>
      </c>
      <c r="I219" s="17" t="n">
        <v>2</v>
      </c>
      <c r="J219" s="17" t="n">
        <v>2</v>
      </c>
      <c r="K219" s="17" t="n">
        <v>2</v>
      </c>
      <c r="L219" s="17" t="n">
        <v>0</v>
      </c>
      <c r="M219" s="17" t="n">
        <v>4</v>
      </c>
      <c r="N219" s="17" t="n">
        <v>2318</v>
      </c>
      <c r="O219" s="17" t="n">
        <v>165</v>
      </c>
      <c r="P219" s="17" t="n">
        <v>0</v>
      </c>
      <c r="Q219" s="17" t="n">
        <v>0</v>
      </c>
      <c r="R219" s="17" t="n">
        <v>0</v>
      </c>
      <c r="S219" s="17" t="n">
        <v>0</v>
      </c>
      <c r="T219" s="17" t="n">
        <v>0</v>
      </c>
      <c r="AE219" s="17" t="s">
        <v>5201</v>
      </c>
      <c r="AJ219" s="17" t="s">
        <v>1107</v>
      </c>
    </row>
    <row r="220" customFormat="false" ht="15" hidden="false" customHeight="true" outlineLevel="0" collapsed="false">
      <c r="A220" s="17" t="s">
        <v>847</v>
      </c>
      <c r="B220" s="17" t="s">
        <v>142</v>
      </c>
      <c r="C220" s="17" t="s">
        <v>217</v>
      </c>
      <c r="D220" s="17" t="s">
        <v>235</v>
      </c>
      <c r="E220" s="17" t="s">
        <v>139</v>
      </c>
      <c r="F220" s="17" t="s">
        <v>7</v>
      </c>
      <c r="G220" s="17" t="n">
        <v>7</v>
      </c>
      <c r="H220" s="17" t="n">
        <v>4</v>
      </c>
      <c r="I220" s="17" t="n">
        <v>5</v>
      </c>
      <c r="J220" s="17" t="n">
        <v>4</v>
      </c>
      <c r="K220" s="17" t="n">
        <v>9</v>
      </c>
      <c r="L220" s="17" t="n">
        <v>211</v>
      </c>
      <c r="M220" s="17" t="n">
        <v>62</v>
      </c>
      <c r="N220" s="17" t="n">
        <v>157</v>
      </c>
      <c r="O220" s="17" t="n">
        <v>128</v>
      </c>
      <c r="P220" s="17" t="n">
        <v>0</v>
      </c>
      <c r="Q220" s="17" t="n">
        <v>0</v>
      </c>
      <c r="R220" s="17" t="n">
        <v>0</v>
      </c>
      <c r="S220" s="17" t="n">
        <v>0</v>
      </c>
      <c r="T220" s="17" t="n">
        <v>0</v>
      </c>
      <c r="AE220" s="17" t="s">
        <v>12890</v>
      </c>
      <c r="AJ220" s="17" t="s">
        <v>8068</v>
      </c>
    </row>
    <row r="221" customFormat="false" ht="15" hidden="false" customHeight="true" outlineLevel="0" collapsed="false">
      <c r="A221" s="17" t="s">
        <v>847</v>
      </c>
      <c r="B221" s="17" t="s">
        <v>142</v>
      </c>
      <c r="C221" s="17" t="s">
        <v>217</v>
      </c>
      <c r="D221" s="17" t="s">
        <v>235</v>
      </c>
      <c r="E221" s="17" t="s">
        <v>139</v>
      </c>
      <c r="F221" s="17" t="s">
        <v>140</v>
      </c>
      <c r="G221" s="17" t="n">
        <v>1</v>
      </c>
      <c r="H221" s="17" t="n">
        <v>1</v>
      </c>
      <c r="I221" s="17" t="n">
        <v>3</v>
      </c>
      <c r="J221" s="17" t="n">
        <v>2</v>
      </c>
      <c r="K221" s="17" t="n">
        <v>3</v>
      </c>
      <c r="L221" s="17" t="n">
        <v>1</v>
      </c>
      <c r="M221" s="17" t="n">
        <v>4</v>
      </c>
      <c r="N221" s="17" t="n">
        <v>56</v>
      </c>
      <c r="O221" s="17" t="n">
        <v>10</v>
      </c>
      <c r="P221" s="17" t="n">
        <v>0</v>
      </c>
      <c r="Q221" s="17" t="n">
        <v>0</v>
      </c>
      <c r="R221" s="17" t="n">
        <v>0</v>
      </c>
      <c r="S221" s="17" t="n">
        <v>0</v>
      </c>
      <c r="T221" s="17" t="n">
        <v>0</v>
      </c>
      <c r="AE221" s="17" t="s">
        <v>3038</v>
      </c>
      <c r="AJ221" s="17" t="s">
        <v>10511</v>
      </c>
    </row>
    <row r="222" customFormat="false" ht="15" hidden="false" customHeight="true" outlineLevel="0" collapsed="false">
      <c r="A222" s="17" t="s">
        <v>847</v>
      </c>
      <c r="B222" s="17" t="s">
        <v>142</v>
      </c>
      <c r="C222" s="17" t="s">
        <v>217</v>
      </c>
      <c r="D222" s="17" t="s">
        <v>235</v>
      </c>
      <c r="E222" s="17" t="s">
        <v>139</v>
      </c>
      <c r="F222" s="17" t="s">
        <v>150</v>
      </c>
      <c r="G222" s="17" t="n">
        <v>6</v>
      </c>
      <c r="H222" s="17" t="n">
        <v>3</v>
      </c>
      <c r="I222" s="17" t="n">
        <v>4</v>
      </c>
      <c r="J222" s="17" t="n">
        <v>4</v>
      </c>
      <c r="K222" s="17" t="n">
        <v>9</v>
      </c>
      <c r="L222" s="17" t="n">
        <v>172</v>
      </c>
      <c r="M222" s="17" t="n">
        <v>33</v>
      </c>
      <c r="N222" s="17" t="n">
        <v>86</v>
      </c>
      <c r="O222" s="17" t="n">
        <v>87</v>
      </c>
      <c r="P222" s="17" t="n">
        <v>0</v>
      </c>
      <c r="Q222" s="17" t="n">
        <v>0</v>
      </c>
      <c r="R222" s="17" t="n">
        <v>0</v>
      </c>
      <c r="S222" s="17" t="n">
        <v>0</v>
      </c>
      <c r="T222" s="17" t="n">
        <v>0</v>
      </c>
      <c r="AE222" s="17" t="s">
        <v>11873</v>
      </c>
      <c r="AJ222" s="17" t="s">
        <v>12642</v>
      </c>
    </row>
    <row r="223" customFormat="false" ht="15" hidden="false" customHeight="true" outlineLevel="0" collapsed="false">
      <c r="A223" s="17" t="s">
        <v>847</v>
      </c>
      <c r="B223" s="17" t="s">
        <v>142</v>
      </c>
      <c r="C223" s="17" t="s">
        <v>217</v>
      </c>
      <c r="D223" s="17" t="s">
        <v>235</v>
      </c>
      <c r="E223" s="17" t="s">
        <v>139</v>
      </c>
      <c r="F223" s="17" t="s">
        <v>158</v>
      </c>
      <c r="G223" s="17" t="n">
        <v>4</v>
      </c>
      <c r="H223" s="17" t="n">
        <v>4</v>
      </c>
      <c r="I223" s="17" t="n">
        <v>4</v>
      </c>
      <c r="J223" s="17" t="n">
        <v>2</v>
      </c>
      <c r="K223" s="17" t="n">
        <v>6</v>
      </c>
      <c r="L223" s="17" t="n">
        <v>37</v>
      </c>
      <c r="M223" s="17" t="n">
        <v>25</v>
      </c>
      <c r="N223" s="17" t="n">
        <v>15</v>
      </c>
      <c r="O223" s="17" t="n">
        <v>31</v>
      </c>
      <c r="P223" s="17" t="n">
        <v>0</v>
      </c>
      <c r="Q223" s="17" t="n">
        <v>0</v>
      </c>
      <c r="R223" s="17" t="n">
        <v>0</v>
      </c>
      <c r="S223" s="17" t="n">
        <v>0</v>
      </c>
      <c r="T223" s="17" t="n">
        <v>0</v>
      </c>
      <c r="AE223" s="17" t="s">
        <v>10167</v>
      </c>
      <c r="AJ223" s="17" t="s">
        <v>7408</v>
      </c>
    </row>
    <row r="224" customFormat="false" ht="15" hidden="false" customHeight="true" outlineLevel="0" collapsed="false">
      <c r="A224" s="17" t="s">
        <v>847</v>
      </c>
      <c r="B224" s="17" t="s">
        <v>142</v>
      </c>
      <c r="C224" s="17" t="s">
        <v>217</v>
      </c>
      <c r="D224" s="17" t="s">
        <v>235</v>
      </c>
      <c r="E224" s="17" t="s">
        <v>139</v>
      </c>
      <c r="F224" s="17" t="s">
        <v>169</v>
      </c>
      <c r="G224" s="17" t="n">
        <v>1</v>
      </c>
      <c r="H224" s="17" t="n">
        <v>0</v>
      </c>
      <c r="I224" s="17" t="n">
        <v>0</v>
      </c>
      <c r="J224" s="17" t="n">
        <v>0</v>
      </c>
      <c r="K224" s="17" t="n">
        <v>1</v>
      </c>
      <c r="L224" s="17" t="n">
        <v>1</v>
      </c>
      <c r="M224" s="17" t="n">
        <v>0</v>
      </c>
      <c r="N224" s="17" t="n">
        <v>0</v>
      </c>
      <c r="O224" s="17" t="n">
        <v>0</v>
      </c>
      <c r="P224" s="17" t="n">
        <v>0</v>
      </c>
      <c r="Q224" s="17" t="n">
        <v>0</v>
      </c>
      <c r="R224" s="17" t="n">
        <v>0</v>
      </c>
      <c r="S224" s="17" t="n">
        <v>0</v>
      </c>
      <c r="T224" s="17" t="n">
        <v>0</v>
      </c>
      <c r="AE224" s="17" t="s">
        <v>11665</v>
      </c>
      <c r="AJ224" s="17" t="s">
        <v>4811</v>
      </c>
    </row>
    <row r="225" customFormat="false" ht="15" hidden="false" customHeight="true" outlineLevel="0" collapsed="false">
      <c r="A225" s="17" t="s">
        <v>847</v>
      </c>
      <c r="B225" s="17" t="s">
        <v>142</v>
      </c>
      <c r="C225" s="17" t="s">
        <v>217</v>
      </c>
      <c r="D225" s="17" t="s">
        <v>218</v>
      </c>
      <c r="E225" s="17" t="s">
        <v>243</v>
      </c>
      <c r="F225" s="17" t="s">
        <v>7</v>
      </c>
      <c r="G225" s="17" t="n">
        <v>4</v>
      </c>
      <c r="H225" s="17" t="n">
        <v>4</v>
      </c>
      <c r="I225" s="17" t="n">
        <v>4</v>
      </c>
      <c r="J225" s="17" t="n">
        <v>3</v>
      </c>
      <c r="K225" s="17" t="n">
        <v>4</v>
      </c>
      <c r="L225" s="17" t="n">
        <v>972</v>
      </c>
      <c r="M225" s="17" t="n">
        <v>1628</v>
      </c>
      <c r="N225" s="17" t="n">
        <v>1308</v>
      </c>
      <c r="O225" s="17" t="n">
        <v>398</v>
      </c>
      <c r="P225" s="17" t="n">
        <v>0</v>
      </c>
      <c r="Q225" s="17" t="n">
        <v>0</v>
      </c>
      <c r="R225" s="17" t="n">
        <v>0</v>
      </c>
      <c r="S225" s="17" t="n">
        <v>0</v>
      </c>
      <c r="T225" s="17" t="n">
        <v>0</v>
      </c>
      <c r="AE225" s="17" t="s">
        <v>428</v>
      </c>
      <c r="AJ225" s="17" t="s">
        <v>13107</v>
      </c>
    </row>
    <row r="226" customFormat="false" ht="15" hidden="false" customHeight="true" outlineLevel="0" collapsed="false">
      <c r="A226" s="17" t="s">
        <v>847</v>
      </c>
      <c r="B226" s="17" t="s">
        <v>142</v>
      </c>
      <c r="C226" s="17" t="s">
        <v>217</v>
      </c>
      <c r="D226" s="17" t="s">
        <v>218</v>
      </c>
      <c r="E226" s="17" t="s">
        <v>243</v>
      </c>
      <c r="F226" s="17" t="s">
        <v>140</v>
      </c>
      <c r="G226" s="17" t="n">
        <v>4</v>
      </c>
      <c r="H226" s="17" t="n">
        <v>4</v>
      </c>
      <c r="I226" s="17" t="n">
        <v>4</v>
      </c>
      <c r="J226" s="17" t="n">
        <v>3</v>
      </c>
      <c r="K226" s="17" t="n">
        <v>4</v>
      </c>
      <c r="L226" s="17" t="n">
        <v>83</v>
      </c>
      <c r="M226" s="17" t="n">
        <v>148</v>
      </c>
      <c r="N226" s="17" t="n">
        <v>140</v>
      </c>
      <c r="O226" s="17" t="n">
        <v>58</v>
      </c>
      <c r="P226" s="17" t="n">
        <v>0</v>
      </c>
      <c r="Q226" s="17" t="n">
        <v>0</v>
      </c>
      <c r="R226" s="17" t="n">
        <v>0</v>
      </c>
      <c r="S226" s="17" t="n">
        <v>0</v>
      </c>
      <c r="T226" s="17" t="n">
        <v>0</v>
      </c>
      <c r="AE226" s="17" t="s">
        <v>2865</v>
      </c>
      <c r="AJ226" s="17" t="s">
        <v>443</v>
      </c>
    </row>
    <row r="227" customFormat="false" ht="15" hidden="false" customHeight="true" outlineLevel="0" collapsed="false">
      <c r="A227" s="17" t="s">
        <v>847</v>
      </c>
      <c r="B227" s="17" t="s">
        <v>142</v>
      </c>
      <c r="C227" s="17" t="s">
        <v>217</v>
      </c>
      <c r="D227" s="17" t="s">
        <v>218</v>
      </c>
      <c r="E227" s="17" t="s">
        <v>243</v>
      </c>
      <c r="F227" s="17" t="s">
        <v>144</v>
      </c>
      <c r="G227" s="17" t="n">
        <v>1</v>
      </c>
      <c r="H227" s="17" t="n">
        <v>3</v>
      </c>
      <c r="I227" s="17" t="n">
        <v>2</v>
      </c>
      <c r="J227" s="17" t="n">
        <v>0</v>
      </c>
      <c r="K227" s="17" t="n">
        <v>3</v>
      </c>
      <c r="L227" s="17" t="n">
        <v>3</v>
      </c>
      <c r="M227" s="17" t="n">
        <v>16</v>
      </c>
      <c r="N227" s="17" t="n">
        <v>3</v>
      </c>
      <c r="O227" s="17" t="n">
        <v>0</v>
      </c>
      <c r="P227" s="17" t="n">
        <v>0</v>
      </c>
      <c r="Q227" s="17" t="n">
        <v>0</v>
      </c>
      <c r="R227" s="17" t="n">
        <v>0</v>
      </c>
      <c r="S227" s="17" t="n">
        <v>0</v>
      </c>
      <c r="T227" s="17" t="n">
        <v>0</v>
      </c>
      <c r="AE227" s="17" t="s">
        <v>8265</v>
      </c>
      <c r="AJ227" s="17" t="s">
        <v>8078</v>
      </c>
    </row>
    <row r="228" customFormat="false" ht="15" hidden="false" customHeight="true" outlineLevel="0" collapsed="false">
      <c r="A228" s="17" t="s">
        <v>847</v>
      </c>
      <c r="B228" s="17" t="s">
        <v>142</v>
      </c>
      <c r="C228" s="17" t="s">
        <v>217</v>
      </c>
      <c r="D228" s="17" t="s">
        <v>218</v>
      </c>
      <c r="E228" s="17" t="s">
        <v>243</v>
      </c>
      <c r="F228" s="17" t="s">
        <v>150</v>
      </c>
      <c r="G228" s="17" t="n">
        <v>4</v>
      </c>
      <c r="H228" s="17" t="n">
        <v>4</v>
      </c>
      <c r="I228" s="17" t="n">
        <v>4</v>
      </c>
      <c r="J228" s="17" t="n">
        <v>3</v>
      </c>
      <c r="K228" s="17" t="n">
        <v>4</v>
      </c>
      <c r="L228" s="17" t="n">
        <v>726</v>
      </c>
      <c r="M228" s="17" t="n">
        <v>1028</v>
      </c>
      <c r="N228" s="17" t="n">
        <v>941</v>
      </c>
      <c r="O228" s="17" t="n">
        <v>257</v>
      </c>
      <c r="P228" s="17" t="n">
        <v>0</v>
      </c>
      <c r="Q228" s="17" t="n">
        <v>0</v>
      </c>
      <c r="R228" s="17" t="n">
        <v>0</v>
      </c>
      <c r="S228" s="17" t="n">
        <v>0</v>
      </c>
      <c r="T228" s="17" t="n">
        <v>0</v>
      </c>
      <c r="AE228" s="17" t="s">
        <v>10767</v>
      </c>
      <c r="AJ228" s="17" t="s">
        <v>6144</v>
      </c>
    </row>
    <row r="229" customFormat="false" ht="15" hidden="false" customHeight="true" outlineLevel="0" collapsed="false">
      <c r="A229" s="17" t="s">
        <v>847</v>
      </c>
      <c r="B229" s="17" t="s">
        <v>142</v>
      </c>
      <c r="C229" s="17" t="s">
        <v>217</v>
      </c>
      <c r="D229" s="17" t="s">
        <v>218</v>
      </c>
      <c r="E229" s="17" t="s">
        <v>243</v>
      </c>
      <c r="F229" s="17" t="s">
        <v>166</v>
      </c>
      <c r="G229" s="17" t="n">
        <v>0</v>
      </c>
      <c r="H229" s="17" t="n">
        <v>1</v>
      </c>
      <c r="I229" s="17" t="n">
        <v>3</v>
      </c>
      <c r="J229" s="17" t="n">
        <v>1</v>
      </c>
      <c r="K229" s="17" t="n">
        <v>3</v>
      </c>
      <c r="L229" s="17" t="n">
        <v>0</v>
      </c>
      <c r="M229" s="17" t="n">
        <v>168</v>
      </c>
      <c r="N229" s="17" t="n">
        <v>50</v>
      </c>
      <c r="O229" s="17" t="n">
        <v>3</v>
      </c>
      <c r="P229" s="17" t="n">
        <v>0</v>
      </c>
      <c r="Q229" s="17" t="n">
        <v>0</v>
      </c>
      <c r="R229" s="17" t="n">
        <v>0</v>
      </c>
      <c r="S229" s="17" t="n">
        <v>0</v>
      </c>
      <c r="T229" s="17" t="n">
        <v>0</v>
      </c>
      <c r="AE229" s="17" t="s">
        <v>4424</v>
      </c>
      <c r="AJ229" s="17" t="s">
        <v>5539</v>
      </c>
    </row>
    <row r="230" customFormat="false" ht="15" hidden="false" customHeight="true" outlineLevel="0" collapsed="false">
      <c r="A230" s="17" t="s">
        <v>847</v>
      </c>
      <c r="B230" s="17" t="s">
        <v>142</v>
      </c>
      <c r="C230" s="17" t="s">
        <v>217</v>
      </c>
      <c r="D230" s="17" t="s">
        <v>218</v>
      </c>
      <c r="E230" s="17" t="s">
        <v>243</v>
      </c>
      <c r="F230" s="17" t="s">
        <v>158</v>
      </c>
      <c r="G230" s="17" t="n">
        <v>4</v>
      </c>
      <c r="H230" s="17" t="n">
        <v>4</v>
      </c>
      <c r="I230" s="17" t="n">
        <v>4</v>
      </c>
      <c r="J230" s="17" t="n">
        <v>2</v>
      </c>
      <c r="K230" s="17" t="n">
        <v>4</v>
      </c>
      <c r="L230" s="17" t="n">
        <v>158</v>
      </c>
      <c r="M230" s="17" t="n">
        <v>258</v>
      </c>
      <c r="N230" s="17" t="n">
        <v>157</v>
      </c>
      <c r="O230" s="17" t="n">
        <v>79</v>
      </c>
      <c r="P230" s="17" t="n">
        <v>0</v>
      </c>
      <c r="Q230" s="17" t="n">
        <v>0</v>
      </c>
      <c r="R230" s="17" t="n">
        <v>0</v>
      </c>
      <c r="S230" s="17" t="n">
        <v>0</v>
      </c>
      <c r="T230" s="17" t="n">
        <v>0</v>
      </c>
      <c r="AE230" s="17" t="s">
        <v>9522</v>
      </c>
      <c r="AJ230" s="17" t="s">
        <v>11197</v>
      </c>
    </row>
    <row r="231" customFormat="false" ht="15" hidden="false" customHeight="true" outlineLevel="0" collapsed="false">
      <c r="A231" s="17" t="s">
        <v>847</v>
      </c>
      <c r="B231" s="17" t="s">
        <v>142</v>
      </c>
      <c r="C231" s="17" t="s">
        <v>217</v>
      </c>
      <c r="D231" s="17" t="s">
        <v>218</v>
      </c>
      <c r="E231" s="17" t="s">
        <v>243</v>
      </c>
      <c r="F231" s="17" t="s">
        <v>169</v>
      </c>
      <c r="G231" s="17" t="n">
        <v>1</v>
      </c>
      <c r="H231" s="17" t="n">
        <v>3</v>
      </c>
      <c r="I231" s="17" t="n">
        <v>2</v>
      </c>
      <c r="J231" s="17" t="n">
        <v>1</v>
      </c>
      <c r="K231" s="17" t="n">
        <v>3</v>
      </c>
      <c r="L231" s="17" t="n">
        <v>2</v>
      </c>
      <c r="M231" s="17" t="n">
        <v>10</v>
      </c>
      <c r="N231" s="17" t="n">
        <v>17</v>
      </c>
      <c r="O231" s="17" t="n">
        <v>1</v>
      </c>
      <c r="P231" s="17" t="n">
        <v>0</v>
      </c>
      <c r="Q231" s="17" t="n">
        <v>0</v>
      </c>
      <c r="R231" s="17" t="n">
        <v>0</v>
      </c>
      <c r="S231" s="17" t="n">
        <v>0</v>
      </c>
      <c r="T231" s="17" t="n">
        <v>0</v>
      </c>
      <c r="AE231" s="17" t="s">
        <v>3945</v>
      </c>
      <c r="AJ231" s="17" t="s">
        <v>2186</v>
      </c>
    </row>
    <row r="232" customFormat="false" ht="15" hidden="false" customHeight="true" outlineLevel="0" collapsed="false">
      <c r="A232" s="17" t="s">
        <v>847</v>
      </c>
      <c r="B232" s="17" t="s">
        <v>142</v>
      </c>
      <c r="C232" s="17" t="s">
        <v>217</v>
      </c>
      <c r="D232" s="17" t="s">
        <v>218</v>
      </c>
      <c r="E232" s="17" t="s">
        <v>139</v>
      </c>
      <c r="F232" s="17" t="s">
        <v>7</v>
      </c>
      <c r="G232" s="17" t="n">
        <v>1</v>
      </c>
      <c r="H232" s="17" t="n">
        <v>2</v>
      </c>
      <c r="I232" s="17" t="n">
        <v>3</v>
      </c>
      <c r="J232" s="17" t="n">
        <v>3</v>
      </c>
      <c r="K232" s="17" t="n">
        <v>3</v>
      </c>
      <c r="L232" s="17" t="n">
        <v>22</v>
      </c>
      <c r="M232" s="17" t="n">
        <v>87</v>
      </c>
      <c r="N232" s="17" t="n">
        <v>189</v>
      </c>
      <c r="O232" s="17" t="n">
        <v>33</v>
      </c>
      <c r="P232" s="17" t="n">
        <v>0</v>
      </c>
      <c r="Q232" s="17" t="n">
        <v>0</v>
      </c>
      <c r="R232" s="17" t="n">
        <v>0</v>
      </c>
      <c r="S232" s="17" t="n">
        <v>0</v>
      </c>
      <c r="T232" s="17" t="n">
        <v>0</v>
      </c>
      <c r="AE232" s="17" t="s">
        <v>358</v>
      </c>
      <c r="AJ232" s="17" t="s">
        <v>14373</v>
      </c>
    </row>
    <row r="233" customFormat="false" ht="15" hidden="false" customHeight="true" outlineLevel="0" collapsed="false">
      <c r="A233" s="17" t="s">
        <v>847</v>
      </c>
      <c r="B233" s="17" t="s">
        <v>142</v>
      </c>
      <c r="C233" s="17" t="s">
        <v>217</v>
      </c>
      <c r="D233" s="17" t="s">
        <v>218</v>
      </c>
      <c r="E233" s="17" t="s">
        <v>139</v>
      </c>
      <c r="F233" s="17" t="s">
        <v>140</v>
      </c>
      <c r="G233" s="17" t="n">
        <v>0</v>
      </c>
      <c r="H233" s="17" t="n">
        <v>1</v>
      </c>
      <c r="I233" s="17" t="n">
        <v>2</v>
      </c>
      <c r="J233" s="17" t="n">
        <v>0</v>
      </c>
      <c r="K233" s="17" t="n">
        <v>2</v>
      </c>
      <c r="L233" s="17" t="n">
        <v>0</v>
      </c>
      <c r="M233" s="17" t="n">
        <v>2</v>
      </c>
      <c r="N233" s="17" t="n">
        <v>27</v>
      </c>
      <c r="O233" s="17" t="n">
        <v>0</v>
      </c>
      <c r="P233" s="17" t="n">
        <v>0</v>
      </c>
      <c r="Q233" s="17" t="n">
        <v>0</v>
      </c>
      <c r="R233" s="17" t="n">
        <v>0</v>
      </c>
      <c r="S233" s="17" t="n">
        <v>0</v>
      </c>
      <c r="T233" s="17" t="n">
        <v>0</v>
      </c>
      <c r="AE233" s="17" t="s">
        <v>344</v>
      </c>
      <c r="AJ233" s="17" t="s">
        <v>6231</v>
      </c>
    </row>
    <row r="234" customFormat="false" ht="15" hidden="false" customHeight="true" outlineLevel="0" collapsed="false">
      <c r="A234" s="17" t="s">
        <v>847</v>
      </c>
      <c r="B234" s="17" t="s">
        <v>142</v>
      </c>
      <c r="C234" s="17" t="s">
        <v>217</v>
      </c>
      <c r="D234" s="17" t="s">
        <v>218</v>
      </c>
      <c r="E234" s="17" t="s">
        <v>139</v>
      </c>
      <c r="F234" s="17" t="s">
        <v>144</v>
      </c>
      <c r="G234" s="17" t="n">
        <v>0</v>
      </c>
      <c r="H234" s="17" t="n">
        <v>0</v>
      </c>
      <c r="I234" s="17" t="n">
        <v>0</v>
      </c>
      <c r="J234" s="17" t="n">
        <v>1</v>
      </c>
      <c r="K234" s="17" t="n">
        <v>1</v>
      </c>
      <c r="L234" s="17" t="n">
        <v>0</v>
      </c>
      <c r="M234" s="17" t="n">
        <v>0</v>
      </c>
      <c r="N234" s="17" t="n">
        <v>0</v>
      </c>
      <c r="O234" s="17" t="n">
        <v>2</v>
      </c>
      <c r="P234" s="17" t="n">
        <v>0</v>
      </c>
      <c r="Q234" s="17" t="n">
        <v>0</v>
      </c>
      <c r="R234" s="17" t="n">
        <v>0</v>
      </c>
      <c r="S234" s="17" t="n">
        <v>0</v>
      </c>
      <c r="T234" s="17" t="n">
        <v>0</v>
      </c>
      <c r="AE234" s="17" t="s">
        <v>10754</v>
      </c>
      <c r="AJ234" s="17" t="s">
        <v>14099</v>
      </c>
    </row>
    <row r="235" customFormat="false" ht="15" hidden="false" customHeight="true" outlineLevel="0" collapsed="false">
      <c r="A235" s="17" t="s">
        <v>847</v>
      </c>
      <c r="B235" s="17" t="s">
        <v>142</v>
      </c>
      <c r="C235" s="17" t="s">
        <v>217</v>
      </c>
      <c r="D235" s="17" t="s">
        <v>218</v>
      </c>
      <c r="E235" s="17" t="s">
        <v>139</v>
      </c>
      <c r="F235" s="17" t="s">
        <v>150</v>
      </c>
      <c r="G235" s="17" t="n">
        <v>1</v>
      </c>
      <c r="H235" s="17" t="n">
        <v>2</v>
      </c>
      <c r="I235" s="17" t="n">
        <v>3</v>
      </c>
      <c r="J235" s="17" t="n">
        <v>3</v>
      </c>
      <c r="K235" s="17" t="n">
        <v>3</v>
      </c>
      <c r="L235" s="17" t="n">
        <v>19</v>
      </c>
      <c r="M235" s="17" t="n">
        <v>69</v>
      </c>
      <c r="N235" s="17" t="n">
        <v>147</v>
      </c>
      <c r="O235" s="17" t="n">
        <v>25</v>
      </c>
      <c r="P235" s="17" t="n">
        <v>0</v>
      </c>
      <c r="Q235" s="17" t="n">
        <v>0</v>
      </c>
      <c r="R235" s="17" t="n">
        <v>0</v>
      </c>
      <c r="S235" s="17" t="n">
        <v>0</v>
      </c>
      <c r="T235" s="17" t="n">
        <v>0</v>
      </c>
      <c r="AE235" s="17" t="s">
        <v>11246</v>
      </c>
      <c r="AJ235" s="17" t="s">
        <v>14271</v>
      </c>
    </row>
    <row r="236" customFormat="false" ht="15" hidden="false" customHeight="true" outlineLevel="0" collapsed="false">
      <c r="A236" s="17" t="s">
        <v>847</v>
      </c>
      <c r="B236" s="17" t="s">
        <v>142</v>
      </c>
      <c r="C236" s="17" t="s">
        <v>217</v>
      </c>
      <c r="D236" s="17" t="s">
        <v>218</v>
      </c>
      <c r="E236" s="17" t="s">
        <v>139</v>
      </c>
      <c r="F236" s="17" t="s">
        <v>166</v>
      </c>
      <c r="G236" s="17" t="n">
        <v>0</v>
      </c>
      <c r="H236" s="17" t="n">
        <v>0</v>
      </c>
      <c r="I236" s="17" t="n">
        <v>1</v>
      </c>
      <c r="J236" s="17" t="n">
        <v>0</v>
      </c>
      <c r="K236" s="17" t="n">
        <v>1</v>
      </c>
      <c r="L236" s="17" t="n">
        <v>0</v>
      </c>
      <c r="M236" s="17" t="n">
        <v>0</v>
      </c>
      <c r="N236" s="17" t="n">
        <v>3</v>
      </c>
      <c r="O236" s="17" t="n">
        <v>0</v>
      </c>
      <c r="P236" s="17" t="n">
        <v>0</v>
      </c>
      <c r="Q236" s="17" t="n">
        <v>0</v>
      </c>
      <c r="R236" s="17" t="n">
        <v>0</v>
      </c>
      <c r="S236" s="17" t="n">
        <v>0</v>
      </c>
      <c r="T236" s="17" t="n">
        <v>0</v>
      </c>
      <c r="AE236" s="17" t="s">
        <v>12671</v>
      </c>
      <c r="AJ236" s="17" t="s">
        <v>14310</v>
      </c>
    </row>
    <row r="237" customFormat="false" ht="15" hidden="false" customHeight="true" outlineLevel="0" collapsed="false">
      <c r="A237" s="17" t="s">
        <v>847</v>
      </c>
      <c r="B237" s="17" t="s">
        <v>142</v>
      </c>
      <c r="C237" s="17" t="s">
        <v>217</v>
      </c>
      <c r="D237" s="17" t="s">
        <v>218</v>
      </c>
      <c r="E237" s="17" t="s">
        <v>139</v>
      </c>
      <c r="F237" s="17" t="s">
        <v>158</v>
      </c>
      <c r="G237" s="17" t="n">
        <v>1</v>
      </c>
      <c r="H237" s="17" t="n">
        <v>1</v>
      </c>
      <c r="I237" s="17" t="n">
        <v>3</v>
      </c>
      <c r="J237" s="17" t="n">
        <v>2</v>
      </c>
      <c r="K237" s="17" t="n">
        <v>3</v>
      </c>
      <c r="L237" s="17" t="n">
        <v>3</v>
      </c>
      <c r="M237" s="17" t="n">
        <v>16</v>
      </c>
      <c r="N237" s="17" t="n">
        <v>12</v>
      </c>
      <c r="O237" s="17" t="n">
        <v>6</v>
      </c>
      <c r="P237" s="17" t="n">
        <v>0</v>
      </c>
      <c r="Q237" s="17" t="n">
        <v>0</v>
      </c>
      <c r="R237" s="17" t="n">
        <v>0</v>
      </c>
      <c r="S237" s="17" t="n">
        <v>0</v>
      </c>
      <c r="T237" s="17" t="n">
        <v>0</v>
      </c>
      <c r="AE237" s="17" t="s">
        <v>13725</v>
      </c>
      <c r="AJ237" s="17" t="s">
        <v>13655</v>
      </c>
    </row>
    <row r="238" customFormat="false" ht="15" hidden="false" customHeight="true" outlineLevel="0" collapsed="false">
      <c r="A238" s="17" t="s">
        <v>847</v>
      </c>
      <c r="B238" s="17" t="s">
        <v>142</v>
      </c>
      <c r="C238" s="17" t="s">
        <v>217</v>
      </c>
      <c r="D238" s="17" t="s">
        <v>274</v>
      </c>
      <c r="E238" s="17" t="s">
        <v>243</v>
      </c>
      <c r="F238" s="17" t="s">
        <v>7</v>
      </c>
      <c r="G238" s="17" t="n">
        <v>1</v>
      </c>
      <c r="H238" s="17" t="n">
        <v>1</v>
      </c>
      <c r="I238" s="17" t="n">
        <v>1</v>
      </c>
      <c r="J238" s="17" t="n">
        <v>1</v>
      </c>
      <c r="K238" s="17" t="n">
        <v>1</v>
      </c>
      <c r="L238" s="17" t="n">
        <v>2980</v>
      </c>
      <c r="M238" s="17" t="n">
        <v>4019</v>
      </c>
      <c r="N238" s="17" t="n">
        <v>4158</v>
      </c>
      <c r="O238" s="17" t="n">
        <v>776</v>
      </c>
      <c r="P238" s="17" t="n">
        <v>0</v>
      </c>
      <c r="Q238" s="17" t="n">
        <v>0</v>
      </c>
      <c r="R238" s="17" t="n">
        <v>0</v>
      </c>
      <c r="S238" s="17" t="n">
        <v>0</v>
      </c>
      <c r="T238" s="17" t="n">
        <v>0</v>
      </c>
      <c r="AE238" s="17" t="s">
        <v>1852</v>
      </c>
      <c r="AJ238" s="17" t="s">
        <v>1909</v>
      </c>
    </row>
    <row r="239" customFormat="false" ht="15" hidden="false" customHeight="true" outlineLevel="0" collapsed="false">
      <c r="A239" s="17" t="s">
        <v>847</v>
      </c>
      <c r="B239" s="17" t="s">
        <v>142</v>
      </c>
      <c r="C239" s="17" t="s">
        <v>217</v>
      </c>
      <c r="D239" s="17" t="s">
        <v>274</v>
      </c>
      <c r="E239" s="17" t="s">
        <v>243</v>
      </c>
      <c r="F239" s="17" t="s">
        <v>140</v>
      </c>
      <c r="G239" s="17" t="n">
        <v>1</v>
      </c>
      <c r="H239" s="17" t="n">
        <v>1</v>
      </c>
      <c r="I239" s="17" t="n">
        <v>1</v>
      </c>
      <c r="J239" s="17" t="n">
        <v>1</v>
      </c>
      <c r="K239" s="17" t="n">
        <v>1</v>
      </c>
      <c r="L239" s="17" t="n">
        <v>191</v>
      </c>
      <c r="M239" s="17" t="n">
        <v>256</v>
      </c>
      <c r="N239" s="17" t="n">
        <v>142</v>
      </c>
      <c r="O239" s="17" t="n">
        <v>55</v>
      </c>
      <c r="P239" s="17" t="n">
        <v>0</v>
      </c>
      <c r="Q239" s="17" t="n">
        <v>0</v>
      </c>
      <c r="R239" s="17" t="n">
        <v>0</v>
      </c>
      <c r="S239" s="17" t="n">
        <v>0</v>
      </c>
      <c r="T239" s="17" t="n">
        <v>0</v>
      </c>
      <c r="AE239" s="17" t="s">
        <v>6203</v>
      </c>
      <c r="AJ239" s="17" t="s">
        <v>2548</v>
      </c>
    </row>
    <row r="240" customFormat="false" ht="15" hidden="false" customHeight="true" outlineLevel="0" collapsed="false">
      <c r="A240" s="17" t="s">
        <v>847</v>
      </c>
      <c r="B240" s="17" t="s">
        <v>142</v>
      </c>
      <c r="C240" s="17" t="s">
        <v>217</v>
      </c>
      <c r="D240" s="17" t="s">
        <v>274</v>
      </c>
      <c r="E240" s="17" t="s">
        <v>243</v>
      </c>
      <c r="F240" s="17" t="s">
        <v>144</v>
      </c>
      <c r="G240" s="17" t="n">
        <v>1</v>
      </c>
      <c r="H240" s="17" t="n">
        <v>1</v>
      </c>
      <c r="I240" s="17" t="n">
        <v>0</v>
      </c>
      <c r="J240" s="17" t="n">
        <v>0</v>
      </c>
      <c r="K240" s="17" t="n">
        <v>1</v>
      </c>
      <c r="L240" s="17" t="n">
        <v>24</v>
      </c>
      <c r="M240" s="17" t="n">
        <v>8</v>
      </c>
      <c r="N240" s="17" t="n">
        <v>0</v>
      </c>
      <c r="O240" s="17" t="n">
        <v>0</v>
      </c>
      <c r="P240" s="17" t="n">
        <v>0</v>
      </c>
      <c r="Q240" s="17" t="n">
        <v>0</v>
      </c>
      <c r="R240" s="17" t="n">
        <v>0</v>
      </c>
      <c r="S240" s="17" t="n">
        <v>0</v>
      </c>
      <c r="T240" s="17" t="n">
        <v>0</v>
      </c>
      <c r="AE240" s="17" t="s">
        <v>8556</v>
      </c>
      <c r="AJ240" s="17" t="s">
        <v>1044</v>
      </c>
    </row>
    <row r="241" customFormat="false" ht="15" hidden="false" customHeight="true" outlineLevel="0" collapsed="false">
      <c r="A241" s="17" t="s">
        <v>847</v>
      </c>
      <c r="B241" s="17" t="s">
        <v>142</v>
      </c>
      <c r="C241" s="17" t="s">
        <v>217</v>
      </c>
      <c r="D241" s="17" t="s">
        <v>274</v>
      </c>
      <c r="E241" s="17" t="s">
        <v>243</v>
      </c>
      <c r="F241" s="17" t="s">
        <v>150</v>
      </c>
      <c r="G241" s="17" t="n">
        <v>1</v>
      </c>
      <c r="H241" s="17" t="n">
        <v>1</v>
      </c>
      <c r="I241" s="17" t="n">
        <v>1</v>
      </c>
      <c r="J241" s="17" t="n">
        <v>1</v>
      </c>
      <c r="K241" s="17" t="n">
        <v>1</v>
      </c>
      <c r="L241" s="17" t="n">
        <v>2176</v>
      </c>
      <c r="M241" s="17" t="n">
        <v>2295</v>
      </c>
      <c r="N241" s="17" t="n">
        <v>2359</v>
      </c>
      <c r="O241" s="17" t="n">
        <v>512</v>
      </c>
      <c r="P241" s="17" t="n">
        <v>0</v>
      </c>
      <c r="Q241" s="17" t="n">
        <v>0</v>
      </c>
      <c r="R241" s="17" t="n">
        <v>0</v>
      </c>
      <c r="S241" s="17" t="n">
        <v>0</v>
      </c>
      <c r="T241" s="17" t="n">
        <v>0</v>
      </c>
      <c r="AE241" s="17" t="s">
        <v>2713</v>
      </c>
      <c r="AJ241" s="17" t="s">
        <v>6493</v>
      </c>
    </row>
    <row r="242" customFormat="false" ht="15" hidden="false" customHeight="true" outlineLevel="0" collapsed="false">
      <c r="A242" s="17" t="s">
        <v>847</v>
      </c>
      <c r="B242" s="17" t="s">
        <v>142</v>
      </c>
      <c r="C242" s="17" t="s">
        <v>217</v>
      </c>
      <c r="D242" s="17" t="s">
        <v>274</v>
      </c>
      <c r="E242" s="17" t="s">
        <v>243</v>
      </c>
      <c r="F242" s="17" t="s">
        <v>166</v>
      </c>
      <c r="G242" s="17" t="n">
        <v>1</v>
      </c>
      <c r="H242" s="17" t="n">
        <v>1</v>
      </c>
      <c r="I242" s="17" t="n">
        <v>1</v>
      </c>
      <c r="J242" s="17" t="n">
        <v>1</v>
      </c>
      <c r="K242" s="17" t="n">
        <v>1</v>
      </c>
      <c r="L242" s="17" t="n">
        <v>1</v>
      </c>
      <c r="M242" s="17" t="n">
        <v>412</v>
      </c>
      <c r="N242" s="17" t="n">
        <v>1032</v>
      </c>
      <c r="O242" s="17" t="n">
        <v>90</v>
      </c>
      <c r="P242" s="17" t="n">
        <v>0</v>
      </c>
      <c r="Q242" s="17" t="n">
        <v>0</v>
      </c>
      <c r="R242" s="17" t="n">
        <v>0</v>
      </c>
      <c r="S242" s="17" t="n">
        <v>0</v>
      </c>
      <c r="T242" s="17" t="n">
        <v>0</v>
      </c>
      <c r="AE242" s="17" t="s">
        <v>2443</v>
      </c>
      <c r="AJ242" s="17" t="s">
        <v>10368</v>
      </c>
    </row>
    <row r="243" customFormat="false" ht="15" hidden="false" customHeight="true" outlineLevel="0" collapsed="false">
      <c r="A243" s="17" t="s">
        <v>847</v>
      </c>
      <c r="B243" s="17" t="s">
        <v>142</v>
      </c>
      <c r="C243" s="17" t="s">
        <v>217</v>
      </c>
      <c r="D243" s="17" t="s">
        <v>274</v>
      </c>
      <c r="E243" s="17" t="s">
        <v>243</v>
      </c>
      <c r="F243" s="17" t="s">
        <v>158</v>
      </c>
      <c r="G243" s="17" t="n">
        <v>1</v>
      </c>
      <c r="H243" s="17" t="n">
        <v>1</v>
      </c>
      <c r="I243" s="17" t="n">
        <v>1</v>
      </c>
      <c r="J243" s="17" t="n">
        <v>1</v>
      </c>
      <c r="K243" s="17" t="n">
        <v>1</v>
      </c>
      <c r="L243" s="17" t="n">
        <v>574</v>
      </c>
      <c r="M243" s="17" t="n">
        <v>1032</v>
      </c>
      <c r="N243" s="17" t="n">
        <v>602</v>
      </c>
      <c r="O243" s="17" t="n">
        <v>119</v>
      </c>
      <c r="P243" s="17" t="n">
        <v>0</v>
      </c>
      <c r="Q243" s="17" t="n">
        <v>0</v>
      </c>
      <c r="R243" s="17" t="n">
        <v>0</v>
      </c>
      <c r="S243" s="17" t="n">
        <v>0</v>
      </c>
      <c r="T243" s="17" t="n">
        <v>0</v>
      </c>
      <c r="AE243" s="17" t="s">
        <v>12057</v>
      </c>
      <c r="AJ243" s="17" t="s">
        <v>13736</v>
      </c>
    </row>
    <row r="244" customFormat="false" ht="15" hidden="false" customHeight="true" outlineLevel="0" collapsed="false">
      <c r="A244" s="17" t="s">
        <v>847</v>
      </c>
      <c r="B244" s="17" t="s">
        <v>142</v>
      </c>
      <c r="C244" s="17" t="s">
        <v>217</v>
      </c>
      <c r="D244" s="17" t="s">
        <v>274</v>
      </c>
      <c r="E244" s="17" t="s">
        <v>243</v>
      </c>
      <c r="F244" s="17" t="s">
        <v>169</v>
      </c>
      <c r="G244" s="17" t="n">
        <v>1</v>
      </c>
      <c r="H244" s="17" t="n">
        <v>1</v>
      </c>
      <c r="I244" s="17" t="n">
        <v>1</v>
      </c>
      <c r="J244" s="17" t="n">
        <v>0</v>
      </c>
      <c r="K244" s="17" t="n">
        <v>1</v>
      </c>
      <c r="L244" s="17" t="n">
        <v>14</v>
      </c>
      <c r="M244" s="17" t="n">
        <v>16</v>
      </c>
      <c r="N244" s="17" t="n">
        <v>23</v>
      </c>
      <c r="O244" s="17" t="n">
        <v>0</v>
      </c>
      <c r="P244" s="17" t="n">
        <v>0</v>
      </c>
      <c r="Q244" s="17" t="n">
        <v>0</v>
      </c>
      <c r="R244" s="17" t="n">
        <v>0</v>
      </c>
      <c r="S244" s="17" t="n">
        <v>0</v>
      </c>
      <c r="T244" s="17" t="n">
        <v>0</v>
      </c>
      <c r="AE244" s="17" t="s">
        <v>8512</v>
      </c>
      <c r="AJ244" s="17" t="s">
        <v>8224</v>
      </c>
    </row>
    <row r="245" customFormat="false" ht="15" hidden="false" customHeight="true" outlineLevel="0" collapsed="false">
      <c r="A245" s="17" t="s">
        <v>847</v>
      </c>
      <c r="B245" s="17" t="s">
        <v>142</v>
      </c>
      <c r="C245" s="17" t="s">
        <v>217</v>
      </c>
      <c r="D245" s="17" t="s">
        <v>274</v>
      </c>
      <c r="E245" s="17" t="s">
        <v>139</v>
      </c>
      <c r="F245" s="17" t="s">
        <v>7</v>
      </c>
      <c r="G245" s="17" t="n">
        <v>1</v>
      </c>
      <c r="H245" s="17" t="n">
        <v>1</v>
      </c>
      <c r="I245" s="17" t="n">
        <v>1</v>
      </c>
      <c r="J245" s="17" t="n">
        <v>0</v>
      </c>
      <c r="K245" s="17" t="n">
        <v>1</v>
      </c>
      <c r="L245" s="17" t="n">
        <v>3</v>
      </c>
      <c r="M245" s="17" t="n">
        <v>7</v>
      </c>
      <c r="N245" s="17" t="n">
        <v>2</v>
      </c>
      <c r="O245" s="17" t="n">
        <v>0</v>
      </c>
      <c r="P245" s="17" t="n">
        <v>0</v>
      </c>
      <c r="Q245" s="17" t="n">
        <v>0</v>
      </c>
      <c r="R245" s="17" t="n">
        <v>0</v>
      </c>
      <c r="S245" s="17" t="n">
        <v>0</v>
      </c>
      <c r="T245" s="17" t="n">
        <v>0</v>
      </c>
      <c r="AE245" s="17" t="s">
        <v>4089</v>
      </c>
      <c r="AJ245" s="17" t="s">
        <v>2970</v>
      </c>
    </row>
    <row r="246" customFormat="false" ht="15" hidden="false" customHeight="true" outlineLevel="0" collapsed="false">
      <c r="A246" s="17" t="s">
        <v>847</v>
      </c>
      <c r="B246" s="17" t="s">
        <v>142</v>
      </c>
      <c r="C246" s="17" t="s">
        <v>217</v>
      </c>
      <c r="D246" s="17" t="s">
        <v>274</v>
      </c>
      <c r="E246" s="17" t="s">
        <v>139</v>
      </c>
      <c r="F246" s="17" t="s">
        <v>140</v>
      </c>
      <c r="G246" s="17" t="n">
        <v>0</v>
      </c>
      <c r="H246" s="17" t="n">
        <v>1</v>
      </c>
      <c r="I246" s="17" t="n">
        <v>1</v>
      </c>
      <c r="J246" s="17" t="n">
        <v>0</v>
      </c>
      <c r="K246" s="17" t="n">
        <v>1</v>
      </c>
      <c r="L246" s="17" t="n">
        <v>0</v>
      </c>
      <c r="M246" s="17" t="n">
        <v>2</v>
      </c>
      <c r="N246" s="17" t="n">
        <v>2</v>
      </c>
      <c r="O246" s="17" t="n">
        <v>0</v>
      </c>
      <c r="P246" s="17" t="n">
        <v>0</v>
      </c>
      <c r="Q246" s="17" t="n">
        <v>0</v>
      </c>
      <c r="R246" s="17" t="n">
        <v>0</v>
      </c>
      <c r="S246" s="17" t="n">
        <v>0</v>
      </c>
      <c r="T246" s="17" t="n">
        <v>0</v>
      </c>
      <c r="AE246" s="17" t="s">
        <v>10178</v>
      </c>
      <c r="AJ246" s="17" t="s">
        <v>9920</v>
      </c>
    </row>
    <row r="247" customFormat="false" ht="15" hidden="false" customHeight="true" outlineLevel="0" collapsed="false">
      <c r="A247" s="17" t="s">
        <v>847</v>
      </c>
      <c r="B247" s="17" t="s">
        <v>142</v>
      </c>
      <c r="C247" s="17" t="s">
        <v>217</v>
      </c>
      <c r="D247" s="17" t="s">
        <v>274</v>
      </c>
      <c r="E247" s="17" t="s">
        <v>139</v>
      </c>
      <c r="F247" s="17" t="s">
        <v>150</v>
      </c>
      <c r="G247" s="17" t="n">
        <v>1</v>
      </c>
      <c r="H247" s="17" t="n">
        <v>1</v>
      </c>
      <c r="I247" s="17" t="n">
        <v>0</v>
      </c>
      <c r="J247" s="17" t="n">
        <v>0</v>
      </c>
      <c r="K247" s="17" t="n">
        <v>1</v>
      </c>
      <c r="L247" s="17" t="n">
        <v>3</v>
      </c>
      <c r="M247" s="17" t="n">
        <v>5</v>
      </c>
      <c r="N247" s="17" t="n">
        <v>0</v>
      </c>
      <c r="O247" s="17" t="n">
        <v>0</v>
      </c>
      <c r="P247" s="17" t="n">
        <v>0</v>
      </c>
      <c r="Q247" s="17" t="n">
        <v>0</v>
      </c>
      <c r="R247" s="17" t="n">
        <v>0</v>
      </c>
      <c r="S247" s="17" t="n">
        <v>0</v>
      </c>
      <c r="T247" s="17" t="n">
        <v>0</v>
      </c>
      <c r="AE247" s="17" t="s">
        <v>1107</v>
      </c>
      <c r="AJ247" s="17" t="s">
        <v>4478</v>
      </c>
    </row>
    <row r="248" customFormat="false" ht="15" hidden="false" customHeight="true" outlineLevel="0" collapsed="false">
      <c r="A248" s="17" t="s">
        <v>847</v>
      </c>
      <c r="B248" s="17" t="s">
        <v>142</v>
      </c>
      <c r="C248" s="17" t="s">
        <v>217</v>
      </c>
      <c r="D248" s="17" t="s">
        <v>874</v>
      </c>
      <c r="E248" s="17" t="s">
        <v>243</v>
      </c>
      <c r="F248" s="17" t="s">
        <v>7</v>
      </c>
      <c r="G248" s="17" t="n">
        <v>1</v>
      </c>
      <c r="H248" s="17" t="n">
        <v>1</v>
      </c>
      <c r="I248" s="17" t="n">
        <v>1</v>
      </c>
      <c r="J248" s="17" t="n">
        <v>1</v>
      </c>
      <c r="K248" s="17" t="n">
        <v>1</v>
      </c>
      <c r="L248" s="17" t="n">
        <v>443</v>
      </c>
      <c r="M248" s="17" t="n">
        <v>523</v>
      </c>
      <c r="N248" s="17" t="n">
        <v>812</v>
      </c>
      <c r="O248" s="17" t="n">
        <v>100</v>
      </c>
      <c r="P248" s="17" t="n">
        <v>0</v>
      </c>
      <c r="Q248" s="17" t="n">
        <v>0</v>
      </c>
      <c r="R248" s="17" t="n">
        <v>0</v>
      </c>
      <c r="S248" s="17" t="n">
        <v>0</v>
      </c>
      <c r="T248" s="17" t="n">
        <v>0</v>
      </c>
      <c r="AE248" s="17" t="s">
        <v>8068</v>
      </c>
      <c r="AJ248" s="17" t="s">
        <v>2340</v>
      </c>
    </row>
    <row r="249" customFormat="false" ht="15" hidden="false" customHeight="true" outlineLevel="0" collapsed="false">
      <c r="A249" s="17" t="s">
        <v>847</v>
      </c>
      <c r="B249" s="17" t="s">
        <v>142</v>
      </c>
      <c r="C249" s="17" t="s">
        <v>217</v>
      </c>
      <c r="D249" s="17" t="s">
        <v>874</v>
      </c>
      <c r="E249" s="17" t="s">
        <v>243</v>
      </c>
      <c r="F249" s="17" t="s">
        <v>140</v>
      </c>
      <c r="G249" s="17" t="n">
        <v>0</v>
      </c>
      <c r="H249" s="17" t="n">
        <v>1</v>
      </c>
      <c r="I249" s="17" t="n">
        <v>1</v>
      </c>
      <c r="J249" s="17" t="n">
        <v>0</v>
      </c>
      <c r="K249" s="17" t="n">
        <v>1</v>
      </c>
      <c r="L249" s="17" t="n">
        <v>0</v>
      </c>
      <c r="M249" s="17" t="n">
        <v>21</v>
      </c>
      <c r="N249" s="17" t="n">
        <v>281</v>
      </c>
      <c r="O249" s="17" t="n">
        <v>0</v>
      </c>
      <c r="P249" s="17" t="n">
        <v>0</v>
      </c>
      <c r="Q249" s="17" t="n">
        <v>0</v>
      </c>
      <c r="R249" s="17" t="n">
        <v>0</v>
      </c>
      <c r="S249" s="17" t="n">
        <v>0</v>
      </c>
      <c r="T249" s="17" t="n">
        <v>0</v>
      </c>
      <c r="AE249" s="17" t="s">
        <v>10511</v>
      </c>
      <c r="AJ249" s="17" t="s">
        <v>13797</v>
      </c>
    </row>
    <row r="250" customFormat="false" ht="15" hidden="false" customHeight="true" outlineLevel="0" collapsed="false">
      <c r="A250" s="17" t="s">
        <v>847</v>
      </c>
      <c r="B250" s="17" t="s">
        <v>142</v>
      </c>
      <c r="C250" s="17" t="s">
        <v>217</v>
      </c>
      <c r="D250" s="17" t="s">
        <v>874</v>
      </c>
      <c r="E250" s="17" t="s">
        <v>243</v>
      </c>
      <c r="F250" s="17" t="s">
        <v>144</v>
      </c>
      <c r="G250" s="17" t="n">
        <v>0</v>
      </c>
      <c r="H250" s="17" t="n">
        <v>0</v>
      </c>
      <c r="I250" s="17" t="n">
        <v>1</v>
      </c>
      <c r="J250" s="17" t="n">
        <v>0</v>
      </c>
      <c r="K250" s="17" t="n">
        <v>1</v>
      </c>
      <c r="L250" s="17" t="n">
        <v>0</v>
      </c>
      <c r="M250" s="17" t="n">
        <v>0</v>
      </c>
      <c r="N250" s="17" t="n">
        <v>5</v>
      </c>
      <c r="O250" s="17" t="n">
        <v>0</v>
      </c>
      <c r="P250" s="17" t="n">
        <v>0</v>
      </c>
      <c r="Q250" s="17" t="n">
        <v>0</v>
      </c>
      <c r="R250" s="17" t="n">
        <v>0</v>
      </c>
      <c r="S250" s="17" t="n">
        <v>0</v>
      </c>
      <c r="T250" s="17" t="n">
        <v>0</v>
      </c>
      <c r="AE250" s="17" t="s">
        <v>12642</v>
      </c>
      <c r="AJ250" s="17" t="s">
        <v>8840</v>
      </c>
    </row>
    <row r="251" customFormat="false" ht="15" hidden="false" customHeight="true" outlineLevel="0" collapsed="false">
      <c r="A251" s="17" t="s">
        <v>847</v>
      </c>
      <c r="B251" s="17" t="s">
        <v>142</v>
      </c>
      <c r="C251" s="17" t="s">
        <v>217</v>
      </c>
      <c r="D251" s="17" t="s">
        <v>874</v>
      </c>
      <c r="E251" s="17" t="s">
        <v>243</v>
      </c>
      <c r="F251" s="17" t="s">
        <v>150</v>
      </c>
      <c r="G251" s="17" t="n">
        <v>1</v>
      </c>
      <c r="H251" s="17" t="n">
        <v>1</v>
      </c>
      <c r="I251" s="17" t="n">
        <v>1</v>
      </c>
      <c r="J251" s="17" t="n">
        <v>1</v>
      </c>
      <c r="K251" s="17" t="n">
        <v>1</v>
      </c>
      <c r="L251" s="17" t="n">
        <v>371</v>
      </c>
      <c r="M251" s="17" t="n">
        <v>335</v>
      </c>
      <c r="N251" s="17" t="n">
        <v>398</v>
      </c>
      <c r="O251" s="17" t="n">
        <v>66</v>
      </c>
      <c r="P251" s="17" t="n">
        <v>0</v>
      </c>
      <c r="Q251" s="17" t="n">
        <v>0</v>
      </c>
      <c r="R251" s="17" t="n">
        <v>0</v>
      </c>
      <c r="S251" s="17" t="n">
        <v>0</v>
      </c>
      <c r="T251" s="17" t="n">
        <v>0</v>
      </c>
      <c r="AE251" s="17" t="s">
        <v>7408</v>
      </c>
      <c r="AJ251" s="17" t="s">
        <v>1505</v>
      </c>
    </row>
    <row r="252" customFormat="false" ht="15" hidden="false" customHeight="true" outlineLevel="0" collapsed="false">
      <c r="A252" s="17" t="s">
        <v>847</v>
      </c>
      <c r="B252" s="17" t="s">
        <v>142</v>
      </c>
      <c r="C252" s="17" t="s">
        <v>217</v>
      </c>
      <c r="D252" s="17" t="s">
        <v>874</v>
      </c>
      <c r="E252" s="17" t="s">
        <v>243</v>
      </c>
      <c r="F252" s="17" t="s">
        <v>158</v>
      </c>
      <c r="G252" s="17" t="n">
        <v>1</v>
      </c>
      <c r="H252" s="17" t="n">
        <v>1</v>
      </c>
      <c r="I252" s="17" t="n">
        <v>1</v>
      </c>
      <c r="J252" s="17" t="n">
        <v>1</v>
      </c>
      <c r="K252" s="17" t="n">
        <v>1</v>
      </c>
      <c r="L252" s="17" t="n">
        <v>63</v>
      </c>
      <c r="M252" s="17" t="n">
        <v>162</v>
      </c>
      <c r="N252" s="17" t="n">
        <v>124</v>
      </c>
      <c r="O252" s="17" t="n">
        <v>34</v>
      </c>
      <c r="P252" s="17" t="n">
        <v>0</v>
      </c>
      <c r="Q252" s="17" t="n">
        <v>0</v>
      </c>
      <c r="R252" s="17" t="n">
        <v>0</v>
      </c>
      <c r="S252" s="17" t="n">
        <v>0</v>
      </c>
      <c r="T252" s="17" t="n">
        <v>0</v>
      </c>
      <c r="AE252" s="17" t="s">
        <v>4811</v>
      </c>
      <c r="AJ252" s="17" t="s">
        <v>9978</v>
      </c>
    </row>
    <row r="253" customFormat="false" ht="15" hidden="false" customHeight="true" outlineLevel="0" collapsed="false">
      <c r="A253" s="17" t="s">
        <v>847</v>
      </c>
      <c r="B253" s="17" t="s">
        <v>142</v>
      </c>
      <c r="C253" s="17" t="s">
        <v>217</v>
      </c>
      <c r="D253" s="17" t="s">
        <v>874</v>
      </c>
      <c r="E253" s="17" t="s">
        <v>243</v>
      </c>
      <c r="F253" s="17" t="s">
        <v>169</v>
      </c>
      <c r="G253" s="17" t="n">
        <v>1</v>
      </c>
      <c r="H253" s="17" t="n">
        <v>1</v>
      </c>
      <c r="I253" s="17" t="n">
        <v>1</v>
      </c>
      <c r="J253" s="17" t="n">
        <v>0</v>
      </c>
      <c r="K253" s="17" t="n">
        <v>1</v>
      </c>
      <c r="L253" s="17" t="n">
        <v>9</v>
      </c>
      <c r="M253" s="17" t="n">
        <v>5</v>
      </c>
      <c r="N253" s="17" t="n">
        <v>4</v>
      </c>
      <c r="O253" s="17" t="n">
        <v>0</v>
      </c>
      <c r="P253" s="17" t="n">
        <v>0</v>
      </c>
      <c r="Q253" s="17" t="n">
        <v>0</v>
      </c>
      <c r="R253" s="17" t="n">
        <v>0</v>
      </c>
      <c r="S253" s="17" t="n">
        <v>0</v>
      </c>
      <c r="T253" s="17" t="n">
        <v>0</v>
      </c>
      <c r="AE253" s="17" t="s">
        <v>13107</v>
      </c>
      <c r="AJ253" s="17" t="s">
        <v>3449</v>
      </c>
    </row>
    <row r="254" customFormat="false" ht="15" hidden="false" customHeight="true" outlineLevel="0" collapsed="false">
      <c r="A254" s="17" t="s">
        <v>1534</v>
      </c>
      <c r="B254" s="17" t="s">
        <v>142</v>
      </c>
      <c r="C254" s="17" t="s">
        <v>134</v>
      </c>
      <c r="D254" s="17" t="s">
        <v>460</v>
      </c>
      <c r="E254" s="17" t="s">
        <v>243</v>
      </c>
      <c r="F254" s="17" t="s">
        <v>7</v>
      </c>
      <c r="G254" s="17" t="n">
        <v>1</v>
      </c>
      <c r="H254" s="17" t="n">
        <v>1</v>
      </c>
      <c r="I254" s="17" t="n">
        <v>1</v>
      </c>
      <c r="J254" s="17" t="n">
        <v>1</v>
      </c>
      <c r="K254" s="17" t="n">
        <v>1</v>
      </c>
      <c r="L254" s="17" t="n">
        <v>106243</v>
      </c>
      <c r="M254" s="17" t="n">
        <v>83702</v>
      </c>
      <c r="N254" s="17" t="n">
        <v>152016</v>
      </c>
      <c r="O254" s="17" t="n">
        <v>35112</v>
      </c>
      <c r="P254" s="17" t="n">
        <v>0</v>
      </c>
      <c r="Q254" s="17" t="n">
        <v>0</v>
      </c>
      <c r="R254" s="17" t="n">
        <v>0</v>
      </c>
      <c r="S254" s="17" t="n">
        <v>0</v>
      </c>
      <c r="T254" s="17" t="n">
        <v>0</v>
      </c>
      <c r="AE254" s="17" t="s">
        <v>443</v>
      </c>
      <c r="AJ254" s="17" t="s">
        <v>4856</v>
      </c>
    </row>
    <row r="255" customFormat="false" ht="15" hidden="false" customHeight="true" outlineLevel="0" collapsed="false">
      <c r="A255" s="17" t="s">
        <v>1534</v>
      </c>
      <c r="B255" s="17" t="s">
        <v>142</v>
      </c>
      <c r="C255" s="17" t="s">
        <v>134</v>
      </c>
      <c r="D255" s="17" t="s">
        <v>460</v>
      </c>
      <c r="E255" s="17" t="s">
        <v>243</v>
      </c>
      <c r="F255" s="17" t="s">
        <v>140</v>
      </c>
      <c r="G255" s="17" t="n">
        <v>1</v>
      </c>
      <c r="H255" s="17" t="n">
        <v>1</v>
      </c>
      <c r="I255" s="17" t="n">
        <v>1</v>
      </c>
      <c r="J255" s="17" t="n">
        <v>1</v>
      </c>
      <c r="K255" s="17" t="n">
        <v>1</v>
      </c>
      <c r="L255" s="17" t="n">
        <v>53</v>
      </c>
      <c r="M255" s="17" t="n">
        <v>626</v>
      </c>
      <c r="N255" s="17" t="n">
        <v>2475</v>
      </c>
      <c r="O255" s="17" t="n">
        <v>100</v>
      </c>
      <c r="P255" s="17" t="n">
        <v>0</v>
      </c>
      <c r="Q255" s="17" t="n">
        <v>0</v>
      </c>
      <c r="R255" s="17" t="n">
        <v>0</v>
      </c>
      <c r="S255" s="17" t="n">
        <v>0</v>
      </c>
      <c r="T255" s="17" t="n">
        <v>0</v>
      </c>
      <c r="AE255" s="17" t="s">
        <v>8078</v>
      </c>
      <c r="AJ255" s="17" t="s">
        <v>11806</v>
      </c>
    </row>
    <row r="256" customFormat="false" ht="15" hidden="false" customHeight="true" outlineLevel="0" collapsed="false">
      <c r="A256" s="17" t="s">
        <v>1534</v>
      </c>
      <c r="B256" s="17" t="s">
        <v>142</v>
      </c>
      <c r="C256" s="17" t="s">
        <v>134</v>
      </c>
      <c r="D256" s="17" t="s">
        <v>460</v>
      </c>
      <c r="E256" s="17" t="s">
        <v>243</v>
      </c>
      <c r="F256" s="17" t="s">
        <v>144</v>
      </c>
      <c r="G256" s="17" t="n">
        <v>1</v>
      </c>
      <c r="H256" s="17" t="n">
        <v>1</v>
      </c>
      <c r="I256" s="17" t="n">
        <v>1</v>
      </c>
      <c r="J256" s="17" t="n">
        <v>1</v>
      </c>
      <c r="K256" s="17" t="n">
        <v>1</v>
      </c>
      <c r="L256" s="17" t="n">
        <v>56981</v>
      </c>
      <c r="M256" s="17" t="n">
        <v>46040</v>
      </c>
      <c r="N256" s="17" t="n">
        <v>81446</v>
      </c>
      <c r="O256" s="17" t="n">
        <v>21047</v>
      </c>
      <c r="P256" s="17" t="n">
        <v>0</v>
      </c>
      <c r="Q256" s="17" t="n">
        <v>0</v>
      </c>
      <c r="R256" s="17" t="n">
        <v>0</v>
      </c>
      <c r="S256" s="17" t="n">
        <v>0</v>
      </c>
      <c r="T256" s="17" t="n">
        <v>0</v>
      </c>
      <c r="AE256" s="17" t="s">
        <v>6144</v>
      </c>
      <c r="AJ256" s="17" t="s">
        <v>13583</v>
      </c>
    </row>
    <row r="257" customFormat="false" ht="15" hidden="false" customHeight="true" outlineLevel="0" collapsed="false">
      <c r="A257" s="17" t="s">
        <v>1534</v>
      </c>
      <c r="B257" s="17" t="s">
        <v>142</v>
      </c>
      <c r="C257" s="17" t="s">
        <v>134</v>
      </c>
      <c r="D257" s="17" t="s">
        <v>460</v>
      </c>
      <c r="E257" s="17" t="s">
        <v>243</v>
      </c>
      <c r="F257" s="17" t="s">
        <v>150</v>
      </c>
      <c r="G257" s="17" t="n">
        <v>1</v>
      </c>
      <c r="H257" s="17" t="n">
        <v>1</v>
      </c>
      <c r="I257" s="17" t="n">
        <v>1</v>
      </c>
      <c r="J257" s="17" t="n">
        <v>1</v>
      </c>
      <c r="K257" s="17" t="n">
        <v>1</v>
      </c>
      <c r="L257" s="17" t="n">
        <v>171</v>
      </c>
      <c r="M257" s="17" t="n">
        <v>118</v>
      </c>
      <c r="N257" s="17" t="n">
        <v>212</v>
      </c>
      <c r="O257" s="17" t="n">
        <v>108</v>
      </c>
      <c r="P257" s="17" t="n">
        <v>0</v>
      </c>
      <c r="Q257" s="17" t="n">
        <v>0</v>
      </c>
      <c r="R257" s="17" t="n">
        <v>0</v>
      </c>
      <c r="S257" s="17" t="n">
        <v>0</v>
      </c>
      <c r="T257" s="17" t="n">
        <v>0</v>
      </c>
      <c r="AE257" s="17" t="s">
        <v>5539</v>
      </c>
      <c r="AJ257" s="17" t="s">
        <v>9619</v>
      </c>
    </row>
    <row r="258" customFormat="false" ht="15" hidden="false" customHeight="true" outlineLevel="0" collapsed="false">
      <c r="A258" s="17" t="s">
        <v>1534</v>
      </c>
      <c r="B258" s="17" t="s">
        <v>142</v>
      </c>
      <c r="C258" s="17" t="s">
        <v>134</v>
      </c>
      <c r="D258" s="17" t="s">
        <v>460</v>
      </c>
      <c r="E258" s="17" t="s">
        <v>243</v>
      </c>
      <c r="F258" s="17" t="s">
        <v>166</v>
      </c>
      <c r="G258" s="17" t="n">
        <v>1</v>
      </c>
      <c r="H258" s="17" t="n">
        <v>1</v>
      </c>
      <c r="I258" s="17" t="n">
        <v>1</v>
      </c>
      <c r="J258" s="17" t="n">
        <v>1</v>
      </c>
      <c r="K258" s="17" t="n">
        <v>1</v>
      </c>
      <c r="L258" s="17" t="n">
        <v>49037</v>
      </c>
      <c r="M258" s="17" t="n">
        <v>36918</v>
      </c>
      <c r="N258" s="17" t="n">
        <v>67881</v>
      </c>
      <c r="O258" s="17" t="n">
        <v>13857</v>
      </c>
      <c r="P258" s="17" t="n">
        <v>0</v>
      </c>
      <c r="Q258" s="17" t="n">
        <v>0</v>
      </c>
      <c r="R258" s="17" t="n">
        <v>0</v>
      </c>
      <c r="S258" s="17" t="n">
        <v>0</v>
      </c>
      <c r="T258" s="17" t="n">
        <v>0</v>
      </c>
      <c r="AE258" s="17" t="s">
        <v>11197</v>
      </c>
      <c r="AJ258" s="17" t="s">
        <v>6774</v>
      </c>
    </row>
    <row r="259" customFormat="false" ht="15" hidden="false" customHeight="true" outlineLevel="0" collapsed="false">
      <c r="A259" s="17" t="s">
        <v>1534</v>
      </c>
      <c r="B259" s="17" t="s">
        <v>142</v>
      </c>
      <c r="C259" s="17" t="s">
        <v>134</v>
      </c>
      <c r="D259" s="17" t="s">
        <v>460</v>
      </c>
      <c r="E259" s="17" t="s">
        <v>243</v>
      </c>
      <c r="F259" s="17" t="s">
        <v>158</v>
      </c>
      <c r="G259" s="17" t="n">
        <v>0</v>
      </c>
      <c r="H259" s="17" t="n">
        <v>0</v>
      </c>
      <c r="I259" s="17" t="n">
        <v>1</v>
      </c>
      <c r="J259" s="17" t="n">
        <v>0</v>
      </c>
      <c r="K259" s="17" t="n">
        <v>1</v>
      </c>
      <c r="L259" s="17" t="n">
        <v>0</v>
      </c>
      <c r="M259" s="17" t="n">
        <v>0</v>
      </c>
      <c r="N259" s="17" t="n">
        <v>2</v>
      </c>
      <c r="O259" s="17" t="n">
        <v>0</v>
      </c>
      <c r="P259" s="17" t="n">
        <v>0</v>
      </c>
      <c r="Q259" s="17" t="n">
        <v>0</v>
      </c>
      <c r="R259" s="17" t="n">
        <v>0</v>
      </c>
      <c r="S259" s="17" t="n">
        <v>0</v>
      </c>
      <c r="T259" s="17" t="n">
        <v>0</v>
      </c>
      <c r="AE259" s="17" t="s">
        <v>2186</v>
      </c>
      <c r="AJ259" s="17" t="s">
        <v>12342</v>
      </c>
    </row>
    <row r="260" customFormat="false" ht="15" hidden="false" customHeight="true" outlineLevel="0" collapsed="false">
      <c r="A260" s="17" t="s">
        <v>1534</v>
      </c>
      <c r="B260" s="17" t="s">
        <v>142</v>
      </c>
      <c r="C260" s="17" t="s">
        <v>134</v>
      </c>
      <c r="D260" s="17" t="s">
        <v>460</v>
      </c>
      <c r="E260" s="17" t="s">
        <v>243</v>
      </c>
      <c r="F260" s="17" t="s">
        <v>169</v>
      </c>
      <c r="G260" s="17" t="n">
        <v>1</v>
      </c>
      <c r="H260" s="17" t="n">
        <v>0</v>
      </c>
      <c r="I260" s="17" t="n">
        <v>0</v>
      </c>
      <c r="J260" s="17" t="n">
        <v>0</v>
      </c>
      <c r="K260" s="17" t="n">
        <v>1</v>
      </c>
      <c r="L260" s="17" t="n">
        <v>1</v>
      </c>
      <c r="M260" s="17" t="n">
        <v>0</v>
      </c>
      <c r="N260" s="17" t="n">
        <v>0</v>
      </c>
      <c r="O260" s="17" t="n">
        <v>0</v>
      </c>
      <c r="P260" s="17" t="n">
        <v>0</v>
      </c>
      <c r="Q260" s="17" t="n">
        <v>0</v>
      </c>
      <c r="R260" s="17" t="n">
        <v>0</v>
      </c>
      <c r="S260" s="17" t="n">
        <v>0</v>
      </c>
      <c r="T260" s="17" t="n">
        <v>0</v>
      </c>
      <c r="AE260" s="17" t="s">
        <v>14373</v>
      </c>
      <c r="AJ260" s="17" t="s">
        <v>9299</v>
      </c>
    </row>
    <row r="261" customFormat="false" ht="15" hidden="false" customHeight="true" outlineLevel="0" collapsed="false">
      <c r="A261" s="17" t="s">
        <v>1874</v>
      </c>
      <c r="B261" s="17" t="s">
        <v>142</v>
      </c>
      <c r="C261" s="17" t="s">
        <v>134</v>
      </c>
      <c r="D261" s="17" t="s">
        <v>177</v>
      </c>
      <c r="E261" s="17" t="s">
        <v>243</v>
      </c>
      <c r="F261" s="17" t="s">
        <v>7</v>
      </c>
      <c r="G261" s="17" t="n">
        <v>1</v>
      </c>
      <c r="H261" s="17" t="n">
        <v>1</v>
      </c>
      <c r="I261" s="17" t="n">
        <v>1</v>
      </c>
      <c r="J261" s="17" t="n">
        <v>1</v>
      </c>
      <c r="K261" s="17" t="n">
        <v>1</v>
      </c>
      <c r="L261" s="17" t="n">
        <v>1041</v>
      </c>
      <c r="M261" s="17" t="n">
        <v>853</v>
      </c>
      <c r="N261" s="17" t="n">
        <v>907</v>
      </c>
      <c r="O261" s="17" t="n">
        <v>447</v>
      </c>
      <c r="P261" s="17" t="n">
        <v>0</v>
      </c>
      <c r="Q261" s="17" t="n">
        <v>0</v>
      </c>
      <c r="R261" s="17" t="n">
        <v>0</v>
      </c>
      <c r="S261" s="17" t="n">
        <v>0</v>
      </c>
      <c r="T261" s="17" t="n">
        <v>0</v>
      </c>
      <c r="AE261" s="17" t="s">
        <v>6231</v>
      </c>
      <c r="AJ261" s="17" t="s">
        <v>1389</v>
      </c>
    </row>
    <row r="262" customFormat="false" ht="15" hidden="false" customHeight="true" outlineLevel="0" collapsed="false">
      <c r="A262" s="17" t="s">
        <v>1874</v>
      </c>
      <c r="B262" s="17" t="s">
        <v>142</v>
      </c>
      <c r="C262" s="17" t="s">
        <v>134</v>
      </c>
      <c r="D262" s="17" t="s">
        <v>177</v>
      </c>
      <c r="E262" s="17" t="s">
        <v>243</v>
      </c>
      <c r="F262" s="17" t="s">
        <v>140</v>
      </c>
      <c r="G262" s="17" t="n">
        <v>1</v>
      </c>
      <c r="H262" s="17" t="n">
        <v>1</v>
      </c>
      <c r="I262" s="17" t="n">
        <v>1</v>
      </c>
      <c r="J262" s="17" t="n">
        <v>0</v>
      </c>
      <c r="K262" s="17" t="n">
        <v>1</v>
      </c>
      <c r="L262" s="17" t="n">
        <v>25</v>
      </c>
      <c r="M262" s="17" t="n">
        <v>129</v>
      </c>
      <c r="N262" s="17" t="n">
        <v>3</v>
      </c>
      <c r="O262" s="17" t="n">
        <v>0</v>
      </c>
      <c r="P262" s="17" t="n">
        <v>0</v>
      </c>
      <c r="Q262" s="17" t="n">
        <v>0</v>
      </c>
      <c r="R262" s="17" t="n">
        <v>0</v>
      </c>
      <c r="S262" s="17" t="n">
        <v>0</v>
      </c>
      <c r="T262" s="17" t="n">
        <v>0</v>
      </c>
      <c r="AE262" s="17" t="s">
        <v>14099</v>
      </c>
      <c r="AJ262" s="17" t="s">
        <v>4058</v>
      </c>
    </row>
    <row r="263" customFormat="false" ht="15" hidden="false" customHeight="true" outlineLevel="0" collapsed="false">
      <c r="A263" s="17" t="s">
        <v>1874</v>
      </c>
      <c r="B263" s="17" t="s">
        <v>142</v>
      </c>
      <c r="C263" s="17" t="s">
        <v>134</v>
      </c>
      <c r="D263" s="17" t="s">
        <v>177</v>
      </c>
      <c r="E263" s="17" t="s">
        <v>243</v>
      </c>
      <c r="F263" s="17" t="s">
        <v>144</v>
      </c>
      <c r="G263" s="17" t="n">
        <v>1</v>
      </c>
      <c r="H263" s="17" t="n">
        <v>1</v>
      </c>
      <c r="I263" s="17" t="n">
        <v>1</v>
      </c>
      <c r="J263" s="17" t="n">
        <v>1</v>
      </c>
      <c r="K263" s="17" t="n">
        <v>1</v>
      </c>
      <c r="L263" s="17" t="n">
        <v>161</v>
      </c>
      <c r="M263" s="17" t="n">
        <v>68</v>
      </c>
      <c r="N263" s="17" t="n">
        <v>71</v>
      </c>
      <c r="O263" s="17" t="n">
        <v>54</v>
      </c>
      <c r="P263" s="17" t="n">
        <v>0</v>
      </c>
      <c r="Q263" s="17" t="n">
        <v>0</v>
      </c>
      <c r="R263" s="17" t="n">
        <v>0</v>
      </c>
      <c r="S263" s="17" t="n">
        <v>0</v>
      </c>
      <c r="T263" s="17" t="n">
        <v>0</v>
      </c>
      <c r="AE263" s="17" t="s">
        <v>14271</v>
      </c>
      <c r="AJ263" s="17" t="s">
        <v>7058</v>
      </c>
    </row>
    <row r="264" customFormat="false" ht="15" hidden="false" customHeight="true" outlineLevel="0" collapsed="false">
      <c r="A264" s="17" t="s">
        <v>1874</v>
      </c>
      <c r="B264" s="17" t="s">
        <v>142</v>
      </c>
      <c r="C264" s="17" t="s">
        <v>134</v>
      </c>
      <c r="D264" s="17" t="s">
        <v>177</v>
      </c>
      <c r="E264" s="17" t="s">
        <v>243</v>
      </c>
      <c r="F264" s="17" t="s">
        <v>150</v>
      </c>
      <c r="G264" s="17" t="n">
        <v>1</v>
      </c>
      <c r="H264" s="17" t="n">
        <v>1</v>
      </c>
      <c r="I264" s="17" t="n">
        <v>1</v>
      </c>
      <c r="J264" s="17" t="n">
        <v>1</v>
      </c>
      <c r="K264" s="17" t="n">
        <v>1</v>
      </c>
      <c r="L264" s="17" t="n">
        <v>360</v>
      </c>
      <c r="M264" s="17" t="n">
        <v>448</v>
      </c>
      <c r="N264" s="17" t="n">
        <v>571</v>
      </c>
      <c r="O264" s="17" t="n">
        <v>277</v>
      </c>
      <c r="P264" s="17" t="n">
        <v>0</v>
      </c>
      <c r="Q264" s="17" t="n">
        <v>0</v>
      </c>
      <c r="R264" s="17" t="n">
        <v>0</v>
      </c>
      <c r="S264" s="17" t="n">
        <v>0</v>
      </c>
      <c r="T264" s="17" t="n">
        <v>0</v>
      </c>
      <c r="AE264" s="17" t="s">
        <v>14310</v>
      </c>
      <c r="AJ264" s="17" t="s">
        <v>1666</v>
      </c>
    </row>
    <row r="265" customFormat="false" ht="15" hidden="false" customHeight="true" outlineLevel="0" collapsed="false">
      <c r="A265" s="17" t="s">
        <v>1874</v>
      </c>
      <c r="B265" s="17" t="s">
        <v>142</v>
      </c>
      <c r="C265" s="17" t="s">
        <v>134</v>
      </c>
      <c r="D265" s="17" t="s">
        <v>177</v>
      </c>
      <c r="E265" s="17" t="s">
        <v>243</v>
      </c>
      <c r="F265" s="17" t="s">
        <v>166</v>
      </c>
      <c r="G265" s="17" t="n">
        <v>1</v>
      </c>
      <c r="H265" s="17" t="n">
        <v>0</v>
      </c>
      <c r="I265" s="17" t="n">
        <v>1</v>
      </c>
      <c r="J265" s="17" t="n">
        <v>1</v>
      </c>
      <c r="K265" s="17" t="n">
        <v>1</v>
      </c>
      <c r="L265" s="17" t="n">
        <v>290</v>
      </c>
      <c r="M265" s="17" t="n">
        <v>0</v>
      </c>
      <c r="N265" s="17" t="n">
        <v>0</v>
      </c>
      <c r="O265" s="17" t="n">
        <v>50</v>
      </c>
      <c r="P265" s="17" t="n">
        <v>0</v>
      </c>
      <c r="Q265" s="17" t="n">
        <v>0</v>
      </c>
      <c r="R265" s="17" t="n">
        <v>0</v>
      </c>
      <c r="S265" s="17" t="n">
        <v>0</v>
      </c>
      <c r="T265" s="17" t="n">
        <v>0</v>
      </c>
      <c r="AE265" s="17" t="s">
        <v>13655</v>
      </c>
      <c r="AJ265" s="17" t="s">
        <v>8201</v>
      </c>
    </row>
    <row r="266" customFormat="false" ht="15" hidden="false" customHeight="true" outlineLevel="0" collapsed="false">
      <c r="A266" s="17" t="s">
        <v>1874</v>
      </c>
      <c r="B266" s="17" t="s">
        <v>142</v>
      </c>
      <c r="C266" s="17" t="s">
        <v>134</v>
      </c>
      <c r="D266" s="17" t="s">
        <v>177</v>
      </c>
      <c r="E266" s="17" t="s">
        <v>243</v>
      </c>
      <c r="F266" s="17" t="s">
        <v>158</v>
      </c>
      <c r="G266" s="17" t="n">
        <v>1</v>
      </c>
      <c r="H266" s="17" t="n">
        <v>1</v>
      </c>
      <c r="I266" s="17" t="n">
        <v>1</v>
      </c>
      <c r="J266" s="17" t="n">
        <v>1</v>
      </c>
      <c r="K266" s="17" t="n">
        <v>1</v>
      </c>
      <c r="L266" s="17" t="n">
        <v>205</v>
      </c>
      <c r="M266" s="17" t="n">
        <v>208</v>
      </c>
      <c r="N266" s="17" t="n">
        <v>251</v>
      </c>
      <c r="O266" s="17" t="n">
        <v>66</v>
      </c>
      <c r="P266" s="17" t="n">
        <v>0</v>
      </c>
      <c r="Q266" s="17" t="n">
        <v>0</v>
      </c>
      <c r="R266" s="17" t="n">
        <v>0</v>
      </c>
      <c r="S266" s="17" t="n">
        <v>0</v>
      </c>
      <c r="T266" s="17" t="n">
        <v>0</v>
      </c>
      <c r="AE266" s="17" t="s">
        <v>1909</v>
      </c>
      <c r="AJ266" s="17" t="s">
        <v>8477</v>
      </c>
    </row>
    <row r="267" customFormat="false" ht="15" hidden="false" customHeight="true" outlineLevel="0" collapsed="false">
      <c r="A267" s="17" t="s">
        <v>1874</v>
      </c>
      <c r="B267" s="17" t="s">
        <v>142</v>
      </c>
      <c r="C267" s="17" t="s">
        <v>134</v>
      </c>
      <c r="D267" s="17" t="s">
        <v>177</v>
      </c>
      <c r="E267" s="17" t="s">
        <v>243</v>
      </c>
      <c r="F267" s="17" t="s">
        <v>169</v>
      </c>
      <c r="G267" s="17" t="n">
        <v>0</v>
      </c>
      <c r="H267" s="17" t="n">
        <v>0</v>
      </c>
      <c r="I267" s="17" t="n">
        <v>1</v>
      </c>
      <c r="J267" s="17" t="n">
        <v>0</v>
      </c>
      <c r="K267" s="17" t="n">
        <v>1</v>
      </c>
      <c r="L267" s="17" t="n">
        <v>0</v>
      </c>
      <c r="M267" s="17" t="n">
        <v>0</v>
      </c>
      <c r="N267" s="17" t="n">
        <v>11</v>
      </c>
      <c r="O267" s="17" t="n">
        <v>0</v>
      </c>
      <c r="P267" s="17" t="n">
        <v>0</v>
      </c>
      <c r="Q267" s="17" t="n">
        <v>0</v>
      </c>
      <c r="R267" s="17" t="n">
        <v>0</v>
      </c>
      <c r="S267" s="17" t="n">
        <v>0</v>
      </c>
      <c r="T267" s="17" t="n">
        <v>0</v>
      </c>
      <c r="AE267" s="17" t="s">
        <v>2548</v>
      </c>
      <c r="AJ267" s="17" t="s">
        <v>11542</v>
      </c>
    </row>
    <row r="268" customFormat="false" ht="15" hidden="false" customHeight="true" outlineLevel="0" collapsed="false">
      <c r="A268" s="17" t="s">
        <v>3606</v>
      </c>
      <c r="B268" s="17" t="s">
        <v>142</v>
      </c>
      <c r="C268" s="17" t="s">
        <v>217</v>
      </c>
      <c r="D268" s="17" t="s">
        <v>235</v>
      </c>
      <c r="E268" s="17" t="s">
        <v>139</v>
      </c>
      <c r="F268" s="17" t="s">
        <v>7</v>
      </c>
      <c r="G268" s="17" t="n">
        <v>1</v>
      </c>
      <c r="H268" s="17" t="n">
        <v>1</v>
      </c>
      <c r="I268" s="17" t="n">
        <v>1</v>
      </c>
      <c r="J268" s="17" t="n">
        <v>1</v>
      </c>
      <c r="K268" s="17" t="n">
        <v>1</v>
      </c>
      <c r="L268" s="17" t="n">
        <v>93</v>
      </c>
      <c r="M268" s="17" t="n">
        <v>14</v>
      </c>
      <c r="N268" s="17" t="n">
        <v>14</v>
      </c>
      <c r="O268" s="17" t="n">
        <v>6</v>
      </c>
      <c r="P268" s="17" t="n">
        <v>0</v>
      </c>
      <c r="Q268" s="17" t="n">
        <v>0</v>
      </c>
      <c r="R268" s="17" t="n">
        <v>0</v>
      </c>
      <c r="S268" s="17" t="n">
        <v>0</v>
      </c>
      <c r="T268" s="17" t="n">
        <v>0</v>
      </c>
      <c r="AE268" s="17" t="s">
        <v>1044</v>
      </c>
      <c r="AJ268" s="17" t="s">
        <v>12786</v>
      </c>
    </row>
    <row r="269" customFormat="false" ht="15" hidden="false" customHeight="true" outlineLevel="0" collapsed="false">
      <c r="A269" s="17" t="s">
        <v>3606</v>
      </c>
      <c r="B269" s="17" t="s">
        <v>142</v>
      </c>
      <c r="C269" s="17" t="s">
        <v>217</v>
      </c>
      <c r="D269" s="17" t="s">
        <v>235</v>
      </c>
      <c r="E269" s="17" t="s">
        <v>139</v>
      </c>
      <c r="F269" s="17" t="s">
        <v>150</v>
      </c>
      <c r="G269" s="17" t="n">
        <v>1</v>
      </c>
      <c r="H269" s="17" t="n">
        <v>0</v>
      </c>
      <c r="I269" s="17" t="n">
        <v>1</v>
      </c>
      <c r="J269" s="17" t="n">
        <v>1</v>
      </c>
      <c r="K269" s="17" t="n">
        <v>1</v>
      </c>
      <c r="L269" s="17" t="n">
        <v>48</v>
      </c>
      <c r="M269" s="17" t="n">
        <v>0</v>
      </c>
      <c r="N269" s="17" t="n">
        <v>3</v>
      </c>
      <c r="O269" s="17" t="n">
        <v>3</v>
      </c>
      <c r="P269" s="17" t="n">
        <v>0</v>
      </c>
      <c r="Q269" s="17" t="n">
        <v>0</v>
      </c>
      <c r="R269" s="17" t="n">
        <v>0</v>
      </c>
      <c r="S269" s="17" t="n">
        <v>0</v>
      </c>
      <c r="T269" s="17" t="n">
        <v>0</v>
      </c>
      <c r="AE269" s="17" t="s">
        <v>6493</v>
      </c>
      <c r="AJ269" s="17" t="s">
        <v>12832</v>
      </c>
    </row>
    <row r="270" customFormat="false" ht="15" hidden="false" customHeight="true" outlineLevel="0" collapsed="false">
      <c r="A270" s="17" t="s">
        <v>3606</v>
      </c>
      <c r="B270" s="17" t="s">
        <v>142</v>
      </c>
      <c r="C270" s="17" t="s">
        <v>217</v>
      </c>
      <c r="D270" s="17" t="s">
        <v>235</v>
      </c>
      <c r="E270" s="17" t="s">
        <v>139</v>
      </c>
      <c r="F270" s="17" t="s">
        <v>158</v>
      </c>
      <c r="G270" s="17" t="n">
        <v>1</v>
      </c>
      <c r="H270" s="17" t="n">
        <v>1</v>
      </c>
      <c r="I270" s="17" t="n">
        <v>1</v>
      </c>
      <c r="J270" s="17" t="n">
        <v>1</v>
      </c>
      <c r="K270" s="17" t="n">
        <v>1</v>
      </c>
      <c r="L270" s="17" t="n">
        <v>45</v>
      </c>
      <c r="M270" s="17" t="n">
        <v>14</v>
      </c>
      <c r="N270" s="17" t="n">
        <v>11</v>
      </c>
      <c r="O270" s="17" t="n">
        <v>3</v>
      </c>
      <c r="P270" s="17" t="n">
        <v>0</v>
      </c>
      <c r="Q270" s="17" t="n">
        <v>0</v>
      </c>
      <c r="R270" s="17" t="n">
        <v>0</v>
      </c>
      <c r="S270" s="17" t="n">
        <v>0</v>
      </c>
      <c r="T270" s="17" t="n">
        <v>0</v>
      </c>
      <c r="AE270" s="17" t="s">
        <v>10368</v>
      </c>
      <c r="AJ270" s="17" t="s">
        <v>3872</v>
      </c>
    </row>
    <row r="271" customFormat="false" ht="15" hidden="false" customHeight="true" outlineLevel="0" collapsed="false">
      <c r="A271" s="17" t="s">
        <v>461</v>
      </c>
      <c r="B271" s="17" t="s">
        <v>142</v>
      </c>
      <c r="C271" s="17" t="s">
        <v>134</v>
      </c>
      <c r="D271" s="17" t="s">
        <v>460</v>
      </c>
      <c r="E271" s="17" t="s">
        <v>243</v>
      </c>
      <c r="F271" s="17" t="s">
        <v>7</v>
      </c>
      <c r="G271" s="17" t="n">
        <v>1</v>
      </c>
      <c r="H271" s="17" t="n">
        <v>1</v>
      </c>
      <c r="I271" s="17" t="n">
        <v>1</v>
      </c>
      <c r="J271" s="17" t="n">
        <v>1</v>
      </c>
      <c r="K271" s="17" t="n">
        <v>1</v>
      </c>
      <c r="L271" s="17" t="n">
        <v>1007</v>
      </c>
      <c r="M271" s="17" t="n">
        <v>2164</v>
      </c>
      <c r="N271" s="17" t="n">
        <v>10600</v>
      </c>
      <c r="O271" s="17" t="n">
        <v>1664</v>
      </c>
      <c r="P271" s="17" t="n">
        <v>0</v>
      </c>
      <c r="Q271" s="17" t="n">
        <v>0</v>
      </c>
      <c r="R271" s="17" t="n">
        <v>0</v>
      </c>
      <c r="S271" s="17" t="n">
        <v>0</v>
      </c>
      <c r="T271" s="17" t="n">
        <v>0</v>
      </c>
      <c r="AE271" s="17" t="s">
        <v>13736</v>
      </c>
      <c r="AJ271" s="17" t="s">
        <v>1674</v>
      </c>
    </row>
    <row r="272" customFormat="false" ht="15" hidden="false" customHeight="true" outlineLevel="0" collapsed="false">
      <c r="A272" s="17" t="s">
        <v>461</v>
      </c>
      <c r="B272" s="17" t="s">
        <v>142</v>
      </c>
      <c r="C272" s="17" t="s">
        <v>134</v>
      </c>
      <c r="D272" s="17" t="s">
        <v>460</v>
      </c>
      <c r="E272" s="17" t="s">
        <v>243</v>
      </c>
      <c r="F272" s="17" t="s">
        <v>140</v>
      </c>
      <c r="G272" s="17" t="n">
        <v>1</v>
      </c>
      <c r="H272" s="17" t="n">
        <v>1</v>
      </c>
      <c r="I272" s="17" t="n">
        <v>1</v>
      </c>
      <c r="J272" s="17" t="n">
        <v>1</v>
      </c>
      <c r="K272" s="17" t="n">
        <v>1</v>
      </c>
      <c r="L272" s="17" t="n">
        <v>42</v>
      </c>
      <c r="M272" s="17" t="n">
        <v>1109</v>
      </c>
      <c r="N272" s="17" t="n">
        <v>1006</v>
      </c>
      <c r="O272" s="17" t="n">
        <v>1161</v>
      </c>
      <c r="P272" s="17" t="n">
        <v>0</v>
      </c>
      <c r="Q272" s="17" t="n">
        <v>0</v>
      </c>
      <c r="R272" s="17" t="n">
        <v>0</v>
      </c>
      <c r="S272" s="17" t="n">
        <v>0</v>
      </c>
      <c r="T272" s="17" t="n">
        <v>0</v>
      </c>
      <c r="AE272" s="17" t="s">
        <v>8224</v>
      </c>
      <c r="AJ272" s="17" t="s">
        <v>11351</v>
      </c>
    </row>
    <row r="273" customFormat="false" ht="15" hidden="false" customHeight="true" outlineLevel="0" collapsed="false">
      <c r="A273" s="17" t="s">
        <v>461</v>
      </c>
      <c r="B273" s="17" t="s">
        <v>142</v>
      </c>
      <c r="C273" s="17" t="s">
        <v>134</v>
      </c>
      <c r="D273" s="17" t="s">
        <v>460</v>
      </c>
      <c r="E273" s="17" t="s">
        <v>243</v>
      </c>
      <c r="F273" s="17" t="s">
        <v>144</v>
      </c>
      <c r="G273" s="17" t="n">
        <v>1</v>
      </c>
      <c r="H273" s="17" t="n">
        <v>1</v>
      </c>
      <c r="I273" s="17" t="n">
        <v>1</v>
      </c>
      <c r="J273" s="17" t="n">
        <v>1</v>
      </c>
      <c r="K273" s="17" t="n">
        <v>1</v>
      </c>
      <c r="L273" s="17" t="n">
        <v>57</v>
      </c>
      <c r="M273" s="17" t="n">
        <v>232</v>
      </c>
      <c r="N273" s="17" t="n">
        <v>3134</v>
      </c>
      <c r="O273" s="17" t="n">
        <v>459</v>
      </c>
      <c r="P273" s="17" t="n">
        <v>0</v>
      </c>
      <c r="Q273" s="17" t="n">
        <v>0</v>
      </c>
      <c r="R273" s="17" t="n">
        <v>0</v>
      </c>
      <c r="S273" s="17" t="n">
        <v>0</v>
      </c>
      <c r="T273" s="17" t="n">
        <v>0</v>
      </c>
      <c r="AE273" s="17" t="s">
        <v>2970</v>
      </c>
      <c r="AJ273" s="17" t="s">
        <v>12122</v>
      </c>
    </row>
    <row r="274" customFormat="false" ht="15" hidden="false" customHeight="true" outlineLevel="0" collapsed="false">
      <c r="A274" s="17" t="s">
        <v>461</v>
      </c>
      <c r="B274" s="17" t="s">
        <v>142</v>
      </c>
      <c r="C274" s="17" t="s">
        <v>134</v>
      </c>
      <c r="D274" s="17" t="s">
        <v>460</v>
      </c>
      <c r="E274" s="17" t="s">
        <v>243</v>
      </c>
      <c r="F274" s="17" t="s">
        <v>150</v>
      </c>
      <c r="G274" s="17" t="n">
        <v>1</v>
      </c>
      <c r="H274" s="17" t="n">
        <v>1</v>
      </c>
      <c r="I274" s="17" t="n">
        <v>1</v>
      </c>
      <c r="J274" s="17" t="n">
        <v>1</v>
      </c>
      <c r="K274" s="17" t="n">
        <v>1</v>
      </c>
      <c r="L274" s="17" t="n">
        <v>908</v>
      </c>
      <c r="M274" s="17" t="n">
        <v>807</v>
      </c>
      <c r="N274" s="17" t="n">
        <v>6378</v>
      </c>
      <c r="O274" s="17" t="n">
        <v>43</v>
      </c>
      <c r="P274" s="17" t="n">
        <v>0</v>
      </c>
      <c r="Q274" s="17" t="n">
        <v>0</v>
      </c>
      <c r="R274" s="17" t="n">
        <v>0</v>
      </c>
      <c r="S274" s="17" t="n">
        <v>0</v>
      </c>
      <c r="T274" s="17" t="n">
        <v>0</v>
      </c>
      <c r="AE274" s="17" t="s">
        <v>9920</v>
      </c>
      <c r="AJ274" s="17" t="s">
        <v>9166</v>
      </c>
    </row>
    <row r="275" customFormat="false" ht="15" hidden="false" customHeight="true" outlineLevel="0" collapsed="false">
      <c r="A275" s="17" t="s">
        <v>461</v>
      </c>
      <c r="B275" s="17" t="s">
        <v>142</v>
      </c>
      <c r="C275" s="17" t="s">
        <v>134</v>
      </c>
      <c r="D275" s="17" t="s">
        <v>460</v>
      </c>
      <c r="E275" s="17" t="s">
        <v>243</v>
      </c>
      <c r="F275" s="17" t="s">
        <v>166</v>
      </c>
      <c r="G275" s="17" t="n">
        <v>0</v>
      </c>
      <c r="H275" s="17" t="n">
        <v>0</v>
      </c>
      <c r="I275" s="17" t="n">
        <v>1</v>
      </c>
      <c r="J275" s="17" t="n">
        <v>0</v>
      </c>
      <c r="K275" s="17" t="n">
        <v>1</v>
      </c>
      <c r="L275" s="17" t="n">
        <v>0</v>
      </c>
      <c r="M275" s="17" t="n">
        <v>0</v>
      </c>
      <c r="N275" s="17" t="n">
        <v>60</v>
      </c>
      <c r="O275" s="17" t="n">
        <v>0</v>
      </c>
      <c r="P275" s="17" t="n">
        <v>0</v>
      </c>
      <c r="Q275" s="17" t="n">
        <v>0</v>
      </c>
      <c r="R275" s="17" t="n">
        <v>0</v>
      </c>
      <c r="S275" s="17" t="n">
        <v>0</v>
      </c>
      <c r="T275" s="17" t="n">
        <v>0</v>
      </c>
      <c r="AE275" s="17" t="s">
        <v>4478</v>
      </c>
      <c r="AJ275" s="17" t="s">
        <v>6940</v>
      </c>
    </row>
    <row r="276" customFormat="false" ht="15" hidden="false" customHeight="true" outlineLevel="0" collapsed="false">
      <c r="A276" s="17" t="s">
        <v>461</v>
      </c>
      <c r="B276" s="17" t="s">
        <v>142</v>
      </c>
      <c r="C276" s="17" t="s">
        <v>134</v>
      </c>
      <c r="D276" s="17" t="s">
        <v>460</v>
      </c>
      <c r="E276" s="17" t="s">
        <v>243</v>
      </c>
      <c r="F276" s="17" t="s">
        <v>158</v>
      </c>
      <c r="G276" s="17" t="n">
        <v>0</v>
      </c>
      <c r="H276" s="17" t="n">
        <v>1</v>
      </c>
      <c r="I276" s="17" t="n">
        <v>1</v>
      </c>
      <c r="J276" s="17" t="n">
        <v>1</v>
      </c>
      <c r="K276" s="17" t="n">
        <v>1</v>
      </c>
      <c r="L276" s="17" t="n">
        <v>0</v>
      </c>
      <c r="M276" s="17" t="n">
        <v>16</v>
      </c>
      <c r="N276" s="17" t="n">
        <v>22</v>
      </c>
      <c r="O276" s="17" t="n">
        <v>1</v>
      </c>
      <c r="P276" s="17" t="n">
        <v>0</v>
      </c>
      <c r="Q276" s="17" t="n">
        <v>0</v>
      </c>
      <c r="R276" s="17" t="n">
        <v>0</v>
      </c>
      <c r="S276" s="17" t="n">
        <v>0</v>
      </c>
      <c r="T276" s="17" t="n">
        <v>0</v>
      </c>
      <c r="AE276" s="17" t="s">
        <v>2340</v>
      </c>
      <c r="AJ276" s="17" t="s">
        <v>12240</v>
      </c>
    </row>
    <row r="277" customFormat="false" ht="15" hidden="false" customHeight="true" outlineLevel="0" collapsed="false">
      <c r="A277" s="17" t="s">
        <v>461</v>
      </c>
      <c r="B277" s="17" t="s">
        <v>142</v>
      </c>
      <c r="C277" s="17" t="s">
        <v>134</v>
      </c>
      <c r="D277" s="17" t="s">
        <v>135</v>
      </c>
      <c r="E277" s="17" t="s">
        <v>139</v>
      </c>
      <c r="F277" s="17" t="s">
        <v>7</v>
      </c>
      <c r="G277" s="17" t="n">
        <v>0</v>
      </c>
      <c r="H277" s="17" t="n">
        <v>1</v>
      </c>
      <c r="I277" s="17" t="n">
        <v>1</v>
      </c>
      <c r="J277" s="17" t="n">
        <v>1</v>
      </c>
      <c r="K277" s="17" t="n">
        <v>1</v>
      </c>
      <c r="L277" s="17" t="n">
        <v>0</v>
      </c>
      <c r="M277" s="17" t="n">
        <v>1</v>
      </c>
      <c r="N277" s="17" t="n">
        <v>184</v>
      </c>
      <c r="O277" s="17" t="n">
        <v>504</v>
      </c>
      <c r="P277" s="17" t="n">
        <v>0</v>
      </c>
      <c r="Q277" s="17" t="n">
        <v>0</v>
      </c>
      <c r="R277" s="17" t="n">
        <v>0</v>
      </c>
      <c r="S277" s="17" t="n">
        <v>0</v>
      </c>
      <c r="T277" s="17" t="n">
        <v>0</v>
      </c>
      <c r="AE277" s="17" t="s">
        <v>13797</v>
      </c>
      <c r="AJ277" s="17" t="s">
        <v>9013</v>
      </c>
    </row>
    <row r="278" customFormat="false" ht="15" hidden="false" customHeight="true" outlineLevel="0" collapsed="false">
      <c r="A278" s="17" t="s">
        <v>461</v>
      </c>
      <c r="B278" s="17" t="s">
        <v>142</v>
      </c>
      <c r="C278" s="17" t="s">
        <v>134</v>
      </c>
      <c r="D278" s="17" t="s">
        <v>135</v>
      </c>
      <c r="E278" s="17" t="s">
        <v>139</v>
      </c>
      <c r="F278" s="17" t="s">
        <v>140</v>
      </c>
      <c r="G278" s="17" t="n">
        <v>0</v>
      </c>
      <c r="H278" s="17" t="n">
        <v>1</v>
      </c>
      <c r="I278" s="17" t="n">
        <v>1</v>
      </c>
      <c r="J278" s="17" t="n">
        <v>1</v>
      </c>
      <c r="K278" s="17" t="n">
        <v>1</v>
      </c>
      <c r="L278" s="17" t="n">
        <v>0</v>
      </c>
      <c r="M278" s="17" t="n">
        <v>1</v>
      </c>
      <c r="N278" s="17" t="n">
        <v>88</v>
      </c>
      <c r="O278" s="17" t="n">
        <v>144</v>
      </c>
      <c r="P278" s="17" t="n">
        <v>0</v>
      </c>
      <c r="Q278" s="17" t="n">
        <v>0</v>
      </c>
      <c r="R278" s="17" t="n">
        <v>0</v>
      </c>
      <c r="S278" s="17" t="n">
        <v>0</v>
      </c>
      <c r="T278" s="17" t="n">
        <v>0</v>
      </c>
      <c r="AE278" s="17" t="s">
        <v>8840</v>
      </c>
      <c r="AJ278" s="17" t="s">
        <v>8973</v>
      </c>
    </row>
    <row r="279" customFormat="false" ht="15" hidden="false" customHeight="true" outlineLevel="0" collapsed="false">
      <c r="A279" s="17" t="s">
        <v>461</v>
      </c>
      <c r="B279" s="17" t="s">
        <v>142</v>
      </c>
      <c r="C279" s="17" t="s">
        <v>134</v>
      </c>
      <c r="D279" s="17" t="s">
        <v>135</v>
      </c>
      <c r="E279" s="17" t="s">
        <v>139</v>
      </c>
      <c r="F279" s="17" t="s">
        <v>144</v>
      </c>
      <c r="G279" s="17" t="n">
        <v>0</v>
      </c>
      <c r="H279" s="17" t="n">
        <v>0</v>
      </c>
      <c r="I279" s="17" t="n">
        <v>1</v>
      </c>
      <c r="J279" s="17" t="n">
        <v>1</v>
      </c>
      <c r="K279" s="17" t="n">
        <v>1</v>
      </c>
      <c r="L279" s="17" t="n">
        <v>0</v>
      </c>
      <c r="M279" s="17" t="n">
        <v>0</v>
      </c>
      <c r="N279" s="17" t="n">
        <v>96</v>
      </c>
      <c r="O279" s="17" t="n">
        <v>360</v>
      </c>
      <c r="P279" s="17" t="n">
        <v>0</v>
      </c>
      <c r="Q279" s="17" t="n">
        <v>0</v>
      </c>
      <c r="R279" s="17" t="n">
        <v>0</v>
      </c>
      <c r="S279" s="17" t="n">
        <v>0</v>
      </c>
      <c r="T279" s="17" t="n">
        <v>0</v>
      </c>
      <c r="AE279" s="17" t="s">
        <v>1505</v>
      </c>
      <c r="AJ279" s="17" t="s">
        <v>7048</v>
      </c>
    </row>
    <row r="280" customFormat="false" ht="15" hidden="false" customHeight="true" outlineLevel="0" collapsed="false">
      <c r="A280" s="17" t="s">
        <v>461</v>
      </c>
      <c r="B280" s="17" t="s">
        <v>142</v>
      </c>
      <c r="C280" s="17" t="s">
        <v>148</v>
      </c>
      <c r="D280" s="17" t="s">
        <v>14443</v>
      </c>
      <c r="E280" s="17" t="s">
        <v>139</v>
      </c>
      <c r="F280" s="17" t="s">
        <v>7</v>
      </c>
      <c r="G280" s="17" t="n">
        <v>9</v>
      </c>
      <c r="H280" s="17" t="n">
        <v>5</v>
      </c>
      <c r="I280" s="17" t="n">
        <v>3</v>
      </c>
      <c r="J280" s="17" t="n">
        <v>2</v>
      </c>
      <c r="K280" s="17" t="n">
        <v>10</v>
      </c>
      <c r="L280" s="17" t="n">
        <v>222</v>
      </c>
      <c r="M280" s="17" t="n">
        <v>70</v>
      </c>
      <c r="N280" s="17" t="n">
        <v>13</v>
      </c>
      <c r="O280" s="17" t="n">
        <v>14</v>
      </c>
      <c r="P280" s="17" t="n">
        <v>0</v>
      </c>
      <c r="Q280" s="17" t="n">
        <v>0</v>
      </c>
      <c r="R280" s="17" t="n">
        <v>0</v>
      </c>
      <c r="S280" s="17" t="n">
        <v>0</v>
      </c>
      <c r="T280" s="17" t="n">
        <v>0</v>
      </c>
      <c r="AE280" s="17" t="s">
        <v>9978</v>
      </c>
      <c r="AJ280" s="17" t="s">
        <v>9198</v>
      </c>
    </row>
    <row r="281" customFormat="false" ht="15" hidden="false" customHeight="true" outlineLevel="0" collapsed="false">
      <c r="A281" s="17" t="s">
        <v>461</v>
      </c>
      <c r="B281" s="17" t="s">
        <v>142</v>
      </c>
      <c r="C281" s="17" t="s">
        <v>148</v>
      </c>
      <c r="D281" s="17" t="s">
        <v>14443</v>
      </c>
      <c r="E281" s="17" t="s">
        <v>139</v>
      </c>
      <c r="F281" s="17" t="s">
        <v>140</v>
      </c>
      <c r="G281" s="17" t="n">
        <v>5</v>
      </c>
      <c r="H281" s="17" t="n">
        <v>2</v>
      </c>
      <c r="I281" s="17" t="n">
        <v>3</v>
      </c>
      <c r="J281" s="17" t="n">
        <v>1</v>
      </c>
      <c r="K281" s="17" t="n">
        <v>6</v>
      </c>
      <c r="L281" s="17" t="n">
        <v>96</v>
      </c>
      <c r="M281" s="17" t="n">
        <v>10</v>
      </c>
      <c r="N281" s="17" t="n">
        <v>3</v>
      </c>
      <c r="O281" s="17" t="n">
        <v>7</v>
      </c>
      <c r="P281" s="17" t="n">
        <v>0</v>
      </c>
      <c r="Q281" s="17" t="n">
        <v>0</v>
      </c>
      <c r="R281" s="17" t="n">
        <v>0</v>
      </c>
      <c r="S281" s="17" t="n">
        <v>0</v>
      </c>
      <c r="T281" s="17" t="n">
        <v>0</v>
      </c>
      <c r="AE281" s="17" t="s">
        <v>3449</v>
      </c>
      <c r="AJ281" s="17" t="s">
        <v>12225</v>
      </c>
    </row>
    <row r="282" customFormat="false" ht="15" hidden="false" customHeight="true" outlineLevel="0" collapsed="false">
      <c r="A282" s="17" t="s">
        <v>461</v>
      </c>
      <c r="B282" s="17" t="s">
        <v>142</v>
      </c>
      <c r="C282" s="17" t="s">
        <v>148</v>
      </c>
      <c r="D282" s="17" t="s">
        <v>14443</v>
      </c>
      <c r="E282" s="17" t="s">
        <v>139</v>
      </c>
      <c r="F282" s="17" t="s">
        <v>144</v>
      </c>
      <c r="G282" s="17" t="n">
        <v>3</v>
      </c>
      <c r="H282" s="17" t="n">
        <v>2</v>
      </c>
      <c r="I282" s="17" t="n">
        <v>1</v>
      </c>
      <c r="J282" s="17" t="n">
        <v>0</v>
      </c>
      <c r="K282" s="17" t="n">
        <v>3</v>
      </c>
      <c r="L282" s="17" t="n">
        <v>24</v>
      </c>
      <c r="M282" s="17" t="n">
        <v>4</v>
      </c>
      <c r="N282" s="17" t="n">
        <v>2</v>
      </c>
      <c r="O282" s="17" t="n">
        <v>0</v>
      </c>
      <c r="P282" s="17" t="n">
        <v>0</v>
      </c>
      <c r="Q282" s="17" t="n">
        <v>0</v>
      </c>
      <c r="R282" s="17" t="n">
        <v>0</v>
      </c>
      <c r="S282" s="17" t="n">
        <v>0</v>
      </c>
      <c r="T282" s="17" t="n">
        <v>0</v>
      </c>
      <c r="AE282" s="17" t="s">
        <v>4856</v>
      </c>
      <c r="AJ282" s="17" t="s">
        <v>13515</v>
      </c>
    </row>
    <row r="283" customFormat="false" ht="15" hidden="false" customHeight="true" outlineLevel="0" collapsed="false">
      <c r="A283" s="17" t="s">
        <v>461</v>
      </c>
      <c r="B283" s="17" t="s">
        <v>142</v>
      </c>
      <c r="C283" s="17" t="s">
        <v>148</v>
      </c>
      <c r="D283" s="17" t="s">
        <v>14443</v>
      </c>
      <c r="E283" s="17" t="s">
        <v>139</v>
      </c>
      <c r="F283" s="17" t="s">
        <v>150</v>
      </c>
      <c r="G283" s="17" t="n">
        <v>5</v>
      </c>
      <c r="H283" s="17" t="n">
        <v>2</v>
      </c>
      <c r="I283" s="17" t="n">
        <v>2</v>
      </c>
      <c r="J283" s="17" t="n">
        <v>1</v>
      </c>
      <c r="K283" s="17" t="n">
        <v>6</v>
      </c>
      <c r="L283" s="17" t="n">
        <v>58</v>
      </c>
      <c r="M283" s="17" t="n">
        <v>26</v>
      </c>
      <c r="N283" s="17" t="n">
        <v>6</v>
      </c>
      <c r="O283" s="17" t="n">
        <v>7</v>
      </c>
      <c r="P283" s="17" t="n">
        <v>0</v>
      </c>
      <c r="Q283" s="17" t="n">
        <v>0</v>
      </c>
      <c r="R283" s="17" t="n">
        <v>0</v>
      </c>
      <c r="S283" s="17" t="n">
        <v>0</v>
      </c>
      <c r="T283" s="17" t="n">
        <v>0</v>
      </c>
      <c r="AE283" s="17" t="s">
        <v>11806</v>
      </c>
      <c r="AJ283" s="17" t="s">
        <v>3660</v>
      </c>
    </row>
    <row r="284" customFormat="false" ht="15" hidden="false" customHeight="true" outlineLevel="0" collapsed="false">
      <c r="A284" s="17" t="s">
        <v>461</v>
      </c>
      <c r="B284" s="17" t="s">
        <v>142</v>
      </c>
      <c r="C284" s="17" t="s">
        <v>148</v>
      </c>
      <c r="D284" s="17" t="s">
        <v>14443</v>
      </c>
      <c r="E284" s="17" t="s">
        <v>139</v>
      </c>
      <c r="F284" s="17" t="s">
        <v>158</v>
      </c>
      <c r="G284" s="17" t="n">
        <v>3</v>
      </c>
      <c r="H284" s="17" t="n">
        <v>3</v>
      </c>
      <c r="I284" s="17" t="n">
        <v>1</v>
      </c>
      <c r="J284" s="17" t="n">
        <v>0</v>
      </c>
      <c r="K284" s="17" t="n">
        <v>4</v>
      </c>
      <c r="L284" s="17" t="n">
        <v>42</v>
      </c>
      <c r="M284" s="17" t="n">
        <v>30</v>
      </c>
      <c r="N284" s="17" t="n">
        <v>2</v>
      </c>
      <c r="O284" s="17" t="n">
        <v>0</v>
      </c>
      <c r="P284" s="17" t="n">
        <v>0</v>
      </c>
      <c r="Q284" s="17" t="n">
        <v>0</v>
      </c>
      <c r="R284" s="17" t="n">
        <v>0</v>
      </c>
      <c r="S284" s="17" t="n">
        <v>0</v>
      </c>
      <c r="T284" s="17" t="n">
        <v>0</v>
      </c>
      <c r="AE284" s="17" t="s">
        <v>13583</v>
      </c>
      <c r="AJ284" s="17" t="s">
        <v>1703</v>
      </c>
    </row>
    <row r="285" customFormat="false" ht="15" hidden="false" customHeight="true" outlineLevel="0" collapsed="false">
      <c r="A285" s="17" t="s">
        <v>461</v>
      </c>
      <c r="B285" s="17" t="s">
        <v>142</v>
      </c>
      <c r="C285" s="17" t="s">
        <v>148</v>
      </c>
      <c r="D285" s="17" t="s">
        <v>14443</v>
      </c>
      <c r="E285" s="17" t="s">
        <v>139</v>
      </c>
      <c r="F285" s="17" t="s">
        <v>169</v>
      </c>
      <c r="G285" s="17" t="n">
        <v>1</v>
      </c>
      <c r="H285" s="17" t="n">
        <v>0</v>
      </c>
      <c r="I285" s="17" t="n">
        <v>0</v>
      </c>
      <c r="J285" s="17" t="n">
        <v>0</v>
      </c>
      <c r="K285" s="17" t="n">
        <v>1</v>
      </c>
      <c r="L285" s="17" t="n">
        <v>2</v>
      </c>
      <c r="M285" s="17" t="n">
        <v>0</v>
      </c>
      <c r="N285" s="17" t="n">
        <v>0</v>
      </c>
      <c r="O285" s="17" t="n">
        <v>0</v>
      </c>
      <c r="P285" s="17" t="n">
        <v>0</v>
      </c>
      <c r="Q285" s="17" t="n">
        <v>0</v>
      </c>
      <c r="R285" s="17" t="n">
        <v>0</v>
      </c>
      <c r="S285" s="17" t="n">
        <v>0</v>
      </c>
      <c r="T285" s="17" t="n">
        <v>0</v>
      </c>
      <c r="AE285" s="17" t="s">
        <v>9619</v>
      </c>
      <c r="AJ285" s="17" t="s">
        <v>2692</v>
      </c>
    </row>
    <row r="286" customFormat="false" ht="15" hidden="false" customHeight="true" outlineLevel="0" collapsed="false">
      <c r="A286" s="17" t="s">
        <v>461</v>
      </c>
      <c r="B286" s="17" t="s">
        <v>142</v>
      </c>
      <c r="C286" s="17" t="s">
        <v>217</v>
      </c>
      <c r="D286" s="17" t="s">
        <v>235</v>
      </c>
      <c r="E286" s="17" t="s">
        <v>139</v>
      </c>
      <c r="F286" s="17" t="s">
        <v>7</v>
      </c>
      <c r="G286" s="17" t="n">
        <v>1</v>
      </c>
      <c r="H286" s="17" t="n">
        <v>1</v>
      </c>
      <c r="I286" s="17" t="n">
        <v>1</v>
      </c>
      <c r="J286" s="17" t="n">
        <v>0</v>
      </c>
      <c r="K286" s="17" t="n">
        <v>1</v>
      </c>
      <c r="L286" s="17" t="n">
        <v>22</v>
      </c>
      <c r="M286" s="17" t="n">
        <v>17</v>
      </c>
      <c r="N286" s="17" t="n">
        <v>24</v>
      </c>
      <c r="O286" s="17" t="n">
        <v>0</v>
      </c>
      <c r="P286" s="17" t="n">
        <v>0</v>
      </c>
      <c r="Q286" s="17" t="n">
        <v>0</v>
      </c>
      <c r="R286" s="17" t="n">
        <v>0</v>
      </c>
      <c r="S286" s="17" t="n">
        <v>0</v>
      </c>
      <c r="T286" s="17" t="n">
        <v>0</v>
      </c>
      <c r="AE286" s="17" t="s">
        <v>6774</v>
      </c>
      <c r="AJ286" s="17" t="s">
        <v>9996</v>
      </c>
    </row>
    <row r="287" customFormat="false" ht="15" hidden="false" customHeight="true" outlineLevel="0" collapsed="false">
      <c r="A287" s="17" t="s">
        <v>461</v>
      </c>
      <c r="B287" s="17" t="s">
        <v>142</v>
      </c>
      <c r="C287" s="17" t="s">
        <v>217</v>
      </c>
      <c r="D287" s="17" t="s">
        <v>235</v>
      </c>
      <c r="E287" s="17" t="s">
        <v>139</v>
      </c>
      <c r="F287" s="17" t="s">
        <v>140</v>
      </c>
      <c r="G287" s="17" t="n">
        <v>0</v>
      </c>
      <c r="H287" s="17" t="n">
        <v>0</v>
      </c>
      <c r="I287" s="17" t="n">
        <v>1</v>
      </c>
      <c r="J287" s="17" t="n">
        <v>0</v>
      </c>
      <c r="K287" s="17" t="n">
        <v>1</v>
      </c>
      <c r="L287" s="17" t="n">
        <v>0</v>
      </c>
      <c r="M287" s="17" t="n">
        <v>0</v>
      </c>
      <c r="N287" s="17" t="n">
        <v>1</v>
      </c>
      <c r="O287" s="17" t="n">
        <v>0</v>
      </c>
      <c r="P287" s="17" t="n">
        <v>0</v>
      </c>
      <c r="Q287" s="17" t="n">
        <v>0</v>
      </c>
      <c r="R287" s="17" t="n">
        <v>0</v>
      </c>
      <c r="S287" s="17" t="n">
        <v>0</v>
      </c>
      <c r="T287" s="17" t="n">
        <v>0</v>
      </c>
      <c r="AE287" s="17" t="s">
        <v>12342</v>
      </c>
      <c r="AJ287" s="17" t="s">
        <v>8426</v>
      </c>
    </row>
    <row r="288" customFormat="false" ht="15" hidden="false" customHeight="true" outlineLevel="0" collapsed="false">
      <c r="A288" s="17" t="s">
        <v>461</v>
      </c>
      <c r="B288" s="17" t="s">
        <v>142</v>
      </c>
      <c r="C288" s="17" t="s">
        <v>217</v>
      </c>
      <c r="D288" s="17" t="s">
        <v>235</v>
      </c>
      <c r="E288" s="17" t="s">
        <v>139</v>
      </c>
      <c r="F288" s="17" t="s">
        <v>150</v>
      </c>
      <c r="G288" s="17" t="n">
        <v>1</v>
      </c>
      <c r="H288" s="17" t="n">
        <v>1</v>
      </c>
      <c r="I288" s="17" t="n">
        <v>1</v>
      </c>
      <c r="J288" s="17" t="n">
        <v>0</v>
      </c>
      <c r="K288" s="17" t="n">
        <v>1</v>
      </c>
      <c r="L288" s="17" t="n">
        <v>16</v>
      </c>
      <c r="M288" s="17" t="n">
        <v>16</v>
      </c>
      <c r="N288" s="17" t="n">
        <v>16</v>
      </c>
      <c r="O288" s="17" t="n">
        <v>0</v>
      </c>
      <c r="P288" s="17" t="n">
        <v>0</v>
      </c>
      <c r="Q288" s="17" t="n">
        <v>0</v>
      </c>
      <c r="R288" s="17" t="n">
        <v>0</v>
      </c>
      <c r="S288" s="17" t="n">
        <v>0</v>
      </c>
      <c r="T288" s="17" t="n">
        <v>0</v>
      </c>
      <c r="AE288" s="17" t="s">
        <v>9299</v>
      </c>
      <c r="AJ288" s="17" t="s">
        <v>11717</v>
      </c>
    </row>
    <row r="289" customFormat="false" ht="15" hidden="false" customHeight="true" outlineLevel="0" collapsed="false">
      <c r="A289" s="17" t="s">
        <v>461</v>
      </c>
      <c r="B289" s="17" t="s">
        <v>142</v>
      </c>
      <c r="C289" s="17" t="s">
        <v>217</v>
      </c>
      <c r="D289" s="17" t="s">
        <v>235</v>
      </c>
      <c r="E289" s="17" t="s">
        <v>139</v>
      </c>
      <c r="F289" s="17" t="s">
        <v>158</v>
      </c>
      <c r="G289" s="17" t="n">
        <v>1</v>
      </c>
      <c r="H289" s="17" t="n">
        <v>1</v>
      </c>
      <c r="I289" s="17" t="n">
        <v>1</v>
      </c>
      <c r="J289" s="17" t="n">
        <v>0</v>
      </c>
      <c r="K289" s="17" t="n">
        <v>1</v>
      </c>
      <c r="L289" s="17" t="n">
        <v>4</v>
      </c>
      <c r="M289" s="17" t="n">
        <v>1</v>
      </c>
      <c r="N289" s="17" t="n">
        <v>7</v>
      </c>
      <c r="O289" s="17" t="n">
        <v>0</v>
      </c>
      <c r="P289" s="17" t="n">
        <v>0</v>
      </c>
      <c r="Q289" s="17" t="n">
        <v>0</v>
      </c>
      <c r="R289" s="17" t="n">
        <v>0</v>
      </c>
      <c r="S289" s="17" t="n">
        <v>0</v>
      </c>
      <c r="T289" s="17" t="n">
        <v>0</v>
      </c>
      <c r="AE289" s="17" t="s">
        <v>1389</v>
      </c>
      <c r="AJ289" s="17" t="s">
        <v>9996</v>
      </c>
    </row>
    <row r="290" customFormat="false" ht="15" hidden="false" customHeight="true" outlineLevel="0" collapsed="false">
      <c r="A290" s="17" t="s">
        <v>461</v>
      </c>
      <c r="B290" s="17" t="s">
        <v>142</v>
      </c>
      <c r="C290" s="17" t="s">
        <v>217</v>
      </c>
      <c r="D290" s="17" t="s">
        <v>235</v>
      </c>
      <c r="E290" s="17" t="s">
        <v>139</v>
      </c>
      <c r="F290" s="17" t="s">
        <v>169</v>
      </c>
      <c r="G290" s="17" t="n">
        <v>1</v>
      </c>
      <c r="H290" s="17" t="n">
        <v>0</v>
      </c>
      <c r="I290" s="17" t="n">
        <v>0</v>
      </c>
      <c r="J290" s="17" t="n">
        <v>0</v>
      </c>
      <c r="K290" s="17" t="n">
        <v>1</v>
      </c>
      <c r="L290" s="17" t="n">
        <v>2</v>
      </c>
      <c r="M290" s="17" t="n">
        <v>0</v>
      </c>
      <c r="N290" s="17" t="n">
        <v>0</v>
      </c>
      <c r="O290" s="17" t="n">
        <v>0</v>
      </c>
      <c r="P290" s="17" t="n">
        <v>0</v>
      </c>
      <c r="Q290" s="17" t="n">
        <v>0</v>
      </c>
      <c r="R290" s="17" t="n">
        <v>0</v>
      </c>
      <c r="S290" s="17" t="n">
        <v>0</v>
      </c>
      <c r="T290" s="17" t="n">
        <v>0</v>
      </c>
      <c r="AE290" s="17" t="s">
        <v>4058</v>
      </c>
      <c r="AJ290" s="17" t="s">
        <v>8426</v>
      </c>
    </row>
    <row r="291" customFormat="false" ht="15" hidden="false" customHeight="true" outlineLevel="0" collapsed="false">
      <c r="A291" s="17" t="s">
        <v>461</v>
      </c>
      <c r="B291" s="17" t="s">
        <v>142</v>
      </c>
      <c r="C291" s="17" t="s">
        <v>217</v>
      </c>
      <c r="D291" s="17" t="s">
        <v>218</v>
      </c>
      <c r="E291" s="17" t="s">
        <v>243</v>
      </c>
      <c r="F291" s="17" t="s">
        <v>7</v>
      </c>
      <c r="G291" s="17" t="n">
        <v>1</v>
      </c>
      <c r="H291" s="17" t="n">
        <v>1</v>
      </c>
      <c r="I291" s="17" t="n">
        <v>1</v>
      </c>
      <c r="J291" s="17" t="n">
        <v>1</v>
      </c>
      <c r="K291" s="17" t="n">
        <v>1</v>
      </c>
      <c r="L291" s="17" t="n">
        <v>560</v>
      </c>
      <c r="M291" s="17" t="n">
        <v>598</v>
      </c>
      <c r="N291" s="17" t="n">
        <v>700</v>
      </c>
      <c r="O291" s="17" t="n">
        <v>599</v>
      </c>
      <c r="P291" s="17" t="n">
        <v>0</v>
      </c>
      <c r="Q291" s="17" t="n">
        <v>0</v>
      </c>
      <c r="R291" s="17" t="n">
        <v>0</v>
      </c>
      <c r="S291" s="17" t="n">
        <v>0</v>
      </c>
      <c r="T291" s="17" t="n">
        <v>0</v>
      </c>
      <c r="AE291" s="17" t="s">
        <v>7058</v>
      </c>
      <c r="AJ291" s="17" t="s">
        <v>11717</v>
      </c>
    </row>
    <row r="292" customFormat="false" ht="15" hidden="false" customHeight="true" outlineLevel="0" collapsed="false">
      <c r="A292" s="17" t="s">
        <v>461</v>
      </c>
      <c r="B292" s="17" t="s">
        <v>142</v>
      </c>
      <c r="C292" s="17" t="s">
        <v>217</v>
      </c>
      <c r="D292" s="17" t="s">
        <v>218</v>
      </c>
      <c r="E292" s="17" t="s">
        <v>243</v>
      </c>
      <c r="F292" s="17" t="s">
        <v>140</v>
      </c>
      <c r="G292" s="17" t="n">
        <v>1</v>
      </c>
      <c r="H292" s="17" t="n">
        <v>1</v>
      </c>
      <c r="I292" s="17" t="n">
        <v>1</v>
      </c>
      <c r="J292" s="17" t="n">
        <v>1</v>
      </c>
      <c r="K292" s="17" t="n">
        <v>1</v>
      </c>
      <c r="L292" s="17" t="n">
        <v>560</v>
      </c>
      <c r="M292" s="17" t="n">
        <v>446</v>
      </c>
      <c r="N292" s="17" t="n">
        <v>700</v>
      </c>
      <c r="O292" s="17" t="n">
        <v>599</v>
      </c>
      <c r="P292" s="17" t="n">
        <v>0</v>
      </c>
      <c r="Q292" s="17" t="n">
        <v>0</v>
      </c>
      <c r="R292" s="17" t="n">
        <v>0</v>
      </c>
      <c r="S292" s="17" t="n">
        <v>0</v>
      </c>
      <c r="T292" s="17" t="n">
        <v>0</v>
      </c>
      <c r="AE292" s="17" t="s">
        <v>1666</v>
      </c>
    </row>
    <row r="293" customFormat="false" ht="15" hidden="false" customHeight="true" outlineLevel="0" collapsed="false">
      <c r="A293" s="17" t="s">
        <v>461</v>
      </c>
      <c r="B293" s="17" t="s">
        <v>142</v>
      </c>
      <c r="C293" s="17" t="s">
        <v>217</v>
      </c>
      <c r="D293" s="17" t="s">
        <v>218</v>
      </c>
      <c r="E293" s="17" t="s">
        <v>243</v>
      </c>
      <c r="F293" s="17" t="s">
        <v>166</v>
      </c>
      <c r="G293" s="17" t="n">
        <v>0</v>
      </c>
      <c r="H293" s="17" t="n">
        <v>1</v>
      </c>
      <c r="I293" s="17" t="n">
        <v>0</v>
      </c>
      <c r="J293" s="17" t="n">
        <v>0</v>
      </c>
      <c r="K293" s="17" t="n">
        <v>1</v>
      </c>
      <c r="L293" s="17" t="n">
        <v>0</v>
      </c>
      <c r="M293" s="17" t="n">
        <v>152</v>
      </c>
      <c r="N293" s="17" t="n">
        <v>0</v>
      </c>
      <c r="O293" s="17" t="n">
        <v>0</v>
      </c>
      <c r="P293" s="17" t="n">
        <v>0</v>
      </c>
      <c r="Q293" s="17" t="n">
        <v>0</v>
      </c>
      <c r="R293" s="17" t="n">
        <v>0</v>
      </c>
      <c r="S293" s="17" t="n">
        <v>0</v>
      </c>
      <c r="T293" s="17" t="n">
        <v>0</v>
      </c>
      <c r="AE293" s="17" t="s">
        <v>8201</v>
      </c>
    </row>
    <row r="294" customFormat="false" ht="15" hidden="false" customHeight="true" outlineLevel="0" collapsed="false">
      <c r="A294" s="17" t="s">
        <v>3449</v>
      </c>
      <c r="B294" s="17" t="s">
        <v>142</v>
      </c>
      <c r="C294" s="17" t="s">
        <v>148</v>
      </c>
      <c r="D294" s="17" t="s">
        <v>14443</v>
      </c>
      <c r="E294" s="17" t="s">
        <v>139</v>
      </c>
      <c r="F294" s="17" t="s">
        <v>7</v>
      </c>
      <c r="G294" s="17" t="n">
        <v>1</v>
      </c>
      <c r="H294" s="17" t="n">
        <v>0</v>
      </c>
      <c r="I294" s="17" t="n">
        <v>0</v>
      </c>
      <c r="J294" s="17" t="n">
        <v>0</v>
      </c>
      <c r="K294" s="17" t="n">
        <v>1</v>
      </c>
      <c r="L294" s="17" t="n">
        <v>8</v>
      </c>
      <c r="M294" s="17" t="n">
        <v>0</v>
      </c>
      <c r="N294" s="17" t="n">
        <v>0</v>
      </c>
      <c r="O294" s="17" t="n">
        <v>0</v>
      </c>
      <c r="P294" s="17" t="n">
        <v>0</v>
      </c>
      <c r="Q294" s="17" t="n">
        <v>0</v>
      </c>
      <c r="R294" s="17" t="n">
        <v>0</v>
      </c>
      <c r="S294" s="17" t="n">
        <v>0</v>
      </c>
      <c r="T294" s="17" t="n">
        <v>0</v>
      </c>
      <c r="AE294" s="17" t="s">
        <v>8477</v>
      </c>
    </row>
    <row r="295" customFormat="false" ht="15" hidden="false" customHeight="true" outlineLevel="0" collapsed="false">
      <c r="A295" s="17" t="s">
        <v>3449</v>
      </c>
      <c r="B295" s="17" t="s">
        <v>142</v>
      </c>
      <c r="C295" s="17" t="s">
        <v>148</v>
      </c>
      <c r="D295" s="17" t="s">
        <v>14443</v>
      </c>
      <c r="E295" s="17" t="s">
        <v>139</v>
      </c>
      <c r="F295" s="17" t="s">
        <v>140</v>
      </c>
      <c r="G295" s="17" t="n">
        <v>1</v>
      </c>
      <c r="H295" s="17" t="n">
        <v>0</v>
      </c>
      <c r="I295" s="17" t="n">
        <v>0</v>
      </c>
      <c r="J295" s="17" t="n">
        <v>0</v>
      </c>
      <c r="K295" s="17" t="n">
        <v>1</v>
      </c>
      <c r="L295" s="17" t="n">
        <v>3</v>
      </c>
      <c r="M295" s="17" t="n">
        <v>0</v>
      </c>
      <c r="N295" s="17" t="n">
        <v>0</v>
      </c>
      <c r="O295" s="17" t="n">
        <v>0</v>
      </c>
      <c r="P295" s="17" t="n">
        <v>0</v>
      </c>
      <c r="Q295" s="17" t="n">
        <v>0</v>
      </c>
      <c r="R295" s="17" t="n">
        <v>0</v>
      </c>
      <c r="S295" s="17" t="n">
        <v>0</v>
      </c>
      <c r="T295" s="17" t="n">
        <v>0</v>
      </c>
      <c r="AE295" s="17" t="s">
        <v>11542</v>
      </c>
    </row>
    <row r="296" customFormat="false" ht="15" hidden="false" customHeight="true" outlineLevel="0" collapsed="false">
      <c r="A296" s="17" t="s">
        <v>3449</v>
      </c>
      <c r="B296" s="17" t="s">
        <v>142</v>
      </c>
      <c r="C296" s="17" t="s">
        <v>148</v>
      </c>
      <c r="D296" s="17" t="s">
        <v>14443</v>
      </c>
      <c r="E296" s="17" t="s">
        <v>139</v>
      </c>
      <c r="F296" s="17" t="s">
        <v>150</v>
      </c>
      <c r="G296" s="17" t="n">
        <v>1</v>
      </c>
      <c r="H296" s="17" t="n">
        <v>0</v>
      </c>
      <c r="I296" s="17" t="n">
        <v>0</v>
      </c>
      <c r="J296" s="17" t="n">
        <v>0</v>
      </c>
      <c r="K296" s="17" t="n">
        <v>1</v>
      </c>
      <c r="L296" s="17" t="n">
        <v>1</v>
      </c>
      <c r="M296" s="17" t="n">
        <v>0</v>
      </c>
      <c r="N296" s="17" t="n">
        <v>0</v>
      </c>
      <c r="O296" s="17" t="n">
        <v>0</v>
      </c>
      <c r="P296" s="17" t="n">
        <v>0</v>
      </c>
      <c r="Q296" s="17" t="n">
        <v>0</v>
      </c>
      <c r="R296" s="17" t="n">
        <v>0</v>
      </c>
      <c r="S296" s="17" t="n">
        <v>0</v>
      </c>
      <c r="T296" s="17" t="n">
        <v>0</v>
      </c>
      <c r="AE296" s="17" t="s">
        <v>12786</v>
      </c>
    </row>
    <row r="297" customFormat="false" ht="15" hidden="false" customHeight="true" outlineLevel="0" collapsed="false">
      <c r="A297" s="17" t="s">
        <v>3449</v>
      </c>
      <c r="B297" s="17" t="s">
        <v>142</v>
      </c>
      <c r="C297" s="17" t="s">
        <v>148</v>
      </c>
      <c r="D297" s="17" t="s">
        <v>14443</v>
      </c>
      <c r="E297" s="17" t="s">
        <v>139</v>
      </c>
      <c r="F297" s="17" t="s">
        <v>158</v>
      </c>
      <c r="G297" s="17" t="n">
        <v>1</v>
      </c>
      <c r="H297" s="17" t="n">
        <v>0</v>
      </c>
      <c r="I297" s="17" t="n">
        <v>0</v>
      </c>
      <c r="J297" s="17" t="n">
        <v>0</v>
      </c>
      <c r="K297" s="17" t="n">
        <v>1</v>
      </c>
      <c r="L297" s="17" t="n">
        <v>4</v>
      </c>
      <c r="M297" s="17" t="n">
        <v>0</v>
      </c>
      <c r="N297" s="17" t="n">
        <v>0</v>
      </c>
      <c r="O297" s="17" t="n">
        <v>0</v>
      </c>
      <c r="P297" s="17" t="n">
        <v>0</v>
      </c>
      <c r="Q297" s="17" t="n">
        <v>0</v>
      </c>
      <c r="R297" s="17" t="n">
        <v>0</v>
      </c>
      <c r="S297" s="17" t="n">
        <v>0</v>
      </c>
      <c r="T297" s="17" t="n">
        <v>0</v>
      </c>
      <c r="AE297" s="17" t="s">
        <v>12832</v>
      </c>
    </row>
    <row r="298" customFormat="false" ht="15" hidden="false" customHeight="true" outlineLevel="0" collapsed="false">
      <c r="A298" s="17" t="s">
        <v>788</v>
      </c>
      <c r="B298" s="17" t="s">
        <v>142</v>
      </c>
      <c r="C298" s="17" t="s">
        <v>134</v>
      </c>
      <c r="D298" s="17" t="s">
        <v>135</v>
      </c>
      <c r="E298" s="17" t="s">
        <v>243</v>
      </c>
      <c r="F298" s="17" t="s">
        <v>7</v>
      </c>
      <c r="G298" s="17" t="n">
        <v>4</v>
      </c>
      <c r="H298" s="17" t="n">
        <v>4</v>
      </c>
      <c r="I298" s="17" t="n">
        <v>4</v>
      </c>
      <c r="J298" s="17" t="n">
        <v>4</v>
      </c>
      <c r="K298" s="17" t="n">
        <v>4</v>
      </c>
      <c r="L298" s="17" t="n">
        <v>2880</v>
      </c>
      <c r="M298" s="17" t="n">
        <v>2009</v>
      </c>
      <c r="N298" s="17" t="n">
        <v>2012</v>
      </c>
      <c r="O298" s="17" t="n">
        <v>451</v>
      </c>
      <c r="P298" s="17" t="n">
        <v>0</v>
      </c>
      <c r="Q298" s="17" t="n">
        <v>0</v>
      </c>
      <c r="R298" s="17" t="n">
        <v>0</v>
      </c>
      <c r="S298" s="17" t="n">
        <v>0</v>
      </c>
      <c r="T298" s="17" t="n">
        <v>0</v>
      </c>
      <c r="AE298" s="17" t="s">
        <v>3872</v>
      </c>
    </row>
    <row r="299" customFormat="false" ht="15" hidden="false" customHeight="true" outlineLevel="0" collapsed="false">
      <c r="A299" s="17" t="s">
        <v>788</v>
      </c>
      <c r="B299" s="17" t="s">
        <v>142</v>
      </c>
      <c r="C299" s="17" t="s">
        <v>134</v>
      </c>
      <c r="D299" s="17" t="s">
        <v>135</v>
      </c>
      <c r="E299" s="17" t="s">
        <v>243</v>
      </c>
      <c r="F299" s="17" t="s">
        <v>140</v>
      </c>
      <c r="G299" s="17" t="n">
        <v>4</v>
      </c>
      <c r="H299" s="17" t="n">
        <v>3</v>
      </c>
      <c r="I299" s="17" t="n">
        <v>3</v>
      </c>
      <c r="J299" s="17" t="n">
        <v>3</v>
      </c>
      <c r="K299" s="17" t="n">
        <v>4</v>
      </c>
      <c r="L299" s="17" t="n">
        <v>380</v>
      </c>
      <c r="M299" s="17" t="n">
        <v>234</v>
      </c>
      <c r="N299" s="17" t="n">
        <v>259</v>
      </c>
      <c r="O299" s="17" t="n">
        <v>42</v>
      </c>
      <c r="P299" s="17" t="n">
        <v>0</v>
      </c>
      <c r="Q299" s="17" t="n">
        <v>0</v>
      </c>
      <c r="R299" s="17" t="n">
        <v>0</v>
      </c>
      <c r="S299" s="17" t="n">
        <v>0</v>
      </c>
      <c r="T299" s="17" t="n">
        <v>0</v>
      </c>
      <c r="AE299" s="17" t="s">
        <v>1674</v>
      </c>
    </row>
    <row r="300" customFormat="false" ht="15" hidden="false" customHeight="true" outlineLevel="0" collapsed="false">
      <c r="A300" s="17" t="s">
        <v>788</v>
      </c>
      <c r="B300" s="17" t="s">
        <v>142</v>
      </c>
      <c r="C300" s="17" t="s">
        <v>134</v>
      </c>
      <c r="D300" s="17" t="s">
        <v>135</v>
      </c>
      <c r="E300" s="17" t="s">
        <v>243</v>
      </c>
      <c r="F300" s="17" t="s">
        <v>144</v>
      </c>
      <c r="G300" s="17" t="n">
        <v>4</v>
      </c>
      <c r="H300" s="17" t="n">
        <v>4</v>
      </c>
      <c r="I300" s="17" t="n">
        <v>4</v>
      </c>
      <c r="J300" s="17" t="n">
        <v>3</v>
      </c>
      <c r="K300" s="17" t="n">
        <v>4</v>
      </c>
      <c r="L300" s="17" t="n">
        <v>1989</v>
      </c>
      <c r="M300" s="17" t="n">
        <v>1135</v>
      </c>
      <c r="N300" s="17" t="n">
        <v>1176</v>
      </c>
      <c r="O300" s="17" t="n">
        <v>328</v>
      </c>
      <c r="P300" s="17" t="n">
        <v>0</v>
      </c>
      <c r="Q300" s="17" t="n">
        <v>0</v>
      </c>
      <c r="R300" s="17" t="n">
        <v>0</v>
      </c>
      <c r="S300" s="17" t="n">
        <v>0</v>
      </c>
      <c r="T300" s="17" t="n">
        <v>0</v>
      </c>
      <c r="AE300" s="17" t="s">
        <v>11351</v>
      </c>
    </row>
    <row r="301" customFormat="false" ht="15" hidden="false" customHeight="true" outlineLevel="0" collapsed="false">
      <c r="A301" s="17" t="s">
        <v>788</v>
      </c>
      <c r="B301" s="17" t="s">
        <v>142</v>
      </c>
      <c r="C301" s="17" t="s">
        <v>134</v>
      </c>
      <c r="D301" s="17" t="s">
        <v>135</v>
      </c>
      <c r="E301" s="17" t="s">
        <v>243</v>
      </c>
      <c r="F301" s="17" t="s">
        <v>150</v>
      </c>
      <c r="G301" s="17" t="n">
        <v>4</v>
      </c>
      <c r="H301" s="17" t="n">
        <v>4</v>
      </c>
      <c r="I301" s="17" t="n">
        <v>4</v>
      </c>
      <c r="J301" s="17" t="n">
        <v>4</v>
      </c>
      <c r="K301" s="17" t="n">
        <v>4</v>
      </c>
      <c r="L301" s="17" t="n">
        <v>279</v>
      </c>
      <c r="M301" s="17" t="n">
        <v>316</v>
      </c>
      <c r="N301" s="17" t="n">
        <v>194</v>
      </c>
      <c r="O301" s="17" t="n">
        <v>35</v>
      </c>
      <c r="P301" s="17" t="n">
        <v>0</v>
      </c>
      <c r="Q301" s="17" t="n">
        <v>0</v>
      </c>
      <c r="R301" s="17" t="n">
        <v>0</v>
      </c>
      <c r="S301" s="17" t="n">
        <v>0</v>
      </c>
      <c r="T301" s="17" t="n">
        <v>0</v>
      </c>
      <c r="AE301" s="17" t="s">
        <v>12122</v>
      </c>
    </row>
    <row r="302" customFormat="false" ht="15" hidden="false" customHeight="true" outlineLevel="0" collapsed="false">
      <c r="A302" s="17" t="s">
        <v>788</v>
      </c>
      <c r="B302" s="17" t="s">
        <v>142</v>
      </c>
      <c r="C302" s="17" t="s">
        <v>134</v>
      </c>
      <c r="D302" s="17" t="s">
        <v>135</v>
      </c>
      <c r="E302" s="17" t="s">
        <v>243</v>
      </c>
      <c r="F302" s="17" t="s">
        <v>158</v>
      </c>
      <c r="G302" s="17" t="n">
        <v>4</v>
      </c>
      <c r="H302" s="17" t="n">
        <v>4</v>
      </c>
      <c r="I302" s="17" t="n">
        <v>4</v>
      </c>
      <c r="J302" s="17" t="n">
        <v>3</v>
      </c>
      <c r="K302" s="17" t="n">
        <v>4</v>
      </c>
      <c r="L302" s="17" t="n">
        <v>228</v>
      </c>
      <c r="M302" s="17" t="n">
        <v>320</v>
      </c>
      <c r="N302" s="17" t="n">
        <v>383</v>
      </c>
      <c r="O302" s="17" t="n">
        <v>46</v>
      </c>
      <c r="P302" s="17" t="n">
        <v>0</v>
      </c>
      <c r="Q302" s="17" t="n">
        <v>0</v>
      </c>
      <c r="R302" s="17" t="n">
        <v>0</v>
      </c>
      <c r="S302" s="17" t="n">
        <v>0</v>
      </c>
      <c r="T302" s="17" t="n">
        <v>0</v>
      </c>
      <c r="AE302" s="17" t="s">
        <v>9166</v>
      </c>
    </row>
    <row r="303" customFormat="false" ht="15" hidden="false" customHeight="true" outlineLevel="0" collapsed="false">
      <c r="A303" s="17" t="s">
        <v>788</v>
      </c>
      <c r="B303" s="17" t="s">
        <v>142</v>
      </c>
      <c r="C303" s="17" t="s">
        <v>134</v>
      </c>
      <c r="D303" s="17" t="s">
        <v>135</v>
      </c>
      <c r="E303" s="17" t="s">
        <v>243</v>
      </c>
      <c r="F303" s="17" t="s">
        <v>169</v>
      </c>
      <c r="G303" s="17" t="n">
        <v>2</v>
      </c>
      <c r="H303" s="17" t="n">
        <v>2</v>
      </c>
      <c r="I303" s="17" t="n">
        <v>0</v>
      </c>
      <c r="J303" s="17" t="n">
        <v>0</v>
      </c>
      <c r="K303" s="17" t="n">
        <v>3</v>
      </c>
      <c r="L303" s="17" t="n">
        <v>4</v>
      </c>
      <c r="M303" s="17" t="n">
        <v>4</v>
      </c>
      <c r="N303" s="17" t="n">
        <v>0</v>
      </c>
      <c r="O303" s="17" t="n">
        <v>0</v>
      </c>
      <c r="P303" s="17" t="n">
        <v>0</v>
      </c>
      <c r="Q303" s="17" t="n">
        <v>0</v>
      </c>
      <c r="R303" s="17" t="n">
        <v>0</v>
      </c>
      <c r="S303" s="17" t="n">
        <v>0</v>
      </c>
      <c r="T303" s="17" t="n">
        <v>0</v>
      </c>
      <c r="AE303" s="17" t="s">
        <v>6940</v>
      </c>
    </row>
    <row r="304" customFormat="false" ht="15" hidden="false" customHeight="true" outlineLevel="0" collapsed="false">
      <c r="A304" s="17" t="s">
        <v>788</v>
      </c>
      <c r="B304" s="17" t="s">
        <v>142</v>
      </c>
      <c r="C304" s="17" t="s">
        <v>134</v>
      </c>
      <c r="D304" s="17" t="s">
        <v>135</v>
      </c>
      <c r="E304" s="17" t="s">
        <v>139</v>
      </c>
      <c r="F304" s="17" t="s">
        <v>7</v>
      </c>
      <c r="G304" s="17" t="n">
        <v>2</v>
      </c>
      <c r="H304" s="17" t="n">
        <v>2</v>
      </c>
      <c r="I304" s="17" t="n">
        <v>3</v>
      </c>
      <c r="J304" s="17" t="n">
        <v>2</v>
      </c>
      <c r="K304" s="17" t="n">
        <v>4</v>
      </c>
      <c r="L304" s="17" t="n">
        <v>18</v>
      </c>
      <c r="M304" s="17" t="n">
        <v>105</v>
      </c>
      <c r="N304" s="17" t="n">
        <v>261</v>
      </c>
      <c r="O304" s="17" t="n">
        <v>78</v>
      </c>
      <c r="P304" s="17" t="n">
        <v>0</v>
      </c>
      <c r="Q304" s="17" t="n">
        <v>0</v>
      </c>
      <c r="R304" s="17" t="n">
        <v>0</v>
      </c>
      <c r="S304" s="17" t="n">
        <v>0</v>
      </c>
      <c r="T304" s="17" t="n">
        <v>0</v>
      </c>
      <c r="AE304" s="17" t="s">
        <v>12240</v>
      </c>
    </row>
    <row r="305" customFormat="false" ht="15" hidden="false" customHeight="true" outlineLevel="0" collapsed="false">
      <c r="A305" s="17" t="s">
        <v>788</v>
      </c>
      <c r="B305" s="17" t="s">
        <v>142</v>
      </c>
      <c r="C305" s="17" t="s">
        <v>134</v>
      </c>
      <c r="D305" s="17" t="s">
        <v>135</v>
      </c>
      <c r="E305" s="17" t="s">
        <v>139</v>
      </c>
      <c r="F305" s="17" t="s">
        <v>140</v>
      </c>
      <c r="G305" s="17" t="n">
        <v>1</v>
      </c>
      <c r="H305" s="17" t="n">
        <v>1</v>
      </c>
      <c r="I305" s="17" t="n">
        <v>3</v>
      </c>
      <c r="J305" s="17" t="n">
        <v>1</v>
      </c>
      <c r="K305" s="17" t="n">
        <v>4</v>
      </c>
      <c r="L305" s="17" t="n">
        <v>2</v>
      </c>
      <c r="M305" s="17" t="n">
        <v>6</v>
      </c>
      <c r="N305" s="17" t="n">
        <v>114</v>
      </c>
      <c r="O305" s="17" t="n">
        <v>20</v>
      </c>
      <c r="P305" s="17" t="n">
        <v>0</v>
      </c>
      <c r="Q305" s="17" t="n">
        <v>0</v>
      </c>
      <c r="R305" s="17" t="n">
        <v>0</v>
      </c>
      <c r="S305" s="17" t="n">
        <v>0</v>
      </c>
      <c r="T305" s="17" t="n">
        <v>0</v>
      </c>
      <c r="AE305" s="17" t="s">
        <v>9013</v>
      </c>
    </row>
    <row r="306" customFormat="false" ht="15" hidden="false" customHeight="true" outlineLevel="0" collapsed="false">
      <c r="A306" s="17" t="s">
        <v>788</v>
      </c>
      <c r="B306" s="17" t="s">
        <v>142</v>
      </c>
      <c r="C306" s="17" t="s">
        <v>134</v>
      </c>
      <c r="D306" s="17" t="s">
        <v>135</v>
      </c>
      <c r="E306" s="17" t="s">
        <v>139</v>
      </c>
      <c r="F306" s="17" t="s">
        <v>144</v>
      </c>
      <c r="G306" s="17" t="n">
        <v>1</v>
      </c>
      <c r="H306" s="17" t="n">
        <v>2</v>
      </c>
      <c r="I306" s="17" t="n">
        <v>3</v>
      </c>
      <c r="J306" s="17" t="n">
        <v>2</v>
      </c>
      <c r="K306" s="17" t="n">
        <v>4</v>
      </c>
      <c r="L306" s="17" t="n">
        <v>6</v>
      </c>
      <c r="M306" s="17" t="n">
        <v>64</v>
      </c>
      <c r="N306" s="17" t="n">
        <v>129</v>
      </c>
      <c r="O306" s="17" t="n">
        <v>28</v>
      </c>
      <c r="P306" s="17" t="n">
        <v>0</v>
      </c>
      <c r="Q306" s="17" t="n">
        <v>0</v>
      </c>
      <c r="R306" s="17" t="n">
        <v>0</v>
      </c>
      <c r="S306" s="17" t="n">
        <v>0</v>
      </c>
      <c r="T306" s="17" t="n">
        <v>0</v>
      </c>
      <c r="AE306" s="17" t="s">
        <v>8973</v>
      </c>
    </row>
    <row r="307" customFormat="false" ht="15" hidden="false" customHeight="true" outlineLevel="0" collapsed="false">
      <c r="A307" s="17" t="s">
        <v>788</v>
      </c>
      <c r="B307" s="17" t="s">
        <v>142</v>
      </c>
      <c r="C307" s="17" t="s">
        <v>134</v>
      </c>
      <c r="D307" s="17" t="s">
        <v>135</v>
      </c>
      <c r="E307" s="17" t="s">
        <v>139</v>
      </c>
      <c r="F307" s="17" t="s">
        <v>150</v>
      </c>
      <c r="G307" s="17" t="n">
        <v>1</v>
      </c>
      <c r="H307" s="17" t="n">
        <v>2</v>
      </c>
      <c r="I307" s="17" t="n">
        <v>1</v>
      </c>
      <c r="J307" s="17" t="n">
        <v>1</v>
      </c>
      <c r="K307" s="17" t="n">
        <v>3</v>
      </c>
      <c r="L307" s="17" t="n">
        <v>8</v>
      </c>
      <c r="M307" s="17" t="n">
        <v>13</v>
      </c>
      <c r="N307" s="17" t="n">
        <v>7</v>
      </c>
      <c r="O307" s="17" t="n">
        <v>30</v>
      </c>
      <c r="P307" s="17" t="n">
        <v>0</v>
      </c>
      <c r="Q307" s="17" t="n">
        <v>0</v>
      </c>
      <c r="R307" s="17" t="n">
        <v>0</v>
      </c>
      <c r="S307" s="17" t="n">
        <v>0</v>
      </c>
      <c r="T307" s="17" t="n">
        <v>0</v>
      </c>
      <c r="AE307" s="17" t="s">
        <v>7048</v>
      </c>
    </row>
    <row r="308" customFormat="false" ht="15" hidden="false" customHeight="true" outlineLevel="0" collapsed="false">
      <c r="A308" s="17" t="s">
        <v>788</v>
      </c>
      <c r="B308" s="17" t="s">
        <v>142</v>
      </c>
      <c r="C308" s="17" t="s">
        <v>134</v>
      </c>
      <c r="D308" s="17" t="s">
        <v>135</v>
      </c>
      <c r="E308" s="17" t="s">
        <v>139</v>
      </c>
      <c r="F308" s="17" t="s">
        <v>166</v>
      </c>
      <c r="G308" s="17" t="n">
        <v>0</v>
      </c>
      <c r="H308" s="17" t="n">
        <v>1</v>
      </c>
      <c r="I308" s="17" t="n">
        <v>1</v>
      </c>
      <c r="J308" s="17" t="n">
        <v>0</v>
      </c>
      <c r="K308" s="17" t="n">
        <v>1</v>
      </c>
      <c r="L308" s="17" t="n">
        <v>0</v>
      </c>
      <c r="M308" s="17" t="n">
        <v>2</v>
      </c>
      <c r="N308" s="17" t="n">
        <v>1</v>
      </c>
      <c r="O308" s="17" t="n">
        <v>0</v>
      </c>
      <c r="P308" s="17" t="n">
        <v>0</v>
      </c>
      <c r="Q308" s="17" t="n">
        <v>0</v>
      </c>
      <c r="R308" s="17" t="n">
        <v>0</v>
      </c>
      <c r="S308" s="17" t="n">
        <v>0</v>
      </c>
      <c r="T308" s="17" t="n">
        <v>0</v>
      </c>
      <c r="AE308" s="17" t="s">
        <v>9198</v>
      </c>
    </row>
    <row r="309" customFormat="false" ht="15" hidden="false" customHeight="true" outlineLevel="0" collapsed="false">
      <c r="A309" s="17" t="s">
        <v>788</v>
      </c>
      <c r="B309" s="17" t="s">
        <v>142</v>
      </c>
      <c r="C309" s="17" t="s">
        <v>134</v>
      </c>
      <c r="D309" s="17" t="s">
        <v>135</v>
      </c>
      <c r="E309" s="17" t="s">
        <v>139</v>
      </c>
      <c r="F309" s="17" t="s">
        <v>158</v>
      </c>
      <c r="G309" s="17" t="n">
        <v>1</v>
      </c>
      <c r="H309" s="17" t="n">
        <v>2</v>
      </c>
      <c r="I309" s="17" t="n">
        <v>2</v>
      </c>
      <c r="J309" s="17" t="n">
        <v>0</v>
      </c>
      <c r="K309" s="17" t="n">
        <v>2</v>
      </c>
      <c r="L309" s="17" t="n">
        <v>2</v>
      </c>
      <c r="M309" s="17" t="n">
        <v>20</v>
      </c>
      <c r="N309" s="17" t="n">
        <v>10</v>
      </c>
      <c r="O309" s="17" t="n">
        <v>0</v>
      </c>
      <c r="P309" s="17" t="n">
        <v>0</v>
      </c>
      <c r="Q309" s="17" t="n">
        <v>0</v>
      </c>
      <c r="R309" s="17" t="n">
        <v>0</v>
      </c>
      <c r="S309" s="17" t="n">
        <v>0</v>
      </c>
      <c r="T309" s="17" t="n">
        <v>0</v>
      </c>
      <c r="AE309" s="17" t="s">
        <v>12225</v>
      </c>
    </row>
    <row r="310" customFormat="false" ht="15" hidden="false" customHeight="true" outlineLevel="0" collapsed="false">
      <c r="A310" s="17" t="s">
        <v>788</v>
      </c>
      <c r="B310" s="17" t="s">
        <v>142</v>
      </c>
      <c r="C310" s="17" t="s">
        <v>134</v>
      </c>
      <c r="D310" s="17" t="s">
        <v>177</v>
      </c>
      <c r="E310" s="17" t="s">
        <v>243</v>
      </c>
      <c r="F310" s="17" t="s">
        <v>7</v>
      </c>
      <c r="G310" s="17" t="n">
        <v>1</v>
      </c>
      <c r="H310" s="17" t="n">
        <v>1</v>
      </c>
      <c r="I310" s="17" t="n">
        <v>1</v>
      </c>
      <c r="J310" s="17" t="n">
        <v>1</v>
      </c>
      <c r="K310" s="17" t="n">
        <v>1</v>
      </c>
      <c r="L310" s="17" t="n">
        <v>3025</v>
      </c>
      <c r="M310" s="17" t="n">
        <v>2895</v>
      </c>
      <c r="N310" s="17" t="n">
        <v>1996</v>
      </c>
      <c r="O310" s="17" t="n">
        <v>139</v>
      </c>
      <c r="P310" s="17" t="n">
        <v>0</v>
      </c>
      <c r="Q310" s="17" t="n">
        <v>0</v>
      </c>
      <c r="R310" s="17" t="n">
        <v>0</v>
      </c>
      <c r="S310" s="17" t="n">
        <v>0</v>
      </c>
      <c r="T310" s="17" t="n">
        <v>0</v>
      </c>
      <c r="AE310" s="17" t="s">
        <v>13515</v>
      </c>
    </row>
    <row r="311" customFormat="false" ht="15" hidden="false" customHeight="true" outlineLevel="0" collapsed="false">
      <c r="A311" s="17" t="s">
        <v>788</v>
      </c>
      <c r="B311" s="17" t="s">
        <v>142</v>
      </c>
      <c r="C311" s="17" t="s">
        <v>134</v>
      </c>
      <c r="D311" s="17" t="s">
        <v>177</v>
      </c>
      <c r="E311" s="17" t="s">
        <v>243</v>
      </c>
      <c r="F311" s="17" t="s">
        <v>140</v>
      </c>
      <c r="G311" s="17" t="n">
        <v>0</v>
      </c>
      <c r="H311" s="17" t="n">
        <v>1</v>
      </c>
      <c r="I311" s="17" t="n">
        <v>0</v>
      </c>
      <c r="J311" s="17" t="n">
        <v>0</v>
      </c>
      <c r="K311" s="17" t="n">
        <v>1</v>
      </c>
      <c r="L311" s="17" t="n">
        <v>0</v>
      </c>
      <c r="M311" s="17" t="n">
        <v>251</v>
      </c>
      <c r="N311" s="17" t="n">
        <v>0</v>
      </c>
      <c r="O311" s="17" t="n">
        <v>0</v>
      </c>
      <c r="P311" s="17" t="n">
        <v>0</v>
      </c>
      <c r="Q311" s="17" t="n">
        <v>0</v>
      </c>
      <c r="R311" s="17" t="n">
        <v>0</v>
      </c>
      <c r="S311" s="17" t="n">
        <v>0</v>
      </c>
      <c r="T311" s="17" t="n">
        <v>0</v>
      </c>
      <c r="AE311" s="17" t="s">
        <v>3660</v>
      </c>
    </row>
    <row r="312" customFormat="false" ht="15" hidden="false" customHeight="true" outlineLevel="0" collapsed="false">
      <c r="A312" s="17" t="s">
        <v>788</v>
      </c>
      <c r="B312" s="17" t="s">
        <v>142</v>
      </c>
      <c r="C312" s="17" t="s">
        <v>134</v>
      </c>
      <c r="D312" s="17" t="s">
        <v>177</v>
      </c>
      <c r="E312" s="17" t="s">
        <v>243</v>
      </c>
      <c r="F312" s="17" t="s">
        <v>144</v>
      </c>
      <c r="G312" s="17" t="n">
        <v>1</v>
      </c>
      <c r="H312" s="17" t="n">
        <v>0</v>
      </c>
      <c r="I312" s="17" t="n">
        <v>0</v>
      </c>
      <c r="J312" s="17" t="n">
        <v>1</v>
      </c>
      <c r="K312" s="17" t="n">
        <v>1</v>
      </c>
      <c r="L312" s="17" t="n">
        <v>17</v>
      </c>
      <c r="M312" s="17" t="n">
        <v>0</v>
      </c>
      <c r="N312" s="17" t="n">
        <v>0</v>
      </c>
      <c r="O312" s="17" t="n">
        <v>2</v>
      </c>
      <c r="P312" s="17" t="n">
        <v>0</v>
      </c>
      <c r="Q312" s="17" t="n">
        <v>0</v>
      </c>
      <c r="R312" s="17" t="n">
        <v>0</v>
      </c>
      <c r="S312" s="17" t="n">
        <v>0</v>
      </c>
      <c r="T312" s="17" t="n">
        <v>0</v>
      </c>
      <c r="AE312" s="17" t="s">
        <v>1703</v>
      </c>
    </row>
    <row r="313" customFormat="false" ht="15" hidden="false" customHeight="true" outlineLevel="0" collapsed="false">
      <c r="A313" s="17" t="s">
        <v>788</v>
      </c>
      <c r="B313" s="17" t="s">
        <v>142</v>
      </c>
      <c r="C313" s="17" t="s">
        <v>134</v>
      </c>
      <c r="D313" s="17" t="s">
        <v>177</v>
      </c>
      <c r="E313" s="17" t="s">
        <v>243</v>
      </c>
      <c r="F313" s="17" t="s">
        <v>150</v>
      </c>
      <c r="G313" s="17" t="n">
        <v>1</v>
      </c>
      <c r="H313" s="17" t="n">
        <v>1</v>
      </c>
      <c r="I313" s="17" t="n">
        <v>1</v>
      </c>
      <c r="J313" s="17" t="n">
        <v>1</v>
      </c>
      <c r="K313" s="17" t="n">
        <v>1</v>
      </c>
      <c r="L313" s="17" t="n">
        <v>2946</v>
      </c>
      <c r="M313" s="17" t="n">
        <v>1736</v>
      </c>
      <c r="N313" s="17" t="n">
        <v>1508</v>
      </c>
      <c r="O313" s="17" t="n">
        <v>137</v>
      </c>
      <c r="P313" s="17" t="n">
        <v>0</v>
      </c>
      <c r="Q313" s="17" t="n">
        <v>0</v>
      </c>
      <c r="R313" s="17" t="n">
        <v>0</v>
      </c>
      <c r="S313" s="17" t="n">
        <v>0</v>
      </c>
      <c r="T313" s="17" t="n">
        <v>0</v>
      </c>
      <c r="AE313" s="17" t="s">
        <v>2692</v>
      </c>
    </row>
    <row r="314" customFormat="false" ht="15" hidden="false" customHeight="true" outlineLevel="0" collapsed="false">
      <c r="A314" s="17" t="s">
        <v>788</v>
      </c>
      <c r="B314" s="17" t="s">
        <v>142</v>
      </c>
      <c r="C314" s="17" t="s">
        <v>134</v>
      </c>
      <c r="D314" s="17" t="s">
        <v>177</v>
      </c>
      <c r="E314" s="17" t="s">
        <v>243</v>
      </c>
      <c r="F314" s="17" t="s">
        <v>166</v>
      </c>
      <c r="G314" s="17" t="n">
        <v>0</v>
      </c>
      <c r="H314" s="17" t="n">
        <v>1</v>
      </c>
      <c r="I314" s="17" t="n">
        <v>1</v>
      </c>
      <c r="J314" s="17" t="n">
        <v>0</v>
      </c>
      <c r="K314" s="17" t="n">
        <v>1</v>
      </c>
      <c r="L314" s="17" t="n">
        <v>0</v>
      </c>
      <c r="M314" s="17" t="n">
        <v>900</v>
      </c>
      <c r="N314" s="17" t="n">
        <v>438</v>
      </c>
      <c r="O314" s="17" t="n">
        <v>0</v>
      </c>
      <c r="P314" s="17" t="n">
        <v>0</v>
      </c>
      <c r="Q314" s="17" t="n">
        <v>0</v>
      </c>
      <c r="R314" s="17" t="n">
        <v>0</v>
      </c>
      <c r="S314" s="17" t="n">
        <v>0</v>
      </c>
      <c r="T314" s="17" t="n">
        <v>0</v>
      </c>
      <c r="AE314" s="17" t="s">
        <v>9996</v>
      </c>
    </row>
    <row r="315" customFormat="false" ht="15" hidden="false" customHeight="true" outlineLevel="0" collapsed="false">
      <c r="A315" s="17" t="s">
        <v>788</v>
      </c>
      <c r="B315" s="17" t="s">
        <v>142</v>
      </c>
      <c r="C315" s="17" t="s">
        <v>134</v>
      </c>
      <c r="D315" s="17" t="s">
        <v>177</v>
      </c>
      <c r="E315" s="17" t="s">
        <v>243</v>
      </c>
      <c r="F315" s="17" t="s">
        <v>158</v>
      </c>
      <c r="G315" s="17" t="n">
        <v>1</v>
      </c>
      <c r="H315" s="17" t="n">
        <v>1</v>
      </c>
      <c r="I315" s="17" t="n">
        <v>1</v>
      </c>
      <c r="J315" s="17" t="n">
        <v>0</v>
      </c>
      <c r="K315" s="17" t="n">
        <v>1</v>
      </c>
      <c r="L315" s="17" t="n">
        <v>62</v>
      </c>
      <c r="M315" s="17" t="n">
        <v>8</v>
      </c>
      <c r="N315" s="17" t="n">
        <v>46</v>
      </c>
      <c r="O315" s="17" t="n">
        <v>0</v>
      </c>
      <c r="P315" s="17" t="n">
        <v>0</v>
      </c>
      <c r="Q315" s="17" t="n">
        <v>0</v>
      </c>
      <c r="R315" s="17" t="n">
        <v>0</v>
      </c>
      <c r="S315" s="17" t="n">
        <v>0</v>
      </c>
      <c r="T315" s="17" t="n">
        <v>0</v>
      </c>
      <c r="AE315" s="17" t="s">
        <v>8426</v>
      </c>
    </row>
    <row r="316" customFormat="false" ht="15" hidden="false" customHeight="true" outlineLevel="0" collapsed="false">
      <c r="A316" s="17" t="s">
        <v>788</v>
      </c>
      <c r="B316" s="17" t="s">
        <v>142</v>
      </c>
      <c r="C316" s="17" t="s">
        <v>134</v>
      </c>
      <c r="D316" s="17" t="s">
        <v>177</v>
      </c>
      <c r="E316" s="17" t="s">
        <v>243</v>
      </c>
      <c r="F316" s="17" t="s">
        <v>169</v>
      </c>
      <c r="G316" s="17" t="n">
        <v>0</v>
      </c>
      <c r="H316" s="17" t="n">
        <v>0</v>
      </c>
      <c r="I316" s="17" t="n">
        <v>1</v>
      </c>
      <c r="J316" s="17" t="n">
        <v>0</v>
      </c>
      <c r="K316" s="17" t="n">
        <v>1</v>
      </c>
      <c r="L316" s="17" t="n">
        <v>0</v>
      </c>
      <c r="M316" s="17" t="n">
        <v>0</v>
      </c>
      <c r="N316" s="17" t="n">
        <v>4</v>
      </c>
      <c r="O316" s="17" t="n">
        <v>0</v>
      </c>
      <c r="P316" s="17" t="n">
        <v>0</v>
      </c>
      <c r="Q316" s="17" t="n">
        <v>0</v>
      </c>
      <c r="R316" s="17" t="n">
        <v>0</v>
      </c>
      <c r="S316" s="17" t="n">
        <v>0</v>
      </c>
      <c r="T316" s="17" t="n">
        <v>0</v>
      </c>
      <c r="AE316" s="17" t="s">
        <v>11717</v>
      </c>
    </row>
    <row r="317" customFormat="false" ht="15" hidden="false" customHeight="true" outlineLevel="0" collapsed="false">
      <c r="A317" s="17" t="s">
        <v>788</v>
      </c>
      <c r="B317" s="17" t="s">
        <v>142</v>
      </c>
      <c r="C317" s="17" t="s">
        <v>148</v>
      </c>
      <c r="D317" s="17" t="s">
        <v>14443</v>
      </c>
      <c r="E317" s="17" t="s">
        <v>139</v>
      </c>
      <c r="F317" s="17" t="s">
        <v>7</v>
      </c>
      <c r="G317" s="17" t="n">
        <v>3</v>
      </c>
      <c r="H317" s="17" t="n">
        <v>5</v>
      </c>
      <c r="I317" s="17" t="n">
        <v>1</v>
      </c>
      <c r="J317" s="17" t="n">
        <v>1</v>
      </c>
      <c r="K317" s="17" t="n">
        <v>8</v>
      </c>
      <c r="L317" s="17" t="n">
        <v>58</v>
      </c>
      <c r="M317" s="17" t="n">
        <v>126</v>
      </c>
      <c r="N317" s="17" t="n">
        <v>4</v>
      </c>
      <c r="O317" s="17" t="n">
        <v>3</v>
      </c>
      <c r="P317" s="17" t="n">
        <v>0</v>
      </c>
      <c r="Q317" s="17" t="n">
        <v>0</v>
      </c>
      <c r="R317" s="17" t="n">
        <v>0</v>
      </c>
      <c r="S317" s="17" t="n">
        <v>0</v>
      </c>
      <c r="T317" s="17" t="n">
        <v>0</v>
      </c>
    </row>
    <row r="318" customFormat="false" ht="15" hidden="false" customHeight="true" outlineLevel="0" collapsed="false">
      <c r="A318" s="17" t="s">
        <v>788</v>
      </c>
      <c r="B318" s="17" t="s">
        <v>142</v>
      </c>
      <c r="C318" s="17" t="s">
        <v>148</v>
      </c>
      <c r="D318" s="17" t="s">
        <v>14443</v>
      </c>
      <c r="E318" s="17" t="s">
        <v>139</v>
      </c>
      <c r="F318" s="17" t="s">
        <v>140</v>
      </c>
      <c r="G318" s="17" t="n">
        <v>1</v>
      </c>
      <c r="H318" s="17" t="n">
        <v>1</v>
      </c>
      <c r="I318" s="17" t="n">
        <v>1</v>
      </c>
      <c r="J318" s="17" t="n">
        <v>0</v>
      </c>
      <c r="K318" s="17" t="n">
        <v>1</v>
      </c>
      <c r="L318" s="17" t="n">
        <v>47</v>
      </c>
      <c r="M318" s="17" t="n">
        <v>79</v>
      </c>
      <c r="N318" s="17" t="n">
        <v>4</v>
      </c>
      <c r="O318" s="17" t="n">
        <v>0</v>
      </c>
      <c r="P318" s="17" t="n">
        <v>0</v>
      </c>
      <c r="Q318" s="17" t="n">
        <v>0</v>
      </c>
      <c r="R318" s="17" t="n">
        <v>0</v>
      </c>
      <c r="S318" s="17" t="n">
        <v>0</v>
      </c>
      <c r="T318" s="17" t="n">
        <v>0</v>
      </c>
    </row>
    <row r="319" customFormat="false" ht="15" hidden="false" customHeight="true" outlineLevel="0" collapsed="false">
      <c r="A319" s="17" t="s">
        <v>788</v>
      </c>
      <c r="B319" s="17" t="s">
        <v>142</v>
      </c>
      <c r="C319" s="17" t="s">
        <v>148</v>
      </c>
      <c r="D319" s="17" t="s">
        <v>14443</v>
      </c>
      <c r="E319" s="17" t="s">
        <v>139</v>
      </c>
      <c r="F319" s="17" t="s">
        <v>150</v>
      </c>
      <c r="G319" s="17" t="n">
        <v>1</v>
      </c>
      <c r="H319" s="17" t="n">
        <v>1</v>
      </c>
      <c r="I319" s="17" t="n">
        <v>0</v>
      </c>
      <c r="J319" s="17" t="n">
        <v>1</v>
      </c>
      <c r="K319" s="17" t="n">
        <v>3</v>
      </c>
      <c r="L319" s="17" t="n">
        <v>6</v>
      </c>
      <c r="M319" s="17" t="n">
        <v>22</v>
      </c>
      <c r="N319" s="17" t="n">
        <v>0</v>
      </c>
      <c r="O319" s="17" t="n">
        <v>3</v>
      </c>
      <c r="P319" s="17" t="n">
        <v>0</v>
      </c>
      <c r="Q319" s="17" t="n">
        <v>0</v>
      </c>
      <c r="R319" s="17" t="n">
        <v>0</v>
      </c>
      <c r="S319" s="17" t="n">
        <v>0</v>
      </c>
      <c r="T319" s="17" t="n">
        <v>0</v>
      </c>
    </row>
    <row r="320" customFormat="false" ht="15" hidden="false" customHeight="true" outlineLevel="0" collapsed="false">
      <c r="A320" s="17" t="s">
        <v>788</v>
      </c>
      <c r="B320" s="17" t="s">
        <v>142</v>
      </c>
      <c r="C320" s="17" t="s">
        <v>148</v>
      </c>
      <c r="D320" s="17" t="s">
        <v>14443</v>
      </c>
      <c r="E320" s="17" t="s">
        <v>139</v>
      </c>
      <c r="F320" s="17" t="s">
        <v>166</v>
      </c>
      <c r="G320" s="17" t="n">
        <v>0</v>
      </c>
      <c r="H320" s="17" t="n">
        <v>2</v>
      </c>
      <c r="I320" s="17" t="n">
        <v>0</v>
      </c>
      <c r="J320" s="17" t="n">
        <v>0</v>
      </c>
      <c r="K320" s="17" t="n">
        <v>2</v>
      </c>
      <c r="L320" s="17" t="n">
        <v>0</v>
      </c>
      <c r="M320" s="17" t="n">
        <v>22</v>
      </c>
      <c r="N320" s="17" t="n">
        <v>0</v>
      </c>
      <c r="O320" s="17" t="n">
        <v>0</v>
      </c>
      <c r="P320" s="17" t="n">
        <v>0</v>
      </c>
      <c r="Q320" s="17" t="n">
        <v>0</v>
      </c>
      <c r="R320" s="17" t="n">
        <v>0</v>
      </c>
      <c r="S320" s="17" t="n">
        <v>0</v>
      </c>
      <c r="T320" s="17" t="n">
        <v>0</v>
      </c>
    </row>
    <row r="321" customFormat="false" ht="15" hidden="false" customHeight="true" outlineLevel="0" collapsed="false">
      <c r="A321" s="17" t="s">
        <v>788</v>
      </c>
      <c r="B321" s="17" t="s">
        <v>142</v>
      </c>
      <c r="C321" s="17" t="s">
        <v>148</v>
      </c>
      <c r="D321" s="17" t="s">
        <v>14443</v>
      </c>
      <c r="E321" s="17" t="s">
        <v>139</v>
      </c>
      <c r="F321" s="17" t="s">
        <v>158</v>
      </c>
      <c r="G321" s="17" t="n">
        <v>1</v>
      </c>
      <c r="H321" s="17" t="n">
        <v>1</v>
      </c>
      <c r="I321" s="17" t="n">
        <v>0</v>
      </c>
      <c r="J321" s="17" t="n">
        <v>0</v>
      </c>
      <c r="K321" s="17" t="n">
        <v>2</v>
      </c>
      <c r="L321" s="17" t="n">
        <v>5</v>
      </c>
      <c r="M321" s="17" t="n">
        <v>3</v>
      </c>
      <c r="N321" s="17" t="n">
        <v>0</v>
      </c>
      <c r="O321" s="17" t="n">
        <v>0</v>
      </c>
      <c r="P321" s="17" t="n">
        <v>0</v>
      </c>
      <c r="Q321" s="17" t="n">
        <v>0</v>
      </c>
      <c r="R321" s="17" t="n">
        <v>0</v>
      </c>
      <c r="S321" s="17" t="n">
        <v>0</v>
      </c>
      <c r="T321" s="17" t="n">
        <v>0</v>
      </c>
    </row>
    <row r="322" customFormat="false" ht="15" hidden="false" customHeight="true" outlineLevel="0" collapsed="false">
      <c r="A322" s="17" t="s">
        <v>788</v>
      </c>
      <c r="B322" s="17" t="s">
        <v>142</v>
      </c>
      <c r="C322" s="17" t="s">
        <v>217</v>
      </c>
      <c r="D322" s="17" t="s">
        <v>235</v>
      </c>
      <c r="E322" s="17" t="s">
        <v>243</v>
      </c>
      <c r="F322" s="17" t="s">
        <v>7</v>
      </c>
      <c r="G322" s="17" t="n">
        <v>1</v>
      </c>
      <c r="H322" s="17" t="n">
        <v>1</v>
      </c>
      <c r="I322" s="17" t="n">
        <v>1</v>
      </c>
      <c r="J322" s="17" t="n">
        <v>1</v>
      </c>
      <c r="K322" s="17" t="n">
        <v>1</v>
      </c>
      <c r="L322" s="17" t="n">
        <v>81</v>
      </c>
      <c r="M322" s="17" t="n">
        <v>27</v>
      </c>
      <c r="N322" s="17" t="n">
        <v>81</v>
      </c>
      <c r="O322" s="17" t="n">
        <v>26</v>
      </c>
      <c r="P322" s="17" t="n">
        <v>0</v>
      </c>
      <c r="Q322" s="17" t="n">
        <v>0</v>
      </c>
      <c r="R322" s="17" t="n">
        <v>0</v>
      </c>
      <c r="S322" s="17" t="n">
        <v>0</v>
      </c>
      <c r="T322" s="17" t="n">
        <v>0</v>
      </c>
    </row>
    <row r="323" customFormat="false" ht="15" hidden="false" customHeight="true" outlineLevel="0" collapsed="false">
      <c r="A323" s="17" t="s">
        <v>788</v>
      </c>
      <c r="B323" s="17" t="s">
        <v>142</v>
      </c>
      <c r="C323" s="17" t="s">
        <v>217</v>
      </c>
      <c r="D323" s="17" t="s">
        <v>235</v>
      </c>
      <c r="E323" s="17" t="s">
        <v>243</v>
      </c>
      <c r="F323" s="17" t="s">
        <v>150</v>
      </c>
      <c r="G323" s="17" t="n">
        <v>1</v>
      </c>
      <c r="H323" s="17" t="n">
        <v>1</v>
      </c>
      <c r="I323" s="17" t="n">
        <v>1</v>
      </c>
      <c r="J323" s="17" t="n">
        <v>1</v>
      </c>
      <c r="K323" s="17" t="n">
        <v>1</v>
      </c>
      <c r="L323" s="17" t="n">
        <v>59</v>
      </c>
      <c r="M323" s="17" t="n">
        <v>18</v>
      </c>
      <c r="N323" s="17" t="n">
        <v>57</v>
      </c>
      <c r="O323" s="17" t="n">
        <v>18</v>
      </c>
      <c r="P323" s="17" t="n">
        <v>0</v>
      </c>
      <c r="Q323" s="17" t="n">
        <v>0</v>
      </c>
      <c r="R323" s="17" t="n">
        <v>0</v>
      </c>
      <c r="S323" s="17" t="n">
        <v>0</v>
      </c>
      <c r="T323" s="17" t="n">
        <v>0</v>
      </c>
    </row>
    <row r="324" customFormat="false" ht="15" hidden="false" customHeight="true" outlineLevel="0" collapsed="false">
      <c r="A324" s="17" t="s">
        <v>788</v>
      </c>
      <c r="B324" s="17" t="s">
        <v>142</v>
      </c>
      <c r="C324" s="17" t="s">
        <v>217</v>
      </c>
      <c r="D324" s="17" t="s">
        <v>235</v>
      </c>
      <c r="E324" s="17" t="s">
        <v>243</v>
      </c>
      <c r="F324" s="17" t="s">
        <v>158</v>
      </c>
      <c r="G324" s="17" t="n">
        <v>1</v>
      </c>
      <c r="H324" s="17" t="n">
        <v>1</v>
      </c>
      <c r="I324" s="17" t="n">
        <v>1</v>
      </c>
      <c r="J324" s="17" t="n">
        <v>1</v>
      </c>
      <c r="K324" s="17" t="n">
        <v>1</v>
      </c>
      <c r="L324" s="17" t="n">
        <v>22</v>
      </c>
      <c r="M324" s="17" t="n">
        <v>9</v>
      </c>
      <c r="N324" s="17" t="n">
        <v>24</v>
      </c>
      <c r="O324" s="17" t="n">
        <v>8</v>
      </c>
      <c r="P324" s="17" t="n">
        <v>0</v>
      </c>
      <c r="Q324" s="17" t="n">
        <v>0</v>
      </c>
      <c r="R324" s="17" t="n">
        <v>0</v>
      </c>
      <c r="S324" s="17" t="n">
        <v>0</v>
      </c>
      <c r="T324" s="17" t="n">
        <v>0</v>
      </c>
    </row>
    <row r="325" customFormat="false" ht="15" hidden="false" customHeight="true" outlineLevel="0" collapsed="false">
      <c r="A325" s="17" t="s">
        <v>788</v>
      </c>
      <c r="B325" s="17" t="s">
        <v>142</v>
      </c>
      <c r="C325" s="17" t="s">
        <v>217</v>
      </c>
      <c r="D325" s="17" t="s">
        <v>235</v>
      </c>
      <c r="E325" s="17" t="s">
        <v>139</v>
      </c>
      <c r="F325" s="17" t="s">
        <v>7</v>
      </c>
      <c r="G325" s="17" t="n">
        <v>7</v>
      </c>
      <c r="H325" s="17" t="n">
        <v>7</v>
      </c>
      <c r="I325" s="17" t="n">
        <v>12</v>
      </c>
      <c r="J325" s="17" t="n">
        <v>4</v>
      </c>
      <c r="K325" s="17" t="n">
        <v>13</v>
      </c>
      <c r="L325" s="17" t="n">
        <v>148</v>
      </c>
      <c r="M325" s="17" t="n">
        <v>117</v>
      </c>
      <c r="N325" s="17" t="n">
        <v>260</v>
      </c>
      <c r="O325" s="17" t="n">
        <v>45</v>
      </c>
      <c r="P325" s="17" t="n">
        <v>0</v>
      </c>
      <c r="Q325" s="17" t="n">
        <v>0</v>
      </c>
      <c r="R325" s="17" t="n">
        <v>0</v>
      </c>
      <c r="S325" s="17" t="n">
        <v>0</v>
      </c>
      <c r="T325" s="17" t="n">
        <v>0</v>
      </c>
    </row>
    <row r="326" customFormat="false" ht="15" hidden="false" customHeight="true" outlineLevel="0" collapsed="false">
      <c r="A326" s="17" t="s">
        <v>788</v>
      </c>
      <c r="B326" s="17" t="s">
        <v>142</v>
      </c>
      <c r="C326" s="17" t="s">
        <v>217</v>
      </c>
      <c r="D326" s="17" t="s">
        <v>235</v>
      </c>
      <c r="E326" s="17" t="s">
        <v>139</v>
      </c>
      <c r="F326" s="17" t="s">
        <v>140</v>
      </c>
      <c r="G326" s="17" t="n">
        <v>0</v>
      </c>
      <c r="H326" s="17" t="n">
        <v>0</v>
      </c>
      <c r="I326" s="17" t="n">
        <v>2</v>
      </c>
      <c r="J326" s="17" t="n">
        <v>2</v>
      </c>
      <c r="K326" s="17" t="n">
        <v>2</v>
      </c>
      <c r="L326" s="17" t="n">
        <v>0</v>
      </c>
      <c r="M326" s="17" t="n">
        <v>0</v>
      </c>
      <c r="N326" s="17" t="n">
        <v>23</v>
      </c>
      <c r="O326" s="17" t="n">
        <v>4</v>
      </c>
      <c r="P326" s="17" t="n">
        <v>0</v>
      </c>
      <c r="Q326" s="17" t="n">
        <v>0</v>
      </c>
      <c r="R326" s="17" t="n">
        <v>0</v>
      </c>
      <c r="S326" s="17" t="n">
        <v>0</v>
      </c>
      <c r="T326" s="17" t="n">
        <v>0</v>
      </c>
    </row>
    <row r="327" customFormat="false" ht="15" hidden="false" customHeight="true" outlineLevel="0" collapsed="false">
      <c r="A327" s="17" t="s">
        <v>788</v>
      </c>
      <c r="B327" s="17" t="s">
        <v>142</v>
      </c>
      <c r="C327" s="17" t="s">
        <v>217</v>
      </c>
      <c r="D327" s="17" t="s">
        <v>235</v>
      </c>
      <c r="E327" s="17" t="s">
        <v>139</v>
      </c>
      <c r="F327" s="17" t="s">
        <v>144</v>
      </c>
      <c r="G327" s="17" t="n">
        <v>1</v>
      </c>
      <c r="H327" s="17" t="n">
        <v>1</v>
      </c>
      <c r="I327" s="17" t="n">
        <v>0</v>
      </c>
      <c r="J327" s="17" t="n">
        <v>0</v>
      </c>
      <c r="K327" s="17" t="n">
        <v>2</v>
      </c>
      <c r="L327" s="17" t="n">
        <v>4</v>
      </c>
      <c r="M327" s="17" t="n">
        <v>1</v>
      </c>
      <c r="N327" s="17" t="n">
        <v>0</v>
      </c>
      <c r="O327" s="17" t="n">
        <v>0</v>
      </c>
      <c r="P327" s="17" t="n">
        <v>0</v>
      </c>
      <c r="Q327" s="17" t="n">
        <v>0</v>
      </c>
      <c r="R327" s="17" t="n">
        <v>0</v>
      </c>
      <c r="S327" s="17" t="n">
        <v>0</v>
      </c>
      <c r="T327" s="17" t="n">
        <v>0</v>
      </c>
    </row>
    <row r="328" customFormat="false" ht="15" hidden="false" customHeight="true" outlineLevel="0" collapsed="false">
      <c r="A328" s="17" t="s">
        <v>788</v>
      </c>
      <c r="B328" s="17" t="s">
        <v>142</v>
      </c>
      <c r="C328" s="17" t="s">
        <v>217</v>
      </c>
      <c r="D328" s="17" t="s">
        <v>235</v>
      </c>
      <c r="E328" s="17" t="s">
        <v>139</v>
      </c>
      <c r="F328" s="17" t="s">
        <v>150</v>
      </c>
      <c r="G328" s="17" t="n">
        <v>7</v>
      </c>
      <c r="H328" s="17" t="n">
        <v>7</v>
      </c>
      <c r="I328" s="17" t="n">
        <v>10</v>
      </c>
      <c r="J328" s="17" t="n">
        <v>3</v>
      </c>
      <c r="K328" s="17" t="n">
        <v>13</v>
      </c>
      <c r="L328" s="17" t="n">
        <v>129</v>
      </c>
      <c r="M328" s="17" t="n">
        <v>80</v>
      </c>
      <c r="N328" s="17" t="n">
        <v>104</v>
      </c>
      <c r="O328" s="17" t="n">
        <v>28</v>
      </c>
      <c r="P328" s="17" t="n">
        <v>0</v>
      </c>
      <c r="Q328" s="17" t="n">
        <v>0</v>
      </c>
      <c r="R328" s="17" t="n">
        <v>0</v>
      </c>
      <c r="S328" s="17" t="n">
        <v>0</v>
      </c>
      <c r="T328" s="17" t="n">
        <v>0</v>
      </c>
    </row>
    <row r="329" customFormat="false" ht="15" hidden="false" customHeight="true" outlineLevel="0" collapsed="false">
      <c r="A329" s="17" t="s">
        <v>788</v>
      </c>
      <c r="B329" s="17" t="s">
        <v>142</v>
      </c>
      <c r="C329" s="17" t="s">
        <v>217</v>
      </c>
      <c r="D329" s="17" t="s">
        <v>235</v>
      </c>
      <c r="E329" s="17" t="s">
        <v>139</v>
      </c>
      <c r="F329" s="17" t="s">
        <v>166</v>
      </c>
      <c r="G329" s="17" t="n">
        <v>0</v>
      </c>
      <c r="H329" s="17" t="n">
        <v>0</v>
      </c>
      <c r="I329" s="17" t="n">
        <v>2</v>
      </c>
      <c r="J329" s="17" t="n">
        <v>0</v>
      </c>
      <c r="K329" s="17" t="n">
        <v>2</v>
      </c>
      <c r="L329" s="17" t="n">
        <v>0</v>
      </c>
      <c r="M329" s="17" t="n">
        <v>0</v>
      </c>
      <c r="N329" s="17" t="n">
        <v>125</v>
      </c>
      <c r="O329" s="17" t="n">
        <v>0</v>
      </c>
      <c r="P329" s="17" t="n">
        <v>0</v>
      </c>
      <c r="Q329" s="17" t="n">
        <v>0</v>
      </c>
      <c r="R329" s="17" t="n">
        <v>0</v>
      </c>
      <c r="S329" s="17" t="n">
        <v>0</v>
      </c>
      <c r="T329" s="17" t="n">
        <v>0</v>
      </c>
    </row>
    <row r="330" customFormat="false" ht="15" hidden="false" customHeight="true" outlineLevel="0" collapsed="false">
      <c r="A330" s="17" t="s">
        <v>788</v>
      </c>
      <c r="B330" s="17" t="s">
        <v>142</v>
      </c>
      <c r="C330" s="17" t="s">
        <v>217</v>
      </c>
      <c r="D330" s="17" t="s">
        <v>235</v>
      </c>
      <c r="E330" s="17" t="s">
        <v>139</v>
      </c>
      <c r="F330" s="17" t="s">
        <v>158</v>
      </c>
      <c r="G330" s="17" t="n">
        <v>3</v>
      </c>
      <c r="H330" s="17" t="n">
        <v>4</v>
      </c>
      <c r="I330" s="17" t="n">
        <v>2</v>
      </c>
      <c r="J330" s="17" t="n">
        <v>3</v>
      </c>
      <c r="K330" s="17" t="n">
        <v>7</v>
      </c>
      <c r="L330" s="17" t="n">
        <v>12</v>
      </c>
      <c r="M330" s="17" t="n">
        <v>35</v>
      </c>
      <c r="N330" s="17" t="n">
        <v>8</v>
      </c>
      <c r="O330" s="17" t="n">
        <v>13</v>
      </c>
      <c r="P330" s="17" t="n">
        <v>0</v>
      </c>
      <c r="Q330" s="17" t="n">
        <v>0</v>
      </c>
      <c r="R330" s="17" t="n">
        <v>0</v>
      </c>
      <c r="S330" s="17" t="n">
        <v>0</v>
      </c>
      <c r="T330" s="17" t="n">
        <v>0</v>
      </c>
    </row>
    <row r="331" customFormat="false" ht="15" hidden="false" customHeight="true" outlineLevel="0" collapsed="false">
      <c r="A331" s="17" t="s">
        <v>788</v>
      </c>
      <c r="B331" s="17" t="s">
        <v>142</v>
      </c>
      <c r="C331" s="17" t="s">
        <v>217</v>
      </c>
      <c r="D331" s="17" t="s">
        <v>235</v>
      </c>
      <c r="E331" s="17" t="s">
        <v>139</v>
      </c>
      <c r="F331" s="17" t="s">
        <v>169</v>
      </c>
      <c r="G331" s="17" t="n">
        <v>1</v>
      </c>
      <c r="H331" s="17" t="n">
        <v>1</v>
      </c>
      <c r="I331" s="17" t="n">
        <v>0</v>
      </c>
      <c r="J331" s="17" t="n">
        <v>0</v>
      </c>
      <c r="K331" s="17" t="n">
        <v>2</v>
      </c>
      <c r="L331" s="17" t="n">
        <v>3</v>
      </c>
      <c r="M331" s="17" t="n">
        <v>1</v>
      </c>
      <c r="N331" s="17" t="n">
        <v>0</v>
      </c>
      <c r="O331" s="17" t="n">
        <v>0</v>
      </c>
      <c r="P331" s="17" t="n">
        <v>0</v>
      </c>
      <c r="Q331" s="17" t="n">
        <v>0</v>
      </c>
      <c r="R331" s="17" t="n">
        <v>0</v>
      </c>
      <c r="S331" s="17" t="n">
        <v>0</v>
      </c>
      <c r="T331" s="17" t="n">
        <v>0</v>
      </c>
    </row>
    <row r="332" customFormat="false" ht="15" hidden="false" customHeight="true" outlineLevel="0" collapsed="false">
      <c r="A332" s="17" t="s">
        <v>788</v>
      </c>
      <c r="B332" s="17" t="s">
        <v>142</v>
      </c>
      <c r="C332" s="17" t="s">
        <v>217</v>
      </c>
      <c r="D332" s="17" t="s">
        <v>218</v>
      </c>
      <c r="E332" s="17" t="s">
        <v>139</v>
      </c>
      <c r="F332" s="17" t="s">
        <v>7</v>
      </c>
      <c r="G332" s="17" t="n">
        <v>2</v>
      </c>
      <c r="H332" s="17" t="n">
        <v>1</v>
      </c>
      <c r="I332" s="17" t="n">
        <v>2</v>
      </c>
      <c r="J332" s="17" t="n">
        <v>1</v>
      </c>
      <c r="K332" s="17" t="n">
        <v>2</v>
      </c>
      <c r="L332" s="17" t="n">
        <v>50</v>
      </c>
      <c r="M332" s="17" t="n">
        <v>15</v>
      </c>
      <c r="N332" s="17" t="n">
        <v>65</v>
      </c>
      <c r="O332" s="17" t="n">
        <v>19</v>
      </c>
      <c r="P332" s="17" t="n">
        <v>0</v>
      </c>
      <c r="Q332" s="17" t="n">
        <v>0</v>
      </c>
      <c r="R332" s="17" t="n">
        <v>0</v>
      </c>
      <c r="S332" s="17" t="n">
        <v>0</v>
      </c>
      <c r="T332" s="17" t="n">
        <v>0</v>
      </c>
    </row>
    <row r="333" customFormat="false" ht="15" hidden="false" customHeight="true" outlineLevel="0" collapsed="false">
      <c r="A333" s="17" t="s">
        <v>788</v>
      </c>
      <c r="B333" s="17" t="s">
        <v>142</v>
      </c>
      <c r="C333" s="17" t="s">
        <v>217</v>
      </c>
      <c r="D333" s="17" t="s">
        <v>218</v>
      </c>
      <c r="E333" s="17" t="s">
        <v>139</v>
      </c>
      <c r="F333" s="17" t="s">
        <v>150</v>
      </c>
      <c r="G333" s="17" t="n">
        <v>2</v>
      </c>
      <c r="H333" s="17" t="n">
        <v>1</v>
      </c>
      <c r="I333" s="17" t="n">
        <v>2</v>
      </c>
      <c r="J333" s="17" t="n">
        <v>1</v>
      </c>
      <c r="K333" s="17" t="n">
        <v>2</v>
      </c>
      <c r="L333" s="17" t="n">
        <v>21</v>
      </c>
      <c r="M333" s="17" t="n">
        <v>7</v>
      </c>
      <c r="N333" s="17" t="n">
        <v>33</v>
      </c>
      <c r="O333" s="17" t="n">
        <v>15</v>
      </c>
      <c r="P333" s="17" t="n">
        <v>0</v>
      </c>
      <c r="Q333" s="17" t="n">
        <v>0</v>
      </c>
      <c r="R333" s="17" t="n">
        <v>0</v>
      </c>
      <c r="S333" s="17" t="n">
        <v>0</v>
      </c>
      <c r="T333" s="17" t="n">
        <v>0</v>
      </c>
    </row>
    <row r="334" customFormat="false" ht="15" hidden="false" customHeight="true" outlineLevel="0" collapsed="false">
      <c r="A334" s="17" t="s">
        <v>788</v>
      </c>
      <c r="B334" s="17" t="s">
        <v>142</v>
      </c>
      <c r="C334" s="17" t="s">
        <v>217</v>
      </c>
      <c r="D334" s="17" t="s">
        <v>218</v>
      </c>
      <c r="E334" s="17" t="s">
        <v>139</v>
      </c>
      <c r="F334" s="17" t="s">
        <v>158</v>
      </c>
      <c r="G334" s="17" t="n">
        <v>2</v>
      </c>
      <c r="H334" s="17" t="n">
        <v>1</v>
      </c>
      <c r="I334" s="17" t="n">
        <v>2</v>
      </c>
      <c r="J334" s="17" t="n">
        <v>1</v>
      </c>
      <c r="K334" s="17" t="n">
        <v>2</v>
      </c>
      <c r="L334" s="17" t="n">
        <v>29</v>
      </c>
      <c r="M334" s="17" t="n">
        <v>8</v>
      </c>
      <c r="N334" s="17" t="n">
        <v>29</v>
      </c>
      <c r="O334" s="17" t="n">
        <v>4</v>
      </c>
      <c r="P334" s="17" t="n">
        <v>0</v>
      </c>
      <c r="Q334" s="17" t="n">
        <v>0</v>
      </c>
      <c r="R334" s="17" t="n">
        <v>0</v>
      </c>
      <c r="S334" s="17" t="n">
        <v>0</v>
      </c>
      <c r="T334" s="17" t="n">
        <v>0</v>
      </c>
    </row>
    <row r="335" customFormat="false" ht="15" hidden="false" customHeight="true" outlineLevel="0" collapsed="false">
      <c r="A335" s="17" t="s">
        <v>788</v>
      </c>
      <c r="B335" s="17" t="s">
        <v>142</v>
      </c>
      <c r="C335" s="17" t="s">
        <v>217</v>
      </c>
      <c r="D335" s="17" t="s">
        <v>218</v>
      </c>
      <c r="E335" s="17" t="s">
        <v>139</v>
      </c>
      <c r="F335" s="17" t="s">
        <v>169</v>
      </c>
      <c r="G335" s="17" t="n">
        <v>0</v>
      </c>
      <c r="H335" s="17" t="n">
        <v>0</v>
      </c>
      <c r="I335" s="17" t="n">
        <v>1</v>
      </c>
      <c r="J335" s="17" t="n">
        <v>0</v>
      </c>
      <c r="K335" s="17" t="n">
        <v>1</v>
      </c>
      <c r="L335" s="17" t="n">
        <v>0</v>
      </c>
      <c r="M335" s="17" t="n">
        <v>0</v>
      </c>
      <c r="N335" s="17" t="n">
        <v>3</v>
      </c>
      <c r="O335" s="17" t="n">
        <v>0</v>
      </c>
      <c r="P335" s="17" t="n">
        <v>0</v>
      </c>
      <c r="Q335" s="17" t="n">
        <v>0</v>
      </c>
      <c r="R335" s="17" t="n">
        <v>0</v>
      </c>
      <c r="S335" s="17" t="n">
        <v>0</v>
      </c>
      <c r="T335" s="17" t="n">
        <v>0</v>
      </c>
    </row>
    <row r="336" customFormat="false" ht="15" hidden="false" customHeight="true" outlineLevel="0" collapsed="false">
      <c r="A336" s="17" t="s">
        <v>949</v>
      </c>
      <c r="B336" s="17" t="s">
        <v>142</v>
      </c>
      <c r="C336" s="17" t="s">
        <v>134</v>
      </c>
      <c r="D336" s="17" t="s">
        <v>135</v>
      </c>
      <c r="E336" s="17" t="s">
        <v>139</v>
      </c>
      <c r="F336" s="17" t="s">
        <v>7</v>
      </c>
      <c r="G336" s="17" t="n">
        <v>2</v>
      </c>
      <c r="H336" s="17" t="n">
        <v>1</v>
      </c>
      <c r="I336" s="17" t="n">
        <v>2</v>
      </c>
      <c r="J336" s="17" t="n">
        <v>2</v>
      </c>
      <c r="K336" s="17" t="n">
        <v>2</v>
      </c>
      <c r="L336" s="17" t="n">
        <v>164</v>
      </c>
      <c r="M336" s="17" t="n">
        <v>4</v>
      </c>
      <c r="N336" s="17" t="n">
        <v>80</v>
      </c>
      <c r="O336" s="17" t="n">
        <v>44</v>
      </c>
      <c r="P336" s="17" t="n">
        <v>0</v>
      </c>
      <c r="Q336" s="17" t="n">
        <v>0</v>
      </c>
      <c r="R336" s="17" t="n">
        <v>0</v>
      </c>
      <c r="S336" s="17" t="n">
        <v>0</v>
      </c>
      <c r="T336" s="17" t="n">
        <v>0</v>
      </c>
    </row>
    <row r="337" customFormat="false" ht="15" hidden="false" customHeight="true" outlineLevel="0" collapsed="false">
      <c r="A337" s="17" t="s">
        <v>949</v>
      </c>
      <c r="B337" s="17" t="s">
        <v>142</v>
      </c>
      <c r="C337" s="17" t="s">
        <v>134</v>
      </c>
      <c r="D337" s="17" t="s">
        <v>135</v>
      </c>
      <c r="E337" s="17" t="s">
        <v>139</v>
      </c>
      <c r="F337" s="17" t="s">
        <v>140</v>
      </c>
      <c r="G337" s="17" t="n">
        <v>1</v>
      </c>
      <c r="H337" s="17" t="n">
        <v>0</v>
      </c>
      <c r="I337" s="17" t="n">
        <v>0</v>
      </c>
      <c r="J337" s="17" t="n">
        <v>0</v>
      </c>
      <c r="K337" s="17" t="n">
        <v>1</v>
      </c>
      <c r="L337" s="17" t="n">
        <v>1</v>
      </c>
      <c r="M337" s="17" t="n">
        <v>0</v>
      </c>
      <c r="N337" s="17" t="n">
        <v>0</v>
      </c>
      <c r="O337" s="17" t="n">
        <v>0</v>
      </c>
      <c r="P337" s="17" t="n">
        <v>0</v>
      </c>
      <c r="Q337" s="17" t="n">
        <v>0</v>
      </c>
      <c r="R337" s="17" t="n">
        <v>0</v>
      </c>
      <c r="S337" s="17" t="n">
        <v>0</v>
      </c>
      <c r="T337" s="17" t="n">
        <v>0</v>
      </c>
    </row>
    <row r="338" customFormat="false" ht="15" hidden="false" customHeight="true" outlineLevel="0" collapsed="false">
      <c r="A338" s="17" t="s">
        <v>949</v>
      </c>
      <c r="B338" s="17" t="s">
        <v>142</v>
      </c>
      <c r="C338" s="17" t="s">
        <v>134</v>
      </c>
      <c r="D338" s="17" t="s">
        <v>135</v>
      </c>
      <c r="E338" s="17" t="s">
        <v>139</v>
      </c>
      <c r="F338" s="17" t="s">
        <v>144</v>
      </c>
      <c r="G338" s="17" t="n">
        <v>1</v>
      </c>
      <c r="H338" s="17" t="n">
        <v>1</v>
      </c>
      <c r="I338" s="17" t="n">
        <v>1</v>
      </c>
      <c r="J338" s="17" t="n">
        <v>1</v>
      </c>
      <c r="K338" s="17" t="n">
        <v>1</v>
      </c>
      <c r="L338" s="17" t="n">
        <v>5</v>
      </c>
      <c r="M338" s="17" t="n">
        <v>4</v>
      </c>
      <c r="N338" s="17" t="n">
        <v>10</v>
      </c>
      <c r="O338" s="17" t="n">
        <v>6</v>
      </c>
      <c r="P338" s="17" t="n">
        <v>0</v>
      </c>
      <c r="Q338" s="17" t="n">
        <v>0</v>
      </c>
      <c r="R338" s="17" t="n">
        <v>0</v>
      </c>
      <c r="S338" s="17" t="n">
        <v>0</v>
      </c>
      <c r="T338" s="17" t="n">
        <v>0</v>
      </c>
    </row>
    <row r="339" customFormat="false" ht="15" hidden="false" customHeight="true" outlineLevel="0" collapsed="false">
      <c r="A339" s="17" t="s">
        <v>949</v>
      </c>
      <c r="B339" s="17" t="s">
        <v>142</v>
      </c>
      <c r="C339" s="17" t="s">
        <v>134</v>
      </c>
      <c r="D339" s="17" t="s">
        <v>135</v>
      </c>
      <c r="E339" s="17" t="s">
        <v>139</v>
      </c>
      <c r="F339" s="17" t="s">
        <v>150</v>
      </c>
      <c r="G339" s="17" t="n">
        <v>2</v>
      </c>
      <c r="H339" s="17" t="n">
        <v>0</v>
      </c>
      <c r="I339" s="17" t="n">
        <v>2</v>
      </c>
      <c r="J339" s="17" t="n">
        <v>2</v>
      </c>
      <c r="K339" s="17" t="n">
        <v>2</v>
      </c>
      <c r="L339" s="17" t="n">
        <v>48</v>
      </c>
      <c r="M339" s="17" t="n">
        <v>0</v>
      </c>
      <c r="N339" s="17" t="n">
        <v>45</v>
      </c>
      <c r="O339" s="17" t="n">
        <v>25</v>
      </c>
      <c r="P339" s="17" t="n">
        <v>0</v>
      </c>
      <c r="Q339" s="17" t="n">
        <v>0</v>
      </c>
      <c r="R339" s="17" t="n">
        <v>0</v>
      </c>
      <c r="S339" s="17" t="n">
        <v>0</v>
      </c>
      <c r="T339" s="17" t="n">
        <v>0</v>
      </c>
    </row>
    <row r="340" customFormat="false" ht="15" hidden="false" customHeight="true" outlineLevel="0" collapsed="false">
      <c r="A340" s="17" t="s">
        <v>949</v>
      </c>
      <c r="B340" s="17" t="s">
        <v>142</v>
      </c>
      <c r="C340" s="17" t="s">
        <v>134</v>
      </c>
      <c r="D340" s="17" t="s">
        <v>135</v>
      </c>
      <c r="E340" s="17" t="s">
        <v>139</v>
      </c>
      <c r="F340" s="17" t="s">
        <v>158</v>
      </c>
      <c r="G340" s="17" t="n">
        <v>1</v>
      </c>
      <c r="H340" s="17" t="n">
        <v>0</v>
      </c>
      <c r="I340" s="17" t="n">
        <v>2</v>
      </c>
      <c r="J340" s="17" t="n">
        <v>2</v>
      </c>
      <c r="K340" s="17" t="n">
        <v>2</v>
      </c>
      <c r="L340" s="17" t="n">
        <v>110</v>
      </c>
      <c r="M340" s="17" t="n">
        <v>0</v>
      </c>
      <c r="N340" s="17" t="n">
        <v>25</v>
      </c>
      <c r="O340" s="17" t="n">
        <v>6</v>
      </c>
      <c r="P340" s="17" t="n">
        <v>0</v>
      </c>
      <c r="Q340" s="17" t="n">
        <v>0</v>
      </c>
      <c r="R340" s="17" t="n">
        <v>0</v>
      </c>
      <c r="S340" s="17" t="n">
        <v>0</v>
      </c>
      <c r="T340" s="17" t="n">
        <v>0</v>
      </c>
    </row>
    <row r="341" customFormat="false" ht="15" hidden="false" customHeight="true" outlineLevel="0" collapsed="false">
      <c r="A341" s="17" t="s">
        <v>949</v>
      </c>
      <c r="B341" s="17" t="s">
        <v>142</v>
      </c>
      <c r="C341" s="17" t="s">
        <v>134</v>
      </c>
      <c r="D341" s="17" t="s">
        <v>135</v>
      </c>
      <c r="E341" s="17" t="s">
        <v>139</v>
      </c>
      <c r="F341" s="17" t="s">
        <v>169</v>
      </c>
      <c r="G341" s="17" t="n">
        <v>0</v>
      </c>
      <c r="H341" s="17" t="n">
        <v>0</v>
      </c>
      <c r="I341" s="17" t="n">
        <v>0</v>
      </c>
      <c r="J341" s="17" t="n">
        <v>1</v>
      </c>
      <c r="K341" s="17" t="n">
        <v>1</v>
      </c>
      <c r="L341" s="17" t="n">
        <v>0</v>
      </c>
      <c r="M341" s="17" t="n">
        <v>0</v>
      </c>
      <c r="N341" s="17" t="n">
        <v>0</v>
      </c>
      <c r="O341" s="17" t="n">
        <v>7</v>
      </c>
      <c r="P341" s="17" t="n">
        <v>0</v>
      </c>
      <c r="Q341" s="17" t="n">
        <v>0</v>
      </c>
      <c r="R341" s="17" t="n">
        <v>0</v>
      </c>
      <c r="S341" s="17" t="n">
        <v>0</v>
      </c>
      <c r="T341" s="17" t="n">
        <v>0</v>
      </c>
    </row>
    <row r="342" customFormat="false" ht="15" hidden="false" customHeight="true" outlineLevel="0" collapsed="false">
      <c r="A342" s="17" t="s">
        <v>949</v>
      </c>
      <c r="B342" s="17" t="s">
        <v>142</v>
      </c>
      <c r="C342" s="17" t="s">
        <v>134</v>
      </c>
      <c r="D342" s="17" t="s">
        <v>14446</v>
      </c>
      <c r="E342" s="17" t="s">
        <v>139</v>
      </c>
      <c r="F342" s="17" t="s">
        <v>7</v>
      </c>
      <c r="G342" s="17" t="n">
        <v>0</v>
      </c>
      <c r="H342" s="17" t="n">
        <v>1</v>
      </c>
      <c r="I342" s="17" t="n">
        <v>1</v>
      </c>
      <c r="J342" s="17" t="n">
        <v>1</v>
      </c>
      <c r="K342" s="17" t="n">
        <v>1</v>
      </c>
      <c r="L342" s="17" t="n">
        <v>0</v>
      </c>
      <c r="M342" s="17" t="n">
        <v>97</v>
      </c>
      <c r="N342" s="17" t="n">
        <v>318</v>
      </c>
      <c r="O342" s="17" t="n">
        <v>16</v>
      </c>
      <c r="P342" s="17" t="n">
        <v>0</v>
      </c>
      <c r="Q342" s="17" t="n">
        <v>0</v>
      </c>
      <c r="R342" s="17" t="n">
        <v>0</v>
      </c>
      <c r="S342" s="17" t="n">
        <v>0</v>
      </c>
      <c r="T342" s="17" t="n">
        <v>0</v>
      </c>
    </row>
    <row r="343" customFormat="false" ht="15" hidden="false" customHeight="true" outlineLevel="0" collapsed="false">
      <c r="A343" s="17" t="s">
        <v>949</v>
      </c>
      <c r="B343" s="17" t="s">
        <v>142</v>
      </c>
      <c r="C343" s="17" t="s">
        <v>134</v>
      </c>
      <c r="D343" s="17" t="s">
        <v>14446</v>
      </c>
      <c r="E343" s="17" t="s">
        <v>139</v>
      </c>
      <c r="F343" s="17" t="s">
        <v>140</v>
      </c>
      <c r="G343" s="17" t="n">
        <v>0</v>
      </c>
      <c r="H343" s="17" t="n">
        <v>0</v>
      </c>
      <c r="I343" s="17" t="n">
        <v>1</v>
      </c>
      <c r="J343" s="17" t="n">
        <v>0</v>
      </c>
      <c r="K343" s="17" t="n">
        <v>1</v>
      </c>
      <c r="L343" s="17" t="n">
        <v>0</v>
      </c>
      <c r="M343" s="17" t="n">
        <v>0</v>
      </c>
      <c r="N343" s="17" t="n">
        <v>1</v>
      </c>
      <c r="O343" s="17" t="n">
        <v>0</v>
      </c>
      <c r="P343" s="17" t="n">
        <v>0</v>
      </c>
      <c r="Q343" s="17" t="n">
        <v>0</v>
      </c>
      <c r="R343" s="17" t="n">
        <v>0</v>
      </c>
      <c r="S343" s="17" t="n">
        <v>0</v>
      </c>
      <c r="T343" s="17" t="n">
        <v>0</v>
      </c>
    </row>
    <row r="344" customFormat="false" ht="15" hidden="false" customHeight="true" outlineLevel="0" collapsed="false">
      <c r="A344" s="17" t="s">
        <v>949</v>
      </c>
      <c r="B344" s="17" t="s">
        <v>142</v>
      </c>
      <c r="C344" s="17" t="s">
        <v>134</v>
      </c>
      <c r="D344" s="17" t="s">
        <v>14446</v>
      </c>
      <c r="E344" s="17" t="s">
        <v>139</v>
      </c>
      <c r="F344" s="17" t="s">
        <v>144</v>
      </c>
      <c r="G344" s="17" t="n">
        <v>0</v>
      </c>
      <c r="H344" s="17" t="n">
        <v>1</v>
      </c>
      <c r="I344" s="17" t="n">
        <v>1</v>
      </c>
      <c r="J344" s="17" t="n">
        <v>0</v>
      </c>
      <c r="K344" s="17" t="n">
        <v>1</v>
      </c>
      <c r="L344" s="17" t="n">
        <v>0</v>
      </c>
      <c r="M344" s="17" t="n">
        <v>5</v>
      </c>
      <c r="N344" s="17" t="n">
        <v>37</v>
      </c>
      <c r="O344" s="17" t="n">
        <v>0</v>
      </c>
      <c r="P344" s="17" t="n">
        <v>0</v>
      </c>
      <c r="Q344" s="17" t="n">
        <v>0</v>
      </c>
      <c r="R344" s="17" t="n">
        <v>0</v>
      </c>
      <c r="S344" s="17" t="n">
        <v>0</v>
      </c>
      <c r="T344" s="17" t="n">
        <v>0</v>
      </c>
    </row>
    <row r="345" customFormat="false" ht="15" hidden="false" customHeight="true" outlineLevel="0" collapsed="false">
      <c r="A345" s="17" t="s">
        <v>949</v>
      </c>
      <c r="B345" s="17" t="s">
        <v>142</v>
      </c>
      <c r="C345" s="17" t="s">
        <v>134</v>
      </c>
      <c r="D345" s="17" t="s">
        <v>14446</v>
      </c>
      <c r="E345" s="17" t="s">
        <v>139</v>
      </c>
      <c r="F345" s="17" t="s">
        <v>150</v>
      </c>
      <c r="G345" s="17" t="n">
        <v>0</v>
      </c>
      <c r="H345" s="17" t="n">
        <v>1</v>
      </c>
      <c r="I345" s="17" t="n">
        <v>1</v>
      </c>
      <c r="J345" s="17" t="n">
        <v>1</v>
      </c>
      <c r="K345" s="17" t="n">
        <v>1</v>
      </c>
      <c r="L345" s="17" t="n">
        <v>0</v>
      </c>
      <c r="M345" s="17" t="n">
        <v>92</v>
      </c>
      <c r="N345" s="17" t="n">
        <v>280</v>
      </c>
      <c r="O345" s="17" t="n">
        <v>16</v>
      </c>
      <c r="P345" s="17" t="n">
        <v>0</v>
      </c>
      <c r="Q345" s="17" t="n">
        <v>0</v>
      </c>
      <c r="R345" s="17" t="n">
        <v>0</v>
      </c>
      <c r="S345" s="17" t="n">
        <v>0</v>
      </c>
      <c r="T345" s="17" t="n">
        <v>0</v>
      </c>
    </row>
    <row r="346" customFormat="false" ht="15" hidden="false" customHeight="true" outlineLevel="0" collapsed="false">
      <c r="A346" s="17" t="s">
        <v>949</v>
      </c>
      <c r="B346" s="17" t="s">
        <v>142</v>
      </c>
      <c r="C346" s="17" t="s">
        <v>148</v>
      </c>
      <c r="D346" s="17" t="s">
        <v>14443</v>
      </c>
      <c r="E346" s="17" t="s">
        <v>139</v>
      </c>
      <c r="F346" s="17" t="s">
        <v>7</v>
      </c>
      <c r="G346" s="17" t="n">
        <v>3</v>
      </c>
      <c r="H346" s="17" t="n">
        <v>3</v>
      </c>
      <c r="I346" s="17" t="n">
        <v>1</v>
      </c>
      <c r="J346" s="17" t="n">
        <v>0</v>
      </c>
      <c r="K346" s="17" t="n">
        <v>4</v>
      </c>
      <c r="L346" s="17" t="n">
        <v>381</v>
      </c>
      <c r="M346" s="17" t="n">
        <v>100</v>
      </c>
      <c r="N346" s="17" t="n">
        <v>1</v>
      </c>
      <c r="O346" s="17" t="n">
        <v>0</v>
      </c>
      <c r="P346" s="17" t="n">
        <v>0</v>
      </c>
      <c r="Q346" s="17" t="n">
        <v>0</v>
      </c>
      <c r="R346" s="17" t="n">
        <v>0</v>
      </c>
      <c r="S346" s="17" t="n">
        <v>0</v>
      </c>
      <c r="T346" s="17" t="n">
        <v>0</v>
      </c>
    </row>
    <row r="347" customFormat="false" ht="15" hidden="false" customHeight="true" outlineLevel="0" collapsed="false">
      <c r="A347" s="17" t="s">
        <v>949</v>
      </c>
      <c r="B347" s="17" t="s">
        <v>142</v>
      </c>
      <c r="C347" s="17" t="s">
        <v>148</v>
      </c>
      <c r="D347" s="17" t="s">
        <v>14443</v>
      </c>
      <c r="E347" s="17" t="s">
        <v>139</v>
      </c>
      <c r="F347" s="17" t="s">
        <v>140</v>
      </c>
      <c r="G347" s="17" t="n">
        <v>2</v>
      </c>
      <c r="H347" s="17" t="n">
        <v>1</v>
      </c>
      <c r="I347" s="17" t="n">
        <v>0</v>
      </c>
      <c r="J347" s="17" t="n">
        <v>0</v>
      </c>
      <c r="K347" s="17" t="n">
        <v>2</v>
      </c>
      <c r="L347" s="17" t="n">
        <v>213</v>
      </c>
      <c r="M347" s="17" t="n">
        <v>13</v>
      </c>
      <c r="N347" s="17" t="n">
        <v>0</v>
      </c>
      <c r="O347" s="17" t="n">
        <v>0</v>
      </c>
      <c r="P347" s="17" t="n">
        <v>0</v>
      </c>
      <c r="Q347" s="17" t="n">
        <v>0</v>
      </c>
      <c r="R347" s="17" t="n">
        <v>0</v>
      </c>
      <c r="S347" s="17" t="n">
        <v>0</v>
      </c>
      <c r="T347" s="17" t="n">
        <v>0</v>
      </c>
    </row>
    <row r="348" customFormat="false" ht="15" hidden="false" customHeight="true" outlineLevel="0" collapsed="false">
      <c r="A348" s="17" t="s">
        <v>949</v>
      </c>
      <c r="B348" s="17" t="s">
        <v>142</v>
      </c>
      <c r="C348" s="17" t="s">
        <v>148</v>
      </c>
      <c r="D348" s="17" t="s">
        <v>14443</v>
      </c>
      <c r="E348" s="17" t="s">
        <v>139</v>
      </c>
      <c r="F348" s="17" t="s">
        <v>150</v>
      </c>
      <c r="G348" s="17" t="n">
        <v>2</v>
      </c>
      <c r="H348" s="17" t="n">
        <v>3</v>
      </c>
      <c r="I348" s="17" t="n">
        <v>1</v>
      </c>
      <c r="J348" s="17" t="n">
        <v>0</v>
      </c>
      <c r="K348" s="17" t="n">
        <v>3</v>
      </c>
      <c r="L348" s="17" t="n">
        <v>145</v>
      </c>
      <c r="M348" s="17" t="n">
        <v>71</v>
      </c>
      <c r="N348" s="17" t="n">
        <v>1</v>
      </c>
      <c r="O348" s="17" t="n">
        <v>0</v>
      </c>
      <c r="P348" s="17" t="n">
        <v>0</v>
      </c>
      <c r="Q348" s="17" t="n">
        <v>0</v>
      </c>
      <c r="R348" s="17" t="n">
        <v>0</v>
      </c>
      <c r="S348" s="17" t="n">
        <v>0</v>
      </c>
      <c r="T348" s="17" t="n">
        <v>0</v>
      </c>
    </row>
    <row r="349" customFormat="false" ht="15" hidden="false" customHeight="true" outlineLevel="0" collapsed="false">
      <c r="A349" s="17" t="s">
        <v>949</v>
      </c>
      <c r="B349" s="17" t="s">
        <v>142</v>
      </c>
      <c r="C349" s="17" t="s">
        <v>148</v>
      </c>
      <c r="D349" s="17" t="s">
        <v>14443</v>
      </c>
      <c r="E349" s="17" t="s">
        <v>139</v>
      </c>
      <c r="F349" s="17" t="s">
        <v>158</v>
      </c>
      <c r="G349" s="17" t="n">
        <v>2</v>
      </c>
      <c r="H349" s="17" t="n">
        <v>2</v>
      </c>
      <c r="I349" s="17" t="n">
        <v>0</v>
      </c>
      <c r="J349" s="17" t="n">
        <v>0</v>
      </c>
      <c r="K349" s="17" t="n">
        <v>2</v>
      </c>
      <c r="L349" s="17" t="n">
        <v>17</v>
      </c>
      <c r="M349" s="17" t="n">
        <v>16</v>
      </c>
      <c r="N349" s="17" t="n">
        <v>0</v>
      </c>
      <c r="O349" s="17" t="n">
        <v>0</v>
      </c>
      <c r="P349" s="17" t="n">
        <v>0</v>
      </c>
      <c r="Q349" s="17" t="n">
        <v>0</v>
      </c>
      <c r="R349" s="17" t="n">
        <v>0</v>
      </c>
      <c r="S349" s="17" t="n">
        <v>0</v>
      </c>
      <c r="T349" s="17" t="n">
        <v>0</v>
      </c>
    </row>
    <row r="350" customFormat="false" ht="15" hidden="false" customHeight="true" outlineLevel="0" collapsed="false">
      <c r="A350" s="17" t="s">
        <v>949</v>
      </c>
      <c r="B350" s="17" t="s">
        <v>142</v>
      </c>
      <c r="C350" s="17" t="s">
        <v>148</v>
      </c>
      <c r="D350" s="17" t="s">
        <v>14443</v>
      </c>
      <c r="E350" s="17" t="s">
        <v>139</v>
      </c>
      <c r="F350" s="17" t="s">
        <v>169</v>
      </c>
      <c r="G350" s="17" t="n">
        <v>1</v>
      </c>
      <c r="H350" s="17" t="n">
        <v>0</v>
      </c>
      <c r="I350" s="17" t="n">
        <v>0</v>
      </c>
      <c r="J350" s="17" t="n">
        <v>0</v>
      </c>
      <c r="K350" s="17" t="n">
        <v>1</v>
      </c>
      <c r="L350" s="17" t="n">
        <v>6</v>
      </c>
      <c r="M350" s="17" t="n">
        <v>0</v>
      </c>
      <c r="N350" s="17" t="n">
        <v>0</v>
      </c>
      <c r="O350" s="17" t="n">
        <v>0</v>
      </c>
      <c r="P350" s="17" t="n">
        <v>0</v>
      </c>
      <c r="Q350" s="17" t="n">
        <v>0</v>
      </c>
      <c r="R350" s="17" t="n">
        <v>0</v>
      </c>
      <c r="S350" s="17" t="n">
        <v>0</v>
      </c>
      <c r="T350" s="17" t="n">
        <v>0</v>
      </c>
    </row>
    <row r="351" customFormat="false" ht="15" hidden="false" customHeight="true" outlineLevel="0" collapsed="false">
      <c r="A351" s="17" t="s">
        <v>949</v>
      </c>
      <c r="B351" s="17" t="s">
        <v>142</v>
      </c>
      <c r="C351" s="17" t="s">
        <v>217</v>
      </c>
      <c r="D351" s="17" t="s">
        <v>235</v>
      </c>
      <c r="E351" s="17" t="s">
        <v>243</v>
      </c>
      <c r="F351" s="17" t="s">
        <v>7</v>
      </c>
      <c r="G351" s="17" t="n">
        <v>1</v>
      </c>
      <c r="H351" s="17" t="n">
        <v>1</v>
      </c>
      <c r="I351" s="17" t="n">
        <v>1</v>
      </c>
      <c r="J351" s="17" t="n">
        <v>1</v>
      </c>
      <c r="K351" s="17" t="n">
        <v>1</v>
      </c>
      <c r="L351" s="17" t="n">
        <v>374</v>
      </c>
      <c r="M351" s="17" t="n">
        <v>80</v>
      </c>
      <c r="N351" s="17" t="n">
        <v>74</v>
      </c>
      <c r="O351" s="17" t="n">
        <v>133</v>
      </c>
      <c r="P351" s="17" t="n">
        <v>0</v>
      </c>
      <c r="Q351" s="17" t="n">
        <v>0</v>
      </c>
      <c r="R351" s="17" t="n">
        <v>0</v>
      </c>
      <c r="S351" s="17" t="n">
        <v>0</v>
      </c>
      <c r="T351" s="17" t="n">
        <v>0</v>
      </c>
    </row>
    <row r="352" customFormat="false" ht="15" hidden="false" customHeight="true" outlineLevel="0" collapsed="false">
      <c r="A352" s="17" t="s">
        <v>949</v>
      </c>
      <c r="B352" s="17" t="s">
        <v>142</v>
      </c>
      <c r="C352" s="17" t="s">
        <v>217</v>
      </c>
      <c r="D352" s="17" t="s">
        <v>235</v>
      </c>
      <c r="E352" s="17" t="s">
        <v>243</v>
      </c>
      <c r="F352" s="17" t="s">
        <v>140</v>
      </c>
      <c r="G352" s="17" t="n">
        <v>1</v>
      </c>
      <c r="H352" s="17" t="n">
        <v>1</v>
      </c>
      <c r="I352" s="17" t="n">
        <v>1</v>
      </c>
      <c r="J352" s="17" t="n">
        <v>0</v>
      </c>
      <c r="K352" s="17" t="n">
        <v>1</v>
      </c>
      <c r="L352" s="17" t="n">
        <v>9</v>
      </c>
      <c r="M352" s="17" t="n">
        <v>4</v>
      </c>
      <c r="N352" s="17" t="n">
        <v>2</v>
      </c>
      <c r="O352" s="17" t="n">
        <v>0</v>
      </c>
      <c r="P352" s="17" t="n">
        <v>0</v>
      </c>
      <c r="Q352" s="17" t="n">
        <v>0</v>
      </c>
      <c r="R352" s="17" t="n">
        <v>0</v>
      </c>
      <c r="S352" s="17" t="n">
        <v>0</v>
      </c>
      <c r="T352" s="17" t="n">
        <v>0</v>
      </c>
    </row>
    <row r="353" customFormat="false" ht="15" hidden="false" customHeight="true" outlineLevel="0" collapsed="false">
      <c r="A353" s="17" t="s">
        <v>949</v>
      </c>
      <c r="B353" s="17" t="s">
        <v>142</v>
      </c>
      <c r="C353" s="17" t="s">
        <v>217</v>
      </c>
      <c r="D353" s="17" t="s">
        <v>235</v>
      </c>
      <c r="E353" s="17" t="s">
        <v>243</v>
      </c>
      <c r="F353" s="17" t="s">
        <v>150</v>
      </c>
      <c r="G353" s="17" t="n">
        <v>1</v>
      </c>
      <c r="H353" s="17" t="n">
        <v>1</v>
      </c>
      <c r="I353" s="17" t="n">
        <v>1</v>
      </c>
      <c r="J353" s="17" t="n">
        <v>1</v>
      </c>
      <c r="K353" s="17" t="n">
        <v>1</v>
      </c>
      <c r="L353" s="17" t="n">
        <v>321</v>
      </c>
      <c r="M353" s="17" t="n">
        <v>62</v>
      </c>
      <c r="N353" s="17" t="n">
        <v>67</v>
      </c>
      <c r="O353" s="17" t="n">
        <v>127</v>
      </c>
      <c r="P353" s="17" t="n">
        <v>0</v>
      </c>
      <c r="Q353" s="17" t="n">
        <v>0</v>
      </c>
      <c r="R353" s="17" t="n">
        <v>0</v>
      </c>
      <c r="S353" s="17" t="n">
        <v>0</v>
      </c>
      <c r="T353" s="17" t="n">
        <v>0</v>
      </c>
    </row>
    <row r="354" customFormat="false" ht="15" hidden="false" customHeight="true" outlineLevel="0" collapsed="false">
      <c r="A354" s="17" t="s">
        <v>949</v>
      </c>
      <c r="B354" s="17" t="s">
        <v>142</v>
      </c>
      <c r="C354" s="17" t="s">
        <v>217</v>
      </c>
      <c r="D354" s="17" t="s">
        <v>235</v>
      </c>
      <c r="E354" s="17" t="s">
        <v>243</v>
      </c>
      <c r="F354" s="17" t="s">
        <v>166</v>
      </c>
      <c r="G354" s="17" t="n">
        <v>0</v>
      </c>
      <c r="H354" s="17" t="n">
        <v>0</v>
      </c>
      <c r="I354" s="17" t="n">
        <v>1</v>
      </c>
      <c r="J354" s="17" t="n">
        <v>0</v>
      </c>
      <c r="K354" s="17" t="n">
        <v>1</v>
      </c>
      <c r="L354" s="17" t="n">
        <v>0</v>
      </c>
      <c r="M354" s="17" t="n">
        <v>0</v>
      </c>
      <c r="N354" s="17" t="n">
        <v>2</v>
      </c>
      <c r="O354" s="17" t="n">
        <v>0</v>
      </c>
      <c r="P354" s="17" t="n">
        <v>0</v>
      </c>
      <c r="Q354" s="17" t="n">
        <v>0</v>
      </c>
      <c r="R354" s="17" t="n">
        <v>0</v>
      </c>
      <c r="S354" s="17" t="n">
        <v>0</v>
      </c>
      <c r="T354" s="17" t="n">
        <v>0</v>
      </c>
    </row>
    <row r="355" customFormat="false" ht="15" hidden="false" customHeight="true" outlineLevel="0" collapsed="false">
      <c r="A355" s="17" t="s">
        <v>949</v>
      </c>
      <c r="B355" s="17" t="s">
        <v>142</v>
      </c>
      <c r="C355" s="17" t="s">
        <v>217</v>
      </c>
      <c r="D355" s="17" t="s">
        <v>235</v>
      </c>
      <c r="E355" s="17" t="s">
        <v>243</v>
      </c>
      <c r="F355" s="17" t="s">
        <v>158</v>
      </c>
      <c r="G355" s="17" t="n">
        <v>1</v>
      </c>
      <c r="H355" s="17" t="n">
        <v>1</v>
      </c>
      <c r="I355" s="17" t="n">
        <v>1</v>
      </c>
      <c r="J355" s="17" t="n">
        <v>1</v>
      </c>
      <c r="K355" s="17" t="n">
        <v>1</v>
      </c>
      <c r="L355" s="17" t="n">
        <v>44</v>
      </c>
      <c r="M355" s="17" t="n">
        <v>14</v>
      </c>
      <c r="N355" s="17" t="n">
        <v>3</v>
      </c>
      <c r="O355" s="17" t="n">
        <v>6</v>
      </c>
      <c r="P355" s="17" t="n">
        <v>0</v>
      </c>
      <c r="Q355" s="17" t="n">
        <v>0</v>
      </c>
      <c r="R355" s="17" t="n">
        <v>0</v>
      </c>
      <c r="S355" s="17" t="n">
        <v>0</v>
      </c>
      <c r="T355" s="17" t="n">
        <v>0</v>
      </c>
    </row>
    <row r="356" customFormat="false" ht="15" hidden="false" customHeight="true" outlineLevel="0" collapsed="false">
      <c r="A356" s="17" t="s">
        <v>949</v>
      </c>
      <c r="B356" s="17" t="s">
        <v>142</v>
      </c>
      <c r="C356" s="17" t="s">
        <v>217</v>
      </c>
      <c r="D356" s="17" t="s">
        <v>235</v>
      </c>
      <c r="E356" s="17" t="s">
        <v>139</v>
      </c>
      <c r="F356" s="17" t="s">
        <v>7</v>
      </c>
      <c r="G356" s="17" t="n">
        <v>1</v>
      </c>
      <c r="H356" s="17" t="n">
        <v>1</v>
      </c>
      <c r="I356" s="17" t="n">
        <v>1</v>
      </c>
      <c r="J356" s="17" t="n">
        <v>1</v>
      </c>
      <c r="K356" s="17" t="n">
        <v>2</v>
      </c>
      <c r="L356" s="17" t="n">
        <v>2</v>
      </c>
      <c r="M356" s="17" t="n">
        <v>10</v>
      </c>
      <c r="N356" s="17" t="n">
        <v>96</v>
      </c>
      <c r="O356" s="17" t="n">
        <v>40</v>
      </c>
      <c r="P356" s="17" t="n">
        <v>0</v>
      </c>
      <c r="Q356" s="17" t="n">
        <v>0</v>
      </c>
      <c r="R356" s="17" t="n">
        <v>0</v>
      </c>
      <c r="S356" s="17" t="n">
        <v>0</v>
      </c>
      <c r="T356" s="17" t="n">
        <v>0</v>
      </c>
    </row>
    <row r="357" customFormat="false" ht="15" hidden="false" customHeight="true" outlineLevel="0" collapsed="false">
      <c r="A357" s="17" t="s">
        <v>949</v>
      </c>
      <c r="B357" s="17" t="s">
        <v>142</v>
      </c>
      <c r="C357" s="17" t="s">
        <v>217</v>
      </c>
      <c r="D357" s="17" t="s">
        <v>235</v>
      </c>
      <c r="E357" s="17" t="s">
        <v>139</v>
      </c>
      <c r="F357" s="17" t="s">
        <v>144</v>
      </c>
      <c r="G357" s="17" t="n">
        <v>0</v>
      </c>
      <c r="H357" s="17" t="n">
        <v>1</v>
      </c>
      <c r="I357" s="17" t="n">
        <v>0</v>
      </c>
      <c r="J357" s="17" t="n">
        <v>1</v>
      </c>
      <c r="K357" s="17" t="n">
        <v>1</v>
      </c>
      <c r="L357" s="17" t="n">
        <v>0</v>
      </c>
      <c r="M357" s="17" t="n">
        <v>5</v>
      </c>
      <c r="N357" s="17" t="n">
        <v>0</v>
      </c>
      <c r="O357" s="17" t="n">
        <v>30</v>
      </c>
      <c r="P357" s="17" t="n">
        <v>0</v>
      </c>
      <c r="Q357" s="17" t="n">
        <v>0</v>
      </c>
      <c r="R357" s="17" t="n">
        <v>0</v>
      </c>
      <c r="S357" s="17" t="n">
        <v>0</v>
      </c>
      <c r="T357" s="17" t="n">
        <v>0</v>
      </c>
    </row>
    <row r="358" customFormat="false" ht="15" hidden="false" customHeight="true" outlineLevel="0" collapsed="false">
      <c r="A358" s="17" t="s">
        <v>949</v>
      </c>
      <c r="B358" s="17" t="s">
        <v>142</v>
      </c>
      <c r="C358" s="17" t="s">
        <v>217</v>
      </c>
      <c r="D358" s="17" t="s">
        <v>235</v>
      </c>
      <c r="E358" s="17" t="s">
        <v>139</v>
      </c>
      <c r="F358" s="17" t="s">
        <v>150</v>
      </c>
      <c r="G358" s="17" t="n">
        <v>1</v>
      </c>
      <c r="H358" s="17" t="n">
        <v>1</v>
      </c>
      <c r="I358" s="17" t="n">
        <v>1</v>
      </c>
      <c r="J358" s="17" t="n">
        <v>1</v>
      </c>
      <c r="K358" s="17" t="n">
        <v>2</v>
      </c>
      <c r="L358" s="17" t="n">
        <v>2</v>
      </c>
      <c r="M358" s="17" t="n">
        <v>5</v>
      </c>
      <c r="N358" s="17" t="n">
        <v>58</v>
      </c>
      <c r="O358" s="17" t="n">
        <v>5</v>
      </c>
      <c r="P358" s="17" t="n">
        <v>0</v>
      </c>
      <c r="Q358" s="17" t="n">
        <v>0</v>
      </c>
      <c r="R358" s="17" t="n">
        <v>0</v>
      </c>
      <c r="S358" s="17" t="n">
        <v>0</v>
      </c>
      <c r="T358" s="17" t="n">
        <v>0</v>
      </c>
    </row>
    <row r="359" customFormat="false" ht="15" hidden="false" customHeight="true" outlineLevel="0" collapsed="false">
      <c r="A359" s="17" t="s">
        <v>949</v>
      </c>
      <c r="B359" s="17" t="s">
        <v>142</v>
      </c>
      <c r="C359" s="17" t="s">
        <v>217</v>
      </c>
      <c r="D359" s="17" t="s">
        <v>235</v>
      </c>
      <c r="E359" s="17" t="s">
        <v>139</v>
      </c>
      <c r="F359" s="17" t="s">
        <v>158</v>
      </c>
      <c r="G359" s="17" t="n">
        <v>0</v>
      </c>
      <c r="H359" s="17" t="n">
        <v>0</v>
      </c>
      <c r="I359" s="17" t="n">
        <v>1</v>
      </c>
      <c r="J359" s="17" t="n">
        <v>1</v>
      </c>
      <c r="K359" s="17" t="n">
        <v>1</v>
      </c>
      <c r="L359" s="17" t="n">
        <v>0</v>
      </c>
      <c r="M359" s="17" t="n">
        <v>0</v>
      </c>
      <c r="N359" s="17" t="n">
        <v>31</v>
      </c>
      <c r="O359" s="17" t="n">
        <v>5</v>
      </c>
      <c r="P359" s="17" t="n">
        <v>0</v>
      </c>
      <c r="Q359" s="17" t="n">
        <v>0</v>
      </c>
      <c r="R359" s="17" t="n">
        <v>0</v>
      </c>
      <c r="S359" s="17" t="n">
        <v>0</v>
      </c>
      <c r="T359" s="17" t="n">
        <v>0</v>
      </c>
    </row>
    <row r="360" customFormat="false" ht="15" hidden="false" customHeight="true" outlineLevel="0" collapsed="false">
      <c r="A360" s="17" t="s">
        <v>949</v>
      </c>
      <c r="B360" s="17" t="s">
        <v>142</v>
      </c>
      <c r="C360" s="17" t="s">
        <v>217</v>
      </c>
      <c r="D360" s="17" t="s">
        <v>235</v>
      </c>
      <c r="E360" s="17" t="s">
        <v>139</v>
      </c>
      <c r="F360" s="17" t="s">
        <v>169</v>
      </c>
      <c r="G360" s="17" t="n">
        <v>0</v>
      </c>
      <c r="H360" s="17" t="n">
        <v>0</v>
      </c>
      <c r="I360" s="17" t="n">
        <v>1</v>
      </c>
      <c r="J360" s="17" t="n">
        <v>0</v>
      </c>
      <c r="K360" s="17" t="n">
        <v>1</v>
      </c>
      <c r="L360" s="17" t="n">
        <v>0</v>
      </c>
      <c r="M360" s="17" t="n">
        <v>0</v>
      </c>
      <c r="N360" s="17" t="n">
        <v>7</v>
      </c>
      <c r="O360" s="17" t="n">
        <v>0</v>
      </c>
      <c r="P360" s="17" t="n">
        <v>0</v>
      </c>
      <c r="Q360" s="17" t="n">
        <v>0</v>
      </c>
      <c r="R360" s="17" t="n">
        <v>0</v>
      </c>
      <c r="S360" s="17" t="n">
        <v>0</v>
      </c>
      <c r="T360" s="17" t="n">
        <v>0</v>
      </c>
    </row>
    <row r="361" customFormat="false" ht="15" hidden="false" customHeight="true" outlineLevel="0" collapsed="false">
      <c r="A361" s="17" t="s">
        <v>3031</v>
      </c>
      <c r="B361" s="17" t="s">
        <v>142</v>
      </c>
      <c r="C361" s="17" t="s">
        <v>134</v>
      </c>
      <c r="D361" s="17" t="s">
        <v>14446</v>
      </c>
      <c r="E361" s="17" t="s">
        <v>139</v>
      </c>
      <c r="F361" s="17" t="s">
        <v>7</v>
      </c>
      <c r="G361" s="17" t="n">
        <v>0</v>
      </c>
      <c r="H361" s="17" t="n">
        <v>1</v>
      </c>
      <c r="I361" s="17" t="n">
        <v>1</v>
      </c>
      <c r="J361" s="17" t="n">
        <v>1</v>
      </c>
      <c r="K361" s="17" t="n">
        <v>1</v>
      </c>
      <c r="L361" s="17" t="n">
        <v>0</v>
      </c>
      <c r="M361" s="17" t="n">
        <v>172</v>
      </c>
      <c r="N361" s="17" t="n">
        <v>124</v>
      </c>
      <c r="O361" s="17" t="n">
        <v>25</v>
      </c>
      <c r="P361" s="17" t="n">
        <v>0</v>
      </c>
      <c r="Q361" s="17" t="n">
        <v>0</v>
      </c>
      <c r="R361" s="17" t="n">
        <v>0</v>
      </c>
      <c r="S361" s="17" t="n">
        <v>0</v>
      </c>
      <c r="T361" s="17" t="n">
        <v>0</v>
      </c>
    </row>
    <row r="362" customFormat="false" ht="15" hidden="false" customHeight="true" outlineLevel="0" collapsed="false">
      <c r="A362" s="17" t="s">
        <v>3031</v>
      </c>
      <c r="B362" s="17" t="s">
        <v>142</v>
      </c>
      <c r="C362" s="17" t="s">
        <v>134</v>
      </c>
      <c r="D362" s="17" t="s">
        <v>14446</v>
      </c>
      <c r="E362" s="17" t="s">
        <v>139</v>
      </c>
      <c r="F362" s="17" t="s">
        <v>140</v>
      </c>
      <c r="G362" s="17" t="n">
        <v>0</v>
      </c>
      <c r="H362" s="17" t="n">
        <v>0</v>
      </c>
      <c r="I362" s="17" t="n">
        <v>1</v>
      </c>
      <c r="J362" s="17" t="n">
        <v>0</v>
      </c>
      <c r="K362" s="17" t="n">
        <v>1</v>
      </c>
      <c r="L362" s="17" t="n">
        <v>0</v>
      </c>
      <c r="M362" s="17" t="n">
        <v>0</v>
      </c>
      <c r="N362" s="17" t="n">
        <v>33</v>
      </c>
      <c r="O362" s="17" t="n">
        <v>0</v>
      </c>
      <c r="P362" s="17" t="n">
        <v>0</v>
      </c>
      <c r="Q362" s="17" t="n">
        <v>0</v>
      </c>
      <c r="R362" s="17" t="n">
        <v>0</v>
      </c>
      <c r="S362" s="17" t="n">
        <v>0</v>
      </c>
      <c r="T362" s="17" t="n">
        <v>0</v>
      </c>
    </row>
    <row r="363" customFormat="false" ht="15" hidden="false" customHeight="true" outlineLevel="0" collapsed="false">
      <c r="A363" s="17" t="s">
        <v>3031</v>
      </c>
      <c r="B363" s="17" t="s">
        <v>142</v>
      </c>
      <c r="C363" s="17" t="s">
        <v>134</v>
      </c>
      <c r="D363" s="17" t="s">
        <v>14446</v>
      </c>
      <c r="E363" s="17" t="s">
        <v>139</v>
      </c>
      <c r="F363" s="17" t="s">
        <v>150</v>
      </c>
      <c r="G363" s="17" t="n">
        <v>0</v>
      </c>
      <c r="H363" s="17" t="n">
        <v>1</v>
      </c>
      <c r="I363" s="17" t="n">
        <v>1</v>
      </c>
      <c r="J363" s="17" t="n">
        <v>1</v>
      </c>
      <c r="K363" s="17" t="n">
        <v>1</v>
      </c>
      <c r="L363" s="17" t="n">
        <v>0</v>
      </c>
      <c r="M363" s="17" t="n">
        <v>70</v>
      </c>
      <c r="N363" s="17" t="n">
        <v>76</v>
      </c>
      <c r="O363" s="17" t="n">
        <v>25</v>
      </c>
      <c r="P363" s="17" t="n">
        <v>0</v>
      </c>
      <c r="Q363" s="17" t="n">
        <v>0</v>
      </c>
      <c r="R363" s="17" t="n">
        <v>0</v>
      </c>
      <c r="S363" s="17" t="n">
        <v>0</v>
      </c>
      <c r="T363" s="17" t="n">
        <v>0</v>
      </c>
    </row>
    <row r="364" customFormat="false" ht="15" hidden="false" customHeight="true" outlineLevel="0" collapsed="false">
      <c r="A364" s="17" t="s">
        <v>3031</v>
      </c>
      <c r="B364" s="17" t="s">
        <v>142</v>
      </c>
      <c r="C364" s="17" t="s">
        <v>134</v>
      </c>
      <c r="D364" s="17" t="s">
        <v>14446</v>
      </c>
      <c r="E364" s="17" t="s">
        <v>139</v>
      </c>
      <c r="F364" s="17" t="s">
        <v>166</v>
      </c>
      <c r="G364" s="17" t="n">
        <v>0</v>
      </c>
      <c r="H364" s="17" t="n">
        <v>1</v>
      </c>
      <c r="I364" s="17" t="n">
        <v>0</v>
      </c>
      <c r="J364" s="17" t="n">
        <v>0</v>
      </c>
      <c r="K364" s="17" t="n">
        <v>1</v>
      </c>
      <c r="L364" s="17" t="n">
        <v>0</v>
      </c>
      <c r="M364" s="17" t="n">
        <v>40</v>
      </c>
      <c r="N364" s="17" t="n">
        <v>0</v>
      </c>
      <c r="O364" s="17" t="n">
        <v>0</v>
      </c>
      <c r="P364" s="17" t="n">
        <v>0</v>
      </c>
      <c r="Q364" s="17" t="n">
        <v>0</v>
      </c>
      <c r="R364" s="17" t="n">
        <v>0</v>
      </c>
      <c r="S364" s="17" t="n">
        <v>0</v>
      </c>
      <c r="T364" s="17" t="n">
        <v>0</v>
      </c>
    </row>
    <row r="365" customFormat="false" ht="15" hidden="false" customHeight="true" outlineLevel="0" collapsed="false">
      <c r="A365" s="17" t="s">
        <v>3031</v>
      </c>
      <c r="B365" s="17" t="s">
        <v>142</v>
      </c>
      <c r="C365" s="17" t="s">
        <v>134</v>
      </c>
      <c r="D365" s="17" t="s">
        <v>14446</v>
      </c>
      <c r="E365" s="17" t="s">
        <v>139</v>
      </c>
      <c r="F365" s="17" t="s">
        <v>158</v>
      </c>
      <c r="G365" s="17" t="n">
        <v>0</v>
      </c>
      <c r="H365" s="17" t="n">
        <v>1</v>
      </c>
      <c r="I365" s="17" t="n">
        <v>1</v>
      </c>
      <c r="J365" s="17" t="n">
        <v>0</v>
      </c>
      <c r="K365" s="17" t="n">
        <v>1</v>
      </c>
      <c r="L365" s="17" t="n">
        <v>0</v>
      </c>
      <c r="M365" s="17" t="n">
        <v>62</v>
      </c>
      <c r="N365" s="17" t="n">
        <v>15</v>
      </c>
      <c r="O365" s="17" t="n">
        <v>0</v>
      </c>
      <c r="P365" s="17" t="n">
        <v>0</v>
      </c>
      <c r="Q365" s="17" t="n">
        <v>0</v>
      </c>
      <c r="R365" s="17" t="n">
        <v>0</v>
      </c>
      <c r="S365" s="17" t="n">
        <v>0</v>
      </c>
      <c r="T365" s="17" t="n">
        <v>0</v>
      </c>
    </row>
    <row r="366" customFormat="false" ht="15" hidden="false" customHeight="true" outlineLevel="0" collapsed="false">
      <c r="A366" s="17" t="s">
        <v>6535</v>
      </c>
      <c r="B366" s="17" t="s">
        <v>142</v>
      </c>
      <c r="C366" s="17" t="s">
        <v>134</v>
      </c>
      <c r="D366" s="17" t="s">
        <v>135</v>
      </c>
      <c r="E366" s="17" t="s">
        <v>139</v>
      </c>
      <c r="F366" s="17" t="s">
        <v>7</v>
      </c>
      <c r="G366" s="17" t="n">
        <v>1</v>
      </c>
      <c r="H366" s="17" t="n">
        <v>0</v>
      </c>
      <c r="I366" s="17" t="n">
        <v>0</v>
      </c>
      <c r="J366" s="17" t="n">
        <v>0</v>
      </c>
      <c r="K366" s="17" t="n">
        <v>1</v>
      </c>
      <c r="L366" s="17" t="n">
        <v>96</v>
      </c>
      <c r="M366" s="17" t="n">
        <v>0</v>
      </c>
      <c r="N366" s="17" t="n">
        <v>0</v>
      </c>
      <c r="O366" s="17" t="n">
        <v>0</v>
      </c>
      <c r="P366" s="17" t="n">
        <v>0</v>
      </c>
      <c r="Q366" s="17" t="n">
        <v>0</v>
      </c>
      <c r="R366" s="17" t="n">
        <v>0</v>
      </c>
      <c r="S366" s="17" t="n">
        <v>0</v>
      </c>
      <c r="T366" s="17" t="n">
        <v>0</v>
      </c>
    </row>
    <row r="367" customFormat="false" ht="15" hidden="false" customHeight="true" outlineLevel="0" collapsed="false">
      <c r="A367" s="17" t="s">
        <v>6535</v>
      </c>
      <c r="B367" s="17" t="s">
        <v>142</v>
      </c>
      <c r="C367" s="17" t="s">
        <v>134</v>
      </c>
      <c r="D367" s="17" t="s">
        <v>135</v>
      </c>
      <c r="E367" s="17" t="s">
        <v>139</v>
      </c>
      <c r="F367" s="17" t="s">
        <v>140</v>
      </c>
      <c r="G367" s="17" t="n">
        <v>1</v>
      </c>
      <c r="H367" s="17" t="n">
        <v>0</v>
      </c>
      <c r="I367" s="17" t="n">
        <v>0</v>
      </c>
      <c r="J367" s="17" t="n">
        <v>0</v>
      </c>
      <c r="K367" s="17" t="n">
        <v>1</v>
      </c>
      <c r="L367" s="17" t="n">
        <v>96</v>
      </c>
      <c r="M367" s="17" t="n">
        <v>0</v>
      </c>
      <c r="N367" s="17" t="n">
        <v>0</v>
      </c>
      <c r="O367" s="17" t="n">
        <v>0</v>
      </c>
      <c r="P367" s="17" t="n">
        <v>0</v>
      </c>
      <c r="Q367" s="17" t="n">
        <v>0</v>
      </c>
      <c r="R367" s="17" t="n">
        <v>0</v>
      </c>
      <c r="S367" s="17" t="n">
        <v>0</v>
      </c>
      <c r="T367" s="17" t="n">
        <v>0</v>
      </c>
    </row>
    <row r="368" customFormat="false" ht="15" hidden="false" customHeight="true" outlineLevel="0" collapsed="false">
      <c r="A368" s="17" t="s">
        <v>3681</v>
      </c>
      <c r="B368" s="17" t="s">
        <v>142</v>
      </c>
      <c r="C368" s="17" t="s">
        <v>217</v>
      </c>
      <c r="D368" s="17" t="s">
        <v>235</v>
      </c>
      <c r="E368" s="17" t="s">
        <v>139</v>
      </c>
      <c r="F368" s="17" t="s">
        <v>7</v>
      </c>
      <c r="G368" s="17" t="n">
        <v>1</v>
      </c>
      <c r="H368" s="17" t="n">
        <v>0</v>
      </c>
      <c r="I368" s="17" t="n">
        <v>0</v>
      </c>
      <c r="J368" s="17" t="n">
        <v>0</v>
      </c>
      <c r="K368" s="17" t="n">
        <v>1</v>
      </c>
      <c r="L368" s="17" t="n">
        <v>323</v>
      </c>
      <c r="M368" s="17" t="n">
        <v>0</v>
      </c>
      <c r="N368" s="17" t="n">
        <v>0</v>
      </c>
      <c r="O368" s="17" t="n">
        <v>0</v>
      </c>
      <c r="P368" s="17" t="n">
        <v>0</v>
      </c>
      <c r="Q368" s="17" t="n">
        <v>0</v>
      </c>
      <c r="R368" s="17" t="n">
        <v>0</v>
      </c>
      <c r="S368" s="17" t="n">
        <v>0</v>
      </c>
      <c r="T368" s="17" t="n">
        <v>0</v>
      </c>
    </row>
    <row r="369" customFormat="false" ht="15" hidden="false" customHeight="true" outlineLevel="0" collapsed="false">
      <c r="A369" s="17" t="s">
        <v>3681</v>
      </c>
      <c r="B369" s="17" t="s">
        <v>142</v>
      </c>
      <c r="C369" s="17" t="s">
        <v>217</v>
      </c>
      <c r="D369" s="17" t="s">
        <v>235</v>
      </c>
      <c r="E369" s="17" t="s">
        <v>139</v>
      </c>
      <c r="F369" s="17" t="s">
        <v>144</v>
      </c>
      <c r="G369" s="17" t="n">
        <v>1</v>
      </c>
      <c r="H369" s="17" t="n">
        <v>0</v>
      </c>
      <c r="I369" s="17" t="n">
        <v>0</v>
      </c>
      <c r="J369" s="17" t="n">
        <v>0</v>
      </c>
      <c r="K369" s="17" t="n">
        <v>1</v>
      </c>
      <c r="L369" s="17" t="n">
        <v>130</v>
      </c>
      <c r="M369" s="17" t="n">
        <v>0</v>
      </c>
      <c r="N369" s="17" t="n">
        <v>0</v>
      </c>
      <c r="O369" s="17" t="n">
        <v>0</v>
      </c>
      <c r="P369" s="17" t="n">
        <v>0</v>
      </c>
      <c r="Q369" s="17" t="n">
        <v>0</v>
      </c>
      <c r="R369" s="17" t="n">
        <v>0</v>
      </c>
      <c r="S369" s="17" t="n">
        <v>0</v>
      </c>
      <c r="T369" s="17" t="n">
        <v>0</v>
      </c>
    </row>
    <row r="370" customFormat="false" ht="15" hidden="false" customHeight="true" outlineLevel="0" collapsed="false">
      <c r="A370" s="17" t="s">
        <v>3681</v>
      </c>
      <c r="B370" s="17" t="s">
        <v>142</v>
      </c>
      <c r="C370" s="17" t="s">
        <v>217</v>
      </c>
      <c r="D370" s="17" t="s">
        <v>235</v>
      </c>
      <c r="E370" s="17" t="s">
        <v>139</v>
      </c>
      <c r="F370" s="17" t="s">
        <v>166</v>
      </c>
      <c r="G370" s="17" t="n">
        <v>1</v>
      </c>
      <c r="H370" s="17" t="n">
        <v>0</v>
      </c>
      <c r="I370" s="17" t="n">
        <v>0</v>
      </c>
      <c r="J370" s="17" t="n">
        <v>0</v>
      </c>
      <c r="K370" s="17" t="n">
        <v>1</v>
      </c>
      <c r="L370" s="17" t="n">
        <v>193</v>
      </c>
      <c r="M370" s="17" t="n">
        <v>0</v>
      </c>
      <c r="N370" s="17" t="n">
        <v>0</v>
      </c>
      <c r="O370" s="17" t="n">
        <v>0</v>
      </c>
      <c r="P370" s="17" t="n">
        <v>0</v>
      </c>
      <c r="Q370" s="17" t="n">
        <v>0</v>
      </c>
      <c r="R370" s="17" t="n">
        <v>0</v>
      </c>
      <c r="S370" s="17" t="n">
        <v>0</v>
      </c>
      <c r="T370" s="17" t="n">
        <v>0</v>
      </c>
    </row>
    <row r="371" customFormat="false" ht="15" hidden="false" customHeight="true" outlineLevel="0" collapsed="false">
      <c r="A371" s="17" t="s">
        <v>3681</v>
      </c>
      <c r="B371" s="17" t="s">
        <v>142</v>
      </c>
      <c r="C371" s="17" t="s">
        <v>217</v>
      </c>
      <c r="D371" s="17" t="s">
        <v>218</v>
      </c>
      <c r="E371" s="17" t="s">
        <v>243</v>
      </c>
      <c r="F371" s="17" t="s">
        <v>7</v>
      </c>
      <c r="G371" s="17" t="n">
        <v>1</v>
      </c>
      <c r="H371" s="17" t="n">
        <v>1</v>
      </c>
      <c r="I371" s="17" t="n">
        <v>1</v>
      </c>
      <c r="J371" s="17" t="n">
        <v>1</v>
      </c>
      <c r="K371" s="17" t="n">
        <v>1</v>
      </c>
      <c r="L371" s="17" t="n">
        <v>7</v>
      </c>
      <c r="M371" s="17" t="n">
        <v>61</v>
      </c>
      <c r="N371" s="17" t="n">
        <v>112</v>
      </c>
      <c r="O371" s="17" t="n">
        <v>63</v>
      </c>
      <c r="P371" s="17" t="n">
        <v>0</v>
      </c>
      <c r="Q371" s="17" t="n">
        <v>0</v>
      </c>
      <c r="R371" s="17" t="n">
        <v>0</v>
      </c>
      <c r="S371" s="17" t="n">
        <v>0</v>
      </c>
      <c r="T371" s="17" t="n">
        <v>0</v>
      </c>
    </row>
    <row r="372" customFormat="false" ht="15" hidden="false" customHeight="true" outlineLevel="0" collapsed="false">
      <c r="A372" s="17" t="s">
        <v>3681</v>
      </c>
      <c r="B372" s="17" t="s">
        <v>142</v>
      </c>
      <c r="C372" s="17" t="s">
        <v>217</v>
      </c>
      <c r="D372" s="17" t="s">
        <v>218</v>
      </c>
      <c r="E372" s="17" t="s">
        <v>243</v>
      </c>
      <c r="F372" s="17" t="s">
        <v>140</v>
      </c>
      <c r="G372" s="17" t="n">
        <v>0</v>
      </c>
      <c r="H372" s="17" t="n">
        <v>0</v>
      </c>
      <c r="I372" s="17" t="n">
        <v>1</v>
      </c>
      <c r="J372" s="17" t="n">
        <v>0</v>
      </c>
      <c r="K372" s="17" t="n">
        <v>1</v>
      </c>
      <c r="L372" s="17" t="n">
        <v>0</v>
      </c>
      <c r="M372" s="17" t="n">
        <v>0</v>
      </c>
      <c r="N372" s="17" t="n">
        <v>22</v>
      </c>
      <c r="O372" s="17" t="n">
        <v>0</v>
      </c>
      <c r="P372" s="17" t="n">
        <v>0</v>
      </c>
      <c r="Q372" s="17" t="n">
        <v>0</v>
      </c>
      <c r="R372" s="17" t="n">
        <v>0</v>
      </c>
      <c r="S372" s="17" t="n">
        <v>0</v>
      </c>
      <c r="T372" s="17" t="n">
        <v>0</v>
      </c>
    </row>
    <row r="373" customFormat="false" ht="15" hidden="false" customHeight="true" outlineLevel="0" collapsed="false">
      <c r="A373" s="17" t="s">
        <v>3681</v>
      </c>
      <c r="B373" s="17" t="s">
        <v>142</v>
      </c>
      <c r="C373" s="17" t="s">
        <v>217</v>
      </c>
      <c r="D373" s="17" t="s">
        <v>218</v>
      </c>
      <c r="E373" s="17" t="s">
        <v>243</v>
      </c>
      <c r="F373" s="17" t="s">
        <v>150</v>
      </c>
      <c r="G373" s="17" t="n">
        <v>1</v>
      </c>
      <c r="H373" s="17" t="n">
        <v>1</v>
      </c>
      <c r="I373" s="17" t="n">
        <v>1</v>
      </c>
      <c r="J373" s="17" t="n">
        <v>1</v>
      </c>
      <c r="K373" s="17" t="n">
        <v>1</v>
      </c>
      <c r="L373" s="17" t="n">
        <v>2</v>
      </c>
      <c r="M373" s="17" t="n">
        <v>25</v>
      </c>
      <c r="N373" s="17" t="n">
        <v>67</v>
      </c>
      <c r="O373" s="17" t="n">
        <v>50</v>
      </c>
      <c r="P373" s="17" t="n">
        <v>0</v>
      </c>
      <c r="Q373" s="17" t="n">
        <v>0</v>
      </c>
      <c r="R373" s="17" t="n">
        <v>0</v>
      </c>
      <c r="S373" s="17" t="n">
        <v>0</v>
      </c>
      <c r="T373" s="17" t="n">
        <v>0</v>
      </c>
    </row>
    <row r="374" customFormat="false" ht="15" hidden="false" customHeight="true" outlineLevel="0" collapsed="false">
      <c r="A374" s="17" t="s">
        <v>3681</v>
      </c>
      <c r="B374" s="17" t="s">
        <v>142</v>
      </c>
      <c r="C374" s="17" t="s">
        <v>217</v>
      </c>
      <c r="D374" s="17" t="s">
        <v>218</v>
      </c>
      <c r="E374" s="17" t="s">
        <v>243</v>
      </c>
      <c r="F374" s="17" t="s">
        <v>158</v>
      </c>
      <c r="G374" s="17" t="n">
        <v>1</v>
      </c>
      <c r="H374" s="17" t="n">
        <v>1</v>
      </c>
      <c r="I374" s="17" t="n">
        <v>1</v>
      </c>
      <c r="J374" s="17" t="n">
        <v>1</v>
      </c>
      <c r="K374" s="17" t="n">
        <v>1</v>
      </c>
      <c r="L374" s="17" t="n">
        <v>5</v>
      </c>
      <c r="M374" s="17" t="n">
        <v>36</v>
      </c>
      <c r="N374" s="17" t="n">
        <v>23</v>
      </c>
      <c r="O374" s="17" t="n">
        <v>13</v>
      </c>
      <c r="P374" s="17" t="n">
        <v>0</v>
      </c>
      <c r="Q374" s="17" t="n">
        <v>0</v>
      </c>
      <c r="R374" s="17" t="n">
        <v>0</v>
      </c>
      <c r="S374" s="17" t="n">
        <v>0</v>
      </c>
      <c r="T374" s="17" t="n">
        <v>0</v>
      </c>
    </row>
    <row r="375" customFormat="false" ht="15" hidden="false" customHeight="true" outlineLevel="0" collapsed="false">
      <c r="A375" s="17" t="s">
        <v>3012</v>
      </c>
      <c r="B375" s="17" t="s">
        <v>142</v>
      </c>
      <c r="C375" s="17" t="s">
        <v>134</v>
      </c>
      <c r="D375" s="17" t="s">
        <v>135</v>
      </c>
      <c r="E375" s="17" t="s">
        <v>139</v>
      </c>
      <c r="F375" s="17" t="s">
        <v>7</v>
      </c>
      <c r="G375" s="17" t="n">
        <v>0</v>
      </c>
      <c r="H375" s="17" t="n">
        <v>1</v>
      </c>
      <c r="I375" s="17" t="n">
        <v>1</v>
      </c>
      <c r="J375" s="17" t="n">
        <v>1</v>
      </c>
      <c r="K375" s="17" t="n">
        <v>1</v>
      </c>
      <c r="L375" s="17" t="n">
        <v>0</v>
      </c>
      <c r="M375" s="17" t="n">
        <v>54</v>
      </c>
      <c r="N375" s="17" t="n">
        <v>16</v>
      </c>
      <c r="O375" s="17" t="n">
        <v>4</v>
      </c>
      <c r="P375" s="17" t="n">
        <v>0</v>
      </c>
      <c r="Q375" s="17" t="n">
        <v>0</v>
      </c>
      <c r="R375" s="17" t="n">
        <v>0</v>
      </c>
      <c r="S375" s="17" t="n">
        <v>0</v>
      </c>
      <c r="T375" s="17" t="n">
        <v>0</v>
      </c>
    </row>
    <row r="376" customFormat="false" ht="15" hidden="false" customHeight="true" outlineLevel="0" collapsed="false">
      <c r="A376" s="17" t="s">
        <v>3012</v>
      </c>
      <c r="B376" s="17" t="s">
        <v>142</v>
      </c>
      <c r="C376" s="17" t="s">
        <v>134</v>
      </c>
      <c r="D376" s="17" t="s">
        <v>135</v>
      </c>
      <c r="E376" s="17" t="s">
        <v>139</v>
      </c>
      <c r="F376" s="17" t="s">
        <v>150</v>
      </c>
      <c r="G376" s="17" t="n">
        <v>0</v>
      </c>
      <c r="H376" s="17" t="n">
        <v>1</v>
      </c>
      <c r="I376" s="17" t="n">
        <v>1</v>
      </c>
      <c r="J376" s="17" t="n">
        <v>1</v>
      </c>
      <c r="K376" s="17" t="n">
        <v>1</v>
      </c>
      <c r="L376" s="17" t="n">
        <v>0</v>
      </c>
      <c r="M376" s="17" t="n">
        <v>24</v>
      </c>
      <c r="N376" s="17" t="n">
        <v>16</v>
      </c>
      <c r="O376" s="17" t="n">
        <v>4</v>
      </c>
      <c r="P376" s="17" t="n">
        <v>0</v>
      </c>
      <c r="Q376" s="17" t="n">
        <v>0</v>
      </c>
      <c r="R376" s="17" t="n">
        <v>0</v>
      </c>
      <c r="S376" s="17" t="n">
        <v>0</v>
      </c>
      <c r="T376" s="17" t="n">
        <v>0</v>
      </c>
    </row>
    <row r="377" customFormat="false" ht="15" hidden="false" customHeight="true" outlineLevel="0" collapsed="false">
      <c r="A377" s="17" t="s">
        <v>3012</v>
      </c>
      <c r="B377" s="17" t="s">
        <v>142</v>
      </c>
      <c r="C377" s="17" t="s">
        <v>134</v>
      </c>
      <c r="D377" s="17" t="s">
        <v>135</v>
      </c>
      <c r="E377" s="17" t="s">
        <v>139</v>
      </c>
      <c r="F377" s="17" t="s">
        <v>166</v>
      </c>
      <c r="G377" s="17" t="n">
        <v>0</v>
      </c>
      <c r="H377" s="17" t="n">
        <v>1</v>
      </c>
      <c r="I377" s="17" t="n">
        <v>0</v>
      </c>
      <c r="J377" s="17" t="n">
        <v>0</v>
      </c>
      <c r="K377" s="17" t="n">
        <v>1</v>
      </c>
      <c r="L377" s="17" t="n">
        <v>0</v>
      </c>
      <c r="M377" s="17" t="n">
        <v>30</v>
      </c>
      <c r="N377" s="17" t="n">
        <v>0</v>
      </c>
      <c r="O377" s="17" t="n">
        <v>0</v>
      </c>
      <c r="P377" s="17" t="n">
        <v>0</v>
      </c>
      <c r="Q377" s="17" t="n">
        <v>0</v>
      </c>
      <c r="R377" s="17" t="n">
        <v>0</v>
      </c>
      <c r="S377" s="17" t="n">
        <v>0</v>
      </c>
      <c r="T377" s="17" t="n">
        <v>0</v>
      </c>
    </row>
    <row r="378" customFormat="false" ht="15" hidden="false" customHeight="true" outlineLevel="0" collapsed="false">
      <c r="A378" s="17" t="s">
        <v>308</v>
      </c>
      <c r="B378" s="17" t="s">
        <v>142</v>
      </c>
      <c r="C378" s="17" t="s">
        <v>134</v>
      </c>
      <c r="D378" s="17" t="s">
        <v>460</v>
      </c>
      <c r="E378" s="17" t="s">
        <v>139</v>
      </c>
      <c r="F378" s="17" t="s">
        <v>7</v>
      </c>
      <c r="G378" s="17" t="n">
        <v>0</v>
      </c>
      <c r="H378" s="17" t="n">
        <v>1</v>
      </c>
      <c r="I378" s="17" t="n">
        <v>1</v>
      </c>
      <c r="J378" s="17" t="n">
        <v>0</v>
      </c>
      <c r="K378" s="17" t="n">
        <v>1</v>
      </c>
      <c r="L378" s="17" t="n">
        <v>0</v>
      </c>
      <c r="M378" s="17" t="n">
        <v>50</v>
      </c>
      <c r="N378" s="17" t="n">
        <v>842</v>
      </c>
      <c r="O378" s="17" t="n">
        <v>0</v>
      </c>
      <c r="P378" s="17" t="n">
        <v>0</v>
      </c>
      <c r="Q378" s="17" t="n">
        <v>0</v>
      </c>
      <c r="R378" s="17" t="n">
        <v>0</v>
      </c>
      <c r="S378" s="17" t="n">
        <v>0</v>
      </c>
      <c r="T378" s="17" t="n">
        <v>0</v>
      </c>
    </row>
    <row r="379" customFormat="false" ht="15" hidden="false" customHeight="true" outlineLevel="0" collapsed="false">
      <c r="A379" s="17" t="s">
        <v>308</v>
      </c>
      <c r="B379" s="17" t="s">
        <v>142</v>
      </c>
      <c r="C379" s="17" t="s">
        <v>134</v>
      </c>
      <c r="D379" s="17" t="s">
        <v>460</v>
      </c>
      <c r="E379" s="17" t="s">
        <v>139</v>
      </c>
      <c r="F379" s="17" t="s">
        <v>140</v>
      </c>
      <c r="G379" s="17" t="n">
        <v>0</v>
      </c>
      <c r="H379" s="17" t="n">
        <v>0</v>
      </c>
      <c r="I379" s="17" t="n">
        <v>1</v>
      </c>
      <c r="J379" s="17" t="n">
        <v>0</v>
      </c>
      <c r="K379" s="17" t="n">
        <v>1</v>
      </c>
      <c r="L379" s="17" t="n">
        <v>0</v>
      </c>
      <c r="M379" s="17" t="n">
        <v>0</v>
      </c>
      <c r="N379" s="17" t="n">
        <v>5</v>
      </c>
      <c r="O379" s="17" t="n">
        <v>0</v>
      </c>
      <c r="P379" s="17" t="n">
        <v>0</v>
      </c>
      <c r="Q379" s="17" t="n">
        <v>0</v>
      </c>
      <c r="R379" s="17" t="n">
        <v>0</v>
      </c>
      <c r="S379" s="17" t="n">
        <v>0</v>
      </c>
      <c r="T379" s="17" t="n">
        <v>0</v>
      </c>
    </row>
    <row r="380" customFormat="false" ht="15" hidden="false" customHeight="true" outlineLevel="0" collapsed="false">
      <c r="A380" s="17" t="s">
        <v>308</v>
      </c>
      <c r="B380" s="17" t="s">
        <v>142</v>
      </c>
      <c r="C380" s="17" t="s">
        <v>134</v>
      </c>
      <c r="D380" s="17" t="s">
        <v>460</v>
      </c>
      <c r="E380" s="17" t="s">
        <v>139</v>
      </c>
      <c r="F380" s="17" t="s">
        <v>144</v>
      </c>
      <c r="G380" s="17" t="n">
        <v>0</v>
      </c>
      <c r="H380" s="17" t="n">
        <v>0</v>
      </c>
      <c r="I380" s="17" t="n">
        <v>1</v>
      </c>
      <c r="J380" s="17" t="n">
        <v>0</v>
      </c>
      <c r="K380" s="17" t="n">
        <v>1</v>
      </c>
      <c r="L380" s="17" t="n">
        <v>0</v>
      </c>
      <c r="M380" s="17" t="n">
        <v>0</v>
      </c>
      <c r="N380" s="17" t="n">
        <v>428</v>
      </c>
      <c r="O380" s="17" t="n">
        <v>0</v>
      </c>
      <c r="P380" s="17" t="n">
        <v>0</v>
      </c>
      <c r="Q380" s="17" t="n">
        <v>0</v>
      </c>
      <c r="R380" s="17" t="n">
        <v>0</v>
      </c>
      <c r="S380" s="17" t="n">
        <v>0</v>
      </c>
      <c r="T380" s="17" t="n">
        <v>0</v>
      </c>
    </row>
    <row r="381" customFormat="false" ht="15" hidden="false" customHeight="true" outlineLevel="0" collapsed="false">
      <c r="A381" s="17" t="s">
        <v>308</v>
      </c>
      <c r="B381" s="17" t="s">
        <v>142</v>
      </c>
      <c r="C381" s="17" t="s">
        <v>134</v>
      </c>
      <c r="D381" s="17" t="s">
        <v>460</v>
      </c>
      <c r="E381" s="17" t="s">
        <v>139</v>
      </c>
      <c r="F381" s="17" t="s">
        <v>150</v>
      </c>
      <c r="G381" s="17" t="n">
        <v>0</v>
      </c>
      <c r="H381" s="17" t="n">
        <v>1</v>
      </c>
      <c r="I381" s="17" t="n">
        <v>1</v>
      </c>
      <c r="J381" s="17" t="n">
        <v>0</v>
      </c>
      <c r="K381" s="17" t="n">
        <v>1</v>
      </c>
      <c r="L381" s="17" t="n">
        <v>0</v>
      </c>
      <c r="M381" s="17" t="n">
        <v>50</v>
      </c>
      <c r="N381" s="17" t="n">
        <v>373</v>
      </c>
      <c r="O381" s="17" t="n">
        <v>0</v>
      </c>
      <c r="P381" s="17" t="n">
        <v>0</v>
      </c>
      <c r="Q381" s="17" t="n">
        <v>0</v>
      </c>
      <c r="R381" s="17" t="n">
        <v>0</v>
      </c>
      <c r="S381" s="17" t="n">
        <v>0</v>
      </c>
      <c r="T381" s="17" t="n">
        <v>0</v>
      </c>
    </row>
    <row r="382" customFormat="false" ht="15" hidden="false" customHeight="true" outlineLevel="0" collapsed="false">
      <c r="A382" s="17" t="s">
        <v>308</v>
      </c>
      <c r="B382" s="17" t="s">
        <v>142</v>
      </c>
      <c r="C382" s="17" t="s">
        <v>134</v>
      </c>
      <c r="D382" s="17" t="s">
        <v>460</v>
      </c>
      <c r="E382" s="17" t="s">
        <v>139</v>
      </c>
      <c r="F382" s="17" t="s">
        <v>166</v>
      </c>
      <c r="G382" s="17" t="n">
        <v>0</v>
      </c>
      <c r="H382" s="17" t="n">
        <v>0</v>
      </c>
      <c r="I382" s="17" t="n">
        <v>1</v>
      </c>
      <c r="J382" s="17" t="n">
        <v>0</v>
      </c>
      <c r="K382" s="17" t="n">
        <v>1</v>
      </c>
      <c r="L382" s="17" t="n">
        <v>0</v>
      </c>
      <c r="M382" s="17" t="n">
        <v>0</v>
      </c>
      <c r="N382" s="17" t="n">
        <v>36</v>
      </c>
      <c r="O382" s="17" t="n">
        <v>0</v>
      </c>
      <c r="P382" s="17" t="n">
        <v>0</v>
      </c>
      <c r="Q382" s="17" t="n">
        <v>0</v>
      </c>
      <c r="R382" s="17" t="n">
        <v>0</v>
      </c>
      <c r="S382" s="17" t="n">
        <v>0</v>
      </c>
      <c r="T382" s="17" t="n">
        <v>0</v>
      </c>
    </row>
    <row r="383" customFormat="false" ht="15" hidden="false" customHeight="true" outlineLevel="0" collapsed="false">
      <c r="A383" s="17" t="s">
        <v>308</v>
      </c>
      <c r="B383" s="17" t="s">
        <v>142</v>
      </c>
      <c r="C383" s="17" t="s">
        <v>134</v>
      </c>
      <c r="D383" s="17" t="s">
        <v>135</v>
      </c>
      <c r="E383" s="17" t="s">
        <v>243</v>
      </c>
      <c r="F383" s="17" t="s">
        <v>7</v>
      </c>
      <c r="G383" s="17" t="n">
        <v>1</v>
      </c>
      <c r="H383" s="17" t="n">
        <v>2</v>
      </c>
      <c r="I383" s="17" t="n">
        <v>2</v>
      </c>
      <c r="J383" s="17" t="n">
        <v>2</v>
      </c>
      <c r="K383" s="17" t="n">
        <v>2</v>
      </c>
      <c r="L383" s="17" t="n">
        <v>69</v>
      </c>
      <c r="M383" s="17" t="n">
        <v>484</v>
      </c>
      <c r="N383" s="17" t="n">
        <v>740</v>
      </c>
      <c r="O383" s="17" t="n">
        <v>400</v>
      </c>
      <c r="P383" s="17" t="n">
        <v>0</v>
      </c>
      <c r="Q383" s="17" t="n">
        <v>0</v>
      </c>
      <c r="R383" s="17" t="n">
        <v>0</v>
      </c>
      <c r="S383" s="17" t="n">
        <v>0</v>
      </c>
      <c r="T383" s="17" t="n">
        <v>0</v>
      </c>
    </row>
    <row r="384" customFormat="false" ht="15" hidden="false" customHeight="true" outlineLevel="0" collapsed="false">
      <c r="A384" s="17" t="s">
        <v>308</v>
      </c>
      <c r="B384" s="17" t="s">
        <v>142</v>
      </c>
      <c r="C384" s="17" t="s">
        <v>134</v>
      </c>
      <c r="D384" s="17" t="s">
        <v>135</v>
      </c>
      <c r="E384" s="17" t="s">
        <v>243</v>
      </c>
      <c r="F384" s="17" t="s">
        <v>140</v>
      </c>
      <c r="G384" s="17" t="n">
        <v>1</v>
      </c>
      <c r="H384" s="17" t="n">
        <v>2</v>
      </c>
      <c r="I384" s="17" t="n">
        <v>2</v>
      </c>
      <c r="J384" s="17" t="n">
        <v>2</v>
      </c>
      <c r="K384" s="17" t="n">
        <v>2</v>
      </c>
      <c r="L384" s="17" t="n">
        <v>1</v>
      </c>
      <c r="M384" s="17" t="n">
        <v>108</v>
      </c>
      <c r="N384" s="17" t="n">
        <v>40</v>
      </c>
      <c r="O384" s="17" t="n">
        <v>3</v>
      </c>
      <c r="P384" s="17" t="n">
        <v>0</v>
      </c>
      <c r="Q384" s="17" t="n">
        <v>0</v>
      </c>
      <c r="R384" s="17" t="n">
        <v>0</v>
      </c>
      <c r="S384" s="17" t="n">
        <v>0</v>
      </c>
      <c r="T384" s="17" t="n">
        <v>0</v>
      </c>
    </row>
    <row r="385" customFormat="false" ht="15" hidden="false" customHeight="true" outlineLevel="0" collapsed="false">
      <c r="A385" s="17" t="s">
        <v>308</v>
      </c>
      <c r="B385" s="17" t="s">
        <v>142</v>
      </c>
      <c r="C385" s="17" t="s">
        <v>134</v>
      </c>
      <c r="D385" s="17" t="s">
        <v>135</v>
      </c>
      <c r="E385" s="17" t="s">
        <v>243</v>
      </c>
      <c r="F385" s="17" t="s">
        <v>144</v>
      </c>
      <c r="G385" s="17" t="n">
        <v>0</v>
      </c>
      <c r="H385" s="17" t="n">
        <v>0</v>
      </c>
      <c r="I385" s="17" t="n">
        <v>2</v>
      </c>
      <c r="J385" s="17" t="n">
        <v>2</v>
      </c>
      <c r="K385" s="17" t="n">
        <v>2</v>
      </c>
      <c r="L385" s="17" t="n">
        <v>0</v>
      </c>
      <c r="M385" s="17" t="n">
        <v>0</v>
      </c>
      <c r="N385" s="17" t="n">
        <v>20</v>
      </c>
      <c r="O385" s="17" t="n">
        <v>129</v>
      </c>
      <c r="P385" s="17" t="n">
        <v>0</v>
      </c>
      <c r="Q385" s="17" t="n">
        <v>0</v>
      </c>
      <c r="R385" s="17" t="n">
        <v>0</v>
      </c>
      <c r="S385" s="17" t="n">
        <v>0</v>
      </c>
      <c r="T385" s="17" t="n">
        <v>0</v>
      </c>
    </row>
    <row r="386" customFormat="false" ht="15" hidden="false" customHeight="true" outlineLevel="0" collapsed="false">
      <c r="A386" s="17" t="s">
        <v>308</v>
      </c>
      <c r="B386" s="17" t="s">
        <v>142</v>
      </c>
      <c r="C386" s="17" t="s">
        <v>134</v>
      </c>
      <c r="D386" s="17" t="s">
        <v>135</v>
      </c>
      <c r="E386" s="17" t="s">
        <v>243</v>
      </c>
      <c r="F386" s="17" t="s">
        <v>150</v>
      </c>
      <c r="G386" s="17" t="n">
        <v>1</v>
      </c>
      <c r="H386" s="17" t="n">
        <v>2</v>
      </c>
      <c r="I386" s="17" t="n">
        <v>2</v>
      </c>
      <c r="J386" s="17" t="n">
        <v>2</v>
      </c>
      <c r="K386" s="17" t="n">
        <v>2</v>
      </c>
      <c r="L386" s="17" t="n">
        <v>64</v>
      </c>
      <c r="M386" s="17" t="n">
        <v>236</v>
      </c>
      <c r="N386" s="17" t="n">
        <v>348</v>
      </c>
      <c r="O386" s="17" t="n">
        <v>127</v>
      </c>
      <c r="P386" s="17" t="n">
        <v>0</v>
      </c>
      <c r="Q386" s="17" t="n">
        <v>0</v>
      </c>
      <c r="R386" s="17" t="n">
        <v>0</v>
      </c>
      <c r="S386" s="17" t="n">
        <v>0</v>
      </c>
      <c r="T386" s="17" t="n">
        <v>0</v>
      </c>
    </row>
    <row r="387" customFormat="false" ht="15" hidden="false" customHeight="true" outlineLevel="0" collapsed="false">
      <c r="A387" s="17" t="s">
        <v>308</v>
      </c>
      <c r="B387" s="17" t="s">
        <v>142</v>
      </c>
      <c r="C387" s="17" t="s">
        <v>134</v>
      </c>
      <c r="D387" s="17" t="s">
        <v>135</v>
      </c>
      <c r="E387" s="17" t="s">
        <v>243</v>
      </c>
      <c r="F387" s="17" t="s">
        <v>166</v>
      </c>
      <c r="G387" s="17" t="n">
        <v>0</v>
      </c>
      <c r="H387" s="17" t="n">
        <v>0</v>
      </c>
      <c r="I387" s="17" t="n">
        <v>1</v>
      </c>
      <c r="J387" s="17" t="n">
        <v>0</v>
      </c>
      <c r="K387" s="17" t="n">
        <v>1</v>
      </c>
      <c r="L387" s="17" t="n">
        <v>0</v>
      </c>
      <c r="M387" s="17" t="n">
        <v>0</v>
      </c>
      <c r="N387" s="17" t="n">
        <v>3</v>
      </c>
      <c r="O387" s="17" t="n">
        <v>0</v>
      </c>
      <c r="P387" s="17" t="n">
        <v>0</v>
      </c>
      <c r="Q387" s="17" t="n">
        <v>0</v>
      </c>
      <c r="R387" s="17" t="n">
        <v>0</v>
      </c>
      <c r="S387" s="17" t="n">
        <v>0</v>
      </c>
      <c r="T387" s="17" t="n">
        <v>0</v>
      </c>
    </row>
    <row r="388" customFormat="false" ht="15" hidden="false" customHeight="true" outlineLevel="0" collapsed="false">
      <c r="A388" s="17" t="s">
        <v>308</v>
      </c>
      <c r="B388" s="17" t="s">
        <v>142</v>
      </c>
      <c r="C388" s="17" t="s">
        <v>134</v>
      </c>
      <c r="D388" s="17" t="s">
        <v>135</v>
      </c>
      <c r="E388" s="17" t="s">
        <v>243</v>
      </c>
      <c r="F388" s="17" t="s">
        <v>158</v>
      </c>
      <c r="G388" s="17" t="n">
        <v>1</v>
      </c>
      <c r="H388" s="17" t="n">
        <v>2</v>
      </c>
      <c r="I388" s="17" t="n">
        <v>2</v>
      </c>
      <c r="J388" s="17" t="n">
        <v>2</v>
      </c>
      <c r="K388" s="17" t="n">
        <v>2</v>
      </c>
      <c r="L388" s="17" t="n">
        <v>4</v>
      </c>
      <c r="M388" s="17" t="n">
        <v>140</v>
      </c>
      <c r="N388" s="17" t="n">
        <v>321</v>
      </c>
      <c r="O388" s="17" t="n">
        <v>141</v>
      </c>
      <c r="P388" s="17" t="n">
        <v>0</v>
      </c>
      <c r="Q388" s="17" t="n">
        <v>0</v>
      </c>
      <c r="R388" s="17" t="n">
        <v>0</v>
      </c>
      <c r="S388" s="17" t="n">
        <v>0</v>
      </c>
      <c r="T388" s="17" t="n">
        <v>0</v>
      </c>
    </row>
    <row r="389" customFormat="false" ht="15" hidden="false" customHeight="true" outlineLevel="0" collapsed="false">
      <c r="A389" s="17" t="s">
        <v>308</v>
      </c>
      <c r="B389" s="17" t="s">
        <v>142</v>
      </c>
      <c r="C389" s="17" t="s">
        <v>134</v>
      </c>
      <c r="D389" s="17" t="s">
        <v>135</v>
      </c>
      <c r="E389" s="17" t="s">
        <v>243</v>
      </c>
      <c r="F389" s="17" t="s">
        <v>169</v>
      </c>
      <c r="G389" s="17" t="n">
        <v>0</v>
      </c>
      <c r="H389" s="17" t="n">
        <v>0</v>
      </c>
      <c r="I389" s="17" t="n">
        <v>1</v>
      </c>
      <c r="J389" s="17" t="n">
        <v>0</v>
      </c>
      <c r="K389" s="17" t="n">
        <v>1</v>
      </c>
      <c r="L389" s="17" t="n">
        <v>0</v>
      </c>
      <c r="M389" s="17" t="n">
        <v>0</v>
      </c>
      <c r="N389" s="17" t="n">
        <v>8</v>
      </c>
      <c r="O389" s="17" t="n">
        <v>0</v>
      </c>
      <c r="P389" s="17" t="n">
        <v>0</v>
      </c>
      <c r="Q389" s="17" t="n">
        <v>0</v>
      </c>
      <c r="R389" s="17" t="n">
        <v>0</v>
      </c>
      <c r="S389" s="17" t="n">
        <v>0</v>
      </c>
      <c r="T389" s="17" t="n">
        <v>0</v>
      </c>
    </row>
    <row r="390" customFormat="false" ht="15" hidden="false" customHeight="true" outlineLevel="0" collapsed="false">
      <c r="A390" s="17" t="s">
        <v>308</v>
      </c>
      <c r="B390" s="17" t="s">
        <v>142</v>
      </c>
      <c r="C390" s="17" t="s">
        <v>134</v>
      </c>
      <c r="D390" s="17" t="s">
        <v>135</v>
      </c>
      <c r="E390" s="17" t="s">
        <v>139</v>
      </c>
      <c r="F390" s="17" t="s">
        <v>7</v>
      </c>
      <c r="G390" s="17" t="n">
        <v>1</v>
      </c>
      <c r="H390" s="17" t="n">
        <v>2</v>
      </c>
      <c r="I390" s="17" t="n">
        <v>0</v>
      </c>
      <c r="J390" s="17" t="n">
        <v>0</v>
      </c>
      <c r="K390" s="17" t="n">
        <v>2</v>
      </c>
      <c r="L390" s="17" t="n">
        <v>2062</v>
      </c>
      <c r="M390" s="17" t="n">
        <v>103</v>
      </c>
      <c r="N390" s="17" t="n">
        <v>0</v>
      </c>
      <c r="O390" s="17" t="n">
        <v>0</v>
      </c>
      <c r="P390" s="17" t="n">
        <v>0</v>
      </c>
      <c r="Q390" s="17" t="n">
        <v>0</v>
      </c>
      <c r="R390" s="17" t="n">
        <v>0</v>
      </c>
      <c r="S390" s="17" t="n">
        <v>0</v>
      </c>
      <c r="T390" s="17" t="n">
        <v>0</v>
      </c>
    </row>
    <row r="391" customFormat="false" ht="15" hidden="false" customHeight="true" outlineLevel="0" collapsed="false">
      <c r="A391" s="17" t="s">
        <v>308</v>
      </c>
      <c r="B391" s="17" t="s">
        <v>142</v>
      </c>
      <c r="C391" s="17" t="s">
        <v>134</v>
      </c>
      <c r="D391" s="17" t="s">
        <v>135</v>
      </c>
      <c r="E391" s="17" t="s">
        <v>139</v>
      </c>
      <c r="F391" s="17" t="s">
        <v>140</v>
      </c>
      <c r="G391" s="17" t="n">
        <v>1</v>
      </c>
      <c r="H391" s="17" t="n">
        <v>1</v>
      </c>
      <c r="I391" s="17" t="n">
        <v>0</v>
      </c>
      <c r="J391" s="17" t="n">
        <v>0</v>
      </c>
      <c r="K391" s="17" t="n">
        <v>2</v>
      </c>
      <c r="L391" s="17" t="n">
        <v>3</v>
      </c>
      <c r="M391" s="17" t="n">
        <v>3</v>
      </c>
      <c r="N391" s="17" t="n">
        <v>0</v>
      </c>
      <c r="O391" s="17" t="n">
        <v>0</v>
      </c>
      <c r="P391" s="17" t="n">
        <v>0</v>
      </c>
      <c r="Q391" s="17" t="n">
        <v>0</v>
      </c>
      <c r="R391" s="17" t="n">
        <v>0</v>
      </c>
      <c r="S391" s="17" t="n">
        <v>0</v>
      </c>
      <c r="T391" s="17" t="n">
        <v>0</v>
      </c>
    </row>
    <row r="392" customFormat="false" ht="15" hidden="false" customHeight="true" outlineLevel="0" collapsed="false">
      <c r="A392" s="17" t="s">
        <v>308</v>
      </c>
      <c r="B392" s="17" t="s">
        <v>142</v>
      </c>
      <c r="C392" s="17" t="s">
        <v>134</v>
      </c>
      <c r="D392" s="17" t="s">
        <v>135</v>
      </c>
      <c r="E392" s="17" t="s">
        <v>139</v>
      </c>
      <c r="F392" s="17" t="s">
        <v>144</v>
      </c>
      <c r="G392" s="17" t="n">
        <v>1</v>
      </c>
      <c r="H392" s="17" t="n">
        <v>0</v>
      </c>
      <c r="I392" s="17" t="n">
        <v>0</v>
      </c>
      <c r="J392" s="17" t="n">
        <v>0</v>
      </c>
      <c r="K392" s="17" t="n">
        <v>1</v>
      </c>
      <c r="L392" s="17" t="n">
        <v>2059</v>
      </c>
      <c r="M392" s="17" t="n">
        <v>0</v>
      </c>
      <c r="N392" s="17" t="n">
        <v>0</v>
      </c>
      <c r="O392" s="17" t="n">
        <v>0</v>
      </c>
      <c r="P392" s="17" t="n">
        <v>0</v>
      </c>
      <c r="Q392" s="17" t="n">
        <v>0</v>
      </c>
      <c r="R392" s="17" t="n">
        <v>0</v>
      </c>
      <c r="S392" s="17" t="n">
        <v>0</v>
      </c>
      <c r="T392" s="17" t="n">
        <v>0</v>
      </c>
    </row>
    <row r="393" customFormat="false" ht="15" hidden="false" customHeight="true" outlineLevel="0" collapsed="false">
      <c r="A393" s="17" t="s">
        <v>308</v>
      </c>
      <c r="B393" s="17" t="s">
        <v>142</v>
      </c>
      <c r="C393" s="17" t="s">
        <v>134</v>
      </c>
      <c r="D393" s="17" t="s">
        <v>135</v>
      </c>
      <c r="E393" s="17" t="s">
        <v>139</v>
      </c>
      <c r="F393" s="17" t="s">
        <v>166</v>
      </c>
      <c r="G393" s="17" t="n">
        <v>0</v>
      </c>
      <c r="H393" s="17" t="n">
        <v>1</v>
      </c>
      <c r="I393" s="17" t="n">
        <v>0</v>
      </c>
      <c r="J393" s="17" t="n">
        <v>0</v>
      </c>
      <c r="K393" s="17" t="n">
        <v>1</v>
      </c>
      <c r="L393" s="17" t="n">
        <v>0</v>
      </c>
      <c r="M393" s="17" t="n">
        <v>100</v>
      </c>
      <c r="N393" s="17" t="n">
        <v>0</v>
      </c>
      <c r="O393" s="17" t="n">
        <v>0</v>
      </c>
      <c r="P393" s="17" t="n">
        <v>0</v>
      </c>
      <c r="Q393" s="17" t="n">
        <v>0</v>
      </c>
      <c r="R393" s="17" t="n">
        <v>0</v>
      </c>
      <c r="S393" s="17" t="n">
        <v>0</v>
      </c>
      <c r="T393" s="17" t="n">
        <v>0</v>
      </c>
    </row>
    <row r="394" customFormat="false" ht="15" hidden="false" customHeight="true" outlineLevel="0" collapsed="false">
      <c r="A394" s="17" t="s">
        <v>308</v>
      </c>
      <c r="B394" s="17" t="s">
        <v>142</v>
      </c>
      <c r="C394" s="17" t="s">
        <v>134</v>
      </c>
      <c r="D394" s="17" t="s">
        <v>14446</v>
      </c>
      <c r="E394" s="17" t="s">
        <v>243</v>
      </c>
      <c r="F394" s="17" t="s">
        <v>7</v>
      </c>
      <c r="G394" s="17" t="n">
        <v>2</v>
      </c>
      <c r="H394" s="17" t="n">
        <v>2</v>
      </c>
      <c r="I394" s="17" t="n">
        <v>2</v>
      </c>
      <c r="J394" s="17" t="n">
        <v>2</v>
      </c>
      <c r="K394" s="17" t="n">
        <v>2</v>
      </c>
      <c r="L394" s="17" t="n">
        <v>1459</v>
      </c>
      <c r="M394" s="17" t="n">
        <v>484</v>
      </c>
      <c r="N394" s="17" t="n">
        <v>476</v>
      </c>
      <c r="O394" s="17" t="n">
        <v>190</v>
      </c>
      <c r="P394" s="17" t="n">
        <v>0</v>
      </c>
      <c r="Q394" s="17" t="n">
        <v>0</v>
      </c>
      <c r="R394" s="17" t="n">
        <v>0</v>
      </c>
      <c r="S394" s="17" t="n">
        <v>0</v>
      </c>
      <c r="T394" s="17" t="n">
        <v>0</v>
      </c>
    </row>
    <row r="395" customFormat="false" ht="15" hidden="false" customHeight="true" outlineLevel="0" collapsed="false">
      <c r="A395" s="17" t="s">
        <v>308</v>
      </c>
      <c r="B395" s="17" t="s">
        <v>142</v>
      </c>
      <c r="C395" s="17" t="s">
        <v>134</v>
      </c>
      <c r="D395" s="17" t="s">
        <v>14446</v>
      </c>
      <c r="E395" s="17" t="s">
        <v>243</v>
      </c>
      <c r="F395" s="17" t="s">
        <v>140</v>
      </c>
      <c r="G395" s="17" t="n">
        <v>1</v>
      </c>
      <c r="H395" s="17" t="n">
        <v>1</v>
      </c>
      <c r="I395" s="17" t="n">
        <v>1</v>
      </c>
      <c r="J395" s="17" t="n">
        <v>0</v>
      </c>
      <c r="K395" s="17" t="n">
        <v>1</v>
      </c>
      <c r="L395" s="17" t="n">
        <v>79</v>
      </c>
      <c r="M395" s="17" t="n">
        <v>5</v>
      </c>
      <c r="N395" s="17" t="n">
        <v>10</v>
      </c>
      <c r="O395" s="17" t="n">
        <v>0</v>
      </c>
      <c r="P395" s="17" t="n">
        <v>0</v>
      </c>
      <c r="Q395" s="17" t="n">
        <v>0</v>
      </c>
      <c r="R395" s="17" t="n">
        <v>0</v>
      </c>
      <c r="S395" s="17" t="n">
        <v>0</v>
      </c>
      <c r="T395" s="17" t="n">
        <v>0</v>
      </c>
    </row>
    <row r="396" customFormat="false" ht="15" hidden="false" customHeight="true" outlineLevel="0" collapsed="false">
      <c r="A396" s="17" t="s">
        <v>308</v>
      </c>
      <c r="B396" s="17" t="s">
        <v>142</v>
      </c>
      <c r="C396" s="17" t="s">
        <v>134</v>
      </c>
      <c r="D396" s="17" t="s">
        <v>14446</v>
      </c>
      <c r="E396" s="17" t="s">
        <v>243</v>
      </c>
      <c r="F396" s="17" t="s">
        <v>144</v>
      </c>
      <c r="G396" s="17" t="n">
        <v>1</v>
      </c>
      <c r="H396" s="17" t="n">
        <v>2</v>
      </c>
      <c r="I396" s="17" t="n">
        <v>1</v>
      </c>
      <c r="J396" s="17" t="n">
        <v>1</v>
      </c>
      <c r="K396" s="17" t="n">
        <v>2</v>
      </c>
      <c r="L396" s="17" t="n">
        <v>77</v>
      </c>
      <c r="M396" s="17" t="n">
        <v>62</v>
      </c>
      <c r="N396" s="17" t="n">
        <v>21</v>
      </c>
      <c r="O396" s="17" t="n">
        <v>43</v>
      </c>
      <c r="P396" s="17" t="n">
        <v>0</v>
      </c>
      <c r="Q396" s="17" t="n">
        <v>0</v>
      </c>
      <c r="R396" s="17" t="n">
        <v>0</v>
      </c>
      <c r="S396" s="17" t="n">
        <v>0</v>
      </c>
      <c r="T396" s="17" t="n">
        <v>0</v>
      </c>
    </row>
    <row r="397" customFormat="false" ht="15" hidden="false" customHeight="true" outlineLevel="0" collapsed="false">
      <c r="A397" s="17" t="s">
        <v>308</v>
      </c>
      <c r="B397" s="17" t="s">
        <v>142</v>
      </c>
      <c r="C397" s="17" t="s">
        <v>134</v>
      </c>
      <c r="D397" s="17" t="s">
        <v>14446</v>
      </c>
      <c r="E397" s="17" t="s">
        <v>243</v>
      </c>
      <c r="F397" s="17" t="s">
        <v>150</v>
      </c>
      <c r="G397" s="17" t="n">
        <v>2</v>
      </c>
      <c r="H397" s="17" t="n">
        <v>2</v>
      </c>
      <c r="I397" s="17" t="n">
        <v>2</v>
      </c>
      <c r="J397" s="17" t="n">
        <v>2</v>
      </c>
      <c r="K397" s="17" t="n">
        <v>2</v>
      </c>
      <c r="L397" s="17" t="n">
        <v>1048</v>
      </c>
      <c r="M397" s="17" t="n">
        <v>345</v>
      </c>
      <c r="N397" s="17" t="n">
        <v>310</v>
      </c>
      <c r="O397" s="17" t="n">
        <v>143</v>
      </c>
      <c r="P397" s="17" t="n">
        <v>0</v>
      </c>
      <c r="Q397" s="17" t="n">
        <v>0</v>
      </c>
      <c r="R397" s="17" t="n">
        <v>0</v>
      </c>
      <c r="S397" s="17" t="n">
        <v>0</v>
      </c>
      <c r="T397" s="17" t="n">
        <v>0</v>
      </c>
    </row>
    <row r="398" customFormat="false" ht="15" hidden="false" customHeight="true" outlineLevel="0" collapsed="false">
      <c r="A398" s="17" t="s">
        <v>308</v>
      </c>
      <c r="B398" s="17" t="s">
        <v>142</v>
      </c>
      <c r="C398" s="17" t="s">
        <v>134</v>
      </c>
      <c r="D398" s="17" t="s">
        <v>14446</v>
      </c>
      <c r="E398" s="17" t="s">
        <v>243</v>
      </c>
      <c r="F398" s="17" t="s">
        <v>158</v>
      </c>
      <c r="G398" s="17" t="n">
        <v>2</v>
      </c>
      <c r="H398" s="17" t="n">
        <v>2</v>
      </c>
      <c r="I398" s="17" t="n">
        <v>2</v>
      </c>
      <c r="J398" s="17" t="n">
        <v>1</v>
      </c>
      <c r="K398" s="17" t="n">
        <v>2</v>
      </c>
      <c r="L398" s="17" t="n">
        <v>252</v>
      </c>
      <c r="M398" s="17" t="n">
        <v>72</v>
      </c>
      <c r="N398" s="17" t="n">
        <v>135</v>
      </c>
      <c r="O398" s="17" t="n">
        <v>4</v>
      </c>
      <c r="P398" s="17" t="n">
        <v>0</v>
      </c>
      <c r="Q398" s="17" t="n">
        <v>0</v>
      </c>
      <c r="R398" s="17" t="n">
        <v>0</v>
      </c>
      <c r="S398" s="17" t="n">
        <v>0</v>
      </c>
      <c r="T398" s="17" t="n">
        <v>0</v>
      </c>
    </row>
    <row r="399" customFormat="false" ht="15" hidden="false" customHeight="true" outlineLevel="0" collapsed="false">
      <c r="A399" s="17" t="s">
        <v>308</v>
      </c>
      <c r="B399" s="17" t="s">
        <v>142</v>
      </c>
      <c r="C399" s="17" t="s">
        <v>134</v>
      </c>
      <c r="D399" s="17" t="s">
        <v>14446</v>
      </c>
      <c r="E399" s="17" t="s">
        <v>243</v>
      </c>
      <c r="F399" s="17" t="s">
        <v>169</v>
      </c>
      <c r="G399" s="17" t="n">
        <v>1</v>
      </c>
      <c r="H399" s="17" t="n">
        <v>0</v>
      </c>
      <c r="I399" s="17" t="n">
        <v>0</v>
      </c>
      <c r="J399" s="17" t="n">
        <v>0</v>
      </c>
      <c r="K399" s="17" t="n">
        <v>1</v>
      </c>
      <c r="L399" s="17" t="n">
        <v>3</v>
      </c>
      <c r="M399" s="17" t="n">
        <v>0</v>
      </c>
      <c r="N399" s="17" t="n">
        <v>0</v>
      </c>
      <c r="O399" s="17" t="n">
        <v>0</v>
      </c>
      <c r="P399" s="17" t="n">
        <v>0</v>
      </c>
      <c r="Q399" s="17" t="n">
        <v>0</v>
      </c>
      <c r="R399" s="17" t="n">
        <v>0</v>
      </c>
      <c r="S399" s="17" t="n">
        <v>0</v>
      </c>
      <c r="T399" s="17" t="n">
        <v>0</v>
      </c>
    </row>
    <row r="400" customFormat="false" ht="15" hidden="false" customHeight="true" outlineLevel="0" collapsed="false">
      <c r="A400" s="17" t="s">
        <v>308</v>
      </c>
      <c r="B400" s="17" t="s">
        <v>142</v>
      </c>
      <c r="C400" s="17" t="s">
        <v>134</v>
      </c>
      <c r="D400" s="17" t="s">
        <v>14446</v>
      </c>
      <c r="E400" s="17" t="s">
        <v>139</v>
      </c>
      <c r="F400" s="17" t="s">
        <v>7</v>
      </c>
      <c r="G400" s="17" t="n">
        <v>0</v>
      </c>
      <c r="H400" s="17" t="n">
        <v>1</v>
      </c>
      <c r="I400" s="17" t="n">
        <v>1</v>
      </c>
      <c r="J400" s="17" t="n">
        <v>0</v>
      </c>
      <c r="K400" s="17" t="n">
        <v>1</v>
      </c>
      <c r="L400" s="17" t="n">
        <v>0</v>
      </c>
      <c r="M400" s="17" t="n">
        <v>35</v>
      </c>
      <c r="N400" s="17" t="n">
        <v>55</v>
      </c>
      <c r="O400" s="17" t="n">
        <v>0</v>
      </c>
      <c r="P400" s="17" t="n">
        <v>0</v>
      </c>
      <c r="Q400" s="17" t="n">
        <v>0</v>
      </c>
      <c r="R400" s="17" t="n">
        <v>0</v>
      </c>
      <c r="S400" s="17" t="n">
        <v>0</v>
      </c>
      <c r="T400" s="17" t="n">
        <v>0</v>
      </c>
    </row>
    <row r="401" customFormat="false" ht="15" hidden="false" customHeight="true" outlineLevel="0" collapsed="false">
      <c r="A401" s="17" t="s">
        <v>308</v>
      </c>
      <c r="B401" s="17" t="s">
        <v>142</v>
      </c>
      <c r="C401" s="17" t="s">
        <v>134</v>
      </c>
      <c r="D401" s="17" t="s">
        <v>14446</v>
      </c>
      <c r="E401" s="17" t="s">
        <v>139</v>
      </c>
      <c r="F401" s="17" t="s">
        <v>140</v>
      </c>
      <c r="G401" s="17" t="n">
        <v>0</v>
      </c>
      <c r="H401" s="17" t="n">
        <v>0</v>
      </c>
      <c r="I401" s="17" t="n">
        <v>1</v>
      </c>
      <c r="J401" s="17" t="n">
        <v>0</v>
      </c>
      <c r="K401" s="17" t="n">
        <v>1</v>
      </c>
      <c r="L401" s="17" t="n">
        <v>0</v>
      </c>
      <c r="M401" s="17" t="n">
        <v>0</v>
      </c>
      <c r="N401" s="17" t="n">
        <v>2</v>
      </c>
      <c r="O401" s="17" t="n">
        <v>0</v>
      </c>
      <c r="P401" s="17" t="n">
        <v>0</v>
      </c>
      <c r="Q401" s="17" t="n">
        <v>0</v>
      </c>
      <c r="R401" s="17" t="n">
        <v>0</v>
      </c>
      <c r="S401" s="17" t="n">
        <v>0</v>
      </c>
      <c r="T401" s="17" t="n">
        <v>0</v>
      </c>
    </row>
    <row r="402" customFormat="false" ht="15" hidden="false" customHeight="true" outlineLevel="0" collapsed="false">
      <c r="A402" s="17" t="s">
        <v>308</v>
      </c>
      <c r="B402" s="17" t="s">
        <v>142</v>
      </c>
      <c r="C402" s="17" t="s">
        <v>134</v>
      </c>
      <c r="D402" s="17" t="s">
        <v>14446</v>
      </c>
      <c r="E402" s="17" t="s">
        <v>139</v>
      </c>
      <c r="F402" s="17" t="s">
        <v>144</v>
      </c>
      <c r="G402" s="17" t="n">
        <v>0</v>
      </c>
      <c r="H402" s="17" t="n">
        <v>1</v>
      </c>
      <c r="I402" s="17" t="n">
        <v>0</v>
      </c>
      <c r="J402" s="17" t="n">
        <v>0</v>
      </c>
      <c r="K402" s="17" t="n">
        <v>1</v>
      </c>
      <c r="L402" s="17" t="n">
        <v>0</v>
      </c>
      <c r="M402" s="17" t="n">
        <v>18</v>
      </c>
      <c r="N402" s="17" t="n">
        <v>0</v>
      </c>
      <c r="O402" s="17" t="n">
        <v>0</v>
      </c>
      <c r="P402" s="17" t="n">
        <v>0</v>
      </c>
      <c r="Q402" s="17" t="n">
        <v>0</v>
      </c>
      <c r="R402" s="17" t="n">
        <v>0</v>
      </c>
      <c r="S402" s="17" t="n">
        <v>0</v>
      </c>
      <c r="T402" s="17" t="n">
        <v>0</v>
      </c>
    </row>
    <row r="403" customFormat="false" ht="15" hidden="false" customHeight="true" outlineLevel="0" collapsed="false">
      <c r="A403" s="17" t="s">
        <v>308</v>
      </c>
      <c r="B403" s="17" t="s">
        <v>142</v>
      </c>
      <c r="C403" s="17" t="s">
        <v>134</v>
      </c>
      <c r="D403" s="17" t="s">
        <v>14446</v>
      </c>
      <c r="E403" s="17" t="s">
        <v>139</v>
      </c>
      <c r="F403" s="17" t="s">
        <v>150</v>
      </c>
      <c r="G403" s="17" t="n">
        <v>0</v>
      </c>
      <c r="H403" s="17" t="n">
        <v>1</v>
      </c>
      <c r="I403" s="17" t="n">
        <v>1</v>
      </c>
      <c r="J403" s="17" t="n">
        <v>0</v>
      </c>
      <c r="K403" s="17" t="n">
        <v>1</v>
      </c>
      <c r="L403" s="17" t="n">
        <v>0</v>
      </c>
      <c r="M403" s="17" t="n">
        <v>14</v>
      </c>
      <c r="N403" s="17" t="n">
        <v>47</v>
      </c>
      <c r="O403" s="17" t="n">
        <v>0</v>
      </c>
      <c r="P403" s="17" t="n">
        <v>0</v>
      </c>
      <c r="Q403" s="17" t="n">
        <v>0</v>
      </c>
      <c r="R403" s="17" t="n">
        <v>0</v>
      </c>
      <c r="S403" s="17" t="n">
        <v>0</v>
      </c>
      <c r="T403" s="17" t="n">
        <v>0</v>
      </c>
    </row>
    <row r="404" customFormat="false" ht="15" hidden="false" customHeight="true" outlineLevel="0" collapsed="false">
      <c r="A404" s="17" t="s">
        <v>308</v>
      </c>
      <c r="B404" s="17" t="s">
        <v>142</v>
      </c>
      <c r="C404" s="17" t="s">
        <v>134</v>
      </c>
      <c r="D404" s="17" t="s">
        <v>14446</v>
      </c>
      <c r="E404" s="17" t="s">
        <v>139</v>
      </c>
      <c r="F404" s="17" t="s">
        <v>158</v>
      </c>
      <c r="G404" s="17" t="n">
        <v>0</v>
      </c>
      <c r="H404" s="17" t="n">
        <v>1</v>
      </c>
      <c r="I404" s="17" t="n">
        <v>1</v>
      </c>
      <c r="J404" s="17" t="n">
        <v>0</v>
      </c>
      <c r="K404" s="17" t="n">
        <v>1</v>
      </c>
      <c r="L404" s="17" t="n">
        <v>0</v>
      </c>
      <c r="M404" s="17" t="n">
        <v>3</v>
      </c>
      <c r="N404" s="17" t="n">
        <v>6</v>
      </c>
      <c r="O404" s="17" t="n">
        <v>0</v>
      </c>
      <c r="P404" s="17" t="n">
        <v>0</v>
      </c>
      <c r="Q404" s="17" t="n">
        <v>0</v>
      </c>
      <c r="R404" s="17" t="n">
        <v>0</v>
      </c>
      <c r="S404" s="17" t="n">
        <v>0</v>
      </c>
      <c r="T404" s="17" t="n">
        <v>0</v>
      </c>
    </row>
    <row r="405" customFormat="false" ht="15" hidden="false" customHeight="true" outlineLevel="0" collapsed="false">
      <c r="A405" s="17" t="s">
        <v>308</v>
      </c>
      <c r="B405" s="17" t="s">
        <v>142</v>
      </c>
      <c r="C405" s="17" t="s">
        <v>148</v>
      </c>
      <c r="D405" s="17" t="s">
        <v>14443</v>
      </c>
      <c r="E405" s="17" t="s">
        <v>139</v>
      </c>
      <c r="F405" s="17" t="s">
        <v>7</v>
      </c>
      <c r="G405" s="17" t="n">
        <v>8</v>
      </c>
      <c r="H405" s="17" t="n">
        <v>4</v>
      </c>
      <c r="I405" s="17" t="n">
        <v>3</v>
      </c>
      <c r="J405" s="17" t="n">
        <v>2</v>
      </c>
      <c r="K405" s="17" t="n">
        <v>15</v>
      </c>
      <c r="L405" s="17" t="n">
        <v>58</v>
      </c>
      <c r="M405" s="17" t="n">
        <v>55</v>
      </c>
      <c r="N405" s="17" t="n">
        <v>14</v>
      </c>
      <c r="O405" s="17" t="n">
        <v>11</v>
      </c>
      <c r="P405" s="17" t="n">
        <v>0</v>
      </c>
      <c r="Q405" s="17" t="n">
        <v>0</v>
      </c>
      <c r="R405" s="17" t="n">
        <v>0</v>
      </c>
      <c r="S405" s="17" t="n">
        <v>0</v>
      </c>
      <c r="T405" s="17" t="n">
        <v>0</v>
      </c>
    </row>
    <row r="406" customFormat="false" ht="15" hidden="false" customHeight="true" outlineLevel="0" collapsed="false">
      <c r="A406" s="17" t="s">
        <v>308</v>
      </c>
      <c r="B406" s="17" t="s">
        <v>142</v>
      </c>
      <c r="C406" s="17" t="s">
        <v>148</v>
      </c>
      <c r="D406" s="17" t="s">
        <v>14443</v>
      </c>
      <c r="E406" s="17" t="s">
        <v>139</v>
      </c>
      <c r="F406" s="17" t="s">
        <v>140</v>
      </c>
      <c r="G406" s="17" t="n">
        <v>1</v>
      </c>
      <c r="H406" s="17" t="n">
        <v>0</v>
      </c>
      <c r="I406" s="17" t="n">
        <v>0</v>
      </c>
      <c r="J406" s="17" t="n">
        <v>0</v>
      </c>
      <c r="K406" s="17" t="n">
        <v>1</v>
      </c>
      <c r="L406" s="17" t="n">
        <v>5</v>
      </c>
      <c r="M406" s="17" t="n">
        <v>0</v>
      </c>
      <c r="N406" s="17" t="n">
        <v>0</v>
      </c>
      <c r="O406" s="17" t="n">
        <v>0</v>
      </c>
      <c r="P406" s="17" t="n">
        <v>0</v>
      </c>
      <c r="Q406" s="17" t="n">
        <v>0</v>
      </c>
      <c r="R406" s="17" t="n">
        <v>0</v>
      </c>
      <c r="S406" s="17" t="n">
        <v>0</v>
      </c>
      <c r="T406" s="17" t="n">
        <v>0</v>
      </c>
    </row>
    <row r="407" customFormat="false" ht="15" hidden="false" customHeight="true" outlineLevel="0" collapsed="false">
      <c r="A407" s="17" t="s">
        <v>308</v>
      </c>
      <c r="B407" s="17" t="s">
        <v>142</v>
      </c>
      <c r="C407" s="17" t="s">
        <v>148</v>
      </c>
      <c r="D407" s="17" t="s">
        <v>14443</v>
      </c>
      <c r="E407" s="17" t="s">
        <v>139</v>
      </c>
      <c r="F407" s="17" t="s">
        <v>150</v>
      </c>
      <c r="G407" s="17" t="n">
        <v>5</v>
      </c>
      <c r="H407" s="17" t="n">
        <v>3</v>
      </c>
      <c r="I407" s="17" t="n">
        <v>2</v>
      </c>
      <c r="J407" s="17" t="n">
        <v>2</v>
      </c>
      <c r="K407" s="17" t="n">
        <v>11</v>
      </c>
      <c r="L407" s="17" t="n">
        <v>33</v>
      </c>
      <c r="M407" s="17" t="n">
        <v>49</v>
      </c>
      <c r="N407" s="17" t="n">
        <v>2</v>
      </c>
      <c r="O407" s="17" t="n">
        <v>11</v>
      </c>
      <c r="P407" s="17" t="n">
        <v>0</v>
      </c>
      <c r="Q407" s="17" t="n">
        <v>0</v>
      </c>
      <c r="R407" s="17" t="n">
        <v>0</v>
      </c>
      <c r="S407" s="17" t="n">
        <v>0</v>
      </c>
      <c r="T407" s="17" t="n">
        <v>0</v>
      </c>
    </row>
    <row r="408" customFormat="false" ht="15" hidden="false" customHeight="true" outlineLevel="0" collapsed="false">
      <c r="A408" s="17" t="s">
        <v>308</v>
      </c>
      <c r="B408" s="17" t="s">
        <v>142</v>
      </c>
      <c r="C408" s="17" t="s">
        <v>148</v>
      </c>
      <c r="D408" s="17" t="s">
        <v>14443</v>
      </c>
      <c r="E408" s="17" t="s">
        <v>139</v>
      </c>
      <c r="F408" s="17" t="s">
        <v>158</v>
      </c>
      <c r="G408" s="17" t="n">
        <v>2</v>
      </c>
      <c r="H408" s="17" t="n">
        <v>2</v>
      </c>
      <c r="I408" s="17" t="n">
        <v>3</v>
      </c>
      <c r="J408" s="17" t="n">
        <v>0</v>
      </c>
      <c r="K408" s="17" t="n">
        <v>6</v>
      </c>
      <c r="L408" s="17" t="n">
        <v>11</v>
      </c>
      <c r="M408" s="17" t="n">
        <v>6</v>
      </c>
      <c r="N408" s="17" t="n">
        <v>12</v>
      </c>
      <c r="O408" s="17" t="n">
        <v>0</v>
      </c>
      <c r="P408" s="17" t="n">
        <v>0</v>
      </c>
      <c r="Q408" s="17" t="n">
        <v>0</v>
      </c>
      <c r="R408" s="17" t="n">
        <v>0</v>
      </c>
      <c r="S408" s="17" t="n">
        <v>0</v>
      </c>
      <c r="T408" s="17" t="n">
        <v>0</v>
      </c>
    </row>
    <row r="409" customFormat="false" ht="15" hidden="false" customHeight="true" outlineLevel="0" collapsed="false">
      <c r="A409" s="17" t="s">
        <v>308</v>
      </c>
      <c r="B409" s="17" t="s">
        <v>142</v>
      </c>
      <c r="C409" s="17" t="s">
        <v>148</v>
      </c>
      <c r="D409" s="17" t="s">
        <v>14443</v>
      </c>
      <c r="E409" s="17" t="s">
        <v>139</v>
      </c>
      <c r="F409" s="17" t="s">
        <v>169</v>
      </c>
      <c r="G409" s="17" t="n">
        <v>1</v>
      </c>
      <c r="H409" s="17" t="n">
        <v>0</v>
      </c>
      <c r="I409" s="17" t="n">
        <v>0</v>
      </c>
      <c r="J409" s="17" t="n">
        <v>0</v>
      </c>
      <c r="K409" s="17" t="n">
        <v>1</v>
      </c>
      <c r="L409" s="17" t="n">
        <v>9</v>
      </c>
      <c r="M409" s="17" t="n">
        <v>0</v>
      </c>
      <c r="N409" s="17" t="n">
        <v>0</v>
      </c>
      <c r="O409" s="17" t="n">
        <v>0</v>
      </c>
      <c r="P409" s="17" t="n">
        <v>0</v>
      </c>
      <c r="Q409" s="17" t="n">
        <v>0</v>
      </c>
      <c r="R409" s="17" t="n">
        <v>0</v>
      </c>
      <c r="S409" s="17" t="n">
        <v>0</v>
      </c>
      <c r="T409" s="17" t="n">
        <v>0</v>
      </c>
    </row>
    <row r="410" customFormat="false" ht="15" hidden="false" customHeight="true" outlineLevel="0" collapsed="false">
      <c r="A410" s="17" t="s">
        <v>308</v>
      </c>
      <c r="B410" s="17" t="s">
        <v>142</v>
      </c>
      <c r="C410" s="17" t="s">
        <v>217</v>
      </c>
      <c r="D410" s="17" t="s">
        <v>235</v>
      </c>
      <c r="E410" s="17" t="s">
        <v>243</v>
      </c>
      <c r="F410" s="17" t="s">
        <v>7</v>
      </c>
      <c r="G410" s="17" t="n">
        <v>36</v>
      </c>
      <c r="H410" s="17" t="n">
        <v>36</v>
      </c>
      <c r="I410" s="17" t="n">
        <v>36</v>
      </c>
      <c r="J410" s="17" t="n">
        <v>35</v>
      </c>
      <c r="K410" s="17" t="n">
        <v>36</v>
      </c>
      <c r="L410" s="17" t="n">
        <v>10306</v>
      </c>
      <c r="M410" s="17" t="n">
        <v>9907</v>
      </c>
      <c r="N410" s="17" t="n">
        <v>9863</v>
      </c>
      <c r="O410" s="17" t="n">
        <v>3497</v>
      </c>
      <c r="P410" s="17" t="n">
        <v>0</v>
      </c>
      <c r="Q410" s="17" t="n">
        <v>0</v>
      </c>
      <c r="R410" s="17" t="n">
        <v>0</v>
      </c>
      <c r="S410" s="17" t="n">
        <v>0</v>
      </c>
      <c r="T410" s="17" t="n">
        <v>0</v>
      </c>
    </row>
    <row r="411" customFormat="false" ht="15" hidden="false" customHeight="true" outlineLevel="0" collapsed="false">
      <c r="A411" s="17" t="s">
        <v>308</v>
      </c>
      <c r="B411" s="17" t="s">
        <v>142</v>
      </c>
      <c r="C411" s="17" t="s">
        <v>217</v>
      </c>
      <c r="D411" s="17" t="s">
        <v>235</v>
      </c>
      <c r="E411" s="17" t="s">
        <v>243</v>
      </c>
      <c r="F411" s="17" t="s">
        <v>140</v>
      </c>
      <c r="G411" s="17" t="n">
        <v>24</v>
      </c>
      <c r="H411" s="17" t="n">
        <v>25</v>
      </c>
      <c r="I411" s="17" t="n">
        <v>24</v>
      </c>
      <c r="J411" s="17" t="n">
        <v>15</v>
      </c>
      <c r="K411" s="17" t="n">
        <v>32</v>
      </c>
      <c r="L411" s="17" t="n">
        <v>739</v>
      </c>
      <c r="M411" s="17" t="n">
        <v>500</v>
      </c>
      <c r="N411" s="17" t="n">
        <v>561</v>
      </c>
      <c r="O411" s="17" t="n">
        <v>463</v>
      </c>
      <c r="P411" s="17" t="n">
        <v>0</v>
      </c>
      <c r="Q411" s="17" t="n">
        <v>0</v>
      </c>
      <c r="R411" s="17" t="n">
        <v>0</v>
      </c>
      <c r="S411" s="17" t="n">
        <v>0</v>
      </c>
      <c r="T411" s="17" t="n">
        <v>0</v>
      </c>
    </row>
    <row r="412" customFormat="false" ht="15" hidden="false" customHeight="true" outlineLevel="0" collapsed="false">
      <c r="A412" s="17" t="s">
        <v>308</v>
      </c>
      <c r="B412" s="17" t="s">
        <v>142</v>
      </c>
      <c r="C412" s="17" t="s">
        <v>217</v>
      </c>
      <c r="D412" s="17" t="s">
        <v>235</v>
      </c>
      <c r="E412" s="17" t="s">
        <v>243</v>
      </c>
      <c r="F412" s="17" t="s">
        <v>144</v>
      </c>
      <c r="G412" s="17" t="n">
        <v>6</v>
      </c>
      <c r="H412" s="17" t="n">
        <v>7</v>
      </c>
      <c r="I412" s="17" t="n">
        <v>9</v>
      </c>
      <c r="J412" s="17" t="n">
        <v>2</v>
      </c>
      <c r="K412" s="17" t="n">
        <v>14</v>
      </c>
      <c r="L412" s="17" t="n">
        <v>48</v>
      </c>
      <c r="M412" s="17" t="n">
        <v>772</v>
      </c>
      <c r="N412" s="17" t="n">
        <v>174</v>
      </c>
      <c r="O412" s="17" t="n">
        <v>9</v>
      </c>
      <c r="P412" s="17" t="n">
        <v>0</v>
      </c>
      <c r="Q412" s="17" t="n">
        <v>0</v>
      </c>
      <c r="R412" s="17" t="n">
        <v>0</v>
      </c>
      <c r="S412" s="17" t="n">
        <v>0</v>
      </c>
      <c r="T412" s="17" t="n">
        <v>0</v>
      </c>
    </row>
    <row r="413" customFormat="false" ht="15" hidden="false" customHeight="true" outlineLevel="0" collapsed="false">
      <c r="A413" s="17" t="s">
        <v>308</v>
      </c>
      <c r="B413" s="17" t="s">
        <v>142</v>
      </c>
      <c r="C413" s="17" t="s">
        <v>217</v>
      </c>
      <c r="D413" s="17" t="s">
        <v>235</v>
      </c>
      <c r="E413" s="17" t="s">
        <v>243</v>
      </c>
      <c r="F413" s="17" t="s">
        <v>150</v>
      </c>
      <c r="G413" s="17" t="n">
        <v>35</v>
      </c>
      <c r="H413" s="17" t="n">
        <v>35</v>
      </c>
      <c r="I413" s="17" t="n">
        <v>35</v>
      </c>
      <c r="J413" s="17" t="n">
        <v>30</v>
      </c>
      <c r="K413" s="17" t="n">
        <v>35</v>
      </c>
      <c r="L413" s="17" t="n">
        <v>7588</v>
      </c>
      <c r="M413" s="17" t="n">
        <v>7038</v>
      </c>
      <c r="N413" s="17" t="n">
        <v>6928</v>
      </c>
      <c r="O413" s="17" t="n">
        <v>2273</v>
      </c>
      <c r="P413" s="17" t="n">
        <v>0</v>
      </c>
      <c r="Q413" s="17" t="n">
        <v>0</v>
      </c>
      <c r="R413" s="17" t="n">
        <v>0</v>
      </c>
      <c r="S413" s="17" t="n">
        <v>0</v>
      </c>
      <c r="T413" s="17" t="n">
        <v>0</v>
      </c>
    </row>
    <row r="414" customFormat="false" ht="15" hidden="false" customHeight="true" outlineLevel="0" collapsed="false">
      <c r="A414" s="17" t="s">
        <v>308</v>
      </c>
      <c r="B414" s="17" t="s">
        <v>142</v>
      </c>
      <c r="C414" s="17" t="s">
        <v>217</v>
      </c>
      <c r="D414" s="17" t="s">
        <v>235</v>
      </c>
      <c r="E414" s="17" t="s">
        <v>243</v>
      </c>
      <c r="F414" s="17" t="s">
        <v>166</v>
      </c>
      <c r="G414" s="17" t="n">
        <v>4</v>
      </c>
      <c r="H414" s="17" t="n">
        <v>6</v>
      </c>
      <c r="I414" s="17" t="n">
        <v>6</v>
      </c>
      <c r="J414" s="17" t="n">
        <v>6</v>
      </c>
      <c r="K414" s="17" t="n">
        <v>14</v>
      </c>
      <c r="L414" s="17" t="n">
        <v>60</v>
      </c>
      <c r="M414" s="17" t="n">
        <v>263</v>
      </c>
      <c r="N414" s="17" t="n">
        <v>141</v>
      </c>
      <c r="O414" s="17" t="n">
        <v>265</v>
      </c>
      <c r="P414" s="17" t="n">
        <v>0</v>
      </c>
      <c r="Q414" s="17" t="n">
        <v>0</v>
      </c>
      <c r="R414" s="17" t="n">
        <v>0</v>
      </c>
      <c r="S414" s="17" t="n">
        <v>0</v>
      </c>
      <c r="T414" s="17" t="n">
        <v>0</v>
      </c>
    </row>
    <row r="415" customFormat="false" ht="15" hidden="false" customHeight="true" outlineLevel="0" collapsed="false">
      <c r="A415" s="17" t="s">
        <v>308</v>
      </c>
      <c r="B415" s="17" t="s">
        <v>142</v>
      </c>
      <c r="C415" s="17" t="s">
        <v>217</v>
      </c>
      <c r="D415" s="17" t="s">
        <v>235</v>
      </c>
      <c r="E415" s="17" t="s">
        <v>243</v>
      </c>
      <c r="F415" s="17" t="s">
        <v>158</v>
      </c>
      <c r="G415" s="17" t="n">
        <v>34</v>
      </c>
      <c r="H415" s="17" t="n">
        <v>35</v>
      </c>
      <c r="I415" s="17" t="n">
        <v>32</v>
      </c>
      <c r="J415" s="17" t="n">
        <v>30</v>
      </c>
      <c r="K415" s="17" t="n">
        <v>35</v>
      </c>
      <c r="L415" s="17" t="n">
        <v>1716</v>
      </c>
      <c r="M415" s="17" t="n">
        <v>1233</v>
      </c>
      <c r="N415" s="17" t="n">
        <v>1908</v>
      </c>
      <c r="O415" s="17" t="n">
        <v>455</v>
      </c>
      <c r="P415" s="17" t="n">
        <v>0</v>
      </c>
      <c r="Q415" s="17" t="n">
        <v>0</v>
      </c>
      <c r="R415" s="17" t="n">
        <v>0</v>
      </c>
      <c r="S415" s="17" t="n">
        <v>0</v>
      </c>
      <c r="T415" s="17" t="n">
        <v>0</v>
      </c>
    </row>
    <row r="416" customFormat="false" ht="15" hidden="false" customHeight="true" outlineLevel="0" collapsed="false">
      <c r="A416" s="17" t="s">
        <v>308</v>
      </c>
      <c r="B416" s="17" t="s">
        <v>142</v>
      </c>
      <c r="C416" s="17" t="s">
        <v>217</v>
      </c>
      <c r="D416" s="17" t="s">
        <v>235</v>
      </c>
      <c r="E416" s="17" t="s">
        <v>243</v>
      </c>
      <c r="F416" s="17" t="s">
        <v>169</v>
      </c>
      <c r="G416" s="17" t="n">
        <v>16</v>
      </c>
      <c r="H416" s="17" t="n">
        <v>12</v>
      </c>
      <c r="I416" s="17" t="n">
        <v>13</v>
      </c>
      <c r="J416" s="17" t="n">
        <v>4</v>
      </c>
      <c r="K416" s="17" t="n">
        <v>27</v>
      </c>
      <c r="L416" s="17" t="n">
        <v>155</v>
      </c>
      <c r="M416" s="17" t="n">
        <v>101</v>
      </c>
      <c r="N416" s="17" t="n">
        <v>151</v>
      </c>
      <c r="O416" s="17" t="n">
        <v>32</v>
      </c>
      <c r="P416" s="17" t="n">
        <v>0</v>
      </c>
      <c r="Q416" s="17" t="n">
        <v>0</v>
      </c>
      <c r="R416" s="17" t="n">
        <v>0</v>
      </c>
      <c r="S416" s="17" t="n">
        <v>0</v>
      </c>
      <c r="T416" s="17" t="n">
        <v>0</v>
      </c>
    </row>
    <row r="417" customFormat="false" ht="15" hidden="false" customHeight="true" outlineLevel="0" collapsed="false">
      <c r="A417" s="17" t="s">
        <v>308</v>
      </c>
      <c r="B417" s="17" t="s">
        <v>142</v>
      </c>
      <c r="C417" s="17" t="s">
        <v>217</v>
      </c>
      <c r="D417" s="17" t="s">
        <v>235</v>
      </c>
      <c r="E417" s="17" t="s">
        <v>139</v>
      </c>
      <c r="F417" s="17" t="s">
        <v>7</v>
      </c>
      <c r="G417" s="17" t="n">
        <v>39</v>
      </c>
      <c r="H417" s="17" t="n">
        <v>34</v>
      </c>
      <c r="I417" s="17" t="n">
        <v>33</v>
      </c>
      <c r="J417" s="17" t="n">
        <v>28</v>
      </c>
      <c r="K417" s="17" t="n">
        <v>75</v>
      </c>
      <c r="L417" s="17" t="n">
        <v>1372</v>
      </c>
      <c r="M417" s="17" t="n">
        <v>913</v>
      </c>
      <c r="N417" s="17" t="n">
        <v>1251</v>
      </c>
      <c r="O417" s="17" t="n">
        <v>697</v>
      </c>
      <c r="P417" s="17" t="n">
        <v>0</v>
      </c>
      <c r="Q417" s="17" t="n">
        <v>0</v>
      </c>
      <c r="R417" s="17" t="n">
        <v>0</v>
      </c>
      <c r="S417" s="17" t="n">
        <v>0</v>
      </c>
      <c r="T417" s="17" t="n">
        <v>0</v>
      </c>
    </row>
    <row r="418" customFormat="false" ht="15" hidden="false" customHeight="true" outlineLevel="0" collapsed="false">
      <c r="A418" s="17" t="s">
        <v>308</v>
      </c>
      <c r="B418" s="17" t="s">
        <v>142</v>
      </c>
      <c r="C418" s="17" t="s">
        <v>217</v>
      </c>
      <c r="D418" s="17" t="s">
        <v>235</v>
      </c>
      <c r="E418" s="17" t="s">
        <v>139</v>
      </c>
      <c r="F418" s="17" t="s">
        <v>140</v>
      </c>
      <c r="G418" s="17" t="n">
        <v>9</v>
      </c>
      <c r="H418" s="17" t="n">
        <v>11</v>
      </c>
      <c r="I418" s="17" t="n">
        <v>13</v>
      </c>
      <c r="J418" s="17" t="n">
        <v>10</v>
      </c>
      <c r="K418" s="17" t="n">
        <v>31</v>
      </c>
      <c r="L418" s="17" t="n">
        <v>136</v>
      </c>
      <c r="M418" s="17" t="n">
        <v>154</v>
      </c>
      <c r="N418" s="17" t="n">
        <v>118</v>
      </c>
      <c r="O418" s="17" t="n">
        <v>253</v>
      </c>
      <c r="P418" s="17" t="n">
        <v>0</v>
      </c>
      <c r="Q418" s="17" t="n">
        <v>0</v>
      </c>
      <c r="R418" s="17" t="n">
        <v>0</v>
      </c>
      <c r="S418" s="17" t="n">
        <v>0</v>
      </c>
      <c r="T418" s="17" t="n">
        <v>0</v>
      </c>
    </row>
    <row r="419" customFormat="false" ht="15" hidden="false" customHeight="true" outlineLevel="0" collapsed="false">
      <c r="A419" s="17" t="s">
        <v>308</v>
      </c>
      <c r="B419" s="17" t="s">
        <v>142</v>
      </c>
      <c r="C419" s="17" t="s">
        <v>217</v>
      </c>
      <c r="D419" s="17" t="s">
        <v>235</v>
      </c>
      <c r="E419" s="17" t="s">
        <v>139</v>
      </c>
      <c r="F419" s="17" t="s">
        <v>144</v>
      </c>
      <c r="G419" s="17" t="n">
        <v>2</v>
      </c>
      <c r="H419" s="17" t="n">
        <v>2</v>
      </c>
      <c r="I419" s="17" t="n">
        <v>2</v>
      </c>
      <c r="J419" s="17" t="n">
        <v>1</v>
      </c>
      <c r="K419" s="17" t="n">
        <v>4</v>
      </c>
      <c r="L419" s="17" t="n">
        <v>5</v>
      </c>
      <c r="M419" s="17" t="n">
        <v>5</v>
      </c>
      <c r="N419" s="17" t="n">
        <v>316</v>
      </c>
      <c r="O419" s="17" t="n">
        <v>62</v>
      </c>
      <c r="P419" s="17" t="n">
        <v>0</v>
      </c>
      <c r="Q419" s="17" t="n">
        <v>0</v>
      </c>
      <c r="R419" s="17" t="n">
        <v>0</v>
      </c>
      <c r="S419" s="17" t="n">
        <v>0</v>
      </c>
      <c r="T419" s="17" t="n">
        <v>0</v>
      </c>
    </row>
    <row r="420" customFormat="false" ht="15" hidden="false" customHeight="true" outlineLevel="0" collapsed="false">
      <c r="A420" s="17" t="s">
        <v>308</v>
      </c>
      <c r="B420" s="17" t="s">
        <v>142</v>
      </c>
      <c r="C420" s="17" t="s">
        <v>217</v>
      </c>
      <c r="D420" s="17" t="s">
        <v>235</v>
      </c>
      <c r="E420" s="17" t="s">
        <v>139</v>
      </c>
      <c r="F420" s="17" t="s">
        <v>150</v>
      </c>
      <c r="G420" s="17" t="n">
        <v>36</v>
      </c>
      <c r="H420" s="17" t="n">
        <v>27</v>
      </c>
      <c r="I420" s="17" t="n">
        <v>24</v>
      </c>
      <c r="J420" s="17" t="n">
        <v>18</v>
      </c>
      <c r="K420" s="17" t="n">
        <v>61</v>
      </c>
      <c r="L420" s="17" t="n">
        <v>949</v>
      </c>
      <c r="M420" s="17" t="n">
        <v>570</v>
      </c>
      <c r="N420" s="17" t="n">
        <v>654</v>
      </c>
      <c r="O420" s="17" t="n">
        <v>241</v>
      </c>
      <c r="P420" s="17" t="n">
        <v>0</v>
      </c>
      <c r="Q420" s="17" t="n">
        <v>0</v>
      </c>
      <c r="R420" s="17" t="n">
        <v>0</v>
      </c>
      <c r="S420" s="17" t="n">
        <v>0</v>
      </c>
      <c r="T420" s="17" t="n">
        <v>0</v>
      </c>
    </row>
    <row r="421" customFormat="false" ht="15" hidden="false" customHeight="true" outlineLevel="0" collapsed="false">
      <c r="A421" s="17" t="s">
        <v>308</v>
      </c>
      <c r="B421" s="17" t="s">
        <v>142</v>
      </c>
      <c r="C421" s="17" t="s">
        <v>217</v>
      </c>
      <c r="D421" s="17" t="s">
        <v>235</v>
      </c>
      <c r="E421" s="17" t="s">
        <v>139</v>
      </c>
      <c r="F421" s="17" t="s">
        <v>166</v>
      </c>
      <c r="G421" s="17" t="n">
        <v>0</v>
      </c>
      <c r="H421" s="17" t="n">
        <v>0</v>
      </c>
      <c r="I421" s="17" t="n">
        <v>0</v>
      </c>
      <c r="J421" s="17" t="n">
        <v>2</v>
      </c>
      <c r="K421" s="17" t="n">
        <v>2</v>
      </c>
      <c r="L421" s="17" t="n">
        <v>0</v>
      </c>
      <c r="M421" s="17" t="n">
        <v>0</v>
      </c>
      <c r="N421" s="17" t="n">
        <v>0</v>
      </c>
      <c r="O421" s="17" t="n">
        <v>74</v>
      </c>
      <c r="P421" s="17" t="n">
        <v>0</v>
      </c>
      <c r="Q421" s="17" t="n">
        <v>0</v>
      </c>
      <c r="R421" s="17" t="n">
        <v>0</v>
      </c>
      <c r="S421" s="17" t="n">
        <v>0</v>
      </c>
      <c r="T421" s="17" t="n">
        <v>0</v>
      </c>
    </row>
    <row r="422" customFormat="false" ht="15" hidden="false" customHeight="true" outlineLevel="0" collapsed="false">
      <c r="A422" s="17" t="s">
        <v>308</v>
      </c>
      <c r="B422" s="17" t="s">
        <v>142</v>
      </c>
      <c r="C422" s="17" t="s">
        <v>217</v>
      </c>
      <c r="D422" s="17" t="s">
        <v>235</v>
      </c>
      <c r="E422" s="17" t="s">
        <v>139</v>
      </c>
      <c r="F422" s="17" t="s">
        <v>158</v>
      </c>
      <c r="G422" s="17" t="n">
        <v>24</v>
      </c>
      <c r="H422" s="17" t="n">
        <v>19</v>
      </c>
      <c r="I422" s="17" t="n">
        <v>14</v>
      </c>
      <c r="J422" s="17" t="n">
        <v>7</v>
      </c>
      <c r="K422" s="17" t="n">
        <v>42</v>
      </c>
      <c r="L422" s="17" t="n">
        <v>249</v>
      </c>
      <c r="M422" s="17" t="n">
        <v>159</v>
      </c>
      <c r="N422" s="17" t="n">
        <v>149</v>
      </c>
      <c r="O422" s="17" t="n">
        <v>64</v>
      </c>
      <c r="P422" s="17" t="n">
        <v>0</v>
      </c>
      <c r="Q422" s="17" t="n">
        <v>0</v>
      </c>
      <c r="R422" s="17" t="n">
        <v>0</v>
      </c>
      <c r="S422" s="17" t="n">
        <v>0</v>
      </c>
      <c r="T422" s="17" t="n">
        <v>0</v>
      </c>
    </row>
    <row r="423" customFormat="false" ht="15" hidden="false" customHeight="true" outlineLevel="0" collapsed="false">
      <c r="A423" s="17" t="s">
        <v>308</v>
      </c>
      <c r="B423" s="17" t="s">
        <v>142</v>
      </c>
      <c r="C423" s="17" t="s">
        <v>217</v>
      </c>
      <c r="D423" s="17" t="s">
        <v>235</v>
      </c>
      <c r="E423" s="17" t="s">
        <v>139</v>
      </c>
      <c r="F423" s="17" t="s">
        <v>169</v>
      </c>
      <c r="G423" s="17" t="n">
        <v>6</v>
      </c>
      <c r="H423" s="17" t="n">
        <v>3</v>
      </c>
      <c r="I423" s="17" t="n">
        <v>3</v>
      </c>
      <c r="J423" s="17" t="n">
        <v>2</v>
      </c>
      <c r="K423" s="17" t="n">
        <v>10</v>
      </c>
      <c r="L423" s="17" t="n">
        <v>33</v>
      </c>
      <c r="M423" s="17" t="n">
        <v>25</v>
      </c>
      <c r="N423" s="17" t="n">
        <v>14</v>
      </c>
      <c r="O423" s="17" t="n">
        <v>3</v>
      </c>
      <c r="P423" s="17" t="n">
        <v>0</v>
      </c>
      <c r="Q423" s="17" t="n">
        <v>0</v>
      </c>
      <c r="R423" s="17" t="n">
        <v>0</v>
      </c>
      <c r="S423" s="17" t="n">
        <v>0</v>
      </c>
      <c r="T423" s="17" t="n">
        <v>0</v>
      </c>
    </row>
    <row r="424" customFormat="false" ht="15" hidden="false" customHeight="true" outlineLevel="0" collapsed="false">
      <c r="A424" s="17" t="s">
        <v>308</v>
      </c>
      <c r="B424" s="17" t="s">
        <v>142</v>
      </c>
      <c r="C424" s="17" t="s">
        <v>217</v>
      </c>
      <c r="D424" s="17" t="s">
        <v>218</v>
      </c>
      <c r="E424" s="17" t="s">
        <v>243</v>
      </c>
      <c r="F424" s="17" t="s">
        <v>7</v>
      </c>
      <c r="G424" s="17" t="n">
        <v>61</v>
      </c>
      <c r="H424" s="17" t="n">
        <v>61</v>
      </c>
      <c r="I424" s="17" t="n">
        <v>61</v>
      </c>
      <c r="J424" s="17" t="n">
        <v>61</v>
      </c>
      <c r="K424" s="17" t="n">
        <v>61</v>
      </c>
      <c r="L424" s="17" t="n">
        <v>32486</v>
      </c>
      <c r="M424" s="17" t="n">
        <v>38143</v>
      </c>
      <c r="N424" s="17" t="n">
        <v>40912</v>
      </c>
      <c r="O424" s="17" t="n">
        <v>13757</v>
      </c>
      <c r="P424" s="17" t="n">
        <v>0</v>
      </c>
      <c r="Q424" s="17" t="n">
        <v>0</v>
      </c>
      <c r="R424" s="17" t="n">
        <v>0</v>
      </c>
      <c r="S424" s="17" t="n">
        <v>0</v>
      </c>
      <c r="T424" s="17" t="n">
        <v>0</v>
      </c>
    </row>
    <row r="425" customFormat="false" ht="15" hidden="false" customHeight="true" outlineLevel="0" collapsed="false">
      <c r="A425" s="17" t="s">
        <v>308</v>
      </c>
      <c r="B425" s="17" t="s">
        <v>142</v>
      </c>
      <c r="C425" s="17" t="s">
        <v>217</v>
      </c>
      <c r="D425" s="17" t="s">
        <v>218</v>
      </c>
      <c r="E425" s="17" t="s">
        <v>243</v>
      </c>
      <c r="F425" s="17" t="s">
        <v>140</v>
      </c>
      <c r="G425" s="17" t="n">
        <v>43</v>
      </c>
      <c r="H425" s="17" t="n">
        <v>48</v>
      </c>
      <c r="I425" s="17" t="n">
        <v>50</v>
      </c>
      <c r="J425" s="17" t="n">
        <v>40</v>
      </c>
      <c r="K425" s="17" t="n">
        <v>56</v>
      </c>
      <c r="L425" s="17" t="n">
        <v>5852</v>
      </c>
      <c r="M425" s="17" t="n">
        <v>4051</v>
      </c>
      <c r="N425" s="17" t="n">
        <v>4422</v>
      </c>
      <c r="O425" s="17" t="n">
        <v>1404</v>
      </c>
      <c r="P425" s="17" t="n">
        <v>0</v>
      </c>
      <c r="Q425" s="17" t="n">
        <v>0</v>
      </c>
      <c r="R425" s="17" t="n">
        <v>0</v>
      </c>
      <c r="S425" s="17" t="n">
        <v>0</v>
      </c>
      <c r="T425" s="17" t="n">
        <v>0</v>
      </c>
    </row>
    <row r="426" customFormat="false" ht="15" hidden="false" customHeight="true" outlineLevel="0" collapsed="false">
      <c r="A426" s="17" t="s">
        <v>308</v>
      </c>
      <c r="B426" s="17" t="s">
        <v>142</v>
      </c>
      <c r="C426" s="17" t="s">
        <v>217</v>
      </c>
      <c r="D426" s="17" t="s">
        <v>218</v>
      </c>
      <c r="E426" s="17" t="s">
        <v>243</v>
      </c>
      <c r="F426" s="17" t="s">
        <v>144</v>
      </c>
      <c r="G426" s="17" t="n">
        <v>19</v>
      </c>
      <c r="H426" s="17" t="n">
        <v>20</v>
      </c>
      <c r="I426" s="17" t="n">
        <v>18</v>
      </c>
      <c r="J426" s="17" t="n">
        <v>6</v>
      </c>
      <c r="K426" s="17" t="n">
        <v>34</v>
      </c>
      <c r="L426" s="17" t="n">
        <v>430</v>
      </c>
      <c r="M426" s="17" t="n">
        <v>1255</v>
      </c>
      <c r="N426" s="17" t="n">
        <v>2131</v>
      </c>
      <c r="O426" s="17" t="n">
        <v>134</v>
      </c>
      <c r="P426" s="17" t="n">
        <v>0</v>
      </c>
      <c r="Q426" s="17" t="n">
        <v>0</v>
      </c>
      <c r="R426" s="17" t="n">
        <v>0</v>
      </c>
      <c r="S426" s="17" t="n">
        <v>0</v>
      </c>
      <c r="T426" s="17" t="n">
        <v>0</v>
      </c>
    </row>
    <row r="427" customFormat="false" ht="15" hidden="false" customHeight="true" outlineLevel="0" collapsed="false">
      <c r="A427" s="17" t="s">
        <v>308</v>
      </c>
      <c r="B427" s="17" t="s">
        <v>142</v>
      </c>
      <c r="C427" s="17" t="s">
        <v>217</v>
      </c>
      <c r="D427" s="17" t="s">
        <v>218</v>
      </c>
      <c r="E427" s="17" t="s">
        <v>243</v>
      </c>
      <c r="F427" s="17" t="s">
        <v>150</v>
      </c>
      <c r="G427" s="17" t="n">
        <v>61</v>
      </c>
      <c r="H427" s="17" t="n">
        <v>61</v>
      </c>
      <c r="I427" s="17" t="n">
        <v>61</v>
      </c>
      <c r="J427" s="17" t="n">
        <v>60</v>
      </c>
      <c r="K427" s="17" t="n">
        <v>61</v>
      </c>
      <c r="L427" s="17" t="n">
        <v>19134</v>
      </c>
      <c r="M427" s="17" t="n">
        <v>23728</v>
      </c>
      <c r="N427" s="17" t="n">
        <v>26063</v>
      </c>
      <c r="O427" s="17" t="n">
        <v>10006</v>
      </c>
      <c r="P427" s="17" t="n">
        <v>0</v>
      </c>
      <c r="Q427" s="17" t="n">
        <v>0</v>
      </c>
      <c r="R427" s="17" t="n">
        <v>0</v>
      </c>
      <c r="S427" s="17" t="n">
        <v>0</v>
      </c>
      <c r="T427" s="17" t="n">
        <v>0</v>
      </c>
    </row>
    <row r="428" customFormat="false" ht="15" hidden="false" customHeight="true" outlineLevel="0" collapsed="false">
      <c r="A428" s="17" t="s">
        <v>308</v>
      </c>
      <c r="B428" s="17" t="s">
        <v>142</v>
      </c>
      <c r="C428" s="17" t="s">
        <v>217</v>
      </c>
      <c r="D428" s="17" t="s">
        <v>218</v>
      </c>
      <c r="E428" s="17" t="s">
        <v>243</v>
      </c>
      <c r="F428" s="17" t="s">
        <v>166</v>
      </c>
      <c r="G428" s="17" t="n">
        <v>9</v>
      </c>
      <c r="H428" s="17" t="n">
        <v>17</v>
      </c>
      <c r="I428" s="17" t="n">
        <v>20</v>
      </c>
      <c r="J428" s="17" t="n">
        <v>10</v>
      </c>
      <c r="K428" s="17" t="n">
        <v>28</v>
      </c>
      <c r="L428" s="17" t="n">
        <v>1885</v>
      </c>
      <c r="M428" s="17" t="n">
        <v>2319</v>
      </c>
      <c r="N428" s="17" t="n">
        <v>2329</v>
      </c>
      <c r="O428" s="17" t="n">
        <v>756</v>
      </c>
      <c r="P428" s="17" t="n">
        <v>0</v>
      </c>
      <c r="Q428" s="17" t="n">
        <v>0</v>
      </c>
      <c r="R428" s="17" t="n">
        <v>0</v>
      </c>
      <c r="S428" s="17" t="n">
        <v>0</v>
      </c>
      <c r="T428" s="17" t="n">
        <v>0</v>
      </c>
    </row>
    <row r="429" customFormat="false" ht="15" hidden="false" customHeight="true" outlineLevel="0" collapsed="false">
      <c r="A429" s="17" t="s">
        <v>308</v>
      </c>
      <c r="B429" s="17" t="s">
        <v>142</v>
      </c>
      <c r="C429" s="17" t="s">
        <v>217</v>
      </c>
      <c r="D429" s="17" t="s">
        <v>218</v>
      </c>
      <c r="E429" s="17" t="s">
        <v>243</v>
      </c>
      <c r="F429" s="17" t="s">
        <v>158</v>
      </c>
      <c r="G429" s="17" t="n">
        <v>58</v>
      </c>
      <c r="H429" s="17" t="n">
        <v>60</v>
      </c>
      <c r="I429" s="17" t="n">
        <v>58</v>
      </c>
      <c r="J429" s="17" t="n">
        <v>49</v>
      </c>
      <c r="K429" s="17" t="n">
        <v>61</v>
      </c>
      <c r="L429" s="17" t="n">
        <v>4415</v>
      </c>
      <c r="M429" s="17" t="n">
        <v>5960</v>
      </c>
      <c r="N429" s="17" t="n">
        <v>5433</v>
      </c>
      <c r="O429" s="17" t="n">
        <v>1245</v>
      </c>
      <c r="P429" s="17" t="n">
        <v>0</v>
      </c>
      <c r="Q429" s="17" t="n">
        <v>0</v>
      </c>
      <c r="R429" s="17" t="n">
        <v>0</v>
      </c>
      <c r="S429" s="17" t="n">
        <v>0</v>
      </c>
      <c r="T429" s="17" t="n">
        <v>0</v>
      </c>
    </row>
    <row r="430" customFormat="false" ht="15" hidden="false" customHeight="true" outlineLevel="0" collapsed="false">
      <c r="A430" s="17" t="s">
        <v>308</v>
      </c>
      <c r="B430" s="17" t="s">
        <v>142</v>
      </c>
      <c r="C430" s="17" t="s">
        <v>217</v>
      </c>
      <c r="D430" s="17" t="s">
        <v>218</v>
      </c>
      <c r="E430" s="17" t="s">
        <v>243</v>
      </c>
      <c r="F430" s="17" t="s">
        <v>169</v>
      </c>
      <c r="G430" s="17" t="n">
        <v>29</v>
      </c>
      <c r="H430" s="17" t="n">
        <v>31</v>
      </c>
      <c r="I430" s="17" t="n">
        <v>34</v>
      </c>
      <c r="J430" s="17" t="n">
        <v>22</v>
      </c>
      <c r="K430" s="17" t="n">
        <v>51</v>
      </c>
      <c r="L430" s="17" t="n">
        <v>770</v>
      </c>
      <c r="M430" s="17" t="n">
        <v>830</v>
      </c>
      <c r="N430" s="17" t="n">
        <v>534</v>
      </c>
      <c r="O430" s="17" t="n">
        <v>212</v>
      </c>
      <c r="P430" s="17" t="n">
        <v>0</v>
      </c>
      <c r="Q430" s="17" t="n">
        <v>0</v>
      </c>
      <c r="R430" s="17" t="n">
        <v>0</v>
      </c>
      <c r="S430" s="17" t="n">
        <v>0</v>
      </c>
      <c r="T430" s="17" t="n">
        <v>0</v>
      </c>
    </row>
    <row r="431" customFormat="false" ht="15" hidden="false" customHeight="true" outlineLevel="0" collapsed="false">
      <c r="A431" s="17" t="s">
        <v>308</v>
      </c>
      <c r="B431" s="17" t="s">
        <v>142</v>
      </c>
      <c r="C431" s="17" t="s">
        <v>217</v>
      </c>
      <c r="D431" s="17" t="s">
        <v>218</v>
      </c>
      <c r="E431" s="17" t="s">
        <v>139</v>
      </c>
      <c r="F431" s="17" t="s">
        <v>7</v>
      </c>
      <c r="G431" s="17" t="n">
        <v>30</v>
      </c>
      <c r="H431" s="17" t="n">
        <v>32</v>
      </c>
      <c r="I431" s="17" t="n">
        <v>37</v>
      </c>
      <c r="J431" s="17" t="n">
        <v>21</v>
      </c>
      <c r="K431" s="17" t="n">
        <v>49</v>
      </c>
      <c r="L431" s="17" t="n">
        <v>2512</v>
      </c>
      <c r="M431" s="17" t="n">
        <v>1646</v>
      </c>
      <c r="N431" s="17" t="n">
        <v>4386</v>
      </c>
      <c r="O431" s="17" t="n">
        <v>834</v>
      </c>
      <c r="P431" s="17" t="n">
        <v>0</v>
      </c>
      <c r="Q431" s="17" t="n">
        <v>0</v>
      </c>
      <c r="R431" s="17" t="n">
        <v>0</v>
      </c>
      <c r="S431" s="17" t="n">
        <v>0</v>
      </c>
      <c r="T431" s="17" t="n">
        <v>0</v>
      </c>
    </row>
    <row r="432" customFormat="false" ht="15" hidden="false" customHeight="true" outlineLevel="0" collapsed="false">
      <c r="A432" s="17" t="s">
        <v>308</v>
      </c>
      <c r="B432" s="17" t="s">
        <v>142</v>
      </c>
      <c r="C432" s="17" t="s">
        <v>217</v>
      </c>
      <c r="D432" s="17" t="s">
        <v>218</v>
      </c>
      <c r="E432" s="17" t="s">
        <v>139</v>
      </c>
      <c r="F432" s="17" t="s">
        <v>140</v>
      </c>
      <c r="G432" s="17" t="n">
        <v>9</v>
      </c>
      <c r="H432" s="17" t="n">
        <v>13</v>
      </c>
      <c r="I432" s="17" t="n">
        <v>9</v>
      </c>
      <c r="J432" s="17" t="n">
        <v>4</v>
      </c>
      <c r="K432" s="17" t="n">
        <v>24</v>
      </c>
      <c r="L432" s="17" t="n">
        <v>200</v>
      </c>
      <c r="M432" s="17" t="n">
        <v>507</v>
      </c>
      <c r="N432" s="17" t="n">
        <v>325</v>
      </c>
      <c r="O432" s="17" t="n">
        <v>40</v>
      </c>
      <c r="P432" s="17" t="n">
        <v>0</v>
      </c>
      <c r="Q432" s="17" t="n">
        <v>0</v>
      </c>
      <c r="R432" s="17" t="n">
        <v>0</v>
      </c>
      <c r="S432" s="17" t="n">
        <v>0</v>
      </c>
      <c r="T432" s="17" t="n">
        <v>0</v>
      </c>
    </row>
    <row r="433" customFormat="false" ht="15" hidden="false" customHeight="true" outlineLevel="0" collapsed="false">
      <c r="A433" s="17" t="s">
        <v>308</v>
      </c>
      <c r="B433" s="17" t="s">
        <v>142</v>
      </c>
      <c r="C433" s="17" t="s">
        <v>217</v>
      </c>
      <c r="D433" s="17" t="s">
        <v>218</v>
      </c>
      <c r="E433" s="17" t="s">
        <v>139</v>
      </c>
      <c r="F433" s="17" t="s">
        <v>144</v>
      </c>
      <c r="G433" s="17" t="n">
        <v>3</v>
      </c>
      <c r="H433" s="17" t="n">
        <v>1</v>
      </c>
      <c r="I433" s="17" t="n">
        <v>2</v>
      </c>
      <c r="J433" s="17" t="n">
        <v>1</v>
      </c>
      <c r="K433" s="17" t="n">
        <v>6</v>
      </c>
      <c r="L433" s="17" t="n">
        <v>23</v>
      </c>
      <c r="M433" s="17" t="n">
        <v>1</v>
      </c>
      <c r="N433" s="17" t="n">
        <v>1024</v>
      </c>
      <c r="O433" s="17" t="n">
        <v>65</v>
      </c>
      <c r="P433" s="17" t="n">
        <v>0</v>
      </c>
      <c r="Q433" s="17" t="n">
        <v>0</v>
      </c>
      <c r="R433" s="17" t="n">
        <v>0</v>
      </c>
      <c r="S433" s="17" t="n">
        <v>0</v>
      </c>
      <c r="T433" s="17" t="n">
        <v>0</v>
      </c>
    </row>
    <row r="434" customFormat="false" ht="15" hidden="false" customHeight="true" outlineLevel="0" collapsed="false">
      <c r="A434" s="17" t="s">
        <v>308</v>
      </c>
      <c r="B434" s="17" t="s">
        <v>142</v>
      </c>
      <c r="C434" s="17" t="s">
        <v>217</v>
      </c>
      <c r="D434" s="17" t="s">
        <v>218</v>
      </c>
      <c r="E434" s="17" t="s">
        <v>139</v>
      </c>
      <c r="F434" s="17" t="s">
        <v>150</v>
      </c>
      <c r="G434" s="17" t="n">
        <v>27</v>
      </c>
      <c r="H434" s="17" t="n">
        <v>26</v>
      </c>
      <c r="I434" s="17" t="n">
        <v>31</v>
      </c>
      <c r="J434" s="17" t="n">
        <v>19</v>
      </c>
      <c r="K434" s="17" t="n">
        <v>45</v>
      </c>
      <c r="L434" s="17" t="n">
        <v>1857</v>
      </c>
      <c r="M434" s="17" t="n">
        <v>955</v>
      </c>
      <c r="N434" s="17" t="n">
        <v>2022</v>
      </c>
      <c r="O434" s="17" t="n">
        <v>531</v>
      </c>
      <c r="P434" s="17" t="n">
        <v>0</v>
      </c>
      <c r="Q434" s="17" t="n">
        <v>0</v>
      </c>
      <c r="R434" s="17" t="n">
        <v>0</v>
      </c>
      <c r="S434" s="17" t="n">
        <v>0</v>
      </c>
      <c r="T434" s="17" t="n">
        <v>0</v>
      </c>
    </row>
    <row r="435" customFormat="false" ht="15" hidden="false" customHeight="true" outlineLevel="0" collapsed="false">
      <c r="A435" s="17" t="s">
        <v>308</v>
      </c>
      <c r="B435" s="17" t="s">
        <v>142</v>
      </c>
      <c r="C435" s="17" t="s">
        <v>217</v>
      </c>
      <c r="D435" s="17" t="s">
        <v>218</v>
      </c>
      <c r="E435" s="17" t="s">
        <v>139</v>
      </c>
      <c r="F435" s="17" t="s">
        <v>166</v>
      </c>
      <c r="G435" s="17" t="n">
        <v>1</v>
      </c>
      <c r="H435" s="17" t="n">
        <v>1</v>
      </c>
      <c r="I435" s="17" t="n">
        <v>1</v>
      </c>
      <c r="J435" s="17" t="n">
        <v>0</v>
      </c>
      <c r="K435" s="17" t="n">
        <v>3</v>
      </c>
      <c r="L435" s="17" t="n">
        <v>3</v>
      </c>
      <c r="M435" s="17" t="n">
        <v>3</v>
      </c>
      <c r="N435" s="17" t="n">
        <v>13</v>
      </c>
      <c r="O435" s="17" t="n">
        <v>0</v>
      </c>
      <c r="P435" s="17" t="n">
        <v>0</v>
      </c>
      <c r="Q435" s="17" t="n">
        <v>0</v>
      </c>
      <c r="R435" s="17" t="n">
        <v>0</v>
      </c>
      <c r="S435" s="17" t="n">
        <v>0</v>
      </c>
      <c r="T435" s="17" t="n">
        <v>0</v>
      </c>
    </row>
    <row r="436" customFormat="false" ht="15" hidden="false" customHeight="true" outlineLevel="0" collapsed="false">
      <c r="A436" s="17" t="s">
        <v>308</v>
      </c>
      <c r="B436" s="17" t="s">
        <v>142</v>
      </c>
      <c r="C436" s="17" t="s">
        <v>217</v>
      </c>
      <c r="D436" s="17" t="s">
        <v>218</v>
      </c>
      <c r="E436" s="17" t="s">
        <v>139</v>
      </c>
      <c r="F436" s="17" t="s">
        <v>158</v>
      </c>
      <c r="G436" s="17" t="n">
        <v>20</v>
      </c>
      <c r="H436" s="17" t="n">
        <v>19</v>
      </c>
      <c r="I436" s="17" t="n">
        <v>22</v>
      </c>
      <c r="J436" s="17" t="n">
        <v>9</v>
      </c>
      <c r="K436" s="17" t="n">
        <v>35</v>
      </c>
      <c r="L436" s="17" t="n">
        <v>378</v>
      </c>
      <c r="M436" s="17" t="n">
        <v>173</v>
      </c>
      <c r="N436" s="17" t="n">
        <v>788</v>
      </c>
      <c r="O436" s="17" t="n">
        <v>85</v>
      </c>
      <c r="P436" s="17" t="n">
        <v>0</v>
      </c>
      <c r="Q436" s="17" t="n">
        <v>0</v>
      </c>
      <c r="R436" s="17" t="n">
        <v>0</v>
      </c>
      <c r="S436" s="17" t="n">
        <v>0</v>
      </c>
      <c r="T436" s="17" t="n">
        <v>0</v>
      </c>
    </row>
    <row r="437" customFormat="false" ht="15" hidden="false" customHeight="true" outlineLevel="0" collapsed="false">
      <c r="A437" s="17" t="s">
        <v>308</v>
      </c>
      <c r="B437" s="17" t="s">
        <v>142</v>
      </c>
      <c r="C437" s="17" t="s">
        <v>217</v>
      </c>
      <c r="D437" s="17" t="s">
        <v>218</v>
      </c>
      <c r="E437" s="17" t="s">
        <v>139</v>
      </c>
      <c r="F437" s="17" t="s">
        <v>169</v>
      </c>
      <c r="G437" s="17" t="n">
        <v>5</v>
      </c>
      <c r="H437" s="17" t="n">
        <v>2</v>
      </c>
      <c r="I437" s="17" t="n">
        <v>6</v>
      </c>
      <c r="J437" s="17" t="n">
        <v>4</v>
      </c>
      <c r="K437" s="17" t="n">
        <v>12</v>
      </c>
      <c r="L437" s="17" t="n">
        <v>51</v>
      </c>
      <c r="M437" s="17" t="n">
        <v>7</v>
      </c>
      <c r="N437" s="17" t="n">
        <v>214</v>
      </c>
      <c r="O437" s="17" t="n">
        <v>113</v>
      </c>
      <c r="P437" s="17" t="n">
        <v>0</v>
      </c>
      <c r="Q437" s="17" t="n">
        <v>0</v>
      </c>
      <c r="R437" s="17" t="n">
        <v>0</v>
      </c>
      <c r="S437" s="17" t="n">
        <v>0</v>
      </c>
      <c r="T437" s="17" t="n">
        <v>0</v>
      </c>
    </row>
    <row r="438" customFormat="false" ht="15" hidden="false" customHeight="true" outlineLevel="0" collapsed="false">
      <c r="A438" s="17" t="s">
        <v>308</v>
      </c>
      <c r="B438" s="17" t="s">
        <v>142</v>
      </c>
      <c r="C438" s="17" t="s">
        <v>217</v>
      </c>
      <c r="D438" s="17" t="s">
        <v>274</v>
      </c>
      <c r="E438" s="17" t="s">
        <v>243</v>
      </c>
      <c r="F438" s="17" t="s">
        <v>7</v>
      </c>
      <c r="G438" s="17" t="n">
        <v>6</v>
      </c>
      <c r="H438" s="17" t="n">
        <v>6</v>
      </c>
      <c r="I438" s="17" t="n">
        <v>6</v>
      </c>
      <c r="J438" s="17" t="n">
        <v>6</v>
      </c>
      <c r="K438" s="17" t="n">
        <v>6</v>
      </c>
      <c r="L438" s="17" t="n">
        <v>15853</v>
      </c>
      <c r="M438" s="17" t="n">
        <v>18926</v>
      </c>
      <c r="N438" s="17" t="n">
        <v>35665</v>
      </c>
      <c r="O438" s="17" t="n">
        <v>4980</v>
      </c>
      <c r="P438" s="17" t="n">
        <v>0</v>
      </c>
      <c r="Q438" s="17" t="n">
        <v>0</v>
      </c>
      <c r="R438" s="17" t="n">
        <v>0</v>
      </c>
      <c r="S438" s="17" t="n">
        <v>0</v>
      </c>
      <c r="T438" s="17" t="n">
        <v>0</v>
      </c>
    </row>
    <row r="439" customFormat="false" ht="15" hidden="false" customHeight="true" outlineLevel="0" collapsed="false">
      <c r="A439" s="17" t="s">
        <v>308</v>
      </c>
      <c r="B439" s="17" t="s">
        <v>142</v>
      </c>
      <c r="C439" s="17" t="s">
        <v>217</v>
      </c>
      <c r="D439" s="17" t="s">
        <v>274</v>
      </c>
      <c r="E439" s="17" t="s">
        <v>243</v>
      </c>
      <c r="F439" s="17" t="s">
        <v>140</v>
      </c>
      <c r="G439" s="17" t="n">
        <v>5</v>
      </c>
      <c r="H439" s="17" t="n">
        <v>6</v>
      </c>
      <c r="I439" s="17" t="n">
        <v>4</v>
      </c>
      <c r="J439" s="17" t="n">
        <v>4</v>
      </c>
      <c r="K439" s="17" t="n">
        <v>6</v>
      </c>
      <c r="L439" s="17" t="n">
        <v>476</v>
      </c>
      <c r="M439" s="17" t="n">
        <v>365</v>
      </c>
      <c r="N439" s="17" t="n">
        <v>1024</v>
      </c>
      <c r="O439" s="17" t="n">
        <v>132</v>
      </c>
      <c r="P439" s="17" t="n">
        <v>0</v>
      </c>
      <c r="Q439" s="17" t="n">
        <v>0</v>
      </c>
      <c r="R439" s="17" t="n">
        <v>0</v>
      </c>
      <c r="S439" s="17" t="n">
        <v>0</v>
      </c>
      <c r="T439" s="17" t="n">
        <v>0</v>
      </c>
    </row>
    <row r="440" customFormat="false" ht="15" hidden="false" customHeight="true" outlineLevel="0" collapsed="false">
      <c r="A440" s="17" t="s">
        <v>308</v>
      </c>
      <c r="B440" s="17" t="s">
        <v>142</v>
      </c>
      <c r="C440" s="17" t="s">
        <v>217</v>
      </c>
      <c r="D440" s="17" t="s">
        <v>274</v>
      </c>
      <c r="E440" s="17" t="s">
        <v>243</v>
      </c>
      <c r="F440" s="17" t="s">
        <v>144</v>
      </c>
      <c r="G440" s="17" t="n">
        <v>2</v>
      </c>
      <c r="H440" s="17" t="n">
        <v>3</v>
      </c>
      <c r="I440" s="17" t="n">
        <v>3</v>
      </c>
      <c r="J440" s="17" t="n">
        <v>2</v>
      </c>
      <c r="K440" s="17" t="n">
        <v>4</v>
      </c>
      <c r="L440" s="17" t="n">
        <v>2779</v>
      </c>
      <c r="M440" s="17" t="n">
        <v>9224</v>
      </c>
      <c r="N440" s="17" t="n">
        <v>16208</v>
      </c>
      <c r="O440" s="17" t="n">
        <v>3952</v>
      </c>
      <c r="P440" s="17" t="n">
        <v>0</v>
      </c>
      <c r="Q440" s="17" t="n">
        <v>0</v>
      </c>
      <c r="R440" s="17" t="n">
        <v>0</v>
      </c>
      <c r="S440" s="17" t="n">
        <v>0</v>
      </c>
      <c r="T440" s="17" t="n">
        <v>0</v>
      </c>
    </row>
    <row r="441" customFormat="false" ht="15" hidden="false" customHeight="true" outlineLevel="0" collapsed="false">
      <c r="A441" s="17" t="s">
        <v>308</v>
      </c>
      <c r="B441" s="17" t="s">
        <v>142</v>
      </c>
      <c r="C441" s="17" t="s">
        <v>217</v>
      </c>
      <c r="D441" s="17" t="s">
        <v>274</v>
      </c>
      <c r="E441" s="17" t="s">
        <v>243</v>
      </c>
      <c r="F441" s="17" t="s">
        <v>150</v>
      </c>
      <c r="G441" s="17" t="n">
        <v>6</v>
      </c>
      <c r="H441" s="17" t="n">
        <v>6</v>
      </c>
      <c r="I441" s="17" t="n">
        <v>6</v>
      </c>
      <c r="J441" s="17" t="n">
        <v>6</v>
      </c>
      <c r="K441" s="17" t="n">
        <v>6</v>
      </c>
      <c r="L441" s="17" t="n">
        <v>5894</v>
      </c>
      <c r="M441" s="17" t="n">
        <v>7188</v>
      </c>
      <c r="N441" s="17" t="n">
        <v>16620</v>
      </c>
      <c r="O441" s="17" t="n">
        <v>619</v>
      </c>
      <c r="P441" s="17" t="n">
        <v>0</v>
      </c>
      <c r="Q441" s="17" t="n">
        <v>0</v>
      </c>
      <c r="R441" s="17" t="n">
        <v>0</v>
      </c>
      <c r="S441" s="17" t="n">
        <v>0</v>
      </c>
      <c r="T441" s="17" t="n">
        <v>0</v>
      </c>
    </row>
    <row r="442" customFormat="false" ht="15" hidden="false" customHeight="true" outlineLevel="0" collapsed="false">
      <c r="A442" s="17" t="s">
        <v>308</v>
      </c>
      <c r="B442" s="17" t="s">
        <v>142</v>
      </c>
      <c r="C442" s="17" t="s">
        <v>217</v>
      </c>
      <c r="D442" s="17" t="s">
        <v>274</v>
      </c>
      <c r="E442" s="17" t="s">
        <v>243</v>
      </c>
      <c r="F442" s="17" t="s">
        <v>166</v>
      </c>
      <c r="G442" s="17" t="n">
        <v>3</v>
      </c>
      <c r="H442" s="17" t="n">
        <v>3</v>
      </c>
      <c r="I442" s="17" t="n">
        <v>4</v>
      </c>
      <c r="J442" s="17" t="n">
        <v>2</v>
      </c>
      <c r="K442" s="17" t="n">
        <v>5</v>
      </c>
      <c r="L442" s="17" t="n">
        <v>5461</v>
      </c>
      <c r="M442" s="17" t="n">
        <v>954</v>
      </c>
      <c r="N442" s="17" t="n">
        <v>640</v>
      </c>
      <c r="O442" s="17" t="n">
        <v>59</v>
      </c>
      <c r="P442" s="17" t="n">
        <v>0</v>
      </c>
      <c r="Q442" s="17" t="n">
        <v>0</v>
      </c>
      <c r="R442" s="17" t="n">
        <v>0</v>
      </c>
      <c r="S442" s="17" t="n">
        <v>0</v>
      </c>
      <c r="T442" s="17" t="n">
        <v>0</v>
      </c>
    </row>
    <row r="443" customFormat="false" ht="15" hidden="false" customHeight="true" outlineLevel="0" collapsed="false">
      <c r="A443" s="17" t="s">
        <v>308</v>
      </c>
      <c r="B443" s="17" t="s">
        <v>142</v>
      </c>
      <c r="C443" s="17" t="s">
        <v>217</v>
      </c>
      <c r="D443" s="17" t="s">
        <v>274</v>
      </c>
      <c r="E443" s="17" t="s">
        <v>243</v>
      </c>
      <c r="F443" s="17" t="s">
        <v>158</v>
      </c>
      <c r="G443" s="17" t="n">
        <v>6</v>
      </c>
      <c r="H443" s="17" t="n">
        <v>6</v>
      </c>
      <c r="I443" s="17" t="n">
        <v>6</v>
      </c>
      <c r="J443" s="17" t="n">
        <v>6</v>
      </c>
      <c r="K443" s="17" t="n">
        <v>6</v>
      </c>
      <c r="L443" s="17" t="n">
        <v>1092</v>
      </c>
      <c r="M443" s="17" t="n">
        <v>1039</v>
      </c>
      <c r="N443" s="17" t="n">
        <v>973</v>
      </c>
      <c r="O443" s="17" t="n">
        <v>201</v>
      </c>
      <c r="P443" s="17" t="n">
        <v>0</v>
      </c>
      <c r="Q443" s="17" t="n">
        <v>0</v>
      </c>
      <c r="R443" s="17" t="n">
        <v>0</v>
      </c>
      <c r="S443" s="17" t="n">
        <v>0</v>
      </c>
      <c r="T443" s="17" t="n">
        <v>0</v>
      </c>
    </row>
    <row r="444" customFormat="false" ht="15" hidden="false" customHeight="true" outlineLevel="0" collapsed="false">
      <c r="A444" s="17" t="s">
        <v>308</v>
      </c>
      <c r="B444" s="17" t="s">
        <v>142</v>
      </c>
      <c r="C444" s="17" t="s">
        <v>217</v>
      </c>
      <c r="D444" s="17" t="s">
        <v>274</v>
      </c>
      <c r="E444" s="17" t="s">
        <v>243</v>
      </c>
      <c r="F444" s="17" t="s">
        <v>169</v>
      </c>
      <c r="G444" s="17" t="n">
        <v>5</v>
      </c>
      <c r="H444" s="17" t="n">
        <v>5</v>
      </c>
      <c r="I444" s="17" t="n">
        <v>5</v>
      </c>
      <c r="J444" s="17" t="n">
        <v>2</v>
      </c>
      <c r="K444" s="17" t="n">
        <v>6</v>
      </c>
      <c r="L444" s="17" t="n">
        <v>151</v>
      </c>
      <c r="M444" s="17" t="n">
        <v>156</v>
      </c>
      <c r="N444" s="17" t="n">
        <v>200</v>
      </c>
      <c r="O444" s="17" t="n">
        <v>17</v>
      </c>
      <c r="P444" s="17" t="n">
        <v>0</v>
      </c>
      <c r="Q444" s="17" t="n">
        <v>0</v>
      </c>
      <c r="R444" s="17" t="n">
        <v>0</v>
      </c>
      <c r="S444" s="17" t="n">
        <v>0</v>
      </c>
      <c r="T444" s="17" t="n">
        <v>0</v>
      </c>
    </row>
    <row r="445" customFormat="false" ht="15" hidden="false" customHeight="true" outlineLevel="0" collapsed="false">
      <c r="A445" s="17" t="s">
        <v>308</v>
      </c>
      <c r="B445" s="17" t="s">
        <v>142</v>
      </c>
      <c r="C445" s="17" t="s">
        <v>217</v>
      </c>
      <c r="D445" s="17" t="s">
        <v>274</v>
      </c>
      <c r="E445" s="17" t="s">
        <v>139</v>
      </c>
      <c r="F445" s="17" t="s">
        <v>7</v>
      </c>
      <c r="G445" s="17" t="n">
        <v>3</v>
      </c>
      <c r="H445" s="17" t="n">
        <v>4</v>
      </c>
      <c r="I445" s="17" t="n">
        <v>4</v>
      </c>
      <c r="J445" s="17" t="n">
        <v>2</v>
      </c>
      <c r="K445" s="17" t="n">
        <v>4</v>
      </c>
      <c r="L445" s="17" t="n">
        <v>2502</v>
      </c>
      <c r="M445" s="17" t="n">
        <v>306</v>
      </c>
      <c r="N445" s="17" t="n">
        <v>222</v>
      </c>
      <c r="O445" s="17" t="n">
        <v>8</v>
      </c>
      <c r="P445" s="17" t="n">
        <v>0</v>
      </c>
      <c r="Q445" s="17" t="n">
        <v>0</v>
      </c>
      <c r="R445" s="17" t="n">
        <v>0</v>
      </c>
      <c r="S445" s="17" t="n">
        <v>0</v>
      </c>
      <c r="T445" s="17" t="n">
        <v>0</v>
      </c>
    </row>
    <row r="446" customFormat="false" ht="15" hidden="false" customHeight="true" outlineLevel="0" collapsed="false">
      <c r="A446" s="17" t="s">
        <v>308</v>
      </c>
      <c r="B446" s="17" t="s">
        <v>142</v>
      </c>
      <c r="C446" s="17" t="s">
        <v>217</v>
      </c>
      <c r="D446" s="17" t="s">
        <v>274</v>
      </c>
      <c r="E446" s="17" t="s">
        <v>139</v>
      </c>
      <c r="F446" s="17" t="s">
        <v>140</v>
      </c>
      <c r="G446" s="17" t="n">
        <v>2</v>
      </c>
      <c r="H446" s="17" t="n">
        <v>2</v>
      </c>
      <c r="I446" s="17" t="n">
        <v>1</v>
      </c>
      <c r="J446" s="17" t="n">
        <v>1</v>
      </c>
      <c r="K446" s="17" t="n">
        <v>2</v>
      </c>
      <c r="L446" s="17" t="n">
        <v>7</v>
      </c>
      <c r="M446" s="17" t="n">
        <v>16</v>
      </c>
      <c r="N446" s="17" t="n">
        <v>7</v>
      </c>
      <c r="O446" s="17" t="n">
        <v>1</v>
      </c>
      <c r="P446" s="17" t="n">
        <v>0</v>
      </c>
      <c r="Q446" s="17" t="n">
        <v>0</v>
      </c>
      <c r="R446" s="17" t="n">
        <v>0</v>
      </c>
      <c r="S446" s="17" t="n">
        <v>0</v>
      </c>
      <c r="T446" s="17" t="n">
        <v>0</v>
      </c>
    </row>
    <row r="447" customFormat="false" ht="15" hidden="false" customHeight="true" outlineLevel="0" collapsed="false">
      <c r="A447" s="17" t="s">
        <v>308</v>
      </c>
      <c r="B447" s="17" t="s">
        <v>142</v>
      </c>
      <c r="C447" s="17" t="s">
        <v>217</v>
      </c>
      <c r="D447" s="17" t="s">
        <v>274</v>
      </c>
      <c r="E447" s="17" t="s">
        <v>139</v>
      </c>
      <c r="F447" s="17" t="s">
        <v>144</v>
      </c>
      <c r="G447" s="17" t="n">
        <v>1</v>
      </c>
      <c r="H447" s="17" t="n">
        <v>1</v>
      </c>
      <c r="I447" s="17" t="n">
        <v>1</v>
      </c>
      <c r="J447" s="17" t="n">
        <v>0</v>
      </c>
      <c r="K447" s="17" t="n">
        <v>2</v>
      </c>
      <c r="L447" s="17" t="n">
        <v>1328</v>
      </c>
      <c r="M447" s="17" t="n">
        <v>3</v>
      </c>
      <c r="N447" s="17" t="n">
        <v>2</v>
      </c>
      <c r="O447" s="17" t="n">
        <v>0</v>
      </c>
      <c r="P447" s="17" t="n">
        <v>0</v>
      </c>
      <c r="Q447" s="17" t="n">
        <v>0</v>
      </c>
      <c r="R447" s="17" t="n">
        <v>0</v>
      </c>
      <c r="S447" s="17" t="n">
        <v>0</v>
      </c>
      <c r="T447" s="17" t="n">
        <v>0</v>
      </c>
    </row>
    <row r="448" customFormat="false" ht="15" hidden="false" customHeight="true" outlineLevel="0" collapsed="false">
      <c r="A448" s="17" t="s">
        <v>308</v>
      </c>
      <c r="B448" s="17" t="s">
        <v>142</v>
      </c>
      <c r="C448" s="17" t="s">
        <v>217</v>
      </c>
      <c r="D448" s="17" t="s">
        <v>274</v>
      </c>
      <c r="E448" s="17" t="s">
        <v>139</v>
      </c>
      <c r="F448" s="17" t="s">
        <v>150</v>
      </c>
      <c r="G448" s="17" t="n">
        <v>3</v>
      </c>
      <c r="H448" s="17" t="n">
        <v>4</v>
      </c>
      <c r="I448" s="17" t="n">
        <v>2</v>
      </c>
      <c r="J448" s="17" t="n">
        <v>2</v>
      </c>
      <c r="K448" s="17" t="n">
        <v>4</v>
      </c>
      <c r="L448" s="17" t="n">
        <v>1023</v>
      </c>
      <c r="M448" s="17" t="n">
        <v>212</v>
      </c>
      <c r="N448" s="17" t="n">
        <v>190</v>
      </c>
      <c r="O448" s="17" t="n">
        <v>5</v>
      </c>
      <c r="P448" s="17" t="n">
        <v>0</v>
      </c>
      <c r="Q448" s="17" t="n">
        <v>0</v>
      </c>
      <c r="R448" s="17" t="n">
        <v>0</v>
      </c>
      <c r="S448" s="17" t="n">
        <v>0</v>
      </c>
      <c r="T448" s="17" t="n">
        <v>0</v>
      </c>
    </row>
    <row r="449" customFormat="false" ht="15" hidden="false" customHeight="true" outlineLevel="0" collapsed="false">
      <c r="A449" s="17" t="s">
        <v>308</v>
      </c>
      <c r="B449" s="17" t="s">
        <v>142</v>
      </c>
      <c r="C449" s="17" t="s">
        <v>217</v>
      </c>
      <c r="D449" s="17" t="s">
        <v>274</v>
      </c>
      <c r="E449" s="17" t="s">
        <v>139</v>
      </c>
      <c r="F449" s="17" t="s">
        <v>158</v>
      </c>
      <c r="G449" s="17" t="n">
        <v>2</v>
      </c>
      <c r="H449" s="17" t="n">
        <v>4</v>
      </c>
      <c r="I449" s="17" t="n">
        <v>1</v>
      </c>
      <c r="J449" s="17" t="n">
        <v>1</v>
      </c>
      <c r="K449" s="17" t="n">
        <v>4</v>
      </c>
      <c r="L449" s="17" t="n">
        <v>121</v>
      </c>
      <c r="M449" s="17" t="n">
        <v>75</v>
      </c>
      <c r="N449" s="17" t="n">
        <v>5</v>
      </c>
      <c r="O449" s="17" t="n">
        <v>2</v>
      </c>
      <c r="P449" s="17" t="n">
        <v>0</v>
      </c>
      <c r="Q449" s="17" t="n">
        <v>0</v>
      </c>
      <c r="R449" s="17" t="n">
        <v>0</v>
      </c>
      <c r="S449" s="17" t="n">
        <v>0</v>
      </c>
      <c r="T449" s="17" t="n">
        <v>0</v>
      </c>
    </row>
    <row r="450" customFormat="false" ht="15" hidden="false" customHeight="true" outlineLevel="0" collapsed="false">
      <c r="A450" s="17" t="s">
        <v>308</v>
      </c>
      <c r="B450" s="17" t="s">
        <v>142</v>
      </c>
      <c r="C450" s="17" t="s">
        <v>217</v>
      </c>
      <c r="D450" s="17" t="s">
        <v>274</v>
      </c>
      <c r="E450" s="17" t="s">
        <v>139</v>
      </c>
      <c r="F450" s="17" t="s">
        <v>169</v>
      </c>
      <c r="G450" s="17" t="n">
        <v>2</v>
      </c>
      <c r="H450" s="17" t="n">
        <v>0</v>
      </c>
      <c r="I450" s="17" t="n">
        <v>1</v>
      </c>
      <c r="J450" s="17" t="n">
        <v>0</v>
      </c>
      <c r="K450" s="17" t="n">
        <v>2</v>
      </c>
      <c r="L450" s="17" t="n">
        <v>23</v>
      </c>
      <c r="M450" s="17" t="n">
        <v>0</v>
      </c>
      <c r="N450" s="17" t="n">
        <v>18</v>
      </c>
      <c r="O450" s="17" t="n">
        <v>0</v>
      </c>
      <c r="P450" s="17" t="n">
        <v>0</v>
      </c>
      <c r="Q450" s="17" t="n">
        <v>0</v>
      </c>
      <c r="R450" s="17" t="n">
        <v>0</v>
      </c>
      <c r="S450" s="17" t="n">
        <v>0</v>
      </c>
      <c r="T450" s="17" t="n">
        <v>0</v>
      </c>
    </row>
    <row r="451" customFormat="false" ht="15" hidden="false" customHeight="true" outlineLevel="0" collapsed="false">
      <c r="A451" s="17" t="s">
        <v>308</v>
      </c>
      <c r="B451" s="17" t="s">
        <v>142</v>
      </c>
      <c r="C451" s="17" t="s">
        <v>217</v>
      </c>
      <c r="D451" s="17" t="s">
        <v>874</v>
      </c>
      <c r="E451" s="17" t="s">
        <v>243</v>
      </c>
      <c r="F451" s="17" t="s">
        <v>7</v>
      </c>
      <c r="G451" s="17" t="n">
        <v>2</v>
      </c>
      <c r="H451" s="17" t="n">
        <v>2</v>
      </c>
      <c r="I451" s="17" t="n">
        <v>2</v>
      </c>
      <c r="J451" s="17" t="n">
        <v>2</v>
      </c>
      <c r="K451" s="17" t="n">
        <v>2</v>
      </c>
      <c r="L451" s="17" t="n">
        <v>866</v>
      </c>
      <c r="M451" s="17" t="n">
        <v>517</v>
      </c>
      <c r="N451" s="17" t="n">
        <v>739</v>
      </c>
      <c r="O451" s="17" t="n">
        <v>292</v>
      </c>
      <c r="P451" s="17" t="n">
        <v>0</v>
      </c>
      <c r="Q451" s="17" t="n">
        <v>0</v>
      </c>
      <c r="R451" s="17" t="n">
        <v>0</v>
      </c>
      <c r="S451" s="17" t="n">
        <v>0</v>
      </c>
      <c r="T451" s="17" t="n">
        <v>0</v>
      </c>
    </row>
    <row r="452" customFormat="false" ht="15" hidden="false" customHeight="true" outlineLevel="0" collapsed="false">
      <c r="A452" s="17" t="s">
        <v>308</v>
      </c>
      <c r="B452" s="17" t="s">
        <v>142</v>
      </c>
      <c r="C452" s="17" t="s">
        <v>217</v>
      </c>
      <c r="D452" s="17" t="s">
        <v>874</v>
      </c>
      <c r="E452" s="17" t="s">
        <v>243</v>
      </c>
      <c r="F452" s="17" t="s">
        <v>140</v>
      </c>
      <c r="G452" s="17" t="n">
        <v>0</v>
      </c>
      <c r="H452" s="17" t="n">
        <v>0</v>
      </c>
      <c r="I452" s="17" t="n">
        <v>0</v>
      </c>
      <c r="J452" s="17" t="n">
        <v>1</v>
      </c>
      <c r="K452" s="17" t="n">
        <v>1</v>
      </c>
      <c r="L452" s="17" t="n">
        <v>0</v>
      </c>
      <c r="M452" s="17" t="n">
        <v>0</v>
      </c>
      <c r="N452" s="17" t="n">
        <v>0</v>
      </c>
      <c r="O452" s="17" t="n">
        <v>5</v>
      </c>
      <c r="P452" s="17" t="n">
        <v>0</v>
      </c>
      <c r="Q452" s="17" t="n">
        <v>0</v>
      </c>
      <c r="R452" s="17" t="n">
        <v>0</v>
      </c>
      <c r="S452" s="17" t="n">
        <v>0</v>
      </c>
      <c r="T452" s="17" t="n">
        <v>0</v>
      </c>
    </row>
    <row r="453" customFormat="false" ht="15" hidden="false" customHeight="true" outlineLevel="0" collapsed="false">
      <c r="A453" s="17" t="s">
        <v>308</v>
      </c>
      <c r="B453" s="17" t="s">
        <v>142</v>
      </c>
      <c r="C453" s="17" t="s">
        <v>217</v>
      </c>
      <c r="D453" s="17" t="s">
        <v>874</v>
      </c>
      <c r="E453" s="17" t="s">
        <v>243</v>
      </c>
      <c r="F453" s="17" t="s">
        <v>150</v>
      </c>
      <c r="G453" s="17" t="n">
        <v>2</v>
      </c>
      <c r="H453" s="17" t="n">
        <v>2</v>
      </c>
      <c r="I453" s="17" t="n">
        <v>2</v>
      </c>
      <c r="J453" s="17" t="n">
        <v>2</v>
      </c>
      <c r="K453" s="17" t="n">
        <v>2</v>
      </c>
      <c r="L453" s="17" t="n">
        <v>777</v>
      </c>
      <c r="M453" s="17" t="n">
        <v>456</v>
      </c>
      <c r="N453" s="17" t="n">
        <v>622</v>
      </c>
      <c r="O453" s="17" t="n">
        <v>264</v>
      </c>
      <c r="P453" s="17" t="n">
        <v>0</v>
      </c>
      <c r="Q453" s="17" t="n">
        <v>0</v>
      </c>
      <c r="R453" s="17" t="n">
        <v>0</v>
      </c>
      <c r="S453" s="17" t="n">
        <v>0</v>
      </c>
      <c r="T453" s="17" t="n">
        <v>0</v>
      </c>
    </row>
    <row r="454" customFormat="false" ht="15" hidden="false" customHeight="true" outlineLevel="0" collapsed="false">
      <c r="A454" s="17" t="s">
        <v>308</v>
      </c>
      <c r="B454" s="17" t="s">
        <v>142</v>
      </c>
      <c r="C454" s="17" t="s">
        <v>217</v>
      </c>
      <c r="D454" s="17" t="s">
        <v>874</v>
      </c>
      <c r="E454" s="17" t="s">
        <v>243</v>
      </c>
      <c r="F454" s="17" t="s">
        <v>166</v>
      </c>
      <c r="G454" s="17" t="n">
        <v>0</v>
      </c>
      <c r="H454" s="17" t="n">
        <v>0</v>
      </c>
      <c r="I454" s="17" t="n">
        <v>1</v>
      </c>
      <c r="J454" s="17" t="n">
        <v>0</v>
      </c>
      <c r="K454" s="17" t="n">
        <v>1</v>
      </c>
      <c r="L454" s="17" t="n">
        <v>0</v>
      </c>
      <c r="M454" s="17" t="n">
        <v>0</v>
      </c>
      <c r="N454" s="17" t="n">
        <v>33</v>
      </c>
      <c r="O454" s="17" t="n">
        <v>0</v>
      </c>
      <c r="P454" s="17" t="n">
        <v>0</v>
      </c>
      <c r="Q454" s="17" t="n">
        <v>0</v>
      </c>
      <c r="R454" s="17" t="n">
        <v>0</v>
      </c>
      <c r="S454" s="17" t="n">
        <v>0</v>
      </c>
      <c r="T454" s="17" t="n">
        <v>0</v>
      </c>
    </row>
    <row r="455" customFormat="false" ht="15" hidden="false" customHeight="true" outlineLevel="0" collapsed="false">
      <c r="A455" s="17" t="s">
        <v>308</v>
      </c>
      <c r="B455" s="17" t="s">
        <v>142</v>
      </c>
      <c r="C455" s="17" t="s">
        <v>217</v>
      </c>
      <c r="D455" s="17" t="s">
        <v>874</v>
      </c>
      <c r="E455" s="17" t="s">
        <v>243</v>
      </c>
      <c r="F455" s="17" t="s">
        <v>158</v>
      </c>
      <c r="G455" s="17" t="n">
        <v>2</v>
      </c>
      <c r="H455" s="17" t="n">
        <v>2</v>
      </c>
      <c r="I455" s="17" t="n">
        <v>2</v>
      </c>
      <c r="J455" s="17" t="n">
        <v>2</v>
      </c>
      <c r="K455" s="17" t="n">
        <v>2</v>
      </c>
      <c r="L455" s="17" t="n">
        <v>87</v>
      </c>
      <c r="M455" s="17" t="n">
        <v>61</v>
      </c>
      <c r="N455" s="17" t="n">
        <v>82</v>
      </c>
      <c r="O455" s="17" t="n">
        <v>22</v>
      </c>
      <c r="P455" s="17" t="n">
        <v>0</v>
      </c>
      <c r="Q455" s="17" t="n">
        <v>0</v>
      </c>
      <c r="R455" s="17" t="n">
        <v>0</v>
      </c>
      <c r="S455" s="17" t="n">
        <v>0</v>
      </c>
      <c r="T455" s="17" t="n">
        <v>0</v>
      </c>
    </row>
    <row r="456" customFormat="false" ht="15" hidden="false" customHeight="true" outlineLevel="0" collapsed="false">
      <c r="A456" s="17" t="s">
        <v>308</v>
      </c>
      <c r="B456" s="17" t="s">
        <v>142</v>
      </c>
      <c r="C456" s="17" t="s">
        <v>217</v>
      </c>
      <c r="D456" s="17" t="s">
        <v>874</v>
      </c>
      <c r="E456" s="17" t="s">
        <v>243</v>
      </c>
      <c r="F456" s="17" t="s">
        <v>169</v>
      </c>
      <c r="G456" s="17" t="n">
        <v>1</v>
      </c>
      <c r="H456" s="17" t="n">
        <v>0</v>
      </c>
      <c r="I456" s="17" t="n">
        <v>1</v>
      </c>
      <c r="J456" s="17" t="n">
        <v>1</v>
      </c>
      <c r="K456" s="17" t="n">
        <v>1</v>
      </c>
      <c r="L456" s="17" t="n">
        <v>2</v>
      </c>
      <c r="M456" s="17" t="n">
        <v>0</v>
      </c>
      <c r="N456" s="17" t="n">
        <v>2</v>
      </c>
      <c r="O456" s="17" t="n">
        <v>1</v>
      </c>
      <c r="P456" s="17" t="n">
        <v>0</v>
      </c>
      <c r="Q456" s="17" t="n">
        <v>0</v>
      </c>
      <c r="R456" s="17" t="n">
        <v>0</v>
      </c>
      <c r="S456" s="17" t="n">
        <v>0</v>
      </c>
      <c r="T456" s="17" t="n">
        <v>0</v>
      </c>
    </row>
    <row r="457" customFormat="false" ht="15" hidden="false" customHeight="true" outlineLevel="0" collapsed="false">
      <c r="A457" s="17" t="s">
        <v>308</v>
      </c>
      <c r="B457" s="17" t="s">
        <v>142</v>
      </c>
      <c r="C457" s="17" t="s">
        <v>217</v>
      </c>
      <c r="D457" s="17" t="s">
        <v>874</v>
      </c>
      <c r="E457" s="17" t="s">
        <v>139</v>
      </c>
      <c r="F457" s="17" t="s">
        <v>7</v>
      </c>
      <c r="G457" s="17" t="n">
        <v>0</v>
      </c>
      <c r="H457" s="17" t="n">
        <v>0</v>
      </c>
      <c r="I457" s="17" t="n">
        <v>1</v>
      </c>
      <c r="J457" s="17" t="n">
        <v>1</v>
      </c>
      <c r="K457" s="17" t="n">
        <v>1</v>
      </c>
      <c r="L457" s="17" t="n">
        <v>0</v>
      </c>
      <c r="M457" s="17" t="n">
        <v>0</v>
      </c>
      <c r="N457" s="17" t="n">
        <v>1451</v>
      </c>
      <c r="O457" s="17" t="n">
        <v>625</v>
      </c>
      <c r="P457" s="17" t="n">
        <v>0</v>
      </c>
      <c r="Q457" s="17" t="n">
        <v>0</v>
      </c>
      <c r="R457" s="17" t="n">
        <v>0</v>
      </c>
      <c r="S457" s="17" t="n">
        <v>0</v>
      </c>
      <c r="T457" s="17" t="n">
        <v>0</v>
      </c>
    </row>
    <row r="458" customFormat="false" ht="15" hidden="false" customHeight="true" outlineLevel="0" collapsed="false">
      <c r="A458" s="17" t="s">
        <v>308</v>
      </c>
      <c r="B458" s="17" t="s">
        <v>142</v>
      </c>
      <c r="C458" s="17" t="s">
        <v>217</v>
      </c>
      <c r="D458" s="17" t="s">
        <v>874</v>
      </c>
      <c r="E458" s="17" t="s">
        <v>139</v>
      </c>
      <c r="F458" s="17" t="s">
        <v>140</v>
      </c>
      <c r="G458" s="17" t="n">
        <v>0</v>
      </c>
      <c r="H458" s="17" t="n">
        <v>0</v>
      </c>
      <c r="I458" s="17" t="n">
        <v>1</v>
      </c>
      <c r="J458" s="17" t="n">
        <v>1</v>
      </c>
      <c r="K458" s="17" t="n">
        <v>1</v>
      </c>
      <c r="L458" s="17" t="n">
        <v>0</v>
      </c>
      <c r="M458" s="17" t="n">
        <v>0</v>
      </c>
      <c r="N458" s="17" t="n">
        <v>21</v>
      </c>
      <c r="O458" s="17" t="n">
        <v>41</v>
      </c>
      <c r="P458" s="17" t="n">
        <v>0</v>
      </c>
      <c r="Q458" s="17" t="n">
        <v>0</v>
      </c>
      <c r="R458" s="17" t="n">
        <v>0</v>
      </c>
      <c r="S458" s="17" t="n">
        <v>0</v>
      </c>
      <c r="T458" s="17" t="n">
        <v>0</v>
      </c>
    </row>
    <row r="459" customFormat="false" ht="15" hidden="false" customHeight="true" outlineLevel="0" collapsed="false">
      <c r="A459" s="17" t="s">
        <v>308</v>
      </c>
      <c r="B459" s="17" t="s">
        <v>142</v>
      </c>
      <c r="C459" s="17" t="s">
        <v>217</v>
      </c>
      <c r="D459" s="17" t="s">
        <v>874</v>
      </c>
      <c r="E459" s="17" t="s">
        <v>139</v>
      </c>
      <c r="F459" s="17" t="s">
        <v>144</v>
      </c>
      <c r="G459" s="17" t="n">
        <v>0</v>
      </c>
      <c r="H459" s="17" t="n">
        <v>0</v>
      </c>
      <c r="I459" s="17" t="n">
        <v>0</v>
      </c>
      <c r="J459" s="17" t="n">
        <v>1</v>
      </c>
      <c r="K459" s="17" t="n">
        <v>1</v>
      </c>
      <c r="L459" s="17" t="n">
        <v>0</v>
      </c>
      <c r="M459" s="17" t="n">
        <v>0</v>
      </c>
      <c r="N459" s="17" t="n">
        <v>0</v>
      </c>
      <c r="O459" s="17" t="n">
        <v>35</v>
      </c>
      <c r="P459" s="17" t="n">
        <v>0</v>
      </c>
      <c r="Q459" s="17" t="n">
        <v>0</v>
      </c>
      <c r="R459" s="17" t="n">
        <v>0</v>
      </c>
      <c r="S459" s="17" t="n">
        <v>0</v>
      </c>
      <c r="T459" s="17" t="n">
        <v>0</v>
      </c>
    </row>
    <row r="460" customFormat="false" ht="15" hidden="false" customHeight="true" outlineLevel="0" collapsed="false">
      <c r="A460" s="17" t="s">
        <v>308</v>
      </c>
      <c r="B460" s="17" t="s">
        <v>142</v>
      </c>
      <c r="C460" s="17" t="s">
        <v>217</v>
      </c>
      <c r="D460" s="17" t="s">
        <v>874</v>
      </c>
      <c r="E460" s="17" t="s">
        <v>139</v>
      </c>
      <c r="F460" s="17" t="s">
        <v>150</v>
      </c>
      <c r="G460" s="17" t="n">
        <v>0</v>
      </c>
      <c r="H460" s="17" t="n">
        <v>0</v>
      </c>
      <c r="I460" s="17" t="n">
        <v>1</v>
      </c>
      <c r="J460" s="17" t="n">
        <v>1</v>
      </c>
      <c r="K460" s="17" t="n">
        <v>1</v>
      </c>
      <c r="L460" s="17" t="n">
        <v>0</v>
      </c>
      <c r="M460" s="17" t="n">
        <v>0</v>
      </c>
      <c r="N460" s="17" t="n">
        <v>1152</v>
      </c>
      <c r="O460" s="17" t="n">
        <v>436</v>
      </c>
      <c r="P460" s="17" t="n">
        <v>0</v>
      </c>
      <c r="Q460" s="17" t="n">
        <v>0</v>
      </c>
      <c r="R460" s="17" t="n">
        <v>0</v>
      </c>
      <c r="S460" s="17" t="n">
        <v>0</v>
      </c>
      <c r="T460" s="17" t="n">
        <v>0</v>
      </c>
    </row>
    <row r="461" customFormat="false" ht="15" hidden="false" customHeight="true" outlineLevel="0" collapsed="false">
      <c r="A461" s="17" t="s">
        <v>308</v>
      </c>
      <c r="B461" s="17" t="s">
        <v>142</v>
      </c>
      <c r="C461" s="17" t="s">
        <v>217</v>
      </c>
      <c r="D461" s="17" t="s">
        <v>874</v>
      </c>
      <c r="E461" s="17" t="s">
        <v>139</v>
      </c>
      <c r="F461" s="17" t="s">
        <v>158</v>
      </c>
      <c r="G461" s="17" t="n">
        <v>0</v>
      </c>
      <c r="H461" s="17" t="n">
        <v>0</v>
      </c>
      <c r="I461" s="17" t="n">
        <v>1</v>
      </c>
      <c r="J461" s="17" t="n">
        <v>1</v>
      </c>
      <c r="K461" s="17" t="n">
        <v>1</v>
      </c>
      <c r="L461" s="17" t="n">
        <v>0</v>
      </c>
      <c r="M461" s="17" t="n">
        <v>0</v>
      </c>
      <c r="N461" s="17" t="n">
        <v>254</v>
      </c>
      <c r="O461" s="17" t="n">
        <v>98</v>
      </c>
      <c r="P461" s="17" t="n">
        <v>0</v>
      </c>
      <c r="Q461" s="17" t="n">
        <v>0</v>
      </c>
      <c r="R461" s="17" t="n">
        <v>0</v>
      </c>
      <c r="S461" s="17" t="n">
        <v>0</v>
      </c>
      <c r="T461" s="17" t="n">
        <v>0</v>
      </c>
    </row>
    <row r="462" customFormat="false" ht="15" hidden="false" customHeight="true" outlineLevel="0" collapsed="false">
      <c r="A462" s="17" t="s">
        <v>308</v>
      </c>
      <c r="B462" s="17" t="s">
        <v>142</v>
      </c>
      <c r="C462" s="17" t="s">
        <v>217</v>
      </c>
      <c r="D462" s="17" t="s">
        <v>874</v>
      </c>
      <c r="E462" s="17" t="s">
        <v>139</v>
      </c>
      <c r="F462" s="17" t="s">
        <v>169</v>
      </c>
      <c r="G462" s="17" t="n">
        <v>0</v>
      </c>
      <c r="H462" s="17" t="n">
        <v>0</v>
      </c>
      <c r="I462" s="17" t="n">
        <v>1</v>
      </c>
      <c r="J462" s="17" t="n">
        <v>1</v>
      </c>
      <c r="K462" s="17" t="n">
        <v>1</v>
      </c>
      <c r="L462" s="17" t="n">
        <v>0</v>
      </c>
      <c r="M462" s="17" t="n">
        <v>0</v>
      </c>
      <c r="N462" s="17" t="n">
        <v>24</v>
      </c>
      <c r="O462" s="17" t="n">
        <v>15</v>
      </c>
      <c r="P462" s="17" t="n">
        <v>0</v>
      </c>
      <c r="Q462" s="17" t="n">
        <v>0</v>
      </c>
      <c r="R462" s="17" t="n">
        <v>0</v>
      </c>
      <c r="S462" s="17" t="n">
        <v>0</v>
      </c>
      <c r="T462" s="17" t="n">
        <v>0</v>
      </c>
    </row>
    <row r="463" customFormat="false" ht="15" hidden="false" customHeight="true" outlineLevel="0" collapsed="false">
      <c r="A463" s="17" t="s">
        <v>2419</v>
      </c>
      <c r="B463" s="17" t="s">
        <v>142</v>
      </c>
      <c r="C463" s="17" t="s">
        <v>217</v>
      </c>
      <c r="D463" s="17" t="s">
        <v>235</v>
      </c>
      <c r="E463" s="17" t="s">
        <v>139</v>
      </c>
      <c r="F463" s="17" t="s">
        <v>7</v>
      </c>
      <c r="G463" s="17" t="n">
        <v>1</v>
      </c>
      <c r="H463" s="17" t="n">
        <v>1</v>
      </c>
      <c r="I463" s="17" t="n">
        <v>1</v>
      </c>
      <c r="J463" s="17" t="n">
        <v>1</v>
      </c>
      <c r="K463" s="17" t="n">
        <v>1</v>
      </c>
      <c r="L463" s="17" t="n">
        <v>58</v>
      </c>
      <c r="M463" s="17" t="n">
        <v>64</v>
      </c>
      <c r="N463" s="17" t="n">
        <v>72</v>
      </c>
      <c r="O463" s="17" t="n">
        <v>6</v>
      </c>
      <c r="P463" s="17" t="n">
        <v>0</v>
      </c>
      <c r="Q463" s="17" t="n">
        <v>0</v>
      </c>
      <c r="R463" s="17" t="n">
        <v>0</v>
      </c>
      <c r="S463" s="17" t="n">
        <v>0</v>
      </c>
      <c r="T463" s="17" t="n">
        <v>0</v>
      </c>
    </row>
    <row r="464" customFormat="false" ht="15" hidden="false" customHeight="true" outlineLevel="0" collapsed="false">
      <c r="A464" s="17" t="s">
        <v>2419</v>
      </c>
      <c r="B464" s="17" t="s">
        <v>142</v>
      </c>
      <c r="C464" s="17" t="s">
        <v>217</v>
      </c>
      <c r="D464" s="17" t="s">
        <v>235</v>
      </c>
      <c r="E464" s="17" t="s">
        <v>139</v>
      </c>
      <c r="F464" s="17" t="s">
        <v>150</v>
      </c>
      <c r="G464" s="17" t="n">
        <v>1</v>
      </c>
      <c r="H464" s="17" t="n">
        <v>1</v>
      </c>
      <c r="I464" s="17" t="n">
        <v>1</v>
      </c>
      <c r="J464" s="17" t="n">
        <v>1</v>
      </c>
      <c r="K464" s="17" t="n">
        <v>1</v>
      </c>
      <c r="L464" s="17" t="n">
        <v>9</v>
      </c>
      <c r="M464" s="17" t="n">
        <v>39</v>
      </c>
      <c r="N464" s="17" t="n">
        <v>29</v>
      </c>
      <c r="O464" s="17" t="n">
        <v>6</v>
      </c>
      <c r="P464" s="17" t="n">
        <v>0</v>
      </c>
      <c r="Q464" s="17" t="n">
        <v>0</v>
      </c>
      <c r="R464" s="17" t="n">
        <v>0</v>
      </c>
      <c r="S464" s="17" t="n">
        <v>0</v>
      </c>
      <c r="T464" s="17" t="n">
        <v>0</v>
      </c>
    </row>
    <row r="465" customFormat="false" ht="15" hidden="false" customHeight="true" outlineLevel="0" collapsed="false">
      <c r="A465" s="17" t="s">
        <v>2419</v>
      </c>
      <c r="B465" s="17" t="s">
        <v>142</v>
      </c>
      <c r="C465" s="17" t="s">
        <v>217</v>
      </c>
      <c r="D465" s="17" t="s">
        <v>235</v>
      </c>
      <c r="E465" s="17" t="s">
        <v>139</v>
      </c>
      <c r="F465" s="17" t="s">
        <v>158</v>
      </c>
      <c r="G465" s="17" t="n">
        <v>1</v>
      </c>
      <c r="H465" s="17" t="n">
        <v>1</v>
      </c>
      <c r="I465" s="17" t="n">
        <v>1</v>
      </c>
      <c r="J465" s="17" t="n">
        <v>0</v>
      </c>
      <c r="K465" s="17" t="n">
        <v>1</v>
      </c>
      <c r="L465" s="17" t="n">
        <v>49</v>
      </c>
      <c r="M465" s="17" t="n">
        <v>25</v>
      </c>
      <c r="N465" s="17" t="n">
        <v>43</v>
      </c>
      <c r="O465" s="17" t="n">
        <v>0</v>
      </c>
      <c r="P465" s="17" t="n">
        <v>0</v>
      </c>
      <c r="Q465" s="17" t="n">
        <v>0</v>
      </c>
      <c r="R465" s="17" t="n">
        <v>0</v>
      </c>
      <c r="S465" s="17" t="n">
        <v>0</v>
      </c>
      <c r="T465" s="17" t="n">
        <v>0</v>
      </c>
    </row>
    <row r="466" customFormat="false" ht="15" hidden="false" customHeight="true" outlineLevel="0" collapsed="false">
      <c r="A466" s="17" t="s">
        <v>13583</v>
      </c>
      <c r="B466" s="17" t="s">
        <v>142</v>
      </c>
      <c r="C466" s="17" t="s">
        <v>148</v>
      </c>
      <c r="D466" s="17" t="s">
        <v>14443</v>
      </c>
      <c r="E466" s="17" t="s">
        <v>139</v>
      </c>
      <c r="F466" s="17" t="s">
        <v>7</v>
      </c>
      <c r="G466" s="17" t="n">
        <v>1</v>
      </c>
      <c r="H466" s="17" t="n">
        <v>0</v>
      </c>
      <c r="I466" s="17" t="n">
        <v>0</v>
      </c>
      <c r="J466" s="17" t="n">
        <v>0</v>
      </c>
      <c r="K466" s="17" t="n">
        <v>1</v>
      </c>
      <c r="L466" s="17" t="n">
        <v>7</v>
      </c>
      <c r="M466" s="17" t="n">
        <v>0</v>
      </c>
      <c r="N466" s="17" t="n">
        <v>0</v>
      </c>
      <c r="O466" s="17" t="n">
        <v>0</v>
      </c>
      <c r="P466" s="17" t="n">
        <v>0</v>
      </c>
      <c r="Q466" s="17" t="n">
        <v>0</v>
      </c>
      <c r="R466" s="17" t="n">
        <v>0</v>
      </c>
      <c r="S466" s="17" t="n">
        <v>0</v>
      </c>
      <c r="T466" s="17" t="n">
        <v>0</v>
      </c>
    </row>
    <row r="467" customFormat="false" ht="15" hidden="false" customHeight="true" outlineLevel="0" collapsed="false">
      <c r="A467" s="17" t="s">
        <v>13583</v>
      </c>
      <c r="B467" s="17" t="s">
        <v>142</v>
      </c>
      <c r="C467" s="17" t="s">
        <v>148</v>
      </c>
      <c r="D467" s="17" t="s">
        <v>14443</v>
      </c>
      <c r="E467" s="17" t="s">
        <v>139</v>
      </c>
      <c r="F467" s="17" t="s">
        <v>150</v>
      </c>
      <c r="G467" s="17" t="n">
        <v>1</v>
      </c>
      <c r="H467" s="17" t="n">
        <v>0</v>
      </c>
      <c r="I467" s="17" t="n">
        <v>0</v>
      </c>
      <c r="J467" s="17" t="n">
        <v>0</v>
      </c>
      <c r="K467" s="17" t="n">
        <v>1</v>
      </c>
      <c r="L467" s="17" t="n">
        <v>7</v>
      </c>
      <c r="M467" s="17" t="n">
        <v>0</v>
      </c>
      <c r="N467" s="17" t="n">
        <v>0</v>
      </c>
      <c r="O467" s="17" t="n">
        <v>0</v>
      </c>
      <c r="P467" s="17" t="n">
        <v>0</v>
      </c>
      <c r="Q467" s="17" t="n">
        <v>0</v>
      </c>
      <c r="R467" s="17" t="n">
        <v>0</v>
      </c>
      <c r="S467" s="17" t="n">
        <v>0</v>
      </c>
      <c r="T467" s="17" t="n">
        <v>0</v>
      </c>
    </row>
    <row r="468" customFormat="false" ht="15" hidden="false" customHeight="true" outlineLevel="0" collapsed="false">
      <c r="A468" s="17" t="s">
        <v>1044</v>
      </c>
      <c r="B468" s="17" t="s">
        <v>142</v>
      </c>
      <c r="C468" s="17" t="s">
        <v>217</v>
      </c>
      <c r="D468" s="17" t="s">
        <v>235</v>
      </c>
      <c r="E468" s="17" t="s">
        <v>139</v>
      </c>
      <c r="F468" s="17" t="s">
        <v>7</v>
      </c>
      <c r="G468" s="17" t="n">
        <v>0</v>
      </c>
      <c r="H468" s="17" t="n">
        <v>0</v>
      </c>
      <c r="I468" s="17" t="n">
        <v>1</v>
      </c>
      <c r="J468" s="17" t="n">
        <v>0</v>
      </c>
      <c r="K468" s="17" t="n">
        <v>1</v>
      </c>
      <c r="L468" s="17" t="n">
        <v>0</v>
      </c>
      <c r="M468" s="17" t="n">
        <v>0</v>
      </c>
      <c r="N468" s="17" t="n">
        <v>14</v>
      </c>
      <c r="O468" s="17" t="n">
        <v>0</v>
      </c>
      <c r="P468" s="17" t="n">
        <v>0</v>
      </c>
      <c r="Q468" s="17" t="n">
        <v>0</v>
      </c>
      <c r="R468" s="17" t="n">
        <v>0</v>
      </c>
      <c r="S468" s="17" t="n">
        <v>0</v>
      </c>
      <c r="T468" s="17" t="n">
        <v>0</v>
      </c>
    </row>
    <row r="469" customFormat="false" ht="15" hidden="false" customHeight="true" outlineLevel="0" collapsed="false">
      <c r="A469" s="17" t="s">
        <v>1044</v>
      </c>
      <c r="B469" s="17" t="s">
        <v>142</v>
      </c>
      <c r="C469" s="17" t="s">
        <v>217</v>
      </c>
      <c r="D469" s="17" t="s">
        <v>235</v>
      </c>
      <c r="E469" s="17" t="s">
        <v>139</v>
      </c>
      <c r="F469" s="17" t="s">
        <v>150</v>
      </c>
      <c r="G469" s="17" t="n">
        <v>0</v>
      </c>
      <c r="H469" s="17" t="n">
        <v>0</v>
      </c>
      <c r="I469" s="17" t="n">
        <v>1</v>
      </c>
      <c r="J469" s="17" t="n">
        <v>0</v>
      </c>
      <c r="K469" s="17" t="n">
        <v>1</v>
      </c>
      <c r="L469" s="17" t="n">
        <v>0</v>
      </c>
      <c r="M469" s="17" t="n">
        <v>0</v>
      </c>
      <c r="N469" s="17" t="n">
        <v>14</v>
      </c>
      <c r="O469" s="17" t="n">
        <v>0</v>
      </c>
      <c r="P469" s="17" t="n">
        <v>0</v>
      </c>
      <c r="Q469" s="17" t="n">
        <v>0</v>
      </c>
      <c r="R469" s="17" t="n">
        <v>0</v>
      </c>
      <c r="S469" s="17" t="n">
        <v>0</v>
      </c>
      <c r="T469" s="17" t="n">
        <v>0</v>
      </c>
    </row>
    <row r="470" customFormat="false" ht="15" hidden="false" customHeight="true" outlineLevel="0" collapsed="false">
      <c r="A470" s="17" t="s">
        <v>193</v>
      </c>
      <c r="B470" s="17" t="s">
        <v>142</v>
      </c>
      <c r="C470" s="17" t="s">
        <v>134</v>
      </c>
      <c r="D470" s="17" t="s">
        <v>769</v>
      </c>
      <c r="E470" s="17" t="s">
        <v>243</v>
      </c>
      <c r="F470" s="17" t="s">
        <v>7</v>
      </c>
      <c r="G470" s="17" t="n">
        <v>1</v>
      </c>
      <c r="H470" s="17" t="n">
        <v>1</v>
      </c>
      <c r="I470" s="17" t="n">
        <v>1</v>
      </c>
      <c r="J470" s="17" t="n">
        <v>1</v>
      </c>
      <c r="K470" s="17" t="n">
        <v>1</v>
      </c>
      <c r="L470" s="17" t="n">
        <v>4522</v>
      </c>
      <c r="M470" s="17" t="n">
        <v>3688</v>
      </c>
      <c r="N470" s="17" t="n">
        <v>4173</v>
      </c>
      <c r="O470" s="17" t="n">
        <v>3497</v>
      </c>
      <c r="P470" s="17" t="n">
        <v>0</v>
      </c>
      <c r="Q470" s="17" t="n">
        <v>0</v>
      </c>
      <c r="R470" s="17" t="n">
        <v>0</v>
      </c>
      <c r="S470" s="17" t="n">
        <v>0</v>
      </c>
      <c r="T470" s="17" t="n">
        <v>0</v>
      </c>
    </row>
    <row r="471" customFormat="false" ht="15" hidden="false" customHeight="true" outlineLevel="0" collapsed="false">
      <c r="A471" s="17" t="s">
        <v>193</v>
      </c>
      <c r="B471" s="17" t="s">
        <v>142</v>
      </c>
      <c r="C471" s="17" t="s">
        <v>134</v>
      </c>
      <c r="D471" s="17" t="s">
        <v>769</v>
      </c>
      <c r="E471" s="17" t="s">
        <v>243</v>
      </c>
      <c r="F471" s="17" t="s">
        <v>140</v>
      </c>
      <c r="G471" s="17" t="n">
        <v>1</v>
      </c>
      <c r="H471" s="17" t="n">
        <v>1</v>
      </c>
      <c r="I471" s="17" t="n">
        <v>1</v>
      </c>
      <c r="J471" s="17" t="n">
        <v>1</v>
      </c>
      <c r="K471" s="17" t="n">
        <v>1</v>
      </c>
      <c r="L471" s="17" t="n">
        <v>695</v>
      </c>
      <c r="M471" s="17" t="n">
        <v>355</v>
      </c>
      <c r="N471" s="17" t="n">
        <v>162</v>
      </c>
      <c r="O471" s="17" t="n">
        <v>291</v>
      </c>
      <c r="P471" s="17" t="n">
        <v>0</v>
      </c>
      <c r="Q471" s="17" t="n">
        <v>0</v>
      </c>
      <c r="R471" s="17" t="n">
        <v>0</v>
      </c>
      <c r="S471" s="17" t="n">
        <v>0</v>
      </c>
      <c r="T471" s="17" t="n">
        <v>0</v>
      </c>
    </row>
    <row r="472" customFormat="false" ht="15" hidden="false" customHeight="true" outlineLevel="0" collapsed="false">
      <c r="A472" s="17" t="s">
        <v>193</v>
      </c>
      <c r="B472" s="17" t="s">
        <v>142</v>
      </c>
      <c r="C472" s="17" t="s">
        <v>134</v>
      </c>
      <c r="D472" s="17" t="s">
        <v>769</v>
      </c>
      <c r="E472" s="17" t="s">
        <v>243</v>
      </c>
      <c r="F472" s="17" t="s">
        <v>144</v>
      </c>
      <c r="G472" s="17" t="n">
        <v>1</v>
      </c>
      <c r="H472" s="17" t="n">
        <v>1</v>
      </c>
      <c r="I472" s="17" t="n">
        <v>1</v>
      </c>
      <c r="J472" s="17" t="n">
        <v>1</v>
      </c>
      <c r="K472" s="17" t="n">
        <v>1</v>
      </c>
      <c r="L472" s="17" t="n">
        <v>95</v>
      </c>
      <c r="M472" s="17" t="n">
        <v>75</v>
      </c>
      <c r="N472" s="17" t="n">
        <v>15</v>
      </c>
      <c r="O472" s="17" t="n">
        <v>45</v>
      </c>
      <c r="P472" s="17" t="n">
        <v>0</v>
      </c>
      <c r="Q472" s="17" t="n">
        <v>0</v>
      </c>
      <c r="R472" s="17" t="n">
        <v>0</v>
      </c>
      <c r="S472" s="17" t="n">
        <v>0</v>
      </c>
      <c r="T472" s="17" t="n">
        <v>0</v>
      </c>
    </row>
    <row r="473" customFormat="false" ht="15" hidden="false" customHeight="true" outlineLevel="0" collapsed="false">
      <c r="A473" s="17" t="s">
        <v>193</v>
      </c>
      <c r="B473" s="17" t="s">
        <v>142</v>
      </c>
      <c r="C473" s="17" t="s">
        <v>134</v>
      </c>
      <c r="D473" s="17" t="s">
        <v>769</v>
      </c>
      <c r="E473" s="17" t="s">
        <v>243</v>
      </c>
      <c r="F473" s="17" t="s">
        <v>150</v>
      </c>
      <c r="G473" s="17" t="n">
        <v>1</v>
      </c>
      <c r="H473" s="17" t="n">
        <v>1</v>
      </c>
      <c r="I473" s="17" t="n">
        <v>1</v>
      </c>
      <c r="J473" s="17" t="n">
        <v>1</v>
      </c>
      <c r="K473" s="17" t="n">
        <v>1</v>
      </c>
      <c r="L473" s="17" t="n">
        <v>1333</v>
      </c>
      <c r="M473" s="17" t="n">
        <v>1453</v>
      </c>
      <c r="N473" s="17" t="n">
        <v>2048</v>
      </c>
      <c r="O473" s="17" t="n">
        <v>1364</v>
      </c>
      <c r="P473" s="17" t="n">
        <v>0</v>
      </c>
      <c r="Q473" s="17" t="n">
        <v>0</v>
      </c>
      <c r="R473" s="17" t="n">
        <v>0</v>
      </c>
      <c r="S473" s="17" t="n">
        <v>0</v>
      </c>
      <c r="T473" s="17" t="n">
        <v>0</v>
      </c>
    </row>
    <row r="474" customFormat="false" ht="15" hidden="false" customHeight="true" outlineLevel="0" collapsed="false">
      <c r="A474" s="17" t="s">
        <v>193</v>
      </c>
      <c r="B474" s="17" t="s">
        <v>142</v>
      </c>
      <c r="C474" s="17" t="s">
        <v>134</v>
      </c>
      <c r="D474" s="17" t="s">
        <v>769</v>
      </c>
      <c r="E474" s="17" t="s">
        <v>243</v>
      </c>
      <c r="F474" s="17" t="s">
        <v>166</v>
      </c>
      <c r="G474" s="17" t="n">
        <v>1</v>
      </c>
      <c r="H474" s="17" t="n">
        <v>1</v>
      </c>
      <c r="I474" s="17" t="n">
        <v>1</v>
      </c>
      <c r="J474" s="17" t="n">
        <v>1</v>
      </c>
      <c r="K474" s="17" t="n">
        <v>1</v>
      </c>
      <c r="L474" s="17" t="n">
        <v>2093</v>
      </c>
      <c r="M474" s="17" t="n">
        <v>1583</v>
      </c>
      <c r="N474" s="17" t="n">
        <v>1790</v>
      </c>
      <c r="O474" s="17" t="n">
        <v>1717</v>
      </c>
      <c r="P474" s="17" t="n">
        <v>0</v>
      </c>
      <c r="Q474" s="17" t="n">
        <v>0</v>
      </c>
      <c r="R474" s="17" t="n">
        <v>0</v>
      </c>
      <c r="S474" s="17" t="n">
        <v>0</v>
      </c>
      <c r="T474" s="17" t="n">
        <v>0</v>
      </c>
    </row>
    <row r="475" customFormat="false" ht="15" hidden="false" customHeight="true" outlineLevel="0" collapsed="false">
      <c r="A475" s="17" t="s">
        <v>193</v>
      </c>
      <c r="B475" s="17" t="s">
        <v>142</v>
      </c>
      <c r="C475" s="17" t="s">
        <v>134</v>
      </c>
      <c r="D475" s="17" t="s">
        <v>769</v>
      </c>
      <c r="E475" s="17" t="s">
        <v>243</v>
      </c>
      <c r="F475" s="17" t="s">
        <v>158</v>
      </c>
      <c r="G475" s="17" t="n">
        <v>1</v>
      </c>
      <c r="H475" s="17" t="n">
        <v>1</v>
      </c>
      <c r="I475" s="17" t="n">
        <v>1</v>
      </c>
      <c r="J475" s="17" t="n">
        <v>1</v>
      </c>
      <c r="K475" s="17" t="n">
        <v>1</v>
      </c>
      <c r="L475" s="17" t="n">
        <v>298</v>
      </c>
      <c r="M475" s="17" t="n">
        <v>213</v>
      </c>
      <c r="N475" s="17" t="n">
        <v>155</v>
      </c>
      <c r="O475" s="17" t="n">
        <v>80</v>
      </c>
      <c r="P475" s="17" t="n">
        <v>0</v>
      </c>
      <c r="Q475" s="17" t="n">
        <v>0</v>
      </c>
      <c r="R475" s="17" t="n">
        <v>0</v>
      </c>
      <c r="S475" s="17" t="n">
        <v>0</v>
      </c>
      <c r="T475" s="17" t="n">
        <v>0</v>
      </c>
    </row>
    <row r="476" customFormat="false" ht="15" hidden="false" customHeight="true" outlineLevel="0" collapsed="false">
      <c r="A476" s="17" t="s">
        <v>193</v>
      </c>
      <c r="B476" s="17" t="s">
        <v>142</v>
      </c>
      <c r="C476" s="17" t="s">
        <v>134</v>
      </c>
      <c r="D476" s="17" t="s">
        <v>769</v>
      </c>
      <c r="E476" s="17" t="s">
        <v>243</v>
      </c>
      <c r="F476" s="17" t="s">
        <v>169</v>
      </c>
      <c r="G476" s="17" t="n">
        <v>1</v>
      </c>
      <c r="H476" s="17" t="n">
        <v>1</v>
      </c>
      <c r="I476" s="17" t="n">
        <v>1</v>
      </c>
      <c r="J476" s="17" t="n">
        <v>0</v>
      </c>
      <c r="K476" s="17" t="n">
        <v>1</v>
      </c>
      <c r="L476" s="17" t="n">
        <v>8</v>
      </c>
      <c r="M476" s="17" t="n">
        <v>9</v>
      </c>
      <c r="N476" s="17" t="n">
        <v>3</v>
      </c>
      <c r="O476" s="17" t="n">
        <v>0</v>
      </c>
      <c r="P476" s="17" t="n">
        <v>0</v>
      </c>
      <c r="Q476" s="17" t="n">
        <v>0</v>
      </c>
      <c r="R476" s="17" t="n">
        <v>0</v>
      </c>
      <c r="S476" s="17" t="n">
        <v>0</v>
      </c>
      <c r="T476" s="17" t="n">
        <v>0</v>
      </c>
    </row>
    <row r="477" customFormat="false" ht="15" hidden="false" customHeight="true" outlineLevel="0" collapsed="false">
      <c r="A477" s="17" t="s">
        <v>193</v>
      </c>
      <c r="B477" s="17" t="s">
        <v>142</v>
      </c>
      <c r="C477" s="17" t="s">
        <v>134</v>
      </c>
      <c r="D477" s="17" t="s">
        <v>135</v>
      </c>
      <c r="E477" s="17" t="s">
        <v>139</v>
      </c>
      <c r="F477" s="17" t="s">
        <v>7</v>
      </c>
      <c r="G477" s="17" t="n">
        <v>0</v>
      </c>
      <c r="H477" s="17" t="n">
        <v>1</v>
      </c>
      <c r="I477" s="17" t="n">
        <v>0</v>
      </c>
      <c r="J477" s="17" t="n">
        <v>0</v>
      </c>
      <c r="K477" s="17" t="n">
        <v>1</v>
      </c>
      <c r="L477" s="17" t="n">
        <v>0</v>
      </c>
      <c r="M477" s="17" t="n">
        <v>170</v>
      </c>
      <c r="N477" s="17" t="n">
        <v>0</v>
      </c>
      <c r="O477" s="17" t="n">
        <v>0</v>
      </c>
      <c r="P477" s="17" t="n">
        <v>0</v>
      </c>
      <c r="Q477" s="17" t="n">
        <v>0</v>
      </c>
      <c r="R477" s="17" t="n">
        <v>0</v>
      </c>
      <c r="S477" s="17" t="n">
        <v>0</v>
      </c>
      <c r="T477" s="17" t="n">
        <v>0</v>
      </c>
    </row>
    <row r="478" customFormat="false" ht="15" hidden="false" customHeight="true" outlineLevel="0" collapsed="false">
      <c r="A478" s="17" t="s">
        <v>193</v>
      </c>
      <c r="B478" s="17" t="s">
        <v>142</v>
      </c>
      <c r="C478" s="17" t="s">
        <v>134</v>
      </c>
      <c r="D478" s="17" t="s">
        <v>135</v>
      </c>
      <c r="E478" s="17" t="s">
        <v>139</v>
      </c>
      <c r="F478" s="17" t="s">
        <v>140</v>
      </c>
      <c r="G478" s="17" t="n">
        <v>0</v>
      </c>
      <c r="H478" s="17" t="n">
        <v>1</v>
      </c>
      <c r="I478" s="17" t="n">
        <v>0</v>
      </c>
      <c r="J478" s="17" t="n">
        <v>0</v>
      </c>
      <c r="K478" s="17" t="n">
        <v>1</v>
      </c>
      <c r="L478" s="17" t="n">
        <v>0</v>
      </c>
      <c r="M478" s="17" t="n">
        <v>164</v>
      </c>
      <c r="N478" s="17" t="n">
        <v>0</v>
      </c>
      <c r="O478" s="17" t="n">
        <v>0</v>
      </c>
      <c r="P478" s="17" t="n">
        <v>0</v>
      </c>
      <c r="Q478" s="17" t="n">
        <v>0</v>
      </c>
      <c r="R478" s="17" t="n">
        <v>0</v>
      </c>
      <c r="S478" s="17" t="n">
        <v>0</v>
      </c>
      <c r="T478" s="17" t="n">
        <v>0</v>
      </c>
    </row>
    <row r="479" customFormat="false" ht="15" hidden="false" customHeight="true" outlineLevel="0" collapsed="false">
      <c r="A479" s="17" t="s">
        <v>193</v>
      </c>
      <c r="B479" s="17" t="s">
        <v>142</v>
      </c>
      <c r="C479" s="17" t="s">
        <v>134</v>
      </c>
      <c r="D479" s="17" t="s">
        <v>135</v>
      </c>
      <c r="E479" s="17" t="s">
        <v>139</v>
      </c>
      <c r="F479" s="17" t="s">
        <v>150</v>
      </c>
      <c r="G479" s="17" t="n">
        <v>0</v>
      </c>
      <c r="H479" s="17" t="n">
        <v>1</v>
      </c>
      <c r="I479" s="17" t="n">
        <v>0</v>
      </c>
      <c r="J479" s="17" t="n">
        <v>0</v>
      </c>
      <c r="K479" s="17" t="n">
        <v>1</v>
      </c>
      <c r="L479" s="17" t="n">
        <v>0</v>
      </c>
      <c r="M479" s="17" t="n">
        <v>6</v>
      </c>
      <c r="N479" s="17" t="n">
        <v>0</v>
      </c>
      <c r="O479" s="17" t="n">
        <v>0</v>
      </c>
      <c r="P479" s="17" t="n">
        <v>0</v>
      </c>
      <c r="Q479" s="17" t="n">
        <v>0</v>
      </c>
      <c r="R479" s="17" t="n">
        <v>0</v>
      </c>
      <c r="S479" s="17" t="n">
        <v>0</v>
      </c>
      <c r="T479" s="17" t="n">
        <v>0</v>
      </c>
    </row>
    <row r="480" customFormat="false" ht="15" hidden="false" customHeight="true" outlineLevel="0" collapsed="false">
      <c r="A480" s="17" t="s">
        <v>193</v>
      </c>
      <c r="B480" s="17" t="s">
        <v>142</v>
      </c>
      <c r="C480" s="17" t="s">
        <v>134</v>
      </c>
      <c r="D480" s="17" t="s">
        <v>14446</v>
      </c>
      <c r="E480" s="17" t="s">
        <v>139</v>
      </c>
      <c r="F480" s="17" t="s">
        <v>7</v>
      </c>
      <c r="G480" s="17" t="n">
        <v>1</v>
      </c>
      <c r="H480" s="17" t="n">
        <v>0</v>
      </c>
      <c r="I480" s="17" t="n">
        <v>1</v>
      </c>
      <c r="J480" s="17" t="n">
        <v>1</v>
      </c>
      <c r="K480" s="17" t="n">
        <v>1</v>
      </c>
      <c r="L480" s="17" t="n">
        <v>51</v>
      </c>
      <c r="M480" s="17" t="n">
        <v>0</v>
      </c>
      <c r="N480" s="17" t="n">
        <v>2</v>
      </c>
      <c r="O480" s="17" t="n">
        <v>3</v>
      </c>
      <c r="P480" s="17" t="n">
        <v>0</v>
      </c>
      <c r="Q480" s="17" t="n">
        <v>0</v>
      </c>
      <c r="R480" s="17" t="n">
        <v>0</v>
      </c>
      <c r="S480" s="17" t="n">
        <v>0</v>
      </c>
      <c r="T480" s="17" t="n">
        <v>0</v>
      </c>
    </row>
    <row r="481" customFormat="false" ht="15" hidden="false" customHeight="true" outlineLevel="0" collapsed="false">
      <c r="A481" s="17" t="s">
        <v>193</v>
      </c>
      <c r="B481" s="17" t="s">
        <v>142</v>
      </c>
      <c r="C481" s="17" t="s">
        <v>134</v>
      </c>
      <c r="D481" s="17" t="s">
        <v>14446</v>
      </c>
      <c r="E481" s="17" t="s">
        <v>139</v>
      </c>
      <c r="F481" s="17" t="s">
        <v>144</v>
      </c>
      <c r="G481" s="17" t="n">
        <v>1</v>
      </c>
      <c r="H481" s="17" t="n">
        <v>0</v>
      </c>
      <c r="I481" s="17" t="n">
        <v>0</v>
      </c>
      <c r="J481" s="17" t="n">
        <v>0</v>
      </c>
      <c r="K481" s="17" t="n">
        <v>1</v>
      </c>
      <c r="L481" s="17" t="n">
        <v>44</v>
      </c>
      <c r="M481" s="17" t="n">
        <v>0</v>
      </c>
      <c r="N481" s="17" t="n">
        <v>0</v>
      </c>
      <c r="O481" s="17" t="n">
        <v>0</v>
      </c>
      <c r="P481" s="17" t="n">
        <v>0</v>
      </c>
      <c r="Q481" s="17" t="n">
        <v>0</v>
      </c>
      <c r="R481" s="17" t="n">
        <v>0</v>
      </c>
      <c r="S481" s="17" t="n">
        <v>0</v>
      </c>
      <c r="T481" s="17" t="n">
        <v>0</v>
      </c>
    </row>
    <row r="482" customFormat="false" ht="15" hidden="false" customHeight="true" outlineLevel="0" collapsed="false">
      <c r="A482" s="17" t="s">
        <v>193</v>
      </c>
      <c r="B482" s="17" t="s">
        <v>142</v>
      </c>
      <c r="C482" s="17" t="s">
        <v>134</v>
      </c>
      <c r="D482" s="17" t="s">
        <v>14446</v>
      </c>
      <c r="E482" s="17" t="s">
        <v>139</v>
      </c>
      <c r="F482" s="17" t="s">
        <v>150</v>
      </c>
      <c r="G482" s="17" t="n">
        <v>1</v>
      </c>
      <c r="H482" s="17" t="n">
        <v>0</v>
      </c>
      <c r="I482" s="17" t="n">
        <v>1</v>
      </c>
      <c r="J482" s="17" t="n">
        <v>1</v>
      </c>
      <c r="K482" s="17" t="n">
        <v>1</v>
      </c>
      <c r="L482" s="17" t="n">
        <v>6</v>
      </c>
      <c r="M482" s="17" t="n">
        <v>0</v>
      </c>
      <c r="N482" s="17" t="n">
        <v>2</v>
      </c>
      <c r="O482" s="17" t="n">
        <v>3</v>
      </c>
      <c r="P482" s="17" t="n">
        <v>0</v>
      </c>
      <c r="Q482" s="17" t="n">
        <v>0</v>
      </c>
      <c r="R482" s="17" t="n">
        <v>0</v>
      </c>
      <c r="S482" s="17" t="n">
        <v>0</v>
      </c>
      <c r="T482" s="17" t="n">
        <v>0</v>
      </c>
    </row>
    <row r="483" customFormat="false" ht="15" hidden="false" customHeight="true" outlineLevel="0" collapsed="false">
      <c r="A483" s="17" t="s">
        <v>193</v>
      </c>
      <c r="B483" s="17" t="s">
        <v>142</v>
      </c>
      <c r="C483" s="17" t="s">
        <v>134</v>
      </c>
      <c r="D483" s="17" t="s">
        <v>14446</v>
      </c>
      <c r="E483" s="17" t="s">
        <v>139</v>
      </c>
      <c r="F483" s="17" t="s">
        <v>169</v>
      </c>
      <c r="G483" s="17" t="n">
        <v>1</v>
      </c>
      <c r="H483" s="17" t="n">
        <v>0</v>
      </c>
      <c r="I483" s="17" t="n">
        <v>0</v>
      </c>
      <c r="J483" s="17" t="n">
        <v>0</v>
      </c>
      <c r="K483" s="17" t="n">
        <v>1</v>
      </c>
      <c r="L483" s="17" t="n">
        <v>1</v>
      </c>
      <c r="M483" s="17" t="n">
        <v>0</v>
      </c>
      <c r="N483" s="17" t="n">
        <v>0</v>
      </c>
      <c r="O483" s="17" t="n">
        <v>0</v>
      </c>
      <c r="P483" s="17" t="n">
        <v>0</v>
      </c>
      <c r="Q483" s="17" t="n">
        <v>0</v>
      </c>
      <c r="R483" s="17" t="n">
        <v>0</v>
      </c>
      <c r="S483" s="17" t="n">
        <v>0</v>
      </c>
      <c r="T483" s="17" t="n">
        <v>0</v>
      </c>
    </row>
    <row r="484" customFormat="false" ht="15" hidden="false" customHeight="true" outlineLevel="0" collapsed="false">
      <c r="A484" s="17" t="s">
        <v>149</v>
      </c>
      <c r="B484" s="17" t="s">
        <v>142</v>
      </c>
      <c r="C484" s="17" t="s">
        <v>134</v>
      </c>
      <c r="D484" s="17" t="s">
        <v>460</v>
      </c>
      <c r="E484" s="17" t="s">
        <v>139</v>
      </c>
      <c r="F484" s="17" t="s">
        <v>7</v>
      </c>
      <c r="G484" s="17" t="n">
        <v>0</v>
      </c>
      <c r="H484" s="17" t="n">
        <v>1</v>
      </c>
      <c r="I484" s="17" t="n">
        <v>1</v>
      </c>
      <c r="J484" s="17" t="n">
        <v>1</v>
      </c>
      <c r="K484" s="17" t="n">
        <v>1</v>
      </c>
      <c r="L484" s="17" t="n">
        <v>0</v>
      </c>
      <c r="M484" s="17" t="n">
        <v>38</v>
      </c>
      <c r="N484" s="17" t="n">
        <v>4082</v>
      </c>
      <c r="O484" s="17" t="n">
        <v>442</v>
      </c>
      <c r="P484" s="17" t="n">
        <v>0</v>
      </c>
      <c r="Q484" s="17" t="n">
        <v>0</v>
      </c>
      <c r="R484" s="17" t="n">
        <v>0</v>
      </c>
      <c r="S484" s="17" t="n">
        <v>0</v>
      </c>
      <c r="T484" s="17" t="n">
        <v>0</v>
      </c>
    </row>
    <row r="485" customFormat="false" ht="15" hidden="false" customHeight="true" outlineLevel="0" collapsed="false">
      <c r="A485" s="17" t="s">
        <v>149</v>
      </c>
      <c r="B485" s="17" t="s">
        <v>142</v>
      </c>
      <c r="C485" s="17" t="s">
        <v>134</v>
      </c>
      <c r="D485" s="17" t="s">
        <v>460</v>
      </c>
      <c r="E485" s="17" t="s">
        <v>139</v>
      </c>
      <c r="F485" s="17" t="s">
        <v>140</v>
      </c>
      <c r="G485" s="17" t="n">
        <v>0</v>
      </c>
      <c r="H485" s="17" t="n">
        <v>1</v>
      </c>
      <c r="I485" s="17" t="n">
        <v>1</v>
      </c>
      <c r="J485" s="17" t="n">
        <v>1</v>
      </c>
      <c r="K485" s="17" t="n">
        <v>1</v>
      </c>
      <c r="L485" s="17" t="n">
        <v>0</v>
      </c>
      <c r="M485" s="17" t="n">
        <v>6</v>
      </c>
      <c r="N485" s="17" t="n">
        <v>1970</v>
      </c>
      <c r="O485" s="17" t="n">
        <v>260</v>
      </c>
      <c r="P485" s="17" t="n">
        <v>0</v>
      </c>
      <c r="Q485" s="17" t="n">
        <v>0</v>
      </c>
      <c r="R485" s="17" t="n">
        <v>0</v>
      </c>
      <c r="S485" s="17" t="n">
        <v>0</v>
      </c>
      <c r="T485" s="17" t="n">
        <v>0</v>
      </c>
    </row>
    <row r="486" customFormat="false" ht="15" hidden="false" customHeight="true" outlineLevel="0" collapsed="false">
      <c r="A486" s="17" t="s">
        <v>149</v>
      </c>
      <c r="B486" s="17" t="s">
        <v>142</v>
      </c>
      <c r="C486" s="17" t="s">
        <v>134</v>
      </c>
      <c r="D486" s="17" t="s">
        <v>460</v>
      </c>
      <c r="E486" s="17" t="s">
        <v>139</v>
      </c>
      <c r="F486" s="17" t="s">
        <v>144</v>
      </c>
      <c r="G486" s="17" t="n">
        <v>0</v>
      </c>
      <c r="H486" s="17" t="n">
        <v>1</v>
      </c>
      <c r="I486" s="17" t="n">
        <v>1</v>
      </c>
      <c r="J486" s="17" t="n">
        <v>1</v>
      </c>
      <c r="K486" s="17" t="n">
        <v>1</v>
      </c>
      <c r="L486" s="17" t="n">
        <v>0</v>
      </c>
      <c r="M486" s="17" t="n">
        <v>32</v>
      </c>
      <c r="N486" s="17" t="n">
        <v>2102</v>
      </c>
      <c r="O486" s="17" t="n">
        <v>182</v>
      </c>
      <c r="P486" s="17" t="n">
        <v>0</v>
      </c>
      <c r="Q486" s="17" t="n">
        <v>0</v>
      </c>
      <c r="R486" s="17" t="n">
        <v>0</v>
      </c>
      <c r="S486" s="17" t="n">
        <v>0</v>
      </c>
      <c r="T486" s="17" t="n">
        <v>0</v>
      </c>
    </row>
    <row r="487" customFormat="false" ht="15" hidden="false" customHeight="true" outlineLevel="0" collapsed="false">
      <c r="A487" s="17" t="s">
        <v>149</v>
      </c>
      <c r="B487" s="17" t="s">
        <v>142</v>
      </c>
      <c r="C487" s="17" t="s">
        <v>134</v>
      </c>
      <c r="D487" s="17" t="s">
        <v>460</v>
      </c>
      <c r="E487" s="17" t="s">
        <v>139</v>
      </c>
      <c r="F487" s="17" t="s">
        <v>166</v>
      </c>
      <c r="G487" s="17" t="n">
        <v>0</v>
      </c>
      <c r="H487" s="17" t="n">
        <v>0</v>
      </c>
      <c r="I487" s="17" t="n">
        <v>1</v>
      </c>
      <c r="J487" s="17" t="n">
        <v>0</v>
      </c>
      <c r="K487" s="17" t="n">
        <v>1</v>
      </c>
      <c r="L487" s="17" t="n">
        <v>0</v>
      </c>
      <c r="M487" s="17" t="n">
        <v>0</v>
      </c>
      <c r="N487" s="17" t="n">
        <v>10</v>
      </c>
      <c r="O487" s="17" t="n">
        <v>0</v>
      </c>
      <c r="P487" s="17" t="n">
        <v>0</v>
      </c>
      <c r="Q487" s="17" t="n">
        <v>0</v>
      </c>
      <c r="R487" s="17" t="n">
        <v>0</v>
      </c>
      <c r="S487" s="17" t="n">
        <v>0</v>
      </c>
      <c r="T487" s="17" t="n">
        <v>0</v>
      </c>
    </row>
    <row r="488" customFormat="false" ht="15" hidden="false" customHeight="true" outlineLevel="0" collapsed="false">
      <c r="A488" s="17" t="s">
        <v>149</v>
      </c>
      <c r="B488" s="17" t="s">
        <v>142</v>
      </c>
      <c r="C488" s="17" t="s">
        <v>134</v>
      </c>
      <c r="D488" s="17" t="s">
        <v>135</v>
      </c>
      <c r="E488" s="17" t="s">
        <v>243</v>
      </c>
      <c r="F488" s="17" t="s">
        <v>7</v>
      </c>
      <c r="G488" s="17" t="n">
        <v>2</v>
      </c>
      <c r="H488" s="17" t="n">
        <v>2</v>
      </c>
      <c r="I488" s="17" t="n">
        <v>2</v>
      </c>
      <c r="J488" s="17" t="n">
        <v>2</v>
      </c>
      <c r="K488" s="17" t="n">
        <v>2</v>
      </c>
      <c r="L488" s="17" t="n">
        <v>540</v>
      </c>
      <c r="M488" s="17" t="n">
        <v>234</v>
      </c>
      <c r="N488" s="17" t="n">
        <v>320</v>
      </c>
      <c r="O488" s="17" t="n">
        <v>30</v>
      </c>
      <c r="P488" s="17" t="n">
        <v>0</v>
      </c>
      <c r="Q488" s="17" t="n">
        <v>0</v>
      </c>
      <c r="R488" s="17" t="n">
        <v>0</v>
      </c>
      <c r="S488" s="17" t="n">
        <v>0</v>
      </c>
      <c r="T488" s="17" t="n">
        <v>0</v>
      </c>
    </row>
    <row r="489" customFormat="false" ht="15" hidden="false" customHeight="true" outlineLevel="0" collapsed="false">
      <c r="A489" s="17" t="s">
        <v>149</v>
      </c>
      <c r="B489" s="17" t="s">
        <v>142</v>
      </c>
      <c r="C489" s="17" t="s">
        <v>134</v>
      </c>
      <c r="D489" s="17" t="s">
        <v>135</v>
      </c>
      <c r="E489" s="17" t="s">
        <v>243</v>
      </c>
      <c r="F489" s="17" t="s">
        <v>140</v>
      </c>
      <c r="G489" s="17" t="n">
        <v>2</v>
      </c>
      <c r="H489" s="17" t="n">
        <v>2</v>
      </c>
      <c r="I489" s="17" t="n">
        <v>2</v>
      </c>
      <c r="J489" s="17" t="n">
        <v>1</v>
      </c>
      <c r="K489" s="17" t="n">
        <v>2</v>
      </c>
      <c r="L489" s="17" t="n">
        <v>179</v>
      </c>
      <c r="M489" s="17" t="n">
        <v>30</v>
      </c>
      <c r="N489" s="17" t="n">
        <v>27</v>
      </c>
      <c r="O489" s="17" t="n">
        <v>5</v>
      </c>
      <c r="P489" s="17" t="n">
        <v>0</v>
      </c>
      <c r="Q489" s="17" t="n">
        <v>0</v>
      </c>
      <c r="R489" s="17" t="n">
        <v>0</v>
      </c>
      <c r="S489" s="17" t="n">
        <v>0</v>
      </c>
      <c r="T489" s="17" t="n">
        <v>0</v>
      </c>
    </row>
    <row r="490" customFormat="false" ht="15" hidden="false" customHeight="true" outlineLevel="0" collapsed="false">
      <c r="A490" s="17" t="s">
        <v>149</v>
      </c>
      <c r="B490" s="17" t="s">
        <v>142</v>
      </c>
      <c r="C490" s="17" t="s">
        <v>134</v>
      </c>
      <c r="D490" s="17" t="s">
        <v>135</v>
      </c>
      <c r="E490" s="17" t="s">
        <v>243</v>
      </c>
      <c r="F490" s="17" t="s">
        <v>144</v>
      </c>
      <c r="G490" s="17" t="n">
        <v>2</v>
      </c>
      <c r="H490" s="17" t="n">
        <v>2</v>
      </c>
      <c r="I490" s="17" t="n">
        <v>2</v>
      </c>
      <c r="J490" s="17" t="n">
        <v>1</v>
      </c>
      <c r="K490" s="17" t="n">
        <v>2</v>
      </c>
      <c r="L490" s="17" t="n">
        <v>318</v>
      </c>
      <c r="M490" s="17" t="n">
        <v>122</v>
      </c>
      <c r="N490" s="17" t="n">
        <v>230</v>
      </c>
      <c r="O490" s="17" t="n">
        <v>13</v>
      </c>
      <c r="P490" s="17" t="n">
        <v>0</v>
      </c>
      <c r="Q490" s="17" t="n">
        <v>0</v>
      </c>
      <c r="R490" s="17" t="n">
        <v>0</v>
      </c>
      <c r="S490" s="17" t="n">
        <v>0</v>
      </c>
      <c r="T490" s="17" t="n">
        <v>0</v>
      </c>
    </row>
    <row r="491" customFormat="false" ht="15" hidden="false" customHeight="true" outlineLevel="0" collapsed="false">
      <c r="A491" s="17" t="s">
        <v>149</v>
      </c>
      <c r="B491" s="17" t="s">
        <v>142</v>
      </c>
      <c r="C491" s="17" t="s">
        <v>134</v>
      </c>
      <c r="D491" s="17" t="s">
        <v>135</v>
      </c>
      <c r="E491" s="17" t="s">
        <v>243</v>
      </c>
      <c r="F491" s="17" t="s">
        <v>150</v>
      </c>
      <c r="G491" s="17" t="n">
        <v>2</v>
      </c>
      <c r="H491" s="17" t="n">
        <v>2</v>
      </c>
      <c r="I491" s="17" t="n">
        <v>2</v>
      </c>
      <c r="J491" s="17" t="n">
        <v>1</v>
      </c>
      <c r="K491" s="17" t="n">
        <v>2</v>
      </c>
      <c r="L491" s="17" t="n">
        <v>13</v>
      </c>
      <c r="M491" s="17" t="n">
        <v>39</v>
      </c>
      <c r="N491" s="17" t="n">
        <v>29</v>
      </c>
      <c r="O491" s="17" t="n">
        <v>4</v>
      </c>
      <c r="P491" s="17" t="n">
        <v>0</v>
      </c>
      <c r="Q491" s="17" t="n">
        <v>0</v>
      </c>
      <c r="R491" s="17" t="n">
        <v>0</v>
      </c>
      <c r="S491" s="17" t="n">
        <v>0</v>
      </c>
      <c r="T491" s="17" t="n">
        <v>0</v>
      </c>
    </row>
    <row r="492" customFormat="false" ht="15" hidden="false" customHeight="true" outlineLevel="0" collapsed="false">
      <c r="A492" s="17" t="s">
        <v>149</v>
      </c>
      <c r="B492" s="17" t="s">
        <v>142</v>
      </c>
      <c r="C492" s="17" t="s">
        <v>134</v>
      </c>
      <c r="D492" s="17" t="s">
        <v>135</v>
      </c>
      <c r="E492" s="17" t="s">
        <v>243</v>
      </c>
      <c r="F492" s="17" t="s">
        <v>166</v>
      </c>
      <c r="G492" s="17" t="n">
        <v>1</v>
      </c>
      <c r="H492" s="17" t="n">
        <v>0</v>
      </c>
      <c r="I492" s="17" t="n">
        <v>0</v>
      </c>
      <c r="J492" s="17" t="n">
        <v>0</v>
      </c>
      <c r="K492" s="17" t="n">
        <v>1</v>
      </c>
      <c r="L492" s="17" t="n">
        <v>20</v>
      </c>
      <c r="M492" s="17" t="n">
        <v>0</v>
      </c>
      <c r="N492" s="17" t="n">
        <v>0</v>
      </c>
      <c r="O492" s="17" t="n">
        <v>0</v>
      </c>
      <c r="P492" s="17" t="n">
        <v>0</v>
      </c>
      <c r="Q492" s="17" t="n">
        <v>0</v>
      </c>
      <c r="R492" s="17" t="n">
        <v>0</v>
      </c>
      <c r="S492" s="17" t="n">
        <v>0</v>
      </c>
      <c r="T492" s="17" t="n">
        <v>0</v>
      </c>
    </row>
    <row r="493" customFormat="false" ht="15" hidden="false" customHeight="true" outlineLevel="0" collapsed="false">
      <c r="A493" s="17" t="s">
        <v>149</v>
      </c>
      <c r="B493" s="17" t="s">
        <v>142</v>
      </c>
      <c r="C493" s="17" t="s">
        <v>134</v>
      </c>
      <c r="D493" s="17" t="s">
        <v>135</v>
      </c>
      <c r="E493" s="17" t="s">
        <v>243</v>
      </c>
      <c r="F493" s="17" t="s">
        <v>158</v>
      </c>
      <c r="G493" s="17" t="n">
        <v>2</v>
      </c>
      <c r="H493" s="17" t="n">
        <v>2</v>
      </c>
      <c r="I493" s="17" t="n">
        <v>2</v>
      </c>
      <c r="J493" s="17" t="n">
        <v>2</v>
      </c>
      <c r="K493" s="17" t="n">
        <v>2</v>
      </c>
      <c r="L493" s="17" t="n">
        <v>10</v>
      </c>
      <c r="M493" s="17" t="n">
        <v>43</v>
      </c>
      <c r="N493" s="17" t="n">
        <v>34</v>
      </c>
      <c r="O493" s="17" t="n">
        <v>8</v>
      </c>
      <c r="P493" s="17" t="n">
        <v>0</v>
      </c>
      <c r="Q493" s="17" t="n">
        <v>0</v>
      </c>
      <c r="R493" s="17" t="n">
        <v>0</v>
      </c>
      <c r="S493" s="17" t="n">
        <v>0</v>
      </c>
      <c r="T493" s="17" t="n">
        <v>0</v>
      </c>
    </row>
    <row r="494" customFormat="false" ht="15" hidden="false" customHeight="true" outlineLevel="0" collapsed="false">
      <c r="A494" s="17" t="s">
        <v>149</v>
      </c>
      <c r="B494" s="17" t="s">
        <v>142</v>
      </c>
      <c r="C494" s="17" t="s">
        <v>134</v>
      </c>
      <c r="D494" s="17" t="s">
        <v>135</v>
      </c>
      <c r="E494" s="17" t="s">
        <v>139</v>
      </c>
      <c r="F494" s="17" t="s">
        <v>7</v>
      </c>
      <c r="G494" s="17" t="n">
        <v>4</v>
      </c>
      <c r="H494" s="17" t="n">
        <v>4</v>
      </c>
      <c r="I494" s="17" t="n">
        <v>1</v>
      </c>
      <c r="J494" s="17" t="n">
        <v>3</v>
      </c>
      <c r="K494" s="17" t="n">
        <v>7</v>
      </c>
      <c r="L494" s="17" t="n">
        <v>302</v>
      </c>
      <c r="M494" s="17" t="n">
        <v>197</v>
      </c>
      <c r="N494" s="17" t="n">
        <v>5</v>
      </c>
      <c r="O494" s="17" t="n">
        <v>123</v>
      </c>
      <c r="P494" s="17" t="n">
        <v>0</v>
      </c>
      <c r="Q494" s="17" t="n">
        <v>0</v>
      </c>
      <c r="R494" s="17" t="n">
        <v>0</v>
      </c>
      <c r="S494" s="17" t="n">
        <v>0</v>
      </c>
      <c r="T494" s="17" t="n">
        <v>0</v>
      </c>
    </row>
    <row r="495" customFormat="false" ht="15" hidden="false" customHeight="true" outlineLevel="0" collapsed="false">
      <c r="A495" s="17" t="s">
        <v>149</v>
      </c>
      <c r="B495" s="17" t="s">
        <v>142</v>
      </c>
      <c r="C495" s="17" t="s">
        <v>134</v>
      </c>
      <c r="D495" s="17" t="s">
        <v>135</v>
      </c>
      <c r="E495" s="17" t="s">
        <v>139</v>
      </c>
      <c r="F495" s="17" t="s">
        <v>140</v>
      </c>
      <c r="G495" s="17" t="n">
        <v>4</v>
      </c>
      <c r="H495" s="17" t="n">
        <v>4</v>
      </c>
      <c r="I495" s="17" t="n">
        <v>0</v>
      </c>
      <c r="J495" s="17" t="n">
        <v>1</v>
      </c>
      <c r="K495" s="17" t="n">
        <v>6</v>
      </c>
      <c r="L495" s="17" t="n">
        <v>96</v>
      </c>
      <c r="M495" s="17" t="n">
        <v>87</v>
      </c>
      <c r="N495" s="17" t="n">
        <v>0</v>
      </c>
      <c r="O495" s="17" t="n">
        <v>14</v>
      </c>
      <c r="P495" s="17" t="n">
        <v>0</v>
      </c>
      <c r="Q495" s="17" t="n">
        <v>0</v>
      </c>
      <c r="R495" s="17" t="n">
        <v>0</v>
      </c>
      <c r="S495" s="17" t="n">
        <v>0</v>
      </c>
      <c r="T495" s="17" t="n">
        <v>0</v>
      </c>
    </row>
    <row r="496" customFormat="false" ht="15" hidden="false" customHeight="true" outlineLevel="0" collapsed="false">
      <c r="A496" s="17" t="s">
        <v>149</v>
      </c>
      <c r="B496" s="17" t="s">
        <v>142</v>
      </c>
      <c r="C496" s="17" t="s">
        <v>134</v>
      </c>
      <c r="D496" s="17" t="s">
        <v>135</v>
      </c>
      <c r="E496" s="17" t="s">
        <v>139</v>
      </c>
      <c r="F496" s="17" t="s">
        <v>144</v>
      </c>
      <c r="G496" s="17" t="n">
        <v>2</v>
      </c>
      <c r="H496" s="17" t="n">
        <v>3</v>
      </c>
      <c r="I496" s="17" t="n">
        <v>0</v>
      </c>
      <c r="J496" s="17" t="n">
        <v>1</v>
      </c>
      <c r="K496" s="17" t="n">
        <v>4</v>
      </c>
      <c r="L496" s="17" t="n">
        <v>126</v>
      </c>
      <c r="M496" s="17" t="n">
        <v>60</v>
      </c>
      <c r="N496" s="17" t="n">
        <v>0</v>
      </c>
      <c r="O496" s="17" t="n">
        <v>5</v>
      </c>
      <c r="P496" s="17" t="n">
        <v>0</v>
      </c>
      <c r="Q496" s="17" t="n">
        <v>0</v>
      </c>
      <c r="R496" s="17" t="n">
        <v>0</v>
      </c>
      <c r="S496" s="17" t="n">
        <v>0</v>
      </c>
      <c r="T496" s="17" t="n">
        <v>0</v>
      </c>
    </row>
    <row r="497" customFormat="false" ht="15" hidden="false" customHeight="true" outlineLevel="0" collapsed="false">
      <c r="A497" s="17" t="s">
        <v>149</v>
      </c>
      <c r="B497" s="17" t="s">
        <v>142</v>
      </c>
      <c r="C497" s="17" t="s">
        <v>134</v>
      </c>
      <c r="D497" s="17" t="s">
        <v>135</v>
      </c>
      <c r="E497" s="17" t="s">
        <v>139</v>
      </c>
      <c r="F497" s="17" t="s">
        <v>150</v>
      </c>
      <c r="G497" s="17" t="n">
        <v>4</v>
      </c>
      <c r="H497" s="17" t="n">
        <v>2</v>
      </c>
      <c r="I497" s="17" t="n">
        <v>1</v>
      </c>
      <c r="J497" s="17" t="n">
        <v>2</v>
      </c>
      <c r="K497" s="17" t="n">
        <v>5</v>
      </c>
      <c r="L497" s="17" t="n">
        <v>61</v>
      </c>
      <c r="M497" s="17" t="n">
        <v>45</v>
      </c>
      <c r="N497" s="17" t="n">
        <v>5</v>
      </c>
      <c r="O497" s="17" t="n">
        <v>94</v>
      </c>
      <c r="P497" s="17" t="n">
        <v>0</v>
      </c>
      <c r="Q497" s="17" t="n">
        <v>0</v>
      </c>
      <c r="R497" s="17" t="n">
        <v>0</v>
      </c>
      <c r="S497" s="17" t="n">
        <v>0</v>
      </c>
      <c r="T497" s="17" t="n">
        <v>0</v>
      </c>
    </row>
    <row r="498" customFormat="false" ht="15" hidden="false" customHeight="true" outlineLevel="0" collapsed="false">
      <c r="A498" s="17" t="s">
        <v>149</v>
      </c>
      <c r="B498" s="17" t="s">
        <v>142</v>
      </c>
      <c r="C498" s="17" t="s">
        <v>134</v>
      </c>
      <c r="D498" s="17" t="s">
        <v>135</v>
      </c>
      <c r="E498" s="17" t="s">
        <v>139</v>
      </c>
      <c r="F498" s="17" t="s">
        <v>158</v>
      </c>
      <c r="G498" s="17" t="n">
        <v>2</v>
      </c>
      <c r="H498" s="17" t="n">
        <v>1</v>
      </c>
      <c r="I498" s="17" t="n">
        <v>0</v>
      </c>
      <c r="J498" s="17" t="n">
        <v>1</v>
      </c>
      <c r="K498" s="17" t="n">
        <v>2</v>
      </c>
      <c r="L498" s="17" t="n">
        <v>16</v>
      </c>
      <c r="M498" s="17" t="n">
        <v>5</v>
      </c>
      <c r="N498" s="17" t="n">
        <v>0</v>
      </c>
      <c r="O498" s="17" t="n">
        <v>10</v>
      </c>
      <c r="P498" s="17" t="n">
        <v>0</v>
      </c>
      <c r="Q498" s="17" t="n">
        <v>0</v>
      </c>
      <c r="R498" s="17" t="n">
        <v>0</v>
      </c>
      <c r="S498" s="17" t="n">
        <v>0</v>
      </c>
      <c r="T498" s="17" t="n">
        <v>0</v>
      </c>
    </row>
    <row r="499" customFormat="false" ht="15" hidden="false" customHeight="true" outlineLevel="0" collapsed="false">
      <c r="A499" s="17" t="s">
        <v>149</v>
      </c>
      <c r="B499" s="17" t="s">
        <v>142</v>
      </c>
      <c r="C499" s="17" t="s">
        <v>134</v>
      </c>
      <c r="D499" s="17" t="s">
        <v>135</v>
      </c>
      <c r="E499" s="17" t="s">
        <v>139</v>
      </c>
      <c r="F499" s="17" t="s">
        <v>169</v>
      </c>
      <c r="G499" s="17" t="n">
        <v>1</v>
      </c>
      <c r="H499" s="17" t="n">
        <v>0</v>
      </c>
      <c r="I499" s="17" t="n">
        <v>0</v>
      </c>
      <c r="J499" s="17" t="n">
        <v>0</v>
      </c>
      <c r="K499" s="17" t="n">
        <v>1</v>
      </c>
      <c r="L499" s="17" t="n">
        <v>3</v>
      </c>
      <c r="M499" s="17" t="n">
        <v>0</v>
      </c>
      <c r="N499" s="17" t="n">
        <v>0</v>
      </c>
      <c r="O499" s="17" t="n">
        <v>0</v>
      </c>
      <c r="P499" s="17" t="n">
        <v>0</v>
      </c>
      <c r="Q499" s="17" t="n">
        <v>0</v>
      </c>
      <c r="R499" s="17" t="n">
        <v>0</v>
      </c>
      <c r="S499" s="17" t="n">
        <v>0</v>
      </c>
      <c r="T499" s="17" t="n">
        <v>0</v>
      </c>
    </row>
    <row r="500" customFormat="false" ht="15" hidden="false" customHeight="true" outlineLevel="0" collapsed="false">
      <c r="A500" s="17" t="s">
        <v>149</v>
      </c>
      <c r="B500" s="17" t="s">
        <v>142</v>
      </c>
      <c r="C500" s="17" t="s">
        <v>134</v>
      </c>
      <c r="D500" s="17" t="s">
        <v>177</v>
      </c>
      <c r="E500" s="17" t="s">
        <v>243</v>
      </c>
      <c r="F500" s="17" t="s">
        <v>7</v>
      </c>
      <c r="G500" s="17" t="n">
        <v>1</v>
      </c>
      <c r="H500" s="17" t="n">
        <v>1</v>
      </c>
      <c r="I500" s="17" t="n">
        <v>1</v>
      </c>
      <c r="J500" s="17" t="n">
        <v>1</v>
      </c>
      <c r="K500" s="17" t="n">
        <v>1</v>
      </c>
      <c r="L500" s="17" t="n">
        <v>402</v>
      </c>
      <c r="M500" s="17" t="n">
        <v>353</v>
      </c>
      <c r="N500" s="17" t="n">
        <v>276</v>
      </c>
      <c r="O500" s="17" t="n">
        <v>65</v>
      </c>
      <c r="P500" s="17" t="n">
        <v>0</v>
      </c>
      <c r="Q500" s="17" t="n">
        <v>0</v>
      </c>
      <c r="R500" s="17" t="n">
        <v>0</v>
      </c>
      <c r="S500" s="17" t="n">
        <v>0</v>
      </c>
      <c r="T500" s="17" t="n">
        <v>0</v>
      </c>
    </row>
    <row r="501" customFormat="false" ht="15" hidden="false" customHeight="true" outlineLevel="0" collapsed="false">
      <c r="A501" s="17" t="s">
        <v>149</v>
      </c>
      <c r="B501" s="17" t="s">
        <v>142</v>
      </c>
      <c r="C501" s="17" t="s">
        <v>134</v>
      </c>
      <c r="D501" s="17" t="s">
        <v>177</v>
      </c>
      <c r="E501" s="17" t="s">
        <v>243</v>
      </c>
      <c r="F501" s="17" t="s">
        <v>140</v>
      </c>
      <c r="G501" s="17" t="n">
        <v>0</v>
      </c>
      <c r="H501" s="17" t="n">
        <v>0</v>
      </c>
      <c r="I501" s="17" t="n">
        <v>1</v>
      </c>
      <c r="J501" s="17" t="n">
        <v>1</v>
      </c>
      <c r="K501" s="17" t="n">
        <v>1</v>
      </c>
      <c r="L501" s="17" t="n">
        <v>0</v>
      </c>
      <c r="M501" s="17" t="n">
        <v>0</v>
      </c>
      <c r="N501" s="17" t="n">
        <v>14</v>
      </c>
      <c r="O501" s="17" t="n">
        <v>4</v>
      </c>
      <c r="P501" s="17" t="n">
        <v>0</v>
      </c>
      <c r="Q501" s="17" t="n">
        <v>0</v>
      </c>
      <c r="R501" s="17" t="n">
        <v>0</v>
      </c>
      <c r="S501" s="17" t="n">
        <v>0</v>
      </c>
      <c r="T501" s="17" t="n">
        <v>0</v>
      </c>
    </row>
    <row r="502" customFormat="false" ht="15" hidden="false" customHeight="true" outlineLevel="0" collapsed="false">
      <c r="A502" s="17" t="s">
        <v>149</v>
      </c>
      <c r="B502" s="17" t="s">
        <v>142</v>
      </c>
      <c r="C502" s="17" t="s">
        <v>134</v>
      </c>
      <c r="D502" s="17" t="s">
        <v>177</v>
      </c>
      <c r="E502" s="17" t="s">
        <v>243</v>
      </c>
      <c r="F502" s="17" t="s">
        <v>144</v>
      </c>
      <c r="G502" s="17" t="n">
        <v>1</v>
      </c>
      <c r="H502" s="17" t="n">
        <v>1</v>
      </c>
      <c r="I502" s="17" t="n">
        <v>1</v>
      </c>
      <c r="J502" s="17" t="n">
        <v>1</v>
      </c>
      <c r="K502" s="17" t="n">
        <v>1</v>
      </c>
      <c r="L502" s="17" t="n">
        <v>317</v>
      </c>
      <c r="M502" s="17" t="n">
        <v>306</v>
      </c>
      <c r="N502" s="17" t="n">
        <v>218</v>
      </c>
      <c r="O502" s="17" t="n">
        <v>55</v>
      </c>
      <c r="P502" s="17" t="n">
        <v>0</v>
      </c>
      <c r="Q502" s="17" t="n">
        <v>0</v>
      </c>
      <c r="R502" s="17" t="n">
        <v>0</v>
      </c>
      <c r="S502" s="17" t="n">
        <v>0</v>
      </c>
      <c r="T502" s="17" t="n">
        <v>0</v>
      </c>
    </row>
    <row r="503" customFormat="false" ht="15" hidden="false" customHeight="true" outlineLevel="0" collapsed="false">
      <c r="A503" s="17" t="s">
        <v>149</v>
      </c>
      <c r="B503" s="17" t="s">
        <v>142</v>
      </c>
      <c r="C503" s="17" t="s">
        <v>134</v>
      </c>
      <c r="D503" s="17" t="s">
        <v>177</v>
      </c>
      <c r="E503" s="17" t="s">
        <v>243</v>
      </c>
      <c r="F503" s="17" t="s">
        <v>150</v>
      </c>
      <c r="G503" s="17" t="n">
        <v>1</v>
      </c>
      <c r="H503" s="17" t="n">
        <v>1</v>
      </c>
      <c r="I503" s="17" t="n">
        <v>1</v>
      </c>
      <c r="J503" s="17" t="n">
        <v>1</v>
      </c>
      <c r="K503" s="17" t="n">
        <v>1</v>
      </c>
      <c r="L503" s="17" t="n">
        <v>80</v>
      </c>
      <c r="M503" s="17" t="n">
        <v>45</v>
      </c>
      <c r="N503" s="17" t="n">
        <v>39</v>
      </c>
      <c r="O503" s="17" t="n">
        <v>6</v>
      </c>
      <c r="P503" s="17" t="n">
        <v>0</v>
      </c>
      <c r="Q503" s="17" t="n">
        <v>0</v>
      </c>
      <c r="R503" s="17" t="n">
        <v>0</v>
      </c>
      <c r="S503" s="17" t="n">
        <v>0</v>
      </c>
      <c r="T503" s="17" t="n">
        <v>0</v>
      </c>
    </row>
    <row r="504" customFormat="false" ht="15" hidden="false" customHeight="true" outlineLevel="0" collapsed="false">
      <c r="A504" s="17" t="s">
        <v>149</v>
      </c>
      <c r="B504" s="17" t="s">
        <v>142</v>
      </c>
      <c r="C504" s="17" t="s">
        <v>134</v>
      </c>
      <c r="D504" s="17" t="s">
        <v>177</v>
      </c>
      <c r="E504" s="17" t="s">
        <v>243</v>
      </c>
      <c r="F504" s="17" t="s">
        <v>166</v>
      </c>
      <c r="G504" s="17" t="n">
        <v>0</v>
      </c>
      <c r="H504" s="17" t="n">
        <v>0</v>
      </c>
      <c r="I504" s="17" t="n">
        <v>1</v>
      </c>
      <c r="J504" s="17" t="n">
        <v>0</v>
      </c>
      <c r="K504" s="17" t="n">
        <v>1</v>
      </c>
      <c r="L504" s="17" t="n">
        <v>0</v>
      </c>
      <c r="M504" s="17" t="n">
        <v>0</v>
      </c>
      <c r="N504" s="17" t="n">
        <v>1</v>
      </c>
      <c r="O504" s="17" t="n">
        <v>0</v>
      </c>
      <c r="P504" s="17" t="n">
        <v>0</v>
      </c>
      <c r="Q504" s="17" t="n">
        <v>0</v>
      </c>
      <c r="R504" s="17" t="n">
        <v>0</v>
      </c>
      <c r="S504" s="17" t="n">
        <v>0</v>
      </c>
      <c r="T504" s="17" t="n">
        <v>0</v>
      </c>
    </row>
    <row r="505" customFormat="false" ht="15" hidden="false" customHeight="true" outlineLevel="0" collapsed="false">
      <c r="A505" s="17" t="s">
        <v>149</v>
      </c>
      <c r="B505" s="17" t="s">
        <v>142</v>
      </c>
      <c r="C505" s="17" t="s">
        <v>134</v>
      </c>
      <c r="D505" s="17" t="s">
        <v>177</v>
      </c>
      <c r="E505" s="17" t="s">
        <v>243</v>
      </c>
      <c r="F505" s="17" t="s">
        <v>158</v>
      </c>
      <c r="G505" s="17" t="n">
        <v>1</v>
      </c>
      <c r="H505" s="17" t="n">
        <v>1</v>
      </c>
      <c r="I505" s="17" t="n">
        <v>1</v>
      </c>
      <c r="J505" s="17" t="n">
        <v>0</v>
      </c>
      <c r="K505" s="17" t="n">
        <v>1</v>
      </c>
      <c r="L505" s="17" t="n">
        <v>4</v>
      </c>
      <c r="M505" s="17" t="n">
        <v>2</v>
      </c>
      <c r="N505" s="17" t="n">
        <v>4</v>
      </c>
      <c r="O505" s="17" t="n">
        <v>0</v>
      </c>
      <c r="P505" s="17" t="n">
        <v>0</v>
      </c>
      <c r="Q505" s="17" t="n">
        <v>0</v>
      </c>
      <c r="R505" s="17" t="n">
        <v>0</v>
      </c>
      <c r="S505" s="17" t="n">
        <v>0</v>
      </c>
      <c r="T505" s="17" t="n">
        <v>0</v>
      </c>
    </row>
    <row r="506" customFormat="false" ht="15" hidden="false" customHeight="true" outlineLevel="0" collapsed="false">
      <c r="A506" s="17" t="s">
        <v>149</v>
      </c>
      <c r="B506" s="17" t="s">
        <v>142</v>
      </c>
      <c r="C506" s="17" t="s">
        <v>134</v>
      </c>
      <c r="D506" s="17" t="s">
        <v>177</v>
      </c>
      <c r="E506" s="17" t="s">
        <v>243</v>
      </c>
      <c r="F506" s="17" t="s">
        <v>169</v>
      </c>
      <c r="G506" s="17" t="n">
        <v>1</v>
      </c>
      <c r="H506" s="17" t="n">
        <v>0</v>
      </c>
      <c r="I506" s="17" t="n">
        <v>0</v>
      </c>
      <c r="J506" s="17" t="n">
        <v>0</v>
      </c>
      <c r="K506" s="17" t="n">
        <v>1</v>
      </c>
      <c r="L506" s="17" t="n">
        <v>1</v>
      </c>
      <c r="M506" s="17" t="n">
        <v>0</v>
      </c>
      <c r="N506" s="17" t="n">
        <v>0</v>
      </c>
      <c r="O506" s="17" t="n">
        <v>0</v>
      </c>
      <c r="P506" s="17" t="n">
        <v>0</v>
      </c>
      <c r="Q506" s="17" t="n">
        <v>0</v>
      </c>
      <c r="R506" s="17" t="n">
        <v>0</v>
      </c>
      <c r="S506" s="17" t="n">
        <v>0</v>
      </c>
      <c r="T506" s="17" t="n">
        <v>0</v>
      </c>
    </row>
    <row r="507" customFormat="false" ht="15" hidden="false" customHeight="true" outlineLevel="0" collapsed="false">
      <c r="A507" s="17" t="s">
        <v>149</v>
      </c>
      <c r="B507" s="17" t="s">
        <v>142</v>
      </c>
      <c r="C507" s="17" t="s">
        <v>134</v>
      </c>
      <c r="D507" s="17" t="s">
        <v>14446</v>
      </c>
      <c r="E507" s="17" t="s">
        <v>243</v>
      </c>
      <c r="F507" s="17" t="s">
        <v>7</v>
      </c>
      <c r="G507" s="17" t="n">
        <v>1</v>
      </c>
      <c r="H507" s="17" t="n">
        <v>1</v>
      </c>
      <c r="I507" s="17" t="n">
        <v>1</v>
      </c>
      <c r="J507" s="17" t="n">
        <v>1</v>
      </c>
      <c r="K507" s="17" t="n">
        <v>1</v>
      </c>
      <c r="L507" s="17" t="n">
        <v>986</v>
      </c>
      <c r="M507" s="17" t="n">
        <v>1484</v>
      </c>
      <c r="N507" s="17" t="n">
        <v>1429</v>
      </c>
      <c r="O507" s="17" t="n">
        <v>229</v>
      </c>
      <c r="P507" s="17" t="n">
        <v>0</v>
      </c>
      <c r="Q507" s="17" t="n">
        <v>0</v>
      </c>
      <c r="R507" s="17" t="n">
        <v>0</v>
      </c>
      <c r="S507" s="17" t="n">
        <v>0</v>
      </c>
      <c r="T507" s="17" t="n">
        <v>0</v>
      </c>
    </row>
    <row r="508" customFormat="false" ht="15" hidden="false" customHeight="true" outlineLevel="0" collapsed="false">
      <c r="A508" s="17" t="s">
        <v>149</v>
      </c>
      <c r="B508" s="17" t="s">
        <v>142</v>
      </c>
      <c r="C508" s="17" t="s">
        <v>134</v>
      </c>
      <c r="D508" s="17" t="s">
        <v>14446</v>
      </c>
      <c r="E508" s="17" t="s">
        <v>243</v>
      </c>
      <c r="F508" s="17" t="s">
        <v>140</v>
      </c>
      <c r="G508" s="17" t="n">
        <v>1</v>
      </c>
      <c r="H508" s="17" t="n">
        <v>1</v>
      </c>
      <c r="I508" s="17" t="n">
        <v>1</v>
      </c>
      <c r="J508" s="17" t="n">
        <v>1</v>
      </c>
      <c r="K508" s="17" t="n">
        <v>1</v>
      </c>
      <c r="L508" s="17" t="n">
        <v>66</v>
      </c>
      <c r="M508" s="17" t="n">
        <v>129</v>
      </c>
      <c r="N508" s="17" t="n">
        <v>29</v>
      </c>
      <c r="O508" s="17" t="n">
        <v>1</v>
      </c>
      <c r="P508" s="17" t="n">
        <v>0</v>
      </c>
      <c r="Q508" s="17" t="n">
        <v>0</v>
      </c>
      <c r="R508" s="17" t="n">
        <v>0</v>
      </c>
      <c r="S508" s="17" t="n">
        <v>0</v>
      </c>
      <c r="T508" s="17" t="n">
        <v>0</v>
      </c>
    </row>
    <row r="509" customFormat="false" ht="15" hidden="false" customHeight="true" outlineLevel="0" collapsed="false">
      <c r="A509" s="17" t="s">
        <v>149</v>
      </c>
      <c r="B509" s="17" t="s">
        <v>142</v>
      </c>
      <c r="C509" s="17" t="s">
        <v>134</v>
      </c>
      <c r="D509" s="17" t="s">
        <v>14446</v>
      </c>
      <c r="E509" s="17" t="s">
        <v>243</v>
      </c>
      <c r="F509" s="17" t="s">
        <v>144</v>
      </c>
      <c r="G509" s="17" t="n">
        <v>0</v>
      </c>
      <c r="H509" s="17" t="n">
        <v>1</v>
      </c>
      <c r="I509" s="17" t="n">
        <v>1</v>
      </c>
      <c r="J509" s="17" t="n">
        <v>0</v>
      </c>
      <c r="K509" s="17" t="n">
        <v>1</v>
      </c>
      <c r="L509" s="17" t="n">
        <v>0</v>
      </c>
      <c r="M509" s="17" t="n">
        <v>28</v>
      </c>
      <c r="N509" s="17" t="n">
        <v>4</v>
      </c>
      <c r="O509" s="17" t="n">
        <v>0</v>
      </c>
      <c r="P509" s="17" t="n">
        <v>0</v>
      </c>
      <c r="Q509" s="17" t="n">
        <v>0</v>
      </c>
      <c r="R509" s="17" t="n">
        <v>0</v>
      </c>
      <c r="S509" s="17" t="n">
        <v>0</v>
      </c>
      <c r="T509" s="17" t="n">
        <v>0</v>
      </c>
    </row>
    <row r="510" customFormat="false" ht="15" hidden="false" customHeight="true" outlineLevel="0" collapsed="false">
      <c r="A510" s="17" t="s">
        <v>149</v>
      </c>
      <c r="B510" s="17" t="s">
        <v>142</v>
      </c>
      <c r="C510" s="17" t="s">
        <v>134</v>
      </c>
      <c r="D510" s="17" t="s">
        <v>14446</v>
      </c>
      <c r="E510" s="17" t="s">
        <v>243</v>
      </c>
      <c r="F510" s="17" t="s">
        <v>150</v>
      </c>
      <c r="G510" s="17" t="n">
        <v>1</v>
      </c>
      <c r="H510" s="17" t="n">
        <v>1</v>
      </c>
      <c r="I510" s="17" t="n">
        <v>1</v>
      </c>
      <c r="J510" s="17" t="n">
        <v>1</v>
      </c>
      <c r="K510" s="17" t="n">
        <v>1</v>
      </c>
      <c r="L510" s="17" t="n">
        <v>550</v>
      </c>
      <c r="M510" s="17" t="n">
        <v>324</v>
      </c>
      <c r="N510" s="17" t="n">
        <v>447</v>
      </c>
      <c r="O510" s="17" t="n">
        <v>142</v>
      </c>
      <c r="P510" s="17" t="n">
        <v>0</v>
      </c>
      <c r="Q510" s="17" t="n">
        <v>0</v>
      </c>
      <c r="R510" s="17" t="n">
        <v>0</v>
      </c>
      <c r="S510" s="17" t="n">
        <v>0</v>
      </c>
      <c r="T510" s="17" t="n">
        <v>0</v>
      </c>
    </row>
    <row r="511" customFormat="false" ht="15" hidden="false" customHeight="true" outlineLevel="0" collapsed="false">
      <c r="A511" s="17" t="s">
        <v>149</v>
      </c>
      <c r="B511" s="17" t="s">
        <v>142</v>
      </c>
      <c r="C511" s="17" t="s">
        <v>134</v>
      </c>
      <c r="D511" s="17" t="s">
        <v>14446</v>
      </c>
      <c r="E511" s="17" t="s">
        <v>243</v>
      </c>
      <c r="F511" s="17" t="s">
        <v>166</v>
      </c>
      <c r="G511" s="17" t="n">
        <v>1</v>
      </c>
      <c r="H511" s="17" t="n">
        <v>1</v>
      </c>
      <c r="I511" s="17" t="n">
        <v>1</v>
      </c>
      <c r="J511" s="17" t="n">
        <v>1</v>
      </c>
      <c r="K511" s="17" t="n">
        <v>1</v>
      </c>
      <c r="L511" s="17" t="n">
        <v>335</v>
      </c>
      <c r="M511" s="17" t="n">
        <v>957</v>
      </c>
      <c r="N511" s="17" t="n">
        <v>901</v>
      </c>
      <c r="O511" s="17" t="n">
        <v>70</v>
      </c>
      <c r="P511" s="17" t="n">
        <v>0</v>
      </c>
      <c r="Q511" s="17" t="n">
        <v>0</v>
      </c>
      <c r="R511" s="17" t="n">
        <v>0</v>
      </c>
      <c r="S511" s="17" t="n">
        <v>0</v>
      </c>
      <c r="T511" s="17" t="n">
        <v>0</v>
      </c>
    </row>
    <row r="512" customFormat="false" ht="15" hidden="false" customHeight="true" outlineLevel="0" collapsed="false">
      <c r="A512" s="17" t="s">
        <v>149</v>
      </c>
      <c r="B512" s="17" t="s">
        <v>142</v>
      </c>
      <c r="C512" s="17" t="s">
        <v>134</v>
      </c>
      <c r="D512" s="17" t="s">
        <v>14446</v>
      </c>
      <c r="E512" s="17" t="s">
        <v>243</v>
      </c>
      <c r="F512" s="17" t="s">
        <v>158</v>
      </c>
      <c r="G512" s="17" t="n">
        <v>1</v>
      </c>
      <c r="H512" s="17" t="n">
        <v>1</v>
      </c>
      <c r="I512" s="17" t="n">
        <v>1</v>
      </c>
      <c r="J512" s="17" t="n">
        <v>1</v>
      </c>
      <c r="K512" s="17" t="n">
        <v>1</v>
      </c>
      <c r="L512" s="17" t="n">
        <v>35</v>
      </c>
      <c r="M512" s="17" t="n">
        <v>9</v>
      </c>
      <c r="N512" s="17" t="n">
        <v>35</v>
      </c>
      <c r="O512" s="17" t="n">
        <v>11</v>
      </c>
      <c r="P512" s="17" t="n">
        <v>0</v>
      </c>
      <c r="Q512" s="17" t="n">
        <v>0</v>
      </c>
      <c r="R512" s="17" t="n">
        <v>0</v>
      </c>
      <c r="S512" s="17" t="n">
        <v>0</v>
      </c>
      <c r="T512" s="17" t="n">
        <v>0</v>
      </c>
    </row>
    <row r="513" customFormat="false" ht="15" hidden="false" customHeight="true" outlineLevel="0" collapsed="false">
      <c r="A513" s="17" t="s">
        <v>149</v>
      </c>
      <c r="B513" s="17" t="s">
        <v>142</v>
      </c>
      <c r="C513" s="17" t="s">
        <v>134</v>
      </c>
      <c r="D513" s="17" t="s">
        <v>14446</v>
      </c>
      <c r="E513" s="17" t="s">
        <v>243</v>
      </c>
      <c r="F513" s="17" t="s">
        <v>169</v>
      </c>
      <c r="G513" s="17" t="n">
        <v>0</v>
      </c>
      <c r="H513" s="17" t="n">
        <v>1</v>
      </c>
      <c r="I513" s="17" t="n">
        <v>1</v>
      </c>
      <c r="J513" s="17" t="n">
        <v>1</v>
      </c>
      <c r="K513" s="17" t="n">
        <v>1</v>
      </c>
      <c r="L513" s="17" t="n">
        <v>0</v>
      </c>
      <c r="M513" s="17" t="n">
        <v>37</v>
      </c>
      <c r="N513" s="17" t="n">
        <v>13</v>
      </c>
      <c r="O513" s="17" t="n">
        <v>5</v>
      </c>
      <c r="P513" s="17" t="n">
        <v>0</v>
      </c>
      <c r="Q513" s="17" t="n">
        <v>0</v>
      </c>
      <c r="R513" s="17" t="n">
        <v>0</v>
      </c>
      <c r="S513" s="17" t="n">
        <v>0</v>
      </c>
      <c r="T513" s="17" t="n">
        <v>0</v>
      </c>
    </row>
    <row r="514" customFormat="false" ht="15" hidden="false" customHeight="true" outlineLevel="0" collapsed="false">
      <c r="A514" s="17" t="s">
        <v>149</v>
      </c>
      <c r="B514" s="17" t="s">
        <v>142</v>
      </c>
      <c r="C514" s="17" t="s">
        <v>134</v>
      </c>
      <c r="D514" s="17" t="s">
        <v>14446</v>
      </c>
      <c r="E514" s="17" t="s">
        <v>139</v>
      </c>
      <c r="F514" s="17" t="s">
        <v>7</v>
      </c>
      <c r="G514" s="17" t="n">
        <v>0</v>
      </c>
      <c r="H514" s="17" t="n">
        <v>1</v>
      </c>
      <c r="I514" s="17" t="n">
        <v>1</v>
      </c>
      <c r="J514" s="17" t="n">
        <v>1</v>
      </c>
      <c r="K514" s="17" t="n">
        <v>1</v>
      </c>
      <c r="L514" s="17" t="n">
        <v>0</v>
      </c>
      <c r="M514" s="17" t="n">
        <v>14</v>
      </c>
      <c r="N514" s="17" t="n">
        <v>113</v>
      </c>
      <c r="O514" s="17" t="n">
        <v>3</v>
      </c>
      <c r="P514" s="17" t="n">
        <v>0</v>
      </c>
      <c r="Q514" s="17" t="n">
        <v>0</v>
      </c>
      <c r="R514" s="17" t="n">
        <v>0</v>
      </c>
      <c r="S514" s="17" t="n">
        <v>0</v>
      </c>
      <c r="T514" s="17" t="n">
        <v>0</v>
      </c>
    </row>
    <row r="515" customFormat="false" ht="15" hidden="false" customHeight="true" outlineLevel="0" collapsed="false">
      <c r="A515" s="17" t="s">
        <v>149</v>
      </c>
      <c r="B515" s="17" t="s">
        <v>142</v>
      </c>
      <c r="C515" s="17" t="s">
        <v>134</v>
      </c>
      <c r="D515" s="17" t="s">
        <v>14446</v>
      </c>
      <c r="E515" s="17" t="s">
        <v>139</v>
      </c>
      <c r="F515" s="17" t="s">
        <v>140</v>
      </c>
      <c r="G515" s="17" t="n">
        <v>0</v>
      </c>
      <c r="H515" s="17" t="n">
        <v>0</v>
      </c>
      <c r="I515" s="17" t="n">
        <v>1</v>
      </c>
      <c r="J515" s="17" t="n">
        <v>0</v>
      </c>
      <c r="K515" s="17" t="n">
        <v>1</v>
      </c>
      <c r="L515" s="17" t="n">
        <v>0</v>
      </c>
      <c r="M515" s="17" t="n">
        <v>0</v>
      </c>
      <c r="N515" s="17" t="n">
        <v>25</v>
      </c>
      <c r="O515" s="17" t="n">
        <v>0</v>
      </c>
      <c r="P515" s="17" t="n">
        <v>0</v>
      </c>
      <c r="Q515" s="17" t="n">
        <v>0</v>
      </c>
      <c r="R515" s="17" t="n">
        <v>0</v>
      </c>
      <c r="S515" s="17" t="n">
        <v>0</v>
      </c>
      <c r="T515" s="17" t="n">
        <v>0</v>
      </c>
    </row>
    <row r="516" customFormat="false" ht="15" hidden="false" customHeight="true" outlineLevel="0" collapsed="false">
      <c r="A516" s="17" t="s">
        <v>149</v>
      </c>
      <c r="B516" s="17" t="s">
        <v>142</v>
      </c>
      <c r="C516" s="17" t="s">
        <v>134</v>
      </c>
      <c r="D516" s="17" t="s">
        <v>14446</v>
      </c>
      <c r="E516" s="17" t="s">
        <v>139</v>
      </c>
      <c r="F516" s="17" t="s">
        <v>150</v>
      </c>
      <c r="G516" s="17" t="n">
        <v>0</v>
      </c>
      <c r="H516" s="17" t="n">
        <v>1</v>
      </c>
      <c r="I516" s="17" t="n">
        <v>1</v>
      </c>
      <c r="J516" s="17" t="n">
        <v>0</v>
      </c>
      <c r="K516" s="17" t="n">
        <v>1</v>
      </c>
      <c r="L516" s="17" t="n">
        <v>0</v>
      </c>
      <c r="M516" s="17" t="n">
        <v>14</v>
      </c>
      <c r="N516" s="17" t="n">
        <v>88</v>
      </c>
      <c r="O516" s="17" t="n">
        <v>0</v>
      </c>
      <c r="P516" s="17" t="n">
        <v>0</v>
      </c>
      <c r="Q516" s="17" t="n">
        <v>0</v>
      </c>
      <c r="R516" s="17" t="n">
        <v>0</v>
      </c>
      <c r="S516" s="17" t="n">
        <v>0</v>
      </c>
      <c r="T516" s="17" t="n">
        <v>0</v>
      </c>
    </row>
    <row r="517" customFormat="false" ht="15" hidden="false" customHeight="true" outlineLevel="0" collapsed="false">
      <c r="A517" s="17" t="s">
        <v>149</v>
      </c>
      <c r="B517" s="17" t="s">
        <v>142</v>
      </c>
      <c r="C517" s="17" t="s">
        <v>134</v>
      </c>
      <c r="D517" s="17" t="s">
        <v>14446</v>
      </c>
      <c r="E517" s="17" t="s">
        <v>139</v>
      </c>
      <c r="F517" s="17" t="s">
        <v>158</v>
      </c>
      <c r="G517" s="17" t="n">
        <v>0</v>
      </c>
      <c r="H517" s="17" t="n">
        <v>0</v>
      </c>
      <c r="I517" s="17" t="n">
        <v>0</v>
      </c>
      <c r="J517" s="17" t="n">
        <v>1</v>
      </c>
      <c r="K517" s="17" t="n">
        <v>1</v>
      </c>
      <c r="L517" s="17" t="n">
        <v>0</v>
      </c>
      <c r="M517" s="17" t="n">
        <v>0</v>
      </c>
      <c r="N517" s="17" t="n">
        <v>0</v>
      </c>
      <c r="O517" s="17" t="n">
        <v>3</v>
      </c>
      <c r="P517" s="17" t="n">
        <v>0</v>
      </c>
      <c r="Q517" s="17" t="n">
        <v>0</v>
      </c>
      <c r="R517" s="17" t="n">
        <v>0</v>
      </c>
      <c r="S517" s="17" t="n">
        <v>0</v>
      </c>
      <c r="T517" s="17" t="n">
        <v>0</v>
      </c>
    </row>
    <row r="518" customFormat="false" ht="15" hidden="false" customHeight="true" outlineLevel="0" collapsed="false">
      <c r="A518" s="17" t="s">
        <v>149</v>
      </c>
      <c r="B518" s="17" t="s">
        <v>142</v>
      </c>
      <c r="C518" s="17" t="s">
        <v>148</v>
      </c>
      <c r="D518" s="17" t="s">
        <v>14443</v>
      </c>
      <c r="E518" s="17" t="s">
        <v>139</v>
      </c>
      <c r="F518" s="17" t="s">
        <v>7</v>
      </c>
      <c r="G518" s="17" t="n">
        <v>14</v>
      </c>
      <c r="H518" s="17" t="n">
        <v>14</v>
      </c>
      <c r="I518" s="17" t="n">
        <v>10</v>
      </c>
      <c r="J518" s="17" t="n">
        <v>3</v>
      </c>
      <c r="K518" s="17" t="n">
        <v>30</v>
      </c>
      <c r="L518" s="17" t="n">
        <v>985</v>
      </c>
      <c r="M518" s="17" t="n">
        <v>614</v>
      </c>
      <c r="N518" s="17" t="n">
        <v>135</v>
      </c>
      <c r="O518" s="17" t="n">
        <v>32</v>
      </c>
      <c r="P518" s="17" t="n">
        <v>0</v>
      </c>
      <c r="Q518" s="17" t="n">
        <v>0</v>
      </c>
      <c r="R518" s="17" t="n">
        <v>0</v>
      </c>
      <c r="S518" s="17" t="n">
        <v>0</v>
      </c>
      <c r="T518" s="17" t="n">
        <v>0</v>
      </c>
    </row>
    <row r="519" customFormat="false" ht="15" hidden="false" customHeight="true" outlineLevel="0" collapsed="false">
      <c r="A519" s="17" t="s">
        <v>149</v>
      </c>
      <c r="B519" s="17" t="s">
        <v>142</v>
      </c>
      <c r="C519" s="17" t="s">
        <v>148</v>
      </c>
      <c r="D519" s="17" t="s">
        <v>14443</v>
      </c>
      <c r="E519" s="17" t="s">
        <v>139</v>
      </c>
      <c r="F519" s="17" t="s">
        <v>140</v>
      </c>
      <c r="G519" s="17" t="n">
        <v>5</v>
      </c>
      <c r="H519" s="17" t="n">
        <v>4</v>
      </c>
      <c r="I519" s="17" t="n">
        <v>1</v>
      </c>
      <c r="J519" s="17" t="n">
        <v>1</v>
      </c>
      <c r="K519" s="17" t="n">
        <v>9</v>
      </c>
      <c r="L519" s="17" t="n">
        <v>308</v>
      </c>
      <c r="M519" s="17" t="n">
        <v>183</v>
      </c>
      <c r="N519" s="17" t="n">
        <v>1</v>
      </c>
      <c r="O519" s="17" t="n">
        <v>2</v>
      </c>
      <c r="P519" s="17" t="n">
        <v>0</v>
      </c>
      <c r="Q519" s="17" t="n">
        <v>0</v>
      </c>
      <c r="R519" s="17" t="n">
        <v>0</v>
      </c>
      <c r="S519" s="17" t="n">
        <v>0</v>
      </c>
      <c r="T519" s="17" t="n">
        <v>0</v>
      </c>
    </row>
    <row r="520" customFormat="false" ht="15" hidden="false" customHeight="true" outlineLevel="0" collapsed="false">
      <c r="A520" s="17" t="s">
        <v>149</v>
      </c>
      <c r="B520" s="17" t="s">
        <v>142</v>
      </c>
      <c r="C520" s="17" t="s">
        <v>148</v>
      </c>
      <c r="D520" s="17" t="s">
        <v>14443</v>
      </c>
      <c r="E520" s="17" t="s">
        <v>139</v>
      </c>
      <c r="F520" s="17" t="s">
        <v>144</v>
      </c>
      <c r="G520" s="17" t="n">
        <v>3</v>
      </c>
      <c r="H520" s="17" t="n">
        <v>3</v>
      </c>
      <c r="I520" s="17" t="n">
        <v>0</v>
      </c>
      <c r="J520" s="17" t="n">
        <v>1</v>
      </c>
      <c r="K520" s="17" t="n">
        <v>5</v>
      </c>
      <c r="L520" s="17" t="n">
        <v>443</v>
      </c>
      <c r="M520" s="17" t="n">
        <v>295</v>
      </c>
      <c r="N520" s="17" t="n">
        <v>0</v>
      </c>
      <c r="O520" s="17" t="n">
        <v>6</v>
      </c>
      <c r="P520" s="17" t="n">
        <v>0</v>
      </c>
      <c r="Q520" s="17" t="n">
        <v>0</v>
      </c>
      <c r="R520" s="17" t="n">
        <v>0</v>
      </c>
      <c r="S520" s="17" t="n">
        <v>0</v>
      </c>
      <c r="T520" s="17" t="n">
        <v>0</v>
      </c>
    </row>
    <row r="521" customFormat="false" ht="15" hidden="false" customHeight="true" outlineLevel="0" collapsed="false">
      <c r="A521" s="17" t="s">
        <v>149</v>
      </c>
      <c r="B521" s="17" t="s">
        <v>142</v>
      </c>
      <c r="C521" s="17" t="s">
        <v>148</v>
      </c>
      <c r="D521" s="17" t="s">
        <v>14443</v>
      </c>
      <c r="E521" s="17" t="s">
        <v>139</v>
      </c>
      <c r="F521" s="17" t="s">
        <v>150</v>
      </c>
      <c r="G521" s="17" t="n">
        <v>10</v>
      </c>
      <c r="H521" s="17" t="n">
        <v>6</v>
      </c>
      <c r="I521" s="17" t="n">
        <v>6</v>
      </c>
      <c r="J521" s="17" t="n">
        <v>1</v>
      </c>
      <c r="K521" s="17" t="n">
        <v>18</v>
      </c>
      <c r="L521" s="17" t="n">
        <v>146</v>
      </c>
      <c r="M521" s="17" t="n">
        <v>85</v>
      </c>
      <c r="N521" s="17" t="n">
        <v>42</v>
      </c>
      <c r="O521" s="17" t="n">
        <v>24</v>
      </c>
      <c r="P521" s="17" t="n">
        <v>0</v>
      </c>
      <c r="Q521" s="17" t="n">
        <v>0</v>
      </c>
      <c r="R521" s="17" t="n">
        <v>0</v>
      </c>
      <c r="S521" s="17" t="n">
        <v>0</v>
      </c>
      <c r="T521" s="17" t="n">
        <v>0</v>
      </c>
    </row>
    <row r="522" customFormat="false" ht="15" hidden="false" customHeight="true" outlineLevel="0" collapsed="false">
      <c r="A522" s="17" t="s">
        <v>149</v>
      </c>
      <c r="B522" s="17" t="s">
        <v>142</v>
      </c>
      <c r="C522" s="17" t="s">
        <v>148</v>
      </c>
      <c r="D522" s="17" t="s">
        <v>14443</v>
      </c>
      <c r="E522" s="17" t="s">
        <v>139</v>
      </c>
      <c r="F522" s="17" t="s">
        <v>166</v>
      </c>
      <c r="G522" s="17" t="n">
        <v>1</v>
      </c>
      <c r="H522" s="17" t="n">
        <v>0</v>
      </c>
      <c r="I522" s="17" t="n">
        <v>1</v>
      </c>
      <c r="J522" s="17" t="n">
        <v>0</v>
      </c>
      <c r="K522" s="17" t="n">
        <v>2</v>
      </c>
      <c r="L522" s="17" t="n">
        <v>13</v>
      </c>
      <c r="M522" s="17" t="n">
        <v>0</v>
      </c>
      <c r="N522" s="17" t="n">
        <v>35</v>
      </c>
      <c r="O522" s="17" t="n">
        <v>0</v>
      </c>
      <c r="P522" s="17" t="n">
        <v>0</v>
      </c>
      <c r="Q522" s="17" t="n">
        <v>0</v>
      </c>
      <c r="R522" s="17" t="n">
        <v>0</v>
      </c>
      <c r="S522" s="17" t="n">
        <v>0</v>
      </c>
      <c r="T522" s="17" t="n">
        <v>0</v>
      </c>
    </row>
    <row r="523" customFormat="false" ht="15" hidden="false" customHeight="true" outlineLevel="0" collapsed="false">
      <c r="A523" s="17" t="s">
        <v>149</v>
      </c>
      <c r="B523" s="17" t="s">
        <v>142</v>
      </c>
      <c r="C523" s="17" t="s">
        <v>148</v>
      </c>
      <c r="D523" s="17" t="s">
        <v>14443</v>
      </c>
      <c r="E523" s="17" t="s">
        <v>139</v>
      </c>
      <c r="F523" s="17" t="s">
        <v>158</v>
      </c>
      <c r="G523" s="17" t="n">
        <v>3</v>
      </c>
      <c r="H523" s="17" t="n">
        <v>5</v>
      </c>
      <c r="I523" s="17" t="n">
        <v>3</v>
      </c>
      <c r="J523" s="17" t="n">
        <v>0</v>
      </c>
      <c r="K523" s="17" t="n">
        <v>8</v>
      </c>
      <c r="L523" s="17" t="n">
        <v>75</v>
      </c>
      <c r="M523" s="17" t="n">
        <v>42</v>
      </c>
      <c r="N523" s="17" t="n">
        <v>57</v>
      </c>
      <c r="O523" s="17" t="n">
        <v>0</v>
      </c>
      <c r="P523" s="17" t="n">
        <v>0</v>
      </c>
      <c r="Q523" s="17" t="n">
        <v>0</v>
      </c>
      <c r="R523" s="17" t="n">
        <v>0</v>
      </c>
      <c r="S523" s="17" t="n">
        <v>0</v>
      </c>
      <c r="T523" s="17" t="n">
        <v>0</v>
      </c>
    </row>
    <row r="524" customFormat="false" ht="15" hidden="false" customHeight="true" outlineLevel="0" collapsed="false">
      <c r="A524" s="17" t="s">
        <v>149</v>
      </c>
      <c r="B524" s="17" t="s">
        <v>142</v>
      </c>
      <c r="C524" s="17" t="s">
        <v>148</v>
      </c>
      <c r="D524" s="17" t="s">
        <v>14443</v>
      </c>
      <c r="E524" s="17" t="s">
        <v>139</v>
      </c>
      <c r="F524" s="17" t="s">
        <v>169</v>
      </c>
      <c r="G524" s="17" t="n">
        <v>0</v>
      </c>
      <c r="H524" s="17" t="n">
        <v>1</v>
      </c>
      <c r="I524" s="17" t="n">
        <v>0</v>
      </c>
      <c r="J524" s="17" t="n">
        <v>0</v>
      </c>
      <c r="K524" s="17" t="n">
        <v>1</v>
      </c>
      <c r="L524" s="17" t="n">
        <v>0</v>
      </c>
      <c r="M524" s="17" t="n">
        <v>9</v>
      </c>
      <c r="N524" s="17" t="n">
        <v>0</v>
      </c>
      <c r="O524" s="17" t="n">
        <v>0</v>
      </c>
      <c r="P524" s="17" t="n">
        <v>0</v>
      </c>
      <c r="Q524" s="17" t="n">
        <v>0</v>
      </c>
      <c r="R524" s="17" t="n">
        <v>0</v>
      </c>
      <c r="S524" s="17" t="n">
        <v>0</v>
      </c>
      <c r="T524" s="17" t="n">
        <v>0</v>
      </c>
    </row>
    <row r="525" customFormat="false" ht="15" hidden="false" customHeight="true" outlineLevel="0" collapsed="false">
      <c r="A525" s="17" t="s">
        <v>149</v>
      </c>
      <c r="B525" s="17" t="s">
        <v>142</v>
      </c>
      <c r="C525" s="17" t="s">
        <v>217</v>
      </c>
      <c r="D525" s="17" t="s">
        <v>235</v>
      </c>
      <c r="E525" s="17" t="s">
        <v>243</v>
      </c>
      <c r="F525" s="17" t="s">
        <v>7</v>
      </c>
      <c r="G525" s="17" t="n">
        <v>1</v>
      </c>
      <c r="H525" s="17" t="n">
        <v>1</v>
      </c>
      <c r="I525" s="17" t="n">
        <v>1</v>
      </c>
      <c r="J525" s="17" t="n">
        <v>1</v>
      </c>
      <c r="K525" s="17" t="n">
        <v>1</v>
      </c>
      <c r="L525" s="17" t="n">
        <v>50</v>
      </c>
      <c r="M525" s="17" t="n">
        <v>80</v>
      </c>
      <c r="N525" s="17" t="n">
        <v>276</v>
      </c>
      <c r="O525" s="17" t="n">
        <v>93</v>
      </c>
      <c r="P525" s="17" t="n">
        <v>0</v>
      </c>
      <c r="Q525" s="17" t="n">
        <v>0</v>
      </c>
      <c r="R525" s="17" t="n">
        <v>0</v>
      </c>
      <c r="S525" s="17" t="n">
        <v>0</v>
      </c>
      <c r="T525" s="17" t="n">
        <v>0</v>
      </c>
    </row>
    <row r="526" customFormat="false" ht="15" hidden="false" customHeight="true" outlineLevel="0" collapsed="false">
      <c r="A526" s="17" t="s">
        <v>149</v>
      </c>
      <c r="B526" s="17" t="s">
        <v>142</v>
      </c>
      <c r="C526" s="17" t="s">
        <v>217</v>
      </c>
      <c r="D526" s="17" t="s">
        <v>235</v>
      </c>
      <c r="E526" s="17" t="s">
        <v>243</v>
      </c>
      <c r="F526" s="17" t="s">
        <v>140</v>
      </c>
      <c r="G526" s="17" t="n">
        <v>0</v>
      </c>
      <c r="H526" s="17" t="n">
        <v>1</v>
      </c>
      <c r="I526" s="17" t="n">
        <v>0</v>
      </c>
      <c r="J526" s="17" t="n">
        <v>0</v>
      </c>
      <c r="K526" s="17" t="n">
        <v>1</v>
      </c>
      <c r="L526" s="17" t="n">
        <v>0</v>
      </c>
      <c r="M526" s="17" t="n">
        <v>2</v>
      </c>
      <c r="N526" s="17" t="n">
        <v>0</v>
      </c>
      <c r="O526" s="17" t="n">
        <v>0</v>
      </c>
      <c r="P526" s="17" t="n">
        <v>0</v>
      </c>
      <c r="Q526" s="17" t="n">
        <v>0</v>
      </c>
      <c r="R526" s="17" t="n">
        <v>0</v>
      </c>
      <c r="S526" s="17" t="n">
        <v>0</v>
      </c>
      <c r="T526" s="17" t="n">
        <v>0</v>
      </c>
    </row>
    <row r="527" customFormat="false" ht="15" hidden="false" customHeight="true" outlineLevel="0" collapsed="false">
      <c r="A527" s="17" t="s">
        <v>149</v>
      </c>
      <c r="B527" s="17" t="s">
        <v>142</v>
      </c>
      <c r="C527" s="17" t="s">
        <v>217</v>
      </c>
      <c r="D527" s="17" t="s">
        <v>235</v>
      </c>
      <c r="E527" s="17" t="s">
        <v>243</v>
      </c>
      <c r="F527" s="17" t="s">
        <v>150</v>
      </c>
      <c r="G527" s="17" t="n">
        <v>1</v>
      </c>
      <c r="H527" s="17" t="n">
        <v>1</v>
      </c>
      <c r="I527" s="17" t="n">
        <v>1</v>
      </c>
      <c r="J527" s="17" t="n">
        <v>1</v>
      </c>
      <c r="K527" s="17" t="n">
        <v>1</v>
      </c>
      <c r="L527" s="17" t="n">
        <v>34</v>
      </c>
      <c r="M527" s="17" t="n">
        <v>61</v>
      </c>
      <c r="N527" s="17" t="n">
        <v>243</v>
      </c>
      <c r="O527" s="17" t="n">
        <v>85</v>
      </c>
      <c r="P527" s="17" t="n">
        <v>0</v>
      </c>
      <c r="Q527" s="17" t="n">
        <v>0</v>
      </c>
      <c r="R527" s="17" t="n">
        <v>0</v>
      </c>
      <c r="S527" s="17" t="n">
        <v>0</v>
      </c>
      <c r="T527" s="17" t="n">
        <v>0</v>
      </c>
    </row>
    <row r="528" customFormat="false" ht="15" hidden="false" customHeight="true" outlineLevel="0" collapsed="false">
      <c r="A528" s="17" t="s">
        <v>149</v>
      </c>
      <c r="B528" s="17" t="s">
        <v>142</v>
      </c>
      <c r="C528" s="17" t="s">
        <v>217</v>
      </c>
      <c r="D528" s="17" t="s">
        <v>235</v>
      </c>
      <c r="E528" s="17" t="s">
        <v>243</v>
      </c>
      <c r="F528" s="17" t="s">
        <v>158</v>
      </c>
      <c r="G528" s="17" t="n">
        <v>1</v>
      </c>
      <c r="H528" s="17" t="n">
        <v>1</v>
      </c>
      <c r="I528" s="17" t="n">
        <v>1</v>
      </c>
      <c r="J528" s="17" t="n">
        <v>1</v>
      </c>
      <c r="K528" s="17" t="n">
        <v>1</v>
      </c>
      <c r="L528" s="17" t="n">
        <v>16</v>
      </c>
      <c r="M528" s="17" t="n">
        <v>17</v>
      </c>
      <c r="N528" s="17" t="n">
        <v>33</v>
      </c>
      <c r="O528" s="17" t="n">
        <v>8</v>
      </c>
      <c r="P528" s="17" t="n">
        <v>0</v>
      </c>
      <c r="Q528" s="17" t="n">
        <v>0</v>
      </c>
      <c r="R528" s="17" t="n">
        <v>0</v>
      </c>
      <c r="S528" s="17" t="n">
        <v>0</v>
      </c>
      <c r="T528" s="17" t="n">
        <v>0</v>
      </c>
    </row>
    <row r="529" customFormat="false" ht="15" hidden="false" customHeight="true" outlineLevel="0" collapsed="false">
      <c r="A529" s="17" t="s">
        <v>149</v>
      </c>
      <c r="B529" s="17" t="s">
        <v>142</v>
      </c>
      <c r="C529" s="17" t="s">
        <v>217</v>
      </c>
      <c r="D529" s="17" t="s">
        <v>235</v>
      </c>
      <c r="E529" s="17" t="s">
        <v>139</v>
      </c>
      <c r="F529" s="17" t="s">
        <v>7</v>
      </c>
      <c r="G529" s="17" t="n">
        <v>6</v>
      </c>
      <c r="H529" s="17" t="n">
        <v>8</v>
      </c>
      <c r="I529" s="17" t="n">
        <v>7</v>
      </c>
      <c r="J529" s="17" t="n">
        <v>2</v>
      </c>
      <c r="K529" s="17" t="n">
        <v>14</v>
      </c>
      <c r="L529" s="17" t="n">
        <v>122</v>
      </c>
      <c r="M529" s="17" t="n">
        <v>182</v>
      </c>
      <c r="N529" s="17" t="n">
        <v>29</v>
      </c>
      <c r="O529" s="17" t="n">
        <v>9</v>
      </c>
      <c r="P529" s="17" t="n">
        <v>0</v>
      </c>
      <c r="Q529" s="17" t="n">
        <v>0</v>
      </c>
      <c r="R529" s="17" t="n">
        <v>0</v>
      </c>
      <c r="S529" s="17" t="n">
        <v>0</v>
      </c>
      <c r="T529" s="17" t="n">
        <v>0</v>
      </c>
    </row>
    <row r="530" customFormat="false" ht="15" hidden="false" customHeight="true" outlineLevel="0" collapsed="false">
      <c r="A530" s="17" t="s">
        <v>149</v>
      </c>
      <c r="B530" s="17" t="s">
        <v>142</v>
      </c>
      <c r="C530" s="17" t="s">
        <v>217</v>
      </c>
      <c r="D530" s="17" t="s">
        <v>235</v>
      </c>
      <c r="E530" s="17" t="s">
        <v>139</v>
      </c>
      <c r="F530" s="17" t="s">
        <v>140</v>
      </c>
      <c r="G530" s="17" t="n">
        <v>2</v>
      </c>
      <c r="H530" s="17" t="n">
        <v>5</v>
      </c>
      <c r="I530" s="17" t="n">
        <v>2</v>
      </c>
      <c r="J530" s="17" t="n">
        <v>1</v>
      </c>
      <c r="K530" s="17" t="n">
        <v>7</v>
      </c>
      <c r="L530" s="17" t="n">
        <v>12</v>
      </c>
      <c r="M530" s="17" t="n">
        <v>60</v>
      </c>
      <c r="N530" s="17" t="n">
        <v>4</v>
      </c>
      <c r="O530" s="17" t="n">
        <v>1</v>
      </c>
      <c r="P530" s="17" t="n">
        <v>0</v>
      </c>
      <c r="Q530" s="17" t="n">
        <v>0</v>
      </c>
      <c r="R530" s="17" t="n">
        <v>0</v>
      </c>
      <c r="S530" s="17" t="n">
        <v>0</v>
      </c>
      <c r="T530" s="17" t="n">
        <v>0</v>
      </c>
    </row>
    <row r="531" customFormat="false" ht="15" hidden="false" customHeight="true" outlineLevel="0" collapsed="false">
      <c r="A531" s="17" t="s">
        <v>149</v>
      </c>
      <c r="B531" s="17" t="s">
        <v>142</v>
      </c>
      <c r="C531" s="17" t="s">
        <v>217</v>
      </c>
      <c r="D531" s="17" t="s">
        <v>235</v>
      </c>
      <c r="E531" s="17" t="s">
        <v>139</v>
      </c>
      <c r="F531" s="17" t="s">
        <v>144</v>
      </c>
      <c r="G531" s="17" t="n">
        <v>1</v>
      </c>
      <c r="H531" s="17" t="n">
        <v>3</v>
      </c>
      <c r="I531" s="17" t="n">
        <v>1</v>
      </c>
      <c r="J531" s="17" t="n">
        <v>0</v>
      </c>
      <c r="K531" s="17" t="n">
        <v>3</v>
      </c>
      <c r="L531" s="17" t="n">
        <v>26</v>
      </c>
      <c r="M531" s="17" t="n">
        <v>18</v>
      </c>
      <c r="N531" s="17" t="n">
        <v>14</v>
      </c>
      <c r="O531" s="17" t="n">
        <v>0</v>
      </c>
      <c r="P531" s="17" t="n">
        <v>0</v>
      </c>
      <c r="Q531" s="17" t="n">
        <v>0</v>
      </c>
      <c r="R531" s="17" t="n">
        <v>0</v>
      </c>
      <c r="S531" s="17" t="n">
        <v>0</v>
      </c>
      <c r="T531" s="17" t="n">
        <v>0</v>
      </c>
    </row>
    <row r="532" customFormat="false" ht="15" hidden="false" customHeight="true" outlineLevel="0" collapsed="false">
      <c r="A532" s="17" t="s">
        <v>149</v>
      </c>
      <c r="B532" s="17" t="s">
        <v>142</v>
      </c>
      <c r="C532" s="17" t="s">
        <v>217</v>
      </c>
      <c r="D532" s="17" t="s">
        <v>235</v>
      </c>
      <c r="E532" s="17" t="s">
        <v>139</v>
      </c>
      <c r="F532" s="17" t="s">
        <v>150</v>
      </c>
      <c r="G532" s="17" t="n">
        <v>5</v>
      </c>
      <c r="H532" s="17" t="n">
        <v>6</v>
      </c>
      <c r="I532" s="17" t="n">
        <v>4</v>
      </c>
      <c r="J532" s="17" t="n">
        <v>1</v>
      </c>
      <c r="K532" s="17" t="n">
        <v>9</v>
      </c>
      <c r="L532" s="17" t="n">
        <v>74</v>
      </c>
      <c r="M532" s="17" t="n">
        <v>60</v>
      </c>
      <c r="N532" s="17" t="n">
        <v>9</v>
      </c>
      <c r="O532" s="17" t="n">
        <v>8</v>
      </c>
      <c r="P532" s="17" t="n">
        <v>0</v>
      </c>
      <c r="Q532" s="17" t="n">
        <v>0</v>
      </c>
      <c r="R532" s="17" t="n">
        <v>0</v>
      </c>
      <c r="S532" s="17" t="n">
        <v>0</v>
      </c>
      <c r="T532" s="17" t="n">
        <v>0</v>
      </c>
    </row>
    <row r="533" customFormat="false" ht="15" hidden="false" customHeight="true" outlineLevel="0" collapsed="false">
      <c r="A533" s="17" t="s">
        <v>149</v>
      </c>
      <c r="B533" s="17" t="s">
        <v>142</v>
      </c>
      <c r="C533" s="17" t="s">
        <v>217</v>
      </c>
      <c r="D533" s="17" t="s">
        <v>235</v>
      </c>
      <c r="E533" s="17" t="s">
        <v>139</v>
      </c>
      <c r="F533" s="17" t="s">
        <v>166</v>
      </c>
      <c r="G533" s="17" t="n">
        <v>0</v>
      </c>
      <c r="H533" s="17" t="n">
        <v>1</v>
      </c>
      <c r="I533" s="17" t="n">
        <v>0</v>
      </c>
      <c r="J533" s="17" t="n">
        <v>0</v>
      </c>
      <c r="K533" s="17" t="n">
        <v>1</v>
      </c>
      <c r="L533" s="17" t="n">
        <v>0</v>
      </c>
      <c r="M533" s="17" t="n">
        <v>24</v>
      </c>
      <c r="N533" s="17" t="n">
        <v>0</v>
      </c>
      <c r="O533" s="17" t="n">
        <v>0</v>
      </c>
      <c r="P533" s="17" t="n">
        <v>0</v>
      </c>
      <c r="Q533" s="17" t="n">
        <v>0</v>
      </c>
      <c r="R533" s="17" t="n">
        <v>0</v>
      </c>
      <c r="S533" s="17" t="n">
        <v>0</v>
      </c>
      <c r="T533" s="17" t="n">
        <v>0</v>
      </c>
    </row>
    <row r="534" customFormat="false" ht="15" hidden="false" customHeight="true" outlineLevel="0" collapsed="false">
      <c r="A534" s="17" t="s">
        <v>149</v>
      </c>
      <c r="B534" s="17" t="s">
        <v>142</v>
      </c>
      <c r="C534" s="17" t="s">
        <v>217</v>
      </c>
      <c r="D534" s="17" t="s">
        <v>235</v>
      </c>
      <c r="E534" s="17" t="s">
        <v>139</v>
      </c>
      <c r="F534" s="17" t="s">
        <v>158</v>
      </c>
      <c r="G534" s="17" t="n">
        <v>3</v>
      </c>
      <c r="H534" s="17" t="n">
        <v>3</v>
      </c>
      <c r="I534" s="17" t="n">
        <v>2</v>
      </c>
      <c r="J534" s="17" t="n">
        <v>0</v>
      </c>
      <c r="K534" s="17" t="n">
        <v>6</v>
      </c>
      <c r="L534" s="17" t="n">
        <v>10</v>
      </c>
      <c r="M534" s="17" t="n">
        <v>20</v>
      </c>
      <c r="N534" s="17" t="n">
        <v>2</v>
      </c>
      <c r="O534" s="17" t="n">
        <v>0</v>
      </c>
      <c r="P534" s="17" t="n">
        <v>0</v>
      </c>
      <c r="Q534" s="17" t="n">
        <v>0</v>
      </c>
      <c r="R534" s="17" t="n">
        <v>0</v>
      </c>
      <c r="S534" s="17" t="n">
        <v>0</v>
      </c>
      <c r="T534" s="17" t="n">
        <v>0</v>
      </c>
    </row>
    <row r="535" customFormat="false" ht="15" hidden="false" customHeight="true" outlineLevel="0" collapsed="false">
      <c r="A535" s="17" t="s">
        <v>149</v>
      </c>
      <c r="B535" s="17" t="s">
        <v>142</v>
      </c>
      <c r="C535" s="17" t="s">
        <v>217</v>
      </c>
      <c r="D535" s="17" t="s">
        <v>218</v>
      </c>
      <c r="E535" s="17" t="s">
        <v>243</v>
      </c>
      <c r="F535" s="17" t="s">
        <v>7</v>
      </c>
      <c r="G535" s="17" t="n">
        <v>5</v>
      </c>
      <c r="H535" s="17" t="n">
        <v>5</v>
      </c>
      <c r="I535" s="17" t="n">
        <v>5</v>
      </c>
      <c r="J535" s="17" t="n">
        <v>4</v>
      </c>
      <c r="K535" s="17" t="n">
        <v>5</v>
      </c>
      <c r="L535" s="17" t="n">
        <v>618</v>
      </c>
      <c r="M535" s="17" t="n">
        <v>811</v>
      </c>
      <c r="N535" s="17" t="n">
        <v>425</v>
      </c>
      <c r="O535" s="17" t="n">
        <v>255</v>
      </c>
      <c r="P535" s="17" t="n">
        <v>0</v>
      </c>
      <c r="Q535" s="17" t="n">
        <v>0</v>
      </c>
      <c r="R535" s="17" t="n">
        <v>0</v>
      </c>
      <c r="S535" s="17" t="n">
        <v>0</v>
      </c>
      <c r="T535" s="17" t="n">
        <v>0</v>
      </c>
    </row>
    <row r="536" customFormat="false" ht="15" hidden="false" customHeight="true" outlineLevel="0" collapsed="false">
      <c r="A536" s="17" t="s">
        <v>149</v>
      </c>
      <c r="B536" s="17" t="s">
        <v>142</v>
      </c>
      <c r="C536" s="17" t="s">
        <v>217</v>
      </c>
      <c r="D536" s="17" t="s">
        <v>218</v>
      </c>
      <c r="E536" s="17" t="s">
        <v>243</v>
      </c>
      <c r="F536" s="17" t="s">
        <v>140</v>
      </c>
      <c r="G536" s="17" t="n">
        <v>3</v>
      </c>
      <c r="H536" s="17" t="n">
        <v>4</v>
      </c>
      <c r="I536" s="17" t="n">
        <v>5</v>
      </c>
      <c r="J536" s="17" t="n">
        <v>4</v>
      </c>
      <c r="K536" s="17" t="n">
        <v>5</v>
      </c>
      <c r="L536" s="17" t="n">
        <v>57</v>
      </c>
      <c r="M536" s="17" t="n">
        <v>332</v>
      </c>
      <c r="N536" s="17" t="n">
        <v>113</v>
      </c>
      <c r="O536" s="17" t="n">
        <v>30</v>
      </c>
      <c r="P536" s="17" t="n">
        <v>0</v>
      </c>
      <c r="Q536" s="17" t="n">
        <v>0</v>
      </c>
      <c r="R536" s="17" t="n">
        <v>0</v>
      </c>
      <c r="S536" s="17" t="n">
        <v>0</v>
      </c>
      <c r="T536" s="17" t="n">
        <v>0</v>
      </c>
    </row>
    <row r="537" customFormat="false" ht="15" hidden="false" customHeight="true" outlineLevel="0" collapsed="false">
      <c r="A537" s="17" t="s">
        <v>149</v>
      </c>
      <c r="B537" s="17" t="s">
        <v>142</v>
      </c>
      <c r="C537" s="17" t="s">
        <v>217</v>
      </c>
      <c r="D537" s="17" t="s">
        <v>218</v>
      </c>
      <c r="E537" s="17" t="s">
        <v>243</v>
      </c>
      <c r="F537" s="17" t="s">
        <v>144</v>
      </c>
      <c r="G537" s="17" t="n">
        <v>4</v>
      </c>
      <c r="H537" s="17" t="n">
        <v>1</v>
      </c>
      <c r="I537" s="17" t="n">
        <v>2</v>
      </c>
      <c r="J537" s="17" t="n">
        <v>1</v>
      </c>
      <c r="K537" s="17" t="n">
        <v>5</v>
      </c>
      <c r="L537" s="17" t="n">
        <v>23</v>
      </c>
      <c r="M537" s="17" t="n">
        <v>1</v>
      </c>
      <c r="N537" s="17" t="n">
        <v>2</v>
      </c>
      <c r="O537" s="17" t="n">
        <v>1</v>
      </c>
      <c r="P537" s="17" t="n">
        <v>0</v>
      </c>
      <c r="Q537" s="17" t="n">
        <v>0</v>
      </c>
      <c r="R537" s="17" t="n">
        <v>0</v>
      </c>
      <c r="S537" s="17" t="n">
        <v>0</v>
      </c>
      <c r="T537" s="17" t="n">
        <v>0</v>
      </c>
    </row>
    <row r="538" customFormat="false" ht="15" hidden="false" customHeight="true" outlineLevel="0" collapsed="false">
      <c r="A538" s="17" t="s">
        <v>149</v>
      </c>
      <c r="B538" s="17" t="s">
        <v>142</v>
      </c>
      <c r="C538" s="17" t="s">
        <v>217</v>
      </c>
      <c r="D538" s="17" t="s">
        <v>218</v>
      </c>
      <c r="E538" s="17" t="s">
        <v>243</v>
      </c>
      <c r="F538" s="17" t="s">
        <v>150</v>
      </c>
      <c r="G538" s="17" t="n">
        <v>5</v>
      </c>
      <c r="H538" s="17" t="n">
        <v>5</v>
      </c>
      <c r="I538" s="17" t="n">
        <v>5</v>
      </c>
      <c r="J538" s="17" t="n">
        <v>4</v>
      </c>
      <c r="K538" s="17" t="n">
        <v>5</v>
      </c>
      <c r="L538" s="17" t="n">
        <v>407</v>
      </c>
      <c r="M538" s="17" t="n">
        <v>295</v>
      </c>
      <c r="N538" s="17" t="n">
        <v>210</v>
      </c>
      <c r="O538" s="17" t="n">
        <v>93</v>
      </c>
      <c r="P538" s="17" t="n">
        <v>0</v>
      </c>
      <c r="Q538" s="17" t="n">
        <v>0</v>
      </c>
      <c r="R538" s="17" t="n">
        <v>0</v>
      </c>
      <c r="S538" s="17" t="n">
        <v>0</v>
      </c>
      <c r="T538" s="17" t="n">
        <v>0</v>
      </c>
    </row>
    <row r="539" customFormat="false" ht="15" hidden="false" customHeight="true" outlineLevel="0" collapsed="false">
      <c r="A539" s="17" t="s">
        <v>149</v>
      </c>
      <c r="B539" s="17" t="s">
        <v>142</v>
      </c>
      <c r="C539" s="17" t="s">
        <v>217</v>
      </c>
      <c r="D539" s="17" t="s">
        <v>218</v>
      </c>
      <c r="E539" s="17" t="s">
        <v>243</v>
      </c>
      <c r="F539" s="17" t="s">
        <v>166</v>
      </c>
      <c r="G539" s="17" t="n">
        <v>0</v>
      </c>
      <c r="H539" s="17" t="n">
        <v>2</v>
      </c>
      <c r="I539" s="17" t="n">
        <v>1</v>
      </c>
      <c r="J539" s="17" t="n">
        <v>1</v>
      </c>
      <c r="K539" s="17" t="n">
        <v>2</v>
      </c>
      <c r="L539" s="17" t="n">
        <v>0</v>
      </c>
      <c r="M539" s="17" t="n">
        <v>6</v>
      </c>
      <c r="N539" s="17" t="n">
        <v>15</v>
      </c>
      <c r="O539" s="17" t="n">
        <v>25</v>
      </c>
      <c r="P539" s="17" t="n">
        <v>0</v>
      </c>
      <c r="Q539" s="17" t="n">
        <v>0</v>
      </c>
      <c r="R539" s="17" t="n">
        <v>0</v>
      </c>
      <c r="S539" s="17" t="n">
        <v>0</v>
      </c>
      <c r="T539" s="17" t="n">
        <v>0</v>
      </c>
    </row>
    <row r="540" customFormat="false" ht="15" hidden="false" customHeight="true" outlineLevel="0" collapsed="false">
      <c r="A540" s="17" t="s">
        <v>149</v>
      </c>
      <c r="B540" s="17" t="s">
        <v>142</v>
      </c>
      <c r="C540" s="17" t="s">
        <v>217</v>
      </c>
      <c r="D540" s="17" t="s">
        <v>218</v>
      </c>
      <c r="E540" s="17" t="s">
        <v>243</v>
      </c>
      <c r="F540" s="17" t="s">
        <v>158</v>
      </c>
      <c r="G540" s="17" t="n">
        <v>5</v>
      </c>
      <c r="H540" s="17" t="n">
        <v>5</v>
      </c>
      <c r="I540" s="17" t="n">
        <v>5</v>
      </c>
      <c r="J540" s="17" t="n">
        <v>2</v>
      </c>
      <c r="K540" s="17" t="n">
        <v>5</v>
      </c>
      <c r="L540" s="17" t="n">
        <v>124</v>
      </c>
      <c r="M540" s="17" t="n">
        <v>175</v>
      </c>
      <c r="N540" s="17" t="n">
        <v>70</v>
      </c>
      <c r="O540" s="17" t="n">
        <v>106</v>
      </c>
      <c r="P540" s="17" t="n">
        <v>0</v>
      </c>
      <c r="Q540" s="17" t="n">
        <v>0</v>
      </c>
      <c r="R540" s="17" t="n">
        <v>0</v>
      </c>
      <c r="S540" s="17" t="n">
        <v>0</v>
      </c>
      <c r="T540" s="17" t="n">
        <v>0</v>
      </c>
    </row>
    <row r="541" customFormat="false" ht="15" hidden="false" customHeight="true" outlineLevel="0" collapsed="false">
      <c r="A541" s="17" t="s">
        <v>149</v>
      </c>
      <c r="B541" s="17" t="s">
        <v>142</v>
      </c>
      <c r="C541" s="17" t="s">
        <v>217</v>
      </c>
      <c r="D541" s="17" t="s">
        <v>218</v>
      </c>
      <c r="E541" s="17" t="s">
        <v>243</v>
      </c>
      <c r="F541" s="17" t="s">
        <v>169</v>
      </c>
      <c r="G541" s="17" t="n">
        <v>2</v>
      </c>
      <c r="H541" s="17" t="n">
        <v>2</v>
      </c>
      <c r="I541" s="17" t="n">
        <v>1</v>
      </c>
      <c r="J541" s="17" t="n">
        <v>0</v>
      </c>
      <c r="K541" s="17" t="n">
        <v>3</v>
      </c>
      <c r="L541" s="17" t="n">
        <v>7</v>
      </c>
      <c r="M541" s="17" t="n">
        <v>2</v>
      </c>
      <c r="N541" s="17" t="n">
        <v>15</v>
      </c>
      <c r="O541" s="17" t="n">
        <v>0</v>
      </c>
      <c r="P541" s="17" t="n">
        <v>0</v>
      </c>
      <c r="Q541" s="17" t="n">
        <v>0</v>
      </c>
      <c r="R541" s="17" t="n">
        <v>0</v>
      </c>
      <c r="S541" s="17" t="n">
        <v>0</v>
      </c>
      <c r="T541" s="17" t="n">
        <v>0</v>
      </c>
    </row>
    <row r="542" customFormat="false" ht="15" hidden="false" customHeight="true" outlineLevel="0" collapsed="false">
      <c r="A542" s="17" t="s">
        <v>149</v>
      </c>
      <c r="B542" s="17" t="s">
        <v>142</v>
      </c>
      <c r="C542" s="17" t="s">
        <v>217</v>
      </c>
      <c r="D542" s="17" t="s">
        <v>218</v>
      </c>
      <c r="E542" s="17" t="s">
        <v>139</v>
      </c>
      <c r="F542" s="17" t="s">
        <v>7</v>
      </c>
      <c r="G542" s="17" t="n">
        <v>1</v>
      </c>
      <c r="H542" s="17" t="n">
        <v>1</v>
      </c>
      <c r="I542" s="17" t="n">
        <v>2</v>
      </c>
      <c r="J542" s="17" t="n">
        <v>2</v>
      </c>
      <c r="K542" s="17" t="n">
        <v>2</v>
      </c>
      <c r="L542" s="17" t="n">
        <v>12</v>
      </c>
      <c r="M542" s="17" t="n">
        <v>14</v>
      </c>
      <c r="N542" s="17" t="n">
        <v>127</v>
      </c>
      <c r="O542" s="17" t="n">
        <v>13</v>
      </c>
      <c r="P542" s="17" t="n">
        <v>0</v>
      </c>
      <c r="Q542" s="17" t="n">
        <v>0</v>
      </c>
      <c r="R542" s="17" t="n">
        <v>0</v>
      </c>
      <c r="S542" s="17" t="n">
        <v>0</v>
      </c>
      <c r="T542" s="17" t="n">
        <v>0</v>
      </c>
    </row>
    <row r="543" customFormat="false" ht="15" hidden="false" customHeight="true" outlineLevel="0" collapsed="false">
      <c r="A543" s="17" t="s">
        <v>149</v>
      </c>
      <c r="B543" s="17" t="s">
        <v>142</v>
      </c>
      <c r="C543" s="17" t="s">
        <v>217</v>
      </c>
      <c r="D543" s="17" t="s">
        <v>218</v>
      </c>
      <c r="E543" s="17" t="s">
        <v>139</v>
      </c>
      <c r="F543" s="17" t="s">
        <v>140</v>
      </c>
      <c r="G543" s="17" t="n">
        <v>0</v>
      </c>
      <c r="H543" s="17" t="n">
        <v>1</v>
      </c>
      <c r="I543" s="17" t="n">
        <v>1</v>
      </c>
      <c r="J543" s="17" t="n">
        <v>0</v>
      </c>
      <c r="K543" s="17" t="n">
        <v>1</v>
      </c>
      <c r="L543" s="17" t="n">
        <v>0</v>
      </c>
      <c r="M543" s="17" t="n">
        <v>2</v>
      </c>
      <c r="N543" s="17" t="n">
        <v>2</v>
      </c>
      <c r="O543" s="17" t="n">
        <v>0</v>
      </c>
      <c r="P543" s="17" t="n">
        <v>0</v>
      </c>
      <c r="Q543" s="17" t="n">
        <v>0</v>
      </c>
      <c r="R543" s="17" t="n">
        <v>0</v>
      </c>
      <c r="S543" s="17" t="n">
        <v>0</v>
      </c>
      <c r="T543" s="17" t="n">
        <v>0</v>
      </c>
    </row>
    <row r="544" customFormat="false" ht="15" hidden="false" customHeight="true" outlineLevel="0" collapsed="false">
      <c r="A544" s="17" t="s">
        <v>149</v>
      </c>
      <c r="B544" s="17" t="s">
        <v>142</v>
      </c>
      <c r="C544" s="17" t="s">
        <v>217</v>
      </c>
      <c r="D544" s="17" t="s">
        <v>218</v>
      </c>
      <c r="E544" s="17" t="s">
        <v>139</v>
      </c>
      <c r="F544" s="17" t="s">
        <v>144</v>
      </c>
      <c r="G544" s="17" t="n">
        <v>1</v>
      </c>
      <c r="H544" s="17" t="n">
        <v>0</v>
      </c>
      <c r="I544" s="17" t="n">
        <v>0</v>
      </c>
      <c r="J544" s="17" t="n">
        <v>0</v>
      </c>
      <c r="K544" s="17" t="n">
        <v>1</v>
      </c>
      <c r="L544" s="17" t="n">
        <v>1</v>
      </c>
      <c r="M544" s="17" t="n">
        <v>0</v>
      </c>
      <c r="N544" s="17" t="n">
        <v>0</v>
      </c>
      <c r="O544" s="17" t="n">
        <v>0</v>
      </c>
      <c r="P544" s="17" t="n">
        <v>0</v>
      </c>
      <c r="Q544" s="17" t="n">
        <v>0</v>
      </c>
      <c r="R544" s="17" t="n">
        <v>0</v>
      </c>
      <c r="S544" s="17" t="n">
        <v>0</v>
      </c>
      <c r="T544" s="17" t="n">
        <v>0</v>
      </c>
    </row>
    <row r="545" customFormat="false" ht="15" hidden="false" customHeight="true" outlineLevel="0" collapsed="false">
      <c r="A545" s="17" t="s">
        <v>149</v>
      </c>
      <c r="B545" s="17" t="s">
        <v>142</v>
      </c>
      <c r="C545" s="17" t="s">
        <v>217</v>
      </c>
      <c r="D545" s="17" t="s">
        <v>218</v>
      </c>
      <c r="E545" s="17" t="s">
        <v>139</v>
      </c>
      <c r="F545" s="17" t="s">
        <v>150</v>
      </c>
      <c r="G545" s="17" t="n">
        <v>1</v>
      </c>
      <c r="H545" s="17" t="n">
        <v>1</v>
      </c>
      <c r="I545" s="17" t="n">
        <v>2</v>
      </c>
      <c r="J545" s="17" t="n">
        <v>2</v>
      </c>
      <c r="K545" s="17" t="n">
        <v>2</v>
      </c>
      <c r="L545" s="17" t="n">
        <v>8</v>
      </c>
      <c r="M545" s="17" t="n">
        <v>12</v>
      </c>
      <c r="N545" s="17" t="n">
        <v>125</v>
      </c>
      <c r="O545" s="17" t="n">
        <v>10</v>
      </c>
      <c r="P545" s="17" t="n">
        <v>0</v>
      </c>
      <c r="Q545" s="17" t="n">
        <v>0</v>
      </c>
      <c r="R545" s="17" t="n">
        <v>0</v>
      </c>
      <c r="S545" s="17" t="n">
        <v>0</v>
      </c>
      <c r="T545" s="17" t="n">
        <v>0</v>
      </c>
    </row>
    <row r="546" customFormat="false" ht="15" hidden="false" customHeight="true" outlineLevel="0" collapsed="false">
      <c r="A546" s="17" t="s">
        <v>149</v>
      </c>
      <c r="B546" s="17" t="s">
        <v>142</v>
      </c>
      <c r="C546" s="17" t="s">
        <v>217</v>
      </c>
      <c r="D546" s="17" t="s">
        <v>218</v>
      </c>
      <c r="E546" s="17" t="s">
        <v>139</v>
      </c>
      <c r="F546" s="17" t="s">
        <v>158</v>
      </c>
      <c r="G546" s="17" t="n">
        <v>1</v>
      </c>
      <c r="H546" s="17" t="n">
        <v>0</v>
      </c>
      <c r="I546" s="17" t="n">
        <v>0</v>
      </c>
      <c r="J546" s="17" t="n">
        <v>1</v>
      </c>
      <c r="K546" s="17" t="n">
        <v>2</v>
      </c>
      <c r="L546" s="17" t="n">
        <v>3</v>
      </c>
      <c r="M546" s="17" t="n">
        <v>0</v>
      </c>
      <c r="N546" s="17" t="n">
        <v>0</v>
      </c>
      <c r="O546" s="17" t="n">
        <v>3</v>
      </c>
      <c r="P546" s="17" t="n">
        <v>0</v>
      </c>
      <c r="Q546" s="17" t="n">
        <v>0</v>
      </c>
      <c r="R546" s="17" t="n">
        <v>0</v>
      </c>
      <c r="S546" s="17" t="n">
        <v>0</v>
      </c>
      <c r="T546" s="17" t="n">
        <v>0</v>
      </c>
    </row>
    <row r="547" customFormat="false" ht="15" hidden="false" customHeight="true" outlineLevel="0" collapsed="false">
      <c r="A547" s="17" t="s">
        <v>149</v>
      </c>
      <c r="B547" s="17" t="s">
        <v>142</v>
      </c>
      <c r="C547" s="17" t="s">
        <v>217</v>
      </c>
      <c r="D547" s="17" t="s">
        <v>274</v>
      </c>
      <c r="E547" s="17" t="s">
        <v>243</v>
      </c>
      <c r="F547" s="17" t="s">
        <v>7</v>
      </c>
      <c r="G547" s="17" t="n">
        <v>1</v>
      </c>
      <c r="H547" s="17" t="n">
        <v>1</v>
      </c>
      <c r="I547" s="17" t="n">
        <v>1</v>
      </c>
      <c r="J547" s="17" t="n">
        <v>0</v>
      </c>
      <c r="K547" s="17" t="n">
        <v>1</v>
      </c>
      <c r="L547" s="17" t="n">
        <v>2861</v>
      </c>
      <c r="M547" s="17" t="n">
        <v>1992</v>
      </c>
      <c r="N547" s="17" t="n">
        <v>1003</v>
      </c>
      <c r="O547" s="17" t="n">
        <v>0</v>
      </c>
      <c r="P547" s="17" t="n">
        <v>0</v>
      </c>
      <c r="Q547" s="17" t="n">
        <v>0</v>
      </c>
      <c r="R547" s="17" t="n">
        <v>0</v>
      </c>
      <c r="S547" s="17" t="n">
        <v>0</v>
      </c>
      <c r="T547" s="17" t="n">
        <v>0</v>
      </c>
    </row>
    <row r="548" customFormat="false" ht="15" hidden="false" customHeight="true" outlineLevel="0" collapsed="false">
      <c r="A548" s="17" t="s">
        <v>149</v>
      </c>
      <c r="B548" s="17" t="s">
        <v>142</v>
      </c>
      <c r="C548" s="17" t="s">
        <v>217</v>
      </c>
      <c r="D548" s="17" t="s">
        <v>274</v>
      </c>
      <c r="E548" s="17" t="s">
        <v>243</v>
      </c>
      <c r="F548" s="17" t="s">
        <v>140</v>
      </c>
      <c r="G548" s="17" t="n">
        <v>1</v>
      </c>
      <c r="H548" s="17" t="n">
        <v>1</v>
      </c>
      <c r="I548" s="17" t="n">
        <v>1</v>
      </c>
      <c r="J548" s="17" t="n">
        <v>0</v>
      </c>
      <c r="K548" s="17" t="n">
        <v>1</v>
      </c>
      <c r="L548" s="17" t="n">
        <v>1195</v>
      </c>
      <c r="M548" s="17" t="n">
        <v>613</v>
      </c>
      <c r="N548" s="17" t="n">
        <v>297</v>
      </c>
      <c r="O548" s="17" t="n">
        <v>0</v>
      </c>
      <c r="P548" s="17" t="n">
        <v>0</v>
      </c>
      <c r="Q548" s="17" t="n">
        <v>0</v>
      </c>
      <c r="R548" s="17" t="n">
        <v>0</v>
      </c>
      <c r="S548" s="17" t="n">
        <v>0</v>
      </c>
      <c r="T548" s="17" t="n">
        <v>0</v>
      </c>
    </row>
    <row r="549" customFormat="false" ht="15" hidden="false" customHeight="true" outlineLevel="0" collapsed="false">
      <c r="A549" s="17" t="s">
        <v>149</v>
      </c>
      <c r="B549" s="17" t="s">
        <v>142</v>
      </c>
      <c r="C549" s="17" t="s">
        <v>217</v>
      </c>
      <c r="D549" s="17" t="s">
        <v>274</v>
      </c>
      <c r="E549" s="17" t="s">
        <v>243</v>
      </c>
      <c r="F549" s="17" t="s">
        <v>144</v>
      </c>
      <c r="G549" s="17" t="n">
        <v>1</v>
      </c>
      <c r="H549" s="17" t="n">
        <v>1</v>
      </c>
      <c r="I549" s="17" t="n">
        <v>1</v>
      </c>
      <c r="J549" s="17" t="n">
        <v>0</v>
      </c>
      <c r="K549" s="17" t="n">
        <v>1</v>
      </c>
      <c r="L549" s="17" t="n">
        <v>779</v>
      </c>
      <c r="M549" s="17" t="n">
        <v>130</v>
      </c>
      <c r="N549" s="17" t="n">
        <v>132</v>
      </c>
      <c r="O549" s="17" t="n">
        <v>0</v>
      </c>
      <c r="P549" s="17" t="n">
        <v>0</v>
      </c>
      <c r="Q549" s="17" t="n">
        <v>0</v>
      </c>
      <c r="R549" s="17" t="n">
        <v>0</v>
      </c>
      <c r="S549" s="17" t="n">
        <v>0</v>
      </c>
      <c r="T549" s="17" t="n">
        <v>0</v>
      </c>
    </row>
    <row r="550" customFormat="false" ht="15" hidden="false" customHeight="true" outlineLevel="0" collapsed="false">
      <c r="A550" s="17" t="s">
        <v>149</v>
      </c>
      <c r="B550" s="17" t="s">
        <v>142</v>
      </c>
      <c r="C550" s="17" t="s">
        <v>217</v>
      </c>
      <c r="D550" s="17" t="s">
        <v>274</v>
      </c>
      <c r="E550" s="17" t="s">
        <v>243</v>
      </c>
      <c r="F550" s="17" t="s">
        <v>150</v>
      </c>
      <c r="G550" s="17" t="n">
        <v>1</v>
      </c>
      <c r="H550" s="17" t="n">
        <v>1</v>
      </c>
      <c r="I550" s="17" t="n">
        <v>1</v>
      </c>
      <c r="J550" s="17" t="n">
        <v>0</v>
      </c>
      <c r="K550" s="17" t="n">
        <v>1</v>
      </c>
      <c r="L550" s="17" t="n">
        <v>589</v>
      </c>
      <c r="M550" s="17" t="n">
        <v>931</v>
      </c>
      <c r="N550" s="17" t="n">
        <v>457</v>
      </c>
      <c r="O550" s="17" t="n">
        <v>0</v>
      </c>
      <c r="P550" s="17" t="n">
        <v>0</v>
      </c>
      <c r="Q550" s="17" t="n">
        <v>0</v>
      </c>
      <c r="R550" s="17" t="n">
        <v>0</v>
      </c>
      <c r="S550" s="17" t="n">
        <v>0</v>
      </c>
      <c r="T550" s="17" t="n">
        <v>0</v>
      </c>
    </row>
    <row r="551" customFormat="false" ht="15" hidden="false" customHeight="true" outlineLevel="0" collapsed="false">
      <c r="A551" s="17" t="s">
        <v>149</v>
      </c>
      <c r="B551" s="17" t="s">
        <v>142</v>
      </c>
      <c r="C551" s="17" t="s">
        <v>217</v>
      </c>
      <c r="D551" s="17" t="s">
        <v>274</v>
      </c>
      <c r="E551" s="17" t="s">
        <v>243</v>
      </c>
      <c r="F551" s="17" t="s">
        <v>166</v>
      </c>
      <c r="G551" s="17" t="n">
        <v>0</v>
      </c>
      <c r="H551" s="17" t="n">
        <v>1</v>
      </c>
      <c r="I551" s="17" t="n">
        <v>0</v>
      </c>
      <c r="J551" s="17" t="n">
        <v>0</v>
      </c>
      <c r="K551" s="17" t="n">
        <v>1</v>
      </c>
      <c r="L551" s="17" t="n">
        <v>0</v>
      </c>
      <c r="M551" s="17" t="n">
        <v>8</v>
      </c>
      <c r="N551" s="17" t="n">
        <v>0</v>
      </c>
      <c r="O551" s="17" t="n">
        <v>0</v>
      </c>
      <c r="P551" s="17" t="n">
        <v>0</v>
      </c>
      <c r="Q551" s="17" t="n">
        <v>0</v>
      </c>
      <c r="R551" s="17" t="n">
        <v>0</v>
      </c>
      <c r="S551" s="17" t="n">
        <v>0</v>
      </c>
      <c r="T551" s="17" t="n">
        <v>0</v>
      </c>
    </row>
    <row r="552" customFormat="false" ht="15" hidden="false" customHeight="true" outlineLevel="0" collapsed="false">
      <c r="A552" s="17" t="s">
        <v>149</v>
      </c>
      <c r="B552" s="17" t="s">
        <v>142</v>
      </c>
      <c r="C552" s="17" t="s">
        <v>217</v>
      </c>
      <c r="D552" s="17" t="s">
        <v>274</v>
      </c>
      <c r="E552" s="17" t="s">
        <v>243</v>
      </c>
      <c r="F552" s="17" t="s">
        <v>158</v>
      </c>
      <c r="G552" s="17" t="n">
        <v>1</v>
      </c>
      <c r="H552" s="17" t="n">
        <v>1</v>
      </c>
      <c r="I552" s="17" t="n">
        <v>1</v>
      </c>
      <c r="J552" s="17" t="n">
        <v>0</v>
      </c>
      <c r="K552" s="17" t="n">
        <v>1</v>
      </c>
      <c r="L552" s="17" t="n">
        <v>286</v>
      </c>
      <c r="M552" s="17" t="n">
        <v>291</v>
      </c>
      <c r="N552" s="17" t="n">
        <v>109</v>
      </c>
      <c r="O552" s="17" t="n">
        <v>0</v>
      </c>
      <c r="P552" s="17" t="n">
        <v>0</v>
      </c>
      <c r="Q552" s="17" t="n">
        <v>0</v>
      </c>
      <c r="R552" s="17" t="n">
        <v>0</v>
      </c>
      <c r="S552" s="17" t="n">
        <v>0</v>
      </c>
      <c r="T552" s="17" t="n">
        <v>0</v>
      </c>
    </row>
    <row r="553" customFormat="false" ht="15" hidden="false" customHeight="true" outlineLevel="0" collapsed="false">
      <c r="A553" s="17" t="s">
        <v>149</v>
      </c>
      <c r="B553" s="17" t="s">
        <v>142</v>
      </c>
      <c r="C553" s="17" t="s">
        <v>217</v>
      </c>
      <c r="D553" s="17" t="s">
        <v>274</v>
      </c>
      <c r="E553" s="17" t="s">
        <v>243</v>
      </c>
      <c r="F553" s="17" t="s">
        <v>169</v>
      </c>
      <c r="G553" s="17" t="n">
        <v>1</v>
      </c>
      <c r="H553" s="17" t="n">
        <v>1</v>
      </c>
      <c r="I553" s="17" t="n">
        <v>1</v>
      </c>
      <c r="J553" s="17" t="n">
        <v>0</v>
      </c>
      <c r="K553" s="17" t="n">
        <v>1</v>
      </c>
      <c r="L553" s="17" t="n">
        <v>12</v>
      </c>
      <c r="M553" s="17" t="n">
        <v>19</v>
      </c>
      <c r="N553" s="17" t="n">
        <v>8</v>
      </c>
      <c r="O553" s="17" t="n">
        <v>0</v>
      </c>
      <c r="P553" s="17" t="n">
        <v>0</v>
      </c>
      <c r="Q553" s="17" t="n">
        <v>0</v>
      </c>
      <c r="R553" s="17" t="n">
        <v>0</v>
      </c>
      <c r="S553" s="17" t="n">
        <v>0</v>
      </c>
      <c r="T553" s="17" t="n">
        <v>0</v>
      </c>
    </row>
    <row r="554" customFormat="false" ht="15" hidden="false" customHeight="true" outlineLevel="0" collapsed="false">
      <c r="A554" s="17" t="s">
        <v>149</v>
      </c>
      <c r="B554" s="17" t="s">
        <v>142</v>
      </c>
      <c r="C554" s="17" t="s">
        <v>217</v>
      </c>
      <c r="D554" s="17" t="s">
        <v>274</v>
      </c>
      <c r="E554" s="17" t="s">
        <v>139</v>
      </c>
      <c r="F554" s="17" t="s">
        <v>7</v>
      </c>
      <c r="G554" s="17" t="n">
        <v>1</v>
      </c>
      <c r="H554" s="17" t="n">
        <v>1</v>
      </c>
      <c r="I554" s="17" t="n">
        <v>0</v>
      </c>
      <c r="J554" s="17" t="n">
        <v>0</v>
      </c>
      <c r="K554" s="17" t="n">
        <v>1</v>
      </c>
      <c r="L554" s="17" t="n">
        <v>16</v>
      </c>
      <c r="M554" s="17" t="n">
        <v>12</v>
      </c>
      <c r="N554" s="17" t="n">
        <v>0</v>
      </c>
      <c r="O554" s="17" t="n">
        <v>0</v>
      </c>
      <c r="P554" s="17" t="n">
        <v>0</v>
      </c>
      <c r="Q554" s="17" t="n">
        <v>0</v>
      </c>
      <c r="R554" s="17" t="n">
        <v>0</v>
      </c>
      <c r="S554" s="17" t="n">
        <v>0</v>
      </c>
      <c r="T554" s="17" t="n">
        <v>0</v>
      </c>
    </row>
    <row r="555" customFormat="false" ht="15" hidden="false" customHeight="true" outlineLevel="0" collapsed="false">
      <c r="A555" s="17" t="s">
        <v>149</v>
      </c>
      <c r="B555" s="17" t="s">
        <v>142</v>
      </c>
      <c r="C555" s="17" t="s">
        <v>217</v>
      </c>
      <c r="D555" s="17" t="s">
        <v>274</v>
      </c>
      <c r="E555" s="17" t="s">
        <v>139</v>
      </c>
      <c r="F555" s="17" t="s">
        <v>140</v>
      </c>
      <c r="G555" s="17" t="n">
        <v>0</v>
      </c>
      <c r="H555" s="17" t="n">
        <v>1</v>
      </c>
      <c r="I555" s="17" t="n">
        <v>0</v>
      </c>
      <c r="J555" s="17" t="n">
        <v>0</v>
      </c>
      <c r="K555" s="17" t="n">
        <v>1</v>
      </c>
      <c r="L555" s="17" t="n">
        <v>0</v>
      </c>
      <c r="M555" s="17" t="n">
        <v>1</v>
      </c>
      <c r="N555" s="17" t="n">
        <v>0</v>
      </c>
      <c r="O555" s="17" t="n">
        <v>0</v>
      </c>
      <c r="P555" s="17" t="n">
        <v>0</v>
      </c>
      <c r="Q555" s="17" t="n">
        <v>0</v>
      </c>
      <c r="R555" s="17" t="n">
        <v>0</v>
      </c>
      <c r="S555" s="17" t="n">
        <v>0</v>
      </c>
      <c r="T555" s="17" t="n">
        <v>0</v>
      </c>
    </row>
    <row r="556" customFormat="false" ht="15" hidden="false" customHeight="true" outlineLevel="0" collapsed="false">
      <c r="A556" s="17" t="s">
        <v>149</v>
      </c>
      <c r="B556" s="17" t="s">
        <v>142</v>
      </c>
      <c r="C556" s="17" t="s">
        <v>217</v>
      </c>
      <c r="D556" s="17" t="s">
        <v>274</v>
      </c>
      <c r="E556" s="17" t="s">
        <v>139</v>
      </c>
      <c r="F556" s="17" t="s">
        <v>144</v>
      </c>
      <c r="G556" s="17" t="n">
        <v>1</v>
      </c>
      <c r="H556" s="17" t="n">
        <v>1</v>
      </c>
      <c r="I556" s="17" t="n">
        <v>0</v>
      </c>
      <c r="J556" s="17" t="n">
        <v>0</v>
      </c>
      <c r="K556" s="17" t="n">
        <v>1</v>
      </c>
      <c r="L556" s="17" t="n">
        <v>4</v>
      </c>
      <c r="M556" s="17" t="n">
        <v>2</v>
      </c>
      <c r="N556" s="17" t="n">
        <v>0</v>
      </c>
      <c r="O556" s="17" t="n">
        <v>0</v>
      </c>
      <c r="P556" s="17" t="n">
        <v>0</v>
      </c>
      <c r="Q556" s="17" t="n">
        <v>0</v>
      </c>
      <c r="R556" s="17" t="n">
        <v>0</v>
      </c>
      <c r="S556" s="17" t="n">
        <v>0</v>
      </c>
      <c r="T556" s="17" t="n">
        <v>0</v>
      </c>
    </row>
    <row r="557" customFormat="false" ht="15" hidden="false" customHeight="true" outlineLevel="0" collapsed="false">
      <c r="A557" s="17" t="s">
        <v>149</v>
      </c>
      <c r="B557" s="17" t="s">
        <v>142</v>
      </c>
      <c r="C557" s="17" t="s">
        <v>217</v>
      </c>
      <c r="D557" s="17" t="s">
        <v>274</v>
      </c>
      <c r="E557" s="17" t="s">
        <v>139</v>
      </c>
      <c r="F557" s="17" t="s">
        <v>150</v>
      </c>
      <c r="G557" s="17" t="n">
        <v>1</v>
      </c>
      <c r="H557" s="17" t="n">
        <v>1</v>
      </c>
      <c r="I557" s="17" t="n">
        <v>0</v>
      </c>
      <c r="J557" s="17" t="n">
        <v>0</v>
      </c>
      <c r="K557" s="17" t="n">
        <v>1</v>
      </c>
      <c r="L557" s="17" t="n">
        <v>12</v>
      </c>
      <c r="M557" s="17" t="n">
        <v>9</v>
      </c>
      <c r="N557" s="17" t="n">
        <v>0</v>
      </c>
      <c r="O557" s="17" t="n">
        <v>0</v>
      </c>
      <c r="P557" s="17" t="n">
        <v>0</v>
      </c>
      <c r="Q557" s="17" t="n">
        <v>0</v>
      </c>
      <c r="R557" s="17" t="n">
        <v>0</v>
      </c>
      <c r="S557" s="17" t="n">
        <v>0</v>
      </c>
      <c r="T557" s="17" t="n">
        <v>0</v>
      </c>
    </row>
    <row r="558" customFormat="false" ht="15" hidden="false" customHeight="true" outlineLevel="0" collapsed="false">
      <c r="A558" s="17" t="s">
        <v>983</v>
      </c>
      <c r="B558" s="17" t="s">
        <v>142</v>
      </c>
      <c r="C558" s="17" t="s">
        <v>148</v>
      </c>
      <c r="D558" s="17" t="s">
        <v>14443</v>
      </c>
      <c r="E558" s="17" t="s">
        <v>139</v>
      </c>
      <c r="F558" s="17" t="s">
        <v>7</v>
      </c>
      <c r="G558" s="17" t="n">
        <v>0</v>
      </c>
      <c r="H558" s="17" t="n">
        <v>0</v>
      </c>
      <c r="I558" s="17" t="n">
        <v>1</v>
      </c>
      <c r="J558" s="17" t="n">
        <v>0</v>
      </c>
      <c r="K558" s="17" t="n">
        <v>1</v>
      </c>
      <c r="L558" s="17" t="n">
        <v>0</v>
      </c>
      <c r="M558" s="17" t="n">
        <v>0</v>
      </c>
      <c r="N558" s="17" t="n">
        <v>0</v>
      </c>
      <c r="O558" s="17" t="n">
        <v>0</v>
      </c>
      <c r="P558" s="17" t="n">
        <v>0</v>
      </c>
      <c r="Q558" s="17" t="n">
        <v>0</v>
      </c>
      <c r="R558" s="17" t="n">
        <v>0</v>
      </c>
      <c r="S558" s="17" t="n">
        <v>0</v>
      </c>
      <c r="T558" s="17" t="n">
        <v>0</v>
      </c>
    </row>
    <row r="559" customFormat="false" ht="15" hidden="false" customHeight="true" outlineLevel="0" collapsed="false">
      <c r="A559" s="17" t="s">
        <v>983</v>
      </c>
      <c r="B559" s="17" t="s">
        <v>142</v>
      </c>
      <c r="C559" s="17" t="s">
        <v>148</v>
      </c>
      <c r="D559" s="17" t="s">
        <v>14443</v>
      </c>
      <c r="E559" s="17" t="s">
        <v>139</v>
      </c>
      <c r="F559" s="17" t="s">
        <v>150</v>
      </c>
      <c r="G559" s="17" t="n">
        <v>0</v>
      </c>
      <c r="H559" s="17" t="n">
        <v>0</v>
      </c>
      <c r="I559" s="17" t="n">
        <v>1</v>
      </c>
      <c r="J559" s="17" t="n">
        <v>0</v>
      </c>
      <c r="K559" s="17" t="n">
        <v>1</v>
      </c>
      <c r="L559" s="17" t="n">
        <v>0</v>
      </c>
      <c r="M559" s="17" t="n">
        <v>0</v>
      </c>
      <c r="N559" s="17" t="n">
        <v>0</v>
      </c>
      <c r="O559" s="17" t="n">
        <v>0</v>
      </c>
      <c r="P559" s="17" t="n">
        <v>0</v>
      </c>
      <c r="Q559" s="17" t="n">
        <v>0</v>
      </c>
      <c r="R559" s="17" t="n">
        <v>0</v>
      </c>
      <c r="S559" s="17" t="n">
        <v>0</v>
      </c>
      <c r="T559" s="17" t="n">
        <v>0</v>
      </c>
    </row>
    <row r="560" customFormat="false" ht="15" hidden="false" customHeight="true" outlineLevel="0" collapsed="false">
      <c r="A560" s="17" t="s">
        <v>983</v>
      </c>
      <c r="B560" s="17" t="s">
        <v>142</v>
      </c>
      <c r="C560" s="17" t="s">
        <v>217</v>
      </c>
      <c r="D560" s="17" t="s">
        <v>235</v>
      </c>
      <c r="E560" s="17" t="s">
        <v>139</v>
      </c>
      <c r="F560" s="17" t="s">
        <v>7</v>
      </c>
      <c r="G560" s="17" t="n">
        <v>1</v>
      </c>
      <c r="H560" s="17" t="n">
        <v>2</v>
      </c>
      <c r="I560" s="17" t="n">
        <v>2</v>
      </c>
      <c r="J560" s="17" t="n">
        <v>1</v>
      </c>
      <c r="K560" s="17" t="n">
        <v>2</v>
      </c>
      <c r="L560" s="17" t="n">
        <v>86</v>
      </c>
      <c r="M560" s="17" t="n">
        <v>81</v>
      </c>
      <c r="N560" s="17" t="n">
        <v>89</v>
      </c>
      <c r="O560" s="17" t="n">
        <v>18</v>
      </c>
      <c r="P560" s="17" t="n">
        <v>0</v>
      </c>
      <c r="Q560" s="17" t="n">
        <v>0</v>
      </c>
      <c r="R560" s="17" t="n">
        <v>0</v>
      </c>
      <c r="S560" s="17" t="n">
        <v>0</v>
      </c>
      <c r="T560" s="17" t="n">
        <v>0</v>
      </c>
    </row>
    <row r="561" customFormat="false" ht="15" hidden="false" customHeight="true" outlineLevel="0" collapsed="false">
      <c r="A561" s="17" t="s">
        <v>983</v>
      </c>
      <c r="B561" s="17" t="s">
        <v>142</v>
      </c>
      <c r="C561" s="17" t="s">
        <v>217</v>
      </c>
      <c r="D561" s="17" t="s">
        <v>235</v>
      </c>
      <c r="E561" s="17" t="s">
        <v>139</v>
      </c>
      <c r="F561" s="17" t="s">
        <v>140</v>
      </c>
      <c r="G561" s="17" t="n">
        <v>1</v>
      </c>
      <c r="H561" s="17" t="n">
        <v>2</v>
      </c>
      <c r="I561" s="17" t="n">
        <v>2</v>
      </c>
      <c r="J561" s="17" t="n">
        <v>1</v>
      </c>
      <c r="K561" s="17" t="n">
        <v>2</v>
      </c>
      <c r="L561" s="17" t="n">
        <v>3</v>
      </c>
      <c r="M561" s="17" t="n">
        <v>29</v>
      </c>
      <c r="N561" s="17" t="n">
        <v>84</v>
      </c>
      <c r="O561" s="17" t="n">
        <v>18</v>
      </c>
      <c r="P561" s="17" t="n">
        <v>0</v>
      </c>
      <c r="Q561" s="17" t="n">
        <v>0</v>
      </c>
      <c r="R561" s="17" t="n">
        <v>0</v>
      </c>
      <c r="S561" s="17" t="n">
        <v>0</v>
      </c>
      <c r="T561" s="17" t="n">
        <v>0</v>
      </c>
    </row>
    <row r="562" customFormat="false" ht="15" hidden="false" customHeight="true" outlineLevel="0" collapsed="false">
      <c r="A562" s="17" t="s">
        <v>983</v>
      </c>
      <c r="B562" s="17" t="s">
        <v>142</v>
      </c>
      <c r="C562" s="17" t="s">
        <v>217</v>
      </c>
      <c r="D562" s="17" t="s">
        <v>235</v>
      </c>
      <c r="E562" s="17" t="s">
        <v>139</v>
      </c>
      <c r="F562" s="17" t="s">
        <v>144</v>
      </c>
      <c r="G562" s="17" t="n">
        <v>0</v>
      </c>
      <c r="H562" s="17" t="n">
        <v>1</v>
      </c>
      <c r="I562" s="17" t="n">
        <v>0</v>
      </c>
      <c r="J562" s="17" t="n">
        <v>0</v>
      </c>
      <c r="K562" s="17" t="n">
        <v>1</v>
      </c>
      <c r="L562" s="17" t="n">
        <v>0</v>
      </c>
      <c r="M562" s="17" t="n">
        <v>1</v>
      </c>
      <c r="N562" s="17" t="n">
        <v>0</v>
      </c>
      <c r="O562" s="17" t="n">
        <v>0</v>
      </c>
      <c r="P562" s="17" t="n">
        <v>0</v>
      </c>
      <c r="Q562" s="17" t="n">
        <v>0</v>
      </c>
      <c r="R562" s="17" t="n">
        <v>0</v>
      </c>
      <c r="S562" s="17" t="n">
        <v>0</v>
      </c>
      <c r="T562" s="17" t="n">
        <v>0</v>
      </c>
    </row>
    <row r="563" customFormat="false" ht="15" hidden="false" customHeight="true" outlineLevel="0" collapsed="false">
      <c r="A563" s="17" t="s">
        <v>983</v>
      </c>
      <c r="B563" s="17" t="s">
        <v>142</v>
      </c>
      <c r="C563" s="17" t="s">
        <v>217</v>
      </c>
      <c r="D563" s="17" t="s">
        <v>235</v>
      </c>
      <c r="E563" s="17" t="s">
        <v>139</v>
      </c>
      <c r="F563" s="17" t="s">
        <v>150</v>
      </c>
      <c r="G563" s="17" t="n">
        <v>1</v>
      </c>
      <c r="H563" s="17" t="n">
        <v>1</v>
      </c>
      <c r="I563" s="17" t="n">
        <v>1</v>
      </c>
      <c r="J563" s="17" t="n">
        <v>0</v>
      </c>
      <c r="K563" s="17" t="n">
        <v>1</v>
      </c>
      <c r="L563" s="17" t="n">
        <v>76</v>
      </c>
      <c r="M563" s="17" t="n">
        <v>46</v>
      </c>
      <c r="N563" s="17" t="n">
        <v>3</v>
      </c>
      <c r="O563" s="17" t="n">
        <v>0</v>
      </c>
      <c r="P563" s="17" t="n">
        <v>0</v>
      </c>
      <c r="Q563" s="17" t="n">
        <v>0</v>
      </c>
      <c r="R563" s="17" t="n">
        <v>0</v>
      </c>
      <c r="S563" s="17" t="n">
        <v>0</v>
      </c>
      <c r="T563" s="17" t="n">
        <v>0</v>
      </c>
    </row>
    <row r="564" customFormat="false" ht="15" hidden="false" customHeight="true" outlineLevel="0" collapsed="false">
      <c r="A564" s="17" t="s">
        <v>983</v>
      </c>
      <c r="B564" s="17" t="s">
        <v>142</v>
      </c>
      <c r="C564" s="17" t="s">
        <v>217</v>
      </c>
      <c r="D564" s="17" t="s">
        <v>235</v>
      </c>
      <c r="E564" s="17" t="s">
        <v>139</v>
      </c>
      <c r="F564" s="17" t="s">
        <v>166</v>
      </c>
      <c r="G564" s="17" t="n">
        <v>0</v>
      </c>
      <c r="H564" s="17" t="n">
        <v>0</v>
      </c>
      <c r="I564" s="17" t="n">
        <v>1</v>
      </c>
      <c r="J564" s="17" t="n">
        <v>0</v>
      </c>
      <c r="K564" s="17" t="n">
        <v>1</v>
      </c>
      <c r="L564" s="17" t="n">
        <v>0</v>
      </c>
      <c r="M564" s="17" t="n">
        <v>0</v>
      </c>
      <c r="N564" s="17" t="n">
        <v>2</v>
      </c>
      <c r="O564" s="17" t="n">
        <v>0</v>
      </c>
      <c r="P564" s="17" t="n">
        <v>0</v>
      </c>
      <c r="Q564" s="17" t="n">
        <v>0</v>
      </c>
      <c r="R564" s="17" t="n">
        <v>0</v>
      </c>
      <c r="S564" s="17" t="n">
        <v>0</v>
      </c>
      <c r="T564" s="17" t="n">
        <v>0</v>
      </c>
    </row>
    <row r="565" customFormat="false" ht="15" hidden="false" customHeight="true" outlineLevel="0" collapsed="false">
      <c r="A565" s="17" t="s">
        <v>983</v>
      </c>
      <c r="B565" s="17" t="s">
        <v>142</v>
      </c>
      <c r="C565" s="17" t="s">
        <v>217</v>
      </c>
      <c r="D565" s="17" t="s">
        <v>235</v>
      </c>
      <c r="E565" s="17" t="s">
        <v>139</v>
      </c>
      <c r="F565" s="17" t="s">
        <v>158</v>
      </c>
      <c r="G565" s="17" t="n">
        <v>1</v>
      </c>
      <c r="H565" s="17" t="n">
        <v>1</v>
      </c>
      <c r="I565" s="17" t="n">
        <v>1</v>
      </c>
      <c r="J565" s="17" t="n">
        <v>0</v>
      </c>
      <c r="K565" s="17" t="n">
        <v>1</v>
      </c>
      <c r="L565" s="17" t="n">
        <v>7</v>
      </c>
      <c r="M565" s="17" t="n">
        <v>5</v>
      </c>
      <c r="N565" s="17" t="n">
        <v>0</v>
      </c>
      <c r="O565" s="17" t="n">
        <v>0</v>
      </c>
      <c r="P565" s="17" t="n">
        <v>0</v>
      </c>
      <c r="Q565" s="17" t="n">
        <v>0</v>
      </c>
      <c r="R565" s="17" t="n">
        <v>0</v>
      </c>
      <c r="S565" s="17" t="n">
        <v>0</v>
      </c>
      <c r="T565" s="17" t="n">
        <v>0</v>
      </c>
    </row>
    <row r="566" customFormat="false" ht="15" hidden="false" customHeight="true" outlineLevel="0" collapsed="false">
      <c r="A566" s="17" t="s">
        <v>608</v>
      </c>
      <c r="B566" s="17" t="s">
        <v>156</v>
      </c>
      <c r="C566" s="17" t="s">
        <v>134</v>
      </c>
      <c r="D566" s="17" t="s">
        <v>460</v>
      </c>
      <c r="E566" s="17" t="s">
        <v>243</v>
      </c>
      <c r="F566" s="17" t="s">
        <v>7</v>
      </c>
      <c r="G566" s="17" t="n">
        <v>1</v>
      </c>
      <c r="H566" s="17" t="n">
        <v>1</v>
      </c>
      <c r="I566" s="17" t="n">
        <v>1</v>
      </c>
      <c r="J566" s="17" t="n">
        <v>1</v>
      </c>
      <c r="K566" s="17" t="n">
        <v>1</v>
      </c>
      <c r="L566" s="17" t="n">
        <v>27</v>
      </c>
      <c r="M566" s="17" t="n">
        <v>174</v>
      </c>
      <c r="N566" s="17" t="n">
        <v>962</v>
      </c>
      <c r="O566" s="17" t="n">
        <v>587</v>
      </c>
      <c r="P566" s="17" t="n">
        <v>0</v>
      </c>
      <c r="Q566" s="17" t="n">
        <v>0</v>
      </c>
      <c r="R566" s="17" t="n">
        <v>0</v>
      </c>
      <c r="S566" s="17" t="n">
        <v>0</v>
      </c>
      <c r="T566" s="17" t="n">
        <v>0</v>
      </c>
    </row>
    <row r="567" customFormat="false" ht="15" hidden="false" customHeight="true" outlineLevel="0" collapsed="false">
      <c r="A567" s="17" t="s">
        <v>608</v>
      </c>
      <c r="B567" s="17" t="s">
        <v>156</v>
      </c>
      <c r="C567" s="17" t="s">
        <v>134</v>
      </c>
      <c r="D567" s="17" t="s">
        <v>460</v>
      </c>
      <c r="E567" s="17" t="s">
        <v>243</v>
      </c>
      <c r="F567" s="17" t="s">
        <v>140</v>
      </c>
      <c r="G567" s="17" t="n">
        <v>0</v>
      </c>
      <c r="H567" s="17" t="n">
        <v>0</v>
      </c>
      <c r="I567" s="17" t="n">
        <v>1</v>
      </c>
      <c r="J567" s="17" t="n">
        <v>0</v>
      </c>
      <c r="K567" s="17" t="n">
        <v>1</v>
      </c>
      <c r="L567" s="17" t="n">
        <v>0</v>
      </c>
      <c r="M567" s="17" t="n">
        <v>0</v>
      </c>
      <c r="N567" s="17" t="n">
        <v>4</v>
      </c>
      <c r="O567" s="17" t="n">
        <v>0</v>
      </c>
      <c r="P567" s="17" t="n">
        <v>0</v>
      </c>
      <c r="Q567" s="17" t="n">
        <v>0</v>
      </c>
      <c r="R567" s="17" t="n">
        <v>0</v>
      </c>
      <c r="S567" s="17" t="n">
        <v>0</v>
      </c>
      <c r="T567" s="17" t="n">
        <v>0</v>
      </c>
    </row>
    <row r="568" customFormat="false" ht="15" hidden="false" customHeight="true" outlineLevel="0" collapsed="false">
      <c r="A568" s="17" t="s">
        <v>608</v>
      </c>
      <c r="B568" s="17" t="s">
        <v>156</v>
      </c>
      <c r="C568" s="17" t="s">
        <v>134</v>
      </c>
      <c r="D568" s="17" t="s">
        <v>460</v>
      </c>
      <c r="E568" s="17" t="s">
        <v>243</v>
      </c>
      <c r="F568" s="17" t="s">
        <v>144</v>
      </c>
      <c r="G568" s="17" t="n">
        <v>1</v>
      </c>
      <c r="H568" s="17" t="n">
        <v>1</v>
      </c>
      <c r="I568" s="17" t="n">
        <v>1</v>
      </c>
      <c r="J568" s="17" t="n">
        <v>1</v>
      </c>
      <c r="K568" s="17" t="n">
        <v>1</v>
      </c>
      <c r="L568" s="17" t="n">
        <v>27</v>
      </c>
      <c r="M568" s="17" t="n">
        <v>83</v>
      </c>
      <c r="N568" s="17" t="n">
        <v>772</v>
      </c>
      <c r="O568" s="17" t="n">
        <v>574</v>
      </c>
      <c r="P568" s="17" t="n">
        <v>0</v>
      </c>
      <c r="Q568" s="17" t="n">
        <v>0</v>
      </c>
      <c r="R568" s="17" t="n">
        <v>0</v>
      </c>
      <c r="S568" s="17" t="n">
        <v>0</v>
      </c>
      <c r="T568" s="17" t="n">
        <v>0</v>
      </c>
    </row>
    <row r="569" customFormat="false" ht="15" hidden="false" customHeight="true" outlineLevel="0" collapsed="false">
      <c r="A569" s="17" t="s">
        <v>608</v>
      </c>
      <c r="B569" s="17" t="s">
        <v>156</v>
      </c>
      <c r="C569" s="17" t="s">
        <v>134</v>
      </c>
      <c r="D569" s="17" t="s">
        <v>460</v>
      </c>
      <c r="E569" s="17" t="s">
        <v>243</v>
      </c>
      <c r="F569" s="17" t="s">
        <v>150</v>
      </c>
      <c r="G569" s="17" t="n">
        <v>0</v>
      </c>
      <c r="H569" s="17" t="n">
        <v>1</v>
      </c>
      <c r="I569" s="17" t="n">
        <v>1</v>
      </c>
      <c r="J569" s="17" t="n">
        <v>1</v>
      </c>
      <c r="K569" s="17" t="n">
        <v>1</v>
      </c>
      <c r="L569" s="17" t="n">
        <v>0</v>
      </c>
      <c r="M569" s="17" t="n">
        <v>88</v>
      </c>
      <c r="N569" s="17" t="n">
        <v>186</v>
      </c>
      <c r="O569" s="17" t="n">
        <v>13</v>
      </c>
      <c r="P569" s="17" t="n">
        <v>0</v>
      </c>
      <c r="Q569" s="17" t="n">
        <v>0</v>
      </c>
      <c r="R569" s="17" t="n">
        <v>0</v>
      </c>
      <c r="S569" s="17" t="n">
        <v>0</v>
      </c>
      <c r="T569" s="17" t="n">
        <v>0</v>
      </c>
    </row>
    <row r="570" customFormat="false" ht="15" hidden="false" customHeight="true" outlineLevel="0" collapsed="false">
      <c r="A570" s="17" t="s">
        <v>608</v>
      </c>
      <c r="B570" s="17" t="s">
        <v>156</v>
      </c>
      <c r="C570" s="17" t="s">
        <v>134</v>
      </c>
      <c r="D570" s="17" t="s">
        <v>460</v>
      </c>
      <c r="E570" s="17" t="s">
        <v>243</v>
      </c>
      <c r="F570" s="17" t="s">
        <v>158</v>
      </c>
      <c r="G570" s="17" t="n">
        <v>0</v>
      </c>
      <c r="H570" s="17" t="n">
        <v>1</v>
      </c>
      <c r="I570" s="17" t="n">
        <v>0</v>
      </c>
      <c r="J570" s="17" t="n">
        <v>0</v>
      </c>
      <c r="K570" s="17" t="n">
        <v>1</v>
      </c>
      <c r="L570" s="17" t="n">
        <v>0</v>
      </c>
      <c r="M570" s="17" t="n">
        <v>3</v>
      </c>
      <c r="N570" s="17" t="n">
        <v>0</v>
      </c>
      <c r="O570" s="17" t="n">
        <v>0</v>
      </c>
      <c r="P570" s="17" t="n">
        <v>0</v>
      </c>
      <c r="Q570" s="17" t="n">
        <v>0</v>
      </c>
      <c r="R570" s="17" t="n">
        <v>0</v>
      </c>
      <c r="S570" s="17" t="n">
        <v>0</v>
      </c>
      <c r="T570" s="17" t="n">
        <v>0</v>
      </c>
    </row>
    <row r="571" customFormat="false" ht="15" hidden="false" customHeight="true" outlineLevel="0" collapsed="false">
      <c r="A571" s="17" t="s">
        <v>608</v>
      </c>
      <c r="B571" s="17" t="s">
        <v>156</v>
      </c>
      <c r="C571" s="17" t="s">
        <v>134</v>
      </c>
      <c r="D571" s="17" t="s">
        <v>135</v>
      </c>
      <c r="E571" s="17" t="s">
        <v>243</v>
      </c>
      <c r="F571" s="17" t="s">
        <v>7</v>
      </c>
      <c r="G571" s="17" t="n">
        <v>2</v>
      </c>
      <c r="H571" s="17" t="n">
        <v>2</v>
      </c>
      <c r="I571" s="17" t="n">
        <v>2</v>
      </c>
      <c r="J571" s="17" t="n">
        <v>2</v>
      </c>
      <c r="K571" s="17" t="n">
        <v>2</v>
      </c>
      <c r="L571" s="17" t="n">
        <v>4274</v>
      </c>
      <c r="M571" s="17" t="n">
        <v>3140</v>
      </c>
      <c r="N571" s="17" t="n">
        <v>3304</v>
      </c>
      <c r="O571" s="17" t="n">
        <v>2677</v>
      </c>
      <c r="P571" s="17" t="n">
        <v>0</v>
      </c>
      <c r="Q571" s="17" t="n">
        <v>0</v>
      </c>
      <c r="R571" s="17" t="n">
        <v>0</v>
      </c>
      <c r="S571" s="17" t="n">
        <v>0</v>
      </c>
      <c r="T571" s="17" t="n">
        <v>0</v>
      </c>
    </row>
    <row r="572" customFormat="false" ht="15" hidden="false" customHeight="true" outlineLevel="0" collapsed="false">
      <c r="A572" s="17" t="s">
        <v>608</v>
      </c>
      <c r="B572" s="17" t="s">
        <v>156</v>
      </c>
      <c r="C572" s="17" t="s">
        <v>134</v>
      </c>
      <c r="D572" s="17" t="s">
        <v>135</v>
      </c>
      <c r="E572" s="17" t="s">
        <v>243</v>
      </c>
      <c r="F572" s="17" t="s">
        <v>140</v>
      </c>
      <c r="G572" s="17" t="n">
        <v>1</v>
      </c>
      <c r="H572" s="17" t="n">
        <v>1</v>
      </c>
      <c r="I572" s="17" t="n">
        <v>1</v>
      </c>
      <c r="J572" s="17" t="n">
        <v>0</v>
      </c>
      <c r="K572" s="17" t="n">
        <v>1</v>
      </c>
      <c r="L572" s="17" t="n">
        <v>2176</v>
      </c>
      <c r="M572" s="17" t="n">
        <v>198</v>
      </c>
      <c r="N572" s="17" t="n">
        <v>484</v>
      </c>
      <c r="O572" s="17" t="n">
        <v>0</v>
      </c>
      <c r="P572" s="17" t="n">
        <v>0</v>
      </c>
      <c r="Q572" s="17" t="n">
        <v>0</v>
      </c>
      <c r="R572" s="17" t="n">
        <v>0</v>
      </c>
      <c r="S572" s="17" t="n">
        <v>0</v>
      </c>
      <c r="T572" s="17" t="n">
        <v>0</v>
      </c>
    </row>
    <row r="573" customFormat="false" ht="15" hidden="false" customHeight="true" outlineLevel="0" collapsed="false">
      <c r="A573" s="17" t="s">
        <v>608</v>
      </c>
      <c r="B573" s="17" t="s">
        <v>156</v>
      </c>
      <c r="C573" s="17" t="s">
        <v>134</v>
      </c>
      <c r="D573" s="17" t="s">
        <v>135</v>
      </c>
      <c r="E573" s="17" t="s">
        <v>243</v>
      </c>
      <c r="F573" s="17" t="s">
        <v>144</v>
      </c>
      <c r="G573" s="17" t="n">
        <v>1</v>
      </c>
      <c r="H573" s="17" t="n">
        <v>2</v>
      </c>
      <c r="I573" s="17" t="n">
        <v>1</v>
      </c>
      <c r="J573" s="17" t="n">
        <v>2</v>
      </c>
      <c r="K573" s="17" t="n">
        <v>2</v>
      </c>
      <c r="L573" s="17" t="n">
        <v>165</v>
      </c>
      <c r="M573" s="17" t="n">
        <v>140</v>
      </c>
      <c r="N573" s="17" t="n">
        <v>212</v>
      </c>
      <c r="O573" s="17" t="n">
        <v>31</v>
      </c>
      <c r="P573" s="17" t="n">
        <v>0</v>
      </c>
      <c r="Q573" s="17" t="n">
        <v>0</v>
      </c>
      <c r="R573" s="17" t="n">
        <v>0</v>
      </c>
      <c r="S573" s="17" t="n">
        <v>0</v>
      </c>
      <c r="T573" s="17" t="n">
        <v>0</v>
      </c>
    </row>
    <row r="574" customFormat="false" ht="15" hidden="false" customHeight="true" outlineLevel="0" collapsed="false">
      <c r="A574" s="17" t="s">
        <v>608</v>
      </c>
      <c r="B574" s="17" t="s">
        <v>156</v>
      </c>
      <c r="C574" s="17" t="s">
        <v>134</v>
      </c>
      <c r="D574" s="17" t="s">
        <v>135</v>
      </c>
      <c r="E574" s="17" t="s">
        <v>243</v>
      </c>
      <c r="F574" s="17" t="s">
        <v>150</v>
      </c>
      <c r="G574" s="17" t="n">
        <v>2</v>
      </c>
      <c r="H574" s="17" t="n">
        <v>2</v>
      </c>
      <c r="I574" s="17" t="n">
        <v>2</v>
      </c>
      <c r="J574" s="17" t="n">
        <v>2</v>
      </c>
      <c r="K574" s="17" t="n">
        <v>2</v>
      </c>
      <c r="L574" s="17" t="n">
        <v>1591</v>
      </c>
      <c r="M574" s="17" t="n">
        <v>2211</v>
      </c>
      <c r="N574" s="17" t="n">
        <v>2122</v>
      </c>
      <c r="O574" s="17" t="n">
        <v>2467</v>
      </c>
      <c r="P574" s="17" t="n">
        <v>0</v>
      </c>
      <c r="Q574" s="17" t="n">
        <v>0</v>
      </c>
      <c r="R574" s="17" t="n">
        <v>0</v>
      </c>
      <c r="S574" s="17" t="n">
        <v>0</v>
      </c>
      <c r="T574" s="17" t="n">
        <v>0</v>
      </c>
    </row>
    <row r="575" customFormat="false" ht="15" hidden="false" customHeight="true" outlineLevel="0" collapsed="false">
      <c r="A575" s="17" t="s">
        <v>608</v>
      </c>
      <c r="B575" s="17" t="s">
        <v>156</v>
      </c>
      <c r="C575" s="17" t="s">
        <v>134</v>
      </c>
      <c r="D575" s="17" t="s">
        <v>135</v>
      </c>
      <c r="E575" s="17" t="s">
        <v>243</v>
      </c>
      <c r="F575" s="17" t="s">
        <v>166</v>
      </c>
      <c r="G575" s="17" t="n">
        <v>0</v>
      </c>
      <c r="H575" s="17" t="n">
        <v>0</v>
      </c>
      <c r="I575" s="17" t="n">
        <v>1</v>
      </c>
      <c r="J575" s="17" t="n">
        <v>0</v>
      </c>
      <c r="K575" s="17" t="n">
        <v>1</v>
      </c>
      <c r="L575" s="17" t="n">
        <v>0</v>
      </c>
      <c r="M575" s="17" t="n">
        <v>0</v>
      </c>
      <c r="N575" s="17" t="n">
        <v>37</v>
      </c>
      <c r="O575" s="17" t="n">
        <v>0</v>
      </c>
      <c r="P575" s="17" t="n">
        <v>0</v>
      </c>
      <c r="Q575" s="17" t="n">
        <v>0</v>
      </c>
      <c r="R575" s="17" t="n">
        <v>0</v>
      </c>
      <c r="S575" s="17" t="n">
        <v>0</v>
      </c>
      <c r="T575" s="17" t="n">
        <v>0</v>
      </c>
    </row>
    <row r="576" customFormat="false" ht="15" hidden="false" customHeight="true" outlineLevel="0" collapsed="false">
      <c r="A576" s="17" t="s">
        <v>608</v>
      </c>
      <c r="B576" s="17" t="s">
        <v>156</v>
      </c>
      <c r="C576" s="17" t="s">
        <v>134</v>
      </c>
      <c r="D576" s="17" t="s">
        <v>135</v>
      </c>
      <c r="E576" s="17" t="s">
        <v>243</v>
      </c>
      <c r="F576" s="17" t="s">
        <v>158</v>
      </c>
      <c r="G576" s="17" t="n">
        <v>2</v>
      </c>
      <c r="H576" s="17" t="n">
        <v>2</v>
      </c>
      <c r="I576" s="17" t="n">
        <v>2</v>
      </c>
      <c r="J576" s="17" t="n">
        <v>1</v>
      </c>
      <c r="K576" s="17" t="n">
        <v>2</v>
      </c>
      <c r="L576" s="17" t="n">
        <v>321</v>
      </c>
      <c r="M576" s="17" t="n">
        <v>528</v>
      </c>
      <c r="N576" s="17" t="n">
        <v>412</v>
      </c>
      <c r="O576" s="17" t="n">
        <v>140</v>
      </c>
      <c r="P576" s="17" t="n">
        <v>0</v>
      </c>
      <c r="Q576" s="17" t="n">
        <v>0</v>
      </c>
      <c r="R576" s="17" t="n">
        <v>0</v>
      </c>
      <c r="S576" s="17" t="n">
        <v>0</v>
      </c>
      <c r="T576" s="17" t="n">
        <v>0</v>
      </c>
    </row>
    <row r="577" customFormat="false" ht="15" hidden="false" customHeight="true" outlineLevel="0" collapsed="false">
      <c r="A577" s="17" t="s">
        <v>608</v>
      </c>
      <c r="B577" s="17" t="s">
        <v>156</v>
      </c>
      <c r="C577" s="17" t="s">
        <v>134</v>
      </c>
      <c r="D577" s="17" t="s">
        <v>135</v>
      </c>
      <c r="E577" s="17" t="s">
        <v>243</v>
      </c>
      <c r="F577" s="17" t="s">
        <v>169</v>
      </c>
      <c r="G577" s="17" t="n">
        <v>1</v>
      </c>
      <c r="H577" s="17" t="n">
        <v>1</v>
      </c>
      <c r="I577" s="17" t="n">
        <v>1</v>
      </c>
      <c r="J577" s="17" t="n">
        <v>1</v>
      </c>
      <c r="K577" s="17" t="n">
        <v>1</v>
      </c>
      <c r="L577" s="17" t="n">
        <v>21</v>
      </c>
      <c r="M577" s="17" t="n">
        <v>63</v>
      </c>
      <c r="N577" s="17" t="n">
        <v>37</v>
      </c>
      <c r="O577" s="17" t="n">
        <v>39</v>
      </c>
      <c r="P577" s="17" t="n">
        <v>0</v>
      </c>
      <c r="Q577" s="17" t="n">
        <v>0</v>
      </c>
      <c r="R577" s="17" t="n">
        <v>0</v>
      </c>
      <c r="S577" s="17" t="n">
        <v>0</v>
      </c>
      <c r="T577" s="17" t="n">
        <v>0</v>
      </c>
    </row>
    <row r="578" customFormat="false" ht="15" hidden="false" customHeight="true" outlineLevel="0" collapsed="false">
      <c r="A578" s="17" t="s">
        <v>608</v>
      </c>
      <c r="B578" s="17" t="s">
        <v>156</v>
      </c>
      <c r="C578" s="17" t="s">
        <v>134</v>
      </c>
      <c r="D578" s="17" t="s">
        <v>135</v>
      </c>
      <c r="E578" s="17" t="s">
        <v>139</v>
      </c>
      <c r="F578" s="17" t="s">
        <v>7</v>
      </c>
      <c r="G578" s="17" t="n">
        <v>0</v>
      </c>
      <c r="H578" s="17" t="n">
        <v>1</v>
      </c>
      <c r="I578" s="17" t="n">
        <v>1</v>
      </c>
      <c r="J578" s="17" t="n">
        <v>0</v>
      </c>
      <c r="K578" s="17" t="n">
        <v>1</v>
      </c>
      <c r="L578" s="17" t="n">
        <v>0</v>
      </c>
      <c r="M578" s="17" t="n">
        <v>3</v>
      </c>
      <c r="N578" s="17" t="n">
        <v>31</v>
      </c>
      <c r="O578" s="17" t="n">
        <v>0</v>
      </c>
      <c r="P578" s="17" t="n">
        <v>0</v>
      </c>
      <c r="Q578" s="17" t="n">
        <v>0</v>
      </c>
      <c r="R578" s="17" t="n">
        <v>0</v>
      </c>
      <c r="S578" s="17" t="n">
        <v>0</v>
      </c>
      <c r="T578" s="17" t="n">
        <v>0</v>
      </c>
    </row>
    <row r="579" customFormat="false" ht="15" hidden="false" customHeight="true" outlineLevel="0" collapsed="false">
      <c r="A579" s="17" t="s">
        <v>608</v>
      </c>
      <c r="B579" s="17" t="s">
        <v>156</v>
      </c>
      <c r="C579" s="17" t="s">
        <v>134</v>
      </c>
      <c r="D579" s="17" t="s">
        <v>135</v>
      </c>
      <c r="E579" s="17" t="s">
        <v>139</v>
      </c>
      <c r="F579" s="17" t="s">
        <v>150</v>
      </c>
      <c r="G579" s="17" t="n">
        <v>0</v>
      </c>
      <c r="H579" s="17" t="n">
        <v>1</v>
      </c>
      <c r="I579" s="17" t="n">
        <v>1</v>
      </c>
      <c r="J579" s="17" t="n">
        <v>0</v>
      </c>
      <c r="K579" s="17" t="n">
        <v>1</v>
      </c>
      <c r="L579" s="17" t="n">
        <v>0</v>
      </c>
      <c r="M579" s="17" t="n">
        <v>3</v>
      </c>
      <c r="N579" s="17" t="n">
        <v>26</v>
      </c>
      <c r="O579" s="17" t="n">
        <v>0</v>
      </c>
      <c r="P579" s="17" t="n">
        <v>0</v>
      </c>
      <c r="Q579" s="17" t="n">
        <v>0</v>
      </c>
      <c r="R579" s="17" t="n">
        <v>0</v>
      </c>
      <c r="S579" s="17" t="n">
        <v>0</v>
      </c>
      <c r="T579" s="17" t="n">
        <v>0</v>
      </c>
    </row>
    <row r="580" customFormat="false" ht="15" hidden="false" customHeight="true" outlineLevel="0" collapsed="false">
      <c r="A580" s="17" t="s">
        <v>608</v>
      </c>
      <c r="B580" s="17" t="s">
        <v>156</v>
      </c>
      <c r="C580" s="17" t="s">
        <v>134</v>
      </c>
      <c r="D580" s="17" t="s">
        <v>135</v>
      </c>
      <c r="E580" s="17" t="s">
        <v>139</v>
      </c>
      <c r="F580" s="17" t="s">
        <v>158</v>
      </c>
      <c r="G580" s="17" t="n">
        <v>0</v>
      </c>
      <c r="H580" s="17" t="n">
        <v>0</v>
      </c>
      <c r="I580" s="17" t="n">
        <v>1</v>
      </c>
      <c r="J580" s="17" t="n">
        <v>0</v>
      </c>
      <c r="K580" s="17" t="n">
        <v>1</v>
      </c>
      <c r="L580" s="17" t="n">
        <v>0</v>
      </c>
      <c r="M580" s="17" t="n">
        <v>0</v>
      </c>
      <c r="N580" s="17" t="n">
        <v>5</v>
      </c>
      <c r="O580" s="17" t="n">
        <v>0</v>
      </c>
      <c r="P580" s="17" t="n">
        <v>0</v>
      </c>
      <c r="Q580" s="17" t="n">
        <v>0</v>
      </c>
      <c r="R580" s="17" t="n">
        <v>0</v>
      </c>
      <c r="S580" s="17" t="n">
        <v>0</v>
      </c>
      <c r="T580" s="17" t="n">
        <v>0</v>
      </c>
    </row>
    <row r="581" customFormat="false" ht="15" hidden="false" customHeight="true" outlineLevel="0" collapsed="false">
      <c r="A581" s="17" t="s">
        <v>608</v>
      </c>
      <c r="B581" s="17" t="s">
        <v>156</v>
      </c>
      <c r="C581" s="17" t="s">
        <v>134</v>
      </c>
      <c r="D581" s="17" t="s">
        <v>177</v>
      </c>
      <c r="E581" s="17" t="s">
        <v>139</v>
      </c>
      <c r="F581" s="17" t="s">
        <v>7</v>
      </c>
      <c r="G581" s="17" t="n">
        <v>1</v>
      </c>
      <c r="H581" s="17" t="n">
        <v>0</v>
      </c>
      <c r="I581" s="17" t="n">
        <v>1</v>
      </c>
      <c r="J581" s="17" t="n">
        <v>1</v>
      </c>
      <c r="K581" s="17" t="n">
        <v>1</v>
      </c>
      <c r="L581" s="17" t="n">
        <v>36</v>
      </c>
      <c r="M581" s="17" t="n">
        <v>0</v>
      </c>
      <c r="N581" s="17" t="n">
        <v>20</v>
      </c>
      <c r="O581" s="17" t="n">
        <v>3</v>
      </c>
      <c r="P581" s="17" t="n">
        <v>0</v>
      </c>
      <c r="Q581" s="17" t="n">
        <v>0</v>
      </c>
      <c r="R581" s="17" t="n">
        <v>0</v>
      </c>
      <c r="S581" s="17" t="n">
        <v>0</v>
      </c>
      <c r="T581" s="17" t="n">
        <v>0</v>
      </c>
    </row>
    <row r="582" customFormat="false" ht="15" hidden="false" customHeight="true" outlineLevel="0" collapsed="false">
      <c r="A582" s="17" t="s">
        <v>608</v>
      </c>
      <c r="B582" s="17" t="s">
        <v>156</v>
      </c>
      <c r="C582" s="17" t="s">
        <v>134</v>
      </c>
      <c r="D582" s="17" t="s">
        <v>177</v>
      </c>
      <c r="E582" s="17" t="s">
        <v>139</v>
      </c>
      <c r="F582" s="17" t="s">
        <v>150</v>
      </c>
      <c r="G582" s="17" t="n">
        <v>1</v>
      </c>
      <c r="H582" s="17" t="n">
        <v>0</v>
      </c>
      <c r="I582" s="17" t="n">
        <v>1</v>
      </c>
      <c r="J582" s="17" t="n">
        <v>0</v>
      </c>
      <c r="K582" s="17" t="n">
        <v>1</v>
      </c>
      <c r="L582" s="17" t="n">
        <v>26</v>
      </c>
      <c r="M582" s="17" t="n">
        <v>0</v>
      </c>
      <c r="N582" s="17" t="n">
        <v>16</v>
      </c>
      <c r="O582" s="17" t="n">
        <v>0</v>
      </c>
      <c r="P582" s="17" t="n">
        <v>0</v>
      </c>
      <c r="Q582" s="17" t="n">
        <v>0</v>
      </c>
      <c r="R582" s="17" t="n">
        <v>0</v>
      </c>
      <c r="S582" s="17" t="n">
        <v>0</v>
      </c>
      <c r="T582" s="17" t="n">
        <v>0</v>
      </c>
    </row>
    <row r="583" customFormat="false" ht="15" hidden="false" customHeight="true" outlineLevel="0" collapsed="false">
      <c r="A583" s="17" t="s">
        <v>608</v>
      </c>
      <c r="B583" s="17" t="s">
        <v>156</v>
      </c>
      <c r="C583" s="17" t="s">
        <v>134</v>
      </c>
      <c r="D583" s="17" t="s">
        <v>177</v>
      </c>
      <c r="E583" s="17" t="s">
        <v>139</v>
      </c>
      <c r="F583" s="17" t="s">
        <v>158</v>
      </c>
      <c r="G583" s="17" t="n">
        <v>1</v>
      </c>
      <c r="H583" s="17" t="n">
        <v>0</v>
      </c>
      <c r="I583" s="17" t="n">
        <v>1</v>
      </c>
      <c r="J583" s="17" t="n">
        <v>1</v>
      </c>
      <c r="K583" s="17" t="n">
        <v>1</v>
      </c>
      <c r="L583" s="17" t="n">
        <v>10</v>
      </c>
      <c r="M583" s="17" t="n">
        <v>0</v>
      </c>
      <c r="N583" s="17" t="n">
        <v>4</v>
      </c>
      <c r="O583" s="17" t="n">
        <v>3</v>
      </c>
      <c r="P583" s="17" t="n">
        <v>0</v>
      </c>
      <c r="Q583" s="17" t="n">
        <v>0</v>
      </c>
      <c r="R583" s="17" t="n">
        <v>0</v>
      </c>
      <c r="S583" s="17" t="n">
        <v>0</v>
      </c>
      <c r="T583" s="17" t="n">
        <v>0</v>
      </c>
    </row>
    <row r="584" customFormat="false" ht="15" hidden="false" customHeight="true" outlineLevel="0" collapsed="false">
      <c r="A584" s="17" t="s">
        <v>608</v>
      </c>
      <c r="B584" s="17" t="s">
        <v>156</v>
      </c>
      <c r="C584" s="17" t="s">
        <v>148</v>
      </c>
      <c r="D584" s="17" t="s">
        <v>14443</v>
      </c>
      <c r="E584" s="17" t="s">
        <v>139</v>
      </c>
      <c r="F584" s="17" t="s">
        <v>7</v>
      </c>
      <c r="G584" s="17" t="n">
        <v>7</v>
      </c>
      <c r="H584" s="17" t="n">
        <v>4</v>
      </c>
      <c r="I584" s="17" t="n">
        <v>6</v>
      </c>
      <c r="J584" s="17" t="n">
        <v>0</v>
      </c>
      <c r="K584" s="17" t="n">
        <v>10</v>
      </c>
      <c r="L584" s="17" t="n">
        <v>864</v>
      </c>
      <c r="M584" s="17" t="n">
        <v>214</v>
      </c>
      <c r="N584" s="17" t="n">
        <v>90</v>
      </c>
      <c r="O584" s="17" t="n">
        <v>0</v>
      </c>
      <c r="P584" s="17" t="n">
        <v>0</v>
      </c>
      <c r="Q584" s="17" t="n">
        <v>0</v>
      </c>
      <c r="R584" s="17" t="n">
        <v>0</v>
      </c>
      <c r="S584" s="17" t="n">
        <v>0</v>
      </c>
      <c r="T584" s="17" t="n">
        <v>0</v>
      </c>
    </row>
    <row r="585" customFormat="false" ht="15" hidden="false" customHeight="true" outlineLevel="0" collapsed="false">
      <c r="A585" s="17" t="s">
        <v>608</v>
      </c>
      <c r="B585" s="17" t="s">
        <v>156</v>
      </c>
      <c r="C585" s="17" t="s">
        <v>148</v>
      </c>
      <c r="D585" s="17" t="s">
        <v>14443</v>
      </c>
      <c r="E585" s="17" t="s">
        <v>139</v>
      </c>
      <c r="F585" s="17" t="s">
        <v>140</v>
      </c>
      <c r="G585" s="17" t="n">
        <v>1</v>
      </c>
      <c r="H585" s="17" t="n">
        <v>1</v>
      </c>
      <c r="I585" s="17" t="n">
        <v>3</v>
      </c>
      <c r="J585" s="17" t="n">
        <v>0</v>
      </c>
      <c r="K585" s="17" t="n">
        <v>4</v>
      </c>
      <c r="L585" s="17" t="n">
        <v>4</v>
      </c>
      <c r="M585" s="17" t="n">
        <v>12</v>
      </c>
      <c r="N585" s="17" t="n">
        <v>80</v>
      </c>
      <c r="O585" s="17" t="n">
        <v>0</v>
      </c>
      <c r="P585" s="17" t="n">
        <v>0</v>
      </c>
      <c r="Q585" s="17" t="n">
        <v>0</v>
      </c>
      <c r="R585" s="17" t="n">
        <v>0</v>
      </c>
      <c r="S585" s="17" t="n">
        <v>0</v>
      </c>
      <c r="T585" s="17" t="n">
        <v>0</v>
      </c>
    </row>
    <row r="586" customFormat="false" ht="15" hidden="false" customHeight="true" outlineLevel="0" collapsed="false">
      <c r="A586" s="17" t="s">
        <v>608</v>
      </c>
      <c r="B586" s="17" t="s">
        <v>156</v>
      </c>
      <c r="C586" s="17" t="s">
        <v>148</v>
      </c>
      <c r="D586" s="17" t="s">
        <v>14443</v>
      </c>
      <c r="E586" s="17" t="s">
        <v>139</v>
      </c>
      <c r="F586" s="17" t="s">
        <v>144</v>
      </c>
      <c r="G586" s="17" t="n">
        <v>1</v>
      </c>
      <c r="H586" s="17" t="n">
        <v>0</v>
      </c>
      <c r="I586" s="17" t="n">
        <v>0</v>
      </c>
      <c r="J586" s="17" t="n">
        <v>0</v>
      </c>
      <c r="K586" s="17" t="n">
        <v>1</v>
      </c>
      <c r="L586" s="17" t="n">
        <v>579</v>
      </c>
      <c r="M586" s="17" t="n">
        <v>0</v>
      </c>
      <c r="N586" s="17" t="n">
        <v>0</v>
      </c>
      <c r="O586" s="17" t="n">
        <v>0</v>
      </c>
      <c r="P586" s="17" t="n">
        <v>0</v>
      </c>
      <c r="Q586" s="17" t="n">
        <v>0</v>
      </c>
      <c r="R586" s="17" t="n">
        <v>0</v>
      </c>
      <c r="S586" s="17" t="n">
        <v>0</v>
      </c>
      <c r="T586" s="17" t="n">
        <v>0</v>
      </c>
    </row>
    <row r="587" customFormat="false" ht="15" hidden="false" customHeight="true" outlineLevel="0" collapsed="false">
      <c r="A587" s="17" t="s">
        <v>608</v>
      </c>
      <c r="B587" s="17" t="s">
        <v>156</v>
      </c>
      <c r="C587" s="17" t="s">
        <v>148</v>
      </c>
      <c r="D587" s="17" t="s">
        <v>14443</v>
      </c>
      <c r="E587" s="17" t="s">
        <v>139</v>
      </c>
      <c r="F587" s="17" t="s">
        <v>150</v>
      </c>
      <c r="G587" s="17" t="n">
        <v>4</v>
      </c>
      <c r="H587" s="17" t="n">
        <v>3</v>
      </c>
      <c r="I587" s="17" t="n">
        <v>2</v>
      </c>
      <c r="J587" s="17" t="n">
        <v>0</v>
      </c>
      <c r="K587" s="17" t="n">
        <v>6</v>
      </c>
      <c r="L587" s="17" t="n">
        <v>213</v>
      </c>
      <c r="M587" s="17" t="n">
        <v>185</v>
      </c>
      <c r="N587" s="17" t="n">
        <v>10</v>
      </c>
      <c r="O587" s="17" t="n">
        <v>0</v>
      </c>
      <c r="P587" s="17" t="n">
        <v>0</v>
      </c>
      <c r="Q587" s="17" t="n">
        <v>0</v>
      </c>
      <c r="R587" s="17" t="n">
        <v>0</v>
      </c>
      <c r="S587" s="17" t="n">
        <v>0</v>
      </c>
      <c r="T587" s="17" t="n">
        <v>0</v>
      </c>
    </row>
    <row r="588" customFormat="false" ht="15" hidden="false" customHeight="true" outlineLevel="0" collapsed="false">
      <c r="A588" s="17" t="s">
        <v>608</v>
      </c>
      <c r="B588" s="17" t="s">
        <v>156</v>
      </c>
      <c r="C588" s="17" t="s">
        <v>148</v>
      </c>
      <c r="D588" s="17" t="s">
        <v>14443</v>
      </c>
      <c r="E588" s="17" t="s">
        <v>139</v>
      </c>
      <c r="F588" s="17" t="s">
        <v>158</v>
      </c>
      <c r="G588" s="17" t="n">
        <v>4</v>
      </c>
      <c r="H588" s="17" t="n">
        <v>3</v>
      </c>
      <c r="I588" s="17" t="n">
        <v>1</v>
      </c>
      <c r="J588" s="17" t="n">
        <v>0</v>
      </c>
      <c r="K588" s="17" t="n">
        <v>6</v>
      </c>
      <c r="L588" s="17" t="n">
        <v>62</v>
      </c>
      <c r="M588" s="17" t="n">
        <v>17</v>
      </c>
      <c r="N588" s="17" t="n">
        <v>0</v>
      </c>
      <c r="O588" s="17" t="n">
        <v>0</v>
      </c>
      <c r="P588" s="17" t="n">
        <v>0</v>
      </c>
      <c r="Q588" s="17" t="n">
        <v>0</v>
      </c>
      <c r="R588" s="17" t="n">
        <v>0</v>
      </c>
      <c r="S588" s="17" t="n">
        <v>0</v>
      </c>
      <c r="T588" s="17" t="n">
        <v>0</v>
      </c>
    </row>
    <row r="589" customFormat="false" ht="15" hidden="false" customHeight="true" outlineLevel="0" collapsed="false">
      <c r="A589" s="17" t="s">
        <v>608</v>
      </c>
      <c r="B589" s="17" t="s">
        <v>156</v>
      </c>
      <c r="C589" s="17" t="s">
        <v>148</v>
      </c>
      <c r="D589" s="17" t="s">
        <v>14443</v>
      </c>
      <c r="E589" s="17" t="s">
        <v>139</v>
      </c>
      <c r="F589" s="17" t="s">
        <v>169</v>
      </c>
      <c r="G589" s="17" t="n">
        <v>1</v>
      </c>
      <c r="H589" s="17" t="n">
        <v>0</v>
      </c>
      <c r="I589" s="17" t="n">
        <v>0</v>
      </c>
      <c r="J589" s="17" t="n">
        <v>0</v>
      </c>
      <c r="K589" s="17" t="n">
        <v>1</v>
      </c>
      <c r="L589" s="17" t="n">
        <v>6</v>
      </c>
      <c r="M589" s="17" t="n">
        <v>0</v>
      </c>
      <c r="N589" s="17" t="n">
        <v>0</v>
      </c>
      <c r="O589" s="17" t="n">
        <v>0</v>
      </c>
      <c r="P589" s="17" t="n">
        <v>0</v>
      </c>
      <c r="Q589" s="17" t="n">
        <v>0</v>
      </c>
      <c r="R589" s="17" t="n">
        <v>0</v>
      </c>
      <c r="S589" s="17" t="n">
        <v>0</v>
      </c>
      <c r="T589" s="17" t="n">
        <v>0</v>
      </c>
    </row>
    <row r="590" customFormat="false" ht="15" hidden="false" customHeight="true" outlineLevel="0" collapsed="false">
      <c r="A590" s="17" t="s">
        <v>608</v>
      </c>
      <c r="B590" s="17" t="s">
        <v>156</v>
      </c>
      <c r="C590" s="17" t="s">
        <v>217</v>
      </c>
      <c r="D590" s="17" t="s">
        <v>235</v>
      </c>
      <c r="E590" s="17" t="s">
        <v>243</v>
      </c>
      <c r="F590" s="17" t="s">
        <v>7</v>
      </c>
      <c r="G590" s="17" t="n">
        <v>2</v>
      </c>
      <c r="H590" s="17" t="n">
        <v>2</v>
      </c>
      <c r="I590" s="17" t="n">
        <v>2</v>
      </c>
      <c r="J590" s="17" t="n">
        <v>1</v>
      </c>
      <c r="K590" s="17" t="n">
        <v>2</v>
      </c>
      <c r="L590" s="17" t="n">
        <v>724</v>
      </c>
      <c r="M590" s="17" t="n">
        <v>1822</v>
      </c>
      <c r="N590" s="17" t="n">
        <v>993</v>
      </c>
      <c r="O590" s="17" t="n">
        <v>279</v>
      </c>
      <c r="P590" s="17" t="n">
        <v>0</v>
      </c>
      <c r="Q590" s="17" t="n">
        <v>0</v>
      </c>
      <c r="R590" s="17" t="n">
        <v>0</v>
      </c>
      <c r="S590" s="17" t="n">
        <v>0</v>
      </c>
      <c r="T590" s="17" t="n">
        <v>0</v>
      </c>
    </row>
    <row r="591" customFormat="false" ht="15" hidden="false" customHeight="true" outlineLevel="0" collapsed="false">
      <c r="A591" s="17" t="s">
        <v>608</v>
      </c>
      <c r="B591" s="17" t="s">
        <v>156</v>
      </c>
      <c r="C591" s="17" t="s">
        <v>217</v>
      </c>
      <c r="D591" s="17" t="s">
        <v>235</v>
      </c>
      <c r="E591" s="17" t="s">
        <v>243</v>
      </c>
      <c r="F591" s="17" t="s">
        <v>140</v>
      </c>
      <c r="G591" s="17" t="n">
        <v>2</v>
      </c>
      <c r="H591" s="17" t="n">
        <v>2</v>
      </c>
      <c r="I591" s="17" t="n">
        <v>2</v>
      </c>
      <c r="J591" s="17" t="n">
        <v>1</v>
      </c>
      <c r="K591" s="17" t="n">
        <v>2</v>
      </c>
      <c r="L591" s="17" t="n">
        <v>78</v>
      </c>
      <c r="M591" s="17" t="n">
        <v>597</v>
      </c>
      <c r="N591" s="17" t="n">
        <v>47</v>
      </c>
      <c r="O591" s="17" t="n">
        <v>190</v>
      </c>
      <c r="P591" s="17" t="n">
        <v>0</v>
      </c>
      <c r="Q591" s="17" t="n">
        <v>0</v>
      </c>
      <c r="R591" s="17" t="n">
        <v>0</v>
      </c>
      <c r="S591" s="17" t="n">
        <v>0</v>
      </c>
      <c r="T591" s="17" t="n">
        <v>0</v>
      </c>
    </row>
    <row r="592" customFormat="false" ht="15" hidden="false" customHeight="true" outlineLevel="0" collapsed="false">
      <c r="A592" s="17" t="s">
        <v>608</v>
      </c>
      <c r="B592" s="17" t="s">
        <v>156</v>
      </c>
      <c r="C592" s="17" t="s">
        <v>217</v>
      </c>
      <c r="D592" s="17" t="s">
        <v>235</v>
      </c>
      <c r="E592" s="17" t="s">
        <v>243</v>
      </c>
      <c r="F592" s="17" t="s">
        <v>144</v>
      </c>
      <c r="G592" s="17" t="n">
        <v>2</v>
      </c>
      <c r="H592" s="17" t="n">
        <v>1</v>
      </c>
      <c r="I592" s="17" t="n">
        <v>1</v>
      </c>
      <c r="J592" s="17" t="n">
        <v>1</v>
      </c>
      <c r="K592" s="17" t="n">
        <v>2</v>
      </c>
      <c r="L592" s="17" t="n">
        <v>23</v>
      </c>
      <c r="M592" s="17" t="n">
        <v>19</v>
      </c>
      <c r="N592" s="17" t="n">
        <v>152</v>
      </c>
      <c r="O592" s="17" t="n">
        <v>5</v>
      </c>
      <c r="P592" s="17" t="n">
        <v>0</v>
      </c>
      <c r="Q592" s="17" t="n">
        <v>0</v>
      </c>
      <c r="R592" s="17" t="n">
        <v>0</v>
      </c>
      <c r="S592" s="17" t="n">
        <v>0</v>
      </c>
      <c r="T592" s="17" t="n">
        <v>0</v>
      </c>
    </row>
    <row r="593" customFormat="false" ht="15" hidden="false" customHeight="true" outlineLevel="0" collapsed="false">
      <c r="A593" s="17" t="s">
        <v>608</v>
      </c>
      <c r="B593" s="17" t="s">
        <v>156</v>
      </c>
      <c r="C593" s="17" t="s">
        <v>217</v>
      </c>
      <c r="D593" s="17" t="s">
        <v>235</v>
      </c>
      <c r="E593" s="17" t="s">
        <v>243</v>
      </c>
      <c r="F593" s="17" t="s">
        <v>150</v>
      </c>
      <c r="G593" s="17" t="n">
        <v>2</v>
      </c>
      <c r="H593" s="17" t="n">
        <v>2</v>
      </c>
      <c r="I593" s="17" t="n">
        <v>1</v>
      </c>
      <c r="J593" s="17" t="n">
        <v>1</v>
      </c>
      <c r="K593" s="17" t="n">
        <v>2</v>
      </c>
      <c r="L593" s="17" t="n">
        <v>462</v>
      </c>
      <c r="M593" s="17" t="n">
        <v>1021</v>
      </c>
      <c r="N593" s="17" t="n">
        <v>629</v>
      </c>
      <c r="O593" s="17" t="n">
        <v>72</v>
      </c>
      <c r="P593" s="17" t="n">
        <v>0</v>
      </c>
      <c r="Q593" s="17" t="n">
        <v>0</v>
      </c>
      <c r="R593" s="17" t="n">
        <v>0</v>
      </c>
      <c r="S593" s="17" t="n">
        <v>0</v>
      </c>
      <c r="T593" s="17" t="n">
        <v>0</v>
      </c>
    </row>
    <row r="594" customFormat="false" ht="15" hidden="false" customHeight="true" outlineLevel="0" collapsed="false">
      <c r="A594" s="17" t="s">
        <v>608</v>
      </c>
      <c r="B594" s="17" t="s">
        <v>156</v>
      </c>
      <c r="C594" s="17" t="s">
        <v>217</v>
      </c>
      <c r="D594" s="17" t="s">
        <v>235</v>
      </c>
      <c r="E594" s="17" t="s">
        <v>243</v>
      </c>
      <c r="F594" s="17" t="s">
        <v>166</v>
      </c>
      <c r="G594" s="17" t="n">
        <v>1</v>
      </c>
      <c r="H594" s="17" t="n">
        <v>1</v>
      </c>
      <c r="I594" s="17" t="n">
        <v>0</v>
      </c>
      <c r="J594" s="17" t="n">
        <v>0</v>
      </c>
      <c r="K594" s="17" t="n">
        <v>2</v>
      </c>
      <c r="L594" s="17" t="n">
        <v>1</v>
      </c>
      <c r="M594" s="17" t="n">
        <v>3</v>
      </c>
      <c r="N594" s="17" t="n">
        <v>0</v>
      </c>
      <c r="O594" s="17" t="n">
        <v>0</v>
      </c>
      <c r="P594" s="17" t="n">
        <v>0</v>
      </c>
      <c r="Q594" s="17" t="n">
        <v>0</v>
      </c>
      <c r="R594" s="17" t="n">
        <v>0</v>
      </c>
      <c r="S594" s="17" t="n">
        <v>0</v>
      </c>
      <c r="T594" s="17" t="n">
        <v>0</v>
      </c>
    </row>
    <row r="595" customFormat="false" ht="15" hidden="false" customHeight="true" outlineLevel="0" collapsed="false">
      <c r="A595" s="17" t="s">
        <v>608</v>
      </c>
      <c r="B595" s="17" t="s">
        <v>156</v>
      </c>
      <c r="C595" s="17" t="s">
        <v>217</v>
      </c>
      <c r="D595" s="17" t="s">
        <v>235</v>
      </c>
      <c r="E595" s="17" t="s">
        <v>243</v>
      </c>
      <c r="F595" s="17" t="s">
        <v>158</v>
      </c>
      <c r="G595" s="17" t="n">
        <v>2</v>
      </c>
      <c r="H595" s="17" t="n">
        <v>2</v>
      </c>
      <c r="I595" s="17" t="n">
        <v>1</v>
      </c>
      <c r="J595" s="17" t="n">
        <v>1</v>
      </c>
      <c r="K595" s="17" t="n">
        <v>2</v>
      </c>
      <c r="L595" s="17" t="n">
        <v>158</v>
      </c>
      <c r="M595" s="17" t="n">
        <v>164</v>
      </c>
      <c r="N595" s="17" t="n">
        <v>158</v>
      </c>
      <c r="O595" s="17" t="n">
        <v>8</v>
      </c>
      <c r="P595" s="17" t="n">
        <v>0</v>
      </c>
      <c r="Q595" s="17" t="n">
        <v>0</v>
      </c>
      <c r="R595" s="17" t="n">
        <v>0</v>
      </c>
      <c r="S595" s="17" t="n">
        <v>0</v>
      </c>
      <c r="T595" s="17" t="n">
        <v>0</v>
      </c>
    </row>
    <row r="596" customFormat="false" ht="15" hidden="false" customHeight="true" outlineLevel="0" collapsed="false">
      <c r="A596" s="17" t="s">
        <v>608</v>
      </c>
      <c r="B596" s="17" t="s">
        <v>156</v>
      </c>
      <c r="C596" s="17" t="s">
        <v>217</v>
      </c>
      <c r="D596" s="17" t="s">
        <v>235</v>
      </c>
      <c r="E596" s="17" t="s">
        <v>243</v>
      </c>
      <c r="F596" s="17" t="s">
        <v>169</v>
      </c>
      <c r="G596" s="17" t="n">
        <v>1</v>
      </c>
      <c r="H596" s="17" t="n">
        <v>1</v>
      </c>
      <c r="I596" s="17" t="n">
        <v>1</v>
      </c>
      <c r="J596" s="17" t="n">
        <v>1</v>
      </c>
      <c r="K596" s="17" t="n">
        <v>1</v>
      </c>
      <c r="L596" s="17" t="n">
        <v>2</v>
      </c>
      <c r="M596" s="17" t="n">
        <v>18</v>
      </c>
      <c r="N596" s="17" t="n">
        <v>7</v>
      </c>
      <c r="O596" s="17" t="n">
        <v>4</v>
      </c>
      <c r="P596" s="17" t="n">
        <v>0</v>
      </c>
      <c r="Q596" s="17" t="n">
        <v>0</v>
      </c>
      <c r="R596" s="17" t="n">
        <v>0</v>
      </c>
      <c r="S596" s="17" t="n">
        <v>0</v>
      </c>
      <c r="T596" s="17" t="n">
        <v>0</v>
      </c>
    </row>
    <row r="597" customFormat="false" ht="15" hidden="false" customHeight="true" outlineLevel="0" collapsed="false">
      <c r="A597" s="17" t="s">
        <v>608</v>
      </c>
      <c r="B597" s="17" t="s">
        <v>156</v>
      </c>
      <c r="C597" s="17" t="s">
        <v>217</v>
      </c>
      <c r="D597" s="17" t="s">
        <v>235</v>
      </c>
      <c r="E597" s="17" t="s">
        <v>139</v>
      </c>
      <c r="F597" s="17" t="s">
        <v>7</v>
      </c>
      <c r="G597" s="17" t="n">
        <v>9</v>
      </c>
      <c r="H597" s="17" t="n">
        <v>8</v>
      </c>
      <c r="I597" s="17" t="n">
        <v>5</v>
      </c>
      <c r="J597" s="17" t="n">
        <v>4</v>
      </c>
      <c r="K597" s="17" t="n">
        <v>15</v>
      </c>
      <c r="L597" s="17" t="n">
        <v>731</v>
      </c>
      <c r="M597" s="17" t="n">
        <v>315</v>
      </c>
      <c r="N597" s="17" t="n">
        <v>111</v>
      </c>
      <c r="O597" s="17" t="n">
        <v>57</v>
      </c>
      <c r="P597" s="17" t="n">
        <v>0</v>
      </c>
      <c r="Q597" s="17" t="n">
        <v>0</v>
      </c>
      <c r="R597" s="17" t="n">
        <v>0</v>
      </c>
      <c r="S597" s="17" t="n">
        <v>0</v>
      </c>
      <c r="T597" s="17" t="n">
        <v>0</v>
      </c>
    </row>
    <row r="598" customFormat="false" ht="15" hidden="false" customHeight="true" outlineLevel="0" collapsed="false">
      <c r="A598" s="17" t="s">
        <v>608</v>
      </c>
      <c r="B598" s="17" t="s">
        <v>156</v>
      </c>
      <c r="C598" s="17" t="s">
        <v>217</v>
      </c>
      <c r="D598" s="17" t="s">
        <v>235</v>
      </c>
      <c r="E598" s="17" t="s">
        <v>139</v>
      </c>
      <c r="F598" s="17" t="s">
        <v>140</v>
      </c>
      <c r="G598" s="17" t="n">
        <v>2</v>
      </c>
      <c r="H598" s="17" t="n">
        <v>3</v>
      </c>
      <c r="I598" s="17" t="n">
        <v>1</v>
      </c>
      <c r="J598" s="17" t="n">
        <v>2</v>
      </c>
      <c r="K598" s="17" t="n">
        <v>6</v>
      </c>
      <c r="L598" s="17" t="n">
        <v>9</v>
      </c>
      <c r="M598" s="17" t="n">
        <v>10</v>
      </c>
      <c r="N598" s="17" t="n">
        <v>1</v>
      </c>
      <c r="O598" s="17" t="n">
        <v>2</v>
      </c>
      <c r="P598" s="17" t="n">
        <v>0</v>
      </c>
      <c r="Q598" s="17" t="n">
        <v>0</v>
      </c>
      <c r="R598" s="17" t="n">
        <v>0</v>
      </c>
      <c r="S598" s="17" t="n">
        <v>0</v>
      </c>
      <c r="T598" s="17" t="n">
        <v>0</v>
      </c>
    </row>
    <row r="599" customFormat="false" ht="15" hidden="false" customHeight="true" outlineLevel="0" collapsed="false">
      <c r="A599" s="17" t="s">
        <v>608</v>
      </c>
      <c r="B599" s="17" t="s">
        <v>156</v>
      </c>
      <c r="C599" s="17" t="s">
        <v>217</v>
      </c>
      <c r="D599" s="17" t="s">
        <v>235</v>
      </c>
      <c r="E599" s="17" t="s">
        <v>139</v>
      </c>
      <c r="F599" s="17" t="s">
        <v>150</v>
      </c>
      <c r="G599" s="17" t="n">
        <v>8</v>
      </c>
      <c r="H599" s="17" t="n">
        <v>7</v>
      </c>
      <c r="I599" s="17" t="n">
        <v>4</v>
      </c>
      <c r="J599" s="17" t="n">
        <v>3</v>
      </c>
      <c r="K599" s="17" t="n">
        <v>13</v>
      </c>
      <c r="L599" s="17" t="n">
        <v>502</v>
      </c>
      <c r="M599" s="17" t="n">
        <v>195</v>
      </c>
      <c r="N599" s="17" t="n">
        <v>91</v>
      </c>
      <c r="O599" s="17" t="n">
        <v>32</v>
      </c>
      <c r="P599" s="17" t="n">
        <v>0</v>
      </c>
      <c r="Q599" s="17" t="n">
        <v>0</v>
      </c>
      <c r="R599" s="17" t="n">
        <v>0</v>
      </c>
      <c r="S599" s="17" t="n">
        <v>0</v>
      </c>
      <c r="T599" s="17" t="n">
        <v>0</v>
      </c>
    </row>
    <row r="600" customFormat="false" ht="15" hidden="false" customHeight="true" outlineLevel="0" collapsed="false">
      <c r="A600" s="17" t="s">
        <v>608</v>
      </c>
      <c r="B600" s="17" t="s">
        <v>156</v>
      </c>
      <c r="C600" s="17" t="s">
        <v>217</v>
      </c>
      <c r="D600" s="17" t="s">
        <v>235</v>
      </c>
      <c r="E600" s="17" t="s">
        <v>139</v>
      </c>
      <c r="F600" s="17" t="s">
        <v>158</v>
      </c>
      <c r="G600" s="17" t="n">
        <v>5</v>
      </c>
      <c r="H600" s="17" t="n">
        <v>5</v>
      </c>
      <c r="I600" s="17" t="n">
        <v>1</v>
      </c>
      <c r="J600" s="17" t="n">
        <v>0</v>
      </c>
      <c r="K600" s="17" t="n">
        <v>6</v>
      </c>
      <c r="L600" s="17" t="n">
        <v>215</v>
      </c>
      <c r="M600" s="17" t="n">
        <v>110</v>
      </c>
      <c r="N600" s="17" t="n">
        <v>3</v>
      </c>
      <c r="O600" s="17" t="n">
        <v>0</v>
      </c>
      <c r="P600" s="17" t="n">
        <v>0</v>
      </c>
      <c r="Q600" s="17" t="n">
        <v>0</v>
      </c>
      <c r="R600" s="17" t="n">
        <v>0</v>
      </c>
      <c r="S600" s="17" t="n">
        <v>0</v>
      </c>
      <c r="T600" s="17" t="n">
        <v>0</v>
      </c>
    </row>
    <row r="601" customFormat="false" ht="15" hidden="false" customHeight="true" outlineLevel="0" collapsed="false">
      <c r="A601" s="17" t="s">
        <v>608</v>
      </c>
      <c r="B601" s="17" t="s">
        <v>156</v>
      </c>
      <c r="C601" s="17" t="s">
        <v>217</v>
      </c>
      <c r="D601" s="17" t="s">
        <v>235</v>
      </c>
      <c r="E601" s="17" t="s">
        <v>139</v>
      </c>
      <c r="F601" s="17" t="s">
        <v>169</v>
      </c>
      <c r="G601" s="17" t="n">
        <v>1</v>
      </c>
      <c r="H601" s="17" t="n">
        <v>0</v>
      </c>
      <c r="I601" s="17" t="n">
        <v>1</v>
      </c>
      <c r="J601" s="17" t="n">
        <v>1</v>
      </c>
      <c r="K601" s="17" t="n">
        <v>2</v>
      </c>
      <c r="L601" s="17" t="n">
        <v>5</v>
      </c>
      <c r="M601" s="17" t="n">
        <v>0</v>
      </c>
      <c r="N601" s="17" t="n">
        <v>16</v>
      </c>
      <c r="O601" s="17" t="n">
        <v>23</v>
      </c>
      <c r="P601" s="17" t="n">
        <v>0</v>
      </c>
      <c r="Q601" s="17" t="n">
        <v>0</v>
      </c>
      <c r="R601" s="17" t="n">
        <v>0</v>
      </c>
      <c r="S601" s="17" t="n">
        <v>0</v>
      </c>
      <c r="T601" s="17" t="n">
        <v>0</v>
      </c>
    </row>
    <row r="602" customFormat="false" ht="15" hidden="false" customHeight="true" outlineLevel="0" collapsed="false">
      <c r="A602" s="17" t="s">
        <v>608</v>
      </c>
      <c r="B602" s="17" t="s">
        <v>156</v>
      </c>
      <c r="C602" s="17" t="s">
        <v>217</v>
      </c>
      <c r="D602" s="17" t="s">
        <v>218</v>
      </c>
      <c r="E602" s="17" t="s">
        <v>243</v>
      </c>
      <c r="F602" s="17" t="s">
        <v>7</v>
      </c>
      <c r="G602" s="17" t="n">
        <v>1</v>
      </c>
      <c r="H602" s="17" t="n">
        <v>1</v>
      </c>
      <c r="I602" s="17" t="n">
        <v>1</v>
      </c>
      <c r="J602" s="17" t="n">
        <v>1</v>
      </c>
      <c r="K602" s="17" t="n">
        <v>1</v>
      </c>
      <c r="L602" s="17" t="n">
        <v>5630</v>
      </c>
      <c r="M602" s="17" t="n">
        <v>3264</v>
      </c>
      <c r="N602" s="17" t="n">
        <v>3394</v>
      </c>
      <c r="O602" s="17" t="n">
        <v>1262</v>
      </c>
      <c r="P602" s="17" t="n">
        <v>0</v>
      </c>
      <c r="Q602" s="17" t="n">
        <v>0</v>
      </c>
      <c r="R602" s="17" t="n">
        <v>0</v>
      </c>
      <c r="S602" s="17" t="n">
        <v>0</v>
      </c>
      <c r="T602" s="17" t="n">
        <v>0</v>
      </c>
    </row>
    <row r="603" customFormat="false" ht="15" hidden="false" customHeight="true" outlineLevel="0" collapsed="false">
      <c r="A603" s="17" t="s">
        <v>608</v>
      </c>
      <c r="B603" s="17" t="s">
        <v>156</v>
      </c>
      <c r="C603" s="17" t="s">
        <v>217</v>
      </c>
      <c r="D603" s="17" t="s">
        <v>218</v>
      </c>
      <c r="E603" s="17" t="s">
        <v>243</v>
      </c>
      <c r="F603" s="17" t="s">
        <v>140</v>
      </c>
      <c r="G603" s="17" t="n">
        <v>1</v>
      </c>
      <c r="H603" s="17" t="n">
        <v>1</v>
      </c>
      <c r="I603" s="17" t="n">
        <v>1</v>
      </c>
      <c r="J603" s="17" t="n">
        <v>1</v>
      </c>
      <c r="K603" s="17" t="n">
        <v>1</v>
      </c>
      <c r="L603" s="17" t="n">
        <v>404</v>
      </c>
      <c r="M603" s="17" t="n">
        <v>252</v>
      </c>
      <c r="N603" s="17" t="n">
        <v>153</v>
      </c>
      <c r="O603" s="17" t="n">
        <v>27</v>
      </c>
      <c r="P603" s="17" t="n">
        <v>0</v>
      </c>
      <c r="Q603" s="17" t="n">
        <v>0</v>
      </c>
      <c r="R603" s="17" t="n">
        <v>0</v>
      </c>
      <c r="S603" s="17" t="n">
        <v>0</v>
      </c>
      <c r="T603" s="17" t="n">
        <v>0</v>
      </c>
    </row>
    <row r="604" customFormat="false" ht="15" hidden="false" customHeight="true" outlineLevel="0" collapsed="false">
      <c r="A604" s="17" t="s">
        <v>608</v>
      </c>
      <c r="B604" s="17" t="s">
        <v>156</v>
      </c>
      <c r="C604" s="17" t="s">
        <v>217</v>
      </c>
      <c r="D604" s="17" t="s">
        <v>218</v>
      </c>
      <c r="E604" s="17" t="s">
        <v>243</v>
      </c>
      <c r="F604" s="17" t="s">
        <v>144</v>
      </c>
      <c r="G604" s="17" t="n">
        <v>1</v>
      </c>
      <c r="H604" s="17" t="n">
        <v>0</v>
      </c>
      <c r="I604" s="17" t="n">
        <v>1</v>
      </c>
      <c r="J604" s="17" t="n">
        <v>0</v>
      </c>
      <c r="K604" s="17" t="n">
        <v>1</v>
      </c>
      <c r="L604" s="17" t="n">
        <v>193</v>
      </c>
      <c r="M604" s="17" t="n">
        <v>0</v>
      </c>
      <c r="N604" s="17" t="n">
        <v>1</v>
      </c>
      <c r="O604" s="17" t="n">
        <v>0</v>
      </c>
      <c r="P604" s="17" t="n">
        <v>0</v>
      </c>
      <c r="Q604" s="17" t="n">
        <v>0</v>
      </c>
      <c r="R604" s="17" t="n">
        <v>0</v>
      </c>
      <c r="S604" s="17" t="n">
        <v>0</v>
      </c>
      <c r="T604" s="17" t="n">
        <v>0</v>
      </c>
    </row>
    <row r="605" customFormat="false" ht="15" hidden="false" customHeight="true" outlineLevel="0" collapsed="false">
      <c r="A605" s="17" t="s">
        <v>608</v>
      </c>
      <c r="B605" s="17" t="s">
        <v>156</v>
      </c>
      <c r="C605" s="17" t="s">
        <v>217</v>
      </c>
      <c r="D605" s="17" t="s">
        <v>218</v>
      </c>
      <c r="E605" s="17" t="s">
        <v>243</v>
      </c>
      <c r="F605" s="17" t="s">
        <v>150</v>
      </c>
      <c r="G605" s="17" t="n">
        <v>1</v>
      </c>
      <c r="H605" s="17" t="n">
        <v>1</v>
      </c>
      <c r="I605" s="17" t="n">
        <v>1</v>
      </c>
      <c r="J605" s="17" t="n">
        <v>1</v>
      </c>
      <c r="K605" s="17" t="n">
        <v>1</v>
      </c>
      <c r="L605" s="17" t="n">
        <v>4451</v>
      </c>
      <c r="M605" s="17" t="n">
        <v>2475</v>
      </c>
      <c r="N605" s="17" t="n">
        <v>2792</v>
      </c>
      <c r="O605" s="17" t="n">
        <v>968</v>
      </c>
      <c r="P605" s="17" t="n">
        <v>0</v>
      </c>
      <c r="Q605" s="17" t="n">
        <v>0</v>
      </c>
      <c r="R605" s="17" t="n">
        <v>0</v>
      </c>
      <c r="S605" s="17" t="n">
        <v>0</v>
      </c>
      <c r="T605" s="17" t="n">
        <v>0</v>
      </c>
    </row>
    <row r="606" customFormat="false" ht="15" hidden="false" customHeight="true" outlineLevel="0" collapsed="false">
      <c r="A606" s="17" t="s">
        <v>608</v>
      </c>
      <c r="B606" s="17" t="s">
        <v>156</v>
      </c>
      <c r="C606" s="17" t="s">
        <v>217</v>
      </c>
      <c r="D606" s="17" t="s">
        <v>218</v>
      </c>
      <c r="E606" s="17" t="s">
        <v>243</v>
      </c>
      <c r="F606" s="17" t="s">
        <v>166</v>
      </c>
      <c r="G606" s="17" t="n">
        <v>1</v>
      </c>
      <c r="H606" s="17" t="n">
        <v>1</v>
      </c>
      <c r="I606" s="17" t="n">
        <v>1</v>
      </c>
      <c r="J606" s="17" t="n">
        <v>1</v>
      </c>
      <c r="K606" s="17" t="n">
        <v>1</v>
      </c>
      <c r="L606" s="17" t="n">
        <v>69</v>
      </c>
      <c r="M606" s="17" t="n">
        <v>65</v>
      </c>
      <c r="N606" s="17" t="n">
        <v>59</v>
      </c>
      <c r="O606" s="17" t="n">
        <v>32</v>
      </c>
      <c r="P606" s="17" t="n">
        <v>0</v>
      </c>
      <c r="Q606" s="17" t="n">
        <v>0</v>
      </c>
      <c r="R606" s="17" t="n">
        <v>0</v>
      </c>
      <c r="S606" s="17" t="n">
        <v>0</v>
      </c>
      <c r="T606" s="17" t="n">
        <v>0</v>
      </c>
    </row>
    <row r="607" customFormat="false" ht="15" hidden="false" customHeight="true" outlineLevel="0" collapsed="false">
      <c r="A607" s="17" t="s">
        <v>608</v>
      </c>
      <c r="B607" s="17" t="s">
        <v>156</v>
      </c>
      <c r="C607" s="17" t="s">
        <v>217</v>
      </c>
      <c r="D607" s="17" t="s">
        <v>218</v>
      </c>
      <c r="E607" s="17" t="s">
        <v>243</v>
      </c>
      <c r="F607" s="17" t="s">
        <v>158</v>
      </c>
      <c r="G607" s="17" t="n">
        <v>1</v>
      </c>
      <c r="H607" s="17" t="n">
        <v>1</v>
      </c>
      <c r="I607" s="17" t="n">
        <v>1</v>
      </c>
      <c r="J607" s="17" t="n">
        <v>1</v>
      </c>
      <c r="K607" s="17" t="n">
        <v>1</v>
      </c>
      <c r="L607" s="17" t="n">
        <v>494</v>
      </c>
      <c r="M607" s="17" t="n">
        <v>471</v>
      </c>
      <c r="N607" s="17" t="n">
        <v>355</v>
      </c>
      <c r="O607" s="17" t="n">
        <v>230</v>
      </c>
      <c r="P607" s="17" t="n">
        <v>0</v>
      </c>
      <c r="Q607" s="17" t="n">
        <v>0</v>
      </c>
      <c r="R607" s="17" t="n">
        <v>0</v>
      </c>
      <c r="S607" s="17" t="n">
        <v>0</v>
      </c>
      <c r="T607" s="17" t="n">
        <v>0</v>
      </c>
    </row>
    <row r="608" customFormat="false" ht="15" hidden="false" customHeight="true" outlineLevel="0" collapsed="false">
      <c r="A608" s="17" t="s">
        <v>608</v>
      </c>
      <c r="B608" s="17" t="s">
        <v>156</v>
      </c>
      <c r="C608" s="17" t="s">
        <v>217</v>
      </c>
      <c r="D608" s="17" t="s">
        <v>218</v>
      </c>
      <c r="E608" s="17" t="s">
        <v>243</v>
      </c>
      <c r="F608" s="17" t="s">
        <v>169</v>
      </c>
      <c r="G608" s="17" t="n">
        <v>1</v>
      </c>
      <c r="H608" s="17" t="n">
        <v>1</v>
      </c>
      <c r="I608" s="17" t="n">
        <v>1</v>
      </c>
      <c r="J608" s="17" t="n">
        <v>1</v>
      </c>
      <c r="K608" s="17" t="n">
        <v>1</v>
      </c>
      <c r="L608" s="17" t="n">
        <v>19</v>
      </c>
      <c r="M608" s="17" t="n">
        <v>1</v>
      </c>
      <c r="N608" s="17" t="n">
        <v>34</v>
      </c>
      <c r="O608" s="17" t="n">
        <v>5</v>
      </c>
      <c r="P608" s="17" t="n">
        <v>0</v>
      </c>
      <c r="Q608" s="17" t="n">
        <v>0</v>
      </c>
      <c r="R608" s="17" t="n">
        <v>0</v>
      </c>
      <c r="S608" s="17" t="n">
        <v>0</v>
      </c>
      <c r="T608" s="17" t="n">
        <v>0</v>
      </c>
    </row>
    <row r="609" customFormat="false" ht="15" hidden="false" customHeight="true" outlineLevel="0" collapsed="false">
      <c r="A609" s="17" t="s">
        <v>275</v>
      </c>
      <c r="B609" s="17" t="s">
        <v>142</v>
      </c>
      <c r="C609" s="17" t="s">
        <v>134</v>
      </c>
      <c r="D609" s="17" t="s">
        <v>135</v>
      </c>
      <c r="E609" s="17" t="s">
        <v>139</v>
      </c>
      <c r="F609" s="17" t="s">
        <v>7</v>
      </c>
      <c r="G609" s="17" t="n">
        <v>0</v>
      </c>
      <c r="H609" s="17" t="n">
        <v>1</v>
      </c>
      <c r="I609" s="17" t="n">
        <v>0</v>
      </c>
      <c r="J609" s="17" t="n">
        <v>0</v>
      </c>
      <c r="K609" s="17" t="n">
        <v>1</v>
      </c>
      <c r="L609" s="17" t="n">
        <v>0</v>
      </c>
      <c r="M609" s="17" t="n">
        <v>14</v>
      </c>
      <c r="N609" s="17" t="n">
        <v>0</v>
      </c>
      <c r="O609" s="17" t="n">
        <v>0</v>
      </c>
      <c r="P609" s="17" t="n">
        <v>0</v>
      </c>
      <c r="Q609" s="17" t="n">
        <v>0</v>
      </c>
      <c r="R609" s="17" t="n">
        <v>0</v>
      </c>
      <c r="S609" s="17" t="n">
        <v>0</v>
      </c>
      <c r="T609" s="17" t="n">
        <v>0</v>
      </c>
    </row>
    <row r="610" customFormat="false" ht="15" hidden="false" customHeight="true" outlineLevel="0" collapsed="false">
      <c r="A610" s="17" t="s">
        <v>275</v>
      </c>
      <c r="B610" s="17" t="s">
        <v>142</v>
      </c>
      <c r="C610" s="17" t="s">
        <v>134</v>
      </c>
      <c r="D610" s="17" t="s">
        <v>135</v>
      </c>
      <c r="E610" s="17" t="s">
        <v>139</v>
      </c>
      <c r="F610" s="17" t="s">
        <v>150</v>
      </c>
      <c r="G610" s="17" t="n">
        <v>0</v>
      </c>
      <c r="H610" s="17" t="n">
        <v>1</v>
      </c>
      <c r="I610" s="17" t="n">
        <v>0</v>
      </c>
      <c r="J610" s="17" t="n">
        <v>0</v>
      </c>
      <c r="K610" s="17" t="n">
        <v>1</v>
      </c>
      <c r="L610" s="17" t="n">
        <v>0</v>
      </c>
      <c r="M610" s="17" t="n">
        <v>14</v>
      </c>
      <c r="N610" s="17" t="n">
        <v>0</v>
      </c>
      <c r="O610" s="17" t="n">
        <v>0</v>
      </c>
      <c r="P610" s="17" t="n">
        <v>0</v>
      </c>
      <c r="Q610" s="17" t="n">
        <v>0</v>
      </c>
      <c r="R610" s="17" t="n">
        <v>0</v>
      </c>
      <c r="S610" s="17" t="n">
        <v>0</v>
      </c>
      <c r="T610" s="17" t="n">
        <v>0</v>
      </c>
    </row>
    <row r="611" customFormat="false" ht="15" hidden="false" customHeight="true" outlineLevel="0" collapsed="false">
      <c r="A611" s="17" t="s">
        <v>275</v>
      </c>
      <c r="B611" s="17" t="s">
        <v>142</v>
      </c>
      <c r="C611" s="17" t="s">
        <v>148</v>
      </c>
      <c r="D611" s="17" t="s">
        <v>14443</v>
      </c>
      <c r="E611" s="17" t="s">
        <v>139</v>
      </c>
      <c r="F611" s="17" t="s">
        <v>7</v>
      </c>
      <c r="G611" s="17" t="n">
        <v>1</v>
      </c>
      <c r="H611" s="17" t="n">
        <v>2</v>
      </c>
      <c r="I611" s="17" t="n">
        <v>2</v>
      </c>
      <c r="J611" s="17" t="n">
        <v>2</v>
      </c>
      <c r="K611" s="17" t="n">
        <v>4</v>
      </c>
      <c r="L611" s="17" t="n">
        <v>14</v>
      </c>
      <c r="M611" s="17" t="n">
        <v>61</v>
      </c>
      <c r="N611" s="17" t="n">
        <v>196</v>
      </c>
      <c r="O611" s="17" t="n">
        <v>43</v>
      </c>
      <c r="P611" s="17" t="n">
        <v>0</v>
      </c>
      <c r="Q611" s="17" t="n">
        <v>0</v>
      </c>
      <c r="R611" s="17" t="n">
        <v>0</v>
      </c>
      <c r="S611" s="17" t="n">
        <v>0</v>
      </c>
      <c r="T611" s="17" t="n">
        <v>0</v>
      </c>
    </row>
    <row r="612" customFormat="false" ht="15" hidden="false" customHeight="true" outlineLevel="0" collapsed="false">
      <c r="A612" s="17" t="s">
        <v>275</v>
      </c>
      <c r="B612" s="17" t="s">
        <v>142</v>
      </c>
      <c r="C612" s="17" t="s">
        <v>148</v>
      </c>
      <c r="D612" s="17" t="s">
        <v>14443</v>
      </c>
      <c r="E612" s="17" t="s">
        <v>139</v>
      </c>
      <c r="F612" s="17" t="s">
        <v>140</v>
      </c>
      <c r="G612" s="17" t="n">
        <v>0</v>
      </c>
      <c r="H612" s="17" t="n">
        <v>1</v>
      </c>
      <c r="I612" s="17" t="n">
        <v>2</v>
      </c>
      <c r="J612" s="17" t="n">
        <v>1</v>
      </c>
      <c r="K612" s="17" t="n">
        <v>2</v>
      </c>
      <c r="L612" s="17" t="n">
        <v>0</v>
      </c>
      <c r="M612" s="17" t="n">
        <v>60</v>
      </c>
      <c r="N612" s="17" t="n">
        <v>163</v>
      </c>
      <c r="O612" s="17" t="n">
        <v>40</v>
      </c>
      <c r="P612" s="17" t="n">
        <v>0</v>
      </c>
      <c r="Q612" s="17" t="n">
        <v>0</v>
      </c>
      <c r="R612" s="17" t="n">
        <v>0</v>
      </c>
      <c r="S612" s="17" t="n">
        <v>0</v>
      </c>
      <c r="T612" s="17" t="n">
        <v>0</v>
      </c>
    </row>
    <row r="613" customFormat="false" ht="15" hidden="false" customHeight="true" outlineLevel="0" collapsed="false">
      <c r="A613" s="17" t="s">
        <v>275</v>
      </c>
      <c r="B613" s="17" t="s">
        <v>142</v>
      </c>
      <c r="C613" s="17" t="s">
        <v>148</v>
      </c>
      <c r="D613" s="17" t="s">
        <v>14443</v>
      </c>
      <c r="E613" s="17" t="s">
        <v>139</v>
      </c>
      <c r="F613" s="17" t="s">
        <v>150</v>
      </c>
      <c r="G613" s="17" t="n">
        <v>1</v>
      </c>
      <c r="H613" s="17" t="n">
        <v>1</v>
      </c>
      <c r="I613" s="17" t="n">
        <v>1</v>
      </c>
      <c r="J613" s="17" t="n">
        <v>0</v>
      </c>
      <c r="K613" s="17" t="n">
        <v>3</v>
      </c>
      <c r="L613" s="17" t="n">
        <v>14</v>
      </c>
      <c r="M613" s="17" t="n">
        <v>1</v>
      </c>
      <c r="N613" s="17" t="n">
        <v>33</v>
      </c>
      <c r="O613" s="17" t="n">
        <v>0</v>
      </c>
      <c r="P613" s="17" t="n">
        <v>0</v>
      </c>
      <c r="Q613" s="17" t="n">
        <v>0</v>
      </c>
      <c r="R613" s="17" t="n">
        <v>0</v>
      </c>
      <c r="S613" s="17" t="n">
        <v>0</v>
      </c>
      <c r="T613" s="17" t="n">
        <v>0</v>
      </c>
    </row>
    <row r="614" customFormat="false" ht="15" hidden="false" customHeight="true" outlineLevel="0" collapsed="false">
      <c r="A614" s="17" t="s">
        <v>275</v>
      </c>
      <c r="B614" s="17" t="s">
        <v>142</v>
      </c>
      <c r="C614" s="17" t="s">
        <v>148</v>
      </c>
      <c r="D614" s="17" t="s">
        <v>14443</v>
      </c>
      <c r="E614" s="17" t="s">
        <v>139</v>
      </c>
      <c r="F614" s="17" t="s">
        <v>158</v>
      </c>
      <c r="G614" s="17" t="n">
        <v>0</v>
      </c>
      <c r="H614" s="17" t="n">
        <v>0</v>
      </c>
      <c r="I614" s="17" t="n">
        <v>0</v>
      </c>
      <c r="J614" s="17" t="n">
        <v>1</v>
      </c>
      <c r="K614" s="17" t="n">
        <v>1</v>
      </c>
      <c r="L614" s="17" t="n">
        <v>0</v>
      </c>
      <c r="M614" s="17" t="n">
        <v>0</v>
      </c>
      <c r="N614" s="17" t="n">
        <v>0</v>
      </c>
      <c r="O614" s="17" t="n">
        <v>3</v>
      </c>
      <c r="P614" s="17" t="n">
        <v>0</v>
      </c>
      <c r="Q614" s="17" t="n">
        <v>0</v>
      </c>
      <c r="R614" s="17" t="n">
        <v>0</v>
      </c>
      <c r="S614" s="17" t="n">
        <v>0</v>
      </c>
      <c r="T614" s="17" t="n">
        <v>0</v>
      </c>
    </row>
    <row r="615" customFormat="false" ht="15" hidden="false" customHeight="true" outlineLevel="0" collapsed="false">
      <c r="A615" s="17" t="s">
        <v>275</v>
      </c>
      <c r="B615" s="17" t="s">
        <v>142</v>
      </c>
      <c r="C615" s="17" t="s">
        <v>217</v>
      </c>
      <c r="D615" s="17" t="s">
        <v>218</v>
      </c>
      <c r="E615" s="17" t="s">
        <v>243</v>
      </c>
      <c r="F615" s="17" t="s">
        <v>7</v>
      </c>
      <c r="G615" s="17" t="n">
        <v>1</v>
      </c>
      <c r="H615" s="17" t="n">
        <v>1</v>
      </c>
      <c r="I615" s="17" t="n">
        <v>1</v>
      </c>
      <c r="J615" s="17" t="n">
        <v>1</v>
      </c>
      <c r="K615" s="17" t="n">
        <v>1</v>
      </c>
      <c r="L615" s="17" t="n">
        <v>66</v>
      </c>
      <c r="M615" s="17" t="n">
        <v>1487</v>
      </c>
      <c r="N615" s="17" t="n">
        <v>264</v>
      </c>
      <c r="O615" s="17" t="n">
        <v>112</v>
      </c>
      <c r="P615" s="17" t="n">
        <v>0</v>
      </c>
      <c r="Q615" s="17" t="n">
        <v>0</v>
      </c>
      <c r="R615" s="17" t="n">
        <v>0</v>
      </c>
      <c r="S615" s="17" t="n">
        <v>0</v>
      </c>
      <c r="T615" s="17" t="n">
        <v>0</v>
      </c>
    </row>
    <row r="616" customFormat="false" ht="15" hidden="false" customHeight="true" outlineLevel="0" collapsed="false">
      <c r="A616" s="17" t="s">
        <v>275</v>
      </c>
      <c r="B616" s="17" t="s">
        <v>142</v>
      </c>
      <c r="C616" s="17" t="s">
        <v>217</v>
      </c>
      <c r="D616" s="17" t="s">
        <v>218</v>
      </c>
      <c r="E616" s="17" t="s">
        <v>243</v>
      </c>
      <c r="F616" s="17" t="s">
        <v>144</v>
      </c>
      <c r="G616" s="17" t="n">
        <v>0</v>
      </c>
      <c r="H616" s="17" t="n">
        <v>1</v>
      </c>
      <c r="I616" s="17" t="n">
        <v>0</v>
      </c>
      <c r="J616" s="17" t="n">
        <v>0</v>
      </c>
      <c r="K616" s="17" t="n">
        <v>1</v>
      </c>
      <c r="L616" s="17" t="n">
        <v>0</v>
      </c>
      <c r="M616" s="17" t="n">
        <v>1300</v>
      </c>
      <c r="N616" s="17" t="n">
        <v>0</v>
      </c>
      <c r="O616" s="17" t="n">
        <v>0</v>
      </c>
      <c r="P616" s="17" t="n">
        <v>0</v>
      </c>
      <c r="Q616" s="17" t="n">
        <v>0</v>
      </c>
      <c r="R616" s="17" t="n">
        <v>0</v>
      </c>
      <c r="S616" s="17" t="n">
        <v>0</v>
      </c>
      <c r="T616" s="17" t="n">
        <v>0</v>
      </c>
    </row>
    <row r="617" customFormat="false" ht="15" hidden="false" customHeight="true" outlineLevel="0" collapsed="false">
      <c r="A617" s="17" t="s">
        <v>275</v>
      </c>
      <c r="B617" s="17" t="s">
        <v>142</v>
      </c>
      <c r="C617" s="17" t="s">
        <v>217</v>
      </c>
      <c r="D617" s="17" t="s">
        <v>218</v>
      </c>
      <c r="E617" s="17" t="s">
        <v>243</v>
      </c>
      <c r="F617" s="17" t="s">
        <v>150</v>
      </c>
      <c r="G617" s="17" t="n">
        <v>1</v>
      </c>
      <c r="H617" s="17" t="n">
        <v>1</v>
      </c>
      <c r="I617" s="17" t="n">
        <v>1</v>
      </c>
      <c r="J617" s="17" t="n">
        <v>1</v>
      </c>
      <c r="K617" s="17" t="n">
        <v>1</v>
      </c>
      <c r="L617" s="17" t="n">
        <v>53</v>
      </c>
      <c r="M617" s="17" t="n">
        <v>115</v>
      </c>
      <c r="N617" s="17" t="n">
        <v>116</v>
      </c>
      <c r="O617" s="17" t="n">
        <v>53</v>
      </c>
      <c r="P617" s="17" t="n">
        <v>0</v>
      </c>
      <c r="Q617" s="17" t="n">
        <v>0</v>
      </c>
      <c r="R617" s="17" t="n">
        <v>0</v>
      </c>
      <c r="S617" s="17" t="n">
        <v>0</v>
      </c>
      <c r="T617" s="17" t="n">
        <v>0</v>
      </c>
    </row>
    <row r="618" customFormat="false" ht="15" hidden="false" customHeight="true" outlineLevel="0" collapsed="false">
      <c r="A618" s="17" t="s">
        <v>275</v>
      </c>
      <c r="B618" s="17" t="s">
        <v>142</v>
      </c>
      <c r="C618" s="17" t="s">
        <v>217</v>
      </c>
      <c r="D618" s="17" t="s">
        <v>218</v>
      </c>
      <c r="E618" s="17" t="s">
        <v>243</v>
      </c>
      <c r="F618" s="17" t="s">
        <v>166</v>
      </c>
      <c r="G618" s="17" t="n">
        <v>0</v>
      </c>
      <c r="H618" s="17" t="n">
        <v>1</v>
      </c>
      <c r="I618" s="17" t="n">
        <v>1</v>
      </c>
      <c r="J618" s="17" t="n">
        <v>1</v>
      </c>
      <c r="K618" s="17" t="n">
        <v>1</v>
      </c>
      <c r="L618" s="17" t="n">
        <v>0</v>
      </c>
      <c r="M618" s="17" t="n">
        <v>20</v>
      </c>
      <c r="N618" s="17" t="n">
        <v>134</v>
      </c>
      <c r="O618" s="17" t="n">
        <v>40</v>
      </c>
      <c r="P618" s="17" t="n">
        <v>0</v>
      </c>
      <c r="Q618" s="17" t="n">
        <v>0</v>
      </c>
      <c r="R618" s="17" t="n">
        <v>0</v>
      </c>
      <c r="S618" s="17" t="n">
        <v>0</v>
      </c>
      <c r="T618" s="17" t="n">
        <v>0</v>
      </c>
    </row>
    <row r="619" customFormat="false" ht="15" hidden="false" customHeight="true" outlineLevel="0" collapsed="false">
      <c r="A619" s="17" t="s">
        <v>275</v>
      </c>
      <c r="B619" s="17" t="s">
        <v>142</v>
      </c>
      <c r="C619" s="17" t="s">
        <v>217</v>
      </c>
      <c r="D619" s="17" t="s">
        <v>218</v>
      </c>
      <c r="E619" s="17" t="s">
        <v>243</v>
      </c>
      <c r="F619" s="17" t="s">
        <v>158</v>
      </c>
      <c r="G619" s="17" t="n">
        <v>1</v>
      </c>
      <c r="H619" s="17" t="n">
        <v>1</v>
      </c>
      <c r="I619" s="17" t="n">
        <v>1</v>
      </c>
      <c r="J619" s="17" t="n">
        <v>1</v>
      </c>
      <c r="K619" s="17" t="n">
        <v>1</v>
      </c>
      <c r="L619" s="17" t="n">
        <v>13</v>
      </c>
      <c r="M619" s="17" t="n">
        <v>52</v>
      </c>
      <c r="N619" s="17" t="n">
        <v>14</v>
      </c>
      <c r="O619" s="17" t="n">
        <v>12</v>
      </c>
      <c r="P619" s="17" t="n">
        <v>0</v>
      </c>
      <c r="Q619" s="17" t="n">
        <v>0</v>
      </c>
      <c r="R619" s="17" t="n">
        <v>0</v>
      </c>
      <c r="S619" s="17" t="n">
        <v>0</v>
      </c>
      <c r="T619" s="17" t="n">
        <v>0</v>
      </c>
    </row>
    <row r="620" customFormat="false" ht="15" hidden="false" customHeight="true" outlineLevel="0" collapsed="false">
      <c r="A620" s="17" t="s">
        <v>275</v>
      </c>
      <c r="B620" s="17" t="s">
        <v>142</v>
      </c>
      <c r="C620" s="17" t="s">
        <v>217</v>
      </c>
      <c r="D620" s="17" t="s">
        <v>218</v>
      </c>
      <c r="E620" s="17" t="s">
        <v>243</v>
      </c>
      <c r="F620" s="17" t="s">
        <v>169</v>
      </c>
      <c r="G620" s="17" t="n">
        <v>0</v>
      </c>
      <c r="H620" s="17" t="n">
        <v>0</v>
      </c>
      <c r="I620" s="17" t="n">
        <v>0</v>
      </c>
      <c r="J620" s="17" t="n">
        <v>1</v>
      </c>
      <c r="K620" s="17" t="n">
        <v>1</v>
      </c>
      <c r="L620" s="17" t="n">
        <v>0</v>
      </c>
      <c r="M620" s="17" t="n">
        <v>0</v>
      </c>
      <c r="N620" s="17" t="n">
        <v>0</v>
      </c>
      <c r="O620" s="17" t="n">
        <v>7</v>
      </c>
      <c r="P620" s="17" t="n">
        <v>0</v>
      </c>
      <c r="Q620" s="17" t="n">
        <v>0</v>
      </c>
      <c r="R620" s="17" t="n">
        <v>0</v>
      </c>
      <c r="S620" s="17" t="n">
        <v>0</v>
      </c>
      <c r="T620" s="17" t="n">
        <v>0</v>
      </c>
    </row>
    <row r="621" customFormat="false" ht="15" hidden="false" customHeight="true" outlineLevel="0" collapsed="false">
      <c r="A621" s="17" t="s">
        <v>275</v>
      </c>
      <c r="B621" s="17" t="s">
        <v>142</v>
      </c>
      <c r="C621" s="17" t="s">
        <v>217</v>
      </c>
      <c r="D621" s="17" t="s">
        <v>274</v>
      </c>
      <c r="E621" s="17" t="s">
        <v>243</v>
      </c>
      <c r="F621" s="17" t="s">
        <v>7</v>
      </c>
      <c r="G621" s="17" t="n">
        <v>1</v>
      </c>
      <c r="H621" s="17" t="n">
        <v>1</v>
      </c>
      <c r="I621" s="17" t="n">
        <v>1</v>
      </c>
      <c r="J621" s="17" t="n">
        <v>1</v>
      </c>
      <c r="K621" s="17" t="n">
        <v>1</v>
      </c>
      <c r="L621" s="17" t="n">
        <v>1433</v>
      </c>
      <c r="M621" s="17" t="n">
        <v>455</v>
      </c>
      <c r="N621" s="17" t="n">
        <v>921</v>
      </c>
      <c r="O621" s="17" t="n">
        <v>332</v>
      </c>
      <c r="P621" s="17" t="n">
        <v>0</v>
      </c>
      <c r="Q621" s="17" t="n">
        <v>0</v>
      </c>
      <c r="R621" s="17" t="n">
        <v>0</v>
      </c>
      <c r="S621" s="17" t="n">
        <v>0</v>
      </c>
      <c r="T621" s="17" t="n">
        <v>0</v>
      </c>
    </row>
    <row r="622" customFormat="false" ht="15" hidden="false" customHeight="true" outlineLevel="0" collapsed="false">
      <c r="A622" s="17" t="s">
        <v>275</v>
      </c>
      <c r="B622" s="17" t="s">
        <v>142</v>
      </c>
      <c r="C622" s="17" t="s">
        <v>217</v>
      </c>
      <c r="D622" s="17" t="s">
        <v>274</v>
      </c>
      <c r="E622" s="17" t="s">
        <v>243</v>
      </c>
      <c r="F622" s="17" t="s">
        <v>140</v>
      </c>
      <c r="G622" s="17" t="n">
        <v>1</v>
      </c>
      <c r="H622" s="17" t="n">
        <v>1</v>
      </c>
      <c r="I622" s="17" t="n">
        <v>1</v>
      </c>
      <c r="J622" s="17" t="n">
        <v>1</v>
      </c>
      <c r="K622" s="17" t="n">
        <v>1</v>
      </c>
      <c r="L622" s="17" t="n">
        <v>8</v>
      </c>
      <c r="M622" s="17" t="n">
        <v>2</v>
      </c>
      <c r="N622" s="17" t="n">
        <v>69</v>
      </c>
      <c r="O622" s="17" t="n">
        <v>25</v>
      </c>
      <c r="P622" s="17" t="n">
        <v>0</v>
      </c>
      <c r="Q622" s="17" t="n">
        <v>0</v>
      </c>
      <c r="R622" s="17" t="n">
        <v>0</v>
      </c>
      <c r="S622" s="17" t="n">
        <v>0</v>
      </c>
      <c r="T622" s="17" t="n">
        <v>0</v>
      </c>
    </row>
    <row r="623" customFormat="false" ht="15" hidden="false" customHeight="true" outlineLevel="0" collapsed="false">
      <c r="A623" s="17" t="s">
        <v>275</v>
      </c>
      <c r="B623" s="17" t="s">
        <v>142</v>
      </c>
      <c r="C623" s="17" t="s">
        <v>217</v>
      </c>
      <c r="D623" s="17" t="s">
        <v>274</v>
      </c>
      <c r="E623" s="17" t="s">
        <v>243</v>
      </c>
      <c r="F623" s="17" t="s">
        <v>150</v>
      </c>
      <c r="G623" s="17" t="n">
        <v>1</v>
      </c>
      <c r="H623" s="17" t="n">
        <v>1</v>
      </c>
      <c r="I623" s="17" t="n">
        <v>1</v>
      </c>
      <c r="J623" s="17" t="n">
        <v>1</v>
      </c>
      <c r="K623" s="17" t="n">
        <v>1</v>
      </c>
      <c r="L623" s="17" t="n">
        <v>1295</v>
      </c>
      <c r="M623" s="17" t="n">
        <v>419</v>
      </c>
      <c r="N623" s="17" t="n">
        <v>757</v>
      </c>
      <c r="O623" s="17" t="n">
        <v>88</v>
      </c>
      <c r="P623" s="17" t="n">
        <v>0</v>
      </c>
      <c r="Q623" s="17" t="n">
        <v>0</v>
      </c>
      <c r="R623" s="17" t="n">
        <v>0</v>
      </c>
      <c r="S623" s="17" t="n">
        <v>0</v>
      </c>
      <c r="T623" s="17" t="n">
        <v>0</v>
      </c>
    </row>
    <row r="624" customFormat="false" ht="15" hidden="false" customHeight="true" outlineLevel="0" collapsed="false">
      <c r="A624" s="17" t="s">
        <v>275</v>
      </c>
      <c r="B624" s="17" t="s">
        <v>142</v>
      </c>
      <c r="C624" s="17" t="s">
        <v>217</v>
      </c>
      <c r="D624" s="17" t="s">
        <v>274</v>
      </c>
      <c r="E624" s="17" t="s">
        <v>243</v>
      </c>
      <c r="F624" s="17" t="s">
        <v>166</v>
      </c>
      <c r="G624" s="17" t="n">
        <v>0</v>
      </c>
      <c r="H624" s="17" t="n">
        <v>0</v>
      </c>
      <c r="I624" s="17" t="n">
        <v>1</v>
      </c>
      <c r="J624" s="17" t="n">
        <v>1</v>
      </c>
      <c r="K624" s="17" t="n">
        <v>1</v>
      </c>
      <c r="L624" s="17" t="n">
        <v>0</v>
      </c>
      <c r="M624" s="17" t="n">
        <v>0</v>
      </c>
      <c r="N624" s="17" t="n">
        <v>65</v>
      </c>
      <c r="O624" s="17" t="n">
        <v>215</v>
      </c>
      <c r="P624" s="17" t="n">
        <v>0</v>
      </c>
      <c r="Q624" s="17" t="n">
        <v>0</v>
      </c>
      <c r="R624" s="17" t="n">
        <v>0</v>
      </c>
      <c r="S624" s="17" t="n">
        <v>0</v>
      </c>
      <c r="T624" s="17" t="n">
        <v>0</v>
      </c>
    </row>
    <row r="625" customFormat="false" ht="15" hidden="false" customHeight="true" outlineLevel="0" collapsed="false">
      <c r="A625" s="17" t="s">
        <v>275</v>
      </c>
      <c r="B625" s="17" t="s">
        <v>142</v>
      </c>
      <c r="C625" s="17" t="s">
        <v>217</v>
      </c>
      <c r="D625" s="17" t="s">
        <v>274</v>
      </c>
      <c r="E625" s="17" t="s">
        <v>243</v>
      </c>
      <c r="F625" s="17" t="s">
        <v>158</v>
      </c>
      <c r="G625" s="17" t="n">
        <v>1</v>
      </c>
      <c r="H625" s="17" t="n">
        <v>1</v>
      </c>
      <c r="I625" s="17" t="n">
        <v>1</v>
      </c>
      <c r="J625" s="17" t="n">
        <v>1</v>
      </c>
      <c r="K625" s="17" t="n">
        <v>1</v>
      </c>
      <c r="L625" s="17" t="n">
        <v>112</v>
      </c>
      <c r="M625" s="17" t="n">
        <v>34</v>
      </c>
      <c r="N625" s="17" t="n">
        <v>28</v>
      </c>
      <c r="O625" s="17" t="n">
        <v>2</v>
      </c>
      <c r="P625" s="17" t="n">
        <v>0</v>
      </c>
      <c r="Q625" s="17" t="n">
        <v>0</v>
      </c>
      <c r="R625" s="17" t="n">
        <v>0</v>
      </c>
      <c r="S625" s="17" t="n">
        <v>0</v>
      </c>
      <c r="T625" s="17" t="n">
        <v>0</v>
      </c>
    </row>
    <row r="626" customFormat="false" ht="15" hidden="false" customHeight="true" outlineLevel="0" collapsed="false">
      <c r="A626" s="17" t="s">
        <v>275</v>
      </c>
      <c r="B626" s="17" t="s">
        <v>142</v>
      </c>
      <c r="C626" s="17" t="s">
        <v>217</v>
      </c>
      <c r="D626" s="17" t="s">
        <v>274</v>
      </c>
      <c r="E626" s="17" t="s">
        <v>243</v>
      </c>
      <c r="F626" s="17" t="s">
        <v>169</v>
      </c>
      <c r="G626" s="17" t="n">
        <v>1</v>
      </c>
      <c r="H626" s="17" t="n">
        <v>0</v>
      </c>
      <c r="I626" s="17" t="n">
        <v>1</v>
      </c>
      <c r="J626" s="17" t="n">
        <v>1</v>
      </c>
      <c r="K626" s="17" t="n">
        <v>1</v>
      </c>
      <c r="L626" s="17" t="n">
        <v>18</v>
      </c>
      <c r="M626" s="17" t="n">
        <v>0</v>
      </c>
      <c r="N626" s="17" t="n">
        <v>2</v>
      </c>
      <c r="O626" s="17" t="n">
        <v>2</v>
      </c>
      <c r="P626" s="17" t="n">
        <v>0</v>
      </c>
      <c r="Q626" s="17" t="n">
        <v>0</v>
      </c>
      <c r="R626" s="17" t="n">
        <v>0</v>
      </c>
      <c r="S626" s="17" t="n">
        <v>0</v>
      </c>
      <c r="T626" s="17" t="n">
        <v>0</v>
      </c>
    </row>
    <row r="627" customFormat="false" ht="15" hidden="false" customHeight="true" outlineLevel="0" collapsed="false">
      <c r="A627" s="17" t="s">
        <v>7268</v>
      </c>
      <c r="B627" s="17" t="s">
        <v>142</v>
      </c>
      <c r="C627" s="17" t="s">
        <v>148</v>
      </c>
      <c r="D627" s="17" t="s">
        <v>14443</v>
      </c>
      <c r="E627" s="17" t="s">
        <v>139</v>
      </c>
      <c r="F627" s="17" t="s">
        <v>7</v>
      </c>
      <c r="G627" s="17" t="n">
        <v>1</v>
      </c>
      <c r="H627" s="17" t="n">
        <v>1</v>
      </c>
      <c r="I627" s="17" t="n">
        <v>0</v>
      </c>
      <c r="J627" s="17" t="n">
        <v>0</v>
      </c>
      <c r="K627" s="17" t="n">
        <v>1</v>
      </c>
      <c r="L627" s="17" t="n">
        <v>137</v>
      </c>
      <c r="M627" s="17" t="n">
        <v>30</v>
      </c>
      <c r="N627" s="17" t="n">
        <v>0</v>
      </c>
      <c r="O627" s="17" t="n">
        <v>0</v>
      </c>
      <c r="P627" s="17" t="n">
        <v>0</v>
      </c>
      <c r="Q627" s="17" t="n">
        <v>0</v>
      </c>
      <c r="R627" s="17" t="n">
        <v>0</v>
      </c>
      <c r="S627" s="17" t="n">
        <v>0</v>
      </c>
      <c r="T627" s="17" t="n">
        <v>0</v>
      </c>
    </row>
    <row r="628" customFormat="false" ht="15" hidden="false" customHeight="true" outlineLevel="0" collapsed="false">
      <c r="A628" s="17" t="s">
        <v>7268</v>
      </c>
      <c r="B628" s="17" t="s">
        <v>142</v>
      </c>
      <c r="C628" s="17" t="s">
        <v>148</v>
      </c>
      <c r="D628" s="17" t="s">
        <v>14443</v>
      </c>
      <c r="E628" s="17" t="s">
        <v>139</v>
      </c>
      <c r="F628" s="17" t="s">
        <v>150</v>
      </c>
      <c r="G628" s="17" t="n">
        <v>1</v>
      </c>
      <c r="H628" s="17" t="n">
        <v>1</v>
      </c>
      <c r="I628" s="17" t="n">
        <v>0</v>
      </c>
      <c r="J628" s="17" t="n">
        <v>0</v>
      </c>
      <c r="K628" s="17" t="n">
        <v>1</v>
      </c>
      <c r="L628" s="17" t="n">
        <v>94</v>
      </c>
      <c r="M628" s="17" t="n">
        <v>10</v>
      </c>
      <c r="N628" s="17" t="n">
        <v>0</v>
      </c>
      <c r="O628" s="17" t="n">
        <v>0</v>
      </c>
      <c r="P628" s="17" t="n">
        <v>0</v>
      </c>
      <c r="Q628" s="17" t="n">
        <v>0</v>
      </c>
      <c r="R628" s="17" t="n">
        <v>0</v>
      </c>
      <c r="S628" s="17" t="n">
        <v>0</v>
      </c>
      <c r="T628" s="17" t="n">
        <v>0</v>
      </c>
    </row>
    <row r="629" customFormat="false" ht="15" hidden="false" customHeight="true" outlineLevel="0" collapsed="false">
      <c r="A629" s="17" t="s">
        <v>7268</v>
      </c>
      <c r="B629" s="17" t="s">
        <v>142</v>
      </c>
      <c r="C629" s="17" t="s">
        <v>148</v>
      </c>
      <c r="D629" s="17" t="s">
        <v>14443</v>
      </c>
      <c r="E629" s="17" t="s">
        <v>139</v>
      </c>
      <c r="F629" s="17" t="s">
        <v>158</v>
      </c>
      <c r="G629" s="17" t="n">
        <v>1</v>
      </c>
      <c r="H629" s="17" t="n">
        <v>1</v>
      </c>
      <c r="I629" s="17" t="n">
        <v>0</v>
      </c>
      <c r="J629" s="17" t="n">
        <v>0</v>
      </c>
      <c r="K629" s="17" t="n">
        <v>1</v>
      </c>
      <c r="L629" s="17" t="n">
        <v>43</v>
      </c>
      <c r="M629" s="17" t="n">
        <v>20</v>
      </c>
      <c r="N629" s="17" t="n">
        <v>0</v>
      </c>
      <c r="O629" s="17" t="n">
        <v>0</v>
      </c>
      <c r="P629" s="17" t="n">
        <v>0</v>
      </c>
      <c r="Q629" s="17" t="n">
        <v>0</v>
      </c>
      <c r="R629" s="17" t="n">
        <v>0</v>
      </c>
      <c r="S629" s="17" t="n">
        <v>0</v>
      </c>
      <c r="T629" s="17" t="n">
        <v>0</v>
      </c>
    </row>
    <row r="630" customFormat="false" ht="15" hidden="false" customHeight="true" outlineLevel="0" collapsed="false">
      <c r="A630" s="17" t="s">
        <v>974</v>
      </c>
      <c r="B630" s="17" t="s">
        <v>142</v>
      </c>
      <c r="C630" s="17" t="s">
        <v>134</v>
      </c>
      <c r="D630" s="17" t="s">
        <v>135</v>
      </c>
      <c r="E630" s="17" t="s">
        <v>139</v>
      </c>
      <c r="F630" s="17" t="s">
        <v>7</v>
      </c>
      <c r="G630" s="17" t="n">
        <v>1</v>
      </c>
      <c r="H630" s="17" t="n">
        <v>1</v>
      </c>
      <c r="I630" s="17" t="n">
        <v>2</v>
      </c>
      <c r="J630" s="17" t="n">
        <v>2</v>
      </c>
      <c r="K630" s="17" t="n">
        <v>2</v>
      </c>
      <c r="L630" s="17" t="n">
        <v>97</v>
      </c>
      <c r="M630" s="17" t="n">
        <v>22</v>
      </c>
      <c r="N630" s="17" t="n">
        <v>864</v>
      </c>
      <c r="O630" s="17" t="n">
        <v>760</v>
      </c>
      <c r="P630" s="17" t="n">
        <v>0</v>
      </c>
      <c r="Q630" s="17" t="n">
        <v>0</v>
      </c>
      <c r="R630" s="17" t="n">
        <v>0</v>
      </c>
      <c r="S630" s="17" t="n">
        <v>0</v>
      </c>
      <c r="T630" s="17" t="n">
        <v>0</v>
      </c>
    </row>
    <row r="631" customFormat="false" ht="15" hidden="false" customHeight="true" outlineLevel="0" collapsed="false">
      <c r="A631" s="17" t="s">
        <v>974</v>
      </c>
      <c r="B631" s="17" t="s">
        <v>142</v>
      </c>
      <c r="C631" s="17" t="s">
        <v>134</v>
      </c>
      <c r="D631" s="17" t="s">
        <v>135</v>
      </c>
      <c r="E631" s="17" t="s">
        <v>139</v>
      </c>
      <c r="F631" s="17" t="s">
        <v>140</v>
      </c>
      <c r="G631" s="17" t="n">
        <v>0</v>
      </c>
      <c r="H631" s="17" t="n">
        <v>0</v>
      </c>
      <c r="I631" s="17" t="n">
        <v>1</v>
      </c>
      <c r="J631" s="17" t="n">
        <v>1</v>
      </c>
      <c r="K631" s="17" t="n">
        <v>1</v>
      </c>
      <c r="L631" s="17" t="n">
        <v>0</v>
      </c>
      <c r="M631" s="17" t="n">
        <v>0</v>
      </c>
      <c r="N631" s="17" t="n">
        <v>638</v>
      </c>
      <c r="O631" s="17" t="n">
        <v>512</v>
      </c>
      <c r="P631" s="17" t="n">
        <v>0</v>
      </c>
      <c r="Q631" s="17" t="n">
        <v>0</v>
      </c>
      <c r="R631" s="17" t="n">
        <v>0</v>
      </c>
      <c r="S631" s="17" t="n">
        <v>0</v>
      </c>
      <c r="T631" s="17" t="n">
        <v>0</v>
      </c>
    </row>
    <row r="632" customFormat="false" ht="15" hidden="false" customHeight="true" outlineLevel="0" collapsed="false">
      <c r="A632" s="17" t="s">
        <v>974</v>
      </c>
      <c r="B632" s="17" t="s">
        <v>142</v>
      </c>
      <c r="C632" s="17" t="s">
        <v>134</v>
      </c>
      <c r="D632" s="17" t="s">
        <v>135</v>
      </c>
      <c r="E632" s="17" t="s">
        <v>139</v>
      </c>
      <c r="F632" s="17" t="s">
        <v>144</v>
      </c>
      <c r="G632" s="17" t="n">
        <v>0</v>
      </c>
      <c r="H632" s="17" t="n">
        <v>0</v>
      </c>
      <c r="I632" s="17" t="n">
        <v>2</v>
      </c>
      <c r="J632" s="17" t="n">
        <v>1</v>
      </c>
      <c r="K632" s="17" t="n">
        <v>2</v>
      </c>
      <c r="L632" s="17" t="n">
        <v>0</v>
      </c>
      <c r="M632" s="17" t="n">
        <v>0</v>
      </c>
      <c r="N632" s="17" t="n">
        <v>135</v>
      </c>
      <c r="O632" s="17" t="n">
        <v>236</v>
      </c>
      <c r="P632" s="17" t="n">
        <v>0</v>
      </c>
      <c r="Q632" s="17" t="n">
        <v>0</v>
      </c>
      <c r="R632" s="17" t="n">
        <v>0</v>
      </c>
      <c r="S632" s="17" t="n">
        <v>0</v>
      </c>
      <c r="T632" s="17" t="n">
        <v>0</v>
      </c>
    </row>
    <row r="633" customFormat="false" ht="15" hidden="false" customHeight="true" outlineLevel="0" collapsed="false">
      <c r="A633" s="17" t="s">
        <v>974</v>
      </c>
      <c r="B633" s="17" t="s">
        <v>142</v>
      </c>
      <c r="C633" s="17" t="s">
        <v>134</v>
      </c>
      <c r="D633" s="17" t="s">
        <v>135</v>
      </c>
      <c r="E633" s="17" t="s">
        <v>139</v>
      </c>
      <c r="F633" s="17" t="s">
        <v>150</v>
      </c>
      <c r="G633" s="17" t="n">
        <v>1</v>
      </c>
      <c r="H633" s="17" t="n">
        <v>1</v>
      </c>
      <c r="I633" s="17" t="n">
        <v>2</v>
      </c>
      <c r="J633" s="17" t="n">
        <v>0</v>
      </c>
      <c r="K633" s="17" t="n">
        <v>2</v>
      </c>
      <c r="L633" s="17" t="n">
        <v>7</v>
      </c>
      <c r="M633" s="17" t="n">
        <v>8</v>
      </c>
      <c r="N633" s="17" t="n">
        <v>64</v>
      </c>
      <c r="O633" s="17" t="n">
        <v>0</v>
      </c>
      <c r="P633" s="17" t="n">
        <v>0</v>
      </c>
      <c r="Q633" s="17" t="n">
        <v>0</v>
      </c>
      <c r="R633" s="17" t="n">
        <v>0</v>
      </c>
      <c r="S633" s="17" t="n">
        <v>0</v>
      </c>
      <c r="T633" s="17" t="n">
        <v>0</v>
      </c>
    </row>
    <row r="634" customFormat="false" ht="15" hidden="false" customHeight="true" outlineLevel="0" collapsed="false">
      <c r="A634" s="17" t="s">
        <v>974</v>
      </c>
      <c r="B634" s="17" t="s">
        <v>142</v>
      </c>
      <c r="C634" s="17" t="s">
        <v>134</v>
      </c>
      <c r="D634" s="17" t="s">
        <v>135</v>
      </c>
      <c r="E634" s="17" t="s">
        <v>139</v>
      </c>
      <c r="F634" s="17" t="s">
        <v>158</v>
      </c>
      <c r="G634" s="17" t="n">
        <v>1</v>
      </c>
      <c r="H634" s="17" t="n">
        <v>1</v>
      </c>
      <c r="I634" s="17" t="n">
        <v>2</v>
      </c>
      <c r="J634" s="17" t="n">
        <v>1</v>
      </c>
      <c r="K634" s="17" t="n">
        <v>2</v>
      </c>
      <c r="L634" s="17" t="n">
        <v>90</v>
      </c>
      <c r="M634" s="17" t="n">
        <v>14</v>
      </c>
      <c r="N634" s="17" t="n">
        <v>27</v>
      </c>
      <c r="O634" s="17" t="n">
        <v>12</v>
      </c>
      <c r="P634" s="17" t="n">
        <v>0</v>
      </c>
      <c r="Q634" s="17" t="n">
        <v>0</v>
      </c>
      <c r="R634" s="17" t="n">
        <v>0</v>
      </c>
      <c r="S634" s="17" t="n">
        <v>0</v>
      </c>
      <c r="T634" s="17" t="n">
        <v>0</v>
      </c>
    </row>
    <row r="635" customFormat="false" ht="15" hidden="false" customHeight="true" outlineLevel="0" collapsed="false">
      <c r="A635" s="17" t="s">
        <v>974</v>
      </c>
      <c r="B635" s="17" t="s">
        <v>142</v>
      </c>
      <c r="C635" s="17" t="s">
        <v>148</v>
      </c>
      <c r="D635" s="17" t="s">
        <v>14443</v>
      </c>
      <c r="E635" s="17" t="s">
        <v>139</v>
      </c>
      <c r="F635" s="17" t="s">
        <v>7</v>
      </c>
      <c r="G635" s="17" t="n">
        <v>4</v>
      </c>
      <c r="H635" s="17" t="n">
        <v>4</v>
      </c>
      <c r="I635" s="17" t="n">
        <v>2</v>
      </c>
      <c r="J635" s="17" t="n">
        <v>1</v>
      </c>
      <c r="K635" s="17" t="n">
        <v>10</v>
      </c>
      <c r="L635" s="17" t="n">
        <v>30</v>
      </c>
      <c r="M635" s="17" t="n">
        <v>65</v>
      </c>
      <c r="N635" s="17" t="n">
        <v>21</v>
      </c>
      <c r="O635" s="17" t="n">
        <v>7</v>
      </c>
      <c r="P635" s="17" t="n">
        <v>0</v>
      </c>
      <c r="Q635" s="17" t="n">
        <v>0</v>
      </c>
      <c r="R635" s="17" t="n">
        <v>0</v>
      </c>
      <c r="S635" s="17" t="n">
        <v>0</v>
      </c>
      <c r="T635" s="17" t="n">
        <v>0</v>
      </c>
    </row>
    <row r="636" customFormat="false" ht="15" hidden="false" customHeight="true" outlineLevel="0" collapsed="false">
      <c r="A636" s="17" t="s">
        <v>974</v>
      </c>
      <c r="B636" s="17" t="s">
        <v>142</v>
      </c>
      <c r="C636" s="17" t="s">
        <v>148</v>
      </c>
      <c r="D636" s="17" t="s">
        <v>14443</v>
      </c>
      <c r="E636" s="17" t="s">
        <v>139</v>
      </c>
      <c r="F636" s="17" t="s">
        <v>140</v>
      </c>
      <c r="G636" s="17" t="n">
        <v>0</v>
      </c>
      <c r="H636" s="17" t="n">
        <v>1</v>
      </c>
      <c r="I636" s="17" t="n">
        <v>1</v>
      </c>
      <c r="J636" s="17" t="n">
        <v>1</v>
      </c>
      <c r="K636" s="17" t="n">
        <v>3</v>
      </c>
      <c r="L636" s="17" t="n">
        <v>0</v>
      </c>
      <c r="M636" s="17" t="n">
        <v>4</v>
      </c>
      <c r="N636" s="17" t="n">
        <v>5</v>
      </c>
      <c r="O636" s="17" t="n">
        <v>7</v>
      </c>
      <c r="P636" s="17" t="n">
        <v>0</v>
      </c>
      <c r="Q636" s="17" t="n">
        <v>0</v>
      </c>
      <c r="R636" s="17" t="n">
        <v>0</v>
      </c>
      <c r="S636" s="17" t="n">
        <v>0</v>
      </c>
      <c r="T636" s="17" t="n">
        <v>0</v>
      </c>
    </row>
    <row r="637" customFormat="false" ht="15" hidden="false" customHeight="true" outlineLevel="0" collapsed="false">
      <c r="A637" s="17" t="s">
        <v>974</v>
      </c>
      <c r="B637" s="17" t="s">
        <v>142</v>
      </c>
      <c r="C637" s="17" t="s">
        <v>148</v>
      </c>
      <c r="D637" s="17" t="s">
        <v>14443</v>
      </c>
      <c r="E637" s="17" t="s">
        <v>139</v>
      </c>
      <c r="F637" s="17" t="s">
        <v>144</v>
      </c>
      <c r="G637" s="17" t="n">
        <v>1</v>
      </c>
      <c r="H637" s="17" t="n">
        <v>0</v>
      </c>
      <c r="I637" s="17" t="n">
        <v>0</v>
      </c>
      <c r="J637" s="17" t="n">
        <v>0</v>
      </c>
      <c r="K637" s="17" t="n">
        <v>1</v>
      </c>
      <c r="L637" s="17" t="n">
        <v>1</v>
      </c>
      <c r="M637" s="17" t="n">
        <v>0</v>
      </c>
      <c r="N637" s="17" t="n">
        <v>0</v>
      </c>
      <c r="O637" s="17" t="n">
        <v>0</v>
      </c>
      <c r="P637" s="17" t="n">
        <v>0</v>
      </c>
      <c r="Q637" s="17" t="n">
        <v>0</v>
      </c>
      <c r="R637" s="17" t="n">
        <v>0</v>
      </c>
      <c r="S637" s="17" t="n">
        <v>0</v>
      </c>
      <c r="T637" s="17" t="n">
        <v>0</v>
      </c>
    </row>
    <row r="638" customFormat="false" ht="15" hidden="false" customHeight="true" outlineLevel="0" collapsed="false">
      <c r="A638" s="17" t="s">
        <v>974</v>
      </c>
      <c r="B638" s="17" t="s">
        <v>142</v>
      </c>
      <c r="C638" s="17" t="s">
        <v>148</v>
      </c>
      <c r="D638" s="17" t="s">
        <v>14443</v>
      </c>
      <c r="E638" s="17" t="s">
        <v>139</v>
      </c>
      <c r="F638" s="17" t="s">
        <v>150</v>
      </c>
      <c r="G638" s="17" t="n">
        <v>3</v>
      </c>
      <c r="H638" s="17" t="n">
        <v>2</v>
      </c>
      <c r="I638" s="17" t="n">
        <v>0</v>
      </c>
      <c r="J638" s="17" t="n">
        <v>0</v>
      </c>
      <c r="K638" s="17" t="n">
        <v>5</v>
      </c>
      <c r="L638" s="17" t="n">
        <v>24</v>
      </c>
      <c r="M638" s="17" t="n">
        <v>47</v>
      </c>
      <c r="N638" s="17" t="n">
        <v>0</v>
      </c>
      <c r="O638" s="17" t="n">
        <v>0</v>
      </c>
      <c r="P638" s="17" t="n">
        <v>0</v>
      </c>
      <c r="Q638" s="17" t="n">
        <v>0</v>
      </c>
      <c r="R638" s="17" t="n">
        <v>0</v>
      </c>
      <c r="S638" s="17" t="n">
        <v>0</v>
      </c>
      <c r="T638" s="17" t="n">
        <v>0</v>
      </c>
    </row>
    <row r="639" customFormat="false" ht="15" hidden="false" customHeight="true" outlineLevel="0" collapsed="false">
      <c r="A639" s="17" t="s">
        <v>974</v>
      </c>
      <c r="B639" s="17" t="s">
        <v>142</v>
      </c>
      <c r="C639" s="17" t="s">
        <v>148</v>
      </c>
      <c r="D639" s="17" t="s">
        <v>14443</v>
      </c>
      <c r="E639" s="17" t="s">
        <v>139</v>
      </c>
      <c r="F639" s="17" t="s">
        <v>169</v>
      </c>
      <c r="G639" s="17" t="n">
        <v>2</v>
      </c>
      <c r="H639" s="17" t="n">
        <v>1</v>
      </c>
      <c r="I639" s="17" t="n">
        <v>1</v>
      </c>
      <c r="J639" s="17" t="n">
        <v>0</v>
      </c>
      <c r="K639" s="17" t="n">
        <v>3</v>
      </c>
      <c r="L639" s="17" t="n">
        <v>5</v>
      </c>
      <c r="M639" s="17" t="n">
        <v>14</v>
      </c>
      <c r="N639" s="17" t="n">
        <v>16</v>
      </c>
      <c r="O639" s="17" t="n">
        <v>0</v>
      </c>
      <c r="P639" s="17" t="n">
        <v>0</v>
      </c>
      <c r="Q639" s="17" t="n">
        <v>0</v>
      </c>
      <c r="R639" s="17" t="n">
        <v>0</v>
      </c>
      <c r="S639" s="17" t="n">
        <v>0</v>
      </c>
      <c r="T639" s="17" t="n">
        <v>0</v>
      </c>
    </row>
    <row r="640" customFormat="false" ht="15" hidden="false" customHeight="true" outlineLevel="0" collapsed="false">
      <c r="A640" s="17" t="s">
        <v>974</v>
      </c>
      <c r="B640" s="17" t="s">
        <v>142</v>
      </c>
      <c r="C640" s="17" t="s">
        <v>217</v>
      </c>
      <c r="D640" s="17" t="s">
        <v>235</v>
      </c>
      <c r="E640" s="17" t="s">
        <v>139</v>
      </c>
      <c r="F640" s="17" t="s">
        <v>7</v>
      </c>
      <c r="G640" s="17" t="n">
        <v>2</v>
      </c>
      <c r="H640" s="17" t="n">
        <v>1</v>
      </c>
      <c r="I640" s="17" t="n">
        <v>2</v>
      </c>
      <c r="J640" s="17" t="n">
        <v>0</v>
      </c>
      <c r="K640" s="17" t="n">
        <v>2</v>
      </c>
      <c r="L640" s="17" t="n">
        <v>53</v>
      </c>
      <c r="M640" s="17" t="n">
        <v>25</v>
      </c>
      <c r="N640" s="17" t="n">
        <v>18</v>
      </c>
      <c r="O640" s="17" t="n">
        <v>0</v>
      </c>
      <c r="P640" s="17" t="n">
        <v>0</v>
      </c>
      <c r="Q640" s="17" t="n">
        <v>0</v>
      </c>
      <c r="R640" s="17" t="n">
        <v>0</v>
      </c>
      <c r="S640" s="17" t="n">
        <v>0</v>
      </c>
      <c r="T640" s="17" t="n">
        <v>0</v>
      </c>
    </row>
    <row r="641" customFormat="false" ht="15" hidden="false" customHeight="true" outlineLevel="0" collapsed="false">
      <c r="A641" s="17" t="s">
        <v>974</v>
      </c>
      <c r="B641" s="17" t="s">
        <v>142</v>
      </c>
      <c r="C641" s="17" t="s">
        <v>217</v>
      </c>
      <c r="D641" s="17" t="s">
        <v>235</v>
      </c>
      <c r="E641" s="17" t="s">
        <v>139</v>
      </c>
      <c r="F641" s="17" t="s">
        <v>140</v>
      </c>
      <c r="G641" s="17" t="n">
        <v>1</v>
      </c>
      <c r="H641" s="17" t="n">
        <v>1</v>
      </c>
      <c r="I641" s="17" t="n">
        <v>0</v>
      </c>
      <c r="J641" s="17" t="n">
        <v>0</v>
      </c>
      <c r="K641" s="17" t="n">
        <v>1</v>
      </c>
      <c r="L641" s="17" t="n">
        <v>2</v>
      </c>
      <c r="M641" s="17" t="n">
        <v>11</v>
      </c>
      <c r="N641" s="17" t="n">
        <v>0</v>
      </c>
      <c r="O641" s="17" t="n">
        <v>0</v>
      </c>
      <c r="P641" s="17" t="n">
        <v>0</v>
      </c>
      <c r="Q641" s="17" t="n">
        <v>0</v>
      </c>
      <c r="R641" s="17" t="n">
        <v>0</v>
      </c>
      <c r="S641" s="17" t="n">
        <v>0</v>
      </c>
      <c r="T641" s="17" t="n">
        <v>0</v>
      </c>
    </row>
    <row r="642" customFormat="false" ht="15" hidden="false" customHeight="true" outlineLevel="0" collapsed="false">
      <c r="A642" s="17" t="s">
        <v>974</v>
      </c>
      <c r="B642" s="17" t="s">
        <v>142</v>
      </c>
      <c r="C642" s="17" t="s">
        <v>217</v>
      </c>
      <c r="D642" s="17" t="s">
        <v>235</v>
      </c>
      <c r="E642" s="17" t="s">
        <v>139</v>
      </c>
      <c r="F642" s="17" t="s">
        <v>144</v>
      </c>
      <c r="G642" s="17" t="n">
        <v>1</v>
      </c>
      <c r="H642" s="17" t="n">
        <v>0</v>
      </c>
      <c r="I642" s="17" t="n">
        <v>0</v>
      </c>
      <c r="J642" s="17" t="n">
        <v>0</v>
      </c>
      <c r="K642" s="17" t="n">
        <v>1</v>
      </c>
      <c r="L642" s="17" t="n">
        <v>1</v>
      </c>
      <c r="M642" s="17" t="n">
        <v>0</v>
      </c>
      <c r="N642" s="17" t="n">
        <v>0</v>
      </c>
      <c r="O642" s="17" t="n">
        <v>0</v>
      </c>
      <c r="P642" s="17" t="n">
        <v>0</v>
      </c>
      <c r="Q642" s="17" t="n">
        <v>0</v>
      </c>
      <c r="R642" s="17" t="n">
        <v>0</v>
      </c>
      <c r="S642" s="17" t="n">
        <v>0</v>
      </c>
      <c r="T642" s="17" t="n">
        <v>0</v>
      </c>
    </row>
    <row r="643" customFormat="false" ht="15" hidden="false" customHeight="true" outlineLevel="0" collapsed="false">
      <c r="A643" s="17" t="s">
        <v>974</v>
      </c>
      <c r="B643" s="17" t="s">
        <v>142</v>
      </c>
      <c r="C643" s="17" t="s">
        <v>217</v>
      </c>
      <c r="D643" s="17" t="s">
        <v>235</v>
      </c>
      <c r="E643" s="17" t="s">
        <v>139</v>
      </c>
      <c r="F643" s="17" t="s">
        <v>150</v>
      </c>
      <c r="G643" s="17" t="n">
        <v>2</v>
      </c>
      <c r="H643" s="17" t="n">
        <v>1</v>
      </c>
      <c r="I643" s="17" t="n">
        <v>2</v>
      </c>
      <c r="J643" s="17" t="n">
        <v>0</v>
      </c>
      <c r="K643" s="17" t="n">
        <v>2</v>
      </c>
      <c r="L643" s="17" t="n">
        <v>47</v>
      </c>
      <c r="M643" s="17" t="n">
        <v>1</v>
      </c>
      <c r="N643" s="17" t="n">
        <v>14</v>
      </c>
      <c r="O643" s="17" t="n">
        <v>0</v>
      </c>
      <c r="P643" s="17" t="n">
        <v>0</v>
      </c>
      <c r="Q643" s="17" t="n">
        <v>0</v>
      </c>
      <c r="R643" s="17" t="n">
        <v>0</v>
      </c>
      <c r="S643" s="17" t="n">
        <v>0</v>
      </c>
      <c r="T643" s="17" t="n">
        <v>0</v>
      </c>
    </row>
    <row r="644" customFormat="false" ht="15" hidden="false" customHeight="true" outlineLevel="0" collapsed="false">
      <c r="A644" s="17" t="s">
        <v>974</v>
      </c>
      <c r="B644" s="17" t="s">
        <v>142</v>
      </c>
      <c r="C644" s="17" t="s">
        <v>217</v>
      </c>
      <c r="D644" s="17" t="s">
        <v>235</v>
      </c>
      <c r="E644" s="17" t="s">
        <v>139</v>
      </c>
      <c r="F644" s="17" t="s">
        <v>158</v>
      </c>
      <c r="G644" s="17" t="n">
        <v>2</v>
      </c>
      <c r="H644" s="17" t="n">
        <v>1</v>
      </c>
      <c r="I644" s="17" t="n">
        <v>1</v>
      </c>
      <c r="J644" s="17" t="n">
        <v>0</v>
      </c>
      <c r="K644" s="17" t="n">
        <v>2</v>
      </c>
      <c r="L644" s="17" t="n">
        <v>3</v>
      </c>
      <c r="M644" s="17" t="n">
        <v>13</v>
      </c>
      <c r="N644" s="17" t="n">
        <v>4</v>
      </c>
      <c r="O644" s="17" t="n">
        <v>0</v>
      </c>
      <c r="P644" s="17" t="n">
        <v>0</v>
      </c>
      <c r="Q644" s="17" t="n">
        <v>0</v>
      </c>
      <c r="R644" s="17" t="n">
        <v>0</v>
      </c>
      <c r="S644" s="17" t="n">
        <v>0</v>
      </c>
      <c r="T644" s="17" t="n">
        <v>0</v>
      </c>
    </row>
    <row r="645" customFormat="false" ht="15" hidden="false" customHeight="true" outlineLevel="0" collapsed="false">
      <c r="A645" s="17" t="s">
        <v>974</v>
      </c>
      <c r="B645" s="17" t="s">
        <v>142</v>
      </c>
      <c r="C645" s="17" t="s">
        <v>217</v>
      </c>
      <c r="D645" s="17" t="s">
        <v>218</v>
      </c>
      <c r="E645" s="17" t="s">
        <v>243</v>
      </c>
      <c r="F645" s="17" t="s">
        <v>7</v>
      </c>
      <c r="G645" s="17" t="n">
        <v>1</v>
      </c>
      <c r="H645" s="17" t="n">
        <v>1</v>
      </c>
      <c r="I645" s="17" t="n">
        <v>1</v>
      </c>
      <c r="J645" s="17" t="n">
        <v>1</v>
      </c>
      <c r="K645" s="17" t="n">
        <v>1</v>
      </c>
      <c r="L645" s="17" t="n">
        <v>150</v>
      </c>
      <c r="M645" s="17" t="n">
        <v>78</v>
      </c>
      <c r="N645" s="17" t="n">
        <v>19</v>
      </c>
      <c r="O645" s="17" t="n">
        <v>4</v>
      </c>
      <c r="P645" s="17" t="n">
        <v>0</v>
      </c>
      <c r="Q645" s="17" t="n">
        <v>0</v>
      </c>
      <c r="R645" s="17" t="n">
        <v>0</v>
      </c>
      <c r="S645" s="17" t="n">
        <v>0</v>
      </c>
      <c r="T645" s="17" t="n">
        <v>0</v>
      </c>
    </row>
    <row r="646" customFormat="false" ht="15" hidden="false" customHeight="true" outlineLevel="0" collapsed="false">
      <c r="A646" s="17" t="s">
        <v>974</v>
      </c>
      <c r="B646" s="17" t="s">
        <v>142</v>
      </c>
      <c r="C646" s="17" t="s">
        <v>217</v>
      </c>
      <c r="D646" s="17" t="s">
        <v>218</v>
      </c>
      <c r="E646" s="17" t="s">
        <v>243</v>
      </c>
      <c r="F646" s="17" t="s">
        <v>140</v>
      </c>
      <c r="G646" s="17" t="n">
        <v>1</v>
      </c>
      <c r="H646" s="17" t="n">
        <v>0</v>
      </c>
      <c r="I646" s="17" t="n">
        <v>1</v>
      </c>
      <c r="J646" s="17" t="n">
        <v>0</v>
      </c>
      <c r="K646" s="17" t="n">
        <v>1</v>
      </c>
      <c r="L646" s="17" t="n">
        <v>28</v>
      </c>
      <c r="M646" s="17" t="n">
        <v>0</v>
      </c>
      <c r="N646" s="17" t="n">
        <v>2</v>
      </c>
      <c r="O646" s="17" t="n">
        <v>0</v>
      </c>
      <c r="P646" s="17" t="n">
        <v>0</v>
      </c>
      <c r="Q646" s="17" t="n">
        <v>0</v>
      </c>
      <c r="R646" s="17" t="n">
        <v>0</v>
      </c>
      <c r="S646" s="17" t="n">
        <v>0</v>
      </c>
      <c r="T646" s="17" t="n">
        <v>0</v>
      </c>
    </row>
    <row r="647" customFormat="false" ht="15" hidden="false" customHeight="true" outlineLevel="0" collapsed="false">
      <c r="A647" s="17" t="s">
        <v>974</v>
      </c>
      <c r="B647" s="17" t="s">
        <v>142</v>
      </c>
      <c r="C647" s="17" t="s">
        <v>217</v>
      </c>
      <c r="D647" s="17" t="s">
        <v>218</v>
      </c>
      <c r="E647" s="17" t="s">
        <v>243</v>
      </c>
      <c r="F647" s="17" t="s">
        <v>150</v>
      </c>
      <c r="G647" s="17" t="n">
        <v>1</v>
      </c>
      <c r="H647" s="17" t="n">
        <v>1</v>
      </c>
      <c r="I647" s="17" t="n">
        <v>1</v>
      </c>
      <c r="J647" s="17" t="n">
        <v>1</v>
      </c>
      <c r="K647" s="17" t="n">
        <v>1</v>
      </c>
      <c r="L647" s="17" t="n">
        <v>83</v>
      </c>
      <c r="M647" s="17" t="n">
        <v>69</v>
      </c>
      <c r="N647" s="17" t="n">
        <v>6</v>
      </c>
      <c r="O647" s="17" t="n">
        <v>4</v>
      </c>
      <c r="P647" s="17" t="n">
        <v>0</v>
      </c>
      <c r="Q647" s="17" t="n">
        <v>0</v>
      </c>
      <c r="R647" s="17" t="n">
        <v>0</v>
      </c>
      <c r="S647" s="17" t="n">
        <v>0</v>
      </c>
      <c r="T647" s="17" t="n">
        <v>0</v>
      </c>
    </row>
    <row r="648" customFormat="false" ht="15" hidden="false" customHeight="true" outlineLevel="0" collapsed="false">
      <c r="A648" s="17" t="s">
        <v>974</v>
      </c>
      <c r="B648" s="17" t="s">
        <v>142</v>
      </c>
      <c r="C648" s="17" t="s">
        <v>217</v>
      </c>
      <c r="D648" s="17" t="s">
        <v>218</v>
      </c>
      <c r="E648" s="17" t="s">
        <v>243</v>
      </c>
      <c r="F648" s="17" t="s">
        <v>158</v>
      </c>
      <c r="G648" s="17" t="n">
        <v>1</v>
      </c>
      <c r="H648" s="17" t="n">
        <v>1</v>
      </c>
      <c r="I648" s="17" t="n">
        <v>1</v>
      </c>
      <c r="J648" s="17" t="n">
        <v>0</v>
      </c>
      <c r="K648" s="17" t="n">
        <v>1</v>
      </c>
      <c r="L648" s="17" t="n">
        <v>39</v>
      </c>
      <c r="M648" s="17" t="n">
        <v>9</v>
      </c>
      <c r="N648" s="17" t="n">
        <v>11</v>
      </c>
      <c r="O648" s="17" t="n">
        <v>0</v>
      </c>
      <c r="P648" s="17" t="n">
        <v>0</v>
      </c>
      <c r="Q648" s="17" t="n">
        <v>0</v>
      </c>
      <c r="R648" s="17" t="n">
        <v>0</v>
      </c>
      <c r="S648" s="17" t="n">
        <v>0</v>
      </c>
      <c r="T648" s="17" t="n">
        <v>0</v>
      </c>
    </row>
    <row r="649" customFormat="false" ht="15" hidden="false" customHeight="true" outlineLevel="0" collapsed="false">
      <c r="A649" s="17" t="s">
        <v>974</v>
      </c>
      <c r="B649" s="17" t="s">
        <v>142</v>
      </c>
      <c r="C649" s="17" t="s">
        <v>217</v>
      </c>
      <c r="D649" s="17" t="s">
        <v>218</v>
      </c>
      <c r="E649" s="17" t="s">
        <v>139</v>
      </c>
      <c r="F649" s="17" t="s">
        <v>7</v>
      </c>
      <c r="G649" s="17" t="n">
        <v>4</v>
      </c>
      <c r="H649" s="17" t="n">
        <v>4</v>
      </c>
      <c r="I649" s="17" t="n">
        <v>2</v>
      </c>
      <c r="J649" s="17" t="n">
        <v>2</v>
      </c>
      <c r="K649" s="17" t="n">
        <v>4</v>
      </c>
      <c r="L649" s="17" t="n">
        <v>193</v>
      </c>
      <c r="M649" s="17" t="n">
        <v>82</v>
      </c>
      <c r="N649" s="17" t="n">
        <v>49</v>
      </c>
      <c r="O649" s="17" t="n">
        <v>18</v>
      </c>
      <c r="P649" s="17" t="n">
        <v>0</v>
      </c>
      <c r="Q649" s="17" t="n">
        <v>0</v>
      </c>
      <c r="R649" s="17" t="n">
        <v>0</v>
      </c>
      <c r="S649" s="17" t="n">
        <v>0</v>
      </c>
      <c r="T649" s="17" t="n">
        <v>0</v>
      </c>
    </row>
    <row r="650" customFormat="false" ht="15" hidden="false" customHeight="true" outlineLevel="0" collapsed="false">
      <c r="A650" s="17" t="s">
        <v>974</v>
      </c>
      <c r="B650" s="17" t="s">
        <v>142</v>
      </c>
      <c r="C650" s="17" t="s">
        <v>217</v>
      </c>
      <c r="D650" s="17" t="s">
        <v>218</v>
      </c>
      <c r="E650" s="17" t="s">
        <v>139</v>
      </c>
      <c r="F650" s="17" t="s">
        <v>140</v>
      </c>
      <c r="G650" s="17" t="n">
        <v>2</v>
      </c>
      <c r="H650" s="17" t="n">
        <v>0</v>
      </c>
      <c r="I650" s="17" t="n">
        <v>0</v>
      </c>
      <c r="J650" s="17" t="n">
        <v>0</v>
      </c>
      <c r="K650" s="17" t="n">
        <v>2</v>
      </c>
      <c r="L650" s="17" t="n">
        <v>8</v>
      </c>
      <c r="M650" s="17" t="n">
        <v>0</v>
      </c>
      <c r="N650" s="17" t="n">
        <v>0</v>
      </c>
      <c r="O650" s="17" t="n">
        <v>0</v>
      </c>
      <c r="P650" s="17" t="n">
        <v>0</v>
      </c>
      <c r="Q650" s="17" t="n">
        <v>0</v>
      </c>
      <c r="R650" s="17" t="n">
        <v>0</v>
      </c>
      <c r="S650" s="17" t="n">
        <v>0</v>
      </c>
      <c r="T650" s="17" t="n">
        <v>0</v>
      </c>
    </row>
    <row r="651" customFormat="false" ht="15" hidden="false" customHeight="true" outlineLevel="0" collapsed="false">
      <c r="A651" s="17" t="s">
        <v>974</v>
      </c>
      <c r="B651" s="17" t="s">
        <v>142</v>
      </c>
      <c r="C651" s="17" t="s">
        <v>217</v>
      </c>
      <c r="D651" s="17" t="s">
        <v>218</v>
      </c>
      <c r="E651" s="17" t="s">
        <v>139</v>
      </c>
      <c r="F651" s="17" t="s">
        <v>150</v>
      </c>
      <c r="G651" s="17" t="n">
        <v>4</v>
      </c>
      <c r="H651" s="17" t="n">
        <v>4</v>
      </c>
      <c r="I651" s="17" t="n">
        <v>2</v>
      </c>
      <c r="J651" s="17" t="n">
        <v>2</v>
      </c>
      <c r="K651" s="17" t="n">
        <v>4</v>
      </c>
      <c r="L651" s="17" t="n">
        <v>175</v>
      </c>
      <c r="M651" s="17" t="n">
        <v>77</v>
      </c>
      <c r="N651" s="17" t="n">
        <v>48</v>
      </c>
      <c r="O651" s="17" t="n">
        <v>18</v>
      </c>
      <c r="P651" s="17" t="n">
        <v>0</v>
      </c>
      <c r="Q651" s="17" t="n">
        <v>0</v>
      </c>
      <c r="R651" s="17" t="n">
        <v>0</v>
      </c>
      <c r="S651" s="17" t="n">
        <v>0</v>
      </c>
      <c r="T651" s="17" t="n">
        <v>0</v>
      </c>
    </row>
    <row r="652" customFormat="false" ht="15" hidden="false" customHeight="true" outlineLevel="0" collapsed="false">
      <c r="A652" s="17" t="s">
        <v>974</v>
      </c>
      <c r="B652" s="17" t="s">
        <v>142</v>
      </c>
      <c r="C652" s="17" t="s">
        <v>217</v>
      </c>
      <c r="D652" s="17" t="s">
        <v>218</v>
      </c>
      <c r="E652" s="17" t="s">
        <v>139</v>
      </c>
      <c r="F652" s="17" t="s">
        <v>158</v>
      </c>
      <c r="G652" s="17" t="n">
        <v>1</v>
      </c>
      <c r="H652" s="17" t="n">
        <v>1</v>
      </c>
      <c r="I652" s="17" t="n">
        <v>1</v>
      </c>
      <c r="J652" s="17" t="n">
        <v>0</v>
      </c>
      <c r="K652" s="17" t="n">
        <v>3</v>
      </c>
      <c r="L652" s="17" t="n">
        <v>10</v>
      </c>
      <c r="M652" s="17" t="n">
        <v>5</v>
      </c>
      <c r="N652" s="17" t="n">
        <v>1</v>
      </c>
      <c r="O652" s="17" t="n">
        <v>0</v>
      </c>
      <c r="P652" s="17" t="n">
        <v>0</v>
      </c>
      <c r="Q652" s="17" t="n">
        <v>0</v>
      </c>
      <c r="R652" s="17" t="n">
        <v>0</v>
      </c>
      <c r="S652" s="17" t="n">
        <v>0</v>
      </c>
      <c r="T652" s="17" t="n">
        <v>0</v>
      </c>
    </row>
    <row r="653" customFormat="false" ht="15" hidden="false" customHeight="true" outlineLevel="0" collapsed="false">
      <c r="A653" s="17" t="s">
        <v>6196</v>
      </c>
      <c r="B653" s="17" t="s">
        <v>142</v>
      </c>
      <c r="C653" s="17" t="s">
        <v>148</v>
      </c>
      <c r="D653" s="17" t="s">
        <v>14443</v>
      </c>
      <c r="E653" s="17" t="s">
        <v>139</v>
      </c>
      <c r="F653" s="17" t="s">
        <v>7</v>
      </c>
      <c r="G653" s="17" t="n">
        <v>1</v>
      </c>
      <c r="H653" s="17" t="n">
        <v>1</v>
      </c>
      <c r="I653" s="17" t="n">
        <v>0</v>
      </c>
      <c r="J653" s="17" t="n">
        <v>0</v>
      </c>
      <c r="K653" s="17" t="n">
        <v>2</v>
      </c>
      <c r="L653" s="17" t="n">
        <v>4</v>
      </c>
      <c r="M653" s="17" t="n">
        <v>13</v>
      </c>
      <c r="N653" s="17" t="n">
        <v>0</v>
      </c>
      <c r="O653" s="17" t="n">
        <v>0</v>
      </c>
      <c r="P653" s="17" t="n">
        <v>0</v>
      </c>
      <c r="Q653" s="17" t="n">
        <v>0</v>
      </c>
      <c r="R653" s="17" t="n">
        <v>0</v>
      </c>
      <c r="S653" s="17" t="n">
        <v>0</v>
      </c>
      <c r="T653" s="17" t="n">
        <v>0</v>
      </c>
    </row>
    <row r="654" customFormat="false" ht="15" hidden="false" customHeight="true" outlineLevel="0" collapsed="false">
      <c r="A654" s="17" t="s">
        <v>6196</v>
      </c>
      <c r="B654" s="17" t="s">
        <v>142</v>
      </c>
      <c r="C654" s="17" t="s">
        <v>148</v>
      </c>
      <c r="D654" s="17" t="s">
        <v>14443</v>
      </c>
      <c r="E654" s="17" t="s">
        <v>139</v>
      </c>
      <c r="F654" s="17" t="s">
        <v>150</v>
      </c>
      <c r="G654" s="17" t="n">
        <v>1</v>
      </c>
      <c r="H654" s="17" t="n">
        <v>1</v>
      </c>
      <c r="I654" s="17" t="n">
        <v>0</v>
      </c>
      <c r="J654" s="17" t="n">
        <v>0</v>
      </c>
      <c r="K654" s="17" t="n">
        <v>2</v>
      </c>
      <c r="L654" s="17" t="n">
        <v>4</v>
      </c>
      <c r="M654" s="17" t="n">
        <v>13</v>
      </c>
      <c r="N654" s="17" t="n">
        <v>0</v>
      </c>
      <c r="O654" s="17" t="n">
        <v>0</v>
      </c>
      <c r="P654" s="17" t="n">
        <v>0</v>
      </c>
      <c r="Q654" s="17" t="n">
        <v>0</v>
      </c>
      <c r="R654" s="17" t="n">
        <v>0</v>
      </c>
      <c r="S654" s="17" t="n">
        <v>0</v>
      </c>
      <c r="T654" s="17" t="n">
        <v>0</v>
      </c>
    </row>
    <row r="655" customFormat="false" ht="15" hidden="false" customHeight="true" outlineLevel="0" collapsed="false">
      <c r="A655" s="17" t="s">
        <v>6196</v>
      </c>
      <c r="B655" s="17" t="s">
        <v>142</v>
      </c>
      <c r="C655" s="17" t="s">
        <v>217</v>
      </c>
      <c r="D655" s="17" t="s">
        <v>235</v>
      </c>
      <c r="E655" s="17" t="s">
        <v>139</v>
      </c>
      <c r="F655" s="17" t="s">
        <v>7</v>
      </c>
      <c r="G655" s="17" t="n">
        <v>1</v>
      </c>
      <c r="H655" s="17" t="n">
        <v>2</v>
      </c>
      <c r="I655" s="17" t="n">
        <v>1</v>
      </c>
      <c r="J655" s="17" t="n">
        <v>1</v>
      </c>
      <c r="K655" s="17" t="n">
        <v>2</v>
      </c>
      <c r="L655" s="17" t="n">
        <v>194</v>
      </c>
      <c r="M655" s="17" t="n">
        <v>41</v>
      </c>
      <c r="N655" s="17" t="n">
        <v>39</v>
      </c>
      <c r="O655" s="17" t="n">
        <v>17</v>
      </c>
      <c r="P655" s="17" t="n">
        <v>0</v>
      </c>
      <c r="Q655" s="17" t="n">
        <v>0</v>
      </c>
      <c r="R655" s="17" t="n">
        <v>0</v>
      </c>
      <c r="S655" s="17" t="n">
        <v>0</v>
      </c>
      <c r="T655" s="17" t="n">
        <v>0</v>
      </c>
    </row>
    <row r="656" customFormat="false" ht="15" hidden="false" customHeight="true" outlineLevel="0" collapsed="false">
      <c r="A656" s="17" t="s">
        <v>6196</v>
      </c>
      <c r="B656" s="17" t="s">
        <v>142</v>
      </c>
      <c r="C656" s="17" t="s">
        <v>217</v>
      </c>
      <c r="D656" s="17" t="s">
        <v>235</v>
      </c>
      <c r="E656" s="17" t="s">
        <v>139</v>
      </c>
      <c r="F656" s="17" t="s">
        <v>140</v>
      </c>
      <c r="G656" s="17" t="n">
        <v>1</v>
      </c>
      <c r="H656" s="17" t="n">
        <v>1</v>
      </c>
      <c r="I656" s="17" t="n">
        <v>1</v>
      </c>
      <c r="J656" s="17" t="n">
        <v>1</v>
      </c>
      <c r="K656" s="17" t="n">
        <v>2</v>
      </c>
      <c r="L656" s="17" t="n">
        <v>6</v>
      </c>
      <c r="M656" s="17" t="n">
        <v>5</v>
      </c>
      <c r="N656" s="17" t="n">
        <v>11</v>
      </c>
      <c r="O656" s="17" t="n">
        <v>1</v>
      </c>
      <c r="P656" s="17" t="n">
        <v>0</v>
      </c>
      <c r="Q656" s="17" t="n">
        <v>0</v>
      </c>
      <c r="R656" s="17" t="n">
        <v>0</v>
      </c>
      <c r="S656" s="17" t="n">
        <v>0</v>
      </c>
      <c r="T656" s="17" t="n">
        <v>0</v>
      </c>
    </row>
    <row r="657" customFormat="false" ht="15" hidden="false" customHeight="true" outlineLevel="0" collapsed="false">
      <c r="A657" s="17" t="s">
        <v>6196</v>
      </c>
      <c r="B657" s="17" t="s">
        <v>142</v>
      </c>
      <c r="C657" s="17" t="s">
        <v>217</v>
      </c>
      <c r="D657" s="17" t="s">
        <v>235</v>
      </c>
      <c r="E657" s="17" t="s">
        <v>139</v>
      </c>
      <c r="F657" s="17" t="s">
        <v>144</v>
      </c>
      <c r="G657" s="17" t="n">
        <v>1</v>
      </c>
      <c r="H657" s="17" t="n">
        <v>1</v>
      </c>
      <c r="I657" s="17" t="n">
        <v>0</v>
      </c>
      <c r="J657" s="17" t="n">
        <v>0</v>
      </c>
      <c r="K657" s="17" t="n">
        <v>1</v>
      </c>
      <c r="L657" s="17" t="n">
        <v>166</v>
      </c>
      <c r="M657" s="17" t="n">
        <v>30</v>
      </c>
      <c r="N657" s="17" t="n">
        <v>0</v>
      </c>
      <c r="O657" s="17" t="n">
        <v>0</v>
      </c>
      <c r="P657" s="17" t="n">
        <v>0</v>
      </c>
      <c r="Q657" s="17" t="n">
        <v>0</v>
      </c>
      <c r="R657" s="17" t="n">
        <v>0</v>
      </c>
      <c r="S657" s="17" t="n">
        <v>0</v>
      </c>
      <c r="T657" s="17" t="n">
        <v>0</v>
      </c>
    </row>
    <row r="658" customFormat="false" ht="15" hidden="false" customHeight="true" outlineLevel="0" collapsed="false">
      <c r="A658" s="17" t="s">
        <v>6196</v>
      </c>
      <c r="B658" s="17" t="s">
        <v>142</v>
      </c>
      <c r="C658" s="17" t="s">
        <v>217</v>
      </c>
      <c r="D658" s="17" t="s">
        <v>235</v>
      </c>
      <c r="E658" s="17" t="s">
        <v>139</v>
      </c>
      <c r="F658" s="17" t="s">
        <v>150</v>
      </c>
      <c r="G658" s="17" t="n">
        <v>1</v>
      </c>
      <c r="H658" s="17" t="n">
        <v>1</v>
      </c>
      <c r="I658" s="17" t="n">
        <v>1</v>
      </c>
      <c r="J658" s="17" t="n">
        <v>1</v>
      </c>
      <c r="K658" s="17" t="n">
        <v>2</v>
      </c>
      <c r="L658" s="17" t="n">
        <v>10</v>
      </c>
      <c r="M658" s="17" t="n">
        <v>1</v>
      </c>
      <c r="N658" s="17" t="n">
        <v>22</v>
      </c>
      <c r="O658" s="17" t="n">
        <v>14</v>
      </c>
      <c r="P658" s="17" t="n">
        <v>0</v>
      </c>
      <c r="Q658" s="17" t="n">
        <v>0</v>
      </c>
      <c r="R658" s="17" t="n">
        <v>0</v>
      </c>
      <c r="S658" s="17" t="n">
        <v>0</v>
      </c>
      <c r="T658" s="17" t="n">
        <v>0</v>
      </c>
    </row>
    <row r="659" customFormat="false" ht="15" hidden="false" customHeight="true" outlineLevel="0" collapsed="false">
      <c r="A659" s="17" t="s">
        <v>6196</v>
      </c>
      <c r="B659" s="17" t="s">
        <v>142</v>
      </c>
      <c r="C659" s="17" t="s">
        <v>217</v>
      </c>
      <c r="D659" s="17" t="s">
        <v>235</v>
      </c>
      <c r="E659" s="17" t="s">
        <v>139</v>
      </c>
      <c r="F659" s="17" t="s">
        <v>158</v>
      </c>
      <c r="G659" s="17" t="n">
        <v>1</v>
      </c>
      <c r="H659" s="17" t="n">
        <v>1</v>
      </c>
      <c r="I659" s="17" t="n">
        <v>1</v>
      </c>
      <c r="J659" s="17" t="n">
        <v>0</v>
      </c>
      <c r="K659" s="17" t="n">
        <v>2</v>
      </c>
      <c r="L659" s="17" t="n">
        <v>10</v>
      </c>
      <c r="M659" s="17" t="n">
        <v>5</v>
      </c>
      <c r="N659" s="17" t="n">
        <v>6</v>
      </c>
      <c r="O659" s="17" t="n">
        <v>0</v>
      </c>
      <c r="P659" s="17" t="n">
        <v>0</v>
      </c>
      <c r="Q659" s="17" t="n">
        <v>0</v>
      </c>
      <c r="R659" s="17" t="n">
        <v>0</v>
      </c>
      <c r="S659" s="17" t="n">
        <v>0</v>
      </c>
      <c r="T659" s="17" t="n">
        <v>0</v>
      </c>
    </row>
    <row r="660" customFormat="false" ht="15" hidden="false" customHeight="true" outlineLevel="0" collapsed="false">
      <c r="A660" s="17" t="s">
        <v>6196</v>
      </c>
      <c r="B660" s="17" t="s">
        <v>142</v>
      </c>
      <c r="C660" s="17" t="s">
        <v>217</v>
      </c>
      <c r="D660" s="17" t="s">
        <v>235</v>
      </c>
      <c r="E660" s="17" t="s">
        <v>139</v>
      </c>
      <c r="F660" s="17" t="s">
        <v>169</v>
      </c>
      <c r="G660" s="17" t="n">
        <v>1</v>
      </c>
      <c r="H660" s="17" t="n">
        <v>0</v>
      </c>
      <c r="I660" s="17" t="n">
        <v>0</v>
      </c>
      <c r="J660" s="17" t="n">
        <v>1</v>
      </c>
      <c r="K660" s="17" t="n">
        <v>2</v>
      </c>
      <c r="L660" s="17" t="n">
        <v>2</v>
      </c>
      <c r="M660" s="17" t="n">
        <v>0</v>
      </c>
      <c r="N660" s="17" t="n">
        <v>0</v>
      </c>
      <c r="O660" s="17" t="n">
        <v>2</v>
      </c>
      <c r="P660" s="17" t="n">
        <v>0</v>
      </c>
      <c r="Q660" s="17" t="n">
        <v>0</v>
      </c>
      <c r="R660" s="17" t="n">
        <v>0</v>
      </c>
      <c r="S660" s="17" t="n">
        <v>0</v>
      </c>
      <c r="T660" s="17" t="n">
        <v>0</v>
      </c>
    </row>
    <row r="661" customFormat="false" ht="15" hidden="false" customHeight="true" outlineLevel="0" collapsed="false">
      <c r="A661" s="17" t="s">
        <v>1166</v>
      </c>
      <c r="B661" s="17" t="s">
        <v>142</v>
      </c>
      <c r="C661" s="17" t="s">
        <v>134</v>
      </c>
      <c r="D661" s="17" t="s">
        <v>460</v>
      </c>
      <c r="E661" s="17" t="s">
        <v>243</v>
      </c>
      <c r="F661" s="17" t="s">
        <v>7</v>
      </c>
      <c r="G661" s="17" t="n">
        <v>1</v>
      </c>
      <c r="H661" s="17" t="n">
        <v>1</v>
      </c>
      <c r="I661" s="17" t="n">
        <v>1</v>
      </c>
      <c r="J661" s="17" t="n">
        <v>1</v>
      </c>
      <c r="K661" s="17" t="n">
        <v>1</v>
      </c>
      <c r="L661" s="17" t="n">
        <v>69</v>
      </c>
      <c r="M661" s="17" t="n">
        <v>2798</v>
      </c>
      <c r="N661" s="17" t="n">
        <v>399</v>
      </c>
      <c r="O661" s="17" t="n">
        <v>990</v>
      </c>
      <c r="P661" s="17" t="n">
        <v>0</v>
      </c>
      <c r="Q661" s="17" t="n">
        <v>0</v>
      </c>
      <c r="R661" s="17" t="n">
        <v>0</v>
      </c>
      <c r="S661" s="17" t="n">
        <v>0</v>
      </c>
      <c r="T661" s="17" t="n">
        <v>0</v>
      </c>
    </row>
    <row r="662" customFormat="false" ht="15" hidden="false" customHeight="true" outlineLevel="0" collapsed="false">
      <c r="A662" s="17" t="s">
        <v>1166</v>
      </c>
      <c r="B662" s="17" t="s">
        <v>142</v>
      </c>
      <c r="C662" s="17" t="s">
        <v>134</v>
      </c>
      <c r="D662" s="17" t="s">
        <v>460</v>
      </c>
      <c r="E662" s="17" t="s">
        <v>243</v>
      </c>
      <c r="F662" s="17" t="s">
        <v>140</v>
      </c>
      <c r="G662" s="17" t="n">
        <v>1</v>
      </c>
      <c r="H662" s="17" t="n">
        <v>1</v>
      </c>
      <c r="I662" s="17" t="n">
        <v>1</v>
      </c>
      <c r="J662" s="17" t="n">
        <v>1</v>
      </c>
      <c r="K662" s="17" t="n">
        <v>1</v>
      </c>
      <c r="L662" s="17" t="n">
        <v>13</v>
      </c>
      <c r="M662" s="17" t="n">
        <v>884</v>
      </c>
      <c r="N662" s="17" t="n">
        <v>70</v>
      </c>
      <c r="O662" s="17" t="n">
        <v>283</v>
      </c>
      <c r="P662" s="17" t="n">
        <v>0</v>
      </c>
      <c r="Q662" s="17" t="n">
        <v>0</v>
      </c>
      <c r="R662" s="17" t="n">
        <v>0</v>
      </c>
      <c r="S662" s="17" t="n">
        <v>0</v>
      </c>
      <c r="T662" s="17" t="n">
        <v>0</v>
      </c>
    </row>
    <row r="663" customFormat="false" ht="15" hidden="false" customHeight="true" outlineLevel="0" collapsed="false">
      <c r="A663" s="17" t="s">
        <v>1166</v>
      </c>
      <c r="B663" s="17" t="s">
        <v>142</v>
      </c>
      <c r="C663" s="17" t="s">
        <v>134</v>
      </c>
      <c r="D663" s="17" t="s">
        <v>460</v>
      </c>
      <c r="E663" s="17" t="s">
        <v>243</v>
      </c>
      <c r="F663" s="17" t="s">
        <v>144</v>
      </c>
      <c r="G663" s="17" t="n">
        <v>1</v>
      </c>
      <c r="H663" s="17" t="n">
        <v>1</v>
      </c>
      <c r="I663" s="17" t="n">
        <v>1</v>
      </c>
      <c r="J663" s="17" t="n">
        <v>1</v>
      </c>
      <c r="K663" s="17" t="n">
        <v>1</v>
      </c>
      <c r="L663" s="17" t="n">
        <v>56</v>
      </c>
      <c r="M663" s="17" t="n">
        <v>1914</v>
      </c>
      <c r="N663" s="17" t="n">
        <v>329</v>
      </c>
      <c r="O663" s="17" t="n">
        <v>707</v>
      </c>
      <c r="P663" s="17" t="n">
        <v>0</v>
      </c>
      <c r="Q663" s="17" t="n">
        <v>0</v>
      </c>
      <c r="R663" s="17" t="n">
        <v>0</v>
      </c>
      <c r="S663" s="17" t="n">
        <v>0</v>
      </c>
      <c r="T663" s="17" t="n">
        <v>0</v>
      </c>
    </row>
    <row r="664" customFormat="false" ht="15" hidden="false" customHeight="true" outlineLevel="0" collapsed="false">
      <c r="A664" s="17" t="s">
        <v>1166</v>
      </c>
      <c r="B664" s="17" t="s">
        <v>142</v>
      </c>
      <c r="C664" s="17" t="s">
        <v>134</v>
      </c>
      <c r="D664" s="17" t="s">
        <v>460</v>
      </c>
      <c r="E664" s="17" t="s">
        <v>243</v>
      </c>
      <c r="F664" s="17" t="s">
        <v>158</v>
      </c>
      <c r="G664" s="17" t="n">
        <v>0</v>
      </c>
      <c r="H664" s="17" t="n">
        <v>1</v>
      </c>
      <c r="I664" s="17" t="n">
        <v>0</v>
      </c>
      <c r="J664" s="17" t="n">
        <v>0</v>
      </c>
      <c r="K664" s="17" t="n">
        <v>1</v>
      </c>
      <c r="L664" s="17" t="n">
        <v>0</v>
      </c>
      <c r="M664" s="17" t="n">
        <v>0</v>
      </c>
      <c r="N664" s="17" t="n">
        <v>0</v>
      </c>
      <c r="O664" s="17" t="n">
        <v>0</v>
      </c>
      <c r="P664" s="17" t="n">
        <v>0</v>
      </c>
      <c r="Q664" s="17" t="n">
        <v>0</v>
      </c>
      <c r="R664" s="17" t="n">
        <v>0</v>
      </c>
      <c r="S664" s="17" t="n">
        <v>0</v>
      </c>
      <c r="T664" s="17" t="n">
        <v>0</v>
      </c>
    </row>
    <row r="665" customFormat="false" ht="15" hidden="false" customHeight="true" outlineLevel="0" collapsed="false">
      <c r="A665" s="17" t="s">
        <v>1166</v>
      </c>
      <c r="B665" s="17" t="s">
        <v>142</v>
      </c>
      <c r="C665" s="17" t="s">
        <v>134</v>
      </c>
      <c r="D665" s="17" t="s">
        <v>135</v>
      </c>
      <c r="E665" s="17" t="s">
        <v>139</v>
      </c>
      <c r="F665" s="17" t="s">
        <v>7</v>
      </c>
      <c r="G665" s="17" t="n">
        <v>0</v>
      </c>
      <c r="H665" s="17" t="n">
        <v>0</v>
      </c>
      <c r="I665" s="17" t="n">
        <v>1</v>
      </c>
      <c r="J665" s="17" t="n">
        <v>1</v>
      </c>
      <c r="K665" s="17" t="n">
        <v>1</v>
      </c>
      <c r="L665" s="17" t="n">
        <v>0</v>
      </c>
      <c r="M665" s="17" t="n">
        <v>0</v>
      </c>
      <c r="N665" s="17" t="n">
        <v>1</v>
      </c>
      <c r="O665" s="17" t="n">
        <v>122</v>
      </c>
      <c r="P665" s="17" t="n">
        <v>0</v>
      </c>
      <c r="Q665" s="17" t="n">
        <v>0</v>
      </c>
      <c r="R665" s="17" t="n">
        <v>0</v>
      </c>
      <c r="S665" s="17" t="n">
        <v>0</v>
      </c>
      <c r="T665" s="17" t="n">
        <v>0</v>
      </c>
    </row>
    <row r="666" customFormat="false" ht="15" hidden="false" customHeight="true" outlineLevel="0" collapsed="false">
      <c r="A666" s="17" t="s">
        <v>1166</v>
      </c>
      <c r="B666" s="17" t="s">
        <v>142</v>
      </c>
      <c r="C666" s="17" t="s">
        <v>134</v>
      </c>
      <c r="D666" s="17" t="s">
        <v>135</v>
      </c>
      <c r="E666" s="17" t="s">
        <v>139</v>
      </c>
      <c r="F666" s="17" t="s">
        <v>140</v>
      </c>
      <c r="G666" s="17" t="n">
        <v>0</v>
      </c>
      <c r="H666" s="17" t="n">
        <v>0</v>
      </c>
      <c r="I666" s="17" t="n">
        <v>0</v>
      </c>
      <c r="J666" s="17" t="n">
        <v>1</v>
      </c>
      <c r="K666" s="17" t="n">
        <v>1</v>
      </c>
      <c r="L666" s="17" t="n">
        <v>0</v>
      </c>
      <c r="M666" s="17" t="n">
        <v>0</v>
      </c>
      <c r="N666" s="17" t="n">
        <v>0</v>
      </c>
      <c r="O666" s="17" t="n">
        <v>122</v>
      </c>
      <c r="P666" s="17" t="n">
        <v>0</v>
      </c>
      <c r="Q666" s="17" t="n">
        <v>0</v>
      </c>
      <c r="R666" s="17" t="n">
        <v>0</v>
      </c>
      <c r="S666" s="17" t="n">
        <v>0</v>
      </c>
      <c r="T666" s="17" t="n">
        <v>0</v>
      </c>
    </row>
    <row r="667" customFormat="false" ht="15" hidden="false" customHeight="true" outlineLevel="0" collapsed="false">
      <c r="A667" s="17" t="s">
        <v>1166</v>
      </c>
      <c r="B667" s="17" t="s">
        <v>142</v>
      </c>
      <c r="C667" s="17" t="s">
        <v>134</v>
      </c>
      <c r="D667" s="17" t="s">
        <v>135</v>
      </c>
      <c r="E667" s="17" t="s">
        <v>139</v>
      </c>
      <c r="F667" s="17" t="s">
        <v>144</v>
      </c>
      <c r="G667" s="17" t="n">
        <v>0</v>
      </c>
      <c r="H667" s="17" t="n">
        <v>0</v>
      </c>
      <c r="I667" s="17" t="n">
        <v>1</v>
      </c>
      <c r="J667" s="17" t="n">
        <v>0</v>
      </c>
      <c r="K667" s="17" t="n">
        <v>1</v>
      </c>
      <c r="L667" s="17" t="n">
        <v>0</v>
      </c>
      <c r="M667" s="17" t="n">
        <v>0</v>
      </c>
      <c r="N667" s="17" t="n">
        <v>1</v>
      </c>
      <c r="O667" s="17" t="n">
        <v>0</v>
      </c>
      <c r="P667" s="17" t="n">
        <v>0</v>
      </c>
      <c r="Q667" s="17" t="n">
        <v>0</v>
      </c>
      <c r="R667" s="17" t="n">
        <v>0</v>
      </c>
      <c r="S667" s="17" t="n">
        <v>0</v>
      </c>
      <c r="T667" s="17" t="n">
        <v>0</v>
      </c>
    </row>
    <row r="668" customFormat="false" ht="15" hidden="false" customHeight="true" outlineLevel="0" collapsed="false">
      <c r="A668" s="17" t="s">
        <v>1166</v>
      </c>
      <c r="B668" s="17" t="s">
        <v>142</v>
      </c>
      <c r="C668" s="17" t="s">
        <v>148</v>
      </c>
      <c r="D668" s="17" t="s">
        <v>14443</v>
      </c>
      <c r="E668" s="17" t="s">
        <v>139</v>
      </c>
      <c r="F668" s="17" t="s">
        <v>7</v>
      </c>
      <c r="G668" s="17" t="n">
        <v>0</v>
      </c>
      <c r="H668" s="17" t="n">
        <v>5</v>
      </c>
      <c r="I668" s="17" t="n">
        <v>5</v>
      </c>
      <c r="J668" s="17" t="n">
        <v>3</v>
      </c>
      <c r="K668" s="17" t="n">
        <v>10</v>
      </c>
      <c r="L668" s="17" t="n">
        <v>0</v>
      </c>
      <c r="M668" s="17" t="n">
        <v>100</v>
      </c>
      <c r="N668" s="17" t="n">
        <v>411</v>
      </c>
      <c r="O668" s="17" t="n">
        <v>6</v>
      </c>
      <c r="P668" s="17" t="n">
        <v>0</v>
      </c>
      <c r="Q668" s="17" t="n">
        <v>0</v>
      </c>
      <c r="R668" s="17" t="n">
        <v>0</v>
      </c>
      <c r="S668" s="17" t="n">
        <v>0</v>
      </c>
      <c r="T668" s="17" t="n">
        <v>0</v>
      </c>
    </row>
    <row r="669" customFormat="false" ht="15" hidden="false" customHeight="true" outlineLevel="0" collapsed="false">
      <c r="A669" s="17" t="s">
        <v>1166</v>
      </c>
      <c r="B669" s="17" t="s">
        <v>142</v>
      </c>
      <c r="C669" s="17" t="s">
        <v>148</v>
      </c>
      <c r="D669" s="17" t="s">
        <v>14443</v>
      </c>
      <c r="E669" s="17" t="s">
        <v>139</v>
      </c>
      <c r="F669" s="17" t="s">
        <v>140</v>
      </c>
      <c r="G669" s="17" t="n">
        <v>0</v>
      </c>
      <c r="H669" s="17" t="n">
        <v>0</v>
      </c>
      <c r="I669" s="17" t="n">
        <v>3</v>
      </c>
      <c r="J669" s="17" t="n">
        <v>1</v>
      </c>
      <c r="K669" s="17" t="n">
        <v>3</v>
      </c>
      <c r="L669" s="17" t="n">
        <v>0</v>
      </c>
      <c r="M669" s="17" t="n">
        <v>0</v>
      </c>
      <c r="N669" s="17" t="n">
        <v>102</v>
      </c>
      <c r="O669" s="17" t="n">
        <v>2</v>
      </c>
      <c r="P669" s="17" t="n">
        <v>0</v>
      </c>
      <c r="Q669" s="17" t="n">
        <v>0</v>
      </c>
      <c r="R669" s="17" t="n">
        <v>0</v>
      </c>
      <c r="S669" s="17" t="n">
        <v>0</v>
      </c>
      <c r="T669" s="17" t="n">
        <v>0</v>
      </c>
    </row>
    <row r="670" customFormat="false" ht="15" hidden="false" customHeight="true" outlineLevel="0" collapsed="false">
      <c r="A670" s="17" t="s">
        <v>1166</v>
      </c>
      <c r="B670" s="17" t="s">
        <v>142</v>
      </c>
      <c r="C670" s="17" t="s">
        <v>148</v>
      </c>
      <c r="D670" s="17" t="s">
        <v>14443</v>
      </c>
      <c r="E670" s="17" t="s">
        <v>139</v>
      </c>
      <c r="F670" s="17" t="s">
        <v>144</v>
      </c>
      <c r="G670" s="17" t="n">
        <v>0</v>
      </c>
      <c r="H670" s="17" t="n">
        <v>0</v>
      </c>
      <c r="I670" s="17" t="n">
        <v>1</v>
      </c>
      <c r="J670" s="17" t="n">
        <v>0</v>
      </c>
      <c r="K670" s="17" t="n">
        <v>1</v>
      </c>
      <c r="L670" s="17" t="n">
        <v>0</v>
      </c>
      <c r="M670" s="17" t="n">
        <v>0</v>
      </c>
      <c r="N670" s="17" t="n">
        <v>240</v>
      </c>
      <c r="O670" s="17" t="n">
        <v>0</v>
      </c>
      <c r="P670" s="17" t="n">
        <v>0</v>
      </c>
      <c r="Q670" s="17" t="n">
        <v>0</v>
      </c>
      <c r="R670" s="17" t="n">
        <v>0</v>
      </c>
      <c r="S670" s="17" t="n">
        <v>0</v>
      </c>
      <c r="T670" s="17" t="n">
        <v>0</v>
      </c>
    </row>
    <row r="671" customFormat="false" ht="15" hidden="false" customHeight="true" outlineLevel="0" collapsed="false">
      <c r="A671" s="17" t="s">
        <v>1166</v>
      </c>
      <c r="B671" s="17" t="s">
        <v>142</v>
      </c>
      <c r="C671" s="17" t="s">
        <v>148</v>
      </c>
      <c r="D671" s="17" t="s">
        <v>14443</v>
      </c>
      <c r="E671" s="17" t="s">
        <v>139</v>
      </c>
      <c r="F671" s="17" t="s">
        <v>150</v>
      </c>
      <c r="G671" s="17" t="n">
        <v>0</v>
      </c>
      <c r="H671" s="17" t="n">
        <v>3</v>
      </c>
      <c r="I671" s="17" t="n">
        <v>3</v>
      </c>
      <c r="J671" s="17" t="n">
        <v>0</v>
      </c>
      <c r="K671" s="17" t="n">
        <v>6</v>
      </c>
      <c r="L671" s="17" t="n">
        <v>0</v>
      </c>
      <c r="M671" s="17" t="n">
        <v>93</v>
      </c>
      <c r="N671" s="17" t="n">
        <v>12</v>
      </c>
      <c r="O671" s="17" t="n">
        <v>0</v>
      </c>
      <c r="P671" s="17" t="n">
        <v>0</v>
      </c>
      <c r="Q671" s="17" t="n">
        <v>0</v>
      </c>
      <c r="R671" s="17" t="n">
        <v>0</v>
      </c>
      <c r="S671" s="17" t="n">
        <v>0</v>
      </c>
      <c r="T671" s="17" t="n">
        <v>0</v>
      </c>
    </row>
    <row r="672" customFormat="false" ht="15" hidden="false" customHeight="true" outlineLevel="0" collapsed="false">
      <c r="A672" s="17" t="s">
        <v>1166</v>
      </c>
      <c r="B672" s="17" t="s">
        <v>142</v>
      </c>
      <c r="C672" s="17" t="s">
        <v>148</v>
      </c>
      <c r="D672" s="17" t="s">
        <v>14443</v>
      </c>
      <c r="E672" s="17" t="s">
        <v>139</v>
      </c>
      <c r="F672" s="17" t="s">
        <v>166</v>
      </c>
      <c r="G672" s="17" t="n">
        <v>0</v>
      </c>
      <c r="H672" s="17" t="n">
        <v>0</v>
      </c>
      <c r="I672" s="17" t="n">
        <v>1</v>
      </c>
      <c r="J672" s="17" t="n">
        <v>1</v>
      </c>
      <c r="K672" s="17" t="n">
        <v>2</v>
      </c>
      <c r="L672" s="17" t="n">
        <v>0</v>
      </c>
      <c r="M672" s="17" t="n">
        <v>0</v>
      </c>
      <c r="N672" s="17" t="n">
        <v>3</v>
      </c>
      <c r="O672" s="17" t="n">
        <v>2</v>
      </c>
      <c r="P672" s="17" t="n">
        <v>0</v>
      </c>
      <c r="Q672" s="17" t="n">
        <v>0</v>
      </c>
      <c r="R672" s="17" t="n">
        <v>0</v>
      </c>
      <c r="S672" s="17" t="n">
        <v>0</v>
      </c>
      <c r="T672" s="17" t="n">
        <v>0</v>
      </c>
    </row>
    <row r="673" customFormat="false" ht="15" hidden="false" customHeight="true" outlineLevel="0" collapsed="false">
      <c r="A673" s="17" t="s">
        <v>1166</v>
      </c>
      <c r="B673" s="17" t="s">
        <v>142</v>
      </c>
      <c r="C673" s="17" t="s">
        <v>148</v>
      </c>
      <c r="D673" s="17" t="s">
        <v>14443</v>
      </c>
      <c r="E673" s="17" t="s">
        <v>139</v>
      </c>
      <c r="F673" s="17" t="s">
        <v>158</v>
      </c>
      <c r="G673" s="17" t="n">
        <v>0</v>
      </c>
      <c r="H673" s="17" t="n">
        <v>2</v>
      </c>
      <c r="I673" s="17" t="n">
        <v>3</v>
      </c>
      <c r="J673" s="17" t="n">
        <v>1</v>
      </c>
      <c r="K673" s="17" t="n">
        <v>5</v>
      </c>
      <c r="L673" s="17" t="n">
        <v>0</v>
      </c>
      <c r="M673" s="17" t="n">
        <v>7</v>
      </c>
      <c r="N673" s="17" t="n">
        <v>54</v>
      </c>
      <c r="O673" s="17" t="n">
        <v>2</v>
      </c>
      <c r="P673" s="17" t="n">
        <v>0</v>
      </c>
      <c r="Q673" s="17" t="n">
        <v>0</v>
      </c>
      <c r="R673" s="17" t="n">
        <v>0</v>
      </c>
      <c r="S673" s="17" t="n">
        <v>0</v>
      </c>
      <c r="T673" s="17" t="n">
        <v>0</v>
      </c>
    </row>
    <row r="674" customFormat="false" ht="15" hidden="false" customHeight="true" outlineLevel="0" collapsed="false">
      <c r="A674" s="17" t="s">
        <v>1166</v>
      </c>
      <c r="B674" s="17" t="s">
        <v>142</v>
      </c>
      <c r="C674" s="17" t="s">
        <v>217</v>
      </c>
      <c r="D674" s="17" t="s">
        <v>235</v>
      </c>
      <c r="E674" s="17" t="s">
        <v>139</v>
      </c>
      <c r="F674" s="17" t="s">
        <v>7</v>
      </c>
      <c r="G674" s="17" t="n">
        <v>1</v>
      </c>
      <c r="H674" s="17" t="n">
        <v>2</v>
      </c>
      <c r="I674" s="17" t="n">
        <v>2</v>
      </c>
      <c r="J674" s="17" t="n">
        <v>2</v>
      </c>
      <c r="K674" s="17" t="n">
        <v>3</v>
      </c>
      <c r="L674" s="17" t="n">
        <v>3</v>
      </c>
      <c r="M674" s="17" t="n">
        <v>87</v>
      </c>
      <c r="N674" s="17" t="n">
        <v>43</v>
      </c>
      <c r="O674" s="17" t="n">
        <v>-5</v>
      </c>
      <c r="P674" s="17" t="n">
        <v>0</v>
      </c>
      <c r="Q674" s="17" t="n">
        <v>0</v>
      </c>
      <c r="R674" s="17" t="n">
        <v>0</v>
      </c>
      <c r="S674" s="17" t="n">
        <v>0</v>
      </c>
      <c r="T674" s="17" t="n">
        <v>0</v>
      </c>
    </row>
    <row r="675" customFormat="false" ht="15" hidden="false" customHeight="true" outlineLevel="0" collapsed="false">
      <c r="A675" s="17" t="s">
        <v>1166</v>
      </c>
      <c r="B675" s="17" t="s">
        <v>142</v>
      </c>
      <c r="C675" s="17" t="s">
        <v>217</v>
      </c>
      <c r="D675" s="17" t="s">
        <v>235</v>
      </c>
      <c r="E675" s="17" t="s">
        <v>139</v>
      </c>
      <c r="F675" s="17" t="s">
        <v>140</v>
      </c>
      <c r="G675" s="17" t="n">
        <v>0</v>
      </c>
      <c r="H675" s="17" t="n">
        <v>1</v>
      </c>
      <c r="I675" s="17" t="n">
        <v>0</v>
      </c>
      <c r="J675" s="17" t="n">
        <v>0</v>
      </c>
      <c r="K675" s="17" t="n">
        <v>1</v>
      </c>
      <c r="L675" s="17" t="n">
        <v>0</v>
      </c>
      <c r="M675" s="17" t="n">
        <v>5</v>
      </c>
      <c r="N675" s="17" t="n">
        <v>0</v>
      </c>
      <c r="O675" s="17" t="n">
        <v>0</v>
      </c>
      <c r="P675" s="17" t="n">
        <v>0</v>
      </c>
      <c r="Q675" s="17" t="n">
        <v>0</v>
      </c>
      <c r="R675" s="17" t="n">
        <v>0</v>
      </c>
      <c r="S675" s="17" t="n">
        <v>0</v>
      </c>
      <c r="T675" s="17" t="n">
        <v>0</v>
      </c>
    </row>
    <row r="676" customFormat="false" ht="15" hidden="false" customHeight="true" outlineLevel="0" collapsed="false">
      <c r="A676" s="17" t="s">
        <v>1166</v>
      </c>
      <c r="B676" s="17" t="s">
        <v>142</v>
      </c>
      <c r="C676" s="17" t="s">
        <v>217</v>
      </c>
      <c r="D676" s="17" t="s">
        <v>235</v>
      </c>
      <c r="E676" s="17" t="s">
        <v>139</v>
      </c>
      <c r="F676" s="17" t="s">
        <v>150</v>
      </c>
      <c r="G676" s="17" t="n">
        <v>1</v>
      </c>
      <c r="H676" s="17" t="n">
        <v>1</v>
      </c>
      <c r="I676" s="17" t="n">
        <v>2</v>
      </c>
      <c r="J676" s="17" t="n">
        <v>2</v>
      </c>
      <c r="K676" s="17" t="n">
        <v>3</v>
      </c>
      <c r="L676" s="17" t="n">
        <v>3</v>
      </c>
      <c r="M676" s="17" t="n">
        <v>54</v>
      </c>
      <c r="N676" s="17" t="n">
        <v>19</v>
      </c>
      <c r="O676" s="17" t="n">
        <v>-4</v>
      </c>
      <c r="P676" s="17" t="n">
        <v>0</v>
      </c>
      <c r="Q676" s="17" t="n">
        <v>0</v>
      </c>
      <c r="R676" s="17" t="n">
        <v>0</v>
      </c>
      <c r="S676" s="17" t="n">
        <v>0</v>
      </c>
      <c r="T676" s="17" t="n">
        <v>0</v>
      </c>
    </row>
    <row r="677" customFormat="false" ht="15" hidden="false" customHeight="true" outlineLevel="0" collapsed="false">
      <c r="A677" s="17" t="s">
        <v>1166</v>
      </c>
      <c r="B677" s="17" t="s">
        <v>142</v>
      </c>
      <c r="C677" s="17" t="s">
        <v>217</v>
      </c>
      <c r="D677" s="17" t="s">
        <v>235</v>
      </c>
      <c r="E677" s="17" t="s">
        <v>139</v>
      </c>
      <c r="F677" s="17" t="s">
        <v>158</v>
      </c>
      <c r="G677" s="17" t="n">
        <v>0</v>
      </c>
      <c r="H677" s="17" t="n">
        <v>2</v>
      </c>
      <c r="I677" s="17" t="n">
        <v>2</v>
      </c>
      <c r="J677" s="17" t="n">
        <v>1</v>
      </c>
      <c r="K677" s="17" t="n">
        <v>2</v>
      </c>
      <c r="L677" s="17" t="n">
        <v>0</v>
      </c>
      <c r="M677" s="17" t="n">
        <v>28</v>
      </c>
      <c r="N677" s="17" t="n">
        <v>23</v>
      </c>
      <c r="O677" s="17" t="n">
        <v>-1</v>
      </c>
      <c r="P677" s="17" t="n">
        <v>0</v>
      </c>
      <c r="Q677" s="17" t="n">
        <v>0</v>
      </c>
      <c r="R677" s="17" t="n">
        <v>0</v>
      </c>
      <c r="S677" s="17" t="n">
        <v>0</v>
      </c>
      <c r="T677" s="17" t="n">
        <v>0</v>
      </c>
    </row>
    <row r="678" customFormat="false" ht="15" hidden="false" customHeight="true" outlineLevel="0" collapsed="false">
      <c r="A678" s="17" t="s">
        <v>1166</v>
      </c>
      <c r="B678" s="17" t="s">
        <v>142</v>
      </c>
      <c r="C678" s="17" t="s">
        <v>217</v>
      </c>
      <c r="D678" s="17" t="s">
        <v>235</v>
      </c>
      <c r="E678" s="17" t="s">
        <v>139</v>
      </c>
      <c r="F678" s="17" t="s">
        <v>169</v>
      </c>
      <c r="G678" s="17" t="n">
        <v>0</v>
      </c>
      <c r="H678" s="17" t="n">
        <v>0</v>
      </c>
      <c r="I678" s="17" t="n">
        <v>1</v>
      </c>
      <c r="J678" s="17" t="n">
        <v>0</v>
      </c>
      <c r="K678" s="17" t="n">
        <v>1</v>
      </c>
      <c r="L678" s="17" t="n">
        <v>0</v>
      </c>
      <c r="M678" s="17" t="n">
        <v>0</v>
      </c>
      <c r="N678" s="17" t="n">
        <v>1</v>
      </c>
      <c r="O678" s="17" t="n">
        <v>0</v>
      </c>
      <c r="P678" s="17" t="n">
        <v>0</v>
      </c>
      <c r="Q678" s="17" t="n">
        <v>0</v>
      </c>
      <c r="R678" s="17" t="n">
        <v>0</v>
      </c>
      <c r="S678" s="17" t="n">
        <v>0</v>
      </c>
      <c r="T678" s="17" t="n">
        <v>0</v>
      </c>
    </row>
    <row r="679" customFormat="false" ht="15" hidden="false" customHeight="true" outlineLevel="0" collapsed="false">
      <c r="A679" s="17" t="s">
        <v>473</v>
      </c>
      <c r="B679" s="17" t="s">
        <v>142</v>
      </c>
      <c r="C679" s="17" t="s">
        <v>134</v>
      </c>
      <c r="D679" s="17" t="s">
        <v>135</v>
      </c>
      <c r="E679" s="17" t="s">
        <v>243</v>
      </c>
      <c r="F679" s="17" t="s">
        <v>7</v>
      </c>
      <c r="G679" s="17" t="n">
        <v>2</v>
      </c>
      <c r="H679" s="17" t="n">
        <v>2</v>
      </c>
      <c r="I679" s="17" t="n">
        <v>2</v>
      </c>
      <c r="J679" s="17" t="n">
        <v>0</v>
      </c>
      <c r="K679" s="17" t="n">
        <v>2</v>
      </c>
      <c r="L679" s="17" t="n">
        <v>1979</v>
      </c>
      <c r="M679" s="17" t="n">
        <v>461</v>
      </c>
      <c r="N679" s="17" t="n">
        <v>11</v>
      </c>
      <c r="O679" s="17" t="n">
        <v>0</v>
      </c>
      <c r="P679" s="17" t="n">
        <v>0</v>
      </c>
      <c r="Q679" s="17" t="n">
        <v>0</v>
      </c>
      <c r="R679" s="17" t="n">
        <v>0</v>
      </c>
      <c r="S679" s="17" t="n">
        <v>0</v>
      </c>
      <c r="T679" s="17" t="n">
        <v>0</v>
      </c>
    </row>
    <row r="680" customFormat="false" ht="15" hidden="false" customHeight="true" outlineLevel="0" collapsed="false">
      <c r="A680" s="17" t="s">
        <v>473</v>
      </c>
      <c r="B680" s="17" t="s">
        <v>142</v>
      </c>
      <c r="C680" s="17" t="s">
        <v>134</v>
      </c>
      <c r="D680" s="17" t="s">
        <v>135</v>
      </c>
      <c r="E680" s="17" t="s">
        <v>243</v>
      </c>
      <c r="F680" s="17" t="s">
        <v>140</v>
      </c>
      <c r="G680" s="17" t="n">
        <v>2</v>
      </c>
      <c r="H680" s="17" t="n">
        <v>2</v>
      </c>
      <c r="I680" s="17" t="n">
        <v>1</v>
      </c>
      <c r="J680" s="17" t="n">
        <v>0</v>
      </c>
      <c r="K680" s="17" t="n">
        <v>2</v>
      </c>
      <c r="L680" s="17" t="n">
        <v>21</v>
      </c>
      <c r="M680" s="17" t="n">
        <v>15</v>
      </c>
      <c r="N680" s="17" t="n">
        <v>-2</v>
      </c>
      <c r="O680" s="17" t="n">
        <v>0</v>
      </c>
      <c r="P680" s="17" t="n">
        <v>0</v>
      </c>
      <c r="Q680" s="17" t="n">
        <v>0</v>
      </c>
      <c r="R680" s="17" t="n">
        <v>0</v>
      </c>
      <c r="S680" s="17" t="n">
        <v>0</v>
      </c>
      <c r="T680" s="17" t="n">
        <v>0</v>
      </c>
    </row>
    <row r="681" customFormat="false" ht="15" hidden="false" customHeight="true" outlineLevel="0" collapsed="false">
      <c r="A681" s="17" t="s">
        <v>473</v>
      </c>
      <c r="B681" s="17" t="s">
        <v>142</v>
      </c>
      <c r="C681" s="17" t="s">
        <v>134</v>
      </c>
      <c r="D681" s="17" t="s">
        <v>135</v>
      </c>
      <c r="E681" s="17" t="s">
        <v>243</v>
      </c>
      <c r="F681" s="17" t="s">
        <v>144</v>
      </c>
      <c r="G681" s="17" t="n">
        <v>2</v>
      </c>
      <c r="H681" s="17" t="n">
        <v>2</v>
      </c>
      <c r="I681" s="17" t="n">
        <v>1</v>
      </c>
      <c r="J681" s="17" t="n">
        <v>0</v>
      </c>
      <c r="K681" s="17" t="n">
        <v>2</v>
      </c>
      <c r="L681" s="17" t="n">
        <v>1843</v>
      </c>
      <c r="M681" s="17" t="n">
        <v>414</v>
      </c>
      <c r="N681" s="17" t="n">
        <v>5</v>
      </c>
      <c r="O681" s="17" t="n">
        <v>0</v>
      </c>
      <c r="P681" s="17" t="n">
        <v>0</v>
      </c>
      <c r="Q681" s="17" t="n">
        <v>0</v>
      </c>
      <c r="R681" s="17" t="n">
        <v>0</v>
      </c>
      <c r="S681" s="17" t="n">
        <v>0</v>
      </c>
      <c r="T681" s="17" t="n">
        <v>0</v>
      </c>
    </row>
    <row r="682" customFormat="false" ht="15" hidden="false" customHeight="true" outlineLevel="0" collapsed="false">
      <c r="A682" s="17" t="s">
        <v>473</v>
      </c>
      <c r="B682" s="17" t="s">
        <v>142</v>
      </c>
      <c r="C682" s="17" t="s">
        <v>134</v>
      </c>
      <c r="D682" s="17" t="s">
        <v>135</v>
      </c>
      <c r="E682" s="17" t="s">
        <v>243</v>
      </c>
      <c r="F682" s="17" t="s">
        <v>150</v>
      </c>
      <c r="G682" s="17" t="n">
        <v>2</v>
      </c>
      <c r="H682" s="17" t="n">
        <v>2</v>
      </c>
      <c r="I682" s="17" t="n">
        <v>1</v>
      </c>
      <c r="J682" s="17" t="n">
        <v>0</v>
      </c>
      <c r="K682" s="17" t="n">
        <v>2</v>
      </c>
      <c r="L682" s="17" t="n">
        <v>67</v>
      </c>
      <c r="M682" s="17" t="n">
        <v>20</v>
      </c>
      <c r="N682" s="17" t="n">
        <v>3</v>
      </c>
      <c r="O682" s="17" t="n">
        <v>0</v>
      </c>
      <c r="P682" s="17" t="n">
        <v>0</v>
      </c>
      <c r="Q682" s="17" t="n">
        <v>0</v>
      </c>
      <c r="R682" s="17" t="n">
        <v>0</v>
      </c>
      <c r="S682" s="17" t="n">
        <v>0</v>
      </c>
      <c r="T682" s="17" t="n">
        <v>0</v>
      </c>
    </row>
    <row r="683" customFormat="false" ht="15" hidden="false" customHeight="true" outlineLevel="0" collapsed="false">
      <c r="A683" s="17" t="s">
        <v>473</v>
      </c>
      <c r="B683" s="17" t="s">
        <v>142</v>
      </c>
      <c r="C683" s="17" t="s">
        <v>134</v>
      </c>
      <c r="D683" s="17" t="s">
        <v>135</v>
      </c>
      <c r="E683" s="17" t="s">
        <v>243</v>
      </c>
      <c r="F683" s="17" t="s">
        <v>158</v>
      </c>
      <c r="G683" s="17" t="n">
        <v>2</v>
      </c>
      <c r="H683" s="17" t="n">
        <v>2</v>
      </c>
      <c r="I683" s="17" t="n">
        <v>1</v>
      </c>
      <c r="J683" s="17" t="n">
        <v>0</v>
      </c>
      <c r="K683" s="17" t="n">
        <v>2</v>
      </c>
      <c r="L683" s="17" t="n">
        <v>48</v>
      </c>
      <c r="M683" s="17" t="n">
        <v>12</v>
      </c>
      <c r="N683" s="17" t="n">
        <v>5</v>
      </c>
      <c r="O683" s="17" t="n">
        <v>0</v>
      </c>
      <c r="P683" s="17" t="n">
        <v>0</v>
      </c>
      <c r="Q683" s="17" t="n">
        <v>0</v>
      </c>
      <c r="R683" s="17" t="n">
        <v>0</v>
      </c>
      <c r="S683" s="17" t="n">
        <v>0</v>
      </c>
      <c r="T683" s="17" t="n">
        <v>0</v>
      </c>
    </row>
    <row r="684" customFormat="false" ht="15" hidden="false" customHeight="true" outlineLevel="0" collapsed="false">
      <c r="A684" s="17" t="s">
        <v>473</v>
      </c>
      <c r="B684" s="17" t="s">
        <v>142</v>
      </c>
      <c r="C684" s="17" t="s">
        <v>134</v>
      </c>
      <c r="D684" s="17" t="s">
        <v>135</v>
      </c>
      <c r="E684" s="17" t="s">
        <v>139</v>
      </c>
      <c r="F684" s="17" t="s">
        <v>7</v>
      </c>
      <c r="G684" s="17" t="n">
        <v>1</v>
      </c>
      <c r="H684" s="17" t="n">
        <v>1</v>
      </c>
      <c r="I684" s="17" t="n">
        <v>1</v>
      </c>
      <c r="J684" s="17" t="n">
        <v>2</v>
      </c>
      <c r="K684" s="17" t="n">
        <v>2</v>
      </c>
      <c r="L684" s="17" t="n">
        <v>29</v>
      </c>
      <c r="M684" s="17" t="n">
        <v>132</v>
      </c>
      <c r="N684" s="17" t="n">
        <v>11</v>
      </c>
      <c r="O684" s="17" t="n">
        <v>72</v>
      </c>
      <c r="P684" s="17" t="n">
        <v>0</v>
      </c>
      <c r="Q684" s="17" t="n">
        <v>0</v>
      </c>
      <c r="R684" s="17" t="n">
        <v>0</v>
      </c>
      <c r="S684" s="17" t="n">
        <v>0</v>
      </c>
      <c r="T684" s="17" t="n">
        <v>0</v>
      </c>
    </row>
    <row r="685" customFormat="false" ht="15" hidden="false" customHeight="true" outlineLevel="0" collapsed="false">
      <c r="A685" s="17" t="s">
        <v>473</v>
      </c>
      <c r="B685" s="17" t="s">
        <v>142</v>
      </c>
      <c r="C685" s="17" t="s">
        <v>134</v>
      </c>
      <c r="D685" s="17" t="s">
        <v>135</v>
      </c>
      <c r="E685" s="17" t="s">
        <v>139</v>
      </c>
      <c r="F685" s="17" t="s">
        <v>140</v>
      </c>
      <c r="G685" s="17" t="n">
        <v>1</v>
      </c>
      <c r="H685" s="17" t="n">
        <v>1</v>
      </c>
      <c r="I685" s="17" t="n">
        <v>0</v>
      </c>
      <c r="J685" s="17" t="n">
        <v>1</v>
      </c>
      <c r="K685" s="17" t="n">
        <v>1</v>
      </c>
      <c r="L685" s="17" t="n">
        <v>12</v>
      </c>
      <c r="M685" s="17" t="n">
        <v>1</v>
      </c>
      <c r="N685" s="17" t="n">
        <v>0</v>
      </c>
      <c r="O685" s="17" t="n">
        <v>4</v>
      </c>
      <c r="P685" s="17" t="n">
        <v>0</v>
      </c>
      <c r="Q685" s="17" t="n">
        <v>0</v>
      </c>
      <c r="R685" s="17" t="n">
        <v>0</v>
      </c>
      <c r="S685" s="17" t="n">
        <v>0</v>
      </c>
      <c r="T685" s="17" t="n">
        <v>0</v>
      </c>
    </row>
    <row r="686" customFormat="false" ht="15" hidden="false" customHeight="true" outlineLevel="0" collapsed="false">
      <c r="A686" s="17" t="s">
        <v>473</v>
      </c>
      <c r="B686" s="17" t="s">
        <v>142</v>
      </c>
      <c r="C686" s="17" t="s">
        <v>134</v>
      </c>
      <c r="D686" s="17" t="s">
        <v>135</v>
      </c>
      <c r="E686" s="17" t="s">
        <v>139</v>
      </c>
      <c r="F686" s="17" t="s">
        <v>144</v>
      </c>
      <c r="G686" s="17" t="n">
        <v>1</v>
      </c>
      <c r="H686" s="17" t="n">
        <v>1</v>
      </c>
      <c r="I686" s="17" t="n">
        <v>0</v>
      </c>
      <c r="J686" s="17" t="n">
        <v>1</v>
      </c>
      <c r="K686" s="17" t="n">
        <v>1</v>
      </c>
      <c r="L686" s="17" t="n">
        <v>11</v>
      </c>
      <c r="M686" s="17" t="n">
        <v>99</v>
      </c>
      <c r="N686" s="17" t="n">
        <v>0</v>
      </c>
      <c r="O686" s="17" t="n">
        <v>24</v>
      </c>
      <c r="P686" s="17" t="n">
        <v>0</v>
      </c>
      <c r="Q686" s="17" t="n">
        <v>0</v>
      </c>
      <c r="R686" s="17" t="n">
        <v>0</v>
      </c>
      <c r="S686" s="17" t="n">
        <v>0</v>
      </c>
      <c r="T686" s="17" t="n">
        <v>0</v>
      </c>
    </row>
    <row r="687" customFormat="false" ht="15" hidden="false" customHeight="true" outlineLevel="0" collapsed="false">
      <c r="A687" s="17" t="s">
        <v>473</v>
      </c>
      <c r="B687" s="17" t="s">
        <v>142</v>
      </c>
      <c r="C687" s="17" t="s">
        <v>134</v>
      </c>
      <c r="D687" s="17" t="s">
        <v>135</v>
      </c>
      <c r="E687" s="17" t="s">
        <v>139</v>
      </c>
      <c r="F687" s="17" t="s">
        <v>150</v>
      </c>
      <c r="G687" s="17" t="n">
        <v>1</v>
      </c>
      <c r="H687" s="17" t="n">
        <v>1</v>
      </c>
      <c r="I687" s="17" t="n">
        <v>1</v>
      </c>
      <c r="J687" s="17" t="n">
        <v>1</v>
      </c>
      <c r="K687" s="17" t="n">
        <v>1</v>
      </c>
      <c r="L687" s="17" t="n">
        <v>1</v>
      </c>
      <c r="M687" s="17" t="n">
        <v>23</v>
      </c>
      <c r="N687" s="17" t="n">
        <v>5</v>
      </c>
      <c r="O687" s="17" t="n">
        <v>2</v>
      </c>
      <c r="P687" s="17" t="n">
        <v>0</v>
      </c>
      <c r="Q687" s="17" t="n">
        <v>0</v>
      </c>
      <c r="R687" s="17" t="n">
        <v>0</v>
      </c>
      <c r="S687" s="17" t="n">
        <v>0</v>
      </c>
      <c r="T687" s="17" t="n">
        <v>0</v>
      </c>
    </row>
    <row r="688" customFormat="false" ht="15" hidden="false" customHeight="true" outlineLevel="0" collapsed="false">
      <c r="A688" s="17" t="s">
        <v>473</v>
      </c>
      <c r="B688" s="17" t="s">
        <v>142</v>
      </c>
      <c r="C688" s="17" t="s">
        <v>134</v>
      </c>
      <c r="D688" s="17" t="s">
        <v>135</v>
      </c>
      <c r="E688" s="17" t="s">
        <v>139</v>
      </c>
      <c r="F688" s="17" t="s">
        <v>166</v>
      </c>
      <c r="G688" s="17" t="n">
        <v>0</v>
      </c>
      <c r="H688" s="17" t="n">
        <v>0</v>
      </c>
      <c r="I688" s="17" t="n">
        <v>0</v>
      </c>
      <c r="J688" s="17" t="n">
        <v>1</v>
      </c>
      <c r="K688" s="17" t="n">
        <v>1</v>
      </c>
      <c r="L688" s="17" t="n">
        <v>0</v>
      </c>
      <c r="M688" s="17" t="n">
        <v>0</v>
      </c>
      <c r="N688" s="17" t="n">
        <v>0</v>
      </c>
      <c r="O688" s="17" t="n">
        <v>38</v>
      </c>
      <c r="P688" s="17" t="n">
        <v>0</v>
      </c>
      <c r="Q688" s="17" t="n">
        <v>0</v>
      </c>
      <c r="R688" s="17" t="n">
        <v>0</v>
      </c>
      <c r="S688" s="17" t="n">
        <v>0</v>
      </c>
      <c r="T688" s="17" t="n">
        <v>0</v>
      </c>
    </row>
    <row r="689" customFormat="false" ht="15" hidden="false" customHeight="true" outlineLevel="0" collapsed="false">
      <c r="A689" s="17" t="s">
        <v>473</v>
      </c>
      <c r="B689" s="17" t="s">
        <v>142</v>
      </c>
      <c r="C689" s="17" t="s">
        <v>134</v>
      </c>
      <c r="D689" s="17" t="s">
        <v>135</v>
      </c>
      <c r="E689" s="17" t="s">
        <v>139</v>
      </c>
      <c r="F689" s="17" t="s">
        <v>158</v>
      </c>
      <c r="G689" s="17" t="n">
        <v>1</v>
      </c>
      <c r="H689" s="17" t="n">
        <v>1</v>
      </c>
      <c r="I689" s="17" t="n">
        <v>1</v>
      </c>
      <c r="J689" s="17" t="n">
        <v>1</v>
      </c>
      <c r="K689" s="17" t="n">
        <v>1</v>
      </c>
      <c r="L689" s="17" t="n">
        <v>5</v>
      </c>
      <c r="M689" s="17" t="n">
        <v>9</v>
      </c>
      <c r="N689" s="17" t="n">
        <v>6</v>
      </c>
      <c r="O689" s="17" t="n">
        <v>4</v>
      </c>
      <c r="P689" s="17" t="n">
        <v>0</v>
      </c>
      <c r="Q689" s="17" t="n">
        <v>0</v>
      </c>
      <c r="R689" s="17" t="n">
        <v>0</v>
      </c>
      <c r="S689" s="17" t="n">
        <v>0</v>
      </c>
      <c r="T689" s="17" t="n">
        <v>0</v>
      </c>
    </row>
    <row r="690" customFormat="false" ht="15" hidden="false" customHeight="true" outlineLevel="0" collapsed="false">
      <c r="A690" s="17" t="s">
        <v>473</v>
      </c>
      <c r="B690" s="17" t="s">
        <v>142</v>
      </c>
      <c r="C690" s="17" t="s">
        <v>134</v>
      </c>
      <c r="D690" s="17" t="s">
        <v>14446</v>
      </c>
      <c r="E690" s="17" t="s">
        <v>139</v>
      </c>
      <c r="F690" s="17" t="s">
        <v>7</v>
      </c>
      <c r="G690" s="17" t="n">
        <v>1</v>
      </c>
      <c r="H690" s="17" t="n">
        <v>1</v>
      </c>
      <c r="I690" s="17" t="n">
        <v>1</v>
      </c>
      <c r="J690" s="17" t="n">
        <v>1</v>
      </c>
      <c r="K690" s="17" t="n">
        <v>1</v>
      </c>
      <c r="L690" s="17" t="n">
        <v>19</v>
      </c>
      <c r="M690" s="17" t="n">
        <v>14</v>
      </c>
      <c r="N690" s="17" t="n">
        <v>11</v>
      </c>
      <c r="O690" s="17" t="n">
        <v>12</v>
      </c>
      <c r="P690" s="17" t="n">
        <v>0</v>
      </c>
      <c r="Q690" s="17" t="n">
        <v>0</v>
      </c>
      <c r="R690" s="17" t="n">
        <v>0</v>
      </c>
      <c r="S690" s="17" t="n">
        <v>0</v>
      </c>
      <c r="T690" s="17" t="n">
        <v>0</v>
      </c>
    </row>
    <row r="691" customFormat="false" ht="15" hidden="false" customHeight="true" outlineLevel="0" collapsed="false">
      <c r="A691" s="17" t="s">
        <v>473</v>
      </c>
      <c r="B691" s="17" t="s">
        <v>142</v>
      </c>
      <c r="C691" s="17" t="s">
        <v>134</v>
      </c>
      <c r="D691" s="17" t="s">
        <v>14446</v>
      </c>
      <c r="E691" s="17" t="s">
        <v>139</v>
      </c>
      <c r="F691" s="17" t="s">
        <v>144</v>
      </c>
      <c r="G691" s="17" t="n">
        <v>0</v>
      </c>
      <c r="H691" s="17" t="n">
        <v>1</v>
      </c>
      <c r="I691" s="17" t="n">
        <v>1</v>
      </c>
      <c r="J691" s="17" t="n">
        <v>0</v>
      </c>
      <c r="K691" s="17" t="n">
        <v>1</v>
      </c>
      <c r="L691" s="17" t="n">
        <v>0</v>
      </c>
      <c r="M691" s="17" t="n">
        <v>1</v>
      </c>
      <c r="N691" s="17" t="n">
        <v>4</v>
      </c>
      <c r="O691" s="17" t="n">
        <v>0</v>
      </c>
      <c r="P691" s="17" t="n">
        <v>0</v>
      </c>
      <c r="Q691" s="17" t="n">
        <v>0</v>
      </c>
      <c r="R691" s="17" t="n">
        <v>0</v>
      </c>
      <c r="S691" s="17" t="n">
        <v>0</v>
      </c>
      <c r="T691" s="17" t="n">
        <v>0</v>
      </c>
    </row>
    <row r="692" customFormat="false" ht="15" hidden="false" customHeight="true" outlineLevel="0" collapsed="false">
      <c r="A692" s="17" t="s">
        <v>473</v>
      </c>
      <c r="B692" s="17" t="s">
        <v>142</v>
      </c>
      <c r="C692" s="17" t="s">
        <v>134</v>
      </c>
      <c r="D692" s="17" t="s">
        <v>14446</v>
      </c>
      <c r="E692" s="17" t="s">
        <v>139</v>
      </c>
      <c r="F692" s="17" t="s">
        <v>150</v>
      </c>
      <c r="G692" s="17" t="n">
        <v>0</v>
      </c>
      <c r="H692" s="17" t="n">
        <v>0</v>
      </c>
      <c r="I692" s="17" t="n">
        <v>1</v>
      </c>
      <c r="J692" s="17" t="n">
        <v>0</v>
      </c>
      <c r="K692" s="17" t="n">
        <v>1</v>
      </c>
      <c r="L692" s="17" t="n">
        <v>0</v>
      </c>
      <c r="M692" s="17" t="n">
        <v>0</v>
      </c>
      <c r="N692" s="17" t="n">
        <v>4</v>
      </c>
      <c r="O692" s="17" t="n">
        <v>0</v>
      </c>
      <c r="P692" s="17" t="n">
        <v>0</v>
      </c>
      <c r="Q692" s="17" t="n">
        <v>0</v>
      </c>
      <c r="R692" s="17" t="n">
        <v>0</v>
      </c>
      <c r="S692" s="17" t="n">
        <v>0</v>
      </c>
      <c r="T692" s="17" t="n">
        <v>0</v>
      </c>
    </row>
    <row r="693" customFormat="false" ht="15" hidden="false" customHeight="true" outlineLevel="0" collapsed="false">
      <c r="A693" s="17" t="s">
        <v>473</v>
      </c>
      <c r="B693" s="17" t="s">
        <v>142</v>
      </c>
      <c r="C693" s="17" t="s">
        <v>134</v>
      </c>
      <c r="D693" s="17" t="s">
        <v>14446</v>
      </c>
      <c r="E693" s="17" t="s">
        <v>139</v>
      </c>
      <c r="F693" s="17" t="s">
        <v>169</v>
      </c>
      <c r="G693" s="17" t="n">
        <v>1</v>
      </c>
      <c r="H693" s="17" t="n">
        <v>1</v>
      </c>
      <c r="I693" s="17" t="n">
        <v>1</v>
      </c>
      <c r="J693" s="17" t="n">
        <v>1</v>
      </c>
      <c r="K693" s="17" t="n">
        <v>1</v>
      </c>
      <c r="L693" s="17" t="n">
        <v>19</v>
      </c>
      <c r="M693" s="17" t="n">
        <v>13</v>
      </c>
      <c r="N693" s="17" t="n">
        <v>3</v>
      </c>
      <c r="O693" s="17" t="n">
        <v>12</v>
      </c>
      <c r="P693" s="17" t="n">
        <v>0</v>
      </c>
      <c r="Q693" s="17" t="n">
        <v>0</v>
      </c>
      <c r="R693" s="17" t="n">
        <v>0</v>
      </c>
      <c r="S693" s="17" t="n">
        <v>0</v>
      </c>
      <c r="T693" s="17" t="n">
        <v>0</v>
      </c>
    </row>
    <row r="694" customFormat="false" ht="15" hidden="false" customHeight="true" outlineLevel="0" collapsed="false">
      <c r="A694" s="17" t="s">
        <v>473</v>
      </c>
      <c r="B694" s="17" t="s">
        <v>142</v>
      </c>
      <c r="C694" s="17" t="s">
        <v>148</v>
      </c>
      <c r="D694" s="17" t="s">
        <v>14443</v>
      </c>
      <c r="E694" s="17" t="s">
        <v>139</v>
      </c>
      <c r="F694" s="17" t="s">
        <v>7</v>
      </c>
      <c r="G694" s="17" t="n">
        <v>5</v>
      </c>
      <c r="H694" s="17" t="n">
        <v>0</v>
      </c>
      <c r="I694" s="17" t="n">
        <v>0</v>
      </c>
      <c r="J694" s="17" t="n">
        <v>0</v>
      </c>
      <c r="K694" s="17" t="n">
        <v>5</v>
      </c>
      <c r="L694" s="17" t="n">
        <v>177</v>
      </c>
      <c r="M694" s="17" t="n">
        <v>0</v>
      </c>
      <c r="N694" s="17" t="n">
        <v>0</v>
      </c>
      <c r="O694" s="17" t="n">
        <v>0</v>
      </c>
      <c r="P694" s="17" t="n">
        <v>0</v>
      </c>
      <c r="Q694" s="17" t="n">
        <v>0</v>
      </c>
      <c r="R694" s="17" t="n">
        <v>0</v>
      </c>
      <c r="S694" s="17" t="n">
        <v>0</v>
      </c>
      <c r="T694" s="17" t="n">
        <v>0</v>
      </c>
    </row>
    <row r="695" customFormat="false" ht="15" hidden="false" customHeight="true" outlineLevel="0" collapsed="false">
      <c r="A695" s="17" t="s">
        <v>473</v>
      </c>
      <c r="B695" s="17" t="s">
        <v>142</v>
      </c>
      <c r="C695" s="17" t="s">
        <v>148</v>
      </c>
      <c r="D695" s="17" t="s">
        <v>14443</v>
      </c>
      <c r="E695" s="17" t="s">
        <v>139</v>
      </c>
      <c r="F695" s="17" t="s">
        <v>140</v>
      </c>
      <c r="G695" s="17" t="n">
        <v>1</v>
      </c>
      <c r="H695" s="17" t="n">
        <v>0</v>
      </c>
      <c r="I695" s="17" t="n">
        <v>0</v>
      </c>
      <c r="J695" s="17" t="n">
        <v>0</v>
      </c>
      <c r="K695" s="17" t="n">
        <v>1</v>
      </c>
      <c r="L695" s="17" t="n">
        <v>122</v>
      </c>
      <c r="M695" s="17" t="n">
        <v>0</v>
      </c>
      <c r="N695" s="17" t="n">
        <v>0</v>
      </c>
      <c r="O695" s="17" t="n">
        <v>0</v>
      </c>
      <c r="P695" s="17" t="n">
        <v>0</v>
      </c>
      <c r="Q695" s="17" t="n">
        <v>0</v>
      </c>
      <c r="R695" s="17" t="n">
        <v>0</v>
      </c>
      <c r="S695" s="17" t="n">
        <v>0</v>
      </c>
      <c r="T695" s="17" t="n">
        <v>0</v>
      </c>
    </row>
    <row r="696" customFormat="false" ht="15" hidden="false" customHeight="true" outlineLevel="0" collapsed="false">
      <c r="A696" s="17" t="s">
        <v>473</v>
      </c>
      <c r="B696" s="17" t="s">
        <v>142</v>
      </c>
      <c r="C696" s="17" t="s">
        <v>148</v>
      </c>
      <c r="D696" s="17" t="s">
        <v>14443</v>
      </c>
      <c r="E696" s="17" t="s">
        <v>139</v>
      </c>
      <c r="F696" s="17" t="s">
        <v>144</v>
      </c>
      <c r="G696" s="17" t="n">
        <v>1</v>
      </c>
      <c r="H696" s="17" t="n">
        <v>0</v>
      </c>
      <c r="I696" s="17" t="n">
        <v>0</v>
      </c>
      <c r="J696" s="17" t="n">
        <v>0</v>
      </c>
      <c r="K696" s="17" t="n">
        <v>1</v>
      </c>
      <c r="L696" s="17" t="n">
        <v>17</v>
      </c>
      <c r="M696" s="17" t="n">
        <v>0</v>
      </c>
      <c r="N696" s="17" t="n">
        <v>0</v>
      </c>
      <c r="O696" s="17" t="n">
        <v>0</v>
      </c>
      <c r="P696" s="17" t="n">
        <v>0</v>
      </c>
      <c r="Q696" s="17" t="n">
        <v>0</v>
      </c>
      <c r="R696" s="17" t="n">
        <v>0</v>
      </c>
      <c r="S696" s="17" t="n">
        <v>0</v>
      </c>
      <c r="T696" s="17" t="n">
        <v>0</v>
      </c>
    </row>
    <row r="697" customFormat="false" ht="15" hidden="false" customHeight="true" outlineLevel="0" collapsed="false">
      <c r="A697" s="17" t="s">
        <v>473</v>
      </c>
      <c r="B697" s="17" t="s">
        <v>142</v>
      </c>
      <c r="C697" s="17" t="s">
        <v>148</v>
      </c>
      <c r="D697" s="17" t="s">
        <v>14443</v>
      </c>
      <c r="E697" s="17" t="s">
        <v>139</v>
      </c>
      <c r="F697" s="17" t="s">
        <v>150</v>
      </c>
      <c r="G697" s="17" t="n">
        <v>4</v>
      </c>
      <c r="H697" s="17" t="n">
        <v>0</v>
      </c>
      <c r="I697" s="17" t="n">
        <v>0</v>
      </c>
      <c r="J697" s="17" t="n">
        <v>0</v>
      </c>
      <c r="K697" s="17" t="n">
        <v>4</v>
      </c>
      <c r="L697" s="17" t="n">
        <v>37</v>
      </c>
      <c r="M697" s="17" t="n">
        <v>0</v>
      </c>
      <c r="N697" s="17" t="n">
        <v>0</v>
      </c>
      <c r="O697" s="17" t="n">
        <v>0</v>
      </c>
      <c r="P697" s="17" t="n">
        <v>0</v>
      </c>
      <c r="Q697" s="17" t="n">
        <v>0</v>
      </c>
      <c r="R697" s="17" t="n">
        <v>0</v>
      </c>
      <c r="S697" s="17" t="n">
        <v>0</v>
      </c>
      <c r="T697" s="17" t="n">
        <v>0</v>
      </c>
    </row>
    <row r="698" customFormat="false" ht="15" hidden="false" customHeight="true" outlineLevel="0" collapsed="false">
      <c r="A698" s="17" t="s">
        <v>473</v>
      </c>
      <c r="B698" s="17" t="s">
        <v>142</v>
      </c>
      <c r="C698" s="17" t="s">
        <v>148</v>
      </c>
      <c r="D698" s="17" t="s">
        <v>14443</v>
      </c>
      <c r="E698" s="17" t="s">
        <v>139</v>
      </c>
      <c r="F698" s="17" t="s">
        <v>158</v>
      </c>
      <c r="G698" s="17" t="n">
        <v>1</v>
      </c>
      <c r="H698" s="17" t="n">
        <v>0</v>
      </c>
      <c r="I698" s="17" t="n">
        <v>0</v>
      </c>
      <c r="J698" s="17" t="n">
        <v>0</v>
      </c>
      <c r="K698" s="17" t="n">
        <v>1</v>
      </c>
      <c r="L698" s="17" t="n">
        <v>1</v>
      </c>
      <c r="M698" s="17" t="n">
        <v>0</v>
      </c>
      <c r="N698" s="17" t="n">
        <v>0</v>
      </c>
      <c r="O698" s="17" t="n">
        <v>0</v>
      </c>
      <c r="P698" s="17" t="n">
        <v>0</v>
      </c>
      <c r="Q698" s="17" t="n">
        <v>0</v>
      </c>
      <c r="R698" s="17" t="n">
        <v>0</v>
      </c>
      <c r="S698" s="17" t="n">
        <v>0</v>
      </c>
      <c r="T698" s="17" t="n">
        <v>0</v>
      </c>
    </row>
    <row r="699" customFormat="false" ht="15" hidden="false" customHeight="true" outlineLevel="0" collapsed="false">
      <c r="A699" s="17" t="s">
        <v>473</v>
      </c>
      <c r="B699" s="17" t="s">
        <v>142</v>
      </c>
      <c r="C699" s="17" t="s">
        <v>217</v>
      </c>
      <c r="D699" s="17" t="s">
        <v>235</v>
      </c>
      <c r="E699" s="17" t="s">
        <v>139</v>
      </c>
      <c r="F699" s="17" t="s">
        <v>7</v>
      </c>
      <c r="G699" s="17" t="n">
        <v>6</v>
      </c>
      <c r="H699" s="17" t="n">
        <v>5</v>
      </c>
      <c r="I699" s="17" t="n">
        <v>3</v>
      </c>
      <c r="J699" s="17" t="n">
        <v>2</v>
      </c>
      <c r="K699" s="17" t="n">
        <v>7</v>
      </c>
      <c r="L699" s="17" t="n">
        <v>138</v>
      </c>
      <c r="M699" s="17" t="n">
        <v>116</v>
      </c>
      <c r="N699" s="17" t="n">
        <v>48</v>
      </c>
      <c r="O699" s="17" t="n">
        <v>15</v>
      </c>
      <c r="P699" s="17" t="n">
        <v>0</v>
      </c>
      <c r="Q699" s="17" t="n">
        <v>0</v>
      </c>
      <c r="R699" s="17" t="n">
        <v>0</v>
      </c>
      <c r="S699" s="17" t="n">
        <v>0</v>
      </c>
      <c r="T699" s="17" t="n">
        <v>0</v>
      </c>
    </row>
    <row r="700" customFormat="false" ht="15" hidden="false" customHeight="true" outlineLevel="0" collapsed="false">
      <c r="A700" s="17" t="s">
        <v>473</v>
      </c>
      <c r="B700" s="17" t="s">
        <v>142</v>
      </c>
      <c r="C700" s="17" t="s">
        <v>217</v>
      </c>
      <c r="D700" s="17" t="s">
        <v>235</v>
      </c>
      <c r="E700" s="17" t="s">
        <v>139</v>
      </c>
      <c r="F700" s="17" t="s">
        <v>140</v>
      </c>
      <c r="G700" s="17" t="n">
        <v>4</v>
      </c>
      <c r="H700" s="17" t="n">
        <v>3</v>
      </c>
      <c r="I700" s="17" t="n">
        <v>0</v>
      </c>
      <c r="J700" s="17" t="n">
        <v>0</v>
      </c>
      <c r="K700" s="17" t="n">
        <v>4</v>
      </c>
      <c r="L700" s="17" t="n">
        <v>38</v>
      </c>
      <c r="M700" s="17" t="n">
        <v>28</v>
      </c>
      <c r="N700" s="17" t="n">
        <v>0</v>
      </c>
      <c r="O700" s="17" t="n">
        <v>0</v>
      </c>
      <c r="P700" s="17" t="n">
        <v>0</v>
      </c>
      <c r="Q700" s="17" t="n">
        <v>0</v>
      </c>
      <c r="R700" s="17" t="n">
        <v>0</v>
      </c>
      <c r="S700" s="17" t="n">
        <v>0</v>
      </c>
      <c r="T700" s="17" t="n">
        <v>0</v>
      </c>
    </row>
    <row r="701" customFormat="false" ht="15" hidden="false" customHeight="true" outlineLevel="0" collapsed="false">
      <c r="A701" s="17" t="s">
        <v>473</v>
      </c>
      <c r="B701" s="17" t="s">
        <v>142</v>
      </c>
      <c r="C701" s="17" t="s">
        <v>217</v>
      </c>
      <c r="D701" s="17" t="s">
        <v>235</v>
      </c>
      <c r="E701" s="17" t="s">
        <v>139</v>
      </c>
      <c r="F701" s="17" t="s">
        <v>150</v>
      </c>
      <c r="G701" s="17" t="n">
        <v>4</v>
      </c>
      <c r="H701" s="17" t="n">
        <v>3</v>
      </c>
      <c r="I701" s="17" t="n">
        <v>1</v>
      </c>
      <c r="J701" s="17" t="n">
        <v>2</v>
      </c>
      <c r="K701" s="17" t="n">
        <v>5</v>
      </c>
      <c r="L701" s="17" t="n">
        <v>81</v>
      </c>
      <c r="M701" s="17" t="n">
        <v>66</v>
      </c>
      <c r="N701" s="17" t="n">
        <v>31</v>
      </c>
      <c r="O701" s="17" t="n">
        <v>15</v>
      </c>
      <c r="P701" s="17" t="n">
        <v>0</v>
      </c>
      <c r="Q701" s="17" t="n">
        <v>0</v>
      </c>
      <c r="R701" s="17" t="n">
        <v>0</v>
      </c>
      <c r="S701" s="17" t="n">
        <v>0</v>
      </c>
      <c r="T701" s="17" t="n">
        <v>0</v>
      </c>
    </row>
    <row r="702" customFormat="false" ht="15" hidden="false" customHeight="true" outlineLevel="0" collapsed="false">
      <c r="A702" s="17" t="s">
        <v>473</v>
      </c>
      <c r="B702" s="17" t="s">
        <v>142</v>
      </c>
      <c r="C702" s="17" t="s">
        <v>217</v>
      </c>
      <c r="D702" s="17" t="s">
        <v>235</v>
      </c>
      <c r="E702" s="17" t="s">
        <v>139</v>
      </c>
      <c r="F702" s="17" t="s">
        <v>158</v>
      </c>
      <c r="G702" s="17" t="n">
        <v>4</v>
      </c>
      <c r="H702" s="17" t="n">
        <v>4</v>
      </c>
      <c r="I702" s="17" t="n">
        <v>2</v>
      </c>
      <c r="J702" s="17" t="n">
        <v>0</v>
      </c>
      <c r="K702" s="17" t="n">
        <v>6</v>
      </c>
      <c r="L702" s="17" t="n">
        <v>19</v>
      </c>
      <c r="M702" s="17" t="n">
        <v>22</v>
      </c>
      <c r="N702" s="17" t="n">
        <v>17</v>
      </c>
      <c r="O702" s="17" t="n">
        <v>0</v>
      </c>
      <c r="P702" s="17" t="n">
        <v>0</v>
      </c>
      <c r="Q702" s="17" t="n">
        <v>0</v>
      </c>
      <c r="R702" s="17" t="n">
        <v>0</v>
      </c>
      <c r="S702" s="17" t="n">
        <v>0</v>
      </c>
      <c r="T702" s="17" t="n">
        <v>0</v>
      </c>
    </row>
    <row r="703" customFormat="false" ht="15" hidden="false" customHeight="true" outlineLevel="0" collapsed="false">
      <c r="A703" s="17" t="s">
        <v>473</v>
      </c>
      <c r="B703" s="17" t="s">
        <v>142</v>
      </c>
      <c r="C703" s="17" t="s">
        <v>217</v>
      </c>
      <c r="D703" s="17" t="s">
        <v>218</v>
      </c>
      <c r="E703" s="17" t="s">
        <v>243</v>
      </c>
      <c r="F703" s="17" t="s">
        <v>7</v>
      </c>
      <c r="G703" s="17" t="n">
        <v>3</v>
      </c>
      <c r="H703" s="17" t="n">
        <v>3</v>
      </c>
      <c r="I703" s="17" t="n">
        <v>2</v>
      </c>
      <c r="J703" s="17" t="n">
        <v>3</v>
      </c>
      <c r="K703" s="17" t="n">
        <v>3</v>
      </c>
      <c r="L703" s="17" t="n">
        <v>259</v>
      </c>
      <c r="M703" s="17" t="n">
        <v>329</v>
      </c>
      <c r="N703" s="17" t="n">
        <v>229</v>
      </c>
      <c r="O703" s="17" t="n">
        <v>84</v>
      </c>
      <c r="P703" s="17" t="n">
        <v>0</v>
      </c>
      <c r="Q703" s="17" t="n">
        <v>0</v>
      </c>
      <c r="R703" s="17" t="n">
        <v>0</v>
      </c>
      <c r="S703" s="17" t="n">
        <v>0</v>
      </c>
      <c r="T703" s="17" t="n">
        <v>0</v>
      </c>
    </row>
    <row r="704" customFormat="false" ht="15" hidden="false" customHeight="true" outlineLevel="0" collapsed="false">
      <c r="A704" s="17" t="s">
        <v>473</v>
      </c>
      <c r="B704" s="17" t="s">
        <v>142</v>
      </c>
      <c r="C704" s="17" t="s">
        <v>217</v>
      </c>
      <c r="D704" s="17" t="s">
        <v>218</v>
      </c>
      <c r="E704" s="17" t="s">
        <v>243</v>
      </c>
      <c r="F704" s="17" t="s">
        <v>140</v>
      </c>
      <c r="G704" s="17" t="n">
        <v>3</v>
      </c>
      <c r="H704" s="17" t="n">
        <v>3</v>
      </c>
      <c r="I704" s="17" t="n">
        <v>1</v>
      </c>
      <c r="J704" s="17" t="n">
        <v>2</v>
      </c>
      <c r="K704" s="17" t="n">
        <v>3</v>
      </c>
      <c r="L704" s="17" t="n">
        <v>51</v>
      </c>
      <c r="M704" s="17" t="n">
        <v>44</v>
      </c>
      <c r="N704" s="17" t="n">
        <v>3</v>
      </c>
      <c r="O704" s="17" t="n">
        <v>4</v>
      </c>
      <c r="P704" s="17" t="n">
        <v>0</v>
      </c>
      <c r="Q704" s="17" t="n">
        <v>0</v>
      </c>
      <c r="R704" s="17" t="n">
        <v>0</v>
      </c>
      <c r="S704" s="17" t="n">
        <v>0</v>
      </c>
      <c r="T704" s="17" t="n">
        <v>0</v>
      </c>
    </row>
    <row r="705" customFormat="false" ht="15" hidden="false" customHeight="true" outlineLevel="0" collapsed="false">
      <c r="A705" s="17" t="s">
        <v>473</v>
      </c>
      <c r="B705" s="17" t="s">
        <v>142</v>
      </c>
      <c r="C705" s="17" t="s">
        <v>217</v>
      </c>
      <c r="D705" s="17" t="s">
        <v>218</v>
      </c>
      <c r="E705" s="17" t="s">
        <v>243</v>
      </c>
      <c r="F705" s="17" t="s">
        <v>144</v>
      </c>
      <c r="G705" s="17" t="n">
        <v>1</v>
      </c>
      <c r="H705" s="17" t="n">
        <v>1</v>
      </c>
      <c r="I705" s="17" t="n">
        <v>2</v>
      </c>
      <c r="J705" s="17" t="n">
        <v>1</v>
      </c>
      <c r="K705" s="17" t="n">
        <v>2</v>
      </c>
      <c r="L705" s="17" t="n">
        <v>13</v>
      </c>
      <c r="M705" s="17" t="n">
        <v>8</v>
      </c>
      <c r="N705" s="17" t="n">
        <v>3</v>
      </c>
      <c r="O705" s="17" t="n">
        <v>1</v>
      </c>
      <c r="P705" s="17" t="n">
        <v>0</v>
      </c>
      <c r="Q705" s="17" t="n">
        <v>0</v>
      </c>
      <c r="R705" s="17" t="n">
        <v>0</v>
      </c>
      <c r="S705" s="17" t="n">
        <v>0</v>
      </c>
      <c r="T705" s="17" t="n">
        <v>0</v>
      </c>
    </row>
    <row r="706" customFormat="false" ht="15" hidden="false" customHeight="true" outlineLevel="0" collapsed="false">
      <c r="A706" s="17" t="s">
        <v>473</v>
      </c>
      <c r="B706" s="17" t="s">
        <v>142</v>
      </c>
      <c r="C706" s="17" t="s">
        <v>217</v>
      </c>
      <c r="D706" s="17" t="s">
        <v>218</v>
      </c>
      <c r="E706" s="17" t="s">
        <v>243</v>
      </c>
      <c r="F706" s="17" t="s">
        <v>150</v>
      </c>
      <c r="G706" s="17" t="n">
        <v>3</v>
      </c>
      <c r="H706" s="17" t="n">
        <v>3</v>
      </c>
      <c r="I706" s="17" t="n">
        <v>2</v>
      </c>
      <c r="J706" s="17" t="n">
        <v>3</v>
      </c>
      <c r="K706" s="17" t="n">
        <v>3</v>
      </c>
      <c r="L706" s="17" t="n">
        <v>142</v>
      </c>
      <c r="M706" s="17" t="n">
        <v>221</v>
      </c>
      <c r="N706" s="17" t="n">
        <v>197</v>
      </c>
      <c r="O706" s="17" t="n">
        <v>56</v>
      </c>
      <c r="P706" s="17" t="n">
        <v>0</v>
      </c>
      <c r="Q706" s="17" t="n">
        <v>0</v>
      </c>
      <c r="R706" s="17" t="n">
        <v>0</v>
      </c>
      <c r="S706" s="17" t="n">
        <v>0</v>
      </c>
      <c r="T706" s="17" t="n">
        <v>0</v>
      </c>
    </row>
    <row r="707" customFormat="false" ht="15" hidden="false" customHeight="true" outlineLevel="0" collapsed="false">
      <c r="A707" s="17" t="s">
        <v>473</v>
      </c>
      <c r="B707" s="17" t="s">
        <v>142</v>
      </c>
      <c r="C707" s="17" t="s">
        <v>217</v>
      </c>
      <c r="D707" s="17" t="s">
        <v>218</v>
      </c>
      <c r="E707" s="17" t="s">
        <v>243</v>
      </c>
      <c r="F707" s="17" t="s">
        <v>158</v>
      </c>
      <c r="G707" s="17" t="n">
        <v>3</v>
      </c>
      <c r="H707" s="17" t="n">
        <v>3</v>
      </c>
      <c r="I707" s="17" t="n">
        <v>2</v>
      </c>
      <c r="J707" s="17" t="n">
        <v>2</v>
      </c>
      <c r="K707" s="17" t="n">
        <v>3</v>
      </c>
      <c r="L707" s="17" t="n">
        <v>53</v>
      </c>
      <c r="M707" s="17" t="n">
        <v>54</v>
      </c>
      <c r="N707" s="17" t="n">
        <v>26</v>
      </c>
      <c r="O707" s="17" t="n">
        <v>23</v>
      </c>
      <c r="P707" s="17" t="n">
        <v>0</v>
      </c>
      <c r="Q707" s="17" t="n">
        <v>0</v>
      </c>
      <c r="R707" s="17" t="n">
        <v>0</v>
      </c>
      <c r="S707" s="17" t="n">
        <v>0</v>
      </c>
      <c r="T707" s="17" t="n">
        <v>0</v>
      </c>
    </row>
    <row r="708" customFormat="false" ht="15" hidden="false" customHeight="true" outlineLevel="0" collapsed="false">
      <c r="A708" s="17" t="s">
        <v>473</v>
      </c>
      <c r="B708" s="17" t="s">
        <v>142</v>
      </c>
      <c r="C708" s="17" t="s">
        <v>217</v>
      </c>
      <c r="D708" s="17" t="s">
        <v>218</v>
      </c>
      <c r="E708" s="17" t="s">
        <v>243</v>
      </c>
      <c r="F708" s="17" t="s">
        <v>169</v>
      </c>
      <c r="G708" s="17" t="n">
        <v>0</v>
      </c>
      <c r="H708" s="17" t="n">
        <v>1</v>
      </c>
      <c r="I708" s="17" t="n">
        <v>0</v>
      </c>
      <c r="J708" s="17" t="n">
        <v>0</v>
      </c>
      <c r="K708" s="17" t="n">
        <v>1</v>
      </c>
      <c r="L708" s="17" t="n">
        <v>0</v>
      </c>
      <c r="M708" s="17" t="n">
        <v>2</v>
      </c>
      <c r="N708" s="17" t="n">
        <v>0</v>
      </c>
      <c r="O708" s="17" t="n">
        <v>0</v>
      </c>
      <c r="P708" s="17" t="n">
        <v>0</v>
      </c>
      <c r="Q708" s="17" t="n">
        <v>0</v>
      </c>
      <c r="R708" s="17" t="n">
        <v>0</v>
      </c>
      <c r="S708" s="17" t="n">
        <v>0</v>
      </c>
      <c r="T708" s="17" t="n">
        <v>0</v>
      </c>
    </row>
    <row r="709" customFormat="false" ht="15" hidden="false" customHeight="true" outlineLevel="0" collapsed="false">
      <c r="A709" s="17" t="s">
        <v>473</v>
      </c>
      <c r="B709" s="17" t="s">
        <v>142</v>
      </c>
      <c r="C709" s="17" t="s">
        <v>217</v>
      </c>
      <c r="D709" s="17" t="s">
        <v>218</v>
      </c>
      <c r="E709" s="17" t="s">
        <v>139</v>
      </c>
      <c r="F709" s="17" t="s">
        <v>7</v>
      </c>
      <c r="G709" s="17" t="n">
        <v>1</v>
      </c>
      <c r="H709" s="17" t="n">
        <v>1</v>
      </c>
      <c r="I709" s="17" t="n">
        <v>0</v>
      </c>
      <c r="J709" s="17" t="n">
        <v>0</v>
      </c>
      <c r="K709" s="17" t="n">
        <v>1</v>
      </c>
      <c r="L709" s="17" t="n">
        <v>2</v>
      </c>
      <c r="M709" s="17" t="n">
        <v>1</v>
      </c>
      <c r="N709" s="17" t="n">
        <v>0</v>
      </c>
      <c r="O709" s="17" t="n">
        <v>0</v>
      </c>
      <c r="P709" s="17" t="n">
        <v>0</v>
      </c>
      <c r="Q709" s="17" t="n">
        <v>0</v>
      </c>
      <c r="R709" s="17" t="n">
        <v>0</v>
      </c>
      <c r="S709" s="17" t="n">
        <v>0</v>
      </c>
      <c r="T709" s="17" t="n">
        <v>0</v>
      </c>
    </row>
    <row r="710" customFormat="false" ht="15" hidden="false" customHeight="true" outlineLevel="0" collapsed="false">
      <c r="A710" s="17" t="s">
        <v>473</v>
      </c>
      <c r="B710" s="17" t="s">
        <v>142</v>
      </c>
      <c r="C710" s="17" t="s">
        <v>217</v>
      </c>
      <c r="D710" s="17" t="s">
        <v>218</v>
      </c>
      <c r="E710" s="17" t="s">
        <v>139</v>
      </c>
      <c r="F710" s="17" t="s">
        <v>140</v>
      </c>
      <c r="G710" s="17" t="n">
        <v>1</v>
      </c>
      <c r="H710" s="17" t="n">
        <v>1</v>
      </c>
      <c r="I710" s="17" t="n">
        <v>0</v>
      </c>
      <c r="J710" s="17" t="n">
        <v>0</v>
      </c>
      <c r="K710" s="17" t="n">
        <v>1</v>
      </c>
      <c r="L710" s="17" t="n">
        <v>0</v>
      </c>
      <c r="M710" s="17" t="n">
        <v>1</v>
      </c>
      <c r="N710" s="17" t="n">
        <v>0</v>
      </c>
      <c r="O710" s="17" t="n">
        <v>0</v>
      </c>
      <c r="P710" s="17" t="n">
        <v>0</v>
      </c>
      <c r="Q710" s="17" t="n">
        <v>0</v>
      </c>
      <c r="R710" s="17" t="n">
        <v>0</v>
      </c>
      <c r="S710" s="17" t="n">
        <v>0</v>
      </c>
      <c r="T710" s="17" t="n">
        <v>0</v>
      </c>
    </row>
    <row r="711" customFormat="false" ht="15" hidden="false" customHeight="true" outlineLevel="0" collapsed="false">
      <c r="A711" s="17" t="s">
        <v>473</v>
      </c>
      <c r="B711" s="17" t="s">
        <v>142</v>
      </c>
      <c r="C711" s="17" t="s">
        <v>217</v>
      </c>
      <c r="D711" s="17" t="s">
        <v>218</v>
      </c>
      <c r="E711" s="17" t="s">
        <v>139</v>
      </c>
      <c r="F711" s="17" t="s">
        <v>158</v>
      </c>
      <c r="G711" s="17" t="n">
        <v>1</v>
      </c>
      <c r="H711" s="17" t="n">
        <v>0</v>
      </c>
      <c r="I711" s="17" t="n">
        <v>0</v>
      </c>
      <c r="J711" s="17" t="n">
        <v>0</v>
      </c>
      <c r="K711" s="17" t="n">
        <v>1</v>
      </c>
      <c r="L711" s="17" t="n">
        <v>2</v>
      </c>
      <c r="M711" s="17" t="n">
        <v>0</v>
      </c>
      <c r="N711" s="17" t="n">
        <v>0</v>
      </c>
      <c r="O711" s="17" t="n">
        <v>0</v>
      </c>
      <c r="P711" s="17" t="n">
        <v>0</v>
      </c>
      <c r="Q711" s="17" t="n">
        <v>0</v>
      </c>
      <c r="R711" s="17" t="n">
        <v>0</v>
      </c>
      <c r="S711" s="17" t="n">
        <v>0</v>
      </c>
      <c r="T711" s="17" t="n">
        <v>0</v>
      </c>
    </row>
    <row r="712" customFormat="false" ht="15" hidden="false" customHeight="true" outlineLevel="0" collapsed="false">
      <c r="A712" s="17" t="s">
        <v>350</v>
      </c>
      <c r="B712" s="17" t="s">
        <v>142</v>
      </c>
      <c r="C712" s="17" t="s">
        <v>134</v>
      </c>
      <c r="D712" s="17" t="s">
        <v>135</v>
      </c>
      <c r="E712" s="17" t="s">
        <v>139</v>
      </c>
      <c r="F712" s="17" t="s">
        <v>7</v>
      </c>
      <c r="G712" s="17" t="n">
        <v>1</v>
      </c>
      <c r="H712" s="17" t="n">
        <v>1</v>
      </c>
      <c r="I712" s="17" t="n">
        <v>1</v>
      </c>
      <c r="J712" s="17" t="n">
        <v>0</v>
      </c>
      <c r="K712" s="17" t="n">
        <v>2</v>
      </c>
      <c r="L712" s="17" t="n">
        <v>25</v>
      </c>
      <c r="M712" s="17" t="n">
        <v>126</v>
      </c>
      <c r="N712" s="17" t="n">
        <v>4</v>
      </c>
      <c r="O712" s="17" t="n">
        <v>0</v>
      </c>
      <c r="P712" s="17" t="n">
        <v>0</v>
      </c>
      <c r="Q712" s="17" t="n">
        <v>0</v>
      </c>
      <c r="R712" s="17" t="n">
        <v>0</v>
      </c>
      <c r="S712" s="17" t="n">
        <v>0</v>
      </c>
      <c r="T712" s="17" t="n">
        <v>0</v>
      </c>
    </row>
    <row r="713" customFormat="false" ht="15" hidden="false" customHeight="true" outlineLevel="0" collapsed="false">
      <c r="A713" s="17" t="s">
        <v>350</v>
      </c>
      <c r="B713" s="17" t="s">
        <v>142</v>
      </c>
      <c r="C713" s="17" t="s">
        <v>134</v>
      </c>
      <c r="D713" s="17" t="s">
        <v>135</v>
      </c>
      <c r="E713" s="17" t="s">
        <v>139</v>
      </c>
      <c r="F713" s="17" t="s">
        <v>140</v>
      </c>
      <c r="G713" s="17" t="n">
        <v>0</v>
      </c>
      <c r="H713" s="17" t="n">
        <v>1</v>
      </c>
      <c r="I713" s="17" t="n">
        <v>0</v>
      </c>
      <c r="J713" s="17" t="n">
        <v>0</v>
      </c>
      <c r="K713" s="17" t="n">
        <v>1</v>
      </c>
      <c r="L713" s="17" t="n">
        <v>0</v>
      </c>
      <c r="M713" s="17" t="n">
        <v>96</v>
      </c>
      <c r="N713" s="17" t="n">
        <v>0</v>
      </c>
      <c r="O713" s="17" t="n">
        <v>0</v>
      </c>
      <c r="P713" s="17" t="n">
        <v>0</v>
      </c>
      <c r="Q713" s="17" t="n">
        <v>0</v>
      </c>
      <c r="R713" s="17" t="n">
        <v>0</v>
      </c>
      <c r="S713" s="17" t="n">
        <v>0</v>
      </c>
      <c r="T713" s="17" t="n">
        <v>0</v>
      </c>
    </row>
    <row r="714" customFormat="false" ht="15" hidden="false" customHeight="true" outlineLevel="0" collapsed="false">
      <c r="A714" s="17" t="s">
        <v>350</v>
      </c>
      <c r="B714" s="17" t="s">
        <v>142</v>
      </c>
      <c r="C714" s="17" t="s">
        <v>134</v>
      </c>
      <c r="D714" s="17" t="s">
        <v>135</v>
      </c>
      <c r="E714" s="17" t="s">
        <v>139</v>
      </c>
      <c r="F714" s="17" t="s">
        <v>144</v>
      </c>
      <c r="G714" s="17" t="n">
        <v>0</v>
      </c>
      <c r="H714" s="17" t="n">
        <v>1</v>
      </c>
      <c r="I714" s="17" t="n">
        <v>1</v>
      </c>
      <c r="J714" s="17" t="n">
        <v>0</v>
      </c>
      <c r="K714" s="17" t="n">
        <v>1</v>
      </c>
      <c r="L714" s="17" t="n">
        <v>0</v>
      </c>
      <c r="M714" s="17" t="n">
        <v>30</v>
      </c>
      <c r="N714" s="17" t="n">
        <v>4</v>
      </c>
      <c r="O714" s="17" t="n">
        <v>0</v>
      </c>
      <c r="P714" s="17" t="n">
        <v>0</v>
      </c>
      <c r="Q714" s="17" t="n">
        <v>0</v>
      </c>
      <c r="R714" s="17" t="n">
        <v>0</v>
      </c>
      <c r="S714" s="17" t="n">
        <v>0</v>
      </c>
      <c r="T714" s="17" t="n">
        <v>0</v>
      </c>
    </row>
    <row r="715" customFormat="false" ht="15" hidden="false" customHeight="true" outlineLevel="0" collapsed="false">
      <c r="A715" s="17" t="s">
        <v>350</v>
      </c>
      <c r="B715" s="17" t="s">
        <v>142</v>
      </c>
      <c r="C715" s="17" t="s">
        <v>134</v>
      </c>
      <c r="D715" s="17" t="s">
        <v>135</v>
      </c>
      <c r="E715" s="17" t="s">
        <v>139</v>
      </c>
      <c r="F715" s="17" t="s">
        <v>150</v>
      </c>
      <c r="G715" s="17" t="n">
        <v>1</v>
      </c>
      <c r="H715" s="17" t="n">
        <v>0</v>
      </c>
      <c r="I715" s="17" t="n">
        <v>0</v>
      </c>
      <c r="J715" s="17" t="n">
        <v>0</v>
      </c>
      <c r="K715" s="17" t="n">
        <v>1</v>
      </c>
      <c r="L715" s="17" t="n">
        <v>25</v>
      </c>
      <c r="M715" s="17" t="n">
        <v>0</v>
      </c>
      <c r="N715" s="17" t="n">
        <v>0</v>
      </c>
      <c r="O715" s="17" t="n">
        <v>0</v>
      </c>
      <c r="P715" s="17" t="n">
        <v>0</v>
      </c>
      <c r="Q715" s="17" t="n">
        <v>0</v>
      </c>
      <c r="R715" s="17" t="n">
        <v>0</v>
      </c>
      <c r="S715" s="17" t="n">
        <v>0</v>
      </c>
      <c r="T715" s="17" t="n">
        <v>0</v>
      </c>
    </row>
    <row r="716" customFormat="false" ht="15" hidden="false" customHeight="true" outlineLevel="0" collapsed="false">
      <c r="A716" s="17" t="s">
        <v>350</v>
      </c>
      <c r="B716" s="17" t="s">
        <v>142</v>
      </c>
      <c r="C716" s="17" t="s">
        <v>134</v>
      </c>
      <c r="D716" s="17" t="s">
        <v>177</v>
      </c>
      <c r="E716" s="17" t="s">
        <v>139</v>
      </c>
      <c r="F716" s="17" t="s">
        <v>7</v>
      </c>
      <c r="G716" s="17" t="n">
        <v>0</v>
      </c>
      <c r="H716" s="17" t="n">
        <v>0</v>
      </c>
      <c r="I716" s="17" t="n">
        <v>0</v>
      </c>
      <c r="J716" s="17" t="n">
        <v>1</v>
      </c>
      <c r="K716" s="17" t="n">
        <v>1</v>
      </c>
      <c r="L716" s="17" t="n">
        <v>0</v>
      </c>
      <c r="M716" s="17" t="n">
        <v>0</v>
      </c>
      <c r="N716" s="17" t="n">
        <v>0</v>
      </c>
      <c r="O716" s="17" t="n">
        <v>59</v>
      </c>
      <c r="P716" s="17" t="n">
        <v>0</v>
      </c>
      <c r="Q716" s="17" t="n">
        <v>0</v>
      </c>
      <c r="R716" s="17" t="n">
        <v>0</v>
      </c>
      <c r="S716" s="17" t="n">
        <v>0</v>
      </c>
      <c r="T716" s="17" t="n">
        <v>0</v>
      </c>
    </row>
    <row r="717" customFormat="false" ht="15" hidden="false" customHeight="true" outlineLevel="0" collapsed="false">
      <c r="A717" s="17" t="s">
        <v>350</v>
      </c>
      <c r="B717" s="17" t="s">
        <v>142</v>
      </c>
      <c r="C717" s="17" t="s">
        <v>134</v>
      </c>
      <c r="D717" s="17" t="s">
        <v>177</v>
      </c>
      <c r="E717" s="17" t="s">
        <v>139</v>
      </c>
      <c r="F717" s="17" t="s">
        <v>150</v>
      </c>
      <c r="G717" s="17" t="n">
        <v>0</v>
      </c>
      <c r="H717" s="17" t="n">
        <v>0</v>
      </c>
      <c r="I717" s="17" t="n">
        <v>0</v>
      </c>
      <c r="J717" s="17" t="n">
        <v>1</v>
      </c>
      <c r="K717" s="17" t="n">
        <v>1</v>
      </c>
      <c r="L717" s="17" t="n">
        <v>0</v>
      </c>
      <c r="M717" s="17" t="n">
        <v>0</v>
      </c>
      <c r="N717" s="17" t="n">
        <v>0</v>
      </c>
      <c r="O717" s="17" t="n">
        <v>59</v>
      </c>
      <c r="P717" s="17" t="n">
        <v>0</v>
      </c>
      <c r="Q717" s="17" t="n">
        <v>0</v>
      </c>
      <c r="R717" s="17" t="n">
        <v>0</v>
      </c>
      <c r="S717" s="17" t="n">
        <v>0</v>
      </c>
      <c r="T717" s="17" t="n">
        <v>0</v>
      </c>
    </row>
    <row r="718" customFormat="false" ht="15" hidden="false" customHeight="true" outlineLevel="0" collapsed="false">
      <c r="A718" s="17" t="s">
        <v>350</v>
      </c>
      <c r="B718" s="17" t="s">
        <v>142</v>
      </c>
      <c r="C718" s="17" t="s">
        <v>134</v>
      </c>
      <c r="D718" s="17" t="s">
        <v>14446</v>
      </c>
      <c r="E718" s="17" t="s">
        <v>243</v>
      </c>
      <c r="F718" s="17" t="s">
        <v>7</v>
      </c>
      <c r="G718" s="17" t="n">
        <v>0</v>
      </c>
      <c r="H718" s="17" t="n">
        <v>1</v>
      </c>
      <c r="I718" s="17" t="n">
        <v>1</v>
      </c>
      <c r="J718" s="17" t="n">
        <v>1</v>
      </c>
      <c r="K718" s="17" t="n">
        <v>1</v>
      </c>
      <c r="L718" s="17" t="n">
        <v>0</v>
      </c>
      <c r="M718" s="17" t="n">
        <v>235</v>
      </c>
      <c r="N718" s="17" t="n">
        <v>523</v>
      </c>
      <c r="O718" s="17" t="n">
        <v>1152</v>
      </c>
      <c r="P718" s="17" t="n">
        <v>0</v>
      </c>
      <c r="Q718" s="17" t="n">
        <v>0</v>
      </c>
      <c r="R718" s="17" t="n">
        <v>0</v>
      </c>
      <c r="S718" s="17" t="n">
        <v>0</v>
      </c>
      <c r="T718" s="17" t="n">
        <v>0</v>
      </c>
    </row>
    <row r="719" customFormat="false" ht="15" hidden="false" customHeight="true" outlineLevel="0" collapsed="false">
      <c r="A719" s="17" t="s">
        <v>350</v>
      </c>
      <c r="B719" s="17" t="s">
        <v>142</v>
      </c>
      <c r="C719" s="17" t="s">
        <v>134</v>
      </c>
      <c r="D719" s="17" t="s">
        <v>14446</v>
      </c>
      <c r="E719" s="17" t="s">
        <v>243</v>
      </c>
      <c r="F719" s="17" t="s">
        <v>140</v>
      </c>
      <c r="G719" s="17" t="n">
        <v>0</v>
      </c>
      <c r="H719" s="17" t="n">
        <v>0</v>
      </c>
      <c r="I719" s="17" t="n">
        <v>1</v>
      </c>
      <c r="J719" s="17" t="n">
        <v>0</v>
      </c>
      <c r="K719" s="17" t="n">
        <v>1</v>
      </c>
      <c r="L719" s="17" t="n">
        <v>0</v>
      </c>
      <c r="M719" s="17" t="n">
        <v>0</v>
      </c>
      <c r="N719" s="17" t="n">
        <v>54</v>
      </c>
      <c r="O719" s="17" t="n">
        <v>0</v>
      </c>
      <c r="P719" s="17" t="n">
        <v>0</v>
      </c>
      <c r="Q719" s="17" t="n">
        <v>0</v>
      </c>
      <c r="R719" s="17" t="n">
        <v>0</v>
      </c>
      <c r="S719" s="17" t="n">
        <v>0</v>
      </c>
      <c r="T719" s="17" t="n">
        <v>0</v>
      </c>
    </row>
    <row r="720" customFormat="false" ht="15" hidden="false" customHeight="true" outlineLevel="0" collapsed="false">
      <c r="A720" s="17" t="s">
        <v>350</v>
      </c>
      <c r="B720" s="17" t="s">
        <v>142</v>
      </c>
      <c r="C720" s="17" t="s">
        <v>134</v>
      </c>
      <c r="D720" s="17" t="s">
        <v>14446</v>
      </c>
      <c r="E720" s="17" t="s">
        <v>243</v>
      </c>
      <c r="F720" s="17" t="s">
        <v>144</v>
      </c>
      <c r="G720" s="17" t="n">
        <v>0</v>
      </c>
      <c r="H720" s="17" t="n">
        <v>0</v>
      </c>
      <c r="I720" s="17" t="n">
        <v>1</v>
      </c>
      <c r="J720" s="17" t="n">
        <v>0</v>
      </c>
      <c r="K720" s="17" t="n">
        <v>1</v>
      </c>
      <c r="L720" s="17" t="n">
        <v>0</v>
      </c>
      <c r="M720" s="17" t="n">
        <v>0</v>
      </c>
      <c r="N720" s="17" t="n">
        <v>1</v>
      </c>
      <c r="O720" s="17" t="n">
        <v>0</v>
      </c>
      <c r="P720" s="17" t="n">
        <v>0</v>
      </c>
      <c r="Q720" s="17" t="n">
        <v>0</v>
      </c>
      <c r="R720" s="17" t="n">
        <v>0</v>
      </c>
      <c r="S720" s="17" t="n">
        <v>0</v>
      </c>
      <c r="T720" s="17" t="n">
        <v>0</v>
      </c>
    </row>
    <row r="721" customFormat="false" ht="15" hidden="false" customHeight="true" outlineLevel="0" collapsed="false">
      <c r="A721" s="17" t="s">
        <v>350</v>
      </c>
      <c r="B721" s="17" t="s">
        <v>142</v>
      </c>
      <c r="C721" s="17" t="s">
        <v>134</v>
      </c>
      <c r="D721" s="17" t="s">
        <v>14446</v>
      </c>
      <c r="E721" s="17" t="s">
        <v>243</v>
      </c>
      <c r="F721" s="17" t="s">
        <v>150</v>
      </c>
      <c r="G721" s="17" t="n">
        <v>0</v>
      </c>
      <c r="H721" s="17" t="n">
        <v>1</v>
      </c>
      <c r="I721" s="17" t="n">
        <v>1</v>
      </c>
      <c r="J721" s="17" t="n">
        <v>1</v>
      </c>
      <c r="K721" s="17" t="n">
        <v>1</v>
      </c>
      <c r="L721" s="17" t="n">
        <v>0</v>
      </c>
      <c r="M721" s="17" t="n">
        <v>207</v>
      </c>
      <c r="N721" s="17" t="n">
        <v>451</v>
      </c>
      <c r="O721" s="17" t="n">
        <v>1146</v>
      </c>
      <c r="P721" s="17" t="n">
        <v>0</v>
      </c>
      <c r="Q721" s="17" t="n">
        <v>0</v>
      </c>
      <c r="R721" s="17" t="n">
        <v>0</v>
      </c>
      <c r="S721" s="17" t="n">
        <v>0</v>
      </c>
      <c r="T721" s="17" t="n">
        <v>0</v>
      </c>
    </row>
    <row r="722" customFormat="false" ht="15" hidden="false" customHeight="true" outlineLevel="0" collapsed="false">
      <c r="A722" s="17" t="s">
        <v>350</v>
      </c>
      <c r="B722" s="17" t="s">
        <v>142</v>
      </c>
      <c r="C722" s="17" t="s">
        <v>134</v>
      </c>
      <c r="D722" s="17" t="s">
        <v>14446</v>
      </c>
      <c r="E722" s="17" t="s">
        <v>243</v>
      </c>
      <c r="F722" s="17" t="s">
        <v>158</v>
      </c>
      <c r="G722" s="17" t="n">
        <v>0</v>
      </c>
      <c r="H722" s="17" t="n">
        <v>1</v>
      </c>
      <c r="I722" s="17" t="n">
        <v>1</v>
      </c>
      <c r="J722" s="17" t="n">
        <v>1</v>
      </c>
      <c r="K722" s="17" t="n">
        <v>1</v>
      </c>
      <c r="L722" s="17" t="n">
        <v>0</v>
      </c>
      <c r="M722" s="17" t="n">
        <v>23</v>
      </c>
      <c r="N722" s="17" t="n">
        <v>17</v>
      </c>
      <c r="O722" s="17" t="n">
        <v>6</v>
      </c>
      <c r="P722" s="17" t="n">
        <v>0</v>
      </c>
      <c r="Q722" s="17" t="n">
        <v>0</v>
      </c>
      <c r="R722" s="17" t="n">
        <v>0</v>
      </c>
      <c r="S722" s="17" t="n">
        <v>0</v>
      </c>
      <c r="T722" s="17" t="n">
        <v>0</v>
      </c>
    </row>
    <row r="723" customFormat="false" ht="15" hidden="false" customHeight="true" outlineLevel="0" collapsed="false">
      <c r="A723" s="17" t="s">
        <v>350</v>
      </c>
      <c r="B723" s="17" t="s">
        <v>142</v>
      </c>
      <c r="C723" s="17" t="s">
        <v>134</v>
      </c>
      <c r="D723" s="17" t="s">
        <v>14446</v>
      </c>
      <c r="E723" s="17" t="s">
        <v>243</v>
      </c>
      <c r="F723" s="17" t="s">
        <v>169</v>
      </c>
      <c r="G723" s="17" t="n">
        <v>0</v>
      </c>
      <c r="H723" s="17" t="n">
        <v>1</v>
      </c>
      <c r="I723" s="17" t="n">
        <v>0</v>
      </c>
      <c r="J723" s="17" t="n">
        <v>0</v>
      </c>
      <c r="K723" s="17" t="n">
        <v>1</v>
      </c>
      <c r="L723" s="17" t="n">
        <v>0</v>
      </c>
      <c r="M723" s="17" t="n">
        <v>5</v>
      </c>
      <c r="N723" s="17" t="n">
        <v>0</v>
      </c>
      <c r="O723" s="17" t="n">
        <v>0</v>
      </c>
      <c r="P723" s="17" t="n">
        <v>0</v>
      </c>
      <c r="Q723" s="17" t="n">
        <v>0</v>
      </c>
      <c r="R723" s="17" t="n">
        <v>0</v>
      </c>
      <c r="S723" s="17" t="n">
        <v>0</v>
      </c>
      <c r="T723" s="17" t="n">
        <v>0</v>
      </c>
    </row>
    <row r="724" customFormat="false" ht="15" hidden="false" customHeight="true" outlineLevel="0" collapsed="false">
      <c r="A724" s="17" t="s">
        <v>350</v>
      </c>
      <c r="B724" s="17" t="s">
        <v>142</v>
      </c>
      <c r="C724" s="17" t="s">
        <v>134</v>
      </c>
      <c r="D724" s="17" t="s">
        <v>14446</v>
      </c>
      <c r="E724" s="17" t="s">
        <v>139</v>
      </c>
      <c r="F724" s="17" t="s">
        <v>7</v>
      </c>
      <c r="G724" s="17" t="n">
        <v>1</v>
      </c>
      <c r="H724" s="17" t="n">
        <v>1</v>
      </c>
      <c r="I724" s="17" t="n">
        <v>1</v>
      </c>
      <c r="J724" s="17" t="n">
        <v>0</v>
      </c>
      <c r="K724" s="17" t="n">
        <v>1</v>
      </c>
      <c r="L724" s="17" t="n">
        <v>8</v>
      </c>
      <c r="M724" s="17" t="n">
        <v>443</v>
      </c>
      <c r="N724" s="17" t="n">
        <v>1051</v>
      </c>
      <c r="O724" s="17" t="n">
        <v>0</v>
      </c>
      <c r="P724" s="17" t="n">
        <v>0</v>
      </c>
      <c r="Q724" s="17" t="n">
        <v>0</v>
      </c>
      <c r="R724" s="17" t="n">
        <v>0</v>
      </c>
      <c r="S724" s="17" t="n">
        <v>0</v>
      </c>
      <c r="T724" s="17" t="n">
        <v>0</v>
      </c>
    </row>
    <row r="725" customFormat="false" ht="15" hidden="false" customHeight="true" outlineLevel="0" collapsed="false">
      <c r="A725" s="17" t="s">
        <v>350</v>
      </c>
      <c r="B725" s="17" t="s">
        <v>142</v>
      </c>
      <c r="C725" s="17" t="s">
        <v>134</v>
      </c>
      <c r="D725" s="17" t="s">
        <v>14446</v>
      </c>
      <c r="E725" s="17" t="s">
        <v>139</v>
      </c>
      <c r="F725" s="17" t="s">
        <v>140</v>
      </c>
      <c r="G725" s="17" t="n">
        <v>0</v>
      </c>
      <c r="H725" s="17" t="n">
        <v>1</v>
      </c>
      <c r="I725" s="17" t="n">
        <v>1</v>
      </c>
      <c r="J725" s="17" t="n">
        <v>0</v>
      </c>
      <c r="K725" s="17" t="n">
        <v>1</v>
      </c>
      <c r="L725" s="17" t="n">
        <v>0</v>
      </c>
      <c r="M725" s="17" t="n">
        <v>100</v>
      </c>
      <c r="N725" s="17" t="n">
        <v>988</v>
      </c>
      <c r="O725" s="17" t="n">
        <v>0</v>
      </c>
      <c r="P725" s="17" t="n">
        <v>0</v>
      </c>
      <c r="Q725" s="17" t="n">
        <v>0</v>
      </c>
      <c r="R725" s="17" t="n">
        <v>0</v>
      </c>
      <c r="S725" s="17" t="n">
        <v>0</v>
      </c>
      <c r="T725" s="17" t="n">
        <v>0</v>
      </c>
    </row>
    <row r="726" customFormat="false" ht="15" hidden="false" customHeight="true" outlineLevel="0" collapsed="false">
      <c r="A726" s="17" t="s">
        <v>350</v>
      </c>
      <c r="B726" s="17" t="s">
        <v>142</v>
      </c>
      <c r="C726" s="17" t="s">
        <v>134</v>
      </c>
      <c r="D726" s="17" t="s">
        <v>14446</v>
      </c>
      <c r="E726" s="17" t="s">
        <v>139</v>
      </c>
      <c r="F726" s="17" t="s">
        <v>150</v>
      </c>
      <c r="G726" s="17" t="n">
        <v>1</v>
      </c>
      <c r="H726" s="17" t="n">
        <v>1</v>
      </c>
      <c r="I726" s="17" t="n">
        <v>1</v>
      </c>
      <c r="J726" s="17" t="n">
        <v>0</v>
      </c>
      <c r="K726" s="17" t="n">
        <v>1</v>
      </c>
      <c r="L726" s="17" t="n">
        <v>8</v>
      </c>
      <c r="M726" s="17" t="n">
        <v>343</v>
      </c>
      <c r="N726" s="17" t="n">
        <v>59</v>
      </c>
      <c r="O726" s="17" t="n">
        <v>0</v>
      </c>
      <c r="P726" s="17" t="n">
        <v>0</v>
      </c>
      <c r="Q726" s="17" t="n">
        <v>0</v>
      </c>
      <c r="R726" s="17" t="n">
        <v>0</v>
      </c>
      <c r="S726" s="17" t="n">
        <v>0</v>
      </c>
      <c r="T726" s="17" t="n">
        <v>0</v>
      </c>
    </row>
    <row r="727" customFormat="false" ht="15" hidden="false" customHeight="true" outlineLevel="0" collapsed="false">
      <c r="A727" s="17" t="s">
        <v>350</v>
      </c>
      <c r="B727" s="17" t="s">
        <v>142</v>
      </c>
      <c r="C727" s="17" t="s">
        <v>134</v>
      </c>
      <c r="D727" s="17" t="s">
        <v>14446</v>
      </c>
      <c r="E727" s="17" t="s">
        <v>139</v>
      </c>
      <c r="F727" s="17" t="s">
        <v>169</v>
      </c>
      <c r="G727" s="17" t="n">
        <v>0</v>
      </c>
      <c r="H727" s="17" t="n">
        <v>0</v>
      </c>
      <c r="I727" s="17" t="n">
        <v>1</v>
      </c>
      <c r="J727" s="17" t="n">
        <v>0</v>
      </c>
      <c r="K727" s="17" t="n">
        <v>1</v>
      </c>
      <c r="L727" s="17" t="n">
        <v>0</v>
      </c>
      <c r="M727" s="17" t="n">
        <v>0</v>
      </c>
      <c r="N727" s="17" t="n">
        <v>4</v>
      </c>
      <c r="O727" s="17" t="n">
        <v>0</v>
      </c>
      <c r="P727" s="17" t="n">
        <v>0</v>
      </c>
      <c r="Q727" s="17" t="n">
        <v>0</v>
      </c>
      <c r="R727" s="17" t="n">
        <v>0</v>
      </c>
      <c r="S727" s="17" t="n">
        <v>0</v>
      </c>
      <c r="T727" s="17" t="n">
        <v>0</v>
      </c>
    </row>
    <row r="728" customFormat="false" ht="15" hidden="false" customHeight="true" outlineLevel="0" collapsed="false">
      <c r="A728" s="17" t="s">
        <v>350</v>
      </c>
      <c r="B728" s="17" t="s">
        <v>142</v>
      </c>
      <c r="C728" s="17" t="s">
        <v>148</v>
      </c>
      <c r="D728" s="17" t="s">
        <v>14443</v>
      </c>
      <c r="E728" s="17" t="s">
        <v>139</v>
      </c>
      <c r="F728" s="17" t="s">
        <v>7</v>
      </c>
      <c r="G728" s="17" t="n">
        <v>0</v>
      </c>
      <c r="H728" s="17" t="n">
        <v>0</v>
      </c>
      <c r="I728" s="17" t="n">
        <v>1</v>
      </c>
      <c r="J728" s="17" t="n">
        <v>0</v>
      </c>
      <c r="K728" s="17" t="n">
        <v>1</v>
      </c>
      <c r="L728" s="17" t="n">
        <v>0</v>
      </c>
      <c r="M728" s="17" t="n">
        <v>0</v>
      </c>
      <c r="N728" s="17" t="n">
        <v>12</v>
      </c>
      <c r="O728" s="17" t="n">
        <v>0</v>
      </c>
      <c r="P728" s="17" t="n">
        <v>0</v>
      </c>
      <c r="Q728" s="17" t="n">
        <v>0</v>
      </c>
      <c r="R728" s="17" t="n">
        <v>0</v>
      </c>
      <c r="S728" s="17" t="n">
        <v>0</v>
      </c>
      <c r="T728" s="17" t="n">
        <v>0</v>
      </c>
    </row>
    <row r="729" customFormat="false" ht="15" hidden="false" customHeight="true" outlineLevel="0" collapsed="false">
      <c r="A729" s="17" t="s">
        <v>350</v>
      </c>
      <c r="B729" s="17" t="s">
        <v>142</v>
      </c>
      <c r="C729" s="17" t="s">
        <v>148</v>
      </c>
      <c r="D729" s="17" t="s">
        <v>14443</v>
      </c>
      <c r="E729" s="17" t="s">
        <v>139</v>
      </c>
      <c r="F729" s="17" t="s">
        <v>150</v>
      </c>
      <c r="G729" s="17" t="n">
        <v>0</v>
      </c>
      <c r="H729" s="17" t="n">
        <v>0</v>
      </c>
      <c r="I729" s="17" t="n">
        <v>1</v>
      </c>
      <c r="J729" s="17" t="n">
        <v>0</v>
      </c>
      <c r="K729" s="17" t="n">
        <v>1</v>
      </c>
      <c r="L729" s="17" t="n">
        <v>0</v>
      </c>
      <c r="M729" s="17" t="n">
        <v>0</v>
      </c>
      <c r="N729" s="17" t="n">
        <v>12</v>
      </c>
      <c r="O729" s="17" t="n">
        <v>0</v>
      </c>
      <c r="P729" s="17" t="n">
        <v>0</v>
      </c>
      <c r="Q729" s="17" t="n">
        <v>0</v>
      </c>
      <c r="R729" s="17" t="n">
        <v>0</v>
      </c>
      <c r="S729" s="17" t="n">
        <v>0</v>
      </c>
      <c r="T729" s="17" t="n">
        <v>0</v>
      </c>
    </row>
    <row r="730" customFormat="false" ht="15" hidden="false" customHeight="true" outlineLevel="0" collapsed="false">
      <c r="A730" s="17" t="s">
        <v>350</v>
      </c>
      <c r="B730" s="17" t="s">
        <v>142</v>
      </c>
      <c r="C730" s="17" t="s">
        <v>217</v>
      </c>
      <c r="D730" s="17" t="s">
        <v>235</v>
      </c>
      <c r="E730" s="17" t="s">
        <v>139</v>
      </c>
      <c r="F730" s="17" t="s">
        <v>7</v>
      </c>
      <c r="G730" s="17" t="n">
        <v>1</v>
      </c>
      <c r="H730" s="17" t="n">
        <v>1</v>
      </c>
      <c r="I730" s="17" t="n">
        <v>0</v>
      </c>
      <c r="J730" s="17" t="n">
        <v>1</v>
      </c>
      <c r="K730" s="17" t="n">
        <v>1</v>
      </c>
      <c r="L730" s="17" t="n">
        <v>44</v>
      </c>
      <c r="M730" s="17" t="n">
        <v>8</v>
      </c>
      <c r="N730" s="17" t="n">
        <v>0</v>
      </c>
      <c r="O730" s="17" t="n">
        <v>2</v>
      </c>
      <c r="P730" s="17" t="n">
        <v>0</v>
      </c>
      <c r="Q730" s="17" t="n">
        <v>0</v>
      </c>
      <c r="R730" s="17" t="n">
        <v>0</v>
      </c>
      <c r="S730" s="17" t="n">
        <v>0</v>
      </c>
      <c r="T730" s="17" t="n">
        <v>0</v>
      </c>
    </row>
    <row r="731" customFormat="false" ht="15" hidden="false" customHeight="true" outlineLevel="0" collapsed="false">
      <c r="A731" s="17" t="s">
        <v>350</v>
      </c>
      <c r="B731" s="17" t="s">
        <v>142</v>
      </c>
      <c r="C731" s="17" t="s">
        <v>217</v>
      </c>
      <c r="D731" s="17" t="s">
        <v>235</v>
      </c>
      <c r="E731" s="17" t="s">
        <v>139</v>
      </c>
      <c r="F731" s="17" t="s">
        <v>140</v>
      </c>
      <c r="G731" s="17" t="n">
        <v>1</v>
      </c>
      <c r="H731" s="17" t="n">
        <v>1</v>
      </c>
      <c r="I731" s="17" t="n">
        <v>0</v>
      </c>
      <c r="J731" s="17" t="n">
        <v>1</v>
      </c>
      <c r="K731" s="17" t="n">
        <v>1</v>
      </c>
      <c r="L731" s="17" t="n">
        <v>30</v>
      </c>
      <c r="M731" s="17" t="n">
        <v>3</v>
      </c>
      <c r="N731" s="17" t="n">
        <v>0</v>
      </c>
      <c r="O731" s="17" t="n">
        <v>2</v>
      </c>
      <c r="P731" s="17" t="n">
        <v>0</v>
      </c>
      <c r="Q731" s="17" t="n">
        <v>0</v>
      </c>
      <c r="R731" s="17" t="n">
        <v>0</v>
      </c>
      <c r="S731" s="17" t="n">
        <v>0</v>
      </c>
      <c r="T731" s="17" t="n">
        <v>0</v>
      </c>
    </row>
    <row r="732" customFormat="false" ht="15" hidden="false" customHeight="true" outlineLevel="0" collapsed="false">
      <c r="A732" s="17" t="s">
        <v>350</v>
      </c>
      <c r="B732" s="17" t="s">
        <v>142</v>
      </c>
      <c r="C732" s="17" t="s">
        <v>217</v>
      </c>
      <c r="D732" s="17" t="s">
        <v>235</v>
      </c>
      <c r="E732" s="17" t="s">
        <v>139</v>
      </c>
      <c r="F732" s="17" t="s">
        <v>150</v>
      </c>
      <c r="G732" s="17" t="n">
        <v>1</v>
      </c>
      <c r="H732" s="17" t="n">
        <v>0</v>
      </c>
      <c r="I732" s="17" t="n">
        <v>0</v>
      </c>
      <c r="J732" s="17" t="n">
        <v>0</v>
      </c>
      <c r="K732" s="17" t="n">
        <v>1</v>
      </c>
      <c r="L732" s="17" t="n">
        <v>6</v>
      </c>
      <c r="M732" s="17" t="n">
        <v>0</v>
      </c>
      <c r="N732" s="17" t="n">
        <v>0</v>
      </c>
      <c r="O732" s="17" t="n">
        <v>0</v>
      </c>
      <c r="P732" s="17" t="n">
        <v>0</v>
      </c>
      <c r="Q732" s="17" t="n">
        <v>0</v>
      </c>
      <c r="R732" s="17" t="n">
        <v>0</v>
      </c>
      <c r="S732" s="17" t="n">
        <v>0</v>
      </c>
      <c r="T732" s="17" t="n">
        <v>0</v>
      </c>
    </row>
    <row r="733" customFormat="false" ht="15" hidden="false" customHeight="true" outlineLevel="0" collapsed="false">
      <c r="A733" s="17" t="s">
        <v>350</v>
      </c>
      <c r="B733" s="17" t="s">
        <v>142</v>
      </c>
      <c r="C733" s="17" t="s">
        <v>217</v>
      </c>
      <c r="D733" s="17" t="s">
        <v>235</v>
      </c>
      <c r="E733" s="17" t="s">
        <v>139</v>
      </c>
      <c r="F733" s="17" t="s">
        <v>166</v>
      </c>
      <c r="G733" s="17" t="n">
        <v>1</v>
      </c>
      <c r="H733" s="17" t="n">
        <v>0</v>
      </c>
      <c r="I733" s="17" t="n">
        <v>0</v>
      </c>
      <c r="J733" s="17" t="n">
        <v>0</v>
      </c>
      <c r="K733" s="17" t="n">
        <v>1</v>
      </c>
      <c r="L733" s="17" t="n">
        <v>1</v>
      </c>
      <c r="M733" s="17" t="n">
        <v>0</v>
      </c>
      <c r="N733" s="17" t="n">
        <v>0</v>
      </c>
      <c r="O733" s="17" t="n">
        <v>0</v>
      </c>
      <c r="P733" s="17" t="n">
        <v>0</v>
      </c>
      <c r="Q733" s="17" t="n">
        <v>0</v>
      </c>
      <c r="R733" s="17" t="n">
        <v>0</v>
      </c>
      <c r="S733" s="17" t="n">
        <v>0</v>
      </c>
      <c r="T733" s="17" t="n">
        <v>0</v>
      </c>
    </row>
    <row r="734" customFormat="false" ht="15" hidden="false" customHeight="true" outlineLevel="0" collapsed="false">
      <c r="A734" s="17" t="s">
        <v>350</v>
      </c>
      <c r="B734" s="17" t="s">
        <v>142</v>
      </c>
      <c r="C734" s="17" t="s">
        <v>217</v>
      </c>
      <c r="D734" s="17" t="s">
        <v>235</v>
      </c>
      <c r="E734" s="17" t="s">
        <v>139</v>
      </c>
      <c r="F734" s="17" t="s">
        <v>158</v>
      </c>
      <c r="G734" s="17" t="n">
        <v>1</v>
      </c>
      <c r="H734" s="17" t="n">
        <v>1</v>
      </c>
      <c r="I734" s="17" t="n">
        <v>0</v>
      </c>
      <c r="J734" s="17" t="n">
        <v>0</v>
      </c>
      <c r="K734" s="17" t="n">
        <v>1</v>
      </c>
      <c r="L734" s="17" t="n">
        <v>7</v>
      </c>
      <c r="M734" s="17" t="n">
        <v>5</v>
      </c>
      <c r="N734" s="17" t="n">
        <v>0</v>
      </c>
      <c r="O734" s="17" t="n">
        <v>0</v>
      </c>
      <c r="P734" s="17" t="n">
        <v>0</v>
      </c>
      <c r="Q734" s="17" t="n">
        <v>0</v>
      </c>
      <c r="R734" s="17" t="n">
        <v>0</v>
      </c>
      <c r="S734" s="17" t="n">
        <v>0</v>
      </c>
      <c r="T734" s="17" t="n">
        <v>0</v>
      </c>
    </row>
    <row r="735" customFormat="false" ht="15" hidden="false" customHeight="true" outlineLevel="0" collapsed="false">
      <c r="A735" s="17" t="s">
        <v>350</v>
      </c>
      <c r="B735" s="17" t="s">
        <v>142</v>
      </c>
      <c r="C735" s="17" t="s">
        <v>217</v>
      </c>
      <c r="D735" s="17" t="s">
        <v>218</v>
      </c>
      <c r="E735" s="17" t="s">
        <v>243</v>
      </c>
      <c r="F735" s="17" t="s">
        <v>7</v>
      </c>
      <c r="G735" s="17" t="n">
        <v>2</v>
      </c>
      <c r="H735" s="17" t="n">
        <v>2</v>
      </c>
      <c r="I735" s="17" t="n">
        <v>2</v>
      </c>
      <c r="J735" s="17" t="n">
        <v>2</v>
      </c>
      <c r="K735" s="17" t="n">
        <v>2</v>
      </c>
      <c r="L735" s="17" t="n">
        <v>882</v>
      </c>
      <c r="M735" s="17" t="n">
        <v>671</v>
      </c>
      <c r="N735" s="17" t="n">
        <v>1506</v>
      </c>
      <c r="O735" s="17" t="n">
        <v>431</v>
      </c>
      <c r="P735" s="17" t="n">
        <v>0</v>
      </c>
      <c r="Q735" s="17" t="n">
        <v>0</v>
      </c>
      <c r="R735" s="17" t="n">
        <v>0</v>
      </c>
      <c r="S735" s="17" t="n">
        <v>0</v>
      </c>
      <c r="T735" s="17" t="n">
        <v>0</v>
      </c>
    </row>
    <row r="736" customFormat="false" ht="15" hidden="false" customHeight="true" outlineLevel="0" collapsed="false">
      <c r="A736" s="17" t="s">
        <v>350</v>
      </c>
      <c r="B736" s="17" t="s">
        <v>142</v>
      </c>
      <c r="C736" s="17" t="s">
        <v>217</v>
      </c>
      <c r="D736" s="17" t="s">
        <v>218</v>
      </c>
      <c r="E736" s="17" t="s">
        <v>243</v>
      </c>
      <c r="F736" s="17" t="s">
        <v>140</v>
      </c>
      <c r="G736" s="17" t="n">
        <v>1</v>
      </c>
      <c r="H736" s="17" t="n">
        <v>2</v>
      </c>
      <c r="I736" s="17" t="n">
        <v>2</v>
      </c>
      <c r="J736" s="17" t="n">
        <v>1</v>
      </c>
      <c r="K736" s="17" t="n">
        <v>2</v>
      </c>
      <c r="L736" s="17" t="n">
        <v>37</v>
      </c>
      <c r="M736" s="17" t="n">
        <v>153</v>
      </c>
      <c r="N736" s="17" t="n">
        <v>111</v>
      </c>
      <c r="O736" s="17" t="n">
        <v>5</v>
      </c>
      <c r="P736" s="17" t="n">
        <v>0</v>
      </c>
      <c r="Q736" s="17" t="n">
        <v>0</v>
      </c>
      <c r="R736" s="17" t="n">
        <v>0</v>
      </c>
      <c r="S736" s="17" t="n">
        <v>0</v>
      </c>
      <c r="T736" s="17" t="n">
        <v>0</v>
      </c>
    </row>
    <row r="737" customFormat="false" ht="15" hidden="false" customHeight="true" outlineLevel="0" collapsed="false">
      <c r="A737" s="17" t="s">
        <v>350</v>
      </c>
      <c r="B737" s="17" t="s">
        <v>142</v>
      </c>
      <c r="C737" s="17" t="s">
        <v>217</v>
      </c>
      <c r="D737" s="17" t="s">
        <v>218</v>
      </c>
      <c r="E737" s="17" t="s">
        <v>243</v>
      </c>
      <c r="F737" s="17" t="s">
        <v>150</v>
      </c>
      <c r="G737" s="17" t="n">
        <v>2</v>
      </c>
      <c r="H737" s="17" t="n">
        <v>2</v>
      </c>
      <c r="I737" s="17" t="n">
        <v>2</v>
      </c>
      <c r="J737" s="17" t="n">
        <v>2</v>
      </c>
      <c r="K737" s="17" t="n">
        <v>2</v>
      </c>
      <c r="L737" s="17" t="n">
        <v>695</v>
      </c>
      <c r="M737" s="17" t="n">
        <v>438</v>
      </c>
      <c r="N737" s="17" t="n">
        <v>1122</v>
      </c>
      <c r="O737" s="17" t="n">
        <v>421</v>
      </c>
      <c r="P737" s="17" t="n">
        <v>0</v>
      </c>
      <c r="Q737" s="17" t="n">
        <v>0</v>
      </c>
      <c r="R737" s="17" t="n">
        <v>0</v>
      </c>
      <c r="S737" s="17" t="n">
        <v>0</v>
      </c>
      <c r="T737" s="17" t="n">
        <v>0</v>
      </c>
    </row>
    <row r="738" customFormat="false" ht="15" hidden="false" customHeight="true" outlineLevel="0" collapsed="false">
      <c r="A738" s="17" t="s">
        <v>350</v>
      </c>
      <c r="B738" s="17" t="s">
        <v>142</v>
      </c>
      <c r="C738" s="17" t="s">
        <v>217</v>
      </c>
      <c r="D738" s="17" t="s">
        <v>218</v>
      </c>
      <c r="E738" s="17" t="s">
        <v>243</v>
      </c>
      <c r="F738" s="17" t="s">
        <v>166</v>
      </c>
      <c r="G738" s="17" t="n">
        <v>0</v>
      </c>
      <c r="H738" s="17" t="n">
        <v>0</v>
      </c>
      <c r="I738" s="17" t="n">
        <v>1</v>
      </c>
      <c r="J738" s="17" t="n">
        <v>0</v>
      </c>
      <c r="K738" s="17" t="n">
        <v>1</v>
      </c>
      <c r="L738" s="17" t="n">
        <v>0</v>
      </c>
      <c r="M738" s="17" t="n">
        <v>0</v>
      </c>
      <c r="N738" s="17" t="n">
        <v>76</v>
      </c>
      <c r="O738" s="17" t="n">
        <v>0</v>
      </c>
      <c r="P738" s="17" t="n">
        <v>0</v>
      </c>
      <c r="Q738" s="17" t="n">
        <v>0</v>
      </c>
      <c r="R738" s="17" t="n">
        <v>0</v>
      </c>
      <c r="S738" s="17" t="n">
        <v>0</v>
      </c>
      <c r="T738" s="17" t="n">
        <v>0</v>
      </c>
    </row>
    <row r="739" customFormat="false" ht="15" hidden="false" customHeight="true" outlineLevel="0" collapsed="false">
      <c r="A739" s="17" t="s">
        <v>350</v>
      </c>
      <c r="B739" s="17" t="s">
        <v>142</v>
      </c>
      <c r="C739" s="17" t="s">
        <v>217</v>
      </c>
      <c r="D739" s="17" t="s">
        <v>218</v>
      </c>
      <c r="E739" s="17" t="s">
        <v>243</v>
      </c>
      <c r="F739" s="17" t="s">
        <v>158</v>
      </c>
      <c r="G739" s="17" t="n">
        <v>2</v>
      </c>
      <c r="H739" s="17" t="n">
        <v>2</v>
      </c>
      <c r="I739" s="17" t="n">
        <v>2</v>
      </c>
      <c r="J739" s="17" t="n">
        <v>2</v>
      </c>
      <c r="K739" s="17" t="n">
        <v>2</v>
      </c>
      <c r="L739" s="17" t="n">
        <v>148</v>
      </c>
      <c r="M739" s="17" t="n">
        <v>80</v>
      </c>
      <c r="N739" s="17" t="n">
        <v>183</v>
      </c>
      <c r="O739" s="17" t="n">
        <v>5</v>
      </c>
      <c r="P739" s="17" t="n">
        <v>0</v>
      </c>
      <c r="Q739" s="17" t="n">
        <v>0</v>
      </c>
      <c r="R739" s="17" t="n">
        <v>0</v>
      </c>
      <c r="S739" s="17" t="n">
        <v>0</v>
      </c>
      <c r="T739" s="17" t="n">
        <v>0</v>
      </c>
    </row>
    <row r="740" customFormat="false" ht="15" hidden="false" customHeight="true" outlineLevel="0" collapsed="false">
      <c r="A740" s="17" t="s">
        <v>350</v>
      </c>
      <c r="B740" s="17" t="s">
        <v>142</v>
      </c>
      <c r="C740" s="17" t="s">
        <v>217</v>
      </c>
      <c r="D740" s="17" t="s">
        <v>218</v>
      </c>
      <c r="E740" s="17" t="s">
        <v>243</v>
      </c>
      <c r="F740" s="17" t="s">
        <v>169</v>
      </c>
      <c r="G740" s="17" t="n">
        <v>1</v>
      </c>
      <c r="H740" s="17" t="n">
        <v>0</v>
      </c>
      <c r="I740" s="17" t="n">
        <v>2</v>
      </c>
      <c r="J740" s="17" t="n">
        <v>0</v>
      </c>
      <c r="K740" s="17" t="n">
        <v>2</v>
      </c>
      <c r="L740" s="17" t="n">
        <v>2</v>
      </c>
      <c r="M740" s="17" t="n">
        <v>0</v>
      </c>
      <c r="N740" s="17" t="n">
        <v>14</v>
      </c>
      <c r="O740" s="17" t="n">
        <v>0</v>
      </c>
      <c r="P740" s="17" t="n">
        <v>0</v>
      </c>
      <c r="Q740" s="17" t="n">
        <v>0</v>
      </c>
      <c r="R740" s="17" t="n">
        <v>0</v>
      </c>
      <c r="S740" s="17" t="n">
        <v>0</v>
      </c>
      <c r="T740" s="17" t="n">
        <v>0</v>
      </c>
    </row>
    <row r="741" customFormat="false" ht="15" hidden="false" customHeight="true" outlineLevel="0" collapsed="false">
      <c r="A741" s="17" t="s">
        <v>10178</v>
      </c>
      <c r="B741" s="17" t="s">
        <v>142</v>
      </c>
      <c r="C741" s="17" t="s">
        <v>217</v>
      </c>
      <c r="D741" s="17" t="s">
        <v>218</v>
      </c>
      <c r="E741" s="17" t="s">
        <v>139</v>
      </c>
      <c r="F741" s="17" t="s">
        <v>7</v>
      </c>
      <c r="G741" s="17" t="n">
        <v>1</v>
      </c>
      <c r="H741" s="17" t="n">
        <v>1</v>
      </c>
      <c r="I741" s="17" t="n">
        <v>1</v>
      </c>
      <c r="J741" s="17" t="n">
        <v>1</v>
      </c>
      <c r="K741" s="17" t="n">
        <v>1</v>
      </c>
      <c r="L741" s="17" t="n">
        <v>7</v>
      </c>
      <c r="M741" s="17" t="n">
        <v>3</v>
      </c>
      <c r="N741" s="17" t="n">
        <v>3</v>
      </c>
      <c r="O741" s="17" t="n">
        <v>15</v>
      </c>
      <c r="P741" s="17" t="n">
        <v>0</v>
      </c>
      <c r="Q741" s="17" t="n">
        <v>0</v>
      </c>
      <c r="R741" s="17" t="n">
        <v>0</v>
      </c>
      <c r="S741" s="17" t="n">
        <v>0</v>
      </c>
      <c r="T741" s="17" t="n">
        <v>0</v>
      </c>
    </row>
    <row r="742" customFormat="false" ht="15" hidden="false" customHeight="true" outlineLevel="0" collapsed="false">
      <c r="A742" s="17" t="s">
        <v>10178</v>
      </c>
      <c r="B742" s="17" t="s">
        <v>142</v>
      </c>
      <c r="C742" s="17" t="s">
        <v>217</v>
      </c>
      <c r="D742" s="17" t="s">
        <v>218</v>
      </c>
      <c r="E742" s="17" t="s">
        <v>139</v>
      </c>
      <c r="F742" s="17" t="s">
        <v>140</v>
      </c>
      <c r="G742" s="17" t="n">
        <v>0</v>
      </c>
      <c r="H742" s="17" t="n">
        <v>0</v>
      </c>
      <c r="I742" s="17" t="n">
        <v>1</v>
      </c>
      <c r="J742" s="17" t="n">
        <v>1</v>
      </c>
      <c r="K742" s="17" t="n">
        <v>1</v>
      </c>
      <c r="L742" s="17" t="n">
        <v>0</v>
      </c>
      <c r="M742" s="17" t="n">
        <v>0</v>
      </c>
      <c r="N742" s="17" t="n">
        <v>3</v>
      </c>
      <c r="O742" s="17" t="n">
        <v>1</v>
      </c>
      <c r="P742" s="17" t="n">
        <v>0</v>
      </c>
      <c r="Q742" s="17" t="n">
        <v>0</v>
      </c>
      <c r="R742" s="17" t="n">
        <v>0</v>
      </c>
      <c r="S742" s="17" t="n">
        <v>0</v>
      </c>
      <c r="T742" s="17" t="n">
        <v>0</v>
      </c>
    </row>
    <row r="743" customFormat="false" ht="15" hidden="false" customHeight="true" outlineLevel="0" collapsed="false">
      <c r="A743" s="17" t="s">
        <v>10178</v>
      </c>
      <c r="B743" s="17" t="s">
        <v>142</v>
      </c>
      <c r="C743" s="17" t="s">
        <v>217</v>
      </c>
      <c r="D743" s="17" t="s">
        <v>218</v>
      </c>
      <c r="E743" s="17" t="s">
        <v>139</v>
      </c>
      <c r="F743" s="17" t="s">
        <v>150</v>
      </c>
      <c r="G743" s="17" t="n">
        <v>1</v>
      </c>
      <c r="H743" s="17" t="n">
        <v>1</v>
      </c>
      <c r="I743" s="17" t="n">
        <v>0</v>
      </c>
      <c r="J743" s="17" t="n">
        <v>1</v>
      </c>
      <c r="K743" s="17" t="n">
        <v>1</v>
      </c>
      <c r="L743" s="17" t="n">
        <v>6</v>
      </c>
      <c r="M743" s="17" t="n">
        <v>3</v>
      </c>
      <c r="N743" s="17" t="n">
        <v>0</v>
      </c>
      <c r="O743" s="17" t="n">
        <v>10</v>
      </c>
      <c r="P743" s="17" t="n">
        <v>0</v>
      </c>
      <c r="Q743" s="17" t="n">
        <v>0</v>
      </c>
      <c r="R743" s="17" t="n">
        <v>0</v>
      </c>
      <c r="S743" s="17" t="n">
        <v>0</v>
      </c>
      <c r="T743" s="17" t="n">
        <v>0</v>
      </c>
    </row>
    <row r="744" customFormat="false" ht="15" hidden="false" customHeight="true" outlineLevel="0" collapsed="false">
      <c r="A744" s="17" t="s">
        <v>10178</v>
      </c>
      <c r="B744" s="17" t="s">
        <v>142</v>
      </c>
      <c r="C744" s="17" t="s">
        <v>217</v>
      </c>
      <c r="D744" s="17" t="s">
        <v>218</v>
      </c>
      <c r="E744" s="17" t="s">
        <v>139</v>
      </c>
      <c r="F744" s="17" t="s">
        <v>158</v>
      </c>
      <c r="G744" s="17" t="n">
        <v>1</v>
      </c>
      <c r="H744" s="17" t="n">
        <v>0</v>
      </c>
      <c r="I744" s="17" t="n">
        <v>0</v>
      </c>
      <c r="J744" s="17" t="n">
        <v>1</v>
      </c>
      <c r="K744" s="17" t="n">
        <v>1</v>
      </c>
      <c r="L744" s="17" t="n">
        <v>1</v>
      </c>
      <c r="M744" s="17" t="n">
        <v>0</v>
      </c>
      <c r="N744" s="17" t="n">
        <v>0</v>
      </c>
      <c r="O744" s="17" t="n">
        <v>4</v>
      </c>
      <c r="P744" s="17" t="n">
        <v>0</v>
      </c>
      <c r="Q744" s="17" t="n">
        <v>0</v>
      </c>
      <c r="R744" s="17" t="n">
        <v>0</v>
      </c>
      <c r="S744" s="17" t="n">
        <v>0</v>
      </c>
      <c r="T744" s="17" t="n">
        <v>0</v>
      </c>
    </row>
    <row r="745" customFormat="false" ht="15" hidden="false" customHeight="true" outlineLevel="0" collapsed="false">
      <c r="A745" s="17" t="s">
        <v>9166</v>
      </c>
      <c r="B745" s="17" t="s">
        <v>142</v>
      </c>
      <c r="C745" s="17" t="s">
        <v>217</v>
      </c>
      <c r="D745" s="17" t="s">
        <v>274</v>
      </c>
      <c r="E745" s="17" t="s">
        <v>139</v>
      </c>
      <c r="F745" s="17" t="s">
        <v>7</v>
      </c>
      <c r="G745" s="17" t="n">
        <v>1</v>
      </c>
      <c r="H745" s="17" t="n">
        <v>0</v>
      </c>
      <c r="I745" s="17" t="n">
        <v>0</v>
      </c>
      <c r="J745" s="17" t="n">
        <v>0</v>
      </c>
      <c r="K745" s="17" t="n">
        <v>1</v>
      </c>
      <c r="L745" s="17" t="n">
        <v>2</v>
      </c>
      <c r="M745" s="17" t="n">
        <v>0</v>
      </c>
      <c r="N745" s="17" t="n">
        <v>0</v>
      </c>
      <c r="O745" s="17" t="n">
        <v>0</v>
      </c>
      <c r="P745" s="17" t="n">
        <v>0</v>
      </c>
      <c r="Q745" s="17" t="n">
        <v>0</v>
      </c>
      <c r="R745" s="17" t="n">
        <v>0</v>
      </c>
      <c r="S745" s="17" t="n">
        <v>0</v>
      </c>
      <c r="T745" s="17" t="n">
        <v>0</v>
      </c>
    </row>
    <row r="746" customFormat="false" ht="15" hidden="false" customHeight="true" outlineLevel="0" collapsed="false">
      <c r="A746" s="17" t="s">
        <v>9166</v>
      </c>
      <c r="B746" s="17" t="s">
        <v>142</v>
      </c>
      <c r="C746" s="17" t="s">
        <v>217</v>
      </c>
      <c r="D746" s="17" t="s">
        <v>274</v>
      </c>
      <c r="E746" s="17" t="s">
        <v>139</v>
      </c>
      <c r="F746" s="17" t="s">
        <v>150</v>
      </c>
      <c r="G746" s="17" t="n">
        <v>1</v>
      </c>
      <c r="H746" s="17" t="n">
        <v>0</v>
      </c>
      <c r="I746" s="17" t="n">
        <v>0</v>
      </c>
      <c r="J746" s="17" t="n">
        <v>0</v>
      </c>
      <c r="K746" s="17" t="n">
        <v>1</v>
      </c>
      <c r="L746" s="17" t="n">
        <v>2</v>
      </c>
      <c r="M746" s="17" t="n">
        <v>0</v>
      </c>
      <c r="N746" s="17" t="n">
        <v>0</v>
      </c>
      <c r="O746" s="17" t="n">
        <v>0</v>
      </c>
      <c r="P746" s="17" t="n">
        <v>0</v>
      </c>
      <c r="Q746" s="17" t="n">
        <v>0</v>
      </c>
      <c r="R746" s="17" t="n">
        <v>0</v>
      </c>
      <c r="S746" s="17" t="n">
        <v>0</v>
      </c>
      <c r="T746" s="17" t="n">
        <v>0</v>
      </c>
    </row>
    <row r="747" customFormat="false" ht="15" hidden="false" customHeight="true" outlineLevel="0" collapsed="false">
      <c r="A747" s="17" t="s">
        <v>2046</v>
      </c>
      <c r="B747" s="17" t="s">
        <v>142</v>
      </c>
      <c r="C747" s="17" t="s">
        <v>134</v>
      </c>
      <c r="D747" s="17" t="s">
        <v>14446</v>
      </c>
      <c r="E747" s="17" t="s">
        <v>139</v>
      </c>
      <c r="F747" s="17" t="s">
        <v>7</v>
      </c>
      <c r="G747" s="17" t="n">
        <v>0</v>
      </c>
      <c r="H747" s="17" t="n">
        <v>1</v>
      </c>
      <c r="I747" s="17" t="n">
        <v>0</v>
      </c>
      <c r="J747" s="17" t="n">
        <v>0</v>
      </c>
      <c r="K747" s="17" t="n">
        <v>1</v>
      </c>
      <c r="L747" s="17" t="n">
        <v>0</v>
      </c>
      <c r="M747" s="17" t="n">
        <v>130</v>
      </c>
      <c r="N747" s="17" t="n">
        <v>0</v>
      </c>
      <c r="O747" s="17" t="n">
        <v>0</v>
      </c>
      <c r="P747" s="17" t="n">
        <v>0</v>
      </c>
      <c r="Q747" s="17" t="n">
        <v>0</v>
      </c>
      <c r="R747" s="17" t="n">
        <v>0</v>
      </c>
      <c r="S747" s="17" t="n">
        <v>0</v>
      </c>
      <c r="T747" s="17" t="n">
        <v>0</v>
      </c>
    </row>
    <row r="748" customFormat="false" ht="15" hidden="false" customHeight="true" outlineLevel="0" collapsed="false">
      <c r="A748" s="17" t="s">
        <v>2046</v>
      </c>
      <c r="B748" s="17" t="s">
        <v>142</v>
      </c>
      <c r="C748" s="17" t="s">
        <v>134</v>
      </c>
      <c r="D748" s="17" t="s">
        <v>14446</v>
      </c>
      <c r="E748" s="17" t="s">
        <v>139</v>
      </c>
      <c r="F748" s="17" t="s">
        <v>150</v>
      </c>
      <c r="G748" s="17" t="n">
        <v>0</v>
      </c>
      <c r="H748" s="17" t="n">
        <v>1</v>
      </c>
      <c r="I748" s="17" t="n">
        <v>0</v>
      </c>
      <c r="J748" s="17" t="n">
        <v>0</v>
      </c>
      <c r="K748" s="17" t="n">
        <v>1</v>
      </c>
      <c r="L748" s="17" t="n">
        <v>0</v>
      </c>
      <c r="M748" s="17" t="n">
        <v>130</v>
      </c>
      <c r="N748" s="17" t="n">
        <v>0</v>
      </c>
      <c r="O748" s="17" t="n">
        <v>0</v>
      </c>
      <c r="P748" s="17" t="n">
        <v>0</v>
      </c>
      <c r="Q748" s="17" t="n">
        <v>0</v>
      </c>
      <c r="R748" s="17" t="n">
        <v>0</v>
      </c>
      <c r="S748" s="17" t="n">
        <v>0</v>
      </c>
      <c r="T748" s="17" t="n">
        <v>0</v>
      </c>
    </row>
    <row r="749" customFormat="false" ht="15" hidden="false" customHeight="true" outlineLevel="0" collapsed="false">
      <c r="A749" s="17" t="s">
        <v>299</v>
      </c>
      <c r="B749" s="17" t="s">
        <v>156</v>
      </c>
      <c r="C749" s="17" t="s">
        <v>134</v>
      </c>
      <c r="D749" s="17" t="s">
        <v>460</v>
      </c>
      <c r="E749" s="17" t="s">
        <v>139</v>
      </c>
      <c r="F749" s="17" t="s">
        <v>7</v>
      </c>
      <c r="G749" s="17" t="n">
        <v>1</v>
      </c>
      <c r="H749" s="17" t="n">
        <v>2</v>
      </c>
      <c r="I749" s="17" t="n">
        <v>4</v>
      </c>
      <c r="J749" s="17" t="n">
        <v>4</v>
      </c>
      <c r="K749" s="17" t="n">
        <v>4</v>
      </c>
      <c r="L749" s="17" t="n">
        <v>225</v>
      </c>
      <c r="M749" s="17" t="n">
        <v>595</v>
      </c>
      <c r="N749" s="17" t="n">
        <v>6042</v>
      </c>
      <c r="O749" s="17" t="n">
        <v>3202</v>
      </c>
      <c r="P749" s="17" t="n">
        <v>0</v>
      </c>
      <c r="Q749" s="17" t="n">
        <v>0</v>
      </c>
      <c r="R749" s="17" t="n">
        <v>0</v>
      </c>
      <c r="S749" s="17" t="n">
        <v>0</v>
      </c>
      <c r="T749" s="17" t="n">
        <v>0</v>
      </c>
    </row>
    <row r="750" customFormat="false" ht="15" hidden="false" customHeight="true" outlineLevel="0" collapsed="false">
      <c r="A750" s="17" t="s">
        <v>299</v>
      </c>
      <c r="B750" s="17" t="s">
        <v>156</v>
      </c>
      <c r="C750" s="17" t="s">
        <v>134</v>
      </c>
      <c r="D750" s="17" t="s">
        <v>460</v>
      </c>
      <c r="E750" s="17" t="s">
        <v>139</v>
      </c>
      <c r="F750" s="17" t="s">
        <v>140</v>
      </c>
      <c r="G750" s="17" t="n">
        <v>0</v>
      </c>
      <c r="H750" s="17" t="n">
        <v>2</v>
      </c>
      <c r="I750" s="17" t="n">
        <v>4</v>
      </c>
      <c r="J750" s="17" t="n">
        <v>4</v>
      </c>
      <c r="K750" s="17" t="n">
        <v>4</v>
      </c>
      <c r="L750" s="17" t="n">
        <v>0</v>
      </c>
      <c r="M750" s="17" t="n">
        <v>250</v>
      </c>
      <c r="N750" s="17" t="n">
        <v>1274</v>
      </c>
      <c r="O750" s="17" t="n">
        <v>1379</v>
      </c>
      <c r="P750" s="17" t="n">
        <v>0</v>
      </c>
      <c r="Q750" s="17" t="n">
        <v>0</v>
      </c>
      <c r="R750" s="17" t="n">
        <v>0</v>
      </c>
      <c r="S750" s="17" t="n">
        <v>0</v>
      </c>
      <c r="T750" s="17" t="n">
        <v>0</v>
      </c>
    </row>
    <row r="751" customFormat="false" ht="15" hidden="false" customHeight="true" outlineLevel="0" collapsed="false">
      <c r="A751" s="17" t="s">
        <v>299</v>
      </c>
      <c r="B751" s="17" t="s">
        <v>156</v>
      </c>
      <c r="C751" s="17" t="s">
        <v>134</v>
      </c>
      <c r="D751" s="17" t="s">
        <v>460</v>
      </c>
      <c r="E751" s="17" t="s">
        <v>139</v>
      </c>
      <c r="F751" s="17" t="s">
        <v>144</v>
      </c>
      <c r="G751" s="17" t="n">
        <v>0</v>
      </c>
      <c r="H751" s="17" t="n">
        <v>2</v>
      </c>
      <c r="I751" s="17" t="n">
        <v>4</v>
      </c>
      <c r="J751" s="17" t="n">
        <v>4</v>
      </c>
      <c r="K751" s="17" t="n">
        <v>4</v>
      </c>
      <c r="L751" s="17" t="n">
        <v>0</v>
      </c>
      <c r="M751" s="17" t="n">
        <v>79</v>
      </c>
      <c r="N751" s="17" t="n">
        <v>4768</v>
      </c>
      <c r="O751" s="17" t="n">
        <v>1823</v>
      </c>
      <c r="P751" s="17" t="n">
        <v>0</v>
      </c>
      <c r="Q751" s="17" t="n">
        <v>0</v>
      </c>
      <c r="R751" s="17" t="n">
        <v>0</v>
      </c>
      <c r="S751" s="17" t="n">
        <v>0</v>
      </c>
      <c r="T751" s="17" t="n">
        <v>0</v>
      </c>
    </row>
    <row r="752" customFormat="false" ht="15" hidden="false" customHeight="true" outlineLevel="0" collapsed="false">
      <c r="A752" s="17" t="s">
        <v>299</v>
      </c>
      <c r="B752" s="17" t="s">
        <v>156</v>
      </c>
      <c r="C752" s="17" t="s">
        <v>134</v>
      </c>
      <c r="D752" s="17" t="s">
        <v>460</v>
      </c>
      <c r="E752" s="17" t="s">
        <v>139</v>
      </c>
      <c r="F752" s="17" t="s">
        <v>150</v>
      </c>
      <c r="G752" s="17" t="n">
        <v>1</v>
      </c>
      <c r="H752" s="17" t="n">
        <v>1</v>
      </c>
      <c r="I752" s="17" t="n">
        <v>0</v>
      </c>
      <c r="J752" s="17" t="n">
        <v>0</v>
      </c>
      <c r="K752" s="17" t="n">
        <v>1</v>
      </c>
      <c r="L752" s="17" t="n">
        <v>225</v>
      </c>
      <c r="M752" s="17" t="n">
        <v>266</v>
      </c>
      <c r="N752" s="17" t="n">
        <v>0</v>
      </c>
      <c r="O752" s="17" t="n">
        <v>0</v>
      </c>
      <c r="P752" s="17" t="n">
        <v>0</v>
      </c>
      <c r="Q752" s="17" t="n">
        <v>0</v>
      </c>
      <c r="R752" s="17" t="n">
        <v>0</v>
      </c>
      <c r="S752" s="17" t="n">
        <v>0</v>
      </c>
      <c r="T752" s="17" t="n">
        <v>0</v>
      </c>
    </row>
    <row r="753" customFormat="false" ht="15" hidden="false" customHeight="true" outlineLevel="0" collapsed="false">
      <c r="A753" s="17" t="s">
        <v>299</v>
      </c>
      <c r="B753" s="17" t="s">
        <v>156</v>
      </c>
      <c r="C753" s="17" t="s">
        <v>134</v>
      </c>
      <c r="D753" s="17" t="s">
        <v>135</v>
      </c>
      <c r="E753" s="17" t="s">
        <v>243</v>
      </c>
      <c r="F753" s="17" t="s">
        <v>7</v>
      </c>
      <c r="G753" s="17" t="n">
        <v>5</v>
      </c>
      <c r="H753" s="17" t="n">
        <v>6</v>
      </c>
      <c r="I753" s="17" t="n">
        <v>6</v>
      </c>
      <c r="J753" s="17" t="n">
        <v>5</v>
      </c>
      <c r="K753" s="17" t="n">
        <v>6</v>
      </c>
      <c r="L753" s="17" t="n">
        <v>12805</v>
      </c>
      <c r="M753" s="17" t="n">
        <v>13320</v>
      </c>
      <c r="N753" s="17" t="n">
        <v>4682</v>
      </c>
      <c r="O753" s="17" t="n">
        <v>836</v>
      </c>
      <c r="P753" s="17" t="n">
        <v>0</v>
      </c>
      <c r="Q753" s="17" t="n">
        <v>0</v>
      </c>
      <c r="R753" s="17" t="n">
        <v>0</v>
      </c>
      <c r="S753" s="17" t="n">
        <v>0</v>
      </c>
      <c r="T753" s="17" t="n">
        <v>0</v>
      </c>
    </row>
    <row r="754" customFormat="false" ht="15" hidden="false" customHeight="true" outlineLevel="0" collapsed="false">
      <c r="A754" s="17" t="s">
        <v>299</v>
      </c>
      <c r="B754" s="17" t="s">
        <v>156</v>
      </c>
      <c r="C754" s="17" t="s">
        <v>134</v>
      </c>
      <c r="D754" s="17" t="s">
        <v>135</v>
      </c>
      <c r="E754" s="17" t="s">
        <v>243</v>
      </c>
      <c r="F754" s="17" t="s">
        <v>140</v>
      </c>
      <c r="G754" s="17" t="n">
        <v>3</v>
      </c>
      <c r="H754" s="17" t="n">
        <v>5</v>
      </c>
      <c r="I754" s="17" t="n">
        <v>5</v>
      </c>
      <c r="J754" s="17" t="n">
        <v>4</v>
      </c>
      <c r="K754" s="17" t="n">
        <v>5</v>
      </c>
      <c r="L754" s="17" t="n">
        <v>4811</v>
      </c>
      <c r="M754" s="17" t="n">
        <v>3595</v>
      </c>
      <c r="N754" s="17" t="n">
        <v>1062</v>
      </c>
      <c r="O754" s="17" t="n">
        <v>54</v>
      </c>
      <c r="P754" s="17" t="n">
        <v>0</v>
      </c>
      <c r="Q754" s="17" t="n">
        <v>0</v>
      </c>
      <c r="R754" s="17" t="n">
        <v>0</v>
      </c>
      <c r="S754" s="17" t="n">
        <v>0</v>
      </c>
      <c r="T754" s="17" t="n">
        <v>0</v>
      </c>
    </row>
    <row r="755" customFormat="false" ht="15" hidden="false" customHeight="true" outlineLevel="0" collapsed="false">
      <c r="A755" s="17" t="s">
        <v>299</v>
      </c>
      <c r="B755" s="17" t="s">
        <v>156</v>
      </c>
      <c r="C755" s="17" t="s">
        <v>134</v>
      </c>
      <c r="D755" s="17" t="s">
        <v>135</v>
      </c>
      <c r="E755" s="17" t="s">
        <v>243</v>
      </c>
      <c r="F755" s="17" t="s">
        <v>144</v>
      </c>
      <c r="G755" s="17" t="n">
        <v>4</v>
      </c>
      <c r="H755" s="17" t="n">
        <v>5</v>
      </c>
      <c r="I755" s="17" t="n">
        <v>5</v>
      </c>
      <c r="J755" s="17" t="n">
        <v>3</v>
      </c>
      <c r="K755" s="17" t="n">
        <v>5</v>
      </c>
      <c r="L755" s="17" t="n">
        <v>6722</v>
      </c>
      <c r="M755" s="17" t="n">
        <v>7245</v>
      </c>
      <c r="N755" s="17" t="n">
        <v>1300</v>
      </c>
      <c r="O755" s="17" t="n">
        <v>86</v>
      </c>
      <c r="P755" s="17" t="n">
        <v>0</v>
      </c>
      <c r="Q755" s="17" t="n">
        <v>0</v>
      </c>
      <c r="R755" s="17" t="n">
        <v>0</v>
      </c>
      <c r="S755" s="17" t="n">
        <v>0</v>
      </c>
      <c r="T755" s="17" t="n">
        <v>0</v>
      </c>
    </row>
    <row r="756" customFormat="false" ht="15" hidden="false" customHeight="true" outlineLevel="0" collapsed="false">
      <c r="A756" s="17" t="s">
        <v>299</v>
      </c>
      <c r="B756" s="17" t="s">
        <v>156</v>
      </c>
      <c r="C756" s="17" t="s">
        <v>134</v>
      </c>
      <c r="D756" s="17" t="s">
        <v>135</v>
      </c>
      <c r="E756" s="17" t="s">
        <v>243</v>
      </c>
      <c r="F756" s="17" t="s">
        <v>150</v>
      </c>
      <c r="G756" s="17" t="n">
        <v>3</v>
      </c>
      <c r="H756" s="17" t="n">
        <v>6</v>
      </c>
      <c r="I756" s="17" t="n">
        <v>6</v>
      </c>
      <c r="J756" s="17" t="n">
        <v>5</v>
      </c>
      <c r="K756" s="17" t="n">
        <v>6</v>
      </c>
      <c r="L756" s="17" t="n">
        <v>653</v>
      </c>
      <c r="M756" s="17" t="n">
        <v>861</v>
      </c>
      <c r="N756" s="17" t="n">
        <v>1061</v>
      </c>
      <c r="O756" s="17" t="n">
        <v>340</v>
      </c>
      <c r="P756" s="17" t="n">
        <v>0</v>
      </c>
      <c r="Q756" s="17" t="n">
        <v>0</v>
      </c>
      <c r="R756" s="17" t="n">
        <v>0</v>
      </c>
      <c r="S756" s="17" t="n">
        <v>0</v>
      </c>
      <c r="T756" s="17" t="n">
        <v>0</v>
      </c>
    </row>
    <row r="757" customFormat="false" ht="15" hidden="false" customHeight="true" outlineLevel="0" collapsed="false">
      <c r="A757" s="17" t="s">
        <v>299</v>
      </c>
      <c r="B757" s="17" t="s">
        <v>156</v>
      </c>
      <c r="C757" s="17" t="s">
        <v>134</v>
      </c>
      <c r="D757" s="17" t="s">
        <v>135</v>
      </c>
      <c r="E757" s="17" t="s">
        <v>243</v>
      </c>
      <c r="F757" s="17" t="s">
        <v>166</v>
      </c>
      <c r="G757" s="17" t="n">
        <v>1</v>
      </c>
      <c r="H757" s="17" t="n">
        <v>2</v>
      </c>
      <c r="I757" s="17" t="n">
        <v>1</v>
      </c>
      <c r="J757" s="17" t="n">
        <v>2</v>
      </c>
      <c r="K757" s="17" t="n">
        <v>4</v>
      </c>
      <c r="L757" s="17" t="n">
        <v>50</v>
      </c>
      <c r="M757" s="17" t="n">
        <v>532</v>
      </c>
      <c r="N757" s="17" t="n">
        <v>2</v>
      </c>
      <c r="O757" s="17" t="n">
        <v>5</v>
      </c>
      <c r="P757" s="17" t="n">
        <v>0</v>
      </c>
      <c r="Q757" s="17" t="n">
        <v>0</v>
      </c>
      <c r="R757" s="17" t="n">
        <v>0</v>
      </c>
      <c r="S757" s="17" t="n">
        <v>0</v>
      </c>
      <c r="T757" s="17" t="n">
        <v>0</v>
      </c>
    </row>
    <row r="758" customFormat="false" ht="15" hidden="false" customHeight="true" outlineLevel="0" collapsed="false">
      <c r="A758" s="17" t="s">
        <v>299</v>
      </c>
      <c r="B758" s="17" t="s">
        <v>156</v>
      </c>
      <c r="C758" s="17" t="s">
        <v>134</v>
      </c>
      <c r="D758" s="17" t="s">
        <v>135</v>
      </c>
      <c r="E758" s="17" t="s">
        <v>243</v>
      </c>
      <c r="F758" s="17" t="s">
        <v>158</v>
      </c>
      <c r="G758" s="17" t="n">
        <v>4</v>
      </c>
      <c r="H758" s="17" t="n">
        <v>6</v>
      </c>
      <c r="I758" s="17" t="n">
        <v>6</v>
      </c>
      <c r="J758" s="17" t="n">
        <v>4</v>
      </c>
      <c r="K758" s="17" t="n">
        <v>6</v>
      </c>
      <c r="L758" s="17" t="n">
        <v>555</v>
      </c>
      <c r="M758" s="17" t="n">
        <v>1070</v>
      </c>
      <c r="N758" s="17" t="n">
        <v>1250</v>
      </c>
      <c r="O758" s="17" t="n">
        <v>348</v>
      </c>
      <c r="P758" s="17" t="n">
        <v>0</v>
      </c>
      <c r="Q758" s="17" t="n">
        <v>0</v>
      </c>
      <c r="R758" s="17" t="n">
        <v>0</v>
      </c>
      <c r="S758" s="17" t="n">
        <v>0</v>
      </c>
      <c r="T758" s="17" t="n">
        <v>0</v>
      </c>
    </row>
    <row r="759" customFormat="false" ht="15" hidden="false" customHeight="true" outlineLevel="0" collapsed="false">
      <c r="A759" s="17" t="s">
        <v>299</v>
      </c>
      <c r="B759" s="17" t="s">
        <v>156</v>
      </c>
      <c r="C759" s="17" t="s">
        <v>134</v>
      </c>
      <c r="D759" s="17" t="s">
        <v>135</v>
      </c>
      <c r="E759" s="17" t="s">
        <v>243</v>
      </c>
      <c r="F759" s="17" t="s">
        <v>169</v>
      </c>
      <c r="G759" s="17" t="n">
        <v>3</v>
      </c>
      <c r="H759" s="17" t="n">
        <v>4</v>
      </c>
      <c r="I759" s="17" t="n">
        <v>3</v>
      </c>
      <c r="J759" s="17" t="n">
        <v>2</v>
      </c>
      <c r="K759" s="17" t="n">
        <v>5</v>
      </c>
      <c r="L759" s="17" t="n">
        <v>14</v>
      </c>
      <c r="M759" s="17" t="n">
        <v>17</v>
      </c>
      <c r="N759" s="17" t="n">
        <v>7</v>
      </c>
      <c r="O759" s="17" t="n">
        <v>3</v>
      </c>
      <c r="P759" s="17" t="n">
        <v>0</v>
      </c>
      <c r="Q759" s="17" t="n">
        <v>0</v>
      </c>
      <c r="R759" s="17" t="n">
        <v>0</v>
      </c>
      <c r="S759" s="17" t="n">
        <v>0</v>
      </c>
      <c r="T759" s="17" t="n">
        <v>0</v>
      </c>
    </row>
    <row r="760" customFormat="false" ht="15" hidden="false" customHeight="true" outlineLevel="0" collapsed="false">
      <c r="A760" s="17" t="s">
        <v>299</v>
      </c>
      <c r="B760" s="17" t="s">
        <v>156</v>
      </c>
      <c r="C760" s="17" t="s">
        <v>134</v>
      </c>
      <c r="D760" s="17" t="s">
        <v>135</v>
      </c>
      <c r="E760" s="17" t="s">
        <v>139</v>
      </c>
      <c r="F760" s="17" t="s">
        <v>7</v>
      </c>
      <c r="G760" s="17" t="n">
        <v>3</v>
      </c>
      <c r="H760" s="17" t="n">
        <v>3</v>
      </c>
      <c r="I760" s="17" t="n">
        <v>10</v>
      </c>
      <c r="J760" s="17" t="n">
        <v>10</v>
      </c>
      <c r="K760" s="17" t="n">
        <v>13</v>
      </c>
      <c r="L760" s="17" t="n">
        <v>274</v>
      </c>
      <c r="M760" s="17" t="n">
        <v>278</v>
      </c>
      <c r="N760" s="17" t="n">
        <v>1175</v>
      </c>
      <c r="O760" s="17" t="n">
        <v>1994</v>
      </c>
      <c r="P760" s="17" t="n">
        <v>0</v>
      </c>
      <c r="Q760" s="17" t="n">
        <v>0</v>
      </c>
      <c r="R760" s="17" t="n">
        <v>0</v>
      </c>
      <c r="S760" s="17" t="n">
        <v>0</v>
      </c>
      <c r="T760" s="17" t="n">
        <v>0</v>
      </c>
    </row>
    <row r="761" customFormat="false" ht="15" hidden="false" customHeight="true" outlineLevel="0" collapsed="false">
      <c r="A761" s="17" t="s">
        <v>299</v>
      </c>
      <c r="B761" s="17" t="s">
        <v>156</v>
      </c>
      <c r="C761" s="17" t="s">
        <v>134</v>
      </c>
      <c r="D761" s="17" t="s">
        <v>135</v>
      </c>
      <c r="E761" s="17" t="s">
        <v>139</v>
      </c>
      <c r="F761" s="17" t="s">
        <v>140</v>
      </c>
      <c r="G761" s="17" t="n">
        <v>1</v>
      </c>
      <c r="H761" s="17" t="n">
        <v>2</v>
      </c>
      <c r="I761" s="17" t="n">
        <v>3</v>
      </c>
      <c r="J761" s="17" t="n">
        <v>3</v>
      </c>
      <c r="K761" s="17" t="n">
        <v>5</v>
      </c>
      <c r="L761" s="17" t="n">
        <v>18</v>
      </c>
      <c r="M761" s="17" t="n">
        <v>49</v>
      </c>
      <c r="N761" s="17" t="n">
        <v>412</v>
      </c>
      <c r="O761" s="17" t="n">
        <v>433</v>
      </c>
      <c r="P761" s="17" t="n">
        <v>0</v>
      </c>
      <c r="Q761" s="17" t="n">
        <v>0</v>
      </c>
      <c r="R761" s="17" t="n">
        <v>0</v>
      </c>
      <c r="S761" s="17" t="n">
        <v>0</v>
      </c>
      <c r="T761" s="17" t="n">
        <v>0</v>
      </c>
    </row>
    <row r="762" customFormat="false" ht="15" hidden="false" customHeight="true" outlineLevel="0" collapsed="false">
      <c r="A762" s="17" t="s">
        <v>299</v>
      </c>
      <c r="B762" s="17" t="s">
        <v>156</v>
      </c>
      <c r="C762" s="17" t="s">
        <v>134</v>
      </c>
      <c r="D762" s="17" t="s">
        <v>135</v>
      </c>
      <c r="E762" s="17" t="s">
        <v>139</v>
      </c>
      <c r="F762" s="17" t="s">
        <v>144</v>
      </c>
      <c r="G762" s="17" t="n">
        <v>1</v>
      </c>
      <c r="H762" s="17" t="n">
        <v>1</v>
      </c>
      <c r="I762" s="17" t="n">
        <v>2</v>
      </c>
      <c r="J762" s="17" t="n">
        <v>1</v>
      </c>
      <c r="K762" s="17" t="n">
        <v>3</v>
      </c>
      <c r="L762" s="17" t="n">
        <v>9</v>
      </c>
      <c r="M762" s="17" t="n">
        <v>10</v>
      </c>
      <c r="N762" s="17" t="n">
        <v>349</v>
      </c>
      <c r="O762" s="17" t="n">
        <v>517</v>
      </c>
      <c r="P762" s="17" t="n">
        <v>0</v>
      </c>
      <c r="Q762" s="17" t="n">
        <v>0</v>
      </c>
      <c r="R762" s="17" t="n">
        <v>0</v>
      </c>
      <c r="S762" s="17" t="n">
        <v>0</v>
      </c>
      <c r="T762" s="17" t="n">
        <v>0</v>
      </c>
    </row>
    <row r="763" customFormat="false" ht="15" hidden="false" customHeight="true" outlineLevel="0" collapsed="false">
      <c r="A763" s="17" t="s">
        <v>299</v>
      </c>
      <c r="B763" s="17" t="s">
        <v>156</v>
      </c>
      <c r="C763" s="17" t="s">
        <v>134</v>
      </c>
      <c r="D763" s="17" t="s">
        <v>135</v>
      </c>
      <c r="E763" s="17" t="s">
        <v>139</v>
      </c>
      <c r="F763" s="17" t="s">
        <v>150</v>
      </c>
      <c r="G763" s="17" t="n">
        <v>3</v>
      </c>
      <c r="H763" s="17" t="n">
        <v>2</v>
      </c>
      <c r="I763" s="17" t="n">
        <v>10</v>
      </c>
      <c r="J763" s="17" t="n">
        <v>9</v>
      </c>
      <c r="K763" s="17" t="n">
        <v>13</v>
      </c>
      <c r="L763" s="17" t="n">
        <v>212</v>
      </c>
      <c r="M763" s="17" t="n">
        <v>194</v>
      </c>
      <c r="N763" s="17" t="n">
        <v>244</v>
      </c>
      <c r="O763" s="17" t="n">
        <v>727</v>
      </c>
      <c r="P763" s="17" t="n">
        <v>0</v>
      </c>
      <c r="Q763" s="17" t="n">
        <v>0</v>
      </c>
      <c r="R763" s="17" t="n">
        <v>0</v>
      </c>
      <c r="S763" s="17" t="n">
        <v>0</v>
      </c>
      <c r="T763" s="17" t="n">
        <v>0</v>
      </c>
    </row>
    <row r="764" customFormat="false" ht="15" hidden="false" customHeight="true" outlineLevel="0" collapsed="false">
      <c r="A764" s="17" t="s">
        <v>299</v>
      </c>
      <c r="B764" s="17" t="s">
        <v>156</v>
      </c>
      <c r="C764" s="17" t="s">
        <v>134</v>
      </c>
      <c r="D764" s="17" t="s">
        <v>135</v>
      </c>
      <c r="E764" s="17" t="s">
        <v>139</v>
      </c>
      <c r="F764" s="17" t="s">
        <v>166</v>
      </c>
      <c r="G764" s="17" t="n">
        <v>0</v>
      </c>
      <c r="H764" s="17" t="n">
        <v>0</v>
      </c>
      <c r="I764" s="17" t="n">
        <v>0</v>
      </c>
      <c r="J764" s="17" t="n">
        <v>1</v>
      </c>
      <c r="K764" s="17" t="n">
        <v>1</v>
      </c>
      <c r="L764" s="17" t="n">
        <v>0</v>
      </c>
      <c r="M764" s="17" t="n">
        <v>0</v>
      </c>
      <c r="N764" s="17" t="n">
        <v>0</v>
      </c>
      <c r="O764" s="17" t="n">
        <v>7</v>
      </c>
      <c r="P764" s="17" t="n">
        <v>0</v>
      </c>
      <c r="Q764" s="17" t="n">
        <v>0</v>
      </c>
      <c r="R764" s="17" t="n">
        <v>0</v>
      </c>
      <c r="S764" s="17" t="n">
        <v>0</v>
      </c>
      <c r="T764" s="17" t="n">
        <v>0</v>
      </c>
    </row>
    <row r="765" customFormat="false" ht="15" hidden="false" customHeight="true" outlineLevel="0" collapsed="false">
      <c r="A765" s="17" t="s">
        <v>299</v>
      </c>
      <c r="B765" s="17" t="s">
        <v>156</v>
      </c>
      <c r="C765" s="17" t="s">
        <v>134</v>
      </c>
      <c r="D765" s="17" t="s">
        <v>135</v>
      </c>
      <c r="E765" s="17" t="s">
        <v>139</v>
      </c>
      <c r="F765" s="17" t="s">
        <v>158</v>
      </c>
      <c r="G765" s="17" t="n">
        <v>1</v>
      </c>
      <c r="H765" s="17" t="n">
        <v>1</v>
      </c>
      <c r="I765" s="17" t="n">
        <v>5</v>
      </c>
      <c r="J765" s="17" t="n">
        <v>8</v>
      </c>
      <c r="K765" s="17" t="n">
        <v>9</v>
      </c>
      <c r="L765" s="17" t="n">
        <v>35</v>
      </c>
      <c r="M765" s="17" t="n">
        <v>24</v>
      </c>
      <c r="N765" s="17" t="n">
        <v>170</v>
      </c>
      <c r="O765" s="17" t="n">
        <v>302</v>
      </c>
      <c r="P765" s="17" t="n">
        <v>0</v>
      </c>
      <c r="Q765" s="17" t="n">
        <v>0</v>
      </c>
      <c r="R765" s="17" t="n">
        <v>0</v>
      </c>
      <c r="S765" s="17" t="n">
        <v>0</v>
      </c>
      <c r="T765" s="17" t="n">
        <v>0</v>
      </c>
    </row>
    <row r="766" customFormat="false" ht="15" hidden="false" customHeight="true" outlineLevel="0" collapsed="false">
      <c r="A766" s="17" t="s">
        <v>299</v>
      </c>
      <c r="B766" s="17" t="s">
        <v>156</v>
      </c>
      <c r="C766" s="17" t="s">
        <v>134</v>
      </c>
      <c r="D766" s="17" t="s">
        <v>135</v>
      </c>
      <c r="E766" s="17" t="s">
        <v>139</v>
      </c>
      <c r="F766" s="17" t="s">
        <v>169</v>
      </c>
      <c r="G766" s="17" t="n">
        <v>0</v>
      </c>
      <c r="H766" s="17" t="n">
        <v>1</v>
      </c>
      <c r="I766" s="17" t="n">
        <v>0</v>
      </c>
      <c r="J766" s="17" t="n">
        <v>1</v>
      </c>
      <c r="K766" s="17" t="n">
        <v>2</v>
      </c>
      <c r="L766" s="17" t="n">
        <v>0</v>
      </c>
      <c r="M766" s="17" t="n">
        <v>1</v>
      </c>
      <c r="N766" s="17" t="n">
        <v>0</v>
      </c>
      <c r="O766" s="17" t="n">
        <v>8</v>
      </c>
      <c r="P766" s="17" t="n">
        <v>0</v>
      </c>
      <c r="Q766" s="17" t="n">
        <v>0</v>
      </c>
      <c r="R766" s="17" t="n">
        <v>0</v>
      </c>
      <c r="S766" s="17" t="n">
        <v>0</v>
      </c>
      <c r="T766" s="17" t="n">
        <v>0</v>
      </c>
    </row>
    <row r="767" customFormat="false" ht="15" hidden="false" customHeight="true" outlineLevel="0" collapsed="false">
      <c r="A767" s="17" t="s">
        <v>299</v>
      </c>
      <c r="B767" s="17" t="s">
        <v>156</v>
      </c>
      <c r="C767" s="17" t="s">
        <v>134</v>
      </c>
      <c r="D767" s="17" t="s">
        <v>177</v>
      </c>
      <c r="E767" s="17" t="s">
        <v>139</v>
      </c>
      <c r="F767" s="17" t="s">
        <v>7</v>
      </c>
      <c r="G767" s="17" t="n">
        <v>1</v>
      </c>
      <c r="H767" s="17" t="n">
        <v>1</v>
      </c>
      <c r="I767" s="17" t="n">
        <v>1</v>
      </c>
      <c r="J767" s="17" t="n">
        <v>1</v>
      </c>
      <c r="K767" s="17" t="n">
        <v>1</v>
      </c>
      <c r="L767" s="17" t="n">
        <v>45</v>
      </c>
      <c r="M767" s="17" t="n">
        <v>58</v>
      </c>
      <c r="N767" s="17" t="n">
        <v>16</v>
      </c>
      <c r="O767" s="17" t="n">
        <v>3</v>
      </c>
      <c r="P767" s="17" t="n">
        <v>0</v>
      </c>
      <c r="Q767" s="17" t="n">
        <v>0</v>
      </c>
      <c r="R767" s="17" t="n">
        <v>0</v>
      </c>
      <c r="S767" s="17" t="n">
        <v>0</v>
      </c>
      <c r="T767" s="17" t="n">
        <v>0</v>
      </c>
    </row>
    <row r="768" customFormat="false" ht="15" hidden="false" customHeight="true" outlineLevel="0" collapsed="false">
      <c r="A768" s="17" t="s">
        <v>299</v>
      </c>
      <c r="B768" s="17" t="s">
        <v>156</v>
      </c>
      <c r="C768" s="17" t="s">
        <v>134</v>
      </c>
      <c r="D768" s="17" t="s">
        <v>177</v>
      </c>
      <c r="E768" s="17" t="s">
        <v>139</v>
      </c>
      <c r="F768" s="17" t="s">
        <v>150</v>
      </c>
      <c r="G768" s="17" t="n">
        <v>1</v>
      </c>
      <c r="H768" s="17" t="n">
        <v>1</v>
      </c>
      <c r="I768" s="17" t="n">
        <v>1</v>
      </c>
      <c r="J768" s="17" t="n">
        <v>1</v>
      </c>
      <c r="K768" s="17" t="n">
        <v>1</v>
      </c>
      <c r="L768" s="17" t="n">
        <v>45</v>
      </c>
      <c r="M768" s="17" t="n">
        <v>58</v>
      </c>
      <c r="N768" s="17" t="n">
        <v>16</v>
      </c>
      <c r="O768" s="17" t="n">
        <v>3</v>
      </c>
      <c r="P768" s="17" t="n">
        <v>0</v>
      </c>
      <c r="Q768" s="17" t="n">
        <v>0</v>
      </c>
      <c r="R768" s="17" t="n">
        <v>0</v>
      </c>
      <c r="S768" s="17" t="n">
        <v>0</v>
      </c>
      <c r="T768" s="17" t="n">
        <v>0</v>
      </c>
    </row>
    <row r="769" customFormat="false" ht="15" hidden="false" customHeight="true" outlineLevel="0" collapsed="false">
      <c r="A769" s="17" t="s">
        <v>299</v>
      </c>
      <c r="B769" s="17" t="s">
        <v>156</v>
      </c>
      <c r="C769" s="17" t="s">
        <v>134</v>
      </c>
      <c r="D769" s="17" t="s">
        <v>14446</v>
      </c>
      <c r="E769" s="17" t="s">
        <v>139</v>
      </c>
      <c r="F769" s="17" t="s">
        <v>7</v>
      </c>
      <c r="G769" s="17" t="n">
        <v>0</v>
      </c>
      <c r="H769" s="17" t="n">
        <v>1</v>
      </c>
      <c r="I769" s="17" t="n">
        <v>2</v>
      </c>
      <c r="J769" s="17" t="n">
        <v>2</v>
      </c>
      <c r="K769" s="17" t="n">
        <v>2</v>
      </c>
      <c r="L769" s="17" t="n">
        <v>0</v>
      </c>
      <c r="M769" s="17" t="n">
        <v>3</v>
      </c>
      <c r="N769" s="17" t="n">
        <v>239</v>
      </c>
      <c r="O769" s="17" t="n">
        <v>40</v>
      </c>
      <c r="P769" s="17" t="n">
        <v>0</v>
      </c>
      <c r="Q769" s="17" t="n">
        <v>0</v>
      </c>
      <c r="R769" s="17" t="n">
        <v>0</v>
      </c>
      <c r="S769" s="17" t="n">
        <v>0</v>
      </c>
      <c r="T769" s="17" t="n">
        <v>0</v>
      </c>
    </row>
    <row r="770" customFormat="false" ht="15" hidden="false" customHeight="true" outlineLevel="0" collapsed="false">
      <c r="A770" s="17" t="s">
        <v>299</v>
      </c>
      <c r="B770" s="17" t="s">
        <v>156</v>
      </c>
      <c r="C770" s="17" t="s">
        <v>134</v>
      </c>
      <c r="D770" s="17" t="s">
        <v>14446</v>
      </c>
      <c r="E770" s="17" t="s">
        <v>139</v>
      </c>
      <c r="F770" s="17" t="s">
        <v>140</v>
      </c>
      <c r="G770" s="17" t="n">
        <v>0</v>
      </c>
      <c r="H770" s="17" t="n">
        <v>0</v>
      </c>
      <c r="I770" s="17" t="n">
        <v>2</v>
      </c>
      <c r="J770" s="17" t="n">
        <v>1</v>
      </c>
      <c r="K770" s="17" t="n">
        <v>2</v>
      </c>
      <c r="L770" s="17" t="n">
        <v>0</v>
      </c>
      <c r="M770" s="17" t="n">
        <v>0</v>
      </c>
      <c r="N770" s="17" t="n">
        <v>15</v>
      </c>
      <c r="O770" s="17" t="n">
        <v>11</v>
      </c>
      <c r="P770" s="17" t="n">
        <v>0</v>
      </c>
      <c r="Q770" s="17" t="n">
        <v>0</v>
      </c>
      <c r="R770" s="17" t="n">
        <v>0</v>
      </c>
      <c r="S770" s="17" t="n">
        <v>0</v>
      </c>
      <c r="T770" s="17" t="n">
        <v>0</v>
      </c>
    </row>
    <row r="771" customFormat="false" ht="15" hidden="false" customHeight="true" outlineLevel="0" collapsed="false">
      <c r="A771" s="17" t="s">
        <v>299</v>
      </c>
      <c r="B771" s="17" t="s">
        <v>156</v>
      </c>
      <c r="C771" s="17" t="s">
        <v>134</v>
      </c>
      <c r="D771" s="17" t="s">
        <v>14446</v>
      </c>
      <c r="E771" s="17" t="s">
        <v>139</v>
      </c>
      <c r="F771" s="17" t="s">
        <v>150</v>
      </c>
      <c r="G771" s="17" t="n">
        <v>0</v>
      </c>
      <c r="H771" s="17" t="n">
        <v>1</v>
      </c>
      <c r="I771" s="17" t="n">
        <v>2</v>
      </c>
      <c r="J771" s="17" t="n">
        <v>2</v>
      </c>
      <c r="K771" s="17" t="n">
        <v>2</v>
      </c>
      <c r="L771" s="17" t="n">
        <v>0</v>
      </c>
      <c r="M771" s="17" t="n">
        <v>3</v>
      </c>
      <c r="N771" s="17" t="n">
        <v>206</v>
      </c>
      <c r="O771" s="17" t="n">
        <v>26</v>
      </c>
      <c r="P771" s="17" t="n">
        <v>0</v>
      </c>
      <c r="Q771" s="17" t="n">
        <v>0</v>
      </c>
      <c r="R771" s="17" t="n">
        <v>0</v>
      </c>
      <c r="S771" s="17" t="n">
        <v>0</v>
      </c>
      <c r="T771" s="17" t="n">
        <v>0</v>
      </c>
    </row>
    <row r="772" customFormat="false" ht="15" hidden="false" customHeight="true" outlineLevel="0" collapsed="false">
      <c r="A772" s="17" t="s">
        <v>299</v>
      </c>
      <c r="B772" s="17" t="s">
        <v>156</v>
      </c>
      <c r="C772" s="17" t="s">
        <v>134</v>
      </c>
      <c r="D772" s="17" t="s">
        <v>14446</v>
      </c>
      <c r="E772" s="17" t="s">
        <v>139</v>
      </c>
      <c r="F772" s="17" t="s">
        <v>158</v>
      </c>
      <c r="G772" s="17" t="n">
        <v>0</v>
      </c>
      <c r="H772" s="17" t="n">
        <v>0</v>
      </c>
      <c r="I772" s="17" t="n">
        <v>2</v>
      </c>
      <c r="J772" s="17" t="n">
        <v>1</v>
      </c>
      <c r="K772" s="17" t="n">
        <v>2</v>
      </c>
      <c r="L772" s="17" t="n">
        <v>0</v>
      </c>
      <c r="M772" s="17" t="n">
        <v>0</v>
      </c>
      <c r="N772" s="17" t="n">
        <v>18</v>
      </c>
      <c r="O772" s="17" t="n">
        <v>3</v>
      </c>
      <c r="P772" s="17" t="n">
        <v>0</v>
      </c>
      <c r="Q772" s="17" t="n">
        <v>0</v>
      </c>
      <c r="R772" s="17" t="n">
        <v>0</v>
      </c>
      <c r="S772" s="17" t="n">
        <v>0</v>
      </c>
      <c r="T772" s="17" t="n">
        <v>0</v>
      </c>
    </row>
    <row r="773" customFormat="false" ht="15" hidden="false" customHeight="true" outlineLevel="0" collapsed="false">
      <c r="A773" s="17" t="s">
        <v>299</v>
      </c>
      <c r="B773" s="17" t="s">
        <v>156</v>
      </c>
      <c r="C773" s="17" t="s">
        <v>148</v>
      </c>
      <c r="D773" s="17" t="s">
        <v>14443</v>
      </c>
      <c r="E773" s="17" t="s">
        <v>243</v>
      </c>
      <c r="F773" s="17" t="s">
        <v>7</v>
      </c>
      <c r="G773" s="17" t="n">
        <v>4</v>
      </c>
      <c r="H773" s="17" t="n">
        <v>4</v>
      </c>
      <c r="I773" s="17" t="n">
        <v>4</v>
      </c>
      <c r="J773" s="17" t="n">
        <v>4</v>
      </c>
      <c r="K773" s="17" t="n">
        <v>4</v>
      </c>
      <c r="L773" s="17" t="n">
        <v>233</v>
      </c>
      <c r="M773" s="17" t="n">
        <v>331</v>
      </c>
      <c r="N773" s="17" t="n">
        <v>261</v>
      </c>
      <c r="O773" s="17" t="n">
        <v>71</v>
      </c>
      <c r="P773" s="17" t="n">
        <v>0</v>
      </c>
      <c r="Q773" s="17" t="n">
        <v>0</v>
      </c>
      <c r="R773" s="17" t="n">
        <v>0</v>
      </c>
      <c r="S773" s="17" t="n">
        <v>0</v>
      </c>
      <c r="T773" s="17" t="n">
        <v>0</v>
      </c>
    </row>
    <row r="774" customFormat="false" ht="15" hidden="false" customHeight="true" outlineLevel="0" collapsed="false">
      <c r="A774" s="17" t="s">
        <v>299</v>
      </c>
      <c r="B774" s="17" t="s">
        <v>156</v>
      </c>
      <c r="C774" s="17" t="s">
        <v>148</v>
      </c>
      <c r="D774" s="17" t="s">
        <v>14443</v>
      </c>
      <c r="E774" s="17" t="s">
        <v>243</v>
      </c>
      <c r="F774" s="17" t="s">
        <v>140</v>
      </c>
      <c r="G774" s="17" t="n">
        <v>1</v>
      </c>
      <c r="H774" s="17" t="n">
        <v>1</v>
      </c>
      <c r="I774" s="17" t="n">
        <v>3</v>
      </c>
      <c r="J774" s="17" t="n">
        <v>0</v>
      </c>
      <c r="K774" s="17" t="n">
        <v>3</v>
      </c>
      <c r="L774" s="17" t="n">
        <v>98</v>
      </c>
      <c r="M774" s="17" t="n">
        <v>177</v>
      </c>
      <c r="N774" s="17" t="n">
        <v>89</v>
      </c>
      <c r="O774" s="17" t="n">
        <v>0</v>
      </c>
      <c r="P774" s="17" t="n">
        <v>0</v>
      </c>
      <c r="Q774" s="17" t="n">
        <v>0</v>
      </c>
      <c r="R774" s="17" t="n">
        <v>0</v>
      </c>
      <c r="S774" s="17" t="n">
        <v>0</v>
      </c>
      <c r="T774" s="17" t="n">
        <v>0</v>
      </c>
    </row>
    <row r="775" customFormat="false" ht="15" hidden="false" customHeight="true" outlineLevel="0" collapsed="false">
      <c r="A775" s="17" t="s">
        <v>299</v>
      </c>
      <c r="B775" s="17" t="s">
        <v>156</v>
      </c>
      <c r="C775" s="17" t="s">
        <v>148</v>
      </c>
      <c r="D775" s="17" t="s">
        <v>14443</v>
      </c>
      <c r="E775" s="17" t="s">
        <v>243</v>
      </c>
      <c r="F775" s="17" t="s">
        <v>144</v>
      </c>
      <c r="G775" s="17" t="n">
        <v>1</v>
      </c>
      <c r="H775" s="17" t="n">
        <v>1</v>
      </c>
      <c r="I775" s="17" t="n">
        <v>0</v>
      </c>
      <c r="J775" s="17" t="n">
        <v>0</v>
      </c>
      <c r="K775" s="17" t="n">
        <v>1</v>
      </c>
      <c r="L775" s="17" t="n">
        <v>1</v>
      </c>
      <c r="M775" s="17" t="n">
        <v>2</v>
      </c>
      <c r="N775" s="17" t="n">
        <v>0</v>
      </c>
      <c r="O775" s="17" t="n">
        <v>0</v>
      </c>
      <c r="P775" s="17" t="n">
        <v>0</v>
      </c>
      <c r="Q775" s="17" t="n">
        <v>0</v>
      </c>
      <c r="R775" s="17" t="n">
        <v>0</v>
      </c>
      <c r="S775" s="17" t="n">
        <v>0</v>
      </c>
      <c r="T775" s="17" t="n">
        <v>0</v>
      </c>
    </row>
    <row r="776" customFormat="false" ht="15" hidden="false" customHeight="true" outlineLevel="0" collapsed="false">
      <c r="A776" s="17" t="s">
        <v>299</v>
      </c>
      <c r="B776" s="17" t="s">
        <v>156</v>
      </c>
      <c r="C776" s="17" t="s">
        <v>148</v>
      </c>
      <c r="D776" s="17" t="s">
        <v>14443</v>
      </c>
      <c r="E776" s="17" t="s">
        <v>243</v>
      </c>
      <c r="F776" s="17" t="s">
        <v>150</v>
      </c>
      <c r="G776" s="17" t="n">
        <v>4</v>
      </c>
      <c r="H776" s="17" t="n">
        <v>4</v>
      </c>
      <c r="I776" s="17" t="n">
        <v>4</v>
      </c>
      <c r="J776" s="17" t="n">
        <v>4</v>
      </c>
      <c r="K776" s="17" t="n">
        <v>4</v>
      </c>
      <c r="L776" s="17" t="n">
        <v>85</v>
      </c>
      <c r="M776" s="17" t="n">
        <v>84</v>
      </c>
      <c r="N776" s="17" t="n">
        <v>113</v>
      </c>
      <c r="O776" s="17" t="n">
        <v>63</v>
      </c>
      <c r="P776" s="17" t="n">
        <v>0</v>
      </c>
      <c r="Q776" s="17" t="n">
        <v>0</v>
      </c>
      <c r="R776" s="17" t="n">
        <v>0</v>
      </c>
      <c r="S776" s="17" t="n">
        <v>0</v>
      </c>
      <c r="T776" s="17" t="n">
        <v>0</v>
      </c>
    </row>
    <row r="777" customFormat="false" ht="15" hidden="false" customHeight="true" outlineLevel="0" collapsed="false">
      <c r="A777" s="17" t="s">
        <v>299</v>
      </c>
      <c r="B777" s="17" t="s">
        <v>156</v>
      </c>
      <c r="C777" s="17" t="s">
        <v>148</v>
      </c>
      <c r="D777" s="17" t="s">
        <v>14443</v>
      </c>
      <c r="E777" s="17" t="s">
        <v>243</v>
      </c>
      <c r="F777" s="17" t="s">
        <v>158</v>
      </c>
      <c r="G777" s="17" t="n">
        <v>4</v>
      </c>
      <c r="H777" s="17" t="n">
        <v>3</v>
      </c>
      <c r="I777" s="17" t="n">
        <v>4</v>
      </c>
      <c r="J777" s="17" t="n">
        <v>2</v>
      </c>
      <c r="K777" s="17" t="n">
        <v>4</v>
      </c>
      <c r="L777" s="17" t="n">
        <v>49</v>
      </c>
      <c r="M777" s="17" t="n">
        <v>68</v>
      </c>
      <c r="N777" s="17" t="n">
        <v>59</v>
      </c>
      <c r="O777" s="17" t="n">
        <v>8</v>
      </c>
      <c r="P777" s="17" t="n">
        <v>0</v>
      </c>
      <c r="Q777" s="17" t="n">
        <v>0</v>
      </c>
      <c r="R777" s="17" t="n">
        <v>0</v>
      </c>
      <c r="S777" s="17" t="n">
        <v>0</v>
      </c>
      <c r="T777" s="17" t="n">
        <v>0</v>
      </c>
    </row>
    <row r="778" customFormat="false" ht="15" hidden="false" customHeight="true" outlineLevel="0" collapsed="false">
      <c r="A778" s="17" t="s">
        <v>299</v>
      </c>
      <c r="B778" s="17" t="s">
        <v>156</v>
      </c>
      <c r="C778" s="17" t="s">
        <v>148</v>
      </c>
      <c r="D778" s="17" t="s">
        <v>14443</v>
      </c>
      <c r="E778" s="17" t="s">
        <v>139</v>
      </c>
      <c r="F778" s="17" t="s">
        <v>7</v>
      </c>
      <c r="G778" s="17" t="n">
        <v>21</v>
      </c>
      <c r="H778" s="17" t="n">
        <v>18</v>
      </c>
      <c r="I778" s="17" t="n">
        <v>18</v>
      </c>
      <c r="J778" s="17" t="n">
        <v>16</v>
      </c>
      <c r="K778" s="17" t="n">
        <v>57</v>
      </c>
      <c r="L778" s="17" t="n">
        <v>1308</v>
      </c>
      <c r="M778" s="17" t="n">
        <v>908</v>
      </c>
      <c r="N778" s="17" t="n">
        <v>445</v>
      </c>
      <c r="O778" s="17" t="n">
        <v>830</v>
      </c>
      <c r="P778" s="17" t="n">
        <v>0</v>
      </c>
      <c r="Q778" s="17" t="n">
        <v>0</v>
      </c>
      <c r="R778" s="17" t="n">
        <v>0</v>
      </c>
      <c r="S778" s="17" t="n">
        <v>0</v>
      </c>
      <c r="T778" s="17" t="n">
        <v>0</v>
      </c>
    </row>
    <row r="779" customFormat="false" ht="15" hidden="false" customHeight="true" outlineLevel="0" collapsed="false">
      <c r="A779" s="17" t="s">
        <v>299</v>
      </c>
      <c r="B779" s="17" t="s">
        <v>156</v>
      </c>
      <c r="C779" s="17" t="s">
        <v>148</v>
      </c>
      <c r="D779" s="17" t="s">
        <v>14443</v>
      </c>
      <c r="E779" s="17" t="s">
        <v>139</v>
      </c>
      <c r="F779" s="17" t="s">
        <v>140</v>
      </c>
      <c r="G779" s="17" t="n">
        <v>5</v>
      </c>
      <c r="H779" s="17" t="n">
        <v>6</v>
      </c>
      <c r="I779" s="17" t="n">
        <v>7</v>
      </c>
      <c r="J779" s="17" t="n">
        <v>5</v>
      </c>
      <c r="K779" s="17" t="n">
        <v>16</v>
      </c>
      <c r="L779" s="17" t="n">
        <v>291</v>
      </c>
      <c r="M779" s="17" t="n">
        <v>81</v>
      </c>
      <c r="N779" s="17" t="n">
        <v>146</v>
      </c>
      <c r="O779" s="17" t="n">
        <v>233</v>
      </c>
      <c r="P779" s="17" t="n">
        <v>0</v>
      </c>
      <c r="Q779" s="17" t="n">
        <v>0</v>
      </c>
      <c r="R779" s="17" t="n">
        <v>0</v>
      </c>
      <c r="S779" s="17" t="n">
        <v>0</v>
      </c>
      <c r="T779" s="17" t="n">
        <v>0</v>
      </c>
    </row>
    <row r="780" customFormat="false" ht="15" hidden="false" customHeight="true" outlineLevel="0" collapsed="false">
      <c r="A780" s="17" t="s">
        <v>299</v>
      </c>
      <c r="B780" s="17" t="s">
        <v>156</v>
      </c>
      <c r="C780" s="17" t="s">
        <v>148</v>
      </c>
      <c r="D780" s="17" t="s">
        <v>14443</v>
      </c>
      <c r="E780" s="17" t="s">
        <v>139</v>
      </c>
      <c r="F780" s="17" t="s">
        <v>144</v>
      </c>
      <c r="G780" s="17" t="n">
        <v>9</v>
      </c>
      <c r="H780" s="17" t="n">
        <v>2</v>
      </c>
      <c r="I780" s="17" t="n">
        <v>3</v>
      </c>
      <c r="J780" s="17" t="n">
        <v>3</v>
      </c>
      <c r="K780" s="17" t="n">
        <v>14</v>
      </c>
      <c r="L780" s="17" t="n">
        <v>435</v>
      </c>
      <c r="M780" s="17" t="n">
        <v>293</v>
      </c>
      <c r="N780" s="17" t="n">
        <v>8</v>
      </c>
      <c r="O780" s="17" t="n">
        <v>21</v>
      </c>
      <c r="P780" s="17" t="n">
        <v>0</v>
      </c>
      <c r="Q780" s="17" t="n">
        <v>0</v>
      </c>
      <c r="R780" s="17" t="n">
        <v>0</v>
      </c>
      <c r="S780" s="17" t="n">
        <v>0</v>
      </c>
      <c r="T780" s="17" t="n">
        <v>0</v>
      </c>
    </row>
    <row r="781" customFormat="false" ht="15" hidden="false" customHeight="true" outlineLevel="0" collapsed="false">
      <c r="A781" s="17" t="s">
        <v>299</v>
      </c>
      <c r="B781" s="17" t="s">
        <v>156</v>
      </c>
      <c r="C781" s="17" t="s">
        <v>148</v>
      </c>
      <c r="D781" s="17" t="s">
        <v>14443</v>
      </c>
      <c r="E781" s="17" t="s">
        <v>139</v>
      </c>
      <c r="F781" s="17" t="s">
        <v>150</v>
      </c>
      <c r="G781" s="17" t="n">
        <v>13</v>
      </c>
      <c r="H781" s="17" t="n">
        <v>13</v>
      </c>
      <c r="I781" s="17" t="n">
        <v>14</v>
      </c>
      <c r="J781" s="17" t="n">
        <v>12</v>
      </c>
      <c r="K781" s="17" t="n">
        <v>42</v>
      </c>
      <c r="L781" s="17" t="n">
        <v>450</v>
      </c>
      <c r="M781" s="17" t="n">
        <v>476</v>
      </c>
      <c r="N781" s="17" t="n">
        <v>204</v>
      </c>
      <c r="O781" s="17" t="n">
        <v>453</v>
      </c>
      <c r="P781" s="17" t="n">
        <v>0</v>
      </c>
      <c r="Q781" s="17" t="n">
        <v>0</v>
      </c>
      <c r="R781" s="17" t="n">
        <v>0</v>
      </c>
      <c r="S781" s="17" t="n">
        <v>0</v>
      </c>
      <c r="T781" s="17" t="n">
        <v>0</v>
      </c>
    </row>
    <row r="782" customFormat="false" ht="15" hidden="false" customHeight="true" outlineLevel="0" collapsed="false">
      <c r="A782" s="17" t="s">
        <v>299</v>
      </c>
      <c r="B782" s="17" t="s">
        <v>156</v>
      </c>
      <c r="C782" s="17" t="s">
        <v>148</v>
      </c>
      <c r="D782" s="17" t="s">
        <v>14443</v>
      </c>
      <c r="E782" s="17" t="s">
        <v>139</v>
      </c>
      <c r="F782" s="17" t="s">
        <v>166</v>
      </c>
      <c r="G782" s="17" t="n">
        <v>2</v>
      </c>
      <c r="H782" s="17" t="n">
        <v>0</v>
      </c>
      <c r="I782" s="17" t="n">
        <v>1</v>
      </c>
      <c r="J782" s="17" t="n">
        <v>0</v>
      </c>
      <c r="K782" s="17" t="n">
        <v>3</v>
      </c>
      <c r="L782" s="17" t="n">
        <v>60</v>
      </c>
      <c r="M782" s="17" t="n">
        <v>0</v>
      </c>
      <c r="N782" s="17" t="n">
        <v>5</v>
      </c>
      <c r="O782" s="17" t="n">
        <v>0</v>
      </c>
      <c r="P782" s="17" t="n">
        <v>0</v>
      </c>
      <c r="Q782" s="17" t="n">
        <v>0</v>
      </c>
      <c r="R782" s="17" t="n">
        <v>0</v>
      </c>
      <c r="S782" s="17" t="n">
        <v>0</v>
      </c>
      <c r="T782" s="17" t="n">
        <v>0</v>
      </c>
    </row>
    <row r="783" customFormat="false" ht="15" hidden="false" customHeight="true" outlineLevel="0" collapsed="false">
      <c r="A783" s="17" t="s">
        <v>299</v>
      </c>
      <c r="B783" s="17" t="s">
        <v>156</v>
      </c>
      <c r="C783" s="17" t="s">
        <v>148</v>
      </c>
      <c r="D783" s="17" t="s">
        <v>14443</v>
      </c>
      <c r="E783" s="17" t="s">
        <v>139</v>
      </c>
      <c r="F783" s="17" t="s">
        <v>158</v>
      </c>
      <c r="G783" s="17" t="n">
        <v>3</v>
      </c>
      <c r="H783" s="17" t="n">
        <v>5</v>
      </c>
      <c r="I783" s="17" t="n">
        <v>8</v>
      </c>
      <c r="J783" s="17" t="n">
        <v>9</v>
      </c>
      <c r="K783" s="17" t="n">
        <v>21</v>
      </c>
      <c r="L783" s="17" t="n">
        <v>68</v>
      </c>
      <c r="M783" s="17" t="n">
        <v>56</v>
      </c>
      <c r="N783" s="17" t="n">
        <v>72</v>
      </c>
      <c r="O783" s="17" t="n">
        <v>118</v>
      </c>
      <c r="P783" s="17" t="n">
        <v>0</v>
      </c>
      <c r="Q783" s="17" t="n">
        <v>0</v>
      </c>
      <c r="R783" s="17" t="n">
        <v>0</v>
      </c>
      <c r="S783" s="17" t="n">
        <v>0</v>
      </c>
      <c r="T783" s="17" t="n">
        <v>0</v>
      </c>
    </row>
    <row r="784" customFormat="false" ht="15" hidden="false" customHeight="true" outlineLevel="0" collapsed="false">
      <c r="A784" s="17" t="s">
        <v>299</v>
      </c>
      <c r="B784" s="17" t="s">
        <v>156</v>
      </c>
      <c r="C784" s="17" t="s">
        <v>148</v>
      </c>
      <c r="D784" s="17" t="s">
        <v>14443</v>
      </c>
      <c r="E784" s="17" t="s">
        <v>139</v>
      </c>
      <c r="F784" s="17" t="s">
        <v>169</v>
      </c>
      <c r="G784" s="17" t="n">
        <v>1</v>
      </c>
      <c r="H784" s="17" t="n">
        <v>1</v>
      </c>
      <c r="I784" s="17" t="n">
        <v>5</v>
      </c>
      <c r="J784" s="17" t="n">
        <v>2</v>
      </c>
      <c r="K784" s="17" t="n">
        <v>7</v>
      </c>
      <c r="L784" s="17" t="n">
        <v>4</v>
      </c>
      <c r="M784" s="17" t="n">
        <v>2</v>
      </c>
      <c r="N784" s="17" t="n">
        <v>10</v>
      </c>
      <c r="O784" s="17" t="n">
        <v>5</v>
      </c>
      <c r="P784" s="17" t="n">
        <v>0</v>
      </c>
      <c r="Q784" s="17" t="n">
        <v>0</v>
      </c>
      <c r="R784" s="17" t="n">
        <v>0</v>
      </c>
      <c r="S784" s="17" t="n">
        <v>0</v>
      </c>
      <c r="T784" s="17" t="n">
        <v>0</v>
      </c>
    </row>
    <row r="785" customFormat="false" ht="15" hidden="false" customHeight="true" outlineLevel="0" collapsed="false">
      <c r="A785" s="17" t="s">
        <v>299</v>
      </c>
      <c r="B785" s="17" t="s">
        <v>156</v>
      </c>
      <c r="C785" s="17" t="s">
        <v>217</v>
      </c>
      <c r="D785" s="17" t="s">
        <v>235</v>
      </c>
      <c r="E785" s="17" t="s">
        <v>243</v>
      </c>
      <c r="F785" s="17" t="s">
        <v>7</v>
      </c>
      <c r="G785" s="17" t="n">
        <v>6</v>
      </c>
      <c r="H785" s="17" t="n">
        <v>6</v>
      </c>
      <c r="I785" s="17" t="n">
        <v>6</v>
      </c>
      <c r="J785" s="17" t="n">
        <v>6</v>
      </c>
      <c r="K785" s="17" t="n">
        <v>6</v>
      </c>
      <c r="L785" s="17" t="n">
        <v>827</v>
      </c>
      <c r="M785" s="17" t="n">
        <v>1147</v>
      </c>
      <c r="N785" s="17" t="n">
        <v>1689</v>
      </c>
      <c r="O785" s="17" t="n">
        <v>613</v>
      </c>
      <c r="P785" s="17" t="n">
        <v>0</v>
      </c>
      <c r="Q785" s="17" t="n">
        <v>0</v>
      </c>
      <c r="R785" s="17" t="n">
        <v>0</v>
      </c>
      <c r="S785" s="17" t="n">
        <v>0</v>
      </c>
      <c r="T785" s="17" t="n">
        <v>0</v>
      </c>
    </row>
    <row r="786" customFormat="false" ht="15" hidden="false" customHeight="true" outlineLevel="0" collapsed="false">
      <c r="A786" s="17" t="s">
        <v>299</v>
      </c>
      <c r="B786" s="17" t="s">
        <v>156</v>
      </c>
      <c r="C786" s="17" t="s">
        <v>217</v>
      </c>
      <c r="D786" s="17" t="s">
        <v>235</v>
      </c>
      <c r="E786" s="17" t="s">
        <v>243</v>
      </c>
      <c r="F786" s="17" t="s">
        <v>140</v>
      </c>
      <c r="G786" s="17" t="n">
        <v>5</v>
      </c>
      <c r="H786" s="17" t="n">
        <v>6</v>
      </c>
      <c r="I786" s="17" t="n">
        <v>6</v>
      </c>
      <c r="J786" s="17" t="n">
        <v>4</v>
      </c>
      <c r="K786" s="17" t="n">
        <v>6</v>
      </c>
      <c r="L786" s="17" t="n">
        <v>203</v>
      </c>
      <c r="M786" s="17" t="n">
        <v>223</v>
      </c>
      <c r="N786" s="17" t="n">
        <v>96</v>
      </c>
      <c r="O786" s="17" t="n">
        <v>49</v>
      </c>
      <c r="P786" s="17" t="n">
        <v>0</v>
      </c>
      <c r="Q786" s="17" t="n">
        <v>0</v>
      </c>
      <c r="R786" s="17" t="n">
        <v>0</v>
      </c>
      <c r="S786" s="17" t="n">
        <v>0</v>
      </c>
      <c r="T786" s="17" t="n">
        <v>0</v>
      </c>
    </row>
    <row r="787" customFormat="false" ht="15" hidden="false" customHeight="true" outlineLevel="0" collapsed="false">
      <c r="A787" s="17" t="s">
        <v>299</v>
      </c>
      <c r="B787" s="17" t="s">
        <v>156</v>
      </c>
      <c r="C787" s="17" t="s">
        <v>217</v>
      </c>
      <c r="D787" s="17" t="s">
        <v>235</v>
      </c>
      <c r="E787" s="17" t="s">
        <v>243</v>
      </c>
      <c r="F787" s="17" t="s">
        <v>144</v>
      </c>
      <c r="G787" s="17" t="n">
        <v>3</v>
      </c>
      <c r="H787" s="17" t="n">
        <v>4</v>
      </c>
      <c r="I787" s="17" t="n">
        <v>4</v>
      </c>
      <c r="J787" s="17" t="n">
        <v>1</v>
      </c>
      <c r="K787" s="17" t="n">
        <v>5</v>
      </c>
      <c r="L787" s="17" t="n">
        <v>24</v>
      </c>
      <c r="M787" s="17" t="n">
        <v>94</v>
      </c>
      <c r="N787" s="17" t="n">
        <v>178</v>
      </c>
      <c r="O787" s="17" t="n">
        <v>3</v>
      </c>
      <c r="P787" s="17" t="n">
        <v>0</v>
      </c>
      <c r="Q787" s="17" t="n">
        <v>0</v>
      </c>
      <c r="R787" s="17" t="n">
        <v>0</v>
      </c>
      <c r="S787" s="17" t="n">
        <v>0</v>
      </c>
      <c r="T787" s="17" t="n">
        <v>0</v>
      </c>
    </row>
    <row r="788" customFormat="false" ht="15" hidden="false" customHeight="true" outlineLevel="0" collapsed="false">
      <c r="A788" s="17" t="s">
        <v>299</v>
      </c>
      <c r="B788" s="17" t="s">
        <v>156</v>
      </c>
      <c r="C788" s="17" t="s">
        <v>217</v>
      </c>
      <c r="D788" s="17" t="s">
        <v>235</v>
      </c>
      <c r="E788" s="17" t="s">
        <v>243</v>
      </c>
      <c r="F788" s="17" t="s">
        <v>150</v>
      </c>
      <c r="G788" s="17" t="n">
        <v>6</v>
      </c>
      <c r="H788" s="17" t="n">
        <v>6</v>
      </c>
      <c r="I788" s="17" t="n">
        <v>6</v>
      </c>
      <c r="J788" s="17" t="n">
        <v>6</v>
      </c>
      <c r="K788" s="17" t="n">
        <v>6</v>
      </c>
      <c r="L788" s="17" t="n">
        <v>393</v>
      </c>
      <c r="M788" s="17" t="n">
        <v>530</v>
      </c>
      <c r="N788" s="17" t="n">
        <v>1066</v>
      </c>
      <c r="O788" s="17" t="n">
        <v>407</v>
      </c>
      <c r="P788" s="17" t="n">
        <v>0</v>
      </c>
      <c r="Q788" s="17" t="n">
        <v>0</v>
      </c>
      <c r="R788" s="17" t="n">
        <v>0</v>
      </c>
      <c r="S788" s="17" t="n">
        <v>0</v>
      </c>
      <c r="T788" s="17" t="n">
        <v>0</v>
      </c>
    </row>
    <row r="789" customFormat="false" ht="15" hidden="false" customHeight="true" outlineLevel="0" collapsed="false">
      <c r="A789" s="17" t="s">
        <v>299</v>
      </c>
      <c r="B789" s="17" t="s">
        <v>156</v>
      </c>
      <c r="C789" s="17" t="s">
        <v>217</v>
      </c>
      <c r="D789" s="17" t="s">
        <v>235</v>
      </c>
      <c r="E789" s="17" t="s">
        <v>243</v>
      </c>
      <c r="F789" s="17" t="s">
        <v>158</v>
      </c>
      <c r="G789" s="17" t="n">
        <v>6</v>
      </c>
      <c r="H789" s="17" t="n">
        <v>6</v>
      </c>
      <c r="I789" s="17" t="n">
        <v>6</v>
      </c>
      <c r="J789" s="17" t="n">
        <v>5</v>
      </c>
      <c r="K789" s="17" t="n">
        <v>6</v>
      </c>
      <c r="L789" s="17" t="n">
        <v>203</v>
      </c>
      <c r="M789" s="17" t="n">
        <v>299</v>
      </c>
      <c r="N789" s="17" t="n">
        <v>345</v>
      </c>
      <c r="O789" s="17" t="n">
        <v>146</v>
      </c>
      <c r="P789" s="17" t="n">
        <v>0</v>
      </c>
      <c r="Q789" s="17" t="n">
        <v>0</v>
      </c>
      <c r="R789" s="17" t="n">
        <v>0</v>
      </c>
      <c r="S789" s="17" t="n">
        <v>0</v>
      </c>
      <c r="T789" s="17" t="n">
        <v>0</v>
      </c>
    </row>
    <row r="790" customFormat="false" ht="15" hidden="false" customHeight="true" outlineLevel="0" collapsed="false">
      <c r="A790" s="17" t="s">
        <v>299</v>
      </c>
      <c r="B790" s="17" t="s">
        <v>156</v>
      </c>
      <c r="C790" s="17" t="s">
        <v>217</v>
      </c>
      <c r="D790" s="17" t="s">
        <v>235</v>
      </c>
      <c r="E790" s="17" t="s">
        <v>243</v>
      </c>
      <c r="F790" s="17" t="s">
        <v>169</v>
      </c>
      <c r="G790" s="17" t="n">
        <v>2</v>
      </c>
      <c r="H790" s="17" t="n">
        <v>1</v>
      </c>
      <c r="I790" s="17" t="n">
        <v>2</v>
      </c>
      <c r="J790" s="17" t="n">
        <v>3</v>
      </c>
      <c r="K790" s="17" t="n">
        <v>4</v>
      </c>
      <c r="L790" s="17" t="n">
        <v>4</v>
      </c>
      <c r="M790" s="17" t="n">
        <v>1</v>
      </c>
      <c r="N790" s="17" t="n">
        <v>4</v>
      </c>
      <c r="O790" s="17" t="n">
        <v>8</v>
      </c>
      <c r="P790" s="17" t="n">
        <v>0</v>
      </c>
      <c r="Q790" s="17" t="n">
        <v>0</v>
      </c>
      <c r="R790" s="17" t="n">
        <v>0</v>
      </c>
      <c r="S790" s="17" t="n">
        <v>0</v>
      </c>
      <c r="T790" s="17" t="n">
        <v>0</v>
      </c>
    </row>
    <row r="791" customFormat="false" ht="15" hidden="false" customHeight="true" outlineLevel="0" collapsed="false">
      <c r="A791" s="17" t="s">
        <v>299</v>
      </c>
      <c r="B791" s="17" t="s">
        <v>156</v>
      </c>
      <c r="C791" s="17" t="s">
        <v>217</v>
      </c>
      <c r="D791" s="17" t="s">
        <v>235</v>
      </c>
      <c r="E791" s="17" t="s">
        <v>139</v>
      </c>
      <c r="F791" s="17" t="s">
        <v>7</v>
      </c>
      <c r="G791" s="17" t="n">
        <v>11</v>
      </c>
      <c r="H791" s="17" t="n">
        <v>8</v>
      </c>
      <c r="I791" s="17" t="n">
        <v>19</v>
      </c>
      <c r="J791" s="17" t="n">
        <v>16</v>
      </c>
      <c r="K791" s="17" t="n">
        <v>28</v>
      </c>
      <c r="L791" s="17" t="n">
        <v>147</v>
      </c>
      <c r="M791" s="17" t="n">
        <v>87</v>
      </c>
      <c r="N791" s="17" t="n">
        <v>445</v>
      </c>
      <c r="O791" s="17" t="n">
        <v>269</v>
      </c>
      <c r="P791" s="17" t="n">
        <v>0</v>
      </c>
      <c r="Q791" s="17" t="n">
        <v>0</v>
      </c>
      <c r="R791" s="17" t="n">
        <v>0</v>
      </c>
      <c r="S791" s="17" t="n">
        <v>0</v>
      </c>
      <c r="T791" s="17" t="n">
        <v>0</v>
      </c>
    </row>
    <row r="792" customFormat="false" ht="15" hidden="false" customHeight="true" outlineLevel="0" collapsed="false">
      <c r="A792" s="17" t="s">
        <v>299</v>
      </c>
      <c r="B792" s="17" t="s">
        <v>156</v>
      </c>
      <c r="C792" s="17" t="s">
        <v>217</v>
      </c>
      <c r="D792" s="17" t="s">
        <v>235</v>
      </c>
      <c r="E792" s="17" t="s">
        <v>139</v>
      </c>
      <c r="F792" s="17" t="s">
        <v>140</v>
      </c>
      <c r="G792" s="17" t="n">
        <v>6</v>
      </c>
      <c r="H792" s="17" t="n">
        <v>2</v>
      </c>
      <c r="I792" s="17" t="n">
        <v>8</v>
      </c>
      <c r="J792" s="17" t="n">
        <v>7</v>
      </c>
      <c r="K792" s="17" t="n">
        <v>15</v>
      </c>
      <c r="L792" s="17" t="n">
        <v>47</v>
      </c>
      <c r="M792" s="17" t="n">
        <v>9</v>
      </c>
      <c r="N792" s="17" t="n">
        <v>117</v>
      </c>
      <c r="O792" s="17" t="n">
        <v>42</v>
      </c>
      <c r="P792" s="17" t="n">
        <v>0</v>
      </c>
      <c r="Q792" s="17" t="n">
        <v>0</v>
      </c>
      <c r="R792" s="17" t="n">
        <v>0</v>
      </c>
      <c r="S792" s="17" t="n">
        <v>0</v>
      </c>
      <c r="T792" s="17" t="n">
        <v>0</v>
      </c>
    </row>
    <row r="793" customFormat="false" ht="15" hidden="false" customHeight="true" outlineLevel="0" collapsed="false">
      <c r="A793" s="17" t="s">
        <v>299</v>
      </c>
      <c r="B793" s="17" t="s">
        <v>156</v>
      </c>
      <c r="C793" s="17" t="s">
        <v>217</v>
      </c>
      <c r="D793" s="17" t="s">
        <v>235</v>
      </c>
      <c r="E793" s="17" t="s">
        <v>139</v>
      </c>
      <c r="F793" s="17" t="s">
        <v>144</v>
      </c>
      <c r="G793" s="17" t="n">
        <v>2</v>
      </c>
      <c r="H793" s="17" t="n">
        <v>0</v>
      </c>
      <c r="I793" s="17" t="n">
        <v>5</v>
      </c>
      <c r="J793" s="17" t="n">
        <v>0</v>
      </c>
      <c r="K793" s="17" t="n">
        <v>7</v>
      </c>
      <c r="L793" s="17" t="n">
        <v>1</v>
      </c>
      <c r="M793" s="17" t="n">
        <v>0</v>
      </c>
      <c r="N793" s="17" t="n">
        <v>10</v>
      </c>
      <c r="O793" s="17" t="n">
        <v>0</v>
      </c>
      <c r="P793" s="17" t="n">
        <v>0</v>
      </c>
      <c r="Q793" s="17" t="n">
        <v>0</v>
      </c>
      <c r="R793" s="17" t="n">
        <v>0</v>
      </c>
      <c r="S793" s="17" t="n">
        <v>0</v>
      </c>
      <c r="T793" s="17" t="n">
        <v>0</v>
      </c>
    </row>
    <row r="794" customFormat="false" ht="15" hidden="false" customHeight="true" outlineLevel="0" collapsed="false">
      <c r="A794" s="17" t="s">
        <v>299</v>
      </c>
      <c r="B794" s="17" t="s">
        <v>156</v>
      </c>
      <c r="C794" s="17" t="s">
        <v>217</v>
      </c>
      <c r="D794" s="17" t="s">
        <v>235</v>
      </c>
      <c r="E794" s="17" t="s">
        <v>139</v>
      </c>
      <c r="F794" s="17" t="s">
        <v>150</v>
      </c>
      <c r="G794" s="17" t="n">
        <v>5</v>
      </c>
      <c r="H794" s="17" t="n">
        <v>5</v>
      </c>
      <c r="I794" s="17" t="n">
        <v>15</v>
      </c>
      <c r="J794" s="17" t="n">
        <v>13</v>
      </c>
      <c r="K794" s="17" t="n">
        <v>24</v>
      </c>
      <c r="L794" s="17" t="n">
        <v>74</v>
      </c>
      <c r="M794" s="17" t="n">
        <v>70</v>
      </c>
      <c r="N794" s="17" t="n">
        <v>226</v>
      </c>
      <c r="O794" s="17" t="n">
        <v>135</v>
      </c>
      <c r="P794" s="17" t="n">
        <v>0</v>
      </c>
      <c r="Q794" s="17" t="n">
        <v>0</v>
      </c>
      <c r="R794" s="17" t="n">
        <v>0</v>
      </c>
      <c r="S794" s="17" t="n">
        <v>0</v>
      </c>
      <c r="T794" s="17" t="n">
        <v>0</v>
      </c>
    </row>
    <row r="795" customFormat="false" ht="15" hidden="false" customHeight="true" outlineLevel="0" collapsed="false">
      <c r="A795" s="17" t="s">
        <v>299</v>
      </c>
      <c r="B795" s="17" t="s">
        <v>156</v>
      </c>
      <c r="C795" s="17" t="s">
        <v>217</v>
      </c>
      <c r="D795" s="17" t="s">
        <v>235</v>
      </c>
      <c r="E795" s="17" t="s">
        <v>139</v>
      </c>
      <c r="F795" s="17" t="s">
        <v>166</v>
      </c>
      <c r="G795" s="17" t="n">
        <v>0</v>
      </c>
      <c r="H795" s="17" t="n">
        <v>0</v>
      </c>
      <c r="I795" s="17" t="n">
        <v>1</v>
      </c>
      <c r="J795" s="17" t="n">
        <v>0</v>
      </c>
      <c r="K795" s="17" t="n">
        <v>1</v>
      </c>
      <c r="L795" s="17" t="n">
        <v>0</v>
      </c>
      <c r="M795" s="17" t="n">
        <v>0</v>
      </c>
      <c r="N795" s="17" t="n">
        <v>20</v>
      </c>
      <c r="O795" s="17" t="n">
        <v>0</v>
      </c>
      <c r="P795" s="17" t="n">
        <v>0</v>
      </c>
      <c r="Q795" s="17" t="n">
        <v>0</v>
      </c>
      <c r="R795" s="17" t="n">
        <v>0</v>
      </c>
      <c r="S795" s="17" t="n">
        <v>0</v>
      </c>
      <c r="T795" s="17" t="n">
        <v>0</v>
      </c>
    </row>
    <row r="796" customFormat="false" ht="15" hidden="false" customHeight="true" outlineLevel="0" collapsed="false">
      <c r="A796" s="17" t="s">
        <v>299</v>
      </c>
      <c r="B796" s="17" t="s">
        <v>156</v>
      </c>
      <c r="C796" s="17" t="s">
        <v>217</v>
      </c>
      <c r="D796" s="17" t="s">
        <v>235</v>
      </c>
      <c r="E796" s="17" t="s">
        <v>139</v>
      </c>
      <c r="F796" s="17" t="s">
        <v>158</v>
      </c>
      <c r="G796" s="17" t="n">
        <v>8</v>
      </c>
      <c r="H796" s="17" t="n">
        <v>2</v>
      </c>
      <c r="I796" s="17" t="n">
        <v>12</v>
      </c>
      <c r="J796" s="17" t="n">
        <v>7</v>
      </c>
      <c r="K796" s="17" t="n">
        <v>19</v>
      </c>
      <c r="L796" s="17" t="n">
        <v>24</v>
      </c>
      <c r="M796" s="17" t="n">
        <v>8</v>
      </c>
      <c r="N796" s="17" t="n">
        <v>63</v>
      </c>
      <c r="O796" s="17" t="n">
        <v>90</v>
      </c>
      <c r="P796" s="17" t="n">
        <v>0</v>
      </c>
      <c r="Q796" s="17" t="n">
        <v>0</v>
      </c>
      <c r="R796" s="17" t="n">
        <v>0</v>
      </c>
      <c r="S796" s="17" t="n">
        <v>0</v>
      </c>
      <c r="T796" s="17" t="n">
        <v>0</v>
      </c>
    </row>
    <row r="797" customFormat="false" ht="15" hidden="false" customHeight="true" outlineLevel="0" collapsed="false">
      <c r="A797" s="17" t="s">
        <v>299</v>
      </c>
      <c r="B797" s="17" t="s">
        <v>156</v>
      </c>
      <c r="C797" s="17" t="s">
        <v>217</v>
      </c>
      <c r="D797" s="17" t="s">
        <v>235</v>
      </c>
      <c r="E797" s="17" t="s">
        <v>139</v>
      </c>
      <c r="F797" s="17" t="s">
        <v>169</v>
      </c>
      <c r="G797" s="17" t="n">
        <v>1</v>
      </c>
      <c r="H797" s="17" t="n">
        <v>0</v>
      </c>
      <c r="I797" s="17" t="n">
        <v>3</v>
      </c>
      <c r="J797" s="17" t="n">
        <v>1</v>
      </c>
      <c r="K797" s="17" t="n">
        <v>5</v>
      </c>
      <c r="L797" s="17" t="n">
        <v>1</v>
      </c>
      <c r="M797" s="17" t="n">
        <v>0</v>
      </c>
      <c r="N797" s="17" t="n">
        <v>9</v>
      </c>
      <c r="O797" s="17" t="n">
        <v>2</v>
      </c>
      <c r="P797" s="17" t="n">
        <v>0</v>
      </c>
      <c r="Q797" s="17" t="n">
        <v>0</v>
      </c>
      <c r="R797" s="17" t="n">
        <v>0</v>
      </c>
      <c r="S797" s="17" t="n">
        <v>0</v>
      </c>
      <c r="T797" s="17" t="n">
        <v>0</v>
      </c>
    </row>
    <row r="798" customFormat="false" ht="15" hidden="false" customHeight="true" outlineLevel="0" collapsed="false">
      <c r="A798" s="17" t="s">
        <v>299</v>
      </c>
      <c r="B798" s="17" t="s">
        <v>156</v>
      </c>
      <c r="C798" s="17" t="s">
        <v>217</v>
      </c>
      <c r="D798" s="17" t="s">
        <v>218</v>
      </c>
      <c r="E798" s="17" t="s">
        <v>243</v>
      </c>
      <c r="F798" s="17" t="s">
        <v>7</v>
      </c>
      <c r="G798" s="17" t="n">
        <v>8</v>
      </c>
      <c r="H798" s="17" t="n">
        <v>8</v>
      </c>
      <c r="I798" s="17" t="n">
        <v>8</v>
      </c>
      <c r="J798" s="17" t="n">
        <v>7</v>
      </c>
      <c r="K798" s="17" t="n">
        <v>8</v>
      </c>
      <c r="L798" s="17" t="n">
        <v>1362</v>
      </c>
      <c r="M798" s="17" t="n">
        <v>970</v>
      </c>
      <c r="N798" s="17" t="n">
        <v>824</v>
      </c>
      <c r="O798" s="17" t="n">
        <v>172</v>
      </c>
      <c r="P798" s="17" t="n">
        <v>0</v>
      </c>
      <c r="Q798" s="17" t="n">
        <v>0</v>
      </c>
      <c r="R798" s="17" t="n">
        <v>0</v>
      </c>
      <c r="S798" s="17" t="n">
        <v>0</v>
      </c>
      <c r="T798" s="17" t="n">
        <v>0</v>
      </c>
    </row>
    <row r="799" customFormat="false" ht="15" hidden="false" customHeight="true" outlineLevel="0" collapsed="false">
      <c r="A799" s="17" t="s">
        <v>299</v>
      </c>
      <c r="B799" s="17" t="s">
        <v>156</v>
      </c>
      <c r="C799" s="17" t="s">
        <v>217</v>
      </c>
      <c r="D799" s="17" t="s">
        <v>218</v>
      </c>
      <c r="E799" s="17" t="s">
        <v>243</v>
      </c>
      <c r="F799" s="17" t="s">
        <v>140</v>
      </c>
      <c r="G799" s="17" t="n">
        <v>5</v>
      </c>
      <c r="H799" s="17" t="n">
        <v>7</v>
      </c>
      <c r="I799" s="17" t="n">
        <v>6</v>
      </c>
      <c r="J799" s="17" t="n">
        <v>2</v>
      </c>
      <c r="K799" s="17" t="n">
        <v>8</v>
      </c>
      <c r="L799" s="17" t="n">
        <v>36</v>
      </c>
      <c r="M799" s="17" t="n">
        <v>101</v>
      </c>
      <c r="N799" s="17" t="n">
        <v>32</v>
      </c>
      <c r="O799" s="17" t="n">
        <v>8</v>
      </c>
      <c r="P799" s="17" t="n">
        <v>0</v>
      </c>
      <c r="Q799" s="17" t="n">
        <v>0</v>
      </c>
      <c r="R799" s="17" t="n">
        <v>0</v>
      </c>
      <c r="S799" s="17" t="n">
        <v>0</v>
      </c>
      <c r="T799" s="17" t="n">
        <v>0</v>
      </c>
    </row>
    <row r="800" customFormat="false" ht="15" hidden="false" customHeight="true" outlineLevel="0" collapsed="false">
      <c r="A800" s="17" t="s">
        <v>299</v>
      </c>
      <c r="B800" s="17" t="s">
        <v>156</v>
      </c>
      <c r="C800" s="17" t="s">
        <v>217</v>
      </c>
      <c r="D800" s="17" t="s">
        <v>218</v>
      </c>
      <c r="E800" s="17" t="s">
        <v>243</v>
      </c>
      <c r="F800" s="17" t="s">
        <v>144</v>
      </c>
      <c r="G800" s="17" t="n">
        <v>3</v>
      </c>
      <c r="H800" s="17" t="n">
        <v>2</v>
      </c>
      <c r="I800" s="17" t="n">
        <v>2</v>
      </c>
      <c r="J800" s="17" t="n">
        <v>0</v>
      </c>
      <c r="K800" s="17" t="n">
        <v>3</v>
      </c>
      <c r="L800" s="17" t="n">
        <v>66</v>
      </c>
      <c r="M800" s="17" t="n">
        <v>32</v>
      </c>
      <c r="N800" s="17" t="n">
        <v>13</v>
      </c>
      <c r="O800" s="17" t="n">
        <v>0</v>
      </c>
      <c r="P800" s="17" t="n">
        <v>0</v>
      </c>
      <c r="Q800" s="17" t="n">
        <v>0</v>
      </c>
      <c r="R800" s="17" t="n">
        <v>0</v>
      </c>
      <c r="S800" s="17" t="n">
        <v>0</v>
      </c>
      <c r="T800" s="17" t="n">
        <v>0</v>
      </c>
    </row>
    <row r="801" customFormat="false" ht="15" hidden="false" customHeight="true" outlineLevel="0" collapsed="false">
      <c r="A801" s="17" t="s">
        <v>299</v>
      </c>
      <c r="B801" s="17" t="s">
        <v>156</v>
      </c>
      <c r="C801" s="17" t="s">
        <v>217</v>
      </c>
      <c r="D801" s="17" t="s">
        <v>218</v>
      </c>
      <c r="E801" s="17" t="s">
        <v>243</v>
      </c>
      <c r="F801" s="17" t="s">
        <v>150</v>
      </c>
      <c r="G801" s="17" t="n">
        <v>8</v>
      </c>
      <c r="H801" s="17" t="n">
        <v>8</v>
      </c>
      <c r="I801" s="17" t="n">
        <v>8</v>
      </c>
      <c r="J801" s="17" t="n">
        <v>7</v>
      </c>
      <c r="K801" s="17" t="n">
        <v>8</v>
      </c>
      <c r="L801" s="17" t="n">
        <v>963</v>
      </c>
      <c r="M801" s="17" t="n">
        <v>644</v>
      </c>
      <c r="N801" s="17" t="n">
        <v>565</v>
      </c>
      <c r="O801" s="17" t="n">
        <v>110</v>
      </c>
      <c r="P801" s="17" t="n">
        <v>0</v>
      </c>
      <c r="Q801" s="17" t="n">
        <v>0</v>
      </c>
      <c r="R801" s="17" t="n">
        <v>0</v>
      </c>
      <c r="S801" s="17" t="n">
        <v>0</v>
      </c>
      <c r="T801" s="17" t="n">
        <v>0</v>
      </c>
    </row>
    <row r="802" customFormat="false" ht="15" hidden="false" customHeight="true" outlineLevel="0" collapsed="false">
      <c r="A802" s="17" t="s">
        <v>299</v>
      </c>
      <c r="B802" s="17" t="s">
        <v>156</v>
      </c>
      <c r="C802" s="17" t="s">
        <v>217</v>
      </c>
      <c r="D802" s="17" t="s">
        <v>218</v>
      </c>
      <c r="E802" s="17" t="s">
        <v>243</v>
      </c>
      <c r="F802" s="17" t="s">
        <v>166</v>
      </c>
      <c r="G802" s="17" t="n">
        <v>1</v>
      </c>
      <c r="H802" s="17" t="n">
        <v>1</v>
      </c>
      <c r="I802" s="17" t="n">
        <v>1</v>
      </c>
      <c r="J802" s="17" t="n">
        <v>0</v>
      </c>
      <c r="K802" s="17" t="n">
        <v>3</v>
      </c>
      <c r="L802" s="17" t="n">
        <v>6</v>
      </c>
      <c r="M802" s="17" t="n">
        <v>1</v>
      </c>
      <c r="N802" s="17" t="n">
        <v>13</v>
      </c>
      <c r="O802" s="17" t="n">
        <v>0</v>
      </c>
      <c r="P802" s="17" t="n">
        <v>0</v>
      </c>
      <c r="Q802" s="17" t="n">
        <v>0</v>
      </c>
      <c r="R802" s="17" t="n">
        <v>0</v>
      </c>
      <c r="S802" s="17" t="n">
        <v>0</v>
      </c>
      <c r="T802" s="17" t="n">
        <v>0</v>
      </c>
    </row>
    <row r="803" customFormat="false" ht="15" hidden="false" customHeight="true" outlineLevel="0" collapsed="false">
      <c r="A803" s="17" t="s">
        <v>299</v>
      </c>
      <c r="B803" s="17" t="s">
        <v>156</v>
      </c>
      <c r="C803" s="17" t="s">
        <v>217</v>
      </c>
      <c r="D803" s="17" t="s">
        <v>218</v>
      </c>
      <c r="E803" s="17" t="s">
        <v>243</v>
      </c>
      <c r="F803" s="17" t="s">
        <v>158</v>
      </c>
      <c r="G803" s="17" t="n">
        <v>8</v>
      </c>
      <c r="H803" s="17" t="n">
        <v>7</v>
      </c>
      <c r="I803" s="17" t="n">
        <v>8</v>
      </c>
      <c r="J803" s="17" t="n">
        <v>7</v>
      </c>
      <c r="K803" s="17" t="n">
        <v>8</v>
      </c>
      <c r="L803" s="17" t="n">
        <v>276</v>
      </c>
      <c r="M803" s="17" t="n">
        <v>188</v>
      </c>
      <c r="N803" s="17" t="n">
        <v>197</v>
      </c>
      <c r="O803" s="17" t="n">
        <v>54</v>
      </c>
      <c r="P803" s="17" t="n">
        <v>0</v>
      </c>
      <c r="Q803" s="17" t="n">
        <v>0</v>
      </c>
      <c r="R803" s="17" t="n">
        <v>0</v>
      </c>
      <c r="S803" s="17" t="n">
        <v>0</v>
      </c>
      <c r="T803" s="17" t="n">
        <v>0</v>
      </c>
    </row>
    <row r="804" customFormat="false" ht="15" hidden="false" customHeight="true" outlineLevel="0" collapsed="false">
      <c r="A804" s="17" t="s">
        <v>299</v>
      </c>
      <c r="B804" s="17" t="s">
        <v>156</v>
      </c>
      <c r="C804" s="17" t="s">
        <v>217</v>
      </c>
      <c r="D804" s="17" t="s">
        <v>218</v>
      </c>
      <c r="E804" s="17" t="s">
        <v>243</v>
      </c>
      <c r="F804" s="17" t="s">
        <v>169</v>
      </c>
      <c r="G804" s="17" t="n">
        <v>3</v>
      </c>
      <c r="H804" s="17" t="n">
        <v>1</v>
      </c>
      <c r="I804" s="17" t="n">
        <v>4</v>
      </c>
      <c r="J804" s="17" t="n">
        <v>0</v>
      </c>
      <c r="K804" s="17" t="n">
        <v>6</v>
      </c>
      <c r="L804" s="17" t="n">
        <v>15</v>
      </c>
      <c r="M804" s="17" t="n">
        <v>4</v>
      </c>
      <c r="N804" s="17" t="n">
        <v>4</v>
      </c>
      <c r="O804" s="17" t="n">
        <v>0</v>
      </c>
      <c r="P804" s="17" t="n">
        <v>0</v>
      </c>
      <c r="Q804" s="17" t="n">
        <v>0</v>
      </c>
      <c r="R804" s="17" t="n">
        <v>0</v>
      </c>
      <c r="S804" s="17" t="n">
        <v>0</v>
      </c>
      <c r="T804" s="17" t="n">
        <v>0</v>
      </c>
    </row>
    <row r="805" customFormat="false" ht="15" hidden="false" customHeight="true" outlineLevel="0" collapsed="false">
      <c r="A805" s="17" t="s">
        <v>299</v>
      </c>
      <c r="B805" s="17" t="s">
        <v>156</v>
      </c>
      <c r="C805" s="17" t="s">
        <v>217</v>
      </c>
      <c r="D805" s="17" t="s">
        <v>218</v>
      </c>
      <c r="E805" s="17" t="s">
        <v>139</v>
      </c>
      <c r="F805" s="17" t="s">
        <v>7</v>
      </c>
      <c r="G805" s="17" t="n">
        <v>7</v>
      </c>
      <c r="H805" s="17" t="n">
        <v>8</v>
      </c>
      <c r="I805" s="17" t="n">
        <v>11</v>
      </c>
      <c r="J805" s="17" t="n">
        <v>4</v>
      </c>
      <c r="K805" s="17" t="n">
        <v>14</v>
      </c>
      <c r="L805" s="17" t="n">
        <v>454</v>
      </c>
      <c r="M805" s="17" t="n">
        <v>716</v>
      </c>
      <c r="N805" s="17" t="n">
        <v>6142</v>
      </c>
      <c r="O805" s="17" t="n">
        <v>833</v>
      </c>
      <c r="P805" s="17" t="n">
        <v>0</v>
      </c>
      <c r="Q805" s="17" t="n">
        <v>0</v>
      </c>
      <c r="R805" s="17" t="n">
        <v>0</v>
      </c>
      <c r="S805" s="17" t="n">
        <v>0</v>
      </c>
      <c r="T805" s="17" t="n">
        <v>0</v>
      </c>
    </row>
    <row r="806" customFormat="false" ht="15" hidden="false" customHeight="true" outlineLevel="0" collapsed="false">
      <c r="A806" s="17" t="s">
        <v>299</v>
      </c>
      <c r="B806" s="17" t="s">
        <v>156</v>
      </c>
      <c r="C806" s="17" t="s">
        <v>217</v>
      </c>
      <c r="D806" s="17" t="s">
        <v>218</v>
      </c>
      <c r="E806" s="17" t="s">
        <v>139</v>
      </c>
      <c r="F806" s="17" t="s">
        <v>140</v>
      </c>
      <c r="G806" s="17" t="n">
        <v>3</v>
      </c>
      <c r="H806" s="17" t="n">
        <v>2</v>
      </c>
      <c r="I806" s="17" t="n">
        <v>2</v>
      </c>
      <c r="J806" s="17" t="n">
        <v>0</v>
      </c>
      <c r="K806" s="17" t="n">
        <v>5</v>
      </c>
      <c r="L806" s="17" t="n">
        <v>124</v>
      </c>
      <c r="M806" s="17" t="n">
        <v>320</v>
      </c>
      <c r="N806" s="17" t="n">
        <v>2393</v>
      </c>
      <c r="O806" s="17" t="n">
        <v>0</v>
      </c>
      <c r="P806" s="17" t="n">
        <v>0</v>
      </c>
      <c r="Q806" s="17" t="n">
        <v>0</v>
      </c>
      <c r="R806" s="17" t="n">
        <v>0</v>
      </c>
      <c r="S806" s="17" t="n">
        <v>0</v>
      </c>
      <c r="T806" s="17" t="n">
        <v>0</v>
      </c>
    </row>
    <row r="807" customFormat="false" ht="15" hidden="false" customHeight="true" outlineLevel="0" collapsed="false">
      <c r="A807" s="17" t="s">
        <v>299</v>
      </c>
      <c r="B807" s="17" t="s">
        <v>156</v>
      </c>
      <c r="C807" s="17" t="s">
        <v>217</v>
      </c>
      <c r="D807" s="17" t="s">
        <v>218</v>
      </c>
      <c r="E807" s="17" t="s">
        <v>139</v>
      </c>
      <c r="F807" s="17" t="s">
        <v>144</v>
      </c>
      <c r="G807" s="17" t="n">
        <v>2</v>
      </c>
      <c r="H807" s="17" t="n">
        <v>2</v>
      </c>
      <c r="I807" s="17" t="n">
        <v>1</v>
      </c>
      <c r="J807" s="17" t="n">
        <v>1</v>
      </c>
      <c r="K807" s="17" t="n">
        <v>4</v>
      </c>
      <c r="L807" s="17" t="n">
        <v>7</v>
      </c>
      <c r="M807" s="17" t="n">
        <v>304</v>
      </c>
      <c r="N807" s="17" t="n">
        <v>2156</v>
      </c>
      <c r="O807" s="17" t="n">
        <v>0</v>
      </c>
      <c r="P807" s="17" t="n">
        <v>0</v>
      </c>
      <c r="Q807" s="17" t="n">
        <v>0</v>
      </c>
      <c r="R807" s="17" t="n">
        <v>0</v>
      </c>
      <c r="S807" s="17" t="n">
        <v>0</v>
      </c>
      <c r="T807" s="17" t="n">
        <v>0</v>
      </c>
    </row>
    <row r="808" customFormat="false" ht="15" hidden="false" customHeight="true" outlineLevel="0" collapsed="false">
      <c r="A808" s="17" t="s">
        <v>299</v>
      </c>
      <c r="B808" s="17" t="s">
        <v>156</v>
      </c>
      <c r="C808" s="17" t="s">
        <v>217</v>
      </c>
      <c r="D808" s="17" t="s">
        <v>218</v>
      </c>
      <c r="E808" s="17" t="s">
        <v>139</v>
      </c>
      <c r="F808" s="17" t="s">
        <v>150</v>
      </c>
      <c r="G808" s="17" t="n">
        <v>5</v>
      </c>
      <c r="H808" s="17" t="n">
        <v>6</v>
      </c>
      <c r="I808" s="17" t="n">
        <v>9</v>
      </c>
      <c r="J808" s="17" t="n">
        <v>3</v>
      </c>
      <c r="K808" s="17" t="n">
        <v>11</v>
      </c>
      <c r="L808" s="17" t="n">
        <v>233</v>
      </c>
      <c r="M808" s="17" t="n">
        <v>83</v>
      </c>
      <c r="N808" s="17" t="n">
        <v>1511</v>
      </c>
      <c r="O808" s="17" t="n">
        <v>833</v>
      </c>
      <c r="P808" s="17" t="n">
        <v>0</v>
      </c>
      <c r="Q808" s="17" t="n">
        <v>0</v>
      </c>
      <c r="R808" s="17" t="n">
        <v>0</v>
      </c>
      <c r="S808" s="17" t="n">
        <v>0</v>
      </c>
      <c r="T808" s="17" t="n">
        <v>0</v>
      </c>
    </row>
    <row r="809" customFormat="false" ht="15" hidden="false" customHeight="true" outlineLevel="0" collapsed="false">
      <c r="A809" s="17" t="s">
        <v>299</v>
      </c>
      <c r="B809" s="17" t="s">
        <v>156</v>
      </c>
      <c r="C809" s="17" t="s">
        <v>217</v>
      </c>
      <c r="D809" s="17" t="s">
        <v>218</v>
      </c>
      <c r="E809" s="17" t="s">
        <v>139</v>
      </c>
      <c r="F809" s="17" t="s">
        <v>166</v>
      </c>
      <c r="G809" s="17" t="n">
        <v>1</v>
      </c>
      <c r="H809" s="17" t="n">
        <v>0</v>
      </c>
      <c r="I809" s="17" t="n">
        <v>0</v>
      </c>
      <c r="J809" s="17" t="n">
        <v>0</v>
      </c>
      <c r="K809" s="17" t="n">
        <v>1</v>
      </c>
      <c r="L809" s="17" t="n">
        <v>3</v>
      </c>
      <c r="M809" s="17" t="n">
        <v>0</v>
      </c>
      <c r="N809" s="17" t="n">
        <v>0</v>
      </c>
      <c r="O809" s="17" t="n">
        <v>0</v>
      </c>
      <c r="P809" s="17" t="n">
        <v>0</v>
      </c>
      <c r="Q809" s="17" t="n">
        <v>0</v>
      </c>
      <c r="R809" s="17" t="n">
        <v>0</v>
      </c>
      <c r="S809" s="17" t="n">
        <v>0</v>
      </c>
      <c r="T809" s="17" t="n">
        <v>0</v>
      </c>
    </row>
    <row r="810" customFormat="false" ht="15" hidden="false" customHeight="true" outlineLevel="0" collapsed="false">
      <c r="A810" s="17" t="s">
        <v>299</v>
      </c>
      <c r="B810" s="17" t="s">
        <v>156</v>
      </c>
      <c r="C810" s="17" t="s">
        <v>217</v>
      </c>
      <c r="D810" s="17" t="s">
        <v>218</v>
      </c>
      <c r="E810" s="17" t="s">
        <v>139</v>
      </c>
      <c r="F810" s="17" t="s">
        <v>158</v>
      </c>
      <c r="G810" s="17" t="n">
        <v>4</v>
      </c>
      <c r="H810" s="17" t="n">
        <v>3</v>
      </c>
      <c r="I810" s="17" t="n">
        <v>5</v>
      </c>
      <c r="J810" s="17" t="n">
        <v>0</v>
      </c>
      <c r="K810" s="17" t="n">
        <v>8</v>
      </c>
      <c r="L810" s="17" t="n">
        <v>87</v>
      </c>
      <c r="M810" s="17" t="n">
        <v>9</v>
      </c>
      <c r="N810" s="17" t="n">
        <v>51</v>
      </c>
      <c r="O810" s="17" t="n">
        <v>0</v>
      </c>
      <c r="P810" s="17" t="n">
        <v>0</v>
      </c>
      <c r="Q810" s="17" t="n">
        <v>0</v>
      </c>
      <c r="R810" s="17" t="n">
        <v>0</v>
      </c>
      <c r="S810" s="17" t="n">
        <v>0</v>
      </c>
      <c r="T810" s="17" t="n">
        <v>0</v>
      </c>
    </row>
    <row r="811" customFormat="false" ht="15" hidden="false" customHeight="true" outlineLevel="0" collapsed="false">
      <c r="A811" s="17" t="s">
        <v>299</v>
      </c>
      <c r="B811" s="17" t="s">
        <v>156</v>
      </c>
      <c r="C811" s="17" t="s">
        <v>217</v>
      </c>
      <c r="D811" s="17" t="s">
        <v>218</v>
      </c>
      <c r="E811" s="17" t="s">
        <v>139</v>
      </c>
      <c r="F811" s="17" t="s">
        <v>169</v>
      </c>
      <c r="G811" s="17" t="n">
        <v>0</v>
      </c>
      <c r="H811" s="17" t="n">
        <v>0</v>
      </c>
      <c r="I811" s="17" t="n">
        <v>2</v>
      </c>
      <c r="J811" s="17" t="n">
        <v>0</v>
      </c>
      <c r="K811" s="17" t="n">
        <v>2</v>
      </c>
      <c r="L811" s="17" t="n">
        <v>0</v>
      </c>
      <c r="M811" s="17" t="n">
        <v>0</v>
      </c>
      <c r="N811" s="17" t="n">
        <v>31</v>
      </c>
      <c r="O811" s="17" t="n">
        <v>0</v>
      </c>
      <c r="P811" s="17" t="n">
        <v>0</v>
      </c>
      <c r="Q811" s="17" t="n">
        <v>0</v>
      </c>
      <c r="R811" s="17" t="n">
        <v>0</v>
      </c>
      <c r="S811" s="17" t="n">
        <v>0</v>
      </c>
      <c r="T811" s="17" t="n">
        <v>0</v>
      </c>
    </row>
    <row r="812" customFormat="false" ht="15" hidden="false" customHeight="true" outlineLevel="0" collapsed="false">
      <c r="A812" s="17" t="s">
        <v>299</v>
      </c>
      <c r="B812" s="17" t="s">
        <v>156</v>
      </c>
      <c r="C812" s="17" t="s">
        <v>217</v>
      </c>
      <c r="D812" s="17" t="s">
        <v>274</v>
      </c>
      <c r="E812" s="17" t="s">
        <v>243</v>
      </c>
      <c r="F812" s="17" t="s">
        <v>7</v>
      </c>
      <c r="G812" s="17" t="n">
        <v>3</v>
      </c>
      <c r="H812" s="17" t="n">
        <v>3</v>
      </c>
      <c r="I812" s="17" t="n">
        <v>2</v>
      </c>
      <c r="J812" s="17" t="n">
        <v>3</v>
      </c>
      <c r="K812" s="17" t="n">
        <v>3</v>
      </c>
      <c r="L812" s="17" t="n">
        <v>1464</v>
      </c>
      <c r="M812" s="17" t="n">
        <v>1615</v>
      </c>
      <c r="N812" s="17" t="n">
        <v>740</v>
      </c>
      <c r="O812" s="17" t="n">
        <v>237</v>
      </c>
      <c r="P812" s="17" t="n">
        <v>0</v>
      </c>
      <c r="Q812" s="17" t="n">
        <v>0</v>
      </c>
      <c r="R812" s="17" t="n">
        <v>0</v>
      </c>
      <c r="S812" s="17" t="n">
        <v>0</v>
      </c>
      <c r="T812" s="17" t="n">
        <v>0</v>
      </c>
    </row>
    <row r="813" customFormat="false" ht="15" hidden="false" customHeight="true" outlineLevel="0" collapsed="false">
      <c r="A813" s="17" t="s">
        <v>299</v>
      </c>
      <c r="B813" s="17" t="s">
        <v>156</v>
      </c>
      <c r="C813" s="17" t="s">
        <v>217</v>
      </c>
      <c r="D813" s="17" t="s">
        <v>274</v>
      </c>
      <c r="E813" s="17" t="s">
        <v>243</v>
      </c>
      <c r="F813" s="17" t="s">
        <v>140</v>
      </c>
      <c r="G813" s="17" t="n">
        <v>2</v>
      </c>
      <c r="H813" s="17" t="n">
        <v>2</v>
      </c>
      <c r="I813" s="17" t="n">
        <v>1</v>
      </c>
      <c r="J813" s="17" t="n">
        <v>1</v>
      </c>
      <c r="K813" s="17" t="n">
        <v>2</v>
      </c>
      <c r="L813" s="17" t="n">
        <v>66</v>
      </c>
      <c r="M813" s="17" t="n">
        <v>30</v>
      </c>
      <c r="N813" s="17" t="n">
        <v>37</v>
      </c>
      <c r="O813" s="17" t="n">
        <v>11</v>
      </c>
      <c r="P813" s="17" t="n">
        <v>0</v>
      </c>
      <c r="Q813" s="17" t="n">
        <v>0</v>
      </c>
      <c r="R813" s="17" t="n">
        <v>0</v>
      </c>
      <c r="S813" s="17" t="n">
        <v>0</v>
      </c>
      <c r="T813" s="17" t="n">
        <v>0</v>
      </c>
    </row>
    <row r="814" customFormat="false" ht="15" hidden="false" customHeight="true" outlineLevel="0" collapsed="false">
      <c r="A814" s="17" t="s">
        <v>299</v>
      </c>
      <c r="B814" s="17" t="s">
        <v>156</v>
      </c>
      <c r="C814" s="17" t="s">
        <v>217</v>
      </c>
      <c r="D814" s="17" t="s">
        <v>274</v>
      </c>
      <c r="E814" s="17" t="s">
        <v>243</v>
      </c>
      <c r="F814" s="17" t="s">
        <v>144</v>
      </c>
      <c r="G814" s="17" t="n">
        <v>1</v>
      </c>
      <c r="H814" s="17" t="n">
        <v>1</v>
      </c>
      <c r="I814" s="17" t="n">
        <v>0</v>
      </c>
      <c r="J814" s="17" t="n">
        <v>0</v>
      </c>
      <c r="K814" s="17" t="n">
        <v>1</v>
      </c>
      <c r="L814" s="17" t="n">
        <v>7</v>
      </c>
      <c r="M814" s="17" t="n">
        <v>7</v>
      </c>
      <c r="N814" s="17" t="n">
        <v>0</v>
      </c>
      <c r="O814" s="17" t="n">
        <v>0</v>
      </c>
      <c r="P814" s="17" t="n">
        <v>0</v>
      </c>
      <c r="Q814" s="17" t="n">
        <v>0</v>
      </c>
      <c r="R814" s="17" t="n">
        <v>0</v>
      </c>
      <c r="S814" s="17" t="n">
        <v>0</v>
      </c>
      <c r="T814" s="17" t="n">
        <v>0</v>
      </c>
    </row>
    <row r="815" customFormat="false" ht="15" hidden="false" customHeight="true" outlineLevel="0" collapsed="false">
      <c r="A815" s="17" t="s">
        <v>299</v>
      </c>
      <c r="B815" s="17" t="s">
        <v>156</v>
      </c>
      <c r="C815" s="17" t="s">
        <v>217</v>
      </c>
      <c r="D815" s="17" t="s">
        <v>274</v>
      </c>
      <c r="E815" s="17" t="s">
        <v>243</v>
      </c>
      <c r="F815" s="17" t="s">
        <v>150</v>
      </c>
      <c r="G815" s="17" t="n">
        <v>3</v>
      </c>
      <c r="H815" s="17" t="n">
        <v>3</v>
      </c>
      <c r="I815" s="17" t="n">
        <v>2</v>
      </c>
      <c r="J815" s="17" t="n">
        <v>3</v>
      </c>
      <c r="K815" s="17" t="n">
        <v>3</v>
      </c>
      <c r="L815" s="17" t="n">
        <v>1130</v>
      </c>
      <c r="M815" s="17" t="n">
        <v>1274</v>
      </c>
      <c r="N815" s="17" t="n">
        <v>650</v>
      </c>
      <c r="O815" s="17" t="n">
        <v>198</v>
      </c>
      <c r="P815" s="17" t="n">
        <v>0</v>
      </c>
      <c r="Q815" s="17" t="n">
        <v>0</v>
      </c>
      <c r="R815" s="17" t="n">
        <v>0</v>
      </c>
      <c r="S815" s="17" t="n">
        <v>0</v>
      </c>
      <c r="T815" s="17" t="n">
        <v>0</v>
      </c>
    </row>
    <row r="816" customFormat="false" ht="15" hidden="false" customHeight="true" outlineLevel="0" collapsed="false">
      <c r="A816" s="17" t="s">
        <v>299</v>
      </c>
      <c r="B816" s="17" t="s">
        <v>156</v>
      </c>
      <c r="C816" s="17" t="s">
        <v>217</v>
      </c>
      <c r="D816" s="17" t="s">
        <v>274</v>
      </c>
      <c r="E816" s="17" t="s">
        <v>243</v>
      </c>
      <c r="F816" s="17" t="s">
        <v>166</v>
      </c>
      <c r="G816" s="17" t="n">
        <v>0</v>
      </c>
      <c r="H816" s="17" t="n">
        <v>1</v>
      </c>
      <c r="I816" s="17" t="n">
        <v>0</v>
      </c>
      <c r="J816" s="17" t="n">
        <v>0</v>
      </c>
      <c r="K816" s="17" t="n">
        <v>1</v>
      </c>
      <c r="L816" s="17" t="n">
        <v>0</v>
      </c>
      <c r="M816" s="17" t="n">
        <v>50</v>
      </c>
      <c r="N816" s="17" t="n">
        <v>0</v>
      </c>
      <c r="O816" s="17" t="n">
        <v>0</v>
      </c>
      <c r="P816" s="17" t="n">
        <v>0</v>
      </c>
      <c r="Q816" s="17" t="n">
        <v>0</v>
      </c>
      <c r="R816" s="17" t="n">
        <v>0</v>
      </c>
      <c r="S816" s="17" t="n">
        <v>0</v>
      </c>
      <c r="T816" s="17" t="n">
        <v>0</v>
      </c>
    </row>
    <row r="817" customFormat="false" ht="15" hidden="false" customHeight="true" outlineLevel="0" collapsed="false">
      <c r="A817" s="17" t="s">
        <v>299</v>
      </c>
      <c r="B817" s="17" t="s">
        <v>156</v>
      </c>
      <c r="C817" s="17" t="s">
        <v>217</v>
      </c>
      <c r="D817" s="17" t="s">
        <v>274</v>
      </c>
      <c r="E817" s="17" t="s">
        <v>243</v>
      </c>
      <c r="F817" s="17" t="s">
        <v>158</v>
      </c>
      <c r="G817" s="17" t="n">
        <v>3</v>
      </c>
      <c r="H817" s="17" t="n">
        <v>3</v>
      </c>
      <c r="I817" s="17" t="n">
        <v>2</v>
      </c>
      <c r="J817" s="17" t="n">
        <v>1</v>
      </c>
      <c r="K817" s="17" t="n">
        <v>3</v>
      </c>
      <c r="L817" s="17" t="n">
        <v>253</v>
      </c>
      <c r="M817" s="17" t="n">
        <v>240</v>
      </c>
      <c r="N817" s="17" t="n">
        <v>29</v>
      </c>
      <c r="O817" s="17" t="n">
        <v>14</v>
      </c>
      <c r="P817" s="17" t="n">
        <v>0</v>
      </c>
      <c r="Q817" s="17" t="n">
        <v>0</v>
      </c>
      <c r="R817" s="17" t="n">
        <v>0</v>
      </c>
      <c r="S817" s="17" t="n">
        <v>0</v>
      </c>
      <c r="T817" s="17" t="n">
        <v>0</v>
      </c>
    </row>
    <row r="818" customFormat="false" ht="15" hidden="false" customHeight="true" outlineLevel="0" collapsed="false">
      <c r="A818" s="17" t="s">
        <v>299</v>
      </c>
      <c r="B818" s="17" t="s">
        <v>156</v>
      </c>
      <c r="C818" s="17" t="s">
        <v>217</v>
      </c>
      <c r="D818" s="17" t="s">
        <v>274</v>
      </c>
      <c r="E818" s="17" t="s">
        <v>243</v>
      </c>
      <c r="F818" s="17" t="s">
        <v>169</v>
      </c>
      <c r="G818" s="17" t="n">
        <v>2</v>
      </c>
      <c r="H818" s="17" t="n">
        <v>2</v>
      </c>
      <c r="I818" s="17" t="n">
        <v>2</v>
      </c>
      <c r="J818" s="17" t="n">
        <v>2</v>
      </c>
      <c r="K818" s="17" t="n">
        <v>3</v>
      </c>
      <c r="L818" s="17" t="n">
        <v>8</v>
      </c>
      <c r="M818" s="17" t="n">
        <v>14</v>
      </c>
      <c r="N818" s="17" t="n">
        <v>24</v>
      </c>
      <c r="O818" s="17" t="n">
        <v>14</v>
      </c>
      <c r="P818" s="17" t="n">
        <v>0</v>
      </c>
      <c r="Q818" s="17" t="n">
        <v>0</v>
      </c>
      <c r="R818" s="17" t="n">
        <v>0</v>
      </c>
      <c r="S818" s="17" t="n">
        <v>0</v>
      </c>
      <c r="T818" s="17" t="n">
        <v>0</v>
      </c>
    </row>
    <row r="819" customFormat="false" ht="15" hidden="false" customHeight="true" outlineLevel="0" collapsed="false">
      <c r="A819" s="17" t="s">
        <v>299</v>
      </c>
      <c r="B819" s="17" t="s">
        <v>156</v>
      </c>
      <c r="C819" s="17" t="s">
        <v>217</v>
      </c>
      <c r="D819" s="17" t="s">
        <v>274</v>
      </c>
      <c r="E819" s="17" t="s">
        <v>139</v>
      </c>
      <c r="F819" s="17" t="s">
        <v>7</v>
      </c>
      <c r="G819" s="17" t="n">
        <v>5</v>
      </c>
      <c r="H819" s="17" t="n">
        <v>5</v>
      </c>
      <c r="I819" s="17" t="n">
        <v>5</v>
      </c>
      <c r="J819" s="17" t="n">
        <v>4</v>
      </c>
      <c r="K819" s="17" t="n">
        <v>7</v>
      </c>
      <c r="L819" s="17" t="n">
        <v>65</v>
      </c>
      <c r="M819" s="17" t="n">
        <v>544</v>
      </c>
      <c r="N819" s="17" t="n">
        <v>1515</v>
      </c>
      <c r="O819" s="17" t="n">
        <v>712</v>
      </c>
      <c r="P819" s="17" t="n">
        <v>0</v>
      </c>
      <c r="Q819" s="17" t="n">
        <v>0</v>
      </c>
      <c r="R819" s="17" t="n">
        <v>0</v>
      </c>
      <c r="S819" s="17" t="n">
        <v>0</v>
      </c>
      <c r="T819" s="17" t="n">
        <v>0</v>
      </c>
    </row>
    <row r="820" customFormat="false" ht="15" hidden="false" customHeight="true" outlineLevel="0" collapsed="false">
      <c r="A820" s="17" t="s">
        <v>299</v>
      </c>
      <c r="B820" s="17" t="s">
        <v>156</v>
      </c>
      <c r="C820" s="17" t="s">
        <v>217</v>
      </c>
      <c r="D820" s="17" t="s">
        <v>274</v>
      </c>
      <c r="E820" s="17" t="s">
        <v>139</v>
      </c>
      <c r="F820" s="17" t="s">
        <v>140</v>
      </c>
      <c r="G820" s="17" t="n">
        <v>0</v>
      </c>
      <c r="H820" s="17" t="n">
        <v>1</v>
      </c>
      <c r="I820" s="17" t="n">
        <v>2</v>
      </c>
      <c r="J820" s="17" t="n">
        <v>2</v>
      </c>
      <c r="K820" s="17" t="n">
        <v>4</v>
      </c>
      <c r="L820" s="17" t="n">
        <v>0</v>
      </c>
      <c r="M820" s="17" t="n">
        <v>7</v>
      </c>
      <c r="N820" s="17" t="n">
        <v>80</v>
      </c>
      <c r="O820" s="17" t="n">
        <v>42</v>
      </c>
      <c r="P820" s="17" t="n">
        <v>0</v>
      </c>
      <c r="Q820" s="17" t="n">
        <v>0</v>
      </c>
      <c r="R820" s="17" t="n">
        <v>0</v>
      </c>
      <c r="S820" s="17" t="n">
        <v>0</v>
      </c>
      <c r="T820" s="17" t="n">
        <v>0</v>
      </c>
    </row>
    <row r="821" customFormat="false" ht="15" hidden="false" customHeight="true" outlineLevel="0" collapsed="false">
      <c r="A821" s="17" t="s">
        <v>299</v>
      </c>
      <c r="B821" s="17" t="s">
        <v>156</v>
      </c>
      <c r="C821" s="17" t="s">
        <v>217</v>
      </c>
      <c r="D821" s="17" t="s">
        <v>274</v>
      </c>
      <c r="E821" s="17" t="s">
        <v>139</v>
      </c>
      <c r="F821" s="17" t="s">
        <v>144</v>
      </c>
      <c r="G821" s="17" t="n">
        <v>0</v>
      </c>
      <c r="H821" s="17" t="n">
        <v>1</v>
      </c>
      <c r="I821" s="17" t="n">
        <v>1</v>
      </c>
      <c r="J821" s="17" t="n">
        <v>1</v>
      </c>
      <c r="K821" s="17" t="n">
        <v>2</v>
      </c>
      <c r="L821" s="17" t="n">
        <v>0</v>
      </c>
      <c r="M821" s="17" t="n">
        <v>3</v>
      </c>
      <c r="N821" s="17" t="n">
        <v>7</v>
      </c>
      <c r="O821" s="17" t="n">
        <v>1</v>
      </c>
      <c r="P821" s="17" t="n">
        <v>0</v>
      </c>
      <c r="Q821" s="17" t="n">
        <v>0</v>
      </c>
      <c r="R821" s="17" t="n">
        <v>0</v>
      </c>
      <c r="S821" s="17" t="n">
        <v>0</v>
      </c>
      <c r="T821" s="17" t="n">
        <v>0</v>
      </c>
    </row>
    <row r="822" customFormat="false" ht="15" hidden="false" customHeight="true" outlineLevel="0" collapsed="false">
      <c r="A822" s="17" t="s">
        <v>299</v>
      </c>
      <c r="B822" s="17" t="s">
        <v>156</v>
      </c>
      <c r="C822" s="17" t="s">
        <v>217</v>
      </c>
      <c r="D822" s="17" t="s">
        <v>274</v>
      </c>
      <c r="E822" s="17" t="s">
        <v>139</v>
      </c>
      <c r="F822" s="17" t="s">
        <v>150</v>
      </c>
      <c r="G822" s="17" t="n">
        <v>3</v>
      </c>
      <c r="H822" s="17" t="n">
        <v>5</v>
      </c>
      <c r="I822" s="17" t="n">
        <v>5</v>
      </c>
      <c r="J822" s="17" t="n">
        <v>3</v>
      </c>
      <c r="K822" s="17" t="n">
        <v>7</v>
      </c>
      <c r="L822" s="17" t="n">
        <v>31</v>
      </c>
      <c r="M822" s="17" t="n">
        <v>351</v>
      </c>
      <c r="N822" s="17" t="n">
        <v>1036</v>
      </c>
      <c r="O822" s="17" t="n">
        <v>486</v>
      </c>
      <c r="P822" s="17" t="n">
        <v>0</v>
      </c>
      <c r="Q822" s="17" t="n">
        <v>0</v>
      </c>
      <c r="R822" s="17" t="n">
        <v>0</v>
      </c>
      <c r="S822" s="17" t="n">
        <v>0</v>
      </c>
      <c r="T822" s="17" t="n">
        <v>0</v>
      </c>
    </row>
    <row r="823" customFormat="false" ht="15" hidden="false" customHeight="true" outlineLevel="0" collapsed="false">
      <c r="A823" s="17" t="s">
        <v>299</v>
      </c>
      <c r="B823" s="17" t="s">
        <v>156</v>
      </c>
      <c r="C823" s="17" t="s">
        <v>217</v>
      </c>
      <c r="D823" s="17" t="s">
        <v>274</v>
      </c>
      <c r="E823" s="17" t="s">
        <v>139</v>
      </c>
      <c r="F823" s="17" t="s">
        <v>166</v>
      </c>
      <c r="G823" s="17" t="n">
        <v>0</v>
      </c>
      <c r="H823" s="17" t="n">
        <v>1</v>
      </c>
      <c r="I823" s="17" t="n">
        <v>1</v>
      </c>
      <c r="J823" s="17" t="n">
        <v>1</v>
      </c>
      <c r="K823" s="17" t="n">
        <v>2</v>
      </c>
      <c r="L823" s="17" t="n">
        <v>0</v>
      </c>
      <c r="M823" s="17" t="n">
        <v>75</v>
      </c>
      <c r="N823" s="17" t="n">
        <v>56</v>
      </c>
      <c r="O823" s="17" t="n">
        <v>25</v>
      </c>
      <c r="P823" s="17" t="n">
        <v>0</v>
      </c>
      <c r="Q823" s="17" t="n">
        <v>0</v>
      </c>
      <c r="R823" s="17" t="n">
        <v>0</v>
      </c>
      <c r="S823" s="17" t="n">
        <v>0</v>
      </c>
      <c r="T823" s="17" t="n">
        <v>0</v>
      </c>
    </row>
    <row r="824" customFormat="false" ht="15" hidden="false" customHeight="true" outlineLevel="0" collapsed="false">
      <c r="A824" s="17" t="s">
        <v>299</v>
      </c>
      <c r="B824" s="17" t="s">
        <v>156</v>
      </c>
      <c r="C824" s="17" t="s">
        <v>217</v>
      </c>
      <c r="D824" s="17" t="s">
        <v>274</v>
      </c>
      <c r="E824" s="17" t="s">
        <v>139</v>
      </c>
      <c r="F824" s="17" t="s">
        <v>158</v>
      </c>
      <c r="G824" s="17" t="n">
        <v>3</v>
      </c>
      <c r="H824" s="17" t="n">
        <v>5</v>
      </c>
      <c r="I824" s="17" t="n">
        <v>3</v>
      </c>
      <c r="J824" s="17" t="n">
        <v>3</v>
      </c>
      <c r="K824" s="17" t="n">
        <v>5</v>
      </c>
      <c r="L824" s="17" t="n">
        <v>34</v>
      </c>
      <c r="M824" s="17" t="n">
        <v>97</v>
      </c>
      <c r="N824" s="17" t="n">
        <v>330</v>
      </c>
      <c r="O824" s="17" t="n">
        <v>154</v>
      </c>
      <c r="P824" s="17" t="n">
        <v>0</v>
      </c>
      <c r="Q824" s="17" t="n">
        <v>0</v>
      </c>
      <c r="R824" s="17" t="n">
        <v>0</v>
      </c>
      <c r="S824" s="17" t="n">
        <v>0</v>
      </c>
      <c r="T824" s="17" t="n">
        <v>0</v>
      </c>
    </row>
    <row r="825" customFormat="false" ht="15" hidden="false" customHeight="true" outlineLevel="0" collapsed="false">
      <c r="A825" s="17" t="s">
        <v>299</v>
      </c>
      <c r="B825" s="17" t="s">
        <v>156</v>
      </c>
      <c r="C825" s="17" t="s">
        <v>217</v>
      </c>
      <c r="D825" s="17" t="s">
        <v>274</v>
      </c>
      <c r="E825" s="17" t="s">
        <v>139</v>
      </c>
      <c r="F825" s="17" t="s">
        <v>169</v>
      </c>
      <c r="G825" s="17" t="n">
        <v>0</v>
      </c>
      <c r="H825" s="17" t="n">
        <v>1</v>
      </c>
      <c r="I825" s="17" t="n">
        <v>1</v>
      </c>
      <c r="J825" s="17" t="n">
        <v>1</v>
      </c>
      <c r="K825" s="17" t="n">
        <v>1</v>
      </c>
      <c r="L825" s="17" t="n">
        <v>0</v>
      </c>
      <c r="M825" s="17" t="n">
        <v>11</v>
      </c>
      <c r="N825" s="17" t="n">
        <v>6</v>
      </c>
      <c r="O825" s="17" t="n">
        <v>4</v>
      </c>
      <c r="P825" s="17" t="n">
        <v>0</v>
      </c>
      <c r="Q825" s="17" t="n">
        <v>0</v>
      </c>
      <c r="R825" s="17" t="n">
        <v>0</v>
      </c>
      <c r="S825" s="17" t="n">
        <v>0</v>
      </c>
      <c r="T825" s="17" t="n">
        <v>0</v>
      </c>
    </row>
    <row r="826" customFormat="false" ht="15" hidden="false" customHeight="true" outlineLevel="0" collapsed="false">
      <c r="A826" s="17" t="s">
        <v>299</v>
      </c>
      <c r="B826" s="17" t="s">
        <v>156</v>
      </c>
      <c r="C826" s="17" t="s">
        <v>217</v>
      </c>
      <c r="D826" s="17" t="s">
        <v>874</v>
      </c>
      <c r="E826" s="17" t="s">
        <v>243</v>
      </c>
      <c r="F826" s="17" t="s">
        <v>7</v>
      </c>
      <c r="G826" s="17" t="n">
        <v>3</v>
      </c>
      <c r="H826" s="17" t="n">
        <v>3</v>
      </c>
      <c r="I826" s="17" t="n">
        <v>3</v>
      </c>
      <c r="J826" s="17" t="n">
        <v>2</v>
      </c>
      <c r="K826" s="17" t="n">
        <v>3</v>
      </c>
      <c r="L826" s="17" t="n">
        <v>1345</v>
      </c>
      <c r="M826" s="17" t="n">
        <v>2105</v>
      </c>
      <c r="N826" s="17" t="n">
        <v>1731</v>
      </c>
      <c r="O826" s="17" t="n">
        <v>221</v>
      </c>
      <c r="P826" s="17" t="n">
        <v>0</v>
      </c>
      <c r="Q826" s="17" t="n">
        <v>0</v>
      </c>
      <c r="R826" s="17" t="n">
        <v>0</v>
      </c>
      <c r="S826" s="17" t="n">
        <v>0</v>
      </c>
      <c r="T826" s="17" t="n">
        <v>0</v>
      </c>
    </row>
    <row r="827" customFormat="false" ht="15" hidden="false" customHeight="true" outlineLevel="0" collapsed="false">
      <c r="A827" s="17" t="s">
        <v>299</v>
      </c>
      <c r="B827" s="17" t="s">
        <v>156</v>
      </c>
      <c r="C827" s="17" t="s">
        <v>217</v>
      </c>
      <c r="D827" s="17" t="s">
        <v>874</v>
      </c>
      <c r="E827" s="17" t="s">
        <v>243</v>
      </c>
      <c r="F827" s="17" t="s">
        <v>140</v>
      </c>
      <c r="G827" s="17" t="n">
        <v>2</v>
      </c>
      <c r="H827" s="17" t="n">
        <v>3</v>
      </c>
      <c r="I827" s="17" t="n">
        <v>1</v>
      </c>
      <c r="J827" s="17" t="n">
        <v>1</v>
      </c>
      <c r="K827" s="17" t="n">
        <v>3</v>
      </c>
      <c r="L827" s="17" t="n">
        <v>79</v>
      </c>
      <c r="M827" s="17" t="n">
        <v>124</v>
      </c>
      <c r="N827" s="17" t="n">
        <v>228</v>
      </c>
      <c r="O827" s="17" t="n">
        <v>39</v>
      </c>
      <c r="P827" s="17" t="n">
        <v>0</v>
      </c>
      <c r="Q827" s="17" t="n">
        <v>0</v>
      </c>
      <c r="R827" s="17" t="n">
        <v>0</v>
      </c>
      <c r="S827" s="17" t="n">
        <v>0</v>
      </c>
      <c r="T827" s="17" t="n">
        <v>0</v>
      </c>
    </row>
    <row r="828" customFormat="false" ht="15" hidden="false" customHeight="true" outlineLevel="0" collapsed="false">
      <c r="A828" s="17" t="s">
        <v>299</v>
      </c>
      <c r="B828" s="17" t="s">
        <v>156</v>
      </c>
      <c r="C828" s="17" t="s">
        <v>217</v>
      </c>
      <c r="D828" s="17" t="s">
        <v>874</v>
      </c>
      <c r="E828" s="17" t="s">
        <v>243</v>
      </c>
      <c r="F828" s="17" t="s">
        <v>144</v>
      </c>
      <c r="G828" s="17" t="n">
        <v>1</v>
      </c>
      <c r="H828" s="17" t="n">
        <v>1</v>
      </c>
      <c r="I828" s="17" t="n">
        <v>0</v>
      </c>
      <c r="J828" s="17" t="n">
        <v>0</v>
      </c>
      <c r="K828" s="17" t="n">
        <v>1</v>
      </c>
      <c r="L828" s="17" t="n">
        <v>18</v>
      </c>
      <c r="M828" s="17" t="n">
        <v>2</v>
      </c>
      <c r="N828" s="17" t="n">
        <v>0</v>
      </c>
      <c r="O828" s="17" t="n">
        <v>0</v>
      </c>
      <c r="P828" s="17" t="n">
        <v>0</v>
      </c>
      <c r="Q828" s="17" t="n">
        <v>0</v>
      </c>
      <c r="R828" s="17" t="n">
        <v>0</v>
      </c>
      <c r="S828" s="17" t="n">
        <v>0</v>
      </c>
      <c r="T828" s="17" t="n">
        <v>0</v>
      </c>
    </row>
    <row r="829" customFormat="false" ht="15" hidden="false" customHeight="true" outlineLevel="0" collapsed="false">
      <c r="A829" s="17" t="s">
        <v>299</v>
      </c>
      <c r="B829" s="17" t="s">
        <v>156</v>
      </c>
      <c r="C829" s="17" t="s">
        <v>217</v>
      </c>
      <c r="D829" s="17" t="s">
        <v>874</v>
      </c>
      <c r="E829" s="17" t="s">
        <v>243</v>
      </c>
      <c r="F829" s="17" t="s">
        <v>150</v>
      </c>
      <c r="G829" s="17" t="n">
        <v>3</v>
      </c>
      <c r="H829" s="17" t="n">
        <v>3</v>
      </c>
      <c r="I829" s="17" t="n">
        <v>3</v>
      </c>
      <c r="J829" s="17" t="n">
        <v>2</v>
      </c>
      <c r="K829" s="17" t="n">
        <v>3</v>
      </c>
      <c r="L829" s="17" t="n">
        <v>1013</v>
      </c>
      <c r="M829" s="17" t="n">
        <v>1525</v>
      </c>
      <c r="N829" s="17" t="n">
        <v>1020</v>
      </c>
      <c r="O829" s="17" t="n">
        <v>132</v>
      </c>
      <c r="P829" s="17" t="n">
        <v>0</v>
      </c>
      <c r="Q829" s="17" t="n">
        <v>0</v>
      </c>
      <c r="R829" s="17" t="n">
        <v>0</v>
      </c>
      <c r="S829" s="17" t="n">
        <v>0</v>
      </c>
      <c r="T829" s="17" t="n">
        <v>0</v>
      </c>
    </row>
    <row r="830" customFormat="false" ht="15" hidden="false" customHeight="true" outlineLevel="0" collapsed="false">
      <c r="A830" s="17" t="s">
        <v>299</v>
      </c>
      <c r="B830" s="17" t="s">
        <v>156</v>
      </c>
      <c r="C830" s="17" t="s">
        <v>217</v>
      </c>
      <c r="D830" s="17" t="s">
        <v>874</v>
      </c>
      <c r="E830" s="17" t="s">
        <v>243</v>
      </c>
      <c r="F830" s="17" t="s">
        <v>166</v>
      </c>
      <c r="G830" s="17" t="n">
        <v>0</v>
      </c>
      <c r="H830" s="17" t="n">
        <v>1</v>
      </c>
      <c r="I830" s="17" t="n">
        <v>1</v>
      </c>
      <c r="J830" s="17" t="n">
        <v>0</v>
      </c>
      <c r="K830" s="17" t="n">
        <v>1</v>
      </c>
      <c r="L830" s="17" t="n">
        <v>0</v>
      </c>
      <c r="M830" s="17" t="n">
        <v>33</v>
      </c>
      <c r="N830" s="17" t="n">
        <v>40</v>
      </c>
      <c r="O830" s="17" t="n">
        <v>0</v>
      </c>
      <c r="P830" s="17" t="n">
        <v>0</v>
      </c>
      <c r="Q830" s="17" t="n">
        <v>0</v>
      </c>
      <c r="R830" s="17" t="n">
        <v>0</v>
      </c>
      <c r="S830" s="17" t="n">
        <v>0</v>
      </c>
      <c r="T830" s="17" t="n">
        <v>0</v>
      </c>
    </row>
    <row r="831" customFormat="false" ht="15" hidden="false" customHeight="true" outlineLevel="0" collapsed="false">
      <c r="A831" s="17" t="s">
        <v>299</v>
      </c>
      <c r="B831" s="17" t="s">
        <v>156</v>
      </c>
      <c r="C831" s="17" t="s">
        <v>217</v>
      </c>
      <c r="D831" s="17" t="s">
        <v>874</v>
      </c>
      <c r="E831" s="17" t="s">
        <v>243</v>
      </c>
      <c r="F831" s="17" t="s">
        <v>158</v>
      </c>
      <c r="G831" s="17" t="n">
        <v>3</v>
      </c>
      <c r="H831" s="17" t="n">
        <v>3</v>
      </c>
      <c r="I831" s="17" t="n">
        <v>3</v>
      </c>
      <c r="J831" s="17" t="n">
        <v>2</v>
      </c>
      <c r="K831" s="17" t="n">
        <v>3</v>
      </c>
      <c r="L831" s="17" t="n">
        <v>230</v>
      </c>
      <c r="M831" s="17" t="n">
        <v>421</v>
      </c>
      <c r="N831" s="17" t="n">
        <v>434</v>
      </c>
      <c r="O831" s="17" t="n">
        <v>43</v>
      </c>
      <c r="P831" s="17" t="n">
        <v>0</v>
      </c>
      <c r="Q831" s="17" t="n">
        <v>0</v>
      </c>
      <c r="R831" s="17" t="n">
        <v>0</v>
      </c>
      <c r="S831" s="17" t="n">
        <v>0</v>
      </c>
      <c r="T831" s="17" t="n">
        <v>0</v>
      </c>
    </row>
    <row r="832" customFormat="false" ht="15" hidden="false" customHeight="true" outlineLevel="0" collapsed="false">
      <c r="A832" s="17" t="s">
        <v>299</v>
      </c>
      <c r="B832" s="17" t="s">
        <v>156</v>
      </c>
      <c r="C832" s="17" t="s">
        <v>217</v>
      </c>
      <c r="D832" s="17" t="s">
        <v>874</v>
      </c>
      <c r="E832" s="17" t="s">
        <v>243</v>
      </c>
      <c r="F832" s="17" t="s">
        <v>169</v>
      </c>
      <c r="G832" s="17" t="n">
        <v>2</v>
      </c>
      <c r="H832" s="17" t="n">
        <v>0</v>
      </c>
      <c r="I832" s="17" t="n">
        <v>2</v>
      </c>
      <c r="J832" s="17" t="n">
        <v>1</v>
      </c>
      <c r="K832" s="17" t="n">
        <v>2</v>
      </c>
      <c r="L832" s="17" t="n">
        <v>5</v>
      </c>
      <c r="M832" s="17" t="n">
        <v>0</v>
      </c>
      <c r="N832" s="17" t="n">
        <v>9</v>
      </c>
      <c r="O832" s="17" t="n">
        <v>7</v>
      </c>
      <c r="P832" s="17" t="n">
        <v>0</v>
      </c>
      <c r="Q832" s="17" t="n">
        <v>0</v>
      </c>
      <c r="R832" s="17" t="n">
        <v>0</v>
      </c>
      <c r="S832" s="17" t="n">
        <v>0</v>
      </c>
      <c r="T832" s="17" t="n">
        <v>0</v>
      </c>
    </row>
    <row r="833" customFormat="false" ht="15" hidden="false" customHeight="true" outlineLevel="0" collapsed="false">
      <c r="A833" s="17" t="s">
        <v>299</v>
      </c>
      <c r="B833" s="17" t="s">
        <v>156</v>
      </c>
      <c r="C833" s="17" t="s">
        <v>217</v>
      </c>
      <c r="D833" s="17" t="s">
        <v>874</v>
      </c>
      <c r="E833" s="17" t="s">
        <v>139</v>
      </c>
      <c r="F833" s="17" t="s">
        <v>7</v>
      </c>
      <c r="G833" s="17" t="n">
        <v>0</v>
      </c>
      <c r="H833" s="17" t="n">
        <v>0</v>
      </c>
      <c r="I833" s="17" t="n">
        <v>1</v>
      </c>
      <c r="J833" s="17" t="n">
        <v>1</v>
      </c>
      <c r="K833" s="17" t="n">
        <v>1</v>
      </c>
      <c r="L833" s="17" t="n">
        <v>0</v>
      </c>
      <c r="M833" s="17" t="n">
        <v>0</v>
      </c>
      <c r="N833" s="17" t="n">
        <v>72</v>
      </c>
      <c r="O833" s="17" t="n">
        <v>132</v>
      </c>
      <c r="P833" s="17" t="n">
        <v>0</v>
      </c>
      <c r="Q833" s="17" t="n">
        <v>0</v>
      </c>
      <c r="R833" s="17" t="n">
        <v>0</v>
      </c>
      <c r="S833" s="17" t="n">
        <v>0</v>
      </c>
      <c r="T833" s="17" t="n">
        <v>0</v>
      </c>
    </row>
    <row r="834" customFormat="false" ht="15" hidden="false" customHeight="true" outlineLevel="0" collapsed="false">
      <c r="A834" s="17" t="s">
        <v>299</v>
      </c>
      <c r="B834" s="17" t="s">
        <v>156</v>
      </c>
      <c r="C834" s="17" t="s">
        <v>217</v>
      </c>
      <c r="D834" s="17" t="s">
        <v>874</v>
      </c>
      <c r="E834" s="17" t="s">
        <v>139</v>
      </c>
      <c r="F834" s="17" t="s">
        <v>140</v>
      </c>
      <c r="G834" s="17" t="n">
        <v>0</v>
      </c>
      <c r="H834" s="17" t="n">
        <v>0</v>
      </c>
      <c r="I834" s="17" t="n">
        <v>1</v>
      </c>
      <c r="J834" s="17" t="n">
        <v>1</v>
      </c>
      <c r="K834" s="17" t="n">
        <v>1</v>
      </c>
      <c r="L834" s="17" t="n">
        <v>0</v>
      </c>
      <c r="M834" s="17" t="n">
        <v>0</v>
      </c>
      <c r="N834" s="17" t="n">
        <v>9</v>
      </c>
      <c r="O834" s="17" t="n">
        <v>1</v>
      </c>
      <c r="P834" s="17" t="n">
        <v>0</v>
      </c>
      <c r="Q834" s="17" t="n">
        <v>0</v>
      </c>
      <c r="R834" s="17" t="n">
        <v>0</v>
      </c>
      <c r="S834" s="17" t="n">
        <v>0</v>
      </c>
      <c r="T834" s="17" t="n">
        <v>0</v>
      </c>
    </row>
    <row r="835" customFormat="false" ht="15" hidden="false" customHeight="true" outlineLevel="0" collapsed="false">
      <c r="A835" s="17" t="s">
        <v>299</v>
      </c>
      <c r="B835" s="17" t="s">
        <v>156</v>
      </c>
      <c r="C835" s="17" t="s">
        <v>217</v>
      </c>
      <c r="D835" s="17" t="s">
        <v>874</v>
      </c>
      <c r="E835" s="17" t="s">
        <v>139</v>
      </c>
      <c r="F835" s="17" t="s">
        <v>150</v>
      </c>
      <c r="G835" s="17" t="n">
        <v>0</v>
      </c>
      <c r="H835" s="17" t="n">
        <v>0</v>
      </c>
      <c r="I835" s="17" t="n">
        <v>1</v>
      </c>
      <c r="J835" s="17" t="n">
        <v>1</v>
      </c>
      <c r="K835" s="17" t="n">
        <v>1</v>
      </c>
      <c r="L835" s="17" t="n">
        <v>0</v>
      </c>
      <c r="M835" s="17" t="n">
        <v>0</v>
      </c>
      <c r="N835" s="17" t="n">
        <v>22</v>
      </c>
      <c r="O835" s="17" t="n">
        <v>24</v>
      </c>
      <c r="P835" s="17" t="n">
        <v>0</v>
      </c>
      <c r="Q835" s="17" t="n">
        <v>0</v>
      </c>
      <c r="R835" s="17" t="n">
        <v>0</v>
      </c>
      <c r="S835" s="17" t="n">
        <v>0</v>
      </c>
      <c r="T835" s="17" t="n">
        <v>0</v>
      </c>
    </row>
    <row r="836" customFormat="false" ht="15" hidden="false" customHeight="true" outlineLevel="0" collapsed="false">
      <c r="A836" s="17" t="s">
        <v>299</v>
      </c>
      <c r="B836" s="17" t="s">
        <v>156</v>
      </c>
      <c r="C836" s="17" t="s">
        <v>217</v>
      </c>
      <c r="D836" s="17" t="s">
        <v>874</v>
      </c>
      <c r="E836" s="17" t="s">
        <v>139</v>
      </c>
      <c r="F836" s="17" t="s">
        <v>158</v>
      </c>
      <c r="G836" s="17" t="n">
        <v>0</v>
      </c>
      <c r="H836" s="17" t="n">
        <v>0</v>
      </c>
      <c r="I836" s="17" t="n">
        <v>1</v>
      </c>
      <c r="J836" s="17" t="n">
        <v>1</v>
      </c>
      <c r="K836" s="17" t="n">
        <v>1</v>
      </c>
      <c r="L836" s="17" t="n">
        <v>0</v>
      </c>
      <c r="M836" s="17" t="n">
        <v>0</v>
      </c>
      <c r="N836" s="17" t="n">
        <v>41</v>
      </c>
      <c r="O836" s="17" t="n">
        <v>107</v>
      </c>
      <c r="P836" s="17" t="n">
        <v>0</v>
      </c>
      <c r="Q836" s="17" t="n">
        <v>0</v>
      </c>
      <c r="R836" s="17" t="n">
        <v>0</v>
      </c>
      <c r="S836" s="17" t="n">
        <v>0</v>
      </c>
      <c r="T836" s="17" t="n">
        <v>0</v>
      </c>
    </row>
    <row r="837" customFormat="false" ht="15" hidden="false" customHeight="true" outlineLevel="0" collapsed="false">
      <c r="A837" s="17" t="s">
        <v>11873</v>
      </c>
      <c r="B837" s="17" t="s">
        <v>142</v>
      </c>
      <c r="C837" s="17" t="s">
        <v>148</v>
      </c>
      <c r="D837" s="17" t="s">
        <v>14443</v>
      </c>
      <c r="E837" s="17" t="s">
        <v>139</v>
      </c>
      <c r="F837" s="17" t="s">
        <v>7</v>
      </c>
      <c r="G837" s="17" t="n">
        <v>1</v>
      </c>
      <c r="H837" s="17" t="n">
        <v>1</v>
      </c>
      <c r="I837" s="17" t="n">
        <v>1</v>
      </c>
      <c r="J837" s="17" t="n">
        <v>0</v>
      </c>
      <c r="K837" s="17" t="n">
        <v>1</v>
      </c>
      <c r="L837" s="17" t="n">
        <v>59</v>
      </c>
      <c r="M837" s="17" t="n">
        <v>4</v>
      </c>
      <c r="N837" s="17" t="n">
        <v>1</v>
      </c>
      <c r="O837" s="17" t="n">
        <v>0</v>
      </c>
      <c r="P837" s="17" t="n">
        <v>0</v>
      </c>
      <c r="Q837" s="17" t="n">
        <v>0</v>
      </c>
      <c r="R837" s="17" t="n">
        <v>0</v>
      </c>
      <c r="S837" s="17" t="n">
        <v>0</v>
      </c>
      <c r="T837" s="17" t="n">
        <v>0</v>
      </c>
    </row>
    <row r="838" customFormat="false" ht="15" hidden="false" customHeight="true" outlineLevel="0" collapsed="false">
      <c r="A838" s="17" t="s">
        <v>11873</v>
      </c>
      <c r="B838" s="17" t="s">
        <v>142</v>
      </c>
      <c r="C838" s="17" t="s">
        <v>148</v>
      </c>
      <c r="D838" s="17" t="s">
        <v>14443</v>
      </c>
      <c r="E838" s="17" t="s">
        <v>139</v>
      </c>
      <c r="F838" s="17" t="s">
        <v>150</v>
      </c>
      <c r="G838" s="17" t="n">
        <v>1</v>
      </c>
      <c r="H838" s="17" t="n">
        <v>1</v>
      </c>
      <c r="I838" s="17" t="n">
        <v>1</v>
      </c>
      <c r="J838" s="17" t="n">
        <v>0</v>
      </c>
      <c r="K838" s="17" t="n">
        <v>1</v>
      </c>
      <c r="L838" s="17" t="n">
        <v>47</v>
      </c>
      <c r="M838" s="17" t="n">
        <v>4</v>
      </c>
      <c r="N838" s="17" t="n">
        <v>1</v>
      </c>
      <c r="O838" s="17" t="n">
        <v>0</v>
      </c>
      <c r="P838" s="17" t="n">
        <v>0</v>
      </c>
      <c r="Q838" s="17" t="n">
        <v>0</v>
      </c>
      <c r="R838" s="17" t="n">
        <v>0</v>
      </c>
      <c r="S838" s="17" t="n">
        <v>0</v>
      </c>
      <c r="T838" s="17" t="n">
        <v>0</v>
      </c>
    </row>
    <row r="839" customFormat="false" ht="15" hidden="false" customHeight="true" outlineLevel="0" collapsed="false">
      <c r="A839" s="17" t="s">
        <v>11873</v>
      </c>
      <c r="B839" s="17" t="s">
        <v>142</v>
      </c>
      <c r="C839" s="17" t="s">
        <v>148</v>
      </c>
      <c r="D839" s="17" t="s">
        <v>14443</v>
      </c>
      <c r="E839" s="17" t="s">
        <v>139</v>
      </c>
      <c r="F839" s="17" t="s">
        <v>169</v>
      </c>
      <c r="G839" s="17" t="n">
        <v>1</v>
      </c>
      <c r="H839" s="17" t="n">
        <v>0</v>
      </c>
      <c r="I839" s="17" t="n">
        <v>0</v>
      </c>
      <c r="J839" s="17" t="n">
        <v>0</v>
      </c>
      <c r="K839" s="17" t="n">
        <v>1</v>
      </c>
      <c r="L839" s="17" t="n">
        <v>12</v>
      </c>
      <c r="M839" s="17" t="n">
        <v>0</v>
      </c>
      <c r="N839" s="17" t="n">
        <v>0</v>
      </c>
      <c r="O839" s="17" t="n">
        <v>0</v>
      </c>
      <c r="P839" s="17" t="n">
        <v>0</v>
      </c>
      <c r="Q839" s="17" t="n">
        <v>0</v>
      </c>
      <c r="R839" s="17" t="n">
        <v>0</v>
      </c>
      <c r="S839" s="17" t="n">
        <v>0</v>
      </c>
      <c r="T839" s="17" t="n">
        <v>0</v>
      </c>
    </row>
    <row r="840" customFormat="false" ht="15" hidden="false" customHeight="true" outlineLevel="0" collapsed="false">
      <c r="A840" s="17" t="s">
        <v>12671</v>
      </c>
      <c r="B840" s="17" t="s">
        <v>142</v>
      </c>
      <c r="C840" s="17" t="s">
        <v>217</v>
      </c>
      <c r="D840" s="17" t="s">
        <v>874</v>
      </c>
      <c r="E840" s="17" t="s">
        <v>139</v>
      </c>
      <c r="F840" s="17" t="s">
        <v>7</v>
      </c>
      <c r="G840" s="17" t="n">
        <v>1</v>
      </c>
      <c r="H840" s="17" t="n">
        <v>0</v>
      </c>
      <c r="I840" s="17" t="n">
        <v>0</v>
      </c>
      <c r="J840" s="17" t="n">
        <v>0</v>
      </c>
      <c r="K840" s="17" t="n">
        <v>1</v>
      </c>
      <c r="L840" s="17" t="n">
        <v>42</v>
      </c>
      <c r="M840" s="17" t="n">
        <v>0</v>
      </c>
      <c r="N840" s="17" t="n">
        <v>0</v>
      </c>
      <c r="O840" s="17" t="n">
        <v>0</v>
      </c>
      <c r="P840" s="17" t="n">
        <v>0</v>
      </c>
      <c r="Q840" s="17" t="n">
        <v>0</v>
      </c>
      <c r="R840" s="17" t="n">
        <v>0</v>
      </c>
      <c r="S840" s="17" t="n">
        <v>0</v>
      </c>
      <c r="T840" s="17" t="n">
        <v>0</v>
      </c>
    </row>
    <row r="841" customFormat="false" ht="15" hidden="false" customHeight="true" outlineLevel="0" collapsed="false">
      <c r="A841" s="17" t="s">
        <v>12671</v>
      </c>
      <c r="B841" s="17" t="s">
        <v>142</v>
      </c>
      <c r="C841" s="17" t="s">
        <v>217</v>
      </c>
      <c r="D841" s="17" t="s">
        <v>874</v>
      </c>
      <c r="E841" s="17" t="s">
        <v>139</v>
      </c>
      <c r="F841" s="17" t="s">
        <v>150</v>
      </c>
      <c r="G841" s="17" t="n">
        <v>1</v>
      </c>
      <c r="H841" s="17" t="n">
        <v>0</v>
      </c>
      <c r="I841" s="17" t="n">
        <v>0</v>
      </c>
      <c r="J841" s="17" t="n">
        <v>0</v>
      </c>
      <c r="K841" s="17" t="n">
        <v>1</v>
      </c>
      <c r="L841" s="17" t="n">
        <v>42</v>
      </c>
      <c r="M841" s="17" t="n">
        <v>0</v>
      </c>
      <c r="N841" s="17" t="n">
        <v>0</v>
      </c>
      <c r="O841" s="17" t="n">
        <v>0</v>
      </c>
      <c r="P841" s="17" t="n">
        <v>0</v>
      </c>
      <c r="Q841" s="17" t="n">
        <v>0</v>
      </c>
      <c r="R841" s="17" t="n">
        <v>0</v>
      </c>
      <c r="S841" s="17" t="n">
        <v>0</v>
      </c>
      <c r="T841" s="17" t="n">
        <v>0</v>
      </c>
    </row>
    <row r="842" customFormat="false" ht="15" hidden="false" customHeight="true" outlineLevel="0" collapsed="false">
      <c r="A842" s="17" t="s">
        <v>6067</v>
      </c>
      <c r="B842" s="17" t="s">
        <v>142</v>
      </c>
      <c r="C842" s="17" t="s">
        <v>134</v>
      </c>
      <c r="D842" s="17" t="s">
        <v>177</v>
      </c>
      <c r="E842" s="17" t="s">
        <v>243</v>
      </c>
      <c r="F842" s="17" t="s">
        <v>7</v>
      </c>
      <c r="G842" s="17" t="n">
        <v>1</v>
      </c>
      <c r="H842" s="17" t="n">
        <v>1</v>
      </c>
      <c r="I842" s="17" t="n">
        <v>1</v>
      </c>
      <c r="J842" s="17" t="n">
        <v>1</v>
      </c>
      <c r="K842" s="17" t="n">
        <v>1</v>
      </c>
      <c r="L842" s="17" t="n">
        <v>213</v>
      </c>
      <c r="M842" s="17" t="n">
        <v>105</v>
      </c>
      <c r="N842" s="17" t="n">
        <v>62</v>
      </c>
      <c r="O842" s="17" t="n">
        <v>2</v>
      </c>
      <c r="P842" s="17" t="n">
        <v>0</v>
      </c>
      <c r="Q842" s="17" t="n">
        <v>0</v>
      </c>
      <c r="R842" s="17" t="n">
        <v>0</v>
      </c>
      <c r="S842" s="17" t="n">
        <v>0</v>
      </c>
      <c r="T842" s="17" t="n">
        <v>0</v>
      </c>
    </row>
    <row r="843" customFormat="false" ht="15" hidden="false" customHeight="true" outlineLevel="0" collapsed="false">
      <c r="A843" s="17" t="s">
        <v>6067</v>
      </c>
      <c r="B843" s="17" t="s">
        <v>142</v>
      </c>
      <c r="C843" s="17" t="s">
        <v>134</v>
      </c>
      <c r="D843" s="17" t="s">
        <v>177</v>
      </c>
      <c r="E843" s="17" t="s">
        <v>243</v>
      </c>
      <c r="F843" s="17" t="s">
        <v>140</v>
      </c>
      <c r="G843" s="17" t="n">
        <v>1</v>
      </c>
      <c r="H843" s="17" t="n">
        <v>0</v>
      </c>
      <c r="I843" s="17" t="n">
        <v>0</v>
      </c>
      <c r="J843" s="17" t="n">
        <v>0</v>
      </c>
      <c r="K843" s="17" t="n">
        <v>1</v>
      </c>
      <c r="L843" s="17" t="n">
        <v>15</v>
      </c>
      <c r="M843" s="17" t="n">
        <v>0</v>
      </c>
      <c r="N843" s="17" t="n">
        <v>0</v>
      </c>
      <c r="O843" s="17" t="n">
        <v>0</v>
      </c>
      <c r="P843" s="17" t="n">
        <v>0</v>
      </c>
      <c r="Q843" s="17" t="n">
        <v>0</v>
      </c>
      <c r="R843" s="17" t="n">
        <v>0</v>
      </c>
      <c r="S843" s="17" t="n">
        <v>0</v>
      </c>
      <c r="T843" s="17" t="n">
        <v>0</v>
      </c>
    </row>
    <row r="844" customFormat="false" ht="15" hidden="false" customHeight="true" outlineLevel="0" collapsed="false">
      <c r="A844" s="17" t="s">
        <v>6067</v>
      </c>
      <c r="B844" s="17" t="s">
        <v>142</v>
      </c>
      <c r="C844" s="17" t="s">
        <v>134</v>
      </c>
      <c r="D844" s="17" t="s">
        <v>177</v>
      </c>
      <c r="E844" s="17" t="s">
        <v>243</v>
      </c>
      <c r="F844" s="17" t="s">
        <v>150</v>
      </c>
      <c r="G844" s="17" t="n">
        <v>1</v>
      </c>
      <c r="H844" s="17" t="n">
        <v>1</v>
      </c>
      <c r="I844" s="17" t="n">
        <v>1</v>
      </c>
      <c r="J844" s="17" t="n">
        <v>0</v>
      </c>
      <c r="K844" s="17" t="n">
        <v>1</v>
      </c>
      <c r="L844" s="17" t="n">
        <v>173</v>
      </c>
      <c r="M844" s="17" t="n">
        <v>83</v>
      </c>
      <c r="N844" s="17" t="n">
        <v>41</v>
      </c>
      <c r="O844" s="17" t="n">
        <v>0</v>
      </c>
      <c r="P844" s="17" t="n">
        <v>0</v>
      </c>
      <c r="Q844" s="17" t="n">
        <v>0</v>
      </c>
      <c r="R844" s="17" t="n">
        <v>0</v>
      </c>
      <c r="S844" s="17" t="n">
        <v>0</v>
      </c>
      <c r="T844" s="17" t="n">
        <v>0</v>
      </c>
    </row>
    <row r="845" customFormat="false" ht="15" hidden="false" customHeight="true" outlineLevel="0" collapsed="false">
      <c r="A845" s="17" t="s">
        <v>6067</v>
      </c>
      <c r="B845" s="17" t="s">
        <v>142</v>
      </c>
      <c r="C845" s="17" t="s">
        <v>134</v>
      </c>
      <c r="D845" s="17" t="s">
        <v>177</v>
      </c>
      <c r="E845" s="17" t="s">
        <v>243</v>
      </c>
      <c r="F845" s="17" t="s">
        <v>158</v>
      </c>
      <c r="G845" s="17" t="n">
        <v>1</v>
      </c>
      <c r="H845" s="17" t="n">
        <v>1</v>
      </c>
      <c r="I845" s="17" t="n">
        <v>1</v>
      </c>
      <c r="J845" s="17" t="n">
        <v>0</v>
      </c>
      <c r="K845" s="17" t="n">
        <v>1</v>
      </c>
      <c r="L845" s="17" t="n">
        <v>25</v>
      </c>
      <c r="M845" s="17" t="n">
        <v>22</v>
      </c>
      <c r="N845" s="17" t="n">
        <v>21</v>
      </c>
      <c r="O845" s="17" t="n">
        <v>0</v>
      </c>
      <c r="P845" s="17" t="n">
        <v>0</v>
      </c>
      <c r="Q845" s="17" t="n">
        <v>0</v>
      </c>
      <c r="R845" s="17" t="n">
        <v>0</v>
      </c>
      <c r="S845" s="17" t="n">
        <v>0</v>
      </c>
      <c r="T845" s="17" t="n">
        <v>0</v>
      </c>
    </row>
    <row r="846" customFormat="false" ht="15" hidden="false" customHeight="true" outlineLevel="0" collapsed="false">
      <c r="A846" s="17" t="s">
        <v>6067</v>
      </c>
      <c r="B846" s="17" t="s">
        <v>142</v>
      </c>
      <c r="C846" s="17" t="s">
        <v>134</v>
      </c>
      <c r="D846" s="17" t="s">
        <v>177</v>
      </c>
      <c r="E846" s="17" t="s">
        <v>243</v>
      </c>
      <c r="F846" s="17" t="s">
        <v>169</v>
      </c>
      <c r="G846" s="17" t="n">
        <v>0</v>
      </c>
      <c r="H846" s="17" t="n">
        <v>0</v>
      </c>
      <c r="I846" s="17" t="n">
        <v>0</v>
      </c>
      <c r="J846" s="17" t="n">
        <v>1</v>
      </c>
      <c r="K846" s="17" t="n">
        <v>1</v>
      </c>
      <c r="L846" s="17" t="n">
        <v>0</v>
      </c>
      <c r="M846" s="17" t="n">
        <v>0</v>
      </c>
      <c r="N846" s="17" t="n">
        <v>0</v>
      </c>
      <c r="O846" s="17" t="n">
        <v>2</v>
      </c>
      <c r="P846" s="17" t="n">
        <v>0</v>
      </c>
      <c r="Q846" s="17" t="n">
        <v>0</v>
      </c>
      <c r="R846" s="17" t="n">
        <v>0</v>
      </c>
      <c r="S846" s="17" t="n">
        <v>0</v>
      </c>
      <c r="T846" s="17" t="n">
        <v>0</v>
      </c>
    </row>
    <row r="847" customFormat="false" ht="15" hidden="false" customHeight="true" outlineLevel="0" collapsed="false">
      <c r="A847" s="17" t="s">
        <v>6067</v>
      </c>
      <c r="B847" s="17" t="s">
        <v>142</v>
      </c>
      <c r="C847" s="17" t="s">
        <v>217</v>
      </c>
      <c r="D847" s="17" t="s">
        <v>218</v>
      </c>
      <c r="E847" s="17" t="s">
        <v>243</v>
      </c>
      <c r="F847" s="17" t="s">
        <v>7</v>
      </c>
      <c r="G847" s="17" t="n">
        <v>1</v>
      </c>
      <c r="H847" s="17" t="n">
        <v>1</v>
      </c>
      <c r="I847" s="17" t="n">
        <v>1</v>
      </c>
      <c r="J847" s="17" t="n">
        <v>1</v>
      </c>
      <c r="K847" s="17" t="n">
        <v>1</v>
      </c>
      <c r="L847" s="17" t="n">
        <v>110</v>
      </c>
      <c r="M847" s="17" t="n">
        <v>167</v>
      </c>
      <c r="N847" s="17" t="n">
        <v>197</v>
      </c>
      <c r="O847" s="17" t="n">
        <v>81</v>
      </c>
      <c r="P847" s="17" t="n">
        <v>0</v>
      </c>
      <c r="Q847" s="17" t="n">
        <v>0</v>
      </c>
      <c r="R847" s="17" t="n">
        <v>0</v>
      </c>
      <c r="S847" s="17" t="n">
        <v>0</v>
      </c>
      <c r="T847" s="17" t="n">
        <v>0</v>
      </c>
    </row>
    <row r="848" customFormat="false" ht="15" hidden="false" customHeight="true" outlineLevel="0" collapsed="false">
      <c r="A848" s="17" t="s">
        <v>6067</v>
      </c>
      <c r="B848" s="17" t="s">
        <v>142</v>
      </c>
      <c r="C848" s="17" t="s">
        <v>217</v>
      </c>
      <c r="D848" s="17" t="s">
        <v>218</v>
      </c>
      <c r="E848" s="17" t="s">
        <v>243</v>
      </c>
      <c r="F848" s="17" t="s">
        <v>140</v>
      </c>
      <c r="G848" s="17" t="n">
        <v>1</v>
      </c>
      <c r="H848" s="17" t="n">
        <v>1</v>
      </c>
      <c r="I848" s="17" t="n">
        <v>1</v>
      </c>
      <c r="J848" s="17" t="n">
        <v>0</v>
      </c>
      <c r="K848" s="17" t="n">
        <v>1</v>
      </c>
      <c r="L848" s="17" t="n">
        <v>35</v>
      </c>
      <c r="M848" s="17" t="n">
        <v>23</v>
      </c>
      <c r="N848" s="17" t="n">
        <v>30</v>
      </c>
      <c r="O848" s="17" t="n">
        <v>0</v>
      </c>
      <c r="P848" s="17" t="n">
        <v>0</v>
      </c>
      <c r="Q848" s="17" t="n">
        <v>0</v>
      </c>
      <c r="R848" s="17" t="n">
        <v>0</v>
      </c>
      <c r="S848" s="17" t="n">
        <v>0</v>
      </c>
      <c r="T848" s="17" t="n">
        <v>0</v>
      </c>
    </row>
    <row r="849" customFormat="false" ht="15" hidden="false" customHeight="true" outlineLevel="0" collapsed="false">
      <c r="A849" s="17" t="s">
        <v>6067</v>
      </c>
      <c r="B849" s="17" t="s">
        <v>142</v>
      </c>
      <c r="C849" s="17" t="s">
        <v>217</v>
      </c>
      <c r="D849" s="17" t="s">
        <v>218</v>
      </c>
      <c r="E849" s="17" t="s">
        <v>243</v>
      </c>
      <c r="F849" s="17" t="s">
        <v>144</v>
      </c>
      <c r="G849" s="17" t="n">
        <v>0</v>
      </c>
      <c r="H849" s="17" t="n">
        <v>1</v>
      </c>
      <c r="I849" s="17" t="n">
        <v>0</v>
      </c>
      <c r="J849" s="17" t="n">
        <v>0</v>
      </c>
      <c r="K849" s="17" t="n">
        <v>1</v>
      </c>
      <c r="L849" s="17" t="n">
        <v>0</v>
      </c>
      <c r="M849" s="17" t="n">
        <v>1</v>
      </c>
      <c r="N849" s="17" t="n">
        <v>0</v>
      </c>
      <c r="O849" s="17" t="n">
        <v>0</v>
      </c>
      <c r="P849" s="17" t="n">
        <v>0</v>
      </c>
      <c r="Q849" s="17" t="n">
        <v>0</v>
      </c>
      <c r="R849" s="17" t="n">
        <v>0</v>
      </c>
      <c r="S849" s="17" t="n">
        <v>0</v>
      </c>
      <c r="T849" s="17" t="n">
        <v>0</v>
      </c>
    </row>
    <row r="850" customFormat="false" ht="15" hidden="false" customHeight="true" outlineLevel="0" collapsed="false">
      <c r="A850" s="17" t="s">
        <v>6067</v>
      </c>
      <c r="B850" s="17" t="s">
        <v>142</v>
      </c>
      <c r="C850" s="17" t="s">
        <v>217</v>
      </c>
      <c r="D850" s="17" t="s">
        <v>218</v>
      </c>
      <c r="E850" s="17" t="s">
        <v>243</v>
      </c>
      <c r="F850" s="17" t="s">
        <v>150</v>
      </c>
      <c r="G850" s="17" t="n">
        <v>1</v>
      </c>
      <c r="H850" s="17" t="n">
        <v>1</v>
      </c>
      <c r="I850" s="17" t="n">
        <v>1</v>
      </c>
      <c r="J850" s="17" t="n">
        <v>1</v>
      </c>
      <c r="K850" s="17" t="n">
        <v>1</v>
      </c>
      <c r="L850" s="17" t="n">
        <v>65</v>
      </c>
      <c r="M850" s="17" t="n">
        <v>97</v>
      </c>
      <c r="N850" s="17" t="n">
        <v>90</v>
      </c>
      <c r="O850" s="17" t="n">
        <v>49</v>
      </c>
      <c r="P850" s="17" t="n">
        <v>0</v>
      </c>
      <c r="Q850" s="17" t="n">
        <v>0</v>
      </c>
      <c r="R850" s="17" t="n">
        <v>0</v>
      </c>
      <c r="S850" s="17" t="n">
        <v>0</v>
      </c>
      <c r="T850" s="17" t="n">
        <v>0</v>
      </c>
    </row>
    <row r="851" customFormat="false" ht="15" hidden="false" customHeight="true" outlineLevel="0" collapsed="false">
      <c r="A851" s="17" t="s">
        <v>6067</v>
      </c>
      <c r="B851" s="17" t="s">
        <v>142</v>
      </c>
      <c r="C851" s="17" t="s">
        <v>217</v>
      </c>
      <c r="D851" s="17" t="s">
        <v>218</v>
      </c>
      <c r="E851" s="17" t="s">
        <v>243</v>
      </c>
      <c r="F851" s="17" t="s">
        <v>158</v>
      </c>
      <c r="G851" s="17" t="n">
        <v>1</v>
      </c>
      <c r="H851" s="17" t="n">
        <v>1</v>
      </c>
      <c r="I851" s="17" t="n">
        <v>1</v>
      </c>
      <c r="J851" s="17" t="n">
        <v>1</v>
      </c>
      <c r="K851" s="17" t="n">
        <v>1</v>
      </c>
      <c r="L851" s="17" t="n">
        <v>10</v>
      </c>
      <c r="M851" s="17" t="n">
        <v>46</v>
      </c>
      <c r="N851" s="17" t="n">
        <v>75</v>
      </c>
      <c r="O851" s="17" t="n">
        <v>32</v>
      </c>
      <c r="P851" s="17" t="n">
        <v>0</v>
      </c>
      <c r="Q851" s="17" t="n">
        <v>0</v>
      </c>
      <c r="R851" s="17" t="n">
        <v>0</v>
      </c>
      <c r="S851" s="17" t="n">
        <v>0</v>
      </c>
      <c r="T851" s="17" t="n">
        <v>0</v>
      </c>
    </row>
    <row r="852" customFormat="false" ht="15" hidden="false" customHeight="true" outlineLevel="0" collapsed="false">
      <c r="A852" s="17" t="s">
        <v>6067</v>
      </c>
      <c r="B852" s="17" t="s">
        <v>142</v>
      </c>
      <c r="C852" s="17" t="s">
        <v>217</v>
      </c>
      <c r="D852" s="17" t="s">
        <v>218</v>
      </c>
      <c r="E852" s="17" t="s">
        <v>243</v>
      </c>
      <c r="F852" s="17" t="s">
        <v>169</v>
      </c>
      <c r="G852" s="17" t="n">
        <v>0</v>
      </c>
      <c r="H852" s="17" t="n">
        <v>0</v>
      </c>
      <c r="I852" s="17" t="n">
        <v>1</v>
      </c>
      <c r="J852" s="17" t="n">
        <v>0</v>
      </c>
      <c r="K852" s="17" t="n">
        <v>1</v>
      </c>
      <c r="L852" s="17" t="n">
        <v>0</v>
      </c>
      <c r="M852" s="17" t="n">
        <v>0</v>
      </c>
      <c r="N852" s="17" t="n">
        <v>2</v>
      </c>
      <c r="O852" s="17" t="n">
        <v>0</v>
      </c>
      <c r="P852" s="17" t="n">
        <v>0</v>
      </c>
      <c r="Q852" s="17" t="n">
        <v>0</v>
      </c>
      <c r="R852" s="17" t="n">
        <v>0</v>
      </c>
      <c r="S852" s="17" t="n">
        <v>0</v>
      </c>
      <c r="T852" s="17" t="n">
        <v>0</v>
      </c>
    </row>
    <row r="853" customFormat="false" ht="15" hidden="false" customHeight="true" outlineLevel="0" collapsed="false">
      <c r="A853" s="17" t="s">
        <v>1611</v>
      </c>
      <c r="B853" s="17" t="s">
        <v>142</v>
      </c>
      <c r="C853" s="17" t="s">
        <v>148</v>
      </c>
      <c r="D853" s="17" t="s">
        <v>14443</v>
      </c>
      <c r="E853" s="17" t="s">
        <v>139</v>
      </c>
      <c r="F853" s="17" t="s">
        <v>7</v>
      </c>
      <c r="G853" s="17" t="n">
        <v>1</v>
      </c>
      <c r="H853" s="17" t="n">
        <v>1</v>
      </c>
      <c r="I853" s="17" t="n">
        <v>2</v>
      </c>
      <c r="J853" s="17" t="n">
        <v>0</v>
      </c>
      <c r="K853" s="17" t="n">
        <v>3</v>
      </c>
      <c r="L853" s="17" t="n">
        <v>110</v>
      </c>
      <c r="M853" s="17" t="n">
        <v>1</v>
      </c>
      <c r="N853" s="17" t="n">
        <v>55</v>
      </c>
      <c r="O853" s="17" t="n">
        <v>0</v>
      </c>
      <c r="P853" s="17" t="n">
        <v>0</v>
      </c>
      <c r="Q853" s="17" t="n">
        <v>0</v>
      </c>
      <c r="R853" s="17" t="n">
        <v>0</v>
      </c>
      <c r="S853" s="17" t="n">
        <v>0</v>
      </c>
      <c r="T853" s="17" t="n">
        <v>0</v>
      </c>
    </row>
    <row r="854" customFormat="false" ht="15" hidden="false" customHeight="true" outlineLevel="0" collapsed="false">
      <c r="A854" s="17" t="s">
        <v>1611</v>
      </c>
      <c r="B854" s="17" t="s">
        <v>142</v>
      </c>
      <c r="C854" s="17" t="s">
        <v>148</v>
      </c>
      <c r="D854" s="17" t="s">
        <v>14443</v>
      </c>
      <c r="E854" s="17" t="s">
        <v>139</v>
      </c>
      <c r="F854" s="17" t="s">
        <v>140</v>
      </c>
      <c r="G854" s="17" t="n">
        <v>1</v>
      </c>
      <c r="H854" s="17" t="n">
        <v>0</v>
      </c>
      <c r="I854" s="17" t="n">
        <v>1</v>
      </c>
      <c r="J854" s="17" t="n">
        <v>0</v>
      </c>
      <c r="K854" s="17" t="n">
        <v>2</v>
      </c>
      <c r="L854" s="17" t="n">
        <v>110</v>
      </c>
      <c r="M854" s="17" t="n">
        <v>0</v>
      </c>
      <c r="N854" s="17" t="n">
        <v>54</v>
      </c>
      <c r="O854" s="17" t="n">
        <v>0</v>
      </c>
      <c r="P854" s="17" t="n">
        <v>0</v>
      </c>
      <c r="Q854" s="17" t="n">
        <v>0</v>
      </c>
      <c r="R854" s="17" t="n">
        <v>0</v>
      </c>
      <c r="S854" s="17" t="n">
        <v>0</v>
      </c>
      <c r="T854" s="17" t="n">
        <v>0</v>
      </c>
    </row>
    <row r="855" customFormat="false" ht="15" hidden="false" customHeight="true" outlineLevel="0" collapsed="false">
      <c r="A855" s="17" t="s">
        <v>1611</v>
      </c>
      <c r="B855" s="17" t="s">
        <v>142</v>
      </c>
      <c r="C855" s="17" t="s">
        <v>148</v>
      </c>
      <c r="D855" s="17" t="s">
        <v>14443</v>
      </c>
      <c r="E855" s="17" t="s">
        <v>139</v>
      </c>
      <c r="F855" s="17" t="s">
        <v>150</v>
      </c>
      <c r="G855" s="17" t="n">
        <v>0</v>
      </c>
      <c r="H855" s="17" t="n">
        <v>1</v>
      </c>
      <c r="I855" s="17" t="n">
        <v>1</v>
      </c>
      <c r="J855" s="17" t="n">
        <v>0</v>
      </c>
      <c r="K855" s="17" t="n">
        <v>1</v>
      </c>
      <c r="L855" s="17" t="n">
        <v>0</v>
      </c>
      <c r="M855" s="17" t="n">
        <v>1</v>
      </c>
      <c r="N855" s="17" t="n">
        <v>1</v>
      </c>
      <c r="O855" s="17" t="n">
        <v>0</v>
      </c>
      <c r="P855" s="17" t="n">
        <v>0</v>
      </c>
      <c r="Q855" s="17" t="n">
        <v>0</v>
      </c>
      <c r="R855" s="17" t="n">
        <v>0</v>
      </c>
      <c r="S855" s="17" t="n">
        <v>0</v>
      </c>
      <c r="T855" s="17" t="n">
        <v>0</v>
      </c>
    </row>
    <row r="856" customFormat="false" ht="15" hidden="false" customHeight="true" outlineLevel="0" collapsed="false">
      <c r="A856" s="17" t="s">
        <v>1611</v>
      </c>
      <c r="B856" s="17" t="s">
        <v>142</v>
      </c>
      <c r="C856" s="17" t="s">
        <v>217</v>
      </c>
      <c r="D856" s="17" t="s">
        <v>235</v>
      </c>
      <c r="E856" s="17" t="s">
        <v>139</v>
      </c>
      <c r="F856" s="17" t="s">
        <v>7</v>
      </c>
      <c r="G856" s="17" t="n">
        <v>1</v>
      </c>
      <c r="H856" s="17" t="n">
        <v>0</v>
      </c>
      <c r="I856" s="17" t="n">
        <v>0</v>
      </c>
      <c r="J856" s="17" t="n">
        <v>0</v>
      </c>
      <c r="K856" s="17" t="n">
        <v>1</v>
      </c>
      <c r="L856" s="17" t="n">
        <v>14</v>
      </c>
      <c r="M856" s="17" t="n">
        <v>0</v>
      </c>
      <c r="N856" s="17" t="n">
        <v>0</v>
      </c>
      <c r="O856" s="17" t="n">
        <v>0</v>
      </c>
      <c r="P856" s="17" t="n">
        <v>0</v>
      </c>
      <c r="Q856" s="17" t="n">
        <v>0</v>
      </c>
      <c r="R856" s="17" t="n">
        <v>0</v>
      </c>
      <c r="S856" s="17" t="n">
        <v>0</v>
      </c>
      <c r="T856" s="17" t="n">
        <v>0</v>
      </c>
    </row>
    <row r="857" customFormat="false" ht="15" hidden="false" customHeight="true" outlineLevel="0" collapsed="false">
      <c r="A857" s="17" t="s">
        <v>1611</v>
      </c>
      <c r="B857" s="17" t="s">
        <v>142</v>
      </c>
      <c r="C857" s="17" t="s">
        <v>217</v>
      </c>
      <c r="D857" s="17" t="s">
        <v>235</v>
      </c>
      <c r="E857" s="17" t="s">
        <v>139</v>
      </c>
      <c r="F857" s="17" t="s">
        <v>150</v>
      </c>
      <c r="G857" s="17" t="n">
        <v>1</v>
      </c>
      <c r="H857" s="17" t="n">
        <v>0</v>
      </c>
      <c r="I857" s="17" t="n">
        <v>0</v>
      </c>
      <c r="J857" s="17" t="n">
        <v>0</v>
      </c>
      <c r="K857" s="17" t="n">
        <v>1</v>
      </c>
      <c r="L857" s="17" t="n">
        <v>14</v>
      </c>
      <c r="M857" s="17" t="n">
        <v>0</v>
      </c>
      <c r="N857" s="17" t="n">
        <v>0</v>
      </c>
      <c r="O857" s="17" t="n">
        <v>0</v>
      </c>
      <c r="P857" s="17" t="n">
        <v>0</v>
      </c>
      <c r="Q857" s="17" t="n">
        <v>0</v>
      </c>
      <c r="R857" s="17" t="n">
        <v>0</v>
      </c>
      <c r="S857" s="17" t="n">
        <v>0</v>
      </c>
      <c r="T857" s="17" t="n">
        <v>0</v>
      </c>
    </row>
    <row r="858" customFormat="false" ht="15" hidden="false" customHeight="true" outlineLevel="0" collapsed="false">
      <c r="A858" s="17" t="s">
        <v>6940</v>
      </c>
      <c r="B858" s="17" t="s">
        <v>142</v>
      </c>
      <c r="C858" s="17" t="s">
        <v>148</v>
      </c>
      <c r="D858" s="17" t="s">
        <v>14443</v>
      </c>
      <c r="E858" s="17" t="s">
        <v>139</v>
      </c>
      <c r="F858" s="17" t="s">
        <v>7</v>
      </c>
      <c r="G858" s="17" t="n">
        <v>1</v>
      </c>
      <c r="H858" s="17" t="n">
        <v>0</v>
      </c>
      <c r="I858" s="17" t="n">
        <v>0</v>
      </c>
      <c r="J858" s="17" t="n">
        <v>0</v>
      </c>
      <c r="K858" s="17" t="n">
        <v>1</v>
      </c>
      <c r="L858" s="17" t="n">
        <v>2</v>
      </c>
      <c r="M858" s="17" t="n">
        <v>0</v>
      </c>
      <c r="N858" s="17" t="n">
        <v>0</v>
      </c>
      <c r="O858" s="17" t="n">
        <v>0</v>
      </c>
      <c r="P858" s="17" t="n">
        <v>0</v>
      </c>
      <c r="Q858" s="17" t="n">
        <v>0</v>
      </c>
      <c r="R858" s="17" t="n">
        <v>0</v>
      </c>
      <c r="S858" s="17" t="n">
        <v>0</v>
      </c>
      <c r="T858" s="17" t="n">
        <v>0</v>
      </c>
    </row>
    <row r="859" customFormat="false" ht="15" hidden="false" customHeight="true" outlineLevel="0" collapsed="false">
      <c r="A859" s="17" t="s">
        <v>6940</v>
      </c>
      <c r="B859" s="17" t="s">
        <v>142</v>
      </c>
      <c r="C859" s="17" t="s">
        <v>148</v>
      </c>
      <c r="D859" s="17" t="s">
        <v>14443</v>
      </c>
      <c r="E859" s="17" t="s">
        <v>139</v>
      </c>
      <c r="F859" s="17" t="s">
        <v>158</v>
      </c>
      <c r="G859" s="17" t="n">
        <v>1</v>
      </c>
      <c r="H859" s="17" t="n">
        <v>0</v>
      </c>
      <c r="I859" s="17" t="n">
        <v>0</v>
      </c>
      <c r="J859" s="17" t="n">
        <v>0</v>
      </c>
      <c r="K859" s="17" t="n">
        <v>1</v>
      </c>
      <c r="L859" s="17" t="n">
        <v>2</v>
      </c>
      <c r="M859" s="17" t="n">
        <v>0</v>
      </c>
      <c r="N859" s="17" t="n">
        <v>0</v>
      </c>
      <c r="O859" s="17" t="n">
        <v>0</v>
      </c>
      <c r="P859" s="17" t="n">
        <v>0</v>
      </c>
      <c r="Q859" s="17" t="n">
        <v>0</v>
      </c>
      <c r="R859" s="17" t="n">
        <v>0</v>
      </c>
      <c r="S859" s="17" t="n">
        <v>0</v>
      </c>
      <c r="T859" s="17" t="n">
        <v>0</v>
      </c>
    </row>
    <row r="860" customFormat="false" ht="15" hidden="false" customHeight="true" outlineLevel="0" collapsed="false">
      <c r="A860" s="17" t="s">
        <v>9198</v>
      </c>
      <c r="B860" s="17" t="s">
        <v>142</v>
      </c>
      <c r="C860" s="17" t="s">
        <v>148</v>
      </c>
      <c r="D860" s="17" t="s">
        <v>14443</v>
      </c>
      <c r="E860" s="17" t="s">
        <v>139</v>
      </c>
      <c r="F860" s="17" t="s">
        <v>7</v>
      </c>
      <c r="G860" s="17" t="n">
        <v>0</v>
      </c>
      <c r="H860" s="17" t="n">
        <v>0</v>
      </c>
      <c r="I860" s="17" t="n">
        <v>1</v>
      </c>
      <c r="J860" s="17" t="n">
        <v>0</v>
      </c>
      <c r="K860" s="17" t="n">
        <v>1</v>
      </c>
      <c r="L860" s="17" t="n">
        <v>0</v>
      </c>
      <c r="M860" s="17" t="n">
        <v>0</v>
      </c>
      <c r="N860" s="17" t="n">
        <v>1</v>
      </c>
      <c r="O860" s="17" t="n">
        <v>0</v>
      </c>
      <c r="P860" s="17" t="n">
        <v>0</v>
      </c>
      <c r="Q860" s="17" t="n">
        <v>0</v>
      </c>
      <c r="R860" s="17" t="n">
        <v>0</v>
      </c>
      <c r="S860" s="17" t="n">
        <v>0</v>
      </c>
      <c r="T860" s="17" t="n">
        <v>0</v>
      </c>
    </row>
    <row r="861" customFormat="false" ht="15" hidden="false" customHeight="true" outlineLevel="0" collapsed="false">
      <c r="A861" s="17" t="s">
        <v>9198</v>
      </c>
      <c r="B861" s="17" t="s">
        <v>142</v>
      </c>
      <c r="C861" s="17" t="s">
        <v>148</v>
      </c>
      <c r="D861" s="17" t="s">
        <v>14443</v>
      </c>
      <c r="E861" s="17" t="s">
        <v>139</v>
      </c>
      <c r="F861" s="17" t="s">
        <v>158</v>
      </c>
      <c r="G861" s="17" t="n">
        <v>0</v>
      </c>
      <c r="H861" s="17" t="n">
        <v>0</v>
      </c>
      <c r="I861" s="17" t="n">
        <v>1</v>
      </c>
      <c r="J861" s="17" t="n">
        <v>0</v>
      </c>
      <c r="K861" s="17" t="n">
        <v>1</v>
      </c>
      <c r="L861" s="17" t="n">
        <v>0</v>
      </c>
      <c r="M861" s="17" t="n">
        <v>0</v>
      </c>
      <c r="N861" s="17" t="n">
        <v>1</v>
      </c>
      <c r="O861" s="17" t="n">
        <v>0</v>
      </c>
      <c r="P861" s="17" t="n">
        <v>0</v>
      </c>
      <c r="Q861" s="17" t="n">
        <v>0</v>
      </c>
      <c r="R861" s="17" t="n">
        <v>0</v>
      </c>
      <c r="S861" s="17" t="n">
        <v>0</v>
      </c>
      <c r="T861" s="17" t="n">
        <v>0</v>
      </c>
    </row>
    <row r="862" customFormat="false" ht="15" hidden="false" customHeight="true" outlineLevel="0" collapsed="false">
      <c r="A862" s="17" t="s">
        <v>8224</v>
      </c>
      <c r="B862" s="17" t="s">
        <v>142</v>
      </c>
      <c r="C862" s="17" t="s">
        <v>217</v>
      </c>
      <c r="D862" s="17" t="s">
        <v>235</v>
      </c>
      <c r="E862" s="17" t="s">
        <v>139</v>
      </c>
      <c r="F862" s="17" t="s">
        <v>7</v>
      </c>
      <c r="G862" s="17" t="n">
        <v>1</v>
      </c>
      <c r="H862" s="17" t="n">
        <v>1</v>
      </c>
      <c r="I862" s="17" t="n">
        <v>0</v>
      </c>
      <c r="J862" s="17" t="n">
        <v>0</v>
      </c>
      <c r="K862" s="17" t="n">
        <v>1</v>
      </c>
      <c r="L862" s="17" t="n">
        <v>4</v>
      </c>
      <c r="M862" s="17" t="n">
        <v>8</v>
      </c>
      <c r="N862" s="17" t="n">
        <v>0</v>
      </c>
      <c r="O862" s="17" t="n">
        <v>0</v>
      </c>
      <c r="P862" s="17" t="n">
        <v>0</v>
      </c>
      <c r="Q862" s="17" t="n">
        <v>0</v>
      </c>
      <c r="R862" s="17" t="n">
        <v>0</v>
      </c>
      <c r="S862" s="17" t="n">
        <v>0</v>
      </c>
      <c r="T862" s="17" t="n">
        <v>0</v>
      </c>
    </row>
    <row r="863" customFormat="false" ht="15" hidden="false" customHeight="true" outlineLevel="0" collapsed="false">
      <c r="A863" s="17" t="s">
        <v>8224</v>
      </c>
      <c r="B863" s="17" t="s">
        <v>142</v>
      </c>
      <c r="C863" s="17" t="s">
        <v>217</v>
      </c>
      <c r="D863" s="17" t="s">
        <v>235</v>
      </c>
      <c r="E863" s="17" t="s">
        <v>139</v>
      </c>
      <c r="F863" s="17" t="s">
        <v>140</v>
      </c>
      <c r="G863" s="17" t="n">
        <v>0</v>
      </c>
      <c r="H863" s="17" t="n">
        <v>1</v>
      </c>
      <c r="I863" s="17" t="n">
        <v>0</v>
      </c>
      <c r="J863" s="17" t="n">
        <v>0</v>
      </c>
      <c r="K863" s="17" t="n">
        <v>1</v>
      </c>
      <c r="L863" s="17" t="n">
        <v>0</v>
      </c>
      <c r="M863" s="17" t="n">
        <v>3</v>
      </c>
      <c r="N863" s="17" t="n">
        <v>0</v>
      </c>
      <c r="O863" s="17" t="n">
        <v>0</v>
      </c>
      <c r="P863" s="17" t="n">
        <v>0</v>
      </c>
      <c r="Q863" s="17" t="n">
        <v>0</v>
      </c>
      <c r="R863" s="17" t="n">
        <v>0</v>
      </c>
      <c r="S863" s="17" t="n">
        <v>0</v>
      </c>
      <c r="T863" s="17" t="n">
        <v>0</v>
      </c>
    </row>
    <row r="864" customFormat="false" ht="15" hidden="false" customHeight="true" outlineLevel="0" collapsed="false">
      <c r="A864" s="17" t="s">
        <v>8224</v>
      </c>
      <c r="B864" s="17" t="s">
        <v>142</v>
      </c>
      <c r="C864" s="17" t="s">
        <v>217</v>
      </c>
      <c r="D864" s="17" t="s">
        <v>235</v>
      </c>
      <c r="E864" s="17" t="s">
        <v>139</v>
      </c>
      <c r="F864" s="17" t="s">
        <v>150</v>
      </c>
      <c r="G864" s="17" t="n">
        <v>1</v>
      </c>
      <c r="H864" s="17" t="n">
        <v>1</v>
      </c>
      <c r="I864" s="17" t="n">
        <v>0</v>
      </c>
      <c r="J864" s="17" t="n">
        <v>0</v>
      </c>
      <c r="K864" s="17" t="n">
        <v>1</v>
      </c>
      <c r="L864" s="17" t="n">
        <v>4</v>
      </c>
      <c r="M864" s="17" t="n">
        <v>5</v>
      </c>
      <c r="N864" s="17" t="n">
        <v>0</v>
      </c>
      <c r="O864" s="17" t="n">
        <v>0</v>
      </c>
      <c r="P864" s="17" t="n">
        <v>0</v>
      </c>
      <c r="Q864" s="17" t="n">
        <v>0</v>
      </c>
      <c r="R864" s="17" t="n">
        <v>0</v>
      </c>
      <c r="S864" s="17" t="n">
        <v>0</v>
      </c>
      <c r="T864" s="17" t="n">
        <v>0</v>
      </c>
    </row>
    <row r="865" customFormat="false" ht="15" hidden="false" customHeight="true" outlineLevel="0" collapsed="false">
      <c r="A865" s="17" t="s">
        <v>10754</v>
      </c>
      <c r="B865" s="17" t="s">
        <v>142</v>
      </c>
      <c r="C865" s="17" t="s">
        <v>148</v>
      </c>
      <c r="D865" s="17" t="s">
        <v>14443</v>
      </c>
      <c r="E865" s="17" t="s">
        <v>139</v>
      </c>
      <c r="F865" s="17" t="s">
        <v>7</v>
      </c>
      <c r="G865" s="17" t="n">
        <v>1</v>
      </c>
      <c r="H865" s="17" t="n">
        <v>0</v>
      </c>
      <c r="I865" s="17" t="n">
        <v>0</v>
      </c>
      <c r="J865" s="17" t="n">
        <v>0</v>
      </c>
      <c r="K865" s="17" t="n">
        <v>1</v>
      </c>
      <c r="L865" s="17" t="n">
        <v>43</v>
      </c>
      <c r="M865" s="17" t="n">
        <v>0</v>
      </c>
      <c r="N865" s="17" t="n">
        <v>0</v>
      </c>
      <c r="O865" s="17" t="n">
        <v>0</v>
      </c>
      <c r="P865" s="17" t="n">
        <v>0</v>
      </c>
      <c r="Q865" s="17" t="n">
        <v>0</v>
      </c>
      <c r="R865" s="17" t="n">
        <v>0</v>
      </c>
      <c r="S865" s="17" t="n">
        <v>0</v>
      </c>
      <c r="T865" s="17" t="n">
        <v>0</v>
      </c>
    </row>
    <row r="866" customFormat="false" ht="15" hidden="false" customHeight="true" outlineLevel="0" collapsed="false">
      <c r="A866" s="17" t="s">
        <v>10754</v>
      </c>
      <c r="B866" s="17" t="s">
        <v>142</v>
      </c>
      <c r="C866" s="17" t="s">
        <v>148</v>
      </c>
      <c r="D866" s="17" t="s">
        <v>14443</v>
      </c>
      <c r="E866" s="17" t="s">
        <v>139</v>
      </c>
      <c r="F866" s="17" t="s">
        <v>150</v>
      </c>
      <c r="G866" s="17" t="n">
        <v>1</v>
      </c>
      <c r="H866" s="17" t="n">
        <v>0</v>
      </c>
      <c r="I866" s="17" t="n">
        <v>0</v>
      </c>
      <c r="J866" s="17" t="n">
        <v>0</v>
      </c>
      <c r="K866" s="17" t="n">
        <v>1</v>
      </c>
      <c r="L866" s="17" t="n">
        <v>39</v>
      </c>
      <c r="M866" s="17" t="n">
        <v>0</v>
      </c>
      <c r="N866" s="17" t="n">
        <v>0</v>
      </c>
      <c r="O866" s="17" t="n">
        <v>0</v>
      </c>
      <c r="P866" s="17" t="n">
        <v>0</v>
      </c>
      <c r="Q866" s="17" t="n">
        <v>0</v>
      </c>
      <c r="R866" s="17" t="n">
        <v>0</v>
      </c>
      <c r="S866" s="17" t="n">
        <v>0</v>
      </c>
      <c r="T866" s="17" t="n">
        <v>0</v>
      </c>
    </row>
    <row r="867" customFormat="false" ht="15" hidden="false" customHeight="true" outlineLevel="0" collapsed="false">
      <c r="A867" s="17" t="s">
        <v>10754</v>
      </c>
      <c r="B867" s="17" t="s">
        <v>142</v>
      </c>
      <c r="C867" s="17" t="s">
        <v>148</v>
      </c>
      <c r="D867" s="17" t="s">
        <v>14443</v>
      </c>
      <c r="E867" s="17" t="s">
        <v>139</v>
      </c>
      <c r="F867" s="17" t="s">
        <v>158</v>
      </c>
      <c r="G867" s="17" t="n">
        <v>1</v>
      </c>
      <c r="H867" s="17" t="n">
        <v>0</v>
      </c>
      <c r="I867" s="17" t="n">
        <v>0</v>
      </c>
      <c r="J867" s="17" t="n">
        <v>0</v>
      </c>
      <c r="K867" s="17" t="n">
        <v>1</v>
      </c>
      <c r="L867" s="17" t="n">
        <v>4</v>
      </c>
      <c r="M867" s="17" t="n">
        <v>0</v>
      </c>
      <c r="N867" s="17" t="n">
        <v>0</v>
      </c>
      <c r="O867" s="17" t="n">
        <v>0</v>
      </c>
      <c r="P867" s="17" t="n">
        <v>0</v>
      </c>
      <c r="Q867" s="17" t="n">
        <v>0</v>
      </c>
      <c r="R867" s="17" t="n">
        <v>0</v>
      </c>
      <c r="S867" s="17" t="n">
        <v>0</v>
      </c>
      <c r="T867" s="17" t="n">
        <v>0</v>
      </c>
    </row>
    <row r="868" customFormat="false" ht="15" hidden="false" customHeight="true" outlineLevel="0" collapsed="false">
      <c r="A868" s="17" t="s">
        <v>13107</v>
      </c>
      <c r="B868" s="17" t="s">
        <v>142</v>
      </c>
      <c r="C868" s="17" t="s">
        <v>217</v>
      </c>
      <c r="D868" s="17" t="s">
        <v>235</v>
      </c>
      <c r="E868" s="17" t="s">
        <v>139</v>
      </c>
      <c r="F868" s="17" t="s">
        <v>7</v>
      </c>
      <c r="G868" s="17" t="n">
        <v>0</v>
      </c>
      <c r="H868" s="17" t="n">
        <v>1</v>
      </c>
      <c r="I868" s="17" t="n">
        <v>0</v>
      </c>
      <c r="J868" s="17" t="n">
        <v>0</v>
      </c>
      <c r="K868" s="17" t="n">
        <v>1</v>
      </c>
      <c r="L868" s="17" t="n">
        <v>0</v>
      </c>
      <c r="M868" s="17" t="n">
        <v>22</v>
      </c>
      <c r="N868" s="17" t="n">
        <v>0</v>
      </c>
      <c r="O868" s="17" t="n">
        <v>0</v>
      </c>
      <c r="P868" s="17" t="n">
        <v>0</v>
      </c>
      <c r="Q868" s="17" t="n">
        <v>0</v>
      </c>
      <c r="R868" s="17" t="n">
        <v>0</v>
      </c>
      <c r="S868" s="17" t="n">
        <v>0</v>
      </c>
      <c r="T868" s="17" t="n">
        <v>0</v>
      </c>
    </row>
    <row r="869" customFormat="false" ht="15" hidden="false" customHeight="true" outlineLevel="0" collapsed="false">
      <c r="A869" s="17" t="s">
        <v>13107</v>
      </c>
      <c r="B869" s="17" t="s">
        <v>142</v>
      </c>
      <c r="C869" s="17" t="s">
        <v>217</v>
      </c>
      <c r="D869" s="17" t="s">
        <v>235</v>
      </c>
      <c r="E869" s="17" t="s">
        <v>139</v>
      </c>
      <c r="F869" s="17" t="s">
        <v>150</v>
      </c>
      <c r="G869" s="17" t="n">
        <v>0</v>
      </c>
      <c r="H869" s="17" t="n">
        <v>1</v>
      </c>
      <c r="I869" s="17" t="n">
        <v>0</v>
      </c>
      <c r="J869" s="17" t="n">
        <v>0</v>
      </c>
      <c r="K869" s="17" t="n">
        <v>1</v>
      </c>
      <c r="L869" s="17" t="n">
        <v>0</v>
      </c>
      <c r="M869" s="17" t="n">
        <v>20</v>
      </c>
      <c r="N869" s="17" t="n">
        <v>0</v>
      </c>
      <c r="O869" s="17" t="n">
        <v>0</v>
      </c>
      <c r="P869" s="17" t="n">
        <v>0</v>
      </c>
      <c r="Q869" s="17" t="n">
        <v>0</v>
      </c>
      <c r="R869" s="17" t="n">
        <v>0</v>
      </c>
      <c r="S869" s="17" t="n">
        <v>0</v>
      </c>
      <c r="T869" s="17" t="n">
        <v>0</v>
      </c>
    </row>
    <row r="870" customFormat="false" ht="15" hidden="false" customHeight="true" outlineLevel="0" collapsed="false">
      <c r="A870" s="17" t="s">
        <v>13107</v>
      </c>
      <c r="B870" s="17" t="s">
        <v>142</v>
      </c>
      <c r="C870" s="17" t="s">
        <v>217</v>
      </c>
      <c r="D870" s="17" t="s">
        <v>235</v>
      </c>
      <c r="E870" s="17" t="s">
        <v>139</v>
      </c>
      <c r="F870" s="17" t="s">
        <v>158</v>
      </c>
      <c r="G870" s="17" t="n">
        <v>0</v>
      </c>
      <c r="H870" s="17" t="n">
        <v>1</v>
      </c>
      <c r="I870" s="17" t="n">
        <v>0</v>
      </c>
      <c r="J870" s="17" t="n">
        <v>0</v>
      </c>
      <c r="K870" s="17" t="n">
        <v>1</v>
      </c>
      <c r="L870" s="17" t="n">
        <v>0</v>
      </c>
      <c r="M870" s="17" t="n">
        <v>2</v>
      </c>
      <c r="N870" s="17" t="n">
        <v>0</v>
      </c>
      <c r="O870" s="17" t="n">
        <v>0</v>
      </c>
      <c r="P870" s="17" t="n">
        <v>0</v>
      </c>
      <c r="Q870" s="17" t="n">
        <v>0</v>
      </c>
      <c r="R870" s="17" t="n">
        <v>0</v>
      </c>
      <c r="S870" s="17" t="n">
        <v>0</v>
      </c>
      <c r="T870" s="17" t="n">
        <v>0</v>
      </c>
    </row>
    <row r="871" customFormat="false" ht="15" hidden="false" customHeight="true" outlineLevel="0" collapsed="false">
      <c r="A871" s="17" t="s">
        <v>9651</v>
      </c>
      <c r="B871" s="17" t="s">
        <v>142</v>
      </c>
      <c r="C871" s="17" t="s">
        <v>134</v>
      </c>
      <c r="D871" s="17" t="s">
        <v>14446</v>
      </c>
      <c r="E871" s="17" t="s">
        <v>139</v>
      </c>
      <c r="F871" s="17" t="s">
        <v>7</v>
      </c>
      <c r="G871" s="17" t="n">
        <v>1</v>
      </c>
      <c r="H871" s="17" t="n">
        <v>1</v>
      </c>
      <c r="I871" s="17" t="n">
        <v>1</v>
      </c>
      <c r="J871" s="17" t="n">
        <v>1</v>
      </c>
      <c r="K871" s="17" t="n">
        <v>1</v>
      </c>
      <c r="L871" s="17" t="n">
        <v>27</v>
      </c>
      <c r="M871" s="17" t="n">
        <v>48</v>
      </c>
      <c r="N871" s="17" t="n">
        <v>115</v>
      </c>
      <c r="O871" s="17" t="n">
        <v>33</v>
      </c>
      <c r="P871" s="17" t="n">
        <v>0</v>
      </c>
      <c r="Q871" s="17" t="n">
        <v>0</v>
      </c>
      <c r="R871" s="17" t="n">
        <v>0</v>
      </c>
      <c r="S871" s="17" t="n">
        <v>0</v>
      </c>
      <c r="T871" s="17" t="n">
        <v>0</v>
      </c>
    </row>
    <row r="872" customFormat="false" ht="15" hidden="false" customHeight="true" outlineLevel="0" collapsed="false">
      <c r="A872" s="17" t="s">
        <v>9651</v>
      </c>
      <c r="B872" s="17" t="s">
        <v>142</v>
      </c>
      <c r="C872" s="17" t="s">
        <v>134</v>
      </c>
      <c r="D872" s="17" t="s">
        <v>14446</v>
      </c>
      <c r="E872" s="17" t="s">
        <v>139</v>
      </c>
      <c r="F872" s="17" t="s">
        <v>140</v>
      </c>
      <c r="G872" s="17" t="n">
        <v>1</v>
      </c>
      <c r="H872" s="17" t="n">
        <v>1</v>
      </c>
      <c r="I872" s="17" t="n">
        <v>1</v>
      </c>
      <c r="J872" s="17" t="n">
        <v>1</v>
      </c>
      <c r="K872" s="17" t="n">
        <v>1</v>
      </c>
      <c r="L872" s="17" t="n">
        <v>10</v>
      </c>
      <c r="M872" s="17" t="n">
        <v>9</v>
      </c>
      <c r="N872" s="17" t="n">
        <v>79</v>
      </c>
      <c r="O872" s="17" t="n">
        <v>1</v>
      </c>
      <c r="P872" s="17" t="n">
        <v>0</v>
      </c>
      <c r="Q872" s="17" t="n">
        <v>0</v>
      </c>
      <c r="R872" s="17" t="n">
        <v>0</v>
      </c>
      <c r="S872" s="17" t="n">
        <v>0</v>
      </c>
      <c r="T872" s="17" t="n">
        <v>0</v>
      </c>
    </row>
    <row r="873" customFormat="false" ht="15" hidden="false" customHeight="true" outlineLevel="0" collapsed="false">
      <c r="A873" s="17" t="s">
        <v>9651</v>
      </c>
      <c r="B873" s="17" t="s">
        <v>142</v>
      </c>
      <c r="C873" s="17" t="s">
        <v>134</v>
      </c>
      <c r="D873" s="17" t="s">
        <v>14446</v>
      </c>
      <c r="E873" s="17" t="s">
        <v>139</v>
      </c>
      <c r="F873" s="17" t="s">
        <v>150</v>
      </c>
      <c r="G873" s="17" t="n">
        <v>1</v>
      </c>
      <c r="H873" s="17" t="n">
        <v>1</v>
      </c>
      <c r="I873" s="17" t="n">
        <v>1</v>
      </c>
      <c r="J873" s="17" t="n">
        <v>1</v>
      </c>
      <c r="K873" s="17" t="n">
        <v>1</v>
      </c>
      <c r="L873" s="17" t="n">
        <v>5</v>
      </c>
      <c r="M873" s="17" t="n">
        <v>25</v>
      </c>
      <c r="N873" s="17" t="n">
        <v>21</v>
      </c>
      <c r="O873" s="17" t="n">
        <v>3</v>
      </c>
      <c r="P873" s="17" t="n">
        <v>0</v>
      </c>
      <c r="Q873" s="17" t="n">
        <v>0</v>
      </c>
      <c r="R873" s="17" t="n">
        <v>0</v>
      </c>
      <c r="S873" s="17" t="n">
        <v>0</v>
      </c>
      <c r="T873" s="17" t="n">
        <v>0</v>
      </c>
    </row>
    <row r="874" customFormat="false" ht="15" hidden="false" customHeight="true" outlineLevel="0" collapsed="false">
      <c r="A874" s="17" t="s">
        <v>9651</v>
      </c>
      <c r="B874" s="17" t="s">
        <v>142</v>
      </c>
      <c r="C874" s="17" t="s">
        <v>134</v>
      </c>
      <c r="D874" s="17" t="s">
        <v>14446</v>
      </c>
      <c r="E874" s="17" t="s">
        <v>139</v>
      </c>
      <c r="F874" s="17" t="s">
        <v>166</v>
      </c>
      <c r="G874" s="17" t="n">
        <v>1</v>
      </c>
      <c r="H874" s="17" t="n">
        <v>1</v>
      </c>
      <c r="I874" s="17" t="n">
        <v>1</v>
      </c>
      <c r="J874" s="17" t="n">
        <v>0</v>
      </c>
      <c r="K874" s="17" t="n">
        <v>1</v>
      </c>
      <c r="L874" s="17" t="n">
        <v>12</v>
      </c>
      <c r="M874" s="17" t="n">
        <v>14</v>
      </c>
      <c r="N874" s="17" t="n">
        <v>2</v>
      </c>
      <c r="O874" s="17" t="n">
        <v>0</v>
      </c>
      <c r="P874" s="17" t="n">
        <v>0</v>
      </c>
      <c r="Q874" s="17" t="n">
        <v>0</v>
      </c>
      <c r="R874" s="17" t="n">
        <v>0</v>
      </c>
      <c r="S874" s="17" t="n">
        <v>0</v>
      </c>
      <c r="T874" s="17" t="n">
        <v>0</v>
      </c>
    </row>
    <row r="875" customFormat="false" ht="15" hidden="false" customHeight="true" outlineLevel="0" collapsed="false">
      <c r="A875" s="17" t="s">
        <v>9651</v>
      </c>
      <c r="B875" s="17" t="s">
        <v>142</v>
      </c>
      <c r="C875" s="17" t="s">
        <v>134</v>
      </c>
      <c r="D875" s="17" t="s">
        <v>14446</v>
      </c>
      <c r="E875" s="17" t="s">
        <v>139</v>
      </c>
      <c r="F875" s="17" t="s">
        <v>158</v>
      </c>
      <c r="G875" s="17" t="n">
        <v>0</v>
      </c>
      <c r="H875" s="17" t="n">
        <v>0</v>
      </c>
      <c r="I875" s="17" t="n">
        <v>1</v>
      </c>
      <c r="J875" s="17" t="n">
        <v>1</v>
      </c>
      <c r="K875" s="17" t="n">
        <v>1</v>
      </c>
      <c r="L875" s="17" t="n">
        <v>0</v>
      </c>
      <c r="M875" s="17" t="n">
        <v>0</v>
      </c>
      <c r="N875" s="17" t="n">
        <v>13</v>
      </c>
      <c r="O875" s="17" t="n">
        <v>29</v>
      </c>
      <c r="P875" s="17" t="n">
        <v>0</v>
      </c>
      <c r="Q875" s="17" t="n">
        <v>0</v>
      </c>
      <c r="R875" s="17" t="n">
        <v>0</v>
      </c>
      <c r="S875" s="17" t="n">
        <v>0</v>
      </c>
      <c r="T875" s="17" t="n">
        <v>0</v>
      </c>
    </row>
    <row r="876" customFormat="false" ht="15" hidden="false" customHeight="true" outlineLevel="0" collapsed="false">
      <c r="A876" s="17" t="s">
        <v>7052</v>
      </c>
      <c r="B876" s="17" t="s">
        <v>142</v>
      </c>
      <c r="C876" s="17" t="s">
        <v>134</v>
      </c>
      <c r="D876" s="17" t="s">
        <v>135</v>
      </c>
      <c r="E876" s="17" t="s">
        <v>139</v>
      </c>
      <c r="F876" s="17" t="s">
        <v>7</v>
      </c>
      <c r="G876" s="17" t="n">
        <v>1</v>
      </c>
      <c r="H876" s="17" t="n">
        <v>0</v>
      </c>
      <c r="I876" s="17" t="n">
        <v>0</v>
      </c>
      <c r="J876" s="17" t="n">
        <v>1</v>
      </c>
      <c r="K876" s="17" t="n">
        <v>1</v>
      </c>
      <c r="L876" s="17" t="n">
        <v>694</v>
      </c>
      <c r="M876" s="17" t="n">
        <v>0</v>
      </c>
      <c r="N876" s="17" t="n">
        <v>0</v>
      </c>
      <c r="O876" s="17" t="n">
        <v>1</v>
      </c>
      <c r="P876" s="17" t="n">
        <v>0</v>
      </c>
      <c r="Q876" s="17" t="n">
        <v>0</v>
      </c>
      <c r="R876" s="17" t="n">
        <v>0</v>
      </c>
      <c r="S876" s="17" t="n">
        <v>0</v>
      </c>
      <c r="T876" s="17" t="n">
        <v>0</v>
      </c>
    </row>
    <row r="877" customFormat="false" ht="15" hidden="false" customHeight="true" outlineLevel="0" collapsed="false">
      <c r="A877" s="17" t="s">
        <v>7052</v>
      </c>
      <c r="B877" s="17" t="s">
        <v>142</v>
      </c>
      <c r="C877" s="17" t="s">
        <v>134</v>
      </c>
      <c r="D877" s="17" t="s">
        <v>135</v>
      </c>
      <c r="E877" s="17" t="s">
        <v>139</v>
      </c>
      <c r="F877" s="17" t="s">
        <v>150</v>
      </c>
      <c r="G877" s="17" t="n">
        <v>1</v>
      </c>
      <c r="H877" s="17" t="n">
        <v>0</v>
      </c>
      <c r="I877" s="17" t="n">
        <v>0</v>
      </c>
      <c r="J877" s="17" t="n">
        <v>1</v>
      </c>
      <c r="K877" s="17" t="n">
        <v>1</v>
      </c>
      <c r="L877" s="17" t="n">
        <v>388</v>
      </c>
      <c r="M877" s="17" t="n">
        <v>0</v>
      </c>
      <c r="N877" s="17" t="n">
        <v>0</v>
      </c>
      <c r="O877" s="17" t="n">
        <v>1</v>
      </c>
      <c r="P877" s="17" t="n">
        <v>0</v>
      </c>
      <c r="Q877" s="17" t="n">
        <v>0</v>
      </c>
      <c r="R877" s="17" t="n">
        <v>0</v>
      </c>
      <c r="S877" s="17" t="n">
        <v>0</v>
      </c>
      <c r="T877" s="17" t="n">
        <v>0</v>
      </c>
    </row>
    <row r="878" customFormat="false" ht="15" hidden="false" customHeight="true" outlineLevel="0" collapsed="false">
      <c r="A878" s="17" t="s">
        <v>7052</v>
      </c>
      <c r="B878" s="17" t="s">
        <v>142</v>
      </c>
      <c r="C878" s="17" t="s">
        <v>134</v>
      </c>
      <c r="D878" s="17" t="s">
        <v>135</v>
      </c>
      <c r="E878" s="17" t="s">
        <v>139</v>
      </c>
      <c r="F878" s="17" t="s">
        <v>158</v>
      </c>
      <c r="G878" s="17" t="n">
        <v>1</v>
      </c>
      <c r="H878" s="17" t="n">
        <v>0</v>
      </c>
      <c r="I878" s="17" t="n">
        <v>0</v>
      </c>
      <c r="J878" s="17" t="n">
        <v>0</v>
      </c>
      <c r="K878" s="17" t="n">
        <v>1</v>
      </c>
      <c r="L878" s="17" t="n">
        <v>289</v>
      </c>
      <c r="M878" s="17" t="n">
        <v>0</v>
      </c>
      <c r="N878" s="17" t="n">
        <v>0</v>
      </c>
      <c r="O878" s="17" t="n">
        <v>0</v>
      </c>
      <c r="P878" s="17" t="n">
        <v>0</v>
      </c>
      <c r="Q878" s="17" t="n">
        <v>0</v>
      </c>
      <c r="R878" s="17" t="n">
        <v>0</v>
      </c>
      <c r="S878" s="17" t="n">
        <v>0</v>
      </c>
      <c r="T878" s="17" t="n">
        <v>0</v>
      </c>
    </row>
    <row r="879" customFormat="false" ht="15" hidden="false" customHeight="true" outlineLevel="0" collapsed="false">
      <c r="A879" s="17" t="s">
        <v>7052</v>
      </c>
      <c r="B879" s="17" t="s">
        <v>142</v>
      </c>
      <c r="C879" s="17" t="s">
        <v>134</v>
      </c>
      <c r="D879" s="17" t="s">
        <v>135</v>
      </c>
      <c r="E879" s="17" t="s">
        <v>139</v>
      </c>
      <c r="F879" s="17" t="s">
        <v>169</v>
      </c>
      <c r="G879" s="17" t="n">
        <v>1</v>
      </c>
      <c r="H879" s="17" t="n">
        <v>0</v>
      </c>
      <c r="I879" s="17" t="n">
        <v>0</v>
      </c>
      <c r="J879" s="17" t="n">
        <v>0</v>
      </c>
      <c r="K879" s="17" t="n">
        <v>1</v>
      </c>
      <c r="L879" s="17" t="n">
        <v>17</v>
      </c>
      <c r="M879" s="17" t="n">
        <v>0</v>
      </c>
      <c r="N879" s="17" t="n">
        <v>0</v>
      </c>
      <c r="O879" s="17" t="n">
        <v>0</v>
      </c>
      <c r="P879" s="17" t="n">
        <v>0</v>
      </c>
      <c r="Q879" s="17" t="n">
        <v>0</v>
      </c>
      <c r="R879" s="17" t="n">
        <v>0</v>
      </c>
      <c r="S879" s="17" t="n">
        <v>0</v>
      </c>
      <c r="T879" s="17" t="n">
        <v>0</v>
      </c>
    </row>
    <row r="880" customFormat="false" ht="15" hidden="false" customHeight="true" outlineLevel="0" collapsed="false">
      <c r="A880" s="17" t="s">
        <v>9522</v>
      </c>
      <c r="B880" s="17" t="s">
        <v>142</v>
      </c>
      <c r="C880" s="17" t="s">
        <v>148</v>
      </c>
      <c r="D880" s="17" t="s">
        <v>14443</v>
      </c>
      <c r="E880" s="17" t="s">
        <v>139</v>
      </c>
      <c r="F880" s="17" t="s">
        <v>7</v>
      </c>
      <c r="G880" s="17" t="n">
        <v>1</v>
      </c>
      <c r="H880" s="17" t="n">
        <v>0</v>
      </c>
      <c r="I880" s="17" t="n">
        <v>0</v>
      </c>
      <c r="J880" s="17" t="n">
        <v>0</v>
      </c>
      <c r="K880" s="17" t="n">
        <v>1</v>
      </c>
      <c r="L880" s="17" t="n">
        <v>47</v>
      </c>
      <c r="M880" s="17" t="n">
        <v>0</v>
      </c>
      <c r="N880" s="17" t="n">
        <v>0</v>
      </c>
      <c r="O880" s="17" t="n">
        <v>0</v>
      </c>
      <c r="P880" s="17" t="n">
        <v>0</v>
      </c>
      <c r="Q880" s="17" t="n">
        <v>0</v>
      </c>
      <c r="R880" s="17" t="n">
        <v>0</v>
      </c>
      <c r="S880" s="17" t="n">
        <v>0</v>
      </c>
      <c r="T880" s="17" t="n">
        <v>0</v>
      </c>
    </row>
    <row r="881" customFormat="false" ht="15" hidden="false" customHeight="true" outlineLevel="0" collapsed="false">
      <c r="A881" s="17" t="s">
        <v>9522</v>
      </c>
      <c r="B881" s="17" t="s">
        <v>142</v>
      </c>
      <c r="C881" s="17" t="s">
        <v>148</v>
      </c>
      <c r="D881" s="17" t="s">
        <v>14443</v>
      </c>
      <c r="E881" s="17" t="s">
        <v>139</v>
      </c>
      <c r="F881" s="17" t="s">
        <v>140</v>
      </c>
      <c r="G881" s="17" t="n">
        <v>1</v>
      </c>
      <c r="H881" s="17" t="n">
        <v>0</v>
      </c>
      <c r="I881" s="17" t="n">
        <v>0</v>
      </c>
      <c r="J881" s="17" t="n">
        <v>0</v>
      </c>
      <c r="K881" s="17" t="n">
        <v>1</v>
      </c>
      <c r="L881" s="17" t="n">
        <v>18</v>
      </c>
      <c r="M881" s="17" t="n">
        <v>0</v>
      </c>
      <c r="N881" s="17" t="n">
        <v>0</v>
      </c>
      <c r="O881" s="17" t="n">
        <v>0</v>
      </c>
      <c r="P881" s="17" t="n">
        <v>0</v>
      </c>
      <c r="Q881" s="17" t="n">
        <v>0</v>
      </c>
      <c r="R881" s="17" t="n">
        <v>0</v>
      </c>
      <c r="S881" s="17" t="n">
        <v>0</v>
      </c>
      <c r="T881" s="17" t="n">
        <v>0</v>
      </c>
    </row>
    <row r="882" customFormat="false" ht="15" hidden="false" customHeight="true" outlineLevel="0" collapsed="false">
      <c r="A882" s="17" t="s">
        <v>9522</v>
      </c>
      <c r="B882" s="17" t="s">
        <v>142</v>
      </c>
      <c r="C882" s="17" t="s">
        <v>148</v>
      </c>
      <c r="D882" s="17" t="s">
        <v>14443</v>
      </c>
      <c r="E882" s="17" t="s">
        <v>139</v>
      </c>
      <c r="F882" s="17" t="s">
        <v>144</v>
      </c>
      <c r="G882" s="17" t="n">
        <v>1</v>
      </c>
      <c r="H882" s="17" t="n">
        <v>0</v>
      </c>
      <c r="I882" s="17" t="n">
        <v>0</v>
      </c>
      <c r="J882" s="17" t="n">
        <v>0</v>
      </c>
      <c r="K882" s="17" t="n">
        <v>1</v>
      </c>
      <c r="L882" s="17" t="n">
        <v>7</v>
      </c>
      <c r="M882" s="17" t="n">
        <v>0</v>
      </c>
      <c r="N882" s="17" t="n">
        <v>0</v>
      </c>
      <c r="O882" s="17" t="n">
        <v>0</v>
      </c>
      <c r="P882" s="17" t="n">
        <v>0</v>
      </c>
      <c r="Q882" s="17" t="n">
        <v>0</v>
      </c>
      <c r="R882" s="17" t="n">
        <v>0</v>
      </c>
      <c r="S882" s="17" t="n">
        <v>0</v>
      </c>
      <c r="T882" s="17" t="n">
        <v>0</v>
      </c>
    </row>
    <row r="883" customFormat="false" ht="15" hidden="false" customHeight="true" outlineLevel="0" collapsed="false">
      <c r="A883" s="17" t="s">
        <v>9522</v>
      </c>
      <c r="B883" s="17" t="s">
        <v>142</v>
      </c>
      <c r="C883" s="17" t="s">
        <v>148</v>
      </c>
      <c r="D883" s="17" t="s">
        <v>14443</v>
      </c>
      <c r="E883" s="17" t="s">
        <v>139</v>
      </c>
      <c r="F883" s="17" t="s">
        <v>150</v>
      </c>
      <c r="G883" s="17" t="n">
        <v>1</v>
      </c>
      <c r="H883" s="17" t="n">
        <v>0</v>
      </c>
      <c r="I883" s="17" t="n">
        <v>0</v>
      </c>
      <c r="J883" s="17" t="n">
        <v>0</v>
      </c>
      <c r="K883" s="17" t="n">
        <v>1</v>
      </c>
      <c r="L883" s="17" t="n">
        <v>17</v>
      </c>
      <c r="M883" s="17" t="n">
        <v>0</v>
      </c>
      <c r="N883" s="17" t="n">
        <v>0</v>
      </c>
      <c r="O883" s="17" t="n">
        <v>0</v>
      </c>
      <c r="P883" s="17" t="n">
        <v>0</v>
      </c>
      <c r="Q883" s="17" t="n">
        <v>0</v>
      </c>
      <c r="R883" s="17" t="n">
        <v>0</v>
      </c>
      <c r="S883" s="17" t="n">
        <v>0</v>
      </c>
      <c r="T883" s="17" t="n">
        <v>0</v>
      </c>
    </row>
    <row r="884" customFormat="false" ht="15" hidden="false" customHeight="true" outlineLevel="0" collapsed="false">
      <c r="A884" s="17" t="s">
        <v>9522</v>
      </c>
      <c r="B884" s="17" t="s">
        <v>142</v>
      </c>
      <c r="C884" s="17" t="s">
        <v>148</v>
      </c>
      <c r="D884" s="17" t="s">
        <v>14443</v>
      </c>
      <c r="E884" s="17" t="s">
        <v>139</v>
      </c>
      <c r="F884" s="17" t="s">
        <v>166</v>
      </c>
      <c r="G884" s="17" t="n">
        <v>1</v>
      </c>
      <c r="H884" s="17" t="n">
        <v>0</v>
      </c>
      <c r="I884" s="17" t="n">
        <v>0</v>
      </c>
      <c r="J884" s="17" t="n">
        <v>0</v>
      </c>
      <c r="K884" s="17" t="n">
        <v>1</v>
      </c>
      <c r="L884" s="17" t="n">
        <v>5</v>
      </c>
      <c r="M884" s="17" t="n">
        <v>0</v>
      </c>
      <c r="N884" s="17" t="n">
        <v>0</v>
      </c>
      <c r="O884" s="17" t="n">
        <v>0</v>
      </c>
      <c r="P884" s="17" t="n">
        <v>0</v>
      </c>
      <c r="Q884" s="17" t="n">
        <v>0</v>
      </c>
      <c r="R884" s="17" t="n">
        <v>0</v>
      </c>
      <c r="S884" s="17" t="n">
        <v>0</v>
      </c>
      <c r="T884" s="17" t="n">
        <v>0</v>
      </c>
    </row>
    <row r="885" customFormat="false" ht="15" hidden="false" customHeight="true" outlineLevel="0" collapsed="false">
      <c r="A885" s="17" t="s">
        <v>6231</v>
      </c>
      <c r="B885" s="17" t="s">
        <v>142</v>
      </c>
      <c r="C885" s="17" t="s">
        <v>134</v>
      </c>
      <c r="D885" s="17" t="s">
        <v>135</v>
      </c>
      <c r="E885" s="17" t="s">
        <v>139</v>
      </c>
      <c r="F885" s="17" t="s">
        <v>7</v>
      </c>
      <c r="G885" s="17" t="n">
        <v>1</v>
      </c>
      <c r="H885" s="17" t="n">
        <v>2</v>
      </c>
      <c r="I885" s="17" t="n">
        <v>0</v>
      </c>
      <c r="J885" s="17" t="n">
        <v>0</v>
      </c>
      <c r="K885" s="17" t="n">
        <v>2</v>
      </c>
      <c r="L885" s="17" t="n">
        <v>8</v>
      </c>
      <c r="M885" s="17" t="n">
        <v>11</v>
      </c>
      <c r="N885" s="17" t="n">
        <v>0</v>
      </c>
      <c r="O885" s="17" t="n">
        <v>0</v>
      </c>
      <c r="P885" s="17" t="n">
        <v>0</v>
      </c>
      <c r="Q885" s="17" t="n">
        <v>0</v>
      </c>
      <c r="R885" s="17" t="n">
        <v>0</v>
      </c>
      <c r="S885" s="17" t="n">
        <v>0</v>
      </c>
      <c r="T885" s="17" t="n">
        <v>0</v>
      </c>
    </row>
    <row r="886" customFormat="false" ht="15" hidden="false" customHeight="true" outlineLevel="0" collapsed="false">
      <c r="A886" s="17" t="s">
        <v>6231</v>
      </c>
      <c r="B886" s="17" t="s">
        <v>142</v>
      </c>
      <c r="C886" s="17" t="s">
        <v>134</v>
      </c>
      <c r="D886" s="17" t="s">
        <v>135</v>
      </c>
      <c r="E886" s="17" t="s">
        <v>139</v>
      </c>
      <c r="F886" s="17" t="s">
        <v>140</v>
      </c>
      <c r="G886" s="17" t="n">
        <v>0</v>
      </c>
      <c r="H886" s="17" t="n">
        <v>1</v>
      </c>
      <c r="I886" s="17" t="n">
        <v>0</v>
      </c>
      <c r="J886" s="17" t="n">
        <v>0</v>
      </c>
      <c r="K886" s="17" t="n">
        <v>1</v>
      </c>
      <c r="L886" s="17" t="n">
        <v>0</v>
      </c>
      <c r="M886" s="17" t="n">
        <v>6</v>
      </c>
      <c r="N886" s="17" t="n">
        <v>0</v>
      </c>
      <c r="O886" s="17" t="n">
        <v>0</v>
      </c>
      <c r="P886" s="17" t="n">
        <v>0</v>
      </c>
      <c r="Q886" s="17" t="n">
        <v>0</v>
      </c>
      <c r="R886" s="17" t="n">
        <v>0</v>
      </c>
      <c r="S886" s="17" t="n">
        <v>0</v>
      </c>
      <c r="T886" s="17" t="n">
        <v>0</v>
      </c>
    </row>
    <row r="887" customFormat="false" ht="15" hidden="false" customHeight="true" outlineLevel="0" collapsed="false">
      <c r="A887" s="17" t="s">
        <v>6231</v>
      </c>
      <c r="B887" s="17" t="s">
        <v>142</v>
      </c>
      <c r="C887" s="17" t="s">
        <v>134</v>
      </c>
      <c r="D887" s="17" t="s">
        <v>135</v>
      </c>
      <c r="E887" s="17" t="s">
        <v>139</v>
      </c>
      <c r="F887" s="17" t="s">
        <v>150</v>
      </c>
      <c r="G887" s="17" t="n">
        <v>1</v>
      </c>
      <c r="H887" s="17" t="n">
        <v>1</v>
      </c>
      <c r="I887" s="17" t="n">
        <v>0</v>
      </c>
      <c r="J887" s="17" t="n">
        <v>0</v>
      </c>
      <c r="K887" s="17" t="n">
        <v>1</v>
      </c>
      <c r="L887" s="17" t="n">
        <v>8</v>
      </c>
      <c r="M887" s="17" t="n">
        <v>5</v>
      </c>
      <c r="N887" s="17" t="n">
        <v>0</v>
      </c>
      <c r="O887" s="17" t="n">
        <v>0</v>
      </c>
      <c r="P887" s="17" t="n">
        <v>0</v>
      </c>
      <c r="Q887" s="17" t="n">
        <v>0</v>
      </c>
      <c r="R887" s="17" t="n">
        <v>0</v>
      </c>
      <c r="S887" s="17" t="n">
        <v>0</v>
      </c>
      <c r="T887" s="17" t="n">
        <v>0</v>
      </c>
    </row>
    <row r="888" customFormat="false" ht="15" hidden="false" customHeight="true" outlineLevel="0" collapsed="false">
      <c r="A888" s="17" t="s">
        <v>9460</v>
      </c>
      <c r="B888" s="17" t="s">
        <v>142</v>
      </c>
      <c r="C888" s="17" t="s">
        <v>134</v>
      </c>
      <c r="D888" s="17" t="s">
        <v>135</v>
      </c>
      <c r="E888" s="17" t="s">
        <v>243</v>
      </c>
      <c r="F888" s="17" t="s">
        <v>7</v>
      </c>
      <c r="G888" s="17" t="n">
        <v>1</v>
      </c>
      <c r="H888" s="17" t="n">
        <v>1</v>
      </c>
      <c r="I888" s="17" t="n">
        <v>1</v>
      </c>
      <c r="J888" s="17" t="n">
        <v>1</v>
      </c>
      <c r="K888" s="17" t="n">
        <v>1</v>
      </c>
      <c r="L888" s="17" t="n">
        <v>83</v>
      </c>
      <c r="M888" s="17" t="n">
        <v>211</v>
      </c>
      <c r="N888" s="17" t="n">
        <v>320</v>
      </c>
      <c r="O888" s="17" t="n">
        <v>35</v>
      </c>
      <c r="P888" s="17" t="n">
        <v>0</v>
      </c>
      <c r="Q888" s="17" t="n">
        <v>0</v>
      </c>
      <c r="R888" s="17" t="n">
        <v>0</v>
      </c>
      <c r="S888" s="17" t="n">
        <v>0</v>
      </c>
      <c r="T888" s="17" t="n">
        <v>0</v>
      </c>
    </row>
    <row r="889" customFormat="false" ht="15" hidden="false" customHeight="true" outlineLevel="0" collapsed="false">
      <c r="A889" s="17" t="s">
        <v>9460</v>
      </c>
      <c r="B889" s="17" t="s">
        <v>142</v>
      </c>
      <c r="C889" s="17" t="s">
        <v>134</v>
      </c>
      <c r="D889" s="17" t="s">
        <v>135</v>
      </c>
      <c r="E889" s="17" t="s">
        <v>243</v>
      </c>
      <c r="F889" s="17" t="s">
        <v>140</v>
      </c>
      <c r="G889" s="17" t="n">
        <v>0</v>
      </c>
      <c r="H889" s="17" t="n">
        <v>0</v>
      </c>
      <c r="I889" s="17" t="n">
        <v>1</v>
      </c>
      <c r="J889" s="17" t="n">
        <v>1</v>
      </c>
      <c r="K889" s="17" t="n">
        <v>1</v>
      </c>
      <c r="L889" s="17" t="n">
        <v>0</v>
      </c>
      <c r="M889" s="17" t="n">
        <v>0</v>
      </c>
      <c r="N889" s="17" t="n">
        <v>8</v>
      </c>
      <c r="O889" s="17" t="n">
        <v>2</v>
      </c>
      <c r="P889" s="17" t="n">
        <v>0</v>
      </c>
      <c r="Q889" s="17" t="n">
        <v>0</v>
      </c>
      <c r="R889" s="17" t="n">
        <v>0</v>
      </c>
      <c r="S889" s="17" t="n">
        <v>0</v>
      </c>
      <c r="T889" s="17" t="n">
        <v>0</v>
      </c>
    </row>
    <row r="890" customFormat="false" ht="15" hidden="false" customHeight="true" outlineLevel="0" collapsed="false">
      <c r="A890" s="17" t="s">
        <v>9460</v>
      </c>
      <c r="B890" s="17" t="s">
        <v>142</v>
      </c>
      <c r="C890" s="17" t="s">
        <v>134</v>
      </c>
      <c r="D890" s="17" t="s">
        <v>135</v>
      </c>
      <c r="E890" s="17" t="s">
        <v>243</v>
      </c>
      <c r="F890" s="17" t="s">
        <v>150</v>
      </c>
      <c r="G890" s="17" t="n">
        <v>1</v>
      </c>
      <c r="H890" s="17" t="n">
        <v>1</v>
      </c>
      <c r="I890" s="17" t="n">
        <v>1</v>
      </c>
      <c r="J890" s="17" t="n">
        <v>1</v>
      </c>
      <c r="K890" s="17" t="n">
        <v>1</v>
      </c>
      <c r="L890" s="17" t="n">
        <v>53</v>
      </c>
      <c r="M890" s="17" t="n">
        <v>208</v>
      </c>
      <c r="N890" s="17" t="n">
        <v>244</v>
      </c>
      <c r="O890" s="17" t="n">
        <v>30</v>
      </c>
      <c r="P890" s="17" t="n">
        <v>0</v>
      </c>
      <c r="Q890" s="17" t="n">
        <v>0</v>
      </c>
      <c r="R890" s="17" t="n">
        <v>0</v>
      </c>
      <c r="S890" s="17" t="n">
        <v>0</v>
      </c>
      <c r="T890" s="17" t="n">
        <v>0</v>
      </c>
    </row>
    <row r="891" customFormat="false" ht="15" hidden="false" customHeight="true" outlineLevel="0" collapsed="false">
      <c r="A891" s="17" t="s">
        <v>9460</v>
      </c>
      <c r="B891" s="17" t="s">
        <v>142</v>
      </c>
      <c r="C891" s="17" t="s">
        <v>134</v>
      </c>
      <c r="D891" s="17" t="s">
        <v>135</v>
      </c>
      <c r="E891" s="17" t="s">
        <v>243</v>
      </c>
      <c r="F891" s="17" t="s">
        <v>158</v>
      </c>
      <c r="G891" s="17" t="n">
        <v>1</v>
      </c>
      <c r="H891" s="17" t="n">
        <v>1</v>
      </c>
      <c r="I891" s="17" t="n">
        <v>1</v>
      </c>
      <c r="J891" s="17" t="n">
        <v>1</v>
      </c>
      <c r="K891" s="17" t="n">
        <v>1</v>
      </c>
      <c r="L891" s="17" t="n">
        <v>30</v>
      </c>
      <c r="M891" s="17" t="n">
        <v>3</v>
      </c>
      <c r="N891" s="17" t="n">
        <v>55</v>
      </c>
      <c r="O891" s="17" t="n">
        <v>3</v>
      </c>
      <c r="P891" s="17" t="n">
        <v>0</v>
      </c>
      <c r="Q891" s="17" t="n">
        <v>0</v>
      </c>
      <c r="R891" s="17" t="n">
        <v>0</v>
      </c>
      <c r="S891" s="17" t="n">
        <v>0</v>
      </c>
      <c r="T891" s="17" t="n">
        <v>0</v>
      </c>
    </row>
    <row r="892" customFormat="false" ht="15" hidden="false" customHeight="true" outlineLevel="0" collapsed="false">
      <c r="A892" s="17" t="s">
        <v>9460</v>
      </c>
      <c r="B892" s="17" t="s">
        <v>142</v>
      </c>
      <c r="C892" s="17" t="s">
        <v>134</v>
      </c>
      <c r="D892" s="17" t="s">
        <v>135</v>
      </c>
      <c r="E892" s="17" t="s">
        <v>243</v>
      </c>
      <c r="F892" s="17" t="s">
        <v>169</v>
      </c>
      <c r="G892" s="17" t="n">
        <v>0</v>
      </c>
      <c r="H892" s="17" t="n">
        <v>0</v>
      </c>
      <c r="I892" s="17" t="n">
        <v>1</v>
      </c>
      <c r="J892" s="17" t="n">
        <v>0</v>
      </c>
      <c r="K892" s="17" t="n">
        <v>1</v>
      </c>
      <c r="L892" s="17" t="n">
        <v>0</v>
      </c>
      <c r="M892" s="17" t="n">
        <v>0</v>
      </c>
      <c r="N892" s="17" t="n">
        <v>13</v>
      </c>
      <c r="O892" s="17" t="n">
        <v>0</v>
      </c>
      <c r="P892" s="17" t="n">
        <v>0</v>
      </c>
      <c r="Q892" s="17" t="n">
        <v>0</v>
      </c>
      <c r="R892" s="17" t="n">
        <v>0</v>
      </c>
      <c r="S892" s="17" t="n">
        <v>0</v>
      </c>
      <c r="T892" s="17" t="n">
        <v>0</v>
      </c>
    </row>
    <row r="893" customFormat="false" ht="15" hidden="false" customHeight="true" outlineLevel="0" collapsed="false">
      <c r="A893" s="17" t="s">
        <v>3564</v>
      </c>
      <c r="B893" s="17" t="s">
        <v>142</v>
      </c>
      <c r="C893" s="17" t="s">
        <v>217</v>
      </c>
      <c r="D893" s="17" t="s">
        <v>235</v>
      </c>
      <c r="E893" s="17" t="s">
        <v>139</v>
      </c>
      <c r="F893" s="17" t="s">
        <v>7</v>
      </c>
      <c r="G893" s="17" t="n">
        <v>1</v>
      </c>
      <c r="H893" s="17" t="n">
        <v>1</v>
      </c>
      <c r="I893" s="17" t="n">
        <v>1</v>
      </c>
      <c r="J893" s="17" t="n">
        <v>1</v>
      </c>
      <c r="K893" s="17" t="n">
        <v>1</v>
      </c>
      <c r="L893" s="17" t="n">
        <v>300</v>
      </c>
      <c r="M893" s="17" t="n">
        <v>27</v>
      </c>
      <c r="N893" s="17" t="n">
        <v>68</v>
      </c>
      <c r="O893" s="17" t="n">
        <v>32</v>
      </c>
      <c r="P893" s="17" t="n">
        <v>0</v>
      </c>
      <c r="Q893" s="17" t="n">
        <v>0</v>
      </c>
      <c r="R893" s="17" t="n">
        <v>0</v>
      </c>
      <c r="S893" s="17" t="n">
        <v>0</v>
      </c>
      <c r="T893" s="17" t="n">
        <v>0</v>
      </c>
    </row>
    <row r="894" customFormat="false" ht="15" hidden="false" customHeight="true" outlineLevel="0" collapsed="false">
      <c r="A894" s="17" t="s">
        <v>3564</v>
      </c>
      <c r="B894" s="17" t="s">
        <v>142</v>
      </c>
      <c r="C894" s="17" t="s">
        <v>217</v>
      </c>
      <c r="D894" s="17" t="s">
        <v>235</v>
      </c>
      <c r="E894" s="17" t="s">
        <v>139</v>
      </c>
      <c r="F894" s="17" t="s">
        <v>140</v>
      </c>
      <c r="G894" s="17" t="n">
        <v>0</v>
      </c>
      <c r="H894" s="17" t="n">
        <v>0</v>
      </c>
      <c r="I894" s="17" t="n">
        <v>1</v>
      </c>
      <c r="J894" s="17" t="n">
        <v>0</v>
      </c>
      <c r="K894" s="17" t="n">
        <v>1</v>
      </c>
      <c r="L894" s="17" t="n">
        <v>0</v>
      </c>
      <c r="M894" s="17" t="n">
        <v>0</v>
      </c>
      <c r="N894" s="17" t="n">
        <v>27</v>
      </c>
      <c r="O894" s="17" t="n">
        <v>0</v>
      </c>
      <c r="P894" s="17" t="n">
        <v>0</v>
      </c>
      <c r="Q894" s="17" t="n">
        <v>0</v>
      </c>
      <c r="R894" s="17" t="n">
        <v>0</v>
      </c>
      <c r="S894" s="17" t="n">
        <v>0</v>
      </c>
      <c r="T894" s="17" t="n">
        <v>0</v>
      </c>
    </row>
    <row r="895" customFormat="false" ht="15" hidden="false" customHeight="true" outlineLevel="0" collapsed="false">
      <c r="A895" s="17" t="s">
        <v>3564</v>
      </c>
      <c r="B895" s="17" t="s">
        <v>142</v>
      </c>
      <c r="C895" s="17" t="s">
        <v>217</v>
      </c>
      <c r="D895" s="17" t="s">
        <v>235</v>
      </c>
      <c r="E895" s="17" t="s">
        <v>139</v>
      </c>
      <c r="F895" s="17" t="s">
        <v>150</v>
      </c>
      <c r="G895" s="17" t="n">
        <v>1</v>
      </c>
      <c r="H895" s="17" t="n">
        <v>1</v>
      </c>
      <c r="I895" s="17" t="n">
        <v>1</v>
      </c>
      <c r="J895" s="17" t="n">
        <v>1</v>
      </c>
      <c r="K895" s="17" t="n">
        <v>1</v>
      </c>
      <c r="L895" s="17" t="n">
        <v>78</v>
      </c>
      <c r="M895" s="17" t="n">
        <v>27</v>
      </c>
      <c r="N895" s="17" t="n">
        <v>35</v>
      </c>
      <c r="O895" s="17" t="n">
        <v>32</v>
      </c>
      <c r="P895" s="17" t="n">
        <v>0</v>
      </c>
      <c r="Q895" s="17" t="n">
        <v>0</v>
      </c>
      <c r="R895" s="17" t="n">
        <v>0</v>
      </c>
      <c r="S895" s="17" t="n">
        <v>0</v>
      </c>
      <c r="T895" s="17" t="n">
        <v>0</v>
      </c>
    </row>
    <row r="896" customFormat="false" ht="15" hidden="false" customHeight="true" outlineLevel="0" collapsed="false">
      <c r="A896" s="17" t="s">
        <v>3564</v>
      </c>
      <c r="B896" s="17" t="s">
        <v>142</v>
      </c>
      <c r="C896" s="17" t="s">
        <v>217</v>
      </c>
      <c r="D896" s="17" t="s">
        <v>235</v>
      </c>
      <c r="E896" s="17" t="s">
        <v>139</v>
      </c>
      <c r="F896" s="17" t="s">
        <v>166</v>
      </c>
      <c r="G896" s="17" t="n">
        <v>1</v>
      </c>
      <c r="H896" s="17" t="n">
        <v>0</v>
      </c>
      <c r="I896" s="17" t="n">
        <v>0</v>
      </c>
      <c r="J896" s="17" t="n">
        <v>0</v>
      </c>
      <c r="K896" s="17" t="n">
        <v>1</v>
      </c>
      <c r="L896" s="17" t="n">
        <v>200</v>
      </c>
      <c r="M896" s="17" t="n">
        <v>0</v>
      </c>
      <c r="N896" s="17" t="n">
        <v>0</v>
      </c>
      <c r="O896" s="17" t="n">
        <v>0</v>
      </c>
      <c r="P896" s="17" t="n">
        <v>0</v>
      </c>
      <c r="Q896" s="17" t="n">
        <v>0</v>
      </c>
      <c r="R896" s="17" t="n">
        <v>0</v>
      </c>
      <c r="S896" s="17" t="n">
        <v>0</v>
      </c>
      <c r="T896" s="17" t="n">
        <v>0</v>
      </c>
    </row>
    <row r="897" customFormat="false" ht="15" hidden="false" customHeight="true" outlineLevel="0" collapsed="false">
      <c r="A897" s="17" t="s">
        <v>3564</v>
      </c>
      <c r="B897" s="17" t="s">
        <v>142</v>
      </c>
      <c r="C897" s="17" t="s">
        <v>217</v>
      </c>
      <c r="D897" s="17" t="s">
        <v>235</v>
      </c>
      <c r="E897" s="17" t="s">
        <v>139</v>
      </c>
      <c r="F897" s="17" t="s">
        <v>158</v>
      </c>
      <c r="G897" s="17" t="n">
        <v>1</v>
      </c>
      <c r="H897" s="17" t="n">
        <v>0</v>
      </c>
      <c r="I897" s="17" t="n">
        <v>1</v>
      </c>
      <c r="J897" s="17" t="n">
        <v>0</v>
      </c>
      <c r="K897" s="17" t="n">
        <v>1</v>
      </c>
      <c r="L897" s="17" t="n">
        <v>22</v>
      </c>
      <c r="M897" s="17" t="n">
        <v>0</v>
      </c>
      <c r="N897" s="17" t="n">
        <v>6</v>
      </c>
      <c r="O897" s="17" t="n">
        <v>0</v>
      </c>
      <c r="P897" s="17" t="n">
        <v>0</v>
      </c>
      <c r="Q897" s="17" t="n">
        <v>0</v>
      </c>
      <c r="R897" s="17" t="n">
        <v>0</v>
      </c>
      <c r="S897" s="17" t="n">
        <v>0</v>
      </c>
      <c r="T897" s="17" t="n">
        <v>0</v>
      </c>
    </row>
    <row r="898" customFormat="false" ht="15" hidden="false" customHeight="true" outlineLevel="0" collapsed="false">
      <c r="A898" s="17" t="s">
        <v>3862</v>
      </c>
      <c r="B898" s="17" t="s">
        <v>142</v>
      </c>
      <c r="C898" s="17" t="s">
        <v>217</v>
      </c>
      <c r="D898" s="17" t="s">
        <v>218</v>
      </c>
      <c r="E898" s="17" t="s">
        <v>243</v>
      </c>
      <c r="F898" s="17" t="s">
        <v>7</v>
      </c>
      <c r="G898" s="17" t="n">
        <v>1</v>
      </c>
      <c r="H898" s="17" t="n">
        <v>1</v>
      </c>
      <c r="I898" s="17" t="n">
        <v>1</v>
      </c>
      <c r="J898" s="17" t="n">
        <v>0</v>
      </c>
      <c r="K898" s="17" t="n">
        <v>1</v>
      </c>
      <c r="L898" s="17" t="n">
        <v>250</v>
      </c>
      <c r="M898" s="17" t="n">
        <v>127</v>
      </c>
      <c r="N898" s="17" t="n">
        <v>17</v>
      </c>
      <c r="O898" s="17" t="n">
        <v>0</v>
      </c>
      <c r="P898" s="17" t="n">
        <v>0</v>
      </c>
      <c r="Q898" s="17" t="n">
        <v>0</v>
      </c>
      <c r="R898" s="17" t="n">
        <v>0</v>
      </c>
      <c r="S898" s="17" t="n">
        <v>0</v>
      </c>
      <c r="T898" s="17" t="n">
        <v>0</v>
      </c>
    </row>
    <row r="899" customFormat="false" ht="15" hidden="false" customHeight="true" outlineLevel="0" collapsed="false">
      <c r="A899" s="17" t="s">
        <v>3862</v>
      </c>
      <c r="B899" s="17" t="s">
        <v>142</v>
      </c>
      <c r="C899" s="17" t="s">
        <v>217</v>
      </c>
      <c r="D899" s="17" t="s">
        <v>218</v>
      </c>
      <c r="E899" s="17" t="s">
        <v>243</v>
      </c>
      <c r="F899" s="17" t="s">
        <v>150</v>
      </c>
      <c r="G899" s="17" t="n">
        <v>1</v>
      </c>
      <c r="H899" s="17" t="n">
        <v>1</v>
      </c>
      <c r="I899" s="17" t="n">
        <v>1</v>
      </c>
      <c r="J899" s="17" t="n">
        <v>0</v>
      </c>
      <c r="K899" s="17" t="n">
        <v>1</v>
      </c>
      <c r="L899" s="17" t="n">
        <v>206</v>
      </c>
      <c r="M899" s="17" t="n">
        <v>56</v>
      </c>
      <c r="N899" s="17" t="n">
        <v>9</v>
      </c>
      <c r="O899" s="17" t="n">
        <v>0</v>
      </c>
      <c r="P899" s="17" t="n">
        <v>0</v>
      </c>
      <c r="Q899" s="17" t="n">
        <v>0</v>
      </c>
      <c r="R899" s="17" t="n">
        <v>0</v>
      </c>
      <c r="S899" s="17" t="n">
        <v>0</v>
      </c>
      <c r="T899" s="17" t="n">
        <v>0</v>
      </c>
    </row>
    <row r="900" customFormat="false" ht="15" hidden="false" customHeight="true" outlineLevel="0" collapsed="false">
      <c r="A900" s="17" t="s">
        <v>3862</v>
      </c>
      <c r="B900" s="17" t="s">
        <v>142</v>
      </c>
      <c r="C900" s="17" t="s">
        <v>217</v>
      </c>
      <c r="D900" s="17" t="s">
        <v>218</v>
      </c>
      <c r="E900" s="17" t="s">
        <v>243</v>
      </c>
      <c r="F900" s="17" t="s">
        <v>166</v>
      </c>
      <c r="G900" s="17" t="n">
        <v>1</v>
      </c>
      <c r="H900" s="17" t="n">
        <v>0</v>
      </c>
      <c r="I900" s="17" t="n">
        <v>0</v>
      </c>
      <c r="J900" s="17" t="n">
        <v>0</v>
      </c>
      <c r="K900" s="17" t="n">
        <v>1</v>
      </c>
      <c r="L900" s="17" t="n">
        <v>5</v>
      </c>
      <c r="M900" s="17" t="n">
        <v>0</v>
      </c>
      <c r="N900" s="17" t="n">
        <v>0</v>
      </c>
      <c r="O900" s="17" t="n">
        <v>0</v>
      </c>
      <c r="P900" s="17" t="n">
        <v>0</v>
      </c>
      <c r="Q900" s="17" t="n">
        <v>0</v>
      </c>
      <c r="R900" s="17" t="n">
        <v>0</v>
      </c>
      <c r="S900" s="17" t="n">
        <v>0</v>
      </c>
      <c r="T900" s="17" t="n">
        <v>0</v>
      </c>
    </row>
    <row r="901" customFormat="false" ht="15" hidden="false" customHeight="true" outlineLevel="0" collapsed="false">
      <c r="A901" s="17" t="s">
        <v>3862</v>
      </c>
      <c r="B901" s="17" t="s">
        <v>142</v>
      </c>
      <c r="C901" s="17" t="s">
        <v>217</v>
      </c>
      <c r="D901" s="17" t="s">
        <v>218</v>
      </c>
      <c r="E901" s="17" t="s">
        <v>243</v>
      </c>
      <c r="F901" s="17" t="s">
        <v>158</v>
      </c>
      <c r="G901" s="17" t="n">
        <v>1</v>
      </c>
      <c r="H901" s="17" t="n">
        <v>1</v>
      </c>
      <c r="I901" s="17" t="n">
        <v>1</v>
      </c>
      <c r="J901" s="17" t="n">
        <v>0</v>
      </c>
      <c r="K901" s="17" t="n">
        <v>1</v>
      </c>
      <c r="L901" s="17" t="n">
        <v>39</v>
      </c>
      <c r="M901" s="17" t="n">
        <v>64</v>
      </c>
      <c r="N901" s="17" t="n">
        <v>8</v>
      </c>
      <c r="O901" s="17" t="n">
        <v>0</v>
      </c>
      <c r="P901" s="17" t="n">
        <v>0</v>
      </c>
      <c r="Q901" s="17" t="n">
        <v>0</v>
      </c>
      <c r="R901" s="17" t="n">
        <v>0</v>
      </c>
      <c r="S901" s="17" t="n">
        <v>0</v>
      </c>
      <c r="T901" s="17" t="n">
        <v>0</v>
      </c>
    </row>
    <row r="902" customFormat="false" ht="15" hidden="false" customHeight="true" outlineLevel="0" collapsed="false">
      <c r="A902" s="17" t="s">
        <v>3862</v>
      </c>
      <c r="B902" s="17" t="s">
        <v>142</v>
      </c>
      <c r="C902" s="17" t="s">
        <v>217</v>
      </c>
      <c r="D902" s="17" t="s">
        <v>218</v>
      </c>
      <c r="E902" s="17" t="s">
        <v>243</v>
      </c>
      <c r="F902" s="17" t="s">
        <v>169</v>
      </c>
      <c r="G902" s="17" t="n">
        <v>0</v>
      </c>
      <c r="H902" s="17" t="n">
        <v>1</v>
      </c>
      <c r="I902" s="17" t="n">
        <v>0</v>
      </c>
      <c r="J902" s="17" t="n">
        <v>0</v>
      </c>
      <c r="K902" s="17" t="n">
        <v>1</v>
      </c>
      <c r="L902" s="17" t="n">
        <v>0</v>
      </c>
      <c r="M902" s="17" t="n">
        <v>7</v>
      </c>
      <c r="N902" s="17" t="n">
        <v>0</v>
      </c>
      <c r="O902" s="17" t="n">
        <v>0</v>
      </c>
      <c r="P902" s="17" t="n">
        <v>0</v>
      </c>
      <c r="Q902" s="17" t="n">
        <v>0</v>
      </c>
      <c r="R902" s="17" t="n">
        <v>0</v>
      </c>
      <c r="S902" s="17" t="n">
        <v>0</v>
      </c>
      <c r="T902" s="17" t="n">
        <v>0</v>
      </c>
    </row>
    <row r="903" customFormat="false" ht="15" hidden="false" customHeight="true" outlineLevel="0" collapsed="false">
      <c r="A903" s="17" t="s">
        <v>3862</v>
      </c>
      <c r="B903" s="17" t="s">
        <v>142</v>
      </c>
      <c r="C903" s="17" t="s">
        <v>217</v>
      </c>
      <c r="D903" s="17" t="s">
        <v>218</v>
      </c>
      <c r="E903" s="17" t="s">
        <v>139</v>
      </c>
      <c r="F903" s="17" t="s">
        <v>7</v>
      </c>
      <c r="G903" s="17" t="n">
        <v>1</v>
      </c>
      <c r="H903" s="17" t="n">
        <v>0</v>
      </c>
      <c r="I903" s="17" t="n">
        <v>1</v>
      </c>
      <c r="J903" s="17" t="n">
        <v>1</v>
      </c>
      <c r="K903" s="17" t="n">
        <v>2</v>
      </c>
      <c r="L903" s="17" t="n">
        <v>9</v>
      </c>
      <c r="M903" s="17" t="n">
        <v>0</v>
      </c>
      <c r="N903" s="17" t="n">
        <v>90</v>
      </c>
      <c r="O903" s="17" t="n">
        <v>103</v>
      </c>
      <c r="P903" s="17" t="n">
        <v>0</v>
      </c>
      <c r="Q903" s="17" t="n">
        <v>0</v>
      </c>
      <c r="R903" s="17" t="n">
        <v>0</v>
      </c>
      <c r="S903" s="17" t="n">
        <v>0</v>
      </c>
      <c r="T903" s="17" t="n">
        <v>0</v>
      </c>
    </row>
    <row r="904" customFormat="false" ht="15" hidden="false" customHeight="true" outlineLevel="0" collapsed="false">
      <c r="A904" s="17" t="s">
        <v>3862</v>
      </c>
      <c r="B904" s="17" t="s">
        <v>142</v>
      </c>
      <c r="C904" s="17" t="s">
        <v>217</v>
      </c>
      <c r="D904" s="17" t="s">
        <v>218</v>
      </c>
      <c r="E904" s="17" t="s">
        <v>139</v>
      </c>
      <c r="F904" s="17" t="s">
        <v>150</v>
      </c>
      <c r="G904" s="17" t="n">
        <v>1</v>
      </c>
      <c r="H904" s="17" t="n">
        <v>0</v>
      </c>
      <c r="I904" s="17" t="n">
        <v>1</v>
      </c>
      <c r="J904" s="17" t="n">
        <v>1</v>
      </c>
      <c r="K904" s="17" t="n">
        <v>2</v>
      </c>
      <c r="L904" s="17" t="n">
        <v>3</v>
      </c>
      <c r="M904" s="17" t="n">
        <v>0</v>
      </c>
      <c r="N904" s="17" t="n">
        <v>89</v>
      </c>
      <c r="O904" s="17" t="n">
        <v>46</v>
      </c>
      <c r="P904" s="17" t="n">
        <v>0</v>
      </c>
      <c r="Q904" s="17" t="n">
        <v>0</v>
      </c>
      <c r="R904" s="17" t="n">
        <v>0</v>
      </c>
      <c r="S904" s="17" t="n">
        <v>0</v>
      </c>
      <c r="T904" s="17" t="n">
        <v>0</v>
      </c>
    </row>
    <row r="905" customFormat="false" ht="15" hidden="false" customHeight="true" outlineLevel="0" collapsed="false">
      <c r="A905" s="17" t="s">
        <v>3862</v>
      </c>
      <c r="B905" s="17" t="s">
        <v>142</v>
      </c>
      <c r="C905" s="17" t="s">
        <v>217</v>
      </c>
      <c r="D905" s="17" t="s">
        <v>218</v>
      </c>
      <c r="E905" s="17" t="s">
        <v>139</v>
      </c>
      <c r="F905" s="17" t="s">
        <v>158</v>
      </c>
      <c r="G905" s="17" t="n">
        <v>1</v>
      </c>
      <c r="H905" s="17" t="n">
        <v>0</v>
      </c>
      <c r="I905" s="17" t="n">
        <v>1</v>
      </c>
      <c r="J905" s="17" t="n">
        <v>1</v>
      </c>
      <c r="K905" s="17" t="n">
        <v>2</v>
      </c>
      <c r="L905" s="17" t="n">
        <v>6</v>
      </c>
      <c r="M905" s="17" t="n">
        <v>0</v>
      </c>
      <c r="N905" s="17" t="n">
        <v>1</v>
      </c>
      <c r="O905" s="17" t="n">
        <v>57</v>
      </c>
      <c r="P905" s="17" t="n">
        <v>0</v>
      </c>
      <c r="Q905" s="17" t="n">
        <v>0</v>
      </c>
      <c r="R905" s="17" t="n">
        <v>0</v>
      </c>
      <c r="S905" s="17" t="n">
        <v>0</v>
      </c>
      <c r="T905" s="17" t="n">
        <v>0</v>
      </c>
    </row>
    <row r="906" customFormat="false" ht="15" hidden="false" customHeight="true" outlineLevel="0" collapsed="false">
      <c r="A906" s="17" t="s">
        <v>2957</v>
      </c>
      <c r="B906" s="17" t="s">
        <v>142</v>
      </c>
      <c r="C906" s="17" t="s">
        <v>134</v>
      </c>
      <c r="D906" s="17" t="s">
        <v>460</v>
      </c>
      <c r="E906" s="17" t="s">
        <v>139</v>
      </c>
      <c r="F906" s="17" t="s">
        <v>7</v>
      </c>
      <c r="G906" s="17" t="n">
        <v>0</v>
      </c>
      <c r="H906" s="17" t="n">
        <v>0</v>
      </c>
      <c r="I906" s="17" t="n">
        <v>1</v>
      </c>
      <c r="J906" s="17" t="n">
        <v>1</v>
      </c>
      <c r="K906" s="17" t="n">
        <v>1</v>
      </c>
      <c r="L906" s="17" t="n">
        <v>0</v>
      </c>
      <c r="M906" s="17" t="n">
        <v>0</v>
      </c>
      <c r="N906" s="17" t="n">
        <v>2908</v>
      </c>
      <c r="O906" s="17" t="n">
        <v>1274</v>
      </c>
      <c r="P906" s="17" t="n">
        <v>0</v>
      </c>
      <c r="Q906" s="17" t="n">
        <v>0</v>
      </c>
      <c r="R906" s="17" t="n">
        <v>0</v>
      </c>
      <c r="S906" s="17" t="n">
        <v>0</v>
      </c>
      <c r="T906" s="17" t="n">
        <v>0</v>
      </c>
    </row>
    <row r="907" customFormat="false" ht="15" hidden="false" customHeight="true" outlineLevel="0" collapsed="false">
      <c r="A907" s="17" t="s">
        <v>2957</v>
      </c>
      <c r="B907" s="17" t="s">
        <v>142</v>
      </c>
      <c r="C907" s="17" t="s">
        <v>134</v>
      </c>
      <c r="D907" s="17" t="s">
        <v>460</v>
      </c>
      <c r="E907" s="17" t="s">
        <v>139</v>
      </c>
      <c r="F907" s="17" t="s">
        <v>140</v>
      </c>
      <c r="G907" s="17" t="n">
        <v>0</v>
      </c>
      <c r="H907" s="17" t="n">
        <v>0</v>
      </c>
      <c r="I907" s="17" t="n">
        <v>1</v>
      </c>
      <c r="J907" s="17" t="n">
        <v>1</v>
      </c>
      <c r="K907" s="17" t="n">
        <v>1</v>
      </c>
      <c r="L907" s="17" t="n">
        <v>0</v>
      </c>
      <c r="M907" s="17" t="n">
        <v>0</v>
      </c>
      <c r="N907" s="17" t="n">
        <v>1462</v>
      </c>
      <c r="O907" s="17" t="n">
        <v>224</v>
      </c>
      <c r="P907" s="17" t="n">
        <v>0</v>
      </c>
      <c r="Q907" s="17" t="n">
        <v>0</v>
      </c>
      <c r="R907" s="17" t="n">
        <v>0</v>
      </c>
      <c r="S907" s="17" t="n">
        <v>0</v>
      </c>
      <c r="T907" s="17" t="n">
        <v>0</v>
      </c>
    </row>
    <row r="908" customFormat="false" ht="15" hidden="false" customHeight="true" outlineLevel="0" collapsed="false">
      <c r="A908" s="17" t="s">
        <v>2957</v>
      </c>
      <c r="B908" s="17" t="s">
        <v>142</v>
      </c>
      <c r="C908" s="17" t="s">
        <v>134</v>
      </c>
      <c r="D908" s="17" t="s">
        <v>460</v>
      </c>
      <c r="E908" s="17" t="s">
        <v>139</v>
      </c>
      <c r="F908" s="17" t="s">
        <v>144</v>
      </c>
      <c r="G908" s="17" t="n">
        <v>0</v>
      </c>
      <c r="H908" s="17" t="n">
        <v>0</v>
      </c>
      <c r="I908" s="17" t="n">
        <v>1</v>
      </c>
      <c r="J908" s="17" t="n">
        <v>1</v>
      </c>
      <c r="K908" s="17" t="n">
        <v>1</v>
      </c>
      <c r="L908" s="17" t="n">
        <v>0</v>
      </c>
      <c r="M908" s="17" t="n">
        <v>0</v>
      </c>
      <c r="N908" s="17" t="n">
        <v>1446</v>
      </c>
      <c r="O908" s="17" t="n">
        <v>1040</v>
      </c>
      <c r="P908" s="17" t="n">
        <v>0</v>
      </c>
      <c r="Q908" s="17" t="n">
        <v>0</v>
      </c>
      <c r="R908" s="17" t="n">
        <v>0</v>
      </c>
      <c r="S908" s="17" t="n">
        <v>0</v>
      </c>
      <c r="T908" s="17" t="n">
        <v>0</v>
      </c>
    </row>
    <row r="909" customFormat="false" ht="15" hidden="false" customHeight="true" outlineLevel="0" collapsed="false">
      <c r="A909" s="17" t="s">
        <v>2957</v>
      </c>
      <c r="B909" s="17" t="s">
        <v>142</v>
      </c>
      <c r="C909" s="17" t="s">
        <v>134</v>
      </c>
      <c r="D909" s="17" t="s">
        <v>460</v>
      </c>
      <c r="E909" s="17" t="s">
        <v>139</v>
      </c>
      <c r="F909" s="17" t="s">
        <v>150</v>
      </c>
      <c r="G909" s="17" t="n">
        <v>0</v>
      </c>
      <c r="H909" s="17" t="n">
        <v>0</v>
      </c>
      <c r="I909" s="17" t="n">
        <v>0</v>
      </c>
      <c r="J909" s="17" t="n">
        <v>1</v>
      </c>
      <c r="K909" s="17" t="n">
        <v>1</v>
      </c>
      <c r="L909" s="17" t="n">
        <v>0</v>
      </c>
      <c r="M909" s="17" t="n">
        <v>0</v>
      </c>
      <c r="N909" s="17" t="n">
        <v>0</v>
      </c>
      <c r="O909" s="17" t="n">
        <v>10</v>
      </c>
      <c r="P909" s="17" t="n">
        <v>0</v>
      </c>
      <c r="Q909" s="17" t="n">
        <v>0</v>
      </c>
      <c r="R909" s="17" t="n">
        <v>0</v>
      </c>
      <c r="S909" s="17" t="n">
        <v>0</v>
      </c>
      <c r="T909" s="17" t="n">
        <v>0</v>
      </c>
    </row>
    <row r="910" customFormat="false" ht="15" hidden="false" customHeight="true" outlineLevel="0" collapsed="false">
      <c r="A910" s="17" t="s">
        <v>2957</v>
      </c>
      <c r="B910" s="17" t="s">
        <v>142</v>
      </c>
      <c r="C910" s="17" t="s">
        <v>148</v>
      </c>
      <c r="D910" s="17" t="s">
        <v>14443</v>
      </c>
      <c r="E910" s="17" t="s">
        <v>139</v>
      </c>
      <c r="F910" s="17" t="s">
        <v>7</v>
      </c>
      <c r="G910" s="17" t="n">
        <v>1</v>
      </c>
      <c r="H910" s="17" t="n">
        <v>1</v>
      </c>
      <c r="I910" s="17" t="n">
        <v>2</v>
      </c>
      <c r="J910" s="17" t="n">
        <v>4</v>
      </c>
      <c r="K910" s="17" t="n">
        <v>5</v>
      </c>
      <c r="L910" s="17" t="n">
        <v>105</v>
      </c>
      <c r="M910" s="17" t="n">
        <v>13</v>
      </c>
      <c r="N910" s="17" t="n">
        <v>74</v>
      </c>
      <c r="O910" s="17" t="n">
        <v>28</v>
      </c>
      <c r="P910" s="17" t="n">
        <v>0</v>
      </c>
      <c r="Q910" s="17" t="n">
        <v>0</v>
      </c>
      <c r="R910" s="17" t="n">
        <v>0</v>
      </c>
      <c r="S910" s="17" t="n">
        <v>0</v>
      </c>
      <c r="T910" s="17" t="n">
        <v>0</v>
      </c>
    </row>
    <row r="911" customFormat="false" ht="15" hidden="false" customHeight="true" outlineLevel="0" collapsed="false">
      <c r="A911" s="17" t="s">
        <v>2957</v>
      </c>
      <c r="B911" s="17" t="s">
        <v>142</v>
      </c>
      <c r="C911" s="17" t="s">
        <v>148</v>
      </c>
      <c r="D911" s="17" t="s">
        <v>14443</v>
      </c>
      <c r="E911" s="17" t="s">
        <v>139</v>
      </c>
      <c r="F911" s="17" t="s">
        <v>140</v>
      </c>
      <c r="G911" s="17" t="n">
        <v>1</v>
      </c>
      <c r="H911" s="17" t="n">
        <v>1</v>
      </c>
      <c r="I911" s="17" t="n">
        <v>1</v>
      </c>
      <c r="J911" s="17" t="n">
        <v>1</v>
      </c>
      <c r="K911" s="17" t="n">
        <v>2</v>
      </c>
      <c r="L911" s="17" t="n">
        <v>24</v>
      </c>
      <c r="M911" s="17" t="n">
        <v>8</v>
      </c>
      <c r="N911" s="17" t="n">
        <v>8</v>
      </c>
      <c r="O911" s="17" t="n">
        <v>2</v>
      </c>
      <c r="P911" s="17" t="n">
        <v>0</v>
      </c>
      <c r="Q911" s="17" t="n">
        <v>0</v>
      </c>
      <c r="R911" s="17" t="n">
        <v>0</v>
      </c>
      <c r="S911" s="17" t="n">
        <v>0</v>
      </c>
      <c r="T911" s="17" t="n">
        <v>0</v>
      </c>
    </row>
    <row r="912" customFormat="false" ht="15" hidden="false" customHeight="true" outlineLevel="0" collapsed="false">
      <c r="A912" s="17" t="s">
        <v>2957</v>
      </c>
      <c r="B912" s="17" t="s">
        <v>142</v>
      </c>
      <c r="C912" s="17" t="s">
        <v>148</v>
      </c>
      <c r="D912" s="17" t="s">
        <v>14443</v>
      </c>
      <c r="E912" s="17" t="s">
        <v>139</v>
      </c>
      <c r="F912" s="17" t="s">
        <v>144</v>
      </c>
      <c r="G912" s="17" t="n">
        <v>1</v>
      </c>
      <c r="H912" s="17" t="n">
        <v>1</v>
      </c>
      <c r="I912" s="17" t="n">
        <v>0</v>
      </c>
      <c r="J912" s="17" t="n">
        <v>0</v>
      </c>
      <c r="K912" s="17" t="n">
        <v>1</v>
      </c>
      <c r="L912" s="17" t="n">
        <v>2</v>
      </c>
      <c r="M912" s="17" t="n">
        <v>2</v>
      </c>
      <c r="N912" s="17" t="n">
        <v>0</v>
      </c>
      <c r="O912" s="17" t="n">
        <v>0</v>
      </c>
      <c r="P912" s="17" t="n">
        <v>0</v>
      </c>
      <c r="Q912" s="17" t="n">
        <v>0</v>
      </c>
      <c r="R912" s="17" t="n">
        <v>0</v>
      </c>
      <c r="S912" s="17" t="n">
        <v>0</v>
      </c>
      <c r="T912" s="17" t="n">
        <v>0</v>
      </c>
    </row>
    <row r="913" customFormat="false" ht="15" hidden="false" customHeight="true" outlineLevel="0" collapsed="false">
      <c r="A913" s="17" t="s">
        <v>2957</v>
      </c>
      <c r="B913" s="17" t="s">
        <v>142</v>
      </c>
      <c r="C913" s="17" t="s">
        <v>148</v>
      </c>
      <c r="D913" s="17" t="s">
        <v>14443</v>
      </c>
      <c r="E913" s="17" t="s">
        <v>139</v>
      </c>
      <c r="F913" s="17" t="s">
        <v>150</v>
      </c>
      <c r="G913" s="17" t="n">
        <v>1</v>
      </c>
      <c r="H913" s="17" t="n">
        <v>0</v>
      </c>
      <c r="I913" s="17" t="n">
        <v>1</v>
      </c>
      <c r="J913" s="17" t="n">
        <v>3</v>
      </c>
      <c r="K913" s="17" t="n">
        <v>4</v>
      </c>
      <c r="L913" s="17" t="n">
        <v>46</v>
      </c>
      <c r="M913" s="17" t="n">
        <v>0</v>
      </c>
      <c r="N913" s="17" t="n">
        <v>55</v>
      </c>
      <c r="O913" s="17" t="n">
        <v>17</v>
      </c>
      <c r="P913" s="17" t="n">
        <v>0</v>
      </c>
      <c r="Q913" s="17" t="n">
        <v>0</v>
      </c>
      <c r="R913" s="17" t="n">
        <v>0</v>
      </c>
      <c r="S913" s="17" t="n">
        <v>0</v>
      </c>
      <c r="T913" s="17" t="n">
        <v>0</v>
      </c>
    </row>
    <row r="914" customFormat="false" ht="15" hidden="false" customHeight="true" outlineLevel="0" collapsed="false">
      <c r="A914" s="17" t="s">
        <v>2957</v>
      </c>
      <c r="B914" s="17" t="s">
        <v>142</v>
      </c>
      <c r="C914" s="17" t="s">
        <v>148</v>
      </c>
      <c r="D914" s="17" t="s">
        <v>14443</v>
      </c>
      <c r="E914" s="17" t="s">
        <v>139</v>
      </c>
      <c r="F914" s="17" t="s">
        <v>158</v>
      </c>
      <c r="G914" s="17" t="n">
        <v>1</v>
      </c>
      <c r="H914" s="17" t="n">
        <v>1</v>
      </c>
      <c r="I914" s="17" t="n">
        <v>1</v>
      </c>
      <c r="J914" s="17" t="n">
        <v>2</v>
      </c>
      <c r="K914" s="17" t="n">
        <v>3</v>
      </c>
      <c r="L914" s="17" t="n">
        <v>33</v>
      </c>
      <c r="M914" s="17" t="n">
        <v>3</v>
      </c>
      <c r="N914" s="17" t="n">
        <v>11</v>
      </c>
      <c r="O914" s="17" t="n">
        <v>9</v>
      </c>
      <c r="P914" s="17" t="n">
        <v>0</v>
      </c>
      <c r="Q914" s="17" t="n">
        <v>0</v>
      </c>
      <c r="R914" s="17" t="n">
        <v>0</v>
      </c>
      <c r="S914" s="17" t="n">
        <v>0</v>
      </c>
      <c r="T914" s="17" t="n">
        <v>0</v>
      </c>
    </row>
    <row r="915" customFormat="false" ht="15" hidden="false" customHeight="true" outlineLevel="0" collapsed="false">
      <c r="A915" s="17" t="s">
        <v>2957</v>
      </c>
      <c r="B915" s="17" t="s">
        <v>142</v>
      </c>
      <c r="C915" s="17" t="s">
        <v>217</v>
      </c>
      <c r="D915" s="17" t="s">
        <v>235</v>
      </c>
      <c r="E915" s="17" t="s">
        <v>139</v>
      </c>
      <c r="F915" s="17" t="s">
        <v>7</v>
      </c>
      <c r="G915" s="17" t="n">
        <v>1</v>
      </c>
      <c r="H915" s="17" t="n">
        <v>0</v>
      </c>
      <c r="I915" s="17" t="n">
        <v>1</v>
      </c>
      <c r="J915" s="17" t="n">
        <v>1</v>
      </c>
      <c r="K915" s="17" t="n">
        <v>1</v>
      </c>
      <c r="L915" s="17" t="n">
        <v>2</v>
      </c>
      <c r="M915" s="17" t="n">
        <v>0</v>
      </c>
      <c r="N915" s="17" t="n">
        <v>35</v>
      </c>
      <c r="O915" s="17" t="n">
        <v>25</v>
      </c>
      <c r="P915" s="17" t="n">
        <v>0</v>
      </c>
      <c r="Q915" s="17" t="n">
        <v>0</v>
      </c>
      <c r="R915" s="17" t="n">
        <v>0</v>
      </c>
      <c r="S915" s="17" t="n">
        <v>0</v>
      </c>
      <c r="T915" s="17" t="n">
        <v>0</v>
      </c>
    </row>
    <row r="916" customFormat="false" ht="15" hidden="false" customHeight="true" outlineLevel="0" collapsed="false">
      <c r="A916" s="17" t="s">
        <v>2957</v>
      </c>
      <c r="B916" s="17" t="s">
        <v>142</v>
      </c>
      <c r="C916" s="17" t="s">
        <v>217</v>
      </c>
      <c r="D916" s="17" t="s">
        <v>235</v>
      </c>
      <c r="E916" s="17" t="s">
        <v>139</v>
      </c>
      <c r="F916" s="17" t="s">
        <v>140</v>
      </c>
      <c r="G916" s="17" t="n">
        <v>0</v>
      </c>
      <c r="H916" s="17" t="n">
        <v>0</v>
      </c>
      <c r="I916" s="17" t="n">
        <v>1</v>
      </c>
      <c r="J916" s="17" t="n">
        <v>1</v>
      </c>
      <c r="K916" s="17" t="n">
        <v>1</v>
      </c>
      <c r="L916" s="17" t="n">
        <v>0</v>
      </c>
      <c r="M916" s="17" t="n">
        <v>0</v>
      </c>
      <c r="N916" s="17" t="n">
        <v>28</v>
      </c>
      <c r="O916" s="17" t="n">
        <v>22</v>
      </c>
      <c r="P916" s="17" t="n">
        <v>0</v>
      </c>
      <c r="Q916" s="17" t="n">
        <v>0</v>
      </c>
      <c r="R916" s="17" t="n">
        <v>0</v>
      </c>
      <c r="S916" s="17" t="n">
        <v>0</v>
      </c>
      <c r="T916" s="17" t="n">
        <v>0</v>
      </c>
    </row>
    <row r="917" customFormat="false" ht="15" hidden="false" customHeight="true" outlineLevel="0" collapsed="false">
      <c r="A917" s="17" t="s">
        <v>2957</v>
      </c>
      <c r="B917" s="17" t="s">
        <v>142</v>
      </c>
      <c r="C917" s="17" t="s">
        <v>217</v>
      </c>
      <c r="D917" s="17" t="s">
        <v>235</v>
      </c>
      <c r="E917" s="17" t="s">
        <v>139</v>
      </c>
      <c r="F917" s="17" t="s">
        <v>150</v>
      </c>
      <c r="G917" s="17" t="n">
        <v>1</v>
      </c>
      <c r="H917" s="17" t="n">
        <v>0</v>
      </c>
      <c r="I917" s="17" t="n">
        <v>1</v>
      </c>
      <c r="J917" s="17" t="n">
        <v>0</v>
      </c>
      <c r="K917" s="17" t="n">
        <v>1</v>
      </c>
      <c r="L917" s="17" t="n">
        <v>1</v>
      </c>
      <c r="M917" s="17" t="n">
        <v>0</v>
      </c>
      <c r="N917" s="17" t="n">
        <v>3</v>
      </c>
      <c r="O917" s="17" t="n">
        <v>0</v>
      </c>
      <c r="P917" s="17" t="n">
        <v>0</v>
      </c>
      <c r="Q917" s="17" t="n">
        <v>0</v>
      </c>
      <c r="R917" s="17" t="n">
        <v>0</v>
      </c>
      <c r="S917" s="17" t="n">
        <v>0</v>
      </c>
      <c r="T917" s="17" t="n">
        <v>0</v>
      </c>
    </row>
    <row r="918" customFormat="false" ht="15" hidden="false" customHeight="true" outlineLevel="0" collapsed="false">
      <c r="A918" s="17" t="s">
        <v>2957</v>
      </c>
      <c r="B918" s="17" t="s">
        <v>142</v>
      </c>
      <c r="C918" s="17" t="s">
        <v>217</v>
      </c>
      <c r="D918" s="17" t="s">
        <v>235</v>
      </c>
      <c r="E918" s="17" t="s">
        <v>139</v>
      </c>
      <c r="F918" s="17" t="s">
        <v>158</v>
      </c>
      <c r="G918" s="17" t="n">
        <v>1</v>
      </c>
      <c r="H918" s="17" t="n">
        <v>0</v>
      </c>
      <c r="I918" s="17" t="n">
        <v>1</v>
      </c>
      <c r="J918" s="17" t="n">
        <v>1</v>
      </c>
      <c r="K918" s="17" t="n">
        <v>1</v>
      </c>
      <c r="L918" s="17" t="n">
        <v>1</v>
      </c>
      <c r="M918" s="17" t="n">
        <v>0</v>
      </c>
      <c r="N918" s="17" t="n">
        <v>4</v>
      </c>
      <c r="O918" s="17" t="n">
        <v>3</v>
      </c>
      <c r="P918" s="17" t="n">
        <v>0</v>
      </c>
      <c r="Q918" s="17" t="n">
        <v>0</v>
      </c>
      <c r="R918" s="17" t="n">
        <v>0</v>
      </c>
      <c r="S918" s="17" t="n">
        <v>0</v>
      </c>
      <c r="T918" s="17" t="n">
        <v>0</v>
      </c>
    </row>
    <row r="919" customFormat="false" ht="15" hidden="false" customHeight="true" outlineLevel="0" collapsed="false">
      <c r="A919" s="17" t="s">
        <v>2957</v>
      </c>
      <c r="B919" s="17" t="s">
        <v>142</v>
      </c>
      <c r="C919" s="17" t="s">
        <v>217</v>
      </c>
      <c r="D919" s="17" t="s">
        <v>218</v>
      </c>
      <c r="E919" s="17" t="s">
        <v>139</v>
      </c>
      <c r="F919" s="17" t="s">
        <v>7</v>
      </c>
      <c r="G919" s="17" t="n">
        <v>1</v>
      </c>
      <c r="H919" s="17" t="n">
        <v>1</v>
      </c>
      <c r="I919" s="17" t="n">
        <v>1</v>
      </c>
      <c r="J919" s="17" t="n">
        <v>0</v>
      </c>
      <c r="K919" s="17" t="n">
        <v>1</v>
      </c>
      <c r="L919" s="17" t="n">
        <v>115</v>
      </c>
      <c r="M919" s="17" t="n">
        <v>172</v>
      </c>
      <c r="N919" s="17" t="n">
        <v>9</v>
      </c>
      <c r="O919" s="17" t="n">
        <v>0</v>
      </c>
      <c r="P919" s="17" t="n">
        <v>0</v>
      </c>
      <c r="Q919" s="17" t="n">
        <v>0</v>
      </c>
      <c r="R919" s="17" t="n">
        <v>0</v>
      </c>
      <c r="S919" s="17" t="n">
        <v>0</v>
      </c>
      <c r="T919" s="17" t="n">
        <v>0</v>
      </c>
    </row>
    <row r="920" customFormat="false" ht="15" hidden="false" customHeight="true" outlineLevel="0" collapsed="false">
      <c r="A920" s="17" t="s">
        <v>2957</v>
      </c>
      <c r="B920" s="17" t="s">
        <v>142</v>
      </c>
      <c r="C920" s="17" t="s">
        <v>217</v>
      </c>
      <c r="D920" s="17" t="s">
        <v>218</v>
      </c>
      <c r="E920" s="17" t="s">
        <v>139</v>
      </c>
      <c r="F920" s="17" t="s">
        <v>150</v>
      </c>
      <c r="G920" s="17" t="n">
        <v>1</v>
      </c>
      <c r="H920" s="17" t="n">
        <v>1</v>
      </c>
      <c r="I920" s="17" t="n">
        <v>0</v>
      </c>
      <c r="J920" s="17" t="n">
        <v>0</v>
      </c>
      <c r="K920" s="17" t="n">
        <v>1</v>
      </c>
      <c r="L920" s="17" t="n">
        <v>115</v>
      </c>
      <c r="M920" s="17" t="n">
        <v>172</v>
      </c>
      <c r="N920" s="17" t="n">
        <v>0</v>
      </c>
      <c r="O920" s="17" t="n">
        <v>0</v>
      </c>
      <c r="P920" s="17" t="n">
        <v>0</v>
      </c>
      <c r="Q920" s="17" t="n">
        <v>0</v>
      </c>
      <c r="R920" s="17" t="n">
        <v>0</v>
      </c>
      <c r="S920" s="17" t="n">
        <v>0</v>
      </c>
      <c r="T920" s="17" t="n">
        <v>0</v>
      </c>
    </row>
    <row r="921" customFormat="false" ht="15" hidden="false" customHeight="true" outlineLevel="0" collapsed="false">
      <c r="A921" s="17" t="s">
        <v>2957</v>
      </c>
      <c r="B921" s="17" t="s">
        <v>142</v>
      </c>
      <c r="C921" s="17" t="s">
        <v>217</v>
      </c>
      <c r="D921" s="17" t="s">
        <v>218</v>
      </c>
      <c r="E921" s="17" t="s">
        <v>139</v>
      </c>
      <c r="F921" s="17" t="s">
        <v>158</v>
      </c>
      <c r="G921" s="17" t="n">
        <v>0</v>
      </c>
      <c r="H921" s="17" t="n">
        <v>0</v>
      </c>
      <c r="I921" s="17" t="n">
        <v>1</v>
      </c>
      <c r="J921" s="17" t="n">
        <v>0</v>
      </c>
      <c r="K921" s="17" t="n">
        <v>1</v>
      </c>
      <c r="L921" s="17" t="n">
        <v>0</v>
      </c>
      <c r="M921" s="17" t="n">
        <v>0</v>
      </c>
      <c r="N921" s="17" t="n">
        <v>9</v>
      </c>
      <c r="O921" s="17" t="n">
        <v>0</v>
      </c>
      <c r="P921" s="17" t="n">
        <v>0</v>
      </c>
      <c r="Q921" s="17" t="n">
        <v>0</v>
      </c>
      <c r="R921" s="17" t="n">
        <v>0</v>
      </c>
      <c r="S921" s="17" t="n">
        <v>0</v>
      </c>
      <c r="T921" s="17" t="n">
        <v>0</v>
      </c>
    </row>
    <row r="922" customFormat="false" ht="15" hidden="false" customHeight="true" outlineLevel="0" collapsed="false">
      <c r="A922" s="17" t="s">
        <v>2928</v>
      </c>
      <c r="B922" s="17" t="s">
        <v>142</v>
      </c>
      <c r="C922" s="17" t="s">
        <v>134</v>
      </c>
      <c r="D922" s="17" t="s">
        <v>135</v>
      </c>
      <c r="E922" s="17" t="s">
        <v>243</v>
      </c>
      <c r="F922" s="17" t="s">
        <v>7</v>
      </c>
      <c r="G922" s="17" t="n">
        <v>1</v>
      </c>
      <c r="H922" s="17" t="n">
        <v>1</v>
      </c>
      <c r="I922" s="17" t="n">
        <v>1</v>
      </c>
      <c r="J922" s="17" t="n">
        <v>1</v>
      </c>
      <c r="K922" s="17" t="n">
        <v>1</v>
      </c>
      <c r="L922" s="17" t="n">
        <v>426</v>
      </c>
      <c r="M922" s="17" t="n">
        <v>424</v>
      </c>
      <c r="N922" s="17" t="n">
        <v>464</v>
      </c>
      <c r="O922" s="17" t="n">
        <v>92</v>
      </c>
      <c r="P922" s="17" t="n">
        <v>0</v>
      </c>
      <c r="Q922" s="17" t="n">
        <v>0</v>
      </c>
      <c r="R922" s="17" t="n">
        <v>0</v>
      </c>
      <c r="S922" s="17" t="n">
        <v>0</v>
      </c>
      <c r="T922" s="17" t="n">
        <v>0</v>
      </c>
    </row>
    <row r="923" customFormat="false" ht="15" hidden="false" customHeight="true" outlineLevel="0" collapsed="false">
      <c r="A923" s="17" t="s">
        <v>2928</v>
      </c>
      <c r="B923" s="17" t="s">
        <v>142</v>
      </c>
      <c r="C923" s="17" t="s">
        <v>134</v>
      </c>
      <c r="D923" s="17" t="s">
        <v>135</v>
      </c>
      <c r="E923" s="17" t="s">
        <v>243</v>
      </c>
      <c r="F923" s="17" t="s">
        <v>140</v>
      </c>
      <c r="G923" s="17" t="n">
        <v>1</v>
      </c>
      <c r="H923" s="17" t="n">
        <v>1</v>
      </c>
      <c r="I923" s="17" t="n">
        <v>1</v>
      </c>
      <c r="J923" s="17" t="n">
        <v>1</v>
      </c>
      <c r="K923" s="17" t="n">
        <v>1</v>
      </c>
      <c r="L923" s="17" t="n">
        <v>262</v>
      </c>
      <c r="M923" s="17" t="n">
        <v>68</v>
      </c>
      <c r="N923" s="17" t="n">
        <v>22</v>
      </c>
      <c r="O923" s="17" t="n">
        <v>1</v>
      </c>
      <c r="P923" s="17" t="n">
        <v>0</v>
      </c>
      <c r="Q923" s="17" t="n">
        <v>0</v>
      </c>
      <c r="R923" s="17" t="n">
        <v>0</v>
      </c>
      <c r="S923" s="17" t="n">
        <v>0</v>
      </c>
      <c r="T923" s="17" t="n">
        <v>0</v>
      </c>
    </row>
    <row r="924" customFormat="false" ht="15" hidden="false" customHeight="true" outlineLevel="0" collapsed="false">
      <c r="A924" s="17" t="s">
        <v>2928</v>
      </c>
      <c r="B924" s="17" t="s">
        <v>142</v>
      </c>
      <c r="C924" s="17" t="s">
        <v>134</v>
      </c>
      <c r="D924" s="17" t="s">
        <v>135</v>
      </c>
      <c r="E924" s="17" t="s">
        <v>243</v>
      </c>
      <c r="F924" s="17" t="s">
        <v>150</v>
      </c>
      <c r="G924" s="17" t="n">
        <v>1</v>
      </c>
      <c r="H924" s="17" t="n">
        <v>1</v>
      </c>
      <c r="I924" s="17" t="n">
        <v>1</v>
      </c>
      <c r="J924" s="17" t="n">
        <v>1</v>
      </c>
      <c r="K924" s="17" t="n">
        <v>1</v>
      </c>
      <c r="L924" s="17" t="n">
        <v>157</v>
      </c>
      <c r="M924" s="17" t="n">
        <v>311</v>
      </c>
      <c r="N924" s="17" t="n">
        <v>281</v>
      </c>
      <c r="O924" s="17" t="n">
        <v>81</v>
      </c>
      <c r="P924" s="17" t="n">
        <v>0</v>
      </c>
      <c r="Q924" s="17" t="n">
        <v>0</v>
      </c>
      <c r="R924" s="17" t="n">
        <v>0</v>
      </c>
      <c r="S924" s="17" t="n">
        <v>0</v>
      </c>
      <c r="T924" s="17" t="n">
        <v>0</v>
      </c>
    </row>
    <row r="925" customFormat="false" ht="15" hidden="false" customHeight="true" outlineLevel="0" collapsed="false">
      <c r="A925" s="17" t="s">
        <v>2928</v>
      </c>
      <c r="B925" s="17" t="s">
        <v>142</v>
      </c>
      <c r="C925" s="17" t="s">
        <v>134</v>
      </c>
      <c r="D925" s="17" t="s">
        <v>135</v>
      </c>
      <c r="E925" s="17" t="s">
        <v>243</v>
      </c>
      <c r="F925" s="17" t="s">
        <v>166</v>
      </c>
      <c r="G925" s="17" t="n">
        <v>0</v>
      </c>
      <c r="H925" s="17" t="n">
        <v>0</v>
      </c>
      <c r="I925" s="17" t="n">
        <v>1</v>
      </c>
      <c r="J925" s="17" t="n">
        <v>0</v>
      </c>
      <c r="K925" s="17" t="n">
        <v>1</v>
      </c>
      <c r="L925" s="17" t="n">
        <v>0</v>
      </c>
      <c r="M925" s="17" t="n">
        <v>0</v>
      </c>
      <c r="N925" s="17" t="n">
        <v>75</v>
      </c>
      <c r="O925" s="17" t="n">
        <v>0</v>
      </c>
      <c r="P925" s="17" t="n">
        <v>0</v>
      </c>
      <c r="Q925" s="17" t="n">
        <v>0</v>
      </c>
      <c r="R925" s="17" t="n">
        <v>0</v>
      </c>
      <c r="S925" s="17" t="n">
        <v>0</v>
      </c>
      <c r="T925" s="17" t="n">
        <v>0</v>
      </c>
    </row>
    <row r="926" customFormat="false" ht="15" hidden="false" customHeight="true" outlineLevel="0" collapsed="false">
      <c r="A926" s="17" t="s">
        <v>2928</v>
      </c>
      <c r="B926" s="17" t="s">
        <v>142</v>
      </c>
      <c r="C926" s="17" t="s">
        <v>134</v>
      </c>
      <c r="D926" s="17" t="s">
        <v>135</v>
      </c>
      <c r="E926" s="17" t="s">
        <v>243</v>
      </c>
      <c r="F926" s="17" t="s">
        <v>158</v>
      </c>
      <c r="G926" s="17" t="n">
        <v>1</v>
      </c>
      <c r="H926" s="17" t="n">
        <v>1</v>
      </c>
      <c r="I926" s="17" t="n">
        <v>1</v>
      </c>
      <c r="J926" s="17" t="n">
        <v>1</v>
      </c>
      <c r="K926" s="17" t="n">
        <v>1</v>
      </c>
      <c r="L926" s="17" t="n">
        <v>7</v>
      </c>
      <c r="M926" s="17" t="n">
        <v>45</v>
      </c>
      <c r="N926" s="17" t="n">
        <v>85</v>
      </c>
      <c r="O926" s="17" t="n">
        <v>8</v>
      </c>
      <c r="P926" s="17" t="n">
        <v>0</v>
      </c>
      <c r="Q926" s="17" t="n">
        <v>0</v>
      </c>
      <c r="R926" s="17" t="n">
        <v>0</v>
      </c>
      <c r="S926" s="17" t="n">
        <v>0</v>
      </c>
      <c r="T926" s="17" t="n">
        <v>0</v>
      </c>
    </row>
    <row r="927" customFormat="false" ht="15" hidden="false" customHeight="true" outlineLevel="0" collapsed="false">
      <c r="A927" s="17" t="s">
        <v>2928</v>
      </c>
      <c r="B927" s="17" t="s">
        <v>142</v>
      </c>
      <c r="C927" s="17" t="s">
        <v>134</v>
      </c>
      <c r="D927" s="17" t="s">
        <v>135</v>
      </c>
      <c r="E927" s="17" t="s">
        <v>243</v>
      </c>
      <c r="F927" s="17" t="s">
        <v>169</v>
      </c>
      <c r="G927" s="17" t="n">
        <v>0</v>
      </c>
      <c r="H927" s="17" t="n">
        <v>0</v>
      </c>
      <c r="I927" s="17" t="n">
        <v>1</v>
      </c>
      <c r="J927" s="17" t="n">
        <v>1</v>
      </c>
      <c r="K927" s="17" t="n">
        <v>1</v>
      </c>
      <c r="L927" s="17" t="n">
        <v>0</v>
      </c>
      <c r="M927" s="17" t="n">
        <v>0</v>
      </c>
      <c r="N927" s="17" t="n">
        <v>1</v>
      </c>
      <c r="O927" s="17" t="n">
        <v>2</v>
      </c>
      <c r="P927" s="17" t="n">
        <v>0</v>
      </c>
      <c r="Q927" s="17" t="n">
        <v>0</v>
      </c>
      <c r="R927" s="17" t="n">
        <v>0</v>
      </c>
      <c r="S927" s="17" t="n">
        <v>0</v>
      </c>
      <c r="T927" s="17" t="n">
        <v>0</v>
      </c>
    </row>
    <row r="928" customFormat="false" ht="15" hidden="false" customHeight="true" outlineLevel="0" collapsed="false">
      <c r="A928" s="17" t="s">
        <v>2928</v>
      </c>
      <c r="B928" s="17" t="s">
        <v>142</v>
      </c>
      <c r="C928" s="17" t="s">
        <v>148</v>
      </c>
      <c r="D928" s="17" t="s">
        <v>14443</v>
      </c>
      <c r="E928" s="17" t="s">
        <v>139</v>
      </c>
      <c r="F928" s="17" t="s">
        <v>7</v>
      </c>
      <c r="G928" s="17" t="n">
        <v>0</v>
      </c>
      <c r="H928" s="17" t="n">
        <v>0</v>
      </c>
      <c r="I928" s="17" t="n">
        <v>1</v>
      </c>
      <c r="J928" s="17" t="n">
        <v>0</v>
      </c>
      <c r="K928" s="17" t="n">
        <v>1</v>
      </c>
      <c r="L928" s="17" t="n">
        <v>0</v>
      </c>
      <c r="M928" s="17" t="n">
        <v>0</v>
      </c>
      <c r="N928" s="17" t="n">
        <v>16</v>
      </c>
      <c r="O928" s="17" t="n">
        <v>0</v>
      </c>
      <c r="P928" s="17" t="n">
        <v>0</v>
      </c>
      <c r="Q928" s="17" t="n">
        <v>0</v>
      </c>
      <c r="R928" s="17" t="n">
        <v>0</v>
      </c>
      <c r="S928" s="17" t="n">
        <v>0</v>
      </c>
      <c r="T928" s="17" t="n">
        <v>0</v>
      </c>
    </row>
    <row r="929" customFormat="false" ht="15" hidden="false" customHeight="true" outlineLevel="0" collapsed="false">
      <c r="A929" s="17" t="s">
        <v>2928</v>
      </c>
      <c r="B929" s="17" t="s">
        <v>142</v>
      </c>
      <c r="C929" s="17" t="s">
        <v>148</v>
      </c>
      <c r="D929" s="17" t="s">
        <v>14443</v>
      </c>
      <c r="E929" s="17" t="s">
        <v>139</v>
      </c>
      <c r="F929" s="17" t="s">
        <v>158</v>
      </c>
      <c r="G929" s="17" t="n">
        <v>0</v>
      </c>
      <c r="H929" s="17" t="n">
        <v>0</v>
      </c>
      <c r="I929" s="17" t="n">
        <v>1</v>
      </c>
      <c r="J929" s="17" t="n">
        <v>0</v>
      </c>
      <c r="K929" s="17" t="n">
        <v>1</v>
      </c>
      <c r="L929" s="17" t="n">
        <v>0</v>
      </c>
      <c r="M929" s="17" t="n">
        <v>0</v>
      </c>
      <c r="N929" s="17" t="n">
        <v>16</v>
      </c>
      <c r="O929" s="17" t="n">
        <v>0</v>
      </c>
      <c r="P929" s="17" t="n">
        <v>0</v>
      </c>
      <c r="Q929" s="17" t="n">
        <v>0</v>
      </c>
      <c r="R929" s="17" t="n">
        <v>0</v>
      </c>
      <c r="S929" s="17" t="n">
        <v>0</v>
      </c>
      <c r="T929" s="17" t="n">
        <v>0</v>
      </c>
    </row>
    <row r="930" customFormat="false" ht="15" hidden="false" customHeight="true" outlineLevel="0" collapsed="false">
      <c r="A930" s="17" t="s">
        <v>154</v>
      </c>
      <c r="B930" s="17" t="s">
        <v>156</v>
      </c>
      <c r="C930" s="17" t="s">
        <v>134</v>
      </c>
      <c r="D930" s="17" t="s">
        <v>135</v>
      </c>
      <c r="E930" s="17" t="s">
        <v>139</v>
      </c>
      <c r="F930" s="17" t="s">
        <v>7</v>
      </c>
      <c r="G930" s="17" t="n">
        <v>0</v>
      </c>
      <c r="H930" s="17" t="n">
        <v>0</v>
      </c>
      <c r="I930" s="17" t="n">
        <v>1</v>
      </c>
      <c r="J930" s="17" t="n">
        <v>1</v>
      </c>
      <c r="K930" s="17" t="n">
        <v>1</v>
      </c>
      <c r="L930" s="17" t="n">
        <v>0</v>
      </c>
      <c r="M930" s="17" t="n">
        <v>0</v>
      </c>
      <c r="N930" s="17" t="n">
        <v>126</v>
      </c>
      <c r="O930" s="17" t="n">
        <v>163</v>
      </c>
      <c r="P930" s="17" t="n">
        <v>0</v>
      </c>
      <c r="Q930" s="17" t="n">
        <v>0</v>
      </c>
      <c r="R930" s="17" t="n">
        <v>0</v>
      </c>
      <c r="S930" s="17" t="n">
        <v>0</v>
      </c>
      <c r="T930" s="17" t="n">
        <v>0</v>
      </c>
    </row>
    <row r="931" customFormat="false" ht="15" hidden="false" customHeight="true" outlineLevel="0" collapsed="false">
      <c r="A931" s="17" t="s">
        <v>154</v>
      </c>
      <c r="B931" s="17" t="s">
        <v>156</v>
      </c>
      <c r="C931" s="17" t="s">
        <v>134</v>
      </c>
      <c r="D931" s="17" t="s">
        <v>135</v>
      </c>
      <c r="E931" s="17" t="s">
        <v>139</v>
      </c>
      <c r="F931" s="17" t="s">
        <v>144</v>
      </c>
      <c r="G931" s="17" t="n">
        <v>0</v>
      </c>
      <c r="H931" s="17" t="n">
        <v>0</v>
      </c>
      <c r="I931" s="17" t="n">
        <v>1</v>
      </c>
      <c r="J931" s="17" t="n">
        <v>1</v>
      </c>
      <c r="K931" s="17" t="n">
        <v>1</v>
      </c>
      <c r="L931" s="17" t="n">
        <v>0</v>
      </c>
      <c r="M931" s="17" t="n">
        <v>0</v>
      </c>
      <c r="N931" s="17" t="n">
        <v>102</v>
      </c>
      <c r="O931" s="17" t="n">
        <v>162</v>
      </c>
      <c r="P931" s="17" t="n">
        <v>0</v>
      </c>
      <c r="Q931" s="17" t="n">
        <v>0</v>
      </c>
      <c r="R931" s="17" t="n">
        <v>0</v>
      </c>
      <c r="S931" s="17" t="n">
        <v>0</v>
      </c>
      <c r="T931" s="17" t="n">
        <v>0</v>
      </c>
    </row>
    <row r="932" customFormat="false" ht="15" hidden="false" customHeight="true" outlineLevel="0" collapsed="false">
      <c r="A932" s="17" t="s">
        <v>154</v>
      </c>
      <c r="B932" s="17" t="s">
        <v>156</v>
      </c>
      <c r="C932" s="17" t="s">
        <v>134</v>
      </c>
      <c r="D932" s="17" t="s">
        <v>135</v>
      </c>
      <c r="E932" s="17" t="s">
        <v>139</v>
      </c>
      <c r="F932" s="17" t="s">
        <v>150</v>
      </c>
      <c r="G932" s="17" t="n">
        <v>0</v>
      </c>
      <c r="H932" s="17" t="n">
        <v>0</v>
      </c>
      <c r="I932" s="17" t="n">
        <v>1</v>
      </c>
      <c r="J932" s="17" t="n">
        <v>0</v>
      </c>
      <c r="K932" s="17" t="n">
        <v>1</v>
      </c>
      <c r="L932" s="17" t="n">
        <v>0</v>
      </c>
      <c r="M932" s="17" t="n">
        <v>0</v>
      </c>
      <c r="N932" s="17" t="n">
        <v>14</v>
      </c>
      <c r="O932" s="17" t="n">
        <v>0</v>
      </c>
      <c r="P932" s="17" t="n">
        <v>0</v>
      </c>
      <c r="Q932" s="17" t="n">
        <v>0</v>
      </c>
      <c r="R932" s="17" t="n">
        <v>0</v>
      </c>
      <c r="S932" s="17" t="n">
        <v>0</v>
      </c>
      <c r="T932" s="17" t="n">
        <v>0</v>
      </c>
    </row>
    <row r="933" customFormat="false" ht="15" hidden="false" customHeight="true" outlineLevel="0" collapsed="false">
      <c r="A933" s="17" t="s">
        <v>154</v>
      </c>
      <c r="B933" s="17" t="s">
        <v>156</v>
      </c>
      <c r="C933" s="17" t="s">
        <v>134</v>
      </c>
      <c r="D933" s="17" t="s">
        <v>135</v>
      </c>
      <c r="E933" s="17" t="s">
        <v>139</v>
      </c>
      <c r="F933" s="17" t="s">
        <v>158</v>
      </c>
      <c r="G933" s="17" t="n">
        <v>0</v>
      </c>
      <c r="H933" s="17" t="n">
        <v>0</v>
      </c>
      <c r="I933" s="17" t="n">
        <v>1</v>
      </c>
      <c r="J933" s="17" t="n">
        <v>1</v>
      </c>
      <c r="K933" s="17" t="n">
        <v>1</v>
      </c>
      <c r="L933" s="17" t="n">
        <v>0</v>
      </c>
      <c r="M933" s="17" t="n">
        <v>0</v>
      </c>
      <c r="N933" s="17" t="n">
        <v>10</v>
      </c>
      <c r="O933" s="17" t="n">
        <v>1</v>
      </c>
      <c r="P933" s="17" t="n">
        <v>0</v>
      </c>
      <c r="Q933" s="17" t="n">
        <v>0</v>
      </c>
      <c r="R933" s="17" t="n">
        <v>0</v>
      </c>
      <c r="S933" s="17" t="n">
        <v>0</v>
      </c>
      <c r="T933" s="17" t="n">
        <v>0</v>
      </c>
    </row>
    <row r="934" customFormat="false" ht="15" hidden="false" customHeight="true" outlineLevel="0" collapsed="false">
      <c r="A934" s="17" t="s">
        <v>154</v>
      </c>
      <c r="B934" s="17" t="s">
        <v>156</v>
      </c>
      <c r="C934" s="17" t="s">
        <v>134</v>
      </c>
      <c r="D934" s="17" t="s">
        <v>177</v>
      </c>
      <c r="E934" s="17" t="s">
        <v>139</v>
      </c>
      <c r="F934" s="17" t="s">
        <v>7</v>
      </c>
      <c r="G934" s="17" t="n">
        <v>0</v>
      </c>
      <c r="H934" s="17" t="n">
        <v>1</v>
      </c>
      <c r="I934" s="17" t="n">
        <v>0</v>
      </c>
      <c r="J934" s="17" t="n">
        <v>0</v>
      </c>
      <c r="K934" s="17" t="n">
        <v>1</v>
      </c>
      <c r="L934" s="17" t="n">
        <v>0</v>
      </c>
      <c r="M934" s="17" t="n">
        <v>33</v>
      </c>
      <c r="N934" s="17" t="n">
        <v>0</v>
      </c>
      <c r="O934" s="17" t="n">
        <v>0</v>
      </c>
      <c r="P934" s="17" t="n">
        <v>0</v>
      </c>
      <c r="Q934" s="17" t="n">
        <v>0</v>
      </c>
      <c r="R934" s="17" t="n">
        <v>0</v>
      </c>
      <c r="S934" s="17" t="n">
        <v>0</v>
      </c>
      <c r="T934" s="17" t="n">
        <v>0</v>
      </c>
    </row>
    <row r="935" customFormat="false" ht="15" hidden="false" customHeight="true" outlineLevel="0" collapsed="false">
      <c r="A935" s="17" t="s">
        <v>154</v>
      </c>
      <c r="B935" s="17" t="s">
        <v>156</v>
      </c>
      <c r="C935" s="17" t="s">
        <v>134</v>
      </c>
      <c r="D935" s="17" t="s">
        <v>177</v>
      </c>
      <c r="E935" s="17" t="s">
        <v>139</v>
      </c>
      <c r="F935" s="17" t="s">
        <v>150</v>
      </c>
      <c r="G935" s="17" t="n">
        <v>0</v>
      </c>
      <c r="H935" s="17" t="n">
        <v>1</v>
      </c>
      <c r="I935" s="17" t="n">
        <v>0</v>
      </c>
      <c r="J935" s="17" t="n">
        <v>0</v>
      </c>
      <c r="K935" s="17" t="n">
        <v>1</v>
      </c>
      <c r="L935" s="17" t="n">
        <v>0</v>
      </c>
      <c r="M935" s="17" t="n">
        <v>19</v>
      </c>
      <c r="N935" s="17" t="n">
        <v>0</v>
      </c>
      <c r="O935" s="17" t="n">
        <v>0</v>
      </c>
      <c r="P935" s="17" t="n">
        <v>0</v>
      </c>
      <c r="Q935" s="17" t="n">
        <v>0</v>
      </c>
      <c r="R935" s="17" t="n">
        <v>0</v>
      </c>
      <c r="S935" s="17" t="n">
        <v>0</v>
      </c>
      <c r="T935" s="17" t="n">
        <v>0</v>
      </c>
    </row>
    <row r="936" customFormat="false" ht="15" hidden="false" customHeight="true" outlineLevel="0" collapsed="false">
      <c r="A936" s="17" t="s">
        <v>154</v>
      </c>
      <c r="B936" s="17" t="s">
        <v>156</v>
      </c>
      <c r="C936" s="17" t="s">
        <v>134</v>
      </c>
      <c r="D936" s="17" t="s">
        <v>177</v>
      </c>
      <c r="E936" s="17" t="s">
        <v>139</v>
      </c>
      <c r="F936" s="17" t="s">
        <v>158</v>
      </c>
      <c r="G936" s="17" t="n">
        <v>0</v>
      </c>
      <c r="H936" s="17" t="n">
        <v>1</v>
      </c>
      <c r="I936" s="17" t="n">
        <v>0</v>
      </c>
      <c r="J936" s="17" t="n">
        <v>0</v>
      </c>
      <c r="K936" s="17" t="n">
        <v>1</v>
      </c>
      <c r="L936" s="17" t="n">
        <v>0</v>
      </c>
      <c r="M936" s="17" t="n">
        <v>14</v>
      </c>
      <c r="N936" s="17" t="n">
        <v>0</v>
      </c>
      <c r="O936" s="17" t="n">
        <v>0</v>
      </c>
      <c r="P936" s="17" t="n">
        <v>0</v>
      </c>
      <c r="Q936" s="17" t="n">
        <v>0</v>
      </c>
      <c r="R936" s="17" t="n">
        <v>0</v>
      </c>
      <c r="S936" s="17" t="n">
        <v>0</v>
      </c>
      <c r="T936" s="17" t="n">
        <v>0</v>
      </c>
    </row>
    <row r="937" customFormat="false" ht="15" hidden="false" customHeight="true" outlineLevel="0" collapsed="false">
      <c r="A937" s="17" t="s">
        <v>154</v>
      </c>
      <c r="B937" s="17" t="s">
        <v>156</v>
      </c>
      <c r="C937" s="17" t="s">
        <v>148</v>
      </c>
      <c r="D937" s="17" t="s">
        <v>14443</v>
      </c>
      <c r="E937" s="17" t="s">
        <v>139</v>
      </c>
      <c r="F937" s="17" t="s">
        <v>7</v>
      </c>
      <c r="G937" s="17" t="n">
        <v>4</v>
      </c>
      <c r="H937" s="17" t="n">
        <v>3</v>
      </c>
      <c r="I937" s="17" t="n">
        <v>5</v>
      </c>
      <c r="J937" s="17" t="n">
        <v>3</v>
      </c>
      <c r="K937" s="17" t="n">
        <v>12</v>
      </c>
      <c r="L937" s="17" t="n">
        <v>440</v>
      </c>
      <c r="M937" s="17" t="n">
        <v>37</v>
      </c>
      <c r="N937" s="17" t="n">
        <v>80</v>
      </c>
      <c r="O937" s="17" t="n">
        <v>39</v>
      </c>
      <c r="P937" s="17" t="n">
        <v>0</v>
      </c>
      <c r="Q937" s="17" t="n">
        <v>0</v>
      </c>
      <c r="R937" s="17" t="n">
        <v>0</v>
      </c>
      <c r="S937" s="17" t="n">
        <v>0</v>
      </c>
      <c r="T937" s="17" t="n">
        <v>0</v>
      </c>
    </row>
    <row r="938" customFormat="false" ht="15" hidden="false" customHeight="true" outlineLevel="0" collapsed="false">
      <c r="A938" s="17" t="s">
        <v>154</v>
      </c>
      <c r="B938" s="17" t="s">
        <v>156</v>
      </c>
      <c r="C938" s="17" t="s">
        <v>148</v>
      </c>
      <c r="D938" s="17" t="s">
        <v>14443</v>
      </c>
      <c r="E938" s="17" t="s">
        <v>139</v>
      </c>
      <c r="F938" s="17" t="s">
        <v>140</v>
      </c>
      <c r="G938" s="17" t="n">
        <v>0</v>
      </c>
      <c r="H938" s="17" t="n">
        <v>0</v>
      </c>
      <c r="I938" s="17" t="n">
        <v>3</v>
      </c>
      <c r="J938" s="17" t="n">
        <v>0</v>
      </c>
      <c r="K938" s="17" t="n">
        <v>3</v>
      </c>
      <c r="L938" s="17" t="n">
        <v>0</v>
      </c>
      <c r="M938" s="17" t="n">
        <v>0</v>
      </c>
      <c r="N938" s="17" t="n">
        <v>25</v>
      </c>
      <c r="O938" s="17" t="n">
        <v>0</v>
      </c>
      <c r="P938" s="17" t="n">
        <v>0</v>
      </c>
      <c r="Q938" s="17" t="n">
        <v>0</v>
      </c>
      <c r="R938" s="17" t="n">
        <v>0</v>
      </c>
      <c r="S938" s="17" t="n">
        <v>0</v>
      </c>
      <c r="T938" s="17" t="n">
        <v>0</v>
      </c>
    </row>
    <row r="939" customFormat="false" ht="15" hidden="false" customHeight="true" outlineLevel="0" collapsed="false">
      <c r="A939" s="17" t="s">
        <v>154</v>
      </c>
      <c r="B939" s="17" t="s">
        <v>156</v>
      </c>
      <c r="C939" s="17" t="s">
        <v>148</v>
      </c>
      <c r="D939" s="17" t="s">
        <v>14443</v>
      </c>
      <c r="E939" s="17" t="s">
        <v>139</v>
      </c>
      <c r="F939" s="17" t="s">
        <v>144</v>
      </c>
      <c r="G939" s="17" t="n">
        <v>2</v>
      </c>
      <c r="H939" s="17" t="n">
        <v>0</v>
      </c>
      <c r="I939" s="17" t="n">
        <v>0</v>
      </c>
      <c r="J939" s="17" t="n">
        <v>0</v>
      </c>
      <c r="K939" s="17" t="n">
        <v>2</v>
      </c>
      <c r="L939" s="17" t="n">
        <v>50</v>
      </c>
      <c r="M939" s="17" t="n">
        <v>0</v>
      </c>
      <c r="N939" s="17" t="n">
        <v>0</v>
      </c>
      <c r="O939" s="17" t="n">
        <v>0</v>
      </c>
      <c r="P939" s="17" t="n">
        <v>0</v>
      </c>
      <c r="Q939" s="17" t="n">
        <v>0</v>
      </c>
      <c r="R939" s="17" t="n">
        <v>0</v>
      </c>
      <c r="S939" s="17" t="n">
        <v>0</v>
      </c>
      <c r="T939" s="17" t="n">
        <v>0</v>
      </c>
    </row>
    <row r="940" customFormat="false" ht="15" hidden="false" customHeight="true" outlineLevel="0" collapsed="false">
      <c r="A940" s="17" t="s">
        <v>154</v>
      </c>
      <c r="B940" s="17" t="s">
        <v>156</v>
      </c>
      <c r="C940" s="17" t="s">
        <v>148</v>
      </c>
      <c r="D940" s="17" t="s">
        <v>14443</v>
      </c>
      <c r="E940" s="17" t="s">
        <v>139</v>
      </c>
      <c r="F940" s="17" t="s">
        <v>150</v>
      </c>
      <c r="G940" s="17" t="n">
        <v>4</v>
      </c>
      <c r="H940" s="17" t="n">
        <v>2</v>
      </c>
      <c r="I940" s="17" t="n">
        <v>2</v>
      </c>
      <c r="J940" s="17" t="n">
        <v>2</v>
      </c>
      <c r="K940" s="17" t="n">
        <v>7</v>
      </c>
      <c r="L940" s="17" t="n">
        <v>350</v>
      </c>
      <c r="M940" s="17" t="n">
        <v>17</v>
      </c>
      <c r="N940" s="17" t="n">
        <v>13</v>
      </c>
      <c r="O940" s="17" t="n">
        <v>17</v>
      </c>
      <c r="P940" s="17" t="n">
        <v>0</v>
      </c>
      <c r="Q940" s="17" t="n">
        <v>0</v>
      </c>
      <c r="R940" s="17" t="n">
        <v>0</v>
      </c>
      <c r="S940" s="17" t="n">
        <v>0</v>
      </c>
      <c r="T940" s="17" t="n">
        <v>0</v>
      </c>
    </row>
    <row r="941" customFormat="false" ht="15" hidden="false" customHeight="true" outlineLevel="0" collapsed="false">
      <c r="A941" s="17" t="s">
        <v>154</v>
      </c>
      <c r="B941" s="17" t="s">
        <v>156</v>
      </c>
      <c r="C941" s="17" t="s">
        <v>148</v>
      </c>
      <c r="D941" s="17" t="s">
        <v>14443</v>
      </c>
      <c r="E941" s="17" t="s">
        <v>139</v>
      </c>
      <c r="F941" s="17" t="s">
        <v>166</v>
      </c>
      <c r="G941" s="17" t="n">
        <v>0</v>
      </c>
      <c r="H941" s="17" t="n">
        <v>1</v>
      </c>
      <c r="I941" s="17" t="n">
        <v>1</v>
      </c>
      <c r="J941" s="17" t="n">
        <v>0</v>
      </c>
      <c r="K941" s="17" t="n">
        <v>2</v>
      </c>
      <c r="L941" s="17" t="n">
        <v>0</v>
      </c>
      <c r="M941" s="17" t="n">
        <v>20</v>
      </c>
      <c r="N941" s="17" t="n">
        <v>42</v>
      </c>
      <c r="O941" s="17" t="n">
        <v>0</v>
      </c>
      <c r="P941" s="17" t="n">
        <v>0</v>
      </c>
      <c r="Q941" s="17" t="n">
        <v>0</v>
      </c>
      <c r="R941" s="17" t="n">
        <v>0</v>
      </c>
      <c r="S941" s="17" t="n">
        <v>0</v>
      </c>
      <c r="T941" s="17" t="n">
        <v>0</v>
      </c>
    </row>
    <row r="942" customFormat="false" ht="15" hidden="false" customHeight="true" outlineLevel="0" collapsed="false">
      <c r="A942" s="17" t="s">
        <v>154</v>
      </c>
      <c r="B942" s="17" t="s">
        <v>156</v>
      </c>
      <c r="C942" s="17" t="s">
        <v>148</v>
      </c>
      <c r="D942" s="17" t="s">
        <v>14443</v>
      </c>
      <c r="E942" s="17" t="s">
        <v>139</v>
      </c>
      <c r="F942" s="17" t="s">
        <v>158</v>
      </c>
      <c r="G942" s="17" t="n">
        <v>2</v>
      </c>
      <c r="H942" s="17" t="n">
        <v>0</v>
      </c>
      <c r="I942" s="17" t="n">
        <v>0</v>
      </c>
      <c r="J942" s="17" t="n">
        <v>0</v>
      </c>
      <c r="K942" s="17" t="n">
        <v>2</v>
      </c>
      <c r="L942" s="17" t="n">
        <v>40</v>
      </c>
      <c r="M942" s="17" t="n">
        <v>0</v>
      </c>
      <c r="N942" s="17" t="n">
        <v>0</v>
      </c>
      <c r="O942" s="17" t="n">
        <v>0</v>
      </c>
      <c r="P942" s="17" t="n">
        <v>0</v>
      </c>
      <c r="Q942" s="17" t="n">
        <v>0</v>
      </c>
      <c r="R942" s="17" t="n">
        <v>0</v>
      </c>
      <c r="S942" s="17" t="n">
        <v>0</v>
      </c>
      <c r="T942" s="17" t="n">
        <v>0</v>
      </c>
    </row>
    <row r="943" customFormat="false" ht="15" hidden="false" customHeight="true" outlineLevel="0" collapsed="false">
      <c r="A943" s="17" t="s">
        <v>154</v>
      </c>
      <c r="B943" s="17" t="s">
        <v>156</v>
      </c>
      <c r="C943" s="17" t="s">
        <v>148</v>
      </c>
      <c r="D943" s="17" t="s">
        <v>14443</v>
      </c>
      <c r="E943" s="17" t="s">
        <v>139</v>
      </c>
      <c r="F943" s="17" t="s">
        <v>169</v>
      </c>
      <c r="G943" s="17" t="n">
        <v>0</v>
      </c>
      <c r="H943" s="17" t="n">
        <v>0</v>
      </c>
      <c r="I943" s="17" t="n">
        <v>0</v>
      </c>
      <c r="J943" s="17" t="n">
        <v>1</v>
      </c>
      <c r="K943" s="17" t="n">
        <v>1</v>
      </c>
      <c r="L943" s="17" t="n">
        <v>0</v>
      </c>
      <c r="M943" s="17" t="n">
        <v>0</v>
      </c>
      <c r="N943" s="17" t="n">
        <v>0</v>
      </c>
      <c r="O943" s="17" t="n">
        <v>22</v>
      </c>
      <c r="P943" s="17" t="n">
        <v>0</v>
      </c>
      <c r="Q943" s="17" t="n">
        <v>0</v>
      </c>
      <c r="R943" s="17" t="n">
        <v>0</v>
      </c>
      <c r="S943" s="17" t="n">
        <v>0</v>
      </c>
      <c r="T943" s="17" t="n">
        <v>0</v>
      </c>
    </row>
    <row r="944" customFormat="false" ht="15" hidden="false" customHeight="true" outlineLevel="0" collapsed="false">
      <c r="A944" s="17" t="s">
        <v>154</v>
      </c>
      <c r="B944" s="17" t="s">
        <v>156</v>
      </c>
      <c r="C944" s="17" t="s">
        <v>217</v>
      </c>
      <c r="D944" s="17" t="s">
        <v>235</v>
      </c>
      <c r="E944" s="17" t="s">
        <v>243</v>
      </c>
      <c r="F944" s="17" t="s">
        <v>7</v>
      </c>
      <c r="G944" s="17" t="n">
        <v>2</v>
      </c>
      <c r="H944" s="17" t="n">
        <v>2</v>
      </c>
      <c r="I944" s="17" t="n">
        <v>2</v>
      </c>
      <c r="J944" s="17" t="n">
        <v>2</v>
      </c>
      <c r="K944" s="17" t="n">
        <v>2</v>
      </c>
      <c r="L944" s="17" t="n">
        <v>155</v>
      </c>
      <c r="M944" s="17" t="n">
        <v>188</v>
      </c>
      <c r="N944" s="17" t="n">
        <v>277</v>
      </c>
      <c r="O944" s="17" t="n">
        <v>105</v>
      </c>
      <c r="P944" s="17" t="n">
        <v>0</v>
      </c>
      <c r="Q944" s="17" t="n">
        <v>0</v>
      </c>
      <c r="R944" s="17" t="n">
        <v>0</v>
      </c>
      <c r="S944" s="17" t="n">
        <v>0</v>
      </c>
      <c r="T944" s="17" t="n">
        <v>0</v>
      </c>
    </row>
    <row r="945" customFormat="false" ht="15" hidden="false" customHeight="true" outlineLevel="0" collapsed="false">
      <c r="A945" s="17" t="s">
        <v>154</v>
      </c>
      <c r="B945" s="17" t="s">
        <v>156</v>
      </c>
      <c r="C945" s="17" t="s">
        <v>217</v>
      </c>
      <c r="D945" s="17" t="s">
        <v>235</v>
      </c>
      <c r="E945" s="17" t="s">
        <v>243</v>
      </c>
      <c r="F945" s="17" t="s">
        <v>140</v>
      </c>
      <c r="G945" s="17" t="n">
        <v>2</v>
      </c>
      <c r="H945" s="17" t="n">
        <v>2</v>
      </c>
      <c r="I945" s="17" t="n">
        <v>1</v>
      </c>
      <c r="J945" s="17" t="n">
        <v>2</v>
      </c>
      <c r="K945" s="17" t="n">
        <v>2</v>
      </c>
      <c r="L945" s="17" t="n">
        <v>12</v>
      </c>
      <c r="M945" s="17" t="n">
        <v>13</v>
      </c>
      <c r="N945" s="17" t="n">
        <v>4</v>
      </c>
      <c r="O945" s="17" t="n">
        <v>41</v>
      </c>
      <c r="P945" s="17" t="n">
        <v>0</v>
      </c>
      <c r="Q945" s="17" t="n">
        <v>0</v>
      </c>
      <c r="R945" s="17" t="n">
        <v>0</v>
      </c>
      <c r="S945" s="17" t="n">
        <v>0</v>
      </c>
      <c r="T945" s="17" t="n">
        <v>0</v>
      </c>
    </row>
    <row r="946" customFormat="false" ht="15" hidden="false" customHeight="true" outlineLevel="0" collapsed="false">
      <c r="A946" s="17" t="s">
        <v>154</v>
      </c>
      <c r="B946" s="17" t="s">
        <v>156</v>
      </c>
      <c r="C946" s="17" t="s">
        <v>217</v>
      </c>
      <c r="D946" s="17" t="s">
        <v>235</v>
      </c>
      <c r="E946" s="17" t="s">
        <v>243</v>
      </c>
      <c r="F946" s="17" t="s">
        <v>144</v>
      </c>
      <c r="G946" s="17" t="n">
        <v>1</v>
      </c>
      <c r="H946" s="17" t="n">
        <v>0</v>
      </c>
      <c r="I946" s="17" t="n">
        <v>0</v>
      </c>
      <c r="J946" s="17" t="n">
        <v>0</v>
      </c>
      <c r="K946" s="17" t="n">
        <v>1</v>
      </c>
      <c r="L946" s="17" t="n">
        <v>2</v>
      </c>
      <c r="M946" s="17" t="n">
        <v>0</v>
      </c>
      <c r="N946" s="17" t="n">
        <v>0</v>
      </c>
      <c r="O946" s="17" t="n">
        <v>0</v>
      </c>
      <c r="P946" s="17" t="n">
        <v>0</v>
      </c>
      <c r="Q946" s="17" t="n">
        <v>0</v>
      </c>
      <c r="R946" s="17" t="n">
        <v>0</v>
      </c>
      <c r="S946" s="17" t="n">
        <v>0</v>
      </c>
      <c r="T946" s="17" t="n">
        <v>0</v>
      </c>
    </row>
    <row r="947" customFormat="false" ht="15" hidden="false" customHeight="true" outlineLevel="0" collapsed="false">
      <c r="A947" s="17" t="s">
        <v>154</v>
      </c>
      <c r="B947" s="17" t="s">
        <v>156</v>
      </c>
      <c r="C947" s="17" t="s">
        <v>217</v>
      </c>
      <c r="D947" s="17" t="s">
        <v>235</v>
      </c>
      <c r="E947" s="17" t="s">
        <v>243</v>
      </c>
      <c r="F947" s="17" t="s">
        <v>150</v>
      </c>
      <c r="G947" s="17" t="n">
        <v>2</v>
      </c>
      <c r="H947" s="17" t="n">
        <v>2</v>
      </c>
      <c r="I947" s="17" t="n">
        <v>2</v>
      </c>
      <c r="J947" s="17" t="n">
        <v>2</v>
      </c>
      <c r="K947" s="17" t="n">
        <v>2</v>
      </c>
      <c r="L947" s="17" t="n">
        <v>105</v>
      </c>
      <c r="M947" s="17" t="n">
        <v>143</v>
      </c>
      <c r="N947" s="17" t="n">
        <v>208</v>
      </c>
      <c r="O947" s="17" t="n">
        <v>47</v>
      </c>
      <c r="P947" s="17" t="n">
        <v>0</v>
      </c>
      <c r="Q947" s="17" t="n">
        <v>0</v>
      </c>
      <c r="R947" s="17" t="n">
        <v>0</v>
      </c>
      <c r="S947" s="17" t="n">
        <v>0</v>
      </c>
      <c r="T947" s="17" t="n">
        <v>0</v>
      </c>
    </row>
    <row r="948" customFormat="false" ht="15" hidden="false" customHeight="true" outlineLevel="0" collapsed="false">
      <c r="A948" s="17" t="s">
        <v>154</v>
      </c>
      <c r="B948" s="17" t="s">
        <v>156</v>
      </c>
      <c r="C948" s="17" t="s">
        <v>217</v>
      </c>
      <c r="D948" s="17" t="s">
        <v>235</v>
      </c>
      <c r="E948" s="17" t="s">
        <v>243</v>
      </c>
      <c r="F948" s="17" t="s">
        <v>158</v>
      </c>
      <c r="G948" s="17" t="n">
        <v>2</v>
      </c>
      <c r="H948" s="17" t="n">
        <v>2</v>
      </c>
      <c r="I948" s="17" t="n">
        <v>2</v>
      </c>
      <c r="J948" s="17" t="n">
        <v>2</v>
      </c>
      <c r="K948" s="17" t="n">
        <v>2</v>
      </c>
      <c r="L948" s="17" t="n">
        <v>36</v>
      </c>
      <c r="M948" s="17" t="n">
        <v>29</v>
      </c>
      <c r="N948" s="17" t="n">
        <v>65</v>
      </c>
      <c r="O948" s="17" t="n">
        <v>17</v>
      </c>
      <c r="P948" s="17" t="n">
        <v>0</v>
      </c>
      <c r="Q948" s="17" t="n">
        <v>0</v>
      </c>
      <c r="R948" s="17" t="n">
        <v>0</v>
      </c>
      <c r="S948" s="17" t="n">
        <v>0</v>
      </c>
      <c r="T948" s="17" t="n">
        <v>0</v>
      </c>
    </row>
    <row r="949" customFormat="false" ht="15" hidden="false" customHeight="true" outlineLevel="0" collapsed="false">
      <c r="A949" s="17" t="s">
        <v>154</v>
      </c>
      <c r="B949" s="17" t="s">
        <v>156</v>
      </c>
      <c r="C949" s="17" t="s">
        <v>217</v>
      </c>
      <c r="D949" s="17" t="s">
        <v>235</v>
      </c>
      <c r="E949" s="17" t="s">
        <v>243</v>
      </c>
      <c r="F949" s="17" t="s">
        <v>169</v>
      </c>
      <c r="G949" s="17" t="n">
        <v>0</v>
      </c>
      <c r="H949" s="17" t="n">
        <v>1</v>
      </c>
      <c r="I949" s="17" t="n">
        <v>0</v>
      </c>
      <c r="J949" s="17" t="n">
        <v>0</v>
      </c>
      <c r="K949" s="17" t="n">
        <v>1</v>
      </c>
      <c r="L949" s="17" t="n">
        <v>0</v>
      </c>
      <c r="M949" s="17" t="n">
        <v>3</v>
      </c>
      <c r="N949" s="17" t="n">
        <v>0</v>
      </c>
      <c r="O949" s="17" t="n">
        <v>0</v>
      </c>
      <c r="P949" s="17" t="n">
        <v>0</v>
      </c>
      <c r="Q949" s="17" t="n">
        <v>0</v>
      </c>
      <c r="R949" s="17" t="n">
        <v>0</v>
      </c>
      <c r="S949" s="17" t="n">
        <v>0</v>
      </c>
      <c r="T949" s="17" t="n">
        <v>0</v>
      </c>
    </row>
    <row r="950" customFormat="false" ht="15" hidden="false" customHeight="true" outlineLevel="0" collapsed="false">
      <c r="A950" s="17" t="s">
        <v>154</v>
      </c>
      <c r="B950" s="17" t="s">
        <v>156</v>
      </c>
      <c r="C950" s="17" t="s">
        <v>217</v>
      </c>
      <c r="D950" s="17" t="s">
        <v>235</v>
      </c>
      <c r="E950" s="17" t="s">
        <v>139</v>
      </c>
      <c r="F950" s="17" t="s">
        <v>7</v>
      </c>
      <c r="G950" s="17" t="n">
        <v>2</v>
      </c>
      <c r="H950" s="17" t="n">
        <v>2</v>
      </c>
      <c r="I950" s="17" t="n">
        <v>3</v>
      </c>
      <c r="J950" s="17" t="n">
        <v>1</v>
      </c>
      <c r="K950" s="17" t="n">
        <v>5</v>
      </c>
      <c r="L950" s="17" t="n">
        <v>93</v>
      </c>
      <c r="M950" s="17" t="n">
        <v>83</v>
      </c>
      <c r="N950" s="17" t="n">
        <v>75</v>
      </c>
      <c r="O950" s="17" t="n">
        <v>1</v>
      </c>
      <c r="P950" s="17" t="n">
        <v>0</v>
      </c>
      <c r="Q950" s="17" t="n">
        <v>0</v>
      </c>
      <c r="R950" s="17" t="n">
        <v>0</v>
      </c>
      <c r="S950" s="17" t="n">
        <v>0</v>
      </c>
      <c r="T950" s="17" t="n">
        <v>0</v>
      </c>
    </row>
    <row r="951" customFormat="false" ht="15" hidden="false" customHeight="true" outlineLevel="0" collapsed="false">
      <c r="A951" s="17" t="s">
        <v>154</v>
      </c>
      <c r="B951" s="17" t="s">
        <v>156</v>
      </c>
      <c r="C951" s="17" t="s">
        <v>217</v>
      </c>
      <c r="D951" s="17" t="s">
        <v>235</v>
      </c>
      <c r="E951" s="17" t="s">
        <v>139</v>
      </c>
      <c r="F951" s="17" t="s">
        <v>140</v>
      </c>
      <c r="G951" s="17" t="n">
        <v>1</v>
      </c>
      <c r="H951" s="17" t="n">
        <v>0</v>
      </c>
      <c r="I951" s="17" t="n">
        <v>0</v>
      </c>
      <c r="J951" s="17" t="n">
        <v>0</v>
      </c>
      <c r="K951" s="17" t="n">
        <v>1</v>
      </c>
      <c r="L951" s="17" t="n">
        <v>6</v>
      </c>
      <c r="M951" s="17" t="n">
        <v>0</v>
      </c>
      <c r="N951" s="17" t="n">
        <v>0</v>
      </c>
      <c r="O951" s="17" t="n">
        <v>0</v>
      </c>
      <c r="P951" s="17" t="n">
        <v>0</v>
      </c>
      <c r="Q951" s="17" t="n">
        <v>0</v>
      </c>
      <c r="R951" s="17" t="n">
        <v>0</v>
      </c>
      <c r="S951" s="17" t="n">
        <v>0</v>
      </c>
      <c r="T951" s="17" t="n">
        <v>0</v>
      </c>
    </row>
    <row r="952" customFormat="false" ht="15" hidden="false" customHeight="true" outlineLevel="0" collapsed="false">
      <c r="A952" s="17" t="s">
        <v>154</v>
      </c>
      <c r="B952" s="17" t="s">
        <v>156</v>
      </c>
      <c r="C952" s="17" t="s">
        <v>217</v>
      </c>
      <c r="D952" s="17" t="s">
        <v>235</v>
      </c>
      <c r="E952" s="17" t="s">
        <v>139</v>
      </c>
      <c r="F952" s="17" t="s">
        <v>150</v>
      </c>
      <c r="G952" s="17" t="n">
        <v>2</v>
      </c>
      <c r="H952" s="17" t="n">
        <v>2</v>
      </c>
      <c r="I952" s="17" t="n">
        <v>3</v>
      </c>
      <c r="J952" s="17" t="n">
        <v>1</v>
      </c>
      <c r="K952" s="17" t="n">
        <v>5</v>
      </c>
      <c r="L952" s="17" t="n">
        <v>60</v>
      </c>
      <c r="M952" s="17" t="n">
        <v>75</v>
      </c>
      <c r="N952" s="17" t="n">
        <v>70</v>
      </c>
      <c r="O952" s="17" t="n">
        <v>1</v>
      </c>
      <c r="P952" s="17" t="n">
        <v>0</v>
      </c>
      <c r="Q952" s="17" t="n">
        <v>0</v>
      </c>
      <c r="R952" s="17" t="n">
        <v>0</v>
      </c>
      <c r="S952" s="17" t="n">
        <v>0</v>
      </c>
      <c r="T952" s="17" t="n">
        <v>0</v>
      </c>
    </row>
    <row r="953" customFormat="false" ht="15" hidden="false" customHeight="true" outlineLevel="0" collapsed="false">
      <c r="A953" s="17" t="s">
        <v>154</v>
      </c>
      <c r="B953" s="17" t="s">
        <v>156</v>
      </c>
      <c r="C953" s="17" t="s">
        <v>217</v>
      </c>
      <c r="D953" s="17" t="s">
        <v>235</v>
      </c>
      <c r="E953" s="17" t="s">
        <v>139</v>
      </c>
      <c r="F953" s="17" t="s">
        <v>158</v>
      </c>
      <c r="G953" s="17" t="n">
        <v>1</v>
      </c>
      <c r="H953" s="17" t="n">
        <v>1</v>
      </c>
      <c r="I953" s="17" t="n">
        <v>1</v>
      </c>
      <c r="J953" s="17" t="n">
        <v>0</v>
      </c>
      <c r="K953" s="17" t="n">
        <v>2</v>
      </c>
      <c r="L953" s="17" t="n">
        <v>27</v>
      </c>
      <c r="M953" s="17" t="n">
        <v>8</v>
      </c>
      <c r="N953" s="17" t="n">
        <v>5</v>
      </c>
      <c r="O953" s="17" t="n">
        <v>0</v>
      </c>
      <c r="P953" s="17" t="n">
        <v>0</v>
      </c>
      <c r="Q953" s="17" t="n">
        <v>0</v>
      </c>
      <c r="R953" s="17" t="n">
        <v>0</v>
      </c>
      <c r="S953" s="17" t="n">
        <v>0</v>
      </c>
      <c r="T953" s="17" t="n">
        <v>0</v>
      </c>
    </row>
    <row r="954" customFormat="false" ht="15" hidden="false" customHeight="true" outlineLevel="0" collapsed="false">
      <c r="A954" s="17" t="s">
        <v>154</v>
      </c>
      <c r="B954" s="17" t="s">
        <v>156</v>
      </c>
      <c r="C954" s="17" t="s">
        <v>217</v>
      </c>
      <c r="D954" s="17" t="s">
        <v>218</v>
      </c>
      <c r="E954" s="17" t="s">
        <v>243</v>
      </c>
      <c r="F954" s="17" t="s">
        <v>7</v>
      </c>
      <c r="G954" s="17" t="n">
        <v>1</v>
      </c>
      <c r="H954" s="17" t="n">
        <v>1</v>
      </c>
      <c r="I954" s="17" t="n">
        <v>1</v>
      </c>
      <c r="J954" s="17" t="n">
        <v>1</v>
      </c>
      <c r="K954" s="17" t="n">
        <v>1</v>
      </c>
      <c r="L954" s="17" t="n">
        <v>82</v>
      </c>
      <c r="M954" s="17" t="n">
        <v>113</v>
      </c>
      <c r="N954" s="17" t="n">
        <v>101</v>
      </c>
      <c r="O954" s="17" t="n">
        <v>18</v>
      </c>
      <c r="P954" s="17" t="n">
        <v>0</v>
      </c>
      <c r="Q954" s="17" t="n">
        <v>0</v>
      </c>
      <c r="R954" s="17" t="n">
        <v>0</v>
      </c>
      <c r="S954" s="17" t="n">
        <v>0</v>
      </c>
      <c r="T954" s="17" t="n">
        <v>0</v>
      </c>
    </row>
    <row r="955" customFormat="false" ht="15" hidden="false" customHeight="true" outlineLevel="0" collapsed="false">
      <c r="A955" s="17" t="s">
        <v>154</v>
      </c>
      <c r="B955" s="17" t="s">
        <v>156</v>
      </c>
      <c r="C955" s="17" t="s">
        <v>217</v>
      </c>
      <c r="D955" s="17" t="s">
        <v>218</v>
      </c>
      <c r="E955" s="17" t="s">
        <v>243</v>
      </c>
      <c r="F955" s="17" t="s">
        <v>140</v>
      </c>
      <c r="G955" s="17" t="n">
        <v>1</v>
      </c>
      <c r="H955" s="17" t="n">
        <v>1</v>
      </c>
      <c r="I955" s="17" t="n">
        <v>1</v>
      </c>
      <c r="J955" s="17" t="n">
        <v>1</v>
      </c>
      <c r="K955" s="17" t="n">
        <v>1</v>
      </c>
      <c r="L955" s="17" t="n">
        <v>46</v>
      </c>
      <c r="M955" s="17" t="n">
        <v>49</v>
      </c>
      <c r="N955" s="17" t="n">
        <v>36</v>
      </c>
      <c r="O955" s="17" t="n">
        <v>9</v>
      </c>
      <c r="P955" s="17" t="n">
        <v>0</v>
      </c>
      <c r="Q955" s="17" t="n">
        <v>0</v>
      </c>
      <c r="R955" s="17" t="n">
        <v>0</v>
      </c>
      <c r="S955" s="17" t="n">
        <v>0</v>
      </c>
      <c r="T955" s="17" t="n">
        <v>0</v>
      </c>
    </row>
    <row r="956" customFormat="false" ht="15" hidden="false" customHeight="true" outlineLevel="0" collapsed="false">
      <c r="A956" s="17" t="s">
        <v>154</v>
      </c>
      <c r="B956" s="17" t="s">
        <v>156</v>
      </c>
      <c r="C956" s="17" t="s">
        <v>217</v>
      </c>
      <c r="D956" s="17" t="s">
        <v>218</v>
      </c>
      <c r="E956" s="17" t="s">
        <v>243</v>
      </c>
      <c r="F956" s="17" t="s">
        <v>144</v>
      </c>
      <c r="G956" s="17" t="n">
        <v>1</v>
      </c>
      <c r="H956" s="17" t="n">
        <v>0</v>
      </c>
      <c r="I956" s="17" t="n">
        <v>1</v>
      </c>
      <c r="J956" s="17" t="n">
        <v>0</v>
      </c>
      <c r="K956" s="17" t="n">
        <v>1</v>
      </c>
      <c r="L956" s="17" t="n">
        <v>2</v>
      </c>
      <c r="M956" s="17" t="n">
        <v>0</v>
      </c>
      <c r="N956" s="17" t="n">
        <v>1</v>
      </c>
      <c r="O956" s="17" t="n">
        <v>0</v>
      </c>
      <c r="P956" s="17" t="n">
        <v>0</v>
      </c>
      <c r="Q956" s="17" t="n">
        <v>0</v>
      </c>
      <c r="R956" s="17" t="n">
        <v>0</v>
      </c>
      <c r="S956" s="17" t="n">
        <v>0</v>
      </c>
      <c r="T956" s="17" t="n">
        <v>0</v>
      </c>
    </row>
    <row r="957" customFormat="false" ht="15" hidden="false" customHeight="true" outlineLevel="0" collapsed="false">
      <c r="A957" s="17" t="s">
        <v>154</v>
      </c>
      <c r="B957" s="17" t="s">
        <v>156</v>
      </c>
      <c r="C957" s="17" t="s">
        <v>217</v>
      </c>
      <c r="D957" s="17" t="s">
        <v>218</v>
      </c>
      <c r="E957" s="17" t="s">
        <v>243</v>
      </c>
      <c r="F957" s="17" t="s">
        <v>150</v>
      </c>
      <c r="G957" s="17" t="n">
        <v>1</v>
      </c>
      <c r="H957" s="17" t="n">
        <v>1</v>
      </c>
      <c r="I957" s="17" t="n">
        <v>1</v>
      </c>
      <c r="J957" s="17" t="n">
        <v>0</v>
      </c>
      <c r="K957" s="17" t="n">
        <v>1</v>
      </c>
      <c r="L957" s="17" t="n">
        <v>21</v>
      </c>
      <c r="M957" s="17" t="n">
        <v>43</v>
      </c>
      <c r="N957" s="17" t="n">
        <v>40</v>
      </c>
      <c r="O957" s="17" t="n">
        <v>0</v>
      </c>
      <c r="P957" s="17" t="n">
        <v>0</v>
      </c>
      <c r="Q957" s="17" t="n">
        <v>0</v>
      </c>
      <c r="R957" s="17" t="n">
        <v>0</v>
      </c>
      <c r="S957" s="17" t="n">
        <v>0</v>
      </c>
      <c r="T957" s="17" t="n">
        <v>0</v>
      </c>
    </row>
    <row r="958" customFormat="false" ht="15" hidden="false" customHeight="true" outlineLevel="0" collapsed="false">
      <c r="A958" s="17" t="s">
        <v>154</v>
      </c>
      <c r="B958" s="17" t="s">
        <v>156</v>
      </c>
      <c r="C958" s="17" t="s">
        <v>217</v>
      </c>
      <c r="D958" s="17" t="s">
        <v>218</v>
      </c>
      <c r="E958" s="17" t="s">
        <v>243</v>
      </c>
      <c r="F958" s="17" t="s">
        <v>166</v>
      </c>
      <c r="G958" s="17" t="n">
        <v>0</v>
      </c>
      <c r="H958" s="17" t="n">
        <v>0</v>
      </c>
      <c r="I958" s="17" t="n">
        <v>1</v>
      </c>
      <c r="J958" s="17" t="n">
        <v>0</v>
      </c>
      <c r="K958" s="17" t="n">
        <v>1</v>
      </c>
      <c r="L958" s="17" t="n">
        <v>0</v>
      </c>
      <c r="M958" s="17" t="n">
        <v>0</v>
      </c>
      <c r="N958" s="17" t="n">
        <v>1</v>
      </c>
      <c r="O958" s="17" t="n">
        <v>0</v>
      </c>
      <c r="P958" s="17" t="n">
        <v>0</v>
      </c>
      <c r="Q958" s="17" t="n">
        <v>0</v>
      </c>
      <c r="R958" s="17" t="n">
        <v>0</v>
      </c>
      <c r="S958" s="17" t="n">
        <v>0</v>
      </c>
      <c r="T958" s="17" t="n">
        <v>0</v>
      </c>
    </row>
    <row r="959" customFormat="false" ht="15" hidden="false" customHeight="true" outlineLevel="0" collapsed="false">
      <c r="A959" s="17" t="s">
        <v>154</v>
      </c>
      <c r="B959" s="17" t="s">
        <v>156</v>
      </c>
      <c r="C959" s="17" t="s">
        <v>217</v>
      </c>
      <c r="D959" s="17" t="s">
        <v>218</v>
      </c>
      <c r="E959" s="17" t="s">
        <v>243</v>
      </c>
      <c r="F959" s="17" t="s">
        <v>158</v>
      </c>
      <c r="G959" s="17" t="n">
        <v>1</v>
      </c>
      <c r="H959" s="17" t="n">
        <v>1</v>
      </c>
      <c r="I959" s="17" t="n">
        <v>1</v>
      </c>
      <c r="J959" s="17" t="n">
        <v>1</v>
      </c>
      <c r="K959" s="17" t="n">
        <v>1</v>
      </c>
      <c r="L959" s="17" t="n">
        <v>13</v>
      </c>
      <c r="M959" s="17" t="n">
        <v>21</v>
      </c>
      <c r="N959" s="17" t="n">
        <v>23</v>
      </c>
      <c r="O959" s="17" t="n">
        <v>9</v>
      </c>
      <c r="P959" s="17" t="n">
        <v>0</v>
      </c>
      <c r="Q959" s="17" t="n">
        <v>0</v>
      </c>
      <c r="R959" s="17" t="n">
        <v>0</v>
      </c>
      <c r="S959" s="17" t="n">
        <v>0</v>
      </c>
      <c r="T959" s="17" t="n">
        <v>0</v>
      </c>
    </row>
    <row r="960" customFormat="false" ht="15" hidden="false" customHeight="true" outlineLevel="0" collapsed="false">
      <c r="A960" s="17" t="s">
        <v>154</v>
      </c>
      <c r="B960" s="17" t="s">
        <v>156</v>
      </c>
      <c r="C960" s="17" t="s">
        <v>217</v>
      </c>
      <c r="D960" s="17" t="s">
        <v>218</v>
      </c>
      <c r="E960" s="17" t="s">
        <v>139</v>
      </c>
      <c r="F960" s="17" t="s">
        <v>7</v>
      </c>
      <c r="G960" s="17" t="n">
        <v>2</v>
      </c>
      <c r="H960" s="17" t="n">
        <v>1</v>
      </c>
      <c r="I960" s="17" t="n">
        <v>1</v>
      </c>
      <c r="J960" s="17" t="n">
        <v>0</v>
      </c>
      <c r="K960" s="17" t="n">
        <v>3</v>
      </c>
      <c r="L960" s="17" t="n">
        <v>105</v>
      </c>
      <c r="M960" s="17" t="n">
        <v>22</v>
      </c>
      <c r="N960" s="17" t="n">
        <v>5</v>
      </c>
      <c r="O960" s="17" t="n">
        <v>0</v>
      </c>
      <c r="P960" s="17" t="n">
        <v>0</v>
      </c>
      <c r="Q960" s="17" t="n">
        <v>0</v>
      </c>
      <c r="R960" s="17" t="n">
        <v>0</v>
      </c>
      <c r="S960" s="17" t="n">
        <v>0</v>
      </c>
      <c r="T960" s="17" t="n">
        <v>0</v>
      </c>
    </row>
    <row r="961" customFormat="false" ht="15" hidden="false" customHeight="true" outlineLevel="0" collapsed="false">
      <c r="A961" s="17" t="s">
        <v>154</v>
      </c>
      <c r="B961" s="17" t="s">
        <v>156</v>
      </c>
      <c r="C961" s="17" t="s">
        <v>217</v>
      </c>
      <c r="D961" s="17" t="s">
        <v>218</v>
      </c>
      <c r="E961" s="17" t="s">
        <v>139</v>
      </c>
      <c r="F961" s="17" t="s">
        <v>140</v>
      </c>
      <c r="G961" s="17" t="n">
        <v>1</v>
      </c>
      <c r="H961" s="17" t="n">
        <v>0</v>
      </c>
      <c r="I961" s="17" t="n">
        <v>1</v>
      </c>
      <c r="J961" s="17" t="n">
        <v>0</v>
      </c>
      <c r="K961" s="17" t="n">
        <v>2</v>
      </c>
      <c r="L961" s="17" t="n">
        <v>19</v>
      </c>
      <c r="M961" s="17" t="n">
        <v>0</v>
      </c>
      <c r="N961" s="17" t="n">
        <v>5</v>
      </c>
      <c r="O961" s="17" t="n">
        <v>0</v>
      </c>
      <c r="P961" s="17" t="n">
        <v>0</v>
      </c>
      <c r="Q961" s="17" t="n">
        <v>0</v>
      </c>
      <c r="R961" s="17" t="n">
        <v>0</v>
      </c>
      <c r="S961" s="17" t="n">
        <v>0</v>
      </c>
      <c r="T961" s="17" t="n">
        <v>0</v>
      </c>
    </row>
    <row r="962" customFormat="false" ht="15" hidden="false" customHeight="true" outlineLevel="0" collapsed="false">
      <c r="A962" s="17" t="s">
        <v>154</v>
      </c>
      <c r="B962" s="17" t="s">
        <v>156</v>
      </c>
      <c r="C962" s="17" t="s">
        <v>217</v>
      </c>
      <c r="D962" s="17" t="s">
        <v>218</v>
      </c>
      <c r="E962" s="17" t="s">
        <v>139</v>
      </c>
      <c r="F962" s="17" t="s">
        <v>144</v>
      </c>
      <c r="G962" s="17" t="n">
        <v>0</v>
      </c>
      <c r="H962" s="17" t="n">
        <v>1</v>
      </c>
      <c r="I962" s="17" t="n">
        <v>0</v>
      </c>
      <c r="J962" s="17" t="n">
        <v>0</v>
      </c>
      <c r="K962" s="17" t="n">
        <v>1</v>
      </c>
      <c r="L962" s="17" t="n">
        <v>0</v>
      </c>
      <c r="M962" s="17" t="n">
        <v>3</v>
      </c>
      <c r="N962" s="17" t="n">
        <v>0</v>
      </c>
      <c r="O962" s="17" t="n">
        <v>0</v>
      </c>
      <c r="P962" s="17" t="n">
        <v>0</v>
      </c>
      <c r="Q962" s="17" t="n">
        <v>0</v>
      </c>
      <c r="R962" s="17" t="n">
        <v>0</v>
      </c>
      <c r="S962" s="17" t="n">
        <v>0</v>
      </c>
      <c r="T962" s="17" t="n">
        <v>0</v>
      </c>
    </row>
    <row r="963" customFormat="false" ht="15" hidden="false" customHeight="true" outlineLevel="0" collapsed="false">
      <c r="A963" s="17" t="s">
        <v>154</v>
      </c>
      <c r="B963" s="17" t="s">
        <v>156</v>
      </c>
      <c r="C963" s="17" t="s">
        <v>217</v>
      </c>
      <c r="D963" s="17" t="s">
        <v>218</v>
      </c>
      <c r="E963" s="17" t="s">
        <v>139</v>
      </c>
      <c r="F963" s="17" t="s">
        <v>150</v>
      </c>
      <c r="G963" s="17" t="n">
        <v>2</v>
      </c>
      <c r="H963" s="17" t="n">
        <v>1</v>
      </c>
      <c r="I963" s="17" t="n">
        <v>0</v>
      </c>
      <c r="J963" s="17" t="n">
        <v>0</v>
      </c>
      <c r="K963" s="17" t="n">
        <v>2</v>
      </c>
      <c r="L963" s="17" t="n">
        <v>59</v>
      </c>
      <c r="M963" s="17" t="n">
        <v>1</v>
      </c>
      <c r="N963" s="17" t="n">
        <v>0</v>
      </c>
      <c r="O963" s="17" t="n">
        <v>0</v>
      </c>
      <c r="P963" s="17" t="n">
        <v>0</v>
      </c>
      <c r="Q963" s="17" t="n">
        <v>0</v>
      </c>
      <c r="R963" s="17" t="n">
        <v>0</v>
      </c>
      <c r="S963" s="17" t="n">
        <v>0</v>
      </c>
      <c r="T963" s="17" t="n">
        <v>0</v>
      </c>
    </row>
    <row r="964" customFormat="false" ht="15" hidden="false" customHeight="true" outlineLevel="0" collapsed="false">
      <c r="A964" s="17" t="s">
        <v>154</v>
      </c>
      <c r="B964" s="17" t="s">
        <v>156</v>
      </c>
      <c r="C964" s="17" t="s">
        <v>217</v>
      </c>
      <c r="D964" s="17" t="s">
        <v>218</v>
      </c>
      <c r="E964" s="17" t="s">
        <v>139</v>
      </c>
      <c r="F964" s="17" t="s">
        <v>158</v>
      </c>
      <c r="G964" s="17" t="n">
        <v>2</v>
      </c>
      <c r="H964" s="17" t="n">
        <v>1</v>
      </c>
      <c r="I964" s="17" t="n">
        <v>0</v>
      </c>
      <c r="J964" s="17" t="n">
        <v>0</v>
      </c>
      <c r="K964" s="17" t="n">
        <v>2</v>
      </c>
      <c r="L964" s="17" t="n">
        <v>27</v>
      </c>
      <c r="M964" s="17" t="n">
        <v>18</v>
      </c>
      <c r="N964" s="17" t="n">
        <v>0</v>
      </c>
      <c r="O964" s="17" t="n">
        <v>0</v>
      </c>
      <c r="P964" s="17" t="n">
        <v>0</v>
      </c>
      <c r="Q964" s="17" t="n">
        <v>0</v>
      </c>
      <c r="R964" s="17" t="n">
        <v>0</v>
      </c>
      <c r="S964" s="17" t="n">
        <v>0</v>
      </c>
      <c r="T964" s="17" t="n">
        <v>0</v>
      </c>
    </row>
    <row r="965" customFormat="false" ht="15" hidden="false" customHeight="true" outlineLevel="0" collapsed="false">
      <c r="A965" s="17" t="s">
        <v>154</v>
      </c>
      <c r="B965" s="17" t="s">
        <v>156</v>
      </c>
      <c r="C965" s="17" t="s">
        <v>217</v>
      </c>
      <c r="D965" s="17" t="s">
        <v>274</v>
      </c>
      <c r="E965" s="17" t="s">
        <v>139</v>
      </c>
      <c r="F965" s="17" t="s">
        <v>7</v>
      </c>
      <c r="G965" s="17" t="n">
        <v>1</v>
      </c>
      <c r="H965" s="17" t="n">
        <v>0</v>
      </c>
      <c r="I965" s="17" t="n">
        <v>1</v>
      </c>
      <c r="J965" s="17" t="n">
        <v>0</v>
      </c>
      <c r="K965" s="17" t="n">
        <v>1</v>
      </c>
      <c r="L965" s="17" t="n">
        <v>7</v>
      </c>
      <c r="M965" s="17" t="n">
        <v>0</v>
      </c>
      <c r="N965" s="17" t="n">
        <v>8</v>
      </c>
      <c r="O965" s="17" t="n">
        <v>0</v>
      </c>
      <c r="P965" s="17" t="n">
        <v>0</v>
      </c>
      <c r="Q965" s="17" t="n">
        <v>0</v>
      </c>
      <c r="R965" s="17" t="n">
        <v>0</v>
      </c>
      <c r="S965" s="17" t="n">
        <v>0</v>
      </c>
      <c r="T965" s="17" t="n">
        <v>0</v>
      </c>
    </row>
    <row r="966" customFormat="false" ht="15" hidden="false" customHeight="true" outlineLevel="0" collapsed="false">
      <c r="A966" s="17" t="s">
        <v>154</v>
      </c>
      <c r="B966" s="17" t="s">
        <v>156</v>
      </c>
      <c r="C966" s="17" t="s">
        <v>217</v>
      </c>
      <c r="D966" s="17" t="s">
        <v>274</v>
      </c>
      <c r="E966" s="17" t="s">
        <v>139</v>
      </c>
      <c r="F966" s="17" t="s">
        <v>150</v>
      </c>
      <c r="G966" s="17" t="n">
        <v>0</v>
      </c>
      <c r="H966" s="17" t="n">
        <v>0</v>
      </c>
      <c r="I966" s="17" t="n">
        <v>1</v>
      </c>
      <c r="J966" s="17" t="n">
        <v>0</v>
      </c>
      <c r="K966" s="17" t="n">
        <v>1</v>
      </c>
      <c r="L966" s="17" t="n">
        <v>0</v>
      </c>
      <c r="M966" s="17" t="n">
        <v>0</v>
      </c>
      <c r="N966" s="17" t="n">
        <v>8</v>
      </c>
      <c r="O966" s="17" t="n">
        <v>0</v>
      </c>
      <c r="P966" s="17" t="n">
        <v>0</v>
      </c>
      <c r="Q966" s="17" t="n">
        <v>0</v>
      </c>
      <c r="R966" s="17" t="n">
        <v>0</v>
      </c>
      <c r="S966" s="17" t="n">
        <v>0</v>
      </c>
      <c r="T966" s="17" t="n">
        <v>0</v>
      </c>
    </row>
    <row r="967" customFormat="false" ht="15" hidden="false" customHeight="true" outlineLevel="0" collapsed="false">
      <c r="A967" s="17" t="s">
        <v>154</v>
      </c>
      <c r="B967" s="17" t="s">
        <v>156</v>
      </c>
      <c r="C967" s="17" t="s">
        <v>217</v>
      </c>
      <c r="D967" s="17" t="s">
        <v>274</v>
      </c>
      <c r="E967" s="17" t="s">
        <v>139</v>
      </c>
      <c r="F967" s="17" t="s">
        <v>169</v>
      </c>
      <c r="G967" s="17" t="n">
        <v>1</v>
      </c>
      <c r="H967" s="17" t="n">
        <v>0</v>
      </c>
      <c r="I967" s="17" t="n">
        <v>0</v>
      </c>
      <c r="J967" s="17" t="n">
        <v>0</v>
      </c>
      <c r="K967" s="17" t="n">
        <v>1</v>
      </c>
      <c r="L967" s="17" t="n">
        <v>7</v>
      </c>
      <c r="M967" s="17" t="n">
        <v>0</v>
      </c>
      <c r="N967" s="17" t="n">
        <v>0</v>
      </c>
      <c r="O967" s="17" t="n">
        <v>0</v>
      </c>
      <c r="P967" s="17" t="n">
        <v>0</v>
      </c>
      <c r="Q967" s="17" t="n">
        <v>0</v>
      </c>
      <c r="R967" s="17" t="n">
        <v>0</v>
      </c>
      <c r="S967" s="17" t="n">
        <v>0</v>
      </c>
      <c r="T967" s="17" t="n">
        <v>0</v>
      </c>
    </row>
    <row r="968" customFormat="false" ht="15" hidden="false" customHeight="true" outlineLevel="0" collapsed="false">
      <c r="A968" s="17" t="s">
        <v>2218</v>
      </c>
      <c r="B968" s="17" t="s">
        <v>142</v>
      </c>
      <c r="C968" s="17" t="s">
        <v>134</v>
      </c>
      <c r="D968" s="17" t="s">
        <v>135</v>
      </c>
      <c r="E968" s="17" t="s">
        <v>243</v>
      </c>
      <c r="F968" s="17" t="s">
        <v>7</v>
      </c>
      <c r="G968" s="17" t="n">
        <v>1</v>
      </c>
      <c r="H968" s="17" t="n">
        <v>1</v>
      </c>
      <c r="I968" s="17" t="n">
        <v>1</v>
      </c>
      <c r="J968" s="17" t="n">
        <v>1</v>
      </c>
      <c r="K968" s="17" t="n">
        <v>1</v>
      </c>
      <c r="L968" s="17" t="n">
        <v>623</v>
      </c>
      <c r="M968" s="17" t="n">
        <v>396</v>
      </c>
      <c r="N968" s="17" t="n">
        <v>364</v>
      </c>
      <c r="O968" s="17" t="n">
        <v>143</v>
      </c>
      <c r="P968" s="17" t="n">
        <v>0</v>
      </c>
      <c r="Q968" s="17" t="n">
        <v>0</v>
      </c>
      <c r="R968" s="17" t="n">
        <v>0</v>
      </c>
      <c r="S968" s="17" t="n">
        <v>0</v>
      </c>
      <c r="T968" s="17" t="n">
        <v>0</v>
      </c>
    </row>
    <row r="969" customFormat="false" ht="15" hidden="false" customHeight="true" outlineLevel="0" collapsed="false">
      <c r="A969" s="17" t="s">
        <v>2218</v>
      </c>
      <c r="B969" s="17" t="s">
        <v>142</v>
      </c>
      <c r="C969" s="17" t="s">
        <v>134</v>
      </c>
      <c r="D969" s="17" t="s">
        <v>135</v>
      </c>
      <c r="E969" s="17" t="s">
        <v>243</v>
      </c>
      <c r="F969" s="17" t="s">
        <v>140</v>
      </c>
      <c r="G969" s="17" t="n">
        <v>1</v>
      </c>
      <c r="H969" s="17" t="n">
        <v>1</v>
      </c>
      <c r="I969" s="17" t="n">
        <v>1</v>
      </c>
      <c r="J969" s="17" t="n">
        <v>1</v>
      </c>
      <c r="K969" s="17" t="n">
        <v>1</v>
      </c>
      <c r="L969" s="17" t="n">
        <v>120</v>
      </c>
      <c r="M969" s="17" t="n">
        <v>58</v>
      </c>
      <c r="N969" s="17" t="n">
        <v>92</v>
      </c>
      <c r="O969" s="17" t="n">
        <v>35</v>
      </c>
      <c r="P969" s="17" t="n">
        <v>0</v>
      </c>
      <c r="Q969" s="17" t="n">
        <v>0</v>
      </c>
      <c r="R969" s="17" t="n">
        <v>0</v>
      </c>
      <c r="S969" s="17" t="n">
        <v>0</v>
      </c>
      <c r="T969" s="17" t="n">
        <v>0</v>
      </c>
    </row>
    <row r="970" customFormat="false" ht="15" hidden="false" customHeight="true" outlineLevel="0" collapsed="false">
      <c r="A970" s="17" t="s">
        <v>2218</v>
      </c>
      <c r="B970" s="17" t="s">
        <v>142</v>
      </c>
      <c r="C970" s="17" t="s">
        <v>134</v>
      </c>
      <c r="D970" s="17" t="s">
        <v>135</v>
      </c>
      <c r="E970" s="17" t="s">
        <v>243</v>
      </c>
      <c r="F970" s="17" t="s">
        <v>144</v>
      </c>
      <c r="G970" s="17" t="n">
        <v>1</v>
      </c>
      <c r="H970" s="17" t="n">
        <v>1</v>
      </c>
      <c r="I970" s="17" t="n">
        <v>1</v>
      </c>
      <c r="J970" s="17" t="n">
        <v>1</v>
      </c>
      <c r="K970" s="17" t="n">
        <v>1</v>
      </c>
      <c r="L970" s="17" t="n">
        <v>299</v>
      </c>
      <c r="M970" s="17" t="n">
        <v>158</v>
      </c>
      <c r="N970" s="17" t="n">
        <v>69</v>
      </c>
      <c r="O970" s="17" t="n">
        <v>3</v>
      </c>
      <c r="P970" s="17" t="n">
        <v>0</v>
      </c>
      <c r="Q970" s="17" t="n">
        <v>0</v>
      </c>
      <c r="R970" s="17" t="n">
        <v>0</v>
      </c>
      <c r="S970" s="17" t="n">
        <v>0</v>
      </c>
      <c r="T970" s="17" t="n">
        <v>0</v>
      </c>
    </row>
    <row r="971" customFormat="false" ht="15" hidden="false" customHeight="true" outlineLevel="0" collapsed="false">
      <c r="A971" s="17" t="s">
        <v>2218</v>
      </c>
      <c r="B971" s="17" t="s">
        <v>142</v>
      </c>
      <c r="C971" s="17" t="s">
        <v>134</v>
      </c>
      <c r="D971" s="17" t="s">
        <v>135</v>
      </c>
      <c r="E971" s="17" t="s">
        <v>243</v>
      </c>
      <c r="F971" s="17" t="s">
        <v>150</v>
      </c>
      <c r="G971" s="17" t="n">
        <v>1</v>
      </c>
      <c r="H971" s="17" t="n">
        <v>1</v>
      </c>
      <c r="I971" s="17" t="n">
        <v>1</v>
      </c>
      <c r="J971" s="17" t="n">
        <v>1</v>
      </c>
      <c r="K971" s="17" t="n">
        <v>1</v>
      </c>
      <c r="L971" s="17" t="n">
        <v>148</v>
      </c>
      <c r="M971" s="17" t="n">
        <v>90</v>
      </c>
      <c r="N971" s="17" t="n">
        <v>73</v>
      </c>
      <c r="O971" s="17" t="n">
        <v>79</v>
      </c>
      <c r="P971" s="17" t="n">
        <v>0</v>
      </c>
      <c r="Q971" s="17" t="n">
        <v>0</v>
      </c>
      <c r="R971" s="17" t="n">
        <v>0</v>
      </c>
      <c r="S971" s="17" t="n">
        <v>0</v>
      </c>
      <c r="T971" s="17" t="n">
        <v>0</v>
      </c>
    </row>
    <row r="972" customFormat="false" ht="15" hidden="false" customHeight="true" outlineLevel="0" collapsed="false">
      <c r="A972" s="17" t="s">
        <v>2218</v>
      </c>
      <c r="B972" s="17" t="s">
        <v>142</v>
      </c>
      <c r="C972" s="17" t="s">
        <v>134</v>
      </c>
      <c r="D972" s="17" t="s">
        <v>135</v>
      </c>
      <c r="E972" s="17" t="s">
        <v>243</v>
      </c>
      <c r="F972" s="17" t="s">
        <v>158</v>
      </c>
      <c r="G972" s="17" t="n">
        <v>1</v>
      </c>
      <c r="H972" s="17" t="n">
        <v>1</v>
      </c>
      <c r="I972" s="17" t="n">
        <v>1</v>
      </c>
      <c r="J972" s="17" t="n">
        <v>1</v>
      </c>
      <c r="K972" s="17" t="n">
        <v>1</v>
      </c>
      <c r="L972" s="17" t="n">
        <v>50</v>
      </c>
      <c r="M972" s="17" t="n">
        <v>90</v>
      </c>
      <c r="N972" s="17" t="n">
        <v>115</v>
      </c>
      <c r="O972" s="17" t="n">
        <v>26</v>
      </c>
      <c r="P972" s="17" t="n">
        <v>0</v>
      </c>
      <c r="Q972" s="17" t="n">
        <v>0</v>
      </c>
      <c r="R972" s="17" t="n">
        <v>0</v>
      </c>
      <c r="S972" s="17" t="n">
        <v>0</v>
      </c>
      <c r="T972" s="17" t="n">
        <v>0</v>
      </c>
    </row>
    <row r="973" customFormat="false" ht="15" hidden="false" customHeight="true" outlineLevel="0" collapsed="false">
      <c r="A973" s="17" t="s">
        <v>2218</v>
      </c>
      <c r="B973" s="17" t="s">
        <v>142</v>
      </c>
      <c r="C973" s="17" t="s">
        <v>134</v>
      </c>
      <c r="D973" s="17" t="s">
        <v>135</v>
      </c>
      <c r="E973" s="17" t="s">
        <v>243</v>
      </c>
      <c r="F973" s="17" t="s">
        <v>169</v>
      </c>
      <c r="G973" s="17" t="n">
        <v>1</v>
      </c>
      <c r="H973" s="17" t="n">
        <v>0</v>
      </c>
      <c r="I973" s="17" t="n">
        <v>1</v>
      </c>
      <c r="J973" s="17" t="n">
        <v>0</v>
      </c>
      <c r="K973" s="17" t="n">
        <v>1</v>
      </c>
      <c r="L973" s="17" t="n">
        <v>6</v>
      </c>
      <c r="M973" s="17" t="n">
        <v>0</v>
      </c>
      <c r="N973" s="17" t="n">
        <v>15</v>
      </c>
      <c r="O973" s="17" t="n">
        <v>0</v>
      </c>
      <c r="P973" s="17" t="n">
        <v>0</v>
      </c>
      <c r="Q973" s="17" t="n">
        <v>0</v>
      </c>
      <c r="R973" s="17" t="n">
        <v>0</v>
      </c>
      <c r="S973" s="17" t="n">
        <v>0</v>
      </c>
      <c r="T973" s="17" t="n">
        <v>0</v>
      </c>
    </row>
    <row r="974" customFormat="false" ht="15" hidden="false" customHeight="true" outlineLevel="0" collapsed="false">
      <c r="A974" s="17" t="s">
        <v>2218</v>
      </c>
      <c r="B974" s="17" t="s">
        <v>142</v>
      </c>
      <c r="C974" s="17" t="s">
        <v>134</v>
      </c>
      <c r="D974" s="17" t="s">
        <v>135</v>
      </c>
      <c r="E974" s="17" t="s">
        <v>139</v>
      </c>
      <c r="F974" s="17" t="s">
        <v>7</v>
      </c>
      <c r="G974" s="17" t="n">
        <v>0</v>
      </c>
      <c r="H974" s="17" t="n">
        <v>1</v>
      </c>
      <c r="I974" s="17" t="n">
        <v>1</v>
      </c>
      <c r="J974" s="17" t="n">
        <v>3</v>
      </c>
      <c r="K974" s="17" t="n">
        <v>3</v>
      </c>
      <c r="L974" s="17" t="n">
        <v>0</v>
      </c>
      <c r="M974" s="17" t="n">
        <v>12</v>
      </c>
      <c r="N974" s="17" t="n">
        <v>13</v>
      </c>
      <c r="O974" s="17" t="n">
        <v>295</v>
      </c>
      <c r="P974" s="17" t="n">
        <v>0</v>
      </c>
      <c r="Q974" s="17" t="n">
        <v>0</v>
      </c>
      <c r="R974" s="17" t="n">
        <v>0</v>
      </c>
      <c r="S974" s="17" t="n">
        <v>0</v>
      </c>
      <c r="T974" s="17" t="n">
        <v>0</v>
      </c>
    </row>
    <row r="975" customFormat="false" ht="15" hidden="false" customHeight="true" outlineLevel="0" collapsed="false">
      <c r="A975" s="17" t="s">
        <v>2218</v>
      </c>
      <c r="B975" s="17" t="s">
        <v>142</v>
      </c>
      <c r="C975" s="17" t="s">
        <v>134</v>
      </c>
      <c r="D975" s="17" t="s">
        <v>135</v>
      </c>
      <c r="E975" s="17" t="s">
        <v>139</v>
      </c>
      <c r="F975" s="17" t="s">
        <v>140</v>
      </c>
      <c r="G975" s="17" t="n">
        <v>0</v>
      </c>
      <c r="H975" s="17" t="n">
        <v>0</v>
      </c>
      <c r="I975" s="17" t="n">
        <v>1</v>
      </c>
      <c r="J975" s="17" t="n">
        <v>1</v>
      </c>
      <c r="K975" s="17" t="n">
        <v>1</v>
      </c>
      <c r="L975" s="17" t="n">
        <v>0</v>
      </c>
      <c r="M975" s="17" t="n">
        <v>0</v>
      </c>
      <c r="N975" s="17" t="n">
        <v>6</v>
      </c>
      <c r="O975" s="17" t="n">
        <v>10</v>
      </c>
      <c r="P975" s="17" t="n">
        <v>0</v>
      </c>
      <c r="Q975" s="17" t="n">
        <v>0</v>
      </c>
      <c r="R975" s="17" t="n">
        <v>0</v>
      </c>
      <c r="S975" s="17" t="n">
        <v>0</v>
      </c>
      <c r="T975" s="17" t="n">
        <v>0</v>
      </c>
    </row>
    <row r="976" customFormat="false" ht="15" hidden="false" customHeight="true" outlineLevel="0" collapsed="false">
      <c r="A976" s="17" t="s">
        <v>2218</v>
      </c>
      <c r="B976" s="17" t="s">
        <v>142</v>
      </c>
      <c r="C976" s="17" t="s">
        <v>134</v>
      </c>
      <c r="D976" s="17" t="s">
        <v>135</v>
      </c>
      <c r="E976" s="17" t="s">
        <v>139</v>
      </c>
      <c r="F976" s="17" t="s">
        <v>144</v>
      </c>
      <c r="G976" s="17" t="n">
        <v>0</v>
      </c>
      <c r="H976" s="17" t="n">
        <v>0</v>
      </c>
      <c r="I976" s="17" t="n">
        <v>0</v>
      </c>
      <c r="J976" s="17" t="n">
        <v>1</v>
      </c>
      <c r="K976" s="17" t="n">
        <v>1</v>
      </c>
      <c r="L976" s="17" t="n">
        <v>0</v>
      </c>
      <c r="M976" s="17" t="n">
        <v>0</v>
      </c>
      <c r="N976" s="17" t="n">
        <v>0</v>
      </c>
      <c r="O976" s="17" t="n">
        <v>16</v>
      </c>
      <c r="P976" s="17" t="n">
        <v>0</v>
      </c>
      <c r="Q976" s="17" t="n">
        <v>0</v>
      </c>
      <c r="R976" s="17" t="n">
        <v>0</v>
      </c>
      <c r="S976" s="17" t="n">
        <v>0</v>
      </c>
      <c r="T976" s="17" t="n">
        <v>0</v>
      </c>
    </row>
    <row r="977" customFormat="false" ht="15" hidden="false" customHeight="true" outlineLevel="0" collapsed="false">
      <c r="A977" s="17" t="s">
        <v>2218</v>
      </c>
      <c r="B977" s="17" t="s">
        <v>142</v>
      </c>
      <c r="C977" s="17" t="s">
        <v>134</v>
      </c>
      <c r="D977" s="17" t="s">
        <v>135</v>
      </c>
      <c r="E977" s="17" t="s">
        <v>139</v>
      </c>
      <c r="F977" s="17" t="s">
        <v>150</v>
      </c>
      <c r="G977" s="17" t="n">
        <v>0</v>
      </c>
      <c r="H977" s="17" t="n">
        <v>0</v>
      </c>
      <c r="I977" s="17" t="n">
        <v>1</v>
      </c>
      <c r="J977" s="17" t="n">
        <v>3</v>
      </c>
      <c r="K977" s="17" t="n">
        <v>3</v>
      </c>
      <c r="L977" s="17" t="n">
        <v>0</v>
      </c>
      <c r="M977" s="17" t="n">
        <v>0</v>
      </c>
      <c r="N977" s="17" t="n">
        <v>7</v>
      </c>
      <c r="O977" s="17" t="n">
        <v>223</v>
      </c>
      <c r="P977" s="17" t="n">
        <v>0</v>
      </c>
      <c r="Q977" s="17" t="n">
        <v>0</v>
      </c>
      <c r="R977" s="17" t="n">
        <v>0</v>
      </c>
      <c r="S977" s="17" t="n">
        <v>0</v>
      </c>
      <c r="T977" s="17" t="n">
        <v>0</v>
      </c>
    </row>
    <row r="978" customFormat="false" ht="15" hidden="false" customHeight="true" outlineLevel="0" collapsed="false">
      <c r="A978" s="17" t="s">
        <v>2218</v>
      </c>
      <c r="B978" s="17" t="s">
        <v>142</v>
      </c>
      <c r="C978" s="17" t="s">
        <v>134</v>
      </c>
      <c r="D978" s="17" t="s">
        <v>135</v>
      </c>
      <c r="E978" s="17" t="s">
        <v>139</v>
      </c>
      <c r="F978" s="17" t="s">
        <v>166</v>
      </c>
      <c r="G978" s="17" t="n">
        <v>0</v>
      </c>
      <c r="H978" s="17" t="n">
        <v>1</v>
      </c>
      <c r="I978" s="17" t="n">
        <v>0</v>
      </c>
      <c r="J978" s="17" t="n">
        <v>1</v>
      </c>
      <c r="K978" s="17" t="n">
        <v>1</v>
      </c>
      <c r="L978" s="17" t="n">
        <v>0</v>
      </c>
      <c r="M978" s="17" t="n">
        <v>12</v>
      </c>
      <c r="N978" s="17" t="n">
        <v>0</v>
      </c>
      <c r="O978" s="17" t="n">
        <v>46</v>
      </c>
      <c r="P978" s="17" t="n">
        <v>0</v>
      </c>
      <c r="Q978" s="17" t="n">
        <v>0</v>
      </c>
      <c r="R978" s="17" t="n">
        <v>0</v>
      </c>
      <c r="S978" s="17" t="n">
        <v>0</v>
      </c>
      <c r="T978" s="17" t="n">
        <v>0</v>
      </c>
    </row>
    <row r="979" customFormat="false" ht="15" hidden="false" customHeight="true" outlineLevel="0" collapsed="false">
      <c r="A979" s="17" t="s">
        <v>2218</v>
      </c>
      <c r="B979" s="17" t="s">
        <v>142</v>
      </c>
      <c r="C979" s="17" t="s">
        <v>134</v>
      </c>
      <c r="D979" s="17" t="s">
        <v>14446</v>
      </c>
      <c r="E979" s="17" t="s">
        <v>243</v>
      </c>
      <c r="F979" s="17" t="s">
        <v>7</v>
      </c>
      <c r="G979" s="17" t="n">
        <v>1</v>
      </c>
      <c r="H979" s="17" t="n">
        <v>1</v>
      </c>
      <c r="I979" s="17" t="n">
        <v>1</v>
      </c>
      <c r="J979" s="17" t="n">
        <v>1</v>
      </c>
      <c r="K979" s="17" t="n">
        <v>1</v>
      </c>
      <c r="L979" s="17" t="n">
        <v>490</v>
      </c>
      <c r="M979" s="17" t="n">
        <v>514</v>
      </c>
      <c r="N979" s="17" t="n">
        <v>630</v>
      </c>
      <c r="O979" s="17" t="n">
        <v>221</v>
      </c>
      <c r="P979" s="17" t="n">
        <v>0</v>
      </c>
      <c r="Q979" s="17" t="n">
        <v>0</v>
      </c>
      <c r="R979" s="17" t="n">
        <v>0</v>
      </c>
      <c r="S979" s="17" t="n">
        <v>0</v>
      </c>
      <c r="T979" s="17" t="n">
        <v>0</v>
      </c>
    </row>
    <row r="980" customFormat="false" ht="15" hidden="false" customHeight="true" outlineLevel="0" collapsed="false">
      <c r="A980" s="17" t="s">
        <v>2218</v>
      </c>
      <c r="B980" s="17" t="s">
        <v>142</v>
      </c>
      <c r="C980" s="17" t="s">
        <v>134</v>
      </c>
      <c r="D980" s="17" t="s">
        <v>14446</v>
      </c>
      <c r="E980" s="17" t="s">
        <v>243</v>
      </c>
      <c r="F980" s="17" t="s">
        <v>140</v>
      </c>
      <c r="G980" s="17" t="n">
        <v>0</v>
      </c>
      <c r="H980" s="17" t="n">
        <v>1</v>
      </c>
      <c r="I980" s="17" t="n">
        <v>1</v>
      </c>
      <c r="J980" s="17" t="n">
        <v>0</v>
      </c>
      <c r="K980" s="17" t="n">
        <v>1</v>
      </c>
      <c r="L980" s="17" t="n">
        <v>0</v>
      </c>
      <c r="M980" s="17" t="n">
        <v>5</v>
      </c>
      <c r="N980" s="17" t="n">
        <v>11</v>
      </c>
      <c r="O980" s="17" t="n">
        <v>0</v>
      </c>
      <c r="P980" s="17" t="n">
        <v>0</v>
      </c>
      <c r="Q980" s="17" t="n">
        <v>0</v>
      </c>
      <c r="R980" s="17" t="n">
        <v>0</v>
      </c>
      <c r="S980" s="17" t="n">
        <v>0</v>
      </c>
      <c r="T980" s="17" t="n">
        <v>0</v>
      </c>
    </row>
    <row r="981" customFormat="false" ht="15" hidden="false" customHeight="true" outlineLevel="0" collapsed="false">
      <c r="A981" s="17" t="s">
        <v>2218</v>
      </c>
      <c r="B981" s="17" t="s">
        <v>142</v>
      </c>
      <c r="C981" s="17" t="s">
        <v>134</v>
      </c>
      <c r="D981" s="17" t="s">
        <v>14446</v>
      </c>
      <c r="E981" s="17" t="s">
        <v>243</v>
      </c>
      <c r="F981" s="17" t="s">
        <v>144</v>
      </c>
      <c r="G981" s="17" t="n">
        <v>1</v>
      </c>
      <c r="H981" s="17" t="n">
        <v>1</v>
      </c>
      <c r="I981" s="17" t="n">
        <v>1</v>
      </c>
      <c r="J981" s="17" t="n">
        <v>1</v>
      </c>
      <c r="K981" s="17" t="n">
        <v>1</v>
      </c>
      <c r="L981" s="17" t="n">
        <v>19</v>
      </c>
      <c r="M981" s="17" t="n">
        <v>1</v>
      </c>
      <c r="N981" s="17" t="n">
        <v>1</v>
      </c>
      <c r="O981" s="17" t="n">
        <v>2</v>
      </c>
      <c r="P981" s="17" t="n">
        <v>0</v>
      </c>
      <c r="Q981" s="17" t="n">
        <v>0</v>
      </c>
      <c r="R981" s="17" t="n">
        <v>0</v>
      </c>
      <c r="S981" s="17" t="n">
        <v>0</v>
      </c>
      <c r="T981" s="17" t="n">
        <v>0</v>
      </c>
    </row>
    <row r="982" customFormat="false" ht="15" hidden="false" customHeight="true" outlineLevel="0" collapsed="false">
      <c r="A982" s="17" t="s">
        <v>2218</v>
      </c>
      <c r="B982" s="17" t="s">
        <v>142</v>
      </c>
      <c r="C982" s="17" t="s">
        <v>134</v>
      </c>
      <c r="D982" s="17" t="s">
        <v>14446</v>
      </c>
      <c r="E982" s="17" t="s">
        <v>243</v>
      </c>
      <c r="F982" s="17" t="s">
        <v>150</v>
      </c>
      <c r="G982" s="17" t="n">
        <v>1</v>
      </c>
      <c r="H982" s="17" t="n">
        <v>1</v>
      </c>
      <c r="I982" s="17" t="n">
        <v>1</v>
      </c>
      <c r="J982" s="17" t="n">
        <v>1</v>
      </c>
      <c r="K982" s="17" t="n">
        <v>1</v>
      </c>
      <c r="L982" s="17" t="n">
        <v>438</v>
      </c>
      <c r="M982" s="17" t="n">
        <v>470</v>
      </c>
      <c r="N982" s="17" t="n">
        <v>405</v>
      </c>
      <c r="O982" s="17" t="n">
        <v>186</v>
      </c>
      <c r="P982" s="17" t="n">
        <v>0</v>
      </c>
      <c r="Q982" s="17" t="n">
        <v>0</v>
      </c>
      <c r="R982" s="17" t="n">
        <v>0</v>
      </c>
      <c r="S982" s="17" t="n">
        <v>0</v>
      </c>
      <c r="T982" s="17" t="n">
        <v>0</v>
      </c>
    </row>
    <row r="983" customFormat="false" ht="15" hidden="false" customHeight="true" outlineLevel="0" collapsed="false">
      <c r="A983" s="17" t="s">
        <v>2218</v>
      </c>
      <c r="B983" s="17" t="s">
        <v>142</v>
      </c>
      <c r="C983" s="17" t="s">
        <v>134</v>
      </c>
      <c r="D983" s="17" t="s">
        <v>14446</v>
      </c>
      <c r="E983" s="17" t="s">
        <v>243</v>
      </c>
      <c r="F983" s="17" t="s">
        <v>158</v>
      </c>
      <c r="G983" s="17" t="n">
        <v>1</v>
      </c>
      <c r="H983" s="17" t="n">
        <v>1</v>
      </c>
      <c r="I983" s="17" t="n">
        <v>1</v>
      </c>
      <c r="J983" s="17" t="n">
        <v>1</v>
      </c>
      <c r="K983" s="17" t="n">
        <v>1</v>
      </c>
      <c r="L983" s="17" t="n">
        <v>33</v>
      </c>
      <c r="M983" s="17" t="n">
        <v>32</v>
      </c>
      <c r="N983" s="17" t="n">
        <v>194</v>
      </c>
      <c r="O983" s="17" t="n">
        <v>33</v>
      </c>
      <c r="P983" s="17" t="n">
        <v>0</v>
      </c>
      <c r="Q983" s="17" t="n">
        <v>0</v>
      </c>
      <c r="R983" s="17" t="n">
        <v>0</v>
      </c>
      <c r="S983" s="17" t="n">
        <v>0</v>
      </c>
      <c r="T983" s="17" t="n">
        <v>0</v>
      </c>
    </row>
    <row r="984" customFormat="false" ht="15" hidden="false" customHeight="true" outlineLevel="0" collapsed="false">
      <c r="A984" s="17" t="s">
        <v>2218</v>
      </c>
      <c r="B984" s="17" t="s">
        <v>142</v>
      </c>
      <c r="C984" s="17" t="s">
        <v>134</v>
      </c>
      <c r="D984" s="17" t="s">
        <v>14446</v>
      </c>
      <c r="E984" s="17" t="s">
        <v>243</v>
      </c>
      <c r="F984" s="17" t="s">
        <v>169</v>
      </c>
      <c r="G984" s="17" t="n">
        <v>0</v>
      </c>
      <c r="H984" s="17" t="n">
        <v>1</v>
      </c>
      <c r="I984" s="17" t="n">
        <v>1</v>
      </c>
      <c r="J984" s="17" t="n">
        <v>0</v>
      </c>
      <c r="K984" s="17" t="n">
        <v>1</v>
      </c>
      <c r="L984" s="17" t="n">
        <v>0</v>
      </c>
      <c r="M984" s="17" t="n">
        <v>6</v>
      </c>
      <c r="N984" s="17" t="n">
        <v>19</v>
      </c>
      <c r="O984" s="17" t="n">
        <v>0</v>
      </c>
      <c r="P984" s="17" t="n">
        <v>0</v>
      </c>
      <c r="Q984" s="17" t="n">
        <v>0</v>
      </c>
      <c r="R984" s="17" t="n">
        <v>0</v>
      </c>
      <c r="S984" s="17" t="n">
        <v>0</v>
      </c>
      <c r="T984" s="17" t="n">
        <v>0</v>
      </c>
    </row>
    <row r="985" customFormat="false" ht="15" hidden="false" customHeight="true" outlineLevel="0" collapsed="false">
      <c r="A985" s="17" t="s">
        <v>2218</v>
      </c>
      <c r="B985" s="17" t="s">
        <v>142</v>
      </c>
      <c r="C985" s="17" t="s">
        <v>134</v>
      </c>
      <c r="D985" s="17" t="s">
        <v>14446</v>
      </c>
      <c r="E985" s="17" t="s">
        <v>139</v>
      </c>
      <c r="F985" s="17" t="s">
        <v>7</v>
      </c>
      <c r="G985" s="17" t="n">
        <v>0</v>
      </c>
      <c r="H985" s="17" t="n">
        <v>1</v>
      </c>
      <c r="I985" s="17" t="n">
        <v>1</v>
      </c>
      <c r="J985" s="17" t="n">
        <v>1</v>
      </c>
      <c r="K985" s="17" t="n">
        <v>1</v>
      </c>
      <c r="L985" s="17" t="n">
        <v>0</v>
      </c>
      <c r="M985" s="17" t="n">
        <v>58</v>
      </c>
      <c r="N985" s="17" t="n">
        <v>20</v>
      </c>
      <c r="O985" s="17" t="n">
        <v>10</v>
      </c>
      <c r="P985" s="17" t="n">
        <v>0</v>
      </c>
      <c r="Q985" s="17" t="n">
        <v>0</v>
      </c>
      <c r="R985" s="17" t="n">
        <v>0</v>
      </c>
      <c r="S985" s="17" t="n">
        <v>0</v>
      </c>
      <c r="T985" s="17" t="n">
        <v>0</v>
      </c>
    </row>
    <row r="986" customFormat="false" ht="15" hidden="false" customHeight="true" outlineLevel="0" collapsed="false">
      <c r="A986" s="17" t="s">
        <v>2218</v>
      </c>
      <c r="B986" s="17" t="s">
        <v>142</v>
      </c>
      <c r="C986" s="17" t="s">
        <v>134</v>
      </c>
      <c r="D986" s="17" t="s">
        <v>14446</v>
      </c>
      <c r="E986" s="17" t="s">
        <v>139</v>
      </c>
      <c r="F986" s="17" t="s">
        <v>140</v>
      </c>
      <c r="G986" s="17" t="n">
        <v>0</v>
      </c>
      <c r="H986" s="17" t="n">
        <v>1</v>
      </c>
      <c r="I986" s="17" t="n">
        <v>0</v>
      </c>
      <c r="J986" s="17" t="n">
        <v>1</v>
      </c>
      <c r="K986" s="17" t="n">
        <v>1</v>
      </c>
      <c r="L986" s="17" t="n">
        <v>0</v>
      </c>
      <c r="M986" s="17" t="n">
        <v>5</v>
      </c>
      <c r="N986" s="17" t="n">
        <v>0</v>
      </c>
      <c r="O986" s="17" t="n">
        <v>3</v>
      </c>
      <c r="P986" s="17" t="n">
        <v>0</v>
      </c>
      <c r="Q986" s="17" t="n">
        <v>0</v>
      </c>
      <c r="R986" s="17" t="n">
        <v>0</v>
      </c>
      <c r="S986" s="17" t="n">
        <v>0</v>
      </c>
      <c r="T986" s="17" t="n">
        <v>0</v>
      </c>
    </row>
    <row r="987" customFormat="false" ht="15" hidden="false" customHeight="true" outlineLevel="0" collapsed="false">
      <c r="A987" s="17" t="s">
        <v>2218</v>
      </c>
      <c r="B987" s="17" t="s">
        <v>142</v>
      </c>
      <c r="C987" s="17" t="s">
        <v>134</v>
      </c>
      <c r="D987" s="17" t="s">
        <v>14446</v>
      </c>
      <c r="E987" s="17" t="s">
        <v>139</v>
      </c>
      <c r="F987" s="17" t="s">
        <v>150</v>
      </c>
      <c r="G987" s="17" t="n">
        <v>0</v>
      </c>
      <c r="H987" s="17" t="n">
        <v>1</v>
      </c>
      <c r="I987" s="17" t="n">
        <v>1</v>
      </c>
      <c r="J987" s="17" t="n">
        <v>1</v>
      </c>
      <c r="K987" s="17" t="n">
        <v>1</v>
      </c>
      <c r="L987" s="17" t="n">
        <v>0</v>
      </c>
      <c r="M987" s="17" t="n">
        <v>1</v>
      </c>
      <c r="N987" s="17" t="n">
        <v>6</v>
      </c>
      <c r="O987" s="17" t="n">
        <v>7</v>
      </c>
      <c r="P987" s="17" t="n">
        <v>0</v>
      </c>
      <c r="Q987" s="17" t="n">
        <v>0</v>
      </c>
      <c r="R987" s="17" t="n">
        <v>0</v>
      </c>
      <c r="S987" s="17" t="n">
        <v>0</v>
      </c>
      <c r="T987" s="17" t="n">
        <v>0</v>
      </c>
    </row>
    <row r="988" customFormat="false" ht="15" hidden="false" customHeight="true" outlineLevel="0" collapsed="false">
      <c r="A988" s="17" t="s">
        <v>2218</v>
      </c>
      <c r="B988" s="17" t="s">
        <v>142</v>
      </c>
      <c r="C988" s="17" t="s">
        <v>134</v>
      </c>
      <c r="D988" s="17" t="s">
        <v>14446</v>
      </c>
      <c r="E988" s="17" t="s">
        <v>139</v>
      </c>
      <c r="F988" s="17" t="s">
        <v>158</v>
      </c>
      <c r="G988" s="17" t="n">
        <v>0</v>
      </c>
      <c r="H988" s="17" t="n">
        <v>1</v>
      </c>
      <c r="I988" s="17" t="n">
        <v>1</v>
      </c>
      <c r="J988" s="17" t="n">
        <v>0</v>
      </c>
      <c r="K988" s="17" t="n">
        <v>1</v>
      </c>
      <c r="L988" s="17" t="n">
        <v>0</v>
      </c>
      <c r="M988" s="17" t="n">
        <v>52</v>
      </c>
      <c r="N988" s="17" t="n">
        <v>14</v>
      </c>
      <c r="O988" s="17" t="n">
        <v>0</v>
      </c>
      <c r="P988" s="17" t="n">
        <v>0</v>
      </c>
      <c r="Q988" s="17" t="n">
        <v>0</v>
      </c>
      <c r="R988" s="17" t="n">
        <v>0</v>
      </c>
      <c r="S988" s="17" t="n">
        <v>0</v>
      </c>
      <c r="T988" s="17" t="n">
        <v>0</v>
      </c>
    </row>
    <row r="989" customFormat="false" ht="15" hidden="false" customHeight="true" outlineLevel="0" collapsed="false">
      <c r="A989" s="17" t="s">
        <v>2218</v>
      </c>
      <c r="B989" s="17" t="s">
        <v>142</v>
      </c>
      <c r="C989" s="17" t="s">
        <v>148</v>
      </c>
      <c r="D989" s="17" t="s">
        <v>14443</v>
      </c>
      <c r="E989" s="17" t="s">
        <v>139</v>
      </c>
      <c r="F989" s="17" t="s">
        <v>7</v>
      </c>
      <c r="G989" s="17" t="n">
        <v>1</v>
      </c>
      <c r="H989" s="17" t="n">
        <v>1</v>
      </c>
      <c r="I989" s="17" t="n">
        <v>2</v>
      </c>
      <c r="J989" s="17" t="n">
        <v>0</v>
      </c>
      <c r="K989" s="17" t="n">
        <v>2</v>
      </c>
      <c r="L989" s="17" t="n">
        <v>43</v>
      </c>
      <c r="M989" s="17" t="n">
        <v>12</v>
      </c>
      <c r="N989" s="17" t="n">
        <v>652</v>
      </c>
      <c r="O989" s="17" t="n">
        <v>0</v>
      </c>
      <c r="P989" s="17" t="n">
        <v>0</v>
      </c>
      <c r="Q989" s="17" t="n">
        <v>0</v>
      </c>
      <c r="R989" s="17" t="n">
        <v>0</v>
      </c>
      <c r="S989" s="17" t="n">
        <v>0</v>
      </c>
      <c r="T989" s="17" t="n">
        <v>0</v>
      </c>
    </row>
    <row r="990" customFormat="false" ht="15" hidden="false" customHeight="true" outlineLevel="0" collapsed="false">
      <c r="A990" s="17" t="s">
        <v>2218</v>
      </c>
      <c r="B990" s="17" t="s">
        <v>142</v>
      </c>
      <c r="C990" s="17" t="s">
        <v>148</v>
      </c>
      <c r="D990" s="17" t="s">
        <v>14443</v>
      </c>
      <c r="E990" s="17" t="s">
        <v>139</v>
      </c>
      <c r="F990" s="17" t="s">
        <v>140</v>
      </c>
      <c r="G990" s="17" t="n">
        <v>0</v>
      </c>
      <c r="H990" s="17" t="n">
        <v>0</v>
      </c>
      <c r="I990" s="17" t="n">
        <v>2</v>
      </c>
      <c r="J990" s="17" t="n">
        <v>0</v>
      </c>
      <c r="K990" s="17" t="n">
        <v>2</v>
      </c>
      <c r="L990" s="17" t="n">
        <v>0</v>
      </c>
      <c r="M990" s="17" t="n">
        <v>0</v>
      </c>
      <c r="N990" s="17" t="n">
        <v>507</v>
      </c>
      <c r="O990" s="17" t="n">
        <v>0</v>
      </c>
      <c r="P990" s="17" t="n">
        <v>0</v>
      </c>
      <c r="Q990" s="17" t="n">
        <v>0</v>
      </c>
      <c r="R990" s="17" t="n">
        <v>0</v>
      </c>
      <c r="S990" s="17" t="n">
        <v>0</v>
      </c>
      <c r="T990" s="17" t="n">
        <v>0</v>
      </c>
    </row>
    <row r="991" customFormat="false" ht="15" hidden="false" customHeight="true" outlineLevel="0" collapsed="false">
      <c r="A991" s="17" t="s">
        <v>2218</v>
      </c>
      <c r="B991" s="17" t="s">
        <v>142</v>
      </c>
      <c r="C991" s="17" t="s">
        <v>148</v>
      </c>
      <c r="D991" s="17" t="s">
        <v>14443</v>
      </c>
      <c r="E991" s="17" t="s">
        <v>139</v>
      </c>
      <c r="F991" s="17" t="s">
        <v>150</v>
      </c>
      <c r="G991" s="17" t="n">
        <v>1</v>
      </c>
      <c r="H991" s="17" t="n">
        <v>1</v>
      </c>
      <c r="I991" s="17" t="n">
        <v>2</v>
      </c>
      <c r="J991" s="17" t="n">
        <v>0</v>
      </c>
      <c r="K991" s="17" t="n">
        <v>2</v>
      </c>
      <c r="L991" s="17" t="n">
        <v>41</v>
      </c>
      <c r="M991" s="17" t="n">
        <v>11</v>
      </c>
      <c r="N991" s="17" t="n">
        <v>43</v>
      </c>
      <c r="O991" s="17" t="n">
        <v>0</v>
      </c>
      <c r="P991" s="17" t="n">
        <v>0</v>
      </c>
      <c r="Q991" s="17" t="n">
        <v>0</v>
      </c>
      <c r="R991" s="17" t="n">
        <v>0</v>
      </c>
      <c r="S991" s="17" t="n">
        <v>0</v>
      </c>
      <c r="T991" s="17" t="n">
        <v>0</v>
      </c>
    </row>
    <row r="992" customFormat="false" ht="15" hidden="false" customHeight="true" outlineLevel="0" collapsed="false">
      <c r="A992" s="17" t="s">
        <v>2218</v>
      </c>
      <c r="B992" s="17" t="s">
        <v>142</v>
      </c>
      <c r="C992" s="17" t="s">
        <v>148</v>
      </c>
      <c r="D992" s="17" t="s">
        <v>14443</v>
      </c>
      <c r="E992" s="17" t="s">
        <v>139</v>
      </c>
      <c r="F992" s="17" t="s">
        <v>166</v>
      </c>
      <c r="G992" s="17" t="n">
        <v>0</v>
      </c>
      <c r="H992" s="17" t="n">
        <v>0</v>
      </c>
      <c r="I992" s="17" t="n">
        <v>1</v>
      </c>
      <c r="J992" s="17" t="n">
        <v>0</v>
      </c>
      <c r="K992" s="17" t="n">
        <v>1</v>
      </c>
      <c r="L992" s="17" t="n">
        <v>0</v>
      </c>
      <c r="M992" s="17" t="n">
        <v>0</v>
      </c>
      <c r="N992" s="17" t="n">
        <v>69</v>
      </c>
      <c r="O992" s="17" t="n">
        <v>0</v>
      </c>
      <c r="P992" s="17" t="n">
        <v>0</v>
      </c>
      <c r="Q992" s="17" t="n">
        <v>0</v>
      </c>
      <c r="R992" s="17" t="n">
        <v>0</v>
      </c>
      <c r="S992" s="17" t="n">
        <v>0</v>
      </c>
      <c r="T992" s="17" t="n">
        <v>0</v>
      </c>
    </row>
    <row r="993" customFormat="false" ht="15" hidden="false" customHeight="true" outlineLevel="0" collapsed="false">
      <c r="A993" s="17" t="s">
        <v>2218</v>
      </c>
      <c r="B993" s="17" t="s">
        <v>142</v>
      </c>
      <c r="C993" s="17" t="s">
        <v>148</v>
      </c>
      <c r="D993" s="17" t="s">
        <v>14443</v>
      </c>
      <c r="E993" s="17" t="s">
        <v>139</v>
      </c>
      <c r="F993" s="17" t="s">
        <v>158</v>
      </c>
      <c r="G993" s="17" t="n">
        <v>1</v>
      </c>
      <c r="H993" s="17" t="n">
        <v>1</v>
      </c>
      <c r="I993" s="17" t="n">
        <v>2</v>
      </c>
      <c r="J993" s="17" t="n">
        <v>0</v>
      </c>
      <c r="K993" s="17" t="n">
        <v>2</v>
      </c>
      <c r="L993" s="17" t="n">
        <v>2</v>
      </c>
      <c r="M993" s="17" t="n">
        <v>1</v>
      </c>
      <c r="N993" s="17" t="n">
        <v>33</v>
      </c>
      <c r="O993" s="17" t="n">
        <v>0</v>
      </c>
      <c r="P993" s="17" t="n">
        <v>0</v>
      </c>
      <c r="Q993" s="17" t="n">
        <v>0</v>
      </c>
      <c r="R993" s="17" t="n">
        <v>0</v>
      </c>
      <c r="S993" s="17" t="n">
        <v>0</v>
      </c>
      <c r="T993" s="17" t="n">
        <v>0</v>
      </c>
    </row>
    <row r="994" customFormat="false" ht="15" hidden="false" customHeight="true" outlineLevel="0" collapsed="false">
      <c r="A994" s="17" t="s">
        <v>2218</v>
      </c>
      <c r="B994" s="17" t="s">
        <v>142</v>
      </c>
      <c r="C994" s="17" t="s">
        <v>217</v>
      </c>
      <c r="D994" s="17" t="s">
        <v>235</v>
      </c>
      <c r="E994" s="17" t="s">
        <v>243</v>
      </c>
      <c r="F994" s="17" t="s">
        <v>7</v>
      </c>
      <c r="G994" s="17" t="n">
        <v>3</v>
      </c>
      <c r="H994" s="17" t="n">
        <v>3</v>
      </c>
      <c r="I994" s="17" t="n">
        <v>3</v>
      </c>
      <c r="J994" s="17" t="n">
        <v>3</v>
      </c>
      <c r="K994" s="17" t="n">
        <v>3</v>
      </c>
      <c r="L994" s="17" t="n">
        <v>1020</v>
      </c>
      <c r="M994" s="17" t="n">
        <v>674</v>
      </c>
      <c r="N994" s="17" t="n">
        <v>933</v>
      </c>
      <c r="O994" s="17" t="n">
        <v>231</v>
      </c>
      <c r="P994" s="17" t="n">
        <v>0</v>
      </c>
      <c r="Q994" s="17" t="n">
        <v>0</v>
      </c>
      <c r="R994" s="17" t="n">
        <v>0</v>
      </c>
      <c r="S994" s="17" t="n">
        <v>0</v>
      </c>
      <c r="T994" s="17" t="n">
        <v>0</v>
      </c>
    </row>
    <row r="995" customFormat="false" ht="15" hidden="false" customHeight="true" outlineLevel="0" collapsed="false">
      <c r="A995" s="17" t="s">
        <v>2218</v>
      </c>
      <c r="B995" s="17" t="s">
        <v>142</v>
      </c>
      <c r="C995" s="17" t="s">
        <v>217</v>
      </c>
      <c r="D995" s="17" t="s">
        <v>235</v>
      </c>
      <c r="E995" s="17" t="s">
        <v>243</v>
      </c>
      <c r="F995" s="17" t="s">
        <v>140</v>
      </c>
      <c r="G995" s="17" t="n">
        <v>1</v>
      </c>
      <c r="H995" s="17" t="n">
        <v>1</v>
      </c>
      <c r="I995" s="17" t="n">
        <v>2</v>
      </c>
      <c r="J995" s="17" t="n">
        <v>1</v>
      </c>
      <c r="K995" s="17" t="n">
        <v>2</v>
      </c>
      <c r="L995" s="17" t="n">
        <v>19</v>
      </c>
      <c r="M995" s="17" t="n">
        <v>64</v>
      </c>
      <c r="N995" s="17" t="n">
        <v>27</v>
      </c>
      <c r="O995" s="17" t="n">
        <v>1</v>
      </c>
      <c r="P995" s="17" t="n">
        <v>0</v>
      </c>
      <c r="Q995" s="17" t="n">
        <v>0</v>
      </c>
      <c r="R995" s="17" t="n">
        <v>0</v>
      </c>
      <c r="S995" s="17" t="n">
        <v>0</v>
      </c>
      <c r="T995" s="17" t="n">
        <v>0</v>
      </c>
    </row>
    <row r="996" customFormat="false" ht="15" hidden="false" customHeight="true" outlineLevel="0" collapsed="false">
      <c r="A996" s="17" t="s">
        <v>2218</v>
      </c>
      <c r="B996" s="17" t="s">
        <v>142</v>
      </c>
      <c r="C996" s="17" t="s">
        <v>217</v>
      </c>
      <c r="D996" s="17" t="s">
        <v>235</v>
      </c>
      <c r="E996" s="17" t="s">
        <v>243</v>
      </c>
      <c r="F996" s="17" t="s">
        <v>144</v>
      </c>
      <c r="G996" s="17" t="n">
        <v>2</v>
      </c>
      <c r="H996" s="17" t="n">
        <v>2</v>
      </c>
      <c r="I996" s="17" t="n">
        <v>2</v>
      </c>
      <c r="J996" s="17" t="n">
        <v>2</v>
      </c>
      <c r="K996" s="17" t="n">
        <v>2</v>
      </c>
      <c r="L996" s="17" t="n">
        <v>92</v>
      </c>
      <c r="M996" s="17" t="n">
        <v>81</v>
      </c>
      <c r="N996" s="17" t="n">
        <v>46</v>
      </c>
      <c r="O996" s="17" t="n">
        <v>7</v>
      </c>
      <c r="P996" s="17" t="n">
        <v>0</v>
      </c>
      <c r="Q996" s="17" t="n">
        <v>0</v>
      </c>
      <c r="R996" s="17" t="n">
        <v>0</v>
      </c>
      <c r="S996" s="17" t="n">
        <v>0</v>
      </c>
      <c r="T996" s="17" t="n">
        <v>0</v>
      </c>
    </row>
    <row r="997" customFormat="false" ht="15" hidden="false" customHeight="true" outlineLevel="0" collapsed="false">
      <c r="A997" s="17" t="s">
        <v>2218</v>
      </c>
      <c r="B997" s="17" t="s">
        <v>142</v>
      </c>
      <c r="C997" s="17" t="s">
        <v>217</v>
      </c>
      <c r="D997" s="17" t="s">
        <v>235</v>
      </c>
      <c r="E997" s="17" t="s">
        <v>243</v>
      </c>
      <c r="F997" s="17" t="s">
        <v>150</v>
      </c>
      <c r="G997" s="17" t="n">
        <v>3</v>
      </c>
      <c r="H997" s="17" t="n">
        <v>3</v>
      </c>
      <c r="I997" s="17" t="n">
        <v>3</v>
      </c>
      <c r="J997" s="17" t="n">
        <v>3</v>
      </c>
      <c r="K997" s="17" t="n">
        <v>3</v>
      </c>
      <c r="L997" s="17" t="n">
        <v>574</v>
      </c>
      <c r="M997" s="17" t="n">
        <v>306</v>
      </c>
      <c r="N997" s="17" t="n">
        <v>599</v>
      </c>
      <c r="O997" s="17" t="n">
        <v>144</v>
      </c>
      <c r="P997" s="17" t="n">
        <v>0</v>
      </c>
      <c r="Q997" s="17" t="n">
        <v>0</v>
      </c>
      <c r="R997" s="17" t="n">
        <v>0</v>
      </c>
      <c r="S997" s="17" t="n">
        <v>0</v>
      </c>
      <c r="T997" s="17" t="n">
        <v>0</v>
      </c>
    </row>
    <row r="998" customFormat="false" ht="15" hidden="false" customHeight="true" outlineLevel="0" collapsed="false">
      <c r="A998" s="17" t="s">
        <v>2218</v>
      </c>
      <c r="B998" s="17" t="s">
        <v>142</v>
      </c>
      <c r="C998" s="17" t="s">
        <v>217</v>
      </c>
      <c r="D998" s="17" t="s">
        <v>235</v>
      </c>
      <c r="E998" s="17" t="s">
        <v>243</v>
      </c>
      <c r="F998" s="17" t="s">
        <v>166</v>
      </c>
      <c r="G998" s="17" t="n">
        <v>0</v>
      </c>
      <c r="H998" s="17" t="n">
        <v>1</v>
      </c>
      <c r="I998" s="17" t="n">
        <v>0</v>
      </c>
      <c r="J998" s="17" t="n">
        <v>0</v>
      </c>
      <c r="K998" s="17" t="n">
        <v>1</v>
      </c>
      <c r="L998" s="17" t="n">
        <v>0</v>
      </c>
      <c r="M998" s="17" t="n">
        <v>5</v>
      </c>
      <c r="N998" s="17" t="n">
        <v>0</v>
      </c>
      <c r="O998" s="17" t="n">
        <v>0</v>
      </c>
      <c r="P998" s="17" t="n">
        <v>0</v>
      </c>
      <c r="Q998" s="17" t="n">
        <v>0</v>
      </c>
      <c r="R998" s="17" t="n">
        <v>0</v>
      </c>
      <c r="S998" s="17" t="n">
        <v>0</v>
      </c>
      <c r="T998" s="17" t="n">
        <v>0</v>
      </c>
    </row>
    <row r="999" customFormat="false" ht="15" hidden="false" customHeight="true" outlineLevel="0" collapsed="false">
      <c r="A999" s="17" t="s">
        <v>2218</v>
      </c>
      <c r="B999" s="17" t="s">
        <v>142</v>
      </c>
      <c r="C999" s="17" t="s">
        <v>217</v>
      </c>
      <c r="D999" s="17" t="s">
        <v>235</v>
      </c>
      <c r="E999" s="17" t="s">
        <v>243</v>
      </c>
      <c r="F999" s="17" t="s">
        <v>158</v>
      </c>
      <c r="G999" s="17" t="n">
        <v>3</v>
      </c>
      <c r="H999" s="17" t="n">
        <v>3</v>
      </c>
      <c r="I999" s="17" t="n">
        <v>3</v>
      </c>
      <c r="J999" s="17" t="n">
        <v>3</v>
      </c>
      <c r="K999" s="17" t="n">
        <v>3</v>
      </c>
      <c r="L999" s="17" t="n">
        <v>319</v>
      </c>
      <c r="M999" s="17" t="n">
        <v>217</v>
      </c>
      <c r="N999" s="17" t="n">
        <v>261</v>
      </c>
      <c r="O999" s="17" t="n">
        <v>79</v>
      </c>
      <c r="P999" s="17" t="n">
        <v>0</v>
      </c>
      <c r="Q999" s="17" t="n">
        <v>0</v>
      </c>
      <c r="R999" s="17" t="n">
        <v>0</v>
      </c>
      <c r="S999" s="17" t="n">
        <v>0</v>
      </c>
      <c r="T999" s="17" t="n">
        <v>0</v>
      </c>
    </row>
    <row r="1000" customFormat="false" ht="15" hidden="false" customHeight="true" outlineLevel="0" collapsed="false">
      <c r="A1000" s="17" t="s">
        <v>2218</v>
      </c>
      <c r="B1000" s="17" t="s">
        <v>142</v>
      </c>
      <c r="C1000" s="17" t="s">
        <v>217</v>
      </c>
      <c r="D1000" s="17" t="s">
        <v>235</v>
      </c>
      <c r="E1000" s="17" t="s">
        <v>243</v>
      </c>
      <c r="F1000" s="17" t="s">
        <v>169</v>
      </c>
      <c r="G1000" s="17" t="n">
        <v>2</v>
      </c>
      <c r="H1000" s="17" t="n">
        <v>1</v>
      </c>
      <c r="I1000" s="17" t="n">
        <v>1</v>
      </c>
      <c r="J1000" s="17" t="n">
        <v>0</v>
      </c>
      <c r="K1000" s="17" t="n">
        <v>3</v>
      </c>
      <c r="L1000" s="17" t="n">
        <v>16</v>
      </c>
      <c r="M1000" s="17" t="n">
        <v>1</v>
      </c>
      <c r="N1000" s="17" t="n">
        <v>0</v>
      </c>
      <c r="O1000" s="17" t="n">
        <v>0</v>
      </c>
      <c r="P1000" s="17" t="n">
        <v>0</v>
      </c>
      <c r="Q1000" s="17" t="n">
        <v>0</v>
      </c>
      <c r="R1000" s="17" t="n">
        <v>0</v>
      </c>
      <c r="S1000" s="17" t="n">
        <v>0</v>
      </c>
      <c r="T1000" s="17" t="n">
        <v>0</v>
      </c>
    </row>
    <row r="1001" customFormat="false" ht="15" hidden="false" customHeight="true" outlineLevel="0" collapsed="false">
      <c r="A1001" s="17" t="s">
        <v>2218</v>
      </c>
      <c r="B1001" s="17" t="s">
        <v>142</v>
      </c>
      <c r="C1001" s="17" t="s">
        <v>217</v>
      </c>
      <c r="D1001" s="17" t="s">
        <v>235</v>
      </c>
      <c r="E1001" s="17" t="s">
        <v>139</v>
      </c>
      <c r="F1001" s="17" t="s">
        <v>7</v>
      </c>
      <c r="G1001" s="17" t="n">
        <v>1</v>
      </c>
      <c r="H1001" s="17" t="n">
        <v>0</v>
      </c>
      <c r="I1001" s="17" t="n">
        <v>1</v>
      </c>
      <c r="J1001" s="17" t="n">
        <v>1</v>
      </c>
      <c r="K1001" s="17" t="n">
        <v>2</v>
      </c>
      <c r="L1001" s="17" t="n">
        <v>14</v>
      </c>
      <c r="M1001" s="17" t="n">
        <v>0</v>
      </c>
      <c r="N1001" s="17" t="n">
        <v>4</v>
      </c>
      <c r="O1001" s="17" t="n">
        <v>1</v>
      </c>
      <c r="P1001" s="17" t="n">
        <v>0</v>
      </c>
      <c r="Q1001" s="17" t="n">
        <v>0</v>
      </c>
      <c r="R1001" s="17" t="n">
        <v>0</v>
      </c>
      <c r="S1001" s="17" t="n">
        <v>0</v>
      </c>
      <c r="T1001" s="17" t="n">
        <v>0</v>
      </c>
    </row>
    <row r="1002" customFormat="false" ht="15" hidden="false" customHeight="true" outlineLevel="0" collapsed="false">
      <c r="A1002" s="17" t="s">
        <v>2218</v>
      </c>
      <c r="B1002" s="17" t="s">
        <v>142</v>
      </c>
      <c r="C1002" s="17" t="s">
        <v>217</v>
      </c>
      <c r="D1002" s="17" t="s">
        <v>235</v>
      </c>
      <c r="E1002" s="17" t="s">
        <v>139</v>
      </c>
      <c r="F1002" s="17" t="s">
        <v>144</v>
      </c>
      <c r="G1002" s="17" t="n">
        <v>1</v>
      </c>
      <c r="H1002" s="17" t="n">
        <v>0</v>
      </c>
      <c r="I1002" s="17" t="n">
        <v>0</v>
      </c>
      <c r="J1002" s="17" t="n">
        <v>1</v>
      </c>
      <c r="K1002" s="17" t="n">
        <v>2</v>
      </c>
      <c r="L1002" s="17" t="n">
        <v>3</v>
      </c>
      <c r="M1002" s="17" t="n">
        <v>0</v>
      </c>
      <c r="N1002" s="17" t="n">
        <v>0</v>
      </c>
      <c r="O1002" s="17" t="n">
        <v>1</v>
      </c>
      <c r="P1002" s="17" t="n">
        <v>0</v>
      </c>
      <c r="Q1002" s="17" t="n">
        <v>0</v>
      </c>
      <c r="R1002" s="17" t="n">
        <v>0</v>
      </c>
      <c r="S1002" s="17" t="n">
        <v>0</v>
      </c>
      <c r="T1002" s="17" t="n">
        <v>0</v>
      </c>
    </row>
    <row r="1003" customFormat="false" ht="15" hidden="false" customHeight="true" outlineLevel="0" collapsed="false">
      <c r="A1003" s="17" t="s">
        <v>2218</v>
      </c>
      <c r="B1003" s="17" t="s">
        <v>142</v>
      </c>
      <c r="C1003" s="17" t="s">
        <v>217</v>
      </c>
      <c r="D1003" s="17" t="s">
        <v>235</v>
      </c>
      <c r="E1003" s="17" t="s">
        <v>139</v>
      </c>
      <c r="F1003" s="17" t="s">
        <v>150</v>
      </c>
      <c r="G1003" s="17" t="n">
        <v>1</v>
      </c>
      <c r="H1003" s="17" t="n">
        <v>0</v>
      </c>
      <c r="I1003" s="17" t="n">
        <v>1</v>
      </c>
      <c r="J1003" s="17" t="n">
        <v>0</v>
      </c>
      <c r="K1003" s="17" t="n">
        <v>2</v>
      </c>
      <c r="L1003" s="17" t="n">
        <v>2</v>
      </c>
      <c r="M1003" s="17" t="n">
        <v>0</v>
      </c>
      <c r="N1003" s="17" t="n">
        <v>4</v>
      </c>
      <c r="O1003" s="17" t="n">
        <v>0</v>
      </c>
      <c r="P1003" s="17" t="n">
        <v>0</v>
      </c>
      <c r="Q1003" s="17" t="n">
        <v>0</v>
      </c>
      <c r="R1003" s="17" t="n">
        <v>0</v>
      </c>
      <c r="S1003" s="17" t="n">
        <v>0</v>
      </c>
      <c r="T1003" s="17" t="n">
        <v>0</v>
      </c>
    </row>
    <row r="1004" customFormat="false" ht="15" hidden="false" customHeight="true" outlineLevel="0" collapsed="false">
      <c r="A1004" s="17" t="s">
        <v>2218</v>
      </c>
      <c r="B1004" s="17" t="s">
        <v>142</v>
      </c>
      <c r="C1004" s="17" t="s">
        <v>217</v>
      </c>
      <c r="D1004" s="17" t="s">
        <v>235</v>
      </c>
      <c r="E1004" s="17" t="s">
        <v>139</v>
      </c>
      <c r="F1004" s="17" t="s">
        <v>158</v>
      </c>
      <c r="G1004" s="17" t="n">
        <v>1</v>
      </c>
      <c r="H1004" s="17" t="n">
        <v>0</v>
      </c>
      <c r="I1004" s="17" t="n">
        <v>0</v>
      </c>
      <c r="J1004" s="17" t="n">
        <v>0</v>
      </c>
      <c r="K1004" s="17" t="n">
        <v>1</v>
      </c>
      <c r="L1004" s="17" t="n">
        <v>9</v>
      </c>
      <c r="M1004" s="17" t="n">
        <v>0</v>
      </c>
      <c r="N1004" s="17" t="n">
        <v>0</v>
      </c>
      <c r="O1004" s="17" t="n">
        <v>0</v>
      </c>
      <c r="P1004" s="17" t="n">
        <v>0</v>
      </c>
      <c r="Q1004" s="17" t="n">
        <v>0</v>
      </c>
      <c r="R1004" s="17" t="n">
        <v>0</v>
      </c>
      <c r="S1004" s="17" t="n">
        <v>0</v>
      </c>
      <c r="T1004" s="17" t="n">
        <v>0</v>
      </c>
    </row>
    <row r="1005" customFormat="false" ht="15" hidden="false" customHeight="true" outlineLevel="0" collapsed="false">
      <c r="A1005" s="17" t="s">
        <v>2218</v>
      </c>
      <c r="B1005" s="17" t="s">
        <v>142</v>
      </c>
      <c r="C1005" s="17" t="s">
        <v>217</v>
      </c>
      <c r="D1005" s="17" t="s">
        <v>218</v>
      </c>
      <c r="E1005" s="17" t="s">
        <v>243</v>
      </c>
      <c r="F1005" s="17" t="s">
        <v>7</v>
      </c>
      <c r="G1005" s="17" t="n">
        <v>1</v>
      </c>
      <c r="H1005" s="17" t="n">
        <v>1</v>
      </c>
      <c r="I1005" s="17" t="n">
        <v>1</v>
      </c>
      <c r="J1005" s="17" t="n">
        <v>1</v>
      </c>
      <c r="K1005" s="17" t="n">
        <v>1</v>
      </c>
      <c r="L1005" s="17" t="n">
        <v>85</v>
      </c>
      <c r="M1005" s="17" t="n">
        <v>80</v>
      </c>
      <c r="N1005" s="17" t="n">
        <v>201</v>
      </c>
      <c r="O1005" s="17" t="n">
        <v>99</v>
      </c>
      <c r="P1005" s="17" t="n">
        <v>0</v>
      </c>
      <c r="Q1005" s="17" t="n">
        <v>0</v>
      </c>
      <c r="R1005" s="17" t="n">
        <v>0</v>
      </c>
      <c r="S1005" s="17" t="n">
        <v>0</v>
      </c>
      <c r="T1005" s="17" t="n">
        <v>0</v>
      </c>
    </row>
    <row r="1006" customFormat="false" ht="15" hidden="false" customHeight="true" outlineLevel="0" collapsed="false">
      <c r="A1006" s="17" t="s">
        <v>2218</v>
      </c>
      <c r="B1006" s="17" t="s">
        <v>142</v>
      </c>
      <c r="C1006" s="17" t="s">
        <v>217</v>
      </c>
      <c r="D1006" s="17" t="s">
        <v>218</v>
      </c>
      <c r="E1006" s="17" t="s">
        <v>243</v>
      </c>
      <c r="F1006" s="17" t="s">
        <v>140</v>
      </c>
      <c r="G1006" s="17" t="n">
        <v>1</v>
      </c>
      <c r="H1006" s="17" t="n">
        <v>1</v>
      </c>
      <c r="I1006" s="17" t="n">
        <v>1</v>
      </c>
      <c r="J1006" s="17" t="n">
        <v>1</v>
      </c>
      <c r="K1006" s="17" t="n">
        <v>1</v>
      </c>
      <c r="L1006" s="17" t="n">
        <v>16</v>
      </c>
      <c r="M1006" s="17" t="n">
        <v>4</v>
      </c>
      <c r="N1006" s="17" t="n">
        <v>3</v>
      </c>
      <c r="O1006" s="17" t="n">
        <v>46</v>
      </c>
      <c r="P1006" s="17" t="n">
        <v>0</v>
      </c>
      <c r="Q1006" s="17" t="n">
        <v>0</v>
      </c>
      <c r="R1006" s="17" t="n">
        <v>0</v>
      </c>
      <c r="S1006" s="17" t="n">
        <v>0</v>
      </c>
      <c r="T1006" s="17" t="n">
        <v>0</v>
      </c>
    </row>
    <row r="1007" customFormat="false" ht="15" hidden="false" customHeight="true" outlineLevel="0" collapsed="false">
      <c r="A1007" s="17" t="s">
        <v>2218</v>
      </c>
      <c r="B1007" s="17" t="s">
        <v>142</v>
      </c>
      <c r="C1007" s="17" t="s">
        <v>217</v>
      </c>
      <c r="D1007" s="17" t="s">
        <v>218</v>
      </c>
      <c r="E1007" s="17" t="s">
        <v>243</v>
      </c>
      <c r="F1007" s="17" t="s">
        <v>144</v>
      </c>
      <c r="G1007" s="17" t="n">
        <v>1</v>
      </c>
      <c r="H1007" s="17" t="n">
        <v>0</v>
      </c>
      <c r="I1007" s="17" t="n">
        <v>1</v>
      </c>
      <c r="J1007" s="17" t="n">
        <v>1</v>
      </c>
      <c r="K1007" s="17" t="n">
        <v>1</v>
      </c>
      <c r="L1007" s="17" t="n">
        <v>7</v>
      </c>
      <c r="M1007" s="17" t="n">
        <v>0</v>
      </c>
      <c r="N1007" s="17" t="n">
        <v>4</v>
      </c>
      <c r="O1007" s="17" t="n">
        <v>5</v>
      </c>
      <c r="P1007" s="17" t="n">
        <v>0</v>
      </c>
      <c r="Q1007" s="17" t="n">
        <v>0</v>
      </c>
      <c r="R1007" s="17" t="n">
        <v>0</v>
      </c>
      <c r="S1007" s="17" t="n">
        <v>0</v>
      </c>
      <c r="T1007" s="17" t="n">
        <v>0</v>
      </c>
    </row>
    <row r="1008" customFormat="false" ht="15" hidden="false" customHeight="true" outlineLevel="0" collapsed="false">
      <c r="A1008" s="17" t="s">
        <v>2218</v>
      </c>
      <c r="B1008" s="17" t="s">
        <v>142</v>
      </c>
      <c r="C1008" s="17" t="s">
        <v>217</v>
      </c>
      <c r="D1008" s="17" t="s">
        <v>218</v>
      </c>
      <c r="E1008" s="17" t="s">
        <v>243</v>
      </c>
      <c r="F1008" s="17" t="s">
        <v>150</v>
      </c>
      <c r="G1008" s="17" t="n">
        <v>1</v>
      </c>
      <c r="H1008" s="17" t="n">
        <v>1</v>
      </c>
      <c r="I1008" s="17" t="n">
        <v>1</v>
      </c>
      <c r="J1008" s="17" t="n">
        <v>1</v>
      </c>
      <c r="K1008" s="17" t="n">
        <v>1</v>
      </c>
      <c r="L1008" s="17" t="n">
        <v>46</v>
      </c>
      <c r="M1008" s="17" t="n">
        <v>66</v>
      </c>
      <c r="N1008" s="17" t="n">
        <v>118</v>
      </c>
      <c r="O1008" s="17" t="n">
        <v>18</v>
      </c>
      <c r="P1008" s="17" t="n">
        <v>0</v>
      </c>
      <c r="Q1008" s="17" t="n">
        <v>0</v>
      </c>
      <c r="R1008" s="17" t="n">
        <v>0</v>
      </c>
      <c r="S1008" s="17" t="n">
        <v>0</v>
      </c>
      <c r="T1008" s="17" t="n">
        <v>0</v>
      </c>
    </row>
    <row r="1009" customFormat="false" ht="15" hidden="false" customHeight="true" outlineLevel="0" collapsed="false">
      <c r="A1009" s="17" t="s">
        <v>2218</v>
      </c>
      <c r="B1009" s="17" t="s">
        <v>142</v>
      </c>
      <c r="C1009" s="17" t="s">
        <v>217</v>
      </c>
      <c r="D1009" s="17" t="s">
        <v>218</v>
      </c>
      <c r="E1009" s="17" t="s">
        <v>243</v>
      </c>
      <c r="F1009" s="17" t="s">
        <v>158</v>
      </c>
      <c r="G1009" s="17" t="n">
        <v>1</v>
      </c>
      <c r="H1009" s="17" t="n">
        <v>1</v>
      </c>
      <c r="I1009" s="17" t="n">
        <v>1</v>
      </c>
      <c r="J1009" s="17" t="n">
        <v>1</v>
      </c>
      <c r="K1009" s="17" t="n">
        <v>1</v>
      </c>
      <c r="L1009" s="17" t="n">
        <v>16</v>
      </c>
      <c r="M1009" s="17" t="n">
        <v>10</v>
      </c>
      <c r="N1009" s="17" t="n">
        <v>70</v>
      </c>
      <c r="O1009" s="17" t="n">
        <v>30</v>
      </c>
      <c r="P1009" s="17" t="n">
        <v>0</v>
      </c>
      <c r="Q1009" s="17" t="n">
        <v>0</v>
      </c>
      <c r="R1009" s="17" t="n">
        <v>0</v>
      </c>
      <c r="S1009" s="17" t="n">
        <v>0</v>
      </c>
      <c r="T1009" s="17" t="n">
        <v>0</v>
      </c>
    </row>
    <row r="1010" customFormat="false" ht="15" hidden="false" customHeight="true" outlineLevel="0" collapsed="false">
      <c r="A1010" s="17" t="s">
        <v>2218</v>
      </c>
      <c r="B1010" s="17" t="s">
        <v>142</v>
      </c>
      <c r="C1010" s="17" t="s">
        <v>217</v>
      </c>
      <c r="D1010" s="17" t="s">
        <v>218</v>
      </c>
      <c r="E1010" s="17" t="s">
        <v>243</v>
      </c>
      <c r="F1010" s="17" t="s">
        <v>169</v>
      </c>
      <c r="G1010" s="17" t="n">
        <v>0</v>
      </c>
      <c r="H1010" s="17" t="n">
        <v>0</v>
      </c>
      <c r="I1010" s="17" t="n">
        <v>1</v>
      </c>
      <c r="J1010" s="17" t="n">
        <v>0</v>
      </c>
      <c r="K1010" s="17" t="n">
        <v>1</v>
      </c>
      <c r="L1010" s="17" t="n">
        <v>0</v>
      </c>
      <c r="M1010" s="17" t="n">
        <v>0</v>
      </c>
      <c r="N1010" s="17" t="n">
        <v>6</v>
      </c>
      <c r="O1010" s="17" t="n">
        <v>0</v>
      </c>
      <c r="P1010" s="17" t="n">
        <v>0</v>
      </c>
      <c r="Q1010" s="17" t="n">
        <v>0</v>
      </c>
      <c r="R1010" s="17" t="n">
        <v>0</v>
      </c>
      <c r="S1010" s="17" t="n">
        <v>0</v>
      </c>
      <c r="T1010" s="17" t="n">
        <v>0</v>
      </c>
    </row>
    <row r="1011" customFormat="false" ht="15" hidden="false" customHeight="true" outlineLevel="0" collapsed="false">
      <c r="A1011" s="17" t="s">
        <v>2218</v>
      </c>
      <c r="B1011" s="17" t="s">
        <v>142</v>
      </c>
      <c r="C1011" s="17" t="s">
        <v>217</v>
      </c>
      <c r="D1011" s="17" t="s">
        <v>218</v>
      </c>
      <c r="E1011" s="17" t="s">
        <v>139</v>
      </c>
      <c r="F1011" s="17" t="s">
        <v>7</v>
      </c>
      <c r="G1011" s="17" t="n">
        <v>3</v>
      </c>
      <c r="H1011" s="17" t="n">
        <v>1</v>
      </c>
      <c r="I1011" s="17" t="n">
        <v>1</v>
      </c>
      <c r="J1011" s="17" t="n">
        <v>0</v>
      </c>
      <c r="K1011" s="17" t="n">
        <v>3</v>
      </c>
      <c r="L1011" s="17" t="n">
        <v>33</v>
      </c>
      <c r="M1011" s="17" t="n">
        <v>9</v>
      </c>
      <c r="N1011" s="17" t="n">
        <v>4</v>
      </c>
      <c r="O1011" s="17" t="n">
        <v>0</v>
      </c>
      <c r="P1011" s="17" t="n">
        <v>0</v>
      </c>
      <c r="Q1011" s="17" t="n">
        <v>0</v>
      </c>
      <c r="R1011" s="17" t="n">
        <v>0</v>
      </c>
      <c r="S1011" s="17" t="n">
        <v>0</v>
      </c>
      <c r="T1011" s="17" t="n">
        <v>0</v>
      </c>
    </row>
    <row r="1012" customFormat="false" ht="15" hidden="false" customHeight="true" outlineLevel="0" collapsed="false">
      <c r="A1012" s="17" t="s">
        <v>2218</v>
      </c>
      <c r="B1012" s="17" t="s">
        <v>142</v>
      </c>
      <c r="C1012" s="17" t="s">
        <v>217</v>
      </c>
      <c r="D1012" s="17" t="s">
        <v>218</v>
      </c>
      <c r="E1012" s="17" t="s">
        <v>139</v>
      </c>
      <c r="F1012" s="17" t="s">
        <v>144</v>
      </c>
      <c r="G1012" s="17" t="n">
        <v>1</v>
      </c>
      <c r="H1012" s="17" t="n">
        <v>1</v>
      </c>
      <c r="I1012" s="17" t="n">
        <v>0</v>
      </c>
      <c r="J1012" s="17" t="n">
        <v>0</v>
      </c>
      <c r="K1012" s="17" t="n">
        <v>2</v>
      </c>
      <c r="L1012" s="17" t="n">
        <v>1</v>
      </c>
      <c r="M1012" s="17" t="n">
        <v>1</v>
      </c>
      <c r="N1012" s="17" t="n">
        <v>0</v>
      </c>
      <c r="O1012" s="17" t="n">
        <v>0</v>
      </c>
      <c r="P1012" s="17" t="n">
        <v>0</v>
      </c>
      <c r="Q1012" s="17" t="n">
        <v>0</v>
      </c>
      <c r="R1012" s="17" t="n">
        <v>0</v>
      </c>
      <c r="S1012" s="17" t="n">
        <v>0</v>
      </c>
      <c r="T1012" s="17" t="n">
        <v>0</v>
      </c>
    </row>
    <row r="1013" customFormat="false" ht="15" hidden="false" customHeight="true" outlineLevel="0" collapsed="false">
      <c r="A1013" s="17" t="s">
        <v>2218</v>
      </c>
      <c r="B1013" s="17" t="s">
        <v>142</v>
      </c>
      <c r="C1013" s="17" t="s">
        <v>217</v>
      </c>
      <c r="D1013" s="17" t="s">
        <v>218</v>
      </c>
      <c r="E1013" s="17" t="s">
        <v>139</v>
      </c>
      <c r="F1013" s="17" t="s">
        <v>150</v>
      </c>
      <c r="G1013" s="17" t="n">
        <v>2</v>
      </c>
      <c r="H1013" s="17" t="n">
        <v>1</v>
      </c>
      <c r="I1013" s="17" t="n">
        <v>0</v>
      </c>
      <c r="J1013" s="17" t="n">
        <v>0</v>
      </c>
      <c r="K1013" s="17" t="n">
        <v>2</v>
      </c>
      <c r="L1013" s="17" t="n">
        <v>31</v>
      </c>
      <c r="M1013" s="17" t="n">
        <v>7</v>
      </c>
      <c r="N1013" s="17" t="n">
        <v>0</v>
      </c>
      <c r="O1013" s="17" t="n">
        <v>0</v>
      </c>
      <c r="P1013" s="17" t="n">
        <v>0</v>
      </c>
      <c r="Q1013" s="17" t="n">
        <v>0</v>
      </c>
      <c r="R1013" s="17" t="n">
        <v>0</v>
      </c>
      <c r="S1013" s="17" t="n">
        <v>0</v>
      </c>
      <c r="T1013" s="17" t="n">
        <v>0</v>
      </c>
    </row>
    <row r="1014" customFormat="false" ht="15" hidden="false" customHeight="true" outlineLevel="0" collapsed="false">
      <c r="A1014" s="17" t="s">
        <v>2218</v>
      </c>
      <c r="B1014" s="17" t="s">
        <v>142</v>
      </c>
      <c r="C1014" s="17" t="s">
        <v>217</v>
      </c>
      <c r="D1014" s="17" t="s">
        <v>218</v>
      </c>
      <c r="E1014" s="17" t="s">
        <v>139</v>
      </c>
      <c r="F1014" s="17" t="s">
        <v>158</v>
      </c>
      <c r="G1014" s="17" t="n">
        <v>1</v>
      </c>
      <c r="H1014" s="17" t="n">
        <v>1</v>
      </c>
      <c r="I1014" s="17" t="n">
        <v>1</v>
      </c>
      <c r="J1014" s="17" t="n">
        <v>0</v>
      </c>
      <c r="K1014" s="17" t="n">
        <v>1</v>
      </c>
      <c r="L1014" s="17" t="n">
        <v>1</v>
      </c>
      <c r="M1014" s="17" t="n">
        <v>1</v>
      </c>
      <c r="N1014" s="17" t="n">
        <v>4</v>
      </c>
      <c r="O1014" s="17" t="n">
        <v>0</v>
      </c>
      <c r="P1014" s="17" t="n">
        <v>0</v>
      </c>
      <c r="Q1014" s="17" t="n">
        <v>0</v>
      </c>
      <c r="R1014" s="17" t="n">
        <v>0</v>
      </c>
      <c r="S1014" s="17" t="n">
        <v>0</v>
      </c>
      <c r="T1014" s="17" t="n">
        <v>0</v>
      </c>
    </row>
    <row r="1015" customFormat="false" ht="15" hidden="false" customHeight="true" outlineLevel="0" collapsed="false">
      <c r="A1015" s="17" t="s">
        <v>2067</v>
      </c>
      <c r="B1015" s="17" t="s">
        <v>156</v>
      </c>
      <c r="C1015" s="17" t="s">
        <v>134</v>
      </c>
      <c r="D1015" s="17" t="s">
        <v>135</v>
      </c>
      <c r="E1015" s="17" t="s">
        <v>243</v>
      </c>
      <c r="F1015" s="17" t="s">
        <v>7</v>
      </c>
      <c r="G1015" s="17" t="n">
        <v>4</v>
      </c>
      <c r="H1015" s="17" t="n">
        <v>4</v>
      </c>
      <c r="I1015" s="17" t="n">
        <v>4</v>
      </c>
      <c r="J1015" s="17" t="n">
        <v>4</v>
      </c>
      <c r="K1015" s="17" t="n">
        <v>4</v>
      </c>
      <c r="L1015" s="17" t="n">
        <v>3035</v>
      </c>
      <c r="M1015" s="17" t="n">
        <v>2463</v>
      </c>
      <c r="N1015" s="17" t="n">
        <v>3225</v>
      </c>
      <c r="O1015" s="17" t="n">
        <v>1045</v>
      </c>
      <c r="P1015" s="17" t="n">
        <v>0</v>
      </c>
      <c r="Q1015" s="17" t="n">
        <v>0</v>
      </c>
      <c r="R1015" s="17" t="n">
        <v>0</v>
      </c>
      <c r="S1015" s="17" t="n">
        <v>0</v>
      </c>
      <c r="T1015" s="17" t="n">
        <v>0</v>
      </c>
    </row>
    <row r="1016" customFormat="false" ht="15" hidden="false" customHeight="true" outlineLevel="0" collapsed="false">
      <c r="A1016" s="17" t="s">
        <v>2067</v>
      </c>
      <c r="B1016" s="17" t="s">
        <v>156</v>
      </c>
      <c r="C1016" s="17" t="s">
        <v>134</v>
      </c>
      <c r="D1016" s="17" t="s">
        <v>135</v>
      </c>
      <c r="E1016" s="17" t="s">
        <v>243</v>
      </c>
      <c r="F1016" s="17" t="s">
        <v>140</v>
      </c>
      <c r="G1016" s="17" t="n">
        <v>2</v>
      </c>
      <c r="H1016" s="17" t="n">
        <v>2</v>
      </c>
      <c r="I1016" s="17" t="n">
        <v>2</v>
      </c>
      <c r="J1016" s="17" t="n">
        <v>1</v>
      </c>
      <c r="K1016" s="17" t="n">
        <v>2</v>
      </c>
      <c r="L1016" s="17" t="n">
        <v>191</v>
      </c>
      <c r="M1016" s="17" t="n">
        <v>100</v>
      </c>
      <c r="N1016" s="17" t="n">
        <v>89</v>
      </c>
      <c r="O1016" s="17" t="n">
        <v>12</v>
      </c>
      <c r="P1016" s="17" t="n">
        <v>0</v>
      </c>
      <c r="Q1016" s="17" t="n">
        <v>0</v>
      </c>
      <c r="R1016" s="17" t="n">
        <v>0</v>
      </c>
      <c r="S1016" s="17" t="n">
        <v>0</v>
      </c>
      <c r="T1016" s="17" t="n">
        <v>0</v>
      </c>
    </row>
    <row r="1017" customFormat="false" ht="15" hidden="false" customHeight="true" outlineLevel="0" collapsed="false">
      <c r="A1017" s="17" t="s">
        <v>2067</v>
      </c>
      <c r="B1017" s="17" t="s">
        <v>156</v>
      </c>
      <c r="C1017" s="17" t="s">
        <v>134</v>
      </c>
      <c r="D1017" s="17" t="s">
        <v>135</v>
      </c>
      <c r="E1017" s="17" t="s">
        <v>243</v>
      </c>
      <c r="F1017" s="17" t="s">
        <v>144</v>
      </c>
      <c r="G1017" s="17" t="n">
        <v>2</v>
      </c>
      <c r="H1017" s="17" t="n">
        <v>1</v>
      </c>
      <c r="I1017" s="17" t="n">
        <v>2</v>
      </c>
      <c r="J1017" s="17" t="n">
        <v>2</v>
      </c>
      <c r="K1017" s="17" t="n">
        <v>2</v>
      </c>
      <c r="L1017" s="17" t="n">
        <v>522</v>
      </c>
      <c r="M1017" s="17" t="n">
        <v>325</v>
      </c>
      <c r="N1017" s="17" t="n">
        <v>121</v>
      </c>
      <c r="O1017" s="17" t="n">
        <v>5</v>
      </c>
      <c r="P1017" s="17" t="n">
        <v>0</v>
      </c>
      <c r="Q1017" s="17" t="n">
        <v>0</v>
      </c>
      <c r="R1017" s="17" t="n">
        <v>0</v>
      </c>
      <c r="S1017" s="17" t="n">
        <v>0</v>
      </c>
      <c r="T1017" s="17" t="n">
        <v>0</v>
      </c>
    </row>
    <row r="1018" customFormat="false" ht="15" hidden="false" customHeight="true" outlineLevel="0" collapsed="false">
      <c r="A1018" s="17" t="s">
        <v>2067</v>
      </c>
      <c r="B1018" s="17" t="s">
        <v>156</v>
      </c>
      <c r="C1018" s="17" t="s">
        <v>134</v>
      </c>
      <c r="D1018" s="17" t="s">
        <v>135</v>
      </c>
      <c r="E1018" s="17" t="s">
        <v>243</v>
      </c>
      <c r="F1018" s="17" t="s">
        <v>150</v>
      </c>
      <c r="G1018" s="17" t="n">
        <v>4</v>
      </c>
      <c r="H1018" s="17" t="n">
        <v>4</v>
      </c>
      <c r="I1018" s="17" t="n">
        <v>4</v>
      </c>
      <c r="J1018" s="17" t="n">
        <v>4</v>
      </c>
      <c r="K1018" s="17" t="n">
        <v>4</v>
      </c>
      <c r="L1018" s="17" t="n">
        <v>1691</v>
      </c>
      <c r="M1018" s="17" t="n">
        <v>1165</v>
      </c>
      <c r="N1018" s="17" t="n">
        <v>1874</v>
      </c>
      <c r="O1018" s="17" t="n">
        <v>686</v>
      </c>
      <c r="P1018" s="17" t="n">
        <v>0</v>
      </c>
      <c r="Q1018" s="17" t="n">
        <v>0</v>
      </c>
      <c r="R1018" s="17" t="n">
        <v>0</v>
      </c>
      <c r="S1018" s="17" t="n">
        <v>0</v>
      </c>
      <c r="T1018" s="17" t="n">
        <v>0</v>
      </c>
    </row>
    <row r="1019" customFormat="false" ht="15" hidden="false" customHeight="true" outlineLevel="0" collapsed="false">
      <c r="A1019" s="17" t="s">
        <v>2067</v>
      </c>
      <c r="B1019" s="17" t="s">
        <v>156</v>
      </c>
      <c r="C1019" s="17" t="s">
        <v>134</v>
      </c>
      <c r="D1019" s="17" t="s">
        <v>135</v>
      </c>
      <c r="E1019" s="17" t="s">
        <v>243</v>
      </c>
      <c r="F1019" s="17" t="s">
        <v>166</v>
      </c>
      <c r="G1019" s="17" t="n">
        <v>1</v>
      </c>
      <c r="H1019" s="17" t="n">
        <v>2</v>
      </c>
      <c r="I1019" s="17" t="n">
        <v>1</v>
      </c>
      <c r="J1019" s="17" t="n">
        <v>0</v>
      </c>
      <c r="K1019" s="17" t="n">
        <v>2</v>
      </c>
      <c r="L1019" s="17" t="n">
        <v>18</v>
      </c>
      <c r="M1019" s="17" t="n">
        <v>161</v>
      </c>
      <c r="N1019" s="17" t="n">
        <v>25</v>
      </c>
      <c r="O1019" s="17" t="n">
        <v>0</v>
      </c>
      <c r="P1019" s="17" t="n">
        <v>0</v>
      </c>
      <c r="Q1019" s="17" t="n">
        <v>0</v>
      </c>
      <c r="R1019" s="17" t="n">
        <v>0</v>
      </c>
      <c r="S1019" s="17" t="n">
        <v>0</v>
      </c>
      <c r="T1019" s="17" t="n">
        <v>0</v>
      </c>
    </row>
    <row r="1020" customFormat="false" ht="15" hidden="false" customHeight="true" outlineLevel="0" collapsed="false">
      <c r="A1020" s="17" t="s">
        <v>2067</v>
      </c>
      <c r="B1020" s="17" t="s">
        <v>156</v>
      </c>
      <c r="C1020" s="17" t="s">
        <v>134</v>
      </c>
      <c r="D1020" s="17" t="s">
        <v>135</v>
      </c>
      <c r="E1020" s="17" t="s">
        <v>243</v>
      </c>
      <c r="F1020" s="17" t="s">
        <v>158</v>
      </c>
      <c r="G1020" s="17" t="n">
        <v>4</v>
      </c>
      <c r="H1020" s="17" t="n">
        <v>3</v>
      </c>
      <c r="I1020" s="17" t="n">
        <v>4</v>
      </c>
      <c r="J1020" s="17" t="n">
        <v>4</v>
      </c>
      <c r="K1020" s="17" t="n">
        <v>4</v>
      </c>
      <c r="L1020" s="17" t="n">
        <v>601</v>
      </c>
      <c r="M1020" s="17" t="n">
        <v>696</v>
      </c>
      <c r="N1020" s="17" t="n">
        <v>1097</v>
      </c>
      <c r="O1020" s="17" t="n">
        <v>342</v>
      </c>
      <c r="P1020" s="17" t="n">
        <v>0</v>
      </c>
      <c r="Q1020" s="17" t="n">
        <v>0</v>
      </c>
      <c r="R1020" s="17" t="n">
        <v>0</v>
      </c>
      <c r="S1020" s="17" t="n">
        <v>0</v>
      </c>
      <c r="T1020" s="17" t="n">
        <v>0</v>
      </c>
    </row>
    <row r="1021" customFormat="false" ht="15" hidden="false" customHeight="true" outlineLevel="0" collapsed="false">
      <c r="A1021" s="17" t="s">
        <v>2067</v>
      </c>
      <c r="B1021" s="17" t="s">
        <v>156</v>
      </c>
      <c r="C1021" s="17" t="s">
        <v>134</v>
      </c>
      <c r="D1021" s="17" t="s">
        <v>135</v>
      </c>
      <c r="E1021" s="17" t="s">
        <v>243</v>
      </c>
      <c r="F1021" s="17" t="s">
        <v>169</v>
      </c>
      <c r="G1021" s="17" t="n">
        <v>1</v>
      </c>
      <c r="H1021" s="17" t="n">
        <v>3</v>
      </c>
      <c r="I1021" s="17" t="n">
        <v>2</v>
      </c>
      <c r="J1021" s="17" t="n">
        <v>0</v>
      </c>
      <c r="K1021" s="17" t="n">
        <v>4</v>
      </c>
      <c r="L1021" s="17" t="n">
        <v>12</v>
      </c>
      <c r="M1021" s="17" t="n">
        <v>16</v>
      </c>
      <c r="N1021" s="17" t="n">
        <v>19</v>
      </c>
      <c r="O1021" s="17" t="n">
        <v>0</v>
      </c>
      <c r="P1021" s="17" t="n">
        <v>0</v>
      </c>
      <c r="Q1021" s="17" t="n">
        <v>0</v>
      </c>
      <c r="R1021" s="17" t="n">
        <v>0</v>
      </c>
      <c r="S1021" s="17" t="n">
        <v>0</v>
      </c>
      <c r="T1021" s="17" t="n">
        <v>0</v>
      </c>
    </row>
    <row r="1022" customFormat="false" ht="15" hidden="false" customHeight="true" outlineLevel="0" collapsed="false">
      <c r="A1022" s="17" t="s">
        <v>2067</v>
      </c>
      <c r="B1022" s="17" t="s">
        <v>156</v>
      </c>
      <c r="C1022" s="17" t="s">
        <v>134</v>
      </c>
      <c r="D1022" s="17" t="s">
        <v>135</v>
      </c>
      <c r="E1022" s="17" t="s">
        <v>139</v>
      </c>
      <c r="F1022" s="17" t="s">
        <v>7</v>
      </c>
      <c r="G1022" s="17" t="n">
        <v>2</v>
      </c>
      <c r="H1022" s="17" t="n">
        <v>1</v>
      </c>
      <c r="I1022" s="17" t="n">
        <v>5</v>
      </c>
      <c r="J1022" s="17" t="n">
        <v>3</v>
      </c>
      <c r="K1022" s="17" t="n">
        <v>8</v>
      </c>
      <c r="L1022" s="17" t="n">
        <v>98</v>
      </c>
      <c r="M1022" s="17" t="n">
        <v>54</v>
      </c>
      <c r="N1022" s="17" t="n">
        <v>373</v>
      </c>
      <c r="O1022" s="17" t="n">
        <v>94</v>
      </c>
      <c r="P1022" s="17" t="n">
        <v>0</v>
      </c>
      <c r="Q1022" s="17" t="n">
        <v>0</v>
      </c>
      <c r="R1022" s="17" t="n">
        <v>0</v>
      </c>
      <c r="S1022" s="17" t="n">
        <v>0</v>
      </c>
      <c r="T1022" s="17" t="n">
        <v>0</v>
      </c>
    </row>
    <row r="1023" customFormat="false" ht="15" hidden="false" customHeight="true" outlineLevel="0" collapsed="false">
      <c r="A1023" s="17" t="s">
        <v>2067</v>
      </c>
      <c r="B1023" s="17" t="s">
        <v>156</v>
      </c>
      <c r="C1023" s="17" t="s">
        <v>134</v>
      </c>
      <c r="D1023" s="17" t="s">
        <v>135</v>
      </c>
      <c r="E1023" s="17" t="s">
        <v>139</v>
      </c>
      <c r="F1023" s="17" t="s">
        <v>140</v>
      </c>
      <c r="G1023" s="17" t="n">
        <v>0</v>
      </c>
      <c r="H1023" s="17" t="n">
        <v>1</v>
      </c>
      <c r="I1023" s="17" t="n">
        <v>3</v>
      </c>
      <c r="J1023" s="17" t="n">
        <v>2</v>
      </c>
      <c r="K1023" s="17" t="n">
        <v>4</v>
      </c>
      <c r="L1023" s="17" t="n">
        <v>0</v>
      </c>
      <c r="M1023" s="17" t="n">
        <v>5</v>
      </c>
      <c r="N1023" s="17" t="n">
        <v>7</v>
      </c>
      <c r="O1023" s="17" t="n">
        <v>7</v>
      </c>
      <c r="P1023" s="17" t="n">
        <v>0</v>
      </c>
      <c r="Q1023" s="17" t="n">
        <v>0</v>
      </c>
      <c r="R1023" s="17" t="n">
        <v>0</v>
      </c>
      <c r="S1023" s="17" t="n">
        <v>0</v>
      </c>
      <c r="T1023" s="17" t="n">
        <v>0</v>
      </c>
    </row>
    <row r="1024" customFormat="false" ht="15" hidden="false" customHeight="true" outlineLevel="0" collapsed="false">
      <c r="A1024" s="17" t="s">
        <v>2067</v>
      </c>
      <c r="B1024" s="17" t="s">
        <v>156</v>
      </c>
      <c r="C1024" s="17" t="s">
        <v>134</v>
      </c>
      <c r="D1024" s="17" t="s">
        <v>135</v>
      </c>
      <c r="E1024" s="17" t="s">
        <v>139</v>
      </c>
      <c r="F1024" s="17" t="s">
        <v>144</v>
      </c>
      <c r="G1024" s="17" t="n">
        <v>0</v>
      </c>
      <c r="H1024" s="17" t="n">
        <v>1</v>
      </c>
      <c r="I1024" s="17" t="n">
        <v>1</v>
      </c>
      <c r="J1024" s="17" t="n">
        <v>0</v>
      </c>
      <c r="K1024" s="17" t="n">
        <v>1</v>
      </c>
      <c r="L1024" s="17" t="n">
        <v>0</v>
      </c>
      <c r="M1024" s="17" t="n">
        <v>24</v>
      </c>
      <c r="N1024" s="17" t="n">
        <v>34</v>
      </c>
      <c r="O1024" s="17" t="n">
        <v>0</v>
      </c>
      <c r="P1024" s="17" t="n">
        <v>0</v>
      </c>
      <c r="Q1024" s="17" t="n">
        <v>0</v>
      </c>
      <c r="R1024" s="17" t="n">
        <v>0</v>
      </c>
      <c r="S1024" s="17" t="n">
        <v>0</v>
      </c>
      <c r="T1024" s="17" t="n">
        <v>0</v>
      </c>
    </row>
    <row r="1025" customFormat="false" ht="15" hidden="false" customHeight="true" outlineLevel="0" collapsed="false">
      <c r="A1025" s="17" t="s">
        <v>2067</v>
      </c>
      <c r="B1025" s="17" t="s">
        <v>156</v>
      </c>
      <c r="C1025" s="17" t="s">
        <v>134</v>
      </c>
      <c r="D1025" s="17" t="s">
        <v>135</v>
      </c>
      <c r="E1025" s="17" t="s">
        <v>139</v>
      </c>
      <c r="F1025" s="17" t="s">
        <v>150</v>
      </c>
      <c r="G1025" s="17" t="n">
        <v>2</v>
      </c>
      <c r="H1025" s="17" t="n">
        <v>1</v>
      </c>
      <c r="I1025" s="17" t="n">
        <v>4</v>
      </c>
      <c r="J1025" s="17" t="n">
        <v>3</v>
      </c>
      <c r="K1025" s="17" t="n">
        <v>7</v>
      </c>
      <c r="L1025" s="17" t="n">
        <v>76</v>
      </c>
      <c r="M1025" s="17" t="n">
        <v>11</v>
      </c>
      <c r="N1025" s="17" t="n">
        <v>217</v>
      </c>
      <c r="O1025" s="17" t="n">
        <v>53</v>
      </c>
      <c r="P1025" s="17" t="n">
        <v>0</v>
      </c>
      <c r="Q1025" s="17" t="n">
        <v>0</v>
      </c>
      <c r="R1025" s="17" t="n">
        <v>0</v>
      </c>
      <c r="S1025" s="17" t="n">
        <v>0</v>
      </c>
      <c r="T1025" s="17" t="n">
        <v>0</v>
      </c>
    </row>
    <row r="1026" customFormat="false" ht="15" hidden="false" customHeight="true" outlineLevel="0" collapsed="false">
      <c r="A1026" s="17" t="s">
        <v>2067</v>
      </c>
      <c r="B1026" s="17" t="s">
        <v>156</v>
      </c>
      <c r="C1026" s="17" t="s">
        <v>134</v>
      </c>
      <c r="D1026" s="17" t="s">
        <v>135</v>
      </c>
      <c r="E1026" s="17" t="s">
        <v>139</v>
      </c>
      <c r="F1026" s="17" t="s">
        <v>158</v>
      </c>
      <c r="G1026" s="17" t="n">
        <v>2</v>
      </c>
      <c r="H1026" s="17" t="n">
        <v>1</v>
      </c>
      <c r="I1026" s="17" t="n">
        <v>3</v>
      </c>
      <c r="J1026" s="17" t="n">
        <v>2</v>
      </c>
      <c r="K1026" s="17" t="n">
        <v>6</v>
      </c>
      <c r="L1026" s="17" t="n">
        <v>22</v>
      </c>
      <c r="M1026" s="17" t="n">
        <v>14</v>
      </c>
      <c r="N1026" s="17" t="n">
        <v>115</v>
      </c>
      <c r="O1026" s="17" t="n">
        <v>34</v>
      </c>
      <c r="P1026" s="17" t="n">
        <v>0</v>
      </c>
      <c r="Q1026" s="17" t="n">
        <v>0</v>
      </c>
      <c r="R1026" s="17" t="n">
        <v>0</v>
      </c>
      <c r="S1026" s="17" t="n">
        <v>0</v>
      </c>
      <c r="T1026" s="17" t="n">
        <v>0</v>
      </c>
    </row>
    <row r="1027" customFormat="false" ht="15" hidden="false" customHeight="true" outlineLevel="0" collapsed="false">
      <c r="A1027" s="17" t="s">
        <v>2067</v>
      </c>
      <c r="B1027" s="17" t="s">
        <v>156</v>
      </c>
      <c r="C1027" s="17" t="s">
        <v>134</v>
      </c>
      <c r="D1027" s="17" t="s">
        <v>177</v>
      </c>
      <c r="E1027" s="17" t="s">
        <v>139</v>
      </c>
      <c r="F1027" s="17" t="s">
        <v>7</v>
      </c>
      <c r="G1027" s="17" t="n">
        <v>0</v>
      </c>
      <c r="H1027" s="17" t="n">
        <v>0</v>
      </c>
      <c r="I1027" s="17" t="n">
        <v>1</v>
      </c>
      <c r="J1027" s="17" t="n">
        <v>1</v>
      </c>
      <c r="K1027" s="17" t="n">
        <v>1</v>
      </c>
      <c r="L1027" s="17" t="n">
        <v>0</v>
      </c>
      <c r="M1027" s="17" t="n">
        <v>0</v>
      </c>
      <c r="N1027" s="17" t="n">
        <v>156</v>
      </c>
      <c r="O1027" s="17" t="n">
        <v>159</v>
      </c>
      <c r="P1027" s="17" t="n">
        <v>0</v>
      </c>
      <c r="Q1027" s="17" t="n">
        <v>0</v>
      </c>
      <c r="R1027" s="17" t="n">
        <v>0</v>
      </c>
      <c r="S1027" s="17" t="n">
        <v>0</v>
      </c>
      <c r="T1027" s="17" t="n">
        <v>0</v>
      </c>
    </row>
    <row r="1028" customFormat="false" ht="15" hidden="false" customHeight="true" outlineLevel="0" collapsed="false">
      <c r="A1028" s="17" t="s">
        <v>2067</v>
      </c>
      <c r="B1028" s="17" t="s">
        <v>156</v>
      </c>
      <c r="C1028" s="17" t="s">
        <v>134</v>
      </c>
      <c r="D1028" s="17" t="s">
        <v>177</v>
      </c>
      <c r="E1028" s="17" t="s">
        <v>139</v>
      </c>
      <c r="F1028" s="17" t="s">
        <v>140</v>
      </c>
      <c r="G1028" s="17" t="n">
        <v>0</v>
      </c>
      <c r="H1028" s="17" t="n">
        <v>0</v>
      </c>
      <c r="I1028" s="17" t="n">
        <v>0</v>
      </c>
      <c r="J1028" s="17" t="n">
        <v>1</v>
      </c>
      <c r="K1028" s="17" t="n">
        <v>1</v>
      </c>
      <c r="L1028" s="17" t="n">
        <v>0</v>
      </c>
      <c r="M1028" s="17" t="n">
        <v>0</v>
      </c>
      <c r="N1028" s="17" t="n">
        <v>0</v>
      </c>
      <c r="O1028" s="17" t="n">
        <v>8</v>
      </c>
      <c r="P1028" s="17" t="n">
        <v>0</v>
      </c>
      <c r="Q1028" s="17" t="n">
        <v>0</v>
      </c>
      <c r="R1028" s="17" t="n">
        <v>0</v>
      </c>
      <c r="S1028" s="17" t="n">
        <v>0</v>
      </c>
      <c r="T1028" s="17" t="n">
        <v>0</v>
      </c>
    </row>
    <row r="1029" customFormat="false" ht="15" hidden="false" customHeight="true" outlineLevel="0" collapsed="false">
      <c r="A1029" s="17" t="s">
        <v>2067</v>
      </c>
      <c r="B1029" s="17" t="s">
        <v>156</v>
      </c>
      <c r="C1029" s="17" t="s">
        <v>134</v>
      </c>
      <c r="D1029" s="17" t="s">
        <v>177</v>
      </c>
      <c r="E1029" s="17" t="s">
        <v>139</v>
      </c>
      <c r="F1029" s="17" t="s">
        <v>150</v>
      </c>
      <c r="G1029" s="17" t="n">
        <v>0</v>
      </c>
      <c r="H1029" s="17" t="n">
        <v>0</v>
      </c>
      <c r="I1029" s="17" t="n">
        <v>1</v>
      </c>
      <c r="J1029" s="17" t="n">
        <v>1</v>
      </c>
      <c r="K1029" s="17" t="n">
        <v>1</v>
      </c>
      <c r="L1029" s="17" t="n">
        <v>0</v>
      </c>
      <c r="M1029" s="17" t="n">
        <v>0</v>
      </c>
      <c r="N1029" s="17" t="n">
        <v>136</v>
      </c>
      <c r="O1029" s="17" t="n">
        <v>127</v>
      </c>
      <c r="P1029" s="17" t="n">
        <v>0</v>
      </c>
      <c r="Q1029" s="17" t="n">
        <v>0</v>
      </c>
      <c r="R1029" s="17" t="n">
        <v>0</v>
      </c>
      <c r="S1029" s="17" t="n">
        <v>0</v>
      </c>
      <c r="T1029" s="17" t="n">
        <v>0</v>
      </c>
    </row>
    <row r="1030" customFormat="false" ht="15" hidden="false" customHeight="true" outlineLevel="0" collapsed="false">
      <c r="A1030" s="17" t="s">
        <v>2067</v>
      </c>
      <c r="B1030" s="17" t="s">
        <v>156</v>
      </c>
      <c r="C1030" s="17" t="s">
        <v>134</v>
      </c>
      <c r="D1030" s="17" t="s">
        <v>177</v>
      </c>
      <c r="E1030" s="17" t="s">
        <v>139</v>
      </c>
      <c r="F1030" s="17" t="s">
        <v>158</v>
      </c>
      <c r="G1030" s="17" t="n">
        <v>0</v>
      </c>
      <c r="H1030" s="17" t="n">
        <v>0</v>
      </c>
      <c r="I1030" s="17" t="n">
        <v>1</v>
      </c>
      <c r="J1030" s="17" t="n">
        <v>1</v>
      </c>
      <c r="K1030" s="17" t="n">
        <v>1</v>
      </c>
      <c r="L1030" s="17" t="n">
        <v>0</v>
      </c>
      <c r="M1030" s="17" t="n">
        <v>0</v>
      </c>
      <c r="N1030" s="17" t="n">
        <v>20</v>
      </c>
      <c r="O1030" s="17" t="n">
        <v>24</v>
      </c>
      <c r="P1030" s="17" t="n">
        <v>0</v>
      </c>
      <c r="Q1030" s="17" t="n">
        <v>0</v>
      </c>
      <c r="R1030" s="17" t="n">
        <v>0</v>
      </c>
      <c r="S1030" s="17" t="n">
        <v>0</v>
      </c>
      <c r="T1030" s="17" t="n">
        <v>0</v>
      </c>
    </row>
    <row r="1031" customFormat="false" ht="15" hidden="false" customHeight="true" outlineLevel="0" collapsed="false">
      <c r="A1031" s="17" t="s">
        <v>2067</v>
      </c>
      <c r="B1031" s="17" t="s">
        <v>156</v>
      </c>
      <c r="C1031" s="17" t="s">
        <v>134</v>
      </c>
      <c r="D1031" s="17" t="s">
        <v>14446</v>
      </c>
      <c r="E1031" s="17" t="s">
        <v>243</v>
      </c>
      <c r="F1031" s="17" t="s">
        <v>7</v>
      </c>
      <c r="G1031" s="17" t="n">
        <v>1</v>
      </c>
      <c r="H1031" s="17" t="n">
        <v>1</v>
      </c>
      <c r="I1031" s="17" t="n">
        <v>1</v>
      </c>
      <c r="J1031" s="17" t="n">
        <v>1</v>
      </c>
      <c r="K1031" s="17" t="n">
        <v>1</v>
      </c>
      <c r="L1031" s="17" t="n">
        <v>106</v>
      </c>
      <c r="M1031" s="17" t="n">
        <v>63</v>
      </c>
      <c r="N1031" s="17" t="n">
        <v>31</v>
      </c>
      <c r="O1031" s="17" t="n">
        <v>1</v>
      </c>
      <c r="P1031" s="17" t="n">
        <v>0</v>
      </c>
      <c r="Q1031" s="17" t="n">
        <v>0</v>
      </c>
      <c r="R1031" s="17" t="n">
        <v>0</v>
      </c>
      <c r="S1031" s="17" t="n">
        <v>0</v>
      </c>
      <c r="T1031" s="17" t="n">
        <v>0</v>
      </c>
    </row>
    <row r="1032" customFormat="false" ht="15" hidden="false" customHeight="true" outlineLevel="0" collapsed="false">
      <c r="A1032" s="17" t="s">
        <v>2067</v>
      </c>
      <c r="B1032" s="17" t="s">
        <v>156</v>
      </c>
      <c r="C1032" s="17" t="s">
        <v>134</v>
      </c>
      <c r="D1032" s="17" t="s">
        <v>14446</v>
      </c>
      <c r="E1032" s="17" t="s">
        <v>243</v>
      </c>
      <c r="F1032" s="17" t="s">
        <v>144</v>
      </c>
      <c r="G1032" s="17" t="n">
        <v>0</v>
      </c>
      <c r="H1032" s="17" t="n">
        <v>0</v>
      </c>
      <c r="I1032" s="17" t="n">
        <v>1</v>
      </c>
      <c r="J1032" s="17" t="n">
        <v>0</v>
      </c>
      <c r="K1032" s="17" t="n">
        <v>1</v>
      </c>
      <c r="L1032" s="17" t="n">
        <v>0</v>
      </c>
      <c r="M1032" s="17" t="n">
        <v>0</v>
      </c>
      <c r="N1032" s="17" t="n">
        <v>1</v>
      </c>
      <c r="O1032" s="17" t="n">
        <v>0</v>
      </c>
      <c r="P1032" s="17" t="n">
        <v>0</v>
      </c>
      <c r="Q1032" s="17" t="n">
        <v>0</v>
      </c>
      <c r="R1032" s="17" t="n">
        <v>0</v>
      </c>
      <c r="S1032" s="17" t="n">
        <v>0</v>
      </c>
      <c r="T1032" s="17" t="n">
        <v>0</v>
      </c>
    </row>
    <row r="1033" customFormat="false" ht="15" hidden="false" customHeight="true" outlineLevel="0" collapsed="false">
      <c r="A1033" s="17" t="s">
        <v>2067</v>
      </c>
      <c r="B1033" s="17" t="s">
        <v>156</v>
      </c>
      <c r="C1033" s="17" t="s">
        <v>134</v>
      </c>
      <c r="D1033" s="17" t="s">
        <v>14446</v>
      </c>
      <c r="E1033" s="17" t="s">
        <v>243</v>
      </c>
      <c r="F1033" s="17" t="s">
        <v>150</v>
      </c>
      <c r="G1033" s="17" t="n">
        <v>1</v>
      </c>
      <c r="H1033" s="17" t="n">
        <v>1</v>
      </c>
      <c r="I1033" s="17" t="n">
        <v>1</v>
      </c>
      <c r="J1033" s="17" t="n">
        <v>1</v>
      </c>
      <c r="K1033" s="17" t="n">
        <v>1</v>
      </c>
      <c r="L1033" s="17" t="n">
        <v>65</v>
      </c>
      <c r="M1033" s="17" t="n">
        <v>34</v>
      </c>
      <c r="N1033" s="17" t="n">
        <v>15</v>
      </c>
      <c r="O1033" s="17" t="n">
        <v>1</v>
      </c>
      <c r="P1033" s="17" t="n">
        <v>0</v>
      </c>
      <c r="Q1033" s="17" t="n">
        <v>0</v>
      </c>
      <c r="R1033" s="17" t="n">
        <v>0</v>
      </c>
      <c r="S1033" s="17" t="n">
        <v>0</v>
      </c>
      <c r="T1033" s="17" t="n">
        <v>0</v>
      </c>
    </row>
    <row r="1034" customFormat="false" ht="15" hidden="false" customHeight="true" outlineLevel="0" collapsed="false">
      <c r="A1034" s="17" t="s">
        <v>2067</v>
      </c>
      <c r="B1034" s="17" t="s">
        <v>156</v>
      </c>
      <c r="C1034" s="17" t="s">
        <v>134</v>
      </c>
      <c r="D1034" s="17" t="s">
        <v>14446</v>
      </c>
      <c r="E1034" s="17" t="s">
        <v>243</v>
      </c>
      <c r="F1034" s="17" t="s">
        <v>158</v>
      </c>
      <c r="G1034" s="17" t="n">
        <v>1</v>
      </c>
      <c r="H1034" s="17" t="n">
        <v>1</v>
      </c>
      <c r="I1034" s="17" t="n">
        <v>1</v>
      </c>
      <c r="J1034" s="17" t="n">
        <v>0</v>
      </c>
      <c r="K1034" s="17" t="n">
        <v>1</v>
      </c>
      <c r="L1034" s="17" t="n">
        <v>41</v>
      </c>
      <c r="M1034" s="17" t="n">
        <v>29</v>
      </c>
      <c r="N1034" s="17" t="n">
        <v>15</v>
      </c>
      <c r="O1034" s="17" t="n">
        <v>0</v>
      </c>
      <c r="P1034" s="17" t="n">
        <v>0</v>
      </c>
      <c r="Q1034" s="17" t="n">
        <v>0</v>
      </c>
      <c r="R1034" s="17" t="n">
        <v>0</v>
      </c>
      <c r="S1034" s="17" t="n">
        <v>0</v>
      </c>
      <c r="T1034" s="17" t="n">
        <v>0</v>
      </c>
    </row>
    <row r="1035" customFormat="false" ht="15" hidden="false" customHeight="true" outlineLevel="0" collapsed="false">
      <c r="A1035" s="17" t="s">
        <v>2067</v>
      </c>
      <c r="B1035" s="17" t="s">
        <v>156</v>
      </c>
      <c r="C1035" s="17" t="s">
        <v>134</v>
      </c>
      <c r="D1035" s="17" t="s">
        <v>14446</v>
      </c>
      <c r="E1035" s="17" t="s">
        <v>139</v>
      </c>
      <c r="F1035" s="17" t="s">
        <v>7</v>
      </c>
      <c r="G1035" s="17" t="n">
        <v>2</v>
      </c>
      <c r="H1035" s="17" t="n">
        <v>1</v>
      </c>
      <c r="I1035" s="17" t="n">
        <v>3</v>
      </c>
      <c r="J1035" s="17" t="n">
        <v>3</v>
      </c>
      <c r="K1035" s="17" t="n">
        <v>3</v>
      </c>
      <c r="L1035" s="17" t="n">
        <v>53</v>
      </c>
      <c r="M1035" s="17" t="n">
        <v>43</v>
      </c>
      <c r="N1035" s="17" t="n">
        <v>147</v>
      </c>
      <c r="O1035" s="17" t="n">
        <v>61</v>
      </c>
      <c r="P1035" s="17" t="n">
        <v>0</v>
      </c>
      <c r="Q1035" s="17" t="n">
        <v>0</v>
      </c>
      <c r="R1035" s="17" t="n">
        <v>0</v>
      </c>
      <c r="S1035" s="17" t="n">
        <v>0</v>
      </c>
      <c r="T1035" s="17" t="n">
        <v>0</v>
      </c>
    </row>
    <row r="1036" customFormat="false" ht="15" hidden="false" customHeight="true" outlineLevel="0" collapsed="false">
      <c r="A1036" s="17" t="s">
        <v>2067</v>
      </c>
      <c r="B1036" s="17" t="s">
        <v>156</v>
      </c>
      <c r="C1036" s="17" t="s">
        <v>134</v>
      </c>
      <c r="D1036" s="17" t="s">
        <v>14446</v>
      </c>
      <c r="E1036" s="17" t="s">
        <v>139</v>
      </c>
      <c r="F1036" s="17" t="s">
        <v>140</v>
      </c>
      <c r="G1036" s="17" t="n">
        <v>2</v>
      </c>
      <c r="H1036" s="17" t="n">
        <v>0</v>
      </c>
      <c r="I1036" s="17" t="n">
        <v>2</v>
      </c>
      <c r="J1036" s="17" t="n">
        <v>2</v>
      </c>
      <c r="K1036" s="17" t="n">
        <v>3</v>
      </c>
      <c r="L1036" s="17" t="n">
        <v>9</v>
      </c>
      <c r="M1036" s="17" t="n">
        <v>0</v>
      </c>
      <c r="N1036" s="17" t="n">
        <v>12</v>
      </c>
      <c r="O1036" s="17" t="n">
        <v>11</v>
      </c>
      <c r="P1036" s="17" t="n">
        <v>0</v>
      </c>
      <c r="Q1036" s="17" t="n">
        <v>0</v>
      </c>
      <c r="R1036" s="17" t="n">
        <v>0</v>
      </c>
      <c r="S1036" s="17" t="n">
        <v>0</v>
      </c>
      <c r="T1036" s="17" t="n">
        <v>0</v>
      </c>
    </row>
    <row r="1037" customFormat="false" ht="15" hidden="false" customHeight="true" outlineLevel="0" collapsed="false">
      <c r="A1037" s="17" t="s">
        <v>2067</v>
      </c>
      <c r="B1037" s="17" t="s">
        <v>156</v>
      </c>
      <c r="C1037" s="17" t="s">
        <v>134</v>
      </c>
      <c r="D1037" s="17" t="s">
        <v>14446</v>
      </c>
      <c r="E1037" s="17" t="s">
        <v>139</v>
      </c>
      <c r="F1037" s="17" t="s">
        <v>144</v>
      </c>
      <c r="G1037" s="17" t="n">
        <v>1</v>
      </c>
      <c r="H1037" s="17" t="n">
        <v>0</v>
      </c>
      <c r="I1037" s="17" t="n">
        <v>1</v>
      </c>
      <c r="J1037" s="17" t="n">
        <v>1</v>
      </c>
      <c r="K1037" s="17" t="n">
        <v>2</v>
      </c>
      <c r="L1037" s="17" t="n">
        <v>15</v>
      </c>
      <c r="M1037" s="17" t="n">
        <v>0</v>
      </c>
      <c r="N1037" s="17" t="n">
        <v>41</v>
      </c>
      <c r="O1037" s="17" t="n">
        <v>13</v>
      </c>
      <c r="P1037" s="17" t="n">
        <v>0</v>
      </c>
      <c r="Q1037" s="17" t="n">
        <v>0</v>
      </c>
      <c r="R1037" s="17" t="n">
        <v>0</v>
      </c>
      <c r="S1037" s="17" t="n">
        <v>0</v>
      </c>
      <c r="T1037" s="17" t="n">
        <v>0</v>
      </c>
    </row>
    <row r="1038" customFormat="false" ht="15" hidden="false" customHeight="true" outlineLevel="0" collapsed="false">
      <c r="A1038" s="17" t="s">
        <v>2067</v>
      </c>
      <c r="B1038" s="17" t="s">
        <v>156</v>
      </c>
      <c r="C1038" s="17" t="s">
        <v>134</v>
      </c>
      <c r="D1038" s="17" t="s">
        <v>14446</v>
      </c>
      <c r="E1038" s="17" t="s">
        <v>139</v>
      </c>
      <c r="F1038" s="17" t="s">
        <v>150</v>
      </c>
      <c r="G1038" s="17" t="n">
        <v>2</v>
      </c>
      <c r="H1038" s="17" t="n">
        <v>1</v>
      </c>
      <c r="I1038" s="17" t="n">
        <v>2</v>
      </c>
      <c r="J1038" s="17" t="n">
        <v>2</v>
      </c>
      <c r="K1038" s="17" t="n">
        <v>3</v>
      </c>
      <c r="L1038" s="17" t="n">
        <v>24</v>
      </c>
      <c r="M1038" s="17" t="n">
        <v>43</v>
      </c>
      <c r="N1038" s="17" t="n">
        <v>59</v>
      </c>
      <c r="O1038" s="17" t="n">
        <v>30</v>
      </c>
      <c r="P1038" s="17" t="n">
        <v>0</v>
      </c>
      <c r="Q1038" s="17" t="n">
        <v>0</v>
      </c>
      <c r="R1038" s="17" t="n">
        <v>0</v>
      </c>
      <c r="S1038" s="17" t="n">
        <v>0</v>
      </c>
      <c r="T1038" s="17" t="n">
        <v>0</v>
      </c>
    </row>
    <row r="1039" customFormat="false" ht="15" hidden="false" customHeight="true" outlineLevel="0" collapsed="false">
      <c r="A1039" s="17" t="s">
        <v>2067</v>
      </c>
      <c r="B1039" s="17" t="s">
        <v>156</v>
      </c>
      <c r="C1039" s="17" t="s">
        <v>134</v>
      </c>
      <c r="D1039" s="17" t="s">
        <v>14446</v>
      </c>
      <c r="E1039" s="17" t="s">
        <v>139</v>
      </c>
      <c r="F1039" s="17" t="s">
        <v>158</v>
      </c>
      <c r="G1039" s="17" t="n">
        <v>1</v>
      </c>
      <c r="H1039" s="17" t="n">
        <v>0</v>
      </c>
      <c r="I1039" s="17" t="n">
        <v>1</v>
      </c>
      <c r="J1039" s="17" t="n">
        <v>1</v>
      </c>
      <c r="K1039" s="17" t="n">
        <v>2</v>
      </c>
      <c r="L1039" s="17" t="n">
        <v>5</v>
      </c>
      <c r="M1039" s="17" t="n">
        <v>0</v>
      </c>
      <c r="N1039" s="17" t="n">
        <v>35</v>
      </c>
      <c r="O1039" s="17" t="n">
        <v>7</v>
      </c>
      <c r="P1039" s="17" t="n">
        <v>0</v>
      </c>
      <c r="Q1039" s="17" t="n">
        <v>0</v>
      </c>
      <c r="R1039" s="17" t="n">
        <v>0</v>
      </c>
      <c r="S1039" s="17" t="n">
        <v>0</v>
      </c>
      <c r="T1039" s="17" t="n">
        <v>0</v>
      </c>
    </row>
    <row r="1040" customFormat="false" ht="15" hidden="false" customHeight="true" outlineLevel="0" collapsed="false">
      <c r="A1040" s="17" t="s">
        <v>2067</v>
      </c>
      <c r="B1040" s="17" t="s">
        <v>156</v>
      </c>
      <c r="C1040" s="17" t="s">
        <v>148</v>
      </c>
      <c r="D1040" s="17" t="s">
        <v>14443</v>
      </c>
      <c r="E1040" s="17" t="s">
        <v>139</v>
      </c>
      <c r="F1040" s="17" t="s">
        <v>7</v>
      </c>
      <c r="G1040" s="17" t="n">
        <v>2</v>
      </c>
      <c r="H1040" s="17" t="n">
        <v>4</v>
      </c>
      <c r="I1040" s="17" t="n">
        <v>4</v>
      </c>
      <c r="J1040" s="17" t="n">
        <v>0</v>
      </c>
      <c r="K1040" s="17" t="n">
        <v>9</v>
      </c>
      <c r="L1040" s="17" t="n">
        <v>37</v>
      </c>
      <c r="M1040" s="17" t="n">
        <v>25</v>
      </c>
      <c r="N1040" s="17" t="n">
        <v>18</v>
      </c>
      <c r="O1040" s="17" t="n">
        <v>0</v>
      </c>
      <c r="P1040" s="17" t="n">
        <v>0</v>
      </c>
      <c r="Q1040" s="17" t="n">
        <v>0</v>
      </c>
      <c r="R1040" s="17" t="n">
        <v>0</v>
      </c>
      <c r="S1040" s="17" t="n">
        <v>0</v>
      </c>
      <c r="T1040" s="17" t="n">
        <v>0</v>
      </c>
    </row>
    <row r="1041" customFormat="false" ht="15" hidden="false" customHeight="true" outlineLevel="0" collapsed="false">
      <c r="A1041" s="17" t="s">
        <v>2067</v>
      </c>
      <c r="B1041" s="17" t="s">
        <v>156</v>
      </c>
      <c r="C1041" s="17" t="s">
        <v>148</v>
      </c>
      <c r="D1041" s="17" t="s">
        <v>14443</v>
      </c>
      <c r="E1041" s="17" t="s">
        <v>139</v>
      </c>
      <c r="F1041" s="17" t="s">
        <v>140</v>
      </c>
      <c r="G1041" s="17" t="n">
        <v>1</v>
      </c>
      <c r="H1041" s="17" t="n">
        <v>0</v>
      </c>
      <c r="I1041" s="17" t="n">
        <v>1</v>
      </c>
      <c r="J1041" s="17" t="n">
        <v>0</v>
      </c>
      <c r="K1041" s="17" t="n">
        <v>2</v>
      </c>
      <c r="L1041" s="17" t="n">
        <v>5</v>
      </c>
      <c r="M1041" s="17" t="n">
        <v>0</v>
      </c>
      <c r="N1041" s="17" t="n">
        <v>10</v>
      </c>
      <c r="O1041" s="17" t="n">
        <v>0</v>
      </c>
      <c r="P1041" s="17" t="n">
        <v>0</v>
      </c>
      <c r="Q1041" s="17" t="n">
        <v>0</v>
      </c>
      <c r="R1041" s="17" t="n">
        <v>0</v>
      </c>
      <c r="S1041" s="17" t="n">
        <v>0</v>
      </c>
      <c r="T1041" s="17" t="n">
        <v>0</v>
      </c>
    </row>
    <row r="1042" customFormat="false" ht="15" hidden="false" customHeight="true" outlineLevel="0" collapsed="false">
      <c r="A1042" s="17" t="s">
        <v>2067</v>
      </c>
      <c r="B1042" s="17" t="s">
        <v>156</v>
      </c>
      <c r="C1042" s="17" t="s">
        <v>148</v>
      </c>
      <c r="D1042" s="17" t="s">
        <v>14443</v>
      </c>
      <c r="E1042" s="17" t="s">
        <v>139</v>
      </c>
      <c r="F1042" s="17" t="s">
        <v>150</v>
      </c>
      <c r="G1042" s="17" t="n">
        <v>2</v>
      </c>
      <c r="H1042" s="17" t="n">
        <v>4</v>
      </c>
      <c r="I1042" s="17" t="n">
        <v>3</v>
      </c>
      <c r="J1042" s="17" t="n">
        <v>0</v>
      </c>
      <c r="K1042" s="17" t="n">
        <v>8</v>
      </c>
      <c r="L1042" s="17" t="n">
        <v>18</v>
      </c>
      <c r="M1042" s="17" t="n">
        <v>8</v>
      </c>
      <c r="N1042" s="17" t="n">
        <v>8</v>
      </c>
      <c r="O1042" s="17" t="n">
        <v>0</v>
      </c>
      <c r="P1042" s="17" t="n">
        <v>0</v>
      </c>
      <c r="Q1042" s="17" t="n">
        <v>0</v>
      </c>
      <c r="R1042" s="17" t="n">
        <v>0</v>
      </c>
      <c r="S1042" s="17" t="n">
        <v>0</v>
      </c>
      <c r="T1042" s="17" t="n">
        <v>0</v>
      </c>
    </row>
    <row r="1043" customFormat="false" ht="15" hidden="false" customHeight="true" outlineLevel="0" collapsed="false">
      <c r="A1043" s="17" t="s">
        <v>2067</v>
      </c>
      <c r="B1043" s="17" t="s">
        <v>156</v>
      </c>
      <c r="C1043" s="17" t="s">
        <v>148</v>
      </c>
      <c r="D1043" s="17" t="s">
        <v>14443</v>
      </c>
      <c r="E1043" s="17" t="s">
        <v>139</v>
      </c>
      <c r="F1043" s="17" t="s">
        <v>158</v>
      </c>
      <c r="G1043" s="17" t="n">
        <v>2</v>
      </c>
      <c r="H1043" s="17" t="n">
        <v>2</v>
      </c>
      <c r="I1043" s="17" t="n">
        <v>0</v>
      </c>
      <c r="J1043" s="17" t="n">
        <v>0</v>
      </c>
      <c r="K1043" s="17" t="n">
        <v>4</v>
      </c>
      <c r="L1043" s="17" t="n">
        <v>14</v>
      </c>
      <c r="M1043" s="17" t="n">
        <v>17</v>
      </c>
      <c r="N1043" s="17" t="n">
        <v>0</v>
      </c>
      <c r="O1043" s="17" t="n">
        <v>0</v>
      </c>
      <c r="P1043" s="17" t="n">
        <v>0</v>
      </c>
      <c r="Q1043" s="17" t="n">
        <v>0</v>
      </c>
      <c r="R1043" s="17" t="n">
        <v>0</v>
      </c>
      <c r="S1043" s="17" t="n">
        <v>0</v>
      </c>
      <c r="T1043" s="17" t="n">
        <v>0</v>
      </c>
    </row>
    <row r="1044" customFormat="false" ht="15" hidden="false" customHeight="true" outlineLevel="0" collapsed="false">
      <c r="A1044" s="17" t="s">
        <v>2067</v>
      </c>
      <c r="B1044" s="17" t="s">
        <v>156</v>
      </c>
      <c r="C1044" s="17" t="s">
        <v>217</v>
      </c>
      <c r="D1044" s="17" t="s">
        <v>235</v>
      </c>
      <c r="E1044" s="17" t="s">
        <v>243</v>
      </c>
      <c r="F1044" s="17" t="s">
        <v>7</v>
      </c>
      <c r="G1044" s="17" t="n">
        <v>2</v>
      </c>
      <c r="H1044" s="17" t="n">
        <v>2</v>
      </c>
      <c r="I1044" s="17" t="n">
        <v>2</v>
      </c>
      <c r="J1044" s="17" t="n">
        <v>2</v>
      </c>
      <c r="K1044" s="17" t="n">
        <v>2</v>
      </c>
      <c r="L1044" s="17" t="n">
        <v>360</v>
      </c>
      <c r="M1044" s="17" t="n">
        <v>474</v>
      </c>
      <c r="N1044" s="17" t="n">
        <v>506</v>
      </c>
      <c r="O1044" s="17" t="n">
        <v>205</v>
      </c>
      <c r="P1044" s="17" t="n">
        <v>0</v>
      </c>
      <c r="Q1044" s="17" t="n">
        <v>0</v>
      </c>
      <c r="R1044" s="17" t="n">
        <v>0</v>
      </c>
      <c r="S1044" s="17" t="n">
        <v>0</v>
      </c>
      <c r="T1044" s="17" t="n">
        <v>0</v>
      </c>
    </row>
    <row r="1045" customFormat="false" ht="15" hidden="false" customHeight="true" outlineLevel="0" collapsed="false">
      <c r="A1045" s="17" t="s">
        <v>2067</v>
      </c>
      <c r="B1045" s="17" t="s">
        <v>156</v>
      </c>
      <c r="C1045" s="17" t="s">
        <v>217</v>
      </c>
      <c r="D1045" s="17" t="s">
        <v>235</v>
      </c>
      <c r="E1045" s="17" t="s">
        <v>243</v>
      </c>
      <c r="F1045" s="17" t="s">
        <v>140</v>
      </c>
      <c r="G1045" s="17" t="n">
        <v>2</v>
      </c>
      <c r="H1045" s="17" t="n">
        <v>2</v>
      </c>
      <c r="I1045" s="17" t="n">
        <v>2</v>
      </c>
      <c r="J1045" s="17" t="n">
        <v>2</v>
      </c>
      <c r="K1045" s="17" t="n">
        <v>2</v>
      </c>
      <c r="L1045" s="17" t="n">
        <v>133</v>
      </c>
      <c r="M1045" s="17" t="n">
        <v>81</v>
      </c>
      <c r="N1045" s="17" t="n">
        <v>64</v>
      </c>
      <c r="O1045" s="17" t="n">
        <v>30</v>
      </c>
      <c r="P1045" s="17" t="n">
        <v>0</v>
      </c>
      <c r="Q1045" s="17" t="n">
        <v>0</v>
      </c>
      <c r="R1045" s="17" t="n">
        <v>0</v>
      </c>
      <c r="S1045" s="17" t="n">
        <v>0</v>
      </c>
      <c r="T1045" s="17" t="n">
        <v>0</v>
      </c>
    </row>
    <row r="1046" customFormat="false" ht="15" hidden="false" customHeight="true" outlineLevel="0" collapsed="false">
      <c r="A1046" s="17" t="s">
        <v>2067</v>
      </c>
      <c r="B1046" s="17" t="s">
        <v>156</v>
      </c>
      <c r="C1046" s="17" t="s">
        <v>217</v>
      </c>
      <c r="D1046" s="17" t="s">
        <v>235</v>
      </c>
      <c r="E1046" s="17" t="s">
        <v>243</v>
      </c>
      <c r="F1046" s="17" t="s">
        <v>144</v>
      </c>
      <c r="G1046" s="17" t="n">
        <v>2</v>
      </c>
      <c r="H1046" s="17" t="n">
        <v>2</v>
      </c>
      <c r="I1046" s="17" t="n">
        <v>2</v>
      </c>
      <c r="J1046" s="17" t="n">
        <v>1</v>
      </c>
      <c r="K1046" s="17" t="n">
        <v>2</v>
      </c>
      <c r="L1046" s="17" t="n">
        <v>15</v>
      </c>
      <c r="M1046" s="17" t="n">
        <v>31</v>
      </c>
      <c r="N1046" s="17" t="n">
        <v>21</v>
      </c>
      <c r="O1046" s="17" t="n">
        <v>5</v>
      </c>
      <c r="P1046" s="17" t="n">
        <v>0</v>
      </c>
      <c r="Q1046" s="17" t="n">
        <v>0</v>
      </c>
      <c r="R1046" s="17" t="n">
        <v>0</v>
      </c>
      <c r="S1046" s="17" t="n">
        <v>0</v>
      </c>
      <c r="T1046" s="17" t="n">
        <v>0</v>
      </c>
    </row>
    <row r="1047" customFormat="false" ht="15" hidden="false" customHeight="true" outlineLevel="0" collapsed="false">
      <c r="A1047" s="17" t="s">
        <v>2067</v>
      </c>
      <c r="B1047" s="17" t="s">
        <v>156</v>
      </c>
      <c r="C1047" s="17" t="s">
        <v>217</v>
      </c>
      <c r="D1047" s="17" t="s">
        <v>235</v>
      </c>
      <c r="E1047" s="17" t="s">
        <v>243</v>
      </c>
      <c r="F1047" s="17" t="s">
        <v>150</v>
      </c>
      <c r="G1047" s="17" t="n">
        <v>2</v>
      </c>
      <c r="H1047" s="17" t="n">
        <v>2</v>
      </c>
      <c r="I1047" s="17" t="n">
        <v>2</v>
      </c>
      <c r="J1047" s="17" t="n">
        <v>2</v>
      </c>
      <c r="K1047" s="17" t="n">
        <v>2</v>
      </c>
      <c r="L1047" s="17" t="n">
        <v>161</v>
      </c>
      <c r="M1047" s="17" t="n">
        <v>242</v>
      </c>
      <c r="N1047" s="17" t="n">
        <v>258</v>
      </c>
      <c r="O1047" s="17" t="n">
        <v>124</v>
      </c>
      <c r="P1047" s="17" t="n">
        <v>0</v>
      </c>
      <c r="Q1047" s="17" t="n">
        <v>0</v>
      </c>
      <c r="R1047" s="17" t="n">
        <v>0</v>
      </c>
      <c r="S1047" s="17" t="n">
        <v>0</v>
      </c>
      <c r="T1047" s="17" t="n">
        <v>0</v>
      </c>
    </row>
    <row r="1048" customFormat="false" ht="15" hidden="false" customHeight="true" outlineLevel="0" collapsed="false">
      <c r="A1048" s="17" t="s">
        <v>2067</v>
      </c>
      <c r="B1048" s="17" t="s">
        <v>156</v>
      </c>
      <c r="C1048" s="17" t="s">
        <v>217</v>
      </c>
      <c r="D1048" s="17" t="s">
        <v>235</v>
      </c>
      <c r="E1048" s="17" t="s">
        <v>243</v>
      </c>
      <c r="F1048" s="17" t="s">
        <v>166</v>
      </c>
      <c r="G1048" s="17" t="n">
        <v>0</v>
      </c>
      <c r="H1048" s="17" t="n">
        <v>1</v>
      </c>
      <c r="I1048" s="17" t="n">
        <v>0</v>
      </c>
      <c r="J1048" s="17" t="n">
        <v>1</v>
      </c>
      <c r="K1048" s="17" t="n">
        <v>2</v>
      </c>
      <c r="L1048" s="17" t="n">
        <v>0</v>
      </c>
      <c r="M1048" s="17" t="n">
        <v>2</v>
      </c>
      <c r="N1048" s="17" t="n">
        <v>0</v>
      </c>
      <c r="O1048" s="17" t="n">
        <v>3</v>
      </c>
      <c r="P1048" s="17" t="n">
        <v>0</v>
      </c>
      <c r="Q1048" s="17" t="n">
        <v>0</v>
      </c>
      <c r="R1048" s="17" t="n">
        <v>0</v>
      </c>
      <c r="S1048" s="17" t="n">
        <v>0</v>
      </c>
      <c r="T1048" s="17" t="n">
        <v>0</v>
      </c>
    </row>
    <row r="1049" customFormat="false" ht="15" hidden="false" customHeight="true" outlineLevel="0" collapsed="false">
      <c r="A1049" s="17" t="s">
        <v>2067</v>
      </c>
      <c r="B1049" s="17" t="s">
        <v>156</v>
      </c>
      <c r="C1049" s="17" t="s">
        <v>217</v>
      </c>
      <c r="D1049" s="17" t="s">
        <v>235</v>
      </c>
      <c r="E1049" s="17" t="s">
        <v>243</v>
      </c>
      <c r="F1049" s="17" t="s">
        <v>158</v>
      </c>
      <c r="G1049" s="17" t="n">
        <v>2</v>
      </c>
      <c r="H1049" s="17" t="n">
        <v>2</v>
      </c>
      <c r="I1049" s="17" t="n">
        <v>2</v>
      </c>
      <c r="J1049" s="17" t="n">
        <v>2</v>
      </c>
      <c r="K1049" s="17" t="n">
        <v>2</v>
      </c>
      <c r="L1049" s="17" t="n">
        <v>50</v>
      </c>
      <c r="M1049" s="17" t="n">
        <v>118</v>
      </c>
      <c r="N1049" s="17" t="n">
        <v>163</v>
      </c>
      <c r="O1049" s="17" t="n">
        <v>43</v>
      </c>
      <c r="P1049" s="17" t="n">
        <v>0</v>
      </c>
      <c r="Q1049" s="17" t="n">
        <v>0</v>
      </c>
      <c r="R1049" s="17" t="n">
        <v>0</v>
      </c>
      <c r="S1049" s="17" t="n">
        <v>0</v>
      </c>
      <c r="T1049" s="17" t="n">
        <v>0</v>
      </c>
    </row>
    <row r="1050" customFormat="false" ht="15" hidden="false" customHeight="true" outlineLevel="0" collapsed="false">
      <c r="A1050" s="17" t="s">
        <v>2067</v>
      </c>
      <c r="B1050" s="17" t="s">
        <v>156</v>
      </c>
      <c r="C1050" s="17" t="s">
        <v>217</v>
      </c>
      <c r="D1050" s="17" t="s">
        <v>235</v>
      </c>
      <c r="E1050" s="17" t="s">
        <v>243</v>
      </c>
      <c r="F1050" s="17" t="s">
        <v>169</v>
      </c>
      <c r="G1050" s="17" t="n">
        <v>1</v>
      </c>
      <c r="H1050" s="17" t="n">
        <v>0</v>
      </c>
      <c r="I1050" s="17" t="n">
        <v>0</v>
      </c>
      <c r="J1050" s="17" t="n">
        <v>0</v>
      </c>
      <c r="K1050" s="17" t="n">
        <v>1</v>
      </c>
      <c r="L1050" s="17" t="n">
        <v>1</v>
      </c>
      <c r="M1050" s="17" t="n">
        <v>0</v>
      </c>
      <c r="N1050" s="17" t="n">
        <v>0</v>
      </c>
      <c r="O1050" s="17" t="n">
        <v>0</v>
      </c>
      <c r="P1050" s="17" t="n">
        <v>0</v>
      </c>
      <c r="Q1050" s="17" t="n">
        <v>0</v>
      </c>
      <c r="R1050" s="17" t="n">
        <v>0</v>
      </c>
      <c r="S1050" s="17" t="n">
        <v>0</v>
      </c>
      <c r="T1050" s="17" t="n">
        <v>0</v>
      </c>
    </row>
    <row r="1051" customFormat="false" ht="15" hidden="false" customHeight="true" outlineLevel="0" collapsed="false">
      <c r="A1051" s="17" t="s">
        <v>2067</v>
      </c>
      <c r="B1051" s="17" t="s">
        <v>156</v>
      </c>
      <c r="C1051" s="17" t="s">
        <v>217</v>
      </c>
      <c r="D1051" s="17" t="s">
        <v>235</v>
      </c>
      <c r="E1051" s="17" t="s">
        <v>139</v>
      </c>
      <c r="F1051" s="17" t="s">
        <v>7</v>
      </c>
      <c r="G1051" s="17" t="n">
        <v>3</v>
      </c>
      <c r="H1051" s="17" t="n">
        <v>4</v>
      </c>
      <c r="I1051" s="17" t="n">
        <v>4</v>
      </c>
      <c r="J1051" s="17" t="n">
        <v>2</v>
      </c>
      <c r="K1051" s="17" t="n">
        <v>6</v>
      </c>
      <c r="L1051" s="17" t="n">
        <v>27</v>
      </c>
      <c r="M1051" s="17" t="n">
        <v>55</v>
      </c>
      <c r="N1051" s="17" t="n">
        <v>112</v>
      </c>
      <c r="O1051" s="17" t="n">
        <v>32</v>
      </c>
      <c r="P1051" s="17" t="n">
        <v>0</v>
      </c>
      <c r="Q1051" s="17" t="n">
        <v>0</v>
      </c>
      <c r="R1051" s="17" t="n">
        <v>0</v>
      </c>
      <c r="S1051" s="17" t="n">
        <v>0</v>
      </c>
      <c r="T1051" s="17" t="n">
        <v>0</v>
      </c>
    </row>
    <row r="1052" customFormat="false" ht="15" hidden="false" customHeight="true" outlineLevel="0" collapsed="false">
      <c r="A1052" s="17" t="s">
        <v>2067</v>
      </c>
      <c r="B1052" s="17" t="s">
        <v>156</v>
      </c>
      <c r="C1052" s="17" t="s">
        <v>217</v>
      </c>
      <c r="D1052" s="17" t="s">
        <v>235</v>
      </c>
      <c r="E1052" s="17" t="s">
        <v>139</v>
      </c>
      <c r="F1052" s="17" t="s">
        <v>140</v>
      </c>
      <c r="G1052" s="17" t="n">
        <v>0</v>
      </c>
      <c r="H1052" s="17" t="n">
        <v>1</v>
      </c>
      <c r="I1052" s="17" t="n">
        <v>2</v>
      </c>
      <c r="J1052" s="17" t="n">
        <v>1</v>
      </c>
      <c r="K1052" s="17" t="n">
        <v>2</v>
      </c>
      <c r="L1052" s="17" t="n">
        <v>0</v>
      </c>
      <c r="M1052" s="17" t="n">
        <v>5</v>
      </c>
      <c r="N1052" s="17" t="n">
        <v>61</v>
      </c>
      <c r="O1052" s="17" t="n">
        <v>21</v>
      </c>
      <c r="P1052" s="17" t="n">
        <v>0</v>
      </c>
      <c r="Q1052" s="17" t="n">
        <v>0</v>
      </c>
      <c r="R1052" s="17" t="n">
        <v>0</v>
      </c>
      <c r="S1052" s="17" t="n">
        <v>0</v>
      </c>
      <c r="T1052" s="17" t="n">
        <v>0</v>
      </c>
    </row>
    <row r="1053" customFormat="false" ht="15" hidden="false" customHeight="true" outlineLevel="0" collapsed="false">
      <c r="A1053" s="17" t="s">
        <v>2067</v>
      </c>
      <c r="B1053" s="17" t="s">
        <v>156</v>
      </c>
      <c r="C1053" s="17" t="s">
        <v>217</v>
      </c>
      <c r="D1053" s="17" t="s">
        <v>235</v>
      </c>
      <c r="E1053" s="17" t="s">
        <v>139</v>
      </c>
      <c r="F1053" s="17" t="s">
        <v>150</v>
      </c>
      <c r="G1053" s="17" t="n">
        <v>3</v>
      </c>
      <c r="H1053" s="17" t="n">
        <v>4</v>
      </c>
      <c r="I1053" s="17" t="n">
        <v>3</v>
      </c>
      <c r="J1053" s="17" t="n">
        <v>2</v>
      </c>
      <c r="K1053" s="17" t="n">
        <v>5</v>
      </c>
      <c r="L1053" s="17" t="n">
        <v>23</v>
      </c>
      <c r="M1053" s="17" t="n">
        <v>46</v>
      </c>
      <c r="N1053" s="17" t="n">
        <v>37</v>
      </c>
      <c r="O1053" s="17" t="n">
        <v>9</v>
      </c>
      <c r="P1053" s="17" t="n">
        <v>0</v>
      </c>
      <c r="Q1053" s="17" t="n">
        <v>0</v>
      </c>
      <c r="R1053" s="17" t="n">
        <v>0</v>
      </c>
      <c r="S1053" s="17" t="n">
        <v>0</v>
      </c>
      <c r="T1053" s="17" t="n">
        <v>0</v>
      </c>
    </row>
    <row r="1054" customFormat="false" ht="15" hidden="false" customHeight="true" outlineLevel="0" collapsed="false">
      <c r="A1054" s="17" t="s">
        <v>2067</v>
      </c>
      <c r="B1054" s="17" t="s">
        <v>156</v>
      </c>
      <c r="C1054" s="17" t="s">
        <v>217</v>
      </c>
      <c r="D1054" s="17" t="s">
        <v>235</v>
      </c>
      <c r="E1054" s="17" t="s">
        <v>139</v>
      </c>
      <c r="F1054" s="17" t="s">
        <v>166</v>
      </c>
      <c r="G1054" s="17" t="n">
        <v>0</v>
      </c>
      <c r="H1054" s="17" t="n">
        <v>0</v>
      </c>
      <c r="I1054" s="17" t="n">
        <v>1</v>
      </c>
      <c r="J1054" s="17" t="n">
        <v>0</v>
      </c>
      <c r="K1054" s="17" t="n">
        <v>1</v>
      </c>
      <c r="L1054" s="17" t="n">
        <v>0</v>
      </c>
      <c r="M1054" s="17" t="n">
        <v>0</v>
      </c>
      <c r="N1054" s="17" t="n">
        <v>1</v>
      </c>
      <c r="O1054" s="17" t="n">
        <v>0</v>
      </c>
      <c r="P1054" s="17" t="n">
        <v>0</v>
      </c>
      <c r="Q1054" s="17" t="n">
        <v>0</v>
      </c>
      <c r="R1054" s="17" t="n">
        <v>0</v>
      </c>
      <c r="S1054" s="17" t="n">
        <v>0</v>
      </c>
      <c r="T1054" s="17" t="n">
        <v>0</v>
      </c>
    </row>
    <row r="1055" customFormat="false" ht="15" hidden="false" customHeight="true" outlineLevel="0" collapsed="false">
      <c r="A1055" s="17" t="s">
        <v>2067</v>
      </c>
      <c r="B1055" s="17" t="s">
        <v>156</v>
      </c>
      <c r="C1055" s="17" t="s">
        <v>217</v>
      </c>
      <c r="D1055" s="17" t="s">
        <v>235</v>
      </c>
      <c r="E1055" s="17" t="s">
        <v>139</v>
      </c>
      <c r="F1055" s="17" t="s">
        <v>158</v>
      </c>
      <c r="G1055" s="17" t="n">
        <v>0</v>
      </c>
      <c r="H1055" s="17" t="n">
        <v>1</v>
      </c>
      <c r="I1055" s="17" t="n">
        <v>2</v>
      </c>
      <c r="J1055" s="17" t="n">
        <v>1</v>
      </c>
      <c r="K1055" s="17" t="n">
        <v>3</v>
      </c>
      <c r="L1055" s="17" t="n">
        <v>0</v>
      </c>
      <c r="M1055" s="17" t="n">
        <v>3</v>
      </c>
      <c r="N1055" s="17" t="n">
        <v>13</v>
      </c>
      <c r="O1055" s="17" t="n">
        <v>2</v>
      </c>
      <c r="P1055" s="17" t="n">
        <v>0</v>
      </c>
      <c r="Q1055" s="17" t="n">
        <v>0</v>
      </c>
      <c r="R1055" s="17" t="n">
        <v>0</v>
      </c>
      <c r="S1055" s="17" t="n">
        <v>0</v>
      </c>
      <c r="T1055" s="17" t="n">
        <v>0</v>
      </c>
    </row>
    <row r="1056" customFormat="false" ht="15" hidden="false" customHeight="true" outlineLevel="0" collapsed="false">
      <c r="A1056" s="17" t="s">
        <v>2067</v>
      </c>
      <c r="B1056" s="17" t="s">
        <v>156</v>
      </c>
      <c r="C1056" s="17" t="s">
        <v>217</v>
      </c>
      <c r="D1056" s="17" t="s">
        <v>235</v>
      </c>
      <c r="E1056" s="17" t="s">
        <v>139</v>
      </c>
      <c r="F1056" s="17" t="s">
        <v>169</v>
      </c>
      <c r="G1056" s="17" t="n">
        <v>1</v>
      </c>
      <c r="H1056" s="17" t="n">
        <v>1</v>
      </c>
      <c r="I1056" s="17" t="n">
        <v>0</v>
      </c>
      <c r="J1056" s="17" t="n">
        <v>0</v>
      </c>
      <c r="K1056" s="17" t="n">
        <v>2</v>
      </c>
      <c r="L1056" s="17" t="n">
        <v>4</v>
      </c>
      <c r="M1056" s="17" t="n">
        <v>1</v>
      </c>
      <c r="N1056" s="17" t="n">
        <v>0</v>
      </c>
      <c r="O1056" s="17" t="n">
        <v>0</v>
      </c>
      <c r="P1056" s="17" t="n">
        <v>0</v>
      </c>
      <c r="Q1056" s="17" t="n">
        <v>0</v>
      </c>
      <c r="R1056" s="17" t="n">
        <v>0</v>
      </c>
      <c r="S1056" s="17" t="n">
        <v>0</v>
      </c>
      <c r="T1056" s="17" t="n">
        <v>0</v>
      </c>
    </row>
    <row r="1057" customFormat="false" ht="15" hidden="false" customHeight="true" outlineLevel="0" collapsed="false">
      <c r="A1057" s="17" t="s">
        <v>2067</v>
      </c>
      <c r="B1057" s="17" t="s">
        <v>156</v>
      </c>
      <c r="C1057" s="17" t="s">
        <v>217</v>
      </c>
      <c r="D1057" s="17" t="s">
        <v>218</v>
      </c>
      <c r="E1057" s="17" t="s">
        <v>243</v>
      </c>
      <c r="F1057" s="17" t="s">
        <v>7</v>
      </c>
      <c r="G1057" s="17" t="n">
        <v>2</v>
      </c>
      <c r="H1057" s="17" t="n">
        <v>2</v>
      </c>
      <c r="I1057" s="17" t="n">
        <v>2</v>
      </c>
      <c r="J1057" s="17" t="n">
        <v>2</v>
      </c>
      <c r="K1057" s="17" t="n">
        <v>2</v>
      </c>
      <c r="L1057" s="17" t="n">
        <v>262</v>
      </c>
      <c r="M1057" s="17" t="n">
        <v>163</v>
      </c>
      <c r="N1057" s="17" t="n">
        <v>153</v>
      </c>
      <c r="O1057" s="17" t="n">
        <v>27</v>
      </c>
      <c r="P1057" s="17" t="n">
        <v>0</v>
      </c>
      <c r="Q1057" s="17" t="n">
        <v>0</v>
      </c>
      <c r="R1057" s="17" t="n">
        <v>0</v>
      </c>
      <c r="S1057" s="17" t="n">
        <v>0</v>
      </c>
      <c r="T1057" s="17" t="n">
        <v>0</v>
      </c>
    </row>
    <row r="1058" customFormat="false" ht="15" hidden="false" customHeight="true" outlineLevel="0" collapsed="false">
      <c r="A1058" s="17" t="s">
        <v>2067</v>
      </c>
      <c r="B1058" s="17" t="s">
        <v>156</v>
      </c>
      <c r="C1058" s="17" t="s">
        <v>217</v>
      </c>
      <c r="D1058" s="17" t="s">
        <v>218</v>
      </c>
      <c r="E1058" s="17" t="s">
        <v>243</v>
      </c>
      <c r="F1058" s="17" t="s">
        <v>140</v>
      </c>
      <c r="G1058" s="17" t="n">
        <v>2</v>
      </c>
      <c r="H1058" s="17" t="n">
        <v>0</v>
      </c>
      <c r="I1058" s="17" t="n">
        <v>2</v>
      </c>
      <c r="J1058" s="17" t="n">
        <v>0</v>
      </c>
      <c r="K1058" s="17" t="n">
        <v>2</v>
      </c>
      <c r="L1058" s="17" t="n">
        <v>3</v>
      </c>
      <c r="M1058" s="17" t="n">
        <v>0</v>
      </c>
      <c r="N1058" s="17" t="n">
        <v>34</v>
      </c>
      <c r="O1058" s="17" t="n">
        <v>0</v>
      </c>
      <c r="P1058" s="17" t="n">
        <v>0</v>
      </c>
      <c r="Q1058" s="17" t="n">
        <v>0</v>
      </c>
      <c r="R1058" s="17" t="n">
        <v>0</v>
      </c>
      <c r="S1058" s="17" t="n">
        <v>0</v>
      </c>
      <c r="T1058" s="17" t="n">
        <v>0</v>
      </c>
    </row>
    <row r="1059" customFormat="false" ht="15" hidden="false" customHeight="true" outlineLevel="0" collapsed="false">
      <c r="A1059" s="17" t="s">
        <v>2067</v>
      </c>
      <c r="B1059" s="17" t="s">
        <v>156</v>
      </c>
      <c r="C1059" s="17" t="s">
        <v>217</v>
      </c>
      <c r="D1059" s="17" t="s">
        <v>218</v>
      </c>
      <c r="E1059" s="17" t="s">
        <v>243</v>
      </c>
      <c r="F1059" s="17" t="s">
        <v>144</v>
      </c>
      <c r="G1059" s="17" t="n">
        <v>1</v>
      </c>
      <c r="H1059" s="17" t="n">
        <v>1</v>
      </c>
      <c r="I1059" s="17" t="n">
        <v>1</v>
      </c>
      <c r="J1059" s="17" t="n">
        <v>0</v>
      </c>
      <c r="K1059" s="17" t="n">
        <v>1</v>
      </c>
      <c r="L1059" s="17" t="n">
        <v>1</v>
      </c>
      <c r="M1059" s="17" t="n">
        <v>11</v>
      </c>
      <c r="N1059" s="17" t="n">
        <v>1</v>
      </c>
      <c r="O1059" s="17" t="n">
        <v>0</v>
      </c>
      <c r="P1059" s="17" t="n">
        <v>0</v>
      </c>
      <c r="Q1059" s="17" t="n">
        <v>0</v>
      </c>
      <c r="R1059" s="17" t="n">
        <v>0</v>
      </c>
      <c r="S1059" s="17" t="n">
        <v>0</v>
      </c>
      <c r="T1059" s="17" t="n">
        <v>0</v>
      </c>
    </row>
    <row r="1060" customFormat="false" ht="15" hidden="false" customHeight="true" outlineLevel="0" collapsed="false">
      <c r="A1060" s="17" t="s">
        <v>2067</v>
      </c>
      <c r="B1060" s="17" t="s">
        <v>156</v>
      </c>
      <c r="C1060" s="17" t="s">
        <v>217</v>
      </c>
      <c r="D1060" s="17" t="s">
        <v>218</v>
      </c>
      <c r="E1060" s="17" t="s">
        <v>243</v>
      </c>
      <c r="F1060" s="17" t="s">
        <v>150</v>
      </c>
      <c r="G1060" s="17" t="n">
        <v>2</v>
      </c>
      <c r="H1060" s="17" t="n">
        <v>2</v>
      </c>
      <c r="I1060" s="17" t="n">
        <v>2</v>
      </c>
      <c r="J1060" s="17" t="n">
        <v>2</v>
      </c>
      <c r="K1060" s="17" t="n">
        <v>2</v>
      </c>
      <c r="L1060" s="17" t="n">
        <v>187</v>
      </c>
      <c r="M1060" s="17" t="n">
        <v>115</v>
      </c>
      <c r="N1060" s="17" t="n">
        <v>85</v>
      </c>
      <c r="O1060" s="17" t="n">
        <v>16</v>
      </c>
      <c r="P1060" s="17" t="n">
        <v>0</v>
      </c>
      <c r="Q1060" s="17" t="n">
        <v>0</v>
      </c>
      <c r="R1060" s="17" t="n">
        <v>0</v>
      </c>
      <c r="S1060" s="17" t="n">
        <v>0</v>
      </c>
      <c r="T1060" s="17" t="n">
        <v>0</v>
      </c>
    </row>
    <row r="1061" customFormat="false" ht="15" hidden="false" customHeight="true" outlineLevel="0" collapsed="false">
      <c r="A1061" s="17" t="s">
        <v>2067</v>
      </c>
      <c r="B1061" s="17" t="s">
        <v>156</v>
      </c>
      <c r="C1061" s="17" t="s">
        <v>217</v>
      </c>
      <c r="D1061" s="17" t="s">
        <v>218</v>
      </c>
      <c r="E1061" s="17" t="s">
        <v>243</v>
      </c>
      <c r="F1061" s="17" t="s">
        <v>158</v>
      </c>
      <c r="G1061" s="17" t="n">
        <v>2</v>
      </c>
      <c r="H1061" s="17" t="n">
        <v>2</v>
      </c>
      <c r="I1061" s="17" t="n">
        <v>2</v>
      </c>
      <c r="J1061" s="17" t="n">
        <v>2</v>
      </c>
      <c r="K1061" s="17" t="n">
        <v>2</v>
      </c>
      <c r="L1061" s="17" t="n">
        <v>71</v>
      </c>
      <c r="M1061" s="17" t="n">
        <v>36</v>
      </c>
      <c r="N1061" s="17" t="n">
        <v>32</v>
      </c>
      <c r="O1061" s="17" t="n">
        <v>11</v>
      </c>
      <c r="P1061" s="17" t="n">
        <v>0</v>
      </c>
      <c r="Q1061" s="17" t="n">
        <v>0</v>
      </c>
      <c r="R1061" s="17" t="n">
        <v>0</v>
      </c>
      <c r="S1061" s="17" t="n">
        <v>0</v>
      </c>
      <c r="T1061" s="17" t="n">
        <v>0</v>
      </c>
    </row>
    <row r="1062" customFormat="false" ht="15" hidden="false" customHeight="true" outlineLevel="0" collapsed="false">
      <c r="A1062" s="17" t="s">
        <v>2067</v>
      </c>
      <c r="B1062" s="17" t="s">
        <v>156</v>
      </c>
      <c r="C1062" s="17" t="s">
        <v>217</v>
      </c>
      <c r="D1062" s="17" t="s">
        <v>218</v>
      </c>
      <c r="E1062" s="17" t="s">
        <v>243</v>
      </c>
      <c r="F1062" s="17" t="s">
        <v>169</v>
      </c>
      <c r="G1062" s="17" t="n">
        <v>0</v>
      </c>
      <c r="H1062" s="17" t="n">
        <v>1</v>
      </c>
      <c r="I1062" s="17" t="n">
        <v>1</v>
      </c>
      <c r="J1062" s="17" t="n">
        <v>0</v>
      </c>
      <c r="K1062" s="17" t="n">
        <v>2</v>
      </c>
      <c r="L1062" s="17" t="n">
        <v>0</v>
      </c>
      <c r="M1062" s="17" t="n">
        <v>1</v>
      </c>
      <c r="N1062" s="17" t="n">
        <v>1</v>
      </c>
      <c r="O1062" s="17" t="n">
        <v>0</v>
      </c>
      <c r="P1062" s="17" t="n">
        <v>0</v>
      </c>
      <c r="Q1062" s="17" t="n">
        <v>0</v>
      </c>
      <c r="R1062" s="17" t="n">
        <v>0</v>
      </c>
      <c r="S1062" s="17" t="n">
        <v>0</v>
      </c>
      <c r="T1062" s="17" t="n">
        <v>0</v>
      </c>
    </row>
    <row r="1063" customFormat="false" ht="15" hidden="false" customHeight="true" outlineLevel="0" collapsed="false">
      <c r="A1063" s="17" t="s">
        <v>443</v>
      </c>
      <c r="B1063" s="17" t="s">
        <v>142</v>
      </c>
      <c r="C1063" s="17" t="s">
        <v>134</v>
      </c>
      <c r="D1063" s="17" t="s">
        <v>135</v>
      </c>
      <c r="E1063" s="17" t="s">
        <v>139</v>
      </c>
      <c r="F1063" s="17" t="s">
        <v>7</v>
      </c>
      <c r="G1063" s="17" t="n">
        <v>1</v>
      </c>
      <c r="H1063" s="17" t="n">
        <v>0</v>
      </c>
      <c r="I1063" s="17" t="n">
        <v>0</v>
      </c>
      <c r="J1063" s="17" t="n">
        <v>1</v>
      </c>
      <c r="K1063" s="17" t="n">
        <v>2</v>
      </c>
      <c r="L1063" s="17" t="n">
        <v>1</v>
      </c>
      <c r="M1063" s="17" t="n">
        <v>0</v>
      </c>
      <c r="N1063" s="17" t="n">
        <v>0</v>
      </c>
      <c r="O1063" s="17" t="n">
        <v>1</v>
      </c>
      <c r="P1063" s="17" t="n">
        <v>0</v>
      </c>
      <c r="Q1063" s="17" t="n">
        <v>0</v>
      </c>
      <c r="R1063" s="17" t="n">
        <v>0</v>
      </c>
      <c r="S1063" s="17" t="n">
        <v>0</v>
      </c>
      <c r="T1063" s="17" t="n">
        <v>0</v>
      </c>
    </row>
    <row r="1064" customFormat="false" ht="15" hidden="false" customHeight="true" outlineLevel="0" collapsed="false">
      <c r="A1064" s="17" t="s">
        <v>443</v>
      </c>
      <c r="B1064" s="17" t="s">
        <v>142</v>
      </c>
      <c r="C1064" s="17" t="s">
        <v>134</v>
      </c>
      <c r="D1064" s="17" t="s">
        <v>135</v>
      </c>
      <c r="E1064" s="17" t="s">
        <v>139</v>
      </c>
      <c r="F1064" s="17" t="s">
        <v>150</v>
      </c>
      <c r="G1064" s="17" t="n">
        <v>1</v>
      </c>
      <c r="H1064" s="17" t="n">
        <v>0</v>
      </c>
      <c r="I1064" s="17" t="n">
        <v>0</v>
      </c>
      <c r="J1064" s="17" t="n">
        <v>0</v>
      </c>
      <c r="K1064" s="17" t="n">
        <v>1</v>
      </c>
      <c r="L1064" s="17" t="n">
        <v>1</v>
      </c>
      <c r="M1064" s="17" t="n">
        <v>0</v>
      </c>
      <c r="N1064" s="17" t="n">
        <v>0</v>
      </c>
      <c r="O1064" s="17" t="n">
        <v>0</v>
      </c>
      <c r="P1064" s="17" t="n">
        <v>0</v>
      </c>
      <c r="Q1064" s="17" t="n">
        <v>0</v>
      </c>
      <c r="R1064" s="17" t="n">
        <v>0</v>
      </c>
      <c r="S1064" s="17" t="n">
        <v>0</v>
      </c>
      <c r="T1064" s="17" t="n">
        <v>0</v>
      </c>
    </row>
    <row r="1065" customFormat="false" ht="15" hidden="false" customHeight="true" outlineLevel="0" collapsed="false">
      <c r="A1065" s="17" t="s">
        <v>443</v>
      </c>
      <c r="B1065" s="17" t="s">
        <v>142</v>
      </c>
      <c r="C1065" s="17" t="s">
        <v>134</v>
      </c>
      <c r="D1065" s="17" t="s">
        <v>135</v>
      </c>
      <c r="E1065" s="17" t="s">
        <v>139</v>
      </c>
      <c r="F1065" s="17" t="s">
        <v>169</v>
      </c>
      <c r="G1065" s="17" t="n">
        <v>0</v>
      </c>
      <c r="H1065" s="17" t="n">
        <v>0</v>
      </c>
      <c r="I1065" s="17" t="n">
        <v>0</v>
      </c>
      <c r="J1065" s="17" t="n">
        <v>1</v>
      </c>
      <c r="K1065" s="17" t="n">
        <v>1</v>
      </c>
      <c r="L1065" s="17" t="n">
        <v>0</v>
      </c>
      <c r="M1065" s="17" t="n">
        <v>0</v>
      </c>
      <c r="N1065" s="17" t="n">
        <v>0</v>
      </c>
      <c r="O1065" s="17" t="n">
        <v>1</v>
      </c>
      <c r="P1065" s="17" t="n">
        <v>0</v>
      </c>
      <c r="Q1065" s="17" t="n">
        <v>0</v>
      </c>
      <c r="R1065" s="17" t="n">
        <v>0</v>
      </c>
      <c r="S1065" s="17" t="n">
        <v>0</v>
      </c>
      <c r="T1065" s="17" t="n">
        <v>0</v>
      </c>
    </row>
    <row r="1066" customFormat="false" ht="15" hidden="false" customHeight="true" outlineLevel="0" collapsed="false">
      <c r="A1066" s="17" t="s">
        <v>443</v>
      </c>
      <c r="B1066" s="17" t="s">
        <v>142</v>
      </c>
      <c r="C1066" s="17" t="s">
        <v>148</v>
      </c>
      <c r="D1066" s="17" t="s">
        <v>14443</v>
      </c>
      <c r="E1066" s="17" t="s">
        <v>139</v>
      </c>
      <c r="F1066" s="17" t="s">
        <v>7</v>
      </c>
      <c r="G1066" s="17" t="n">
        <v>1</v>
      </c>
      <c r="H1066" s="17" t="n">
        <v>0</v>
      </c>
      <c r="I1066" s="17" t="n">
        <v>0</v>
      </c>
      <c r="J1066" s="17" t="n">
        <v>0</v>
      </c>
      <c r="K1066" s="17" t="n">
        <v>1</v>
      </c>
      <c r="L1066" s="17" t="n">
        <v>20</v>
      </c>
      <c r="M1066" s="17" t="n">
        <v>0</v>
      </c>
      <c r="N1066" s="17" t="n">
        <v>0</v>
      </c>
      <c r="O1066" s="17" t="n">
        <v>0</v>
      </c>
      <c r="P1066" s="17" t="n">
        <v>0</v>
      </c>
      <c r="Q1066" s="17" t="n">
        <v>0</v>
      </c>
      <c r="R1066" s="17" t="n">
        <v>0</v>
      </c>
      <c r="S1066" s="17" t="n">
        <v>0</v>
      </c>
      <c r="T1066" s="17" t="n">
        <v>0</v>
      </c>
    </row>
    <row r="1067" customFormat="false" ht="15" hidden="false" customHeight="true" outlineLevel="0" collapsed="false">
      <c r="A1067" s="17" t="s">
        <v>443</v>
      </c>
      <c r="B1067" s="17" t="s">
        <v>142</v>
      </c>
      <c r="C1067" s="17" t="s">
        <v>148</v>
      </c>
      <c r="D1067" s="17" t="s">
        <v>14443</v>
      </c>
      <c r="E1067" s="17" t="s">
        <v>139</v>
      </c>
      <c r="F1067" s="17" t="s">
        <v>150</v>
      </c>
      <c r="G1067" s="17" t="n">
        <v>1</v>
      </c>
      <c r="H1067" s="17" t="n">
        <v>0</v>
      </c>
      <c r="I1067" s="17" t="n">
        <v>0</v>
      </c>
      <c r="J1067" s="17" t="n">
        <v>0</v>
      </c>
      <c r="K1067" s="17" t="n">
        <v>1</v>
      </c>
      <c r="L1067" s="17" t="n">
        <v>18</v>
      </c>
      <c r="M1067" s="17" t="n">
        <v>0</v>
      </c>
      <c r="N1067" s="17" t="n">
        <v>0</v>
      </c>
      <c r="O1067" s="17" t="n">
        <v>0</v>
      </c>
      <c r="P1067" s="17" t="n">
        <v>0</v>
      </c>
      <c r="Q1067" s="17" t="n">
        <v>0</v>
      </c>
      <c r="R1067" s="17" t="n">
        <v>0</v>
      </c>
      <c r="S1067" s="17" t="n">
        <v>0</v>
      </c>
      <c r="T1067" s="17" t="n">
        <v>0</v>
      </c>
    </row>
    <row r="1068" customFormat="false" ht="15" hidden="false" customHeight="true" outlineLevel="0" collapsed="false">
      <c r="A1068" s="17" t="s">
        <v>443</v>
      </c>
      <c r="B1068" s="17" t="s">
        <v>142</v>
      </c>
      <c r="C1068" s="17" t="s">
        <v>148</v>
      </c>
      <c r="D1068" s="17" t="s">
        <v>14443</v>
      </c>
      <c r="E1068" s="17" t="s">
        <v>139</v>
      </c>
      <c r="F1068" s="17" t="s">
        <v>158</v>
      </c>
      <c r="G1068" s="17" t="n">
        <v>1</v>
      </c>
      <c r="H1068" s="17" t="n">
        <v>0</v>
      </c>
      <c r="I1068" s="17" t="n">
        <v>0</v>
      </c>
      <c r="J1068" s="17" t="n">
        <v>0</v>
      </c>
      <c r="K1068" s="17" t="n">
        <v>1</v>
      </c>
      <c r="L1068" s="17" t="n">
        <v>2</v>
      </c>
      <c r="M1068" s="17" t="n">
        <v>0</v>
      </c>
      <c r="N1068" s="17" t="n">
        <v>0</v>
      </c>
      <c r="O1068" s="17" t="n">
        <v>0</v>
      </c>
      <c r="P1068" s="17" t="n">
        <v>0</v>
      </c>
      <c r="Q1068" s="17" t="n">
        <v>0</v>
      </c>
      <c r="R1068" s="17" t="n">
        <v>0</v>
      </c>
      <c r="S1068" s="17" t="n">
        <v>0</v>
      </c>
      <c r="T1068" s="17" t="n">
        <v>0</v>
      </c>
    </row>
    <row r="1069" customFormat="false" ht="15" hidden="false" customHeight="true" outlineLevel="0" collapsed="false">
      <c r="A1069" s="17" t="s">
        <v>7127</v>
      </c>
      <c r="B1069" s="17" t="s">
        <v>142</v>
      </c>
      <c r="C1069" s="17" t="s">
        <v>148</v>
      </c>
      <c r="D1069" s="17" t="s">
        <v>14443</v>
      </c>
      <c r="E1069" s="17" t="s">
        <v>139</v>
      </c>
      <c r="F1069" s="17" t="s">
        <v>7</v>
      </c>
      <c r="G1069" s="17" t="n">
        <v>0</v>
      </c>
      <c r="H1069" s="17" t="n">
        <v>1</v>
      </c>
      <c r="I1069" s="17" t="n">
        <v>1</v>
      </c>
      <c r="J1069" s="17" t="n">
        <v>1</v>
      </c>
      <c r="K1069" s="17" t="n">
        <v>1</v>
      </c>
      <c r="L1069" s="17" t="n">
        <v>0</v>
      </c>
      <c r="M1069" s="17" t="n">
        <v>6</v>
      </c>
      <c r="N1069" s="17" t="n">
        <v>13</v>
      </c>
      <c r="O1069" s="17" t="n">
        <v>9</v>
      </c>
      <c r="P1069" s="17" t="n">
        <v>0</v>
      </c>
      <c r="Q1069" s="17" t="n">
        <v>0</v>
      </c>
      <c r="R1069" s="17" t="n">
        <v>0</v>
      </c>
      <c r="S1069" s="17" t="n">
        <v>0</v>
      </c>
      <c r="T1069" s="17" t="n">
        <v>0</v>
      </c>
    </row>
    <row r="1070" customFormat="false" ht="15" hidden="false" customHeight="true" outlineLevel="0" collapsed="false">
      <c r="A1070" s="17" t="s">
        <v>7127</v>
      </c>
      <c r="B1070" s="17" t="s">
        <v>142</v>
      </c>
      <c r="C1070" s="17" t="s">
        <v>148</v>
      </c>
      <c r="D1070" s="17" t="s">
        <v>14443</v>
      </c>
      <c r="E1070" s="17" t="s">
        <v>139</v>
      </c>
      <c r="F1070" s="17" t="s">
        <v>150</v>
      </c>
      <c r="G1070" s="17" t="n">
        <v>0</v>
      </c>
      <c r="H1070" s="17" t="n">
        <v>1</v>
      </c>
      <c r="I1070" s="17" t="n">
        <v>1</v>
      </c>
      <c r="J1070" s="17" t="n">
        <v>1</v>
      </c>
      <c r="K1070" s="17" t="n">
        <v>1</v>
      </c>
      <c r="L1070" s="17" t="n">
        <v>0</v>
      </c>
      <c r="M1070" s="17" t="n">
        <v>5</v>
      </c>
      <c r="N1070" s="17" t="n">
        <v>4</v>
      </c>
      <c r="O1070" s="17" t="n">
        <v>7</v>
      </c>
      <c r="P1070" s="17" t="n">
        <v>0</v>
      </c>
      <c r="Q1070" s="17" t="n">
        <v>0</v>
      </c>
      <c r="R1070" s="17" t="n">
        <v>0</v>
      </c>
      <c r="S1070" s="17" t="n">
        <v>0</v>
      </c>
      <c r="T1070" s="17" t="n">
        <v>0</v>
      </c>
    </row>
    <row r="1071" customFormat="false" ht="15" hidden="false" customHeight="true" outlineLevel="0" collapsed="false">
      <c r="A1071" s="17" t="s">
        <v>7127</v>
      </c>
      <c r="B1071" s="17" t="s">
        <v>142</v>
      </c>
      <c r="C1071" s="17" t="s">
        <v>148</v>
      </c>
      <c r="D1071" s="17" t="s">
        <v>14443</v>
      </c>
      <c r="E1071" s="17" t="s">
        <v>139</v>
      </c>
      <c r="F1071" s="17" t="s">
        <v>158</v>
      </c>
      <c r="G1071" s="17" t="n">
        <v>0</v>
      </c>
      <c r="H1071" s="17" t="n">
        <v>1</v>
      </c>
      <c r="I1071" s="17" t="n">
        <v>1</v>
      </c>
      <c r="J1071" s="17" t="n">
        <v>1</v>
      </c>
      <c r="K1071" s="17" t="n">
        <v>1</v>
      </c>
      <c r="L1071" s="17" t="n">
        <v>0</v>
      </c>
      <c r="M1071" s="17" t="n">
        <v>1</v>
      </c>
      <c r="N1071" s="17" t="n">
        <v>9</v>
      </c>
      <c r="O1071" s="17" t="n">
        <v>2</v>
      </c>
      <c r="P1071" s="17" t="n">
        <v>0</v>
      </c>
      <c r="Q1071" s="17" t="n">
        <v>0</v>
      </c>
      <c r="R1071" s="17" t="n">
        <v>0</v>
      </c>
      <c r="S1071" s="17" t="n">
        <v>0</v>
      </c>
      <c r="T1071" s="17" t="n">
        <v>0</v>
      </c>
    </row>
    <row r="1072" customFormat="false" ht="15" hidden="false" customHeight="true" outlineLevel="0" collapsed="false">
      <c r="A1072" s="17" t="s">
        <v>7127</v>
      </c>
      <c r="B1072" s="17" t="s">
        <v>142</v>
      </c>
      <c r="C1072" s="17" t="s">
        <v>217</v>
      </c>
      <c r="D1072" s="17" t="s">
        <v>235</v>
      </c>
      <c r="E1072" s="17" t="s">
        <v>139</v>
      </c>
      <c r="F1072" s="17" t="s">
        <v>7</v>
      </c>
      <c r="G1072" s="17" t="n">
        <v>3</v>
      </c>
      <c r="H1072" s="17" t="n">
        <v>2</v>
      </c>
      <c r="I1072" s="17" t="n">
        <v>2</v>
      </c>
      <c r="J1072" s="17" t="n">
        <v>1</v>
      </c>
      <c r="K1072" s="17" t="n">
        <v>3</v>
      </c>
      <c r="L1072" s="17" t="n">
        <v>67</v>
      </c>
      <c r="M1072" s="17" t="n">
        <v>13</v>
      </c>
      <c r="N1072" s="17" t="n">
        <v>86</v>
      </c>
      <c r="O1072" s="17" t="n">
        <v>292</v>
      </c>
      <c r="P1072" s="17" t="n">
        <v>0</v>
      </c>
      <c r="Q1072" s="17" t="n">
        <v>0</v>
      </c>
      <c r="R1072" s="17" t="n">
        <v>0</v>
      </c>
      <c r="S1072" s="17" t="n">
        <v>0</v>
      </c>
      <c r="T1072" s="17" t="n">
        <v>0</v>
      </c>
    </row>
    <row r="1073" customFormat="false" ht="15" hidden="false" customHeight="true" outlineLevel="0" collapsed="false">
      <c r="A1073" s="17" t="s">
        <v>7127</v>
      </c>
      <c r="B1073" s="17" t="s">
        <v>142</v>
      </c>
      <c r="C1073" s="17" t="s">
        <v>217</v>
      </c>
      <c r="D1073" s="17" t="s">
        <v>235</v>
      </c>
      <c r="E1073" s="17" t="s">
        <v>139</v>
      </c>
      <c r="F1073" s="17" t="s">
        <v>140</v>
      </c>
      <c r="G1073" s="17" t="n">
        <v>1</v>
      </c>
      <c r="H1073" s="17" t="n">
        <v>1</v>
      </c>
      <c r="I1073" s="17" t="n">
        <v>2</v>
      </c>
      <c r="J1073" s="17" t="n">
        <v>1</v>
      </c>
      <c r="K1073" s="17" t="n">
        <v>2</v>
      </c>
      <c r="L1073" s="17" t="n">
        <v>17</v>
      </c>
      <c r="M1073" s="17" t="n">
        <v>2</v>
      </c>
      <c r="N1073" s="17" t="n">
        <v>53</v>
      </c>
      <c r="O1073" s="17" t="n">
        <v>290</v>
      </c>
      <c r="P1073" s="17" t="n">
        <v>0</v>
      </c>
      <c r="Q1073" s="17" t="n">
        <v>0</v>
      </c>
      <c r="R1073" s="17" t="n">
        <v>0</v>
      </c>
      <c r="S1073" s="17" t="n">
        <v>0</v>
      </c>
      <c r="T1073" s="17" t="n">
        <v>0</v>
      </c>
    </row>
    <row r="1074" customFormat="false" ht="15" hidden="false" customHeight="true" outlineLevel="0" collapsed="false">
      <c r="A1074" s="17" t="s">
        <v>7127</v>
      </c>
      <c r="B1074" s="17" t="s">
        <v>142</v>
      </c>
      <c r="C1074" s="17" t="s">
        <v>217</v>
      </c>
      <c r="D1074" s="17" t="s">
        <v>235</v>
      </c>
      <c r="E1074" s="17" t="s">
        <v>139</v>
      </c>
      <c r="F1074" s="17" t="s">
        <v>144</v>
      </c>
      <c r="G1074" s="17" t="n">
        <v>1</v>
      </c>
      <c r="H1074" s="17" t="n">
        <v>1</v>
      </c>
      <c r="I1074" s="17" t="n">
        <v>1</v>
      </c>
      <c r="J1074" s="17" t="n">
        <v>0</v>
      </c>
      <c r="K1074" s="17" t="n">
        <v>1</v>
      </c>
      <c r="L1074" s="17" t="n">
        <v>17</v>
      </c>
      <c r="M1074" s="17" t="n">
        <v>1</v>
      </c>
      <c r="N1074" s="17" t="n">
        <v>5</v>
      </c>
      <c r="O1074" s="17" t="n">
        <v>0</v>
      </c>
      <c r="P1074" s="17" t="n">
        <v>0</v>
      </c>
      <c r="Q1074" s="17" t="n">
        <v>0</v>
      </c>
      <c r="R1074" s="17" t="n">
        <v>0</v>
      </c>
      <c r="S1074" s="17" t="n">
        <v>0</v>
      </c>
      <c r="T1074" s="17" t="n">
        <v>0</v>
      </c>
    </row>
    <row r="1075" customFormat="false" ht="15" hidden="false" customHeight="true" outlineLevel="0" collapsed="false">
      <c r="A1075" s="17" t="s">
        <v>7127</v>
      </c>
      <c r="B1075" s="17" t="s">
        <v>142</v>
      </c>
      <c r="C1075" s="17" t="s">
        <v>217</v>
      </c>
      <c r="D1075" s="17" t="s">
        <v>235</v>
      </c>
      <c r="E1075" s="17" t="s">
        <v>139</v>
      </c>
      <c r="F1075" s="17" t="s">
        <v>150</v>
      </c>
      <c r="G1075" s="17" t="n">
        <v>3</v>
      </c>
      <c r="H1075" s="17" t="n">
        <v>1</v>
      </c>
      <c r="I1075" s="17" t="n">
        <v>2</v>
      </c>
      <c r="J1075" s="17" t="n">
        <v>1</v>
      </c>
      <c r="K1075" s="17" t="n">
        <v>3</v>
      </c>
      <c r="L1075" s="17" t="n">
        <v>21</v>
      </c>
      <c r="M1075" s="17" t="n">
        <v>9</v>
      </c>
      <c r="N1075" s="17" t="n">
        <v>21</v>
      </c>
      <c r="O1075" s="17" t="n">
        <v>2</v>
      </c>
      <c r="P1075" s="17" t="n">
        <v>0</v>
      </c>
      <c r="Q1075" s="17" t="n">
        <v>0</v>
      </c>
      <c r="R1075" s="17" t="n">
        <v>0</v>
      </c>
      <c r="S1075" s="17" t="n">
        <v>0</v>
      </c>
      <c r="T1075" s="17" t="n">
        <v>0</v>
      </c>
    </row>
    <row r="1076" customFormat="false" ht="15" hidden="false" customHeight="true" outlineLevel="0" collapsed="false">
      <c r="A1076" s="17" t="s">
        <v>7127</v>
      </c>
      <c r="B1076" s="17" t="s">
        <v>142</v>
      </c>
      <c r="C1076" s="17" t="s">
        <v>217</v>
      </c>
      <c r="D1076" s="17" t="s">
        <v>235</v>
      </c>
      <c r="E1076" s="17" t="s">
        <v>139</v>
      </c>
      <c r="F1076" s="17" t="s">
        <v>158</v>
      </c>
      <c r="G1076" s="17" t="n">
        <v>2</v>
      </c>
      <c r="H1076" s="17" t="n">
        <v>1</v>
      </c>
      <c r="I1076" s="17" t="n">
        <v>1</v>
      </c>
      <c r="J1076" s="17" t="n">
        <v>0</v>
      </c>
      <c r="K1076" s="17" t="n">
        <v>2</v>
      </c>
      <c r="L1076" s="17" t="n">
        <v>12</v>
      </c>
      <c r="M1076" s="17" t="n">
        <v>1</v>
      </c>
      <c r="N1076" s="17" t="n">
        <v>3</v>
      </c>
      <c r="O1076" s="17" t="n">
        <v>0</v>
      </c>
      <c r="P1076" s="17" t="n">
        <v>0</v>
      </c>
      <c r="Q1076" s="17" t="n">
        <v>0</v>
      </c>
      <c r="R1076" s="17" t="n">
        <v>0</v>
      </c>
      <c r="S1076" s="17" t="n">
        <v>0</v>
      </c>
      <c r="T1076" s="17" t="n">
        <v>0</v>
      </c>
    </row>
    <row r="1077" customFormat="false" ht="15" hidden="false" customHeight="true" outlineLevel="0" collapsed="false">
      <c r="A1077" s="17" t="s">
        <v>7127</v>
      </c>
      <c r="B1077" s="17" t="s">
        <v>142</v>
      </c>
      <c r="C1077" s="17" t="s">
        <v>217</v>
      </c>
      <c r="D1077" s="17" t="s">
        <v>235</v>
      </c>
      <c r="E1077" s="17" t="s">
        <v>139</v>
      </c>
      <c r="F1077" s="17" t="s">
        <v>169</v>
      </c>
      <c r="G1077" s="17" t="n">
        <v>0</v>
      </c>
      <c r="H1077" s="17" t="n">
        <v>0</v>
      </c>
      <c r="I1077" s="17" t="n">
        <v>1</v>
      </c>
      <c r="J1077" s="17" t="n">
        <v>0</v>
      </c>
      <c r="K1077" s="17" t="n">
        <v>1</v>
      </c>
      <c r="L1077" s="17" t="n">
        <v>0</v>
      </c>
      <c r="M1077" s="17" t="n">
        <v>0</v>
      </c>
      <c r="N1077" s="17" t="n">
        <v>4</v>
      </c>
      <c r="O1077" s="17" t="n">
        <v>0</v>
      </c>
      <c r="P1077" s="17" t="n">
        <v>0</v>
      </c>
      <c r="Q1077" s="17" t="n">
        <v>0</v>
      </c>
      <c r="R1077" s="17" t="n">
        <v>0</v>
      </c>
      <c r="S1077" s="17" t="n">
        <v>0</v>
      </c>
      <c r="T1077" s="17" t="n">
        <v>0</v>
      </c>
    </row>
    <row r="1078" customFormat="false" ht="15" hidden="false" customHeight="true" outlineLevel="0" collapsed="false">
      <c r="A1078" s="17" t="s">
        <v>7127</v>
      </c>
      <c r="B1078" s="17" t="s">
        <v>142</v>
      </c>
      <c r="C1078" s="17" t="s">
        <v>217</v>
      </c>
      <c r="D1078" s="17" t="s">
        <v>218</v>
      </c>
      <c r="E1078" s="17" t="s">
        <v>243</v>
      </c>
      <c r="F1078" s="17" t="s">
        <v>7</v>
      </c>
      <c r="G1078" s="17" t="n">
        <v>1</v>
      </c>
      <c r="H1078" s="17" t="n">
        <v>1</v>
      </c>
      <c r="I1078" s="17" t="n">
        <v>1</v>
      </c>
      <c r="J1078" s="17" t="n">
        <v>1</v>
      </c>
      <c r="K1078" s="17" t="n">
        <v>1</v>
      </c>
      <c r="L1078" s="17" t="n">
        <v>278</v>
      </c>
      <c r="M1078" s="17" t="n">
        <v>316</v>
      </c>
      <c r="N1078" s="17" t="n">
        <v>1053</v>
      </c>
      <c r="O1078" s="17" t="n">
        <v>504</v>
      </c>
      <c r="P1078" s="17" t="n">
        <v>0</v>
      </c>
      <c r="Q1078" s="17" t="n">
        <v>0</v>
      </c>
      <c r="R1078" s="17" t="n">
        <v>0</v>
      </c>
      <c r="S1078" s="17" t="n">
        <v>0</v>
      </c>
      <c r="T1078" s="17" t="n">
        <v>0</v>
      </c>
    </row>
    <row r="1079" customFormat="false" ht="15" hidden="false" customHeight="true" outlineLevel="0" collapsed="false">
      <c r="A1079" s="17" t="s">
        <v>7127</v>
      </c>
      <c r="B1079" s="17" t="s">
        <v>142</v>
      </c>
      <c r="C1079" s="17" t="s">
        <v>217</v>
      </c>
      <c r="D1079" s="17" t="s">
        <v>218</v>
      </c>
      <c r="E1079" s="17" t="s">
        <v>243</v>
      </c>
      <c r="F1079" s="17" t="s">
        <v>140</v>
      </c>
      <c r="G1079" s="17" t="n">
        <v>1</v>
      </c>
      <c r="H1079" s="17" t="n">
        <v>1</v>
      </c>
      <c r="I1079" s="17" t="n">
        <v>1</v>
      </c>
      <c r="J1079" s="17" t="n">
        <v>1</v>
      </c>
      <c r="K1079" s="17" t="n">
        <v>1</v>
      </c>
      <c r="L1079" s="17" t="n">
        <v>12</v>
      </c>
      <c r="M1079" s="17" t="n">
        <v>36</v>
      </c>
      <c r="N1079" s="17" t="n">
        <v>629</v>
      </c>
      <c r="O1079" s="17" t="n">
        <v>402</v>
      </c>
      <c r="P1079" s="17" t="n">
        <v>0</v>
      </c>
      <c r="Q1079" s="17" t="n">
        <v>0</v>
      </c>
      <c r="R1079" s="17" t="n">
        <v>0</v>
      </c>
      <c r="S1079" s="17" t="n">
        <v>0</v>
      </c>
      <c r="T1079" s="17" t="n">
        <v>0</v>
      </c>
    </row>
    <row r="1080" customFormat="false" ht="15" hidden="false" customHeight="true" outlineLevel="0" collapsed="false">
      <c r="A1080" s="17" t="s">
        <v>7127</v>
      </c>
      <c r="B1080" s="17" t="s">
        <v>142</v>
      </c>
      <c r="C1080" s="17" t="s">
        <v>217</v>
      </c>
      <c r="D1080" s="17" t="s">
        <v>218</v>
      </c>
      <c r="E1080" s="17" t="s">
        <v>243</v>
      </c>
      <c r="F1080" s="17" t="s">
        <v>144</v>
      </c>
      <c r="G1080" s="17" t="n">
        <v>1</v>
      </c>
      <c r="H1080" s="17" t="n">
        <v>0</v>
      </c>
      <c r="I1080" s="17" t="n">
        <v>0</v>
      </c>
      <c r="J1080" s="17" t="n">
        <v>0</v>
      </c>
      <c r="K1080" s="17" t="n">
        <v>1</v>
      </c>
      <c r="L1080" s="17" t="n">
        <v>1</v>
      </c>
      <c r="M1080" s="17" t="n">
        <v>0</v>
      </c>
      <c r="N1080" s="17" t="n">
        <v>0</v>
      </c>
      <c r="O1080" s="17" t="n">
        <v>0</v>
      </c>
      <c r="P1080" s="17" t="n">
        <v>0</v>
      </c>
      <c r="Q1080" s="17" t="n">
        <v>0</v>
      </c>
      <c r="R1080" s="17" t="n">
        <v>0</v>
      </c>
      <c r="S1080" s="17" t="n">
        <v>0</v>
      </c>
      <c r="T1080" s="17" t="n">
        <v>0</v>
      </c>
    </row>
    <row r="1081" customFormat="false" ht="15" hidden="false" customHeight="true" outlineLevel="0" collapsed="false">
      <c r="A1081" s="17" t="s">
        <v>7127</v>
      </c>
      <c r="B1081" s="17" t="s">
        <v>142</v>
      </c>
      <c r="C1081" s="17" t="s">
        <v>217</v>
      </c>
      <c r="D1081" s="17" t="s">
        <v>218</v>
      </c>
      <c r="E1081" s="17" t="s">
        <v>243</v>
      </c>
      <c r="F1081" s="17" t="s">
        <v>150</v>
      </c>
      <c r="G1081" s="17" t="n">
        <v>1</v>
      </c>
      <c r="H1081" s="17" t="n">
        <v>1</v>
      </c>
      <c r="I1081" s="17" t="n">
        <v>1</v>
      </c>
      <c r="J1081" s="17" t="n">
        <v>1</v>
      </c>
      <c r="K1081" s="17" t="n">
        <v>1</v>
      </c>
      <c r="L1081" s="17" t="n">
        <v>216</v>
      </c>
      <c r="M1081" s="17" t="n">
        <v>249</v>
      </c>
      <c r="N1081" s="17" t="n">
        <v>354</v>
      </c>
      <c r="O1081" s="17" t="n">
        <v>74</v>
      </c>
      <c r="P1081" s="17" t="n">
        <v>0</v>
      </c>
      <c r="Q1081" s="17" t="n">
        <v>0</v>
      </c>
      <c r="R1081" s="17" t="n">
        <v>0</v>
      </c>
      <c r="S1081" s="17" t="n">
        <v>0</v>
      </c>
      <c r="T1081" s="17" t="n">
        <v>0</v>
      </c>
    </row>
    <row r="1082" customFormat="false" ht="15" hidden="false" customHeight="true" outlineLevel="0" collapsed="false">
      <c r="A1082" s="17" t="s">
        <v>7127</v>
      </c>
      <c r="B1082" s="17" t="s">
        <v>142</v>
      </c>
      <c r="C1082" s="17" t="s">
        <v>217</v>
      </c>
      <c r="D1082" s="17" t="s">
        <v>218</v>
      </c>
      <c r="E1082" s="17" t="s">
        <v>243</v>
      </c>
      <c r="F1082" s="17" t="s">
        <v>166</v>
      </c>
      <c r="G1082" s="17" t="n">
        <v>0</v>
      </c>
      <c r="H1082" s="17" t="n">
        <v>0</v>
      </c>
      <c r="I1082" s="17" t="n">
        <v>1</v>
      </c>
      <c r="J1082" s="17" t="n">
        <v>0</v>
      </c>
      <c r="K1082" s="17" t="n">
        <v>1</v>
      </c>
      <c r="L1082" s="17" t="n">
        <v>0</v>
      </c>
      <c r="M1082" s="17" t="n">
        <v>0</v>
      </c>
      <c r="N1082" s="17" t="n">
        <v>6</v>
      </c>
      <c r="O1082" s="17" t="n">
        <v>0</v>
      </c>
      <c r="P1082" s="17" t="n">
        <v>0</v>
      </c>
      <c r="Q1082" s="17" t="n">
        <v>0</v>
      </c>
      <c r="R1082" s="17" t="n">
        <v>0</v>
      </c>
      <c r="S1082" s="17" t="n">
        <v>0</v>
      </c>
      <c r="T1082" s="17" t="n">
        <v>0</v>
      </c>
    </row>
    <row r="1083" customFormat="false" ht="15" hidden="false" customHeight="true" outlineLevel="0" collapsed="false">
      <c r="A1083" s="17" t="s">
        <v>7127</v>
      </c>
      <c r="B1083" s="17" t="s">
        <v>142</v>
      </c>
      <c r="C1083" s="17" t="s">
        <v>217</v>
      </c>
      <c r="D1083" s="17" t="s">
        <v>218</v>
      </c>
      <c r="E1083" s="17" t="s">
        <v>243</v>
      </c>
      <c r="F1083" s="17" t="s">
        <v>158</v>
      </c>
      <c r="G1083" s="17" t="n">
        <v>1</v>
      </c>
      <c r="H1083" s="17" t="n">
        <v>1</v>
      </c>
      <c r="I1083" s="17" t="n">
        <v>1</v>
      </c>
      <c r="J1083" s="17" t="n">
        <v>1</v>
      </c>
      <c r="K1083" s="17" t="n">
        <v>1</v>
      </c>
      <c r="L1083" s="17" t="n">
        <v>49</v>
      </c>
      <c r="M1083" s="17" t="n">
        <v>31</v>
      </c>
      <c r="N1083" s="17" t="n">
        <v>64</v>
      </c>
      <c r="O1083" s="17" t="n">
        <v>28</v>
      </c>
      <c r="P1083" s="17" t="n">
        <v>0</v>
      </c>
      <c r="Q1083" s="17" t="n">
        <v>0</v>
      </c>
      <c r="R1083" s="17" t="n">
        <v>0</v>
      </c>
      <c r="S1083" s="17" t="n">
        <v>0</v>
      </c>
      <c r="T1083" s="17" t="n">
        <v>0</v>
      </c>
    </row>
    <row r="1084" customFormat="false" ht="15" hidden="false" customHeight="true" outlineLevel="0" collapsed="false">
      <c r="A1084" s="17" t="s">
        <v>1852</v>
      </c>
      <c r="B1084" s="17" t="s">
        <v>142</v>
      </c>
      <c r="C1084" s="17" t="s">
        <v>134</v>
      </c>
      <c r="D1084" s="17" t="s">
        <v>14446</v>
      </c>
      <c r="E1084" s="17" t="s">
        <v>139</v>
      </c>
      <c r="F1084" s="17" t="s">
        <v>7</v>
      </c>
      <c r="G1084" s="17" t="n">
        <v>0</v>
      </c>
      <c r="H1084" s="17" t="n">
        <v>1</v>
      </c>
      <c r="I1084" s="17" t="n">
        <v>1</v>
      </c>
      <c r="J1084" s="17" t="n">
        <v>0</v>
      </c>
      <c r="K1084" s="17" t="n">
        <v>1</v>
      </c>
      <c r="L1084" s="17" t="n">
        <v>0</v>
      </c>
      <c r="M1084" s="17" t="n">
        <v>11</v>
      </c>
      <c r="N1084" s="17" t="n">
        <v>26</v>
      </c>
      <c r="O1084" s="17" t="n">
        <v>0</v>
      </c>
      <c r="P1084" s="17" t="n">
        <v>0</v>
      </c>
      <c r="Q1084" s="17" t="n">
        <v>0</v>
      </c>
      <c r="R1084" s="17" t="n">
        <v>0</v>
      </c>
      <c r="S1084" s="17" t="n">
        <v>0</v>
      </c>
      <c r="T1084" s="17" t="n">
        <v>0</v>
      </c>
    </row>
    <row r="1085" customFormat="false" ht="15" hidden="false" customHeight="true" outlineLevel="0" collapsed="false">
      <c r="A1085" s="17" t="s">
        <v>1852</v>
      </c>
      <c r="B1085" s="17" t="s">
        <v>142</v>
      </c>
      <c r="C1085" s="17" t="s">
        <v>134</v>
      </c>
      <c r="D1085" s="17" t="s">
        <v>14446</v>
      </c>
      <c r="E1085" s="17" t="s">
        <v>139</v>
      </c>
      <c r="F1085" s="17" t="s">
        <v>140</v>
      </c>
      <c r="G1085" s="17" t="n">
        <v>0</v>
      </c>
      <c r="H1085" s="17" t="n">
        <v>0</v>
      </c>
      <c r="I1085" s="17" t="n">
        <v>1</v>
      </c>
      <c r="J1085" s="17" t="n">
        <v>0</v>
      </c>
      <c r="K1085" s="17" t="n">
        <v>1</v>
      </c>
      <c r="L1085" s="17" t="n">
        <v>0</v>
      </c>
      <c r="M1085" s="17" t="n">
        <v>0</v>
      </c>
      <c r="N1085" s="17" t="n">
        <v>7</v>
      </c>
      <c r="O1085" s="17" t="n">
        <v>0</v>
      </c>
      <c r="P1085" s="17" t="n">
        <v>0</v>
      </c>
      <c r="Q1085" s="17" t="n">
        <v>0</v>
      </c>
      <c r="R1085" s="17" t="n">
        <v>0</v>
      </c>
      <c r="S1085" s="17" t="n">
        <v>0</v>
      </c>
      <c r="T1085" s="17" t="n">
        <v>0</v>
      </c>
    </row>
    <row r="1086" customFormat="false" ht="15" hidden="false" customHeight="true" outlineLevel="0" collapsed="false">
      <c r="A1086" s="17" t="s">
        <v>1852</v>
      </c>
      <c r="B1086" s="17" t="s">
        <v>142</v>
      </c>
      <c r="C1086" s="17" t="s">
        <v>134</v>
      </c>
      <c r="D1086" s="17" t="s">
        <v>14446</v>
      </c>
      <c r="E1086" s="17" t="s">
        <v>139</v>
      </c>
      <c r="F1086" s="17" t="s">
        <v>144</v>
      </c>
      <c r="G1086" s="17" t="n">
        <v>0</v>
      </c>
      <c r="H1086" s="17" t="n">
        <v>0</v>
      </c>
      <c r="I1086" s="17" t="n">
        <v>1</v>
      </c>
      <c r="J1086" s="17" t="n">
        <v>0</v>
      </c>
      <c r="K1086" s="17" t="n">
        <v>1</v>
      </c>
      <c r="L1086" s="17" t="n">
        <v>0</v>
      </c>
      <c r="M1086" s="17" t="n">
        <v>0</v>
      </c>
      <c r="N1086" s="17" t="n">
        <v>6</v>
      </c>
      <c r="O1086" s="17" t="n">
        <v>0</v>
      </c>
      <c r="P1086" s="17" t="n">
        <v>0</v>
      </c>
      <c r="Q1086" s="17" t="n">
        <v>0</v>
      </c>
      <c r="R1086" s="17" t="n">
        <v>0</v>
      </c>
      <c r="S1086" s="17" t="n">
        <v>0</v>
      </c>
      <c r="T1086" s="17" t="n">
        <v>0</v>
      </c>
    </row>
    <row r="1087" customFormat="false" ht="15" hidden="false" customHeight="true" outlineLevel="0" collapsed="false">
      <c r="A1087" s="17" t="s">
        <v>1852</v>
      </c>
      <c r="B1087" s="17" t="s">
        <v>142</v>
      </c>
      <c r="C1087" s="17" t="s">
        <v>134</v>
      </c>
      <c r="D1087" s="17" t="s">
        <v>14446</v>
      </c>
      <c r="E1087" s="17" t="s">
        <v>139</v>
      </c>
      <c r="F1087" s="17" t="s">
        <v>150</v>
      </c>
      <c r="G1087" s="17" t="n">
        <v>0</v>
      </c>
      <c r="H1087" s="17" t="n">
        <v>1</v>
      </c>
      <c r="I1087" s="17" t="n">
        <v>1</v>
      </c>
      <c r="J1087" s="17" t="n">
        <v>0</v>
      </c>
      <c r="K1087" s="17" t="n">
        <v>1</v>
      </c>
      <c r="L1087" s="17" t="n">
        <v>0</v>
      </c>
      <c r="M1087" s="17" t="n">
        <v>7</v>
      </c>
      <c r="N1087" s="17" t="n">
        <v>11</v>
      </c>
      <c r="O1087" s="17" t="n">
        <v>0</v>
      </c>
      <c r="P1087" s="17" t="n">
        <v>0</v>
      </c>
      <c r="Q1087" s="17" t="n">
        <v>0</v>
      </c>
      <c r="R1087" s="17" t="n">
        <v>0</v>
      </c>
      <c r="S1087" s="17" t="n">
        <v>0</v>
      </c>
      <c r="T1087" s="17" t="n">
        <v>0</v>
      </c>
    </row>
    <row r="1088" customFormat="false" ht="15" hidden="false" customHeight="true" outlineLevel="0" collapsed="false">
      <c r="A1088" s="17" t="s">
        <v>1852</v>
      </c>
      <c r="B1088" s="17" t="s">
        <v>142</v>
      </c>
      <c r="C1088" s="17" t="s">
        <v>134</v>
      </c>
      <c r="D1088" s="17" t="s">
        <v>14446</v>
      </c>
      <c r="E1088" s="17" t="s">
        <v>139</v>
      </c>
      <c r="F1088" s="17" t="s">
        <v>166</v>
      </c>
      <c r="G1088" s="17" t="n">
        <v>0</v>
      </c>
      <c r="H1088" s="17" t="n">
        <v>1</v>
      </c>
      <c r="I1088" s="17" t="n">
        <v>0</v>
      </c>
      <c r="J1088" s="17" t="n">
        <v>0</v>
      </c>
      <c r="K1088" s="17" t="n">
        <v>1</v>
      </c>
      <c r="L1088" s="17" t="n">
        <v>0</v>
      </c>
      <c r="M1088" s="17" t="n">
        <v>4</v>
      </c>
      <c r="N1088" s="17" t="n">
        <v>0</v>
      </c>
      <c r="O1088" s="17" t="n">
        <v>0</v>
      </c>
      <c r="P1088" s="17" t="n">
        <v>0</v>
      </c>
      <c r="Q1088" s="17" t="n">
        <v>0</v>
      </c>
      <c r="R1088" s="17" t="n">
        <v>0</v>
      </c>
      <c r="S1088" s="17" t="n">
        <v>0</v>
      </c>
      <c r="T1088" s="17" t="n">
        <v>0</v>
      </c>
    </row>
    <row r="1089" customFormat="false" ht="15" hidden="false" customHeight="true" outlineLevel="0" collapsed="false">
      <c r="A1089" s="17" t="s">
        <v>1852</v>
      </c>
      <c r="B1089" s="17" t="s">
        <v>142</v>
      </c>
      <c r="C1089" s="17" t="s">
        <v>134</v>
      </c>
      <c r="D1089" s="17" t="s">
        <v>14446</v>
      </c>
      <c r="E1089" s="17" t="s">
        <v>139</v>
      </c>
      <c r="F1089" s="17" t="s">
        <v>158</v>
      </c>
      <c r="G1089" s="17" t="n">
        <v>0</v>
      </c>
      <c r="H1089" s="17" t="n">
        <v>0</v>
      </c>
      <c r="I1089" s="17" t="n">
        <v>1</v>
      </c>
      <c r="J1089" s="17" t="n">
        <v>0</v>
      </c>
      <c r="K1089" s="17" t="n">
        <v>1</v>
      </c>
      <c r="L1089" s="17" t="n">
        <v>0</v>
      </c>
      <c r="M1089" s="17" t="n">
        <v>0</v>
      </c>
      <c r="N1089" s="17" t="n">
        <v>1</v>
      </c>
      <c r="O1089" s="17" t="n">
        <v>0</v>
      </c>
      <c r="P1089" s="17" t="n">
        <v>0</v>
      </c>
      <c r="Q1089" s="17" t="n">
        <v>0</v>
      </c>
      <c r="R1089" s="17" t="n">
        <v>0</v>
      </c>
      <c r="S1089" s="17" t="n">
        <v>0</v>
      </c>
      <c r="T1089" s="17" t="n">
        <v>0</v>
      </c>
    </row>
    <row r="1090" customFormat="false" ht="15" hidden="false" customHeight="true" outlineLevel="0" collapsed="false">
      <c r="A1090" s="17" t="s">
        <v>1852</v>
      </c>
      <c r="B1090" s="17" t="s">
        <v>142</v>
      </c>
      <c r="C1090" s="17" t="s">
        <v>134</v>
      </c>
      <c r="D1090" s="17" t="s">
        <v>14446</v>
      </c>
      <c r="E1090" s="17" t="s">
        <v>139</v>
      </c>
      <c r="F1090" s="17" t="s">
        <v>169</v>
      </c>
      <c r="G1090" s="17" t="n">
        <v>0</v>
      </c>
      <c r="H1090" s="17" t="n">
        <v>0</v>
      </c>
      <c r="I1090" s="17" t="n">
        <v>1</v>
      </c>
      <c r="J1090" s="17" t="n">
        <v>0</v>
      </c>
      <c r="K1090" s="17" t="n">
        <v>1</v>
      </c>
      <c r="L1090" s="17" t="n">
        <v>0</v>
      </c>
      <c r="M1090" s="17" t="n">
        <v>0</v>
      </c>
      <c r="N1090" s="17" t="n">
        <v>1</v>
      </c>
      <c r="O1090" s="17" t="n">
        <v>0</v>
      </c>
      <c r="P1090" s="17" t="n">
        <v>0</v>
      </c>
      <c r="Q1090" s="17" t="n">
        <v>0</v>
      </c>
      <c r="R1090" s="17" t="n">
        <v>0</v>
      </c>
      <c r="S1090" s="17" t="n">
        <v>0</v>
      </c>
      <c r="T1090" s="17" t="n">
        <v>0</v>
      </c>
    </row>
    <row r="1091" customFormat="false" ht="15" hidden="false" customHeight="true" outlineLevel="0" collapsed="false">
      <c r="A1091" s="17" t="s">
        <v>210</v>
      </c>
      <c r="B1091" s="17" t="s">
        <v>142</v>
      </c>
      <c r="C1091" s="17" t="s">
        <v>134</v>
      </c>
      <c r="D1091" s="17" t="s">
        <v>14446</v>
      </c>
      <c r="E1091" s="17" t="s">
        <v>243</v>
      </c>
      <c r="F1091" s="17" t="s">
        <v>7</v>
      </c>
      <c r="G1091" s="17" t="n">
        <v>1</v>
      </c>
      <c r="H1091" s="17" t="n">
        <v>1</v>
      </c>
      <c r="I1091" s="17" t="n">
        <v>1</v>
      </c>
      <c r="J1091" s="17" t="n">
        <v>1</v>
      </c>
      <c r="K1091" s="17" t="n">
        <v>1</v>
      </c>
      <c r="L1091" s="17" t="n">
        <v>181</v>
      </c>
      <c r="M1091" s="17" t="n">
        <v>158</v>
      </c>
      <c r="N1091" s="17" t="n">
        <v>428</v>
      </c>
      <c r="O1091" s="17" t="n">
        <v>20</v>
      </c>
      <c r="P1091" s="17" t="n">
        <v>0</v>
      </c>
      <c r="Q1091" s="17" t="n">
        <v>0</v>
      </c>
      <c r="R1091" s="17" t="n">
        <v>0</v>
      </c>
      <c r="S1091" s="17" t="n">
        <v>0</v>
      </c>
      <c r="T1091" s="17" t="n">
        <v>0</v>
      </c>
    </row>
    <row r="1092" customFormat="false" ht="15" hidden="false" customHeight="true" outlineLevel="0" collapsed="false">
      <c r="A1092" s="17" t="s">
        <v>210</v>
      </c>
      <c r="B1092" s="17" t="s">
        <v>142</v>
      </c>
      <c r="C1092" s="17" t="s">
        <v>134</v>
      </c>
      <c r="D1092" s="17" t="s">
        <v>14446</v>
      </c>
      <c r="E1092" s="17" t="s">
        <v>243</v>
      </c>
      <c r="F1092" s="17" t="s">
        <v>140</v>
      </c>
      <c r="G1092" s="17" t="n">
        <v>1</v>
      </c>
      <c r="H1092" s="17" t="n">
        <v>1</v>
      </c>
      <c r="I1092" s="17" t="n">
        <v>1</v>
      </c>
      <c r="J1092" s="17" t="n">
        <v>0</v>
      </c>
      <c r="K1092" s="17" t="n">
        <v>1</v>
      </c>
      <c r="L1092" s="17" t="n">
        <v>63</v>
      </c>
      <c r="M1092" s="17" t="n">
        <v>34</v>
      </c>
      <c r="N1092" s="17" t="n">
        <v>381</v>
      </c>
      <c r="O1092" s="17" t="n">
        <v>0</v>
      </c>
      <c r="P1092" s="17" t="n">
        <v>0</v>
      </c>
      <c r="Q1092" s="17" t="n">
        <v>0</v>
      </c>
      <c r="R1092" s="17" t="n">
        <v>0</v>
      </c>
      <c r="S1092" s="17" t="n">
        <v>0</v>
      </c>
      <c r="T1092" s="17" t="n">
        <v>0</v>
      </c>
    </row>
    <row r="1093" customFormat="false" ht="15" hidden="false" customHeight="true" outlineLevel="0" collapsed="false">
      <c r="A1093" s="17" t="s">
        <v>210</v>
      </c>
      <c r="B1093" s="17" t="s">
        <v>142</v>
      </c>
      <c r="C1093" s="17" t="s">
        <v>134</v>
      </c>
      <c r="D1093" s="17" t="s">
        <v>14446</v>
      </c>
      <c r="E1093" s="17" t="s">
        <v>243</v>
      </c>
      <c r="F1093" s="17" t="s">
        <v>144</v>
      </c>
      <c r="G1093" s="17" t="n">
        <v>1</v>
      </c>
      <c r="H1093" s="17" t="n">
        <v>1</v>
      </c>
      <c r="I1093" s="17" t="n">
        <v>0</v>
      </c>
      <c r="J1093" s="17" t="n">
        <v>0</v>
      </c>
      <c r="K1093" s="17" t="n">
        <v>1</v>
      </c>
      <c r="L1093" s="17" t="n">
        <v>8</v>
      </c>
      <c r="M1093" s="17" t="n">
        <v>2</v>
      </c>
      <c r="N1093" s="17" t="n">
        <v>0</v>
      </c>
      <c r="O1093" s="17" t="n">
        <v>0</v>
      </c>
      <c r="P1093" s="17" t="n">
        <v>0</v>
      </c>
      <c r="Q1093" s="17" t="n">
        <v>0</v>
      </c>
      <c r="R1093" s="17" t="n">
        <v>0</v>
      </c>
      <c r="S1093" s="17" t="n">
        <v>0</v>
      </c>
      <c r="T1093" s="17" t="n">
        <v>0</v>
      </c>
    </row>
    <row r="1094" customFormat="false" ht="15" hidden="false" customHeight="true" outlineLevel="0" collapsed="false">
      <c r="A1094" s="17" t="s">
        <v>210</v>
      </c>
      <c r="B1094" s="17" t="s">
        <v>142</v>
      </c>
      <c r="C1094" s="17" t="s">
        <v>134</v>
      </c>
      <c r="D1094" s="17" t="s">
        <v>14446</v>
      </c>
      <c r="E1094" s="17" t="s">
        <v>243</v>
      </c>
      <c r="F1094" s="17" t="s">
        <v>150</v>
      </c>
      <c r="G1094" s="17" t="n">
        <v>1</v>
      </c>
      <c r="H1094" s="17" t="n">
        <v>1</v>
      </c>
      <c r="I1094" s="17" t="n">
        <v>1</v>
      </c>
      <c r="J1094" s="17" t="n">
        <v>1</v>
      </c>
      <c r="K1094" s="17" t="n">
        <v>1</v>
      </c>
      <c r="L1094" s="17" t="n">
        <v>80</v>
      </c>
      <c r="M1094" s="17" t="n">
        <v>85</v>
      </c>
      <c r="N1094" s="17" t="n">
        <v>47</v>
      </c>
      <c r="O1094" s="17" t="n">
        <v>20</v>
      </c>
      <c r="P1094" s="17" t="n">
        <v>0</v>
      </c>
      <c r="Q1094" s="17" t="n">
        <v>0</v>
      </c>
      <c r="R1094" s="17" t="n">
        <v>0</v>
      </c>
      <c r="S1094" s="17" t="n">
        <v>0</v>
      </c>
      <c r="T1094" s="17" t="n">
        <v>0</v>
      </c>
    </row>
    <row r="1095" customFormat="false" ht="15" hidden="false" customHeight="true" outlineLevel="0" collapsed="false">
      <c r="A1095" s="17" t="s">
        <v>210</v>
      </c>
      <c r="B1095" s="17" t="s">
        <v>142</v>
      </c>
      <c r="C1095" s="17" t="s">
        <v>134</v>
      </c>
      <c r="D1095" s="17" t="s">
        <v>14446</v>
      </c>
      <c r="E1095" s="17" t="s">
        <v>243</v>
      </c>
      <c r="F1095" s="17" t="s">
        <v>166</v>
      </c>
      <c r="G1095" s="17" t="n">
        <v>0</v>
      </c>
      <c r="H1095" s="17" t="n">
        <v>1</v>
      </c>
      <c r="I1095" s="17" t="n">
        <v>0</v>
      </c>
      <c r="J1095" s="17" t="n">
        <v>0</v>
      </c>
      <c r="K1095" s="17" t="n">
        <v>1</v>
      </c>
      <c r="L1095" s="17" t="n">
        <v>0</v>
      </c>
      <c r="M1095" s="17" t="n">
        <v>9</v>
      </c>
      <c r="N1095" s="17" t="n">
        <v>0</v>
      </c>
      <c r="O1095" s="17" t="n">
        <v>0</v>
      </c>
      <c r="P1095" s="17" t="n">
        <v>0</v>
      </c>
      <c r="Q1095" s="17" t="n">
        <v>0</v>
      </c>
      <c r="R1095" s="17" t="n">
        <v>0</v>
      </c>
      <c r="S1095" s="17" t="n">
        <v>0</v>
      </c>
      <c r="T1095" s="17" t="n">
        <v>0</v>
      </c>
    </row>
    <row r="1096" customFormat="false" ht="15" hidden="false" customHeight="true" outlineLevel="0" collapsed="false">
      <c r="A1096" s="17" t="s">
        <v>210</v>
      </c>
      <c r="B1096" s="17" t="s">
        <v>142</v>
      </c>
      <c r="C1096" s="17" t="s">
        <v>134</v>
      </c>
      <c r="D1096" s="17" t="s">
        <v>14446</v>
      </c>
      <c r="E1096" s="17" t="s">
        <v>243</v>
      </c>
      <c r="F1096" s="17" t="s">
        <v>158</v>
      </c>
      <c r="G1096" s="17" t="n">
        <v>1</v>
      </c>
      <c r="H1096" s="17" t="n">
        <v>1</v>
      </c>
      <c r="I1096" s="17" t="n">
        <v>0</v>
      </c>
      <c r="J1096" s="17" t="n">
        <v>0</v>
      </c>
      <c r="K1096" s="17" t="n">
        <v>1</v>
      </c>
      <c r="L1096" s="17" t="n">
        <v>29</v>
      </c>
      <c r="M1096" s="17" t="n">
        <v>28</v>
      </c>
      <c r="N1096" s="17" t="n">
        <v>0</v>
      </c>
      <c r="O1096" s="17" t="n">
        <v>0</v>
      </c>
      <c r="P1096" s="17" t="n">
        <v>0</v>
      </c>
      <c r="Q1096" s="17" t="n">
        <v>0</v>
      </c>
      <c r="R1096" s="17" t="n">
        <v>0</v>
      </c>
      <c r="S1096" s="17" t="n">
        <v>0</v>
      </c>
      <c r="T1096" s="17" t="n">
        <v>0</v>
      </c>
    </row>
    <row r="1097" customFormat="false" ht="15" hidden="false" customHeight="true" outlineLevel="0" collapsed="false">
      <c r="A1097" s="17" t="s">
        <v>210</v>
      </c>
      <c r="B1097" s="17" t="s">
        <v>142</v>
      </c>
      <c r="C1097" s="17" t="s">
        <v>134</v>
      </c>
      <c r="D1097" s="17" t="s">
        <v>14446</v>
      </c>
      <c r="E1097" s="17" t="s">
        <v>243</v>
      </c>
      <c r="F1097" s="17" t="s">
        <v>169</v>
      </c>
      <c r="G1097" s="17" t="n">
        <v>1</v>
      </c>
      <c r="H1097" s="17" t="n">
        <v>0</v>
      </c>
      <c r="I1097" s="17" t="n">
        <v>0</v>
      </c>
      <c r="J1097" s="17" t="n">
        <v>0</v>
      </c>
      <c r="K1097" s="17" t="n">
        <v>1</v>
      </c>
      <c r="L1097" s="17" t="n">
        <v>1</v>
      </c>
      <c r="M1097" s="17" t="n">
        <v>0</v>
      </c>
      <c r="N1097" s="17" t="n">
        <v>0</v>
      </c>
      <c r="O1097" s="17" t="n">
        <v>0</v>
      </c>
      <c r="P1097" s="17" t="n">
        <v>0</v>
      </c>
      <c r="Q1097" s="17" t="n">
        <v>0</v>
      </c>
      <c r="R1097" s="17" t="n">
        <v>0</v>
      </c>
      <c r="S1097" s="17" t="n">
        <v>0</v>
      </c>
      <c r="T1097" s="17" t="n">
        <v>0</v>
      </c>
    </row>
    <row r="1098" customFormat="false" ht="15" hidden="false" customHeight="true" outlineLevel="0" collapsed="false">
      <c r="A1098" s="17" t="s">
        <v>210</v>
      </c>
      <c r="B1098" s="17" t="s">
        <v>142</v>
      </c>
      <c r="C1098" s="17" t="s">
        <v>134</v>
      </c>
      <c r="D1098" s="17" t="s">
        <v>14446</v>
      </c>
      <c r="E1098" s="17" t="s">
        <v>139</v>
      </c>
      <c r="F1098" s="17" t="s">
        <v>7</v>
      </c>
      <c r="G1098" s="17" t="n">
        <v>0</v>
      </c>
      <c r="H1098" s="17" t="n">
        <v>1</v>
      </c>
      <c r="I1098" s="17" t="n">
        <v>1</v>
      </c>
      <c r="J1098" s="17" t="n">
        <v>1</v>
      </c>
      <c r="K1098" s="17" t="n">
        <v>1</v>
      </c>
      <c r="L1098" s="17" t="n">
        <v>0</v>
      </c>
      <c r="M1098" s="17" t="n">
        <v>145</v>
      </c>
      <c r="N1098" s="17" t="n">
        <v>120</v>
      </c>
      <c r="O1098" s="17" t="n">
        <v>6</v>
      </c>
      <c r="P1098" s="17" t="n">
        <v>0</v>
      </c>
      <c r="Q1098" s="17" t="n">
        <v>0</v>
      </c>
      <c r="R1098" s="17" t="n">
        <v>0</v>
      </c>
      <c r="S1098" s="17" t="n">
        <v>0</v>
      </c>
      <c r="T1098" s="17" t="n">
        <v>0</v>
      </c>
    </row>
    <row r="1099" customFormat="false" ht="15" hidden="false" customHeight="true" outlineLevel="0" collapsed="false">
      <c r="A1099" s="17" t="s">
        <v>210</v>
      </c>
      <c r="B1099" s="17" t="s">
        <v>142</v>
      </c>
      <c r="C1099" s="17" t="s">
        <v>134</v>
      </c>
      <c r="D1099" s="17" t="s">
        <v>14446</v>
      </c>
      <c r="E1099" s="17" t="s">
        <v>139</v>
      </c>
      <c r="F1099" s="17" t="s">
        <v>140</v>
      </c>
      <c r="G1099" s="17" t="n">
        <v>0</v>
      </c>
      <c r="H1099" s="17" t="n">
        <v>1</v>
      </c>
      <c r="I1099" s="17" t="n">
        <v>1</v>
      </c>
      <c r="J1099" s="17" t="n">
        <v>0</v>
      </c>
      <c r="K1099" s="17" t="n">
        <v>1</v>
      </c>
      <c r="L1099" s="17" t="n">
        <v>0</v>
      </c>
      <c r="M1099" s="17" t="n">
        <v>40</v>
      </c>
      <c r="N1099" s="17" t="n">
        <v>67</v>
      </c>
      <c r="O1099" s="17" t="n">
        <v>0</v>
      </c>
      <c r="P1099" s="17" t="n">
        <v>0</v>
      </c>
      <c r="Q1099" s="17" t="n">
        <v>0</v>
      </c>
      <c r="R1099" s="17" t="n">
        <v>0</v>
      </c>
      <c r="S1099" s="17" t="n">
        <v>0</v>
      </c>
      <c r="T1099" s="17" t="n">
        <v>0</v>
      </c>
    </row>
    <row r="1100" customFormat="false" ht="15" hidden="false" customHeight="true" outlineLevel="0" collapsed="false">
      <c r="A1100" s="17" t="s">
        <v>210</v>
      </c>
      <c r="B1100" s="17" t="s">
        <v>142</v>
      </c>
      <c r="C1100" s="17" t="s">
        <v>134</v>
      </c>
      <c r="D1100" s="17" t="s">
        <v>14446</v>
      </c>
      <c r="E1100" s="17" t="s">
        <v>139</v>
      </c>
      <c r="F1100" s="17" t="s">
        <v>150</v>
      </c>
      <c r="G1100" s="17" t="n">
        <v>0</v>
      </c>
      <c r="H1100" s="17" t="n">
        <v>1</v>
      </c>
      <c r="I1100" s="17" t="n">
        <v>1</v>
      </c>
      <c r="J1100" s="17" t="n">
        <v>1</v>
      </c>
      <c r="K1100" s="17" t="n">
        <v>1</v>
      </c>
      <c r="L1100" s="17" t="n">
        <v>0</v>
      </c>
      <c r="M1100" s="17" t="n">
        <v>105</v>
      </c>
      <c r="N1100" s="17" t="n">
        <v>35</v>
      </c>
      <c r="O1100" s="17" t="n">
        <v>6</v>
      </c>
      <c r="P1100" s="17" t="n">
        <v>0</v>
      </c>
      <c r="Q1100" s="17" t="n">
        <v>0</v>
      </c>
      <c r="R1100" s="17" t="n">
        <v>0</v>
      </c>
      <c r="S1100" s="17" t="n">
        <v>0</v>
      </c>
      <c r="T1100" s="17" t="n">
        <v>0</v>
      </c>
    </row>
    <row r="1101" customFormat="false" ht="15" hidden="false" customHeight="true" outlineLevel="0" collapsed="false">
      <c r="A1101" s="17" t="s">
        <v>210</v>
      </c>
      <c r="B1101" s="17" t="s">
        <v>142</v>
      </c>
      <c r="C1101" s="17" t="s">
        <v>134</v>
      </c>
      <c r="D1101" s="17" t="s">
        <v>14446</v>
      </c>
      <c r="E1101" s="17" t="s">
        <v>139</v>
      </c>
      <c r="F1101" s="17" t="s">
        <v>158</v>
      </c>
      <c r="G1101" s="17" t="n">
        <v>0</v>
      </c>
      <c r="H1101" s="17" t="n">
        <v>0</v>
      </c>
      <c r="I1101" s="17" t="n">
        <v>1</v>
      </c>
      <c r="J1101" s="17" t="n">
        <v>0</v>
      </c>
      <c r="K1101" s="17" t="n">
        <v>1</v>
      </c>
      <c r="L1101" s="17" t="n">
        <v>0</v>
      </c>
      <c r="M1101" s="17" t="n">
        <v>0</v>
      </c>
      <c r="N1101" s="17" t="n">
        <v>14</v>
      </c>
      <c r="O1101" s="17" t="n">
        <v>0</v>
      </c>
      <c r="P1101" s="17" t="n">
        <v>0</v>
      </c>
      <c r="Q1101" s="17" t="n">
        <v>0</v>
      </c>
      <c r="R1101" s="17" t="n">
        <v>0</v>
      </c>
      <c r="S1101" s="17" t="n">
        <v>0</v>
      </c>
      <c r="T1101" s="17" t="n">
        <v>0</v>
      </c>
    </row>
    <row r="1102" customFormat="false" ht="15" hidden="false" customHeight="true" outlineLevel="0" collapsed="false">
      <c r="A1102" s="17" t="s">
        <v>210</v>
      </c>
      <c r="B1102" s="17" t="s">
        <v>142</v>
      </c>
      <c r="C1102" s="17" t="s">
        <v>134</v>
      </c>
      <c r="D1102" s="17" t="s">
        <v>14446</v>
      </c>
      <c r="E1102" s="17" t="s">
        <v>139</v>
      </c>
      <c r="F1102" s="17" t="s">
        <v>169</v>
      </c>
      <c r="G1102" s="17" t="n">
        <v>0</v>
      </c>
      <c r="H1102" s="17" t="n">
        <v>0</v>
      </c>
      <c r="I1102" s="17" t="n">
        <v>1</v>
      </c>
      <c r="J1102" s="17" t="n">
        <v>0</v>
      </c>
      <c r="K1102" s="17" t="n">
        <v>1</v>
      </c>
      <c r="L1102" s="17" t="n">
        <v>0</v>
      </c>
      <c r="M1102" s="17" t="n">
        <v>0</v>
      </c>
      <c r="N1102" s="17" t="n">
        <v>4</v>
      </c>
      <c r="O1102" s="17" t="n">
        <v>0</v>
      </c>
      <c r="P1102" s="17" t="n">
        <v>0</v>
      </c>
      <c r="Q1102" s="17" t="n">
        <v>0</v>
      </c>
      <c r="R1102" s="17" t="n">
        <v>0</v>
      </c>
      <c r="S1102" s="17" t="n">
        <v>0</v>
      </c>
      <c r="T1102" s="17" t="n">
        <v>0</v>
      </c>
    </row>
    <row r="1103" customFormat="false" ht="15" hidden="false" customHeight="true" outlineLevel="0" collapsed="false">
      <c r="A1103" s="17" t="s">
        <v>210</v>
      </c>
      <c r="B1103" s="17" t="s">
        <v>142</v>
      </c>
      <c r="C1103" s="17" t="s">
        <v>148</v>
      </c>
      <c r="D1103" s="17" t="s">
        <v>14443</v>
      </c>
      <c r="E1103" s="17" t="s">
        <v>139</v>
      </c>
      <c r="F1103" s="17" t="s">
        <v>7</v>
      </c>
      <c r="G1103" s="17" t="n">
        <v>4</v>
      </c>
      <c r="H1103" s="17" t="n">
        <v>2</v>
      </c>
      <c r="I1103" s="17" t="n">
        <v>1</v>
      </c>
      <c r="J1103" s="17" t="n">
        <v>2</v>
      </c>
      <c r="K1103" s="17" t="n">
        <v>6</v>
      </c>
      <c r="L1103" s="17" t="n">
        <v>348</v>
      </c>
      <c r="M1103" s="17" t="n">
        <v>34</v>
      </c>
      <c r="N1103" s="17" t="n">
        <v>174</v>
      </c>
      <c r="O1103" s="17" t="n">
        <v>19</v>
      </c>
      <c r="P1103" s="17" t="n">
        <v>0</v>
      </c>
      <c r="Q1103" s="17" t="n">
        <v>0</v>
      </c>
      <c r="R1103" s="17" t="n">
        <v>0</v>
      </c>
      <c r="S1103" s="17" t="n">
        <v>0</v>
      </c>
      <c r="T1103" s="17" t="n">
        <v>0</v>
      </c>
    </row>
    <row r="1104" customFormat="false" ht="15" hidden="false" customHeight="true" outlineLevel="0" collapsed="false">
      <c r="A1104" s="17" t="s">
        <v>210</v>
      </c>
      <c r="B1104" s="17" t="s">
        <v>142</v>
      </c>
      <c r="C1104" s="17" t="s">
        <v>148</v>
      </c>
      <c r="D1104" s="17" t="s">
        <v>14443</v>
      </c>
      <c r="E1104" s="17" t="s">
        <v>139</v>
      </c>
      <c r="F1104" s="17" t="s">
        <v>140</v>
      </c>
      <c r="G1104" s="17" t="n">
        <v>2</v>
      </c>
      <c r="H1104" s="17" t="n">
        <v>1</v>
      </c>
      <c r="I1104" s="17" t="n">
        <v>1</v>
      </c>
      <c r="J1104" s="17" t="n">
        <v>1</v>
      </c>
      <c r="K1104" s="17" t="n">
        <v>4</v>
      </c>
      <c r="L1104" s="17" t="n">
        <v>170</v>
      </c>
      <c r="M1104" s="17" t="n">
        <v>11</v>
      </c>
      <c r="N1104" s="17" t="n">
        <v>113</v>
      </c>
      <c r="O1104" s="17" t="n">
        <v>17</v>
      </c>
      <c r="P1104" s="17" t="n">
        <v>0</v>
      </c>
      <c r="Q1104" s="17" t="n">
        <v>0</v>
      </c>
      <c r="R1104" s="17" t="n">
        <v>0</v>
      </c>
      <c r="S1104" s="17" t="n">
        <v>0</v>
      </c>
      <c r="T1104" s="17" t="n">
        <v>0</v>
      </c>
    </row>
    <row r="1105" customFormat="false" ht="15" hidden="false" customHeight="true" outlineLevel="0" collapsed="false">
      <c r="A1105" s="17" t="s">
        <v>210</v>
      </c>
      <c r="B1105" s="17" t="s">
        <v>142</v>
      </c>
      <c r="C1105" s="17" t="s">
        <v>148</v>
      </c>
      <c r="D1105" s="17" t="s">
        <v>14443</v>
      </c>
      <c r="E1105" s="17" t="s">
        <v>139</v>
      </c>
      <c r="F1105" s="17" t="s">
        <v>144</v>
      </c>
      <c r="G1105" s="17" t="n">
        <v>1</v>
      </c>
      <c r="H1105" s="17" t="n">
        <v>0</v>
      </c>
      <c r="I1105" s="17" t="n">
        <v>1</v>
      </c>
      <c r="J1105" s="17" t="n">
        <v>0</v>
      </c>
      <c r="K1105" s="17" t="n">
        <v>1</v>
      </c>
      <c r="L1105" s="17" t="n">
        <v>37</v>
      </c>
      <c r="M1105" s="17" t="n">
        <v>0</v>
      </c>
      <c r="N1105" s="17" t="n">
        <v>61</v>
      </c>
      <c r="O1105" s="17" t="n">
        <v>0</v>
      </c>
      <c r="P1105" s="17" t="n">
        <v>0</v>
      </c>
      <c r="Q1105" s="17" t="n">
        <v>0</v>
      </c>
      <c r="R1105" s="17" t="n">
        <v>0</v>
      </c>
      <c r="S1105" s="17" t="n">
        <v>0</v>
      </c>
      <c r="T1105" s="17" t="n">
        <v>0</v>
      </c>
    </row>
    <row r="1106" customFormat="false" ht="15" hidden="false" customHeight="true" outlineLevel="0" collapsed="false">
      <c r="A1106" s="17" t="s">
        <v>210</v>
      </c>
      <c r="B1106" s="17" t="s">
        <v>142</v>
      </c>
      <c r="C1106" s="17" t="s">
        <v>148</v>
      </c>
      <c r="D1106" s="17" t="s">
        <v>14443</v>
      </c>
      <c r="E1106" s="17" t="s">
        <v>139</v>
      </c>
      <c r="F1106" s="17" t="s">
        <v>150</v>
      </c>
      <c r="G1106" s="17" t="n">
        <v>3</v>
      </c>
      <c r="H1106" s="17" t="n">
        <v>2</v>
      </c>
      <c r="I1106" s="17" t="n">
        <v>0</v>
      </c>
      <c r="J1106" s="17" t="n">
        <v>1</v>
      </c>
      <c r="K1106" s="17" t="n">
        <v>4</v>
      </c>
      <c r="L1106" s="17" t="n">
        <v>89</v>
      </c>
      <c r="M1106" s="17" t="n">
        <v>16</v>
      </c>
      <c r="N1106" s="17" t="n">
        <v>0</v>
      </c>
      <c r="O1106" s="17" t="n">
        <v>2</v>
      </c>
      <c r="P1106" s="17" t="n">
        <v>0</v>
      </c>
      <c r="Q1106" s="17" t="n">
        <v>0</v>
      </c>
      <c r="R1106" s="17" t="n">
        <v>0</v>
      </c>
      <c r="S1106" s="17" t="n">
        <v>0</v>
      </c>
      <c r="T1106" s="17" t="n">
        <v>0</v>
      </c>
    </row>
    <row r="1107" customFormat="false" ht="15" hidden="false" customHeight="true" outlineLevel="0" collapsed="false">
      <c r="A1107" s="17" t="s">
        <v>210</v>
      </c>
      <c r="B1107" s="17" t="s">
        <v>142</v>
      </c>
      <c r="C1107" s="17" t="s">
        <v>148</v>
      </c>
      <c r="D1107" s="17" t="s">
        <v>14443</v>
      </c>
      <c r="E1107" s="17" t="s">
        <v>139</v>
      </c>
      <c r="F1107" s="17" t="s">
        <v>158</v>
      </c>
      <c r="G1107" s="17" t="n">
        <v>3</v>
      </c>
      <c r="H1107" s="17" t="n">
        <v>2</v>
      </c>
      <c r="I1107" s="17" t="n">
        <v>0</v>
      </c>
      <c r="J1107" s="17" t="n">
        <v>0</v>
      </c>
      <c r="K1107" s="17" t="n">
        <v>4</v>
      </c>
      <c r="L1107" s="17" t="n">
        <v>52</v>
      </c>
      <c r="M1107" s="17" t="n">
        <v>7</v>
      </c>
      <c r="N1107" s="17" t="n">
        <v>0</v>
      </c>
      <c r="O1107" s="17" t="n">
        <v>0</v>
      </c>
      <c r="P1107" s="17" t="n">
        <v>0</v>
      </c>
      <c r="Q1107" s="17" t="n">
        <v>0</v>
      </c>
      <c r="R1107" s="17" t="n">
        <v>0</v>
      </c>
      <c r="S1107" s="17" t="n">
        <v>0</v>
      </c>
      <c r="T1107" s="17" t="n">
        <v>0</v>
      </c>
    </row>
    <row r="1108" customFormat="false" ht="15" hidden="false" customHeight="true" outlineLevel="0" collapsed="false">
      <c r="A1108" s="17" t="s">
        <v>210</v>
      </c>
      <c r="B1108" s="17" t="s">
        <v>142</v>
      </c>
      <c r="C1108" s="17" t="s">
        <v>217</v>
      </c>
      <c r="D1108" s="17" t="s">
        <v>235</v>
      </c>
      <c r="E1108" s="17" t="s">
        <v>243</v>
      </c>
      <c r="F1108" s="17" t="s">
        <v>7</v>
      </c>
      <c r="G1108" s="17" t="n">
        <v>1</v>
      </c>
      <c r="H1108" s="17" t="n">
        <v>1</v>
      </c>
      <c r="I1108" s="17" t="n">
        <v>1</v>
      </c>
      <c r="J1108" s="17" t="n">
        <v>1</v>
      </c>
      <c r="K1108" s="17" t="n">
        <v>1</v>
      </c>
      <c r="L1108" s="17" t="n">
        <v>300</v>
      </c>
      <c r="M1108" s="17" t="n">
        <v>152</v>
      </c>
      <c r="N1108" s="17" t="n">
        <v>123</v>
      </c>
      <c r="O1108" s="17" t="n">
        <v>44</v>
      </c>
      <c r="P1108" s="17" t="n">
        <v>0</v>
      </c>
      <c r="Q1108" s="17" t="n">
        <v>0</v>
      </c>
      <c r="R1108" s="17" t="n">
        <v>0</v>
      </c>
      <c r="S1108" s="17" t="n">
        <v>0</v>
      </c>
      <c r="T1108" s="17" t="n">
        <v>0</v>
      </c>
    </row>
    <row r="1109" customFormat="false" ht="15" hidden="false" customHeight="true" outlineLevel="0" collapsed="false">
      <c r="A1109" s="17" t="s">
        <v>210</v>
      </c>
      <c r="B1109" s="17" t="s">
        <v>142</v>
      </c>
      <c r="C1109" s="17" t="s">
        <v>217</v>
      </c>
      <c r="D1109" s="17" t="s">
        <v>235</v>
      </c>
      <c r="E1109" s="17" t="s">
        <v>243</v>
      </c>
      <c r="F1109" s="17" t="s">
        <v>140</v>
      </c>
      <c r="G1109" s="17" t="n">
        <v>0</v>
      </c>
      <c r="H1109" s="17" t="n">
        <v>0</v>
      </c>
      <c r="I1109" s="17" t="n">
        <v>1</v>
      </c>
      <c r="J1109" s="17" t="n">
        <v>0</v>
      </c>
      <c r="K1109" s="17" t="n">
        <v>1</v>
      </c>
      <c r="L1109" s="17" t="n">
        <v>0</v>
      </c>
      <c r="M1109" s="17" t="n">
        <v>0</v>
      </c>
      <c r="N1109" s="17" t="n">
        <v>2</v>
      </c>
      <c r="O1109" s="17" t="n">
        <v>0</v>
      </c>
      <c r="P1109" s="17" t="n">
        <v>0</v>
      </c>
      <c r="Q1109" s="17" t="n">
        <v>0</v>
      </c>
      <c r="R1109" s="17" t="n">
        <v>0</v>
      </c>
      <c r="S1109" s="17" t="n">
        <v>0</v>
      </c>
      <c r="T1109" s="17" t="n">
        <v>0</v>
      </c>
    </row>
    <row r="1110" customFormat="false" ht="15" hidden="false" customHeight="true" outlineLevel="0" collapsed="false">
      <c r="A1110" s="17" t="s">
        <v>210</v>
      </c>
      <c r="B1110" s="17" t="s">
        <v>142</v>
      </c>
      <c r="C1110" s="17" t="s">
        <v>217</v>
      </c>
      <c r="D1110" s="17" t="s">
        <v>235</v>
      </c>
      <c r="E1110" s="17" t="s">
        <v>243</v>
      </c>
      <c r="F1110" s="17" t="s">
        <v>144</v>
      </c>
      <c r="G1110" s="17" t="n">
        <v>0</v>
      </c>
      <c r="H1110" s="17" t="n">
        <v>1</v>
      </c>
      <c r="I1110" s="17" t="n">
        <v>0</v>
      </c>
      <c r="J1110" s="17" t="n">
        <v>0</v>
      </c>
      <c r="K1110" s="17" t="n">
        <v>1</v>
      </c>
      <c r="L1110" s="17" t="n">
        <v>0</v>
      </c>
      <c r="M1110" s="17" t="n">
        <v>1</v>
      </c>
      <c r="N1110" s="17" t="n">
        <v>0</v>
      </c>
      <c r="O1110" s="17" t="n">
        <v>0</v>
      </c>
      <c r="P1110" s="17" t="n">
        <v>0</v>
      </c>
      <c r="Q1110" s="17" t="n">
        <v>0</v>
      </c>
      <c r="R1110" s="17" t="n">
        <v>0</v>
      </c>
      <c r="S1110" s="17" t="n">
        <v>0</v>
      </c>
      <c r="T1110" s="17" t="n">
        <v>0</v>
      </c>
    </row>
    <row r="1111" customFormat="false" ht="15" hidden="false" customHeight="true" outlineLevel="0" collapsed="false">
      <c r="A1111" s="17" t="s">
        <v>210</v>
      </c>
      <c r="B1111" s="17" t="s">
        <v>142</v>
      </c>
      <c r="C1111" s="17" t="s">
        <v>217</v>
      </c>
      <c r="D1111" s="17" t="s">
        <v>235</v>
      </c>
      <c r="E1111" s="17" t="s">
        <v>243</v>
      </c>
      <c r="F1111" s="17" t="s">
        <v>150</v>
      </c>
      <c r="G1111" s="17" t="n">
        <v>1</v>
      </c>
      <c r="H1111" s="17" t="n">
        <v>1</v>
      </c>
      <c r="I1111" s="17" t="n">
        <v>1</v>
      </c>
      <c r="J1111" s="17" t="n">
        <v>1</v>
      </c>
      <c r="K1111" s="17" t="n">
        <v>1</v>
      </c>
      <c r="L1111" s="17" t="n">
        <v>190</v>
      </c>
      <c r="M1111" s="17" t="n">
        <v>82</v>
      </c>
      <c r="N1111" s="17" t="n">
        <v>76</v>
      </c>
      <c r="O1111" s="17" t="n">
        <v>16</v>
      </c>
      <c r="P1111" s="17" t="n">
        <v>0</v>
      </c>
      <c r="Q1111" s="17" t="n">
        <v>0</v>
      </c>
      <c r="R1111" s="17" t="n">
        <v>0</v>
      </c>
      <c r="S1111" s="17" t="n">
        <v>0</v>
      </c>
      <c r="T1111" s="17" t="n">
        <v>0</v>
      </c>
    </row>
    <row r="1112" customFormat="false" ht="15" hidden="false" customHeight="true" outlineLevel="0" collapsed="false">
      <c r="A1112" s="17" t="s">
        <v>210</v>
      </c>
      <c r="B1112" s="17" t="s">
        <v>142</v>
      </c>
      <c r="C1112" s="17" t="s">
        <v>217</v>
      </c>
      <c r="D1112" s="17" t="s">
        <v>235</v>
      </c>
      <c r="E1112" s="17" t="s">
        <v>243</v>
      </c>
      <c r="F1112" s="17" t="s">
        <v>158</v>
      </c>
      <c r="G1112" s="17" t="n">
        <v>1</v>
      </c>
      <c r="H1112" s="17" t="n">
        <v>1</v>
      </c>
      <c r="I1112" s="17" t="n">
        <v>1</v>
      </c>
      <c r="J1112" s="17" t="n">
        <v>1</v>
      </c>
      <c r="K1112" s="17" t="n">
        <v>1</v>
      </c>
      <c r="L1112" s="17" t="n">
        <v>110</v>
      </c>
      <c r="M1112" s="17" t="n">
        <v>69</v>
      </c>
      <c r="N1112" s="17" t="n">
        <v>45</v>
      </c>
      <c r="O1112" s="17" t="n">
        <v>28</v>
      </c>
      <c r="P1112" s="17" t="n">
        <v>0</v>
      </c>
      <c r="Q1112" s="17" t="n">
        <v>0</v>
      </c>
      <c r="R1112" s="17" t="n">
        <v>0</v>
      </c>
      <c r="S1112" s="17" t="n">
        <v>0</v>
      </c>
      <c r="T1112" s="17" t="n">
        <v>0</v>
      </c>
    </row>
    <row r="1113" customFormat="false" ht="15" hidden="false" customHeight="true" outlineLevel="0" collapsed="false">
      <c r="A1113" s="17" t="s">
        <v>210</v>
      </c>
      <c r="B1113" s="17" t="s">
        <v>142</v>
      </c>
      <c r="C1113" s="17" t="s">
        <v>217</v>
      </c>
      <c r="D1113" s="17" t="s">
        <v>235</v>
      </c>
      <c r="E1113" s="17" t="s">
        <v>139</v>
      </c>
      <c r="F1113" s="17" t="s">
        <v>7</v>
      </c>
      <c r="G1113" s="17" t="n">
        <v>0</v>
      </c>
      <c r="H1113" s="17" t="n">
        <v>0</v>
      </c>
      <c r="I1113" s="17" t="n">
        <v>1</v>
      </c>
      <c r="J1113" s="17" t="n">
        <v>1</v>
      </c>
      <c r="K1113" s="17" t="n">
        <v>1</v>
      </c>
      <c r="L1113" s="17" t="n">
        <v>0</v>
      </c>
      <c r="M1113" s="17" t="n">
        <v>0</v>
      </c>
      <c r="N1113" s="17" t="n">
        <v>4</v>
      </c>
      <c r="O1113" s="17" t="n">
        <v>167</v>
      </c>
      <c r="P1113" s="17" t="n">
        <v>0</v>
      </c>
      <c r="Q1113" s="17" t="n">
        <v>0</v>
      </c>
      <c r="R1113" s="17" t="n">
        <v>0</v>
      </c>
      <c r="S1113" s="17" t="n">
        <v>0</v>
      </c>
      <c r="T1113" s="17" t="n">
        <v>0</v>
      </c>
    </row>
    <row r="1114" customFormat="false" ht="15" hidden="false" customHeight="true" outlineLevel="0" collapsed="false">
      <c r="A1114" s="17" t="s">
        <v>210</v>
      </c>
      <c r="B1114" s="17" t="s">
        <v>142</v>
      </c>
      <c r="C1114" s="17" t="s">
        <v>217</v>
      </c>
      <c r="D1114" s="17" t="s">
        <v>235</v>
      </c>
      <c r="E1114" s="17" t="s">
        <v>139</v>
      </c>
      <c r="F1114" s="17" t="s">
        <v>150</v>
      </c>
      <c r="G1114" s="17" t="n">
        <v>0</v>
      </c>
      <c r="H1114" s="17" t="n">
        <v>0</v>
      </c>
      <c r="I1114" s="17" t="n">
        <v>1</v>
      </c>
      <c r="J1114" s="17" t="n">
        <v>1</v>
      </c>
      <c r="K1114" s="17" t="n">
        <v>1</v>
      </c>
      <c r="L1114" s="17" t="n">
        <v>0</v>
      </c>
      <c r="M1114" s="17" t="n">
        <v>0</v>
      </c>
      <c r="N1114" s="17" t="n">
        <v>4</v>
      </c>
      <c r="O1114" s="17" t="n">
        <v>167</v>
      </c>
      <c r="P1114" s="17" t="n">
        <v>0</v>
      </c>
      <c r="Q1114" s="17" t="n">
        <v>0</v>
      </c>
      <c r="R1114" s="17" t="n">
        <v>0</v>
      </c>
      <c r="S1114" s="17" t="n">
        <v>0</v>
      </c>
      <c r="T1114" s="17" t="n">
        <v>0</v>
      </c>
    </row>
    <row r="1115" customFormat="false" ht="15" hidden="false" customHeight="true" outlineLevel="0" collapsed="false">
      <c r="A1115" s="17" t="s">
        <v>210</v>
      </c>
      <c r="B1115" s="17" t="s">
        <v>142</v>
      </c>
      <c r="C1115" s="17" t="s">
        <v>217</v>
      </c>
      <c r="D1115" s="17" t="s">
        <v>274</v>
      </c>
      <c r="E1115" s="17" t="s">
        <v>243</v>
      </c>
      <c r="F1115" s="17" t="s">
        <v>7</v>
      </c>
      <c r="G1115" s="17" t="n">
        <v>1</v>
      </c>
      <c r="H1115" s="17" t="n">
        <v>1</v>
      </c>
      <c r="I1115" s="17" t="n">
        <v>0</v>
      </c>
      <c r="J1115" s="17" t="n">
        <v>1</v>
      </c>
      <c r="K1115" s="17" t="n">
        <v>1</v>
      </c>
      <c r="L1115" s="17" t="n">
        <v>2189</v>
      </c>
      <c r="M1115" s="17" t="n">
        <v>2421</v>
      </c>
      <c r="N1115" s="17" t="n">
        <v>0</v>
      </c>
      <c r="O1115" s="17" t="n">
        <v>808</v>
      </c>
      <c r="P1115" s="17" t="n">
        <v>0</v>
      </c>
      <c r="Q1115" s="17" t="n">
        <v>0</v>
      </c>
      <c r="R1115" s="17" t="n">
        <v>0</v>
      </c>
      <c r="S1115" s="17" t="n">
        <v>0</v>
      </c>
      <c r="T1115" s="17" t="n">
        <v>0</v>
      </c>
    </row>
    <row r="1116" customFormat="false" ht="15" hidden="false" customHeight="true" outlineLevel="0" collapsed="false">
      <c r="A1116" s="17" t="s">
        <v>210</v>
      </c>
      <c r="B1116" s="17" t="s">
        <v>142</v>
      </c>
      <c r="C1116" s="17" t="s">
        <v>217</v>
      </c>
      <c r="D1116" s="17" t="s">
        <v>274</v>
      </c>
      <c r="E1116" s="17" t="s">
        <v>243</v>
      </c>
      <c r="F1116" s="17" t="s">
        <v>140</v>
      </c>
      <c r="G1116" s="17" t="n">
        <v>0</v>
      </c>
      <c r="H1116" s="17" t="n">
        <v>1</v>
      </c>
      <c r="I1116" s="17" t="n">
        <v>0</v>
      </c>
      <c r="J1116" s="17" t="n">
        <v>0</v>
      </c>
      <c r="K1116" s="17" t="n">
        <v>1</v>
      </c>
      <c r="L1116" s="17" t="n">
        <v>0</v>
      </c>
      <c r="M1116" s="17" t="n">
        <v>10</v>
      </c>
      <c r="N1116" s="17" t="n">
        <v>0</v>
      </c>
      <c r="O1116" s="17" t="n">
        <v>0</v>
      </c>
      <c r="P1116" s="17" t="n">
        <v>0</v>
      </c>
      <c r="Q1116" s="17" t="n">
        <v>0</v>
      </c>
      <c r="R1116" s="17" t="n">
        <v>0</v>
      </c>
      <c r="S1116" s="17" t="n">
        <v>0</v>
      </c>
      <c r="T1116" s="17" t="n">
        <v>0</v>
      </c>
    </row>
    <row r="1117" customFormat="false" ht="15" hidden="false" customHeight="true" outlineLevel="0" collapsed="false">
      <c r="A1117" s="17" t="s">
        <v>210</v>
      </c>
      <c r="B1117" s="17" t="s">
        <v>142</v>
      </c>
      <c r="C1117" s="17" t="s">
        <v>217</v>
      </c>
      <c r="D1117" s="17" t="s">
        <v>274</v>
      </c>
      <c r="E1117" s="17" t="s">
        <v>243</v>
      </c>
      <c r="F1117" s="17" t="s">
        <v>144</v>
      </c>
      <c r="G1117" s="17" t="n">
        <v>1</v>
      </c>
      <c r="H1117" s="17" t="n">
        <v>0</v>
      </c>
      <c r="I1117" s="17" t="n">
        <v>0</v>
      </c>
      <c r="J1117" s="17" t="n">
        <v>0</v>
      </c>
      <c r="K1117" s="17" t="n">
        <v>1</v>
      </c>
      <c r="L1117" s="17" t="n">
        <v>2</v>
      </c>
      <c r="M1117" s="17" t="n">
        <v>0</v>
      </c>
      <c r="N1117" s="17" t="n">
        <v>0</v>
      </c>
      <c r="O1117" s="17" t="n">
        <v>0</v>
      </c>
      <c r="P1117" s="17" t="n">
        <v>0</v>
      </c>
      <c r="Q1117" s="17" t="n">
        <v>0</v>
      </c>
      <c r="R1117" s="17" t="n">
        <v>0</v>
      </c>
      <c r="S1117" s="17" t="n">
        <v>0</v>
      </c>
      <c r="T1117" s="17" t="n">
        <v>0</v>
      </c>
    </row>
    <row r="1118" customFormat="false" ht="15" hidden="false" customHeight="true" outlineLevel="0" collapsed="false">
      <c r="A1118" s="17" t="s">
        <v>210</v>
      </c>
      <c r="B1118" s="17" t="s">
        <v>142</v>
      </c>
      <c r="C1118" s="17" t="s">
        <v>217</v>
      </c>
      <c r="D1118" s="17" t="s">
        <v>274</v>
      </c>
      <c r="E1118" s="17" t="s">
        <v>243</v>
      </c>
      <c r="F1118" s="17" t="s">
        <v>150</v>
      </c>
      <c r="G1118" s="17" t="n">
        <v>1</v>
      </c>
      <c r="H1118" s="17" t="n">
        <v>1</v>
      </c>
      <c r="I1118" s="17" t="n">
        <v>0</v>
      </c>
      <c r="J1118" s="17" t="n">
        <v>1</v>
      </c>
      <c r="K1118" s="17" t="n">
        <v>1</v>
      </c>
      <c r="L1118" s="17" t="n">
        <v>1648</v>
      </c>
      <c r="M1118" s="17" t="n">
        <v>1605</v>
      </c>
      <c r="N1118" s="17" t="n">
        <v>0</v>
      </c>
      <c r="O1118" s="17" t="n">
        <v>677</v>
      </c>
      <c r="P1118" s="17" t="n">
        <v>0</v>
      </c>
      <c r="Q1118" s="17" t="n">
        <v>0</v>
      </c>
      <c r="R1118" s="17" t="n">
        <v>0</v>
      </c>
      <c r="S1118" s="17" t="n">
        <v>0</v>
      </c>
      <c r="T1118" s="17" t="n">
        <v>0</v>
      </c>
    </row>
    <row r="1119" customFormat="false" ht="15" hidden="false" customHeight="true" outlineLevel="0" collapsed="false">
      <c r="A1119" s="17" t="s">
        <v>210</v>
      </c>
      <c r="B1119" s="17" t="s">
        <v>142</v>
      </c>
      <c r="C1119" s="17" t="s">
        <v>217</v>
      </c>
      <c r="D1119" s="17" t="s">
        <v>274</v>
      </c>
      <c r="E1119" s="17" t="s">
        <v>243</v>
      </c>
      <c r="F1119" s="17" t="s">
        <v>158</v>
      </c>
      <c r="G1119" s="17" t="n">
        <v>1</v>
      </c>
      <c r="H1119" s="17" t="n">
        <v>1</v>
      </c>
      <c r="I1119" s="17" t="n">
        <v>0</v>
      </c>
      <c r="J1119" s="17" t="n">
        <v>1</v>
      </c>
      <c r="K1119" s="17" t="n">
        <v>1</v>
      </c>
      <c r="L1119" s="17" t="n">
        <v>512</v>
      </c>
      <c r="M1119" s="17" t="n">
        <v>801</v>
      </c>
      <c r="N1119" s="17" t="n">
        <v>0</v>
      </c>
      <c r="O1119" s="17" t="n">
        <v>131</v>
      </c>
      <c r="P1119" s="17" t="n">
        <v>0</v>
      </c>
      <c r="Q1119" s="17" t="n">
        <v>0</v>
      </c>
      <c r="R1119" s="17" t="n">
        <v>0</v>
      </c>
      <c r="S1119" s="17" t="n">
        <v>0</v>
      </c>
      <c r="T1119" s="17" t="n">
        <v>0</v>
      </c>
    </row>
    <row r="1120" customFormat="false" ht="15" hidden="false" customHeight="true" outlineLevel="0" collapsed="false">
      <c r="A1120" s="17" t="s">
        <v>210</v>
      </c>
      <c r="B1120" s="17" t="s">
        <v>142</v>
      </c>
      <c r="C1120" s="17" t="s">
        <v>217</v>
      </c>
      <c r="D1120" s="17" t="s">
        <v>274</v>
      </c>
      <c r="E1120" s="17" t="s">
        <v>243</v>
      </c>
      <c r="F1120" s="17" t="s">
        <v>169</v>
      </c>
      <c r="G1120" s="17" t="n">
        <v>1</v>
      </c>
      <c r="H1120" s="17" t="n">
        <v>1</v>
      </c>
      <c r="I1120" s="17" t="n">
        <v>0</v>
      </c>
      <c r="J1120" s="17" t="n">
        <v>0</v>
      </c>
      <c r="K1120" s="17" t="n">
        <v>1</v>
      </c>
      <c r="L1120" s="17" t="n">
        <v>27</v>
      </c>
      <c r="M1120" s="17" t="n">
        <v>5</v>
      </c>
      <c r="N1120" s="17" t="n">
        <v>0</v>
      </c>
      <c r="O1120" s="17" t="n">
        <v>0</v>
      </c>
      <c r="P1120" s="17" t="n">
        <v>0</v>
      </c>
      <c r="Q1120" s="17" t="n">
        <v>0</v>
      </c>
      <c r="R1120" s="17" t="n">
        <v>0</v>
      </c>
      <c r="S1120" s="17" t="n">
        <v>0</v>
      </c>
      <c r="T1120" s="17" t="n">
        <v>0</v>
      </c>
    </row>
    <row r="1121" customFormat="false" ht="15" hidden="false" customHeight="true" outlineLevel="0" collapsed="false">
      <c r="A1121" s="17" t="s">
        <v>4811</v>
      </c>
      <c r="B1121" s="17" t="s">
        <v>142</v>
      </c>
      <c r="C1121" s="17" t="s">
        <v>148</v>
      </c>
      <c r="D1121" s="17" t="s">
        <v>14443</v>
      </c>
      <c r="E1121" s="17" t="s">
        <v>139</v>
      </c>
      <c r="F1121" s="17" t="s">
        <v>7</v>
      </c>
      <c r="G1121" s="17" t="n">
        <v>0</v>
      </c>
      <c r="H1121" s="17" t="n">
        <v>0</v>
      </c>
      <c r="I1121" s="17" t="n">
        <v>1</v>
      </c>
      <c r="J1121" s="17" t="n">
        <v>0</v>
      </c>
      <c r="K1121" s="17" t="n">
        <v>1</v>
      </c>
      <c r="L1121" s="17" t="n">
        <v>0</v>
      </c>
      <c r="M1121" s="17" t="n">
        <v>0</v>
      </c>
      <c r="N1121" s="17" t="n">
        <v>3</v>
      </c>
      <c r="O1121" s="17" t="n">
        <v>0</v>
      </c>
      <c r="P1121" s="17" t="n">
        <v>0</v>
      </c>
      <c r="Q1121" s="17" t="n">
        <v>0</v>
      </c>
      <c r="R1121" s="17" t="n">
        <v>0</v>
      </c>
      <c r="S1121" s="17" t="n">
        <v>0</v>
      </c>
      <c r="T1121" s="17" t="n">
        <v>0</v>
      </c>
    </row>
    <row r="1122" customFormat="false" ht="15" hidden="false" customHeight="true" outlineLevel="0" collapsed="false">
      <c r="A1122" s="17" t="s">
        <v>4811</v>
      </c>
      <c r="B1122" s="17" t="s">
        <v>142</v>
      </c>
      <c r="C1122" s="17" t="s">
        <v>148</v>
      </c>
      <c r="D1122" s="17" t="s">
        <v>14443</v>
      </c>
      <c r="E1122" s="17" t="s">
        <v>139</v>
      </c>
      <c r="F1122" s="17" t="s">
        <v>150</v>
      </c>
      <c r="G1122" s="17" t="n">
        <v>0</v>
      </c>
      <c r="H1122" s="17" t="n">
        <v>0</v>
      </c>
      <c r="I1122" s="17" t="n">
        <v>1</v>
      </c>
      <c r="J1122" s="17" t="n">
        <v>0</v>
      </c>
      <c r="K1122" s="17" t="n">
        <v>1</v>
      </c>
      <c r="L1122" s="17" t="n">
        <v>0</v>
      </c>
      <c r="M1122" s="17" t="n">
        <v>0</v>
      </c>
      <c r="N1122" s="17" t="n">
        <v>3</v>
      </c>
      <c r="O1122" s="17" t="n">
        <v>0</v>
      </c>
      <c r="P1122" s="17" t="n">
        <v>0</v>
      </c>
      <c r="Q1122" s="17" t="n">
        <v>0</v>
      </c>
      <c r="R1122" s="17" t="n">
        <v>0</v>
      </c>
      <c r="S1122" s="17" t="n">
        <v>0</v>
      </c>
      <c r="T1122" s="17" t="n">
        <v>0</v>
      </c>
    </row>
    <row r="1123" customFormat="false" ht="15" hidden="false" customHeight="true" outlineLevel="0" collapsed="false">
      <c r="A1123" s="17" t="s">
        <v>4811</v>
      </c>
      <c r="B1123" s="17" t="s">
        <v>142</v>
      </c>
      <c r="C1123" s="17" t="s">
        <v>217</v>
      </c>
      <c r="D1123" s="17" t="s">
        <v>235</v>
      </c>
      <c r="E1123" s="17" t="s">
        <v>139</v>
      </c>
      <c r="F1123" s="17" t="s">
        <v>7</v>
      </c>
      <c r="G1123" s="17" t="n">
        <v>0</v>
      </c>
      <c r="H1123" s="17" t="n">
        <v>0</v>
      </c>
      <c r="I1123" s="17" t="n">
        <v>1</v>
      </c>
      <c r="J1123" s="17" t="n">
        <v>0</v>
      </c>
      <c r="K1123" s="17" t="n">
        <v>1</v>
      </c>
      <c r="L1123" s="17" t="n">
        <v>0</v>
      </c>
      <c r="M1123" s="17" t="n">
        <v>0</v>
      </c>
      <c r="N1123" s="17" t="n">
        <v>1</v>
      </c>
      <c r="O1123" s="17" t="n">
        <v>0</v>
      </c>
      <c r="P1123" s="17" t="n">
        <v>0</v>
      </c>
      <c r="Q1123" s="17" t="n">
        <v>0</v>
      </c>
      <c r="R1123" s="17" t="n">
        <v>0</v>
      </c>
      <c r="S1123" s="17" t="n">
        <v>0</v>
      </c>
      <c r="T1123" s="17" t="n">
        <v>0</v>
      </c>
    </row>
    <row r="1124" customFormat="false" ht="15" hidden="false" customHeight="true" outlineLevel="0" collapsed="false">
      <c r="A1124" s="17" t="s">
        <v>4811</v>
      </c>
      <c r="B1124" s="17" t="s">
        <v>142</v>
      </c>
      <c r="C1124" s="17" t="s">
        <v>217</v>
      </c>
      <c r="D1124" s="17" t="s">
        <v>235</v>
      </c>
      <c r="E1124" s="17" t="s">
        <v>139</v>
      </c>
      <c r="F1124" s="17" t="s">
        <v>150</v>
      </c>
      <c r="G1124" s="17" t="n">
        <v>0</v>
      </c>
      <c r="H1124" s="17" t="n">
        <v>0</v>
      </c>
      <c r="I1124" s="17" t="n">
        <v>1</v>
      </c>
      <c r="J1124" s="17" t="n">
        <v>0</v>
      </c>
      <c r="K1124" s="17" t="n">
        <v>1</v>
      </c>
      <c r="L1124" s="17" t="n">
        <v>0</v>
      </c>
      <c r="M1124" s="17" t="n">
        <v>0</v>
      </c>
      <c r="N1124" s="17" t="n">
        <v>1</v>
      </c>
      <c r="O1124" s="17" t="n">
        <v>0</v>
      </c>
      <c r="P1124" s="17" t="n">
        <v>0</v>
      </c>
      <c r="Q1124" s="17" t="n">
        <v>0</v>
      </c>
      <c r="R1124" s="17" t="n">
        <v>0</v>
      </c>
      <c r="S1124" s="17" t="n">
        <v>0</v>
      </c>
      <c r="T1124" s="17" t="n">
        <v>0</v>
      </c>
    </row>
    <row r="1125" customFormat="false" ht="15" hidden="false" customHeight="true" outlineLevel="0" collapsed="false">
      <c r="A1125" s="17" t="s">
        <v>4811</v>
      </c>
      <c r="B1125" s="17" t="s">
        <v>142</v>
      </c>
      <c r="C1125" s="17" t="s">
        <v>217</v>
      </c>
      <c r="D1125" s="17" t="s">
        <v>218</v>
      </c>
      <c r="E1125" s="17" t="s">
        <v>139</v>
      </c>
      <c r="F1125" s="17" t="s">
        <v>7</v>
      </c>
      <c r="G1125" s="17" t="n">
        <v>1</v>
      </c>
      <c r="H1125" s="17" t="n">
        <v>1</v>
      </c>
      <c r="I1125" s="17" t="n">
        <v>0</v>
      </c>
      <c r="J1125" s="17" t="n">
        <v>0</v>
      </c>
      <c r="K1125" s="17" t="n">
        <v>1</v>
      </c>
      <c r="L1125" s="17" t="n">
        <v>12</v>
      </c>
      <c r="M1125" s="17" t="n">
        <v>7</v>
      </c>
      <c r="N1125" s="17" t="n">
        <v>0</v>
      </c>
      <c r="O1125" s="17" t="n">
        <v>0</v>
      </c>
      <c r="P1125" s="17" t="n">
        <v>0</v>
      </c>
      <c r="Q1125" s="17" t="n">
        <v>0</v>
      </c>
      <c r="R1125" s="17" t="n">
        <v>0</v>
      </c>
      <c r="S1125" s="17" t="n">
        <v>0</v>
      </c>
      <c r="T1125" s="17" t="n">
        <v>0</v>
      </c>
    </row>
    <row r="1126" customFormat="false" ht="15" hidden="false" customHeight="true" outlineLevel="0" collapsed="false">
      <c r="A1126" s="17" t="s">
        <v>4811</v>
      </c>
      <c r="B1126" s="17" t="s">
        <v>142</v>
      </c>
      <c r="C1126" s="17" t="s">
        <v>217</v>
      </c>
      <c r="D1126" s="17" t="s">
        <v>218</v>
      </c>
      <c r="E1126" s="17" t="s">
        <v>139</v>
      </c>
      <c r="F1126" s="17" t="s">
        <v>150</v>
      </c>
      <c r="G1126" s="17" t="n">
        <v>1</v>
      </c>
      <c r="H1126" s="17" t="n">
        <v>1</v>
      </c>
      <c r="I1126" s="17" t="n">
        <v>0</v>
      </c>
      <c r="J1126" s="17" t="n">
        <v>0</v>
      </c>
      <c r="K1126" s="17" t="n">
        <v>1</v>
      </c>
      <c r="L1126" s="17" t="n">
        <v>12</v>
      </c>
      <c r="M1126" s="17" t="n">
        <v>7</v>
      </c>
      <c r="N1126" s="17" t="n">
        <v>0</v>
      </c>
      <c r="O1126" s="17" t="n">
        <v>0</v>
      </c>
      <c r="P1126" s="17" t="n">
        <v>0</v>
      </c>
      <c r="Q1126" s="17" t="n">
        <v>0</v>
      </c>
      <c r="R1126" s="17" t="n">
        <v>0</v>
      </c>
      <c r="S1126" s="17" t="n">
        <v>0</v>
      </c>
      <c r="T1126" s="17" t="n">
        <v>0</v>
      </c>
    </row>
    <row r="1127" customFormat="false" ht="15" hidden="false" customHeight="true" outlineLevel="0" collapsed="false">
      <c r="A1127" s="17" t="s">
        <v>12225</v>
      </c>
      <c r="B1127" s="17" t="s">
        <v>142</v>
      </c>
      <c r="C1127" s="17" t="s">
        <v>148</v>
      </c>
      <c r="D1127" s="17" t="s">
        <v>14443</v>
      </c>
      <c r="E1127" s="17" t="s">
        <v>139</v>
      </c>
      <c r="F1127" s="17" t="s">
        <v>7</v>
      </c>
      <c r="G1127" s="17" t="n">
        <v>0</v>
      </c>
      <c r="H1127" s="17" t="n">
        <v>1</v>
      </c>
      <c r="I1127" s="17" t="n">
        <v>0</v>
      </c>
      <c r="J1127" s="17" t="n">
        <v>0</v>
      </c>
      <c r="K1127" s="17" t="n">
        <v>1</v>
      </c>
      <c r="L1127" s="17" t="n">
        <v>0</v>
      </c>
      <c r="M1127" s="17" t="n">
        <v>1</v>
      </c>
      <c r="N1127" s="17" t="n">
        <v>0</v>
      </c>
      <c r="O1127" s="17" t="n">
        <v>0</v>
      </c>
      <c r="P1127" s="17" t="n">
        <v>0</v>
      </c>
      <c r="Q1127" s="17" t="n">
        <v>0</v>
      </c>
      <c r="R1127" s="17" t="n">
        <v>0</v>
      </c>
      <c r="S1127" s="17" t="n">
        <v>0</v>
      </c>
      <c r="T1127" s="17" t="n">
        <v>0</v>
      </c>
    </row>
    <row r="1128" customFormat="false" ht="15" hidden="false" customHeight="true" outlineLevel="0" collapsed="false">
      <c r="A1128" s="17" t="s">
        <v>12225</v>
      </c>
      <c r="B1128" s="17" t="s">
        <v>142</v>
      </c>
      <c r="C1128" s="17" t="s">
        <v>148</v>
      </c>
      <c r="D1128" s="17" t="s">
        <v>14443</v>
      </c>
      <c r="E1128" s="17" t="s">
        <v>139</v>
      </c>
      <c r="F1128" s="17" t="s">
        <v>140</v>
      </c>
      <c r="G1128" s="17" t="n">
        <v>0</v>
      </c>
      <c r="H1128" s="17" t="n">
        <v>1</v>
      </c>
      <c r="I1128" s="17" t="n">
        <v>0</v>
      </c>
      <c r="J1128" s="17" t="n">
        <v>0</v>
      </c>
      <c r="K1128" s="17" t="n">
        <v>1</v>
      </c>
      <c r="L1128" s="17" t="n">
        <v>0</v>
      </c>
      <c r="M1128" s="17" t="n">
        <v>1</v>
      </c>
      <c r="N1128" s="17" t="n">
        <v>0</v>
      </c>
      <c r="O1128" s="17" t="n">
        <v>0</v>
      </c>
      <c r="P1128" s="17" t="n">
        <v>0</v>
      </c>
      <c r="Q1128" s="17" t="n">
        <v>0</v>
      </c>
      <c r="R1128" s="17" t="n">
        <v>0</v>
      </c>
      <c r="S1128" s="17" t="n">
        <v>0</v>
      </c>
      <c r="T1128" s="17" t="n">
        <v>0</v>
      </c>
    </row>
    <row r="1129" customFormat="false" ht="15" hidden="false" customHeight="true" outlineLevel="0" collapsed="false">
      <c r="A1129" s="17" t="s">
        <v>3048</v>
      </c>
      <c r="B1129" s="17" t="s">
        <v>142</v>
      </c>
      <c r="C1129" s="17" t="s">
        <v>134</v>
      </c>
      <c r="D1129" s="17" t="s">
        <v>460</v>
      </c>
      <c r="E1129" s="17" t="s">
        <v>243</v>
      </c>
      <c r="F1129" s="17" t="s">
        <v>7</v>
      </c>
      <c r="G1129" s="17" t="n">
        <v>1</v>
      </c>
      <c r="H1129" s="17" t="n">
        <v>1</v>
      </c>
      <c r="I1129" s="17" t="n">
        <v>1</v>
      </c>
      <c r="J1129" s="17" t="n">
        <v>1</v>
      </c>
      <c r="K1129" s="17" t="n">
        <v>1</v>
      </c>
      <c r="L1129" s="17" t="n">
        <v>149</v>
      </c>
      <c r="M1129" s="17" t="n">
        <v>4297</v>
      </c>
      <c r="N1129" s="17" t="n">
        <v>4970</v>
      </c>
      <c r="O1129" s="17" t="n">
        <v>411</v>
      </c>
      <c r="P1129" s="17" t="n">
        <v>0</v>
      </c>
      <c r="Q1129" s="17" t="n">
        <v>0</v>
      </c>
      <c r="R1129" s="17" t="n">
        <v>0</v>
      </c>
      <c r="S1129" s="17" t="n">
        <v>0</v>
      </c>
      <c r="T1129" s="17" t="n">
        <v>0</v>
      </c>
    </row>
    <row r="1130" customFormat="false" ht="15" hidden="false" customHeight="true" outlineLevel="0" collapsed="false">
      <c r="A1130" s="17" t="s">
        <v>3048</v>
      </c>
      <c r="B1130" s="17" t="s">
        <v>142</v>
      </c>
      <c r="C1130" s="17" t="s">
        <v>134</v>
      </c>
      <c r="D1130" s="17" t="s">
        <v>460</v>
      </c>
      <c r="E1130" s="17" t="s">
        <v>243</v>
      </c>
      <c r="F1130" s="17" t="s">
        <v>140</v>
      </c>
      <c r="G1130" s="17" t="n">
        <v>0</v>
      </c>
      <c r="H1130" s="17" t="n">
        <v>1</v>
      </c>
      <c r="I1130" s="17" t="n">
        <v>1</v>
      </c>
      <c r="J1130" s="17" t="n">
        <v>1</v>
      </c>
      <c r="K1130" s="17" t="n">
        <v>1</v>
      </c>
      <c r="L1130" s="17" t="n">
        <v>0</v>
      </c>
      <c r="M1130" s="17" t="n">
        <v>985</v>
      </c>
      <c r="N1130" s="17" t="n">
        <v>800</v>
      </c>
      <c r="O1130" s="17" t="n">
        <v>218</v>
      </c>
      <c r="P1130" s="17" t="n">
        <v>0</v>
      </c>
      <c r="Q1130" s="17" t="n">
        <v>0</v>
      </c>
      <c r="R1130" s="17" t="n">
        <v>0</v>
      </c>
      <c r="S1130" s="17" t="n">
        <v>0</v>
      </c>
      <c r="T1130" s="17" t="n">
        <v>0</v>
      </c>
    </row>
    <row r="1131" customFormat="false" ht="15" hidden="false" customHeight="true" outlineLevel="0" collapsed="false">
      <c r="A1131" s="17" t="s">
        <v>3048</v>
      </c>
      <c r="B1131" s="17" t="s">
        <v>142</v>
      </c>
      <c r="C1131" s="17" t="s">
        <v>134</v>
      </c>
      <c r="D1131" s="17" t="s">
        <v>460</v>
      </c>
      <c r="E1131" s="17" t="s">
        <v>243</v>
      </c>
      <c r="F1131" s="17" t="s">
        <v>144</v>
      </c>
      <c r="G1131" s="17" t="n">
        <v>0</v>
      </c>
      <c r="H1131" s="17" t="n">
        <v>1</v>
      </c>
      <c r="I1131" s="17" t="n">
        <v>1</v>
      </c>
      <c r="J1131" s="17" t="n">
        <v>1</v>
      </c>
      <c r="K1131" s="17" t="n">
        <v>1</v>
      </c>
      <c r="L1131" s="17" t="n">
        <v>0</v>
      </c>
      <c r="M1131" s="17" t="n">
        <v>3312</v>
      </c>
      <c r="N1131" s="17" t="n">
        <v>4170</v>
      </c>
      <c r="O1131" s="17" t="n">
        <v>193</v>
      </c>
      <c r="P1131" s="17" t="n">
        <v>0</v>
      </c>
      <c r="Q1131" s="17" t="n">
        <v>0</v>
      </c>
      <c r="R1131" s="17" t="n">
        <v>0</v>
      </c>
      <c r="S1131" s="17" t="n">
        <v>0</v>
      </c>
      <c r="T1131" s="17" t="n">
        <v>0</v>
      </c>
    </row>
    <row r="1132" customFormat="false" ht="15" hidden="false" customHeight="true" outlineLevel="0" collapsed="false">
      <c r="A1132" s="17" t="s">
        <v>3048</v>
      </c>
      <c r="B1132" s="17" t="s">
        <v>142</v>
      </c>
      <c r="C1132" s="17" t="s">
        <v>134</v>
      </c>
      <c r="D1132" s="17" t="s">
        <v>460</v>
      </c>
      <c r="E1132" s="17" t="s">
        <v>243</v>
      </c>
      <c r="F1132" s="17" t="s">
        <v>150</v>
      </c>
      <c r="G1132" s="17" t="n">
        <v>1</v>
      </c>
      <c r="H1132" s="17" t="n">
        <v>0</v>
      </c>
      <c r="I1132" s="17" t="n">
        <v>0</v>
      </c>
      <c r="J1132" s="17" t="n">
        <v>0</v>
      </c>
      <c r="K1132" s="17" t="n">
        <v>1</v>
      </c>
      <c r="L1132" s="17" t="n">
        <v>149</v>
      </c>
      <c r="M1132" s="17" t="n">
        <v>0</v>
      </c>
      <c r="N1132" s="17" t="n">
        <v>0</v>
      </c>
      <c r="O1132" s="17" t="n">
        <v>0</v>
      </c>
      <c r="P1132" s="17" t="n">
        <v>0</v>
      </c>
      <c r="Q1132" s="17" t="n">
        <v>0</v>
      </c>
      <c r="R1132" s="17" t="n">
        <v>0</v>
      </c>
      <c r="S1132" s="17" t="n">
        <v>0</v>
      </c>
      <c r="T1132" s="17" t="n">
        <v>0</v>
      </c>
    </row>
    <row r="1133" customFormat="false" ht="15" hidden="false" customHeight="true" outlineLevel="0" collapsed="false">
      <c r="A1133" s="17" t="s">
        <v>3048</v>
      </c>
      <c r="B1133" s="17" t="s">
        <v>142</v>
      </c>
      <c r="C1133" s="17" t="s">
        <v>134</v>
      </c>
      <c r="D1133" s="17" t="s">
        <v>135</v>
      </c>
      <c r="E1133" s="17" t="s">
        <v>243</v>
      </c>
      <c r="F1133" s="17" t="s">
        <v>7</v>
      </c>
      <c r="G1133" s="17" t="n">
        <v>1</v>
      </c>
      <c r="H1133" s="17" t="n">
        <v>1</v>
      </c>
      <c r="I1133" s="17" t="n">
        <v>1</v>
      </c>
      <c r="J1133" s="17" t="n">
        <v>1</v>
      </c>
      <c r="K1133" s="17" t="n">
        <v>1</v>
      </c>
      <c r="L1133" s="17" t="n">
        <v>57</v>
      </c>
      <c r="M1133" s="17" t="n">
        <v>92</v>
      </c>
      <c r="N1133" s="17" t="n">
        <v>60</v>
      </c>
      <c r="O1133" s="17" t="n">
        <v>18</v>
      </c>
      <c r="P1133" s="17" t="n">
        <v>0</v>
      </c>
      <c r="Q1133" s="17" t="n">
        <v>0</v>
      </c>
      <c r="R1133" s="17" t="n">
        <v>0</v>
      </c>
      <c r="S1133" s="17" t="n">
        <v>0</v>
      </c>
      <c r="T1133" s="17" t="n">
        <v>0</v>
      </c>
    </row>
    <row r="1134" customFormat="false" ht="15" hidden="false" customHeight="true" outlineLevel="0" collapsed="false">
      <c r="A1134" s="17" t="s">
        <v>3048</v>
      </c>
      <c r="B1134" s="17" t="s">
        <v>142</v>
      </c>
      <c r="C1134" s="17" t="s">
        <v>134</v>
      </c>
      <c r="D1134" s="17" t="s">
        <v>135</v>
      </c>
      <c r="E1134" s="17" t="s">
        <v>243</v>
      </c>
      <c r="F1134" s="17" t="s">
        <v>140</v>
      </c>
      <c r="G1134" s="17" t="n">
        <v>1</v>
      </c>
      <c r="H1134" s="17" t="n">
        <v>1</v>
      </c>
      <c r="I1134" s="17" t="n">
        <v>1</v>
      </c>
      <c r="J1134" s="17" t="n">
        <v>1</v>
      </c>
      <c r="K1134" s="17" t="n">
        <v>1</v>
      </c>
      <c r="L1134" s="17" t="n">
        <v>34</v>
      </c>
      <c r="M1134" s="17" t="n">
        <v>75</v>
      </c>
      <c r="N1134" s="17" t="n">
        <v>29</v>
      </c>
      <c r="O1134" s="17" t="n">
        <v>18</v>
      </c>
      <c r="P1134" s="17" t="n">
        <v>0</v>
      </c>
      <c r="Q1134" s="17" t="n">
        <v>0</v>
      </c>
      <c r="R1134" s="17" t="n">
        <v>0</v>
      </c>
      <c r="S1134" s="17" t="n">
        <v>0</v>
      </c>
      <c r="T1134" s="17" t="n">
        <v>0</v>
      </c>
    </row>
    <row r="1135" customFormat="false" ht="15" hidden="false" customHeight="true" outlineLevel="0" collapsed="false">
      <c r="A1135" s="17" t="s">
        <v>3048</v>
      </c>
      <c r="B1135" s="17" t="s">
        <v>142</v>
      </c>
      <c r="C1135" s="17" t="s">
        <v>134</v>
      </c>
      <c r="D1135" s="17" t="s">
        <v>135</v>
      </c>
      <c r="E1135" s="17" t="s">
        <v>243</v>
      </c>
      <c r="F1135" s="17" t="s">
        <v>150</v>
      </c>
      <c r="G1135" s="17" t="n">
        <v>1</v>
      </c>
      <c r="H1135" s="17" t="n">
        <v>1</v>
      </c>
      <c r="I1135" s="17" t="n">
        <v>1</v>
      </c>
      <c r="J1135" s="17" t="n">
        <v>0</v>
      </c>
      <c r="K1135" s="17" t="n">
        <v>1</v>
      </c>
      <c r="L1135" s="17" t="n">
        <v>20</v>
      </c>
      <c r="M1135" s="17" t="n">
        <v>14</v>
      </c>
      <c r="N1135" s="17" t="n">
        <v>16</v>
      </c>
      <c r="O1135" s="17" t="n">
        <v>0</v>
      </c>
      <c r="P1135" s="17" t="n">
        <v>0</v>
      </c>
      <c r="Q1135" s="17" t="n">
        <v>0</v>
      </c>
      <c r="R1135" s="17" t="n">
        <v>0</v>
      </c>
      <c r="S1135" s="17" t="n">
        <v>0</v>
      </c>
      <c r="T1135" s="17" t="n">
        <v>0</v>
      </c>
    </row>
    <row r="1136" customFormat="false" ht="15" hidden="false" customHeight="true" outlineLevel="0" collapsed="false">
      <c r="A1136" s="17" t="s">
        <v>3048</v>
      </c>
      <c r="B1136" s="17" t="s">
        <v>142</v>
      </c>
      <c r="C1136" s="17" t="s">
        <v>134</v>
      </c>
      <c r="D1136" s="17" t="s">
        <v>135</v>
      </c>
      <c r="E1136" s="17" t="s">
        <v>243</v>
      </c>
      <c r="F1136" s="17" t="s">
        <v>158</v>
      </c>
      <c r="G1136" s="17" t="n">
        <v>1</v>
      </c>
      <c r="H1136" s="17" t="n">
        <v>1</v>
      </c>
      <c r="I1136" s="17" t="n">
        <v>1</v>
      </c>
      <c r="J1136" s="17" t="n">
        <v>0</v>
      </c>
      <c r="K1136" s="17" t="n">
        <v>1</v>
      </c>
      <c r="L1136" s="17" t="n">
        <v>3</v>
      </c>
      <c r="M1136" s="17" t="n">
        <v>3</v>
      </c>
      <c r="N1136" s="17" t="n">
        <v>13</v>
      </c>
      <c r="O1136" s="17" t="n">
        <v>0</v>
      </c>
      <c r="P1136" s="17" t="n">
        <v>0</v>
      </c>
      <c r="Q1136" s="17" t="n">
        <v>0</v>
      </c>
      <c r="R1136" s="17" t="n">
        <v>0</v>
      </c>
      <c r="S1136" s="17" t="n">
        <v>0</v>
      </c>
      <c r="T1136" s="17" t="n">
        <v>0</v>
      </c>
    </row>
    <row r="1137" customFormat="false" ht="15" hidden="false" customHeight="true" outlineLevel="0" collapsed="false">
      <c r="A1137" s="17" t="s">
        <v>3048</v>
      </c>
      <c r="B1137" s="17" t="s">
        <v>142</v>
      </c>
      <c r="C1137" s="17" t="s">
        <v>134</v>
      </c>
      <c r="D1137" s="17" t="s">
        <v>135</v>
      </c>
      <c r="E1137" s="17" t="s">
        <v>243</v>
      </c>
      <c r="F1137" s="17" t="s">
        <v>169</v>
      </c>
      <c r="G1137" s="17" t="n">
        <v>0</v>
      </c>
      <c r="H1137" s="17" t="n">
        <v>0</v>
      </c>
      <c r="I1137" s="17" t="n">
        <v>1</v>
      </c>
      <c r="J1137" s="17" t="n">
        <v>0</v>
      </c>
      <c r="K1137" s="17" t="n">
        <v>1</v>
      </c>
      <c r="L1137" s="17" t="n">
        <v>0</v>
      </c>
      <c r="M1137" s="17" t="n">
        <v>0</v>
      </c>
      <c r="N1137" s="17" t="n">
        <v>2</v>
      </c>
      <c r="O1137" s="17" t="n">
        <v>0</v>
      </c>
      <c r="P1137" s="17" t="n">
        <v>0</v>
      </c>
      <c r="Q1137" s="17" t="n">
        <v>0</v>
      </c>
      <c r="R1137" s="17" t="n">
        <v>0</v>
      </c>
      <c r="S1137" s="17" t="n">
        <v>0</v>
      </c>
      <c r="T1137" s="17" t="n">
        <v>0</v>
      </c>
    </row>
    <row r="1138" customFormat="false" ht="15" hidden="false" customHeight="true" outlineLevel="0" collapsed="false">
      <c r="A1138" s="17" t="s">
        <v>3048</v>
      </c>
      <c r="B1138" s="17" t="s">
        <v>142</v>
      </c>
      <c r="C1138" s="17" t="s">
        <v>134</v>
      </c>
      <c r="D1138" s="17" t="s">
        <v>135</v>
      </c>
      <c r="E1138" s="17" t="s">
        <v>139</v>
      </c>
      <c r="F1138" s="17" t="s">
        <v>7</v>
      </c>
      <c r="G1138" s="17" t="n">
        <v>1</v>
      </c>
      <c r="H1138" s="17" t="n">
        <v>1</v>
      </c>
      <c r="I1138" s="17" t="n">
        <v>0</v>
      </c>
      <c r="J1138" s="17" t="n">
        <v>1</v>
      </c>
      <c r="K1138" s="17" t="n">
        <v>1</v>
      </c>
      <c r="L1138" s="17" t="n">
        <v>69</v>
      </c>
      <c r="M1138" s="17" t="n">
        <v>75</v>
      </c>
      <c r="N1138" s="17" t="n">
        <v>0</v>
      </c>
      <c r="O1138" s="17" t="n">
        <v>1</v>
      </c>
      <c r="P1138" s="17" t="n">
        <v>0</v>
      </c>
      <c r="Q1138" s="17" t="n">
        <v>0</v>
      </c>
      <c r="R1138" s="17" t="n">
        <v>0</v>
      </c>
      <c r="S1138" s="17" t="n">
        <v>0</v>
      </c>
      <c r="T1138" s="17" t="n">
        <v>0</v>
      </c>
    </row>
    <row r="1139" customFormat="false" ht="15" hidden="false" customHeight="true" outlineLevel="0" collapsed="false">
      <c r="A1139" s="17" t="s">
        <v>3048</v>
      </c>
      <c r="B1139" s="17" t="s">
        <v>142</v>
      </c>
      <c r="C1139" s="17" t="s">
        <v>134</v>
      </c>
      <c r="D1139" s="17" t="s">
        <v>135</v>
      </c>
      <c r="E1139" s="17" t="s">
        <v>139</v>
      </c>
      <c r="F1139" s="17" t="s">
        <v>140</v>
      </c>
      <c r="G1139" s="17" t="n">
        <v>1</v>
      </c>
      <c r="H1139" s="17" t="n">
        <v>1</v>
      </c>
      <c r="I1139" s="17" t="n">
        <v>0</v>
      </c>
      <c r="J1139" s="17" t="n">
        <v>1</v>
      </c>
      <c r="K1139" s="17" t="n">
        <v>1</v>
      </c>
      <c r="L1139" s="17" t="n">
        <v>8</v>
      </c>
      <c r="M1139" s="17" t="n">
        <v>5</v>
      </c>
      <c r="N1139" s="17" t="n">
        <v>0</v>
      </c>
      <c r="O1139" s="17" t="n">
        <v>1</v>
      </c>
      <c r="P1139" s="17" t="n">
        <v>0</v>
      </c>
      <c r="Q1139" s="17" t="n">
        <v>0</v>
      </c>
      <c r="R1139" s="17" t="n">
        <v>0</v>
      </c>
      <c r="S1139" s="17" t="n">
        <v>0</v>
      </c>
      <c r="T1139" s="17" t="n">
        <v>0</v>
      </c>
    </row>
    <row r="1140" customFormat="false" ht="15" hidden="false" customHeight="true" outlineLevel="0" collapsed="false">
      <c r="A1140" s="17" t="s">
        <v>3048</v>
      </c>
      <c r="B1140" s="17" t="s">
        <v>142</v>
      </c>
      <c r="C1140" s="17" t="s">
        <v>134</v>
      </c>
      <c r="D1140" s="17" t="s">
        <v>135</v>
      </c>
      <c r="E1140" s="17" t="s">
        <v>139</v>
      </c>
      <c r="F1140" s="17" t="s">
        <v>150</v>
      </c>
      <c r="G1140" s="17" t="n">
        <v>1</v>
      </c>
      <c r="H1140" s="17" t="n">
        <v>1</v>
      </c>
      <c r="I1140" s="17" t="n">
        <v>0</v>
      </c>
      <c r="J1140" s="17" t="n">
        <v>0</v>
      </c>
      <c r="K1140" s="17" t="n">
        <v>1</v>
      </c>
      <c r="L1140" s="17" t="n">
        <v>52</v>
      </c>
      <c r="M1140" s="17" t="n">
        <v>62</v>
      </c>
      <c r="N1140" s="17" t="n">
        <v>0</v>
      </c>
      <c r="O1140" s="17" t="n">
        <v>0</v>
      </c>
      <c r="P1140" s="17" t="n">
        <v>0</v>
      </c>
      <c r="Q1140" s="17" t="n">
        <v>0</v>
      </c>
      <c r="R1140" s="17" t="n">
        <v>0</v>
      </c>
      <c r="S1140" s="17" t="n">
        <v>0</v>
      </c>
      <c r="T1140" s="17" t="n">
        <v>0</v>
      </c>
    </row>
    <row r="1141" customFormat="false" ht="15" hidden="false" customHeight="true" outlineLevel="0" collapsed="false">
      <c r="A1141" s="17" t="s">
        <v>3048</v>
      </c>
      <c r="B1141" s="17" t="s">
        <v>142</v>
      </c>
      <c r="C1141" s="17" t="s">
        <v>134</v>
      </c>
      <c r="D1141" s="17" t="s">
        <v>135</v>
      </c>
      <c r="E1141" s="17" t="s">
        <v>139</v>
      </c>
      <c r="F1141" s="17" t="s">
        <v>158</v>
      </c>
      <c r="G1141" s="17" t="n">
        <v>1</v>
      </c>
      <c r="H1141" s="17" t="n">
        <v>1</v>
      </c>
      <c r="I1141" s="17" t="n">
        <v>0</v>
      </c>
      <c r="J1141" s="17" t="n">
        <v>0</v>
      </c>
      <c r="K1141" s="17" t="n">
        <v>1</v>
      </c>
      <c r="L1141" s="17" t="n">
        <v>9</v>
      </c>
      <c r="M1141" s="17" t="n">
        <v>8</v>
      </c>
      <c r="N1141" s="17" t="n">
        <v>0</v>
      </c>
      <c r="O1141" s="17" t="n">
        <v>0</v>
      </c>
      <c r="P1141" s="17" t="n">
        <v>0</v>
      </c>
      <c r="Q1141" s="17" t="n">
        <v>0</v>
      </c>
      <c r="R1141" s="17" t="n">
        <v>0</v>
      </c>
      <c r="S1141" s="17" t="n">
        <v>0</v>
      </c>
      <c r="T1141" s="17" t="n">
        <v>0</v>
      </c>
    </row>
    <row r="1142" customFormat="false" ht="15" hidden="false" customHeight="true" outlineLevel="0" collapsed="false">
      <c r="A1142" s="17" t="s">
        <v>3048</v>
      </c>
      <c r="B1142" s="17" t="s">
        <v>142</v>
      </c>
      <c r="C1142" s="17" t="s">
        <v>148</v>
      </c>
      <c r="D1142" s="17" t="s">
        <v>14443</v>
      </c>
      <c r="E1142" s="17" t="s">
        <v>139</v>
      </c>
      <c r="F1142" s="17" t="s">
        <v>7</v>
      </c>
      <c r="G1142" s="17" t="n">
        <v>0</v>
      </c>
      <c r="H1142" s="17" t="n">
        <v>1</v>
      </c>
      <c r="I1142" s="17" t="n">
        <v>0</v>
      </c>
      <c r="J1142" s="17" t="n">
        <v>0</v>
      </c>
      <c r="K1142" s="17" t="n">
        <v>1</v>
      </c>
      <c r="L1142" s="17" t="n">
        <v>0</v>
      </c>
      <c r="M1142" s="17" t="n">
        <v>7</v>
      </c>
      <c r="N1142" s="17" t="n">
        <v>0</v>
      </c>
      <c r="O1142" s="17" t="n">
        <v>0</v>
      </c>
      <c r="P1142" s="17" t="n">
        <v>0</v>
      </c>
      <c r="Q1142" s="17" t="n">
        <v>0</v>
      </c>
      <c r="R1142" s="17" t="n">
        <v>0</v>
      </c>
      <c r="S1142" s="17" t="n">
        <v>0</v>
      </c>
      <c r="T1142" s="17" t="n">
        <v>0</v>
      </c>
    </row>
    <row r="1143" customFormat="false" ht="15" hidden="false" customHeight="true" outlineLevel="0" collapsed="false">
      <c r="A1143" s="17" t="s">
        <v>3048</v>
      </c>
      <c r="B1143" s="17" t="s">
        <v>142</v>
      </c>
      <c r="C1143" s="17" t="s">
        <v>148</v>
      </c>
      <c r="D1143" s="17" t="s">
        <v>14443</v>
      </c>
      <c r="E1143" s="17" t="s">
        <v>139</v>
      </c>
      <c r="F1143" s="17" t="s">
        <v>158</v>
      </c>
      <c r="G1143" s="17" t="n">
        <v>0</v>
      </c>
      <c r="H1143" s="17" t="n">
        <v>1</v>
      </c>
      <c r="I1143" s="17" t="n">
        <v>0</v>
      </c>
      <c r="J1143" s="17" t="n">
        <v>0</v>
      </c>
      <c r="K1143" s="17" t="n">
        <v>1</v>
      </c>
      <c r="L1143" s="17" t="n">
        <v>0</v>
      </c>
      <c r="M1143" s="17" t="n">
        <v>7</v>
      </c>
      <c r="N1143" s="17" t="n">
        <v>0</v>
      </c>
      <c r="O1143" s="17" t="n">
        <v>0</v>
      </c>
      <c r="P1143" s="17" t="n">
        <v>0</v>
      </c>
      <c r="Q1143" s="17" t="n">
        <v>0</v>
      </c>
      <c r="R1143" s="17" t="n">
        <v>0</v>
      </c>
      <c r="S1143" s="17" t="n">
        <v>0</v>
      </c>
      <c r="T1143" s="17" t="n">
        <v>0</v>
      </c>
    </row>
    <row r="1144" customFormat="false" ht="15" hidden="false" customHeight="true" outlineLevel="0" collapsed="false">
      <c r="A1144" s="17" t="s">
        <v>3048</v>
      </c>
      <c r="B1144" s="17" t="s">
        <v>142</v>
      </c>
      <c r="C1144" s="17" t="s">
        <v>217</v>
      </c>
      <c r="D1144" s="17" t="s">
        <v>218</v>
      </c>
      <c r="E1144" s="17" t="s">
        <v>139</v>
      </c>
      <c r="F1144" s="17" t="s">
        <v>7</v>
      </c>
      <c r="G1144" s="17" t="n">
        <v>0</v>
      </c>
      <c r="H1144" s="17" t="n">
        <v>1</v>
      </c>
      <c r="I1144" s="17" t="n">
        <v>0</v>
      </c>
      <c r="J1144" s="17" t="n">
        <v>0</v>
      </c>
      <c r="K1144" s="17" t="n">
        <v>1</v>
      </c>
      <c r="L1144" s="17" t="n">
        <v>0</v>
      </c>
      <c r="M1144" s="17" t="n">
        <v>11</v>
      </c>
      <c r="N1144" s="17" t="n">
        <v>0</v>
      </c>
      <c r="O1144" s="17" t="n">
        <v>0</v>
      </c>
      <c r="P1144" s="17" t="n">
        <v>0</v>
      </c>
      <c r="Q1144" s="17" t="n">
        <v>0</v>
      </c>
      <c r="R1144" s="17" t="n">
        <v>0</v>
      </c>
      <c r="S1144" s="17" t="n">
        <v>0</v>
      </c>
      <c r="T1144" s="17" t="n">
        <v>0</v>
      </c>
    </row>
    <row r="1145" customFormat="false" ht="15" hidden="false" customHeight="true" outlineLevel="0" collapsed="false">
      <c r="A1145" s="17" t="s">
        <v>3048</v>
      </c>
      <c r="B1145" s="17" t="s">
        <v>142</v>
      </c>
      <c r="C1145" s="17" t="s">
        <v>217</v>
      </c>
      <c r="D1145" s="17" t="s">
        <v>218</v>
      </c>
      <c r="E1145" s="17" t="s">
        <v>139</v>
      </c>
      <c r="F1145" s="17" t="s">
        <v>150</v>
      </c>
      <c r="G1145" s="17" t="n">
        <v>0</v>
      </c>
      <c r="H1145" s="17" t="n">
        <v>1</v>
      </c>
      <c r="I1145" s="17" t="n">
        <v>0</v>
      </c>
      <c r="J1145" s="17" t="n">
        <v>0</v>
      </c>
      <c r="K1145" s="17" t="n">
        <v>1</v>
      </c>
      <c r="L1145" s="17" t="n">
        <v>0</v>
      </c>
      <c r="M1145" s="17" t="n">
        <v>9</v>
      </c>
      <c r="N1145" s="17" t="n">
        <v>0</v>
      </c>
      <c r="O1145" s="17" t="n">
        <v>0</v>
      </c>
      <c r="P1145" s="17" t="n">
        <v>0</v>
      </c>
      <c r="Q1145" s="17" t="n">
        <v>0</v>
      </c>
      <c r="R1145" s="17" t="n">
        <v>0</v>
      </c>
      <c r="S1145" s="17" t="n">
        <v>0</v>
      </c>
      <c r="T1145" s="17" t="n">
        <v>0</v>
      </c>
    </row>
    <row r="1146" customFormat="false" ht="15" hidden="false" customHeight="true" outlineLevel="0" collapsed="false">
      <c r="A1146" s="17" t="s">
        <v>3048</v>
      </c>
      <c r="B1146" s="17" t="s">
        <v>142</v>
      </c>
      <c r="C1146" s="17" t="s">
        <v>217</v>
      </c>
      <c r="D1146" s="17" t="s">
        <v>218</v>
      </c>
      <c r="E1146" s="17" t="s">
        <v>139</v>
      </c>
      <c r="F1146" s="17" t="s">
        <v>158</v>
      </c>
      <c r="G1146" s="17" t="n">
        <v>0</v>
      </c>
      <c r="H1146" s="17" t="n">
        <v>1</v>
      </c>
      <c r="I1146" s="17" t="n">
        <v>0</v>
      </c>
      <c r="J1146" s="17" t="n">
        <v>0</v>
      </c>
      <c r="K1146" s="17" t="n">
        <v>1</v>
      </c>
      <c r="L1146" s="17" t="n">
        <v>0</v>
      </c>
      <c r="M1146" s="17" t="n">
        <v>2</v>
      </c>
      <c r="N1146" s="17" t="n">
        <v>0</v>
      </c>
      <c r="O1146" s="17" t="n">
        <v>0</v>
      </c>
      <c r="P1146" s="17" t="n">
        <v>0</v>
      </c>
      <c r="Q1146" s="17" t="n">
        <v>0</v>
      </c>
      <c r="R1146" s="17" t="n">
        <v>0</v>
      </c>
      <c r="S1146" s="17" t="n">
        <v>0</v>
      </c>
      <c r="T1146" s="17" t="n">
        <v>0</v>
      </c>
    </row>
    <row r="1147" customFormat="false" ht="15" hidden="false" customHeight="true" outlineLevel="0" collapsed="false">
      <c r="A1147" s="17" t="s">
        <v>3945</v>
      </c>
      <c r="B1147" s="17" t="s">
        <v>142</v>
      </c>
      <c r="C1147" s="17" t="s">
        <v>148</v>
      </c>
      <c r="D1147" s="17" t="s">
        <v>14443</v>
      </c>
      <c r="E1147" s="17" t="s">
        <v>139</v>
      </c>
      <c r="F1147" s="17" t="s">
        <v>7</v>
      </c>
      <c r="G1147" s="17" t="n">
        <v>0</v>
      </c>
      <c r="H1147" s="17" t="n">
        <v>1</v>
      </c>
      <c r="I1147" s="17" t="n">
        <v>2</v>
      </c>
      <c r="J1147" s="17" t="n">
        <v>0</v>
      </c>
      <c r="K1147" s="17" t="n">
        <v>2</v>
      </c>
      <c r="L1147" s="17" t="n">
        <v>0</v>
      </c>
      <c r="M1147" s="17" t="n">
        <v>26</v>
      </c>
      <c r="N1147" s="17" t="n">
        <v>21</v>
      </c>
      <c r="O1147" s="17" t="n">
        <v>0</v>
      </c>
      <c r="P1147" s="17" t="n">
        <v>0</v>
      </c>
      <c r="Q1147" s="17" t="n">
        <v>0</v>
      </c>
      <c r="R1147" s="17" t="n">
        <v>0</v>
      </c>
      <c r="S1147" s="17" t="n">
        <v>0</v>
      </c>
      <c r="T1147" s="17" t="n">
        <v>0</v>
      </c>
    </row>
    <row r="1148" customFormat="false" ht="15" hidden="false" customHeight="true" outlineLevel="0" collapsed="false">
      <c r="A1148" s="17" t="s">
        <v>3945</v>
      </c>
      <c r="B1148" s="17" t="s">
        <v>142</v>
      </c>
      <c r="C1148" s="17" t="s">
        <v>148</v>
      </c>
      <c r="D1148" s="17" t="s">
        <v>14443</v>
      </c>
      <c r="E1148" s="17" t="s">
        <v>139</v>
      </c>
      <c r="F1148" s="17" t="s">
        <v>150</v>
      </c>
      <c r="G1148" s="17" t="n">
        <v>0</v>
      </c>
      <c r="H1148" s="17" t="n">
        <v>1</v>
      </c>
      <c r="I1148" s="17" t="n">
        <v>2</v>
      </c>
      <c r="J1148" s="17" t="n">
        <v>0</v>
      </c>
      <c r="K1148" s="17" t="n">
        <v>2</v>
      </c>
      <c r="L1148" s="17" t="n">
        <v>0</v>
      </c>
      <c r="M1148" s="17" t="n">
        <v>10</v>
      </c>
      <c r="N1148" s="17" t="n">
        <v>8</v>
      </c>
      <c r="O1148" s="17" t="n">
        <v>0</v>
      </c>
      <c r="P1148" s="17" t="n">
        <v>0</v>
      </c>
      <c r="Q1148" s="17" t="n">
        <v>0</v>
      </c>
      <c r="R1148" s="17" t="n">
        <v>0</v>
      </c>
      <c r="S1148" s="17" t="n">
        <v>0</v>
      </c>
      <c r="T1148" s="17" t="n">
        <v>0</v>
      </c>
    </row>
    <row r="1149" customFormat="false" ht="15" hidden="false" customHeight="true" outlineLevel="0" collapsed="false">
      <c r="A1149" s="17" t="s">
        <v>3945</v>
      </c>
      <c r="B1149" s="17" t="s">
        <v>142</v>
      </c>
      <c r="C1149" s="17" t="s">
        <v>148</v>
      </c>
      <c r="D1149" s="17" t="s">
        <v>14443</v>
      </c>
      <c r="E1149" s="17" t="s">
        <v>139</v>
      </c>
      <c r="F1149" s="17" t="s">
        <v>158</v>
      </c>
      <c r="G1149" s="17" t="n">
        <v>0</v>
      </c>
      <c r="H1149" s="17" t="n">
        <v>1</v>
      </c>
      <c r="I1149" s="17" t="n">
        <v>1</v>
      </c>
      <c r="J1149" s="17" t="n">
        <v>0</v>
      </c>
      <c r="K1149" s="17" t="n">
        <v>1</v>
      </c>
      <c r="L1149" s="17" t="n">
        <v>0</v>
      </c>
      <c r="M1149" s="17" t="n">
        <v>16</v>
      </c>
      <c r="N1149" s="17" t="n">
        <v>12</v>
      </c>
      <c r="O1149" s="17" t="n">
        <v>0</v>
      </c>
      <c r="P1149" s="17" t="n">
        <v>0</v>
      </c>
      <c r="Q1149" s="17" t="n">
        <v>0</v>
      </c>
      <c r="R1149" s="17" t="n">
        <v>0</v>
      </c>
      <c r="S1149" s="17" t="n">
        <v>0</v>
      </c>
      <c r="T1149" s="17" t="n">
        <v>0</v>
      </c>
    </row>
    <row r="1150" customFormat="false" ht="15" hidden="false" customHeight="true" outlineLevel="0" collapsed="false">
      <c r="A1150" s="17" t="s">
        <v>3945</v>
      </c>
      <c r="B1150" s="17" t="s">
        <v>142</v>
      </c>
      <c r="C1150" s="17" t="s">
        <v>148</v>
      </c>
      <c r="D1150" s="17" t="s">
        <v>14443</v>
      </c>
      <c r="E1150" s="17" t="s">
        <v>139</v>
      </c>
      <c r="F1150" s="17" t="s">
        <v>169</v>
      </c>
      <c r="G1150" s="17" t="n">
        <v>0</v>
      </c>
      <c r="H1150" s="17" t="n">
        <v>0</v>
      </c>
      <c r="I1150" s="17" t="n">
        <v>1</v>
      </c>
      <c r="J1150" s="17" t="n">
        <v>0</v>
      </c>
      <c r="K1150" s="17" t="n">
        <v>1</v>
      </c>
      <c r="L1150" s="17" t="n">
        <v>0</v>
      </c>
      <c r="M1150" s="17" t="n">
        <v>0</v>
      </c>
      <c r="N1150" s="17" t="n">
        <v>1</v>
      </c>
      <c r="O1150" s="17" t="n">
        <v>0</v>
      </c>
      <c r="P1150" s="17" t="n">
        <v>0</v>
      </c>
      <c r="Q1150" s="17" t="n">
        <v>0</v>
      </c>
      <c r="R1150" s="17" t="n">
        <v>0</v>
      </c>
      <c r="S1150" s="17" t="n">
        <v>0</v>
      </c>
      <c r="T1150" s="17" t="n">
        <v>0</v>
      </c>
    </row>
    <row r="1151" customFormat="false" ht="15" hidden="false" customHeight="true" outlineLevel="0" collapsed="false">
      <c r="A1151" s="17" t="s">
        <v>364</v>
      </c>
      <c r="B1151" s="17" t="s">
        <v>142</v>
      </c>
      <c r="C1151" s="17" t="s">
        <v>217</v>
      </c>
      <c r="D1151" s="17" t="s">
        <v>218</v>
      </c>
      <c r="E1151" s="17" t="s">
        <v>243</v>
      </c>
      <c r="F1151" s="17" t="s">
        <v>7</v>
      </c>
      <c r="G1151" s="17" t="n">
        <v>1</v>
      </c>
      <c r="H1151" s="17" t="n">
        <v>1</v>
      </c>
      <c r="I1151" s="17" t="n">
        <v>1</v>
      </c>
      <c r="J1151" s="17" t="n">
        <v>1</v>
      </c>
      <c r="K1151" s="17" t="n">
        <v>1</v>
      </c>
      <c r="L1151" s="17" t="n">
        <v>72</v>
      </c>
      <c r="M1151" s="17" t="n">
        <v>145</v>
      </c>
      <c r="N1151" s="17" t="n">
        <v>354</v>
      </c>
      <c r="O1151" s="17" t="n">
        <v>84</v>
      </c>
      <c r="P1151" s="17" t="n">
        <v>0</v>
      </c>
      <c r="Q1151" s="17" t="n">
        <v>0</v>
      </c>
      <c r="R1151" s="17" t="n">
        <v>0</v>
      </c>
      <c r="S1151" s="17" t="n">
        <v>0</v>
      </c>
      <c r="T1151" s="17" t="n">
        <v>0</v>
      </c>
    </row>
    <row r="1152" customFormat="false" ht="15" hidden="false" customHeight="true" outlineLevel="0" collapsed="false">
      <c r="A1152" s="17" t="s">
        <v>364</v>
      </c>
      <c r="B1152" s="17" t="s">
        <v>142</v>
      </c>
      <c r="C1152" s="17" t="s">
        <v>217</v>
      </c>
      <c r="D1152" s="17" t="s">
        <v>218</v>
      </c>
      <c r="E1152" s="17" t="s">
        <v>243</v>
      </c>
      <c r="F1152" s="17" t="s">
        <v>140</v>
      </c>
      <c r="G1152" s="17" t="n">
        <v>0</v>
      </c>
      <c r="H1152" s="17" t="n">
        <v>1</v>
      </c>
      <c r="I1152" s="17" t="n">
        <v>1</v>
      </c>
      <c r="J1152" s="17" t="n">
        <v>1</v>
      </c>
      <c r="K1152" s="17" t="n">
        <v>1</v>
      </c>
      <c r="L1152" s="17" t="n">
        <v>0</v>
      </c>
      <c r="M1152" s="17" t="n">
        <v>7</v>
      </c>
      <c r="N1152" s="17" t="n">
        <v>31</v>
      </c>
      <c r="O1152" s="17" t="n">
        <v>9</v>
      </c>
      <c r="P1152" s="17" t="n">
        <v>0</v>
      </c>
      <c r="Q1152" s="17" t="n">
        <v>0</v>
      </c>
      <c r="R1152" s="17" t="n">
        <v>0</v>
      </c>
      <c r="S1152" s="17" t="n">
        <v>0</v>
      </c>
      <c r="T1152" s="17" t="n">
        <v>0</v>
      </c>
    </row>
    <row r="1153" customFormat="false" ht="15" hidden="false" customHeight="true" outlineLevel="0" collapsed="false">
      <c r="A1153" s="17" t="s">
        <v>364</v>
      </c>
      <c r="B1153" s="17" t="s">
        <v>142</v>
      </c>
      <c r="C1153" s="17" t="s">
        <v>217</v>
      </c>
      <c r="D1153" s="17" t="s">
        <v>218</v>
      </c>
      <c r="E1153" s="17" t="s">
        <v>243</v>
      </c>
      <c r="F1153" s="17" t="s">
        <v>150</v>
      </c>
      <c r="G1153" s="17" t="n">
        <v>1</v>
      </c>
      <c r="H1153" s="17" t="n">
        <v>1</v>
      </c>
      <c r="I1153" s="17" t="n">
        <v>1</v>
      </c>
      <c r="J1153" s="17" t="n">
        <v>1</v>
      </c>
      <c r="K1153" s="17" t="n">
        <v>1</v>
      </c>
      <c r="L1153" s="17" t="n">
        <v>62</v>
      </c>
      <c r="M1153" s="17" t="n">
        <v>137</v>
      </c>
      <c r="N1153" s="17" t="n">
        <v>321</v>
      </c>
      <c r="O1153" s="17" t="n">
        <v>66</v>
      </c>
      <c r="P1153" s="17" t="n">
        <v>0</v>
      </c>
      <c r="Q1153" s="17" t="n">
        <v>0</v>
      </c>
      <c r="R1153" s="17" t="n">
        <v>0</v>
      </c>
      <c r="S1153" s="17" t="n">
        <v>0</v>
      </c>
      <c r="T1153" s="17" t="n">
        <v>0</v>
      </c>
    </row>
    <row r="1154" customFormat="false" ht="15" hidden="false" customHeight="true" outlineLevel="0" collapsed="false">
      <c r="A1154" s="17" t="s">
        <v>364</v>
      </c>
      <c r="B1154" s="17" t="s">
        <v>142</v>
      </c>
      <c r="C1154" s="17" t="s">
        <v>217</v>
      </c>
      <c r="D1154" s="17" t="s">
        <v>218</v>
      </c>
      <c r="E1154" s="17" t="s">
        <v>243</v>
      </c>
      <c r="F1154" s="17" t="s">
        <v>166</v>
      </c>
      <c r="G1154" s="17" t="n">
        <v>0</v>
      </c>
      <c r="H1154" s="17" t="n">
        <v>0</v>
      </c>
      <c r="I1154" s="17" t="n">
        <v>0</v>
      </c>
      <c r="J1154" s="17" t="n">
        <v>1</v>
      </c>
      <c r="K1154" s="17" t="n">
        <v>1</v>
      </c>
      <c r="L1154" s="17" t="n">
        <v>0</v>
      </c>
      <c r="M1154" s="17" t="n">
        <v>0</v>
      </c>
      <c r="N1154" s="17" t="n">
        <v>0</v>
      </c>
      <c r="O1154" s="17" t="n">
        <v>9</v>
      </c>
      <c r="P1154" s="17" t="n">
        <v>0</v>
      </c>
      <c r="Q1154" s="17" t="n">
        <v>0</v>
      </c>
      <c r="R1154" s="17" t="n">
        <v>0</v>
      </c>
      <c r="S1154" s="17" t="n">
        <v>0</v>
      </c>
      <c r="T1154" s="17" t="n">
        <v>0</v>
      </c>
    </row>
    <row r="1155" customFormat="false" ht="15" hidden="false" customHeight="true" outlineLevel="0" collapsed="false">
      <c r="A1155" s="17" t="s">
        <v>364</v>
      </c>
      <c r="B1155" s="17" t="s">
        <v>142</v>
      </c>
      <c r="C1155" s="17" t="s">
        <v>217</v>
      </c>
      <c r="D1155" s="17" t="s">
        <v>218</v>
      </c>
      <c r="E1155" s="17" t="s">
        <v>243</v>
      </c>
      <c r="F1155" s="17" t="s">
        <v>158</v>
      </c>
      <c r="G1155" s="17" t="n">
        <v>1</v>
      </c>
      <c r="H1155" s="17" t="n">
        <v>1</v>
      </c>
      <c r="I1155" s="17" t="n">
        <v>1</v>
      </c>
      <c r="J1155" s="17" t="n">
        <v>0</v>
      </c>
      <c r="K1155" s="17" t="n">
        <v>1</v>
      </c>
      <c r="L1155" s="17" t="n">
        <v>10</v>
      </c>
      <c r="M1155" s="17" t="n">
        <v>1</v>
      </c>
      <c r="N1155" s="17" t="n">
        <v>2</v>
      </c>
      <c r="O1155" s="17" t="n">
        <v>0</v>
      </c>
      <c r="P1155" s="17" t="n">
        <v>0</v>
      </c>
      <c r="Q1155" s="17" t="n">
        <v>0</v>
      </c>
      <c r="R1155" s="17" t="n">
        <v>0</v>
      </c>
      <c r="S1155" s="17" t="n">
        <v>0</v>
      </c>
      <c r="T1155" s="17" t="n">
        <v>0</v>
      </c>
    </row>
    <row r="1156" customFormat="false" ht="15" hidden="false" customHeight="true" outlineLevel="0" collapsed="false">
      <c r="A1156" s="17" t="s">
        <v>781</v>
      </c>
      <c r="B1156" s="17" t="s">
        <v>142</v>
      </c>
      <c r="C1156" s="17" t="s">
        <v>134</v>
      </c>
      <c r="D1156" s="17" t="s">
        <v>14446</v>
      </c>
      <c r="E1156" s="17" t="s">
        <v>243</v>
      </c>
      <c r="F1156" s="17" t="s">
        <v>7</v>
      </c>
      <c r="G1156" s="17" t="n">
        <v>1</v>
      </c>
      <c r="H1156" s="17" t="n">
        <v>1</v>
      </c>
      <c r="I1156" s="17" t="n">
        <v>1</v>
      </c>
      <c r="J1156" s="17" t="n">
        <v>1</v>
      </c>
      <c r="K1156" s="17" t="n">
        <v>1</v>
      </c>
      <c r="L1156" s="17" t="n">
        <v>1170</v>
      </c>
      <c r="M1156" s="17" t="n">
        <v>929</v>
      </c>
      <c r="N1156" s="17" t="n">
        <v>2566</v>
      </c>
      <c r="O1156" s="17" t="n">
        <v>1174</v>
      </c>
      <c r="P1156" s="17" t="n">
        <v>0</v>
      </c>
      <c r="Q1156" s="17" t="n">
        <v>0</v>
      </c>
      <c r="R1156" s="17" t="n">
        <v>0</v>
      </c>
      <c r="S1156" s="17" t="n">
        <v>0</v>
      </c>
      <c r="T1156" s="17" t="n">
        <v>0</v>
      </c>
    </row>
    <row r="1157" customFormat="false" ht="15" hidden="false" customHeight="true" outlineLevel="0" collapsed="false">
      <c r="A1157" s="17" t="s">
        <v>781</v>
      </c>
      <c r="B1157" s="17" t="s">
        <v>142</v>
      </c>
      <c r="C1157" s="17" t="s">
        <v>134</v>
      </c>
      <c r="D1157" s="17" t="s">
        <v>14446</v>
      </c>
      <c r="E1157" s="17" t="s">
        <v>243</v>
      </c>
      <c r="F1157" s="17" t="s">
        <v>150</v>
      </c>
      <c r="G1157" s="17" t="n">
        <v>1</v>
      </c>
      <c r="H1157" s="17" t="n">
        <v>1</v>
      </c>
      <c r="I1157" s="17" t="n">
        <v>1</v>
      </c>
      <c r="J1157" s="17" t="n">
        <v>1</v>
      </c>
      <c r="K1157" s="17" t="n">
        <v>1</v>
      </c>
      <c r="L1157" s="17" t="n">
        <v>1148</v>
      </c>
      <c r="M1157" s="17" t="n">
        <v>915</v>
      </c>
      <c r="N1157" s="17" t="n">
        <v>2556</v>
      </c>
      <c r="O1157" s="17" t="n">
        <v>1147</v>
      </c>
      <c r="P1157" s="17" t="n">
        <v>0</v>
      </c>
      <c r="Q1157" s="17" t="n">
        <v>0</v>
      </c>
      <c r="R1157" s="17" t="n">
        <v>0</v>
      </c>
      <c r="S1157" s="17" t="n">
        <v>0</v>
      </c>
      <c r="T1157" s="17" t="n">
        <v>0</v>
      </c>
    </row>
    <row r="1158" customFormat="false" ht="15" hidden="false" customHeight="true" outlineLevel="0" collapsed="false">
      <c r="A1158" s="17" t="s">
        <v>781</v>
      </c>
      <c r="B1158" s="17" t="s">
        <v>142</v>
      </c>
      <c r="C1158" s="17" t="s">
        <v>134</v>
      </c>
      <c r="D1158" s="17" t="s">
        <v>14446</v>
      </c>
      <c r="E1158" s="17" t="s">
        <v>243</v>
      </c>
      <c r="F1158" s="17" t="s">
        <v>166</v>
      </c>
      <c r="G1158" s="17" t="n">
        <v>1</v>
      </c>
      <c r="H1158" s="17" t="n">
        <v>0</v>
      </c>
      <c r="I1158" s="17" t="n">
        <v>0</v>
      </c>
      <c r="J1158" s="17" t="n">
        <v>0</v>
      </c>
      <c r="K1158" s="17" t="n">
        <v>1</v>
      </c>
      <c r="L1158" s="17" t="n">
        <v>15</v>
      </c>
      <c r="M1158" s="17" t="n">
        <v>0</v>
      </c>
      <c r="N1158" s="17" t="n">
        <v>0</v>
      </c>
      <c r="O1158" s="17" t="n">
        <v>0</v>
      </c>
      <c r="P1158" s="17" t="n">
        <v>0</v>
      </c>
      <c r="Q1158" s="17" t="n">
        <v>0</v>
      </c>
      <c r="R1158" s="17" t="n">
        <v>0</v>
      </c>
      <c r="S1158" s="17" t="n">
        <v>0</v>
      </c>
      <c r="T1158" s="17" t="n">
        <v>0</v>
      </c>
    </row>
    <row r="1159" customFormat="false" ht="15" hidden="false" customHeight="true" outlineLevel="0" collapsed="false">
      <c r="A1159" s="17" t="s">
        <v>781</v>
      </c>
      <c r="B1159" s="17" t="s">
        <v>142</v>
      </c>
      <c r="C1159" s="17" t="s">
        <v>134</v>
      </c>
      <c r="D1159" s="17" t="s">
        <v>14446</v>
      </c>
      <c r="E1159" s="17" t="s">
        <v>243</v>
      </c>
      <c r="F1159" s="17" t="s">
        <v>158</v>
      </c>
      <c r="G1159" s="17" t="n">
        <v>1</v>
      </c>
      <c r="H1159" s="17" t="n">
        <v>1</v>
      </c>
      <c r="I1159" s="17" t="n">
        <v>1</v>
      </c>
      <c r="J1159" s="17" t="n">
        <v>1</v>
      </c>
      <c r="K1159" s="17" t="n">
        <v>1</v>
      </c>
      <c r="L1159" s="17" t="n">
        <v>7</v>
      </c>
      <c r="M1159" s="17" t="n">
        <v>5</v>
      </c>
      <c r="N1159" s="17" t="n">
        <v>1</v>
      </c>
      <c r="O1159" s="17" t="n">
        <v>25</v>
      </c>
      <c r="P1159" s="17" t="n">
        <v>0</v>
      </c>
      <c r="Q1159" s="17" t="n">
        <v>0</v>
      </c>
      <c r="R1159" s="17" t="n">
        <v>0</v>
      </c>
      <c r="S1159" s="17" t="n">
        <v>0</v>
      </c>
      <c r="T1159" s="17" t="n">
        <v>0</v>
      </c>
    </row>
    <row r="1160" customFormat="false" ht="15" hidden="false" customHeight="true" outlineLevel="0" collapsed="false">
      <c r="A1160" s="17" t="s">
        <v>781</v>
      </c>
      <c r="B1160" s="17" t="s">
        <v>142</v>
      </c>
      <c r="C1160" s="17" t="s">
        <v>134</v>
      </c>
      <c r="D1160" s="17" t="s">
        <v>14446</v>
      </c>
      <c r="E1160" s="17" t="s">
        <v>243</v>
      </c>
      <c r="F1160" s="17" t="s">
        <v>169</v>
      </c>
      <c r="G1160" s="17" t="n">
        <v>0</v>
      </c>
      <c r="H1160" s="17" t="n">
        <v>1</v>
      </c>
      <c r="I1160" s="17" t="n">
        <v>1</v>
      </c>
      <c r="J1160" s="17" t="n">
        <v>1</v>
      </c>
      <c r="K1160" s="17" t="n">
        <v>1</v>
      </c>
      <c r="L1160" s="17" t="n">
        <v>0</v>
      </c>
      <c r="M1160" s="17" t="n">
        <v>9</v>
      </c>
      <c r="N1160" s="17" t="n">
        <v>9</v>
      </c>
      <c r="O1160" s="17" t="n">
        <v>2</v>
      </c>
      <c r="P1160" s="17" t="n">
        <v>0</v>
      </c>
      <c r="Q1160" s="17" t="n">
        <v>0</v>
      </c>
      <c r="R1160" s="17" t="n">
        <v>0</v>
      </c>
      <c r="S1160" s="17" t="n">
        <v>0</v>
      </c>
      <c r="T1160" s="17" t="n">
        <v>0</v>
      </c>
    </row>
    <row r="1161" customFormat="false" ht="15" hidden="false" customHeight="true" outlineLevel="0" collapsed="false">
      <c r="A1161" s="17" t="s">
        <v>1112</v>
      </c>
      <c r="B1161" s="17" t="s">
        <v>142</v>
      </c>
      <c r="C1161" s="17" t="s">
        <v>148</v>
      </c>
      <c r="D1161" s="17" t="s">
        <v>14443</v>
      </c>
      <c r="E1161" s="17" t="s">
        <v>139</v>
      </c>
      <c r="F1161" s="17" t="s">
        <v>7</v>
      </c>
      <c r="G1161" s="17" t="n">
        <v>0</v>
      </c>
      <c r="H1161" s="17" t="n">
        <v>0</v>
      </c>
      <c r="I1161" s="17" t="n">
        <v>1</v>
      </c>
      <c r="J1161" s="17" t="n">
        <v>1</v>
      </c>
      <c r="K1161" s="17" t="n">
        <v>2</v>
      </c>
      <c r="L1161" s="17" t="n">
        <v>0</v>
      </c>
      <c r="M1161" s="17" t="n">
        <v>0</v>
      </c>
      <c r="N1161" s="17" t="n">
        <v>1</v>
      </c>
      <c r="O1161" s="17" t="n">
        <v>112</v>
      </c>
      <c r="P1161" s="17" t="n">
        <v>0</v>
      </c>
      <c r="Q1161" s="17" t="n">
        <v>0</v>
      </c>
      <c r="R1161" s="17" t="n">
        <v>0</v>
      </c>
      <c r="S1161" s="17" t="n">
        <v>0</v>
      </c>
      <c r="T1161" s="17" t="n">
        <v>0</v>
      </c>
    </row>
    <row r="1162" customFormat="false" ht="15" hidden="false" customHeight="true" outlineLevel="0" collapsed="false">
      <c r="A1162" s="17" t="s">
        <v>1112</v>
      </c>
      <c r="B1162" s="17" t="s">
        <v>142</v>
      </c>
      <c r="C1162" s="17" t="s">
        <v>148</v>
      </c>
      <c r="D1162" s="17" t="s">
        <v>14443</v>
      </c>
      <c r="E1162" s="17" t="s">
        <v>139</v>
      </c>
      <c r="F1162" s="17" t="s">
        <v>150</v>
      </c>
      <c r="G1162" s="17" t="n">
        <v>0</v>
      </c>
      <c r="H1162" s="17" t="n">
        <v>0</v>
      </c>
      <c r="I1162" s="17" t="n">
        <v>1</v>
      </c>
      <c r="J1162" s="17" t="n">
        <v>1</v>
      </c>
      <c r="K1162" s="17" t="n">
        <v>2</v>
      </c>
      <c r="L1162" s="17" t="n">
        <v>0</v>
      </c>
      <c r="M1162" s="17" t="n">
        <v>0</v>
      </c>
      <c r="N1162" s="17" t="n">
        <v>1</v>
      </c>
      <c r="O1162" s="17" t="n">
        <v>32</v>
      </c>
      <c r="P1162" s="17" t="n">
        <v>0</v>
      </c>
      <c r="Q1162" s="17" t="n">
        <v>0</v>
      </c>
      <c r="R1162" s="17" t="n">
        <v>0</v>
      </c>
      <c r="S1162" s="17" t="n">
        <v>0</v>
      </c>
      <c r="T1162" s="17" t="n">
        <v>0</v>
      </c>
    </row>
    <row r="1163" customFormat="false" ht="15" hidden="false" customHeight="true" outlineLevel="0" collapsed="false">
      <c r="A1163" s="17" t="s">
        <v>1112</v>
      </c>
      <c r="B1163" s="17" t="s">
        <v>142</v>
      </c>
      <c r="C1163" s="17" t="s">
        <v>148</v>
      </c>
      <c r="D1163" s="17" t="s">
        <v>14443</v>
      </c>
      <c r="E1163" s="17" t="s">
        <v>139</v>
      </c>
      <c r="F1163" s="17" t="s">
        <v>166</v>
      </c>
      <c r="G1163" s="17" t="n">
        <v>0</v>
      </c>
      <c r="H1163" s="17" t="n">
        <v>0</v>
      </c>
      <c r="I1163" s="17" t="n">
        <v>0</v>
      </c>
      <c r="J1163" s="17" t="n">
        <v>1</v>
      </c>
      <c r="K1163" s="17" t="n">
        <v>1</v>
      </c>
      <c r="L1163" s="17" t="n">
        <v>0</v>
      </c>
      <c r="M1163" s="17" t="n">
        <v>0</v>
      </c>
      <c r="N1163" s="17" t="n">
        <v>0</v>
      </c>
      <c r="O1163" s="17" t="n">
        <v>80</v>
      </c>
      <c r="P1163" s="17" t="n">
        <v>0</v>
      </c>
      <c r="Q1163" s="17" t="n">
        <v>0</v>
      </c>
      <c r="R1163" s="17" t="n">
        <v>0</v>
      </c>
      <c r="S1163" s="17" t="n">
        <v>0</v>
      </c>
      <c r="T1163" s="17" t="n">
        <v>0</v>
      </c>
    </row>
    <row r="1164" customFormat="false" ht="15" hidden="false" customHeight="true" outlineLevel="0" collapsed="false">
      <c r="A1164" s="17" t="s">
        <v>1112</v>
      </c>
      <c r="B1164" s="17" t="s">
        <v>142</v>
      </c>
      <c r="C1164" s="17" t="s">
        <v>217</v>
      </c>
      <c r="D1164" s="17" t="s">
        <v>235</v>
      </c>
      <c r="E1164" s="17" t="s">
        <v>243</v>
      </c>
      <c r="F1164" s="17" t="s">
        <v>7</v>
      </c>
      <c r="G1164" s="17" t="n">
        <v>1</v>
      </c>
      <c r="H1164" s="17" t="n">
        <v>1</v>
      </c>
      <c r="I1164" s="17" t="n">
        <v>1</v>
      </c>
      <c r="J1164" s="17" t="n">
        <v>0</v>
      </c>
      <c r="K1164" s="17" t="n">
        <v>1</v>
      </c>
      <c r="L1164" s="17" t="n">
        <v>337</v>
      </c>
      <c r="M1164" s="17" t="n">
        <v>150</v>
      </c>
      <c r="N1164" s="17" t="n">
        <v>12</v>
      </c>
      <c r="O1164" s="17" t="n">
        <v>0</v>
      </c>
      <c r="P1164" s="17" t="n">
        <v>0</v>
      </c>
      <c r="Q1164" s="17" t="n">
        <v>0</v>
      </c>
      <c r="R1164" s="17" t="n">
        <v>0</v>
      </c>
      <c r="S1164" s="17" t="n">
        <v>0</v>
      </c>
      <c r="T1164" s="17" t="n">
        <v>0</v>
      </c>
    </row>
    <row r="1165" customFormat="false" ht="15" hidden="false" customHeight="true" outlineLevel="0" collapsed="false">
      <c r="A1165" s="17" t="s">
        <v>1112</v>
      </c>
      <c r="B1165" s="17" t="s">
        <v>142</v>
      </c>
      <c r="C1165" s="17" t="s">
        <v>217</v>
      </c>
      <c r="D1165" s="17" t="s">
        <v>235</v>
      </c>
      <c r="E1165" s="17" t="s">
        <v>243</v>
      </c>
      <c r="F1165" s="17" t="s">
        <v>140</v>
      </c>
      <c r="G1165" s="17" t="n">
        <v>1</v>
      </c>
      <c r="H1165" s="17" t="n">
        <v>1</v>
      </c>
      <c r="I1165" s="17" t="n">
        <v>1</v>
      </c>
      <c r="J1165" s="17" t="n">
        <v>0</v>
      </c>
      <c r="K1165" s="17" t="n">
        <v>1</v>
      </c>
      <c r="L1165" s="17" t="n">
        <v>5</v>
      </c>
      <c r="M1165" s="17" t="n">
        <v>1</v>
      </c>
      <c r="N1165" s="17" t="n">
        <v>2</v>
      </c>
      <c r="O1165" s="17" t="n">
        <v>0</v>
      </c>
      <c r="P1165" s="17" t="n">
        <v>0</v>
      </c>
      <c r="Q1165" s="17" t="n">
        <v>0</v>
      </c>
      <c r="R1165" s="17" t="n">
        <v>0</v>
      </c>
      <c r="S1165" s="17" t="n">
        <v>0</v>
      </c>
      <c r="T1165" s="17" t="n">
        <v>0</v>
      </c>
    </row>
    <row r="1166" customFormat="false" ht="15" hidden="false" customHeight="true" outlineLevel="0" collapsed="false">
      <c r="A1166" s="17" t="s">
        <v>1112</v>
      </c>
      <c r="B1166" s="17" t="s">
        <v>142</v>
      </c>
      <c r="C1166" s="17" t="s">
        <v>217</v>
      </c>
      <c r="D1166" s="17" t="s">
        <v>235</v>
      </c>
      <c r="E1166" s="17" t="s">
        <v>243</v>
      </c>
      <c r="F1166" s="17" t="s">
        <v>144</v>
      </c>
      <c r="G1166" s="17" t="n">
        <v>1</v>
      </c>
      <c r="H1166" s="17" t="n">
        <v>1</v>
      </c>
      <c r="I1166" s="17" t="n">
        <v>0</v>
      </c>
      <c r="J1166" s="17" t="n">
        <v>0</v>
      </c>
      <c r="K1166" s="17" t="n">
        <v>1</v>
      </c>
      <c r="L1166" s="17" t="n">
        <v>1</v>
      </c>
      <c r="M1166" s="17" t="n">
        <v>20</v>
      </c>
      <c r="N1166" s="17" t="n">
        <v>0</v>
      </c>
      <c r="O1166" s="17" t="n">
        <v>0</v>
      </c>
      <c r="P1166" s="17" t="n">
        <v>0</v>
      </c>
      <c r="Q1166" s="17" t="n">
        <v>0</v>
      </c>
      <c r="R1166" s="17" t="n">
        <v>0</v>
      </c>
      <c r="S1166" s="17" t="n">
        <v>0</v>
      </c>
      <c r="T1166" s="17" t="n">
        <v>0</v>
      </c>
    </row>
    <row r="1167" customFormat="false" ht="15" hidden="false" customHeight="true" outlineLevel="0" collapsed="false">
      <c r="A1167" s="17" t="s">
        <v>1112</v>
      </c>
      <c r="B1167" s="17" t="s">
        <v>142</v>
      </c>
      <c r="C1167" s="17" t="s">
        <v>217</v>
      </c>
      <c r="D1167" s="17" t="s">
        <v>235</v>
      </c>
      <c r="E1167" s="17" t="s">
        <v>243</v>
      </c>
      <c r="F1167" s="17" t="s">
        <v>150</v>
      </c>
      <c r="G1167" s="17" t="n">
        <v>1</v>
      </c>
      <c r="H1167" s="17" t="n">
        <v>1</v>
      </c>
      <c r="I1167" s="17" t="n">
        <v>1</v>
      </c>
      <c r="J1167" s="17" t="n">
        <v>0</v>
      </c>
      <c r="K1167" s="17" t="n">
        <v>1</v>
      </c>
      <c r="L1167" s="17" t="n">
        <v>173</v>
      </c>
      <c r="M1167" s="17" t="n">
        <v>100</v>
      </c>
      <c r="N1167" s="17" t="n">
        <v>10</v>
      </c>
      <c r="O1167" s="17" t="n">
        <v>0</v>
      </c>
      <c r="P1167" s="17" t="n">
        <v>0</v>
      </c>
      <c r="Q1167" s="17" t="n">
        <v>0</v>
      </c>
      <c r="R1167" s="17" t="n">
        <v>0</v>
      </c>
      <c r="S1167" s="17" t="n">
        <v>0</v>
      </c>
      <c r="T1167" s="17" t="n">
        <v>0</v>
      </c>
    </row>
    <row r="1168" customFormat="false" ht="15" hidden="false" customHeight="true" outlineLevel="0" collapsed="false">
      <c r="A1168" s="17" t="s">
        <v>1112</v>
      </c>
      <c r="B1168" s="17" t="s">
        <v>142</v>
      </c>
      <c r="C1168" s="17" t="s">
        <v>217</v>
      </c>
      <c r="D1168" s="17" t="s">
        <v>235</v>
      </c>
      <c r="E1168" s="17" t="s">
        <v>243</v>
      </c>
      <c r="F1168" s="17" t="s">
        <v>158</v>
      </c>
      <c r="G1168" s="17" t="n">
        <v>1</v>
      </c>
      <c r="H1168" s="17" t="n">
        <v>1</v>
      </c>
      <c r="I1168" s="17" t="n">
        <v>0</v>
      </c>
      <c r="J1168" s="17" t="n">
        <v>0</v>
      </c>
      <c r="K1168" s="17" t="n">
        <v>1</v>
      </c>
      <c r="L1168" s="17" t="n">
        <v>155</v>
      </c>
      <c r="M1168" s="17" t="n">
        <v>26</v>
      </c>
      <c r="N1168" s="17" t="n">
        <v>0</v>
      </c>
      <c r="O1168" s="17" t="n">
        <v>0</v>
      </c>
      <c r="P1168" s="17" t="n">
        <v>0</v>
      </c>
      <c r="Q1168" s="17" t="n">
        <v>0</v>
      </c>
      <c r="R1168" s="17" t="n">
        <v>0</v>
      </c>
      <c r="S1168" s="17" t="n">
        <v>0</v>
      </c>
      <c r="T1168" s="17" t="n">
        <v>0</v>
      </c>
    </row>
    <row r="1169" customFormat="false" ht="15" hidden="false" customHeight="true" outlineLevel="0" collapsed="false">
      <c r="A1169" s="17" t="s">
        <v>1112</v>
      </c>
      <c r="B1169" s="17" t="s">
        <v>142</v>
      </c>
      <c r="C1169" s="17" t="s">
        <v>217</v>
      </c>
      <c r="D1169" s="17" t="s">
        <v>235</v>
      </c>
      <c r="E1169" s="17" t="s">
        <v>243</v>
      </c>
      <c r="F1169" s="17" t="s">
        <v>169</v>
      </c>
      <c r="G1169" s="17" t="n">
        <v>1</v>
      </c>
      <c r="H1169" s="17" t="n">
        <v>1</v>
      </c>
      <c r="I1169" s="17" t="n">
        <v>0</v>
      </c>
      <c r="J1169" s="17" t="n">
        <v>0</v>
      </c>
      <c r="K1169" s="17" t="n">
        <v>1</v>
      </c>
      <c r="L1169" s="17" t="n">
        <v>3</v>
      </c>
      <c r="M1169" s="17" t="n">
        <v>3</v>
      </c>
      <c r="N1169" s="17" t="n">
        <v>0</v>
      </c>
      <c r="O1169" s="17" t="n">
        <v>0</v>
      </c>
      <c r="P1169" s="17" t="n">
        <v>0</v>
      </c>
      <c r="Q1169" s="17" t="n">
        <v>0</v>
      </c>
      <c r="R1169" s="17" t="n">
        <v>0</v>
      </c>
      <c r="S1169" s="17" t="n">
        <v>0</v>
      </c>
      <c r="T1169" s="17" t="n">
        <v>0</v>
      </c>
    </row>
    <row r="1170" customFormat="false" ht="15" hidden="false" customHeight="true" outlineLevel="0" collapsed="false">
      <c r="A1170" s="17" t="s">
        <v>1112</v>
      </c>
      <c r="B1170" s="17" t="s">
        <v>142</v>
      </c>
      <c r="C1170" s="17" t="s">
        <v>217</v>
      </c>
      <c r="D1170" s="17" t="s">
        <v>235</v>
      </c>
      <c r="E1170" s="17" t="s">
        <v>139</v>
      </c>
      <c r="F1170" s="17" t="s">
        <v>7</v>
      </c>
      <c r="G1170" s="17" t="n">
        <v>1</v>
      </c>
      <c r="H1170" s="17" t="n">
        <v>1</v>
      </c>
      <c r="I1170" s="17" t="n">
        <v>1</v>
      </c>
      <c r="J1170" s="17" t="n">
        <v>0</v>
      </c>
      <c r="K1170" s="17" t="n">
        <v>1</v>
      </c>
      <c r="L1170" s="17" t="n">
        <v>8</v>
      </c>
      <c r="M1170" s="17" t="n">
        <v>5</v>
      </c>
      <c r="N1170" s="17" t="n">
        <v>25</v>
      </c>
      <c r="O1170" s="17" t="n">
        <v>0</v>
      </c>
      <c r="P1170" s="17" t="n">
        <v>0</v>
      </c>
      <c r="Q1170" s="17" t="n">
        <v>0</v>
      </c>
      <c r="R1170" s="17" t="n">
        <v>0</v>
      </c>
      <c r="S1170" s="17" t="n">
        <v>0</v>
      </c>
      <c r="T1170" s="17" t="n">
        <v>0</v>
      </c>
    </row>
    <row r="1171" customFormat="false" ht="15" hidden="false" customHeight="true" outlineLevel="0" collapsed="false">
      <c r="A1171" s="17" t="s">
        <v>1112</v>
      </c>
      <c r="B1171" s="17" t="s">
        <v>142</v>
      </c>
      <c r="C1171" s="17" t="s">
        <v>217</v>
      </c>
      <c r="D1171" s="17" t="s">
        <v>235</v>
      </c>
      <c r="E1171" s="17" t="s">
        <v>139</v>
      </c>
      <c r="F1171" s="17" t="s">
        <v>150</v>
      </c>
      <c r="G1171" s="17" t="n">
        <v>0</v>
      </c>
      <c r="H1171" s="17" t="n">
        <v>1</v>
      </c>
      <c r="I1171" s="17" t="n">
        <v>1</v>
      </c>
      <c r="J1171" s="17" t="n">
        <v>0</v>
      </c>
      <c r="K1171" s="17" t="n">
        <v>1</v>
      </c>
      <c r="L1171" s="17" t="n">
        <v>0</v>
      </c>
      <c r="M1171" s="17" t="n">
        <v>5</v>
      </c>
      <c r="N1171" s="17" t="n">
        <v>25</v>
      </c>
      <c r="O1171" s="17" t="n">
        <v>0</v>
      </c>
      <c r="P1171" s="17" t="n">
        <v>0</v>
      </c>
      <c r="Q1171" s="17" t="n">
        <v>0</v>
      </c>
      <c r="R1171" s="17" t="n">
        <v>0</v>
      </c>
      <c r="S1171" s="17" t="n">
        <v>0</v>
      </c>
      <c r="T1171" s="17" t="n">
        <v>0</v>
      </c>
    </row>
    <row r="1172" customFormat="false" ht="15" hidden="false" customHeight="true" outlineLevel="0" collapsed="false">
      <c r="A1172" s="17" t="s">
        <v>1112</v>
      </c>
      <c r="B1172" s="17" t="s">
        <v>142</v>
      </c>
      <c r="C1172" s="17" t="s">
        <v>217</v>
      </c>
      <c r="D1172" s="17" t="s">
        <v>235</v>
      </c>
      <c r="E1172" s="17" t="s">
        <v>139</v>
      </c>
      <c r="F1172" s="17" t="s">
        <v>169</v>
      </c>
      <c r="G1172" s="17" t="n">
        <v>1</v>
      </c>
      <c r="H1172" s="17" t="n">
        <v>0</v>
      </c>
      <c r="I1172" s="17" t="n">
        <v>0</v>
      </c>
      <c r="J1172" s="17" t="n">
        <v>0</v>
      </c>
      <c r="K1172" s="17" t="n">
        <v>1</v>
      </c>
      <c r="L1172" s="17" t="n">
        <v>8</v>
      </c>
      <c r="M1172" s="17" t="n">
        <v>0</v>
      </c>
      <c r="N1172" s="17" t="n">
        <v>0</v>
      </c>
      <c r="O1172" s="17" t="n">
        <v>0</v>
      </c>
      <c r="P1172" s="17" t="n">
        <v>0</v>
      </c>
      <c r="Q1172" s="17" t="n">
        <v>0</v>
      </c>
      <c r="R1172" s="17" t="n">
        <v>0</v>
      </c>
      <c r="S1172" s="17" t="n">
        <v>0</v>
      </c>
      <c r="T1172" s="17" t="n">
        <v>0</v>
      </c>
    </row>
    <row r="1173" customFormat="false" ht="15" hidden="false" customHeight="true" outlineLevel="0" collapsed="false">
      <c r="A1173" s="17" t="s">
        <v>8028</v>
      </c>
      <c r="B1173" s="17" t="s">
        <v>142</v>
      </c>
      <c r="C1173" s="17" t="s">
        <v>134</v>
      </c>
      <c r="D1173" s="17" t="s">
        <v>135</v>
      </c>
      <c r="E1173" s="17" t="s">
        <v>139</v>
      </c>
      <c r="F1173" s="17" t="s">
        <v>7</v>
      </c>
      <c r="G1173" s="17" t="n">
        <v>0</v>
      </c>
      <c r="H1173" s="17" t="n">
        <v>0</v>
      </c>
      <c r="I1173" s="17" t="n">
        <v>1</v>
      </c>
      <c r="J1173" s="17" t="n">
        <v>0</v>
      </c>
      <c r="K1173" s="17" t="n">
        <v>1</v>
      </c>
      <c r="L1173" s="17" t="n">
        <v>0</v>
      </c>
      <c r="M1173" s="17" t="n">
        <v>0</v>
      </c>
      <c r="N1173" s="17" t="n">
        <v>2</v>
      </c>
      <c r="O1173" s="17" t="n">
        <v>0</v>
      </c>
      <c r="P1173" s="17" t="n">
        <v>0</v>
      </c>
      <c r="Q1173" s="17" t="n">
        <v>0</v>
      </c>
      <c r="R1173" s="17" t="n">
        <v>0</v>
      </c>
      <c r="S1173" s="17" t="n">
        <v>0</v>
      </c>
      <c r="T1173" s="17" t="n">
        <v>0</v>
      </c>
    </row>
    <row r="1174" customFormat="false" ht="15" hidden="false" customHeight="true" outlineLevel="0" collapsed="false">
      <c r="A1174" s="17" t="s">
        <v>8028</v>
      </c>
      <c r="B1174" s="17" t="s">
        <v>142</v>
      </c>
      <c r="C1174" s="17" t="s">
        <v>134</v>
      </c>
      <c r="D1174" s="17" t="s">
        <v>135</v>
      </c>
      <c r="E1174" s="17" t="s">
        <v>139</v>
      </c>
      <c r="F1174" s="17" t="s">
        <v>140</v>
      </c>
      <c r="G1174" s="17" t="n">
        <v>0</v>
      </c>
      <c r="H1174" s="17" t="n">
        <v>0</v>
      </c>
      <c r="I1174" s="17" t="n">
        <v>1</v>
      </c>
      <c r="J1174" s="17" t="n">
        <v>0</v>
      </c>
      <c r="K1174" s="17" t="n">
        <v>1</v>
      </c>
      <c r="L1174" s="17" t="n">
        <v>0</v>
      </c>
      <c r="M1174" s="17" t="n">
        <v>0</v>
      </c>
      <c r="N1174" s="17" t="n">
        <v>1</v>
      </c>
      <c r="O1174" s="17" t="n">
        <v>0</v>
      </c>
      <c r="P1174" s="17" t="n">
        <v>0</v>
      </c>
      <c r="Q1174" s="17" t="n">
        <v>0</v>
      </c>
      <c r="R1174" s="17" t="n">
        <v>0</v>
      </c>
      <c r="S1174" s="17" t="n">
        <v>0</v>
      </c>
      <c r="T1174" s="17" t="n">
        <v>0</v>
      </c>
    </row>
    <row r="1175" customFormat="false" ht="15" hidden="false" customHeight="true" outlineLevel="0" collapsed="false">
      <c r="A1175" s="17" t="s">
        <v>8028</v>
      </c>
      <c r="B1175" s="17" t="s">
        <v>142</v>
      </c>
      <c r="C1175" s="17" t="s">
        <v>134</v>
      </c>
      <c r="D1175" s="17" t="s">
        <v>135</v>
      </c>
      <c r="E1175" s="17" t="s">
        <v>139</v>
      </c>
      <c r="F1175" s="17" t="s">
        <v>158</v>
      </c>
      <c r="G1175" s="17" t="n">
        <v>0</v>
      </c>
      <c r="H1175" s="17" t="n">
        <v>0</v>
      </c>
      <c r="I1175" s="17" t="n">
        <v>1</v>
      </c>
      <c r="J1175" s="17" t="n">
        <v>0</v>
      </c>
      <c r="K1175" s="17" t="n">
        <v>1</v>
      </c>
      <c r="L1175" s="17" t="n">
        <v>0</v>
      </c>
      <c r="M1175" s="17" t="n">
        <v>0</v>
      </c>
      <c r="N1175" s="17" t="n">
        <v>1</v>
      </c>
      <c r="O1175" s="17" t="n">
        <v>0</v>
      </c>
      <c r="P1175" s="17" t="n">
        <v>0</v>
      </c>
      <c r="Q1175" s="17" t="n">
        <v>0</v>
      </c>
      <c r="R1175" s="17" t="n">
        <v>0</v>
      </c>
      <c r="S1175" s="17" t="n">
        <v>0</v>
      </c>
      <c r="T1175" s="17" t="n">
        <v>0</v>
      </c>
    </row>
    <row r="1176" customFormat="false" ht="15" hidden="false" customHeight="true" outlineLevel="0" collapsed="false">
      <c r="A1176" s="17" t="s">
        <v>8028</v>
      </c>
      <c r="B1176" s="17" t="s">
        <v>142</v>
      </c>
      <c r="C1176" s="17" t="s">
        <v>217</v>
      </c>
      <c r="D1176" s="17" t="s">
        <v>235</v>
      </c>
      <c r="E1176" s="17" t="s">
        <v>243</v>
      </c>
      <c r="F1176" s="17" t="s">
        <v>7</v>
      </c>
      <c r="G1176" s="17" t="n">
        <v>1</v>
      </c>
      <c r="H1176" s="17" t="n">
        <v>1</v>
      </c>
      <c r="I1176" s="17" t="n">
        <v>1</v>
      </c>
      <c r="J1176" s="17" t="n">
        <v>1</v>
      </c>
      <c r="K1176" s="17" t="n">
        <v>1</v>
      </c>
      <c r="L1176" s="17" t="n">
        <v>263</v>
      </c>
      <c r="M1176" s="17" t="n">
        <v>236</v>
      </c>
      <c r="N1176" s="17" t="n">
        <v>324</v>
      </c>
      <c r="O1176" s="17" t="n">
        <v>60</v>
      </c>
      <c r="P1176" s="17" t="n">
        <v>0</v>
      </c>
      <c r="Q1176" s="17" t="n">
        <v>0</v>
      </c>
      <c r="R1176" s="17" t="n">
        <v>0</v>
      </c>
      <c r="S1176" s="17" t="n">
        <v>0</v>
      </c>
      <c r="T1176" s="17" t="n">
        <v>0</v>
      </c>
    </row>
    <row r="1177" customFormat="false" ht="15" hidden="false" customHeight="true" outlineLevel="0" collapsed="false">
      <c r="A1177" s="17" t="s">
        <v>8028</v>
      </c>
      <c r="B1177" s="17" t="s">
        <v>142</v>
      </c>
      <c r="C1177" s="17" t="s">
        <v>217</v>
      </c>
      <c r="D1177" s="17" t="s">
        <v>235</v>
      </c>
      <c r="E1177" s="17" t="s">
        <v>243</v>
      </c>
      <c r="F1177" s="17" t="s">
        <v>140</v>
      </c>
      <c r="G1177" s="17" t="n">
        <v>0</v>
      </c>
      <c r="H1177" s="17" t="n">
        <v>0</v>
      </c>
      <c r="I1177" s="17" t="n">
        <v>1</v>
      </c>
      <c r="J1177" s="17" t="n">
        <v>1</v>
      </c>
      <c r="K1177" s="17" t="n">
        <v>1</v>
      </c>
      <c r="L1177" s="17" t="n">
        <v>0</v>
      </c>
      <c r="M1177" s="17" t="n">
        <v>0</v>
      </c>
      <c r="N1177" s="17" t="n">
        <v>55</v>
      </c>
      <c r="O1177" s="17" t="n">
        <v>2</v>
      </c>
      <c r="P1177" s="17" t="n">
        <v>0</v>
      </c>
      <c r="Q1177" s="17" t="n">
        <v>0</v>
      </c>
      <c r="R1177" s="17" t="n">
        <v>0</v>
      </c>
      <c r="S1177" s="17" t="n">
        <v>0</v>
      </c>
      <c r="T1177" s="17" t="n">
        <v>0</v>
      </c>
    </row>
    <row r="1178" customFormat="false" ht="15" hidden="false" customHeight="true" outlineLevel="0" collapsed="false">
      <c r="A1178" s="17" t="s">
        <v>8028</v>
      </c>
      <c r="B1178" s="17" t="s">
        <v>142</v>
      </c>
      <c r="C1178" s="17" t="s">
        <v>217</v>
      </c>
      <c r="D1178" s="17" t="s">
        <v>235</v>
      </c>
      <c r="E1178" s="17" t="s">
        <v>243</v>
      </c>
      <c r="F1178" s="17" t="s">
        <v>150</v>
      </c>
      <c r="G1178" s="17" t="n">
        <v>1</v>
      </c>
      <c r="H1178" s="17" t="n">
        <v>1</v>
      </c>
      <c r="I1178" s="17" t="n">
        <v>1</v>
      </c>
      <c r="J1178" s="17" t="n">
        <v>1</v>
      </c>
      <c r="K1178" s="17" t="n">
        <v>1</v>
      </c>
      <c r="L1178" s="17" t="n">
        <v>186</v>
      </c>
      <c r="M1178" s="17" t="n">
        <v>146</v>
      </c>
      <c r="N1178" s="17" t="n">
        <v>217</v>
      </c>
      <c r="O1178" s="17" t="n">
        <v>40</v>
      </c>
      <c r="P1178" s="17" t="n">
        <v>0</v>
      </c>
      <c r="Q1178" s="17" t="n">
        <v>0</v>
      </c>
      <c r="R1178" s="17" t="n">
        <v>0</v>
      </c>
      <c r="S1178" s="17" t="n">
        <v>0</v>
      </c>
      <c r="T1178" s="17" t="n">
        <v>0</v>
      </c>
    </row>
    <row r="1179" customFormat="false" ht="15" hidden="false" customHeight="true" outlineLevel="0" collapsed="false">
      <c r="A1179" s="17" t="s">
        <v>8028</v>
      </c>
      <c r="B1179" s="17" t="s">
        <v>142</v>
      </c>
      <c r="C1179" s="17" t="s">
        <v>217</v>
      </c>
      <c r="D1179" s="17" t="s">
        <v>235</v>
      </c>
      <c r="E1179" s="17" t="s">
        <v>243</v>
      </c>
      <c r="F1179" s="17" t="s">
        <v>166</v>
      </c>
      <c r="G1179" s="17" t="n">
        <v>0</v>
      </c>
      <c r="H1179" s="17" t="n">
        <v>0</v>
      </c>
      <c r="I1179" s="17" t="n">
        <v>0</v>
      </c>
      <c r="J1179" s="17" t="n">
        <v>1</v>
      </c>
      <c r="K1179" s="17" t="n">
        <v>1</v>
      </c>
      <c r="L1179" s="17" t="n">
        <v>0</v>
      </c>
      <c r="M1179" s="17" t="n">
        <v>0</v>
      </c>
      <c r="N1179" s="17" t="n">
        <v>0</v>
      </c>
      <c r="O1179" s="17" t="n">
        <v>2</v>
      </c>
      <c r="P1179" s="17" t="n">
        <v>0</v>
      </c>
      <c r="Q1179" s="17" t="n">
        <v>0</v>
      </c>
      <c r="R1179" s="17" t="n">
        <v>0</v>
      </c>
      <c r="S1179" s="17" t="n">
        <v>0</v>
      </c>
      <c r="T1179" s="17" t="n">
        <v>0</v>
      </c>
    </row>
    <row r="1180" customFormat="false" ht="15" hidden="false" customHeight="true" outlineLevel="0" collapsed="false">
      <c r="A1180" s="17" t="s">
        <v>8028</v>
      </c>
      <c r="B1180" s="17" t="s">
        <v>142</v>
      </c>
      <c r="C1180" s="17" t="s">
        <v>217</v>
      </c>
      <c r="D1180" s="17" t="s">
        <v>235</v>
      </c>
      <c r="E1180" s="17" t="s">
        <v>243</v>
      </c>
      <c r="F1180" s="17" t="s">
        <v>158</v>
      </c>
      <c r="G1180" s="17" t="n">
        <v>1</v>
      </c>
      <c r="H1180" s="17" t="n">
        <v>1</v>
      </c>
      <c r="I1180" s="17" t="n">
        <v>1</v>
      </c>
      <c r="J1180" s="17" t="n">
        <v>1</v>
      </c>
      <c r="K1180" s="17" t="n">
        <v>1</v>
      </c>
      <c r="L1180" s="17" t="n">
        <v>72</v>
      </c>
      <c r="M1180" s="17" t="n">
        <v>88</v>
      </c>
      <c r="N1180" s="17" t="n">
        <v>43</v>
      </c>
      <c r="O1180" s="17" t="n">
        <v>16</v>
      </c>
      <c r="P1180" s="17" t="n">
        <v>0</v>
      </c>
      <c r="Q1180" s="17" t="n">
        <v>0</v>
      </c>
      <c r="R1180" s="17" t="n">
        <v>0</v>
      </c>
      <c r="S1180" s="17" t="n">
        <v>0</v>
      </c>
      <c r="T1180" s="17" t="n">
        <v>0</v>
      </c>
    </row>
    <row r="1181" customFormat="false" ht="15" hidden="false" customHeight="true" outlineLevel="0" collapsed="false">
      <c r="A1181" s="17" t="s">
        <v>8028</v>
      </c>
      <c r="B1181" s="17" t="s">
        <v>142</v>
      </c>
      <c r="C1181" s="17" t="s">
        <v>217</v>
      </c>
      <c r="D1181" s="17" t="s">
        <v>235</v>
      </c>
      <c r="E1181" s="17" t="s">
        <v>243</v>
      </c>
      <c r="F1181" s="17" t="s">
        <v>169</v>
      </c>
      <c r="G1181" s="17" t="n">
        <v>1</v>
      </c>
      <c r="H1181" s="17" t="n">
        <v>1</v>
      </c>
      <c r="I1181" s="17" t="n">
        <v>1</v>
      </c>
      <c r="J1181" s="17" t="n">
        <v>0</v>
      </c>
      <c r="K1181" s="17" t="n">
        <v>1</v>
      </c>
      <c r="L1181" s="17" t="n">
        <v>5</v>
      </c>
      <c r="M1181" s="17" t="n">
        <v>2</v>
      </c>
      <c r="N1181" s="17" t="n">
        <v>9</v>
      </c>
      <c r="O1181" s="17" t="n">
        <v>0</v>
      </c>
      <c r="P1181" s="17" t="n">
        <v>0</v>
      </c>
      <c r="Q1181" s="17" t="n">
        <v>0</v>
      </c>
      <c r="R1181" s="17" t="n">
        <v>0</v>
      </c>
      <c r="S1181" s="17" t="n">
        <v>0</v>
      </c>
      <c r="T1181" s="17" t="n">
        <v>0</v>
      </c>
    </row>
    <row r="1182" customFormat="false" ht="15" hidden="false" customHeight="true" outlineLevel="0" collapsed="false">
      <c r="A1182" s="17" t="s">
        <v>8078</v>
      </c>
      <c r="B1182" s="17" t="s">
        <v>142</v>
      </c>
      <c r="C1182" s="17" t="s">
        <v>148</v>
      </c>
      <c r="D1182" s="17" t="s">
        <v>14443</v>
      </c>
      <c r="E1182" s="17" t="s">
        <v>139</v>
      </c>
      <c r="F1182" s="17" t="s">
        <v>7</v>
      </c>
      <c r="G1182" s="17" t="n">
        <v>0</v>
      </c>
      <c r="H1182" s="17" t="n">
        <v>1</v>
      </c>
      <c r="I1182" s="17" t="n">
        <v>0</v>
      </c>
      <c r="J1182" s="17" t="n">
        <v>0</v>
      </c>
      <c r="K1182" s="17" t="n">
        <v>1</v>
      </c>
      <c r="L1182" s="17" t="n">
        <v>0</v>
      </c>
      <c r="M1182" s="17" t="n">
        <v>22</v>
      </c>
      <c r="N1182" s="17" t="n">
        <v>0</v>
      </c>
      <c r="O1182" s="17" t="n">
        <v>0</v>
      </c>
      <c r="P1182" s="17" t="n">
        <v>0</v>
      </c>
      <c r="Q1182" s="17" t="n">
        <v>0</v>
      </c>
      <c r="R1182" s="17" t="n">
        <v>0</v>
      </c>
      <c r="S1182" s="17" t="n">
        <v>0</v>
      </c>
      <c r="T1182" s="17" t="n">
        <v>0</v>
      </c>
    </row>
    <row r="1183" customFormat="false" ht="15" hidden="false" customHeight="true" outlineLevel="0" collapsed="false">
      <c r="A1183" s="17" t="s">
        <v>8078</v>
      </c>
      <c r="B1183" s="17" t="s">
        <v>142</v>
      </c>
      <c r="C1183" s="17" t="s">
        <v>148</v>
      </c>
      <c r="D1183" s="17" t="s">
        <v>14443</v>
      </c>
      <c r="E1183" s="17" t="s">
        <v>139</v>
      </c>
      <c r="F1183" s="17" t="s">
        <v>140</v>
      </c>
      <c r="G1183" s="17" t="n">
        <v>0</v>
      </c>
      <c r="H1183" s="17" t="n">
        <v>1</v>
      </c>
      <c r="I1183" s="17" t="n">
        <v>0</v>
      </c>
      <c r="J1183" s="17" t="n">
        <v>0</v>
      </c>
      <c r="K1183" s="17" t="n">
        <v>1</v>
      </c>
      <c r="L1183" s="17" t="n">
        <v>0</v>
      </c>
      <c r="M1183" s="17" t="n">
        <v>22</v>
      </c>
      <c r="N1183" s="17" t="n">
        <v>0</v>
      </c>
      <c r="O1183" s="17" t="n">
        <v>0</v>
      </c>
      <c r="P1183" s="17" t="n">
        <v>0</v>
      </c>
      <c r="Q1183" s="17" t="n">
        <v>0</v>
      </c>
      <c r="R1183" s="17" t="n">
        <v>0</v>
      </c>
      <c r="S1183" s="17" t="n">
        <v>0</v>
      </c>
      <c r="T1183" s="17" t="n">
        <v>0</v>
      </c>
    </row>
    <row r="1184" customFormat="false" ht="15" hidden="false" customHeight="true" outlineLevel="0" collapsed="false">
      <c r="A1184" s="17" t="s">
        <v>2970</v>
      </c>
      <c r="B1184" s="17" t="s">
        <v>142</v>
      </c>
      <c r="C1184" s="17" t="s">
        <v>148</v>
      </c>
      <c r="D1184" s="17" t="s">
        <v>14443</v>
      </c>
      <c r="E1184" s="17" t="s">
        <v>139</v>
      </c>
      <c r="F1184" s="17" t="s">
        <v>7</v>
      </c>
      <c r="G1184" s="17" t="n">
        <v>0</v>
      </c>
      <c r="H1184" s="17" t="n">
        <v>1</v>
      </c>
      <c r="I1184" s="17" t="n">
        <v>0</v>
      </c>
      <c r="J1184" s="17" t="n">
        <v>0</v>
      </c>
      <c r="K1184" s="17" t="n">
        <v>1</v>
      </c>
      <c r="L1184" s="17" t="n">
        <v>0</v>
      </c>
      <c r="M1184" s="17" t="n">
        <v>5</v>
      </c>
      <c r="N1184" s="17" t="n">
        <v>0</v>
      </c>
      <c r="O1184" s="17" t="n">
        <v>0</v>
      </c>
      <c r="P1184" s="17" t="n">
        <v>0</v>
      </c>
      <c r="Q1184" s="17" t="n">
        <v>0</v>
      </c>
      <c r="R1184" s="17" t="n">
        <v>0</v>
      </c>
      <c r="S1184" s="17" t="n">
        <v>0</v>
      </c>
      <c r="T1184" s="17" t="n">
        <v>0</v>
      </c>
    </row>
    <row r="1185" customFormat="false" ht="15" hidden="false" customHeight="true" outlineLevel="0" collapsed="false">
      <c r="A1185" s="17" t="s">
        <v>2970</v>
      </c>
      <c r="B1185" s="17" t="s">
        <v>142</v>
      </c>
      <c r="C1185" s="17" t="s">
        <v>148</v>
      </c>
      <c r="D1185" s="17" t="s">
        <v>14443</v>
      </c>
      <c r="E1185" s="17" t="s">
        <v>139</v>
      </c>
      <c r="F1185" s="17" t="s">
        <v>150</v>
      </c>
      <c r="G1185" s="17" t="n">
        <v>0</v>
      </c>
      <c r="H1185" s="17" t="n">
        <v>1</v>
      </c>
      <c r="I1185" s="17" t="n">
        <v>0</v>
      </c>
      <c r="J1185" s="17" t="n">
        <v>0</v>
      </c>
      <c r="K1185" s="17" t="n">
        <v>1</v>
      </c>
      <c r="L1185" s="17" t="n">
        <v>0</v>
      </c>
      <c r="M1185" s="17" t="n">
        <v>5</v>
      </c>
      <c r="N1185" s="17" t="n">
        <v>0</v>
      </c>
      <c r="O1185" s="17" t="n">
        <v>0</v>
      </c>
      <c r="P1185" s="17" t="n">
        <v>0</v>
      </c>
      <c r="Q1185" s="17" t="n">
        <v>0</v>
      </c>
      <c r="R1185" s="17" t="n">
        <v>0</v>
      </c>
      <c r="S1185" s="17" t="n">
        <v>0</v>
      </c>
      <c r="T1185" s="17" t="n">
        <v>0</v>
      </c>
    </row>
    <row r="1186" customFormat="false" ht="15" hidden="false" customHeight="true" outlineLevel="0" collapsed="false">
      <c r="A1186" s="17" t="s">
        <v>2970</v>
      </c>
      <c r="B1186" s="17" t="s">
        <v>142</v>
      </c>
      <c r="C1186" s="17" t="s">
        <v>217</v>
      </c>
      <c r="D1186" s="17" t="s">
        <v>235</v>
      </c>
      <c r="E1186" s="17" t="s">
        <v>139</v>
      </c>
      <c r="F1186" s="17" t="s">
        <v>7</v>
      </c>
      <c r="G1186" s="17" t="n">
        <v>1</v>
      </c>
      <c r="H1186" s="17" t="n">
        <v>1</v>
      </c>
      <c r="I1186" s="17" t="n">
        <v>0</v>
      </c>
      <c r="J1186" s="17" t="n">
        <v>0</v>
      </c>
      <c r="K1186" s="17" t="n">
        <v>1</v>
      </c>
      <c r="L1186" s="17" t="n">
        <v>5</v>
      </c>
      <c r="M1186" s="17" t="n">
        <v>2</v>
      </c>
      <c r="N1186" s="17" t="n">
        <v>0</v>
      </c>
      <c r="O1186" s="17" t="n">
        <v>0</v>
      </c>
      <c r="P1186" s="17" t="n">
        <v>0</v>
      </c>
      <c r="Q1186" s="17" t="n">
        <v>0</v>
      </c>
      <c r="R1186" s="17" t="n">
        <v>0</v>
      </c>
      <c r="S1186" s="17" t="n">
        <v>0</v>
      </c>
      <c r="T1186" s="17" t="n">
        <v>0</v>
      </c>
    </row>
    <row r="1187" customFormat="false" ht="15" hidden="false" customHeight="true" outlineLevel="0" collapsed="false">
      <c r="A1187" s="17" t="s">
        <v>2970</v>
      </c>
      <c r="B1187" s="17" t="s">
        <v>142</v>
      </c>
      <c r="C1187" s="17" t="s">
        <v>217</v>
      </c>
      <c r="D1187" s="17" t="s">
        <v>235</v>
      </c>
      <c r="E1187" s="17" t="s">
        <v>139</v>
      </c>
      <c r="F1187" s="17" t="s">
        <v>150</v>
      </c>
      <c r="G1187" s="17" t="n">
        <v>0</v>
      </c>
      <c r="H1187" s="17" t="n">
        <v>1</v>
      </c>
      <c r="I1187" s="17" t="n">
        <v>0</v>
      </c>
      <c r="J1187" s="17" t="n">
        <v>0</v>
      </c>
      <c r="K1187" s="17" t="n">
        <v>1</v>
      </c>
      <c r="L1187" s="17" t="n">
        <v>0</v>
      </c>
      <c r="M1187" s="17" t="n">
        <v>2</v>
      </c>
      <c r="N1187" s="17" t="n">
        <v>0</v>
      </c>
      <c r="O1187" s="17" t="n">
        <v>0</v>
      </c>
      <c r="P1187" s="17" t="n">
        <v>0</v>
      </c>
      <c r="Q1187" s="17" t="n">
        <v>0</v>
      </c>
      <c r="R1187" s="17" t="n">
        <v>0</v>
      </c>
      <c r="S1187" s="17" t="n">
        <v>0</v>
      </c>
      <c r="T1187" s="17" t="n">
        <v>0</v>
      </c>
    </row>
    <row r="1188" customFormat="false" ht="15" hidden="false" customHeight="true" outlineLevel="0" collapsed="false">
      <c r="A1188" s="17" t="s">
        <v>2970</v>
      </c>
      <c r="B1188" s="17" t="s">
        <v>142</v>
      </c>
      <c r="C1188" s="17" t="s">
        <v>217</v>
      </c>
      <c r="D1188" s="17" t="s">
        <v>235</v>
      </c>
      <c r="E1188" s="17" t="s">
        <v>139</v>
      </c>
      <c r="F1188" s="17" t="s">
        <v>158</v>
      </c>
      <c r="G1188" s="17" t="n">
        <v>1</v>
      </c>
      <c r="H1188" s="17" t="n">
        <v>0</v>
      </c>
      <c r="I1188" s="17" t="n">
        <v>0</v>
      </c>
      <c r="J1188" s="17" t="n">
        <v>0</v>
      </c>
      <c r="K1188" s="17" t="n">
        <v>1</v>
      </c>
      <c r="L1188" s="17" t="n">
        <v>5</v>
      </c>
      <c r="M1188" s="17" t="n">
        <v>0</v>
      </c>
      <c r="N1188" s="17" t="n">
        <v>0</v>
      </c>
      <c r="O1188" s="17" t="n">
        <v>0</v>
      </c>
      <c r="P1188" s="17" t="n">
        <v>0</v>
      </c>
      <c r="Q1188" s="17" t="n">
        <v>0</v>
      </c>
      <c r="R1188" s="17" t="n">
        <v>0</v>
      </c>
      <c r="S1188" s="17" t="n">
        <v>0</v>
      </c>
      <c r="T1188" s="17" t="n">
        <v>0</v>
      </c>
    </row>
    <row r="1189" customFormat="false" ht="15" hidden="false" customHeight="true" outlineLevel="0" collapsed="false">
      <c r="A1189" s="17" t="s">
        <v>13515</v>
      </c>
      <c r="B1189" s="17" t="s">
        <v>142</v>
      </c>
      <c r="C1189" s="17" t="s">
        <v>148</v>
      </c>
      <c r="D1189" s="17" t="s">
        <v>14443</v>
      </c>
      <c r="E1189" s="17" t="s">
        <v>139</v>
      </c>
      <c r="F1189" s="17" t="s">
        <v>7</v>
      </c>
      <c r="G1189" s="17" t="n">
        <v>0</v>
      </c>
      <c r="H1189" s="17" t="n">
        <v>1</v>
      </c>
      <c r="I1189" s="17" t="n">
        <v>0</v>
      </c>
      <c r="J1189" s="17" t="n">
        <v>0</v>
      </c>
      <c r="K1189" s="17" t="n">
        <v>1</v>
      </c>
      <c r="L1189" s="17" t="n">
        <v>0</v>
      </c>
      <c r="M1189" s="17" t="n">
        <v>1</v>
      </c>
      <c r="N1189" s="17" t="n">
        <v>0</v>
      </c>
      <c r="O1189" s="17" t="n">
        <v>0</v>
      </c>
      <c r="P1189" s="17" t="n">
        <v>0</v>
      </c>
      <c r="Q1189" s="17" t="n">
        <v>0</v>
      </c>
      <c r="R1189" s="17" t="n">
        <v>0</v>
      </c>
      <c r="S1189" s="17" t="n">
        <v>0</v>
      </c>
      <c r="T1189" s="17" t="n">
        <v>0</v>
      </c>
    </row>
    <row r="1190" customFormat="false" ht="15" hidden="false" customHeight="true" outlineLevel="0" collapsed="false">
      <c r="A1190" s="17" t="s">
        <v>13515</v>
      </c>
      <c r="B1190" s="17" t="s">
        <v>142</v>
      </c>
      <c r="C1190" s="17" t="s">
        <v>148</v>
      </c>
      <c r="D1190" s="17" t="s">
        <v>14443</v>
      </c>
      <c r="E1190" s="17" t="s">
        <v>139</v>
      </c>
      <c r="F1190" s="17" t="s">
        <v>140</v>
      </c>
      <c r="G1190" s="17" t="n">
        <v>0</v>
      </c>
      <c r="H1190" s="17" t="n">
        <v>1</v>
      </c>
      <c r="I1190" s="17" t="n">
        <v>0</v>
      </c>
      <c r="J1190" s="17" t="n">
        <v>0</v>
      </c>
      <c r="K1190" s="17" t="n">
        <v>1</v>
      </c>
      <c r="L1190" s="17" t="n">
        <v>0</v>
      </c>
      <c r="M1190" s="17" t="n">
        <v>1</v>
      </c>
      <c r="N1190" s="17" t="n">
        <v>0</v>
      </c>
      <c r="O1190" s="17" t="n">
        <v>0</v>
      </c>
      <c r="P1190" s="17" t="n">
        <v>0</v>
      </c>
      <c r="Q1190" s="17" t="n">
        <v>0</v>
      </c>
      <c r="R1190" s="17" t="n">
        <v>0</v>
      </c>
      <c r="S1190" s="17" t="n">
        <v>0</v>
      </c>
      <c r="T1190" s="17" t="n">
        <v>0</v>
      </c>
    </row>
    <row r="1191" customFormat="false" ht="15" hidden="false" customHeight="true" outlineLevel="0" collapsed="false">
      <c r="A1191" s="17" t="s">
        <v>415</v>
      </c>
      <c r="B1191" s="17" t="s">
        <v>142</v>
      </c>
      <c r="C1191" s="17" t="s">
        <v>148</v>
      </c>
      <c r="D1191" s="17" t="s">
        <v>14443</v>
      </c>
      <c r="E1191" s="17" t="s">
        <v>139</v>
      </c>
      <c r="F1191" s="17" t="s">
        <v>7</v>
      </c>
      <c r="G1191" s="17" t="n">
        <v>0</v>
      </c>
      <c r="H1191" s="17" t="n">
        <v>1</v>
      </c>
      <c r="I1191" s="17" t="n">
        <v>0</v>
      </c>
      <c r="J1191" s="17" t="n">
        <v>1</v>
      </c>
      <c r="K1191" s="17" t="n">
        <v>2</v>
      </c>
      <c r="L1191" s="17" t="n">
        <v>0</v>
      </c>
      <c r="M1191" s="17" t="n">
        <v>2</v>
      </c>
      <c r="N1191" s="17" t="n">
        <v>0</v>
      </c>
      <c r="O1191" s="17" t="n">
        <v>4</v>
      </c>
      <c r="P1191" s="17" t="n">
        <v>0</v>
      </c>
      <c r="Q1191" s="17" t="n">
        <v>0</v>
      </c>
      <c r="R1191" s="17" t="n">
        <v>0</v>
      </c>
      <c r="S1191" s="17" t="n">
        <v>0</v>
      </c>
      <c r="T1191" s="17" t="n">
        <v>0</v>
      </c>
    </row>
    <row r="1192" customFormat="false" ht="15" hidden="false" customHeight="true" outlineLevel="0" collapsed="false">
      <c r="A1192" s="17" t="s">
        <v>415</v>
      </c>
      <c r="B1192" s="17" t="s">
        <v>142</v>
      </c>
      <c r="C1192" s="17" t="s">
        <v>148</v>
      </c>
      <c r="D1192" s="17" t="s">
        <v>14443</v>
      </c>
      <c r="E1192" s="17" t="s">
        <v>139</v>
      </c>
      <c r="F1192" s="17" t="s">
        <v>150</v>
      </c>
      <c r="G1192" s="17" t="n">
        <v>0</v>
      </c>
      <c r="H1192" s="17" t="n">
        <v>0</v>
      </c>
      <c r="I1192" s="17" t="n">
        <v>0</v>
      </c>
      <c r="J1192" s="17" t="n">
        <v>1</v>
      </c>
      <c r="K1192" s="17" t="n">
        <v>1</v>
      </c>
      <c r="L1192" s="17" t="n">
        <v>0</v>
      </c>
      <c r="M1192" s="17" t="n">
        <v>0</v>
      </c>
      <c r="N1192" s="17" t="n">
        <v>0</v>
      </c>
      <c r="O1192" s="17" t="n">
        <v>4</v>
      </c>
      <c r="P1192" s="17" t="n">
        <v>0</v>
      </c>
      <c r="Q1192" s="17" t="n">
        <v>0</v>
      </c>
      <c r="R1192" s="17" t="n">
        <v>0</v>
      </c>
      <c r="S1192" s="17" t="n">
        <v>0</v>
      </c>
      <c r="T1192" s="17" t="n">
        <v>0</v>
      </c>
    </row>
    <row r="1193" customFormat="false" ht="15" hidden="false" customHeight="true" outlineLevel="0" collapsed="false">
      <c r="A1193" s="17" t="s">
        <v>415</v>
      </c>
      <c r="B1193" s="17" t="s">
        <v>142</v>
      </c>
      <c r="C1193" s="17" t="s">
        <v>148</v>
      </c>
      <c r="D1193" s="17" t="s">
        <v>14443</v>
      </c>
      <c r="E1193" s="17" t="s">
        <v>139</v>
      </c>
      <c r="F1193" s="17" t="s">
        <v>169</v>
      </c>
      <c r="G1193" s="17" t="n">
        <v>0</v>
      </c>
      <c r="H1193" s="17" t="n">
        <v>1</v>
      </c>
      <c r="I1193" s="17" t="n">
        <v>0</v>
      </c>
      <c r="J1193" s="17" t="n">
        <v>0</v>
      </c>
      <c r="K1193" s="17" t="n">
        <v>1</v>
      </c>
      <c r="L1193" s="17" t="n">
        <v>0</v>
      </c>
      <c r="M1193" s="17" t="n">
        <v>2</v>
      </c>
      <c r="N1193" s="17" t="n">
        <v>0</v>
      </c>
      <c r="O1193" s="17" t="n">
        <v>0</v>
      </c>
      <c r="P1193" s="17" t="n">
        <v>0</v>
      </c>
      <c r="Q1193" s="17" t="n">
        <v>0</v>
      </c>
      <c r="R1193" s="17" t="n">
        <v>0</v>
      </c>
      <c r="S1193" s="17" t="n">
        <v>0</v>
      </c>
      <c r="T1193" s="17" t="n">
        <v>0</v>
      </c>
    </row>
    <row r="1194" customFormat="false" ht="15" hidden="false" customHeight="true" outlineLevel="0" collapsed="false">
      <c r="A1194" s="17" t="s">
        <v>415</v>
      </c>
      <c r="B1194" s="17" t="s">
        <v>142</v>
      </c>
      <c r="C1194" s="17" t="s">
        <v>217</v>
      </c>
      <c r="D1194" s="17" t="s">
        <v>235</v>
      </c>
      <c r="E1194" s="17" t="s">
        <v>139</v>
      </c>
      <c r="F1194" s="17" t="s">
        <v>7</v>
      </c>
      <c r="G1194" s="17" t="n">
        <v>2</v>
      </c>
      <c r="H1194" s="17" t="n">
        <v>1</v>
      </c>
      <c r="I1194" s="17" t="n">
        <v>2</v>
      </c>
      <c r="J1194" s="17" t="n">
        <v>1</v>
      </c>
      <c r="K1194" s="17" t="n">
        <v>3</v>
      </c>
      <c r="L1194" s="17" t="n">
        <v>57</v>
      </c>
      <c r="M1194" s="17" t="n">
        <v>36</v>
      </c>
      <c r="N1194" s="17" t="n">
        <v>48</v>
      </c>
      <c r="O1194" s="17" t="n">
        <v>29</v>
      </c>
      <c r="P1194" s="17" t="n">
        <v>0</v>
      </c>
      <c r="Q1194" s="17" t="n">
        <v>0</v>
      </c>
      <c r="R1194" s="17" t="n">
        <v>0</v>
      </c>
      <c r="S1194" s="17" t="n">
        <v>0</v>
      </c>
      <c r="T1194" s="17" t="n">
        <v>0</v>
      </c>
    </row>
    <row r="1195" customFormat="false" ht="15" hidden="false" customHeight="true" outlineLevel="0" collapsed="false">
      <c r="A1195" s="17" t="s">
        <v>415</v>
      </c>
      <c r="B1195" s="17" t="s">
        <v>142</v>
      </c>
      <c r="C1195" s="17" t="s">
        <v>217</v>
      </c>
      <c r="D1195" s="17" t="s">
        <v>235</v>
      </c>
      <c r="E1195" s="17" t="s">
        <v>139</v>
      </c>
      <c r="F1195" s="17" t="s">
        <v>150</v>
      </c>
      <c r="G1195" s="17" t="n">
        <v>2</v>
      </c>
      <c r="H1195" s="17" t="n">
        <v>1</v>
      </c>
      <c r="I1195" s="17" t="n">
        <v>2</v>
      </c>
      <c r="J1195" s="17" t="n">
        <v>1</v>
      </c>
      <c r="K1195" s="17" t="n">
        <v>3</v>
      </c>
      <c r="L1195" s="17" t="n">
        <v>51</v>
      </c>
      <c r="M1195" s="17" t="n">
        <v>22</v>
      </c>
      <c r="N1195" s="17" t="n">
        <v>36</v>
      </c>
      <c r="O1195" s="17" t="n">
        <v>26</v>
      </c>
      <c r="P1195" s="17" t="n">
        <v>0</v>
      </c>
      <c r="Q1195" s="17" t="n">
        <v>0</v>
      </c>
      <c r="R1195" s="17" t="n">
        <v>0</v>
      </c>
      <c r="S1195" s="17" t="n">
        <v>0</v>
      </c>
      <c r="T1195" s="17" t="n">
        <v>0</v>
      </c>
    </row>
    <row r="1196" customFormat="false" ht="15" hidden="false" customHeight="true" outlineLevel="0" collapsed="false">
      <c r="A1196" s="17" t="s">
        <v>415</v>
      </c>
      <c r="B1196" s="17" t="s">
        <v>142</v>
      </c>
      <c r="C1196" s="17" t="s">
        <v>217</v>
      </c>
      <c r="D1196" s="17" t="s">
        <v>235</v>
      </c>
      <c r="E1196" s="17" t="s">
        <v>139</v>
      </c>
      <c r="F1196" s="17" t="s">
        <v>158</v>
      </c>
      <c r="G1196" s="17" t="n">
        <v>2</v>
      </c>
      <c r="H1196" s="17" t="n">
        <v>1</v>
      </c>
      <c r="I1196" s="17" t="n">
        <v>0</v>
      </c>
      <c r="J1196" s="17" t="n">
        <v>1</v>
      </c>
      <c r="K1196" s="17" t="n">
        <v>3</v>
      </c>
      <c r="L1196" s="17" t="n">
        <v>6</v>
      </c>
      <c r="M1196" s="17" t="n">
        <v>14</v>
      </c>
      <c r="N1196" s="17" t="n">
        <v>0</v>
      </c>
      <c r="O1196" s="17" t="n">
        <v>3</v>
      </c>
      <c r="P1196" s="17" t="n">
        <v>0</v>
      </c>
      <c r="Q1196" s="17" t="n">
        <v>0</v>
      </c>
      <c r="R1196" s="17" t="n">
        <v>0</v>
      </c>
      <c r="S1196" s="17" t="n">
        <v>0</v>
      </c>
      <c r="T1196" s="17" t="n">
        <v>0</v>
      </c>
    </row>
    <row r="1197" customFormat="false" ht="15" hidden="false" customHeight="true" outlineLevel="0" collapsed="false">
      <c r="A1197" s="17" t="s">
        <v>415</v>
      </c>
      <c r="B1197" s="17" t="s">
        <v>142</v>
      </c>
      <c r="C1197" s="17" t="s">
        <v>217</v>
      </c>
      <c r="D1197" s="17" t="s">
        <v>235</v>
      </c>
      <c r="E1197" s="17" t="s">
        <v>139</v>
      </c>
      <c r="F1197" s="17" t="s">
        <v>169</v>
      </c>
      <c r="G1197" s="17" t="n">
        <v>0</v>
      </c>
      <c r="H1197" s="17" t="n">
        <v>0</v>
      </c>
      <c r="I1197" s="17" t="n">
        <v>1</v>
      </c>
      <c r="J1197" s="17" t="n">
        <v>0</v>
      </c>
      <c r="K1197" s="17" t="n">
        <v>1</v>
      </c>
      <c r="L1197" s="17" t="n">
        <v>0</v>
      </c>
      <c r="M1197" s="17" t="n">
        <v>0</v>
      </c>
      <c r="N1197" s="17" t="n">
        <v>12</v>
      </c>
      <c r="O1197" s="17" t="n">
        <v>0</v>
      </c>
      <c r="P1197" s="17" t="n">
        <v>0</v>
      </c>
      <c r="Q1197" s="17" t="n">
        <v>0</v>
      </c>
      <c r="R1197" s="17" t="n">
        <v>0</v>
      </c>
      <c r="S1197" s="17" t="n">
        <v>0</v>
      </c>
      <c r="T1197" s="17" t="n">
        <v>0</v>
      </c>
    </row>
    <row r="1198" customFormat="false" ht="15" hidden="false" customHeight="true" outlineLevel="0" collapsed="false">
      <c r="A1198" s="17" t="s">
        <v>415</v>
      </c>
      <c r="B1198" s="17" t="s">
        <v>142</v>
      </c>
      <c r="C1198" s="17" t="s">
        <v>217</v>
      </c>
      <c r="D1198" s="17" t="s">
        <v>218</v>
      </c>
      <c r="E1198" s="17" t="s">
        <v>243</v>
      </c>
      <c r="F1198" s="17" t="s">
        <v>7</v>
      </c>
      <c r="G1198" s="17" t="n">
        <v>2</v>
      </c>
      <c r="H1198" s="17" t="n">
        <v>2</v>
      </c>
      <c r="I1198" s="17" t="n">
        <v>2</v>
      </c>
      <c r="J1198" s="17" t="n">
        <v>1</v>
      </c>
      <c r="K1198" s="17" t="n">
        <v>2</v>
      </c>
      <c r="L1198" s="17" t="n">
        <v>929</v>
      </c>
      <c r="M1198" s="17" t="n">
        <v>740</v>
      </c>
      <c r="N1198" s="17" t="n">
        <v>159</v>
      </c>
      <c r="O1198" s="17" t="n">
        <v>26</v>
      </c>
      <c r="P1198" s="17" t="n">
        <v>0</v>
      </c>
      <c r="Q1198" s="17" t="n">
        <v>0</v>
      </c>
      <c r="R1198" s="17" t="n">
        <v>0</v>
      </c>
      <c r="S1198" s="17" t="n">
        <v>0</v>
      </c>
      <c r="T1198" s="17" t="n">
        <v>0</v>
      </c>
    </row>
    <row r="1199" customFormat="false" ht="15" hidden="false" customHeight="true" outlineLevel="0" collapsed="false">
      <c r="A1199" s="17" t="s">
        <v>415</v>
      </c>
      <c r="B1199" s="17" t="s">
        <v>142</v>
      </c>
      <c r="C1199" s="17" t="s">
        <v>217</v>
      </c>
      <c r="D1199" s="17" t="s">
        <v>218</v>
      </c>
      <c r="E1199" s="17" t="s">
        <v>243</v>
      </c>
      <c r="F1199" s="17" t="s">
        <v>140</v>
      </c>
      <c r="G1199" s="17" t="n">
        <v>2</v>
      </c>
      <c r="H1199" s="17" t="n">
        <v>2</v>
      </c>
      <c r="I1199" s="17" t="n">
        <v>1</v>
      </c>
      <c r="J1199" s="17" t="n">
        <v>0</v>
      </c>
      <c r="K1199" s="17" t="n">
        <v>2</v>
      </c>
      <c r="L1199" s="17" t="n">
        <v>77</v>
      </c>
      <c r="M1199" s="17" t="n">
        <v>56</v>
      </c>
      <c r="N1199" s="17" t="n">
        <v>6</v>
      </c>
      <c r="O1199" s="17" t="n">
        <v>0</v>
      </c>
      <c r="P1199" s="17" t="n">
        <v>0</v>
      </c>
      <c r="Q1199" s="17" t="n">
        <v>0</v>
      </c>
      <c r="R1199" s="17" t="n">
        <v>0</v>
      </c>
      <c r="S1199" s="17" t="n">
        <v>0</v>
      </c>
      <c r="T1199" s="17" t="n">
        <v>0</v>
      </c>
    </row>
    <row r="1200" customFormat="false" ht="15" hidden="false" customHeight="true" outlineLevel="0" collapsed="false">
      <c r="A1200" s="17" t="s">
        <v>415</v>
      </c>
      <c r="B1200" s="17" t="s">
        <v>142</v>
      </c>
      <c r="C1200" s="17" t="s">
        <v>217</v>
      </c>
      <c r="D1200" s="17" t="s">
        <v>218</v>
      </c>
      <c r="E1200" s="17" t="s">
        <v>243</v>
      </c>
      <c r="F1200" s="17" t="s">
        <v>144</v>
      </c>
      <c r="G1200" s="17" t="n">
        <v>1</v>
      </c>
      <c r="H1200" s="17" t="n">
        <v>1</v>
      </c>
      <c r="I1200" s="17" t="n">
        <v>0</v>
      </c>
      <c r="J1200" s="17" t="n">
        <v>0</v>
      </c>
      <c r="K1200" s="17" t="n">
        <v>1</v>
      </c>
      <c r="L1200" s="17" t="n">
        <v>8</v>
      </c>
      <c r="M1200" s="17" t="n">
        <v>3</v>
      </c>
      <c r="N1200" s="17" t="n">
        <v>0</v>
      </c>
      <c r="O1200" s="17" t="n">
        <v>0</v>
      </c>
      <c r="P1200" s="17" t="n">
        <v>0</v>
      </c>
      <c r="Q1200" s="17" t="n">
        <v>0</v>
      </c>
      <c r="R1200" s="17" t="n">
        <v>0</v>
      </c>
      <c r="S1200" s="17" t="n">
        <v>0</v>
      </c>
      <c r="T1200" s="17" t="n">
        <v>0</v>
      </c>
    </row>
    <row r="1201" customFormat="false" ht="15" hidden="false" customHeight="true" outlineLevel="0" collapsed="false">
      <c r="A1201" s="17" t="s">
        <v>415</v>
      </c>
      <c r="B1201" s="17" t="s">
        <v>142</v>
      </c>
      <c r="C1201" s="17" t="s">
        <v>217</v>
      </c>
      <c r="D1201" s="17" t="s">
        <v>218</v>
      </c>
      <c r="E1201" s="17" t="s">
        <v>243</v>
      </c>
      <c r="F1201" s="17" t="s">
        <v>150</v>
      </c>
      <c r="G1201" s="17" t="n">
        <v>2</v>
      </c>
      <c r="H1201" s="17" t="n">
        <v>2</v>
      </c>
      <c r="I1201" s="17" t="n">
        <v>2</v>
      </c>
      <c r="J1201" s="17" t="n">
        <v>1</v>
      </c>
      <c r="K1201" s="17" t="n">
        <v>2</v>
      </c>
      <c r="L1201" s="17" t="n">
        <v>636</v>
      </c>
      <c r="M1201" s="17" t="n">
        <v>489</v>
      </c>
      <c r="N1201" s="17" t="n">
        <v>86</v>
      </c>
      <c r="O1201" s="17" t="n">
        <v>14</v>
      </c>
      <c r="P1201" s="17" t="n">
        <v>0</v>
      </c>
      <c r="Q1201" s="17" t="n">
        <v>0</v>
      </c>
      <c r="R1201" s="17" t="n">
        <v>0</v>
      </c>
      <c r="S1201" s="17" t="n">
        <v>0</v>
      </c>
      <c r="T1201" s="17" t="n">
        <v>0</v>
      </c>
    </row>
    <row r="1202" customFormat="false" ht="15" hidden="false" customHeight="true" outlineLevel="0" collapsed="false">
      <c r="A1202" s="17" t="s">
        <v>415</v>
      </c>
      <c r="B1202" s="17" t="s">
        <v>142</v>
      </c>
      <c r="C1202" s="17" t="s">
        <v>217</v>
      </c>
      <c r="D1202" s="17" t="s">
        <v>218</v>
      </c>
      <c r="E1202" s="17" t="s">
        <v>243</v>
      </c>
      <c r="F1202" s="17" t="s">
        <v>166</v>
      </c>
      <c r="G1202" s="17" t="n">
        <v>1</v>
      </c>
      <c r="H1202" s="17" t="n">
        <v>0</v>
      </c>
      <c r="I1202" s="17" t="n">
        <v>0</v>
      </c>
      <c r="J1202" s="17" t="n">
        <v>0</v>
      </c>
      <c r="K1202" s="17" t="n">
        <v>1</v>
      </c>
      <c r="L1202" s="17" t="n">
        <v>20</v>
      </c>
      <c r="M1202" s="17" t="n">
        <v>0</v>
      </c>
      <c r="N1202" s="17" t="n">
        <v>0</v>
      </c>
      <c r="O1202" s="17" t="n">
        <v>0</v>
      </c>
      <c r="P1202" s="17" t="n">
        <v>0</v>
      </c>
      <c r="Q1202" s="17" t="n">
        <v>0</v>
      </c>
      <c r="R1202" s="17" t="n">
        <v>0</v>
      </c>
      <c r="S1202" s="17" t="n">
        <v>0</v>
      </c>
      <c r="T1202" s="17" t="n">
        <v>0</v>
      </c>
    </row>
    <row r="1203" customFormat="false" ht="15" hidden="false" customHeight="true" outlineLevel="0" collapsed="false">
      <c r="A1203" s="17" t="s">
        <v>415</v>
      </c>
      <c r="B1203" s="17" t="s">
        <v>142</v>
      </c>
      <c r="C1203" s="17" t="s">
        <v>217</v>
      </c>
      <c r="D1203" s="17" t="s">
        <v>218</v>
      </c>
      <c r="E1203" s="17" t="s">
        <v>243</v>
      </c>
      <c r="F1203" s="17" t="s">
        <v>158</v>
      </c>
      <c r="G1203" s="17" t="n">
        <v>2</v>
      </c>
      <c r="H1203" s="17" t="n">
        <v>2</v>
      </c>
      <c r="I1203" s="17" t="n">
        <v>2</v>
      </c>
      <c r="J1203" s="17" t="n">
        <v>1</v>
      </c>
      <c r="K1203" s="17" t="n">
        <v>2</v>
      </c>
      <c r="L1203" s="17" t="n">
        <v>186</v>
      </c>
      <c r="M1203" s="17" t="n">
        <v>186</v>
      </c>
      <c r="N1203" s="17" t="n">
        <v>66</v>
      </c>
      <c r="O1203" s="17" t="n">
        <v>12</v>
      </c>
      <c r="P1203" s="17" t="n">
        <v>0</v>
      </c>
      <c r="Q1203" s="17" t="n">
        <v>0</v>
      </c>
      <c r="R1203" s="17" t="n">
        <v>0</v>
      </c>
      <c r="S1203" s="17" t="n">
        <v>0</v>
      </c>
      <c r="T1203" s="17" t="n">
        <v>0</v>
      </c>
    </row>
    <row r="1204" customFormat="false" ht="15" hidden="false" customHeight="true" outlineLevel="0" collapsed="false">
      <c r="A1204" s="17" t="s">
        <v>415</v>
      </c>
      <c r="B1204" s="17" t="s">
        <v>142</v>
      </c>
      <c r="C1204" s="17" t="s">
        <v>217</v>
      </c>
      <c r="D1204" s="17" t="s">
        <v>218</v>
      </c>
      <c r="E1204" s="17" t="s">
        <v>243</v>
      </c>
      <c r="F1204" s="17" t="s">
        <v>169</v>
      </c>
      <c r="G1204" s="17" t="n">
        <v>1</v>
      </c>
      <c r="H1204" s="17" t="n">
        <v>1</v>
      </c>
      <c r="I1204" s="17" t="n">
        <v>1</v>
      </c>
      <c r="J1204" s="17" t="n">
        <v>0</v>
      </c>
      <c r="K1204" s="17" t="n">
        <v>2</v>
      </c>
      <c r="L1204" s="17" t="n">
        <v>2</v>
      </c>
      <c r="M1204" s="17" t="n">
        <v>6</v>
      </c>
      <c r="N1204" s="17" t="n">
        <v>1</v>
      </c>
      <c r="O1204" s="17" t="n">
        <v>0</v>
      </c>
      <c r="P1204" s="17" t="n">
        <v>0</v>
      </c>
      <c r="Q1204" s="17" t="n">
        <v>0</v>
      </c>
      <c r="R1204" s="17" t="n">
        <v>0</v>
      </c>
      <c r="S1204" s="17" t="n">
        <v>0</v>
      </c>
      <c r="T1204" s="17" t="n">
        <v>0</v>
      </c>
    </row>
    <row r="1205" customFormat="false" ht="15" hidden="false" customHeight="true" outlineLevel="0" collapsed="false">
      <c r="A1205" s="17" t="s">
        <v>415</v>
      </c>
      <c r="B1205" s="17" t="s">
        <v>142</v>
      </c>
      <c r="C1205" s="17" t="s">
        <v>217</v>
      </c>
      <c r="D1205" s="17" t="s">
        <v>218</v>
      </c>
      <c r="E1205" s="17" t="s">
        <v>139</v>
      </c>
      <c r="F1205" s="17" t="s">
        <v>7</v>
      </c>
      <c r="G1205" s="17" t="n">
        <v>1</v>
      </c>
      <c r="H1205" s="17" t="n">
        <v>1</v>
      </c>
      <c r="I1205" s="17" t="n">
        <v>1</v>
      </c>
      <c r="J1205" s="17" t="n">
        <v>1</v>
      </c>
      <c r="K1205" s="17" t="n">
        <v>1</v>
      </c>
      <c r="L1205" s="17" t="n">
        <v>48</v>
      </c>
      <c r="M1205" s="17" t="n">
        <v>10</v>
      </c>
      <c r="N1205" s="17" t="n">
        <v>99</v>
      </c>
      <c r="O1205" s="17" t="n">
        <v>61</v>
      </c>
      <c r="P1205" s="17" t="n">
        <v>0</v>
      </c>
      <c r="Q1205" s="17" t="n">
        <v>0</v>
      </c>
      <c r="R1205" s="17" t="n">
        <v>0</v>
      </c>
      <c r="S1205" s="17" t="n">
        <v>0</v>
      </c>
      <c r="T1205" s="17" t="n">
        <v>0</v>
      </c>
    </row>
    <row r="1206" customFormat="false" ht="15" hidden="false" customHeight="true" outlineLevel="0" collapsed="false">
      <c r="A1206" s="17" t="s">
        <v>415</v>
      </c>
      <c r="B1206" s="17" t="s">
        <v>142</v>
      </c>
      <c r="C1206" s="17" t="s">
        <v>217</v>
      </c>
      <c r="D1206" s="17" t="s">
        <v>218</v>
      </c>
      <c r="E1206" s="17" t="s">
        <v>139</v>
      </c>
      <c r="F1206" s="17" t="s">
        <v>140</v>
      </c>
      <c r="G1206" s="17" t="n">
        <v>1</v>
      </c>
      <c r="H1206" s="17" t="n">
        <v>1</v>
      </c>
      <c r="I1206" s="17" t="n">
        <v>1</v>
      </c>
      <c r="J1206" s="17" t="n">
        <v>1</v>
      </c>
      <c r="K1206" s="17" t="n">
        <v>1</v>
      </c>
      <c r="L1206" s="17" t="n">
        <v>40</v>
      </c>
      <c r="M1206" s="17" t="n">
        <v>10</v>
      </c>
      <c r="N1206" s="17" t="n">
        <v>97</v>
      </c>
      <c r="O1206" s="17" t="n">
        <v>61</v>
      </c>
      <c r="P1206" s="17" t="n">
        <v>0</v>
      </c>
      <c r="Q1206" s="17" t="n">
        <v>0</v>
      </c>
      <c r="R1206" s="17" t="n">
        <v>0</v>
      </c>
      <c r="S1206" s="17" t="n">
        <v>0</v>
      </c>
      <c r="T1206" s="17" t="n">
        <v>0</v>
      </c>
    </row>
    <row r="1207" customFormat="false" ht="15" hidden="false" customHeight="true" outlineLevel="0" collapsed="false">
      <c r="A1207" s="17" t="s">
        <v>415</v>
      </c>
      <c r="B1207" s="17" t="s">
        <v>142</v>
      </c>
      <c r="C1207" s="17" t="s">
        <v>217</v>
      </c>
      <c r="D1207" s="17" t="s">
        <v>218</v>
      </c>
      <c r="E1207" s="17" t="s">
        <v>139</v>
      </c>
      <c r="F1207" s="17" t="s">
        <v>150</v>
      </c>
      <c r="G1207" s="17" t="n">
        <v>1</v>
      </c>
      <c r="H1207" s="17" t="n">
        <v>0</v>
      </c>
      <c r="I1207" s="17" t="n">
        <v>0</v>
      </c>
      <c r="J1207" s="17" t="n">
        <v>0</v>
      </c>
      <c r="K1207" s="17" t="n">
        <v>1</v>
      </c>
      <c r="L1207" s="17" t="n">
        <v>8</v>
      </c>
      <c r="M1207" s="17" t="n">
        <v>0</v>
      </c>
      <c r="N1207" s="17" t="n">
        <v>0</v>
      </c>
      <c r="O1207" s="17" t="n">
        <v>0</v>
      </c>
      <c r="P1207" s="17" t="n">
        <v>0</v>
      </c>
      <c r="Q1207" s="17" t="n">
        <v>0</v>
      </c>
      <c r="R1207" s="17" t="n">
        <v>0</v>
      </c>
      <c r="S1207" s="17" t="n">
        <v>0</v>
      </c>
      <c r="T1207" s="17" t="n">
        <v>0</v>
      </c>
    </row>
    <row r="1208" customFormat="false" ht="15" hidden="false" customHeight="true" outlineLevel="0" collapsed="false">
      <c r="A1208" s="17" t="s">
        <v>415</v>
      </c>
      <c r="B1208" s="17" t="s">
        <v>142</v>
      </c>
      <c r="C1208" s="17" t="s">
        <v>217</v>
      </c>
      <c r="D1208" s="17" t="s">
        <v>218</v>
      </c>
      <c r="E1208" s="17" t="s">
        <v>139</v>
      </c>
      <c r="F1208" s="17" t="s">
        <v>166</v>
      </c>
      <c r="G1208" s="17" t="n">
        <v>0</v>
      </c>
      <c r="H1208" s="17" t="n">
        <v>0</v>
      </c>
      <c r="I1208" s="17" t="n">
        <v>1</v>
      </c>
      <c r="J1208" s="17" t="n">
        <v>0</v>
      </c>
      <c r="K1208" s="17" t="n">
        <v>1</v>
      </c>
      <c r="L1208" s="17" t="n">
        <v>0</v>
      </c>
      <c r="M1208" s="17" t="n">
        <v>0</v>
      </c>
      <c r="N1208" s="17" t="n">
        <v>2</v>
      </c>
      <c r="O1208" s="17" t="n">
        <v>0</v>
      </c>
      <c r="P1208" s="17" t="n">
        <v>0</v>
      </c>
      <c r="Q1208" s="17" t="n">
        <v>0</v>
      </c>
      <c r="R1208" s="17" t="n">
        <v>0</v>
      </c>
      <c r="S1208" s="17" t="n">
        <v>0</v>
      </c>
      <c r="T1208" s="17" t="n">
        <v>0</v>
      </c>
    </row>
    <row r="1209" customFormat="false" ht="15" hidden="false" customHeight="true" outlineLevel="0" collapsed="false">
      <c r="A1209" s="17" t="s">
        <v>887</v>
      </c>
      <c r="B1209" s="17" t="s">
        <v>142</v>
      </c>
      <c r="C1209" s="17" t="s">
        <v>148</v>
      </c>
      <c r="D1209" s="17" t="s">
        <v>14443</v>
      </c>
      <c r="E1209" s="17" t="s">
        <v>139</v>
      </c>
      <c r="F1209" s="17" t="s">
        <v>7</v>
      </c>
      <c r="G1209" s="17" t="n">
        <v>1</v>
      </c>
      <c r="H1209" s="17" t="n">
        <v>0</v>
      </c>
      <c r="I1209" s="17" t="n">
        <v>0</v>
      </c>
      <c r="J1209" s="17" t="n">
        <v>0</v>
      </c>
      <c r="K1209" s="17" t="n">
        <v>1</v>
      </c>
      <c r="L1209" s="17" t="n">
        <v>87</v>
      </c>
      <c r="M1209" s="17" t="n">
        <v>0</v>
      </c>
      <c r="N1209" s="17" t="n">
        <v>0</v>
      </c>
      <c r="O1209" s="17" t="n">
        <v>0</v>
      </c>
      <c r="P1209" s="17" t="n">
        <v>0</v>
      </c>
      <c r="Q1209" s="17" t="n">
        <v>0</v>
      </c>
      <c r="R1209" s="17" t="n">
        <v>0</v>
      </c>
      <c r="S1209" s="17" t="n">
        <v>0</v>
      </c>
      <c r="T1209" s="17" t="n">
        <v>0</v>
      </c>
    </row>
    <row r="1210" customFormat="false" ht="15" hidden="false" customHeight="true" outlineLevel="0" collapsed="false">
      <c r="A1210" s="17" t="s">
        <v>887</v>
      </c>
      <c r="B1210" s="17" t="s">
        <v>142</v>
      </c>
      <c r="C1210" s="17" t="s">
        <v>148</v>
      </c>
      <c r="D1210" s="17" t="s">
        <v>14443</v>
      </c>
      <c r="E1210" s="17" t="s">
        <v>139</v>
      </c>
      <c r="F1210" s="17" t="s">
        <v>150</v>
      </c>
      <c r="G1210" s="17" t="n">
        <v>1</v>
      </c>
      <c r="H1210" s="17" t="n">
        <v>0</v>
      </c>
      <c r="I1210" s="17" t="n">
        <v>0</v>
      </c>
      <c r="J1210" s="17" t="n">
        <v>0</v>
      </c>
      <c r="K1210" s="17" t="n">
        <v>1</v>
      </c>
      <c r="L1210" s="17" t="n">
        <v>11</v>
      </c>
      <c r="M1210" s="17" t="n">
        <v>0</v>
      </c>
      <c r="N1210" s="17" t="n">
        <v>0</v>
      </c>
      <c r="O1210" s="17" t="n">
        <v>0</v>
      </c>
      <c r="P1210" s="17" t="n">
        <v>0</v>
      </c>
      <c r="Q1210" s="17" t="n">
        <v>0</v>
      </c>
      <c r="R1210" s="17" t="n">
        <v>0</v>
      </c>
      <c r="S1210" s="17" t="n">
        <v>0</v>
      </c>
      <c r="T1210" s="17" t="n">
        <v>0</v>
      </c>
    </row>
    <row r="1211" customFormat="false" ht="15" hidden="false" customHeight="true" outlineLevel="0" collapsed="false">
      <c r="A1211" s="17" t="s">
        <v>887</v>
      </c>
      <c r="B1211" s="17" t="s">
        <v>142</v>
      </c>
      <c r="C1211" s="17" t="s">
        <v>148</v>
      </c>
      <c r="D1211" s="17" t="s">
        <v>14443</v>
      </c>
      <c r="E1211" s="17" t="s">
        <v>139</v>
      </c>
      <c r="F1211" s="17" t="s">
        <v>169</v>
      </c>
      <c r="G1211" s="17" t="n">
        <v>1</v>
      </c>
      <c r="H1211" s="17" t="n">
        <v>0</v>
      </c>
      <c r="I1211" s="17" t="n">
        <v>0</v>
      </c>
      <c r="J1211" s="17" t="n">
        <v>0</v>
      </c>
      <c r="K1211" s="17" t="n">
        <v>1</v>
      </c>
      <c r="L1211" s="17" t="n">
        <v>76</v>
      </c>
      <c r="M1211" s="17" t="n">
        <v>0</v>
      </c>
      <c r="N1211" s="17" t="n">
        <v>0</v>
      </c>
      <c r="O1211" s="17" t="n">
        <v>0</v>
      </c>
      <c r="P1211" s="17" t="n">
        <v>0</v>
      </c>
      <c r="Q1211" s="17" t="n">
        <v>0</v>
      </c>
      <c r="R1211" s="17" t="n">
        <v>0</v>
      </c>
      <c r="S1211" s="17" t="n">
        <v>0</v>
      </c>
      <c r="T1211" s="17" t="n">
        <v>0</v>
      </c>
    </row>
    <row r="1212" customFormat="false" ht="15" hidden="false" customHeight="true" outlineLevel="0" collapsed="false">
      <c r="A1212" s="17" t="s">
        <v>10167</v>
      </c>
      <c r="B1212" s="17" t="s">
        <v>142</v>
      </c>
      <c r="C1212" s="17" t="s">
        <v>148</v>
      </c>
      <c r="D1212" s="17" t="s">
        <v>14443</v>
      </c>
      <c r="E1212" s="17" t="s">
        <v>139</v>
      </c>
      <c r="F1212" s="17" t="s">
        <v>7</v>
      </c>
      <c r="G1212" s="17" t="n">
        <v>1</v>
      </c>
      <c r="H1212" s="17" t="n">
        <v>1</v>
      </c>
      <c r="I1212" s="17" t="n">
        <v>1</v>
      </c>
      <c r="J1212" s="17" t="n">
        <v>0</v>
      </c>
      <c r="K1212" s="17" t="n">
        <v>1</v>
      </c>
      <c r="L1212" s="17" t="n">
        <v>9</v>
      </c>
      <c r="M1212" s="17" t="n">
        <v>47</v>
      </c>
      <c r="N1212" s="17" t="n">
        <v>5</v>
      </c>
      <c r="O1212" s="17" t="n">
        <v>0</v>
      </c>
      <c r="P1212" s="17" t="n">
        <v>0</v>
      </c>
      <c r="Q1212" s="17" t="n">
        <v>0</v>
      </c>
      <c r="R1212" s="17" t="n">
        <v>0</v>
      </c>
      <c r="S1212" s="17" t="n">
        <v>0</v>
      </c>
      <c r="T1212" s="17" t="n">
        <v>0</v>
      </c>
    </row>
    <row r="1213" customFormat="false" ht="15" hidden="false" customHeight="true" outlineLevel="0" collapsed="false">
      <c r="A1213" s="17" t="s">
        <v>10167</v>
      </c>
      <c r="B1213" s="17" t="s">
        <v>142</v>
      </c>
      <c r="C1213" s="17" t="s">
        <v>148</v>
      </c>
      <c r="D1213" s="17" t="s">
        <v>14443</v>
      </c>
      <c r="E1213" s="17" t="s">
        <v>139</v>
      </c>
      <c r="F1213" s="17" t="s">
        <v>150</v>
      </c>
      <c r="G1213" s="17" t="n">
        <v>1</v>
      </c>
      <c r="H1213" s="17" t="n">
        <v>1</v>
      </c>
      <c r="I1213" s="17" t="n">
        <v>1</v>
      </c>
      <c r="J1213" s="17" t="n">
        <v>0</v>
      </c>
      <c r="K1213" s="17" t="n">
        <v>1</v>
      </c>
      <c r="L1213" s="17" t="n">
        <v>3</v>
      </c>
      <c r="M1213" s="17" t="n">
        <v>37</v>
      </c>
      <c r="N1213" s="17" t="n">
        <v>5</v>
      </c>
      <c r="O1213" s="17" t="n">
        <v>0</v>
      </c>
      <c r="P1213" s="17" t="n">
        <v>0</v>
      </c>
      <c r="Q1213" s="17" t="n">
        <v>0</v>
      </c>
      <c r="R1213" s="17" t="n">
        <v>0</v>
      </c>
      <c r="S1213" s="17" t="n">
        <v>0</v>
      </c>
      <c r="T1213" s="17" t="n">
        <v>0</v>
      </c>
    </row>
    <row r="1214" customFormat="false" ht="15" hidden="false" customHeight="true" outlineLevel="0" collapsed="false">
      <c r="A1214" s="17" t="s">
        <v>10167</v>
      </c>
      <c r="B1214" s="17" t="s">
        <v>142</v>
      </c>
      <c r="C1214" s="17" t="s">
        <v>148</v>
      </c>
      <c r="D1214" s="17" t="s">
        <v>14443</v>
      </c>
      <c r="E1214" s="17" t="s">
        <v>139</v>
      </c>
      <c r="F1214" s="17" t="s">
        <v>158</v>
      </c>
      <c r="G1214" s="17" t="n">
        <v>1</v>
      </c>
      <c r="H1214" s="17" t="n">
        <v>1</v>
      </c>
      <c r="I1214" s="17" t="n">
        <v>0</v>
      </c>
      <c r="J1214" s="17" t="n">
        <v>0</v>
      </c>
      <c r="K1214" s="17" t="n">
        <v>1</v>
      </c>
      <c r="L1214" s="17" t="n">
        <v>6</v>
      </c>
      <c r="M1214" s="17" t="n">
        <v>10</v>
      </c>
      <c r="N1214" s="17" t="n">
        <v>0</v>
      </c>
      <c r="O1214" s="17" t="n">
        <v>0</v>
      </c>
      <c r="P1214" s="17" t="n">
        <v>0</v>
      </c>
      <c r="Q1214" s="17" t="n">
        <v>0</v>
      </c>
      <c r="R1214" s="17" t="n">
        <v>0</v>
      </c>
      <c r="S1214" s="17" t="n">
        <v>0</v>
      </c>
      <c r="T1214" s="17" t="n">
        <v>0</v>
      </c>
    </row>
    <row r="1215" customFormat="false" ht="15" hidden="false" customHeight="true" outlineLevel="0" collapsed="false">
      <c r="A1215" s="17" t="s">
        <v>13069</v>
      </c>
      <c r="B1215" s="17" t="s">
        <v>142</v>
      </c>
      <c r="C1215" s="17" t="s">
        <v>134</v>
      </c>
      <c r="D1215" s="17" t="s">
        <v>14446</v>
      </c>
      <c r="E1215" s="17" t="s">
        <v>139</v>
      </c>
      <c r="F1215" s="17" t="s">
        <v>7</v>
      </c>
      <c r="G1215" s="17" t="n">
        <v>0</v>
      </c>
      <c r="H1215" s="17" t="n">
        <v>1</v>
      </c>
      <c r="I1215" s="17" t="n">
        <v>1</v>
      </c>
      <c r="J1215" s="17" t="n">
        <v>0</v>
      </c>
      <c r="K1215" s="17" t="n">
        <v>1</v>
      </c>
      <c r="L1215" s="17" t="n">
        <v>0</v>
      </c>
      <c r="M1215" s="17" t="n">
        <v>154</v>
      </c>
      <c r="N1215" s="17" t="n">
        <v>109</v>
      </c>
      <c r="O1215" s="17" t="n">
        <v>0</v>
      </c>
      <c r="P1215" s="17" t="n">
        <v>0</v>
      </c>
      <c r="Q1215" s="17" t="n">
        <v>0</v>
      </c>
      <c r="R1215" s="17" t="n">
        <v>0</v>
      </c>
      <c r="S1215" s="17" t="n">
        <v>0</v>
      </c>
      <c r="T1215" s="17" t="n">
        <v>0</v>
      </c>
    </row>
    <row r="1216" customFormat="false" ht="15" hidden="false" customHeight="true" outlineLevel="0" collapsed="false">
      <c r="A1216" s="17" t="s">
        <v>13069</v>
      </c>
      <c r="B1216" s="17" t="s">
        <v>142</v>
      </c>
      <c r="C1216" s="17" t="s">
        <v>134</v>
      </c>
      <c r="D1216" s="17" t="s">
        <v>14446</v>
      </c>
      <c r="E1216" s="17" t="s">
        <v>139</v>
      </c>
      <c r="F1216" s="17" t="s">
        <v>140</v>
      </c>
      <c r="G1216" s="17" t="n">
        <v>0</v>
      </c>
      <c r="H1216" s="17" t="n">
        <v>0</v>
      </c>
      <c r="I1216" s="17" t="n">
        <v>1</v>
      </c>
      <c r="J1216" s="17" t="n">
        <v>0</v>
      </c>
      <c r="K1216" s="17" t="n">
        <v>1</v>
      </c>
      <c r="L1216" s="17" t="n">
        <v>0</v>
      </c>
      <c r="M1216" s="17" t="n">
        <v>0</v>
      </c>
      <c r="N1216" s="17" t="n">
        <v>10</v>
      </c>
      <c r="O1216" s="17" t="n">
        <v>0</v>
      </c>
      <c r="P1216" s="17" t="n">
        <v>0</v>
      </c>
      <c r="Q1216" s="17" t="n">
        <v>0</v>
      </c>
      <c r="R1216" s="17" t="n">
        <v>0</v>
      </c>
      <c r="S1216" s="17" t="n">
        <v>0</v>
      </c>
      <c r="T1216" s="17" t="n">
        <v>0</v>
      </c>
    </row>
    <row r="1217" customFormat="false" ht="15" hidden="false" customHeight="true" outlineLevel="0" collapsed="false">
      <c r="A1217" s="17" t="s">
        <v>13069</v>
      </c>
      <c r="B1217" s="17" t="s">
        <v>142</v>
      </c>
      <c r="C1217" s="17" t="s">
        <v>134</v>
      </c>
      <c r="D1217" s="17" t="s">
        <v>14446</v>
      </c>
      <c r="E1217" s="17" t="s">
        <v>139</v>
      </c>
      <c r="F1217" s="17" t="s">
        <v>144</v>
      </c>
      <c r="G1217" s="17" t="n">
        <v>0</v>
      </c>
      <c r="H1217" s="17" t="n">
        <v>0</v>
      </c>
      <c r="I1217" s="17" t="n">
        <v>1</v>
      </c>
      <c r="J1217" s="17" t="n">
        <v>0</v>
      </c>
      <c r="K1217" s="17" t="n">
        <v>1</v>
      </c>
      <c r="L1217" s="17" t="n">
        <v>0</v>
      </c>
      <c r="M1217" s="17" t="n">
        <v>0</v>
      </c>
      <c r="N1217" s="17" t="n">
        <v>89</v>
      </c>
      <c r="O1217" s="17" t="n">
        <v>0</v>
      </c>
      <c r="P1217" s="17" t="n">
        <v>0</v>
      </c>
      <c r="Q1217" s="17" t="n">
        <v>0</v>
      </c>
      <c r="R1217" s="17" t="n">
        <v>0</v>
      </c>
      <c r="S1217" s="17" t="n">
        <v>0</v>
      </c>
      <c r="T1217" s="17" t="n">
        <v>0</v>
      </c>
    </row>
    <row r="1218" customFormat="false" ht="15" hidden="false" customHeight="true" outlineLevel="0" collapsed="false">
      <c r="A1218" s="17" t="s">
        <v>13069</v>
      </c>
      <c r="B1218" s="17" t="s">
        <v>142</v>
      </c>
      <c r="C1218" s="17" t="s">
        <v>134</v>
      </c>
      <c r="D1218" s="17" t="s">
        <v>14446</v>
      </c>
      <c r="E1218" s="17" t="s">
        <v>139</v>
      </c>
      <c r="F1218" s="17" t="s">
        <v>150</v>
      </c>
      <c r="G1218" s="17" t="n">
        <v>0</v>
      </c>
      <c r="H1218" s="17" t="n">
        <v>1</v>
      </c>
      <c r="I1218" s="17" t="n">
        <v>1</v>
      </c>
      <c r="J1218" s="17" t="n">
        <v>0</v>
      </c>
      <c r="K1218" s="17" t="n">
        <v>1</v>
      </c>
      <c r="L1218" s="17" t="n">
        <v>0</v>
      </c>
      <c r="M1218" s="17" t="n">
        <v>4</v>
      </c>
      <c r="N1218" s="17" t="n">
        <v>10</v>
      </c>
      <c r="O1218" s="17" t="n">
        <v>0</v>
      </c>
      <c r="P1218" s="17" t="n">
        <v>0</v>
      </c>
      <c r="Q1218" s="17" t="n">
        <v>0</v>
      </c>
      <c r="R1218" s="17" t="n">
        <v>0</v>
      </c>
      <c r="S1218" s="17" t="n">
        <v>0</v>
      </c>
      <c r="T1218" s="17" t="n">
        <v>0</v>
      </c>
    </row>
    <row r="1219" customFormat="false" ht="15" hidden="false" customHeight="true" outlineLevel="0" collapsed="false">
      <c r="A1219" s="17" t="s">
        <v>13069</v>
      </c>
      <c r="B1219" s="17" t="s">
        <v>142</v>
      </c>
      <c r="C1219" s="17" t="s">
        <v>134</v>
      </c>
      <c r="D1219" s="17" t="s">
        <v>14446</v>
      </c>
      <c r="E1219" s="17" t="s">
        <v>139</v>
      </c>
      <c r="F1219" s="17" t="s">
        <v>166</v>
      </c>
      <c r="G1219" s="17" t="n">
        <v>0</v>
      </c>
      <c r="H1219" s="17" t="n">
        <v>1</v>
      </c>
      <c r="I1219" s="17" t="n">
        <v>0</v>
      </c>
      <c r="J1219" s="17" t="n">
        <v>0</v>
      </c>
      <c r="K1219" s="17" t="n">
        <v>1</v>
      </c>
      <c r="L1219" s="17" t="n">
        <v>0</v>
      </c>
      <c r="M1219" s="17" t="n">
        <v>150</v>
      </c>
      <c r="N1219" s="17" t="n">
        <v>0</v>
      </c>
      <c r="O1219" s="17" t="n">
        <v>0</v>
      </c>
      <c r="P1219" s="17" t="n">
        <v>0</v>
      </c>
      <c r="Q1219" s="17" t="n">
        <v>0</v>
      </c>
      <c r="R1219" s="17" t="n">
        <v>0</v>
      </c>
      <c r="S1219" s="17" t="n">
        <v>0</v>
      </c>
      <c r="T1219" s="17" t="n">
        <v>0</v>
      </c>
    </row>
    <row r="1220" customFormat="false" ht="15" hidden="false" customHeight="true" outlineLevel="0" collapsed="false">
      <c r="A1220" s="17" t="s">
        <v>6129</v>
      </c>
      <c r="B1220" s="17" t="s">
        <v>142</v>
      </c>
      <c r="C1220" s="17" t="s">
        <v>217</v>
      </c>
      <c r="D1220" s="17" t="s">
        <v>274</v>
      </c>
      <c r="E1220" s="17" t="s">
        <v>243</v>
      </c>
      <c r="F1220" s="17" t="s">
        <v>7</v>
      </c>
      <c r="G1220" s="17" t="n">
        <v>1</v>
      </c>
      <c r="H1220" s="17" t="n">
        <v>1</v>
      </c>
      <c r="I1220" s="17" t="n">
        <v>1</v>
      </c>
      <c r="J1220" s="17" t="n">
        <v>1</v>
      </c>
      <c r="K1220" s="17" t="n">
        <v>1</v>
      </c>
      <c r="L1220" s="17" t="n">
        <v>616</v>
      </c>
      <c r="M1220" s="17" t="n">
        <v>569</v>
      </c>
      <c r="N1220" s="17" t="n">
        <v>621</v>
      </c>
      <c r="O1220" s="17" t="n">
        <v>143</v>
      </c>
      <c r="P1220" s="17" t="n">
        <v>0</v>
      </c>
      <c r="Q1220" s="17" t="n">
        <v>0</v>
      </c>
      <c r="R1220" s="17" t="n">
        <v>0</v>
      </c>
      <c r="S1220" s="17" t="n">
        <v>0</v>
      </c>
      <c r="T1220" s="17" t="n">
        <v>0</v>
      </c>
    </row>
    <row r="1221" customFormat="false" ht="15" hidden="false" customHeight="true" outlineLevel="0" collapsed="false">
      <c r="A1221" s="17" t="s">
        <v>6129</v>
      </c>
      <c r="B1221" s="17" t="s">
        <v>142</v>
      </c>
      <c r="C1221" s="17" t="s">
        <v>217</v>
      </c>
      <c r="D1221" s="17" t="s">
        <v>274</v>
      </c>
      <c r="E1221" s="17" t="s">
        <v>243</v>
      </c>
      <c r="F1221" s="17" t="s">
        <v>140</v>
      </c>
      <c r="G1221" s="17" t="n">
        <v>1</v>
      </c>
      <c r="H1221" s="17" t="n">
        <v>1</v>
      </c>
      <c r="I1221" s="17" t="n">
        <v>1</v>
      </c>
      <c r="J1221" s="17" t="n">
        <v>0</v>
      </c>
      <c r="K1221" s="17" t="n">
        <v>1</v>
      </c>
      <c r="L1221" s="17" t="n">
        <v>118</v>
      </c>
      <c r="M1221" s="17" t="n">
        <v>34</v>
      </c>
      <c r="N1221" s="17" t="n">
        <v>35</v>
      </c>
      <c r="O1221" s="17" t="n">
        <v>0</v>
      </c>
      <c r="P1221" s="17" t="n">
        <v>0</v>
      </c>
      <c r="Q1221" s="17" t="n">
        <v>0</v>
      </c>
      <c r="R1221" s="17" t="n">
        <v>0</v>
      </c>
      <c r="S1221" s="17" t="n">
        <v>0</v>
      </c>
      <c r="T1221" s="17" t="n">
        <v>0</v>
      </c>
    </row>
    <row r="1222" customFormat="false" ht="15" hidden="false" customHeight="true" outlineLevel="0" collapsed="false">
      <c r="A1222" s="17" t="s">
        <v>6129</v>
      </c>
      <c r="B1222" s="17" t="s">
        <v>142</v>
      </c>
      <c r="C1222" s="17" t="s">
        <v>217</v>
      </c>
      <c r="D1222" s="17" t="s">
        <v>274</v>
      </c>
      <c r="E1222" s="17" t="s">
        <v>243</v>
      </c>
      <c r="F1222" s="17" t="s">
        <v>150</v>
      </c>
      <c r="G1222" s="17" t="n">
        <v>1</v>
      </c>
      <c r="H1222" s="17" t="n">
        <v>1</v>
      </c>
      <c r="I1222" s="17" t="n">
        <v>1</v>
      </c>
      <c r="J1222" s="17" t="n">
        <v>1</v>
      </c>
      <c r="K1222" s="17" t="n">
        <v>1</v>
      </c>
      <c r="L1222" s="17" t="n">
        <v>445</v>
      </c>
      <c r="M1222" s="17" t="n">
        <v>403</v>
      </c>
      <c r="N1222" s="17" t="n">
        <v>490</v>
      </c>
      <c r="O1222" s="17" t="n">
        <v>97</v>
      </c>
      <c r="P1222" s="17" t="n">
        <v>0</v>
      </c>
      <c r="Q1222" s="17" t="n">
        <v>0</v>
      </c>
      <c r="R1222" s="17" t="n">
        <v>0</v>
      </c>
      <c r="S1222" s="17" t="n">
        <v>0</v>
      </c>
      <c r="T1222" s="17" t="n">
        <v>0</v>
      </c>
    </row>
    <row r="1223" customFormat="false" ht="15" hidden="false" customHeight="true" outlineLevel="0" collapsed="false">
      <c r="A1223" s="17" t="s">
        <v>6129</v>
      </c>
      <c r="B1223" s="17" t="s">
        <v>142</v>
      </c>
      <c r="C1223" s="17" t="s">
        <v>217</v>
      </c>
      <c r="D1223" s="17" t="s">
        <v>274</v>
      </c>
      <c r="E1223" s="17" t="s">
        <v>243</v>
      </c>
      <c r="F1223" s="17" t="s">
        <v>166</v>
      </c>
      <c r="G1223" s="17" t="n">
        <v>0</v>
      </c>
      <c r="H1223" s="17" t="n">
        <v>1</v>
      </c>
      <c r="I1223" s="17" t="n">
        <v>0</v>
      </c>
      <c r="J1223" s="17" t="n">
        <v>0</v>
      </c>
      <c r="K1223" s="17" t="n">
        <v>1</v>
      </c>
      <c r="L1223" s="17" t="n">
        <v>0</v>
      </c>
      <c r="M1223" s="17" t="n">
        <v>60</v>
      </c>
      <c r="N1223" s="17" t="n">
        <v>0</v>
      </c>
      <c r="O1223" s="17" t="n">
        <v>0</v>
      </c>
      <c r="P1223" s="17" t="n">
        <v>0</v>
      </c>
      <c r="Q1223" s="17" t="n">
        <v>0</v>
      </c>
      <c r="R1223" s="17" t="n">
        <v>0</v>
      </c>
      <c r="S1223" s="17" t="n">
        <v>0</v>
      </c>
      <c r="T1223" s="17" t="n">
        <v>0</v>
      </c>
    </row>
    <row r="1224" customFormat="false" ht="15" hidden="false" customHeight="true" outlineLevel="0" collapsed="false">
      <c r="A1224" s="17" t="s">
        <v>6129</v>
      </c>
      <c r="B1224" s="17" t="s">
        <v>142</v>
      </c>
      <c r="C1224" s="17" t="s">
        <v>217</v>
      </c>
      <c r="D1224" s="17" t="s">
        <v>274</v>
      </c>
      <c r="E1224" s="17" t="s">
        <v>243</v>
      </c>
      <c r="F1224" s="17" t="s">
        <v>158</v>
      </c>
      <c r="G1224" s="17" t="n">
        <v>1</v>
      </c>
      <c r="H1224" s="17" t="n">
        <v>1</v>
      </c>
      <c r="I1224" s="17" t="n">
        <v>1</v>
      </c>
      <c r="J1224" s="17" t="n">
        <v>1</v>
      </c>
      <c r="K1224" s="17" t="n">
        <v>1</v>
      </c>
      <c r="L1224" s="17" t="n">
        <v>53</v>
      </c>
      <c r="M1224" s="17" t="n">
        <v>63</v>
      </c>
      <c r="N1224" s="17" t="n">
        <v>91</v>
      </c>
      <c r="O1224" s="17" t="n">
        <v>46</v>
      </c>
      <c r="P1224" s="17" t="n">
        <v>0</v>
      </c>
      <c r="Q1224" s="17" t="n">
        <v>0</v>
      </c>
      <c r="R1224" s="17" t="n">
        <v>0</v>
      </c>
      <c r="S1224" s="17" t="n">
        <v>0</v>
      </c>
      <c r="T1224" s="17" t="n">
        <v>0</v>
      </c>
    </row>
    <row r="1225" customFormat="false" ht="15" hidden="false" customHeight="true" outlineLevel="0" collapsed="false">
      <c r="A1225" s="17" t="s">
        <v>6129</v>
      </c>
      <c r="B1225" s="17" t="s">
        <v>142</v>
      </c>
      <c r="C1225" s="17" t="s">
        <v>217</v>
      </c>
      <c r="D1225" s="17" t="s">
        <v>274</v>
      </c>
      <c r="E1225" s="17" t="s">
        <v>243</v>
      </c>
      <c r="F1225" s="17" t="s">
        <v>169</v>
      </c>
      <c r="G1225" s="17" t="n">
        <v>0</v>
      </c>
      <c r="H1225" s="17" t="n">
        <v>1</v>
      </c>
      <c r="I1225" s="17" t="n">
        <v>1</v>
      </c>
      <c r="J1225" s="17" t="n">
        <v>0</v>
      </c>
      <c r="K1225" s="17" t="n">
        <v>1</v>
      </c>
      <c r="L1225" s="17" t="n">
        <v>0</v>
      </c>
      <c r="M1225" s="17" t="n">
        <v>9</v>
      </c>
      <c r="N1225" s="17" t="n">
        <v>5</v>
      </c>
      <c r="O1225" s="17" t="n">
        <v>0</v>
      </c>
      <c r="P1225" s="17" t="n">
        <v>0</v>
      </c>
      <c r="Q1225" s="17" t="n">
        <v>0</v>
      </c>
      <c r="R1225" s="17" t="n">
        <v>0</v>
      </c>
      <c r="S1225" s="17" t="n">
        <v>0</v>
      </c>
      <c r="T1225" s="17" t="n">
        <v>0</v>
      </c>
    </row>
    <row r="1226" customFormat="false" ht="15" hidden="false" customHeight="true" outlineLevel="0" collapsed="false">
      <c r="A1226" s="17" t="s">
        <v>379</v>
      </c>
      <c r="B1226" s="17" t="s">
        <v>142</v>
      </c>
      <c r="C1226" s="17" t="s">
        <v>134</v>
      </c>
      <c r="D1226" s="17" t="s">
        <v>135</v>
      </c>
      <c r="E1226" s="17" t="s">
        <v>139</v>
      </c>
      <c r="F1226" s="17" t="s">
        <v>7</v>
      </c>
      <c r="G1226" s="17" t="n">
        <v>1</v>
      </c>
      <c r="H1226" s="17" t="n">
        <v>1</v>
      </c>
      <c r="I1226" s="17" t="n">
        <v>0</v>
      </c>
      <c r="J1226" s="17" t="n">
        <v>0</v>
      </c>
      <c r="K1226" s="17" t="n">
        <v>1</v>
      </c>
      <c r="L1226" s="17" t="n">
        <v>6</v>
      </c>
      <c r="M1226" s="17" t="n">
        <v>22</v>
      </c>
      <c r="N1226" s="17" t="n">
        <v>0</v>
      </c>
      <c r="O1226" s="17" t="n">
        <v>0</v>
      </c>
      <c r="P1226" s="17" t="n">
        <v>0</v>
      </c>
      <c r="Q1226" s="17" t="n">
        <v>0</v>
      </c>
      <c r="R1226" s="17" t="n">
        <v>0</v>
      </c>
      <c r="S1226" s="17" t="n">
        <v>0</v>
      </c>
      <c r="T1226" s="17" t="n">
        <v>0</v>
      </c>
    </row>
    <row r="1227" customFormat="false" ht="15" hidden="false" customHeight="true" outlineLevel="0" collapsed="false">
      <c r="A1227" s="17" t="s">
        <v>379</v>
      </c>
      <c r="B1227" s="17" t="s">
        <v>142</v>
      </c>
      <c r="C1227" s="17" t="s">
        <v>134</v>
      </c>
      <c r="D1227" s="17" t="s">
        <v>135</v>
      </c>
      <c r="E1227" s="17" t="s">
        <v>139</v>
      </c>
      <c r="F1227" s="17" t="s">
        <v>144</v>
      </c>
      <c r="G1227" s="17" t="n">
        <v>0</v>
      </c>
      <c r="H1227" s="17" t="n">
        <v>1</v>
      </c>
      <c r="I1227" s="17" t="n">
        <v>0</v>
      </c>
      <c r="J1227" s="17" t="n">
        <v>0</v>
      </c>
      <c r="K1227" s="17" t="n">
        <v>1</v>
      </c>
      <c r="L1227" s="17" t="n">
        <v>0</v>
      </c>
      <c r="M1227" s="17" t="n">
        <v>8</v>
      </c>
      <c r="N1227" s="17" t="n">
        <v>0</v>
      </c>
      <c r="O1227" s="17" t="n">
        <v>0</v>
      </c>
      <c r="P1227" s="17" t="n">
        <v>0</v>
      </c>
      <c r="Q1227" s="17" t="n">
        <v>0</v>
      </c>
      <c r="R1227" s="17" t="n">
        <v>0</v>
      </c>
      <c r="S1227" s="17" t="n">
        <v>0</v>
      </c>
      <c r="T1227" s="17" t="n">
        <v>0</v>
      </c>
    </row>
    <row r="1228" customFormat="false" ht="15" hidden="false" customHeight="true" outlineLevel="0" collapsed="false">
      <c r="A1228" s="17" t="s">
        <v>379</v>
      </c>
      <c r="B1228" s="17" t="s">
        <v>142</v>
      </c>
      <c r="C1228" s="17" t="s">
        <v>134</v>
      </c>
      <c r="D1228" s="17" t="s">
        <v>135</v>
      </c>
      <c r="E1228" s="17" t="s">
        <v>139</v>
      </c>
      <c r="F1228" s="17" t="s">
        <v>150</v>
      </c>
      <c r="G1228" s="17" t="n">
        <v>1</v>
      </c>
      <c r="H1228" s="17" t="n">
        <v>1</v>
      </c>
      <c r="I1228" s="17" t="n">
        <v>0</v>
      </c>
      <c r="J1228" s="17" t="n">
        <v>0</v>
      </c>
      <c r="K1228" s="17" t="n">
        <v>1</v>
      </c>
      <c r="L1228" s="17" t="n">
        <v>6</v>
      </c>
      <c r="M1228" s="17" t="n">
        <v>9</v>
      </c>
      <c r="N1228" s="17" t="n">
        <v>0</v>
      </c>
      <c r="O1228" s="17" t="n">
        <v>0</v>
      </c>
      <c r="P1228" s="17" t="n">
        <v>0</v>
      </c>
      <c r="Q1228" s="17" t="n">
        <v>0</v>
      </c>
      <c r="R1228" s="17" t="n">
        <v>0</v>
      </c>
      <c r="S1228" s="17" t="n">
        <v>0</v>
      </c>
      <c r="T1228" s="17" t="n">
        <v>0</v>
      </c>
    </row>
    <row r="1229" customFormat="false" ht="15" hidden="false" customHeight="true" outlineLevel="0" collapsed="false">
      <c r="A1229" s="17" t="s">
        <v>379</v>
      </c>
      <c r="B1229" s="17" t="s">
        <v>142</v>
      </c>
      <c r="C1229" s="17" t="s">
        <v>134</v>
      </c>
      <c r="D1229" s="17" t="s">
        <v>135</v>
      </c>
      <c r="E1229" s="17" t="s">
        <v>139</v>
      </c>
      <c r="F1229" s="17" t="s">
        <v>158</v>
      </c>
      <c r="G1229" s="17" t="n">
        <v>0</v>
      </c>
      <c r="H1229" s="17" t="n">
        <v>1</v>
      </c>
      <c r="I1229" s="17" t="n">
        <v>0</v>
      </c>
      <c r="J1229" s="17" t="n">
        <v>0</v>
      </c>
      <c r="K1229" s="17" t="n">
        <v>1</v>
      </c>
      <c r="L1229" s="17" t="n">
        <v>0</v>
      </c>
      <c r="M1229" s="17" t="n">
        <v>5</v>
      </c>
      <c r="N1229" s="17" t="n">
        <v>0</v>
      </c>
      <c r="O1229" s="17" t="n">
        <v>0</v>
      </c>
      <c r="P1229" s="17" t="n">
        <v>0</v>
      </c>
      <c r="Q1229" s="17" t="n">
        <v>0</v>
      </c>
      <c r="R1229" s="17" t="n">
        <v>0</v>
      </c>
      <c r="S1229" s="17" t="n">
        <v>0</v>
      </c>
      <c r="T1229" s="17" t="n">
        <v>0</v>
      </c>
    </row>
    <row r="1230" customFormat="false" ht="15" hidden="false" customHeight="true" outlineLevel="0" collapsed="false">
      <c r="A1230" s="17" t="s">
        <v>379</v>
      </c>
      <c r="B1230" s="17" t="s">
        <v>142</v>
      </c>
      <c r="C1230" s="17" t="s">
        <v>148</v>
      </c>
      <c r="D1230" s="17" t="s">
        <v>14443</v>
      </c>
      <c r="E1230" s="17" t="s">
        <v>139</v>
      </c>
      <c r="F1230" s="17" t="s">
        <v>7</v>
      </c>
      <c r="G1230" s="17" t="n">
        <v>0</v>
      </c>
      <c r="H1230" s="17" t="n">
        <v>1</v>
      </c>
      <c r="I1230" s="17" t="n">
        <v>2</v>
      </c>
      <c r="J1230" s="17" t="n">
        <v>1</v>
      </c>
      <c r="K1230" s="17" t="n">
        <v>2</v>
      </c>
      <c r="L1230" s="17" t="n">
        <v>0</v>
      </c>
      <c r="M1230" s="17" t="n">
        <v>13</v>
      </c>
      <c r="N1230" s="17" t="n">
        <v>11</v>
      </c>
      <c r="O1230" s="17" t="n">
        <v>54</v>
      </c>
      <c r="P1230" s="17" t="n">
        <v>0</v>
      </c>
      <c r="Q1230" s="17" t="n">
        <v>0</v>
      </c>
      <c r="R1230" s="17" t="n">
        <v>0</v>
      </c>
      <c r="S1230" s="17" t="n">
        <v>0</v>
      </c>
      <c r="T1230" s="17" t="n">
        <v>0</v>
      </c>
    </row>
    <row r="1231" customFormat="false" ht="15" hidden="false" customHeight="true" outlineLevel="0" collapsed="false">
      <c r="A1231" s="17" t="s">
        <v>379</v>
      </c>
      <c r="B1231" s="17" t="s">
        <v>142</v>
      </c>
      <c r="C1231" s="17" t="s">
        <v>148</v>
      </c>
      <c r="D1231" s="17" t="s">
        <v>14443</v>
      </c>
      <c r="E1231" s="17" t="s">
        <v>139</v>
      </c>
      <c r="F1231" s="17" t="s">
        <v>140</v>
      </c>
      <c r="G1231" s="17" t="n">
        <v>0</v>
      </c>
      <c r="H1231" s="17" t="n">
        <v>0</v>
      </c>
      <c r="I1231" s="17" t="n">
        <v>2</v>
      </c>
      <c r="J1231" s="17" t="n">
        <v>0</v>
      </c>
      <c r="K1231" s="17" t="n">
        <v>2</v>
      </c>
      <c r="L1231" s="17" t="n">
        <v>0</v>
      </c>
      <c r="M1231" s="17" t="n">
        <v>0</v>
      </c>
      <c r="N1231" s="17" t="n">
        <v>10</v>
      </c>
      <c r="O1231" s="17" t="n">
        <v>0</v>
      </c>
      <c r="P1231" s="17" t="n">
        <v>0</v>
      </c>
      <c r="Q1231" s="17" t="n">
        <v>0</v>
      </c>
      <c r="R1231" s="17" t="n">
        <v>0</v>
      </c>
      <c r="S1231" s="17" t="n">
        <v>0</v>
      </c>
      <c r="T1231" s="17" t="n">
        <v>0</v>
      </c>
    </row>
    <row r="1232" customFormat="false" ht="15" hidden="false" customHeight="true" outlineLevel="0" collapsed="false">
      <c r="A1232" s="17" t="s">
        <v>379</v>
      </c>
      <c r="B1232" s="17" t="s">
        <v>142</v>
      </c>
      <c r="C1232" s="17" t="s">
        <v>148</v>
      </c>
      <c r="D1232" s="17" t="s">
        <v>14443</v>
      </c>
      <c r="E1232" s="17" t="s">
        <v>139</v>
      </c>
      <c r="F1232" s="17" t="s">
        <v>150</v>
      </c>
      <c r="G1232" s="17" t="n">
        <v>0</v>
      </c>
      <c r="H1232" s="17" t="n">
        <v>1</v>
      </c>
      <c r="I1232" s="17" t="n">
        <v>1</v>
      </c>
      <c r="J1232" s="17" t="n">
        <v>1</v>
      </c>
      <c r="K1232" s="17" t="n">
        <v>2</v>
      </c>
      <c r="L1232" s="17" t="n">
        <v>0</v>
      </c>
      <c r="M1232" s="17" t="n">
        <v>11</v>
      </c>
      <c r="N1232" s="17" t="n">
        <v>1</v>
      </c>
      <c r="O1232" s="17" t="n">
        <v>52</v>
      </c>
      <c r="P1232" s="17" t="n">
        <v>0</v>
      </c>
      <c r="Q1232" s="17" t="n">
        <v>0</v>
      </c>
      <c r="R1232" s="17" t="n">
        <v>0</v>
      </c>
      <c r="S1232" s="17" t="n">
        <v>0</v>
      </c>
      <c r="T1232" s="17" t="n">
        <v>0</v>
      </c>
    </row>
    <row r="1233" customFormat="false" ht="15" hidden="false" customHeight="true" outlineLevel="0" collapsed="false">
      <c r="A1233" s="17" t="s">
        <v>379</v>
      </c>
      <c r="B1233" s="17" t="s">
        <v>142</v>
      </c>
      <c r="C1233" s="17" t="s">
        <v>148</v>
      </c>
      <c r="D1233" s="17" t="s">
        <v>14443</v>
      </c>
      <c r="E1233" s="17" t="s">
        <v>139</v>
      </c>
      <c r="F1233" s="17" t="s">
        <v>158</v>
      </c>
      <c r="G1233" s="17" t="n">
        <v>0</v>
      </c>
      <c r="H1233" s="17" t="n">
        <v>1</v>
      </c>
      <c r="I1233" s="17" t="n">
        <v>0</v>
      </c>
      <c r="J1233" s="17" t="n">
        <v>1</v>
      </c>
      <c r="K1233" s="17" t="n">
        <v>2</v>
      </c>
      <c r="L1233" s="17" t="n">
        <v>0</v>
      </c>
      <c r="M1233" s="17" t="n">
        <v>2</v>
      </c>
      <c r="N1233" s="17" t="n">
        <v>0</v>
      </c>
      <c r="O1233" s="17" t="n">
        <v>2</v>
      </c>
      <c r="P1233" s="17" t="n">
        <v>0</v>
      </c>
      <c r="Q1233" s="17" t="n">
        <v>0</v>
      </c>
      <c r="R1233" s="17" t="n">
        <v>0</v>
      </c>
      <c r="S1233" s="17" t="n">
        <v>0</v>
      </c>
      <c r="T1233" s="17" t="n">
        <v>0</v>
      </c>
    </row>
    <row r="1234" customFormat="false" ht="15" hidden="false" customHeight="true" outlineLevel="0" collapsed="false">
      <c r="A1234" s="17" t="s">
        <v>379</v>
      </c>
      <c r="B1234" s="17" t="s">
        <v>142</v>
      </c>
      <c r="C1234" s="17" t="s">
        <v>217</v>
      </c>
      <c r="D1234" s="17" t="s">
        <v>235</v>
      </c>
      <c r="E1234" s="17" t="s">
        <v>139</v>
      </c>
      <c r="F1234" s="17" t="s">
        <v>7</v>
      </c>
      <c r="G1234" s="17" t="n">
        <v>6</v>
      </c>
      <c r="H1234" s="17" t="n">
        <v>6</v>
      </c>
      <c r="I1234" s="17" t="n">
        <v>7</v>
      </c>
      <c r="J1234" s="17" t="n">
        <v>4</v>
      </c>
      <c r="K1234" s="17" t="n">
        <v>9</v>
      </c>
      <c r="L1234" s="17" t="n">
        <v>183</v>
      </c>
      <c r="M1234" s="17" t="n">
        <v>289</v>
      </c>
      <c r="N1234" s="17" t="n">
        <v>278</v>
      </c>
      <c r="O1234" s="17" t="n">
        <v>171</v>
      </c>
      <c r="P1234" s="17" t="n">
        <v>0</v>
      </c>
      <c r="Q1234" s="17" t="n">
        <v>0</v>
      </c>
      <c r="R1234" s="17" t="n">
        <v>0</v>
      </c>
      <c r="S1234" s="17" t="n">
        <v>0</v>
      </c>
      <c r="T1234" s="17" t="n">
        <v>0</v>
      </c>
    </row>
    <row r="1235" customFormat="false" ht="15" hidden="false" customHeight="true" outlineLevel="0" collapsed="false">
      <c r="A1235" s="17" t="s">
        <v>379</v>
      </c>
      <c r="B1235" s="17" t="s">
        <v>142</v>
      </c>
      <c r="C1235" s="17" t="s">
        <v>217</v>
      </c>
      <c r="D1235" s="17" t="s">
        <v>235</v>
      </c>
      <c r="E1235" s="17" t="s">
        <v>139</v>
      </c>
      <c r="F1235" s="17" t="s">
        <v>140</v>
      </c>
      <c r="G1235" s="17" t="n">
        <v>1</v>
      </c>
      <c r="H1235" s="17" t="n">
        <v>0</v>
      </c>
      <c r="I1235" s="17" t="n">
        <v>2</v>
      </c>
      <c r="J1235" s="17" t="n">
        <v>2</v>
      </c>
      <c r="K1235" s="17" t="n">
        <v>3</v>
      </c>
      <c r="L1235" s="17" t="n">
        <v>4</v>
      </c>
      <c r="M1235" s="17" t="n">
        <v>0</v>
      </c>
      <c r="N1235" s="17" t="n">
        <v>59</v>
      </c>
      <c r="O1235" s="17" t="n">
        <v>10</v>
      </c>
      <c r="P1235" s="17" t="n">
        <v>0</v>
      </c>
      <c r="Q1235" s="17" t="n">
        <v>0</v>
      </c>
      <c r="R1235" s="17" t="n">
        <v>0</v>
      </c>
      <c r="S1235" s="17" t="n">
        <v>0</v>
      </c>
      <c r="T1235" s="17" t="n">
        <v>0</v>
      </c>
    </row>
    <row r="1236" customFormat="false" ht="15" hidden="false" customHeight="true" outlineLevel="0" collapsed="false">
      <c r="A1236" s="17" t="s">
        <v>379</v>
      </c>
      <c r="B1236" s="17" t="s">
        <v>142</v>
      </c>
      <c r="C1236" s="17" t="s">
        <v>217</v>
      </c>
      <c r="D1236" s="17" t="s">
        <v>235</v>
      </c>
      <c r="E1236" s="17" t="s">
        <v>139</v>
      </c>
      <c r="F1236" s="17" t="s">
        <v>144</v>
      </c>
      <c r="G1236" s="17" t="n">
        <v>1</v>
      </c>
      <c r="H1236" s="17" t="n">
        <v>0</v>
      </c>
      <c r="I1236" s="17" t="n">
        <v>0</v>
      </c>
      <c r="J1236" s="17" t="n">
        <v>0</v>
      </c>
      <c r="K1236" s="17" t="n">
        <v>1</v>
      </c>
      <c r="L1236" s="17" t="n">
        <v>1</v>
      </c>
      <c r="M1236" s="17" t="n">
        <v>0</v>
      </c>
      <c r="N1236" s="17" t="n">
        <v>0</v>
      </c>
      <c r="O1236" s="17" t="n">
        <v>0</v>
      </c>
      <c r="P1236" s="17" t="n">
        <v>0</v>
      </c>
      <c r="Q1236" s="17" t="n">
        <v>0</v>
      </c>
      <c r="R1236" s="17" t="n">
        <v>0</v>
      </c>
      <c r="S1236" s="17" t="n">
        <v>0</v>
      </c>
      <c r="T1236" s="17" t="n">
        <v>0</v>
      </c>
    </row>
    <row r="1237" customFormat="false" ht="15" hidden="false" customHeight="true" outlineLevel="0" collapsed="false">
      <c r="A1237" s="17" t="s">
        <v>379</v>
      </c>
      <c r="B1237" s="17" t="s">
        <v>142</v>
      </c>
      <c r="C1237" s="17" t="s">
        <v>217</v>
      </c>
      <c r="D1237" s="17" t="s">
        <v>235</v>
      </c>
      <c r="E1237" s="17" t="s">
        <v>139</v>
      </c>
      <c r="F1237" s="17" t="s">
        <v>150</v>
      </c>
      <c r="G1237" s="17" t="n">
        <v>6</v>
      </c>
      <c r="H1237" s="17" t="n">
        <v>6</v>
      </c>
      <c r="I1237" s="17" t="n">
        <v>7</v>
      </c>
      <c r="J1237" s="17" t="n">
        <v>3</v>
      </c>
      <c r="K1237" s="17" t="n">
        <v>9</v>
      </c>
      <c r="L1237" s="17" t="n">
        <v>142</v>
      </c>
      <c r="M1237" s="17" t="n">
        <v>195</v>
      </c>
      <c r="N1237" s="17" t="n">
        <v>209</v>
      </c>
      <c r="O1237" s="17" t="n">
        <v>151</v>
      </c>
      <c r="P1237" s="17" t="n">
        <v>0</v>
      </c>
      <c r="Q1237" s="17" t="n">
        <v>0</v>
      </c>
      <c r="R1237" s="17" t="n">
        <v>0</v>
      </c>
      <c r="S1237" s="17" t="n">
        <v>0</v>
      </c>
      <c r="T1237" s="17" t="n">
        <v>0</v>
      </c>
    </row>
    <row r="1238" customFormat="false" ht="15" hidden="false" customHeight="true" outlineLevel="0" collapsed="false">
      <c r="A1238" s="17" t="s">
        <v>379</v>
      </c>
      <c r="B1238" s="17" t="s">
        <v>142</v>
      </c>
      <c r="C1238" s="17" t="s">
        <v>217</v>
      </c>
      <c r="D1238" s="17" t="s">
        <v>235</v>
      </c>
      <c r="E1238" s="17" t="s">
        <v>139</v>
      </c>
      <c r="F1238" s="17" t="s">
        <v>158</v>
      </c>
      <c r="G1238" s="17" t="n">
        <v>2</v>
      </c>
      <c r="H1238" s="17" t="n">
        <v>2</v>
      </c>
      <c r="I1238" s="17" t="n">
        <v>4</v>
      </c>
      <c r="J1238" s="17" t="n">
        <v>3</v>
      </c>
      <c r="K1238" s="17" t="n">
        <v>6</v>
      </c>
      <c r="L1238" s="17" t="n">
        <v>14</v>
      </c>
      <c r="M1238" s="17" t="n">
        <v>34</v>
      </c>
      <c r="N1238" s="17" t="n">
        <v>10</v>
      </c>
      <c r="O1238" s="17" t="n">
        <v>7</v>
      </c>
      <c r="P1238" s="17" t="n">
        <v>0</v>
      </c>
      <c r="Q1238" s="17" t="n">
        <v>0</v>
      </c>
      <c r="R1238" s="17" t="n">
        <v>0</v>
      </c>
      <c r="S1238" s="17" t="n">
        <v>0</v>
      </c>
      <c r="T1238" s="17" t="n">
        <v>0</v>
      </c>
    </row>
    <row r="1239" customFormat="false" ht="15" hidden="false" customHeight="true" outlineLevel="0" collapsed="false">
      <c r="A1239" s="17" t="s">
        <v>379</v>
      </c>
      <c r="B1239" s="17" t="s">
        <v>142</v>
      </c>
      <c r="C1239" s="17" t="s">
        <v>217</v>
      </c>
      <c r="D1239" s="17" t="s">
        <v>235</v>
      </c>
      <c r="E1239" s="17" t="s">
        <v>139</v>
      </c>
      <c r="F1239" s="17" t="s">
        <v>169</v>
      </c>
      <c r="G1239" s="17" t="n">
        <v>1</v>
      </c>
      <c r="H1239" s="17" t="n">
        <v>3</v>
      </c>
      <c r="I1239" s="17" t="n">
        <v>0</v>
      </c>
      <c r="J1239" s="17" t="n">
        <v>1</v>
      </c>
      <c r="K1239" s="17" t="n">
        <v>4</v>
      </c>
      <c r="L1239" s="17" t="n">
        <v>22</v>
      </c>
      <c r="M1239" s="17" t="n">
        <v>60</v>
      </c>
      <c r="N1239" s="17" t="n">
        <v>0</v>
      </c>
      <c r="O1239" s="17" t="n">
        <v>3</v>
      </c>
      <c r="P1239" s="17" t="n">
        <v>0</v>
      </c>
      <c r="Q1239" s="17" t="n">
        <v>0</v>
      </c>
      <c r="R1239" s="17" t="n">
        <v>0</v>
      </c>
      <c r="S1239" s="17" t="n">
        <v>0</v>
      </c>
      <c r="T1239" s="17" t="n">
        <v>0</v>
      </c>
    </row>
    <row r="1240" customFormat="false" ht="15" hidden="false" customHeight="true" outlineLevel="0" collapsed="false">
      <c r="A1240" s="17" t="s">
        <v>379</v>
      </c>
      <c r="B1240" s="17" t="s">
        <v>142</v>
      </c>
      <c r="C1240" s="17" t="s">
        <v>217</v>
      </c>
      <c r="D1240" s="17" t="s">
        <v>218</v>
      </c>
      <c r="E1240" s="17" t="s">
        <v>243</v>
      </c>
      <c r="F1240" s="17" t="s">
        <v>7</v>
      </c>
      <c r="G1240" s="17" t="n">
        <v>1</v>
      </c>
      <c r="H1240" s="17" t="n">
        <v>1</v>
      </c>
      <c r="I1240" s="17" t="n">
        <v>1</v>
      </c>
      <c r="J1240" s="17" t="n">
        <v>1</v>
      </c>
      <c r="K1240" s="17" t="n">
        <v>1</v>
      </c>
      <c r="L1240" s="17" t="n">
        <v>58</v>
      </c>
      <c r="M1240" s="17" t="n">
        <v>288</v>
      </c>
      <c r="N1240" s="17" t="n">
        <v>241</v>
      </c>
      <c r="O1240" s="17" t="n">
        <v>163</v>
      </c>
      <c r="P1240" s="17" t="n">
        <v>0</v>
      </c>
      <c r="Q1240" s="17" t="n">
        <v>0</v>
      </c>
      <c r="R1240" s="17" t="n">
        <v>0</v>
      </c>
      <c r="S1240" s="17" t="n">
        <v>0</v>
      </c>
      <c r="T1240" s="17" t="n">
        <v>0</v>
      </c>
    </row>
    <row r="1241" customFormat="false" ht="15" hidden="false" customHeight="true" outlineLevel="0" collapsed="false">
      <c r="A1241" s="17" t="s">
        <v>379</v>
      </c>
      <c r="B1241" s="17" t="s">
        <v>142</v>
      </c>
      <c r="C1241" s="17" t="s">
        <v>217</v>
      </c>
      <c r="D1241" s="17" t="s">
        <v>218</v>
      </c>
      <c r="E1241" s="17" t="s">
        <v>243</v>
      </c>
      <c r="F1241" s="17" t="s">
        <v>140</v>
      </c>
      <c r="G1241" s="17" t="n">
        <v>0</v>
      </c>
      <c r="H1241" s="17" t="n">
        <v>1</v>
      </c>
      <c r="I1241" s="17" t="n">
        <v>1</v>
      </c>
      <c r="J1241" s="17" t="n">
        <v>0</v>
      </c>
      <c r="K1241" s="17" t="n">
        <v>1</v>
      </c>
      <c r="L1241" s="17" t="n">
        <v>0</v>
      </c>
      <c r="M1241" s="17" t="n">
        <v>11</v>
      </c>
      <c r="N1241" s="17" t="n">
        <v>2</v>
      </c>
      <c r="O1241" s="17" t="n">
        <v>0</v>
      </c>
      <c r="P1241" s="17" t="n">
        <v>0</v>
      </c>
      <c r="Q1241" s="17" t="n">
        <v>0</v>
      </c>
      <c r="R1241" s="17" t="n">
        <v>0</v>
      </c>
      <c r="S1241" s="17" t="n">
        <v>0</v>
      </c>
      <c r="T1241" s="17" t="n">
        <v>0</v>
      </c>
    </row>
    <row r="1242" customFormat="false" ht="15" hidden="false" customHeight="true" outlineLevel="0" collapsed="false">
      <c r="A1242" s="17" t="s">
        <v>379</v>
      </c>
      <c r="B1242" s="17" t="s">
        <v>142</v>
      </c>
      <c r="C1242" s="17" t="s">
        <v>217</v>
      </c>
      <c r="D1242" s="17" t="s">
        <v>218</v>
      </c>
      <c r="E1242" s="17" t="s">
        <v>243</v>
      </c>
      <c r="F1242" s="17" t="s">
        <v>150</v>
      </c>
      <c r="G1242" s="17" t="n">
        <v>1</v>
      </c>
      <c r="H1242" s="17" t="n">
        <v>1</v>
      </c>
      <c r="I1242" s="17" t="n">
        <v>1</v>
      </c>
      <c r="J1242" s="17" t="n">
        <v>1</v>
      </c>
      <c r="K1242" s="17" t="n">
        <v>1</v>
      </c>
      <c r="L1242" s="17" t="n">
        <v>44</v>
      </c>
      <c r="M1242" s="17" t="n">
        <v>191</v>
      </c>
      <c r="N1242" s="17" t="n">
        <v>166</v>
      </c>
      <c r="O1242" s="17" t="n">
        <v>110</v>
      </c>
      <c r="P1242" s="17" t="n">
        <v>0</v>
      </c>
      <c r="Q1242" s="17" t="n">
        <v>0</v>
      </c>
      <c r="R1242" s="17" t="n">
        <v>0</v>
      </c>
      <c r="S1242" s="17" t="n">
        <v>0</v>
      </c>
      <c r="T1242" s="17" t="n">
        <v>0</v>
      </c>
    </row>
    <row r="1243" customFormat="false" ht="15" hidden="false" customHeight="true" outlineLevel="0" collapsed="false">
      <c r="A1243" s="17" t="s">
        <v>379</v>
      </c>
      <c r="B1243" s="17" t="s">
        <v>142</v>
      </c>
      <c r="C1243" s="17" t="s">
        <v>217</v>
      </c>
      <c r="D1243" s="17" t="s">
        <v>218</v>
      </c>
      <c r="E1243" s="17" t="s">
        <v>243</v>
      </c>
      <c r="F1243" s="17" t="s">
        <v>166</v>
      </c>
      <c r="G1243" s="17" t="n">
        <v>0</v>
      </c>
      <c r="H1243" s="17" t="n">
        <v>1</v>
      </c>
      <c r="I1243" s="17" t="n">
        <v>0</v>
      </c>
      <c r="J1243" s="17" t="n">
        <v>0</v>
      </c>
      <c r="K1243" s="17" t="n">
        <v>1</v>
      </c>
      <c r="L1243" s="17" t="n">
        <v>0</v>
      </c>
      <c r="M1243" s="17" t="n">
        <v>15</v>
      </c>
      <c r="N1243" s="17" t="n">
        <v>0</v>
      </c>
      <c r="O1243" s="17" t="n">
        <v>0</v>
      </c>
      <c r="P1243" s="17" t="n">
        <v>0</v>
      </c>
      <c r="Q1243" s="17" t="n">
        <v>0</v>
      </c>
      <c r="R1243" s="17" t="n">
        <v>0</v>
      </c>
      <c r="S1243" s="17" t="n">
        <v>0</v>
      </c>
      <c r="T1243" s="17" t="n">
        <v>0</v>
      </c>
    </row>
    <row r="1244" customFormat="false" ht="15" hidden="false" customHeight="true" outlineLevel="0" collapsed="false">
      <c r="A1244" s="17" t="s">
        <v>379</v>
      </c>
      <c r="B1244" s="17" t="s">
        <v>142</v>
      </c>
      <c r="C1244" s="17" t="s">
        <v>217</v>
      </c>
      <c r="D1244" s="17" t="s">
        <v>218</v>
      </c>
      <c r="E1244" s="17" t="s">
        <v>243</v>
      </c>
      <c r="F1244" s="17" t="s">
        <v>158</v>
      </c>
      <c r="G1244" s="17" t="n">
        <v>1</v>
      </c>
      <c r="H1244" s="17" t="n">
        <v>1</v>
      </c>
      <c r="I1244" s="17" t="n">
        <v>1</v>
      </c>
      <c r="J1244" s="17" t="n">
        <v>1</v>
      </c>
      <c r="K1244" s="17" t="n">
        <v>1</v>
      </c>
      <c r="L1244" s="17" t="n">
        <v>1</v>
      </c>
      <c r="M1244" s="17" t="n">
        <v>70</v>
      </c>
      <c r="N1244" s="17" t="n">
        <v>73</v>
      </c>
      <c r="O1244" s="17" t="n">
        <v>53</v>
      </c>
      <c r="P1244" s="17" t="n">
        <v>0</v>
      </c>
      <c r="Q1244" s="17" t="n">
        <v>0</v>
      </c>
      <c r="R1244" s="17" t="n">
        <v>0</v>
      </c>
      <c r="S1244" s="17" t="n">
        <v>0</v>
      </c>
      <c r="T1244" s="17" t="n">
        <v>0</v>
      </c>
    </row>
    <row r="1245" customFormat="false" ht="15" hidden="false" customHeight="true" outlineLevel="0" collapsed="false">
      <c r="A1245" s="17" t="s">
        <v>379</v>
      </c>
      <c r="B1245" s="17" t="s">
        <v>142</v>
      </c>
      <c r="C1245" s="17" t="s">
        <v>217</v>
      </c>
      <c r="D1245" s="17" t="s">
        <v>218</v>
      </c>
      <c r="E1245" s="17" t="s">
        <v>243</v>
      </c>
      <c r="F1245" s="17" t="s">
        <v>169</v>
      </c>
      <c r="G1245" s="17" t="n">
        <v>1</v>
      </c>
      <c r="H1245" s="17" t="n">
        <v>1</v>
      </c>
      <c r="I1245" s="17" t="n">
        <v>0</v>
      </c>
      <c r="J1245" s="17" t="n">
        <v>0</v>
      </c>
      <c r="K1245" s="17" t="n">
        <v>1</v>
      </c>
      <c r="L1245" s="17" t="n">
        <v>13</v>
      </c>
      <c r="M1245" s="17" t="n">
        <v>1</v>
      </c>
      <c r="N1245" s="17" t="n">
        <v>0</v>
      </c>
      <c r="O1245" s="17" t="n">
        <v>0</v>
      </c>
      <c r="P1245" s="17" t="n">
        <v>0</v>
      </c>
      <c r="Q1245" s="17" t="n">
        <v>0</v>
      </c>
      <c r="R1245" s="17" t="n">
        <v>0</v>
      </c>
      <c r="S1245" s="17" t="n">
        <v>0</v>
      </c>
      <c r="T1245" s="17" t="n">
        <v>0</v>
      </c>
    </row>
    <row r="1246" customFormat="false" ht="15" hidden="false" customHeight="true" outlineLevel="0" collapsed="false">
      <c r="A1246" s="17" t="s">
        <v>379</v>
      </c>
      <c r="B1246" s="17" t="s">
        <v>142</v>
      </c>
      <c r="C1246" s="17" t="s">
        <v>217</v>
      </c>
      <c r="D1246" s="17" t="s">
        <v>274</v>
      </c>
      <c r="E1246" s="17" t="s">
        <v>139</v>
      </c>
      <c r="F1246" s="17" t="s">
        <v>7</v>
      </c>
      <c r="G1246" s="17" t="n">
        <v>1</v>
      </c>
      <c r="H1246" s="17" t="n">
        <v>1</v>
      </c>
      <c r="I1246" s="17" t="n">
        <v>1</v>
      </c>
      <c r="J1246" s="17" t="n">
        <v>0</v>
      </c>
      <c r="K1246" s="17" t="n">
        <v>1</v>
      </c>
      <c r="L1246" s="17" t="n">
        <v>169</v>
      </c>
      <c r="M1246" s="17" t="n">
        <v>136</v>
      </c>
      <c r="N1246" s="17" t="n">
        <v>70</v>
      </c>
      <c r="O1246" s="17" t="n">
        <v>0</v>
      </c>
      <c r="P1246" s="17" t="n">
        <v>0</v>
      </c>
      <c r="Q1246" s="17" t="n">
        <v>0</v>
      </c>
      <c r="R1246" s="17" t="n">
        <v>0</v>
      </c>
      <c r="S1246" s="17" t="n">
        <v>0</v>
      </c>
      <c r="T1246" s="17" t="n">
        <v>0</v>
      </c>
    </row>
    <row r="1247" customFormat="false" ht="15" hidden="false" customHeight="true" outlineLevel="0" collapsed="false">
      <c r="A1247" s="17" t="s">
        <v>379</v>
      </c>
      <c r="B1247" s="17" t="s">
        <v>142</v>
      </c>
      <c r="C1247" s="17" t="s">
        <v>217</v>
      </c>
      <c r="D1247" s="17" t="s">
        <v>274</v>
      </c>
      <c r="E1247" s="17" t="s">
        <v>139</v>
      </c>
      <c r="F1247" s="17" t="s">
        <v>140</v>
      </c>
      <c r="G1247" s="17" t="n">
        <v>0</v>
      </c>
      <c r="H1247" s="17" t="n">
        <v>0</v>
      </c>
      <c r="I1247" s="17" t="n">
        <v>1</v>
      </c>
      <c r="J1247" s="17" t="n">
        <v>0</v>
      </c>
      <c r="K1247" s="17" t="n">
        <v>1</v>
      </c>
      <c r="L1247" s="17" t="n">
        <v>0</v>
      </c>
      <c r="M1247" s="17" t="n">
        <v>0</v>
      </c>
      <c r="N1247" s="17" t="n">
        <v>70</v>
      </c>
      <c r="O1247" s="17" t="n">
        <v>0</v>
      </c>
      <c r="P1247" s="17" t="n">
        <v>0</v>
      </c>
      <c r="Q1247" s="17" t="n">
        <v>0</v>
      </c>
      <c r="R1247" s="17" t="n">
        <v>0</v>
      </c>
      <c r="S1247" s="17" t="n">
        <v>0</v>
      </c>
      <c r="T1247" s="17" t="n">
        <v>0</v>
      </c>
    </row>
    <row r="1248" customFormat="false" ht="15" hidden="false" customHeight="true" outlineLevel="0" collapsed="false">
      <c r="A1248" s="17" t="s">
        <v>379</v>
      </c>
      <c r="B1248" s="17" t="s">
        <v>142</v>
      </c>
      <c r="C1248" s="17" t="s">
        <v>217</v>
      </c>
      <c r="D1248" s="17" t="s">
        <v>274</v>
      </c>
      <c r="E1248" s="17" t="s">
        <v>139</v>
      </c>
      <c r="F1248" s="17" t="s">
        <v>150</v>
      </c>
      <c r="G1248" s="17" t="n">
        <v>1</v>
      </c>
      <c r="H1248" s="17" t="n">
        <v>1</v>
      </c>
      <c r="I1248" s="17" t="n">
        <v>0</v>
      </c>
      <c r="J1248" s="17" t="n">
        <v>0</v>
      </c>
      <c r="K1248" s="17" t="n">
        <v>1</v>
      </c>
      <c r="L1248" s="17" t="n">
        <v>106</v>
      </c>
      <c r="M1248" s="17" t="n">
        <v>59</v>
      </c>
      <c r="N1248" s="17" t="n">
        <v>0</v>
      </c>
      <c r="O1248" s="17" t="n">
        <v>0</v>
      </c>
      <c r="P1248" s="17" t="n">
        <v>0</v>
      </c>
      <c r="Q1248" s="17" t="n">
        <v>0</v>
      </c>
      <c r="R1248" s="17" t="n">
        <v>0</v>
      </c>
      <c r="S1248" s="17" t="n">
        <v>0</v>
      </c>
      <c r="T1248" s="17" t="n">
        <v>0</v>
      </c>
    </row>
    <row r="1249" customFormat="false" ht="15" hidden="false" customHeight="true" outlineLevel="0" collapsed="false">
      <c r="A1249" s="17" t="s">
        <v>379</v>
      </c>
      <c r="B1249" s="17" t="s">
        <v>142</v>
      </c>
      <c r="C1249" s="17" t="s">
        <v>217</v>
      </c>
      <c r="D1249" s="17" t="s">
        <v>274</v>
      </c>
      <c r="E1249" s="17" t="s">
        <v>139</v>
      </c>
      <c r="F1249" s="17" t="s">
        <v>158</v>
      </c>
      <c r="G1249" s="17" t="n">
        <v>1</v>
      </c>
      <c r="H1249" s="17" t="n">
        <v>1</v>
      </c>
      <c r="I1249" s="17" t="n">
        <v>0</v>
      </c>
      <c r="J1249" s="17" t="n">
        <v>0</v>
      </c>
      <c r="K1249" s="17" t="n">
        <v>1</v>
      </c>
      <c r="L1249" s="17" t="n">
        <v>61</v>
      </c>
      <c r="M1249" s="17" t="n">
        <v>77</v>
      </c>
      <c r="N1249" s="17" t="n">
        <v>0</v>
      </c>
      <c r="O1249" s="17" t="n">
        <v>0</v>
      </c>
      <c r="P1249" s="17" t="n">
        <v>0</v>
      </c>
      <c r="Q1249" s="17" t="n">
        <v>0</v>
      </c>
      <c r="R1249" s="17" t="n">
        <v>0</v>
      </c>
      <c r="S1249" s="17" t="n">
        <v>0</v>
      </c>
      <c r="T1249" s="17" t="n">
        <v>0</v>
      </c>
    </row>
    <row r="1250" customFormat="false" ht="15" hidden="false" customHeight="true" outlineLevel="0" collapsed="false">
      <c r="A1250" s="17" t="s">
        <v>379</v>
      </c>
      <c r="B1250" s="17" t="s">
        <v>142</v>
      </c>
      <c r="C1250" s="17" t="s">
        <v>217</v>
      </c>
      <c r="D1250" s="17" t="s">
        <v>274</v>
      </c>
      <c r="E1250" s="17" t="s">
        <v>139</v>
      </c>
      <c r="F1250" s="17" t="s">
        <v>169</v>
      </c>
      <c r="G1250" s="17" t="n">
        <v>1</v>
      </c>
      <c r="H1250" s="17" t="n">
        <v>0</v>
      </c>
      <c r="I1250" s="17" t="n">
        <v>0</v>
      </c>
      <c r="J1250" s="17" t="n">
        <v>0</v>
      </c>
      <c r="K1250" s="17" t="n">
        <v>1</v>
      </c>
      <c r="L1250" s="17" t="n">
        <v>2</v>
      </c>
      <c r="M1250" s="17" t="n">
        <v>0</v>
      </c>
      <c r="N1250" s="17" t="n">
        <v>0</v>
      </c>
      <c r="O1250" s="17" t="n">
        <v>0</v>
      </c>
      <c r="P1250" s="17" t="n">
        <v>0</v>
      </c>
      <c r="Q1250" s="17" t="n">
        <v>0</v>
      </c>
      <c r="R1250" s="17" t="n">
        <v>0</v>
      </c>
      <c r="S1250" s="17" t="n">
        <v>0</v>
      </c>
      <c r="T1250" s="17" t="n">
        <v>0</v>
      </c>
    </row>
    <row r="1251" customFormat="false" ht="15" hidden="false" customHeight="true" outlineLevel="0" collapsed="false">
      <c r="A1251" s="17" t="s">
        <v>613</v>
      </c>
      <c r="B1251" s="17" t="s">
        <v>142</v>
      </c>
      <c r="C1251" s="17" t="s">
        <v>217</v>
      </c>
      <c r="D1251" s="17" t="s">
        <v>235</v>
      </c>
      <c r="E1251" s="17" t="s">
        <v>139</v>
      </c>
      <c r="F1251" s="17" t="s">
        <v>7</v>
      </c>
      <c r="G1251" s="17" t="n">
        <v>4</v>
      </c>
      <c r="H1251" s="17" t="n">
        <v>3</v>
      </c>
      <c r="I1251" s="17" t="n">
        <v>4</v>
      </c>
      <c r="J1251" s="17" t="n">
        <v>1</v>
      </c>
      <c r="K1251" s="17" t="n">
        <v>6</v>
      </c>
      <c r="L1251" s="17" t="n">
        <v>118</v>
      </c>
      <c r="M1251" s="17" t="n">
        <v>162</v>
      </c>
      <c r="N1251" s="17" t="n">
        <v>161</v>
      </c>
      <c r="O1251" s="17" t="n">
        <v>53</v>
      </c>
      <c r="P1251" s="17" t="n">
        <v>0</v>
      </c>
      <c r="Q1251" s="17" t="n">
        <v>0</v>
      </c>
      <c r="R1251" s="17" t="n">
        <v>0</v>
      </c>
      <c r="S1251" s="17" t="n">
        <v>0</v>
      </c>
      <c r="T1251" s="17" t="n">
        <v>0</v>
      </c>
    </row>
    <row r="1252" customFormat="false" ht="15" hidden="false" customHeight="true" outlineLevel="0" collapsed="false">
      <c r="A1252" s="17" t="s">
        <v>613</v>
      </c>
      <c r="B1252" s="17" t="s">
        <v>142</v>
      </c>
      <c r="C1252" s="17" t="s">
        <v>217</v>
      </c>
      <c r="D1252" s="17" t="s">
        <v>235</v>
      </c>
      <c r="E1252" s="17" t="s">
        <v>139</v>
      </c>
      <c r="F1252" s="17" t="s">
        <v>140</v>
      </c>
      <c r="G1252" s="17" t="n">
        <v>2</v>
      </c>
      <c r="H1252" s="17" t="n">
        <v>0</v>
      </c>
      <c r="I1252" s="17" t="n">
        <v>0</v>
      </c>
      <c r="J1252" s="17" t="n">
        <v>0</v>
      </c>
      <c r="K1252" s="17" t="n">
        <v>2</v>
      </c>
      <c r="L1252" s="17" t="n">
        <v>6</v>
      </c>
      <c r="M1252" s="17" t="n">
        <v>0</v>
      </c>
      <c r="N1252" s="17" t="n">
        <v>0</v>
      </c>
      <c r="O1252" s="17" t="n">
        <v>0</v>
      </c>
      <c r="P1252" s="17" t="n">
        <v>0</v>
      </c>
      <c r="Q1252" s="17" t="n">
        <v>0</v>
      </c>
      <c r="R1252" s="17" t="n">
        <v>0</v>
      </c>
      <c r="S1252" s="17" t="n">
        <v>0</v>
      </c>
      <c r="T1252" s="17" t="n">
        <v>0</v>
      </c>
    </row>
    <row r="1253" customFormat="false" ht="15" hidden="false" customHeight="true" outlineLevel="0" collapsed="false">
      <c r="A1253" s="17" t="s">
        <v>613</v>
      </c>
      <c r="B1253" s="17" t="s">
        <v>142</v>
      </c>
      <c r="C1253" s="17" t="s">
        <v>217</v>
      </c>
      <c r="D1253" s="17" t="s">
        <v>235</v>
      </c>
      <c r="E1253" s="17" t="s">
        <v>139</v>
      </c>
      <c r="F1253" s="17" t="s">
        <v>150</v>
      </c>
      <c r="G1253" s="17" t="n">
        <v>3</v>
      </c>
      <c r="H1253" s="17" t="n">
        <v>3</v>
      </c>
      <c r="I1253" s="17" t="n">
        <v>4</v>
      </c>
      <c r="J1253" s="17" t="n">
        <v>1</v>
      </c>
      <c r="K1253" s="17" t="n">
        <v>5</v>
      </c>
      <c r="L1253" s="17" t="n">
        <v>98</v>
      </c>
      <c r="M1253" s="17" t="n">
        <v>137</v>
      </c>
      <c r="N1253" s="17" t="n">
        <v>121</v>
      </c>
      <c r="O1253" s="17" t="n">
        <v>53</v>
      </c>
      <c r="P1253" s="17" t="n">
        <v>0</v>
      </c>
      <c r="Q1253" s="17" t="n">
        <v>0</v>
      </c>
      <c r="R1253" s="17" t="n">
        <v>0</v>
      </c>
      <c r="S1253" s="17" t="n">
        <v>0</v>
      </c>
      <c r="T1253" s="17" t="n">
        <v>0</v>
      </c>
    </row>
    <row r="1254" customFormat="false" ht="15" hidden="false" customHeight="true" outlineLevel="0" collapsed="false">
      <c r="A1254" s="17" t="s">
        <v>613</v>
      </c>
      <c r="B1254" s="17" t="s">
        <v>142</v>
      </c>
      <c r="C1254" s="17" t="s">
        <v>217</v>
      </c>
      <c r="D1254" s="17" t="s">
        <v>235</v>
      </c>
      <c r="E1254" s="17" t="s">
        <v>139</v>
      </c>
      <c r="F1254" s="17" t="s">
        <v>166</v>
      </c>
      <c r="G1254" s="17" t="n">
        <v>0</v>
      </c>
      <c r="H1254" s="17" t="n">
        <v>0</v>
      </c>
      <c r="I1254" s="17" t="n">
        <v>1</v>
      </c>
      <c r="J1254" s="17" t="n">
        <v>0</v>
      </c>
      <c r="K1254" s="17" t="n">
        <v>1</v>
      </c>
      <c r="L1254" s="17" t="n">
        <v>0</v>
      </c>
      <c r="M1254" s="17" t="n">
        <v>0</v>
      </c>
      <c r="N1254" s="17" t="n">
        <v>10</v>
      </c>
      <c r="O1254" s="17" t="n">
        <v>0</v>
      </c>
      <c r="P1254" s="17" t="n">
        <v>0</v>
      </c>
      <c r="Q1254" s="17" t="n">
        <v>0</v>
      </c>
      <c r="R1254" s="17" t="n">
        <v>0</v>
      </c>
      <c r="S1254" s="17" t="n">
        <v>0</v>
      </c>
      <c r="T1254" s="17" t="n">
        <v>0</v>
      </c>
    </row>
    <row r="1255" customFormat="false" ht="15" hidden="false" customHeight="true" outlineLevel="0" collapsed="false">
      <c r="A1255" s="17" t="s">
        <v>613</v>
      </c>
      <c r="B1255" s="17" t="s">
        <v>142</v>
      </c>
      <c r="C1255" s="17" t="s">
        <v>217</v>
      </c>
      <c r="D1255" s="17" t="s">
        <v>235</v>
      </c>
      <c r="E1255" s="17" t="s">
        <v>139</v>
      </c>
      <c r="F1255" s="17" t="s">
        <v>158</v>
      </c>
      <c r="G1255" s="17" t="n">
        <v>2</v>
      </c>
      <c r="H1255" s="17" t="n">
        <v>3</v>
      </c>
      <c r="I1255" s="17" t="n">
        <v>2</v>
      </c>
      <c r="J1255" s="17" t="n">
        <v>0</v>
      </c>
      <c r="K1255" s="17" t="n">
        <v>4</v>
      </c>
      <c r="L1255" s="17" t="n">
        <v>14</v>
      </c>
      <c r="M1255" s="17" t="n">
        <v>24</v>
      </c>
      <c r="N1255" s="17" t="n">
        <v>30</v>
      </c>
      <c r="O1255" s="17" t="n">
        <v>0</v>
      </c>
      <c r="P1255" s="17" t="n">
        <v>0</v>
      </c>
      <c r="Q1255" s="17" t="n">
        <v>0</v>
      </c>
      <c r="R1255" s="17" t="n">
        <v>0</v>
      </c>
      <c r="S1255" s="17" t="n">
        <v>0</v>
      </c>
      <c r="T1255" s="17" t="n">
        <v>0</v>
      </c>
    </row>
    <row r="1256" customFormat="false" ht="15" hidden="false" customHeight="true" outlineLevel="0" collapsed="false">
      <c r="A1256" s="17" t="s">
        <v>613</v>
      </c>
      <c r="B1256" s="17" t="s">
        <v>142</v>
      </c>
      <c r="C1256" s="17" t="s">
        <v>217</v>
      </c>
      <c r="D1256" s="17" t="s">
        <v>235</v>
      </c>
      <c r="E1256" s="17" t="s">
        <v>139</v>
      </c>
      <c r="F1256" s="17" t="s">
        <v>169</v>
      </c>
      <c r="G1256" s="17" t="n">
        <v>0</v>
      </c>
      <c r="H1256" s="17" t="n">
        <v>1</v>
      </c>
      <c r="I1256" s="17" t="n">
        <v>0</v>
      </c>
      <c r="J1256" s="17" t="n">
        <v>0</v>
      </c>
      <c r="K1256" s="17" t="n">
        <v>1</v>
      </c>
      <c r="L1256" s="17" t="n">
        <v>0</v>
      </c>
      <c r="M1256" s="17" t="n">
        <v>1</v>
      </c>
      <c r="N1256" s="17" t="n">
        <v>0</v>
      </c>
      <c r="O1256" s="17" t="n">
        <v>0</v>
      </c>
      <c r="P1256" s="17" t="n">
        <v>0</v>
      </c>
      <c r="Q1256" s="17" t="n">
        <v>0</v>
      </c>
      <c r="R1256" s="17" t="n">
        <v>0</v>
      </c>
      <c r="S1256" s="17" t="n">
        <v>0</v>
      </c>
      <c r="T1256" s="17" t="n">
        <v>0</v>
      </c>
    </row>
    <row r="1257" customFormat="false" ht="15" hidden="false" customHeight="true" outlineLevel="0" collapsed="false">
      <c r="A1257" s="17" t="s">
        <v>613</v>
      </c>
      <c r="B1257" s="17" t="s">
        <v>142</v>
      </c>
      <c r="C1257" s="17" t="s">
        <v>217</v>
      </c>
      <c r="D1257" s="17" t="s">
        <v>218</v>
      </c>
      <c r="E1257" s="17" t="s">
        <v>139</v>
      </c>
      <c r="F1257" s="17" t="s">
        <v>7</v>
      </c>
      <c r="G1257" s="17" t="n">
        <v>1</v>
      </c>
      <c r="H1257" s="17" t="n">
        <v>0</v>
      </c>
      <c r="I1257" s="17" t="n">
        <v>1</v>
      </c>
      <c r="J1257" s="17" t="n">
        <v>1</v>
      </c>
      <c r="K1257" s="17" t="n">
        <v>2</v>
      </c>
      <c r="L1257" s="17" t="n">
        <v>12</v>
      </c>
      <c r="M1257" s="17" t="n">
        <v>0</v>
      </c>
      <c r="N1257" s="17" t="n">
        <v>145</v>
      </c>
      <c r="O1257" s="17" t="n">
        <v>28</v>
      </c>
      <c r="P1257" s="17" t="n">
        <v>0</v>
      </c>
      <c r="Q1257" s="17" t="n">
        <v>0</v>
      </c>
      <c r="R1257" s="17" t="n">
        <v>0</v>
      </c>
      <c r="S1257" s="17" t="n">
        <v>0</v>
      </c>
      <c r="T1257" s="17" t="n">
        <v>0</v>
      </c>
    </row>
    <row r="1258" customFormat="false" ht="15" hidden="false" customHeight="true" outlineLevel="0" collapsed="false">
      <c r="A1258" s="17" t="s">
        <v>613</v>
      </c>
      <c r="B1258" s="17" t="s">
        <v>142</v>
      </c>
      <c r="C1258" s="17" t="s">
        <v>217</v>
      </c>
      <c r="D1258" s="17" t="s">
        <v>218</v>
      </c>
      <c r="E1258" s="17" t="s">
        <v>139</v>
      </c>
      <c r="F1258" s="17" t="s">
        <v>140</v>
      </c>
      <c r="G1258" s="17" t="n">
        <v>0</v>
      </c>
      <c r="H1258" s="17" t="n">
        <v>0</v>
      </c>
      <c r="I1258" s="17" t="n">
        <v>1</v>
      </c>
      <c r="J1258" s="17" t="n">
        <v>0</v>
      </c>
      <c r="K1258" s="17" t="n">
        <v>1</v>
      </c>
      <c r="L1258" s="17" t="n">
        <v>0</v>
      </c>
      <c r="M1258" s="17" t="n">
        <v>0</v>
      </c>
      <c r="N1258" s="17" t="n">
        <v>36</v>
      </c>
      <c r="O1258" s="17" t="n">
        <v>0</v>
      </c>
      <c r="P1258" s="17" t="n">
        <v>0</v>
      </c>
      <c r="Q1258" s="17" t="n">
        <v>0</v>
      </c>
      <c r="R1258" s="17" t="n">
        <v>0</v>
      </c>
      <c r="S1258" s="17" t="n">
        <v>0</v>
      </c>
      <c r="T1258" s="17" t="n">
        <v>0</v>
      </c>
    </row>
    <row r="1259" customFormat="false" ht="15" hidden="false" customHeight="true" outlineLevel="0" collapsed="false">
      <c r="A1259" s="17" t="s">
        <v>613</v>
      </c>
      <c r="B1259" s="17" t="s">
        <v>142</v>
      </c>
      <c r="C1259" s="17" t="s">
        <v>217</v>
      </c>
      <c r="D1259" s="17" t="s">
        <v>218</v>
      </c>
      <c r="E1259" s="17" t="s">
        <v>139</v>
      </c>
      <c r="F1259" s="17" t="s">
        <v>150</v>
      </c>
      <c r="G1259" s="17" t="n">
        <v>1</v>
      </c>
      <c r="H1259" s="17" t="n">
        <v>0</v>
      </c>
      <c r="I1259" s="17" t="n">
        <v>1</v>
      </c>
      <c r="J1259" s="17" t="n">
        <v>1</v>
      </c>
      <c r="K1259" s="17" t="n">
        <v>2</v>
      </c>
      <c r="L1259" s="17" t="n">
        <v>12</v>
      </c>
      <c r="M1259" s="17" t="n">
        <v>0</v>
      </c>
      <c r="N1259" s="17" t="n">
        <v>69</v>
      </c>
      <c r="O1259" s="17" t="n">
        <v>22</v>
      </c>
      <c r="P1259" s="17" t="n">
        <v>0</v>
      </c>
      <c r="Q1259" s="17" t="n">
        <v>0</v>
      </c>
      <c r="R1259" s="17" t="n">
        <v>0</v>
      </c>
      <c r="S1259" s="17" t="n">
        <v>0</v>
      </c>
      <c r="T1259" s="17" t="n">
        <v>0</v>
      </c>
    </row>
    <row r="1260" customFormat="false" ht="15" hidden="false" customHeight="true" outlineLevel="0" collapsed="false">
      <c r="A1260" s="17" t="s">
        <v>613</v>
      </c>
      <c r="B1260" s="17" t="s">
        <v>142</v>
      </c>
      <c r="C1260" s="17" t="s">
        <v>217</v>
      </c>
      <c r="D1260" s="17" t="s">
        <v>218</v>
      </c>
      <c r="E1260" s="17" t="s">
        <v>139</v>
      </c>
      <c r="F1260" s="17" t="s">
        <v>158</v>
      </c>
      <c r="G1260" s="17" t="n">
        <v>0</v>
      </c>
      <c r="H1260" s="17" t="n">
        <v>0</v>
      </c>
      <c r="I1260" s="17" t="n">
        <v>1</v>
      </c>
      <c r="J1260" s="17" t="n">
        <v>1</v>
      </c>
      <c r="K1260" s="17" t="n">
        <v>1</v>
      </c>
      <c r="L1260" s="17" t="n">
        <v>0</v>
      </c>
      <c r="M1260" s="17" t="n">
        <v>0</v>
      </c>
      <c r="N1260" s="17" t="n">
        <v>39</v>
      </c>
      <c r="O1260" s="17" t="n">
        <v>6</v>
      </c>
      <c r="P1260" s="17" t="n">
        <v>0</v>
      </c>
      <c r="Q1260" s="17" t="n">
        <v>0</v>
      </c>
      <c r="R1260" s="17" t="n">
        <v>0</v>
      </c>
      <c r="S1260" s="17" t="n">
        <v>0</v>
      </c>
      <c r="T1260" s="17" t="n">
        <v>0</v>
      </c>
    </row>
    <row r="1261" customFormat="false" ht="15" hidden="false" customHeight="true" outlineLevel="0" collapsed="false">
      <c r="A1261" s="17" t="s">
        <v>613</v>
      </c>
      <c r="B1261" s="17" t="s">
        <v>142</v>
      </c>
      <c r="C1261" s="17" t="s">
        <v>217</v>
      </c>
      <c r="D1261" s="17" t="s">
        <v>218</v>
      </c>
      <c r="E1261" s="17" t="s">
        <v>139</v>
      </c>
      <c r="F1261" s="17" t="s">
        <v>169</v>
      </c>
      <c r="G1261" s="17" t="n">
        <v>0</v>
      </c>
      <c r="H1261" s="17" t="n">
        <v>0</v>
      </c>
      <c r="I1261" s="17" t="n">
        <v>1</v>
      </c>
      <c r="J1261" s="17" t="n">
        <v>0</v>
      </c>
      <c r="K1261" s="17" t="n">
        <v>1</v>
      </c>
      <c r="L1261" s="17" t="n">
        <v>0</v>
      </c>
      <c r="M1261" s="17" t="n">
        <v>0</v>
      </c>
      <c r="N1261" s="17" t="n">
        <v>1</v>
      </c>
      <c r="O1261" s="17" t="n">
        <v>0</v>
      </c>
      <c r="P1261" s="17" t="n">
        <v>0</v>
      </c>
      <c r="Q1261" s="17" t="n">
        <v>0</v>
      </c>
      <c r="R1261" s="17" t="n">
        <v>0</v>
      </c>
      <c r="S1261" s="17" t="n">
        <v>0</v>
      </c>
      <c r="T1261" s="17" t="n">
        <v>0</v>
      </c>
    </row>
    <row r="1262" customFormat="false" ht="15" hidden="false" customHeight="true" outlineLevel="0" collapsed="false">
      <c r="A1262" s="17" t="s">
        <v>11744</v>
      </c>
      <c r="B1262" s="17" t="s">
        <v>142</v>
      </c>
      <c r="C1262" s="17" t="s">
        <v>134</v>
      </c>
      <c r="D1262" s="17" t="s">
        <v>135</v>
      </c>
      <c r="E1262" s="17" t="s">
        <v>139</v>
      </c>
      <c r="F1262" s="17" t="s">
        <v>7</v>
      </c>
      <c r="G1262" s="17" t="n">
        <v>1</v>
      </c>
      <c r="H1262" s="17" t="n">
        <v>0</v>
      </c>
      <c r="I1262" s="17" t="n">
        <v>1</v>
      </c>
      <c r="J1262" s="17" t="n">
        <v>0</v>
      </c>
      <c r="K1262" s="17" t="n">
        <v>1</v>
      </c>
      <c r="L1262" s="17" t="n">
        <v>25</v>
      </c>
      <c r="M1262" s="17" t="n">
        <v>0</v>
      </c>
      <c r="N1262" s="17" t="n">
        <v>25</v>
      </c>
      <c r="O1262" s="17" t="n">
        <v>0</v>
      </c>
      <c r="P1262" s="17" t="n">
        <v>0</v>
      </c>
      <c r="Q1262" s="17" t="n">
        <v>0</v>
      </c>
      <c r="R1262" s="17" t="n">
        <v>0</v>
      </c>
      <c r="S1262" s="17" t="n">
        <v>0</v>
      </c>
      <c r="T1262" s="17" t="n">
        <v>0</v>
      </c>
    </row>
    <row r="1263" customFormat="false" ht="15" hidden="false" customHeight="true" outlineLevel="0" collapsed="false">
      <c r="A1263" s="17" t="s">
        <v>11744</v>
      </c>
      <c r="B1263" s="17" t="s">
        <v>142</v>
      </c>
      <c r="C1263" s="17" t="s">
        <v>134</v>
      </c>
      <c r="D1263" s="17" t="s">
        <v>135</v>
      </c>
      <c r="E1263" s="17" t="s">
        <v>139</v>
      </c>
      <c r="F1263" s="17" t="s">
        <v>150</v>
      </c>
      <c r="G1263" s="17" t="n">
        <v>1</v>
      </c>
      <c r="H1263" s="17" t="n">
        <v>0</v>
      </c>
      <c r="I1263" s="17" t="n">
        <v>1</v>
      </c>
      <c r="J1263" s="17" t="n">
        <v>0</v>
      </c>
      <c r="K1263" s="17" t="n">
        <v>1</v>
      </c>
      <c r="L1263" s="17" t="n">
        <v>22</v>
      </c>
      <c r="M1263" s="17" t="n">
        <v>0</v>
      </c>
      <c r="N1263" s="17" t="n">
        <v>13</v>
      </c>
      <c r="O1263" s="17" t="n">
        <v>0</v>
      </c>
      <c r="P1263" s="17" t="n">
        <v>0</v>
      </c>
      <c r="Q1263" s="17" t="n">
        <v>0</v>
      </c>
      <c r="R1263" s="17" t="n">
        <v>0</v>
      </c>
      <c r="S1263" s="17" t="n">
        <v>0</v>
      </c>
      <c r="T1263" s="17" t="n">
        <v>0</v>
      </c>
    </row>
    <row r="1264" customFormat="false" ht="15" hidden="false" customHeight="true" outlineLevel="0" collapsed="false">
      <c r="A1264" s="17" t="s">
        <v>11744</v>
      </c>
      <c r="B1264" s="17" t="s">
        <v>142</v>
      </c>
      <c r="C1264" s="17" t="s">
        <v>134</v>
      </c>
      <c r="D1264" s="17" t="s">
        <v>135</v>
      </c>
      <c r="E1264" s="17" t="s">
        <v>139</v>
      </c>
      <c r="F1264" s="17" t="s">
        <v>158</v>
      </c>
      <c r="G1264" s="17" t="n">
        <v>1</v>
      </c>
      <c r="H1264" s="17" t="n">
        <v>0</v>
      </c>
      <c r="I1264" s="17" t="n">
        <v>1</v>
      </c>
      <c r="J1264" s="17" t="n">
        <v>0</v>
      </c>
      <c r="K1264" s="17" t="n">
        <v>1</v>
      </c>
      <c r="L1264" s="17" t="n">
        <v>3</v>
      </c>
      <c r="M1264" s="17" t="n">
        <v>0</v>
      </c>
      <c r="N1264" s="17" t="n">
        <v>12</v>
      </c>
      <c r="O1264" s="17" t="n">
        <v>0</v>
      </c>
      <c r="P1264" s="17" t="n">
        <v>0</v>
      </c>
      <c r="Q1264" s="17" t="n">
        <v>0</v>
      </c>
      <c r="R1264" s="17" t="n">
        <v>0</v>
      </c>
      <c r="S1264" s="17" t="n">
        <v>0</v>
      </c>
      <c r="T1264" s="17" t="n">
        <v>0</v>
      </c>
    </row>
    <row r="1265" customFormat="false" ht="15" hidden="false" customHeight="true" outlineLevel="0" collapsed="false">
      <c r="A1265" s="17" t="s">
        <v>11744</v>
      </c>
      <c r="B1265" s="17" t="s">
        <v>142</v>
      </c>
      <c r="C1265" s="17" t="s">
        <v>134</v>
      </c>
      <c r="D1265" s="17" t="s">
        <v>177</v>
      </c>
      <c r="E1265" s="17" t="s">
        <v>243</v>
      </c>
      <c r="F1265" s="17" t="s">
        <v>7</v>
      </c>
      <c r="G1265" s="17" t="n">
        <v>1</v>
      </c>
      <c r="H1265" s="17" t="n">
        <v>1</v>
      </c>
      <c r="I1265" s="17" t="n">
        <v>1</v>
      </c>
      <c r="J1265" s="17" t="n">
        <v>1</v>
      </c>
      <c r="K1265" s="17" t="n">
        <v>1</v>
      </c>
      <c r="L1265" s="17" t="n">
        <v>179</v>
      </c>
      <c r="M1265" s="17" t="n">
        <v>228</v>
      </c>
      <c r="N1265" s="17" t="n">
        <v>341</v>
      </c>
      <c r="O1265" s="17" t="n">
        <v>187</v>
      </c>
      <c r="P1265" s="17" t="n">
        <v>0</v>
      </c>
      <c r="Q1265" s="17" t="n">
        <v>0</v>
      </c>
      <c r="R1265" s="17" t="n">
        <v>0</v>
      </c>
      <c r="S1265" s="17" t="n">
        <v>0</v>
      </c>
      <c r="T1265" s="17" t="n">
        <v>0</v>
      </c>
    </row>
    <row r="1266" customFormat="false" ht="15" hidden="false" customHeight="true" outlineLevel="0" collapsed="false">
      <c r="A1266" s="17" t="s">
        <v>11744</v>
      </c>
      <c r="B1266" s="17" t="s">
        <v>142</v>
      </c>
      <c r="C1266" s="17" t="s">
        <v>134</v>
      </c>
      <c r="D1266" s="17" t="s">
        <v>177</v>
      </c>
      <c r="E1266" s="17" t="s">
        <v>243</v>
      </c>
      <c r="F1266" s="17" t="s">
        <v>140</v>
      </c>
      <c r="G1266" s="17" t="n">
        <v>1</v>
      </c>
      <c r="H1266" s="17" t="n">
        <v>1</v>
      </c>
      <c r="I1266" s="17" t="n">
        <v>1</v>
      </c>
      <c r="J1266" s="17" t="n">
        <v>1</v>
      </c>
      <c r="K1266" s="17" t="n">
        <v>1</v>
      </c>
      <c r="L1266" s="17" t="n">
        <v>5</v>
      </c>
      <c r="M1266" s="17" t="n">
        <v>9</v>
      </c>
      <c r="N1266" s="17" t="n">
        <v>3</v>
      </c>
      <c r="O1266" s="17" t="n">
        <v>9</v>
      </c>
      <c r="P1266" s="17" t="n">
        <v>0</v>
      </c>
      <c r="Q1266" s="17" t="n">
        <v>0</v>
      </c>
      <c r="R1266" s="17" t="n">
        <v>0</v>
      </c>
      <c r="S1266" s="17" t="n">
        <v>0</v>
      </c>
      <c r="T1266" s="17" t="n">
        <v>0</v>
      </c>
    </row>
    <row r="1267" customFormat="false" ht="15" hidden="false" customHeight="true" outlineLevel="0" collapsed="false">
      <c r="A1267" s="17" t="s">
        <v>11744</v>
      </c>
      <c r="B1267" s="17" t="s">
        <v>142</v>
      </c>
      <c r="C1267" s="17" t="s">
        <v>134</v>
      </c>
      <c r="D1267" s="17" t="s">
        <v>177</v>
      </c>
      <c r="E1267" s="17" t="s">
        <v>243</v>
      </c>
      <c r="F1267" s="17" t="s">
        <v>144</v>
      </c>
      <c r="G1267" s="17" t="n">
        <v>1</v>
      </c>
      <c r="H1267" s="17" t="n">
        <v>1</v>
      </c>
      <c r="I1267" s="17" t="n">
        <v>1</v>
      </c>
      <c r="J1267" s="17" t="n">
        <v>1</v>
      </c>
      <c r="K1267" s="17" t="n">
        <v>1</v>
      </c>
      <c r="L1267" s="17" t="n">
        <v>85</v>
      </c>
      <c r="M1267" s="17" t="n">
        <v>105</v>
      </c>
      <c r="N1267" s="17" t="n">
        <v>108</v>
      </c>
      <c r="O1267" s="17" t="n">
        <v>78</v>
      </c>
      <c r="P1267" s="17" t="n">
        <v>0</v>
      </c>
      <c r="Q1267" s="17" t="n">
        <v>0</v>
      </c>
      <c r="R1267" s="17" t="n">
        <v>0</v>
      </c>
      <c r="S1267" s="17" t="n">
        <v>0</v>
      </c>
      <c r="T1267" s="17" t="n">
        <v>0</v>
      </c>
    </row>
    <row r="1268" customFormat="false" ht="15" hidden="false" customHeight="true" outlineLevel="0" collapsed="false">
      <c r="A1268" s="17" t="s">
        <v>11744</v>
      </c>
      <c r="B1268" s="17" t="s">
        <v>142</v>
      </c>
      <c r="C1268" s="17" t="s">
        <v>134</v>
      </c>
      <c r="D1268" s="17" t="s">
        <v>177</v>
      </c>
      <c r="E1268" s="17" t="s">
        <v>243</v>
      </c>
      <c r="F1268" s="17" t="s">
        <v>150</v>
      </c>
      <c r="G1268" s="17" t="n">
        <v>1</v>
      </c>
      <c r="H1268" s="17" t="n">
        <v>1</v>
      </c>
      <c r="I1268" s="17" t="n">
        <v>1</v>
      </c>
      <c r="J1268" s="17" t="n">
        <v>1</v>
      </c>
      <c r="K1268" s="17" t="n">
        <v>1</v>
      </c>
      <c r="L1268" s="17" t="n">
        <v>79</v>
      </c>
      <c r="M1268" s="17" t="n">
        <v>107</v>
      </c>
      <c r="N1268" s="17" t="n">
        <v>198</v>
      </c>
      <c r="O1268" s="17" t="n">
        <v>97</v>
      </c>
      <c r="P1268" s="17" t="n">
        <v>0</v>
      </c>
      <c r="Q1268" s="17" t="n">
        <v>0</v>
      </c>
      <c r="R1268" s="17" t="n">
        <v>0</v>
      </c>
      <c r="S1268" s="17" t="n">
        <v>0</v>
      </c>
      <c r="T1268" s="17" t="n">
        <v>0</v>
      </c>
    </row>
    <row r="1269" customFormat="false" ht="15" hidden="false" customHeight="true" outlineLevel="0" collapsed="false">
      <c r="A1269" s="17" t="s">
        <v>11744</v>
      </c>
      <c r="B1269" s="17" t="s">
        <v>142</v>
      </c>
      <c r="C1269" s="17" t="s">
        <v>134</v>
      </c>
      <c r="D1269" s="17" t="s">
        <v>177</v>
      </c>
      <c r="E1269" s="17" t="s">
        <v>243</v>
      </c>
      <c r="F1269" s="17" t="s">
        <v>158</v>
      </c>
      <c r="G1269" s="17" t="n">
        <v>1</v>
      </c>
      <c r="H1269" s="17" t="n">
        <v>1</v>
      </c>
      <c r="I1269" s="17" t="n">
        <v>1</v>
      </c>
      <c r="J1269" s="17" t="n">
        <v>1</v>
      </c>
      <c r="K1269" s="17" t="n">
        <v>1</v>
      </c>
      <c r="L1269" s="17" t="n">
        <v>10</v>
      </c>
      <c r="M1269" s="17" t="n">
        <v>5</v>
      </c>
      <c r="N1269" s="17" t="n">
        <v>32</v>
      </c>
      <c r="O1269" s="17" t="n">
        <v>2</v>
      </c>
      <c r="P1269" s="17" t="n">
        <v>0</v>
      </c>
      <c r="Q1269" s="17" t="n">
        <v>0</v>
      </c>
      <c r="R1269" s="17" t="n">
        <v>0</v>
      </c>
      <c r="S1269" s="17" t="n">
        <v>0</v>
      </c>
      <c r="T1269" s="17" t="n">
        <v>0</v>
      </c>
    </row>
    <row r="1270" customFormat="false" ht="15" hidden="false" customHeight="true" outlineLevel="0" collapsed="false">
      <c r="A1270" s="17" t="s">
        <v>11744</v>
      </c>
      <c r="B1270" s="17" t="s">
        <v>142</v>
      </c>
      <c r="C1270" s="17" t="s">
        <v>134</v>
      </c>
      <c r="D1270" s="17" t="s">
        <v>177</v>
      </c>
      <c r="E1270" s="17" t="s">
        <v>243</v>
      </c>
      <c r="F1270" s="17" t="s">
        <v>169</v>
      </c>
      <c r="G1270" s="17" t="n">
        <v>0</v>
      </c>
      <c r="H1270" s="17" t="n">
        <v>1</v>
      </c>
      <c r="I1270" s="17" t="n">
        <v>0</v>
      </c>
      <c r="J1270" s="17" t="n">
        <v>1</v>
      </c>
      <c r="K1270" s="17" t="n">
        <v>1</v>
      </c>
      <c r="L1270" s="17" t="n">
        <v>0</v>
      </c>
      <c r="M1270" s="17" t="n">
        <v>2</v>
      </c>
      <c r="N1270" s="17" t="n">
        <v>0</v>
      </c>
      <c r="O1270" s="17" t="n">
        <v>1</v>
      </c>
      <c r="P1270" s="17" t="n">
        <v>0</v>
      </c>
      <c r="Q1270" s="17" t="n">
        <v>0</v>
      </c>
      <c r="R1270" s="17" t="n">
        <v>0</v>
      </c>
      <c r="S1270" s="17" t="n">
        <v>0</v>
      </c>
      <c r="T1270" s="17" t="n">
        <v>0</v>
      </c>
    </row>
    <row r="1271" customFormat="false" ht="15" hidden="false" customHeight="true" outlineLevel="0" collapsed="false">
      <c r="A1271" s="17" t="s">
        <v>11744</v>
      </c>
      <c r="B1271" s="17" t="s">
        <v>142</v>
      </c>
      <c r="C1271" s="17" t="s">
        <v>148</v>
      </c>
      <c r="D1271" s="17" t="s">
        <v>14443</v>
      </c>
      <c r="E1271" s="17" t="s">
        <v>139</v>
      </c>
      <c r="F1271" s="17" t="s">
        <v>7</v>
      </c>
      <c r="G1271" s="17" t="n">
        <v>1</v>
      </c>
      <c r="H1271" s="17" t="n">
        <v>1</v>
      </c>
      <c r="I1271" s="17" t="n">
        <v>0</v>
      </c>
      <c r="J1271" s="17" t="n">
        <v>0</v>
      </c>
      <c r="K1271" s="17" t="n">
        <v>1</v>
      </c>
      <c r="L1271" s="17" t="n">
        <v>7</v>
      </c>
      <c r="M1271" s="17" t="n">
        <v>2</v>
      </c>
      <c r="N1271" s="17" t="n">
        <v>0</v>
      </c>
      <c r="O1271" s="17" t="n">
        <v>0</v>
      </c>
      <c r="P1271" s="17" t="n">
        <v>0</v>
      </c>
      <c r="Q1271" s="17" t="n">
        <v>0</v>
      </c>
      <c r="R1271" s="17" t="n">
        <v>0</v>
      </c>
      <c r="S1271" s="17" t="n">
        <v>0</v>
      </c>
      <c r="T1271" s="17" t="n">
        <v>0</v>
      </c>
    </row>
    <row r="1272" customFormat="false" ht="15" hidden="false" customHeight="true" outlineLevel="0" collapsed="false">
      <c r="A1272" s="17" t="s">
        <v>11744</v>
      </c>
      <c r="B1272" s="17" t="s">
        <v>142</v>
      </c>
      <c r="C1272" s="17" t="s">
        <v>148</v>
      </c>
      <c r="D1272" s="17" t="s">
        <v>14443</v>
      </c>
      <c r="E1272" s="17" t="s">
        <v>139</v>
      </c>
      <c r="F1272" s="17" t="s">
        <v>150</v>
      </c>
      <c r="G1272" s="17" t="n">
        <v>1</v>
      </c>
      <c r="H1272" s="17" t="n">
        <v>0</v>
      </c>
      <c r="I1272" s="17" t="n">
        <v>0</v>
      </c>
      <c r="J1272" s="17" t="n">
        <v>0</v>
      </c>
      <c r="K1272" s="17" t="n">
        <v>1</v>
      </c>
      <c r="L1272" s="17" t="n">
        <v>7</v>
      </c>
      <c r="M1272" s="17" t="n">
        <v>0</v>
      </c>
      <c r="N1272" s="17" t="n">
        <v>0</v>
      </c>
      <c r="O1272" s="17" t="n">
        <v>0</v>
      </c>
      <c r="P1272" s="17" t="n">
        <v>0</v>
      </c>
      <c r="Q1272" s="17" t="n">
        <v>0</v>
      </c>
      <c r="R1272" s="17" t="n">
        <v>0</v>
      </c>
      <c r="S1272" s="17" t="n">
        <v>0</v>
      </c>
      <c r="T1272" s="17" t="n">
        <v>0</v>
      </c>
    </row>
    <row r="1273" customFormat="false" ht="15" hidden="false" customHeight="true" outlineLevel="0" collapsed="false">
      <c r="A1273" s="17" t="s">
        <v>11744</v>
      </c>
      <c r="B1273" s="17" t="s">
        <v>142</v>
      </c>
      <c r="C1273" s="17" t="s">
        <v>148</v>
      </c>
      <c r="D1273" s="17" t="s">
        <v>14443</v>
      </c>
      <c r="E1273" s="17" t="s">
        <v>139</v>
      </c>
      <c r="F1273" s="17" t="s">
        <v>158</v>
      </c>
      <c r="G1273" s="17" t="n">
        <v>0</v>
      </c>
      <c r="H1273" s="17" t="n">
        <v>1</v>
      </c>
      <c r="I1273" s="17" t="n">
        <v>0</v>
      </c>
      <c r="J1273" s="17" t="n">
        <v>0</v>
      </c>
      <c r="K1273" s="17" t="n">
        <v>1</v>
      </c>
      <c r="L1273" s="17" t="n">
        <v>0</v>
      </c>
      <c r="M1273" s="17" t="n">
        <v>2</v>
      </c>
      <c r="N1273" s="17" t="n">
        <v>0</v>
      </c>
      <c r="O1273" s="17" t="n">
        <v>0</v>
      </c>
      <c r="P1273" s="17" t="n">
        <v>0</v>
      </c>
      <c r="Q1273" s="17" t="n">
        <v>0</v>
      </c>
      <c r="R1273" s="17" t="n">
        <v>0</v>
      </c>
      <c r="S1273" s="17" t="n">
        <v>0</v>
      </c>
      <c r="T1273" s="17" t="n">
        <v>0</v>
      </c>
    </row>
    <row r="1274" customFormat="false" ht="15" hidden="false" customHeight="true" outlineLevel="0" collapsed="false">
      <c r="A1274" s="17" t="s">
        <v>428</v>
      </c>
      <c r="B1274" s="17" t="s">
        <v>142</v>
      </c>
      <c r="C1274" s="17" t="s">
        <v>148</v>
      </c>
      <c r="D1274" s="17" t="s">
        <v>14443</v>
      </c>
      <c r="E1274" s="17" t="s">
        <v>139</v>
      </c>
      <c r="F1274" s="17" t="s">
        <v>7</v>
      </c>
      <c r="G1274" s="17" t="n">
        <v>1</v>
      </c>
      <c r="H1274" s="17" t="n">
        <v>0</v>
      </c>
      <c r="I1274" s="17" t="n">
        <v>1</v>
      </c>
      <c r="J1274" s="17" t="n">
        <v>1</v>
      </c>
      <c r="K1274" s="17" t="n">
        <v>1</v>
      </c>
      <c r="L1274" s="17" t="n">
        <v>2</v>
      </c>
      <c r="M1274" s="17" t="n">
        <v>0</v>
      </c>
      <c r="N1274" s="17" t="n">
        <v>55</v>
      </c>
      <c r="O1274" s="17" t="n">
        <v>1</v>
      </c>
      <c r="P1274" s="17" t="n">
        <v>0</v>
      </c>
      <c r="Q1274" s="17" t="n">
        <v>0</v>
      </c>
      <c r="R1274" s="17" t="n">
        <v>0</v>
      </c>
      <c r="S1274" s="17" t="n">
        <v>0</v>
      </c>
      <c r="T1274" s="17" t="n">
        <v>0</v>
      </c>
    </row>
    <row r="1275" customFormat="false" ht="15" hidden="false" customHeight="true" outlineLevel="0" collapsed="false">
      <c r="A1275" s="17" t="s">
        <v>428</v>
      </c>
      <c r="B1275" s="17" t="s">
        <v>142</v>
      </c>
      <c r="C1275" s="17" t="s">
        <v>148</v>
      </c>
      <c r="D1275" s="17" t="s">
        <v>14443</v>
      </c>
      <c r="E1275" s="17" t="s">
        <v>139</v>
      </c>
      <c r="F1275" s="17" t="s">
        <v>150</v>
      </c>
      <c r="G1275" s="17" t="n">
        <v>1</v>
      </c>
      <c r="H1275" s="17" t="n">
        <v>0</v>
      </c>
      <c r="I1275" s="17" t="n">
        <v>1</v>
      </c>
      <c r="J1275" s="17" t="n">
        <v>1</v>
      </c>
      <c r="K1275" s="17" t="n">
        <v>1</v>
      </c>
      <c r="L1275" s="17" t="n">
        <v>2</v>
      </c>
      <c r="M1275" s="17" t="n">
        <v>0</v>
      </c>
      <c r="N1275" s="17" t="n">
        <v>55</v>
      </c>
      <c r="O1275" s="17" t="n">
        <v>1</v>
      </c>
      <c r="P1275" s="17" t="n">
        <v>0</v>
      </c>
      <c r="Q1275" s="17" t="n">
        <v>0</v>
      </c>
      <c r="R1275" s="17" t="n">
        <v>0</v>
      </c>
      <c r="S1275" s="17" t="n">
        <v>0</v>
      </c>
      <c r="T1275" s="17" t="n">
        <v>0</v>
      </c>
    </row>
    <row r="1276" customFormat="false" ht="15" hidden="false" customHeight="true" outlineLevel="0" collapsed="false">
      <c r="A1276" s="17" t="s">
        <v>8201</v>
      </c>
      <c r="B1276" s="17" t="s">
        <v>142</v>
      </c>
      <c r="C1276" s="17" t="s">
        <v>148</v>
      </c>
      <c r="D1276" s="17" t="s">
        <v>14443</v>
      </c>
      <c r="E1276" s="17" t="s">
        <v>139</v>
      </c>
      <c r="F1276" s="17" t="s">
        <v>7</v>
      </c>
      <c r="G1276" s="17" t="n">
        <v>0</v>
      </c>
      <c r="H1276" s="17" t="n">
        <v>0</v>
      </c>
      <c r="I1276" s="17" t="n">
        <v>1</v>
      </c>
      <c r="J1276" s="17" t="n">
        <v>0</v>
      </c>
      <c r="K1276" s="17" t="n">
        <v>1</v>
      </c>
      <c r="L1276" s="17" t="n">
        <v>0</v>
      </c>
      <c r="M1276" s="17" t="n">
        <v>0</v>
      </c>
      <c r="N1276" s="17" t="n">
        <v>3</v>
      </c>
      <c r="O1276" s="17" t="n">
        <v>0</v>
      </c>
      <c r="P1276" s="17" t="n">
        <v>0</v>
      </c>
      <c r="Q1276" s="17" t="n">
        <v>0</v>
      </c>
      <c r="R1276" s="17" t="n">
        <v>0</v>
      </c>
      <c r="S1276" s="17" t="n">
        <v>0</v>
      </c>
      <c r="T1276" s="17" t="n">
        <v>0</v>
      </c>
    </row>
    <row r="1277" customFormat="false" ht="15" hidden="false" customHeight="true" outlineLevel="0" collapsed="false">
      <c r="A1277" s="17" t="s">
        <v>8201</v>
      </c>
      <c r="B1277" s="17" t="s">
        <v>142</v>
      </c>
      <c r="C1277" s="17" t="s">
        <v>148</v>
      </c>
      <c r="D1277" s="17" t="s">
        <v>14443</v>
      </c>
      <c r="E1277" s="17" t="s">
        <v>139</v>
      </c>
      <c r="F1277" s="17" t="s">
        <v>150</v>
      </c>
      <c r="G1277" s="17" t="n">
        <v>0</v>
      </c>
      <c r="H1277" s="17" t="n">
        <v>0</v>
      </c>
      <c r="I1277" s="17" t="n">
        <v>1</v>
      </c>
      <c r="J1277" s="17" t="n">
        <v>0</v>
      </c>
      <c r="K1277" s="17" t="n">
        <v>1</v>
      </c>
      <c r="L1277" s="17" t="n">
        <v>0</v>
      </c>
      <c r="M1277" s="17" t="n">
        <v>0</v>
      </c>
      <c r="N1277" s="17" t="n">
        <v>3</v>
      </c>
      <c r="O1277" s="17" t="n">
        <v>0</v>
      </c>
      <c r="P1277" s="17" t="n">
        <v>0</v>
      </c>
      <c r="Q1277" s="17" t="n">
        <v>0</v>
      </c>
      <c r="R1277" s="17" t="n">
        <v>0</v>
      </c>
      <c r="S1277" s="17" t="n">
        <v>0</v>
      </c>
      <c r="T1277" s="17" t="n">
        <v>0</v>
      </c>
    </row>
    <row r="1278" customFormat="false" ht="15" hidden="false" customHeight="true" outlineLevel="0" collapsed="false">
      <c r="A1278" s="17" t="s">
        <v>6416</v>
      </c>
      <c r="B1278" s="17" t="s">
        <v>142</v>
      </c>
      <c r="C1278" s="17" t="s">
        <v>134</v>
      </c>
      <c r="D1278" s="17" t="s">
        <v>14446</v>
      </c>
      <c r="E1278" s="17" t="s">
        <v>243</v>
      </c>
      <c r="F1278" s="17" t="s">
        <v>7</v>
      </c>
      <c r="G1278" s="17" t="n">
        <v>1</v>
      </c>
      <c r="H1278" s="17" t="n">
        <v>1</v>
      </c>
      <c r="I1278" s="17" t="n">
        <v>1</v>
      </c>
      <c r="J1278" s="17" t="n">
        <v>1</v>
      </c>
      <c r="K1278" s="17" t="n">
        <v>1</v>
      </c>
      <c r="L1278" s="17" t="n">
        <v>145</v>
      </c>
      <c r="M1278" s="17" t="n">
        <v>592</v>
      </c>
      <c r="N1278" s="17" t="n">
        <v>498</v>
      </c>
      <c r="O1278" s="17" t="n">
        <v>153</v>
      </c>
      <c r="P1278" s="17" t="n">
        <v>0</v>
      </c>
      <c r="Q1278" s="17" t="n">
        <v>0</v>
      </c>
      <c r="R1278" s="17" t="n">
        <v>0</v>
      </c>
      <c r="S1278" s="17" t="n">
        <v>0</v>
      </c>
      <c r="T1278" s="17" t="n">
        <v>0</v>
      </c>
    </row>
    <row r="1279" customFormat="false" ht="15" hidden="false" customHeight="true" outlineLevel="0" collapsed="false">
      <c r="A1279" s="17" t="s">
        <v>6416</v>
      </c>
      <c r="B1279" s="17" t="s">
        <v>142</v>
      </c>
      <c r="C1279" s="17" t="s">
        <v>134</v>
      </c>
      <c r="D1279" s="17" t="s">
        <v>14446</v>
      </c>
      <c r="E1279" s="17" t="s">
        <v>243</v>
      </c>
      <c r="F1279" s="17" t="s">
        <v>140</v>
      </c>
      <c r="G1279" s="17" t="n">
        <v>1</v>
      </c>
      <c r="H1279" s="17" t="n">
        <v>1</v>
      </c>
      <c r="I1279" s="17" t="n">
        <v>1</v>
      </c>
      <c r="J1279" s="17" t="n">
        <v>0</v>
      </c>
      <c r="K1279" s="17" t="n">
        <v>1</v>
      </c>
      <c r="L1279" s="17" t="n">
        <v>14</v>
      </c>
      <c r="M1279" s="17" t="n">
        <v>23</v>
      </c>
      <c r="N1279" s="17" t="n">
        <v>23</v>
      </c>
      <c r="O1279" s="17" t="n">
        <v>0</v>
      </c>
      <c r="P1279" s="17" t="n">
        <v>0</v>
      </c>
      <c r="Q1279" s="17" t="n">
        <v>0</v>
      </c>
      <c r="R1279" s="17" t="n">
        <v>0</v>
      </c>
      <c r="S1279" s="17" t="n">
        <v>0</v>
      </c>
      <c r="T1279" s="17" t="n">
        <v>0</v>
      </c>
    </row>
    <row r="1280" customFormat="false" ht="15" hidden="false" customHeight="true" outlineLevel="0" collapsed="false">
      <c r="A1280" s="17" t="s">
        <v>6416</v>
      </c>
      <c r="B1280" s="17" t="s">
        <v>142</v>
      </c>
      <c r="C1280" s="17" t="s">
        <v>134</v>
      </c>
      <c r="D1280" s="17" t="s">
        <v>14446</v>
      </c>
      <c r="E1280" s="17" t="s">
        <v>243</v>
      </c>
      <c r="F1280" s="17" t="s">
        <v>144</v>
      </c>
      <c r="G1280" s="17" t="n">
        <v>1</v>
      </c>
      <c r="H1280" s="17" t="n">
        <v>1</v>
      </c>
      <c r="I1280" s="17" t="n">
        <v>0</v>
      </c>
      <c r="J1280" s="17" t="n">
        <v>0</v>
      </c>
      <c r="K1280" s="17" t="n">
        <v>1</v>
      </c>
      <c r="L1280" s="17" t="n">
        <v>2</v>
      </c>
      <c r="M1280" s="17" t="n">
        <v>8</v>
      </c>
      <c r="N1280" s="17" t="n">
        <v>0</v>
      </c>
      <c r="O1280" s="17" t="n">
        <v>0</v>
      </c>
      <c r="P1280" s="17" t="n">
        <v>0</v>
      </c>
      <c r="Q1280" s="17" t="n">
        <v>0</v>
      </c>
      <c r="R1280" s="17" t="n">
        <v>0</v>
      </c>
      <c r="S1280" s="17" t="n">
        <v>0</v>
      </c>
      <c r="T1280" s="17" t="n">
        <v>0</v>
      </c>
    </row>
    <row r="1281" customFormat="false" ht="15" hidden="false" customHeight="true" outlineLevel="0" collapsed="false">
      <c r="A1281" s="17" t="s">
        <v>6416</v>
      </c>
      <c r="B1281" s="17" t="s">
        <v>142</v>
      </c>
      <c r="C1281" s="17" t="s">
        <v>134</v>
      </c>
      <c r="D1281" s="17" t="s">
        <v>14446</v>
      </c>
      <c r="E1281" s="17" t="s">
        <v>243</v>
      </c>
      <c r="F1281" s="17" t="s">
        <v>150</v>
      </c>
      <c r="G1281" s="17" t="n">
        <v>1</v>
      </c>
      <c r="H1281" s="17" t="n">
        <v>1</v>
      </c>
      <c r="I1281" s="17" t="n">
        <v>1</v>
      </c>
      <c r="J1281" s="17" t="n">
        <v>1</v>
      </c>
      <c r="K1281" s="17" t="n">
        <v>1</v>
      </c>
      <c r="L1281" s="17" t="n">
        <v>105</v>
      </c>
      <c r="M1281" s="17" t="n">
        <v>355</v>
      </c>
      <c r="N1281" s="17" t="n">
        <v>271</v>
      </c>
      <c r="O1281" s="17" t="n">
        <v>108</v>
      </c>
      <c r="P1281" s="17" t="n">
        <v>0</v>
      </c>
      <c r="Q1281" s="17" t="n">
        <v>0</v>
      </c>
      <c r="R1281" s="17" t="n">
        <v>0</v>
      </c>
      <c r="S1281" s="17" t="n">
        <v>0</v>
      </c>
      <c r="T1281" s="17" t="n">
        <v>0</v>
      </c>
    </row>
    <row r="1282" customFormat="false" ht="15" hidden="false" customHeight="true" outlineLevel="0" collapsed="false">
      <c r="A1282" s="17" t="s">
        <v>6416</v>
      </c>
      <c r="B1282" s="17" t="s">
        <v>142</v>
      </c>
      <c r="C1282" s="17" t="s">
        <v>134</v>
      </c>
      <c r="D1282" s="17" t="s">
        <v>14446</v>
      </c>
      <c r="E1282" s="17" t="s">
        <v>243</v>
      </c>
      <c r="F1282" s="17" t="s">
        <v>166</v>
      </c>
      <c r="G1282" s="17" t="n">
        <v>0</v>
      </c>
      <c r="H1282" s="17" t="n">
        <v>1</v>
      </c>
      <c r="I1282" s="17" t="n">
        <v>1</v>
      </c>
      <c r="J1282" s="17" t="n">
        <v>0</v>
      </c>
      <c r="K1282" s="17" t="n">
        <v>1</v>
      </c>
      <c r="L1282" s="17" t="n">
        <v>0</v>
      </c>
      <c r="M1282" s="17" t="n">
        <v>4</v>
      </c>
      <c r="N1282" s="17" t="n">
        <v>0</v>
      </c>
      <c r="O1282" s="17" t="n">
        <v>0</v>
      </c>
      <c r="P1282" s="17" t="n">
        <v>0</v>
      </c>
      <c r="Q1282" s="17" t="n">
        <v>0</v>
      </c>
      <c r="R1282" s="17" t="n">
        <v>0</v>
      </c>
      <c r="S1282" s="17" t="n">
        <v>0</v>
      </c>
      <c r="T1282" s="17" t="n">
        <v>0</v>
      </c>
    </row>
    <row r="1283" customFormat="false" ht="15" hidden="false" customHeight="true" outlineLevel="0" collapsed="false">
      <c r="A1283" s="17" t="s">
        <v>6416</v>
      </c>
      <c r="B1283" s="17" t="s">
        <v>142</v>
      </c>
      <c r="C1283" s="17" t="s">
        <v>134</v>
      </c>
      <c r="D1283" s="17" t="s">
        <v>14446</v>
      </c>
      <c r="E1283" s="17" t="s">
        <v>243</v>
      </c>
      <c r="F1283" s="17" t="s">
        <v>158</v>
      </c>
      <c r="G1283" s="17" t="n">
        <v>1</v>
      </c>
      <c r="H1283" s="17" t="n">
        <v>1</v>
      </c>
      <c r="I1283" s="17" t="n">
        <v>1</v>
      </c>
      <c r="J1283" s="17" t="n">
        <v>1</v>
      </c>
      <c r="K1283" s="17" t="n">
        <v>1</v>
      </c>
      <c r="L1283" s="17" t="n">
        <v>24</v>
      </c>
      <c r="M1283" s="17" t="n">
        <v>197</v>
      </c>
      <c r="N1283" s="17" t="n">
        <v>201</v>
      </c>
      <c r="O1283" s="17" t="n">
        <v>44</v>
      </c>
      <c r="P1283" s="17" t="n">
        <v>0</v>
      </c>
      <c r="Q1283" s="17" t="n">
        <v>0</v>
      </c>
      <c r="R1283" s="17" t="n">
        <v>0</v>
      </c>
      <c r="S1283" s="17" t="n">
        <v>0</v>
      </c>
      <c r="T1283" s="17" t="n">
        <v>0</v>
      </c>
    </row>
    <row r="1284" customFormat="false" ht="15" hidden="false" customHeight="true" outlineLevel="0" collapsed="false">
      <c r="A1284" s="17" t="s">
        <v>6416</v>
      </c>
      <c r="B1284" s="17" t="s">
        <v>142</v>
      </c>
      <c r="C1284" s="17" t="s">
        <v>134</v>
      </c>
      <c r="D1284" s="17" t="s">
        <v>14446</v>
      </c>
      <c r="E1284" s="17" t="s">
        <v>243</v>
      </c>
      <c r="F1284" s="17" t="s">
        <v>169</v>
      </c>
      <c r="G1284" s="17" t="n">
        <v>0</v>
      </c>
      <c r="H1284" s="17" t="n">
        <v>1</v>
      </c>
      <c r="I1284" s="17" t="n">
        <v>1</v>
      </c>
      <c r="J1284" s="17" t="n">
        <v>1</v>
      </c>
      <c r="K1284" s="17" t="n">
        <v>1</v>
      </c>
      <c r="L1284" s="17" t="n">
        <v>0</v>
      </c>
      <c r="M1284" s="17" t="n">
        <v>5</v>
      </c>
      <c r="N1284" s="17" t="n">
        <v>3</v>
      </c>
      <c r="O1284" s="17" t="n">
        <v>1</v>
      </c>
      <c r="P1284" s="17" t="n">
        <v>0</v>
      </c>
      <c r="Q1284" s="17" t="n">
        <v>0</v>
      </c>
      <c r="R1284" s="17" t="n">
        <v>0</v>
      </c>
      <c r="S1284" s="17" t="n">
        <v>0</v>
      </c>
      <c r="T1284" s="17" t="n">
        <v>0</v>
      </c>
    </row>
    <row r="1285" customFormat="false" ht="15" hidden="false" customHeight="true" outlineLevel="0" collapsed="false">
      <c r="A1285" s="17" t="s">
        <v>756</v>
      </c>
      <c r="B1285" s="17" t="s">
        <v>142</v>
      </c>
      <c r="C1285" s="17" t="s">
        <v>134</v>
      </c>
      <c r="D1285" s="17" t="s">
        <v>460</v>
      </c>
      <c r="E1285" s="17" t="s">
        <v>243</v>
      </c>
      <c r="F1285" s="17" t="s">
        <v>7</v>
      </c>
      <c r="G1285" s="17" t="n">
        <v>1</v>
      </c>
      <c r="H1285" s="17" t="n">
        <v>1</v>
      </c>
      <c r="I1285" s="17" t="n">
        <v>1</v>
      </c>
      <c r="J1285" s="17" t="n">
        <v>1</v>
      </c>
      <c r="K1285" s="17" t="n">
        <v>1</v>
      </c>
      <c r="L1285" s="17" t="n">
        <v>299</v>
      </c>
      <c r="M1285" s="17" t="n">
        <v>3944</v>
      </c>
      <c r="N1285" s="17" t="n">
        <v>7075</v>
      </c>
      <c r="O1285" s="17" t="n">
        <v>2703</v>
      </c>
      <c r="P1285" s="17" t="n">
        <v>0</v>
      </c>
      <c r="Q1285" s="17" t="n">
        <v>0</v>
      </c>
      <c r="R1285" s="17" t="n">
        <v>0</v>
      </c>
      <c r="S1285" s="17" t="n">
        <v>0</v>
      </c>
      <c r="T1285" s="17" t="n">
        <v>0</v>
      </c>
    </row>
    <row r="1286" customFormat="false" ht="15" hidden="false" customHeight="true" outlineLevel="0" collapsed="false">
      <c r="A1286" s="17" t="s">
        <v>756</v>
      </c>
      <c r="B1286" s="17" t="s">
        <v>142</v>
      </c>
      <c r="C1286" s="17" t="s">
        <v>134</v>
      </c>
      <c r="D1286" s="17" t="s">
        <v>460</v>
      </c>
      <c r="E1286" s="17" t="s">
        <v>243</v>
      </c>
      <c r="F1286" s="17" t="s">
        <v>140</v>
      </c>
      <c r="G1286" s="17" t="n">
        <v>1</v>
      </c>
      <c r="H1286" s="17" t="n">
        <v>1</v>
      </c>
      <c r="I1286" s="17" t="n">
        <v>0</v>
      </c>
      <c r="J1286" s="17" t="n">
        <v>0</v>
      </c>
      <c r="K1286" s="17" t="n">
        <v>1</v>
      </c>
      <c r="L1286" s="17" t="n">
        <v>2</v>
      </c>
      <c r="M1286" s="17" t="n">
        <v>81</v>
      </c>
      <c r="N1286" s="17" t="n">
        <v>0</v>
      </c>
      <c r="O1286" s="17" t="n">
        <v>0</v>
      </c>
      <c r="P1286" s="17" t="n">
        <v>0</v>
      </c>
      <c r="Q1286" s="17" t="n">
        <v>0</v>
      </c>
      <c r="R1286" s="17" t="n">
        <v>0</v>
      </c>
      <c r="S1286" s="17" t="n">
        <v>0</v>
      </c>
      <c r="T1286" s="17" t="n">
        <v>0</v>
      </c>
    </row>
    <row r="1287" customFormat="false" ht="15" hidden="false" customHeight="true" outlineLevel="0" collapsed="false">
      <c r="A1287" s="17" t="s">
        <v>756</v>
      </c>
      <c r="B1287" s="17" t="s">
        <v>142</v>
      </c>
      <c r="C1287" s="17" t="s">
        <v>134</v>
      </c>
      <c r="D1287" s="17" t="s">
        <v>460</v>
      </c>
      <c r="E1287" s="17" t="s">
        <v>243</v>
      </c>
      <c r="F1287" s="17" t="s">
        <v>144</v>
      </c>
      <c r="G1287" s="17" t="n">
        <v>1</v>
      </c>
      <c r="H1287" s="17" t="n">
        <v>1</v>
      </c>
      <c r="I1287" s="17" t="n">
        <v>1</v>
      </c>
      <c r="J1287" s="17" t="n">
        <v>1</v>
      </c>
      <c r="K1287" s="17" t="n">
        <v>1</v>
      </c>
      <c r="L1287" s="17" t="n">
        <v>297</v>
      </c>
      <c r="M1287" s="17" t="n">
        <v>3847</v>
      </c>
      <c r="N1287" s="17" t="n">
        <v>7071</v>
      </c>
      <c r="O1287" s="17" t="n">
        <v>2128</v>
      </c>
      <c r="P1287" s="17" t="n">
        <v>0</v>
      </c>
      <c r="Q1287" s="17" t="n">
        <v>0</v>
      </c>
      <c r="R1287" s="17" t="n">
        <v>0</v>
      </c>
      <c r="S1287" s="17" t="n">
        <v>0</v>
      </c>
      <c r="T1287" s="17" t="n">
        <v>0</v>
      </c>
    </row>
    <row r="1288" customFormat="false" ht="15" hidden="false" customHeight="true" outlineLevel="0" collapsed="false">
      <c r="A1288" s="17" t="s">
        <v>756</v>
      </c>
      <c r="B1288" s="17" t="s">
        <v>142</v>
      </c>
      <c r="C1288" s="17" t="s">
        <v>134</v>
      </c>
      <c r="D1288" s="17" t="s">
        <v>460</v>
      </c>
      <c r="E1288" s="17" t="s">
        <v>243</v>
      </c>
      <c r="F1288" s="17" t="s">
        <v>150</v>
      </c>
      <c r="G1288" s="17" t="n">
        <v>0</v>
      </c>
      <c r="H1288" s="17" t="n">
        <v>1</v>
      </c>
      <c r="I1288" s="17" t="n">
        <v>1</v>
      </c>
      <c r="J1288" s="17" t="n">
        <v>1</v>
      </c>
      <c r="K1288" s="17" t="n">
        <v>1</v>
      </c>
      <c r="L1288" s="17" t="n">
        <v>0</v>
      </c>
      <c r="M1288" s="17" t="n">
        <v>16</v>
      </c>
      <c r="N1288" s="17" t="n">
        <v>4</v>
      </c>
      <c r="O1288" s="17" t="n">
        <v>560</v>
      </c>
      <c r="P1288" s="17" t="n">
        <v>0</v>
      </c>
      <c r="Q1288" s="17" t="n">
        <v>0</v>
      </c>
      <c r="R1288" s="17" t="n">
        <v>0</v>
      </c>
      <c r="S1288" s="17" t="n">
        <v>0</v>
      </c>
      <c r="T1288" s="17" t="n">
        <v>0</v>
      </c>
    </row>
    <row r="1289" customFormat="false" ht="15" hidden="false" customHeight="true" outlineLevel="0" collapsed="false">
      <c r="A1289" s="17" t="s">
        <v>756</v>
      </c>
      <c r="B1289" s="17" t="s">
        <v>142</v>
      </c>
      <c r="C1289" s="17" t="s">
        <v>134</v>
      </c>
      <c r="D1289" s="17" t="s">
        <v>460</v>
      </c>
      <c r="E1289" s="17" t="s">
        <v>243</v>
      </c>
      <c r="F1289" s="17" t="s">
        <v>158</v>
      </c>
      <c r="G1289" s="17" t="n">
        <v>0</v>
      </c>
      <c r="H1289" s="17" t="n">
        <v>0</v>
      </c>
      <c r="I1289" s="17" t="n">
        <v>0</v>
      </c>
      <c r="J1289" s="17" t="n">
        <v>1</v>
      </c>
      <c r="K1289" s="17" t="n">
        <v>1</v>
      </c>
      <c r="L1289" s="17" t="n">
        <v>0</v>
      </c>
      <c r="M1289" s="17" t="n">
        <v>0</v>
      </c>
      <c r="N1289" s="17" t="n">
        <v>0</v>
      </c>
      <c r="O1289" s="17" t="n">
        <v>15</v>
      </c>
      <c r="P1289" s="17" t="n">
        <v>0</v>
      </c>
      <c r="Q1289" s="17" t="n">
        <v>0</v>
      </c>
      <c r="R1289" s="17" t="n">
        <v>0</v>
      </c>
      <c r="S1289" s="17" t="n">
        <v>0</v>
      </c>
      <c r="T1289" s="17" t="n">
        <v>0</v>
      </c>
    </row>
    <row r="1290" customFormat="false" ht="15" hidden="false" customHeight="true" outlineLevel="0" collapsed="false">
      <c r="A1290" s="17" t="s">
        <v>756</v>
      </c>
      <c r="B1290" s="17" t="s">
        <v>142</v>
      </c>
      <c r="C1290" s="17" t="s">
        <v>134</v>
      </c>
      <c r="D1290" s="17" t="s">
        <v>135</v>
      </c>
      <c r="E1290" s="17" t="s">
        <v>243</v>
      </c>
      <c r="F1290" s="17" t="s">
        <v>7</v>
      </c>
      <c r="G1290" s="17" t="n">
        <v>4</v>
      </c>
      <c r="H1290" s="17" t="n">
        <v>4</v>
      </c>
      <c r="I1290" s="17" t="n">
        <v>4</v>
      </c>
      <c r="J1290" s="17" t="n">
        <v>3</v>
      </c>
      <c r="K1290" s="17" t="n">
        <v>4</v>
      </c>
      <c r="L1290" s="17" t="n">
        <v>977</v>
      </c>
      <c r="M1290" s="17" t="n">
        <v>1072</v>
      </c>
      <c r="N1290" s="17" t="n">
        <v>990</v>
      </c>
      <c r="O1290" s="17" t="n">
        <v>219</v>
      </c>
      <c r="P1290" s="17" t="n">
        <v>0</v>
      </c>
      <c r="Q1290" s="17" t="n">
        <v>0</v>
      </c>
      <c r="R1290" s="17" t="n">
        <v>0</v>
      </c>
      <c r="S1290" s="17" t="n">
        <v>0</v>
      </c>
      <c r="T1290" s="17" t="n">
        <v>0</v>
      </c>
    </row>
    <row r="1291" customFormat="false" ht="15" hidden="false" customHeight="true" outlineLevel="0" collapsed="false">
      <c r="A1291" s="17" t="s">
        <v>756</v>
      </c>
      <c r="B1291" s="17" t="s">
        <v>142</v>
      </c>
      <c r="C1291" s="17" t="s">
        <v>134</v>
      </c>
      <c r="D1291" s="17" t="s">
        <v>135</v>
      </c>
      <c r="E1291" s="17" t="s">
        <v>243</v>
      </c>
      <c r="F1291" s="17" t="s">
        <v>140</v>
      </c>
      <c r="G1291" s="17" t="n">
        <v>3</v>
      </c>
      <c r="H1291" s="17" t="n">
        <v>4</v>
      </c>
      <c r="I1291" s="17" t="n">
        <v>4</v>
      </c>
      <c r="J1291" s="17" t="n">
        <v>2</v>
      </c>
      <c r="K1291" s="17" t="n">
        <v>4</v>
      </c>
      <c r="L1291" s="17" t="n">
        <v>116</v>
      </c>
      <c r="M1291" s="17" t="n">
        <v>168</v>
      </c>
      <c r="N1291" s="17" t="n">
        <v>317</v>
      </c>
      <c r="O1291" s="17" t="n">
        <v>19</v>
      </c>
      <c r="P1291" s="17" t="n">
        <v>0</v>
      </c>
      <c r="Q1291" s="17" t="n">
        <v>0</v>
      </c>
      <c r="R1291" s="17" t="n">
        <v>0</v>
      </c>
      <c r="S1291" s="17" t="n">
        <v>0</v>
      </c>
      <c r="T1291" s="17" t="n">
        <v>0</v>
      </c>
    </row>
    <row r="1292" customFormat="false" ht="15" hidden="false" customHeight="true" outlineLevel="0" collapsed="false">
      <c r="A1292" s="17" t="s">
        <v>756</v>
      </c>
      <c r="B1292" s="17" t="s">
        <v>142</v>
      </c>
      <c r="C1292" s="17" t="s">
        <v>134</v>
      </c>
      <c r="D1292" s="17" t="s">
        <v>135</v>
      </c>
      <c r="E1292" s="17" t="s">
        <v>243</v>
      </c>
      <c r="F1292" s="17" t="s">
        <v>144</v>
      </c>
      <c r="G1292" s="17" t="n">
        <v>3</v>
      </c>
      <c r="H1292" s="17" t="n">
        <v>3</v>
      </c>
      <c r="I1292" s="17" t="n">
        <v>4</v>
      </c>
      <c r="J1292" s="17" t="n">
        <v>2</v>
      </c>
      <c r="K1292" s="17" t="n">
        <v>4</v>
      </c>
      <c r="L1292" s="17" t="n">
        <v>118</v>
      </c>
      <c r="M1292" s="17" t="n">
        <v>91</v>
      </c>
      <c r="N1292" s="17" t="n">
        <v>89</v>
      </c>
      <c r="O1292" s="17" t="n">
        <v>14</v>
      </c>
      <c r="P1292" s="17" t="n">
        <v>0</v>
      </c>
      <c r="Q1292" s="17" t="n">
        <v>0</v>
      </c>
      <c r="R1292" s="17" t="n">
        <v>0</v>
      </c>
      <c r="S1292" s="17" t="n">
        <v>0</v>
      </c>
      <c r="T1292" s="17" t="n">
        <v>0</v>
      </c>
    </row>
    <row r="1293" customFormat="false" ht="15" hidden="false" customHeight="true" outlineLevel="0" collapsed="false">
      <c r="A1293" s="17" t="s">
        <v>756</v>
      </c>
      <c r="B1293" s="17" t="s">
        <v>142</v>
      </c>
      <c r="C1293" s="17" t="s">
        <v>134</v>
      </c>
      <c r="D1293" s="17" t="s">
        <v>135</v>
      </c>
      <c r="E1293" s="17" t="s">
        <v>243</v>
      </c>
      <c r="F1293" s="17" t="s">
        <v>150</v>
      </c>
      <c r="G1293" s="17" t="n">
        <v>4</v>
      </c>
      <c r="H1293" s="17" t="n">
        <v>3</v>
      </c>
      <c r="I1293" s="17" t="n">
        <v>3</v>
      </c>
      <c r="J1293" s="17" t="n">
        <v>3</v>
      </c>
      <c r="K1293" s="17" t="n">
        <v>4</v>
      </c>
      <c r="L1293" s="17" t="n">
        <v>561</v>
      </c>
      <c r="M1293" s="17" t="n">
        <v>564</v>
      </c>
      <c r="N1293" s="17" t="n">
        <v>317</v>
      </c>
      <c r="O1293" s="17" t="n">
        <v>129</v>
      </c>
      <c r="P1293" s="17" t="n">
        <v>0</v>
      </c>
      <c r="Q1293" s="17" t="n">
        <v>0</v>
      </c>
      <c r="R1293" s="17" t="n">
        <v>0</v>
      </c>
      <c r="S1293" s="17" t="n">
        <v>0</v>
      </c>
      <c r="T1293" s="17" t="n">
        <v>0</v>
      </c>
    </row>
    <row r="1294" customFormat="false" ht="15" hidden="false" customHeight="true" outlineLevel="0" collapsed="false">
      <c r="A1294" s="17" t="s">
        <v>756</v>
      </c>
      <c r="B1294" s="17" t="s">
        <v>142</v>
      </c>
      <c r="C1294" s="17" t="s">
        <v>134</v>
      </c>
      <c r="D1294" s="17" t="s">
        <v>135</v>
      </c>
      <c r="E1294" s="17" t="s">
        <v>243</v>
      </c>
      <c r="F1294" s="17" t="s">
        <v>166</v>
      </c>
      <c r="G1294" s="17" t="n">
        <v>2</v>
      </c>
      <c r="H1294" s="17" t="n">
        <v>0</v>
      </c>
      <c r="I1294" s="17" t="n">
        <v>0</v>
      </c>
      <c r="J1294" s="17" t="n">
        <v>0</v>
      </c>
      <c r="K1294" s="17" t="n">
        <v>2</v>
      </c>
      <c r="L1294" s="17" t="n">
        <v>3</v>
      </c>
      <c r="M1294" s="17" t="n">
        <v>0</v>
      </c>
      <c r="N1294" s="17" t="n">
        <v>0</v>
      </c>
      <c r="O1294" s="17" t="n">
        <v>0</v>
      </c>
      <c r="P1294" s="17" t="n">
        <v>0</v>
      </c>
      <c r="Q1294" s="17" t="n">
        <v>0</v>
      </c>
      <c r="R1294" s="17" t="n">
        <v>0</v>
      </c>
      <c r="S1294" s="17" t="n">
        <v>0</v>
      </c>
      <c r="T1294" s="17" t="n">
        <v>0</v>
      </c>
    </row>
    <row r="1295" customFormat="false" ht="15" hidden="false" customHeight="true" outlineLevel="0" collapsed="false">
      <c r="A1295" s="17" t="s">
        <v>756</v>
      </c>
      <c r="B1295" s="17" t="s">
        <v>142</v>
      </c>
      <c r="C1295" s="17" t="s">
        <v>134</v>
      </c>
      <c r="D1295" s="17" t="s">
        <v>135</v>
      </c>
      <c r="E1295" s="17" t="s">
        <v>243</v>
      </c>
      <c r="F1295" s="17" t="s">
        <v>158</v>
      </c>
      <c r="G1295" s="17" t="n">
        <v>4</v>
      </c>
      <c r="H1295" s="17" t="n">
        <v>4</v>
      </c>
      <c r="I1295" s="17" t="n">
        <v>3</v>
      </c>
      <c r="J1295" s="17" t="n">
        <v>3</v>
      </c>
      <c r="K1295" s="17" t="n">
        <v>4</v>
      </c>
      <c r="L1295" s="17" t="n">
        <v>176</v>
      </c>
      <c r="M1295" s="17" t="n">
        <v>239</v>
      </c>
      <c r="N1295" s="17" t="n">
        <v>232</v>
      </c>
      <c r="O1295" s="17" t="n">
        <v>56</v>
      </c>
      <c r="P1295" s="17" t="n">
        <v>0</v>
      </c>
      <c r="Q1295" s="17" t="n">
        <v>0</v>
      </c>
      <c r="R1295" s="17" t="n">
        <v>0</v>
      </c>
      <c r="S1295" s="17" t="n">
        <v>0</v>
      </c>
      <c r="T1295" s="17" t="n">
        <v>0</v>
      </c>
    </row>
    <row r="1296" customFormat="false" ht="15" hidden="false" customHeight="true" outlineLevel="0" collapsed="false">
      <c r="A1296" s="17" t="s">
        <v>756</v>
      </c>
      <c r="B1296" s="17" t="s">
        <v>142</v>
      </c>
      <c r="C1296" s="17" t="s">
        <v>134</v>
      </c>
      <c r="D1296" s="17" t="s">
        <v>135</v>
      </c>
      <c r="E1296" s="17" t="s">
        <v>243</v>
      </c>
      <c r="F1296" s="17" t="s">
        <v>169</v>
      </c>
      <c r="G1296" s="17" t="n">
        <v>2</v>
      </c>
      <c r="H1296" s="17" t="n">
        <v>2</v>
      </c>
      <c r="I1296" s="17" t="n">
        <v>1</v>
      </c>
      <c r="J1296" s="17" t="n">
        <v>1</v>
      </c>
      <c r="K1296" s="17" t="n">
        <v>2</v>
      </c>
      <c r="L1296" s="17" t="n">
        <v>3</v>
      </c>
      <c r="M1296" s="17" t="n">
        <v>10</v>
      </c>
      <c r="N1296" s="17" t="n">
        <v>35</v>
      </c>
      <c r="O1296" s="17" t="n">
        <v>1</v>
      </c>
      <c r="P1296" s="17" t="n">
        <v>0</v>
      </c>
      <c r="Q1296" s="17" t="n">
        <v>0</v>
      </c>
      <c r="R1296" s="17" t="n">
        <v>0</v>
      </c>
      <c r="S1296" s="17" t="n">
        <v>0</v>
      </c>
      <c r="T1296" s="17" t="n">
        <v>0</v>
      </c>
    </row>
    <row r="1297" customFormat="false" ht="15" hidden="false" customHeight="true" outlineLevel="0" collapsed="false">
      <c r="A1297" s="17" t="s">
        <v>756</v>
      </c>
      <c r="B1297" s="17" t="s">
        <v>142</v>
      </c>
      <c r="C1297" s="17" t="s">
        <v>134</v>
      </c>
      <c r="D1297" s="17" t="s">
        <v>135</v>
      </c>
      <c r="E1297" s="17" t="s">
        <v>139</v>
      </c>
      <c r="F1297" s="17" t="s">
        <v>7</v>
      </c>
      <c r="G1297" s="17" t="n">
        <v>2</v>
      </c>
      <c r="H1297" s="17" t="n">
        <v>2</v>
      </c>
      <c r="I1297" s="17" t="n">
        <v>0</v>
      </c>
      <c r="J1297" s="17" t="n">
        <v>0</v>
      </c>
      <c r="K1297" s="17" t="n">
        <v>3</v>
      </c>
      <c r="L1297" s="17" t="n">
        <v>319</v>
      </c>
      <c r="M1297" s="17" t="n">
        <v>217</v>
      </c>
      <c r="N1297" s="17" t="n">
        <v>0</v>
      </c>
      <c r="O1297" s="17" t="n">
        <v>0</v>
      </c>
      <c r="P1297" s="17" t="n">
        <v>0</v>
      </c>
      <c r="Q1297" s="17" t="n">
        <v>0</v>
      </c>
      <c r="R1297" s="17" t="n">
        <v>0</v>
      </c>
      <c r="S1297" s="17" t="n">
        <v>0</v>
      </c>
      <c r="T1297" s="17" t="n">
        <v>0</v>
      </c>
    </row>
    <row r="1298" customFormat="false" ht="15" hidden="false" customHeight="true" outlineLevel="0" collapsed="false">
      <c r="A1298" s="17" t="s">
        <v>756</v>
      </c>
      <c r="B1298" s="17" t="s">
        <v>142</v>
      </c>
      <c r="C1298" s="17" t="s">
        <v>134</v>
      </c>
      <c r="D1298" s="17" t="s">
        <v>135</v>
      </c>
      <c r="E1298" s="17" t="s">
        <v>139</v>
      </c>
      <c r="F1298" s="17" t="s">
        <v>144</v>
      </c>
      <c r="G1298" s="17" t="n">
        <v>1</v>
      </c>
      <c r="H1298" s="17" t="n">
        <v>1</v>
      </c>
      <c r="I1298" s="17" t="n">
        <v>0</v>
      </c>
      <c r="J1298" s="17" t="n">
        <v>0</v>
      </c>
      <c r="K1298" s="17" t="n">
        <v>2</v>
      </c>
      <c r="L1298" s="17" t="n">
        <v>260</v>
      </c>
      <c r="M1298" s="17" t="n">
        <v>11</v>
      </c>
      <c r="N1298" s="17" t="n">
        <v>0</v>
      </c>
      <c r="O1298" s="17" t="n">
        <v>0</v>
      </c>
      <c r="P1298" s="17" t="n">
        <v>0</v>
      </c>
      <c r="Q1298" s="17" t="n">
        <v>0</v>
      </c>
      <c r="R1298" s="17" t="n">
        <v>0</v>
      </c>
      <c r="S1298" s="17" t="n">
        <v>0</v>
      </c>
      <c r="T1298" s="17" t="n">
        <v>0</v>
      </c>
    </row>
    <row r="1299" customFormat="false" ht="15" hidden="false" customHeight="true" outlineLevel="0" collapsed="false">
      <c r="A1299" s="17" t="s">
        <v>756</v>
      </c>
      <c r="B1299" s="17" t="s">
        <v>142</v>
      </c>
      <c r="C1299" s="17" t="s">
        <v>134</v>
      </c>
      <c r="D1299" s="17" t="s">
        <v>135</v>
      </c>
      <c r="E1299" s="17" t="s">
        <v>139</v>
      </c>
      <c r="F1299" s="17" t="s">
        <v>150</v>
      </c>
      <c r="G1299" s="17" t="n">
        <v>1</v>
      </c>
      <c r="H1299" s="17" t="n">
        <v>2</v>
      </c>
      <c r="I1299" s="17" t="n">
        <v>0</v>
      </c>
      <c r="J1299" s="17" t="n">
        <v>0</v>
      </c>
      <c r="K1299" s="17" t="n">
        <v>2</v>
      </c>
      <c r="L1299" s="17" t="n">
        <v>50</v>
      </c>
      <c r="M1299" s="17" t="n">
        <v>189</v>
      </c>
      <c r="N1299" s="17" t="n">
        <v>0</v>
      </c>
      <c r="O1299" s="17" t="n">
        <v>0</v>
      </c>
      <c r="P1299" s="17" t="n">
        <v>0</v>
      </c>
      <c r="Q1299" s="17" t="n">
        <v>0</v>
      </c>
      <c r="R1299" s="17" t="n">
        <v>0</v>
      </c>
      <c r="S1299" s="17" t="n">
        <v>0</v>
      </c>
      <c r="T1299" s="17" t="n">
        <v>0</v>
      </c>
    </row>
    <row r="1300" customFormat="false" ht="15" hidden="false" customHeight="true" outlineLevel="0" collapsed="false">
      <c r="A1300" s="17" t="s">
        <v>756</v>
      </c>
      <c r="B1300" s="17" t="s">
        <v>142</v>
      </c>
      <c r="C1300" s="17" t="s">
        <v>134</v>
      </c>
      <c r="D1300" s="17" t="s">
        <v>135</v>
      </c>
      <c r="E1300" s="17" t="s">
        <v>139</v>
      </c>
      <c r="F1300" s="17" t="s">
        <v>158</v>
      </c>
      <c r="G1300" s="17" t="n">
        <v>1</v>
      </c>
      <c r="H1300" s="17" t="n">
        <v>1</v>
      </c>
      <c r="I1300" s="17" t="n">
        <v>0</v>
      </c>
      <c r="J1300" s="17" t="n">
        <v>0</v>
      </c>
      <c r="K1300" s="17" t="n">
        <v>1</v>
      </c>
      <c r="L1300" s="17" t="n">
        <v>9</v>
      </c>
      <c r="M1300" s="17" t="n">
        <v>17</v>
      </c>
      <c r="N1300" s="17" t="n">
        <v>0</v>
      </c>
      <c r="O1300" s="17" t="n">
        <v>0</v>
      </c>
      <c r="P1300" s="17" t="n">
        <v>0</v>
      </c>
      <c r="Q1300" s="17" t="n">
        <v>0</v>
      </c>
      <c r="R1300" s="17" t="n">
        <v>0</v>
      </c>
      <c r="S1300" s="17" t="n">
        <v>0</v>
      </c>
      <c r="T1300" s="17" t="n">
        <v>0</v>
      </c>
    </row>
    <row r="1301" customFormat="false" ht="15" hidden="false" customHeight="true" outlineLevel="0" collapsed="false">
      <c r="A1301" s="17" t="s">
        <v>756</v>
      </c>
      <c r="B1301" s="17" t="s">
        <v>142</v>
      </c>
      <c r="C1301" s="17" t="s">
        <v>134</v>
      </c>
      <c r="D1301" s="17" t="s">
        <v>14446</v>
      </c>
      <c r="E1301" s="17" t="s">
        <v>243</v>
      </c>
      <c r="F1301" s="17" t="s">
        <v>7</v>
      </c>
      <c r="G1301" s="17" t="n">
        <v>2</v>
      </c>
      <c r="H1301" s="17" t="n">
        <v>2</v>
      </c>
      <c r="I1301" s="17" t="n">
        <v>2</v>
      </c>
      <c r="J1301" s="17" t="n">
        <v>2</v>
      </c>
      <c r="K1301" s="17" t="n">
        <v>2</v>
      </c>
      <c r="L1301" s="17" t="n">
        <v>918</v>
      </c>
      <c r="M1301" s="17" t="n">
        <v>883</v>
      </c>
      <c r="N1301" s="17" t="n">
        <v>636</v>
      </c>
      <c r="O1301" s="17" t="n">
        <v>142</v>
      </c>
      <c r="P1301" s="17" t="n">
        <v>0</v>
      </c>
      <c r="Q1301" s="17" t="n">
        <v>0</v>
      </c>
      <c r="R1301" s="17" t="n">
        <v>0</v>
      </c>
      <c r="S1301" s="17" t="n">
        <v>0</v>
      </c>
      <c r="T1301" s="17" t="n">
        <v>0</v>
      </c>
    </row>
    <row r="1302" customFormat="false" ht="15" hidden="false" customHeight="true" outlineLevel="0" collapsed="false">
      <c r="A1302" s="17" t="s">
        <v>756</v>
      </c>
      <c r="B1302" s="17" t="s">
        <v>142</v>
      </c>
      <c r="C1302" s="17" t="s">
        <v>134</v>
      </c>
      <c r="D1302" s="17" t="s">
        <v>14446</v>
      </c>
      <c r="E1302" s="17" t="s">
        <v>243</v>
      </c>
      <c r="F1302" s="17" t="s">
        <v>140</v>
      </c>
      <c r="G1302" s="17" t="n">
        <v>2</v>
      </c>
      <c r="H1302" s="17" t="n">
        <v>2</v>
      </c>
      <c r="I1302" s="17" t="n">
        <v>2</v>
      </c>
      <c r="J1302" s="17" t="n">
        <v>1</v>
      </c>
      <c r="K1302" s="17" t="n">
        <v>2</v>
      </c>
      <c r="L1302" s="17" t="n">
        <v>124</v>
      </c>
      <c r="M1302" s="17" t="n">
        <v>19</v>
      </c>
      <c r="N1302" s="17" t="n">
        <v>92</v>
      </c>
      <c r="O1302" s="17" t="n">
        <v>4</v>
      </c>
      <c r="P1302" s="17" t="n">
        <v>0</v>
      </c>
      <c r="Q1302" s="17" t="n">
        <v>0</v>
      </c>
      <c r="R1302" s="17" t="n">
        <v>0</v>
      </c>
      <c r="S1302" s="17" t="n">
        <v>0</v>
      </c>
      <c r="T1302" s="17" t="n">
        <v>0</v>
      </c>
    </row>
    <row r="1303" customFormat="false" ht="15" hidden="false" customHeight="true" outlineLevel="0" collapsed="false">
      <c r="A1303" s="17" t="s">
        <v>756</v>
      </c>
      <c r="B1303" s="17" t="s">
        <v>142</v>
      </c>
      <c r="C1303" s="17" t="s">
        <v>134</v>
      </c>
      <c r="D1303" s="17" t="s">
        <v>14446</v>
      </c>
      <c r="E1303" s="17" t="s">
        <v>243</v>
      </c>
      <c r="F1303" s="17" t="s">
        <v>144</v>
      </c>
      <c r="G1303" s="17" t="n">
        <v>2</v>
      </c>
      <c r="H1303" s="17" t="n">
        <v>2</v>
      </c>
      <c r="I1303" s="17" t="n">
        <v>2</v>
      </c>
      <c r="J1303" s="17" t="n">
        <v>2</v>
      </c>
      <c r="K1303" s="17" t="n">
        <v>2</v>
      </c>
      <c r="L1303" s="17" t="n">
        <v>107</v>
      </c>
      <c r="M1303" s="17" t="n">
        <v>85</v>
      </c>
      <c r="N1303" s="17" t="n">
        <v>75</v>
      </c>
      <c r="O1303" s="17" t="n">
        <v>24</v>
      </c>
      <c r="P1303" s="17" t="n">
        <v>0</v>
      </c>
      <c r="Q1303" s="17" t="n">
        <v>0</v>
      </c>
      <c r="R1303" s="17" t="n">
        <v>0</v>
      </c>
      <c r="S1303" s="17" t="n">
        <v>0</v>
      </c>
      <c r="T1303" s="17" t="n">
        <v>0</v>
      </c>
    </row>
    <row r="1304" customFormat="false" ht="15" hidden="false" customHeight="true" outlineLevel="0" collapsed="false">
      <c r="A1304" s="17" t="s">
        <v>756</v>
      </c>
      <c r="B1304" s="17" t="s">
        <v>142</v>
      </c>
      <c r="C1304" s="17" t="s">
        <v>134</v>
      </c>
      <c r="D1304" s="17" t="s">
        <v>14446</v>
      </c>
      <c r="E1304" s="17" t="s">
        <v>243</v>
      </c>
      <c r="F1304" s="17" t="s">
        <v>150</v>
      </c>
      <c r="G1304" s="17" t="n">
        <v>2</v>
      </c>
      <c r="H1304" s="17" t="n">
        <v>2</v>
      </c>
      <c r="I1304" s="17" t="n">
        <v>2</v>
      </c>
      <c r="J1304" s="17" t="n">
        <v>2</v>
      </c>
      <c r="K1304" s="17" t="n">
        <v>2</v>
      </c>
      <c r="L1304" s="17" t="n">
        <v>539</v>
      </c>
      <c r="M1304" s="17" t="n">
        <v>649</v>
      </c>
      <c r="N1304" s="17" t="n">
        <v>319</v>
      </c>
      <c r="O1304" s="17" t="n">
        <v>98</v>
      </c>
      <c r="P1304" s="17" t="n">
        <v>0</v>
      </c>
      <c r="Q1304" s="17" t="n">
        <v>0</v>
      </c>
      <c r="R1304" s="17" t="n">
        <v>0</v>
      </c>
      <c r="S1304" s="17" t="n">
        <v>0</v>
      </c>
      <c r="T1304" s="17" t="n">
        <v>0</v>
      </c>
    </row>
    <row r="1305" customFormat="false" ht="15" hidden="false" customHeight="true" outlineLevel="0" collapsed="false">
      <c r="A1305" s="17" t="s">
        <v>756</v>
      </c>
      <c r="B1305" s="17" t="s">
        <v>142</v>
      </c>
      <c r="C1305" s="17" t="s">
        <v>134</v>
      </c>
      <c r="D1305" s="17" t="s">
        <v>14446</v>
      </c>
      <c r="E1305" s="17" t="s">
        <v>243</v>
      </c>
      <c r="F1305" s="17" t="s">
        <v>158</v>
      </c>
      <c r="G1305" s="17" t="n">
        <v>2</v>
      </c>
      <c r="H1305" s="17" t="n">
        <v>2</v>
      </c>
      <c r="I1305" s="17" t="n">
        <v>2</v>
      </c>
      <c r="J1305" s="17" t="n">
        <v>1</v>
      </c>
      <c r="K1305" s="17" t="n">
        <v>2</v>
      </c>
      <c r="L1305" s="17" t="n">
        <v>148</v>
      </c>
      <c r="M1305" s="17" t="n">
        <v>124</v>
      </c>
      <c r="N1305" s="17" t="n">
        <v>150</v>
      </c>
      <c r="O1305" s="17" t="n">
        <v>16</v>
      </c>
      <c r="P1305" s="17" t="n">
        <v>0</v>
      </c>
      <c r="Q1305" s="17" t="n">
        <v>0</v>
      </c>
      <c r="R1305" s="17" t="n">
        <v>0</v>
      </c>
      <c r="S1305" s="17" t="n">
        <v>0</v>
      </c>
      <c r="T1305" s="17" t="n">
        <v>0</v>
      </c>
    </row>
    <row r="1306" customFormat="false" ht="15" hidden="false" customHeight="true" outlineLevel="0" collapsed="false">
      <c r="A1306" s="17" t="s">
        <v>756</v>
      </c>
      <c r="B1306" s="17" t="s">
        <v>142</v>
      </c>
      <c r="C1306" s="17" t="s">
        <v>134</v>
      </c>
      <c r="D1306" s="17" t="s">
        <v>14446</v>
      </c>
      <c r="E1306" s="17" t="s">
        <v>243</v>
      </c>
      <c r="F1306" s="17" t="s">
        <v>169</v>
      </c>
      <c r="G1306" s="17" t="n">
        <v>0</v>
      </c>
      <c r="H1306" s="17" t="n">
        <v>1</v>
      </c>
      <c r="I1306" s="17" t="n">
        <v>0</v>
      </c>
      <c r="J1306" s="17" t="n">
        <v>0</v>
      </c>
      <c r="K1306" s="17" t="n">
        <v>1</v>
      </c>
      <c r="L1306" s="17" t="n">
        <v>0</v>
      </c>
      <c r="M1306" s="17" t="n">
        <v>6</v>
      </c>
      <c r="N1306" s="17" t="n">
        <v>0</v>
      </c>
      <c r="O1306" s="17" t="n">
        <v>0</v>
      </c>
      <c r="P1306" s="17" t="n">
        <v>0</v>
      </c>
      <c r="Q1306" s="17" t="n">
        <v>0</v>
      </c>
      <c r="R1306" s="17" t="n">
        <v>0</v>
      </c>
      <c r="S1306" s="17" t="n">
        <v>0</v>
      </c>
      <c r="T1306" s="17" t="n">
        <v>0</v>
      </c>
    </row>
    <row r="1307" customFormat="false" ht="15" hidden="false" customHeight="true" outlineLevel="0" collapsed="false">
      <c r="A1307" s="17" t="s">
        <v>756</v>
      </c>
      <c r="B1307" s="17" t="s">
        <v>142</v>
      </c>
      <c r="C1307" s="17" t="s">
        <v>134</v>
      </c>
      <c r="D1307" s="17" t="s">
        <v>14446</v>
      </c>
      <c r="E1307" s="17" t="s">
        <v>139</v>
      </c>
      <c r="F1307" s="17" t="s">
        <v>7</v>
      </c>
      <c r="G1307" s="17" t="n">
        <v>1</v>
      </c>
      <c r="H1307" s="17" t="n">
        <v>1</v>
      </c>
      <c r="I1307" s="17" t="n">
        <v>2</v>
      </c>
      <c r="J1307" s="17" t="n">
        <v>2</v>
      </c>
      <c r="K1307" s="17" t="n">
        <v>2</v>
      </c>
      <c r="L1307" s="17" t="n">
        <v>74</v>
      </c>
      <c r="M1307" s="17" t="n">
        <v>8</v>
      </c>
      <c r="N1307" s="17" t="n">
        <v>2028</v>
      </c>
      <c r="O1307" s="17" t="n">
        <v>326</v>
      </c>
      <c r="P1307" s="17" t="n">
        <v>0</v>
      </c>
      <c r="Q1307" s="17" t="n">
        <v>0</v>
      </c>
      <c r="R1307" s="17" t="n">
        <v>0</v>
      </c>
      <c r="S1307" s="17" t="n">
        <v>0</v>
      </c>
      <c r="T1307" s="17" t="n">
        <v>0</v>
      </c>
    </row>
    <row r="1308" customFormat="false" ht="15" hidden="false" customHeight="true" outlineLevel="0" collapsed="false">
      <c r="A1308" s="17" t="s">
        <v>756</v>
      </c>
      <c r="B1308" s="17" t="s">
        <v>142</v>
      </c>
      <c r="C1308" s="17" t="s">
        <v>134</v>
      </c>
      <c r="D1308" s="17" t="s">
        <v>14446</v>
      </c>
      <c r="E1308" s="17" t="s">
        <v>139</v>
      </c>
      <c r="F1308" s="17" t="s">
        <v>140</v>
      </c>
      <c r="G1308" s="17" t="n">
        <v>0</v>
      </c>
      <c r="H1308" s="17" t="n">
        <v>0</v>
      </c>
      <c r="I1308" s="17" t="n">
        <v>1</v>
      </c>
      <c r="J1308" s="17" t="n">
        <v>1</v>
      </c>
      <c r="K1308" s="17" t="n">
        <v>1</v>
      </c>
      <c r="L1308" s="17" t="n">
        <v>0</v>
      </c>
      <c r="M1308" s="17" t="n">
        <v>0</v>
      </c>
      <c r="N1308" s="17" t="n">
        <v>7</v>
      </c>
      <c r="O1308" s="17" t="n">
        <v>3</v>
      </c>
      <c r="P1308" s="17" t="n">
        <v>0</v>
      </c>
      <c r="Q1308" s="17" t="n">
        <v>0</v>
      </c>
      <c r="R1308" s="17" t="n">
        <v>0</v>
      </c>
      <c r="S1308" s="17" t="n">
        <v>0</v>
      </c>
      <c r="T1308" s="17" t="n">
        <v>0</v>
      </c>
    </row>
    <row r="1309" customFormat="false" ht="15" hidden="false" customHeight="true" outlineLevel="0" collapsed="false">
      <c r="A1309" s="17" t="s">
        <v>756</v>
      </c>
      <c r="B1309" s="17" t="s">
        <v>142</v>
      </c>
      <c r="C1309" s="17" t="s">
        <v>134</v>
      </c>
      <c r="D1309" s="17" t="s">
        <v>14446</v>
      </c>
      <c r="E1309" s="17" t="s">
        <v>139</v>
      </c>
      <c r="F1309" s="17" t="s">
        <v>144</v>
      </c>
      <c r="G1309" s="17" t="n">
        <v>0</v>
      </c>
      <c r="H1309" s="17" t="n">
        <v>0</v>
      </c>
      <c r="I1309" s="17" t="n">
        <v>1</v>
      </c>
      <c r="J1309" s="17" t="n">
        <v>0</v>
      </c>
      <c r="K1309" s="17" t="n">
        <v>1</v>
      </c>
      <c r="L1309" s="17" t="n">
        <v>0</v>
      </c>
      <c r="M1309" s="17" t="n">
        <v>0</v>
      </c>
      <c r="N1309" s="17" t="n">
        <v>9</v>
      </c>
      <c r="O1309" s="17" t="n">
        <v>0</v>
      </c>
      <c r="P1309" s="17" t="n">
        <v>0</v>
      </c>
      <c r="Q1309" s="17" t="n">
        <v>0</v>
      </c>
      <c r="R1309" s="17" t="n">
        <v>0</v>
      </c>
      <c r="S1309" s="17" t="n">
        <v>0</v>
      </c>
      <c r="T1309" s="17" t="n">
        <v>0</v>
      </c>
    </row>
    <row r="1310" customFormat="false" ht="15" hidden="false" customHeight="true" outlineLevel="0" collapsed="false">
      <c r="A1310" s="17" t="s">
        <v>756</v>
      </c>
      <c r="B1310" s="17" t="s">
        <v>142</v>
      </c>
      <c r="C1310" s="17" t="s">
        <v>134</v>
      </c>
      <c r="D1310" s="17" t="s">
        <v>14446</v>
      </c>
      <c r="E1310" s="17" t="s">
        <v>139</v>
      </c>
      <c r="F1310" s="17" t="s">
        <v>150</v>
      </c>
      <c r="G1310" s="17" t="n">
        <v>1</v>
      </c>
      <c r="H1310" s="17" t="n">
        <v>1</v>
      </c>
      <c r="I1310" s="17" t="n">
        <v>2</v>
      </c>
      <c r="J1310" s="17" t="n">
        <v>2</v>
      </c>
      <c r="K1310" s="17" t="n">
        <v>2</v>
      </c>
      <c r="L1310" s="17" t="n">
        <v>62</v>
      </c>
      <c r="M1310" s="17" t="n">
        <v>10</v>
      </c>
      <c r="N1310" s="17" t="n">
        <v>1968</v>
      </c>
      <c r="O1310" s="17" t="n">
        <v>317</v>
      </c>
      <c r="P1310" s="17" t="n">
        <v>0</v>
      </c>
      <c r="Q1310" s="17" t="n">
        <v>0</v>
      </c>
      <c r="R1310" s="17" t="n">
        <v>0</v>
      </c>
      <c r="S1310" s="17" t="n">
        <v>0</v>
      </c>
      <c r="T1310" s="17" t="n">
        <v>0</v>
      </c>
    </row>
    <row r="1311" customFormat="false" ht="15" hidden="false" customHeight="true" outlineLevel="0" collapsed="false">
      <c r="A1311" s="17" t="s">
        <v>756</v>
      </c>
      <c r="B1311" s="17" t="s">
        <v>142</v>
      </c>
      <c r="C1311" s="17" t="s">
        <v>134</v>
      </c>
      <c r="D1311" s="17" t="s">
        <v>14446</v>
      </c>
      <c r="E1311" s="17" t="s">
        <v>139</v>
      </c>
      <c r="F1311" s="17" t="s">
        <v>158</v>
      </c>
      <c r="G1311" s="17" t="n">
        <v>0</v>
      </c>
      <c r="H1311" s="17" t="n">
        <v>0</v>
      </c>
      <c r="I1311" s="17" t="n">
        <v>2</v>
      </c>
      <c r="J1311" s="17" t="n">
        <v>0</v>
      </c>
      <c r="K1311" s="17" t="n">
        <v>2</v>
      </c>
      <c r="L1311" s="17" t="n">
        <v>0</v>
      </c>
      <c r="M1311" s="17" t="n">
        <v>0</v>
      </c>
      <c r="N1311" s="17" t="n">
        <v>44</v>
      </c>
      <c r="O1311" s="17" t="n">
        <v>0</v>
      </c>
      <c r="P1311" s="17" t="n">
        <v>0</v>
      </c>
      <c r="Q1311" s="17" t="n">
        <v>0</v>
      </c>
      <c r="R1311" s="17" t="n">
        <v>0</v>
      </c>
      <c r="S1311" s="17" t="n">
        <v>0</v>
      </c>
      <c r="T1311" s="17" t="n">
        <v>0</v>
      </c>
    </row>
    <row r="1312" customFormat="false" ht="15" hidden="false" customHeight="true" outlineLevel="0" collapsed="false">
      <c r="A1312" s="17" t="s">
        <v>756</v>
      </c>
      <c r="B1312" s="17" t="s">
        <v>142</v>
      </c>
      <c r="C1312" s="17" t="s">
        <v>134</v>
      </c>
      <c r="D1312" s="17" t="s">
        <v>14446</v>
      </c>
      <c r="E1312" s="17" t="s">
        <v>139</v>
      </c>
      <c r="F1312" s="17" t="s">
        <v>169</v>
      </c>
      <c r="G1312" s="17" t="n">
        <v>1</v>
      </c>
      <c r="H1312" s="17" t="n">
        <v>1</v>
      </c>
      <c r="I1312" s="17" t="n">
        <v>0</v>
      </c>
      <c r="J1312" s="17" t="n">
        <v>1</v>
      </c>
      <c r="K1312" s="17" t="n">
        <v>1</v>
      </c>
      <c r="L1312" s="17" t="n">
        <v>12</v>
      </c>
      <c r="M1312" s="17" t="n">
        <v>-2</v>
      </c>
      <c r="N1312" s="17" t="n">
        <v>0</v>
      </c>
      <c r="O1312" s="17" t="n">
        <v>6</v>
      </c>
      <c r="P1312" s="17" t="n">
        <v>0</v>
      </c>
      <c r="Q1312" s="17" t="n">
        <v>0</v>
      </c>
      <c r="R1312" s="17" t="n">
        <v>0</v>
      </c>
      <c r="S1312" s="17" t="n">
        <v>0</v>
      </c>
      <c r="T1312" s="17" t="n">
        <v>0</v>
      </c>
    </row>
    <row r="1313" customFormat="false" ht="15" hidden="false" customHeight="true" outlineLevel="0" collapsed="false">
      <c r="A1313" s="17" t="s">
        <v>756</v>
      </c>
      <c r="B1313" s="17" t="s">
        <v>142</v>
      </c>
      <c r="C1313" s="17" t="s">
        <v>148</v>
      </c>
      <c r="D1313" s="17" t="s">
        <v>14443</v>
      </c>
      <c r="E1313" s="17" t="s">
        <v>139</v>
      </c>
      <c r="F1313" s="17" t="s">
        <v>7</v>
      </c>
      <c r="G1313" s="17" t="n">
        <v>10</v>
      </c>
      <c r="H1313" s="17" t="n">
        <v>7</v>
      </c>
      <c r="I1313" s="17" t="n">
        <v>6</v>
      </c>
      <c r="J1313" s="17" t="n">
        <v>4</v>
      </c>
      <c r="K1313" s="17" t="n">
        <v>14</v>
      </c>
      <c r="L1313" s="17" t="n">
        <v>706</v>
      </c>
      <c r="M1313" s="17" t="n">
        <v>972</v>
      </c>
      <c r="N1313" s="17" t="n">
        <v>808</v>
      </c>
      <c r="O1313" s="17" t="n">
        <v>563</v>
      </c>
      <c r="P1313" s="17" t="n">
        <v>0</v>
      </c>
      <c r="Q1313" s="17" t="n">
        <v>0</v>
      </c>
      <c r="R1313" s="17" t="n">
        <v>0</v>
      </c>
      <c r="S1313" s="17" t="n">
        <v>0</v>
      </c>
      <c r="T1313" s="17" t="n">
        <v>0</v>
      </c>
    </row>
    <row r="1314" customFormat="false" ht="15" hidden="false" customHeight="true" outlineLevel="0" collapsed="false">
      <c r="A1314" s="17" t="s">
        <v>756</v>
      </c>
      <c r="B1314" s="17" t="s">
        <v>142</v>
      </c>
      <c r="C1314" s="17" t="s">
        <v>148</v>
      </c>
      <c r="D1314" s="17" t="s">
        <v>14443</v>
      </c>
      <c r="E1314" s="17" t="s">
        <v>139</v>
      </c>
      <c r="F1314" s="17" t="s">
        <v>140</v>
      </c>
      <c r="G1314" s="17" t="n">
        <v>3</v>
      </c>
      <c r="H1314" s="17" t="n">
        <v>2</v>
      </c>
      <c r="I1314" s="17" t="n">
        <v>2</v>
      </c>
      <c r="J1314" s="17" t="n">
        <v>1</v>
      </c>
      <c r="K1314" s="17" t="n">
        <v>4</v>
      </c>
      <c r="L1314" s="17" t="n">
        <v>255</v>
      </c>
      <c r="M1314" s="17" t="n">
        <v>794</v>
      </c>
      <c r="N1314" s="17" t="n">
        <v>651</v>
      </c>
      <c r="O1314" s="17" t="n">
        <v>551</v>
      </c>
      <c r="P1314" s="17" t="n">
        <v>0</v>
      </c>
      <c r="Q1314" s="17" t="n">
        <v>0</v>
      </c>
      <c r="R1314" s="17" t="n">
        <v>0</v>
      </c>
      <c r="S1314" s="17" t="n">
        <v>0</v>
      </c>
      <c r="T1314" s="17" t="n">
        <v>0</v>
      </c>
    </row>
    <row r="1315" customFormat="false" ht="15" hidden="false" customHeight="true" outlineLevel="0" collapsed="false">
      <c r="A1315" s="17" t="s">
        <v>756</v>
      </c>
      <c r="B1315" s="17" t="s">
        <v>142</v>
      </c>
      <c r="C1315" s="17" t="s">
        <v>148</v>
      </c>
      <c r="D1315" s="17" t="s">
        <v>14443</v>
      </c>
      <c r="E1315" s="17" t="s">
        <v>139</v>
      </c>
      <c r="F1315" s="17" t="s">
        <v>144</v>
      </c>
      <c r="G1315" s="17" t="n">
        <v>2</v>
      </c>
      <c r="H1315" s="17" t="n">
        <v>0</v>
      </c>
      <c r="I1315" s="17" t="n">
        <v>0</v>
      </c>
      <c r="J1315" s="17" t="n">
        <v>0</v>
      </c>
      <c r="K1315" s="17" t="n">
        <v>2</v>
      </c>
      <c r="L1315" s="17" t="n">
        <v>2</v>
      </c>
      <c r="M1315" s="17" t="n">
        <v>0</v>
      </c>
      <c r="N1315" s="17" t="n">
        <v>0</v>
      </c>
      <c r="O1315" s="17" t="n">
        <v>0</v>
      </c>
      <c r="P1315" s="17" t="n">
        <v>0</v>
      </c>
      <c r="Q1315" s="17" t="n">
        <v>0</v>
      </c>
      <c r="R1315" s="17" t="n">
        <v>0</v>
      </c>
      <c r="S1315" s="17" t="n">
        <v>0</v>
      </c>
      <c r="T1315" s="17" t="n">
        <v>0</v>
      </c>
    </row>
    <row r="1316" customFormat="false" ht="15" hidden="false" customHeight="true" outlineLevel="0" collapsed="false">
      <c r="A1316" s="17" t="s">
        <v>756</v>
      </c>
      <c r="B1316" s="17" t="s">
        <v>142</v>
      </c>
      <c r="C1316" s="17" t="s">
        <v>148</v>
      </c>
      <c r="D1316" s="17" t="s">
        <v>14443</v>
      </c>
      <c r="E1316" s="17" t="s">
        <v>139</v>
      </c>
      <c r="F1316" s="17" t="s">
        <v>150</v>
      </c>
      <c r="G1316" s="17" t="n">
        <v>7</v>
      </c>
      <c r="H1316" s="17" t="n">
        <v>4</v>
      </c>
      <c r="I1316" s="17" t="n">
        <v>3</v>
      </c>
      <c r="J1316" s="17" t="n">
        <v>3</v>
      </c>
      <c r="K1316" s="17" t="n">
        <v>11</v>
      </c>
      <c r="L1316" s="17" t="n">
        <v>330</v>
      </c>
      <c r="M1316" s="17" t="n">
        <v>65</v>
      </c>
      <c r="N1316" s="17" t="n">
        <v>32</v>
      </c>
      <c r="O1316" s="17" t="n">
        <v>12</v>
      </c>
      <c r="P1316" s="17" t="n">
        <v>0</v>
      </c>
      <c r="Q1316" s="17" t="n">
        <v>0</v>
      </c>
      <c r="R1316" s="17" t="n">
        <v>0</v>
      </c>
      <c r="S1316" s="17" t="n">
        <v>0</v>
      </c>
      <c r="T1316" s="17" t="n">
        <v>0</v>
      </c>
    </row>
    <row r="1317" customFormat="false" ht="15" hidden="false" customHeight="true" outlineLevel="0" collapsed="false">
      <c r="A1317" s="17" t="s">
        <v>756</v>
      </c>
      <c r="B1317" s="17" t="s">
        <v>142</v>
      </c>
      <c r="C1317" s="17" t="s">
        <v>148</v>
      </c>
      <c r="D1317" s="17" t="s">
        <v>14443</v>
      </c>
      <c r="E1317" s="17" t="s">
        <v>139</v>
      </c>
      <c r="F1317" s="17" t="s">
        <v>166</v>
      </c>
      <c r="G1317" s="17" t="n">
        <v>0</v>
      </c>
      <c r="H1317" s="17" t="n">
        <v>1</v>
      </c>
      <c r="I1317" s="17" t="n">
        <v>1</v>
      </c>
      <c r="J1317" s="17" t="n">
        <v>0</v>
      </c>
      <c r="K1317" s="17" t="n">
        <v>2</v>
      </c>
      <c r="L1317" s="17" t="n">
        <v>0</v>
      </c>
      <c r="M1317" s="17" t="n">
        <v>105</v>
      </c>
      <c r="N1317" s="17" t="n">
        <v>105</v>
      </c>
      <c r="O1317" s="17" t="n">
        <v>0</v>
      </c>
      <c r="P1317" s="17" t="n">
        <v>0</v>
      </c>
      <c r="Q1317" s="17" t="n">
        <v>0</v>
      </c>
      <c r="R1317" s="17" t="n">
        <v>0</v>
      </c>
      <c r="S1317" s="17" t="n">
        <v>0</v>
      </c>
      <c r="T1317" s="17" t="n">
        <v>0</v>
      </c>
    </row>
    <row r="1318" customFormat="false" ht="15" hidden="false" customHeight="true" outlineLevel="0" collapsed="false">
      <c r="A1318" s="17" t="s">
        <v>756</v>
      </c>
      <c r="B1318" s="17" t="s">
        <v>142</v>
      </c>
      <c r="C1318" s="17" t="s">
        <v>148</v>
      </c>
      <c r="D1318" s="17" t="s">
        <v>14443</v>
      </c>
      <c r="E1318" s="17" t="s">
        <v>139</v>
      </c>
      <c r="F1318" s="17" t="s">
        <v>158</v>
      </c>
      <c r="G1318" s="17" t="n">
        <v>8</v>
      </c>
      <c r="H1318" s="17" t="n">
        <v>2</v>
      </c>
      <c r="I1318" s="17" t="n">
        <v>2</v>
      </c>
      <c r="J1318" s="17" t="n">
        <v>0</v>
      </c>
      <c r="K1318" s="17" t="n">
        <v>10</v>
      </c>
      <c r="L1318" s="17" t="n">
        <v>118</v>
      </c>
      <c r="M1318" s="17" t="n">
        <v>8</v>
      </c>
      <c r="N1318" s="17" t="n">
        <v>20</v>
      </c>
      <c r="O1318" s="17" t="n">
        <v>0</v>
      </c>
      <c r="P1318" s="17" t="n">
        <v>0</v>
      </c>
      <c r="Q1318" s="17" t="n">
        <v>0</v>
      </c>
      <c r="R1318" s="17" t="n">
        <v>0</v>
      </c>
      <c r="S1318" s="17" t="n">
        <v>0</v>
      </c>
      <c r="T1318" s="17" t="n">
        <v>0</v>
      </c>
    </row>
    <row r="1319" customFormat="false" ht="15" hidden="false" customHeight="true" outlineLevel="0" collapsed="false">
      <c r="A1319" s="17" t="s">
        <v>756</v>
      </c>
      <c r="B1319" s="17" t="s">
        <v>142</v>
      </c>
      <c r="C1319" s="17" t="s">
        <v>148</v>
      </c>
      <c r="D1319" s="17" t="s">
        <v>14443</v>
      </c>
      <c r="E1319" s="17" t="s">
        <v>139</v>
      </c>
      <c r="F1319" s="17" t="s">
        <v>169</v>
      </c>
      <c r="G1319" s="17" t="n">
        <v>1</v>
      </c>
      <c r="H1319" s="17" t="n">
        <v>0</v>
      </c>
      <c r="I1319" s="17" t="n">
        <v>0</v>
      </c>
      <c r="J1319" s="17" t="n">
        <v>0</v>
      </c>
      <c r="K1319" s="17" t="n">
        <v>1</v>
      </c>
      <c r="L1319" s="17" t="n">
        <v>1</v>
      </c>
      <c r="M1319" s="17" t="n">
        <v>0</v>
      </c>
      <c r="N1319" s="17" t="n">
        <v>0</v>
      </c>
      <c r="O1319" s="17" t="n">
        <v>0</v>
      </c>
      <c r="P1319" s="17" t="n">
        <v>0</v>
      </c>
      <c r="Q1319" s="17" t="n">
        <v>0</v>
      </c>
      <c r="R1319" s="17" t="n">
        <v>0</v>
      </c>
      <c r="S1319" s="17" t="n">
        <v>0</v>
      </c>
      <c r="T1319" s="17" t="n">
        <v>0</v>
      </c>
    </row>
    <row r="1320" customFormat="false" ht="15" hidden="false" customHeight="true" outlineLevel="0" collapsed="false">
      <c r="A1320" s="17" t="s">
        <v>756</v>
      </c>
      <c r="B1320" s="17" t="s">
        <v>142</v>
      </c>
      <c r="C1320" s="17" t="s">
        <v>217</v>
      </c>
      <c r="D1320" s="17" t="s">
        <v>235</v>
      </c>
      <c r="E1320" s="17" t="s">
        <v>139</v>
      </c>
      <c r="F1320" s="17" t="s">
        <v>7</v>
      </c>
      <c r="G1320" s="17" t="n">
        <v>10</v>
      </c>
      <c r="H1320" s="17" t="n">
        <v>3</v>
      </c>
      <c r="I1320" s="17" t="n">
        <v>5</v>
      </c>
      <c r="J1320" s="17" t="n">
        <v>1</v>
      </c>
      <c r="K1320" s="17" t="n">
        <v>11</v>
      </c>
      <c r="L1320" s="17" t="n">
        <v>223</v>
      </c>
      <c r="M1320" s="17" t="n">
        <v>49</v>
      </c>
      <c r="N1320" s="17" t="n">
        <v>69</v>
      </c>
      <c r="O1320" s="17" t="n">
        <v>2</v>
      </c>
      <c r="P1320" s="17" t="n">
        <v>0</v>
      </c>
      <c r="Q1320" s="17" t="n">
        <v>0</v>
      </c>
      <c r="R1320" s="17" t="n">
        <v>0</v>
      </c>
      <c r="S1320" s="17" t="n">
        <v>0</v>
      </c>
      <c r="T1320" s="17" t="n">
        <v>0</v>
      </c>
    </row>
    <row r="1321" customFormat="false" ht="15" hidden="false" customHeight="true" outlineLevel="0" collapsed="false">
      <c r="A1321" s="17" t="s">
        <v>756</v>
      </c>
      <c r="B1321" s="17" t="s">
        <v>142</v>
      </c>
      <c r="C1321" s="17" t="s">
        <v>217</v>
      </c>
      <c r="D1321" s="17" t="s">
        <v>235</v>
      </c>
      <c r="E1321" s="17" t="s">
        <v>139</v>
      </c>
      <c r="F1321" s="17" t="s">
        <v>140</v>
      </c>
      <c r="G1321" s="17" t="n">
        <v>2</v>
      </c>
      <c r="H1321" s="17" t="n">
        <v>0</v>
      </c>
      <c r="I1321" s="17" t="n">
        <v>2</v>
      </c>
      <c r="J1321" s="17" t="n">
        <v>0</v>
      </c>
      <c r="K1321" s="17" t="n">
        <v>3</v>
      </c>
      <c r="L1321" s="17" t="n">
        <v>119</v>
      </c>
      <c r="M1321" s="17" t="n">
        <v>0</v>
      </c>
      <c r="N1321" s="17" t="n">
        <v>15</v>
      </c>
      <c r="O1321" s="17" t="n">
        <v>0</v>
      </c>
      <c r="P1321" s="17" t="n">
        <v>0</v>
      </c>
      <c r="Q1321" s="17" t="n">
        <v>0</v>
      </c>
      <c r="R1321" s="17" t="n">
        <v>0</v>
      </c>
      <c r="S1321" s="17" t="n">
        <v>0</v>
      </c>
      <c r="T1321" s="17" t="n">
        <v>0</v>
      </c>
    </row>
    <row r="1322" customFormat="false" ht="15" hidden="false" customHeight="true" outlineLevel="0" collapsed="false">
      <c r="A1322" s="17" t="s">
        <v>756</v>
      </c>
      <c r="B1322" s="17" t="s">
        <v>142</v>
      </c>
      <c r="C1322" s="17" t="s">
        <v>217</v>
      </c>
      <c r="D1322" s="17" t="s">
        <v>235</v>
      </c>
      <c r="E1322" s="17" t="s">
        <v>139</v>
      </c>
      <c r="F1322" s="17" t="s">
        <v>150</v>
      </c>
      <c r="G1322" s="17" t="n">
        <v>7</v>
      </c>
      <c r="H1322" s="17" t="n">
        <v>2</v>
      </c>
      <c r="I1322" s="17" t="n">
        <v>4</v>
      </c>
      <c r="J1322" s="17" t="n">
        <v>1</v>
      </c>
      <c r="K1322" s="17" t="n">
        <v>9</v>
      </c>
      <c r="L1322" s="17" t="n">
        <v>62</v>
      </c>
      <c r="M1322" s="17" t="n">
        <v>27</v>
      </c>
      <c r="N1322" s="17" t="n">
        <v>52</v>
      </c>
      <c r="O1322" s="17" t="n">
        <v>2</v>
      </c>
      <c r="P1322" s="17" t="n">
        <v>0</v>
      </c>
      <c r="Q1322" s="17" t="n">
        <v>0</v>
      </c>
      <c r="R1322" s="17" t="n">
        <v>0</v>
      </c>
      <c r="S1322" s="17" t="n">
        <v>0</v>
      </c>
      <c r="T1322" s="17" t="n">
        <v>0</v>
      </c>
    </row>
    <row r="1323" customFormat="false" ht="15" hidden="false" customHeight="true" outlineLevel="0" collapsed="false">
      <c r="A1323" s="17" t="s">
        <v>756</v>
      </c>
      <c r="B1323" s="17" t="s">
        <v>142</v>
      </c>
      <c r="C1323" s="17" t="s">
        <v>217</v>
      </c>
      <c r="D1323" s="17" t="s">
        <v>235</v>
      </c>
      <c r="E1323" s="17" t="s">
        <v>139</v>
      </c>
      <c r="F1323" s="17" t="s">
        <v>158</v>
      </c>
      <c r="G1323" s="17" t="n">
        <v>6</v>
      </c>
      <c r="H1323" s="17" t="n">
        <v>3</v>
      </c>
      <c r="I1323" s="17" t="n">
        <v>1</v>
      </c>
      <c r="J1323" s="17" t="n">
        <v>0</v>
      </c>
      <c r="K1323" s="17" t="n">
        <v>7</v>
      </c>
      <c r="L1323" s="17" t="n">
        <v>36</v>
      </c>
      <c r="M1323" s="17" t="n">
        <v>22</v>
      </c>
      <c r="N1323" s="17" t="n">
        <v>2</v>
      </c>
      <c r="O1323" s="17" t="n">
        <v>0</v>
      </c>
      <c r="P1323" s="17" t="n">
        <v>0</v>
      </c>
      <c r="Q1323" s="17" t="n">
        <v>0</v>
      </c>
      <c r="R1323" s="17" t="n">
        <v>0</v>
      </c>
      <c r="S1323" s="17" t="n">
        <v>0</v>
      </c>
      <c r="T1323" s="17" t="n">
        <v>0</v>
      </c>
    </row>
    <row r="1324" customFormat="false" ht="15" hidden="false" customHeight="true" outlineLevel="0" collapsed="false">
      <c r="A1324" s="17" t="s">
        <v>756</v>
      </c>
      <c r="B1324" s="17" t="s">
        <v>142</v>
      </c>
      <c r="C1324" s="17" t="s">
        <v>217</v>
      </c>
      <c r="D1324" s="17" t="s">
        <v>235</v>
      </c>
      <c r="E1324" s="17" t="s">
        <v>139</v>
      </c>
      <c r="F1324" s="17" t="s">
        <v>169</v>
      </c>
      <c r="G1324" s="17" t="n">
        <v>1</v>
      </c>
      <c r="H1324" s="17" t="n">
        <v>0</v>
      </c>
      <c r="I1324" s="17" t="n">
        <v>0</v>
      </c>
      <c r="J1324" s="17" t="n">
        <v>0</v>
      </c>
      <c r="K1324" s="17" t="n">
        <v>1</v>
      </c>
      <c r="L1324" s="17" t="n">
        <v>6</v>
      </c>
      <c r="M1324" s="17" t="n">
        <v>0</v>
      </c>
      <c r="N1324" s="17" t="n">
        <v>0</v>
      </c>
      <c r="O1324" s="17" t="n">
        <v>0</v>
      </c>
      <c r="P1324" s="17" t="n">
        <v>0</v>
      </c>
      <c r="Q1324" s="17" t="n">
        <v>0</v>
      </c>
      <c r="R1324" s="17" t="n">
        <v>0</v>
      </c>
      <c r="S1324" s="17" t="n">
        <v>0</v>
      </c>
      <c r="T1324" s="17" t="n">
        <v>0</v>
      </c>
    </row>
    <row r="1325" customFormat="false" ht="15" hidden="false" customHeight="true" outlineLevel="0" collapsed="false">
      <c r="A1325" s="17" t="s">
        <v>756</v>
      </c>
      <c r="B1325" s="17" t="s">
        <v>142</v>
      </c>
      <c r="C1325" s="17" t="s">
        <v>217</v>
      </c>
      <c r="D1325" s="17" t="s">
        <v>218</v>
      </c>
      <c r="E1325" s="17" t="s">
        <v>243</v>
      </c>
      <c r="F1325" s="17" t="s">
        <v>7</v>
      </c>
      <c r="G1325" s="17" t="n">
        <v>2</v>
      </c>
      <c r="H1325" s="17" t="n">
        <v>2</v>
      </c>
      <c r="I1325" s="17" t="n">
        <v>2</v>
      </c>
      <c r="J1325" s="17" t="n">
        <v>2</v>
      </c>
      <c r="K1325" s="17" t="n">
        <v>2</v>
      </c>
      <c r="L1325" s="17" t="n">
        <v>770</v>
      </c>
      <c r="M1325" s="17" t="n">
        <v>371</v>
      </c>
      <c r="N1325" s="17" t="n">
        <v>305</v>
      </c>
      <c r="O1325" s="17" t="n">
        <v>51</v>
      </c>
      <c r="P1325" s="17" t="n">
        <v>0</v>
      </c>
      <c r="Q1325" s="17" t="n">
        <v>0</v>
      </c>
      <c r="R1325" s="17" t="n">
        <v>0</v>
      </c>
      <c r="S1325" s="17" t="n">
        <v>0</v>
      </c>
      <c r="T1325" s="17" t="n">
        <v>0</v>
      </c>
    </row>
    <row r="1326" customFormat="false" ht="15" hidden="false" customHeight="true" outlineLevel="0" collapsed="false">
      <c r="A1326" s="17" t="s">
        <v>756</v>
      </c>
      <c r="B1326" s="17" t="s">
        <v>142</v>
      </c>
      <c r="C1326" s="17" t="s">
        <v>217</v>
      </c>
      <c r="D1326" s="17" t="s">
        <v>218</v>
      </c>
      <c r="E1326" s="17" t="s">
        <v>243</v>
      </c>
      <c r="F1326" s="17" t="s">
        <v>140</v>
      </c>
      <c r="G1326" s="17" t="n">
        <v>1</v>
      </c>
      <c r="H1326" s="17" t="n">
        <v>1</v>
      </c>
      <c r="I1326" s="17" t="n">
        <v>1</v>
      </c>
      <c r="J1326" s="17" t="n">
        <v>1</v>
      </c>
      <c r="K1326" s="17" t="n">
        <v>2</v>
      </c>
      <c r="L1326" s="17" t="n">
        <v>39</v>
      </c>
      <c r="M1326" s="17" t="n">
        <v>7</v>
      </c>
      <c r="N1326" s="17" t="n">
        <v>5</v>
      </c>
      <c r="O1326" s="17" t="n">
        <v>6</v>
      </c>
      <c r="P1326" s="17" t="n">
        <v>0</v>
      </c>
      <c r="Q1326" s="17" t="n">
        <v>0</v>
      </c>
      <c r="R1326" s="17" t="n">
        <v>0</v>
      </c>
      <c r="S1326" s="17" t="n">
        <v>0</v>
      </c>
      <c r="T1326" s="17" t="n">
        <v>0</v>
      </c>
    </row>
    <row r="1327" customFormat="false" ht="15" hidden="false" customHeight="true" outlineLevel="0" collapsed="false">
      <c r="A1327" s="17" t="s">
        <v>756</v>
      </c>
      <c r="B1327" s="17" t="s">
        <v>142</v>
      </c>
      <c r="C1327" s="17" t="s">
        <v>217</v>
      </c>
      <c r="D1327" s="17" t="s">
        <v>218</v>
      </c>
      <c r="E1327" s="17" t="s">
        <v>243</v>
      </c>
      <c r="F1327" s="17" t="s">
        <v>150</v>
      </c>
      <c r="G1327" s="17" t="n">
        <v>2</v>
      </c>
      <c r="H1327" s="17" t="n">
        <v>2</v>
      </c>
      <c r="I1327" s="17" t="n">
        <v>2</v>
      </c>
      <c r="J1327" s="17" t="n">
        <v>2</v>
      </c>
      <c r="K1327" s="17" t="n">
        <v>2</v>
      </c>
      <c r="L1327" s="17" t="n">
        <v>679</v>
      </c>
      <c r="M1327" s="17" t="n">
        <v>306</v>
      </c>
      <c r="N1327" s="17" t="n">
        <v>200</v>
      </c>
      <c r="O1327" s="17" t="n">
        <v>31</v>
      </c>
      <c r="P1327" s="17" t="n">
        <v>0</v>
      </c>
      <c r="Q1327" s="17" t="n">
        <v>0</v>
      </c>
      <c r="R1327" s="17" t="n">
        <v>0</v>
      </c>
      <c r="S1327" s="17" t="n">
        <v>0</v>
      </c>
      <c r="T1327" s="17" t="n">
        <v>0</v>
      </c>
    </row>
    <row r="1328" customFormat="false" ht="15" hidden="false" customHeight="true" outlineLevel="0" collapsed="false">
      <c r="A1328" s="17" t="s">
        <v>756</v>
      </c>
      <c r="B1328" s="17" t="s">
        <v>142</v>
      </c>
      <c r="C1328" s="17" t="s">
        <v>217</v>
      </c>
      <c r="D1328" s="17" t="s">
        <v>218</v>
      </c>
      <c r="E1328" s="17" t="s">
        <v>243</v>
      </c>
      <c r="F1328" s="17" t="s">
        <v>166</v>
      </c>
      <c r="G1328" s="17" t="n">
        <v>0</v>
      </c>
      <c r="H1328" s="17" t="n">
        <v>1</v>
      </c>
      <c r="I1328" s="17" t="n">
        <v>0</v>
      </c>
      <c r="J1328" s="17" t="n">
        <v>0</v>
      </c>
      <c r="K1328" s="17" t="n">
        <v>1</v>
      </c>
      <c r="L1328" s="17" t="n">
        <v>0</v>
      </c>
      <c r="M1328" s="17" t="n">
        <v>6</v>
      </c>
      <c r="N1328" s="17" t="n">
        <v>0</v>
      </c>
      <c r="O1328" s="17" t="n">
        <v>0</v>
      </c>
      <c r="P1328" s="17" t="n">
        <v>0</v>
      </c>
      <c r="Q1328" s="17" t="n">
        <v>0</v>
      </c>
      <c r="R1328" s="17" t="n">
        <v>0</v>
      </c>
      <c r="S1328" s="17" t="n">
        <v>0</v>
      </c>
      <c r="T1328" s="17" t="n">
        <v>0</v>
      </c>
    </row>
    <row r="1329" customFormat="false" ht="15" hidden="false" customHeight="true" outlineLevel="0" collapsed="false">
      <c r="A1329" s="17" t="s">
        <v>756</v>
      </c>
      <c r="B1329" s="17" t="s">
        <v>142</v>
      </c>
      <c r="C1329" s="17" t="s">
        <v>217</v>
      </c>
      <c r="D1329" s="17" t="s">
        <v>218</v>
      </c>
      <c r="E1329" s="17" t="s">
        <v>243</v>
      </c>
      <c r="F1329" s="17" t="s">
        <v>158</v>
      </c>
      <c r="G1329" s="17" t="n">
        <v>2</v>
      </c>
      <c r="H1329" s="17" t="n">
        <v>2</v>
      </c>
      <c r="I1329" s="17" t="n">
        <v>2</v>
      </c>
      <c r="J1329" s="17" t="n">
        <v>2</v>
      </c>
      <c r="K1329" s="17" t="n">
        <v>2</v>
      </c>
      <c r="L1329" s="17" t="n">
        <v>52</v>
      </c>
      <c r="M1329" s="17" t="n">
        <v>50</v>
      </c>
      <c r="N1329" s="17" t="n">
        <v>56</v>
      </c>
      <c r="O1329" s="17" t="n">
        <v>14</v>
      </c>
      <c r="P1329" s="17" t="n">
        <v>0</v>
      </c>
      <c r="Q1329" s="17" t="n">
        <v>0</v>
      </c>
      <c r="R1329" s="17" t="n">
        <v>0</v>
      </c>
      <c r="S1329" s="17" t="n">
        <v>0</v>
      </c>
      <c r="T1329" s="17" t="n">
        <v>0</v>
      </c>
    </row>
    <row r="1330" customFormat="false" ht="15" hidden="false" customHeight="true" outlineLevel="0" collapsed="false">
      <c r="A1330" s="17" t="s">
        <v>756</v>
      </c>
      <c r="B1330" s="17" t="s">
        <v>142</v>
      </c>
      <c r="C1330" s="17" t="s">
        <v>217</v>
      </c>
      <c r="D1330" s="17" t="s">
        <v>218</v>
      </c>
      <c r="E1330" s="17" t="s">
        <v>243</v>
      </c>
      <c r="F1330" s="17" t="s">
        <v>169</v>
      </c>
      <c r="G1330" s="17" t="n">
        <v>0</v>
      </c>
      <c r="H1330" s="17" t="n">
        <v>2</v>
      </c>
      <c r="I1330" s="17" t="n">
        <v>1</v>
      </c>
      <c r="J1330" s="17" t="n">
        <v>0</v>
      </c>
      <c r="K1330" s="17" t="n">
        <v>2</v>
      </c>
      <c r="L1330" s="17" t="n">
        <v>0</v>
      </c>
      <c r="M1330" s="17" t="n">
        <v>2</v>
      </c>
      <c r="N1330" s="17" t="n">
        <v>44</v>
      </c>
      <c r="O1330" s="17" t="n">
        <v>0</v>
      </c>
      <c r="P1330" s="17" t="n">
        <v>0</v>
      </c>
      <c r="Q1330" s="17" t="n">
        <v>0</v>
      </c>
      <c r="R1330" s="17" t="n">
        <v>0</v>
      </c>
      <c r="S1330" s="17" t="n">
        <v>0</v>
      </c>
      <c r="T1330" s="17" t="n">
        <v>0</v>
      </c>
    </row>
    <row r="1331" customFormat="false" ht="15" hidden="false" customHeight="true" outlineLevel="0" collapsed="false">
      <c r="A1331" s="17" t="s">
        <v>756</v>
      </c>
      <c r="B1331" s="17" t="s">
        <v>142</v>
      </c>
      <c r="C1331" s="17" t="s">
        <v>217</v>
      </c>
      <c r="D1331" s="17" t="s">
        <v>218</v>
      </c>
      <c r="E1331" s="17" t="s">
        <v>139</v>
      </c>
      <c r="F1331" s="17" t="s">
        <v>7</v>
      </c>
      <c r="G1331" s="17" t="n">
        <v>3</v>
      </c>
      <c r="H1331" s="17" t="n">
        <v>3</v>
      </c>
      <c r="I1331" s="17" t="n">
        <v>3</v>
      </c>
      <c r="J1331" s="17" t="n">
        <v>1</v>
      </c>
      <c r="K1331" s="17" t="n">
        <v>5</v>
      </c>
      <c r="L1331" s="17" t="n">
        <v>59</v>
      </c>
      <c r="M1331" s="17" t="n">
        <v>741</v>
      </c>
      <c r="N1331" s="17" t="n">
        <v>66</v>
      </c>
      <c r="O1331" s="17" t="n">
        <v>3</v>
      </c>
      <c r="P1331" s="17" t="n">
        <v>0</v>
      </c>
      <c r="Q1331" s="17" t="n">
        <v>0</v>
      </c>
      <c r="R1331" s="17" t="n">
        <v>0</v>
      </c>
      <c r="S1331" s="17" t="n">
        <v>0</v>
      </c>
      <c r="T1331" s="17" t="n">
        <v>0</v>
      </c>
    </row>
    <row r="1332" customFormat="false" ht="15" hidden="false" customHeight="true" outlineLevel="0" collapsed="false">
      <c r="A1332" s="17" t="s">
        <v>756</v>
      </c>
      <c r="B1332" s="17" t="s">
        <v>142</v>
      </c>
      <c r="C1332" s="17" t="s">
        <v>217</v>
      </c>
      <c r="D1332" s="17" t="s">
        <v>218</v>
      </c>
      <c r="E1332" s="17" t="s">
        <v>139</v>
      </c>
      <c r="F1332" s="17" t="s">
        <v>140</v>
      </c>
      <c r="G1332" s="17" t="n">
        <v>1</v>
      </c>
      <c r="H1332" s="17" t="n">
        <v>2</v>
      </c>
      <c r="I1332" s="17" t="n">
        <v>1</v>
      </c>
      <c r="J1332" s="17" t="n">
        <v>0</v>
      </c>
      <c r="K1332" s="17" t="n">
        <v>4</v>
      </c>
      <c r="L1332" s="17" t="n">
        <v>3</v>
      </c>
      <c r="M1332" s="17" t="n">
        <v>258</v>
      </c>
      <c r="N1332" s="17" t="n">
        <v>4</v>
      </c>
      <c r="O1332" s="17" t="n">
        <v>0</v>
      </c>
      <c r="P1332" s="17" t="n">
        <v>0</v>
      </c>
      <c r="Q1332" s="17" t="n">
        <v>0</v>
      </c>
      <c r="R1332" s="17" t="n">
        <v>0</v>
      </c>
      <c r="S1332" s="17" t="n">
        <v>0</v>
      </c>
      <c r="T1332" s="17" t="n">
        <v>0</v>
      </c>
    </row>
    <row r="1333" customFormat="false" ht="15" hidden="false" customHeight="true" outlineLevel="0" collapsed="false">
      <c r="A1333" s="17" t="s">
        <v>756</v>
      </c>
      <c r="B1333" s="17" t="s">
        <v>142</v>
      </c>
      <c r="C1333" s="17" t="s">
        <v>217</v>
      </c>
      <c r="D1333" s="17" t="s">
        <v>218</v>
      </c>
      <c r="E1333" s="17" t="s">
        <v>139</v>
      </c>
      <c r="F1333" s="17" t="s">
        <v>144</v>
      </c>
      <c r="G1333" s="17" t="n">
        <v>0</v>
      </c>
      <c r="H1333" s="17" t="n">
        <v>1</v>
      </c>
      <c r="I1333" s="17" t="n">
        <v>0</v>
      </c>
      <c r="J1333" s="17" t="n">
        <v>0</v>
      </c>
      <c r="K1333" s="17" t="n">
        <v>1</v>
      </c>
      <c r="L1333" s="17" t="n">
        <v>0</v>
      </c>
      <c r="M1333" s="17" t="n">
        <v>25</v>
      </c>
      <c r="N1333" s="17" t="n">
        <v>0</v>
      </c>
      <c r="O1333" s="17" t="n">
        <v>0</v>
      </c>
      <c r="P1333" s="17" t="n">
        <v>0</v>
      </c>
      <c r="Q1333" s="17" t="n">
        <v>0</v>
      </c>
      <c r="R1333" s="17" t="n">
        <v>0</v>
      </c>
      <c r="S1333" s="17" t="n">
        <v>0</v>
      </c>
      <c r="T1333" s="17" t="n">
        <v>0</v>
      </c>
    </row>
    <row r="1334" customFormat="false" ht="15" hidden="false" customHeight="true" outlineLevel="0" collapsed="false">
      <c r="A1334" s="17" t="s">
        <v>756</v>
      </c>
      <c r="B1334" s="17" t="s">
        <v>142</v>
      </c>
      <c r="C1334" s="17" t="s">
        <v>217</v>
      </c>
      <c r="D1334" s="17" t="s">
        <v>218</v>
      </c>
      <c r="E1334" s="17" t="s">
        <v>139</v>
      </c>
      <c r="F1334" s="17" t="s">
        <v>150</v>
      </c>
      <c r="G1334" s="17" t="n">
        <v>2</v>
      </c>
      <c r="H1334" s="17" t="n">
        <v>3</v>
      </c>
      <c r="I1334" s="17" t="n">
        <v>2</v>
      </c>
      <c r="J1334" s="17" t="n">
        <v>1</v>
      </c>
      <c r="K1334" s="17" t="n">
        <v>3</v>
      </c>
      <c r="L1334" s="17" t="n">
        <v>49</v>
      </c>
      <c r="M1334" s="17" t="n">
        <v>430</v>
      </c>
      <c r="N1334" s="17" t="n">
        <v>46</v>
      </c>
      <c r="O1334" s="17" t="n">
        <v>3</v>
      </c>
      <c r="P1334" s="17" t="n">
        <v>0</v>
      </c>
      <c r="Q1334" s="17" t="n">
        <v>0</v>
      </c>
      <c r="R1334" s="17" t="n">
        <v>0</v>
      </c>
      <c r="S1334" s="17" t="n">
        <v>0</v>
      </c>
      <c r="T1334" s="17" t="n">
        <v>0</v>
      </c>
    </row>
    <row r="1335" customFormat="false" ht="15" hidden="false" customHeight="true" outlineLevel="0" collapsed="false">
      <c r="A1335" s="17" t="s">
        <v>756</v>
      </c>
      <c r="B1335" s="17" t="s">
        <v>142</v>
      </c>
      <c r="C1335" s="17" t="s">
        <v>217</v>
      </c>
      <c r="D1335" s="17" t="s">
        <v>218</v>
      </c>
      <c r="E1335" s="17" t="s">
        <v>139</v>
      </c>
      <c r="F1335" s="17" t="s">
        <v>158</v>
      </c>
      <c r="G1335" s="17" t="n">
        <v>2</v>
      </c>
      <c r="H1335" s="17" t="n">
        <v>2</v>
      </c>
      <c r="I1335" s="17" t="n">
        <v>2</v>
      </c>
      <c r="J1335" s="17" t="n">
        <v>0</v>
      </c>
      <c r="K1335" s="17" t="n">
        <v>2</v>
      </c>
      <c r="L1335" s="17" t="n">
        <v>7</v>
      </c>
      <c r="M1335" s="17" t="n">
        <v>28</v>
      </c>
      <c r="N1335" s="17" t="n">
        <v>16</v>
      </c>
      <c r="O1335" s="17" t="n">
        <v>0</v>
      </c>
      <c r="P1335" s="17" t="n">
        <v>0</v>
      </c>
      <c r="Q1335" s="17" t="n">
        <v>0</v>
      </c>
      <c r="R1335" s="17" t="n">
        <v>0</v>
      </c>
      <c r="S1335" s="17" t="n">
        <v>0</v>
      </c>
      <c r="T1335" s="17" t="n">
        <v>0</v>
      </c>
    </row>
    <row r="1336" customFormat="false" ht="15" hidden="false" customHeight="true" outlineLevel="0" collapsed="false">
      <c r="A1336" s="17" t="s">
        <v>756</v>
      </c>
      <c r="B1336" s="17" t="s">
        <v>142</v>
      </c>
      <c r="C1336" s="17" t="s">
        <v>217</v>
      </c>
      <c r="D1336" s="17" t="s">
        <v>274</v>
      </c>
      <c r="E1336" s="17" t="s">
        <v>139</v>
      </c>
      <c r="F1336" s="17" t="s">
        <v>7</v>
      </c>
      <c r="G1336" s="17" t="n">
        <v>1</v>
      </c>
      <c r="H1336" s="17" t="n">
        <v>1</v>
      </c>
      <c r="I1336" s="17" t="n">
        <v>1</v>
      </c>
      <c r="J1336" s="17" t="n">
        <v>0</v>
      </c>
      <c r="K1336" s="17" t="n">
        <v>1</v>
      </c>
      <c r="L1336" s="17" t="n">
        <v>253</v>
      </c>
      <c r="M1336" s="17" t="n">
        <v>29</v>
      </c>
      <c r="N1336" s="17" t="n">
        <v>25</v>
      </c>
      <c r="O1336" s="17" t="n">
        <v>0</v>
      </c>
      <c r="P1336" s="17" t="n">
        <v>0</v>
      </c>
      <c r="Q1336" s="17" t="n">
        <v>0</v>
      </c>
      <c r="R1336" s="17" t="n">
        <v>0</v>
      </c>
      <c r="S1336" s="17" t="n">
        <v>0</v>
      </c>
      <c r="T1336" s="17" t="n">
        <v>0</v>
      </c>
    </row>
    <row r="1337" customFormat="false" ht="15" hidden="false" customHeight="true" outlineLevel="0" collapsed="false">
      <c r="A1337" s="17" t="s">
        <v>756</v>
      </c>
      <c r="B1337" s="17" t="s">
        <v>142</v>
      </c>
      <c r="C1337" s="17" t="s">
        <v>217</v>
      </c>
      <c r="D1337" s="17" t="s">
        <v>274</v>
      </c>
      <c r="E1337" s="17" t="s">
        <v>139</v>
      </c>
      <c r="F1337" s="17" t="s">
        <v>140</v>
      </c>
      <c r="G1337" s="17" t="n">
        <v>1</v>
      </c>
      <c r="H1337" s="17" t="n">
        <v>0</v>
      </c>
      <c r="I1337" s="17" t="n">
        <v>0</v>
      </c>
      <c r="J1337" s="17" t="n">
        <v>0</v>
      </c>
      <c r="K1337" s="17" t="n">
        <v>1</v>
      </c>
      <c r="L1337" s="17" t="n">
        <v>7</v>
      </c>
      <c r="M1337" s="17" t="n">
        <v>0</v>
      </c>
      <c r="N1337" s="17" t="n">
        <v>0</v>
      </c>
      <c r="O1337" s="17" t="n">
        <v>0</v>
      </c>
      <c r="P1337" s="17" t="n">
        <v>0</v>
      </c>
      <c r="Q1337" s="17" t="n">
        <v>0</v>
      </c>
      <c r="R1337" s="17" t="n">
        <v>0</v>
      </c>
      <c r="S1337" s="17" t="n">
        <v>0</v>
      </c>
      <c r="T1337" s="17" t="n">
        <v>0</v>
      </c>
    </row>
    <row r="1338" customFormat="false" ht="15" hidden="false" customHeight="true" outlineLevel="0" collapsed="false">
      <c r="A1338" s="17" t="s">
        <v>756</v>
      </c>
      <c r="B1338" s="17" t="s">
        <v>142</v>
      </c>
      <c r="C1338" s="17" t="s">
        <v>217</v>
      </c>
      <c r="D1338" s="17" t="s">
        <v>274</v>
      </c>
      <c r="E1338" s="17" t="s">
        <v>139</v>
      </c>
      <c r="F1338" s="17" t="s">
        <v>150</v>
      </c>
      <c r="G1338" s="17" t="n">
        <v>1</v>
      </c>
      <c r="H1338" s="17" t="n">
        <v>1</v>
      </c>
      <c r="I1338" s="17" t="n">
        <v>1</v>
      </c>
      <c r="J1338" s="17" t="n">
        <v>0</v>
      </c>
      <c r="K1338" s="17" t="n">
        <v>1</v>
      </c>
      <c r="L1338" s="17" t="n">
        <v>190</v>
      </c>
      <c r="M1338" s="17" t="n">
        <v>13</v>
      </c>
      <c r="N1338" s="17" t="n">
        <v>16</v>
      </c>
      <c r="O1338" s="17" t="n">
        <v>0</v>
      </c>
      <c r="P1338" s="17" t="n">
        <v>0</v>
      </c>
      <c r="Q1338" s="17" t="n">
        <v>0</v>
      </c>
      <c r="R1338" s="17" t="n">
        <v>0</v>
      </c>
      <c r="S1338" s="17" t="n">
        <v>0</v>
      </c>
      <c r="T1338" s="17" t="n">
        <v>0</v>
      </c>
    </row>
    <row r="1339" customFormat="false" ht="15" hidden="false" customHeight="true" outlineLevel="0" collapsed="false">
      <c r="A1339" s="17" t="s">
        <v>756</v>
      </c>
      <c r="B1339" s="17" t="s">
        <v>142</v>
      </c>
      <c r="C1339" s="17" t="s">
        <v>217</v>
      </c>
      <c r="D1339" s="17" t="s">
        <v>274</v>
      </c>
      <c r="E1339" s="17" t="s">
        <v>139</v>
      </c>
      <c r="F1339" s="17" t="s">
        <v>158</v>
      </c>
      <c r="G1339" s="17" t="n">
        <v>1</v>
      </c>
      <c r="H1339" s="17" t="n">
        <v>1</v>
      </c>
      <c r="I1339" s="17" t="n">
        <v>1</v>
      </c>
      <c r="J1339" s="17" t="n">
        <v>0</v>
      </c>
      <c r="K1339" s="17" t="n">
        <v>1</v>
      </c>
      <c r="L1339" s="17" t="n">
        <v>56</v>
      </c>
      <c r="M1339" s="17" t="n">
        <v>16</v>
      </c>
      <c r="N1339" s="17" t="n">
        <v>9</v>
      </c>
      <c r="O1339" s="17" t="n">
        <v>0</v>
      </c>
      <c r="P1339" s="17" t="n">
        <v>0</v>
      </c>
      <c r="Q1339" s="17" t="n">
        <v>0</v>
      </c>
      <c r="R1339" s="17" t="n">
        <v>0</v>
      </c>
      <c r="S1339" s="17" t="n">
        <v>0</v>
      </c>
      <c r="T1339" s="17" t="n">
        <v>0</v>
      </c>
    </row>
    <row r="1340" customFormat="false" ht="15" hidden="false" customHeight="true" outlineLevel="0" collapsed="false">
      <c r="A1340" s="17" t="s">
        <v>756</v>
      </c>
      <c r="B1340" s="17" t="s">
        <v>142</v>
      </c>
      <c r="C1340" s="17" t="s">
        <v>217</v>
      </c>
      <c r="D1340" s="17" t="s">
        <v>874</v>
      </c>
      <c r="E1340" s="17" t="s">
        <v>243</v>
      </c>
      <c r="F1340" s="17" t="s">
        <v>7</v>
      </c>
      <c r="G1340" s="17" t="n">
        <v>1</v>
      </c>
      <c r="H1340" s="17" t="n">
        <v>1</v>
      </c>
      <c r="I1340" s="17" t="n">
        <v>1</v>
      </c>
      <c r="J1340" s="17" t="n">
        <v>1</v>
      </c>
      <c r="K1340" s="17" t="n">
        <v>1</v>
      </c>
      <c r="L1340" s="17" t="n">
        <v>395</v>
      </c>
      <c r="M1340" s="17" t="n">
        <v>66</v>
      </c>
      <c r="N1340" s="17" t="n">
        <v>268</v>
      </c>
      <c r="O1340" s="17" t="n">
        <v>100</v>
      </c>
      <c r="P1340" s="17" t="n">
        <v>0</v>
      </c>
      <c r="Q1340" s="17" t="n">
        <v>0</v>
      </c>
      <c r="R1340" s="17" t="n">
        <v>0</v>
      </c>
      <c r="S1340" s="17" t="n">
        <v>0</v>
      </c>
      <c r="T1340" s="17" t="n">
        <v>0</v>
      </c>
    </row>
    <row r="1341" customFormat="false" ht="15" hidden="false" customHeight="true" outlineLevel="0" collapsed="false">
      <c r="A1341" s="17" t="s">
        <v>756</v>
      </c>
      <c r="B1341" s="17" t="s">
        <v>142</v>
      </c>
      <c r="C1341" s="17" t="s">
        <v>217</v>
      </c>
      <c r="D1341" s="17" t="s">
        <v>874</v>
      </c>
      <c r="E1341" s="17" t="s">
        <v>243</v>
      </c>
      <c r="F1341" s="17" t="s">
        <v>140</v>
      </c>
      <c r="G1341" s="17" t="n">
        <v>0</v>
      </c>
      <c r="H1341" s="17" t="n">
        <v>0</v>
      </c>
      <c r="I1341" s="17" t="n">
        <v>1</v>
      </c>
      <c r="J1341" s="17" t="n">
        <v>1</v>
      </c>
      <c r="K1341" s="17" t="n">
        <v>1</v>
      </c>
      <c r="L1341" s="17" t="n">
        <v>0</v>
      </c>
      <c r="M1341" s="17" t="n">
        <v>0</v>
      </c>
      <c r="N1341" s="17" t="n">
        <v>59</v>
      </c>
      <c r="O1341" s="17" t="n">
        <v>31</v>
      </c>
      <c r="P1341" s="17" t="n">
        <v>0</v>
      </c>
      <c r="Q1341" s="17" t="n">
        <v>0</v>
      </c>
      <c r="R1341" s="17" t="n">
        <v>0</v>
      </c>
      <c r="S1341" s="17" t="n">
        <v>0</v>
      </c>
      <c r="T1341" s="17" t="n">
        <v>0</v>
      </c>
    </row>
    <row r="1342" customFormat="false" ht="15" hidden="false" customHeight="true" outlineLevel="0" collapsed="false">
      <c r="A1342" s="17" t="s">
        <v>756</v>
      </c>
      <c r="B1342" s="17" t="s">
        <v>142</v>
      </c>
      <c r="C1342" s="17" t="s">
        <v>217</v>
      </c>
      <c r="D1342" s="17" t="s">
        <v>874</v>
      </c>
      <c r="E1342" s="17" t="s">
        <v>243</v>
      </c>
      <c r="F1342" s="17" t="s">
        <v>150</v>
      </c>
      <c r="G1342" s="17" t="n">
        <v>1</v>
      </c>
      <c r="H1342" s="17" t="n">
        <v>1</v>
      </c>
      <c r="I1342" s="17" t="n">
        <v>1</v>
      </c>
      <c r="J1342" s="17" t="n">
        <v>1</v>
      </c>
      <c r="K1342" s="17" t="n">
        <v>1</v>
      </c>
      <c r="L1342" s="17" t="n">
        <v>393</v>
      </c>
      <c r="M1342" s="17" t="n">
        <v>37</v>
      </c>
      <c r="N1342" s="17" t="n">
        <v>138</v>
      </c>
      <c r="O1342" s="17" t="n">
        <v>54</v>
      </c>
      <c r="P1342" s="17" t="n">
        <v>0</v>
      </c>
      <c r="Q1342" s="17" t="n">
        <v>0</v>
      </c>
      <c r="R1342" s="17" t="n">
        <v>0</v>
      </c>
      <c r="S1342" s="17" t="n">
        <v>0</v>
      </c>
      <c r="T1342" s="17" t="n">
        <v>0</v>
      </c>
    </row>
    <row r="1343" customFormat="false" ht="15" hidden="false" customHeight="true" outlineLevel="0" collapsed="false">
      <c r="A1343" s="17" t="s">
        <v>756</v>
      </c>
      <c r="B1343" s="17" t="s">
        <v>142</v>
      </c>
      <c r="C1343" s="17" t="s">
        <v>217</v>
      </c>
      <c r="D1343" s="17" t="s">
        <v>874</v>
      </c>
      <c r="E1343" s="17" t="s">
        <v>243</v>
      </c>
      <c r="F1343" s="17" t="s">
        <v>158</v>
      </c>
      <c r="G1343" s="17" t="n">
        <v>1</v>
      </c>
      <c r="H1343" s="17" t="n">
        <v>1</v>
      </c>
      <c r="I1343" s="17" t="n">
        <v>1</v>
      </c>
      <c r="J1343" s="17" t="n">
        <v>1</v>
      </c>
      <c r="K1343" s="17" t="n">
        <v>1</v>
      </c>
      <c r="L1343" s="17" t="n">
        <v>2</v>
      </c>
      <c r="M1343" s="17" t="n">
        <v>29</v>
      </c>
      <c r="N1343" s="17" t="n">
        <v>67</v>
      </c>
      <c r="O1343" s="17" t="n">
        <v>15</v>
      </c>
      <c r="P1343" s="17" t="n">
        <v>0</v>
      </c>
      <c r="Q1343" s="17" t="n">
        <v>0</v>
      </c>
      <c r="R1343" s="17" t="n">
        <v>0</v>
      </c>
      <c r="S1343" s="17" t="n">
        <v>0</v>
      </c>
      <c r="T1343" s="17" t="n">
        <v>0</v>
      </c>
    </row>
    <row r="1344" customFormat="false" ht="15" hidden="false" customHeight="true" outlineLevel="0" collapsed="false">
      <c r="A1344" s="17" t="s">
        <v>756</v>
      </c>
      <c r="B1344" s="17" t="s">
        <v>142</v>
      </c>
      <c r="C1344" s="17" t="s">
        <v>217</v>
      </c>
      <c r="D1344" s="17" t="s">
        <v>874</v>
      </c>
      <c r="E1344" s="17" t="s">
        <v>243</v>
      </c>
      <c r="F1344" s="17" t="s">
        <v>169</v>
      </c>
      <c r="G1344" s="17" t="n">
        <v>0</v>
      </c>
      <c r="H1344" s="17" t="n">
        <v>0</v>
      </c>
      <c r="I1344" s="17" t="n">
        <v>1</v>
      </c>
      <c r="J1344" s="17" t="n">
        <v>0</v>
      </c>
      <c r="K1344" s="17" t="n">
        <v>1</v>
      </c>
      <c r="L1344" s="17" t="n">
        <v>0</v>
      </c>
      <c r="M1344" s="17" t="n">
        <v>0</v>
      </c>
      <c r="N1344" s="17" t="n">
        <v>4</v>
      </c>
      <c r="O1344" s="17" t="n">
        <v>0</v>
      </c>
      <c r="P1344" s="17" t="n">
        <v>0</v>
      </c>
      <c r="Q1344" s="17" t="n">
        <v>0</v>
      </c>
      <c r="R1344" s="17" t="n">
        <v>0</v>
      </c>
      <c r="S1344" s="17" t="n">
        <v>0</v>
      </c>
      <c r="T1344" s="17" t="n">
        <v>0</v>
      </c>
    </row>
    <row r="1345" customFormat="false" ht="15" hidden="false" customHeight="true" outlineLevel="0" collapsed="false">
      <c r="A1345" s="17" t="s">
        <v>1056</v>
      </c>
      <c r="B1345" s="17" t="s">
        <v>142</v>
      </c>
      <c r="C1345" s="17" t="s">
        <v>134</v>
      </c>
      <c r="D1345" s="17" t="s">
        <v>135</v>
      </c>
      <c r="E1345" s="17" t="s">
        <v>243</v>
      </c>
      <c r="F1345" s="17" t="s">
        <v>7</v>
      </c>
      <c r="G1345" s="17" t="n">
        <v>1</v>
      </c>
      <c r="H1345" s="17" t="n">
        <v>1</v>
      </c>
      <c r="I1345" s="17" t="n">
        <v>1</v>
      </c>
      <c r="J1345" s="17" t="n">
        <v>1</v>
      </c>
      <c r="K1345" s="17" t="n">
        <v>1</v>
      </c>
      <c r="L1345" s="17" t="n">
        <v>2275</v>
      </c>
      <c r="M1345" s="17" t="n">
        <v>2332</v>
      </c>
      <c r="N1345" s="17" t="n">
        <v>1591</v>
      </c>
      <c r="O1345" s="17" t="n">
        <v>202</v>
      </c>
      <c r="P1345" s="17" t="n">
        <v>0</v>
      </c>
      <c r="Q1345" s="17" t="n">
        <v>0</v>
      </c>
      <c r="R1345" s="17" t="n">
        <v>0</v>
      </c>
      <c r="S1345" s="17" t="n">
        <v>0</v>
      </c>
      <c r="T1345" s="17" t="n">
        <v>0</v>
      </c>
    </row>
    <row r="1346" customFormat="false" ht="15" hidden="false" customHeight="true" outlineLevel="0" collapsed="false">
      <c r="A1346" s="17" t="s">
        <v>1056</v>
      </c>
      <c r="B1346" s="17" t="s">
        <v>142</v>
      </c>
      <c r="C1346" s="17" t="s">
        <v>134</v>
      </c>
      <c r="D1346" s="17" t="s">
        <v>135</v>
      </c>
      <c r="E1346" s="17" t="s">
        <v>243</v>
      </c>
      <c r="F1346" s="17" t="s">
        <v>140</v>
      </c>
      <c r="G1346" s="17" t="n">
        <v>1</v>
      </c>
      <c r="H1346" s="17" t="n">
        <v>1</v>
      </c>
      <c r="I1346" s="17" t="n">
        <v>1</v>
      </c>
      <c r="J1346" s="17" t="n">
        <v>1</v>
      </c>
      <c r="K1346" s="17" t="n">
        <v>1</v>
      </c>
      <c r="L1346" s="17" t="n">
        <v>26</v>
      </c>
      <c r="M1346" s="17" t="n">
        <v>8</v>
      </c>
      <c r="N1346" s="17" t="n">
        <v>7</v>
      </c>
      <c r="O1346" s="17" t="n">
        <v>3</v>
      </c>
      <c r="P1346" s="17" t="n">
        <v>0</v>
      </c>
      <c r="Q1346" s="17" t="n">
        <v>0</v>
      </c>
      <c r="R1346" s="17" t="n">
        <v>0</v>
      </c>
      <c r="S1346" s="17" t="n">
        <v>0</v>
      </c>
      <c r="T1346" s="17" t="n">
        <v>0</v>
      </c>
    </row>
    <row r="1347" customFormat="false" ht="15" hidden="false" customHeight="true" outlineLevel="0" collapsed="false">
      <c r="A1347" s="17" t="s">
        <v>1056</v>
      </c>
      <c r="B1347" s="17" t="s">
        <v>142</v>
      </c>
      <c r="C1347" s="17" t="s">
        <v>134</v>
      </c>
      <c r="D1347" s="17" t="s">
        <v>135</v>
      </c>
      <c r="E1347" s="17" t="s">
        <v>243</v>
      </c>
      <c r="F1347" s="17" t="s">
        <v>144</v>
      </c>
      <c r="G1347" s="17" t="n">
        <v>1</v>
      </c>
      <c r="H1347" s="17" t="n">
        <v>1</v>
      </c>
      <c r="I1347" s="17" t="n">
        <v>1</v>
      </c>
      <c r="J1347" s="17" t="n">
        <v>1</v>
      </c>
      <c r="K1347" s="17" t="n">
        <v>1</v>
      </c>
      <c r="L1347" s="17" t="n">
        <v>1334</v>
      </c>
      <c r="M1347" s="17" t="n">
        <v>1217</v>
      </c>
      <c r="N1347" s="17" t="n">
        <v>916</v>
      </c>
      <c r="O1347" s="17" t="n">
        <v>136</v>
      </c>
      <c r="P1347" s="17" t="n">
        <v>0</v>
      </c>
      <c r="Q1347" s="17" t="n">
        <v>0</v>
      </c>
      <c r="R1347" s="17" t="n">
        <v>0</v>
      </c>
      <c r="S1347" s="17" t="n">
        <v>0</v>
      </c>
      <c r="T1347" s="17" t="n">
        <v>0</v>
      </c>
    </row>
    <row r="1348" customFormat="false" ht="15" hidden="false" customHeight="true" outlineLevel="0" collapsed="false">
      <c r="A1348" s="17" t="s">
        <v>1056</v>
      </c>
      <c r="B1348" s="17" t="s">
        <v>142</v>
      </c>
      <c r="C1348" s="17" t="s">
        <v>134</v>
      </c>
      <c r="D1348" s="17" t="s">
        <v>135</v>
      </c>
      <c r="E1348" s="17" t="s">
        <v>243</v>
      </c>
      <c r="F1348" s="17" t="s">
        <v>150</v>
      </c>
      <c r="G1348" s="17" t="n">
        <v>1</v>
      </c>
      <c r="H1348" s="17" t="n">
        <v>1</v>
      </c>
      <c r="I1348" s="17" t="n">
        <v>1</v>
      </c>
      <c r="J1348" s="17" t="n">
        <v>1</v>
      </c>
      <c r="K1348" s="17" t="n">
        <v>1</v>
      </c>
      <c r="L1348" s="17" t="n">
        <v>344</v>
      </c>
      <c r="M1348" s="17" t="n">
        <v>410</v>
      </c>
      <c r="N1348" s="17" t="n">
        <v>230</v>
      </c>
      <c r="O1348" s="17" t="n">
        <v>31</v>
      </c>
      <c r="P1348" s="17" t="n">
        <v>0</v>
      </c>
      <c r="Q1348" s="17" t="n">
        <v>0</v>
      </c>
      <c r="R1348" s="17" t="n">
        <v>0</v>
      </c>
      <c r="S1348" s="17" t="n">
        <v>0</v>
      </c>
      <c r="T1348" s="17" t="n">
        <v>0</v>
      </c>
    </row>
    <row r="1349" customFormat="false" ht="15" hidden="false" customHeight="true" outlineLevel="0" collapsed="false">
      <c r="A1349" s="17" t="s">
        <v>1056</v>
      </c>
      <c r="B1349" s="17" t="s">
        <v>142</v>
      </c>
      <c r="C1349" s="17" t="s">
        <v>134</v>
      </c>
      <c r="D1349" s="17" t="s">
        <v>135</v>
      </c>
      <c r="E1349" s="17" t="s">
        <v>243</v>
      </c>
      <c r="F1349" s="17" t="s">
        <v>158</v>
      </c>
      <c r="G1349" s="17" t="n">
        <v>1</v>
      </c>
      <c r="H1349" s="17" t="n">
        <v>1</v>
      </c>
      <c r="I1349" s="17" t="n">
        <v>1</v>
      </c>
      <c r="J1349" s="17" t="n">
        <v>1</v>
      </c>
      <c r="K1349" s="17" t="n">
        <v>1</v>
      </c>
      <c r="L1349" s="17" t="n">
        <v>568</v>
      </c>
      <c r="M1349" s="17" t="n">
        <v>691</v>
      </c>
      <c r="N1349" s="17" t="n">
        <v>438</v>
      </c>
      <c r="O1349" s="17" t="n">
        <v>32</v>
      </c>
      <c r="P1349" s="17" t="n">
        <v>0</v>
      </c>
      <c r="Q1349" s="17" t="n">
        <v>0</v>
      </c>
      <c r="R1349" s="17" t="n">
        <v>0</v>
      </c>
      <c r="S1349" s="17" t="n">
        <v>0</v>
      </c>
      <c r="T1349" s="17" t="n">
        <v>0</v>
      </c>
    </row>
    <row r="1350" customFormat="false" ht="15" hidden="false" customHeight="true" outlineLevel="0" collapsed="false">
      <c r="A1350" s="17" t="s">
        <v>1056</v>
      </c>
      <c r="B1350" s="17" t="s">
        <v>142</v>
      </c>
      <c r="C1350" s="17" t="s">
        <v>134</v>
      </c>
      <c r="D1350" s="17" t="s">
        <v>135</v>
      </c>
      <c r="E1350" s="17" t="s">
        <v>243</v>
      </c>
      <c r="F1350" s="17" t="s">
        <v>169</v>
      </c>
      <c r="G1350" s="17" t="n">
        <v>1</v>
      </c>
      <c r="H1350" s="17" t="n">
        <v>1</v>
      </c>
      <c r="I1350" s="17" t="n">
        <v>0</v>
      </c>
      <c r="J1350" s="17" t="n">
        <v>0</v>
      </c>
      <c r="K1350" s="17" t="n">
        <v>1</v>
      </c>
      <c r="L1350" s="17" t="n">
        <v>3</v>
      </c>
      <c r="M1350" s="17" t="n">
        <v>6</v>
      </c>
      <c r="N1350" s="17" t="n">
        <v>0</v>
      </c>
      <c r="O1350" s="17" t="n">
        <v>0</v>
      </c>
      <c r="P1350" s="17" t="n">
        <v>0</v>
      </c>
      <c r="Q1350" s="17" t="n">
        <v>0</v>
      </c>
      <c r="R1350" s="17" t="n">
        <v>0</v>
      </c>
      <c r="S1350" s="17" t="n">
        <v>0</v>
      </c>
      <c r="T1350" s="17" t="n">
        <v>0</v>
      </c>
    </row>
    <row r="1351" customFormat="false" ht="15" hidden="false" customHeight="true" outlineLevel="0" collapsed="false">
      <c r="A1351" s="17" t="s">
        <v>1056</v>
      </c>
      <c r="B1351" s="17" t="s">
        <v>142</v>
      </c>
      <c r="C1351" s="17" t="s">
        <v>134</v>
      </c>
      <c r="D1351" s="17" t="s">
        <v>135</v>
      </c>
      <c r="E1351" s="17" t="s">
        <v>139</v>
      </c>
      <c r="F1351" s="17" t="s">
        <v>7</v>
      </c>
      <c r="G1351" s="17" t="n">
        <v>0</v>
      </c>
      <c r="H1351" s="17" t="n">
        <v>0</v>
      </c>
      <c r="I1351" s="17" t="n">
        <v>0</v>
      </c>
      <c r="J1351" s="17" t="n">
        <v>1</v>
      </c>
      <c r="K1351" s="17" t="n">
        <v>1</v>
      </c>
      <c r="L1351" s="17" t="n">
        <v>0</v>
      </c>
      <c r="M1351" s="17" t="n">
        <v>0</v>
      </c>
      <c r="N1351" s="17" t="n">
        <v>0</v>
      </c>
      <c r="O1351" s="17" t="n">
        <v>9</v>
      </c>
      <c r="P1351" s="17" t="n">
        <v>0</v>
      </c>
      <c r="Q1351" s="17" t="n">
        <v>0</v>
      </c>
      <c r="R1351" s="17" t="n">
        <v>0</v>
      </c>
      <c r="S1351" s="17" t="n">
        <v>0</v>
      </c>
      <c r="T1351" s="17" t="n">
        <v>0</v>
      </c>
    </row>
    <row r="1352" customFormat="false" ht="15" hidden="false" customHeight="true" outlineLevel="0" collapsed="false">
      <c r="A1352" s="17" t="s">
        <v>1056</v>
      </c>
      <c r="B1352" s="17" t="s">
        <v>142</v>
      </c>
      <c r="C1352" s="17" t="s">
        <v>134</v>
      </c>
      <c r="D1352" s="17" t="s">
        <v>135</v>
      </c>
      <c r="E1352" s="17" t="s">
        <v>139</v>
      </c>
      <c r="F1352" s="17" t="s">
        <v>150</v>
      </c>
      <c r="G1352" s="17" t="n">
        <v>0</v>
      </c>
      <c r="H1352" s="17" t="n">
        <v>0</v>
      </c>
      <c r="I1352" s="17" t="n">
        <v>0</v>
      </c>
      <c r="J1352" s="17" t="n">
        <v>1</v>
      </c>
      <c r="K1352" s="17" t="n">
        <v>1</v>
      </c>
      <c r="L1352" s="17" t="n">
        <v>0</v>
      </c>
      <c r="M1352" s="17" t="n">
        <v>0</v>
      </c>
      <c r="N1352" s="17" t="n">
        <v>0</v>
      </c>
      <c r="O1352" s="17" t="n">
        <v>9</v>
      </c>
      <c r="P1352" s="17" t="n">
        <v>0</v>
      </c>
      <c r="Q1352" s="17" t="n">
        <v>0</v>
      </c>
      <c r="R1352" s="17" t="n">
        <v>0</v>
      </c>
      <c r="S1352" s="17" t="n">
        <v>0</v>
      </c>
      <c r="T1352" s="17" t="n">
        <v>0</v>
      </c>
    </row>
    <row r="1353" customFormat="false" ht="15" hidden="false" customHeight="true" outlineLevel="0" collapsed="false">
      <c r="A1353" s="17" t="s">
        <v>1056</v>
      </c>
      <c r="B1353" s="17" t="s">
        <v>142</v>
      </c>
      <c r="C1353" s="17" t="s">
        <v>134</v>
      </c>
      <c r="D1353" s="17" t="s">
        <v>14446</v>
      </c>
      <c r="E1353" s="17" t="s">
        <v>243</v>
      </c>
      <c r="F1353" s="17" t="s">
        <v>7</v>
      </c>
      <c r="G1353" s="17" t="n">
        <v>1</v>
      </c>
      <c r="H1353" s="17" t="n">
        <v>1</v>
      </c>
      <c r="I1353" s="17" t="n">
        <v>1</v>
      </c>
      <c r="J1353" s="17" t="n">
        <v>1</v>
      </c>
      <c r="K1353" s="17" t="n">
        <v>1</v>
      </c>
      <c r="L1353" s="17" t="n">
        <v>295</v>
      </c>
      <c r="M1353" s="17" t="n">
        <v>315</v>
      </c>
      <c r="N1353" s="17" t="n">
        <v>518</v>
      </c>
      <c r="O1353" s="17" t="n">
        <v>114</v>
      </c>
      <c r="P1353" s="17" t="n">
        <v>0</v>
      </c>
      <c r="Q1353" s="17" t="n">
        <v>0</v>
      </c>
      <c r="R1353" s="17" t="n">
        <v>0</v>
      </c>
      <c r="S1353" s="17" t="n">
        <v>0</v>
      </c>
      <c r="T1353" s="17" t="n">
        <v>0</v>
      </c>
    </row>
    <row r="1354" customFormat="false" ht="15" hidden="false" customHeight="true" outlineLevel="0" collapsed="false">
      <c r="A1354" s="17" t="s">
        <v>1056</v>
      </c>
      <c r="B1354" s="17" t="s">
        <v>142</v>
      </c>
      <c r="C1354" s="17" t="s">
        <v>134</v>
      </c>
      <c r="D1354" s="17" t="s">
        <v>14446</v>
      </c>
      <c r="E1354" s="17" t="s">
        <v>243</v>
      </c>
      <c r="F1354" s="17" t="s">
        <v>140</v>
      </c>
      <c r="G1354" s="17" t="n">
        <v>0</v>
      </c>
      <c r="H1354" s="17" t="n">
        <v>0</v>
      </c>
      <c r="I1354" s="17" t="n">
        <v>1</v>
      </c>
      <c r="J1354" s="17" t="n">
        <v>0</v>
      </c>
      <c r="K1354" s="17" t="n">
        <v>1</v>
      </c>
      <c r="L1354" s="17" t="n">
        <v>0</v>
      </c>
      <c r="M1354" s="17" t="n">
        <v>0</v>
      </c>
      <c r="N1354" s="17" t="n">
        <v>10</v>
      </c>
      <c r="O1354" s="17" t="n">
        <v>0</v>
      </c>
      <c r="P1354" s="17" t="n">
        <v>0</v>
      </c>
      <c r="Q1354" s="17" t="n">
        <v>0</v>
      </c>
      <c r="R1354" s="17" t="n">
        <v>0</v>
      </c>
      <c r="S1354" s="17" t="n">
        <v>0</v>
      </c>
      <c r="T1354" s="17" t="n">
        <v>0</v>
      </c>
    </row>
    <row r="1355" customFormat="false" ht="15" hidden="false" customHeight="true" outlineLevel="0" collapsed="false">
      <c r="A1355" s="17" t="s">
        <v>1056</v>
      </c>
      <c r="B1355" s="17" t="s">
        <v>142</v>
      </c>
      <c r="C1355" s="17" t="s">
        <v>134</v>
      </c>
      <c r="D1355" s="17" t="s">
        <v>14446</v>
      </c>
      <c r="E1355" s="17" t="s">
        <v>243</v>
      </c>
      <c r="F1355" s="17" t="s">
        <v>144</v>
      </c>
      <c r="G1355" s="17" t="n">
        <v>1</v>
      </c>
      <c r="H1355" s="17" t="n">
        <v>1</v>
      </c>
      <c r="I1355" s="17" t="n">
        <v>1</v>
      </c>
      <c r="J1355" s="17" t="n">
        <v>1</v>
      </c>
      <c r="K1355" s="17" t="n">
        <v>1</v>
      </c>
      <c r="L1355" s="17" t="n">
        <v>119</v>
      </c>
      <c r="M1355" s="17" t="n">
        <v>166</v>
      </c>
      <c r="N1355" s="17" t="n">
        <v>188</v>
      </c>
      <c r="O1355" s="17" t="n">
        <v>23</v>
      </c>
      <c r="P1355" s="17" t="n">
        <v>0</v>
      </c>
      <c r="Q1355" s="17" t="n">
        <v>0</v>
      </c>
      <c r="R1355" s="17" t="n">
        <v>0</v>
      </c>
      <c r="S1355" s="17" t="n">
        <v>0</v>
      </c>
      <c r="T1355" s="17" t="n">
        <v>0</v>
      </c>
    </row>
    <row r="1356" customFormat="false" ht="15" hidden="false" customHeight="true" outlineLevel="0" collapsed="false">
      <c r="A1356" s="17" t="s">
        <v>1056</v>
      </c>
      <c r="B1356" s="17" t="s">
        <v>142</v>
      </c>
      <c r="C1356" s="17" t="s">
        <v>134</v>
      </c>
      <c r="D1356" s="17" t="s">
        <v>14446</v>
      </c>
      <c r="E1356" s="17" t="s">
        <v>243</v>
      </c>
      <c r="F1356" s="17" t="s">
        <v>150</v>
      </c>
      <c r="G1356" s="17" t="n">
        <v>1</v>
      </c>
      <c r="H1356" s="17" t="n">
        <v>1</v>
      </c>
      <c r="I1356" s="17" t="n">
        <v>1</v>
      </c>
      <c r="J1356" s="17" t="n">
        <v>1</v>
      </c>
      <c r="K1356" s="17" t="n">
        <v>1</v>
      </c>
      <c r="L1356" s="17" t="n">
        <v>156</v>
      </c>
      <c r="M1356" s="17" t="n">
        <v>90</v>
      </c>
      <c r="N1356" s="17" t="n">
        <v>248</v>
      </c>
      <c r="O1356" s="17" t="n">
        <v>71</v>
      </c>
      <c r="P1356" s="17" t="n">
        <v>0</v>
      </c>
      <c r="Q1356" s="17" t="n">
        <v>0</v>
      </c>
      <c r="R1356" s="17" t="n">
        <v>0</v>
      </c>
      <c r="S1356" s="17" t="n">
        <v>0</v>
      </c>
      <c r="T1356" s="17" t="n">
        <v>0</v>
      </c>
    </row>
    <row r="1357" customFormat="false" ht="15" hidden="false" customHeight="true" outlineLevel="0" collapsed="false">
      <c r="A1357" s="17" t="s">
        <v>1056</v>
      </c>
      <c r="B1357" s="17" t="s">
        <v>142</v>
      </c>
      <c r="C1357" s="17" t="s">
        <v>134</v>
      </c>
      <c r="D1357" s="17" t="s">
        <v>14446</v>
      </c>
      <c r="E1357" s="17" t="s">
        <v>243</v>
      </c>
      <c r="F1357" s="17" t="s">
        <v>166</v>
      </c>
      <c r="G1357" s="17" t="n">
        <v>1</v>
      </c>
      <c r="H1357" s="17" t="n">
        <v>1</v>
      </c>
      <c r="I1357" s="17" t="n">
        <v>1</v>
      </c>
      <c r="J1357" s="17" t="n">
        <v>1</v>
      </c>
      <c r="K1357" s="17" t="n">
        <v>1</v>
      </c>
      <c r="L1357" s="17" t="n">
        <v>20</v>
      </c>
      <c r="M1357" s="17" t="n">
        <v>50</v>
      </c>
      <c r="N1357" s="17" t="n">
        <v>70</v>
      </c>
      <c r="O1357" s="17" t="n">
        <v>20</v>
      </c>
      <c r="P1357" s="17" t="n">
        <v>0</v>
      </c>
      <c r="Q1357" s="17" t="n">
        <v>0</v>
      </c>
      <c r="R1357" s="17" t="n">
        <v>0</v>
      </c>
      <c r="S1357" s="17" t="n">
        <v>0</v>
      </c>
      <c r="T1357" s="17" t="n">
        <v>0</v>
      </c>
    </row>
    <row r="1358" customFormat="false" ht="15" hidden="false" customHeight="true" outlineLevel="0" collapsed="false">
      <c r="A1358" s="17" t="s">
        <v>1056</v>
      </c>
      <c r="B1358" s="17" t="s">
        <v>142</v>
      </c>
      <c r="C1358" s="17" t="s">
        <v>134</v>
      </c>
      <c r="D1358" s="17" t="s">
        <v>14446</v>
      </c>
      <c r="E1358" s="17" t="s">
        <v>243</v>
      </c>
      <c r="F1358" s="17" t="s">
        <v>158</v>
      </c>
      <c r="G1358" s="17" t="n">
        <v>0</v>
      </c>
      <c r="H1358" s="17" t="n">
        <v>1</v>
      </c>
      <c r="I1358" s="17" t="n">
        <v>1</v>
      </c>
      <c r="J1358" s="17" t="n">
        <v>0</v>
      </c>
      <c r="K1358" s="17" t="n">
        <v>1</v>
      </c>
      <c r="L1358" s="17" t="n">
        <v>0</v>
      </c>
      <c r="M1358" s="17" t="n">
        <v>9</v>
      </c>
      <c r="N1358" s="17" t="n">
        <v>2</v>
      </c>
      <c r="O1358" s="17" t="n">
        <v>0</v>
      </c>
      <c r="P1358" s="17" t="n">
        <v>0</v>
      </c>
      <c r="Q1358" s="17" t="n">
        <v>0</v>
      </c>
      <c r="R1358" s="17" t="n">
        <v>0</v>
      </c>
      <c r="S1358" s="17" t="n">
        <v>0</v>
      </c>
      <c r="T1358" s="17" t="n">
        <v>0</v>
      </c>
    </row>
    <row r="1359" customFormat="false" ht="15" hidden="false" customHeight="true" outlineLevel="0" collapsed="false">
      <c r="A1359" s="17" t="s">
        <v>1056</v>
      </c>
      <c r="B1359" s="17" t="s">
        <v>142</v>
      </c>
      <c r="C1359" s="17" t="s">
        <v>134</v>
      </c>
      <c r="D1359" s="17" t="s">
        <v>14446</v>
      </c>
      <c r="E1359" s="17" t="s">
        <v>139</v>
      </c>
      <c r="F1359" s="17" t="s">
        <v>7</v>
      </c>
      <c r="G1359" s="17" t="n">
        <v>0</v>
      </c>
      <c r="H1359" s="17" t="n">
        <v>1</v>
      </c>
      <c r="I1359" s="17" t="n">
        <v>1</v>
      </c>
      <c r="J1359" s="17" t="n">
        <v>1</v>
      </c>
      <c r="K1359" s="17" t="n">
        <v>1</v>
      </c>
      <c r="L1359" s="17" t="n">
        <v>0</v>
      </c>
      <c r="M1359" s="17" t="n">
        <v>5</v>
      </c>
      <c r="N1359" s="17" t="n">
        <v>39</v>
      </c>
      <c r="O1359" s="17" t="n">
        <v>78</v>
      </c>
      <c r="P1359" s="17" t="n">
        <v>0</v>
      </c>
      <c r="Q1359" s="17" t="n">
        <v>0</v>
      </c>
      <c r="R1359" s="17" t="n">
        <v>0</v>
      </c>
      <c r="S1359" s="17" t="n">
        <v>0</v>
      </c>
      <c r="T1359" s="17" t="n">
        <v>0</v>
      </c>
    </row>
    <row r="1360" customFormat="false" ht="15" hidden="false" customHeight="true" outlineLevel="0" collapsed="false">
      <c r="A1360" s="17" t="s">
        <v>1056</v>
      </c>
      <c r="B1360" s="17" t="s">
        <v>142</v>
      </c>
      <c r="C1360" s="17" t="s">
        <v>134</v>
      </c>
      <c r="D1360" s="17" t="s">
        <v>14446</v>
      </c>
      <c r="E1360" s="17" t="s">
        <v>139</v>
      </c>
      <c r="F1360" s="17" t="s">
        <v>140</v>
      </c>
      <c r="G1360" s="17" t="n">
        <v>0</v>
      </c>
      <c r="H1360" s="17" t="n">
        <v>0</v>
      </c>
      <c r="I1360" s="17" t="n">
        <v>1</v>
      </c>
      <c r="J1360" s="17" t="n">
        <v>1</v>
      </c>
      <c r="K1360" s="17" t="n">
        <v>1</v>
      </c>
      <c r="L1360" s="17" t="n">
        <v>0</v>
      </c>
      <c r="M1360" s="17" t="n">
        <v>0</v>
      </c>
      <c r="N1360" s="17" t="n">
        <v>3</v>
      </c>
      <c r="O1360" s="17" t="n">
        <v>13</v>
      </c>
      <c r="P1360" s="17" t="n">
        <v>0</v>
      </c>
      <c r="Q1360" s="17" t="n">
        <v>0</v>
      </c>
      <c r="R1360" s="17" t="n">
        <v>0</v>
      </c>
      <c r="S1360" s="17" t="n">
        <v>0</v>
      </c>
      <c r="T1360" s="17" t="n">
        <v>0</v>
      </c>
    </row>
    <row r="1361" customFormat="false" ht="15" hidden="false" customHeight="true" outlineLevel="0" collapsed="false">
      <c r="A1361" s="17" t="s">
        <v>1056</v>
      </c>
      <c r="B1361" s="17" t="s">
        <v>142</v>
      </c>
      <c r="C1361" s="17" t="s">
        <v>134</v>
      </c>
      <c r="D1361" s="17" t="s">
        <v>14446</v>
      </c>
      <c r="E1361" s="17" t="s">
        <v>139</v>
      </c>
      <c r="F1361" s="17" t="s">
        <v>150</v>
      </c>
      <c r="G1361" s="17" t="n">
        <v>0</v>
      </c>
      <c r="H1361" s="17" t="n">
        <v>0</v>
      </c>
      <c r="I1361" s="17" t="n">
        <v>1</v>
      </c>
      <c r="J1361" s="17" t="n">
        <v>1</v>
      </c>
      <c r="K1361" s="17" t="n">
        <v>1</v>
      </c>
      <c r="L1361" s="17" t="n">
        <v>0</v>
      </c>
      <c r="M1361" s="17" t="n">
        <v>0</v>
      </c>
      <c r="N1361" s="17" t="n">
        <v>29</v>
      </c>
      <c r="O1361" s="17" t="n">
        <v>43</v>
      </c>
      <c r="P1361" s="17" t="n">
        <v>0</v>
      </c>
      <c r="Q1361" s="17" t="n">
        <v>0</v>
      </c>
      <c r="R1361" s="17" t="n">
        <v>0</v>
      </c>
      <c r="S1361" s="17" t="n">
        <v>0</v>
      </c>
      <c r="T1361" s="17" t="n">
        <v>0</v>
      </c>
    </row>
    <row r="1362" customFormat="false" ht="15" hidden="false" customHeight="true" outlineLevel="0" collapsed="false">
      <c r="A1362" s="17" t="s">
        <v>1056</v>
      </c>
      <c r="B1362" s="17" t="s">
        <v>142</v>
      </c>
      <c r="C1362" s="17" t="s">
        <v>134</v>
      </c>
      <c r="D1362" s="17" t="s">
        <v>14446</v>
      </c>
      <c r="E1362" s="17" t="s">
        <v>139</v>
      </c>
      <c r="F1362" s="17" t="s">
        <v>158</v>
      </c>
      <c r="G1362" s="17" t="n">
        <v>0</v>
      </c>
      <c r="H1362" s="17" t="n">
        <v>1</v>
      </c>
      <c r="I1362" s="17" t="n">
        <v>1</v>
      </c>
      <c r="J1362" s="17" t="n">
        <v>1</v>
      </c>
      <c r="K1362" s="17" t="n">
        <v>1</v>
      </c>
      <c r="L1362" s="17" t="n">
        <v>0</v>
      </c>
      <c r="M1362" s="17" t="n">
        <v>5</v>
      </c>
      <c r="N1362" s="17" t="n">
        <v>7</v>
      </c>
      <c r="O1362" s="17" t="n">
        <v>22</v>
      </c>
      <c r="P1362" s="17" t="n">
        <v>0</v>
      </c>
      <c r="Q1362" s="17" t="n">
        <v>0</v>
      </c>
      <c r="R1362" s="17" t="n">
        <v>0</v>
      </c>
      <c r="S1362" s="17" t="n">
        <v>0</v>
      </c>
      <c r="T1362" s="17" t="n">
        <v>0</v>
      </c>
    </row>
    <row r="1363" customFormat="false" ht="15" hidden="false" customHeight="true" outlineLevel="0" collapsed="false">
      <c r="A1363" s="17" t="s">
        <v>1056</v>
      </c>
      <c r="B1363" s="17" t="s">
        <v>142</v>
      </c>
      <c r="C1363" s="17" t="s">
        <v>148</v>
      </c>
      <c r="D1363" s="17" t="s">
        <v>14443</v>
      </c>
      <c r="E1363" s="17" t="s">
        <v>139</v>
      </c>
      <c r="F1363" s="17" t="s">
        <v>7</v>
      </c>
      <c r="G1363" s="17" t="n">
        <v>0</v>
      </c>
      <c r="H1363" s="17" t="n">
        <v>0</v>
      </c>
      <c r="I1363" s="17" t="n">
        <v>2</v>
      </c>
      <c r="J1363" s="17" t="n">
        <v>0</v>
      </c>
      <c r="K1363" s="17" t="n">
        <v>2</v>
      </c>
      <c r="L1363" s="17" t="n">
        <v>0</v>
      </c>
      <c r="M1363" s="17" t="n">
        <v>0</v>
      </c>
      <c r="N1363" s="17" t="n">
        <v>30</v>
      </c>
      <c r="O1363" s="17" t="n">
        <v>0</v>
      </c>
      <c r="P1363" s="17" t="n">
        <v>0</v>
      </c>
      <c r="Q1363" s="17" t="n">
        <v>0</v>
      </c>
      <c r="R1363" s="17" t="n">
        <v>0</v>
      </c>
      <c r="S1363" s="17" t="n">
        <v>0</v>
      </c>
      <c r="T1363" s="17" t="n">
        <v>0</v>
      </c>
    </row>
    <row r="1364" customFormat="false" ht="15" hidden="false" customHeight="true" outlineLevel="0" collapsed="false">
      <c r="A1364" s="17" t="s">
        <v>1056</v>
      </c>
      <c r="B1364" s="17" t="s">
        <v>142</v>
      </c>
      <c r="C1364" s="17" t="s">
        <v>148</v>
      </c>
      <c r="D1364" s="17" t="s">
        <v>14443</v>
      </c>
      <c r="E1364" s="17" t="s">
        <v>139</v>
      </c>
      <c r="F1364" s="17" t="s">
        <v>140</v>
      </c>
      <c r="G1364" s="17" t="n">
        <v>0</v>
      </c>
      <c r="H1364" s="17" t="n">
        <v>0</v>
      </c>
      <c r="I1364" s="17" t="n">
        <v>1</v>
      </c>
      <c r="J1364" s="17" t="n">
        <v>0</v>
      </c>
      <c r="K1364" s="17" t="n">
        <v>1</v>
      </c>
      <c r="L1364" s="17" t="n">
        <v>0</v>
      </c>
      <c r="M1364" s="17" t="n">
        <v>0</v>
      </c>
      <c r="N1364" s="17" t="n">
        <v>20</v>
      </c>
      <c r="O1364" s="17" t="n">
        <v>0</v>
      </c>
      <c r="P1364" s="17" t="n">
        <v>0</v>
      </c>
      <c r="Q1364" s="17" t="n">
        <v>0</v>
      </c>
      <c r="R1364" s="17" t="n">
        <v>0</v>
      </c>
      <c r="S1364" s="17" t="n">
        <v>0</v>
      </c>
      <c r="T1364" s="17" t="n">
        <v>0</v>
      </c>
    </row>
    <row r="1365" customFormat="false" ht="15" hidden="false" customHeight="true" outlineLevel="0" collapsed="false">
      <c r="A1365" s="17" t="s">
        <v>1056</v>
      </c>
      <c r="B1365" s="17" t="s">
        <v>142</v>
      </c>
      <c r="C1365" s="17" t="s">
        <v>148</v>
      </c>
      <c r="D1365" s="17" t="s">
        <v>14443</v>
      </c>
      <c r="E1365" s="17" t="s">
        <v>139</v>
      </c>
      <c r="F1365" s="17" t="s">
        <v>166</v>
      </c>
      <c r="G1365" s="17" t="n">
        <v>0</v>
      </c>
      <c r="H1365" s="17" t="n">
        <v>0</v>
      </c>
      <c r="I1365" s="17" t="n">
        <v>1</v>
      </c>
      <c r="J1365" s="17" t="n">
        <v>0</v>
      </c>
      <c r="K1365" s="17" t="n">
        <v>1</v>
      </c>
      <c r="L1365" s="17" t="n">
        <v>0</v>
      </c>
      <c r="M1365" s="17" t="n">
        <v>0</v>
      </c>
      <c r="N1365" s="17" t="n">
        <v>10</v>
      </c>
      <c r="O1365" s="17" t="n">
        <v>0</v>
      </c>
      <c r="P1365" s="17" t="n">
        <v>0</v>
      </c>
      <c r="Q1365" s="17" t="n">
        <v>0</v>
      </c>
      <c r="R1365" s="17" t="n">
        <v>0</v>
      </c>
      <c r="S1365" s="17" t="n">
        <v>0</v>
      </c>
      <c r="T1365" s="17" t="n">
        <v>0</v>
      </c>
    </row>
    <row r="1366" customFormat="false" ht="15" hidden="false" customHeight="true" outlineLevel="0" collapsed="false">
      <c r="A1366" s="17" t="s">
        <v>1056</v>
      </c>
      <c r="B1366" s="17" t="s">
        <v>142</v>
      </c>
      <c r="C1366" s="17" t="s">
        <v>217</v>
      </c>
      <c r="D1366" s="17" t="s">
        <v>235</v>
      </c>
      <c r="E1366" s="17" t="s">
        <v>139</v>
      </c>
      <c r="F1366" s="17" t="s">
        <v>7</v>
      </c>
      <c r="G1366" s="17" t="n">
        <v>1</v>
      </c>
      <c r="H1366" s="17" t="n">
        <v>1</v>
      </c>
      <c r="I1366" s="17" t="n">
        <v>2</v>
      </c>
      <c r="J1366" s="17" t="n">
        <v>0</v>
      </c>
      <c r="K1366" s="17" t="n">
        <v>2</v>
      </c>
      <c r="L1366" s="17" t="n">
        <v>24</v>
      </c>
      <c r="M1366" s="17" t="n">
        <v>56</v>
      </c>
      <c r="N1366" s="17" t="n">
        <v>6</v>
      </c>
      <c r="O1366" s="17" t="n">
        <v>0</v>
      </c>
      <c r="P1366" s="17" t="n">
        <v>0</v>
      </c>
      <c r="Q1366" s="17" t="n">
        <v>0</v>
      </c>
      <c r="R1366" s="17" t="n">
        <v>0</v>
      </c>
      <c r="S1366" s="17" t="n">
        <v>0</v>
      </c>
      <c r="T1366" s="17" t="n">
        <v>0</v>
      </c>
    </row>
    <row r="1367" customFormat="false" ht="15" hidden="false" customHeight="true" outlineLevel="0" collapsed="false">
      <c r="A1367" s="17" t="s">
        <v>1056</v>
      </c>
      <c r="B1367" s="17" t="s">
        <v>142</v>
      </c>
      <c r="C1367" s="17" t="s">
        <v>217</v>
      </c>
      <c r="D1367" s="17" t="s">
        <v>235</v>
      </c>
      <c r="E1367" s="17" t="s">
        <v>139</v>
      </c>
      <c r="F1367" s="17" t="s">
        <v>140</v>
      </c>
      <c r="G1367" s="17" t="n">
        <v>0</v>
      </c>
      <c r="H1367" s="17" t="n">
        <v>0</v>
      </c>
      <c r="I1367" s="17" t="n">
        <v>1</v>
      </c>
      <c r="J1367" s="17" t="n">
        <v>0</v>
      </c>
      <c r="K1367" s="17" t="n">
        <v>1</v>
      </c>
      <c r="L1367" s="17" t="n">
        <v>0</v>
      </c>
      <c r="M1367" s="17" t="n">
        <v>0</v>
      </c>
      <c r="N1367" s="17" t="n">
        <v>2</v>
      </c>
      <c r="O1367" s="17" t="n">
        <v>0</v>
      </c>
      <c r="P1367" s="17" t="n">
        <v>0</v>
      </c>
      <c r="Q1367" s="17" t="n">
        <v>0</v>
      </c>
      <c r="R1367" s="17" t="n">
        <v>0</v>
      </c>
      <c r="S1367" s="17" t="n">
        <v>0</v>
      </c>
      <c r="T1367" s="17" t="n">
        <v>0</v>
      </c>
    </row>
    <row r="1368" customFormat="false" ht="15" hidden="false" customHeight="true" outlineLevel="0" collapsed="false">
      <c r="A1368" s="17" t="s">
        <v>1056</v>
      </c>
      <c r="B1368" s="17" t="s">
        <v>142</v>
      </c>
      <c r="C1368" s="17" t="s">
        <v>217</v>
      </c>
      <c r="D1368" s="17" t="s">
        <v>235</v>
      </c>
      <c r="E1368" s="17" t="s">
        <v>139</v>
      </c>
      <c r="F1368" s="17" t="s">
        <v>150</v>
      </c>
      <c r="G1368" s="17" t="n">
        <v>1</v>
      </c>
      <c r="H1368" s="17" t="n">
        <v>1</v>
      </c>
      <c r="I1368" s="17" t="n">
        <v>1</v>
      </c>
      <c r="J1368" s="17" t="n">
        <v>0</v>
      </c>
      <c r="K1368" s="17" t="n">
        <v>2</v>
      </c>
      <c r="L1368" s="17" t="n">
        <v>24</v>
      </c>
      <c r="M1368" s="17" t="n">
        <v>0</v>
      </c>
      <c r="N1368" s="17" t="n">
        <v>0</v>
      </c>
      <c r="O1368" s="17" t="n">
        <v>0</v>
      </c>
      <c r="P1368" s="17" t="n">
        <v>0</v>
      </c>
      <c r="Q1368" s="17" t="n">
        <v>0</v>
      </c>
      <c r="R1368" s="17" t="n">
        <v>0</v>
      </c>
      <c r="S1368" s="17" t="n">
        <v>0</v>
      </c>
      <c r="T1368" s="17" t="n">
        <v>0</v>
      </c>
    </row>
    <row r="1369" customFormat="false" ht="15" hidden="false" customHeight="true" outlineLevel="0" collapsed="false">
      <c r="A1369" s="17" t="s">
        <v>1056</v>
      </c>
      <c r="B1369" s="17" t="s">
        <v>142</v>
      </c>
      <c r="C1369" s="17" t="s">
        <v>217</v>
      </c>
      <c r="D1369" s="17" t="s">
        <v>235</v>
      </c>
      <c r="E1369" s="17" t="s">
        <v>139</v>
      </c>
      <c r="F1369" s="17" t="s">
        <v>158</v>
      </c>
      <c r="G1369" s="17" t="n">
        <v>0</v>
      </c>
      <c r="H1369" s="17" t="n">
        <v>1</v>
      </c>
      <c r="I1369" s="17" t="n">
        <v>1</v>
      </c>
      <c r="J1369" s="17" t="n">
        <v>0</v>
      </c>
      <c r="K1369" s="17" t="n">
        <v>1</v>
      </c>
      <c r="L1369" s="17" t="n">
        <v>0</v>
      </c>
      <c r="M1369" s="17" t="n">
        <v>56</v>
      </c>
      <c r="N1369" s="17" t="n">
        <v>4</v>
      </c>
      <c r="O1369" s="17" t="n">
        <v>0</v>
      </c>
      <c r="P1369" s="17" t="n">
        <v>0</v>
      </c>
      <c r="Q1369" s="17" t="n">
        <v>0</v>
      </c>
      <c r="R1369" s="17" t="n">
        <v>0</v>
      </c>
      <c r="S1369" s="17" t="n">
        <v>0</v>
      </c>
      <c r="T1369" s="17" t="n">
        <v>0</v>
      </c>
    </row>
    <row r="1370" customFormat="false" ht="15" hidden="false" customHeight="true" outlineLevel="0" collapsed="false">
      <c r="A1370" s="17" t="s">
        <v>1056</v>
      </c>
      <c r="B1370" s="17" t="s">
        <v>142</v>
      </c>
      <c r="C1370" s="17" t="s">
        <v>217</v>
      </c>
      <c r="D1370" s="17" t="s">
        <v>218</v>
      </c>
      <c r="E1370" s="17" t="s">
        <v>139</v>
      </c>
      <c r="F1370" s="17" t="s">
        <v>7</v>
      </c>
      <c r="G1370" s="17" t="n">
        <v>5</v>
      </c>
      <c r="H1370" s="17" t="n">
        <v>5</v>
      </c>
      <c r="I1370" s="17" t="n">
        <v>4</v>
      </c>
      <c r="J1370" s="17" t="n">
        <v>1</v>
      </c>
      <c r="K1370" s="17" t="n">
        <v>6</v>
      </c>
      <c r="L1370" s="17" t="n">
        <v>560</v>
      </c>
      <c r="M1370" s="17" t="n">
        <v>231</v>
      </c>
      <c r="N1370" s="17" t="n">
        <v>34</v>
      </c>
      <c r="O1370" s="17" t="n">
        <v>5</v>
      </c>
      <c r="P1370" s="17" t="n">
        <v>0</v>
      </c>
      <c r="Q1370" s="17" t="n">
        <v>0</v>
      </c>
      <c r="R1370" s="17" t="n">
        <v>0</v>
      </c>
      <c r="S1370" s="17" t="n">
        <v>0</v>
      </c>
      <c r="T1370" s="17" t="n">
        <v>0</v>
      </c>
    </row>
    <row r="1371" customFormat="false" ht="15" hidden="false" customHeight="true" outlineLevel="0" collapsed="false">
      <c r="A1371" s="17" t="s">
        <v>1056</v>
      </c>
      <c r="B1371" s="17" t="s">
        <v>142</v>
      </c>
      <c r="C1371" s="17" t="s">
        <v>217</v>
      </c>
      <c r="D1371" s="17" t="s">
        <v>218</v>
      </c>
      <c r="E1371" s="17" t="s">
        <v>139</v>
      </c>
      <c r="F1371" s="17" t="s">
        <v>140</v>
      </c>
      <c r="G1371" s="17" t="n">
        <v>4</v>
      </c>
      <c r="H1371" s="17" t="n">
        <v>3</v>
      </c>
      <c r="I1371" s="17" t="n">
        <v>2</v>
      </c>
      <c r="J1371" s="17" t="n">
        <v>0</v>
      </c>
      <c r="K1371" s="17" t="n">
        <v>5</v>
      </c>
      <c r="L1371" s="17" t="n">
        <v>264</v>
      </c>
      <c r="M1371" s="17" t="n">
        <v>77</v>
      </c>
      <c r="N1371" s="17" t="n">
        <v>5</v>
      </c>
      <c r="O1371" s="17" t="n">
        <v>0</v>
      </c>
      <c r="P1371" s="17" t="n">
        <v>0</v>
      </c>
      <c r="Q1371" s="17" t="n">
        <v>0</v>
      </c>
      <c r="R1371" s="17" t="n">
        <v>0</v>
      </c>
      <c r="S1371" s="17" t="n">
        <v>0</v>
      </c>
      <c r="T1371" s="17" t="n">
        <v>0</v>
      </c>
    </row>
    <row r="1372" customFormat="false" ht="15" hidden="false" customHeight="true" outlineLevel="0" collapsed="false">
      <c r="A1372" s="17" t="s">
        <v>1056</v>
      </c>
      <c r="B1372" s="17" t="s">
        <v>142</v>
      </c>
      <c r="C1372" s="17" t="s">
        <v>217</v>
      </c>
      <c r="D1372" s="17" t="s">
        <v>218</v>
      </c>
      <c r="E1372" s="17" t="s">
        <v>139</v>
      </c>
      <c r="F1372" s="17" t="s">
        <v>144</v>
      </c>
      <c r="G1372" s="17" t="n">
        <v>2</v>
      </c>
      <c r="H1372" s="17" t="n">
        <v>1</v>
      </c>
      <c r="I1372" s="17" t="n">
        <v>0</v>
      </c>
      <c r="J1372" s="17" t="n">
        <v>0</v>
      </c>
      <c r="K1372" s="17" t="n">
        <v>2</v>
      </c>
      <c r="L1372" s="17" t="n">
        <v>3</v>
      </c>
      <c r="M1372" s="17" t="n">
        <v>2</v>
      </c>
      <c r="N1372" s="17" t="n">
        <v>0</v>
      </c>
      <c r="O1372" s="17" t="n">
        <v>0</v>
      </c>
      <c r="P1372" s="17" t="n">
        <v>0</v>
      </c>
      <c r="Q1372" s="17" t="n">
        <v>0</v>
      </c>
      <c r="R1372" s="17" t="n">
        <v>0</v>
      </c>
      <c r="S1372" s="17" t="n">
        <v>0</v>
      </c>
      <c r="T1372" s="17" t="n">
        <v>0</v>
      </c>
    </row>
    <row r="1373" customFormat="false" ht="15" hidden="false" customHeight="true" outlineLevel="0" collapsed="false">
      <c r="A1373" s="17" t="s">
        <v>1056</v>
      </c>
      <c r="B1373" s="17" t="s">
        <v>142</v>
      </c>
      <c r="C1373" s="17" t="s">
        <v>217</v>
      </c>
      <c r="D1373" s="17" t="s">
        <v>218</v>
      </c>
      <c r="E1373" s="17" t="s">
        <v>139</v>
      </c>
      <c r="F1373" s="17" t="s">
        <v>150</v>
      </c>
      <c r="G1373" s="17" t="n">
        <v>4</v>
      </c>
      <c r="H1373" s="17" t="n">
        <v>4</v>
      </c>
      <c r="I1373" s="17" t="n">
        <v>3</v>
      </c>
      <c r="J1373" s="17" t="n">
        <v>1</v>
      </c>
      <c r="K1373" s="17" t="n">
        <v>5</v>
      </c>
      <c r="L1373" s="17" t="n">
        <v>285</v>
      </c>
      <c r="M1373" s="17" t="n">
        <v>139</v>
      </c>
      <c r="N1373" s="17" t="n">
        <v>29</v>
      </c>
      <c r="O1373" s="17" t="n">
        <v>2</v>
      </c>
      <c r="P1373" s="17" t="n">
        <v>0</v>
      </c>
      <c r="Q1373" s="17" t="n">
        <v>0</v>
      </c>
      <c r="R1373" s="17" t="n">
        <v>0</v>
      </c>
      <c r="S1373" s="17" t="n">
        <v>0</v>
      </c>
      <c r="T1373" s="17" t="n">
        <v>0</v>
      </c>
    </row>
    <row r="1374" customFormat="false" ht="15" hidden="false" customHeight="true" outlineLevel="0" collapsed="false">
      <c r="A1374" s="17" t="s">
        <v>1056</v>
      </c>
      <c r="B1374" s="17" t="s">
        <v>142</v>
      </c>
      <c r="C1374" s="17" t="s">
        <v>217</v>
      </c>
      <c r="D1374" s="17" t="s">
        <v>218</v>
      </c>
      <c r="E1374" s="17" t="s">
        <v>139</v>
      </c>
      <c r="F1374" s="17" t="s">
        <v>158</v>
      </c>
      <c r="G1374" s="17" t="n">
        <v>1</v>
      </c>
      <c r="H1374" s="17" t="n">
        <v>3</v>
      </c>
      <c r="I1374" s="17" t="n">
        <v>0</v>
      </c>
      <c r="J1374" s="17" t="n">
        <v>1</v>
      </c>
      <c r="K1374" s="17" t="n">
        <v>5</v>
      </c>
      <c r="L1374" s="17" t="n">
        <v>8</v>
      </c>
      <c r="M1374" s="17" t="n">
        <v>12</v>
      </c>
      <c r="N1374" s="17" t="n">
        <v>0</v>
      </c>
      <c r="O1374" s="17" t="n">
        <v>3</v>
      </c>
      <c r="P1374" s="17" t="n">
        <v>0</v>
      </c>
      <c r="Q1374" s="17" t="n">
        <v>0</v>
      </c>
      <c r="R1374" s="17" t="n">
        <v>0</v>
      </c>
      <c r="S1374" s="17" t="n">
        <v>0</v>
      </c>
      <c r="T1374" s="17" t="n">
        <v>0</v>
      </c>
    </row>
    <row r="1375" customFormat="false" ht="15" hidden="false" customHeight="true" outlineLevel="0" collapsed="false">
      <c r="A1375" s="17" t="s">
        <v>1056</v>
      </c>
      <c r="B1375" s="17" t="s">
        <v>142</v>
      </c>
      <c r="C1375" s="17" t="s">
        <v>217</v>
      </c>
      <c r="D1375" s="17" t="s">
        <v>218</v>
      </c>
      <c r="E1375" s="17" t="s">
        <v>139</v>
      </c>
      <c r="F1375" s="17" t="s">
        <v>169</v>
      </c>
      <c r="G1375" s="17" t="n">
        <v>0</v>
      </c>
      <c r="H1375" s="17" t="n">
        <v>1</v>
      </c>
      <c r="I1375" s="17" t="n">
        <v>0</v>
      </c>
      <c r="J1375" s="17" t="n">
        <v>0</v>
      </c>
      <c r="K1375" s="17" t="n">
        <v>1</v>
      </c>
      <c r="L1375" s="17" t="n">
        <v>0</v>
      </c>
      <c r="M1375" s="17" t="n">
        <v>1</v>
      </c>
      <c r="N1375" s="17" t="n">
        <v>0</v>
      </c>
      <c r="O1375" s="17" t="n">
        <v>0</v>
      </c>
      <c r="P1375" s="17" t="n">
        <v>0</v>
      </c>
      <c r="Q1375" s="17" t="n">
        <v>0</v>
      </c>
      <c r="R1375" s="17" t="n">
        <v>0</v>
      </c>
      <c r="S1375" s="17" t="n">
        <v>0</v>
      </c>
      <c r="T1375" s="17" t="n">
        <v>0</v>
      </c>
    </row>
    <row r="1376" customFormat="false" ht="15" hidden="false" customHeight="true" outlineLevel="0" collapsed="false">
      <c r="A1376" s="17" t="s">
        <v>9299</v>
      </c>
      <c r="B1376" s="17" t="s">
        <v>142</v>
      </c>
      <c r="C1376" s="17" t="s">
        <v>148</v>
      </c>
      <c r="D1376" s="17" t="s">
        <v>14443</v>
      </c>
      <c r="E1376" s="17" t="s">
        <v>139</v>
      </c>
      <c r="F1376" s="17" t="s">
        <v>7</v>
      </c>
      <c r="G1376" s="17" t="n">
        <v>1</v>
      </c>
      <c r="H1376" s="17" t="n">
        <v>0</v>
      </c>
      <c r="I1376" s="17" t="n">
        <v>0</v>
      </c>
      <c r="J1376" s="17" t="n">
        <v>0</v>
      </c>
      <c r="K1376" s="17" t="n">
        <v>1</v>
      </c>
      <c r="L1376" s="17" t="n">
        <v>6</v>
      </c>
      <c r="M1376" s="17" t="n">
        <v>0</v>
      </c>
      <c r="N1376" s="17" t="n">
        <v>0</v>
      </c>
      <c r="O1376" s="17" t="n">
        <v>0</v>
      </c>
      <c r="P1376" s="17" t="n">
        <v>0</v>
      </c>
      <c r="Q1376" s="17" t="n">
        <v>0</v>
      </c>
      <c r="R1376" s="17" t="n">
        <v>0</v>
      </c>
      <c r="S1376" s="17" t="n">
        <v>0</v>
      </c>
      <c r="T1376" s="17" t="n">
        <v>0</v>
      </c>
    </row>
    <row r="1377" customFormat="false" ht="15" hidden="false" customHeight="true" outlineLevel="0" collapsed="false">
      <c r="A1377" s="17" t="s">
        <v>9299</v>
      </c>
      <c r="B1377" s="17" t="s">
        <v>142</v>
      </c>
      <c r="C1377" s="17" t="s">
        <v>148</v>
      </c>
      <c r="D1377" s="17" t="s">
        <v>14443</v>
      </c>
      <c r="E1377" s="17" t="s">
        <v>139</v>
      </c>
      <c r="F1377" s="17" t="s">
        <v>150</v>
      </c>
      <c r="G1377" s="17" t="n">
        <v>1</v>
      </c>
      <c r="H1377" s="17" t="n">
        <v>0</v>
      </c>
      <c r="I1377" s="17" t="n">
        <v>0</v>
      </c>
      <c r="J1377" s="17" t="n">
        <v>0</v>
      </c>
      <c r="K1377" s="17" t="n">
        <v>1</v>
      </c>
      <c r="L1377" s="17" t="n">
        <v>2</v>
      </c>
      <c r="M1377" s="17" t="n">
        <v>0</v>
      </c>
      <c r="N1377" s="17" t="n">
        <v>0</v>
      </c>
      <c r="O1377" s="17" t="n">
        <v>0</v>
      </c>
      <c r="P1377" s="17" t="n">
        <v>0</v>
      </c>
      <c r="Q1377" s="17" t="n">
        <v>0</v>
      </c>
      <c r="R1377" s="17" t="n">
        <v>0</v>
      </c>
      <c r="S1377" s="17" t="n">
        <v>0</v>
      </c>
      <c r="T1377" s="17" t="n">
        <v>0</v>
      </c>
    </row>
    <row r="1378" customFormat="false" ht="15" hidden="false" customHeight="true" outlineLevel="0" collapsed="false">
      <c r="A1378" s="17" t="s">
        <v>9299</v>
      </c>
      <c r="B1378" s="17" t="s">
        <v>142</v>
      </c>
      <c r="C1378" s="17" t="s">
        <v>148</v>
      </c>
      <c r="D1378" s="17" t="s">
        <v>14443</v>
      </c>
      <c r="E1378" s="17" t="s">
        <v>139</v>
      </c>
      <c r="F1378" s="17" t="s">
        <v>158</v>
      </c>
      <c r="G1378" s="17" t="n">
        <v>1</v>
      </c>
      <c r="H1378" s="17" t="n">
        <v>0</v>
      </c>
      <c r="I1378" s="17" t="n">
        <v>0</v>
      </c>
      <c r="J1378" s="17" t="n">
        <v>0</v>
      </c>
      <c r="K1378" s="17" t="n">
        <v>1</v>
      </c>
      <c r="L1378" s="17" t="n">
        <v>4</v>
      </c>
      <c r="M1378" s="17" t="n">
        <v>0</v>
      </c>
      <c r="N1378" s="17" t="n">
        <v>0</v>
      </c>
      <c r="O1378" s="17" t="n">
        <v>0</v>
      </c>
      <c r="P1378" s="17" t="n">
        <v>0</v>
      </c>
      <c r="Q1378" s="17" t="n">
        <v>0</v>
      </c>
      <c r="R1378" s="17" t="n">
        <v>0</v>
      </c>
      <c r="S1378" s="17" t="n">
        <v>0</v>
      </c>
      <c r="T1378" s="17" t="n">
        <v>0</v>
      </c>
    </row>
    <row r="1379" customFormat="false" ht="15" hidden="false" customHeight="true" outlineLevel="0" collapsed="false">
      <c r="A1379" s="17" t="s">
        <v>10594</v>
      </c>
      <c r="B1379" s="17" t="s">
        <v>156</v>
      </c>
      <c r="C1379" s="17" t="s">
        <v>134</v>
      </c>
      <c r="D1379" s="17" t="s">
        <v>135</v>
      </c>
      <c r="E1379" s="17" t="s">
        <v>243</v>
      </c>
      <c r="F1379" s="17" t="s">
        <v>7</v>
      </c>
      <c r="G1379" s="17" t="n">
        <v>1</v>
      </c>
      <c r="H1379" s="17" t="n">
        <v>1</v>
      </c>
      <c r="I1379" s="17" t="n">
        <v>1</v>
      </c>
      <c r="J1379" s="17" t="n">
        <v>1</v>
      </c>
      <c r="K1379" s="17" t="n">
        <v>1</v>
      </c>
      <c r="L1379" s="17" t="n">
        <v>4036</v>
      </c>
      <c r="M1379" s="17" t="n">
        <v>3159</v>
      </c>
      <c r="N1379" s="17" t="n">
        <v>1837</v>
      </c>
      <c r="O1379" s="17" t="n">
        <v>499</v>
      </c>
      <c r="P1379" s="17" t="n">
        <v>0</v>
      </c>
      <c r="Q1379" s="17" t="n">
        <v>0</v>
      </c>
      <c r="R1379" s="17" t="n">
        <v>0</v>
      </c>
      <c r="S1379" s="17" t="n">
        <v>0</v>
      </c>
      <c r="T1379" s="17" t="n">
        <v>0</v>
      </c>
    </row>
    <row r="1380" customFormat="false" ht="15" hidden="false" customHeight="true" outlineLevel="0" collapsed="false">
      <c r="A1380" s="17" t="s">
        <v>10594</v>
      </c>
      <c r="B1380" s="17" t="s">
        <v>156</v>
      </c>
      <c r="C1380" s="17" t="s">
        <v>134</v>
      </c>
      <c r="D1380" s="17" t="s">
        <v>135</v>
      </c>
      <c r="E1380" s="17" t="s">
        <v>243</v>
      </c>
      <c r="F1380" s="17" t="s">
        <v>140</v>
      </c>
      <c r="G1380" s="17" t="n">
        <v>1</v>
      </c>
      <c r="H1380" s="17" t="n">
        <v>1</v>
      </c>
      <c r="I1380" s="17" t="n">
        <v>1</v>
      </c>
      <c r="J1380" s="17" t="n">
        <v>1</v>
      </c>
      <c r="K1380" s="17" t="n">
        <v>1</v>
      </c>
      <c r="L1380" s="17" t="n">
        <v>165</v>
      </c>
      <c r="M1380" s="17" t="n">
        <v>104</v>
      </c>
      <c r="N1380" s="17" t="n">
        <v>119</v>
      </c>
      <c r="O1380" s="17" t="n">
        <v>38</v>
      </c>
      <c r="P1380" s="17" t="n">
        <v>0</v>
      </c>
      <c r="Q1380" s="17" t="n">
        <v>0</v>
      </c>
      <c r="R1380" s="17" t="n">
        <v>0</v>
      </c>
      <c r="S1380" s="17" t="n">
        <v>0</v>
      </c>
      <c r="T1380" s="17" t="n">
        <v>0</v>
      </c>
    </row>
    <row r="1381" customFormat="false" ht="15" hidden="false" customHeight="true" outlineLevel="0" collapsed="false">
      <c r="A1381" s="17" t="s">
        <v>10594</v>
      </c>
      <c r="B1381" s="17" t="s">
        <v>156</v>
      </c>
      <c r="C1381" s="17" t="s">
        <v>134</v>
      </c>
      <c r="D1381" s="17" t="s">
        <v>135</v>
      </c>
      <c r="E1381" s="17" t="s">
        <v>243</v>
      </c>
      <c r="F1381" s="17" t="s">
        <v>144</v>
      </c>
      <c r="G1381" s="17" t="n">
        <v>1</v>
      </c>
      <c r="H1381" s="17" t="n">
        <v>1</v>
      </c>
      <c r="I1381" s="17" t="n">
        <v>1</v>
      </c>
      <c r="J1381" s="17" t="n">
        <v>1</v>
      </c>
      <c r="K1381" s="17" t="n">
        <v>1</v>
      </c>
      <c r="L1381" s="17" t="n">
        <v>2567</v>
      </c>
      <c r="M1381" s="17" t="n">
        <v>1412</v>
      </c>
      <c r="N1381" s="17" t="n">
        <v>733</v>
      </c>
      <c r="O1381" s="17" t="n">
        <v>265</v>
      </c>
      <c r="P1381" s="17" t="n">
        <v>0</v>
      </c>
      <c r="Q1381" s="17" t="n">
        <v>0</v>
      </c>
      <c r="R1381" s="17" t="n">
        <v>0</v>
      </c>
      <c r="S1381" s="17" t="n">
        <v>0</v>
      </c>
      <c r="T1381" s="17" t="n">
        <v>0</v>
      </c>
    </row>
    <row r="1382" customFormat="false" ht="15" hidden="false" customHeight="true" outlineLevel="0" collapsed="false">
      <c r="A1382" s="17" t="s">
        <v>10594</v>
      </c>
      <c r="B1382" s="17" t="s">
        <v>156</v>
      </c>
      <c r="C1382" s="17" t="s">
        <v>134</v>
      </c>
      <c r="D1382" s="17" t="s">
        <v>135</v>
      </c>
      <c r="E1382" s="17" t="s">
        <v>243</v>
      </c>
      <c r="F1382" s="17" t="s">
        <v>150</v>
      </c>
      <c r="G1382" s="17" t="n">
        <v>1</v>
      </c>
      <c r="H1382" s="17" t="n">
        <v>1</v>
      </c>
      <c r="I1382" s="17" t="n">
        <v>1</v>
      </c>
      <c r="J1382" s="17" t="n">
        <v>1</v>
      </c>
      <c r="K1382" s="17" t="n">
        <v>1</v>
      </c>
      <c r="L1382" s="17" t="n">
        <v>412</v>
      </c>
      <c r="M1382" s="17" t="n">
        <v>583</v>
      </c>
      <c r="N1382" s="17" t="n">
        <v>239</v>
      </c>
      <c r="O1382" s="17" t="n">
        <v>49</v>
      </c>
      <c r="P1382" s="17" t="n">
        <v>0</v>
      </c>
      <c r="Q1382" s="17" t="n">
        <v>0</v>
      </c>
      <c r="R1382" s="17" t="n">
        <v>0</v>
      </c>
      <c r="S1382" s="17" t="n">
        <v>0</v>
      </c>
      <c r="T1382" s="17" t="n">
        <v>0</v>
      </c>
    </row>
    <row r="1383" customFormat="false" ht="15" hidden="false" customHeight="true" outlineLevel="0" collapsed="false">
      <c r="A1383" s="17" t="s">
        <v>10594</v>
      </c>
      <c r="B1383" s="17" t="s">
        <v>156</v>
      </c>
      <c r="C1383" s="17" t="s">
        <v>134</v>
      </c>
      <c r="D1383" s="17" t="s">
        <v>135</v>
      </c>
      <c r="E1383" s="17" t="s">
        <v>243</v>
      </c>
      <c r="F1383" s="17" t="s">
        <v>166</v>
      </c>
      <c r="G1383" s="17" t="n">
        <v>1</v>
      </c>
      <c r="H1383" s="17" t="n">
        <v>0</v>
      </c>
      <c r="I1383" s="17" t="n">
        <v>0</v>
      </c>
      <c r="J1383" s="17" t="n">
        <v>0</v>
      </c>
      <c r="K1383" s="17" t="n">
        <v>1</v>
      </c>
      <c r="L1383" s="17" t="n">
        <v>100</v>
      </c>
      <c r="M1383" s="17" t="n">
        <v>0</v>
      </c>
      <c r="N1383" s="17" t="n">
        <v>0</v>
      </c>
      <c r="O1383" s="17" t="n">
        <v>0</v>
      </c>
      <c r="P1383" s="17" t="n">
        <v>0</v>
      </c>
      <c r="Q1383" s="17" t="n">
        <v>0</v>
      </c>
      <c r="R1383" s="17" t="n">
        <v>0</v>
      </c>
      <c r="S1383" s="17" t="n">
        <v>0</v>
      </c>
      <c r="T1383" s="17" t="n">
        <v>0</v>
      </c>
    </row>
    <row r="1384" customFormat="false" ht="15" hidden="false" customHeight="true" outlineLevel="0" collapsed="false">
      <c r="A1384" s="17" t="s">
        <v>10594</v>
      </c>
      <c r="B1384" s="17" t="s">
        <v>156</v>
      </c>
      <c r="C1384" s="17" t="s">
        <v>134</v>
      </c>
      <c r="D1384" s="17" t="s">
        <v>135</v>
      </c>
      <c r="E1384" s="17" t="s">
        <v>243</v>
      </c>
      <c r="F1384" s="17" t="s">
        <v>158</v>
      </c>
      <c r="G1384" s="17" t="n">
        <v>1</v>
      </c>
      <c r="H1384" s="17" t="n">
        <v>1</v>
      </c>
      <c r="I1384" s="17" t="n">
        <v>1</v>
      </c>
      <c r="J1384" s="17" t="n">
        <v>1</v>
      </c>
      <c r="K1384" s="17" t="n">
        <v>1</v>
      </c>
      <c r="L1384" s="17" t="n">
        <v>778</v>
      </c>
      <c r="M1384" s="17" t="n">
        <v>908</v>
      </c>
      <c r="N1384" s="17" t="n">
        <v>602</v>
      </c>
      <c r="O1384" s="17" t="n">
        <v>137</v>
      </c>
      <c r="P1384" s="17" t="n">
        <v>0</v>
      </c>
      <c r="Q1384" s="17" t="n">
        <v>0</v>
      </c>
      <c r="R1384" s="17" t="n">
        <v>0</v>
      </c>
      <c r="S1384" s="17" t="n">
        <v>0</v>
      </c>
      <c r="T1384" s="17" t="n">
        <v>0</v>
      </c>
    </row>
    <row r="1385" customFormat="false" ht="15" hidden="false" customHeight="true" outlineLevel="0" collapsed="false">
      <c r="A1385" s="17" t="s">
        <v>10594</v>
      </c>
      <c r="B1385" s="17" t="s">
        <v>156</v>
      </c>
      <c r="C1385" s="17" t="s">
        <v>134</v>
      </c>
      <c r="D1385" s="17" t="s">
        <v>135</v>
      </c>
      <c r="E1385" s="17" t="s">
        <v>243</v>
      </c>
      <c r="F1385" s="17" t="s">
        <v>169</v>
      </c>
      <c r="G1385" s="17" t="n">
        <v>1</v>
      </c>
      <c r="H1385" s="17" t="n">
        <v>1</v>
      </c>
      <c r="I1385" s="17" t="n">
        <v>1</v>
      </c>
      <c r="J1385" s="17" t="n">
        <v>1</v>
      </c>
      <c r="K1385" s="17" t="n">
        <v>1</v>
      </c>
      <c r="L1385" s="17" t="n">
        <v>14</v>
      </c>
      <c r="M1385" s="17" t="n">
        <v>152</v>
      </c>
      <c r="N1385" s="17" t="n">
        <v>144</v>
      </c>
      <c r="O1385" s="17" t="n">
        <v>10</v>
      </c>
      <c r="P1385" s="17" t="n">
        <v>0</v>
      </c>
      <c r="Q1385" s="17" t="n">
        <v>0</v>
      </c>
      <c r="R1385" s="17" t="n">
        <v>0</v>
      </c>
      <c r="S1385" s="17" t="n">
        <v>0</v>
      </c>
      <c r="T1385" s="17" t="n">
        <v>0</v>
      </c>
    </row>
    <row r="1386" customFormat="false" ht="15" hidden="false" customHeight="true" outlineLevel="0" collapsed="false">
      <c r="A1386" s="17" t="s">
        <v>1255</v>
      </c>
      <c r="B1386" s="17" t="s">
        <v>156</v>
      </c>
      <c r="C1386" s="17" t="s">
        <v>134</v>
      </c>
      <c r="D1386" s="17" t="s">
        <v>460</v>
      </c>
      <c r="E1386" s="17" t="s">
        <v>139</v>
      </c>
      <c r="F1386" s="17" t="s">
        <v>7</v>
      </c>
      <c r="G1386" s="17" t="n">
        <v>0</v>
      </c>
      <c r="H1386" s="17" t="n">
        <v>1</v>
      </c>
      <c r="I1386" s="17" t="n">
        <v>1</v>
      </c>
      <c r="J1386" s="17" t="n">
        <v>1</v>
      </c>
      <c r="K1386" s="17" t="n">
        <v>1</v>
      </c>
      <c r="L1386" s="17" t="n">
        <v>0</v>
      </c>
      <c r="M1386" s="17" t="n">
        <v>106</v>
      </c>
      <c r="N1386" s="17" t="n">
        <v>2700</v>
      </c>
      <c r="O1386" s="17" t="n">
        <v>205</v>
      </c>
      <c r="P1386" s="17" t="n">
        <v>0</v>
      </c>
      <c r="Q1386" s="17" t="n">
        <v>0</v>
      </c>
      <c r="R1386" s="17" t="n">
        <v>0</v>
      </c>
      <c r="S1386" s="17" t="n">
        <v>0</v>
      </c>
      <c r="T1386" s="17" t="n">
        <v>0</v>
      </c>
    </row>
    <row r="1387" customFormat="false" ht="15" hidden="false" customHeight="true" outlineLevel="0" collapsed="false">
      <c r="A1387" s="17" t="s">
        <v>1255</v>
      </c>
      <c r="B1387" s="17" t="s">
        <v>156</v>
      </c>
      <c r="C1387" s="17" t="s">
        <v>134</v>
      </c>
      <c r="D1387" s="17" t="s">
        <v>460</v>
      </c>
      <c r="E1387" s="17" t="s">
        <v>139</v>
      </c>
      <c r="F1387" s="17" t="s">
        <v>140</v>
      </c>
      <c r="G1387" s="17" t="n">
        <v>0</v>
      </c>
      <c r="H1387" s="17" t="n">
        <v>0</v>
      </c>
      <c r="I1387" s="17" t="n">
        <v>1</v>
      </c>
      <c r="J1387" s="17" t="n">
        <v>1</v>
      </c>
      <c r="K1387" s="17" t="n">
        <v>1</v>
      </c>
      <c r="L1387" s="17" t="n">
        <v>0</v>
      </c>
      <c r="M1387" s="17" t="n">
        <v>0</v>
      </c>
      <c r="N1387" s="17" t="n">
        <v>241</v>
      </c>
      <c r="O1387" s="17" t="n">
        <v>80</v>
      </c>
      <c r="P1387" s="17" t="n">
        <v>0</v>
      </c>
      <c r="Q1387" s="17" t="n">
        <v>0</v>
      </c>
      <c r="R1387" s="17" t="n">
        <v>0</v>
      </c>
      <c r="S1387" s="17" t="n">
        <v>0</v>
      </c>
      <c r="T1387" s="17" t="n">
        <v>0</v>
      </c>
    </row>
    <row r="1388" customFormat="false" ht="15" hidden="false" customHeight="true" outlineLevel="0" collapsed="false">
      <c r="A1388" s="17" t="s">
        <v>1255</v>
      </c>
      <c r="B1388" s="17" t="s">
        <v>156</v>
      </c>
      <c r="C1388" s="17" t="s">
        <v>134</v>
      </c>
      <c r="D1388" s="17" t="s">
        <v>460</v>
      </c>
      <c r="E1388" s="17" t="s">
        <v>139</v>
      </c>
      <c r="F1388" s="17" t="s">
        <v>144</v>
      </c>
      <c r="G1388" s="17" t="n">
        <v>0</v>
      </c>
      <c r="H1388" s="17" t="n">
        <v>1</v>
      </c>
      <c r="I1388" s="17" t="n">
        <v>1</v>
      </c>
      <c r="J1388" s="17" t="n">
        <v>1</v>
      </c>
      <c r="K1388" s="17" t="n">
        <v>1</v>
      </c>
      <c r="L1388" s="17" t="n">
        <v>0</v>
      </c>
      <c r="M1388" s="17" t="n">
        <v>106</v>
      </c>
      <c r="N1388" s="17" t="n">
        <v>2459</v>
      </c>
      <c r="O1388" s="17" t="n">
        <v>125</v>
      </c>
      <c r="P1388" s="17" t="n">
        <v>0</v>
      </c>
      <c r="Q1388" s="17" t="n">
        <v>0</v>
      </c>
      <c r="R1388" s="17" t="n">
        <v>0</v>
      </c>
      <c r="S1388" s="17" t="n">
        <v>0</v>
      </c>
      <c r="T1388" s="17" t="n">
        <v>0</v>
      </c>
    </row>
    <row r="1389" customFormat="false" ht="15" hidden="false" customHeight="true" outlineLevel="0" collapsed="false">
      <c r="A1389" s="17" t="s">
        <v>1255</v>
      </c>
      <c r="B1389" s="17" t="s">
        <v>156</v>
      </c>
      <c r="C1389" s="17" t="s">
        <v>134</v>
      </c>
      <c r="D1389" s="17" t="s">
        <v>14446</v>
      </c>
      <c r="E1389" s="17" t="s">
        <v>243</v>
      </c>
      <c r="F1389" s="17" t="s">
        <v>7</v>
      </c>
      <c r="G1389" s="17" t="n">
        <v>1</v>
      </c>
      <c r="H1389" s="17" t="n">
        <v>1</v>
      </c>
      <c r="I1389" s="17" t="n">
        <v>1</v>
      </c>
      <c r="J1389" s="17" t="n">
        <v>1</v>
      </c>
      <c r="K1389" s="17" t="n">
        <v>1</v>
      </c>
      <c r="L1389" s="17" t="n">
        <v>31</v>
      </c>
      <c r="M1389" s="17" t="n">
        <v>39</v>
      </c>
      <c r="N1389" s="17" t="n">
        <v>134</v>
      </c>
      <c r="O1389" s="17" t="n">
        <v>34</v>
      </c>
      <c r="P1389" s="17" t="n">
        <v>0</v>
      </c>
      <c r="Q1389" s="17" t="n">
        <v>0</v>
      </c>
      <c r="R1389" s="17" t="n">
        <v>0</v>
      </c>
      <c r="S1389" s="17" t="n">
        <v>0</v>
      </c>
      <c r="T1389" s="17" t="n">
        <v>0</v>
      </c>
    </row>
    <row r="1390" customFormat="false" ht="15" hidden="false" customHeight="true" outlineLevel="0" collapsed="false">
      <c r="A1390" s="17" t="s">
        <v>1255</v>
      </c>
      <c r="B1390" s="17" t="s">
        <v>156</v>
      </c>
      <c r="C1390" s="17" t="s">
        <v>134</v>
      </c>
      <c r="D1390" s="17" t="s">
        <v>14446</v>
      </c>
      <c r="E1390" s="17" t="s">
        <v>243</v>
      </c>
      <c r="F1390" s="17" t="s">
        <v>140</v>
      </c>
      <c r="G1390" s="17" t="n">
        <v>1</v>
      </c>
      <c r="H1390" s="17" t="n">
        <v>1</v>
      </c>
      <c r="I1390" s="17" t="n">
        <v>1</v>
      </c>
      <c r="J1390" s="17" t="n">
        <v>0</v>
      </c>
      <c r="K1390" s="17" t="n">
        <v>1</v>
      </c>
      <c r="L1390" s="17" t="n">
        <v>3</v>
      </c>
      <c r="M1390" s="17" t="n">
        <v>8</v>
      </c>
      <c r="N1390" s="17" t="n">
        <v>1</v>
      </c>
      <c r="O1390" s="17" t="n">
        <v>0</v>
      </c>
      <c r="P1390" s="17" t="n">
        <v>0</v>
      </c>
      <c r="Q1390" s="17" t="n">
        <v>0</v>
      </c>
      <c r="R1390" s="17" t="n">
        <v>0</v>
      </c>
      <c r="S1390" s="17" t="n">
        <v>0</v>
      </c>
      <c r="T1390" s="17" t="n">
        <v>0</v>
      </c>
    </row>
    <row r="1391" customFormat="false" ht="15" hidden="false" customHeight="true" outlineLevel="0" collapsed="false">
      <c r="A1391" s="17" t="s">
        <v>1255</v>
      </c>
      <c r="B1391" s="17" t="s">
        <v>156</v>
      </c>
      <c r="C1391" s="17" t="s">
        <v>134</v>
      </c>
      <c r="D1391" s="17" t="s">
        <v>14446</v>
      </c>
      <c r="E1391" s="17" t="s">
        <v>243</v>
      </c>
      <c r="F1391" s="17" t="s">
        <v>150</v>
      </c>
      <c r="G1391" s="17" t="n">
        <v>1</v>
      </c>
      <c r="H1391" s="17" t="n">
        <v>1</v>
      </c>
      <c r="I1391" s="17" t="n">
        <v>1</v>
      </c>
      <c r="J1391" s="17" t="n">
        <v>1</v>
      </c>
      <c r="K1391" s="17" t="n">
        <v>1</v>
      </c>
      <c r="L1391" s="17" t="n">
        <v>25</v>
      </c>
      <c r="M1391" s="17" t="n">
        <v>31</v>
      </c>
      <c r="N1391" s="17" t="n">
        <v>92</v>
      </c>
      <c r="O1391" s="17" t="n">
        <v>30</v>
      </c>
      <c r="P1391" s="17" t="n">
        <v>0</v>
      </c>
      <c r="Q1391" s="17" t="n">
        <v>0</v>
      </c>
      <c r="R1391" s="17" t="n">
        <v>0</v>
      </c>
      <c r="S1391" s="17" t="n">
        <v>0</v>
      </c>
      <c r="T1391" s="17" t="n">
        <v>0</v>
      </c>
    </row>
    <row r="1392" customFormat="false" ht="15" hidden="false" customHeight="true" outlineLevel="0" collapsed="false">
      <c r="A1392" s="17" t="s">
        <v>1255</v>
      </c>
      <c r="B1392" s="17" t="s">
        <v>156</v>
      </c>
      <c r="C1392" s="17" t="s">
        <v>134</v>
      </c>
      <c r="D1392" s="17" t="s">
        <v>14446</v>
      </c>
      <c r="E1392" s="17" t="s">
        <v>243</v>
      </c>
      <c r="F1392" s="17" t="s">
        <v>158</v>
      </c>
      <c r="G1392" s="17" t="n">
        <v>0</v>
      </c>
      <c r="H1392" s="17" t="n">
        <v>0</v>
      </c>
      <c r="I1392" s="17" t="n">
        <v>1</v>
      </c>
      <c r="J1392" s="17" t="n">
        <v>1</v>
      </c>
      <c r="K1392" s="17" t="n">
        <v>1</v>
      </c>
      <c r="L1392" s="17" t="n">
        <v>0</v>
      </c>
      <c r="M1392" s="17" t="n">
        <v>0</v>
      </c>
      <c r="N1392" s="17" t="n">
        <v>41</v>
      </c>
      <c r="O1392" s="17" t="n">
        <v>4</v>
      </c>
      <c r="P1392" s="17" t="n">
        <v>0</v>
      </c>
      <c r="Q1392" s="17" t="n">
        <v>0</v>
      </c>
      <c r="R1392" s="17" t="n">
        <v>0</v>
      </c>
      <c r="S1392" s="17" t="n">
        <v>0</v>
      </c>
      <c r="T1392" s="17" t="n">
        <v>0</v>
      </c>
    </row>
    <row r="1393" customFormat="false" ht="15" hidden="false" customHeight="true" outlineLevel="0" collapsed="false">
      <c r="A1393" s="17" t="s">
        <v>1255</v>
      </c>
      <c r="B1393" s="17" t="s">
        <v>156</v>
      </c>
      <c r="C1393" s="17" t="s">
        <v>134</v>
      </c>
      <c r="D1393" s="17" t="s">
        <v>14446</v>
      </c>
      <c r="E1393" s="17" t="s">
        <v>243</v>
      </c>
      <c r="F1393" s="17" t="s">
        <v>169</v>
      </c>
      <c r="G1393" s="17" t="n">
        <v>1</v>
      </c>
      <c r="H1393" s="17" t="n">
        <v>0</v>
      </c>
      <c r="I1393" s="17" t="n">
        <v>0</v>
      </c>
      <c r="J1393" s="17" t="n">
        <v>0</v>
      </c>
      <c r="K1393" s="17" t="n">
        <v>1</v>
      </c>
      <c r="L1393" s="17" t="n">
        <v>3</v>
      </c>
      <c r="M1393" s="17" t="n">
        <v>0</v>
      </c>
      <c r="N1393" s="17" t="n">
        <v>0</v>
      </c>
      <c r="O1393" s="17" t="n">
        <v>0</v>
      </c>
      <c r="P1393" s="17" t="n">
        <v>0</v>
      </c>
      <c r="Q1393" s="17" t="n">
        <v>0</v>
      </c>
      <c r="R1393" s="17" t="n">
        <v>0</v>
      </c>
      <c r="S1393" s="17" t="n">
        <v>0</v>
      </c>
      <c r="T1393" s="17" t="n">
        <v>0</v>
      </c>
    </row>
    <row r="1394" customFormat="false" ht="15" hidden="false" customHeight="true" outlineLevel="0" collapsed="false">
      <c r="A1394" s="17" t="s">
        <v>1255</v>
      </c>
      <c r="B1394" s="17" t="s">
        <v>156</v>
      </c>
      <c r="C1394" s="17" t="s">
        <v>148</v>
      </c>
      <c r="D1394" s="17" t="s">
        <v>14443</v>
      </c>
      <c r="E1394" s="17" t="s">
        <v>139</v>
      </c>
      <c r="F1394" s="17" t="s">
        <v>7</v>
      </c>
      <c r="G1394" s="17" t="n">
        <v>1</v>
      </c>
      <c r="H1394" s="17" t="n">
        <v>1</v>
      </c>
      <c r="I1394" s="17" t="n">
        <v>0</v>
      </c>
      <c r="J1394" s="17" t="n">
        <v>0</v>
      </c>
      <c r="K1394" s="17" t="n">
        <v>2</v>
      </c>
      <c r="L1394" s="17" t="n">
        <v>9</v>
      </c>
      <c r="M1394" s="17" t="n">
        <v>2</v>
      </c>
      <c r="N1394" s="17" t="n">
        <v>0</v>
      </c>
      <c r="O1394" s="17" t="n">
        <v>0</v>
      </c>
      <c r="P1394" s="17" t="n">
        <v>0</v>
      </c>
      <c r="Q1394" s="17" t="n">
        <v>0</v>
      </c>
      <c r="R1394" s="17" t="n">
        <v>0</v>
      </c>
      <c r="S1394" s="17" t="n">
        <v>0</v>
      </c>
      <c r="T1394" s="17" t="n">
        <v>0</v>
      </c>
    </row>
    <row r="1395" customFormat="false" ht="15" hidden="false" customHeight="true" outlineLevel="0" collapsed="false">
      <c r="A1395" s="17" t="s">
        <v>1255</v>
      </c>
      <c r="B1395" s="17" t="s">
        <v>156</v>
      </c>
      <c r="C1395" s="17" t="s">
        <v>148</v>
      </c>
      <c r="D1395" s="17" t="s">
        <v>14443</v>
      </c>
      <c r="E1395" s="17" t="s">
        <v>139</v>
      </c>
      <c r="F1395" s="17" t="s">
        <v>140</v>
      </c>
      <c r="G1395" s="17" t="n">
        <v>1</v>
      </c>
      <c r="H1395" s="17" t="n">
        <v>0</v>
      </c>
      <c r="I1395" s="17" t="n">
        <v>0</v>
      </c>
      <c r="J1395" s="17" t="n">
        <v>0</v>
      </c>
      <c r="K1395" s="17" t="n">
        <v>1</v>
      </c>
      <c r="L1395" s="17" t="n">
        <v>7</v>
      </c>
      <c r="M1395" s="17" t="n">
        <v>0</v>
      </c>
      <c r="N1395" s="17" t="n">
        <v>0</v>
      </c>
      <c r="O1395" s="17" t="n">
        <v>0</v>
      </c>
      <c r="P1395" s="17" t="n">
        <v>0</v>
      </c>
      <c r="Q1395" s="17" t="n">
        <v>0</v>
      </c>
      <c r="R1395" s="17" t="n">
        <v>0</v>
      </c>
      <c r="S1395" s="17" t="n">
        <v>0</v>
      </c>
      <c r="T1395" s="17" t="n">
        <v>0</v>
      </c>
    </row>
    <row r="1396" customFormat="false" ht="15" hidden="false" customHeight="true" outlineLevel="0" collapsed="false">
      <c r="A1396" s="17" t="s">
        <v>1255</v>
      </c>
      <c r="B1396" s="17" t="s">
        <v>156</v>
      </c>
      <c r="C1396" s="17" t="s">
        <v>148</v>
      </c>
      <c r="D1396" s="17" t="s">
        <v>14443</v>
      </c>
      <c r="E1396" s="17" t="s">
        <v>139</v>
      </c>
      <c r="F1396" s="17" t="s">
        <v>144</v>
      </c>
      <c r="G1396" s="17" t="n">
        <v>1</v>
      </c>
      <c r="H1396" s="17" t="n">
        <v>0</v>
      </c>
      <c r="I1396" s="17" t="n">
        <v>0</v>
      </c>
      <c r="J1396" s="17" t="n">
        <v>0</v>
      </c>
      <c r="K1396" s="17" t="n">
        <v>1</v>
      </c>
      <c r="L1396" s="17" t="n">
        <v>2</v>
      </c>
      <c r="M1396" s="17" t="n">
        <v>0</v>
      </c>
      <c r="N1396" s="17" t="n">
        <v>0</v>
      </c>
      <c r="O1396" s="17" t="n">
        <v>0</v>
      </c>
      <c r="P1396" s="17" t="n">
        <v>0</v>
      </c>
      <c r="Q1396" s="17" t="n">
        <v>0</v>
      </c>
      <c r="R1396" s="17" t="n">
        <v>0</v>
      </c>
      <c r="S1396" s="17" t="n">
        <v>0</v>
      </c>
      <c r="T1396" s="17" t="n">
        <v>0</v>
      </c>
    </row>
    <row r="1397" customFormat="false" ht="15" hidden="false" customHeight="true" outlineLevel="0" collapsed="false">
      <c r="A1397" s="17" t="s">
        <v>1255</v>
      </c>
      <c r="B1397" s="17" t="s">
        <v>156</v>
      </c>
      <c r="C1397" s="17" t="s">
        <v>148</v>
      </c>
      <c r="D1397" s="17" t="s">
        <v>14443</v>
      </c>
      <c r="E1397" s="17" t="s">
        <v>139</v>
      </c>
      <c r="F1397" s="17" t="s">
        <v>158</v>
      </c>
      <c r="G1397" s="17" t="n">
        <v>0</v>
      </c>
      <c r="H1397" s="17" t="n">
        <v>1</v>
      </c>
      <c r="I1397" s="17" t="n">
        <v>0</v>
      </c>
      <c r="J1397" s="17" t="n">
        <v>0</v>
      </c>
      <c r="K1397" s="17" t="n">
        <v>1</v>
      </c>
      <c r="L1397" s="17" t="n">
        <v>0</v>
      </c>
      <c r="M1397" s="17" t="n">
        <v>2</v>
      </c>
      <c r="N1397" s="17" t="n">
        <v>0</v>
      </c>
      <c r="O1397" s="17" t="n">
        <v>0</v>
      </c>
      <c r="P1397" s="17" t="n">
        <v>0</v>
      </c>
      <c r="Q1397" s="17" t="n">
        <v>0</v>
      </c>
      <c r="R1397" s="17" t="n">
        <v>0</v>
      </c>
      <c r="S1397" s="17" t="n">
        <v>0</v>
      </c>
      <c r="T1397" s="17" t="n">
        <v>0</v>
      </c>
    </row>
    <row r="1398" customFormat="false" ht="15" hidden="false" customHeight="true" outlineLevel="0" collapsed="false">
      <c r="A1398" s="17" t="s">
        <v>1255</v>
      </c>
      <c r="B1398" s="17" t="s">
        <v>156</v>
      </c>
      <c r="C1398" s="17" t="s">
        <v>217</v>
      </c>
      <c r="D1398" s="17" t="s">
        <v>235</v>
      </c>
      <c r="E1398" s="17" t="s">
        <v>139</v>
      </c>
      <c r="F1398" s="17" t="s">
        <v>7</v>
      </c>
      <c r="G1398" s="17" t="n">
        <v>2</v>
      </c>
      <c r="H1398" s="17" t="n">
        <v>2</v>
      </c>
      <c r="I1398" s="17" t="n">
        <v>1</v>
      </c>
      <c r="J1398" s="17" t="n">
        <v>1</v>
      </c>
      <c r="K1398" s="17" t="n">
        <v>4</v>
      </c>
      <c r="L1398" s="17" t="n">
        <v>11</v>
      </c>
      <c r="M1398" s="17" t="n">
        <v>20</v>
      </c>
      <c r="N1398" s="17" t="n">
        <v>35</v>
      </c>
      <c r="O1398" s="17" t="n">
        <v>9</v>
      </c>
      <c r="P1398" s="17" t="n">
        <v>0</v>
      </c>
      <c r="Q1398" s="17" t="n">
        <v>0</v>
      </c>
      <c r="R1398" s="17" t="n">
        <v>0</v>
      </c>
      <c r="S1398" s="17" t="n">
        <v>0</v>
      </c>
      <c r="T1398" s="17" t="n">
        <v>0</v>
      </c>
    </row>
    <row r="1399" customFormat="false" ht="15" hidden="false" customHeight="true" outlineLevel="0" collapsed="false">
      <c r="A1399" s="17" t="s">
        <v>1255</v>
      </c>
      <c r="B1399" s="17" t="s">
        <v>156</v>
      </c>
      <c r="C1399" s="17" t="s">
        <v>217</v>
      </c>
      <c r="D1399" s="17" t="s">
        <v>235</v>
      </c>
      <c r="E1399" s="17" t="s">
        <v>139</v>
      </c>
      <c r="F1399" s="17" t="s">
        <v>140</v>
      </c>
      <c r="G1399" s="17" t="n">
        <v>2</v>
      </c>
      <c r="H1399" s="17" t="n">
        <v>0</v>
      </c>
      <c r="I1399" s="17" t="n">
        <v>0</v>
      </c>
      <c r="J1399" s="17" t="n">
        <v>0</v>
      </c>
      <c r="K1399" s="17" t="n">
        <v>2</v>
      </c>
      <c r="L1399" s="17" t="n">
        <v>8</v>
      </c>
      <c r="M1399" s="17" t="n">
        <v>0</v>
      </c>
      <c r="N1399" s="17" t="n">
        <v>0</v>
      </c>
      <c r="O1399" s="17" t="n">
        <v>0</v>
      </c>
      <c r="P1399" s="17" t="n">
        <v>0</v>
      </c>
      <c r="Q1399" s="17" t="n">
        <v>0</v>
      </c>
      <c r="R1399" s="17" t="n">
        <v>0</v>
      </c>
      <c r="S1399" s="17" t="n">
        <v>0</v>
      </c>
      <c r="T1399" s="17" t="n">
        <v>0</v>
      </c>
    </row>
    <row r="1400" customFormat="false" ht="15" hidden="false" customHeight="true" outlineLevel="0" collapsed="false">
      <c r="A1400" s="17" t="s">
        <v>1255</v>
      </c>
      <c r="B1400" s="17" t="s">
        <v>156</v>
      </c>
      <c r="C1400" s="17" t="s">
        <v>217</v>
      </c>
      <c r="D1400" s="17" t="s">
        <v>235</v>
      </c>
      <c r="E1400" s="17" t="s">
        <v>139</v>
      </c>
      <c r="F1400" s="17" t="s">
        <v>150</v>
      </c>
      <c r="G1400" s="17" t="n">
        <v>1</v>
      </c>
      <c r="H1400" s="17" t="n">
        <v>2</v>
      </c>
      <c r="I1400" s="17" t="n">
        <v>1</v>
      </c>
      <c r="J1400" s="17" t="n">
        <v>1</v>
      </c>
      <c r="K1400" s="17" t="n">
        <v>3</v>
      </c>
      <c r="L1400" s="17" t="n">
        <v>3</v>
      </c>
      <c r="M1400" s="17" t="n">
        <v>20</v>
      </c>
      <c r="N1400" s="17" t="n">
        <v>35</v>
      </c>
      <c r="O1400" s="17" t="n">
        <v>7</v>
      </c>
      <c r="P1400" s="17" t="n">
        <v>0</v>
      </c>
      <c r="Q1400" s="17" t="n">
        <v>0</v>
      </c>
      <c r="R1400" s="17" t="n">
        <v>0</v>
      </c>
      <c r="S1400" s="17" t="n">
        <v>0</v>
      </c>
      <c r="T1400" s="17" t="n">
        <v>0</v>
      </c>
    </row>
    <row r="1401" customFormat="false" ht="15" hidden="false" customHeight="true" outlineLevel="0" collapsed="false">
      <c r="A1401" s="17" t="s">
        <v>1255</v>
      </c>
      <c r="B1401" s="17" t="s">
        <v>156</v>
      </c>
      <c r="C1401" s="17" t="s">
        <v>217</v>
      </c>
      <c r="D1401" s="17" t="s">
        <v>235</v>
      </c>
      <c r="E1401" s="17" t="s">
        <v>139</v>
      </c>
      <c r="F1401" s="17" t="s">
        <v>158</v>
      </c>
      <c r="G1401" s="17" t="n">
        <v>0</v>
      </c>
      <c r="H1401" s="17" t="n">
        <v>0</v>
      </c>
      <c r="I1401" s="17" t="n">
        <v>0</v>
      </c>
      <c r="J1401" s="17" t="n">
        <v>1</v>
      </c>
      <c r="K1401" s="17" t="n">
        <v>1</v>
      </c>
      <c r="L1401" s="17" t="n">
        <v>0</v>
      </c>
      <c r="M1401" s="17" t="n">
        <v>0</v>
      </c>
      <c r="N1401" s="17" t="n">
        <v>0</v>
      </c>
      <c r="O1401" s="17" t="n">
        <v>2</v>
      </c>
      <c r="P1401" s="17" t="n">
        <v>0</v>
      </c>
      <c r="Q1401" s="17" t="n">
        <v>0</v>
      </c>
      <c r="R1401" s="17" t="n">
        <v>0</v>
      </c>
      <c r="S1401" s="17" t="n">
        <v>0</v>
      </c>
      <c r="T1401" s="17" t="n">
        <v>0</v>
      </c>
    </row>
    <row r="1402" customFormat="false" ht="15" hidden="false" customHeight="true" outlineLevel="0" collapsed="false">
      <c r="A1402" s="17" t="s">
        <v>1255</v>
      </c>
      <c r="B1402" s="17" t="s">
        <v>156</v>
      </c>
      <c r="C1402" s="17" t="s">
        <v>217</v>
      </c>
      <c r="D1402" s="17" t="s">
        <v>218</v>
      </c>
      <c r="E1402" s="17" t="s">
        <v>243</v>
      </c>
      <c r="F1402" s="17" t="s">
        <v>7</v>
      </c>
      <c r="G1402" s="17" t="n">
        <v>2</v>
      </c>
      <c r="H1402" s="17" t="n">
        <v>2</v>
      </c>
      <c r="I1402" s="17" t="n">
        <v>2</v>
      </c>
      <c r="J1402" s="17" t="n">
        <v>2</v>
      </c>
      <c r="K1402" s="17" t="n">
        <v>2</v>
      </c>
      <c r="L1402" s="17" t="n">
        <v>413</v>
      </c>
      <c r="M1402" s="17" t="n">
        <v>481</v>
      </c>
      <c r="N1402" s="17" t="n">
        <v>434</v>
      </c>
      <c r="O1402" s="17" t="n">
        <v>103</v>
      </c>
      <c r="P1402" s="17" t="n">
        <v>0</v>
      </c>
      <c r="Q1402" s="17" t="n">
        <v>0</v>
      </c>
      <c r="R1402" s="17" t="n">
        <v>0</v>
      </c>
      <c r="S1402" s="17" t="n">
        <v>0</v>
      </c>
      <c r="T1402" s="17" t="n">
        <v>0</v>
      </c>
    </row>
    <row r="1403" customFormat="false" ht="15" hidden="false" customHeight="true" outlineLevel="0" collapsed="false">
      <c r="A1403" s="17" t="s">
        <v>1255</v>
      </c>
      <c r="B1403" s="17" t="s">
        <v>156</v>
      </c>
      <c r="C1403" s="17" t="s">
        <v>217</v>
      </c>
      <c r="D1403" s="17" t="s">
        <v>218</v>
      </c>
      <c r="E1403" s="17" t="s">
        <v>243</v>
      </c>
      <c r="F1403" s="17" t="s">
        <v>140</v>
      </c>
      <c r="G1403" s="17" t="n">
        <v>2</v>
      </c>
      <c r="H1403" s="17" t="n">
        <v>2</v>
      </c>
      <c r="I1403" s="17" t="n">
        <v>2</v>
      </c>
      <c r="J1403" s="17" t="n">
        <v>0</v>
      </c>
      <c r="K1403" s="17" t="n">
        <v>2</v>
      </c>
      <c r="L1403" s="17" t="n">
        <v>22</v>
      </c>
      <c r="M1403" s="17" t="n">
        <v>27</v>
      </c>
      <c r="N1403" s="17" t="n">
        <v>57</v>
      </c>
      <c r="O1403" s="17" t="n">
        <v>0</v>
      </c>
      <c r="P1403" s="17" t="n">
        <v>0</v>
      </c>
      <c r="Q1403" s="17" t="n">
        <v>0</v>
      </c>
      <c r="R1403" s="17" t="n">
        <v>0</v>
      </c>
      <c r="S1403" s="17" t="n">
        <v>0</v>
      </c>
      <c r="T1403" s="17" t="n">
        <v>0</v>
      </c>
    </row>
    <row r="1404" customFormat="false" ht="15" hidden="false" customHeight="true" outlineLevel="0" collapsed="false">
      <c r="A1404" s="17" t="s">
        <v>1255</v>
      </c>
      <c r="B1404" s="17" t="s">
        <v>156</v>
      </c>
      <c r="C1404" s="17" t="s">
        <v>217</v>
      </c>
      <c r="D1404" s="17" t="s">
        <v>218</v>
      </c>
      <c r="E1404" s="17" t="s">
        <v>243</v>
      </c>
      <c r="F1404" s="17" t="s">
        <v>144</v>
      </c>
      <c r="G1404" s="17" t="n">
        <v>1</v>
      </c>
      <c r="H1404" s="17" t="n">
        <v>1</v>
      </c>
      <c r="I1404" s="17" t="n">
        <v>1</v>
      </c>
      <c r="J1404" s="17" t="n">
        <v>0</v>
      </c>
      <c r="K1404" s="17" t="n">
        <v>1</v>
      </c>
      <c r="L1404" s="17" t="n">
        <v>26</v>
      </c>
      <c r="M1404" s="17" t="n">
        <v>14</v>
      </c>
      <c r="N1404" s="17" t="n">
        <v>8</v>
      </c>
      <c r="O1404" s="17" t="n">
        <v>0</v>
      </c>
      <c r="P1404" s="17" t="n">
        <v>0</v>
      </c>
      <c r="Q1404" s="17" t="n">
        <v>0</v>
      </c>
      <c r="R1404" s="17" t="n">
        <v>0</v>
      </c>
      <c r="S1404" s="17" t="n">
        <v>0</v>
      </c>
      <c r="T1404" s="17" t="n">
        <v>0</v>
      </c>
    </row>
    <row r="1405" customFormat="false" ht="15" hidden="false" customHeight="true" outlineLevel="0" collapsed="false">
      <c r="A1405" s="17" t="s">
        <v>1255</v>
      </c>
      <c r="B1405" s="17" t="s">
        <v>156</v>
      </c>
      <c r="C1405" s="17" t="s">
        <v>217</v>
      </c>
      <c r="D1405" s="17" t="s">
        <v>218</v>
      </c>
      <c r="E1405" s="17" t="s">
        <v>243</v>
      </c>
      <c r="F1405" s="17" t="s">
        <v>150</v>
      </c>
      <c r="G1405" s="17" t="n">
        <v>2</v>
      </c>
      <c r="H1405" s="17" t="n">
        <v>2</v>
      </c>
      <c r="I1405" s="17" t="n">
        <v>2</v>
      </c>
      <c r="J1405" s="17" t="n">
        <v>2</v>
      </c>
      <c r="K1405" s="17" t="n">
        <v>2</v>
      </c>
      <c r="L1405" s="17" t="n">
        <v>206</v>
      </c>
      <c r="M1405" s="17" t="n">
        <v>241</v>
      </c>
      <c r="N1405" s="17" t="n">
        <v>200</v>
      </c>
      <c r="O1405" s="17" t="n">
        <v>56</v>
      </c>
      <c r="P1405" s="17" t="n">
        <v>0</v>
      </c>
      <c r="Q1405" s="17" t="n">
        <v>0</v>
      </c>
      <c r="R1405" s="17" t="n">
        <v>0</v>
      </c>
      <c r="S1405" s="17" t="n">
        <v>0</v>
      </c>
      <c r="T1405" s="17" t="n">
        <v>0</v>
      </c>
    </row>
    <row r="1406" customFormat="false" ht="15" hidden="false" customHeight="true" outlineLevel="0" collapsed="false">
      <c r="A1406" s="17" t="s">
        <v>1255</v>
      </c>
      <c r="B1406" s="17" t="s">
        <v>156</v>
      </c>
      <c r="C1406" s="17" t="s">
        <v>217</v>
      </c>
      <c r="D1406" s="17" t="s">
        <v>218</v>
      </c>
      <c r="E1406" s="17" t="s">
        <v>243</v>
      </c>
      <c r="F1406" s="17" t="s">
        <v>158</v>
      </c>
      <c r="G1406" s="17" t="n">
        <v>2</v>
      </c>
      <c r="H1406" s="17" t="n">
        <v>2</v>
      </c>
      <c r="I1406" s="17" t="n">
        <v>1</v>
      </c>
      <c r="J1406" s="17" t="n">
        <v>2</v>
      </c>
      <c r="K1406" s="17" t="n">
        <v>2</v>
      </c>
      <c r="L1406" s="17" t="n">
        <v>157</v>
      </c>
      <c r="M1406" s="17" t="n">
        <v>198</v>
      </c>
      <c r="N1406" s="17" t="n">
        <v>168</v>
      </c>
      <c r="O1406" s="17" t="n">
        <v>46</v>
      </c>
      <c r="P1406" s="17" t="n">
        <v>0</v>
      </c>
      <c r="Q1406" s="17" t="n">
        <v>0</v>
      </c>
      <c r="R1406" s="17" t="n">
        <v>0</v>
      </c>
      <c r="S1406" s="17" t="n">
        <v>0</v>
      </c>
      <c r="T1406" s="17" t="n">
        <v>0</v>
      </c>
    </row>
    <row r="1407" customFormat="false" ht="15" hidden="false" customHeight="true" outlineLevel="0" collapsed="false">
      <c r="A1407" s="17" t="s">
        <v>1255</v>
      </c>
      <c r="B1407" s="17" t="s">
        <v>156</v>
      </c>
      <c r="C1407" s="17" t="s">
        <v>217</v>
      </c>
      <c r="D1407" s="17" t="s">
        <v>218</v>
      </c>
      <c r="E1407" s="17" t="s">
        <v>243</v>
      </c>
      <c r="F1407" s="17" t="s">
        <v>169</v>
      </c>
      <c r="G1407" s="17" t="n">
        <v>1</v>
      </c>
      <c r="H1407" s="17" t="n">
        <v>1</v>
      </c>
      <c r="I1407" s="17" t="n">
        <v>1</v>
      </c>
      <c r="J1407" s="17" t="n">
        <v>1</v>
      </c>
      <c r="K1407" s="17" t="n">
        <v>2</v>
      </c>
      <c r="L1407" s="17" t="n">
        <v>2</v>
      </c>
      <c r="M1407" s="17" t="n">
        <v>1</v>
      </c>
      <c r="N1407" s="17" t="n">
        <v>1</v>
      </c>
      <c r="O1407" s="17" t="n">
        <v>1</v>
      </c>
      <c r="P1407" s="17" t="n">
        <v>0</v>
      </c>
      <c r="Q1407" s="17" t="n">
        <v>0</v>
      </c>
      <c r="R1407" s="17" t="n">
        <v>0</v>
      </c>
      <c r="S1407" s="17" t="n">
        <v>0</v>
      </c>
      <c r="T1407" s="17" t="n">
        <v>0</v>
      </c>
    </row>
    <row r="1408" customFormat="false" ht="15" hidden="false" customHeight="true" outlineLevel="0" collapsed="false">
      <c r="A1408" s="17" t="s">
        <v>1255</v>
      </c>
      <c r="B1408" s="17" t="s">
        <v>156</v>
      </c>
      <c r="C1408" s="17" t="s">
        <v>217</v>
      </c>
      <c r="D1408" s="17" t="s">
        <v>218</v>
      </c>
      <c r="E1408" s="17" t="s">
        <v>139</v>
      </c>
      <c r="F1408" s="17" t="s">
        <v>7</v>
      </c>
      <c r="G1408" s="17" t="n">
        <v>0</v>
      </c>
      <c r="H1408" s="17" t="n">
        <v>1</v>
      </c>
      <c r="I1408" s="17" t="n">
        <v>1</v>
      </c>
      <c r="J1408" s="17" t="n">
        <v>1</v>
      </c>
      <c r="K1408" s="17" t="n">
        <v>1</v>
      </c>
      <c r="L1408" s="17" t="n">
        <v>0</v>
      </c>
      <c r="M1408" s="17" t="n">
        <v>44</v>
      </c>
      <c r="N1408" s="17" t="n">
        <v>9</v>
      </c>
      <c r="O1408" s="17" t="n">
        <v>5</v>
      </c>
      <c r="P1408" s="17" t="n">
        <v>0</v>
      </c>
      <c r="Q1408" s="17" t="n">
        <v>0</v>
      </c>
      <c r="R1408" s="17" t="n">
        <v>0</v>
      </c>
      <c r="S1408" s="17" t="n">
        <v>0</v>
      </c>
      <c r="T1408" s="17" t="n">
        <v>0</v>
      </c>
    </row>
    <row r="1409" customFormat="false" ht="15" hidden="false" customHeight="true" outlineLevel="0" collapsed="false">
      <c r="A1409" s="17" t="s">
        <v>1255</v>
      </c>
      <c r="B1409" s="17" t="s">
        <v>156</v>
      </c>
      <c r="C1409" s="17" t="s">
        <v>217</v>
      </c>
      <c r="D1409" s="17" t="s">
        <v>218</v>
      </c>
      <c r="E1409" s="17" t="s">
        <v>139</v>
      </c>
      <c r="F1409" s="17" t="s">
        <v>144</v>
      </c>
      <c r="G1409" s="17" t="n">
        <v>0</v>
      </c>
      <c r="H1409" s="17" t="n">
        <v>1</v>
      </c>
      <c r="I1409" s="17" t="n">
        <v>0</v>
      </c>
      <c r="J1409" s="17" t="n">
        <v>0</v>
      </c>
      <c r="K1409" s="17" t="n">
        <v>1</v>
      </c>
      <c r="L1409" s="17" t="n">
        <v>0</v>
      </c>
      <c r="M1409" s="17" t="n">
        <v>3</v>
      </c>
      <c r="N1409" s="17" t="n">
        <v>0</v>
      </c>
      <c r="O1409" s="17" t="n">
        <v>0</v>
      </c>
      <c r="P1409" s="17" t="n">
        <v>0</v>
      </c>
      <c r="Q1409" s="17" t="n">
        <v>0</v>
      </c>
      <c r="R1409" s="17" t="n">
        <v>0</v>
      </c>
      <c r="S1409" s="17" t="n">
        <v>0</v>
      </c>
      <c r="T1409" s="17" t="n">
        <v>0</v>
      </c>
    </row>
    <row r="1410" customFormat="false" ht="15" hidden="false" customHeight="true" outlineLevel="0" collapsed="false">
      <c r="A1410" s="17" t="s">
        <v>1255</v>
      </c>
      <c r="B1410" s="17" t="s">
        <v>156</v>
      </c>
      <c r="C1410" s="17" t="s">
        <v>217</v>
      </c>
      <c r="D1410" s="17" t="s">
        <v>218</v>
      </c>
      <c r="E1410" s="17" t="s">
        <v>139</v>
      </c>
      <c r="F1410" s="17" t="s">
        <v>150</v>
      </c>
      <c r="G1410" s="17" t="n">
        <v>0</v>
      </c>
      <c r="H1410" s="17" t="n">
        <v>1</v>
      </c>
      <c r="I1410" s="17" t="n">
        <v>1</v>
      </c>
      <c r="J1410" s="17" t="n">
        <v>1</v>
      </c>
      <c r="K1410" s="17" t="n">
        <v>1</v>
      </c>
      <c r="L1410" s="17" t="n">
        <v>0</v>
      </c>
      <c r="M1410" s="17" t="n">
        <v>36</v>
      </c>
      <c r="N1410" s="17" t="n">
        <v>7</v>
      </c>
      <c r="O1410" s="17" t="n">
        <v>5</v>
      </c>
      <c r="P1410" s="17" t="n">
        <v>0</v>
      </c>
      <c r="Q1410" s="17" t="n">
        <v>0</v>
      </c>
      <c r="R1410" s="17" t="n">
        <v>0</v>
      </c>
      <c r="S1410" s="17" t="n">
        <v>0</v>
      </c>
      <c r="T1410" s="17" t="n">
        <v>0</v>
      </c>
    </row>
    <row r="1411" customFormat="false" ht="15" hidden="false" customHeight="true" outlineLevel="0" collapsed="false">
      <c r="A1411" s="17" t="s">
        <v>1255</v>
      </c>
      <c r="B1411" s="17" t="s">
        <v>156</v>
      </c>
      <c r="C1411" s="17" t="s">
        <v>217</v>
      </c>
      <c r="D1411" s="17" t="s">
        <v>218</v>
      </c>
      <c r="E1411" s="17" t="s">
        <v>139</v>
      </c>
      <c r="F1411" s="17" t="s">
        <v>158</v>
      </c>
      <c r="G1411" s="17" t="n">
        <v>0</v>
      </c>
      <c r="H1411" s="17" t="n">
        <v>1</v>
      </c>
      <c r="I1411" s="17" t="n">
        <v>1</v>
      </c>
      <c r="J1411" s="17" t="n">
        <v>0</v>
      </c>
      <c r="K1411" s="17" t="n">
        <v>1</v>
      </c>
      <c r="L1411" s="17" t="n">
        <v>0</v>
      </c>
      <c r="M1411" s="17" t="n">
        <v>5</v>
      </c>
      <c r="N1411" s="17" t="n">
        <v>2</v>
      </c>
      <c r="O1411" s="17" t="n">
        <v>0</v>
      </c>
      <c r="P1411" s="17" t="n">
        <v>0</v>
      </c>
      <c r="Q1411" s="17" t="n">
        <v>0</v>
      </c>
      <c r="R1411" s="17" t="n">
        <v>0</v>
      </c>
      <c r="S1411" s="17" t="n">
        <v>0</v>
      </c>
      <c r="T1411" s="17" t="n">
        <v>0</v>
      </c>
    </row>
    <row r="1412" customFormat="false" ht="15" hidden="false" customHeight="true" outlineLevel="0" collapsed="false">
      <c r="A1412" s="17" t="s">
        <v>1255</v>
      </c>
      <c r="B1412" s="17" t="s">
        <v>156</v>
      </c>
      <c r="C1412" s="17" t="s">
        <v>217</v>
      </c>
      <c r="D1412" s="17" t="s">
        <v>274</v>
      </c>
      <c r="E1412" s="17" t="s">
        <v>243</v>
      </c>
      <c r="F1412" s="17" t="s">
        <v>7</v>
      </c>
      <c r="G1412" s="17" t="n">
        <v>0</v>
      </c>
      <c r="H1412" s="17" t="n">
        <v>1</v>
      </c>
      <c r="I1412" s="17" t="n">
        <v>1</v>
      </c>
      <c r="J1412" s="17" t="n">
        <v>1</v>
      </c>
      <c r="K1412" s="17" t="n">
        <v>1</v>
      </c>
      <c r="L1412" s="17" t="n">
        <v>0</v>
      </c>
      <c r="M1412" s="17" t="n">
        <v>313</v>
      </c>
      <c r="N1412" s="17" t="n">
        <v>670</v>
      </c>
      <c r="O1412" s="17" t="n">
        <v>290</v>
      </c>
      <c r="P1412" s="17" t="n">
        <v>0</v>
      </c>
      <c r="Q1412" s="17" t="n">
        <v>0</v>
      </c>
      <c r="R1412" s="17" t="n">
        <v>0</v>
      </c>
      <c r="S1412" s="17" t="n">
        <v>0</v>
      </c>
      <c r="T1412" s="17" t="n">
        <v>0</v>
      </c>
    </row>
    <row r="1413" customFormat="false" ht="15" hidden="false" customHeight="true" outlineLevel="0" collapsed="false">
      <c r="A1413" s="17" t="s">
        <v>1255</v>
      </c>
      <c r="B1413" s="17" t="s">
        <v>156</v>
      </c>
      <c r="C1413" s="17" t="s">
        <v>217</v>
      </c>
      <c r="D1413" s="17" t="s">
        <v>274</v>
      </c>
      <c r="E1413" s="17" t="s">
        <v>243</v>
      </c>
      <c r="F1413" s="17" t="s">
        <v>140</v>
      </c>
      <c r="G1413" s="17" t="n">
        <v>0</v>
      </c>
      <c r="H1413" s="17" t="n">
        <v>1</v>
      </c>
      <c r="I1413" s="17" t="n">
        <v>1</v>
      </c>
      <c r="J1413" s="17" t="n">
        <v>1</v>
      </c>
      <c r="K1413" s="17" t="n">
        <v>1</v>
      </c>
      <c r="L1413" s="17" t="n">
        <v>0</v>
      </c>
      <c r="M1413" s="17" t="n">
        <v>13</v>
      </c>
      <c r="N1413" s="17" t="n">
        <v>16</v>
      </c>
      <c r="O1413" s="17" t="n">
        <v>12</v>
      </c>
      <c r="P1413" s="17" t="n">
        <v>0</v>
      </c>
      <c r="Q1413" s="17" t="n">
        <v>0</v>
      </c>
      <c r="R1413" s="17" t="n">
        <v>0</v>
      </c>
      <c r="S1413" s="17" t="n">
        <v>0</v>
      </c>
      <c r="T1413" s="17" t="n">
        <v>0</v>
      </c>
    </row>
    <row r="1414" customFormat="false" ht="15" hidden="false" customHeight="true" outlineLevel="0" collapsed="false">
      <c r="A1414" s="17" t="s">
        <v>1255</v>
      </c>
      <c r="B1414" s="17" t="s">
        <v>156</v>
      </c>
      <c r="C1414" s="17" t="s">
        <v>217</v>
      </c>
      <c r="D1414" s="17" t="s">
        <v>274</v>
      </c>
      <c r="E1414" s="17" t="s">
        <v>243</v>
      </c>
      <c r="F1414" s="17" t="s">
        <v>144</v>
      </c>
      <c r="G1414" s="17" t="n">
        <v>0</v>
      </c>
      <c r="H1414" s="17" t="n">
        <v>1</v>
      </c>
      <c r="I1414" s="17" t="n">
        <v>1</v>
      </c>
      <c r="J1414" s="17" t="n">
        <v>1</v>
      </c>
      <c r="K1414" s="17" t="n">
        <v>1</v>
      </c>
      <c r="L1414" s="17" t="n">
        <v>0</v>
      </c>
      <c r="M1414" s="17" t="n">
        <v>6</v>
      </c>
      <c r="N1414" s="17" t="n">
        <v>2</v>
      </c>
      <c r="O1414" s="17" t="n">
        <v>1</v>
      </c>
      <c r="P1414" s="17" t="n">
        <v>0</v>
      </c>
      <c r="Q1414" s="17" t="n">
        <v>0</v>
      </c>
      <c r="R1414" s="17" t="n">
        <v>0</v>
      </c>
      <c r="S1414" s="17" t="n">
        <v>0</v>
      </c>
      <c r="T1414" s="17" t="n">
        <v>0</v>
      </c>
    </row>
    <row r="1415" customFormat="false" ht="15" hidden="false" customHeight="true" outlineLevel="0" collapsed="false">
      <c r="A1415" s="17" t="s">
        <v>1255</v>
      </c>
      <c r="B1415" s="17" t="s">
        <v>156</v>
      </c>
      <c r="C1415" s="17" t="s">
        <v>217</v>
      </c>
      <c r="D1415" s="17" t="s">
        <v>274</v>
      </c>
      <c r="E1415" s="17" t="s">
        <v>243</v>
      </c>
      <c r="F1415" s="17" t="s">
        <v>150</v>
      </c>
      <c r="G1415" s="17" t="n">
        <v>0</v>
      </c>
      <c r="H1415" s="17" t="n">
        <v>1</v>
      </c>
      <c r="I1415" s="17" t="n">
        <v>1</v>
      </c>
      <c r="J1415" s="17" t="n">
        <v>1</v>
      </c>
      <c r="K1415" s="17" t="n">
        <v>1</v>
      </c>
      <c r="L1415" s="17" t="n">
        <v>0</v>
      </c>
      <c r="M1415" s="17" t="n">
        <v>246</v>
      </c>
      <c r="N1415" s="17" t="n">
        <v>438</v>
      </c>
      <c r="O1415" s="17" t="n">
        <v>203</v>
      </c>
      <c r="P1415" s="17" t="n">
        <v>0</v>
      </c>
      <c r="Q1415" s="17" t="n">
        <v>0</v>
      </c>
      <c r="R1415" s="17" t="n">
        <v>0</v>
      </c>
      <c r="S1415" s="17" t="n">
        <v>0</v>
      </c>
      <c r="T1415" s="17" t="n">
        <v>0</v>
      </c>
    </row>
    <row r="1416" customFormat="false" ht="15" hidden="false" customHeight="true" outlineLevel="0" collapsed="false">
      <c r="A1416" s="17" t="s">
        <v>1255</v>
      </c>
      <c r="B1416" s="17" t="s">
        <v>156</v>
      </c>
      <c r="C1416" s="17" t="s">
        <v>217</v>
      </c>
      <c r="D1416" s="17" t="s">
        <v>274</v>
      </c>
      <c r="E1416" s="17" t="s">
        <v>243</v>
      </c>
      <c r="F1416" s="17" t="s">
        <v>158</v>
      </c>
      <c r="G1416" s="17" t="n">
        <v>0</v>
      </c>
      <c r="H1416" s="17" t="n">
        <v>1</v>
      </c>
      <c r="I1416" s="17" t="n">
        <v>1</v>
      </c>
      <c r="J1416" s="17" t="n">
        <v>1</v>
      </c>
      <c r="K1416" s="17" t="n">
        <v>1</v>
      </c>
      <c r="L1416" s="17" t="n">
        <v>0</v>
      </c>
      <c r="M1416" s="17" t="n">
        <v>44</v>
      </c>
      <c r="N1416" s="17" t="n">
        <v>205</v>
      </c>
      <c r="O1416" s="17" t="n">
        <v>57</v>
      </c>
      <c r="P1416" s="17" t="n">
        <v>0</v>
      </c>
      <c r="Q1416" s="17" t="n">
        <v>0</v>
      </c>
      <c r="R1416" s="17" t="n">
        <v>0</v>
      </c>
      <c r="S1416" s="17" t="n">
        <v>0</v>
      </c>
      <c r="T1416" s="17" t="n">
        <v>0</v>
      </c>
    </row>
    <row r="1417" customFormat="false" ht="15" hidden="false" customHeight="true" outlineLevel="0" collapsed="false">
      <c r="A1417" s="17" t="s">
        <v>1255</v>
      </c>
      <c r="B1417" s="17" t="s">
        <v>156</v>
      </c>
      <c r="C1417" s="17" t="s">
        <v>217</v>
      </c>
      <c r="D1417" s="17" t="s">
        <v>274</v>
      </c>
      <c r="E1417" s="17" t="s">
        <v>243</v>
      </c>
      <c r="F1417" s="17" t="s">
        <v>169</v>
      </c>
      <c r="G1417" s="17" t="n">
        <v>0</v>
      </c>
      <c r="H1417" s="17" t="n">
        <v>1</v>
      </c>
      <c r="I1417" s="17" t="n">
        <v>1</v>
      </c>
      <c r="J1417" s="17" t="n">
        <v>1</v>
      </c>
      <c r="K1417" s="17" t="n">
        <v>1</v>
      </c>
      <c r="L1417" s="17" t="n">
        <v>0</v>
      </c>
      <c r="M1417" s="17" t="n">
        <v>4</v>
      </c>
      <c r="N1417" s="17" t="n">
        <v>9</v>
      </c>
      <c r="O1417" s="17" t="n">
        <v>17</v>
      </c>
      <c r="P1417" s="17" t="n">
        <v>0</v>
      </c>
      <c r="Q1417" s="17" t="n">
        <v>0</v>
      </c>
      <c r="R1417" s="17" t="n">
        <v>0</v>
      </c>
      <c r="S1417" s="17" t="n">
        <v>0</v>
      </c>
      <c r="T1417" s="17" t="n">
        <v>0</v>
      </c>
    </row>
    <row r="1418" customFormat="false" ht="15" hidden="false" customHeight="true" outlineLevel="0" collapsed="false">
      <c r="A1418" s="17" t="s">
        <v>12057</v>
      </c>
      <c r="B1418" s="17" t="s">
        <v>142</v>
      </c>
      <c r="C1418" s="17" t="s">
        <v>148</v>
      </c>
      <c r="D1418" s="17" t="s">
        <v>14443</v>
      </c>
      <c r="E1418" s="17" t="s">
        <v>139</v>
      </c>
      <c r="F1418" s="17" t="s">
        <v>7</v>
      </c>
      <c r="G1418" s="17" t="n">
        <v>0</v>
      </c>
      <c r="H1418" s="17" t="n">
        <v>0</v>
      </c>
      <c r="I1418" s="17" t="n">
        <v>1</v>
      </c>
      <c r="J1418" s="17" t="n">
        <v>1</v>
      </c>
      <c r="K1418" s="17" t="n">
        <v>1</v>
      </c>
      <c r="L1418" s="17" t="n">
        <v>0</v>
      </c>
      <c r="M1418" s="17" t="n">
        <v>0</v>
      </c>
      <c r="N1418" s="17" t="n">
        <v>18</v>
      </c>
      <c r="O1418" s="17" t="n">
        <v>14</v>
      </c>
      <c r="P1418" s="17" t="n">
        <v>0</v>
      </c>
      <c r="Q1418" s="17" t="n">
        <v>0</v>
      </c>
      <c r="R1418" s="17" t="n">
        <v>0</v>
      </c>
      <c r="S1418" s="17" t="n">
        <v>0</v>
      </c>
      <c r="T1418" s="17" t="n">
        <v>0</v>
      </c>
    </row>
    <row r="1419" customFormat="false" ht="15" hidden="false" customHeight="true" outlineLevel="0" collapsed="false">
      <c r="A1419" s="17" t="s">
        <v>12057</v>
      </c>
      <c r="B1419" s="17" t="s">
        <v>142</v>
      </c>
      <c r="C1419" s="17" t="s">
        <v>148</v>
      </c>
      <c r="D1419" s="17" t="s">
        <v>14443</v>
      </c>
      <c r="E1419" s="17" t="s">
        <v>139</v>
      </c>
      <c r="F1419" s="17" t="s">
        <v>150</v>
      </c>
      <c r="G1419" s="17" t="n">
        <v>0</v>
      </c>
      <c r="H1419" s="17" t="n">
        <v>0</v>
      </c>
      <c r="I1419" s="17" t="n">
        <v>1</v>
      </c>
      <c r="J1419" s="17" t="n">
        <v>1</v>
      </c>
      <c r="K1419" s="17" t="n">
        <v>1</v>
      </c>
      <c r="L1419" s="17" t="n">
        <v>0</v>
      </c>
      <c r="M1419" s="17" t="n">
        <v>0</v>
      </c>
      <c r="N1419" s="17" t="n">
        <v>18</v>
      </c>
      <c r="O1419" s="17" t="n">
        <v>14</v>
      </c>
      <c r="P1419" s="17" t="n">
        <v>0</v>
      </c>
      <c r="Q1419" s="17" t="n">
        <v>0</v>
      </c>
      <c r="R1419" s="17" t="n">
        <v>0</v>
      </c>
      <c r="S1419" s="17" t="n">
        <v>0</v>
      </c>
      <c r="T1419" s="17" t="n">
        <v>0</v>
      </c>
    </row>
    <row r="1420" customFormat="false" ht="15" hidden="false" customHeight="true" outlineLevel="0" collapsed="false">
      <c r="A1420" s="17" t="s">
        <v>9619</v>
      </c>
      <c r="B1420" s="17" t="s">
        <v>142</v>
      </c>
      <c r="C1420" s="17" t="s">
        <v>217</v>
      </c>
      <c r="D1420" s="17" t="s">
        <v>218</v>
      </c>
      <c r="E1420" s="17" t="s">
        <v>139</v>
      </c>
      <c r="F1420" s="17" t="s">
        <v>7</v>
      </c>
      <c r="G1420" s="17" t="n">
        <v>0</v>
      </c>
      <c r="H1420" s="17" t="n">
        <v>1</v>
      </c>
      <c r="I1420" s="17" t="n">
        <v>1</v>
      </c>
      <c r="J1420" s="17" t="n">
        <v>0</v>
      </c>
      <c r="K1420" s="17" t="n">
        <v>1</v>
      </c>
      <c r="L1420" s="17" t="n">
        <v>0</v>
      </c>
      <c r="M1420" s="17" t="n">
        <v>1</v>
      </c>
      <c r="N1420" s="17" t="n">
        <v>6</v>
      </c>
      <c r="O1420" s="17" t="n">
        <v>0</v>
      </c>
      <c r="P1420" s="17" t="n">
        <v>0</v>
      </c>
      <c r="Q1420" s="17" t="n">
        <v>0</v>
      </c>
      <c r="R1420" s="17" t="n">
        <v>0</v>
      </c>
      <c r="S1420" s="17" t="n">
        <v>0</v>
      </c>
      <c r="T1420" s="17" t="n">
        <v>0</v>
      </c>
    </row>
    <row r="1421" customFormat="false" ht="15" hidden="false" customHeight="true" outlineLevel="0" collapsed="false">
      <c r="A1421" s="17" t="s">
        <v>9619</v>
      </c>
      <c r="B1421" s="17" t="s">
        <v>142</v>
      </c>
      <c r="C1421" s="17" t="s">
        <v>217</v>
      </c>
      <c r="D1421" s="17" t="s">
        <v>218</v>
      </c>
      <c r="E1421" s="17" t="s">
        <v>139</v>
      </c>
      <c r="F1421" s="17" t="s">
        <v>150</v>
      </c>
      <c r="G1421" s="17" t="n">
        <v>0</v>
      </c>
      <c r="H1421" s="17" t="n">
        <v>1</v>
      </c>
      <c r="I1421" s="17" t="n">
        <v>1</v>
      </c>
      <c r="J1421" s="17" t="n">
        <v>0</v>
      </c>
      <c r="K1421" s="17" t="n">
        <v>1</v>
      </c>
      <c r="L1421" s="17" t="n">
        <v>0</v>
      </c>
      <c r="M1421" s="17" t="n">
        <v>1</v>
      </c>
      <c r="N1421" s="17" t="n">
        <v>6</v>
      </c>
      <c r="O1421" s="17" t="n">
        <v>0</v>
      </c>
      <c r="P1421" s="17" t="n">
        <v>0</v>
      </c>
      <c r="Q1421" s="17" t="n">
        <v>0</v>
      </c>
      <c r="R1421" s="17" t="n">
        <v>0</v>
      </c>
      <c r="S1421" s="17" t="n">
        <v>0</v>
      </c>
      <c r="T1421" s="17" t="n">
        <v>0</v>
      </c>
    </row>
    <row r="1422" customFormat="false" ht="15" hidden="false" customHeight="true" outlineLevel="0" collapsed="false">
      <c r="A1422" s="17" t="s">
        <v>4664</v>
      </c>
      <c r="B1422" s="17" t="s">
        <v>142</v>
      </c>
      <c r="C1422" s="17" t="s">
        <v>148</v>
      </c>
      <c r="D1422" s="17" t="s">
        <v>14443</v>
      </c>
      <c r="E1422" s="17" t="s">
        <v>139</v>
      </c>
      <c r="F1422" s="17" t="s">
        <v>7</v>
      </c>
      <c r="G1422" s="17" t="n">
        <v>0</v>
      </c>
      <c r="H1422" s="17" t="n">
        <v>0</v>
      </c>
      <c r="I1422" s="17" t="n">
        <v>2</v>
      </c>
      <c r="J1422" s="17" t="n">
        <v>0</v>
      </c>
      <c r="K1422" s="17" t="n">
        <v>2</v>
      </c>
      <c r="L1422" s="17" t="n">
        <v>0</v>
      </c>
      <c r="M1422" s="17" t="n">
        <v>0</v>
      </c>
      <c r="N1422" s="17" t="n">
        <v>11</v>
      </c>
      <c r="O1422" s="17" t="n">
        <v>0</v>
      </c>
      <c r="P1422" s="17" t="n">
        <v>0</v>
      </c>
      <c r="Q1422" s="17" t="n">
        <v>0</v>
      </c>
      <c r="R1422" s="17" t="n">
        <v>0</v>
      </c>
      <c r="S1422" s="17" t="n">
        <v>0</v>
      </c>
      <c r="T1422" s="17" t="n">
        <v>0</v>
      </c>
    </row>
    <row r="1423" customFormat="false" ht="15" hidden="false" customHeight="true" outlineLevel="0" collapsed="false">
      <c r="A1423" s="17" t="s">
        <v>4664</v>
      </c>
      <c r="B1423" s="17" t="s">
        <v>142</v>
      </c>
      <c r="C1423" s="17" t="s">
        <v>148</v>
      </c>
      <c r="D1423" s="17" t="s">
        <v>14443</v>
      </c>
      <c r="E1423" s="17" t="s">
        <v>139</v>
      </c>
      <c r="F1423" s="17" t="s">
        <v>150</v>
      </c>
      <c r="G1423" s="17" t="n">
        <v>0</v>
      </c>
      <c r="H1423" s="17" t="n">
        <v>0</v>
      </c>
      <c r="I1423" s="17" t="n">
        <v>1</v>
      </c>
      <c r="J1423" s="17" t="n">
        <v>0</v>
      </c>
      <c r="K1423" s="17" t="n">
        <v>1</v>
      </c>
      <c r="L1423" s="17" t="n">
        <v>0</v>
      </c>
      <c r="M1423" s="17" t="n">
        <v>0</v>
      </c>
      <c r="N1423" s="17" t="n">
        <v>1</v>
      </c>
      <c r="O1423" s="17" t="n">
        <v>0</v>
      </c>
      <c r="P1423" s="17" t="n">
        <v>0</v>
      </c>
      <c r="Q1423" s="17" t="n">
        <v>0</v>
      </c>
      <c r="R1423" s="17" t="n">
        <v>0</v>
      </c>
      <c r="S1423" s="17" t="n">
        <v>0</v>
      </c>
      <c r="T1423" s="17" t="n">
        <v>0</v>
      </c>
    </row>
    <row r="1424" customFormat="false" ht="15" hidden="false" customHeight="true" outlineLevel="0" collapsed="false">
      <c r="A1424" s="17" t="s">
        <v>4664</v>
      </c>
      <c r="B1424" s="17" t="s">
        <v>142</v>
      </c>
      <c r="C1424" s="17" t="s">
        <v>148</v>
      </c>
      <c r="D1424" s="17" t="s">
        <v>14443</v>
      </c>
      <c r="E1424" s="17" t="s">
        <v>139</v>
      </c>
      <c r="F1424" s="17" t="s">
        <v>158</v>
      </c>
      <c r="G1424" s="17" t="n">
        <v>0</v>
      </c>
      <c r="H1424" s="17" t="n">
        <v>0</v>
      </c>
      <c r="I1424" s="17" t="n">
        <v>1</v>
      </c>
      <c r="J1424" s="17" t="n">
        <v>0</v>
      </c>
      <c r="K1424" s="17" t="n">
        <v>1</v>
      </c>
      <c r="L1424" s="17" t="n">
        <v>0</v>
      </c>
      <c r="M1424" s="17" t="n">
        <v>0</v>
      </c>
      <c r="N1424" s="17" t="n">
        <v>10</v>
      </c>
      <c r="O1424" s="17" t="n">
        <v>0</v>
      </c>
      <c r="P1424" s="17" t="n">
        <v>0</v>
      </c>
      <c r="Q1424" s="17" t="n">
        <v>0</v>
      </c>
      <c r="R1424" s="17" t="n">
        <v>0</v>
      </c>
      <c r="S1424" s="17" t="n">
        <v>0</v>
      </c>
      <c r="T1424" s="17" t="n">
        <v>0</v>
      </c>
    </row>
    <row r="1425" customFormat="false" ht="15" hidden="false" customHeight="true" outlineLevel="0" collapsed="false">
      <c r="A1425" s="17" t="s">
        <v>4664</v>
      </c>
      <c r="B1425" s="17" t="s">
        <v>142</v>
      </c>
      <c r="C1425" s="17" t="s">
        <v>217</v>
      </c>
      <c r="D1425" s="17" t="s">
        <v>235</v>
      </c>
      <c r="E1425" s="17" t="s">
        <v>139</v>
      </c>
      <c r="F1425" s="17" t="s">
        <v>7</v>
      </c>
      <c r="G1425" s="17" t="n">
        <v>0</v>
      </c>
      <c r="H1425" s="17" t="n">
        <v>0</v>
      </c>
      <c r="I1425" s="17" t="n">
        <v>1</v>
      </c>
      <c r="J1425" s="17" t="n">
        <v>0</v>
      </c>
      <c r="K1425" s="17" t="n">
        <v>1</v>
      </c>
      <c r="L1425" s="17" t="n">
        <v>0</v>
      </c>
      <c r="M1425" s="17" t="n">
        <v>0</v>
      </c>
      <c r="N1425" s="17" t="n">
        <v>2</v>
      </c>
      <c r="O1425" s="17" t="n">
        <v>0</v>
      </c>
      <c r="P1425" s="17" t="n">
        <v>0</v>
      </c>
      <c r="Q1425" s="17" t="n">
        <v>0</v>
      </c>
      <c r="R1425" s="17" t="n">
        <v>0</v>
      </c>
      <c r="S1425" s="17" t="n">
        <v>0</v>
      </c>
      <c r="T1425" s="17" t="n">
        <v>0</v>
      </c>
    </row>
    <row r="1426" customFormat="false" ht="15" hidden="false" customHeight="true" outlineLevel="0" collapsed="false">
      <c r="A1426" s="17" t="s">
        <v>4664</v>
      </c>
      <c r="B1426" s="17" t="s">
        <v>142</v>
      </c>
      <c r="C1426" s="17" t="s">
        <v>217</v>
      </c>
      <c r="D1426" s="17" t="s">
        <v>235</v>
      </c>
      <c r="E1426" s="17" t="s">
        <v>139</v>
      </c>
      <c r="F1426" s="17" t="s">
        <v>150</v>
      </c>
      <c r="G1426" s="17" t="n">
        <v>0</v>
      </c>
      <c r="H1426" s="17" t="n">
        <v>0</v>
      </c>
      <c r="I1426" s="17" t="n">
        <v>1</v>
      </c>
      <c r="J1426" s="17" t="n">
        <v>0</v>
      </c>
      <c r="K1426" s="17" t="n">
        <v>1</v>
      </c>
      <c r="L1426" s="17" t="n">
        <v>0</v>
      </c>
      <c r="M1426" s="17" t="n">
        <v>0</v>
      </c>
      <c r="N1426" s="17" t="n">
        <v>2</v>
      </c>
      <c r="O1426" s="17" t="n">
        <v>0</v>
      </c>
      <c r="P1426" s="17" t="n">
        <v>0</v>
      </c>
      <c r="Q1426" s="17" t="n">
        <v>0</v>
      </c>
      <c r="R1426" s="17" t="n">
        <v>0</v>
      </c>
      <c r="S1426" s="17" t="n">
        <v>0</v>
      </c>
      <c r="T1426" s="17" t="n">
        <v>0</v>
      </c>
    </row>
    <row r="1427" customFormat="false" ht="15" hidden="false" customHeight="true" outlineLevel="0" collapsed="false">
      <c r="A1427" s="17" t="s">
        <v>4664</v>
      </c>
      <c r="B1427" s="17" t="s">
        <v>142</v>
      </c>
      <c r="C1427" s="17" t="s">
        <v>217</v>
      </c>
      <c r="D1427" s="17" t="s">
        <v>218</v>
      </c>
      <c r="E1427" s="17" t="s">
        <v>139</v>
      </c>
      <c r="F1427" s="17" t="s">
        <v>7</v>
      </c>
      <c r="G1427" s="17" t="n">
        <v>1</v>
      </c>
      <c r="H1427" s="17" t="n">
        <v>2</v>
      </c>
      <c r="I1427" s="17" t="n">
        <v>3</v>
      </c>
      <c r="J1427" s="17" t="n">
        <v>0</v>
      </c>
      <c r="K1427" s="17" t="n">
        <v>3</v>
      </c>
      <c r="L1427" s="17" t="n">
        <v>35</v>
      </c>
      <c r="M1427" s="17" t="n">
        <v>91</v>
      </c>
      <c r="N1427" s="17" t="n">
        <v>28</v>
      </c>
      <c r="O1427" s="17" t="n">
        <v>0</v>
      </c>
      <c r="P1427" s="17" t="n">
        <v>0</v>
      </c>
      <c r="Q1427" s="17" t="n">
        <v>0</v>
      </c>
      <c r="R1427" s="17" t="n">
        <v>0</v>
      </c>
      <c r="S1427" s="17" t="n">
        <v>0</v>
      </c>
      <c r="T1427" s="17" t="n">
        <v>0</v>
      </c>
    </row>
    <row r="1428" customFormat="false" ht="15" hidden="false" customHeight="true" outlineLevel="0" collapsed="false">
      <c r="A1428" s="17" t="s">
        <v>4664</v>
      </c>
      <c r="B1428" s="17" t="s">
        <v>142</v>
      </c>
      <c r="C1428" s="17" t="s">
        <v>217</v>
      </c>
      <c r="D1428" s="17" t="s">
        <v>218</v>
      </c>
      <c r="E1428" s="17" t="s">
        <v>139</v>
      </c>
      <c r="F1428" s="17" t="s">
        <v>140</v>
      </c>
      <c r="G1428" s="17" t="n">
        <v>0</v>
      </c>
      <c r="H1428" s="17" t="n">
        <v>1</v>
      </c>
      <c r="I1428" s="17" t="n">
        <v>0</v>
      </c>
      <c r="J1428" s="17" t="n">
        <v>0</v>
      </c>
      <c r="K1428" s="17" t="n">
        <v>1</v>
      </c>
      <c r="L1428" s="17" t="n">
        <v>0</v>
      </c>
      <c r="M1428" s="17" t="n">
        <v>3</v>
      </c>
      <c r="N1428" s="17" t="n">
        <v>0</v>
      </c>
      <c r="O1428" s="17" t="n">
        <v>0</v>
      </c>
      <c r="P1428" s="17" t="n">
        <v>0</v>
      </c>
      <c r="Q1428" s="17" t="n">
        <v>0</v>
      </c>
      <c r="R1428" s="17" t="n">
        <v>0</v>
      </c>
      <c r="S1428" s="17" t="n">
        <v>0</v>
      </c>
      <c r="T1428" s="17" t="n">
        <v>0</v>
      </c>
    </row>
    <row r="1429" customFormat="false" ht="15" hidden="false" customHeight="true" outlineLevel="0" collapsed="false">
      <c r="A1429" s="17" t="s">
        <v>4664</v>
      </c>
      <c r="B1429" s="17" t="s">
        <v>142</v>
      </c>
      <c r="C1429" s="17" t="s">
        <v>217</v>
      </c>
      <c r="D1429" s="17" t="s">
        <v>218</v>
      </c>
      <c r="E1429" s="17" t="s">
        <v>139</v>
      </c>
      <c r="F1429" s="17" t="s">
        <v>150</v>
      </c>
      <c r="G1429" s="17" t="n">
        <v>1</v>
      </c>
      <c r="H1429" s="17" t="n">
        <v>2</v>
      </c>
      <c r="I1429" s="17" t="n">
        <v>3</v>
      </c>
      <c r="J1429" s="17" t="n">
        <v>0</v>
      </c>
      <c r="K1429" s="17" t="n">
        <v>3</v>
      </c>
      <c r="L1429" s="17" t="n">
        <v>35</v>
      </c>
      <c r="M1429" s="17" t="n">
        <v>78</v>
      </c>
      <c r="N1429" s="17" t="n">
        <v>14</v>
      </c>
      <c r="O1429" s="17" t="n">
        <v>0</v>
      </c>
      <c r="P1429" s="17" t="n">
        <v>0</v>
      </c>
      <c r="Q1429" s="17" t="n">
        <v>0</v>
      </c>
      <c r="R1429" s="17" t="n">
        <v>0</v>
      </c>
      <c r="S1429" s="17" t="n">
        <v>0</v>
      </c>
      <c r="T1429" s="17" t="n">
        <v>0</v>
      </c>
    </row>
    <row r="1430" customFormat="false" ht="15" hidden="false" customHeight="true" outlineLevel="0" collapsed="false">
      <c r="A1430" s="17" t="s">
        <v>4664</v>
      </c>
      <c r="B1430" s="17" t="s">
        <v>142</v>
      </c>
      <c r="C1430" s="17" t="s">
        <v>217</v>
      </c>
      <c r="D1430" s="17" t="s">
        <v>218</v>
      </c>
      <c r="E1430" s="17" t="s">
        <v>139</v>
      </c>
      <c r="F1430" s="17" t="s">
        <v>158</v>
      </c>
      <c r="G1430" s="17" t="n">
        <v>0</v>
      </c>
      <c r="H1430" s="17" t="n">
        <v>1</v>
      </c>
      <c r="I1430" s="17" t="n">
        <v>2</v>
      </c>
      <c r="J1430" s="17" t="n">
        <v>0</v>
      </c>
      <c r="K1430" s="17" t="n">
        <v>2</v>
      </c>
      <c r="L1430" s="17" t="n">
        <v>0</v>
      </c>
      <c r="M1430" s="17" t="n">
        <v>10</v>
      </c>
      <c r="N1430" s="17" t="n">
        <v>14</v>
      </c>
      <c r="O1430" s="17" t="n">
        <v>0</v>
      </c>
      <c r="P1430" s="17" t="n">
        <v>0</v>
      </c>
      <c r="Q1430" s="17" t="n">
        <v>0</v>
      </c>
      <c r="R1430" s="17" t="n">
        <v>0</v>
      </c>
      <c r="S1430" s="17" t="n">
        <v>0</v>
      </c>
      <c r="T1430" s="17" t="n">
        <v>0</v>
      </c>
    </row>
    <row r="1431" customFormat="false" ht="15" hidden="false" customHeight="true" outlineLevel="0" collapsed="false">
      <c r="A1431" s="17" t="s">
        <v>6144</v>
      </c>
      <c r="B1431" s="17" t="s">
        <v>142</v>
      </c>
      <c r="C1431" s="17" t="s">
        <v>217</v>
      </c>
      <c r="D1431" s="17" t="s">
        <v>235</v>
      </c>
      <c r="E1431" s="17" t="s">
        <v>139</v>
      </c>
      <c r="F1431" s="17" t="s">
        <v>7</v>
      </c>
      <c r="G1431" s="17" t="n">
        <v>0</v>
      </c>
      <c r="H1431" s="17" t="n">
        <v>1</v>
      </c>
      <c r="I1431" s="17" t="n">
        <v>1</v>
      </c>
      <c r="J1431" s="17" t="n">
        <v>1</v>
      </c>
      <c r="K1431" s="17" t="n">
        <v>1</v>
      </c>
      <c r="L1431" s="17" t="n">
        <v>0</v>
      </c>
      <c r="M1431" s="17" t="n">
        <v>3</v>
      </c>
      <c r="N1431" s="17" t="n">
        <v>18</v>
      </c>
      <c r="O1431" s="17" t="n">
        <v>1</v>
      </c>
      <c r="P1431" s="17" t="n">
        <v>0</v>
      </c>
      <c r="Q1431" s="17" t="n">
        <v>0</v>
      </c>
      <c r="R1431" s="17" t="n">
        <v>0</v>
      </c>
      <c r="S1431" s="17" t="n">
        <v>0</v>
      </c>
      <c r="T1431" s="17" t="n">
        <v>0</v>
      </c>
    </row>
    <row r="1432" customFormat="false" ht="15" hidden="false" customHeight="true" outlineLevel="0" collapsed="false">
      <c r="A1432" s="17" t="s">
        <v>6144</v>
      </c>
      <c r="B1432" s="17" t="s">
        <v>142</v>
      </c>
      <c r="C1432" s="17" t="s">
        <v>217</v>
      </c>
      <c r="D1432" s="17" t="s">
        <v>235</v>
      </c>
      <c r="E1432" s="17" t="s">
        <v>139</v>
      </c>
      <c r="F1432" s="17" t="s">
        <v>150</v>
      </c>
      <c r="G1432" s="17" t="n">
        <v>0</v>
      </c>
      <c r="H1432" s="17" t="n">
        <v>1</v>
      </c>
      <c r="I1432" s="17" t="n">
        <v>1</v>
      </c>
      <c r="J1432" s="17" t="n">
        <v>1</v>
      </c>
      <c r="K1432" s="17" t="n">
        <v>1</v>
      </c>
      <c r="L1432" s="17" t="n">
        <v>0</v>
      </c>
      <c r="M1432" s="17" t="n">
        <v>2</v>
      </c>
      <c r="N1432" s="17" t="n">
        <v>15</v>
      </c>
      <c r="O1432" s="17" t="n">
        <v>1</v>
      </c>
      <c r="P1432" s="17" t="n">
        <v>0</v>
      </c>
      <c r="Q1432" s="17" t="n">
        <v>0</v>
      </c>
      <c r="R1432" s="17" t="n">
        <v>0</v>
      </c>
      <c r="S1432" s="17" t="n">
        <v>0</v>
      </c>
      <c r="T1432" s="17" t="n">
        <v>0</v>
      </c>
    </row>
    <row r="1433" customFormat="false" ht="15" hidden="false" customHeight="true" outlineLevel="0" collapsed="false">
      <c r="A1433" s="17" t="s">
        <v>6144</v>
      </c>
      <c r="B1433" s="17" t="s">
        <v>142</v>
      </c>
      <c r="C1433" s="17" t="s">
        <v>217</v>
      </c>
      <c r="D1433" s="17" t="s">
        <v>235</v>
      </c>
      <c r="E1433" s="17" t="s">
        <v>139</v>
      </c>
      <c r="F1433" s="17" t="s">
        <v>158</v>
      </c>
      <c r="G1433" s="17" t="n">
        <v>0</v>
      </c>
      <c r="H1433" s="17" t="n">
        <v>0</v>
      </c>
      <c r="I1433" s="17" t="n">
        <v>1</v>
      </c>
      <c r="J1433" s="17" t="n">
        <v>0</v>
      </c>
      <c r="K1433" s="17" t="n">
        <v>1</v>
      </c>
      <c r="L1433" s="17" t="n">
        <v>0</v>
      </c>
      <c r="M1433" s="17" t="n">
        <v>0</v>
      </c>
      <c r="N1433" s="17" t="n">
        <v>3</v>
      </c>
      <c r="O1433" s="17" t="n">
        <v>0</v>
      </c>
      <c r="P1433" s="17" t="n">
        <v>0</v>
      </c>
      <c r="Q1433" s="17" t="n">
        <v>0</v>
      </c>
      <c r="R1433" s="17" t="n">
        <v>0</v>
      </c>
      <c r="S1433" s="17" t="n">
        <v>0</v>
      </c>
      <c r="T1433" s="17" t="n">
        <v>0</v>
      </c>
    </row>
    <row r="1434" customFormat="false" ht="15" hidden="false" customHeight="true" outlineLevel="0" collapsed="false">
      <c r="A1434" s="17" t="s">
        <v>6144</v>
      </c>
      <c r="B1434" s="17" t="s">
        <v>142</v>
      </c>
      <c r="C1434" s="17" t="s">
        <v>217</v>
      </c>
      <c r="D1434" s="17" t="s">
        <v>235</v>
      </c>
      <c r="E1434" s="17" t="s">
        <v>139</v>
      </c>
      <c r="F1434" s="17" t="s">
        <v>169</v>
      </c>
      <c r="G1434" s="17" t="n">
        <v>0</v>
      </c>
      <c r="H1434" s="17" t="n">
        <v>1</v>
      </c>
      <c r="I1434" s="17" t="n">
        <v>0</v>
      </c>
      <c r="J1434" s="17" t="n">
        <v>0</v>
      </c>
      <c r="K1434" s="17" t="n">
        <v>1</v>
      </c>
      <c r="L1434" s="17" t="n">
        <v>0</v>
      </c>
      <c r="M1434" s="17" t="n">
        <v>1</v>
      </c>
      <c r="N1434" s="17" t="n">
        <v>0</v>
      </c>
      <c r="O1434" s="17" t="n">
        <v>0</v>
      </c>
      <c r="P1434" s="17" t="n">
        <v>0</v>
      </c>
      <c r="Q1434" s="17" t="n">
        <v>0</v>
      </c>
      <c r="R1434" s="17" t="n">
        <v>0</v>
      </c>
      <c r="S1434" s="17" t="n">
        <v>0</v>
      </c>
      <c r="T1434" s="17" t="n">
        <v>0</v>
      </c>
    </row>
    <row r="1435" customFormat="false" ht="15" hidden="false" customHeight="true" outlineLevel="0" collapsed="false">
      <c r="A1435" s="17" t="s">
        <v>8448</v>
      </c>
      <c r="B1435" s="17" t="s">
        <v>142</v>
      </c>
      <c r="C1435" s="17" t="s">
        <v>134</v>
      </c>
      <c r="D1435" s="17" t="s">
        <v>135</v>
      </c>
      <c r="E1435" s="17" t="s">
        <v>243</v>
      </c>
      <c r="F1435" s="17" t="s">
        <v>7</v>
      </c>
      <c r="G1435" s="17" t="n">
        <v>1</v>
      </c>
      <c r="H1435" s="17" t="n">
        <v>1</v>
      </c>
      <c r="I1435" s="17" t="n">
        <v>1</v>
      </c>
      <c r="J1435" s="17" t="n">
        <v>0</v>
      </c>
      <c r="K1435" s="17" t="n">
        <v>1</v>
      </c>
      <c r="L1435" s="17" t="n">
        <v>466</v>
      </c>
      <c r="M1435" s="17" t="n">
        <v>147</v>
      </c>
      <c r="N1435" s="17" t="n">
        <v>115</v>
      </c>
      <c r="O1435" s="17" t="n">
        <v>0</v>
      </c>
      <c r="P1435" s="17" t="n">
        <v>0</v>
      </c>
      <c r="Q1435" s="17" t="n">
        <v>0</v>
      </c>
      <c r="R1435" s="17" t="n">
        <v>0</v>
      </c>
      <c r="S1435" s="17" t="n">
        <v>0</v>
      </c>
      <c r="T1435" s="17" t="n">
        <v>0</v>
      </c>
    </row>
    <row r="1436" customFormat="false" ht="15" hidden="false" customHeight="true" outlineLevel="0" collapsed="false">
      <c r="A1436" s="17" t="s">
        <v>8448</v>
      </c>
      <c r="B1436" s="17" t="s">
        <v>142</v>
      </c>
      <c r="C1436" s="17" t="s">
        <v>134</v>
      </c>
      <c r="D1436" s="17" t="s">
        <v>135</v>
      </c>
      <c r="E1436" s="17" t="s">
        <v>243</v>
      </c>
      <c r="F1436" s="17" t="s">
        <v>144</v>
      </c>
      <c r="G1436" s="17" t="n">
        <v>1</v>
      </c>
      <c r="H1436" s="17" t="n">
        <v>1</v>
      </c>
      <c r="I1436" s="17" t="n">
        <v>1</v>
      </c>
      <c r="J1436" s="17" t="n">
        <v>0</v>
      </c>
      <c r="K1436" s="17" t="n">
        <v>1</v>
      </c>
      <c r="L1436" s="17" t="n">
        <v>332</v>
      </c>
      <c r="M1436" s="17" t="n">
        <v>91</v>
      </c>
      <c r="N1436" s="17" t="n">
        <v>96</v>
      </c>
      <c r="O1436" s="17" t="n">
        <v>0</v>
      </c>
      <c r="P1436" s="17" t="n">
        <v>0</v>
      </c>
      <c r="Q1436" s="17" t="n">
        <v>0</v>
      </c>
      <c r="R1436" s="17" t="n">
        <v>0</v>
      </c>
      <c r="S1436" s="17" t="n">
        <v>0</v>
      </c>
      <c r="T1436" s="17" t="n">
        <v>0</v>
      </c>
    </row>
    <row r="1437" customFormat="false" ht="15" hidden="false" customHeight="true" outlineLevel="0" collapsed="false">
      <c r="A1437" s="17" t="s">
        <v>8448</v>
      </c>
      <c r="B1437" s="17" t="s">
        <v>142</v>
      </c>
      <c r="C1437" s="17" t="s">
        <v>134</v>
      </c>
      <c r="D1437" s="17" t="s">
        <v>135</v>
      </c>
      <c r="E1437" s="17" t="s">
        <v>243</v>
      </c>
      <c r="F1437" s="17" t="s">
        <v>150</v>
      </c>
      <c r="G1437" s="17" t="n">
        <v>1</v>
      </c>
      <c r="H1437" s="17" t="n">
        <v>1</v>
      </c>
      <c r="I1437" s="17" t="n">
        <v>1</v>
      </c>
      <c r="J1437" s="17" t="n">
        <v>0</v>
      </c>
      <c r="K1437" s="17" t="n">
        <v>1</v>
      </c>
      <c r="L1437" s="17" t="n">
        <v>100</v>
      </c>
      <c r="M1437" s="17" t="n">
        <v>26</v>
      </c>
      <c r="N1437" s="17" t="n">
        <v>1</v>
      </c>
      <c r="O1437" s="17" t="n">
        <v>0</v>
      </c>
      <c r="P1437" s="17" t="n">
        <v>0</v>
      </c>
      <c r="Q1437" s="17" t="n">
        <v>0</v>
      </c>
      <c r="R1437" s="17" t="n">
        <v>0</v>
      </c>
      <c r="S1437" s="17" t="n">
        <v>0</v>
      </c>
      <c r="T1437" s="17" t="n">
        <v>0</v>
      </c>
    </row>
    <row r="1438" customFormat="false" ht="15" hidden="false" customHeight="true" outlineLevel="0" collapsed="false">
      <c r="A1438" s="17" t="s">
        <v>8448</v>
      </c>
      <c r="B1438" s="17" t="s">
        <v>142</v>
      </c>
      <c r="C1438" s="17" t="s">
        <v>134</v>
      </c>
      <c r="D1438" s="17" t="s">
        <v>135</v>
      </c>
      <c r="E1438" s="17" t="s">
        <v>243</v>
      </c>
      <c r="F1438" s="17" t="s">
        <v>158</v>
      </c>
      <c r="G1438" s="17" t="n">
        <v>1</v>
      </c>
      <c r="H1438" s="17" t="n">
        <v>1</v>
      </c>
      <c r="I1438" s="17" t="n">
        <v>1</v>
      </c>
      <c r="J1438" s="17" t="n">
        <v>0</v>
      </c>
      <c r="K1438" s="17" t="n">
        <v>1</v>
      </c>
      <c r="L1438" s="17" t="n">
        <v>34</v>
      </c>
      <c r="M1438" s="17" t="n">
        <v>30</v>
      </c>
      <c r="N1438" s="17" t="n">
        <v>18</v>
      </c>
      <c r="O1438" s="17" t="n">
        <v>0</v>
      </c>
      <c r="P1438" s="17" t="n">
        <v>0</v>
      </c>
      <c r="Q1438" s="17" t="n">
        <v>0</v>
      </c>
      <c r="R1438" s="17" t="n">
        <v>0</v>
      </c>
      <c r="S1438" s="17" t="n">
        <v>0</v>
      </c>
      <c r="T1438" s="17" t="n">
        <v>0</v>
      </c>
    </row>
    <row r="1439" customFormat="false" ht="15" hidden="false" customHeight="true" outlineLevel="0" collapsed="false">
      <c r="A1439" s="17" t="s">
        <v>4882</v>
      </c>
      <c r="B1439" s="17" t="s">
        <v>142</v>
      </c>
      <c r="C1439" s="17" t="s">
        <v>134</v>
      </c>
      <c r="D1439" s="17" t="s">
        <v>460</v>
      </c>
      <c r="E1439" s="17" t="s">
        <v>139</v>
      </c>
      <c r="F1439" s="17" t="s">
        <v>7</v>
      </c>
      <c r="G1439" s="17" t="n">
        <v>0</v>
      </c>
      <c r="H1439" s="17" t="n">
        <v>0</v>
      </c>
      <c r="I1439" s="17" t="n">
        <v>1</v>
      </c>
      <c r="J1439" s="17" t="n">
        <v>1</v>
      </c>
      <c r="K1439" s="17" t="n">
        <v>1</v>
      </c>
      <c r="L1439" s="17" t="n">
        <v>0</v>
      </c>
      <c r="M1439" s="17" t="n">
        <v>0</v>
      </c>
      <c r="N1439" s="17" t="n">
        <v>924</v>
      </c>
      <c r="O1439" s="17" t="n">
        <v>541</v>
      </c>
      <c r="P1439" s="17" t="n">
        <v>0</v>
      </c>
      <c r="Q1439" s="17" t="n">
        <v>0</v>
      </c>
      <c r="R1439" s="17" t="n">
        <v>0</v>
      </c>
      <c r="S1439" s="17" t="n">
        <v>0</v>
      </c>
      <c r="T1439" s="17" t="n">
        <v>0</v>
      </c>
    </row>
    <row r="1440" customFormat="false" ht="15" hidden="false" customHeight="true" outlineLevel="0" collapsed="false">
      <c r="A1440" s="17" t="s">
        <v>4882</v>
      </c>
      <c r="B1440" s="17" t="s">
        <v>142</v>
      </c>
      <c r="C1440" s="17" t="s">
        <v>134</v>
      </c>
      <c r="D1440" s="17" t="s">
        <v>460</v>
      </c>
      <c r="E1440" s="17" t="s">
        <v>139</v>
      </c>
      <c r="F1440" s="17" t="s">
        <v>140</v>
      </c>
      <c r="G1440" s="17" t="n">
        <v>0</v>
      </c>
      <c r="H1440" s="17" t="n">
        <v>0</v>
      </c>
      <c r="I1440" s="17" t="n">
        <v>1</v>
      </c>
      <c r="J1440" s="17" t="n">
        <v>1</v>
      </c>
      <c r="K1440" s="17" t="n">
        <v>1</v>
      </c>
      <c r="L1440" s="17" t="n">
        <v>0</v>
      </c>
      <c r="M1440" s="17" t="n">
        <v>0</v>
      </c>
      <c r="N1440" s="17" t="n">
        <v>487</v>
      </c>
      <c r="O1440" s="17" t="n">
        <v>219</v>
      </c>
      <c r="P1440" s="17" t="n">
        <v>0</v>
      </c>
      <c r="Q1440" s="17" t="n">
        <v>0</v>
      </c>
      <c r="R1440" s="17" t="n">
        <v>0</v>
      </c>
      <c r="S1440" s="17" t="n">
        <v>0</v>
      </c>
      <c r="T1440" s="17" t="n">
        <v>0</v>
      </c>
    </row>
    <row r="1441" customFormat="false" ht="15" hidden="false" customHeight="true" outlineLevel="0" collapsed="false">
      <c r="A1441" s="17" t="s">
        <v>4882</v>
      </c>
      <c r="B1441" s="17" t="s">
        <v>142</v>
      </c>
      <c r="C1441" s="17" t="s">
        <v>134</v>
      </c>
      <c r="D1441" s="17" t="s">
        <v>460</v>
      </c>
      <c r="E1441" s="17" t="s">
        <v>139</v>
      </c>
      <c r="F1441" s="17" t="s">
        <v>144</v>
      </c>
      <c r="G1441" s="17" t="n">
        <v>0</v>
      </c>
      <c r="H1441" s="17" t="n">
        <v>0</v>
      </c>
      <c r="I1441" s="17" t="n">
        <v>1</v>
      </c>
      <c r="J1441" s="17" t="n">
        <v>1</v>
      </c>
      <c r="K1441" s="17" t="n">
        <v>1</v>
      </c>
      <c r="L1441" s="17" t="n">
        <v>0</v>
      </c>
      <c r="M1441" s="17" t="n">
        <v>0</v>
      </c>
      <c r="N1441" s="17" t="n">
        <v>384</v>
      </c>
      <c r="O1441" s="17" t="n">
        <v>198</v>
      </c>
      <c r="P1441" s="17" t="n">
        <v>0</v>
      </c>
      <c r="Q1441" s="17" t="n">
        <v>0</v>
      </c>
      <c r="R1441" s="17" t="n">
        <v>0</v>
      </c>
      <c r="S1441" s="17" t="n">
        <v>0</v>
      </c>
      <c r="T1441" s="17" t="n">
        <v>0</v>
      </c>
    </row>
    <row r="1442" customFormat="false" ht="15" hidden="false" customHeight="true" outlineLevel="0" collapsed="false">
      <c r="A1442" s="17" t="s">
        <v>4882</v>
      </c>
      <c r="B1442" s="17" t="s">
        <v>142</v>
      </c>
      <c r="C1442" s="17" t="s">
        <v>134</v>
      </c>
      <c r="D1442" s="17" t="s">
        <v>460</v>
      </c>
      <c r="E1442" s="17" t="s">
        <v>139</v>
      </c>
      <c r="F1442" s="17" t="s">
        <v>150</v>
      </c>
      <c r="G1442" s="17" t="n">
        <v>0</v>
      </c>
      <c r="H1442" s="17" t="n">
        <v>0</v>
      </c>
      <c r="I1442" s="17" t="n">
        <v>1</v>
      </c>
      <c r="J1442" s="17" t="n">
        <v>1</v>
      </c>
      <c r="K1442" s="17" t="n">
        <v>1</v>
      </c>
      <c r="L1442" s="17" t="n">
        <v>0</v>
      </c>
      <c r="M1442" s="17" t="n">
        <v>0</v>
      </c>
      <c r="N1442" s="17" t="n">
        <v>43</v>
      </c>
      <c r="O1442" s="17" t="n">
        <v>110</v>
      </c>
      <c r="P1442" s="17" t="n">
        <v>0</v>
      </c>
      <c r="Q1442" s="17" t="n">
        <v>0</v>
      </c>
      <c r="R1442" s="17" t="n">
        <v>0</v>
      </c>
      <c r="S1442" s="17" t="n">
        <v>0</v>
      </c>
      <c r="T1442" s="17" t="n">
        <v>0</v>
      </c>
    </row>
    <row r="1443" customFormat="false" ht="15" hidden="false" customHeight="true" outlineLevel="0" collapsed="false">
      <c r="A1443" s="17" t="s">
        <v>4882</v>
      </c>
      <c r="B1443" s="17" t="s">
        <v>142</v>
      </c>
      <c r="C1443" s="17" t="s">
        <v>134</v>
      </c>
      <c r="D1443" s="17" t="s">
        <v>460</v>
      </c>
      <c r="E1443" s="17" t="s">
        <v>139</v>
      </c>
      <c r="F1443" s="17" t="s">
        <v>158</v>
      </c>
      <c r="G1443" s="17" t="n">
        <v>0</v>
      </c>
      <c r="H1443" s="17" t="n">
        <v>0</v>
      </c>
      <c r="I1443" s="17" t="n">
        <v>1</v>
      </c>
      <c r="J1443" s="17" t="n">
        <v>1</v>
      </c>
      <c r="K1443" s="17" t="n">
        <v>1</v>
      </c>
      <c r="L1443" s="17" t="n">
        <v>0</v>
      </c>
      <c r="M1443" s="17" t="n">
        <v>0</v>
      </c>
      <c r="N1443" s="17" t="n">
        <v>10</v>
      </c>
      <c r="O1443" s="17" t="n">
        <v>14</v>
      </c>
      <c r="P1443" s="17" t="n">
        <v>0</v>
      </c>
      <c r="Q1443" s="17" t="n">
        <v>0</v>
      </c>
      <c r="R1443" s="17" t="n">
        <v>0</v>
      </c>
      <c r="S1443" s="17" t="n">
        <v>0</v>
      </c>
      <c r="T1443" s="17" t="n">
        <v>0</v>
      </c>
    </row>
    <row r="1444" customFormat="false" ht="15" hidden="false" customHeight="true" outlineLevel="0" collapsed="false">
      <c r="A1444" s="17" t="s">
        <v>4882</v>
      </c>
      <c r="B1444" s="17" t="s">
        <v>142</v>
      </c>
      <c r="C1444" s="17" t="s">
        <v>134</v>
      </c>
      <c r="D1444" s="17" t="s">
        <v>14446</v>
      </c>
      <c r="E1444" s="17" t="s">
        <v>243</v>
      </c>
      <c r="F1444" s="17" t="s">
        <v>7</v>
      </c>
      <c r="G1444" s="17" t="n">
        <v>1</v>
      </c>
      <c r="H1444" s="17" t="n">
        <v>1</v>
      </c>
      <c r="I1444" s="17" t="n">
        <v>1</v>
      </c>
      <c r="J1444" s="17" t="n">
        <v>1</v>
      </c>
      <c r="K1444" s="17" t="n">
        <v>1</v>
      </c>
      <c r="L1444" s="17" t="n">
        <v>96</v>
      </c>
      <c r="M1444" s="17" t="n">
        <v>140</v>
      </c>
      <c r="N1444" s="17" t="n">
        <v>73</v>
      </c>
      <c r="O1444" s="17" t="n">
        <v>6</v>
      </c>
      <c r="P1444" s="17" t="n">
        <v>0</v>
      </c>
      <c r="Q1444" s="17" t="n">
        <v>0</v>
      </c>
      <c r="R1444" s="17" t="n">
        <v>0</v>
      </c>
      <c r="S1444" s="17" t="n">
        <v>0</v>
      </c>
      <c r="T1444" s="17" t="n">
        <v>0</v>
      </c>
    </row>
    <row r="1445" customFormat="false" ht="15" hidden="false" customHeight="true" outlineLevel="0" collapsed="false">
      <c r="A1445" s="17" t="s">
        <v>4882</v>
      </c>
      <c r="B1445" s="17" t="s">
        <v>142</v>
      </c>
      <c r="C1445" s="17" t="s">
        <v>134</v>
      </c>
      <c r="D1445" s="17" t="s">
        <v>14446</v>
      </c>
      <c r="E1445" s="17" t="s">
        <v>243</v>
      </c>
      <c r="F1445" s="17" t="s">
        <v>144</v>
      </c>
      <c r="G1445" s="17" t="n">
        <v>1</v>
      </c>
      <c r="H1445" s="17" t="n">
        <v>1</v>
      </c>
      <c r="I1445" s="17" t="n">
        <v>1</v>
      </c>
      <c r="J1445" s="17" t="n">
        <v>1</v>
      </c>
      <c r="K1445" s="17" t="n">
        <v>1</v>
      </c>
      <c r="L1445" s="17" t="n">
        <v>93</v>
      </c>
      <c r="M1445" s="17" t="n">
        <v>100</v>
      </c>
      <c r="N1445" s="17" t="n">
        <v>73</v>
      </c>
      <c r="O1445" s="17" t="n">
        <v>6</v>
      </c>
      <c r="P1445" s="17" t="n">
        <v>0</v>
      </c>
      <c r="Q1445" s="17" t="n">
        <v>0</v>
      </c>
      <c r="R1445" s="17" t="n">
        <v>0</v>
      </c>
      <c r="S1445" s="17" t="n">
        <v>0</v>
      </c>
      <c r="T1445" s="17" t="n">
        <v>0</v>
      </c>
    </row>
    <row r="1446" customFormat="false" ht="15" hidden="false" customHeight="true" outlineLevel="0" collapsed="false">
      <c r="A1446" s="17" t="s">
        <v>4882</v>
      </c>
      <c r="B1446" s="17" t="s">
        <v>142</v>
      </c>
      <c r="C1446" s="17" t="s">
        <v>134</v>
      </c>
      <c r="D1446" s="17" t="s">
        <v>14446</v>
      </c>
      <c r="E1446" s="17" t="s">
        <v>243</v>
      </c>
      <c r="F1446" s="17" t="s">
        <v>150</v>
      </c>
      <c r="G1446" s="17" t="n">
        <v>1</v>
      </c>
      <c r="H1446" s="17" t="n">
        <v>1</v>
      </c>
      <c r="I1446" s="17" t="n">
        <v>0</v>
      </c>
      <c r="J1446" s="17" t="n">
        <v>0</v>
      </c>
      <c r="K1446" s="17" t="n">
        <v>1</v>
      </c>
      <c r="L1446" s="17" t="n">
        <v>3</v>
      </c>
      <c r="M1446" s="17" t="n">
        <v>27</v>
      </c>
      <c r="N1446" s="17" t="n">
        <v>0</v>
      </c>
      <c r="O1446" s="17" t="n">
        <v>0</v>
      </c>
      <c r="P1446" s="17" t="n">
        <v>0</v>
      </c>
      <c r="Q1446" s="17" t="n">
        <v>0</v>
      </c>
      <c r="R1446" s="17" t="n">
        <v>0</v>
      </c>
      <c r="S1446" s="17" t="n">
        <v>0</v>
      </c>
      <c r="T1446" s="17" t="n">
        <v>0</v>
      </c>
    </row>
    <row r="1447" customFormat="false" ht="15" hidden="false" customHeight="true" outlineLevel="0" collapsed="false">
      <c r="A1447" s="17" t="s">
        <v>4882</v>
      </c>
      <c r="B1447" s="17" t="s">
        <v>142</v>
      </c>
      <c r="C1447" s="17" t="s">
        <v>134</v>
      </c>
      <c r="D1447" s="17" t="s">
        <v>14446</v>
      </c>
      <c r="E1447" s="17" t="s">
        <v>243</v>
      </c>
      <c r="F1447" s="17" t="s">
        <v>158</v>
      </c>
      <c r="G1447" s="17" t="n">
        <v>0</v>
      </c>
      <c r="H1447" s="17" t="n">
        <v>1</v>
      </c>
      <c r="I1447" s="17" t="n">
        <v>0</v>
      </c>
      <c r="J1447" s="17" t="n">
        <v>0</v>
      </c>
      <c r="K1447" s="17" t="n">
        <v>1</v>
      </c>
      <c r="L1447" s="17" t="n">
        <v>0</v>
      </c>
      <c r="M1447" s="17" t="n">
        <v>13</v>
      </c>
      <c r="N1447" s="17" t="n">
        <v>0</v>
      </c>
      <c r="O1447" s="17" t="n">
        <v>0</v>
      </c>
      <c r="P1447" s="17" t="n">
        <v>0</v>
      </c>
      <c r="Q1447" s="17" t="n">
        <v>0</v>
      </c>
      <c r="R1447" s="17" t="n">
        <v>0</v>
      </c>
      <c r="S1447" s="17" t="n">
        <v>0</v>
      </c>
      <c r="T1447" s="17" t="n">
        <v>0</v>
      </c>
    </row>
    <row r="1448" customFormat="false" ht="15" hidden="false" customHeight="true" outlineLevel="0" collapsed="false">
      <c r="A1448" s="17" t="s">
        <v>4882</v>
      </c>
      <c r="B1448" s="17" t="s">
        <v>142</v>
      </c>
      <c r="C1448" s="17" t="s">
        <v>134</v>
      </c>
      <c r="D1448" s="17" t="s">
        <v>14446</v>
      </c>
      <c r="E1448" s="17" t="s">
        <v>139</v>
      </c>
      <c r="F1448" s="17" t="s">
        <v>7</v>
      </c>
      <c r="G1448" s="17" t="n">
        <v>1</v>
      </c>
      <c r="H1448" s="17" t="n">
        <v>0</v>
      </c>
      <c r="I1448" s="17" t="n">
        <v>1</v>
      </c>
      <c r="J1448" s="17" t="n">
        <v>1</v>
      </c>
      <c r="K1448" s="17" t="n">
        <v>1</v>
      </c>
      <c r="L1448" s="17" t="n">
        <v>50</v>
      </c>
      <c r="M1448" s="17" t="n">
        <v>0</v>
      </c>
      <c r="N1448" s="17" t="n">
        <v>51</v>
      </c>
      <c r="O1448" s="17" t="n">
        <v>40</v>
      </c>
      <c r="P1448" s="17" t="n">
        <v>0</v>
      </c>
      <c r="Q1448" s="17" t="n">
        <v>0</v>
      </c>
      <c r="R1448" s="17" t="n">
        <v>0</v>
      </c>
      <c r="S1448" s="17" t="n">
        <v>0</v>
      </c>
      <c r="T1448" s="17" t="n">
        <v>0</v>
      </c>
    </row>
    <row r="1449" customFormat="false" ht="15" hidden="false" customHeight="true" outlineLevel="0" collapsed="false">
      <c r="A1449" s="17" t="s">
        <v>4882</v>
      </c>
      <c r="B1449" s="17" t="s">
        <v>142</v>
      </c>
      <c r="C1449" s="17" t="s">
        <v>134</v>
      </c>
      <c r="D1449" s="17" t="s">
        <v>14446</v>
      </c>
      <c r="E1449" s="17" t="s">
        <v>139</v>
      </c>
      <c r="F1449" s="17" t="s">
        <v>140</v>
      </c>
      <c r="G1449" s="17" t="n">
        <v>0</v>
      </c>
      <c r="H1449" s="17" t="n">
        <v>0</v>
      </c>
      <c r="I1449" s="17" t="n">
        <v>0</v>
      </c>
      <c r="J1449" s="17" t="n">
        <v>1</v>
      </c>
      <c r="K1449" s="17" t="n">
        <v>1</v>
      </c>
      <c r="L1449" s="17" t="n">
        <v>0</v>
      </c>
      <c r="M1449" s="17" t="n">
        <v>0</v>
      </c>
      <c r="N1449" s="17" t="n">
        <v>0</v>
      </c>
      <c r="O1449" s="17" t="n">
        <v>10</v>
      </c>
      <c r="P1449" s="17" t="n">
        <v>0</v>
      </c>
      <c r="Q1449" s="17" t="n">
        <v>0</v>
      </c>
      <c r="R1449" s="17" t="n">
        <v>0</v>
      </c>
      <c r="S1449" s="17" t="n">
        <v>0</v>
      </c>
      <c r="T1449" s="17" t="n">
        <v>0</v>
      </c>
    </row>
    <row r="1450" customFormat="false" ht="15" hidden="false" customHeight="true" outlineLevel="0" collapsed="false">
      <c r="A1450" s="17" t="s">
        <v>4882</v>
      </c>
      <c r="B1450" s="17" t="s">
        <v>142</v>
      </c>
      <c r="C1450" s="17" t="s">
        <v>134</v>
      </c>
      <c r="D1450" s="17" t="s">
        <v>14446</v>
      </c>
      <c r="E1450" s="17" t="s">
        <v>139</v>
      </c>
      <c r="F1450" s="17" t="s">
        <v>150</v>
      </c>
      <c r="G1450" s="17" t="n">
        <v>1</v>
      </c>
      <c r="H1450" s="17" t="n">
        <v>0</v>
      </c>
      <c r="I1450" s="17" t="n">
        <v>1</v>
      </c>
      <c r="J1450" s="17" t="n">
        <v>1</v>
      </c>
      <c r="K1450" s="17" t="n">
        <v>1</v>
      </c>
      <c r="L1450" s="17" t="n">
        <v>50</v>
      </c>
      <c r="M1450" s="17" t="n">
        <v>0</v>
      </c>
      <c r="N1450" s="17" t="n">
        <v>38</v>
      </c>
      <c r="O1450" s="17" t="n">
        <v>26</v>
      </c>
      <c r="P1450" s="17" t="n">
        <v>0</v>
      </c>
      <c r="Q1450" s="17" t="n">
        <v>0</v>
      </c>
      <c r="R1450" s="17" t="n">
        <v>0</v>
      </c>
      <c r="S1450" s="17" t="n">
        <v>0</v>
      </c>
      <c r="T1450" s="17" t="n">
        <v>0</v>
      </c>
    </row>
    <row r="1451" customFormat="false" ht="15" hidden="false" customHeight="true" outlineLevel="0" collapsed="false">
      <c r="A1451" s="17" t="s">
        <v>4882</v>
      </c>
      <c r="B1451" s="17" t="s">
        <v>142</v>
      </c>
      <c r="C1451" s="17" t="s">
        <v>134</v>
      </c>
      <c r="D1451" s="17" t="s">
        <v>14446</v>
      </c>
      <c r="E1451" s="17" t="s">
        <v>139</v>
      </c>
      <c r="F1451" s="17" t="s">
        <v>158</v>
      </c>
      <c r="G1451" s="17" t="n">
        <v>0</v>
      </c>
      <c r="H1451" s="17" t="n">
        <v>0</v>
      </c>
      <c r="I1451" s="17" t="n">
        <v>1</v>
      </c>
      <c r="J1451" s="17" t="n">
        <v>1</v>
      </c>
      <c r="K1451" s="17" t="n">
        <v>1</v>
      </c>
      <c r="L1451" s="17" t="n">
        <v>0</v>
      </c>
      <c r="M1451" s="17" t="n">
        <v>0</v>
      </c>
      <c r="N1451" s="17" t="n">
        <v>13</v>
      </c>
      <c r="O1451" s="17" t="n">
        <v>4</v>
      </c>
      <c r="P1451" s="17" t="n">
        <v>0</v>
      </c>
      <c r="Q1451" s="17" t="n">
        <v>0</v>
      </c>
      <c r="R1451" s="17" t="n">
        <v>0</v>
      </c>
      <c r="S1451" s="17" t="n">
        <v>0</v>
      </c>
      <c r="T1451" s="17" t="n">
        <v>0</v>
      </c>
    </row>
    <row r="1452" customFormat="false" ht="15" hidden="false" customHeight="true" outlineLevel="0" collapsed="false">
      <c r="A1452" s="17" t="s">
        <v>4882</v>
      </c>
      <c r="B1452" s="17" t="s">
        <v>142</v>
      </c>
      <c r="C1452" s="17" t="s">
        <v>148</v>
      </c>
      <c r="D1452" s="17" t="s">
        <v>14443</v>
      </c>
      <c r="E1452" s="17" t="s">
        <v>139</v>
      </c>
      <c r="F1452" s="17" t="s">
        <v>7</v>
      </c>
      <c r="G1452" s="17" t="n">
        <v>1</v>
      </c>
      <c r="H1452" s="17" t="n">
        <v>0</v>
      </c>
      <c r="I1452" s="17" t="n">
        <v>2</v>
      </c>
      <c r="J1452" s="17" t="n">
        <v>2</v>
      </c>
      <c r="K1452" s="17" t="n">
        <v>2</v>
      </c>
      <c r="L1452" s="17" t="n">
        <v>10</v>
      </c>
      <c r="M1452" s="17" t="n">
        <v>0</v>
      </c>
      <c r="N1452" s="17" t="n">
        <v>8</v>
      </c>
      <c r="O1452" s="17" t="n">
        <v>6</v>
      </c>
      <c r="P1452" s="17" t="n">
        <v>0</v>
      </c>
      <c r="Q1452" s="17" t="n">
        <v>0</v>
      </c>
      <c r="R1452" s="17" t="n">
        <v>0</v>
      </c>
      <c r="S1452" s="17" t="n">
        <v>0</v>
      </c>
      <c r="T1452" s="17" t="n">
        <v>0</v>
      </c>
    </row>
    <row r="1453" customFormat="false" ht="15" hidden="false" customHeight="true" outlineLevel="0" collapsed="false">
      <c r="A1453" s="17" t="s">
        <v>4882</v>
      </c>
      <c r="B1453" s="17" t="s">
        <v>142</v>
      </c>
      <c r="C1453" s="17" t="s">
        <v>148</v>
      </c>
      <c r="D1453" s="17" t="s">
        <v>14443</v>
      </c>
      <c r="E1453" s="17" t="s">
        <v>139</v>
      </c>
      <c r="F1453" s="17" t="s">
        <v>150</v>
      </c>
      <c r="G1453" s="17" t="n">
        <v>1</v>
      </c>
      <c r="H1453" s="17" t="n">
        <v>0</v>
      </c>
      <c r="I1453" s="17" t="n">
        <v>2</v>
      </c>
      <c r="J1453" s="17" t="n">
        <v>2</v>
      </c>
      <c r="K1453" s="17" t="n">
        <v>2</v>
      </c>
      <c r="L1453" s="17" t="n">
        <v>10</v>
      </c>
      <c r="M1453" s="17" t="n">
        <v>0</v>
      </c>
      <c r="N1453" s="17" t="n">
        <v>8</v>
      </c>
      <c r="O1453" s="17" t="n">
        <v>4</v>
      </c>
      <c r="P1453" s="17" t="n">
        <v>0</v>
      </c>
      <c r="Q1453" s="17" t="n">
        <v>0</v>
      </c>
      <c r="R1453" s="17" t="n">
        <v>0</v>
      </c>
      <c r="S1453" s="17" t="n">
        <v>0</v>
      </c>
      <c r="T1453" s="17" t="n">
        <v>0</v>
      </c>
    </row>
    <row r="1454" customFormat="false" ht="15" hidden="false" customHeight="true" outlineLevel="0" collapsed="false">
      <c r="A1454" s="17" t="s">
        <v>4882</v>
      </c>
      <c r="B1454" s="17" t="s">
        <v>142</v>
      </c>
      <c r="C1454" s="17" t="s">
        <v>148</v>
      </c>
      <c r="D1454" s="17" t="s">
        <v>14443</v>
      </c>
      <c r="E1454" s="17" t="s">
        <v>139</v>
      </c>
      <c r="F1454" s="17" t="s">
        <v>158</v>
      </c>
      <c r="G1454" s="17" t="n">
        <v>0</v>
      </c>
      <c r="H1454" s="17" t="n">
        <v>0</v>
      </c>
      <c r="I1454" s="17" t="n">
        <v>0</v>
      </c>
      <c r="J1454" s="17" t="n">
        <v>1</v>
      </c>
      <c r="K1454" s="17" t="n">
        <v>1</v>
      </c>
      <c r="L1454" s="17" t="n">
        <v>0</v>
      </c>
      <c r="M1454" s="17" t="n">
        <v>0</v>
      </c>
      <c r="N1454" s="17" t="n">
        <v>0</v>
      </c>
      <c r="O1454" s="17" t="n">
        <v>2</v>
      </c>
      <c r="P1454" s="17" t="n">
        <v>0</v>
      </c>
      <c r="Q1454" s="17" t="n">
        <v>0</v>
      </c>
      <c r="R1454" s="17" t="n">
        <v>0</v>
      </c>
      <c r="S1454" s="17" t="n">
        <v>0</v>
      </c>
      <c r="T1454" s="17" t="n">
        <v>0</v>
      </c>
    </row>
    <row r="1455" customFormat="false" ht="15" hidden="false" customHeight="true" outlineLevel="0" collapsed="false">
      <c r="A1455" s="17" t="s">
        <v>4856</v>
      </c>
      <c r="B1455" s="17" t="s">
        <v>142</v>
      </c>
      <c r="C1455" s="17" t="s">
        <v>148</v>
      </c>
      <c r="D1455" s="17" t="s">
        <v>14443</v>
      </c>
      <c r="E1455" s="17" t="s">
        <v>139</v>
      </c>
      <c r="F1455" s="17" t="s">
        <v>7</v>
      </c>
      <c r="G1455" s="17" t="n">
        <v>0</v>
      </c>
      <c r="H1455" s="17" t="n">
        <v>0</v>
      </c>
      <c r="I1455" s="17" t="n">
        <v>1</v>
      </c>
      <c r="J1455" s="17" t="n">
        <v>0</v>
      </c>
      <c r="K1455" s="17" t="n">
        <v>1</v>
      </c>
      <c r="L1455" s="17" t="n">
        <v>0</v>
      </c>
      <c r="M1455" s="17" t="n">
        <v>0</v>
      </c>
      <c r="N1455" s="17" t="n">
        <v>8</v>
      </c>
      <c r="O1455" s="17" t="n">
        <v>0</v>
      </c>
      <c r="P1455" s="17" t="n">
        <v>0</v>
      </c>
      <c r="Q1455" s="17" t="n">
        <v>0</v>
      </c>
      <c r="R1455" s="17" t="n">
        <v>0</v>
      </c>
      <c r="S1455" s="17" t="n">
        <v>0</v>
      </c>
      <c r="T1455" s="17" t="n">
        <v>0</v>
      </c>
    </row>
    <row r="1456" customFormat="false" ht="15" hidden="false" customHeight="true" outlineLevel="0" collapsed="false">
      <c r="A1456" s="17" t="s">
        <v>4856</v>
      </c>
      <c r="B1456" s="17" t="s">
        <v>142</v>
      </c>
      <c r="C1456" s="17" t="s">
        <v>148</v>
      </c>
      <c r="D1456" s="17" t="s">
        <v>14443</v>
      </c>
      <c r="E1456" s="17" t="s">
        <v>139</v>
      </c>
      <c r="F1456" s="17" t="s">
        <v>150</v>
      </c>
      <c r="G1456" s="17" t="n">
        <v>0</v>
      </c>
      <c r="H1456" s="17" t="n">
        <v>0</v>
      </c>
      <c r="I1456" s="17" t="n">
        <v>1</v>
      </c>
      <c r="J1456" s="17" t="n">
        <v>0</v>
      </c>
      <c r="K1456" s="17" t="n">
        <v>1</v>
      </c>
      <c r="L1456" s="17" t="n">
        <v>0</v>
      </c>
      <c r="M1456" s="17" t="n">
        <v>0</v>
      </c>
      <c r="N1456" s="17" t="n">
        <v>8</v>
      </c>
      <c r="O1456" s="17" t="n">
        <v>0</v>
      </c>
      <c r="P1456" s="17" t="n">
        <v>0</v>
      </c>
      <c r="Q1456" s="17" t="n">
        <v>0</v>
      </c>
      <c r="R1456" s="17" t="n">
        <v>0</v>
      </c>
      <c r="S1456" s="17" t="n">
        <v>0</v>
      </c>
      <c r="T1456" s="17" t="n">
        <v>0</v>
      </c>
    </row>
    <row r="1457" customFormat="false" ht="15" hidden="false" customHeight="true" outlineLevel="0" collapsed="false">
      <c r="A1457" s="17" t="s">
        <v>10368</v>
      </c>
      <c r="B1457" s="17" t="s">
        <v>142</v>
      </c>
      <c r="C1457" s="17" t="s">
        <v>148</v>
      </c>
      <c r="D1457" s="17" t="s">
        <v>14443</v>
      </c>
      <c r="E1457" s="17" t="s">
        <v>139</v>
      </c>
      <c r="F1457" s="17" t="s">
        <v>7</v>
      </c>
      <c r="G1457" s="17" t="n">
        <v>0</v>
      </c>
      <c r="H1457" s="17" t="n">
        <v>0</v>
      </c>
      <c r="I1457" s="17" t="n">
        <v>1</v>
      </c>
      <c r="J1457" s="17" t="n">
        <v>0</v>
      </c>
      <c r="K1457" s="17" t="n">
        <v>1</v>
      </c>
      <c r="L1457" s="17" t="n">
        <v>0</v>
      </c>
      <c r="M1457" s="17" t="n">
        <v>0</v>
      </c>
      <c r="N1457" s="17" t="n">
        <v>13</v>
      </c>
      <c r="O1457" s="17" t="n">
        <v>0</v>
      </c>
      <c r="P1457" s="17" t="n">
        <v>0</v>
      </c>
      <c r="Q1457" s="17" t="n">
        <v>0</v>
      </c>
      <c r="R1457" s="17" t="n">
        <v>0</v>
      </c>
      <c r="S1457" s="17" t="n">
        <v>0</v>
      </c>
      <c r="T1457" s="17" t="n">
        <v>0</v>
      </c>
    </row>
    <row r="1458" customFormat="false" ht="15" hidden="false" customHeight="true" outlineLevel="0" collapsed="false">
      <c r="A1458" s="17" t="s">
        <v>10368</v>
      </c>
      <c r="B1458" s="17" t="s">
        <v>142</v>
      </c>
      <c r="C1458" s="17" t="s">
        <v>148</v>
      </c>
      <c r="D1458" s="17" t="s">
        <v>14443</v>
      </c>
      <c r="E1458" s="17" t="s">
        <v>139</v>
      </c>
      <c r="F1458" s="17" t="s">
        <v>150</v>
      </c>
      <c r="G1458" s="17" t="n">
        <v>0</v>
      </c>
      <c r="H1458" s="17" t="n">
        <v>0</v>
      </c>
      <c r="I1458" s="17" t="n">
        <v>1</v>
      </c>
      <c r="J1458" s="17" t="n">
        <v>0</v>
      </c>
      <c r="K1458" s="17" t="n">
        <v>1</v>
      </c>
      <c r="L1458" s="17" t="n">
        <v>0</v>
      </c>
      <c r="M1458" s="17" t="n">
        <v>0</v>
      </c>
      <c r="N1458" s="17" t="n">
        <v>13</v>
      </c>
      <c r="O1458" s="17" t="n">
        <v>0</v>
      </c>
      <c r="P1458" s="17" t="n">
        <v>0</v>
      </c>
      <c r="Q1458" s="17" t="n">
        <v>0</v>
      </c>
      <c r="R1458" s="17" t="n">
        <v>0</v>
      </c>
      <c r="S1458" s="17" t="n">
        <v>0</v>
      </c>
      <c r="T1458" s="17" t="n">
        <v>0</v>
      </c>
    </row>
    <row r="1459" customFormat="false" ht="15" hidden="false" customHeight="true" outlineLevel="0" collapsed="false">
      <c r="A1459" s="17" t="s">
        <v>6213</v>
      </c>
      <c r="B1459" s="17" t="s">
        <v>142</v>
      </c>
      <c r="C1459" s="17" t="s">
        <v>134</v>
      </c>
      <c r="D1459" s="17" t="s">
        <v>135</v>
      </c>
      <c r="E1459" s="17" t="s">
        <v>139</v>
      </c>
      <c r="F1459" s="17" t="s">
        <v>7</v>
      </c>
      <c r="G1459" s="17" t="n">
        <v>1</v>
      </c>
      <c r="H1459" s="17" t="n">
        <v>1</v>
      </c>
      <c r="I1459" s="17" t="n">
        <v>1</v>
      </c>
      <c r="J1459" s="17" t="n">
        <v>1</v>
      </c>
      <c r="K1459" s="17" t="n">
        <v>1</v>
      </c>
      <c r="L1459" s="17" t="n">
        <v>116</v>
      </c>
      <c r="M1459" s="17" t="n">
        <v>52</v>
      </c>
      <c r="N1459" s="17" t="n">
        <v>57</v>
      </c>
      <c r="O1459" s="17" t="n">
        <v>34</v>
      </c>
      <c r="P1459" s="17" t="n">
        <v>0</v>
      </c>
      <c r="Q1459" s="17" t="n">
        <v>0</v>
      </c>
      <c r="R1459" s="17" t="n">
        <v>0</v>
      </c>
      <c r="S1459" s="17" t="n">
        <v>0</v>
      </c>
      <c r="T1459" s="17" t="n">
        <v>0</v>
      </c>
    </row>
    <row r="1460" customFormat="false" ht="15" hidden="false" customHeight="true" outlineLevel="0" collapsed="false">
      <c r="A1460" s="17" t="s">
        <v>6213</v>
      </c>
      <c r="B1460" s="17" t="s">
        <v>142</v>
      </c>
      <c r="C1460" s="17" t="s">
        <v>134</v>
      </c>
      <c r="D1460" s="17" t="s">
        <v>135</v>
      </c>
      <c r="E1460" s="17" t="s">
        <v>139</v>
      </c>
      <c r="F1460" s="17" t="s">
        <v>140</v>
      </c>
      <c r="G1460" s="17" t="n">
        <v>1</v>
      </c>
      <c r="H1460" s="17" t="n">
        <v>1</v>
      </c>
      <c r="I1460" s="17" t="n">
        <v>0</v>
      </c>
      <c r="J1460" s="17" t="n">
        <v>0</v>
      </c>
      <c r="K1460" s="17" t="n">
        <v>1</v>
      </c>
      <c r="L1460" s="17" t="n">
        <v>12</v>
      </c>
      <c r="M1460" s="17" t="n">
        <v>26</v>
      </c>
      <c r="N1460" s="17" t="n">
        <v>0</v>
      </c>
      <c r="O1460" s="17" t="n">
        <v>0</v>
      </c>
      <c r="P1460" s="17" t="n">
        <v>0</v>
      </c>
      <c r="Q1460" s="17" t="n">
        <v>0</v>
      </c>
      <c r="R1460" s="17" t="n">
        <v>0</v>
      </c>
      <c r="S1460" s="17" t="n">
        <v>0</v>
      </c>
      <c r="T1460" s="17" t="n">
        <v>0</v>
      </c>
    </row>
    <row r="1461" customFormat="false" ht="15" hidden="false" customHeight="true" outlineLevel="0" collapsed="false">
      <c r="A1461" s="17" t="s">
        <v>6213</v>
      </c>
      <c r="B1461" s="17" t="s">
        <v>142</v>
      </c>
      <c r="C1461" s="17" t="s">
        <v>134</v>
      </c>
      <c r="D1461" s="17" t="s">
        <v>135</v>
      </c>
      <c r="E1461" s="17" t="s">
        <v>139</v>
      </c>
      <c r="F1461" s="17" t="s">
        <v>150</v>
      </c>
      <c r="G1461" s="17" t="n">
        <v>1</v>
      </c>
      <c r="H1461" s="17" t="n">
        <v>1</v>
      </c>
      <c r="I1461" s="17" t="n">
        <v>1</v>
      </c>
      <c r="J1461" s="17" t="n">
        <v>1</v>
      </c>
      <c r="K1461" s="17" t="n">
        <v>1</v>
      </c>
      <c r="L1461" s="17" t="n">
        <v>88</v>
      </c>
      <c r="M1461" s="17" t="n">
        <v>26</v>
      </c>
      <c r="N1461" s="17" t="n">
        <v>35</v>
      </c>
      <c r="O1461" s="17" t="n">
        <v>21</v>
      </c>
      <c r="P1461" s="17" t="n">
        <v>0</v>
      </c>
      <c r="Q1461" s="17" t="n">
        <v>0</v>
      </c>
      <c r="R1461" s="17" t="n">
        <v>0</v>
      </c>
      <c r="S1461" s="17" t="n">
        <v>0</v>
      </c>
      <c r="T1461" s="17" t="n">
        <v>0</v>
      </c>
    </row>
    <row r="1462" customFormat="false" ht="15" hidden="false" customHeight="true" outlineLevel="0" collapsed="false">
      <c r="A1462" s="17" t="s">
        <v>6213</v>
      </c>
      <c r="B1462" s="17" t="s">
        <v>142</v>
      </c>
      <c r="C1462" s="17" t="s">
        <v>134</v>
      </c>
      <c r="D1462" s="17" t="s">
        <v>135</v>
      </c>
      <c r="E1462" s="17" t="s">
        <v>139</v>
      </c>
      <c r="F1462" s="17" t="s">
        <v>158</v>
      </c>
      <c r="G1462" s="17" t="n">
        <v>1</v>
      </c>
      <c r="H1462" s="17" t="n">
        <v>0</v>
      </c>
      <c r="I1462" s="17" t="n">
        <v>1</v>
      </c>
      <c r="J1462" s="17" t="n">
        <v>1</v>
      </c>
      <c r="K1462" s="17" t="n">
        <v>1</v>
      </c>
      <c r="L1462" s="17" t="n">
        <v>3</v>
      </c>
      <c r="M1462" s="17" t="n">
        <v>0</v>
      </c>
      <c r="N1462" s="17" t="n">
        <v>22</v>
      </c>
      <c r="O1462" s="17" t="n">
        <v>13</v>
      </c>
      <c r="P1462" s="17" t="n">
        <v>0</v>
      </c>
      <c r="Q1462" s="17" t="n">
        <v>0</v>
      </c>
      <c r="R1462" s="17" t="n">
        <v>0</v>
      </c>
      <c r="S1462" s="17" t="n">
        <v>0</v>
      </c>
      <c r="T1462" s="17" t="n">
        <v>0</v>
      </c>
    </row>
    <row r="1463" customFormat="false" ht="15" hidden="false" customHeight="true" outlineLevel="0" collapsed="false">
      <c r="A1463" s="17" t="s">
        <v>6213</v>
      </c>
      <c r="B1463" s="17" t="s">
        <v>142</v>
      </c>
      <c r="C1463" s="17" t="s">
        <v>134</v>
      </c>
      <c r="D1463" s="17" t="s">
        <v>135</v>
      </c>
      <c r="E1463" s="17" t="s">
        <v>139</v>
      </c>
      <c r="F1463" s="17" t="s">
        <v>169</v>
      </c>
      <c r="G1463" s="17" t="n">
        <v>1</v>
      </c>
      <c r="H1463" s="17" t="n">
        <v>0</v>
      </c>
      <c r="I1463" s="17" t="n">
        <v>0</v>
      </c>
      <c r="J1463" s="17" t="n">
        <v>0</v>
      </c>
      <c r="K1463" s="17" t="n">
        <v>1</v>
      </c>
      <c r="L1463" s="17" t="n">
        <v>13</v>
      </c>
      <c r="M1463" s="17" t="n">
        <v>0</v>
      </c>
      <c r="N1463" s="17" t="n">
        <v>0</v>
      </c>
      <c r="O1463" s="17" t="n">
        <v>0</v>
      </c>
      <c r="P1463" s="17" t="n">
        <v>0</v>
      </c>
      <c r="Q1463" s="17" t="n">
        <v>0</v>
      </c>
      <c r="R1463" s="17" t="n">
        <v>0</v>
      </c>
      <c r="S1463" s="17" t="n">
        <v>0</v>
      </c>
      <c r="T1463" s="17" t="n">
        <v>0</v>
      </c>
    </row>
    <row r="1464" customFormat="false" ht="15" hidden="false" customHeight="true" outlineLevel="0" collapsed="false">
      <c r="A1464" s="17" t="s">
        <v>8477</v>
      </c>
      <c r="B1464" s="17" t="s">
        <v>142</v>
      </c>
      <c r="C1464" s="17" t="s">
        <v>217</v>
      </c>
      <c r="D1464" s="17" t="s">
        <v>235</v>
      </c>
      <c r="E1464" s="17" t="s">
        <v>139</v>
      </c>
      <c r="F1464" s="17" t="s">
        <v>7</v>
      </c>
      <c r="G1464" s="17" t="n">
        <v>0</v>
      </c>
      <c r="H1464" s="17" t="n">
        <v>0</v>
      </c>
      <c r="I1464" s="17" t="n">
        <v>1</v>
      </c>
      <c r="J1464" s="17" t="n">
        <v>0</v>
      </c>
      <c r="K1464" s="17" t="n">
        <v>1</v>
      </c>
      <c r="L1464" s="17" t="n">
        <v>0</v>
      </c>
      <c r="M1464" s="17" t="n">
        <v>0</v>
      </c>
      <c r="N1464" s="17" t="n">
        <v>3</v>
      </c>
      <c r="O1464" s="17" t="n">
        <v>0</v>
      </c>
      <c r="P1464" s="17" t="n">
        <v>0</v>
      </c>
      <c r="Q1464" s="17" t="n">
        <v>0</v>
      </c>
      <c r="R1464" s="17" t="n">
        <v>0</v>
      </c>
      <c r="S1464" s="17" t="n">
        <v>0</v>
      </c>
      <c r="T1464" s="17" t="n">
        <v>0</v>
      </c>
    </row>
    <row r="1465" customFormat="false" ht="15" hidden="false" customHeight="true" outlineLevel="0" collapsed="false">
      <c r="A1465" s="17" t="s">
        <v>8477</v>
      </c>
      <c r="B1465" s="17" t="s">
        <v>142</v>
      </c>
      <c r="C1465" s="17" t="s">
        <v>217</v>
      </c>
      <c r="D1465" s="17" t="s">
        <v>235</v>
      </c>
      <c r="E1465" s="17" t="s">
        <v>139</v>
      </c>
      <c r="F1465" s="17" t="s">
        <v>150</v>
      </c>
      <c r="G1465" s="17" t="n">
        <v>0</v>
      </c>
      <c r="H1465" s="17" t="n">
        <v>0</v>
      </c>
      <c r="I1465" s="17" t="n">
        <v>1</v>
      </c>
      <c r="J1465" s="17" t="n">
        <v>0</v>
      </c>
      <c r="K1465" s="17" t="n">
        <v>1</v>
      </c>
      <c r="L1465" s="17" t="n">
        <v>0</v>
      </c>
      <c r="M1465" s="17" t="n">
        <v>0</v>
      </c>
      <c r="N1465" s="17" t="n">
        <v>1</v>
      </c>
      <c r="O1465" s="17" t="n">
        <v>0</v>
      </c>
      <c r="P1465" s="17" t="n">
        <v>0</v>
      </c>
      <c r="Q1465" s="17" t="n">
        <v>0</v>
      </c>
      <c r="R1465" s="17" t="n">
        <v>0</v>
      </c>
      <c r="S1465" s="17" t="n">
        <v>0</v>
      </c>
      <c r="T1465" s="17" t="n">
        <v>0</v>
      </c>
    </row>
    <row r="1466" customFormat="false" ht="15" hidden="false" customHeight="true" outlineLevel="0" collapsed="false">
      <c r="A1466" s="17" t="s">
        <v>8477</v>
      </c>
      <c r="B1466" s="17" t="s">
        <v>142</v>
      </c>
      <c r="C1466" s="17" t="s">
        <v>217</v>
      </c>
      <c r="D1466" s="17" t="s">
        <v>235</v>
      </c>
      <c r="E1466" s="17" t="s">
        <v>139</v>
      </c>
      <c r="F1466" s="17" t="s">
        <v>158</v>
      </c>
      <c r="G1466" s="17" t="n">
        <v>0</v>
      </c>
      <c r="H1466" s="17" t="n">
        <v>0</v>
      </c>
      <c r="I1466" s="17" t="n">
        <v>1</v>
      </c>
      <c r="J1466" s="17" t="n">
        <v>0</v>
      </c>
      <c r="K1466" s="17" t="n">
        <v>1</v>
      </c>
      <c r="L1466" s="17" t="n">
        <v>0</v>
      </c>
      <c r="M1466" s="17" t="n">
        <v>0</v>
      </c>
      <c r="N1466" s="17" t="n">
        <v>2</v>
      </c>
      <c r="O1466" s="17" t="n">
        <v>0</v>
      </c>
      <c r="P1466" s="17" t="n">
        <v>0</v>
      </c>
      <c r="Q1466" s="17" t="n">
        <v>0</v>
      </c>
      <c r="R1466" s="17" t="n">
        <v>0</v>
      </c>
      <c r="S1466" s="17" t="n">
        <v>0</v>
      </c>
      <c r="T1466" s="17" t="n">
        <v>0</v>
      </c>
    </row>
    <row r="1467" customFormat="false" ht="15" hidden="false" customHeight="true" outlineLevel="0" collapsed="false">
      <c r="A1467" s="17" t="s">
        <v>11542</v>
      </c>
      <c r="B1467" s="17" t="s">
        <v>142</v>
      </c>
      <c r="C1467" s="17" t="s">
        <v>217</v>
      </c>
      <c r="D1467" s="17" t="s">
        <v>235</v>
      </c>
      <c r="E1467" s="17" t="s">
        <v>139</v>
      </c>
      <c r="F1467" s="17" t="s">
        <v>7</v>
      </c>
      <c r="G1467" s="17" t="n">
        <v>1</v>
      </c>
      <c r="H1467" s="17" t="n">
        <v>0</v>
      </c>
      <c r="I1467" s="17" t="n">
        <v>0</v>
      </c>
      <c r="J1467" s="17" t="n">
        <v>0</v>
      </c>
      <c r="K1467" s="17" t="n">
        <v>1</v>
      </c>
      <c r="L1467" s="17" t="n">
        <v>3</v>
      </c>
      <c r="M1467" s="17" t="n">
        <v>0</v>
      </c>
      <c r="N1467" s="17" t="n">
        <v>0</v>
      </c>
      <c r="O1467" s="17" t="n">
        <v>0</v>
      </c>
      <c r="P1467" s="17" t="n">
        <v>0</v>
      </c>
      <c r="Q1467" s="17" t="n">
        <v>0</v>
      </c>
      <c r="R1467" s="17" t="n">
        <v>0</v>
      </c>
      <c r="S1467" s="17" t="n">
        <v>0</v>
      </c>
      <c r="T1467" s="17" t="n">
        <v>0</v>
      </c>
    </row>
    <row r="1468" customFormat="false" ht="15" hidden="false" customHeight="true" outlineLevel="0" collapsed="false">
      <c r="A1468" s="17" t="s">
        <v>11542</v>
      </c>
      <c r="B1468" s="17" t="s">
        <v>142</v>
      </c>
      <c r="C1468" s="17" t="s">
        <v>217</v>
      </c>
      <c r="D1468" s="17" t="s">
        <v>235</v>
      </c>
      <c r="E1468" s="17" t="s">
        <v>139</v>
      </c>
      <c r="F1468" s="17" t="s">
        <v>150</v>
      </c>
      <c r="G1468" s="17" t="n">
        <v>1</v>
      </c>
      <c r="H1468" s="17" t="n">
        <v>0</v>
      </c>
      <c r="I1468" s="17" t="n">
        <v>0</v>
      </c>
      <c r="J1468" s="17" t="n">
        <v>0</v>
      </c>
      <c r="K1468" s="17" t="n">
        <v>1</v>
      </c>
      <c r="L1468" s="17" t="n">
        <v>3</v>
      </c>
      <c r="M1468" s="17" t="n">
        <v>0</v>
      </c>
      <c r="N1468" s="17" t="n">
        <v>0</v>
      </c>
      <c r="O1468" s="17" t="n">
        <v>0</v>
      </c>
      <c r="P1468" s="17" t="n">
        <v>0</v>
      </c>
      <c r="Q1468" s="17" t="n">
        <v>0</v>
      </c>
      <c r="R1468" s="17" t="n">
        <v>0</v>
      </c>
      <c r="S1468" s="17" t="n">
        <v>0</v>
      </c>
      <c r="T1468" s="17" t="n">
        <v>0</v>
      </c>
    </row>
    <row r="1469" customFormat="false" ht="15" hidden="false" customHeight="true" outlineLevel="0" collapsed="false">
      <c r="A1469" s="17" t="s">
        <v>4478</v>
      </c>
      <c r="B1469" s="17" t="s">
        <v>142</v>
      </c>
      <c r="C1469" s="17" t="s">
        <v>148</v>
      </c>
      <c r="D1469" s="17" t="s">
        <v>14443</v>
      </c>
      <c r="E1469" s="17" t="s">
        <v>139</v>
      </c>
      <c r="F1469" s="17" t="s">
        <v>7</v>
      </c>
      <c r="G1469" s="17" t="n">
        <v>0</v>
      </c>
      <c r="H1469" s="17" t="n">
        <v>1</v>
      </c>
      <c r="I1469" s="17" t="n">
        <v>0</v>
      </c>
      <c r="J1469" s="17" t="n">
        <v>0</v>
      </c>
      <c r="K1469" s="17" t="n">
        <v>1</v>
      </c>
      <c r="L1469" s="17" t="n">
        <v>0</v>
      </c>
      <c r="M1469" s="17" t="n">
        <v>9</v>
      </c>
      <c r="N1469" s="17" t="n">
        <v>0</v>
      </c>
      <c r="O1469" s="17" t="n">
        <v>0</v>
      </c>
      <c r="P1469" s="17" t="n">
        <v>0</v>
      </c>
      <c r="Q1469" s="17" t="n">
        <v>0</v>
      </c>
      <c r="R1469" s="17" t="n">
        <v>0</v>
      </c>
      <c r="S1469" s="17" t="n">
        <v>0</v>
      </c>
      <c r="T1469" s="17" t="n">
        <v>0</v>
      </c>
    </row>
    <row r="1470" customFormat="false" ht="15" hidden="false" customHeight="true" outlineLevel="0" collapsed="false">
      <c r="A1470" s="17" t="s">
        <v>4478</v>
      </c>
      <c r="B1470" s="17" t="s">
        <v>142</v>
      </c>
      <c r="C1470" s="17" t="s">
        <v>148</v>
      </c>
      <c r="D1470" s="17" t="s">
        <v>14443</v>
      </c>
      <c r="E1470" s="17" t="s">
        <v>139</v>
      </c>
      <c r="F1470" s="17" t="s">
        <v>150</v>
      </c>
      <c r="G1470" s="17" t="n">
        <v>0</v>
      </c>
      <c r="H1470" s="17" t="n">
        <v>1</v>
      </c>
      <c r="I1470" s="17" t="n">
        <v>0</v>
      </c>
      <c r="J1470" s="17" t="n">
        <v>0</v>
      </c>
      <c r="K1470" s="17" t="n">
        <v>1</v>
      </c>
      <c r="L1470" s="17" t="n">
        <v>0</v>
      </c>
      <c r="M1470" s="17" t="n">
        <v>7</v>
      </c>
      <c r="N1470" s="17" t="n">
        <v>0</v>
      </c>
      <c r="O1470" s="17" t="n">
        <v>0</v>
      </c>
      <c r="P1470" s="17" t="n">
        <v>0</v>
      </c>
      <c r="Q1470" s="17" t="n">
        <v>0</v>
      </c>
      <c r="R1470" s="17" t="n">
        <v>0</v>
      </c>
      <c r="S1470" s="17" t="n">
        <v>0</v>
      </c>
      <c r="T1470" s="17" t="n">
        <v>0</v>
      </c>
    </row>
    <row r="1471" customFormat="false" ht="15" hidden="false" customHeight="true" outlineLevel="0" collapsed="false">
      <c r="A1471" s="17" t="s">
        <v>4478</v>
      </c>
      <c r="B1471" s="17" t="s">
        <v>142</v>
      </c>
      <c r="C1471" s="17" t="s">
        <v>148</v>
      </c>
      <c r="D1471" s="17" t="s">
        <v>14443</v>
      </c>
      <c r="E1471" s="17" t="s">
        <v>139</v>
      </c>
      <c r="F1471" s="17" t="s">
        <v>158</v>
      </c>
      <c r="G1471" s="17" t="n">
        <v>0</v>
      </c>
      <c r="H1471" s="17" t="n">
        <v>1</v>
      </c>
      <c r="I1471" s="17" t="n">
        <v>0</v>
      </c>
      <c r="J1471" s="17" t="n">
        <v>0</v>
      </c>
      <c r="K1471" s="17" t="n">
        <v>1</v>
      </c>
      <c r="L1471" s="17" t="n">
        <v>0</v>
      </c>
      <c r="M1471" s="17" t="n">
        <v>2</v>
      </c>
      <c r="N1471" s="17" t="n">
        <v>0</v>
      </c>
      <c r="O1471" s="17" t="n">
        <v>0</v>
      </c>
      <c r="P1471" s="17" t="n">
        <v>0</v>
      </c>
      <c r="Q1471" s="17" t="n">
        <v>0</v>
      </c>
      <c r="R1471" s="17" t="n">
        <v>0</v>
      </c>
      <c r="S1471" s="17" t="n">
        <v>0</v>
      </c>
      <c r="T1471" s="17" t="n">
        <v>0</v>
      </c>
    </row>
    <row r="1472" customFormat="false" ht="15" hidden="false" customHeight="true" outlineLevel="0" collapsed="false">
      <c r="A1472" s="17" t="s">
        <v>4058</v>
      </c>
      <c r="B1472" s="17" t="s">
        <v>142</v>
      </c>
      <c r="C1472" s="17" t="s">
        <v>148</v>
      </c>
      <c r="D1472" s="17" t="s">
        <v>14443</v>
      </c>
      <c r="E1472" s="17" t="s">
        <v>139</v>
      </c>
      <c r="F1472" s="17" t="s">
        <v>7</v>
      </c>
      <c r="G1472" s="17" t="n">
        <v>0</v>
      </c>
      <c r="H1472" s="17" t="n">
        <v>0</v>
      </c>
      <c r="I1472" s="17" t="n">
        <v>1</v>
      </c>
      <c r="J1472" s="17" t="n">
        <v>0</v>
      </c>
      <c r="K1472" s="17" t="n">
        <v>1</v>
      </c>
      <c r="L1472" s="17" t="n">
        <v>0</v>
      </c>
      <c r="M1472" s="17" t="n">
        <v>0</v>
      </c>
      <c r="N1472" s="17" t="n">
        <v>4</v>
      </c>
      <c r="O1472" s="17" t="n">
        <v>0</v>
      </c>
      <c r="P1472" s="17" t="n">
        <v>0</v>
      </c>
      <c r="Q1472" s="17" t="n">
        <v>0</v>
      </c>
      <c r="R1472" s="17" t="n">
        <v>0</v>
      </c>
      <c r="S1472" s="17" t="n">
        <v>0</v>
      </c>
      <c r="T1472" s="17" t="n">
        <v>0</v>
      </c>
    </row>
    <row r="1473" customFormat="false" ht="15" hidden="false" customHeight="true" outlineLevel="0" collapsed="false">
      <c r="A1473" s="17" t="s">
        <v>4058</v>
      </c>
      <c r="B1473" s="17" t="s">
        <v>142</v>
      </c>
      <c r="C1473" s="17" t="s">
        <v>148</v>
      </c>
      <c r="D1473" s="17" t="s">
        <v>14443</v>
      </c>
      <c r="E1473" s="17" t="s">
        <v>139</v>
      </c>
      <c r="F1473" s="17" t="s">
        <v>158</v>
      </c>
      <c r="G1473" s="17" t="n">
        <v>0</v>
      </c>
      <c r="H1473" s="17" t="n">
        <v>0</v>
      </c>
      <c r="I1473" s="17" t="n">
        <v>1</v>
      </c>
      <c r="J1473" s="17" t="n">
        <v>0</v>
      </c>
      <c r="K1473" s="17" t="n">
        <v>1</v>
      </c>
      <c r="L1473" s="17" t="n">
        <v>0</v>
      </c>
      <c r="M1473" s="17" t="n">
        <v>0</v>
      </c>
      <c r="N1473" s="17" t="n">
        <v>4</v>
      </c>
      <c r="O1473" s="17" t="n">
        <v>0</v>
      </c>
      <c r="P1473" s="17" t="n">
        <v>0</v>
      </c>
      <c r="Q1473" s="17" t="n">
        <v>0</v>
      </c>
      <c r="R1473" s="17" t="n">
        <v>0</v>
      </c>
      <c r="S1473" s="17" t="n">
        <v>0</v>
      </c>
      <c r="T1473" s="17" t="n">
        <v>0</v>
      </c>
    </row>
    <row r="1474" customFormat="false" ht="15" hidden="false" customHeight="true" outlineLevel="0" collapsed="false">
      <c r="A1474" s="17" t="s">
        <v>2340</v>
      </c>
      <c r="B1474" s="17" t="s">
        <v>142</v>
      </c>
      <c r="C1474" s="17" t="s">
        <v>148</v>
      </c>
      <c r="D1474" s="17" t="s">
        <v>14443</v>
      </c>
      <c r="E1474" s="17" t="s">
        <v>139</v>
      </c>
      <c r="F1474" s="17" t="s">
        <v>7</v>
      </c>
      <c r="G1474" s="17" t="n">
        <v>1</v>
      </c>
      <c r="H1474" s="17" t="n">
        <v>0</v>
      </c>
      <c r="I1474" s="17" t="n">
        <v>0</v>
      </c>
      <c r="J1474" s="17" t="n">
        <v>0</v>
      </c>
      <c r="K1474" s="17" t="n">
        <v>1</v>
      </c>
      <c r="L1474" s="17" t="n">
        <v>9</v>
      </c>
      <c r="M1474" s="17" t="n">
        <v>0</v>
      </c>
      <c r="N1474" s="17" t="n">
        <v>0</v>
      </c>
      <c r="O1474" s="17" t="n">
        <v>0</v>
      </c>
      <c r="P1474" s="17" t="n">
        <v>0</v>
      </c>
      <c r="Q1474" s="17" t="n">
        <v>0</v>
      </c>
      <c r="R1474" s="17" t="n">
        <v>0</v>
      </c>
      <c r="S1474" s="17" t="n">
        <v>0</v>
      </c>
      <c r="T1474" s="17" t="n">
        <v>0</v>
      </c>
    </row>
    <row r="1475" customFormat="false" ht="15" hidden="false" customHeight="true" outlineLevel="0" collapsed="false">
      <c r="A1475" s="17" t="s">
        <v>2340</v>
      </c>
      <c r="B1475" s="17" t="s">
        <v>142</v>
      </c>
      <c r="C1475" s="17" t="s">
        <v>148</v>
      </c>
      <c r="D1475" s="17" t="s">
        <v>14443</v>
      </c>
      <c r="E1475" s="17" t="s">
        <v>139</v>
      </c>
      <c r="F1475" s="17" t="s">
        <v>150</v>
      </c>
      <c r="G1475" s="17" t="n">
        <v>1</v>
      </c>
      <c r="H1475" s="17" t="n">
        <v>0</v>
      </c>
      <c r="I1475" s="17" t="n">
        <v>0</v>
      </c>
      <c r="J1475" s="17" t="n">
        <v>0</v>
      </c>
      <c r="K1475" s="17" t="n">
        <v>1</v>
      </c>
      <c r="L1475" s="17" t="n">
        <v>3</v>
      </c>
      <c r="M1475" s="17" t="n">
        <v>0</v>
      </c>
      <c r="N1475" s="17" t="n">
        <v>0</v>
      </c>
      <c r="O1475" s="17" t="n">
        <v>0</v>
      </c>
      <c r="P1475" s="17" t="n">
        <v>0</v>
      </c>
      <c r="Q1475" s="17" t="n">
        <v>0</v>
      </c>
      <c r="R1475" s="17" t="n">
        <v>0</v>
      </c>
      <c r="S1475" s="17" t="n">
        <v>0</v>
      </c>
      <c r="T1475" s="17" t="n">
        <v>0</v>
      </c>
    </row>
    <row r="1476" customFormat="false" ht="15" hidden="false" customHeight="true" outlineLevel="0" collapsed="false">
      <c r="A1476" s="17" t="s">
        <v>2340</v>
      </c>
      <c r="B1476" s="17" t="s">
        <v>142</v>
      </c>
      <c r="C1476" s="17" t="s">
        <v>148</v>
      </c>
      <c r="D1476" s="17" t="s">
        <v>14443</v>
      </c>
      <c r="E1476" s="17" t="s">
        <v>139</v>
      </c>
      <c r="F1476" s="17" t="s">
        <v>158</v>
      </c>
      <c r="G1476" s="17" t="n">
        <v>1</v>
      </c>
      <c r="H1476" s="17" t="n">
        <v>0</v>
      </c>
      <c r="I1476" s="17" t="n">
        <v>0</v>
      </c>
      <c r="J1476" s="17" t="n">
        <v>0</v>
      </c>
      <c r="K1476" s="17" t="n">
        <v>1</v>
      </c>
      <c r="L1476" s="17" t="n">
        <v>6</v>
      </c>
      <c r="M1476" s="17" t="n">
        <v>0</v>
      </c>
      <c r="N1476" s="17" t="n">
        <v>0</v>
      </c>
      <c r="O1476" s="17" t="n">
        <v>0</v>
      </c>
      <c r="P1476" s="17" t="n">
        <v>0</v>
      </c>
      <c r="Q1476" s="17" t="n">
        <v>0</v>
      </c>
      <c r="R1476" s="17" t="n">
        <v>0</v>
      </c>
      <c r="S1476" s="17" t="n">
        <v>0</v>
      </c>
      <c r="T1476" s="17" t="n">
        <v>0</v>
      </c>
    </row>
    <row r="1477" customFormat="false" ht="15" hidden="false" customHeight="true" outlineLevel="0" collapsed="false">
      <c r="A1477" s="17" t="s">
        <v>5201</v>
      </c>
      <c r="B1477" s="17" t="s">
        <v>142</v>
      </c>
      <c r="C1477" s="17" t="s">
        <v>134</v>
      </c>
      <c r="D1477" s="17" t="s">
        <v>135</v>
      </c>
      <c r="E1477" s="17" t="s">
        <v>139</v>
      </c>
      <c r="F1477" s="17" t="s">
        <v>7</v>
      </c>
      <c r="G1477" s="17" t="n">
        <v>0</v>
      </c>
      <c r="H1477" s="17" t="n">
        <v>0</v>
      </c>
      <c r="I1477" s="17" t="n">
        <v>1</v>
      </c>
      <c r="J1477" s="17" t="n">
        <v>1</v>
      </c>
      <c r="K1477" s="17" t="n">
        <v>1</v>
      </c>
      <c r="L1477" s="17" t="n">
        <v>0</v>
      </c>
      <c r="M1477" s="17" t="n">
        <v>0</v>
      </c>
      <c r="N1477" s="17" t="n">
        <v>10</v>
      </c>
      <c r="O1477" s="17" t="n">
        <v>7</v>
      </c>
      <c r="P1477" s="17" t="n">
        <v>0</v>
      </c>
      <c r="Q1477" s="17" t="n">
        <v>0</v>
      </c>
      <c r="R1477" s="17" t="n">
        <v>0</v>
      </c>
      <c r="S1477" s="17" t="n">
        <v>0</v>
      </c>
      <c r="T1477" s="17" t="n">
        <v>0</v>
      </c>
    </row>
    <row r="1478" customFormat="false" ht="15" hidden="false" customHeight="true" outlineLevel="0" collapsed="false">
      <c r="A1478" s="17" t="s">
        <v>5201</v>
      </c>
      <c r="B1478" s="17" t="s">
        <v>142</v>
      </c>
      <c r="C1478" s="17" t="s">
        <v>134</v>
      </c>
      <c r="D1478" s="17" t="s">
        <v>135</v>
      </c>
      <c r="E1478" s="17" t="s">
        <v>139</v>
      </c>
      <c r="F1478" s="17" t="s">
        <v>140</v>
      </c>
      <c r="G1478" s="17" t="n">
        <v>0</v>
      </c>
      <c r="H1478" s="17" t="n">
        <v>0</v>
      </c>
      <c r="I1478" s="17" t="n">
        <v>0</v>
      </c>
      <c r="J1478" s="17" t="n">
        <v>1</v>
      </c>
      <c r="K1478" s="17" t="n">
        <v>1</v>
      </c>
      <c r="L1478" s="17" t="n">
        <v>0</v>
      </c>
      <c r="M1478" s="17" t="n">
        <v>0</v>
      </c>
      <c r="N1478" s="17" t="n">
        <v>0</v>
      </c>
      <c r="O1478" s="17" t="n">
        <v>5</v>
      </c>
      <c r="P1478" s="17" t="n">
        <v>0</v>
      </c>
      <c r="Q1478" s="17" t="n">
        <v>0</v>
      </c>
      <c r="R1478" s="17" t="n">
        <v>0</v>
      </c>
      <c r="S1478" s="17" t="n">
        <v>0</v>
      </c>
      <c r="T1478" s="17" t="n">
        <v>0</v>
      </c>
    </row>
    <row r="1479" customFormat="false" ht="15" hidden="false" customHeight="true" outlineLevel="0" collapsed="false">
      <c r="A1479" s="17" t="s">
        <v>5201</v>
      </c>
      <c r="B1479" s="17" t="s">
        <v>142</v>
      </c>
      <c r="C1479" s="17" t="s">
        <v>134</v>
      </c>
      <c r="D1479" s="17" t="s">
        <v>135</v>
      </c>
      <c r="E1479" s="17" t="s">
        <v>139</v>
      </c>
      <c r="F1479" s="17" t="s">
        <v>144</v>
      </c>
      <c r="G1479" s="17" t="n">
        <v>0</v>
      </c>
      <c r="H1479" s="17" t="n">
        <v>0</v>
      </c>
      <c r="I1479" s="17" t="n">
        <v>1</v>
      </c>
      <c r="J1479" s="17" t="n">
        <v>1</v>
      </c>
      <c r="K1479" s="17" t="n">
        <v>1</v>
      </c>
      <c r="L1479" s="17" t="n">
        <v>0</v>
      </c>
      <c r="M1479" s="17" t="n">
        <v>0</v>
      </c>
      <c r="N1479" s="17" t="n">
        <v>10</v>
      </c>
      <c r="O1479" s="17" t="n">
        <v>2</v>
      </c>
      <c r="P1479" s="17" t="n">
        <v>0</v>
      </c>
      <c r="Q1479" s="17" t="n">
        <v>0</v>
      </c>
      <c r="R1479" s="17" t="n">
        <v>0</v>
      </c>
      <c r="S1479" s="17" t="n">
        <v>0</v>
      </c>
      <c r="T1479" s="17" t="n">
        <v>0</v>
      </c>
    </row>
    <row r="1480" customFormat="false" ht="15" hidden="false" customHeight="true" outlineLevel="0" collapsed="false">
      <c r="A1480" s="17" t="s">
        <v>5201</v>
      </c>
      <c r="B1480" s="17" t="s">
        <v>142</v>
      </c>
      <c r="C1480" s="17" t="s">
        <v>148</v>
      </c>
      <c r="D1480" s="17" t="s">
        <v>14443</v>
      </c>
      <c r="E1480" s="17" t="s">
        <v>139</v>
      </c>
      <c r="F1480" s="17" t="s">
        <v>7</v>
      </c>
      <c r="G1480" s="17" t="n">
        <v>1</v>
      </c>
      <c r="H1480" s="17" t="n">
        <v>0</v>
      </c>
      <c r="I1480" s="17" t="n">
        <v>1</v>
      </c>
      <c r="J1480" s="17" t="n">
        <v>0</v>
      </c>
      <c r="K1480" s="17" t="n">
        <v>2</v>
      </c>
      <c r="L1480" s="17" t="n">
        <v>42</v>
      </c>
      <c r="M1480" s="17" t="n">
        <v>0</v>
      </c>
      <c r="N1480" s="17" t="n">
        <v>5</v>
      </c>
      <c r="O1480" s="17" t="n">
        <v>0</v>
      </c>
      <c r="P1480" s="17" t="n">
        <v>0</v>
      </c>
      <c r="Q1480" s="17" t="n">
        <v>0</v>
      </c>
      <c r="R1480" s="17" t="n">
        <v>0</v>
      </c>
      <c r="S1480" s="17" t="n">
        <v>0</v>
      </c>
      <c r="T1480" s="17" t="n">
        <v>0</v>
      </c>
    </row>
    <row r="1481" customFormat="false" ht="15" hidden="false" customHeight="true" outlineLevel="0" collapsed="false">
      <c r="A1481" s="17" t="s">
        <v>5201</v>
      </c>
      <c r="B1481" s="17" t="s">
        <v>142</v>
      </c>
      <c r="C1481" s="17" t="s">
        <v>148</v>
      </c>
      <c r="D1481" s="17" t="s">
        <v>14443</v>
      </c>
      <c r="E1481" s="17" t="s">
        <v>139</v>
      </c>
      <c r="F1481" s="17" t="s">
        <v>150</v>
      </c>
      <c r="G1481" s="17" t="n">
        <v>1</v>
      </c>
      <c r="H1481" s="17" t="n">
        <v>0</v>
      </c>
      <c r="I1481" s="17" t="n">
        <v>0</v>
      </c>
      <c r="J1481" s="17" t="n">
        <v>0</v>
      </c>
      <c r="K1481" s="17" t="n">
        <v>1</v>
      </c>
      <c r="L1481" s="17" t="n">
        <v>42</v>
      </c>
      <c r="M1481" s="17" t="n">
        <v>0</v>
      </c>
      <c r="N1481" s="17" t="n">
        <v>0</v>
      </c>
      <c r="O1481" s="17" t="n">
        <v>0</v>
      </c>
      <c r="P1481" s="17" t="n">
        <v>0</v>
      </c>
      <c r="Q1481" s="17" t="n">
        <v>0</v>
      </c>
      <c r="R1481" s="17" t="n">
        <v>0</v>
      </c>
      <c r="S1481" s="17" t="n">
        <v>0</v>
      </c>
      <c r="T1481" s="17" t="n">
        <v>0</v>
      </c>
    </row>
    <row r="1482" customFormat="false" ht="15" hidden="false" customHeight="true" outlineLevel="0" collapsed="false">
      <c r="A1482" s="17" t="s">
        <v>5201</v>
      </c>
      <c r="B1482" s="17" t="s">
        <v>142</v>
      </c>
      <c r="C1482" s="17" t="s">
        <v>148</v>
      </c>
      <c r="D1482" s="17" t="s">
        <v>14443</v>
      </c>
      <c r="E1482" s="17" t="s">
        <v>139</v>
      </c>
      <c r="F1482" s="17" t="s">
        <v>169</v>
      </c>
      <c r="G1482" s="17" t="n">
        <v>0</v>
      </c>
      <c r="H1482" s="17" t="n">
        <v>0</v>
      </c>
      <c r="I1482" s="17" t="n">
        <v>1</v>
      </c>
      <c r="J1482" s="17" t="n">
        <v>0</v>
      </c>
      <c r="K1482" s="17" t="n">
        <v>1</v>
      </c>
      <c r="L1482" s="17" t="n">
        <v>0</v>
      </c>
      <c r="M1482" s="17" t="n">
        <v>0</v>
      </c>
      <c r="N1482" s="17" t="n">
        <v>5</v>
      </c>
      <c r="O1482" s="17" t="n">
        <v>0</v>
      </c>
      <c r="P1482" s="17" t="n">
        <v>0</v>
      </c>
      <c r="Q1482" s="17" t="n">
        <v>0</v>
      </c>
      <c r="R1482" s="17" t="n">
        <v>0</v>
      </c>
      <c r="S1482" s="17" t="n">
        <v>0</v>
      </c>
      <c r="T1482" s="17" t="n">
        <v>0</v>
      </c>
    </row>
    <row r="1483" customFormat="false" ht="15" hidden="false" customHeight="true" outlineLevel="0" collapsed="false">
      <c r="A1483" s="17" t="s">
        <v>5201</v>
      </c>
      <c r="B1483" s="17" t="s">
        <v>142</v>
      </c>
      <c r="C1483" s="17" t="s">
        <v>217</v>
      </c>
      <c r="D1483" s="17" t="s">
        <v>235</v>
      </c>
      <c r="E1483" s="17" t="s">
        <v>139</v>
      </c>
      <c r="F1483" s="17" t="s">
        <v>7</v>
      </c>
      <c r="G1483" s="17" t="n">
        <v>0</v>
      </c>
      <c r="H1483" s="17" t="n">
        <v>0</v>
      </c>
      <c r="I1483" s="17" t="n">
        <v>0</v>
      </c>
      <c r="J1483" s="17" t="n">
        <v>1</v>
      </c>
      <c r="K1483" s="17" t="n">
        <v>1</v>
      </c>
      <c r="L1483" s="17" t="n">
        <v>0</v>
      </c>
      <c r="M1483" s="17" t="n">
        <v>0</v>
      </c>
      <c r="N1483" s="17" t="n">
        <v>0</v>
      </c>
      <c r="O1483" s="17" t="n">
        <v>7</v>
      </c>
      <c r="P1483" s="17" t="n">
        <v>0</v>
      </c>
      <c r="Q1483" s="17" t="n">
        <v>0</v>
      </c>
      <c r="R1483" s="17" t="n">
        <v>0</v>
      </c>
      <c r="S1483" s="17" t="n">
        <v>0</v>
      </c>
      <c r="T1483" s="17" t="n">
        <v>0</v>
      </c>
    </row>
    <row r="1484" customFormat="false" ht="15" hidden="false" customHeight="true" outlineLevel="0" collapsed="false">
      <c r="A1484" s="17" t="s">
        <v>5201</v>
      </c>
      <c r="B1484" s="17" t="s">
        <v>142</v>
      </c>
      <c r="C1484" s="17" t="s">
        <v>217</v>
      </c>
      <c r="D1484" s="17" t="s">
        <v>235</v>
      </c>
      <c r="E1484" s="17" t="s">
        <v>139</v>
      </c>
      <c r="F1484" s="17" t="s">
        <v>150</v>
      </c>
      <c r="G1484" s="17" t="n">
        <v>0</v>
      </c>
      <c r="H1484" s="17" t="n">
        <v>0</v>
      </c>
      <c r="I1484" s="17" t="n">
        <v>0</v>
      </c>
      <c r="J1484" s="17" t="n">
        <v>1</v>
      </c>
      <c r="K1484" s="17" t="n">
        <v>1</v>
      </c>
      <c r="L1484" s="17" t="n">
        <v>0</v>
      </c>
      <c r="M1484" s="17" t="n">
        <v>0</v>
      </c>
      <c r="N1484" s="17" t="n">
        <v>0</v>
      </c>
      <c r="O1484" s="17" t="n">
        <v>2</v>
      </c>
      <c r="P1484" s="17" t="n">
        <v>0</v>
      </c>
      <c r="Q1484" s="17" t="n">
        <v>0</v>
      </c>
      <c r="R1484" s="17" t="n">
        <v>0</v>
      </c>
      <c r="S1484" s="17" t="n">
        <v>0</v>
      </c>
      <c r="T1484" s="17" t="n">
        <v>0</v>
      </c>
    </row>
    <row r="1485" customFormat="false" ht="15" hidden="false" customHeight="true" outlineLevel="0" collapsed="false">
      <c r="A1485" s="17" t="s">
        <v>5201</v>
      </c>
      <c r="B1485" s="17" t="s">
        <v>142</v>
      </c>
      <c r="C1485" s="17" t="s">
        <v>217</v>
      </c>
      <c r="D1485" s="17" t="s">
        <v>235</v>
      </c>
      <c r="E1485" s="17" t="s">
        <v>139</v>
      </c>
      <c r="F1485" s="17" t="s">
        <v>158</v>
      </c>
      <c r="G1485" s="17" t="n">
        <v>0</v>
      </c>
      <c r="H1485" s="17" t="n">
        <v>0</v>
      </c>
      <c r="I1485" s="17" t="n">
        <v>0</v>
      </c>
      <c r="J1485" s="17" t="n">
        <v>1</v>
      </c>
      <c r="K1485" s="17" t="n">
        <v>1</v>
      </c>
      <c r="L1485" s="17" t="n">
        <v>0</v>
      </c>
      <c r="M1485" s="17" t="n">
        <v>0</v>
      </c>
      <c r="N1485" s="17" t="n">
        <v>0</v>
      </c>
      <c r="O1485" s="17" t="n">
        <v>5</v>
      </c>
      <c r="P1485" s="17" t="n">
        <v>0</v>
      </c>
      <c r="Q1485" s="17" t="n">
        <v>0</v>
      </c>
      <c r="R1485" s="17" t="n">
        <v>0</v>
      </c>
      <c r="S1485" s="17" t="n">
        <v>0</v>
      </c>
      <c r="T1485" s="17" t="n">
        <v>0</v>
      </c>
    </row>
    <row r="1486" customFormat="false" ht="15" hidden="false" customHeight="true" outlineLevel="0" collapsed="false">
      <c r="A1486" s="17" t="s">
        <v>9086</v>
      </c>
      <c r="B1486" s="17" t="s">
        <v>142</v>
      </c>
      <c r="C1486" s="17" t="s">
        <v>148</v>
      </c>
      <c r="D1486" s="17" t="s">
        <v>14443</v>
      </c>
      <c r="E1486" s="17" t="s">
        <v>139</v>
      </c>
      <c r="F1486" s="17" t="s">
        <v>7</v>
      </c>
      <c r="G1486" s="17" t="n">
        <v>1</v>
      </c>
      <c r="H1486" s="17" t="n">
        <v>1</v>
      </c>
      <c r="I1486" s="17" t="n">
        <v>1</v>
      </c>
      <c r="J1486" s="17" t="n">
        <v>0</v>
      </c>
      <c r="K1486" s="17" t="n">
        <v>1</v>
      </c>
      <c r="L1486" s="17" t="n">
        <v>60</v>
      </c>
      <c r="M1486" s="17" t="n">
        <v>6</v>
      </c>
      <c r="N1486" s="17" t="n">
        <v>56</v>
      </c>
      <c r="O1486" s="17" t="n">
        <v>0</v>
      </c>
      <c r="P1486" s="17" t="n">
        <v>0</v>
      </c>
      <c r="Q1486" s="17" t="n">
        <v>0</v>
      </c>
      <c r="R1486" s="17" t="n">
        <v>0</v>
      </c>
      <c r="S1486" s="17" t="n">
        <v>0</v>
      </c>
      <c r="T1486" s="17" t="n">
        <v>0</v>
      </c>
    </row>
    <row r="1487" customFormat="false" ht="15" hidden="false" customHeight="true" outlineLevel="0" collapsed="false">
      <c r="A1487" s="17" t="s">
        <v>9086</v>
      </c>
      <c r="B1487" s="17" t="s">
        <v>142</v>
      </c>
      <c r="C1487" s="17" t="s">
        <v>148</v>
      </c>
      <c r="D1487" s="17" t="s">
        <v>14443</v>
      </c>
      <c r="E1487" s="17" t="s">
        <v>139</v>
      </c>
      <c r="F1487" s="17" t="s">
        <v>150</v>
      </c>
      <c r="G1487" s="17" t="n">
        <v>1</v>
      </c>
      <c r="H1487" s="17" t="n">
        <v>1</v>
      </c>
      <c r="I1487" s="17" t="n">
        <v>1</v>
      </c>
      <c r="J1487" s="17" t="n">
        <v>0</v>
      </c>
      <c r="K1487" s="17" t="n">
        <v>1</v>
      </c>
      <c r="L1487" s="17" t="n">
        <v>55</v>
      </c>
      <c r="M1487" s="17" t="n">
        <v>4</v>
      </c>
      <c r="N1487" s="17" t="n">
        <v>36</v>
      </c>
      <c r="O1487" s="17" t="n">
        <v>0</v>
      </c>
      <c r="P1487" s="17" t="n">
        <v>0</v>
      </c>
      <c r="Q1487" s="17" t="n">
        <v>0</v>
      </c>
      <c r="R1487" s="17" t="n">
        <v>0</v>
      </c>
      <c r="S1487" s="17" t="n">
        <v>0</v>
      </c>
      <c r="T1487" s="17" t="n">
        <v>0</v>
      </c>
    </row>
    <row r="1488" customFormat="false" ht="15" hidden="false" customHeight="true" outlineLevel="0" collapsed="false">
      <c r="A1488" s="17" t="s">
        <v>9086</v>
      </c>
      <c r="B1488" s="17" t="s">
        <v>142</v>
      </c>
      <c r="C1488" s="17" t="s">
        <v>148</v>
      </c>
      <c r="D1488" s="17" t="s">
        <v>14443</v>
      </c>
      <c r="E1488" s="17" t="s">
        <v>139</v>
      </c>
      <c r="F1488" s="17" t="s">
        <v>158</v>
      </c>
      <c r="G1488" s="17" t="n">
        <v>1</v>
      </c>
      <c r="H1488" s="17" t="n">
        <v>1</v>
      </c>
      <c r="I1488" s="17" t="n">
        <v>1</v>
      </c>
      <c r="J1488" s="17" t="n">
        <v>0</v>
      </c>
      <c r="K1488" s="17" t="n">
        <v>1</v>
      </c>
      <c r="L1488" s="17" t="n">
        <v>2</v>
      </c>
      <c r="M1488" s="17" t="n">
        <v>2</v>
      </c>
      <c r="N1488" s="17" t="n">
        <v>20</v>
      </c>
      <c r="O1488" s="17" t="n">
        <v>0</v>
      </c>
      <c r="P1488" s="17" t="n">
        <v>0</v>
      </c>
      <c r="Q1488" s="17" t="n">
        <v>0</v>
      </c>
      <c r="R1488" s="17" t="n">
        <v>0</v>
      </c>
      <c r="S1488" s="17" t="n">
        <v>0</v>
      </c>
      <c r="T1488" s="17" t="n">
        <v>0</v>
      </c>
    </row>
    <row r="1489" customFormat="false" ht="15" hidden="false" customHeight="true" outlineLevel="0" collapsed="false">
      <c r="A1489" s="17" t="s">
        <v>9086</v>
      </c>
      <c r="B1489" s="17" t="s">
        <v>142</v>
      </c>
      <c r="C1489" s="17" t="s">
        <v>148</v>
      </c>
      <c r="D1489" s="17" t="s">
        <v>14443</v>
      </c>
      <c r="E1489" s="17" t="s">
        <v>139</v>
      </c>
      <c r="F1489" s="17" t="s">
        <v>169</v>
      </c>
      <c r="G1489" s="17" t="n">
        <v>1</v>
      </c>
      <c r="H1489" s="17" t="n">
        <v>0</v>
      </c>
      <c r="I1489" s="17" t="n">
        <v>0</v>
      </c>
      <c r="J1489" s="17" t="n">
        <v>0</v>
      </c>
      <c r="K1489" s="17" t="n">
        <v>1</v>
      </c>
      <c r="L1489" s="17" t="n">
        <v>3</v>
      </c>
      <c r="M1489" s="17" t="n">
        <v>0</v>
      </c>
      <c r="N1489" s="17" t="n">
        <v>0</v>
      </c>
      <c r="O1489" s="17" t="n">
        <v>0</v>
      </c>
      <c r="P1489" s="17" t="n">
        <v>0</v>
      </c>
      <c r="Q1489" s="17" t="n">
        <v>0</v>
      </c>
      <c r="R1489" s="17" t="n">
        <v>0</v>
      </c>
      <c r="S1489" s="17" t="n">
        <v>0</v>
      </c>
      <c r="T1489" s="17" t="n">
        <v>0</v>
      </c>
    </row>
    <row r="1490" customFormat="false" ht="15" hidden="false" customHeight="true" outlineLevel="0" collapsed="false">
      <c r="A1490" s="17" t="s">
        <v>1107</v>
      </c>
      <c r="B1490" s="17" t="s">
        <v>142</v>
      </c>
      <c r="C1490" s="17" t="s">
        <v>134</v>
      </c>
      <c r="D1490" s="17" t="s">
        <v>135</v>
      </c>
      <c r="E1490" s="17" t="s">
        <v>139</v>
      </c>
      <c r="F1490" s="17" t="s">
        <v>7</v>
      </c>
      <c r="G1490" s="17" t="n">
        <v>0</v>
      </c>
      <c r="H1490" s="17" t="n">
        <v>1</v>
      </c>
      <c r="I1490" s="17" t="n">
        <v>0</v>
      </c>
      <c r="J1490" s="17" t="n">
        <v>0</v>
      </c>
      <c r="K1490" s="17" t="n">
        <v>1</v>
      </c>
      <c r="L1490" s="17" t="n">
        <v>0</v>
      </c>
      <c r="M1490" s="17" t="n">
        <v>25</v>
      </c>
      <c r="N1490" s="17" t="n">
        <v>0</v>
      </c>
      <c r="O1490" s="17" t="n">
        <v>0</v>
      </c>
      <c r="P1490" s="17" t="n">
        <v>0</v>
      </c>
      <c r="Q1490" s="17" t="n">
        <v>0</v>
      </c>
      <c r="R1490" s="17" t="n">
        <v>0</v>
      </c>
      <c r="S1490" s="17" t="n">
        <v>0</v>
      </c>
      <c r="T1490" s="17" t="n">
        <v>0</v>
      </c>
    </row>
    <row r="1491" customFormat="false" ht="15" hidden="false" customHeight="true" outlineLevel="0" collapsed="false">
      <c r="A1491" s="17" t="s">
        <v>1107</v>
      </c>
      <c r="B1491" s="17" t="s">
        <v>142</v>
      </c>
      <c r="C1491" s="17" t="s">
        <v>134</v>
      </c>
      <c r="D1491" s="17" t="s">
        <v>135</v>
      </c>
      <c r="E1491" s="17" t="s">
        <v>139</v>
      </c>
      <c r="F1491" s="17" t="s">
        <v>140</v>
      </c>
      <c r="G1491" s="17" t="n">
        <v>0</v>
      </c>
      <c r="H1491" s="17" t="n">
        <v>1</v>
      </c>
      <c r="I1491" s="17" t="n">
        <v>0</v>
      </c>
      <c r="J1491" s="17" t="n">
        <v>0</v>
      </c>
      <c r="K1491" s="17" t="n">
        <v>1</v>
      </c>
      <c r="L1491" s="17" t="n">
        <v>0</v>
      </c>
      <c r="M1491" s="17" t="n">
        <v>1</v>
      </c>
      <c r="N1491" s="17" t="n">
        <v>0</v>
      </c>
      <c r="O1491" s="17" t="n">
        <v>0</v>
      </c>
      <c r="P1491" s="17" t="n">
        <v>0</v>
      </c>
      <c r="Q1491" s="17" t="n">
        <v>0</v>
      </c>
      <c r="R1491" s="17" t="n">
        <v>0</v>
      </c>
      <c r="S1491" s="17" t="n">
        <v>0</v>
      </c>
      <c r="T1491" s="17" t="n">
        <v>0</v>
      </c>
    </row>
    <row r="1492" customFormat="false" ht="15" hidden="false" customHeight="true" outlineLevel="0" collapsed="false">
      <c r="A1492" s="17" t="s">
        <v>1107</v>
      </c>
      <c r="B1492" s="17" t="s">
        <v>142</v>
      </c>
      <c r="C1492" s="17" t="s">
        <v>134</v>
      </c>
      <c r="D1492" s="17" t="s">
        <v>135</v>
      </c>
      <c r="E1492" s="17" t="s">
        <v>139</v>
      </c>
      <c r="F1492" s="17" t="s">
        <v>150</v>
      </c>
      <c r="G1492" s="17" t="n">
        <v>0</v>
      </c>
      <c r="H1492" s="17" t="n">
        <v>1</v>
      </c>
      <c r="I1492" s="17" t="n">
        <v>0</v>
      </c>
      <c r="J1492" s="17" t="n">
        <v>0</v>
      </c>
      <c r="K1492" s="17" t="n">
        <v>1</v>
      </c>
      <c r="L1492" s="17" t="n">
        <v>0</v>
      </c>
      <c r="M1492" s="17" t="n">
        <v>24</v>
      </c>
      <c r="N1492" s="17" t="n">
        <v>0</v>
      </c>
      <c r="O1492" s="17" t="n">
        <v>0</v>
      </c>
      <c r="P1492" s="17" t="n">
        <v>0</v>
      </c>
      <c r="Q1492" s="17" t="n">
        <v>0</v>
      </c>
      <c r="R1492" s="17" t="n">
        <v>0</v>
      </c>
      <c r="S1492" s="17" t="n">
        <v>0</v>
      </c>
      <c r="T1492" s="17" t="n">
        <v>0</v>
      </c>
    </row>
    <row r="1493" customFormat="false" ht="15" hidden="false" customHeight="true" outlineLevel="0" collapsed="false">
      <c r="A1493" s="17" t="s">
        <v>1107</v>
      </c>
      <c r="B1493" s="17" t="s">
        <v>142</v>
      </c>
      <c r="C1493" s="17" t="s">
        <v>148</v>
      </c>
      <c r="D1493" s="17" t="s">
        <v>14443</v>
      </c>
      <c r="E1493" s="17" t="s">
        <v>139</v>
      </c>
      <c r="F1493" s="17" t="s">
        <v>7</v>
      </c>
      <c r="G1493" s="17" t="n">
        <v>1</v>
      </c>
      <c r="H1493" s="17" t="n">
        <v>0</v>
      </c>
      <c r="I1493" s="17" t="n">
        <v>0</v>
      </c>
      <c r="J1493" s="17" t="n">
        <v>0</v>
      </c>
      <c r="K1493" s="17" t="n">
        <v>1</v>
      </c>
      <c r="L1493" s="17" t="n">
        <v>3</v>
      </c>
      <c r="M1493" s="17" t="n">
        <v>0</v>
      </c>
      <c r="N1493" s="17" t="n">
        <v>0</v>
      </c>
      <c r="O1493" s="17" t="n">
        <v>0</v>
      </c>
      <c r="P1493" s="17" t="n">
        <v>0</v>
      </c>
      <c r="Q1493" s="17" t="n">
        <v>0</v>
      </c>
      <c r="R1493" s="17" t="n">
        <v>0</v>
      </c>
      <c r="S1493" s="17" t="n">
        <v>0</v>
      </c>
      <c r="T1493" s="17" t="n">
        <v>0</v>
      </c>
    </row>
    <row r="1494" customFormat="false" ht="15" hidden="false" customHeight="true" outlineLevel="0" collapsed="false">
      <c r="A1494" s="17" t="s">
        <v>1107</v>
      </c>
      <c r="B1494" s="17" t="s">
        <v>142</v>
      </c>
      <c r="C1494" s="17" t="s">
        <v>148</v>
      </c>
      <c r="D1494" s="17" t="s">
        <v>14443</v>
      </c>
      <c r="E1494" s="17" t="s">
        <v>139</v>
      </c>
      <c r="F1494" s="17" t="s">
        <v>158</v>
      </c>
      <c r="G1494" s="17" t="n">
        <v>1</v>
      </c>
      <c r="H1494" s="17" t="n">
        <v>0</v>
      </c>
      <c r="I1494" s="17" t="n">
        <v>0</v>
      </c>
      <c r="J1494" s="17" t="n">
        <v>0</v>
      </c>
      <c r="K1494" s="17" t="n">
        <v>1</v>
      </c>
      <c r="L1494" s="17" t="n">
        <v>3</v>
      </c>
      <c r="M1494" s="17" t="n">
        <v>0</v>
      </c>
      <c r="N1494" s="17" t="n">
        <v>0</v>
      </c>
      <c r="O1494" s="17" t="n">
        <v>0</v>
      </c>
      <c r="P1494" s="17" t="n">
        <v>0</v>
      </c>
      <c r="Q1494" s="17" t="n">
        <v>0</v>
      </c>
      <c r="R1494" s="17" t="n">
        <v>0</v>
      </c>
      <c r="S1494" s="17" t="n">
        <v>0</v>
      </c>
      <c r="T1494" s="17" t="n">
        <v>0</v>
      </c>
    </row>
    <row r="1495" customFormat="false" ht="15" hidden="false" customHeight="true" outlineLevel="0" collapsed="false">
      <c r="A1495" s="17" t="s">
        <v>1444</v>
      </c>
      <c r="B1495" s="17" t="s">
        <v>142</v>
      </c>
      <c r="C1495" s="17" t="s">
        <v>134</v>
      </c>
      <c r="D1495" s="17" t="s">
        <v>135</v>
      </c>
      <c r="E1495" s="17" t="s">
        <v>139</v>
      </c>
      <c r="F1495" s="17" t="s">
        <v>7</v>
      </c>
      <c r="G1495" s="17" t="n">
        <v>1</v>
      </c>
      <c r="H1495" s="17" t="n">
        <v>1</v>
      </c>
      <c r="I1495" s="17" t="n">
        <v>1</v>
      </c>
      <c r="J1495" s="17" t="n">
        <v>0</v>
      </c>
      <c r="K1495" s="17" t="n">
        <v>1</v>
      </c>
      <c r="L1495" s="17" t="n">
        <v>670</v>
      </c>
      <c r="M1495" s="17" t="n">
        <v>1268</v>
      </c>
      <c r="N1495" s="17" t="n">
        <v>238</v>
      </c>
      <c r="O1495" s="17" t="n">
        <v>0</v>
      </c>
      <c r="P1495" s="17" t="n">
        <v>0</v>
      </c>
      <c r="Q1495" s="17" t="n">
        <v>0</v>
      </c>
      <c r="R1495" s="17" t="n">
        <v>0</v>
      </c>
      <c r="S1495" s="17" t="n">
        <v>0</v>
      </c>
      <c r="T1495" s="17" t="n">
        <v>0</v>
      </c>
    </row>
    <row r="1496" customFormat="false" ht="15" hidden="false" customHeight="true" outlineLevel="0" collapsed="false">
      <c r="A1496" s="17" t="s">
        <v>1444</v>
      </c>
      <c r="B1496" s="17" t="s">
        <v>142</v>
      </c>
      <c r="C1496" s="17" t="s">
        <v>134</v>
      </c>
      <c r="D1496" s="17" t="s">
        <v>135</v>
      </c>
      <c r="E1496" s="17" t="s">
        <v>139</v>
      </c>
      <c r="F1496" s="17" t="s">
        <v>140</v>
      </c>
      <c r="G1496" s="17" t="n">
        <v>1</v>
      </c>
      <c r="H1496" s="17" t="n">
        <v>1</v>
      </c>
      <c r="I1496" s="17" t="n">
        <v>1</v>
      </c>
      <c r="J1496" s="17" t="n">
        <v>0</v>
      </c>
      <c r="K1496" s="17" t="n">
        <v>1</v>
      </c>
      <c r="L1496" s="17" t="n">
        <v>2</v>
      </c>
      <c r="M1496" s="17" t="n">
        <v>27</v>
      </c>
      <c r="N1496" s="17" t="n">
        <v>4</v>
      </c>
      <c r="O1496" s="17" t="n">
        <v>0</v>
      </c>
      <c r="P1496" s="17" t="n">
        <v>0</v>
      </c>
      <c r="Q1496" s="17" t="n">
        <v>0</v>
      </c>
      <c r="R1496" s="17" t="n">
        <v>0</v>
      </c>
      <c r="S1496" s="17" t="n">
        <v>0</v>
      </c>
      <c r="T1496" s="17" t="n">
        <v>0</v>
      </c>
    </row>
    <row r="1497" customFormat="false" ht="15" hidden="false" customHeight="true" outlineLevel="0" collapsed="false">
      <c r="A1497" s="17" t="s">
        <v>1444</v>
      </c>
      <c r="B1497" s="17" t="s">
        <v>142</v>
      </c>
      <c r="C1497" s="17" t="s">
        <v>134</v>
      </c>
      <c r="D1497" s="17" t="s">
        <v>135</v>
      </c>
      <c r="E1497" s="17" t="s">
        <v>139</v>
      </c>
      <c r="F1497" s="17" t="s">
        <v>144</v>
      </c>
      <c r="G1497" s="17" t="n">
        <v>1</v>
      </c>
      <c r="H1497" s="17" t="n">
        <v>1</v>
      </c>
      <c r="I1497" s="17" t="n">
        <v>1</v>
      </c>
      <c r="J1497" s="17" t="n">
        <v>0</v>
      </c>
      <c r="K1497" s="17" t="n">
        <v>1</v>
      </c>
      <c r="L1497" s="17" t="n">
        <v>393</v>
      </c>
      <c r="M1497" s="17" t="n">
        <v>578</v>
      </c>
      <c r="N1497" s="17" t="n">
        <v>122</v>
      </c>
      <c r="O1497" s="17" t="n">
        <v>0</v>
      </c>
      <c r="P1497" s="17" t="n">
        <v>0</v>
      </c>
      <c r="Q1497" s="17" t="n">
        <v>0</v>
      </c>
      <c r="R1497" s="17" t="n">
        <v>0</v>
      </c>
      <c r="S1497" s="17" t="n">
        <v>0</v>
      </c>
      <c r="T1497" s="17" t="n">
        <v>0</v>
      </c>
    </row>
    <row r="1498" customFormat="false" ht="15" hidden="false" customHeight="true" outlineLevel="0" collapsed="false">
      <c r="A1498" s="17" t="s">
        <v>1444</v>
      </c>
      <c r="B1498" s="17" t="s">
        <v>142</v>
      </c>
      <c r="C1498" s="17" t="s">
        <v>134</v>
      </c>
      <c r="D1498" s="17" t="s">
        <v>135</v>
      </c>
      <c r="E1498" s="17" t="s">
        <v>139</v>
      </c>
      <c r="F1498" s="17" t="s">
        <v>150</v>
      </c>
      <c r="G1498" s="17" t="n">
        <v>1</v>
      </c>
      <c r="H1498" s="17" t="n">
        <v>1</v>
      </c>
      <c r="I1498" s="17" t="n">
        <v>1</v>
      </c>
      <c r="J1498" s="17" t="n">
        <v>0</v>
      </c>
      <c r="K1498" s="17" t="n">
        <v>1</v>
      </c>
      <c r="L1498" s="17" t="n">
        <v>52</v>
      </c>
      <c r="M1498" s="17" t="n">
        <v>150</v>
      </c>
      <c r="N1498" s="17" t="n">
        <v>15</v>
      </c>
      <c r="O1498" s="17" t="n">
        <v>0</v>
      </c>
      <c r="P1498" s="17" t="n">
        <v>0</v>
      </c>
      <c r="Q1498" s="17" t="n">
        <v>0</v>
      </c>
      <c r="R1498" s="17" t="n">
        <v>0</v>
      </c>
      <c r="S1498" s="17" t="n">
        <v>0</v>
      </c>
      <c r="T1498" s="17" t="n">
        <v>0</v>
      </c>
    </row>
    <row r="1499" customFormat="false" ht="15" hidden="false" customHeight="true" outlineLevel="0" collapsed="false">
      <c r="A1499" s="17" t="s">
        <v>1444</v>
      </c>
      <c r="B1499" s="17" t="s">
        <v>142</v>
      </c>
      <c r="C1499" s="17" t="s">
        <v>134</v>
      </c>
      <c r="D1499" s="17" t="s">
        <v>135</v>
      </c>
      <c r="E1499" s="17" t="s">
        <v>139</v>
      </c>
      <c r="F1499" s="17" t="s">
        <v>158</v>
      </c>
      <c r="G1499" s="17" t="n">
        <v>1</v>
      </c>
      <c r="H1499" s="17" t="n">
        <v>1</v>
      </c>
      <c r="I1499" s="17" t="n">
        <v>1</v>
      </c>
      <c r="J1499" s="17" t="n">
        <v>0</v>
      </c>
      <c r="K1499" s="17" t="n">
        <v>1</v>
      </c>
      <c r="L1499" s="17" t="n">
        <v>223</v>
      </c>
      <c r="M1499" s="17" t="n">
        <v>507</v>
      </c>
      <c r="N1499" s="17" t="n">
        <v>97</v>
      </c>
      <c r="O1499" s="17" t="n">
        <v>0</v>
      </c>
      <c r="P1499" s="17" t="n">
        <v>0</v>
      </c>
      <c r="Q1499" s="17" t="n">
        <v>0</v>
      </c>
      <c r="R1499" s="17" t="n">
        <v>0</v>
      </c>
      <c r="S1499" s="17" t="n">
        <v>0</v>
      </c>
      <c r="T1499" s="17" t="n">
        <v>0</v>
      </c>
    </row>
    <row r="1500" customFormat="false" ht="15" hidden="false" customHeight="true" outlineLevel="0" collapsed="false">
      <c r="A1500" s="17" t="s">
        <v>1444</v>
      </c>
      <c r="B1500" s="17" t="s">
        <v>142</v>
      </c>
      <c r="C1500" s="17" t="s">
        <v>134</v>
      </c>
      <c r="D1500" s="17" t="s">
        <v>135</v>
      </c>
      <c r="E1500" s="17" t="s">
        <v>139</v>
      </c>
      <c r="F1500" s="17" t="s">
        <v>169</v>
      </c>
      <c r="G1500" s="17" t="n">
        <v>0</v>
      </c>
      <c r="H1500" s="17" t="n">
        <v>1</v>
      </c>
      <c r="I1500" s="17" t="n">
        <v>0</v>
      </c>
      <c r="J1500" s="17" t="n">
        <v>0</v>
      </c>
      <c r="K1500" s="17" t="n">
        <v>1</v>
      </c>
      <c r="L1500" s="17" t="n">
        <v>0</v>
      </c>
      <c r="M1500" s="17" t="n">
        <v>6</v>
      </c>
      <c r="N1500" s="17" t="n">
        <v>0</v>
      </c>
      <c r="O1500" s="17" t="n">
        <v>0</v>
      </c>
      <c r="P1500" s="17" t="n">
        <v>0</v>
      </c>
      <c r="Q1500" s="17" t="n">
        <v>0</v>
      </c>
      <c r="R1500" s="17" t="n">
        <v>0</v>
      </c>
      <c r="S1500" s="17" t="n">
        <v>0</v>
      </c>
      <c r="T1500" s="17" t="n">
        <v>0</v>
      </c>
    </row>
    <row r="1501" customFormat="false" ht="15" hidden="false" customHeight="true" outlineLevel="0" collapsed="false">
      <c r="A1501" s="17" t="s">
        <v>10987</v>
      </c>
      <c r="B1501" s="17" t="s">
        <v>142</v>
      </c>
      <c r="C1501" s="17" t="s">
        <v>134</v>
      </c>
      <c r="D1501" s="17" t="s">
        <v>135</v>
      </c>
      <c r="E1501" s="17" t="s">
        <v>139</v>
      </c>
      <c r="F1501" s="17" t="s">
        <v>7</v>
      </c>
      <c r="G1501" s="17" t="n">
        <v>1</v>
      </c>
      <c r="H1501" s="17" t="n">
        <v>1</v>
      </c>
      <c r="I1501" s="17" t="n">
        <v>0</v>
      </c>
      <c r="J1501" s="17" t="n">
        <v>0</v>
      </c>
      <c r="K1501" s="17" t="n">
        <v>1</v>
      </c>
      <c r="L1501" s="17" t="n">
        <v>1168</v>
      </c>
      <c r="M1501" s="17" t="n">
        <v>584</v>
      </c>
      <c r="N1501" s="17" t="n">
        <v>0</v>
      </c>
      <c r="O1501" s="17" t="n">
        <v>0</v>
      </c>
      <c r="P1501" s="17" t="n">
        <v>0</v>
      </c>
      <c r="Q1501" s="17" t="n">
        <v>0</v>
      </c>
      <c r="R1501" s="17" t="n">
        <v>0</v>
      </c>
      <c r="S1501" s="17" t="n">
        <v>0</v>
      </c>
      <c r="T1501" s="17" t="n">
        <v>0</v>
      </c>
    </row>
    <row r="1502" customFormat="false" ht="15" hidden="false" customHeight="true" outlineLevel="0" collapsed="false">
      <c r="A1502" s="17" t="s">
        <v>10987</v>
      </c>
      <c r="B1502" s="17" t="s">
        <v>142</v>
      </c>
      <c r="C1502" s="17" t="s">
        <v>134</v>
      </c>
      <c r="D1502" s="17" t="s">
        <v>135</v>
      </c>
      <c r="E1502" s="17" t="s">
        <v>139</v>
      </c>
      <c r="F1502" s="17" t="s">
        <v>140</v>
      </c>
      <c r="G1502" s="17" t="n">
        <v>1</v>
      </c>
      <c r="H1502" s="17" t="n">
        <v>0</v>
      </c>
      <c r="I1502" s="17" t="n">
        <v>0</v>
      </c>
      <c r="J1502" s="17" t="n">
        <v>0</v>
      </c>
      <c r="K1502" s="17" t="n">
        <v>1</v>
      </c>
      <c r="L1502" s="17" t="n">
        <v>3</v>
      </c>
      <c r="M1502" s="17" t="n">
        <v>0</v>
      </c>
      <c r="N1502" s="17" t="n">
        <v>0</v>
      </c>
      <c r="O1502" s="17" t="n">
        <v>0</v>
      </c>
      <c r="P1502" s="17" t="n">
        <v>0</v>
      </c>
      <c r="Q1502" s="17" t="n">
        <v>0</v>
      </c>
      <c r="R1502" s="17" t="n">
        <v>0</v>
      </c>
      <c r="S1502" s="17" t="n">
        <v>0</v>
      </c>
      <c r="T1502" s="17" t="n">
        <v>0</v>
      </c>
    </row>
    <row r="1503" customFormat="false" ht="15" hidden="false" customHeight="true" outlineLevel="0" collapsed="false">
      <c r="A1503" s="17" t="s">
        <v>10987</v>
      </c>
      <c r="B1503" s="17" t="s">
        <v>142</v>
      </c>
      <c r="C1503" s="17" t="s">
        <v>134</v>
      </c>
      <c r="D1503" s="17" t="s">
        <v>135</v>
      </c>
      <c r="E1503" s="17" t="s">
        <v>139</v>
      </c>
      <c r="F1503" s="17" t="s">
        <v>144</v>
      </c>
      <c r="G1503" s="17" t="n">
        <v>1</v>
      </c>
      <c r="H1503" s="17" t="n">
        <v>1</v>
      </c>
      <c r="I1503" s="17" t="n">
        <v>0</v>
      </c>
      <c r="J1503" s="17" t="n">
        <v>0</v>
      </c>
      <c r="K1503" s="17" t="n">
        <v>1</v>
      </c>
      <c r="L1503" s="17" t="n">
        <v>942</v>
      </c>
      <c r="M1503" s="17" t="n">
        <v>584</v>
      </c>
      <c r="N1503" s="17" t="n">
        <v>0</v>
      </c>
      <c r="O1503" s="17" t="n">
        <v>0</v>
      </c>
      <c r="P1503" s="17" t="n">
        <v>0</v>
      </c>
      <c r="Q1503" s="17" t="n">
        <v>0</v>
      </c>
      <c r="R1503" s="17" t="n">
        <v>0</v>
      </c>
      <c r="S1503" s="17" t="n">
        <v>0</v>
      </c>
      <c r="T1503" s="17" t="n">
        <v>0</v>
      </c>
    </row>
    <row r="1504" customFormat="false" ht="15" hidden="false" customHeight="true" outlineLevel="0" collapsed="false">
      <c r="A1504" s="17" t="s">
        <v>10987</v>
      </c>
      <c r="B1504" s="17" t="s">
        <v>142</v>
      </c>
      <c r="C1504" s="17" t="s">
        <v>134</v>
      </c>
      <c r="D1504" s="17" t="s">
        <v>135</v>
      </c>
      <c r="E1504" s="17" t="s">
        <v>139</v>
      </c>
      <c r="F1504" s="17" t="s">
        <v>150</v>
      </c>
      <c r="G1504" s="17" t="n">
        <v>1</v>
      </c>
      <c r="H1504" s="17" t="n">
        <v>1</v>
      </c>
      <c r="I1504" s="17" t="n">
        <v>0</v>
      </c>
      <c r="J1504" s="17" t="n">
        <v>0</v>
      </c>
      <c r="K1504" s="17" t="n">
        <v>1</v>
      </c>
      <c r="L1504" s="17" t="n">
        <v>197</v>
      </c>
      <c r="M1504" s="17" t="n">
        <v>0</v>
      </c>
      <c r="N1504" s="17" t="n">
        <v>0</v>
      </c>
      <c r="O1504" s="17" t="n">
        <v>0</v>
      </c>
      <c r="P1504" s="17" t="n">
        <v>0</v>
      </c>
      <c r="Q1504" s="17" t="n">
        <v>0</v>
      </c>
      <c r="R1504" s="17" t="n">
        <v>0</v>
      </c>
      <c r="S1504" s="17" t="n">
        <v>0</v>
      </c>
      <c r="T1504" s="17" t="n">
        <v>0</v>
      </c>
    </row>
    <row r="1505" customFormat="false" ht="15" hidden="false" customHeight="true" outlineLevel="0" collapsed="false">
      <c r="A1505" s="17" t="s">
        <v>10987</v>
      </c>
      <c r="B1505" s="17" t="s">
        <v>142</v>
      </c>
      <c r="C1505" s="17" t="s">
        <v>134</v>
      </c>
      <c r="D1505" s="17" t="s">
        <v>135</v>
      </c>
      <c r="E1505" s="17" t="s">
        <v>139</v>
      </c>
      <c r="F1505" s="17" t="s">
        <v>158</v>
      </c>
      <c r="G1505" s="17" t="n">
        <v>1</v>
      </c>
      <c r="H1505" s="17" t="n">
        <v>0</v>
      </c>
      <c r="I1505" s="17" t="n">
        <v>0</v>
      </c>
      <c r="J1505" s="17" t="n">
        <v>0</v>
      </c>
      <c r="K1505" s="17" t="n">
        <v>1</v>
      </c>
      <c r="L1505" s="17" t="n">
        <v>26</v>
      </c>
      <c r="M1505" s="17" t="n">
        <v>0</v>
      </c>
      <c r="N1505" s="17" t="n">
        <v>0</v>
      </c>
      <c r="O1505" s="17" t="n">
        <v>0</v>
      </c>
      <c r="P1505" s="17" t="n">
        <v>0</v>
      </c>
      <c r="Q1505" s="17" t="n">
        <v>0</v>
      </c>
      <c r="R1505" s="17" t="n">
        <v>0</v>
      </c>
      <c r="S1505" s="17" t="n">
        <v>0</v>
      </c>
      <c r="T1505" s="17" t="n">
        <v>0</v>
      </c>
    </row>
    <row r="1506" customFormat="false" ht="15" hidden="false" customHeight="true" outlineLevel="0" collapsed="false">
      <c r="A1506" s="17" t="s">
        <v>1696</v>
      </c>
      <c r="B1506" s="17" t="s">
        <v>142</v>
      </c>
      <c r="C1506" s="17" t="s">
        <v>134</v>
      </c>
      <c r="D1506" s="17" t="s">
        <v>14446</v>
      </c>
      <c r="E1506" s="17" t="s">
        <v>243</v>
      </c>
      <c r="F1506" s="17" t="s">
        <v>7</v>
      </c>
      <c r="G1506" s="17" t="n">
        <v>1</v>
      </c>
      <c r="H1506" s="17" t="n">
        <v>1</v>
      </c>
      <c r="I1506" s="17" t="n">
        <v>1</v>
      </c>
      <c r="J1506" s="17" t="n">
        <v>0</v>
      </c>
      <c r="K1506" s="17" t="n">
        <v>1</v>
      </c>
      <c r="L1506" s="17" t="n">
        <v>47</v>
      </c>
      <c r="M1506" s="17" t="n">
        <v>245</v>
      </c>
      <c r="N1506" s="17" t="n">
        <v>700</v>
      </c>
      <c r="O1506" s="17" t="n">
        <v>0</v>
      </c>
      <c r="P1506" s="17" t="n">
        <v>0</v>
      </c>
      <c r="Q1506" s="17" t="n">
        <v>0</v>
      </c>
      <c r="R1506" s="17" t="n">
        <v>0</v>
      </c>
      <c r="S1506" s="17" t="n">
        <v>0</v>
      </c>
      <c r="T1506" s="17" t="n">
        <v>0</v>
      </c>
    </row>
    <row r="1507" customFormat="false" ht="15" hidden="false" customHeight="true" outlineLevel="0" collapsed="false">
      <c r="A1507" s="17" t="s">
        <v>1696</v>
      </c>
      <c r="B1507" s="17" t="s">
        <v>142</v>
      </c>
      <c r="C1507" s="17" t="s">
        <v>134</v>
      </c>
      <c r="D1507" s="17" t="s">
        <v>14446</v>
      </c>
      <c r="E1507" s="17" t="s">
        <v>243</v>
      </c>
      <c r="F1507" s="17" t="s">
        <v>140</v>
      </c>
      <c r="G1507" s="17" t="n">
        <v>0</v>
      </c>
      <c r="H1507" s="17" t="n">
        <v>1</v>
      </c>
      <c r="I1507" s="17" t="n">
        <v>1</v>
      </c>
      <c r="J1507" s="17" t="n">
        <v>0</v>
      </c>
      <c r="K1507" s="17" t="n">
        <v>1</v>
      </c>
      <c r="L1507" s="17" t="n">
        <v>0</v>
      </c>
      <c r="M1507" s="17" t="n">
        <v>68</v>
      </c>
      <c r="N1507" s="17" t="n">
        <v>72</v>
      </c>
      <c r="O1507" s="17" t="n">
        <v>0</v>
      </c>
      <c r="P1507" s="17" t="n">
        <v>0</v>
      </c>
      <c r="Q1507" s="17" t="n">
        <v>0</v>
      </c>
      <c r="R1507" s="17" t="n">
        <v>0</v>
      </c>
      <c r="S1507" s="17" t="n">
        <v>0</v>
      </c>
      <c r="T1507" s="17" t="n">
        <v>0</v>
      </c>
    </row>
    <row r="1508" customFormat="false" ht="15" hidden="false" customHeight="true" outlineLevel="0" collapsed="false">
      <c r="A1508" s="17" t="s">
        <v>1696</v>
      </c>
      <c r="B1508" s="17" t="s">
        <v>142</v>
      </c>
      <c r="C1508" s="17" t="s">
        <v>134</v>
      </c>
      <c r="D1508" s="17" t="s">
        <v>14446</v>
      </c>
      <c r="E1508" s="17" t="s">
        <v>243</v>
      </c>
      <c r="F1508" s="17" t="s">
        <v>150</v>
      </c>
      <c r="G1508" s="17" t="n">
        <v>1</v>
      </c>
      <c r="H1508" s="17" t="n">
        <v>1</v>
      </c>
      <c r="I1508" s="17" t="n">
        <v>1</v>
      </c>
      <c r="J1508" s="17" t="n">
        <v>0</v>
      </c>
      <c r="K1508" s="17" t="n">
        <v>1</v>
      </c>
      <c r="L1508" s="17" t="n">
        <v>16</v>
      </c>
      <c r="M1508" s="17" t="n">
        <v>132</v>
      </c>
      <c r="N1508" s="17" t="n">
        <v>249</v>
      </c>
      <c r="O1508" s="17" t="n">
        <v>0</v>
      </c>
      <c r="P1508" s="17" t="n">
        <v>0</v>
      </c>
      <c r="Q1508" s="17" t="n">
        <v>0</v>
      </c>
      <c r="R1508" s="17" t="n">
        <v>0</v>
      </c>
      <c r="S1508" s="17" t="n">
        <v>0</v>
      </c>
      <c r="T1508" s="17" t="n">
        <v>0</v>
      </c>
    </row>
    <row r="1509" customFormat="false" ht="15" hidden="false" customHeight="true" outlineLevel="0" collapsed="false">
      <c r="A1509" s="17" t="s">
        <v>1696</v>
      </c>
      <c r="B1509" s="17" t="s">
        <v>142</v>
      </c>
      <c r="C1509" s="17" t="s">
        <v>134</v>
      </c>
      <c r="D1509" s="17" t="s">
        <v>14446</v>
      </c>
      <c r="E1509" s="17" t="s">
        <v>243</v>
      </c>
      <c r="F1509" s="17" t="s">
        <v>166</v>
      </c>
      <c r="G1509" s="17" t="n">
        <v>0</v>
      </c>
      <c r="H1509" s="17" t="n">
        <v>0</v>
      </c>
      <c r="I1509" s="17" t="n">
        <v>1</v>
      </c>
      <c r="J1509" s="17" t="n">
        <v>0</v>
      </c>
      <c r="K1509" s="17" t="n">
        <v>1</v>
      </c>
      <c r="L1509" s="17" t="n">
        <v>0</v>
      </c>
      <c r="M1509" s="17" t="n">
        <v>0</v>
      </c>
      <c r="N1509" s="17" t="n">
        <v>365</v>
      </c>
      <c r="O1509" s="17" t="n">
        <v>0</v>
      </c>
      <c r="P1509" s="17" t="n">
        <v>0</v>
      </c>
      <c r="Q1509" s="17" t="n">
        <v>0</v>
      </c>
      <c r="R1509" s="17" t="n">
        <v>0</v>
      </c>
      <c r="S1509" s="17" t="n">
        <v>0</v>
      </c>
      <c r="T1509" s="17" t="n">
        <v>0</v>
      </c>
    </row>
    <row r="1510" customFormat="false" ht="15" hidden="false" customHeight="true" outlineLevel="0" collapsed="false">
      <c r="A1510" s="17" t="s">
        <v>1696</v>
      </c>
      <c r="B1510" s="17" t="s">
        <v>142</v>
      </c>
      <c r="C1510" s="17" t="s">
        <v>134</v>
      </c>
      <c r="D1510" s="17" t="s">
        <v>14446</v>
      </c>
      <c r="E1510" s="17" t="s">
        <v>243</v>
      </c>
      <c r="F1510" s="17" t="s">
        <v>158</v>
      </c>
      <c r="G1510" s="17" t="n">
        <v>1</v>
      </c>
      <c r="H1510" s="17" t="n">
        <v>1</v>
      </c>
      <c r="I1510" s="17" t="n">
        <v>1</v>
      </c>
      <c r="J1510" s="17" t="n">
        <v>0</v>
      </c>
      <c r="K1510" s="17" t="n">
        <v>1</v>
      </c>
      <c r="L1510" s="17" t="n">
        <v>29</v>
      </c>
      <c r="M1510" s="17" t="n">
        <v>39</v>
      </c>
      <c r="N1510" s="17" t="n">
        <v>9</v>
      </c>
      <c r="O1510" s="17" t="n">
        <v>0</v>
      </c>
      <c r="P1510" s="17" t="n">
        <v>0</v>
      </c>
      <c r="Q1510" s="17" t="n">
        <v>0</v>
      </c>
      <c r="R1510" s="17" t="n">
        <v>0</v>
      </c>
      <c r="S1510" s="17" t="n">
        <v>0</v>
      </c>
      <c r="T1510" s="17" t="n">
        <v>0</v>
      </c>
    </row>
    <row r="1511" customFormat="false" ht="15" hidden="false" customHeight="true" outlineLevel="0" collapsed="false">
      <c r="A1511" s="17" t="s">
        <v>1696</v>
      </c>
      <c r="B1511" s="17" t="s">
        <v>142</v>
      </c>
      <c r="C1511" s="17" t="s">
        <v>134</v>
      </c>
      <c r="D1511" s="17" t="s">
        <v>14446</v>
      </c>
      <c r="E1511" s="17" t="s">
        <v>243</v>
      </c>
      <c r="F1511" s="17" t="s">
        <v>169</v>
      </c>
      <c r="G1511" s="17" t="n">
        <v>1</v>
      </c>
      <c r="H1511" s="17" t="n">
        <v>1</v>
      </c>
      <c r="I1511" s="17" t="n">
        <v>1</v>
      </c>
      <c r="J1511" s="17" t="n">
        <v>0</v>
      </c>
      <c r="K1511" s="17" t="n">
        <v>1</v>
      </c>
      <c r="L1511" s="17" t="n">
        <v>2</v>
      </c>
      <c r="M1511" s="17" t="n">
        <v>6</v>
      </c>
      <c r="N1511" s="17" t="n">
        <v>5</v>
      </c>
      <c r="O1511" s="17" t="n">
        <v>0</v>
      </c>
      <c r="P1511" s="17" t="n">
        <v>0</v>
      </c>
      <c r="Q1511" s="17" t="n">
        <v>0</v>
      </c>
      <c r="R1511" s="17" t="n">
        <v>0</v>
      </c>
      <c r="S1511" s="17" t="n">
        <v>0</v>
      </c>
      <c r="T1511" s="17" t="n">
        <v>0</v>
      </c>
    </row>
    <row r="1512" customFormat="false" ht="15" hidden="false" customHeight="true" outlineLevel="0" collapsed="false">
      <c r="A1512" s="17" t="s">
        <v>1696</v>
      </c>
      <c r="B1512" s="17" t="s">
        <v>142</v>
      </c>
      <c r="C1512" s="17" t="s">
        <v>134</v>
      </c>
      <c r="D1512" s="17" t="s">
        <v>14446</v>
      </c>
      <c r="E1512" s="17" t="s">
        <v>139</v>
      </c>
      <c r="F1512" s="17" t="s">
        <v>7</v>
      </c>
      <c r="G1512" s="17" t="n">
        <v>0</v>
      </c>
      <c r="H1512" s="17" t="n">
        <v>0</v>
      </c>
      <c r="I1512" s="17" t="n">
        <v>0</v>
      </c>
      <c r="J1512" s="17" t="n">
        <v>1</v>
      </c>
      <c r="K1512" s="17" t="n">
        <v>1</v>
      </c>
      <c r="L1512" s="17" t="n">
        <v>0</v>
      </c>
      <c r="M1512" s="17" t="n">
        <v>0</v>
      </c>
      <c r="N1512" s="17" t="n">
        <v>0</v>
      </c>
      <c r="O1512" s="17" t="n">
        <v>177</v>
      </c>
      <c r="P1512" s="17" t="n">
        <v>0</v>
      </c>
      <c r="Q1512" s="17" t="n">
        <v>0</v>
      </c>
      <c r="R1512" s="17" t="n">
        <v>0</v>
      </c>
      <c r="S1512" s="17" t="n">
        <v>0</v>
      </c>
      <c r="T1512" s="17" t="n">
        <v>0</v>
      </c>
    </row>
    <row r="1513" customFormat="false" ht="15" hidden="false" customHeight="true" outlineLevel="0" collapsed="false">
      <c r="A1513" s="17" t="s">
        <v>1696</v>
      </c>
      <c r="B1513" s="17" t="s">
        <v>142</v>
      </c>
      <c r="C1513" s="17" t="s">
        <v>134</v>
      </c>
      <c r="D1513" s="17" t="s">
        <v>14446</v>
      </c>
      <c r="E1513" s="17" t="s">
        <v>139</v>
      </c>
      <c r="F1513" s="17" t="s">
        <v>150</v>
      </c>
      <c r="G1513" s="17" t="n">
        <v>0</v>
      </c>
      <c r="H1513" s="17" t="n">
        <v>0</v>
      </c>
      <c r="I1513" s="17" t="n">
        <v>0</v>
      </c>
      <c r="J1513" s="17" t="n">
        <v>1</v>
      </c>
      <c r="K1513" s="17" t="n">
        <v>1</v>
      </c>
      <c r="L1513" s="17" t="n">
        <v>0</v>
      </c>
      <c r="M1513" s="17" t="n">
        <v>0</v>
      </c>
      <c r="N1513" s="17" t="n">
        <v>0</v>
      </c>
      <c r="O1513" s="17" t="n">
        <v>177</v>
      </c>
      <c r="P1513" s="17" t="n">
        <v>0</v>
      </c>
      <c r="Q1513" s="17" t="n">
        <v>0</v>
      </c>
      <c r="R1513" s="17" t="n">
        <v>0</v>
      </c>
      <c r="S1513" s="17" t="n">
        <v>0</v>
      </c>
      <c r="T1513" s="17" t="n">
        <v>0</v>
      </c>
    </row>
    <row r="1514" customFormat="false" ht="15" hidden="false" customHeight="true" outlineLevel="0" collapsed="false">
      <c r="A1514" s="17" t="s">
        <v>1696</v>
      </c>
      <c r="B1514" s="17" t="s">
        <v>142</v>
      </c>
      <c r="C1514" s="17" t="s">
        <v>148</v>
      </c>
      <c r="D1514" s="17" t="s">
        <v>14443</v>
      </c>
      <c r="E1514" s="17" t="s">
        <v>139</v>
      </c>
      <c r="F1514" s="17" t="s">
        <v>7</v>
      </c>
      <c r="G1514" s="17" t="n">
        <v>2</v>
      </c>
      <c r="H1514" s="17" t="n">
        <v>0</v>
      </c>
      <c r="I1514" s="17" t="n">
        <v>3</v>
      </c>
      <c r="J1514" s="17" t="n">
        <v>0</v>
      </c>
      <c r="K1514" s="17" t="n">
        <v>5</v>
      </c>
      <c r="L1514" s="17" t="n">
        <v>129</v>
      </c>
      <c r="M1514" s="17" t="n">
        <v>0</v>
      </c>
      <c r="N1514" s="17" t="n">
        <v>4</v>
      </c>
      <c r="O1514" s="17" t="n">
        <v>0</v>
      </c>
      <c r="P1514" s="17" t="n">
        <v>0</v>
      </c>
      <c r="Q1514" s="17" t="n">
        <v>0</v>
      </c>
      <c r="R1514" s="17" t="n">
        <v>0</v>
      </c>
      <c r="S1514" s="17" t="n">
        <v>0</v>
      </c>
      <c r="T1514" s="17" t="n">
        <v>0</v>
      </c>
    </row>
    <row r="1515" customFormat="false" ht="15" hidden="false" customHeight="true" outlineLevel="0" collapsed="false">
      <c r="A1515" s="17" t="s">
        <v>1696</v>
      </c>
      <c r="B1515" s="17" t="s">
        <v>142</v>
      </c>
      <c r="C1515" s="17" t="s">
        <v>148</v>
      </c>
      <c r="D1515" s="17" t="s">
        <v>14443</v>
      </c>
      <c r="E1515" s="17" t="s">
        <v>139</v>
      </c>
      <c r="F1515" s="17" t="s">
        <v>150</v>
      </c>
      <c r="G1515" s="17" t="n">
        <v>2</v>
      </c>
      <c r="H1515" s="17" t="n">
        <v>0</v>
      </c>
      <c r="I1515" s="17" t="n">
        <v>0</v>
      </c>
      <c r="J1515" s="17" t="n">
        <v>0</v>
      </c>
      <c r="K1515" s="17" t="n">
        <v>2</v>
      </c>
      <c r="L1515" s="17" t="n">
        <v>124</v>
      </c>
      <c r="M1515" s="17" t="n">
        <v>0</v>
      </c>
      <c r="N1515" s="17" t="n">
        <v>0</v>
      </c>
      <c r="O1515" s="17" t="n">
        <v>0</v>
      </c>
      <c r="P1515" s="17" t="n">
        <v>0</v>
      </c>
      <c r="Q1515" s="17" t="n">
        <v>0</v>
      </c>
      <c r="R1515" s="17" t="n">
        <v>0</v>
      </c>
      <c r="S1515" s="17" t="n">
        <v>0</v>
      </c>
      <c r="T1515" s="17" t="n">
        <v>0</v>
      </c>
    </row>
    <row r="1516" customFormat="false" ht="15" hidden="false" customHeight="true" outlineLevel="0" collapsed="false">
      <c r="A1516" s="17" t="s">
        <v>1696</v>
      </c>
      <c r="B1516" s="17" t="s">
        <v>142</v>
      </c>
      <c r="C1516" s="17" t="s">
        <v>148</v>
      </c>
      <c r="D1516" s="17" t="s">
        <v>14443</v>
      </c>
      <c r="E1516" s="17" t="s">
        <v>139</v>
      </c>
      <c r="F1516" s="17" t="s">
        <v>158</v>
      </c>
      <c r="G1516" s="17" t="n">
        <v>1</v>
      </c>
      <c r="H1516" s="17" t="n">
        <v>0</v>
      </c>
      <c r="I1516" s="17" t="n">
        <v>3</v>
      </c>
      <c r="J1516" s="17" t="n">
        <v>0</v>
      </c>
      <c r="K1516" s="17" t="n">
        <v>4</v>
      </c>
      <c r="L1516" s="17" t="n">
        <v>5</v>
      </c>
      <c r="M1516" s="17" t="n">
        <v>0</v>
      </c>
      <c r="N1516" s="17" t="n">
        <v>4</v>
      </c>
      <c r="O1516" s="17" t="n">
        <v>0</v>
      </c>
      <c r="P1516" s="17" t="n">
        <v>0</v>
      </c>
      <c r="Q1516" s="17" t="n">
        <v>0</v>
      </c>
      <c r="R1516" s="17" t="n">
        <v>0</v>
      </c>
      <c r="S1516" s="17" t="n">
        <v>0</v>
      </c>
      <c r="T1516" s="17" t="n">
        <v>0</v>
      </c>
    </row>
    <row r="1517" customFormat="false" ht="15" hidden="false" customHeight="true" outlineLevel="0" collapsed="false">
      <c r="A1517" s="17" t="s">
        <v>1696</v>
      </c>
      <c r="B1517" s="17" t="s">
        <v>142</v>
      </c>
      <c r="C1517" s="17" t="s">
        <v>217</v>
      </c>
      <c r="D1517" s="17" t="s">
        <v>235</v>
      </c>
      <c r="E1517" s="17" t="s">
        <v>139</v>
      </c>
      <c r="F1517" s="17" t="s">
        <v>7</v>
      </c>
      <c r="G1517" s="17" t="n">
        <v>0</v>
      </c>
      <c r="H1517" s="17" t="n">
        <v>0</v>
      </c>
      <c r="I1517" s="17" t="n">
        <v>1</v>
      </c>
      <c r="J1517" s="17" t="n">
        <v>1</v>
      </c>
      <c r="K1517" s="17" t="n">
        <v>2</v>
      </c>
      <c r="L1517" s="17" t="n">
        <v>0</v>
      </c>
      <c r="M1517" s="17" t="n">
        <v>0</v>
      </c>
      <c r="N1517" s="17" t="n">
        <v>3</v>
      </c>
      <c r="O1517" s="17" t="n">
        <v>8</v>
      </c>
      <c r="P1517" s="17" t="n">
        <v>0</v>
      </c>
      <c r="Q1517" s="17" t="n">
        <v>0</v>
      </c>
      <c r="R1517" s="17" t="n">
        <v>0</v>
      </c>
      <c r="S1517" s="17" t="n">
        <v>0</v>
      </c>
      <c r="T1517" s="17" t="n">
        <v>0</v>
      </c>
    </row>
    <row r="1518" customFormat="false" ht="15" hidden="false" customHeight="true" outlineLevel="0" collapsed="false">
      <c r="A1518" s="17" t="s">
        <v>1696</v>
      </c>
      <c r="B1518" s="17" t="s">
        <v>142</v>
      </c>
      <c r="C1518" s="17" t="s">
        <v>217</v>
      </c>
      <c r="D1518" s="17" t="s">
        <v>235</v>
      </c>
      <c r="E1518" s="17" t="s">
        <v>139</v>
      </c>
      <c r="F1518" s="17" t="s">
        <v>140</v>
      </c>
      <c r="G1518" s="17" t="n">
        <v>0</v>
      </c>
      <c r="H1518" s="17" t="n">
        <v>0</v>
      </c>
      <c r="I1518" s="17" t="n">
        <v>1</v>
      </c>
      <c r="J1518" s="17" t="n">
        <v>0</v>
      </c>
      <c r="K1518" s="17" t="n">
        <v>1</v>
      </c>
      <c r="L1518" s="17" t="n">
        <v>0</v>
      </c>
      <c r="M1518" s="17" t="n">
        <v>0</v>
      </c>
      <c r="N1518" s="17" t="n">
        <v>3</v>
      </c>
      <c r="O1518" s="17" t="n">
        <v>0</v>
      </c>
      <c r="P1518" s="17" t="n">
        <v>0</v>
      </c>
      <c r="Q1518" s="17" t="n">
        <v>0</v>
      </c>
      <c r="R1518" s="17" t="n">
        <v>0</v>
      </c>
      <c r="S1518" s="17" t="n">
        <v>0</v>
      </c>
      <c r="T1518" s="17" t="n">
        <v>0</v>
      </c>
    </row>
    <row r="1519" customFormat="false" ht="15" hidden="false" customHeight="true" outlineLevel="0" collapsed="false">
      <c r="A1519" s="17" t="s">
        <v>1696</v>
      </c>
      <c r="B1519" s="17" t="s">
        <v>142</v>
      </c>
      <c r="C1519" s="17" t="s">
        <v>217</v>
      </c>
      <c r="D1519" s="17" t="s">
        <v>235</v>
      </c>
      <c r="E1519" s="17" t="s">
        <v>139</v>
      </c>
      <c r="F1519" s="17" t="s">
        <v>150</v>
      </c>
      <c r="G1519" s="17" t="n">
        <v>0</v>
      </c>
      <c r="H1519" s="17" t="n">
        <v>0</v>
      </c>
      <c r="I1519" s="17" t="n">
        <v>0</v>
      </c>
      <c r="J1519" s="17" t="n">
        <v>1</v>
      </c>
      <c r="K1519" s="17" t="n">
        <v>1</v>
      </c>
      <c r="L1519" s="17" t="n">
        <v>0</v>
      </c>
      <c r="M1519" s="17" t="n">
        <v>0</v>
      </c>
      <c r="N1519" s="17" t="n">
        <v>0</v>
      </c>
      <c r="O1519" s="17" t="n">
        <v>8</v>
      </c>
      <c r="P1519" s="17" t="n">
        <v>0</v>
      </c>
      <c r="Q1519" s="17" t="n">
        <v>0</v>
      </c>
      <c r="R1519" s="17" t="n">
        <v>0</v>
      </c>
      <c r="S1519" s="17" t="n">
        <v>0</v>
      </c>
      <c r="T1519" s="17" t="n">
        <v>0</v>
      </c>
    </row>
    <row r="1520" customFormat="false" ht="15" hidden="false" customHeight="true" outlineLevel="0" collapsed="false">
      <c r="A1520" s="17" t="s">
        <v>12786</v>
      </c>
      <c r="B1520" s="17" t="s">
        <v>142</v>
      </c>
      <c r="C1520" s="17" t="s">
        <v>148</v>
      </c>
      <c r="D1520" s="17" t="s">
        <v>14443</v>
      </c>
      <c r="E1520" s="17" t="s">
        <v>139</v>
      </c>
      <c r="F1520" s="17" t="s">
        <v>7</v>
      </c>
      <c r="G1520" s="17" t="n">
        <v>1</v>
      </c>
      <c r="H1520" s="17" t="n">
        <v>1</v>
      </c>
      <c r="I1520" s="17" t="n">
        <v>0</v>
      </c>
      <c r="J1520" s="17" t="n">
        <v>0</v>
      </c>
      <c r="K1520" s="17" t="n">
        <v>2</v>
      </c>
      <c r="L1520" s="17" t="n">
        <v>2</v>
      </c>
      <c r="M1520" s="17" t="n">
        <v>1</v>
      </c>
      <c r="N1520" s="17" t="n">
        <v>0</v>
      </c>
      <c r="O1520" s="17" t="n">
        <v>0</v>
      </c>
      <c r="P1520" s="17" t="n">
        <v>0</v>
      </c>
      <c r="Q1520" s="17" t="n">
        <v>0</v>
      </c>
      <c r="R1520" s="17" t="n">
        <v>0</v>
      </c>
      <c r="S1520" s="17" t="n">
        <v>0</v>
      </c>
      <c r="T1520" s="17" t="n">
        <v>0</v>
      </c>
    </row>
    <row r="1521" customFormat="false" ht="15" hidden="false" customHeight="true" outlineLevel="0" collapsed="false">
      <c r="A1521" s="17" t="s">
        <v>12786</v>
      </c>
      <c r="B1521" s="17" t="s">
        <v>142</v>
      </c>
      <c r="C1521" s="17" t="s">
        <v>148</v>
      </c>
      <c r="D1521" s="17" t="s">
        <v>14443</v>
      </c>
      <c r="E1521" s="17" t="s">
        <v>139</v>
      </c>
      <c r="F1521" s="17" t="s">
        <v>140</v>
      </c>
      <c r="G1521" s="17" t="n">
        <v>1</v>
      </c>
      <c r="H1521" s="17" t="n">
        <v>0</v>
      </c>
      <c r="I1521" s="17" t="n">
        <v>0</v>
      </c>
      <c r="J1521" s="17" t="n">
        <v>0</v>
      </c>
      <c r="K1521" s="17" t="n">
        <v>1</v>
      </c>
      <c r="L1521" s="17" t="n">
        <v>2</v>
      </c>
      <c r="M1521" s="17" t="n">
        <v>0</v>
      </c>
      <c r="N1521" s="17" t="n">
        <v>0</v>
      </c>
      <c r="O1521" s="17" t="n">
        <v>0</v>
      </c>
      <c r="P1521" s="17" t="n">
        <v>0</v>
      </c>
      <c r="Q1521" s="17" t="n">
        <v>0</v>
      </c>
      <c r="R1521" s="17" t="n">
        <v>0</v>
      </c>
      <c r="S1521" s="17" t="n">
        <v>0</v>
      </c>
      <c r="T1521" s="17" t="n">
        <v>0</v>
      </c>
    </row>
    <row r="1522" customFormat="false" ht="15" hidden="false" customHeight="true" outlineLevel="0" collapsed="false">
      <c r="A1522" s="17" t="s">
        <v>12786</v>
      </c>
      <c r="B1522" s="17" t="s">
        <v>142</v>
      </c>
      <c r="C1522" s="17" t="s">
        <v>148</v>
      </c>
      <c r="D1522" s="17" t="s">
        <v>14443</v>
      </c>
      <c r="E1522" s="17" t="s">
        <v>139</v>
      </c>
      <c r="F1522" s="17" t="s">
        <v>144</v>
      </c>
      <c r="G1522" s="17" t="n">
        <v>0</v>
      </c>
      <c r="H1522" s="17" t="n">
        <v>1</v>
      </c>
      <c r="I1522" s="17" t="n">
        <v>0</v>
      </c>
      <c r="J1522" s="17" t="n">
        <v>0</v>
      </c>
      <c r="K1522" s="17" t="n">
        <v>1</v>
      </c>
      <c r="L1522" s="17" t="n">
        <v>0</v>
      </c>
      <c r="M1522" s="17" t="n">
        <v>1</v>
      </c>
      <c r="N1522" s="17" t="n">
        <v>0</v>
      </c>
      <c r="O1522" s="17" t="n">
        <v>0</v>
      </c>
      <c r="P1522" s="17" t="n">
        <v>0</v>
      </c>
      <c r="Q1522" s="17" t="n">
        <v>0</v>
      </c>
      <c r="R1522" s="17" t="n">
        <v>0</v>
      </c>
      <c r="S1522" s="17" t="n">
        <v>0</v>
      </c>
      <c r="T1522" s="17" t="n">
        <v>0</v>
      </c>
    </row>
    <row r="1523" customFormat="false" ht="15" hidden="false" customHeight="true" outlineLevel="0" collapsed="false">
      <c r="A1523" s="17" t="s">
        <v>12240</v>
      </c>
      <c r="B1523" s="17" t="s">
        <v>142</v>
      </c>
      <c r="C1523" s="17" t="s">
        <v>148</v>
      </c>
      <c r="D1523" s="17" t="s">
        <v>14443</v>
      </c>
      <c r="E1523" s="17" t="s">
        <v>139</v>
      </c>
      <c r="F1523" s="17" t="s">
        <v>7</v>
      </c>
      <c r="G1523" s="17" t="n">
        <v>0</v>
      </c>
      <c r="H1523" s="17" t="n">
        <v>0</v>
      </c>
      <c r="I1523" s="17" t="n">
        <v>1</v>
      </c>
      <c r="J1523" s="17" t="n">
        <v>0</v>
      </c>
      <c r="K1523" s="17" t="n">
        <v>1</v>
      </c>
      <c r="L1523" s="17" t="n">
        <v>0</v>
      </c>
      <c r="M1523" s="17" t="n">
        <v>0</v>
      </c>
      <c r="N1523" s="17" t="n">
        <v>2</v>
      </c>
      <c r="O1523" s="17" t="n">
        <v>0</v>
      </c>
      <c r="P1523" s="17" t="n">
        <v>0</v>
      </c>
      <c r="Q1523" s="17" t="n">
        <v>0</v>
      </c>
      <c r="R1523" s="17" t="n">
        <v>0</v>
      </c>
      <c r="S1523" s="17" t="n">
        <v>0</v>
      </c>
      <c r="T1523" s="17" t="n">
        <v>0</v>
      </c>
    </row>
    <row r="1524" customFormat="false" ht="15" hidden="false" customHeight="true" outlineLevel="0" collapsed="false">
      <c r="A1524" s="17" t="s">
        <v>12240</v>
      </c>
      <c r="B1524" s="17" t="s">
        <v>142</v>
      </c>
      <c r="C1524" s="17" t="s">
        <v>148</v>
      </c>
      <c r="D1524" s="17" t="s">
        <v>14443</v>
      </c>
      <c r="E1524" s="17" t="s">
        <v>139</v>
      </c>
      <c r="F1524" s="17" t="s">
        <v>140</v>
      </c>
      <c r="G1524" s="17" t="n">
        <v>0</v>
      </c>
      <c r="H1524" s="17" t="n">
        <v>0</v>
      </c>
      <c r="I1524" s="17" t="n">
        <v>1</v>
      </c>
      <c r="J1524" s="17" t="n">
        <v>0</v>
      </c>
      <c r="K1524" s="17" t="n">
        <v>1</v>
      </c>
      <c r="L1524" s="17" t="n">
        <v>0</v>
      </c>
      <c r="M1524" s="17" t="n">
        <v>0</v>
      </c>
      <c r="N1524" s="17" t="n">
        <v>2</v>
      </c>
      <c r="O1524" s="17" t="n">
        <v>0</v>
      </c>
      <c r="P1524" s="17" t="n">
        <v>0</v>
      </c>
      <c r="Q1524" s="17" t="n">
        <v>0</v>
      </c>
      <c r="R1524" s="17" t="n">
        <v>0</v>
      </c>
      <c r="S1524" s="17" t="n">
        <v>0</v>
      </c>
      <c r="T1524" s="17" t="n">
        <v>0</v>
      </c>
    </row>
    <row r="1525" customFormat="false" ht="15" hidden="false" customHeight="true" outlineLevel="0" collapsed="false">
      <c r="A1525" s="17" t="s">
        <v>6317</v>
      </c>
      <c r="B1525" s="17" t="s">
        <v>142</v>
      </c>
      <c r="C1525" s="17" t="s">
        <v>134</v>
      </c>
      <c r="D1525" s="17" t="s">
        <v>14446</v>
      </c>
      <c r="E1525" s="17" t="s">
        <v>139</v>
      </c>
      <c r="F1525" s="17" t="s">
        <v>7</v>
      </c>
      <c r="G1525" s="17" t="n">
        <v>1</v>
      </c>
      <c r="H1525" s="17" t="n">
        <v>0</v>
      </c>
      <c r="I1525" s="17" t="n">
        <v>1</v>
      </c>
      <c r="J1525" s="17" t="n">
        <v>0</v>
      </c>
      <c r="K1525" s="17" t="n">
        <v>1</v>
      </c>
      <c r="L1525" s="17" t="n">
        <v>80</v>
      </c>
      <c r="M1525" s="17" t="n">
        <v>0</v>
      </c>
      <c r="N1525" s="17" t="n">
        <v>6</v>
      </c>
      <c r="O1525" s="17" t="n">
        <v>0</v>
      </c>
      <c r="P1525" s="17" t="n">
        <v>0</v>
      </c>
      <c r="Q1525" s="17" t="n">
        <v>0</v>
      </c>
      <c r="R1525" s="17" t="n">
        <v>0</v>
      </c>
      <c r="S1525" s="17" t="n">
        <v>0</v>
      </c>
      <c r="T1525" s="17" t="n">
        <v>0</v>
      </c>
    </row>
    <row r="1526" customFormat="false" ht="15" hidden="false" customHeight="true" outlineLevel="0" collapsed="false">
      <c r="A1526" s="17" t="s">
        <v>6317</v>
      </c>
      <c r="B1526" s="17" t="s">
        <v>142</v>
      </c>
      <c r="C1526" s="17" t="s">
        <v>134</v>
      </c>
      <c r="D1526" s="17" t="s">
        <v>14446</v>
      </c>
      <c r="E1526" s="17" t="s">
        <v>139</v>
      </c>
      <c r="F1526" s="17" t="s">
        <v>140</v>
      </c>
      <c r="G1526" s="17" t="n">
        <v>1</v>
      </c>
      <c r="H1526" s="17" t="n">
        <v>0</v>
      </c>
      <c r="I1526" s="17" t="n">
        <v>0</v>
      </c>
      <c r="J1526" s="17" t="n">
        <v>0</v>
      </c>
      <c r="K1526" s="17" t="n">
        <v>1</v>
      </c>
      <c r="L1526" s="17" t="n">
        <v>4</v>
      </c>
      <c r="M1526" s="17" t="n">
        <v>0</v>
      </c>
      <c r="N1526" s="17" t="n">
        <v>0</v>
      </c>
      <c r="O1526" s="17" t="n">
        <v>0</v>
      </c>
      <c r="P1526" s="17" t="n">
        <v>0</v>
      </c>
      <c r="Q1526" s="17" t="n">
        <v>0</v>
      </c>
      <c r="R1526" s="17" t="n">
        <v>0</v>
      </c>
      <c r="S1526" s="17" t="n">
        <v>0</v>
      </c>
      <c r="T1526" s="17" t="n">
        <v>0</v>
      </c>
    </row>
    <row r="1527" customFormat="false" ht="15" hidden="false" customHeight="true" outlineLevel="0" collapsed="false">
      <c r="A1527" s="17" t="s">
        <v>6317</v>
      </c>
      <c r="B1527" s="17" t="s">
        <v>142</v>
      </c>
      <c r="C1527" s="17" t="s">
        <v>134</v>
      </c>
      <c r="D1527" s="17" t="s">
        <v>14446</v>
      </c>
      <c r="E1527" s="17" t="s">
        <v>139</v>
      </c>
      <c r="F1527" s="17" t="s">
        <v>144</v>
      </c>
      <c r="G1527" s="17" t="n">
        <v>0</v>
      </c>
      <c r="H1527" s="17" t="n">
        <v>0</v>
      </c>
      <c r="I1527" s="17" t="n">
        <v>1</v>
      </c>
      <c r="J1527" s="17" t="n">
        <v>0</v>
      </c>
      <c r="K1527" s="17" t="n">
        <v>1</v>
      </c>
      <c r="L1527" s="17" t="n">
        <v>0</v>
      </c>
      <c r="M1527" s="17" t="n">
        <v>0</v>
      </c>
      <c r="N1527" s="17" t="n">
        <v>6</v>
      </c>
      <c r="O1527" s="17" t="n">
        <v>0</v>
      </c>
      <c r="P1527" s="17" t="n">
        <v>0</v>
      </c>
      <c r="Q1527" s="17" t="n">
        <v>0</v>
      </c>
      <c r="R1527" s="17" t="n">
        <v>0</v>
      </c>
      <c r="S1527" s="17" t="n">
        <v>0</v>
      </c>
      <c r="T1527" s="17" t="n">
        <v>0</v>
      </c>
    </row>
    <row r="1528" customFormat="false" ht="15" hidden="false" customHeight="true" outlineLevel="0" collapsed="false">
      <c r="A1528" s="17" t="s">
        <v>6317</v>
      </c>
      <c r="B1528" s="17" t="s">
        <v>142</v>
      </c>
      <c r="C1528" s="17" t="s">
        <v>134</v>
      </c>
      <c r="D1528" s="17" t="s">
        <v>14446</v>
      </c>
      <c r="E1528" s="17" t="s">
        <v>139</v>
      </c>
      <c r="F1528" s="17" t="s">
        <v>150</v>
      </c>
      <c r="G1528" s="17" t="n">
        <v>1</v>
      </c>
      <c r="H1528" s="17" t="n">
        <v>0</v>
      </c>
      <c r="I1528" s="17" t="n">
        <v>0</v>
      </c>
      <c r="J1528" s="17" t="n">
        <v>0</v>
      </c>
      <c r="K1528" s="17" t="n">
        <v>1</v>
      </c>
      <c r="L1528" s="17" t="n">
        <v>60</v>
      </c>
      <c r="M1528" s="17" t="n">
        <v>0</v>
      </c>
      <c r="N1528" s="17" t="n">
        <v>0</v>
      </c>
      <c r="O1528" s="17" t="n">
        <v>0</v>
      </c>
      <c r="P1528" s="17" t="n">
        <v>0</v>
      </c>
      <c r="Q1528" s="17" t="n">
        <v>0</v>
      </c>
      <c r="R1528" s="17" t="n">
        <v>0</v>
      </c>
      <c r="S1528" s="17" t="n">
        <v>0</v>
      </c>
      <c r="T1528" s="17" t="n">
        <v>0</v>
      </c>
    </row>
    <row r="1529" customFormat="false" ht="15" hidden="false" customHeight="true" outlineLevel="0" collapsed="false">
      <c r="A1529" s="17" t="s">
        <v>6317</v>
      </c>
      <c r="B1529" s="17" t="s">
        <v>142</v>
      </c>
      <c r="C1529" s="17" t="s">
        <v>134</v>
      </c>
      <c r="D1529" s="17" t="s">
        <v>14446</v>
      </c>
      <c r="E1529" s="17" t="s">
        <v>139</v>
      </c>
      <c r="F1529" s="17" t="s">
        <v>158</v>
      </c>
      <c r="G1529" s="17" t="n">
        <v>1</v>
      </c>
      <c r="H1529" s="17" t="n">
        <v>0</v>
      </c>
      <c r="I1529" s="17" t="n">
        <v>0</v>
      </c>
      <c r="J1529" s="17" t="n">
        <v>0</v>
      </c>
      <c r="K1529" s="17" t="n">
        <v>1</v>
      </c>
      <c r="L1529" s="17" t="n">
        <v>16</v>
      </c>
      <c r="M1529" s="17" t="n">
        <v>0</v>
      </c>
      <c r="N1529" s="17" t="n">
        <v>0</v>
      </c>
      <c r="O1529" s="17" t="n">
        <v>0</v>
      </c>
      <c r="P1529" s="17" t="n">
        <v>0</v>
      </c>
      <c r="Q1529" s="17" t="n">
        <v>0</v>
      </c>
      <c r="R1529" s="17" t="n">
        <v>0</v>
      </c>
      <c r="S1529" s="17" t="n">
        <v>0</v>
      </c>
      <c r="T1529" s="17" t="n">
        <v>0</v>
      </c>
    </row>
    <row r="1530" customFormat="false" ht="15" hidden="false" customHeight="true" outlineLevel="0" collapsed="false">
      <c r="A1530" s="17" t="s">
        <v>1140</v>
      </c>
      <c r="B1530" s="17" t="s">
        <v>156</v>
      </c>
      <c r="C1530" s="17" t="s">
        <v>134</v>
      </c>
      <c r="D1530" s="17" t="s">
        <v>135</v>
      </c>
      <c r="E1530" s="17" t="s">
        <v>243</v>
      </c>
      <c r="F1530" s="17" t="s">
        <v>7</v>
      </c>
      <c r="G1530" s="17" t="n">
        <v>2</v>
      </c>
      <c r="H1530" s="17" t="n">
        <v>2</v>
      </c>
      <c r="I1530" s="17" t="n">
        <v>2</v>
      </c>
      <c r="J1530" s="17" t="n">
        <v>2</v>
      </c>
      <c r="K1530" s="17" t="n">
        <v>2</v>
      </c>
      <c r="L1530" s="17" t="n">
        <v>822</v>
      </c>
      <c r="M1530" s="17" t="n">
        <v>808</v>
      </c>
      <c r="N1530" s="17" t="n">
        <v>902</v>
      </c>
      <c r="O1530" s="17" t="n">
        <v>163</v>
      </c>
      <c r="P1530" s="17" t="n">
        <v>0</v>
      </c>
      <c r="Q1530" s="17" t="n">
        <v>0</v>
      </c>
      <c r="R1530" s="17" t="n">
        <v>0</v>
      </c>
      <c r="S1530" s="17" t="n">
        <v>0</v>
      </c>
      <c r="T1530" s="17" t="n">
        <v>0</v>
      </c>
    </row>
    <row r="1531" customFormat="false" ht="15" hidden="false" customHeight="true" outlineLevel="0" collapsed="false">
      <c r="A1531" s="17" t="s">
        <v>1140</v>
      </c>
      <c r="B1531" s="17" t="s">
        <v>156</v>
      </c>
      <c r="C1531" s="17" t="s">
        <v>134</v>
      </c>
      <c r="D1531" s="17" t="s">
        <v>135</v>
      </c>
      <c r="E1531" s="17" t="s">
        <v>243</v>
      </c>
      <c r="F1531" s="17" t="s">
        <v>140</v>
      </c>
      <c r="G1531" s="17" t="n">
        <v>2</v>
      </c>
      <c r="H1531" s="17" t="n">
        <v>2</v>
      </c>
      <c r="I1531" s="17" t="n">
        <v>2</v>
      </c>
      <c r="J1531" s="17" t="n">
        <v>2</v>
      </c>
      <c r="K1531" s="17" t="n">
        <v>2</v>
      </c>
      <c r="L1531" s="17" t="n">
        <v>474</v>
      </c>
      <c r="M1531" s="17" t="n">
        <v>443</v>
      </c>
      <c r="N1531" s="17" t="n">
        <v>540</v>
      </c>
      <c r="O1531" s="17" t="n">
        <v>66</v>
      </c>
      <c r="P1531" s="17" t="n">
        <v>0</v>
      </c>
      <c r="Q1531" s="17" t="n">
        <v>0</v>
      </c>
      <c r="R1531" s="17" t="n">
        <v>0</v>
      </c>
      <c r="S1531" s="17" t="n">
        <v>0</v>
      </c>
      <c r="T1531" s="17" t="n">
        <v>0</v>
      </c>
    </row>
    <row r="1532" customFormat="false" ht="15" hidden="false" customHeight="true" outlineLevel="0" collapsed="false">
      <c r="A1532" s="17" t="s">
        <v>1140</v>
      </c>
      <c r="B1532" s="17" t="s">
        <v>156</v>
      </c>
      <c r="C1532" s="17" t="s">
        <v>134</v>
      </c>
      <c r="D1532" s="17" t="s">
        <v>135</v>
      </c>
      <c r="E1532" s="17" t="s">
        <v>243</v>
      </c>
      <c r="F1532" s="17" t="s">
        <v>144</v>
      </c>
      <c r="G1532" s="17" t="n">
        <v>2</v>
      </c>
      <c r="H1532" s="17" t="n">
        <v>1</v>
      </c>
      <c r="I1532" s="17" t="n">
        <v>1</v>
      </c>
      <c r="J1532" s="17" t="n">
        <v>1</v>
      </c>
      <c r="K1532" s="17" t="n">
        <v>2</v>
      </c>
      <c r="L1532" s="17" t="n">
        <v>309</v>
      </c>
      <c r="M1532" s="17" t="n">
        <v>284</v>
      </c>
      <c r="N1532" s="17" t="n">
        <v>243</v>
      </c>
      <c r="O1532" s="17" t="n">
        <v>84</v>
      </c>
      <c r="P1532" s="17" t="n">
        <v>0</v>
      </c>
      <c r="Q1532" s="17" t="n">
        <v>0</v>
      </c>
      <c r="R1532" s="17" t="n">
        <v>0</v>
      </c>
      <c r="S1532" s="17" t="n">
        <v>0</v>
      </c>
      <c r="T1532" s="17" t="n">
        <v>0</v>
      </c>
    </row>
    <row r="1533" customFormat="false" ht="15" hidden="false" customHeight="true" outlineLevel="0" collapsed="false">
      <c r="A1533" s="17" t="s">
        <v>1140</v>
      </c>
      <c r="B1533" s="17" t="s">
        <v>156</v>
      </c>
      <c r="C1533" s="17" t="s">
        <v>134</v>
      </c>
      <c r="D1533" s="17" t="s">
        <v>135</v>
      </c>
      <c r="E1533" s="17" t="s">
        <v>243</v>
      </c>
      <c r="F1533" s="17" t="s">
        <v>150</v>
      </c>
      <c r="G1533" s="17" t="n">
        <v>2</v>
      </c>
      <c r="H1533" s="17" t="n">
        <v>2</v>
      </c>
      <c r="I1533" s="17" t="n">
        <v>1</v>
      </c>
      <c r="J1533" s="17" t="n">
        <v>1</v>
      </c>
      <c r="K1533" s="17" t="n">
        <v>2</v>
      </c>
      <c r="L1533" s="17" t="n">
        <v>36</v>
      </c>
      <c r="M1533" s="17" t="n">
        <v>50</v>
      </c>
      <c r="N1533" s="17" t="n">
        <v>88</v>
      </c>
      <c r="O1533" s="17" t="n">
        <v>13</v>
      </c>
      <c r="P1533" s="17" t="n">
        <v>0</v>
      </c>
      <c r="Q1533" s="17" t="n">
        <v>0</v>
      </c>
      <c r="R1533" s="17" t="n">
        <v>0</v>
      </c>
      <c r="S1533" s="17" t="n">
        <v>0</v>
      </c>
      <c r="T1533" s="17" t="n">
        <v>0</v>
      </c>
    </row>
    <row r="1534" customFormat="false" ht="15" hidden="false" customHeight="true" outlineLevel="0" collapsed="false">
      <c r="A1534" s="17" t="s">
        <v>1140</v>
      </c>
      <c r="B1534" s="17" t="s">
        <v>156</v>
      </c>
      <c r="C1534" s="17" t="s">
        <v>134</v>
      </c>
      <c r="D1534" s="17" t="s">
        <v>135</v>
      </c>
      <c r="E1534" s="17" t="s">
        <v>243</v>
      </c>
      <c r="F1534" s="17" t="s">
        <v>158</v>
      </c>
      <c r="G1534" s="17" t="n">
        <v>1</v>
      </c>
      <c r="H1534" s="17" t="n">
        <v>1</v>
      </c>
      <c r="I1534" s="17" t="n">
        <v>1</v>
      </c>
      <c r="J1534" s="17" t="n">
        <v>0</v>
      </c>
      <c r="K1534" s="17" t="n">
        <v>2</v>
      </c>
      <c r="L1534" s="17" t="n">
        <v>3</v>
      </c>
      <c r="M1534" s="17" t="n">
        <v>30</v>
      </c>
      <c r="N1534" s="17" t="n">
        <v>28</v>
      </c>
      <c r="O1534" s="17" t="n">
        <v>0</v>
      </c>
      <c r="P1534" s="17" t="n">
        <v>0</v>
      </c>
      <c r="Q1534" s="17" t="n">
        <v>0</v>
      </c>
      <c r="R1534" s="17" t="n">
        <v>0</v>
      </c>
      <c r="S1534" s="17" t="n">
        <v>0</v>
      </c>
      <c r="T1534" s="17" t="n">
        <v>0</v>
      </c>
    </row>
    <row r="1535" customFormat="false" ht="15" hidden="false" customHeight="true" outlineLevel="0" collapsed="false">
      <c r="A1535" s="17" t="s">
        <v>1140</v>
      </c>
      <c r="B1535" s="17" t="s">
        <v>156</v>
      </c>
      <c r="C1535" s="17" t="s">
        <v>134</v>
      </c>
      <c r="D1535" s="17" t="s">
        <v>135</v>
      </c>
      <c r="E1535" s="17" t="s">
        <v>243</v>
      </c>
      <c r="F1535" s="17" t="s">
        <v>169</v>
      </c>
      <c r="G1535" s="17" t="n">
        <v>0</v>
      </c>
      <c r="H1535" s="17" t="n">
        <v>1</v>
      </c>
      <c r="I1535" s="17" t="n">
        <v>1</v>
      </c>
      <c r="J1535" s="17" t="n">
        <v>0</v>
      </c>
      <c r="K1535" s="17" t="n">
        <v>2</v>
      </c>
      <c r="L1535" s="17" t="n">
        <v>0</v>
      </c>
      <c r="M1535" s="17" t="n">
        <v>1</v>
      </c>
      <c r="N1535" s="17" t="n">
        <v>3</v>
      </c>
      <c r="O1535" s="17" t="n">
        <v>0</v>
      </c>
      <c r="P1535" s="17" t="n">
        <v>0</v>
      </c>
      <c r="Q1535" s="17" t="n">
        <v>0</v>
      </c>
      <c r="R1535" s="17" t="n">
        <v>0</v>
      </c>
      <c r="S1535" s="17" t="n">
        <v>0</v>
      </c>
      <c r="T1535" s="17" t="n">
        <v>0</v>
      </c>
    </row>
    <row r="1536" customFormat="false" ht="15" hidden="false" customHeight="true" outlineLevel="0" collapsed="false">
      <c r="A1536" s="17" t="s">
        <v>1140</v>
      </c>
      <c r="B1536" s="17" t="s">
        <v>156</v>
      </c>
      <c r="C1536" s="17" t="s">
        <v>148</v>
      </c>
      <c r="D1536" s="17" t="s">
        <v>14443</v>
      </c>
      <c r="E1536" s="17" t="s">
        <v>243</v>
      </c>
      <c r="F1536" s="17" t="s">
        <v>7</v>
      </c>
      <c r="G1536" s="17" t="n">
        <v>1</v>
      </c>
      <c r="H1536" s="17" t="n">
        <v>1</v>
      </c>
      <c r="I1536" s="17" t="n">
        <v>1</v>
      </c>
      <c r="J1536" s="17" t="n">
        <v>1</v>
      </c>
      <c r="K1536" s="17" t="n">
        <v>1</v>
      </c>
      <c r="L1536" s="17" t="n">
        <v>243</v>
      </c>
      <c r="M1536" s="17" t="n">
        <v>149</v>
      </c>
      <c r="N1536" s="17" t="n">
        <v>117</v>
      </c>
      <c r="O1536" s="17" t="n">
        <v>4</v>
      </c>
      <c r="P1536" s="17" t="n">
        <v>0</v>
      </c>
      <c r="Q1536" s="17" t="n">
        <v>0</v>
      </c>
      <c r="R1536" s="17" t="n">
        <v>0</v>
      </c>
      <c r="S1536" s="17" t="n">
        <v>0</v>
      </c>
      <c r="T1536" s="17" t="n">
        <v>0</v>
      </c>
    </row>
    <row r="1537" customFormat="false" ht="15" hidden="false" customHeight="true" outlineLevel="0" collapsed="false">
      <c r="A1537" s="17" t="s">
        <v>1140</v>
      </c>
      <c r="B1537" s="17" t="s">
        <v>156</v>
      </c>
      <c r="C1537" s="17" t="s">
        <v>148</v>
      </c>
      <c r="D1537" s="17" t="s">
        <v>14443</v>
      </c>
      <c r="E1537" s="17" t="s">
        <v>243</v>
      </c>
      <c r="F1537" s="17" t="s">
        <v>150</v>
      </c>
      <c r="G1537" s="17" t="n">
        <v>1</v>
      </c>
      <c r="H1537" s="17" t="n">
        <v>1</v>
      </c>
      <c r="I1537" s="17" t="n">
        <v>1</v>
      </c>
      <c r="J1537" s="17" t="n">
        <v>0</v>
      </c>
      <c r="K1537" s="17" t="n">
        <v>1</v>
      </c>
      <c r="L1537" s="17" t="n">
        <v>154</v>
      </c>
      <c r="M1537" s="17" t="n">
        <v>121</v>
      </c>
      <c r="N1537" s="17" t="n">
        <v>48</v>
      </c>
      <c r="O1537" s="17" t="n">
        <v>0</v>
      </c>
      <c r="P1537" s="17" t="n">
        <v>0</v>
      </c>
      <c r="Q1537" s="17" t="n">
        <v>0</v>
      </c>
      <c r="R1537" s="17" t="n">
        <v>0</v>
      </c>
      <c r="S1537" s="17" t="n">
        <v>0</v>
      </c>
      <c r="T1537" s="17" t="n">
        <v>0</v>
      </c>
    </row>
    <row r="1538" customFormat="false" ht="15" hidden="false" customHeight="true" outlineLevel="0" collapsed="false">
      <c r="A1538" s="17" t="s">
        <v>1140</v>
      </c>
      <c r="B1538" s="17" t="s">
        <v>156</v>
      </c>
      <c r="C1538" s="17" t="s">
        <v>148</v>
      </c>
      <c r="D1538" s="17" t="s">
        <v>14443</v>
      </c>
      <c r="E1538" s="17" t="s">
        <v>243</v>
      </c>
      <c r="F1538" s="17" t="s">
        <v>158</v>
      </c>
      <c r="G1538" s="17" t="n">
        <v>1</v>
      </c>
      <c r="H1538" s="17" t="n">
        <v>1</v>
      </c>
      <c r="I1538" s="17" t="n">
        <v>1</v>
      </c>
      <c r="J1538" s="17" t="n">
        <v>1</v>
      </c>
      <c r="K1538" s="17" t="n">
        <v>1</v>
      </c>
      <c r="L1538" s="17" t="n">
        <v>79</v>
      </c>
      <c r="M1538" s="17" t="n">
        <v>26</v>
      </c>
      <c r="N1538" s="17" t="n">
        <v>67</v>
      </c>
      <c r="O1538" s="17" t="n">
        <v>3</v>
      </c>
      <c r="P1538" s="17" t="n">
        <v>0</v>
      </c>
      <c r="Q1538" s="17" t="n">
        <v>0</v>
      </c>
      <c r="R1538" s="17" t="n">
        <v>0</v>
      </c>
      <c r="S1538" s="17" t="n">
        <v>0</v>
      </c>
      <c r="T1538" s="17" t="n">
        <v>0</v>
      </c>
    </row>
    <row r="1539" customFormat="false" ht="15" hidden="false" customHeight="true" outlineLevel="0" collapsed="false">
      <c r="A1539" s="17" t="s">
        <v>1140</v>
      </c>
      <c r="B1539" s="17" t="s">
        <v>156</v>
      </c>
      <c r="C1539" s="17" t="s">
        <v>148</v>
      </c>
      <c r="D1539" s="17" t="s">
        <v>14443</v>
      </c>
      <c r="E1539" s="17" t="s">
        <v>243</v>
      </c>
      <c r="F1539" s="17" t="s">
        <v>169</v>
      </c>
      <c r="G1539" s="17" t="n">
        <v>1</v>
      </c>
      <c r="H1539" s="17" t="n">
        <v>1</v>
      </c>
      <c r="I1539" s="17" t="n">
        <v>1</v>
      </c>
      <c r="J1539" s="17" t="n">
        <v>1</v>
      </c>
      <c r="K1539" s="17" t="n">
        <v>1</v>
      </c>
      <c r="L1539" s="17" t="n">
        <v>10</v>
      </c>
      <c r="M1539" s="17" t="n">
        <v>2</v>
      </c>
      <c r="N1539" s="17" t="n">
        <v>2</v>
      </c>
      <c r="O1539" s="17" t="n">
        <v>1</v>
      </c>
      <c r="P1539" s="17" t="n">
        <v>0</v>
      </c>
      <c r="Q1539" s="17" t="n">
        <v>0</v>
      </c>
      <c r="R1539" s="17" t="n">
        <v>0</v>
      </c>
      <c r="S1539" s="17" t="n">
        <v>0</v>
      </c>
      <c r="T1539" s="17" t="n">
        <v>0</v>
      </c>
    </row>
    <row r="1540" customFormat="false" ht="15" hidden="false" customHeight="true" outlineLevel="0" collapsed="false">
      <c r="A1540" s="17" t="s">
        <v>1140</v>
      </c>
      <c r="B1540" s="17" t="s">
        <v>156</v>
      </c>
      <c r="C1540" s="17" t="s">
        <v>148</v>
      </c>
      <c r="D1540" s="17" t="s">
        <v>14443</v>
      </c>
      <c r="E1540" s="17" t="s">
        <v>139</v>
      </c>
      <c r="F1540" s="17" t="s">
        <v>7</v>
      </c>
      <c r="G1540" s="17" t="n">
        <v>5</v>
      </c>
      <c r="H1540" s="17" t="n">
        <v>5</v>
      </c>
      <c r="I1540" s="17" t="n">
        <v>11</v>
      </c>
      <c r="J1540" s="17" t="n">
        <v>5</v>
      </c>
      <c r="K1540" s="17" t="n">
        <v>16</v>
      </c>
      <c r="L1540" s="17" t="n">
        <v>147</v>
      </c>
      <c r="M1540" s="17" t="n">
        <v>155</v>
      </c>
      <c r="N1540" s="17" t="n">
        <v>223</v>
      </c>
      <c r="O1540" s="17" t="n">
        <v>114</v>
      </c>
      <c r="P1540" s="17" t="n">
        <v>0</v>
      </c>
      <c r="Q1540" s="17" t="n">
        <v>0</v>
      </c>
      <c r="R1540" s="17" t="n">
        <v>0</v>
      </c>
      <c r="S1540" s="17" t="n">
        <v>0</v>
      </c>
      <c r="T1540" s="17" t="n">
        <v>0</v>
      </c>
    </row>
    <row r="1541" customFormat="false" ht="15" hidden="false" customHeight="true" outlineLevel="0" collapsed="false">
      <c r="A1541" s="17" t="s">
        <v>1140</v>
      </c>
      <c r="B1541" s="17" t="s">
        <v>156</v>
      </c>
      <c r="C1541" s="17" t="s">
        <v>148</v>
      </c>
      <c r="D1541" s="17" t="s">
        <v>14443</v>
      </c>
      <c r="E1541" s="17" t="s">
        <v>139</v>
      </c>
      <c r="F1541" s="17" t="s">
        <v>140</v>
      </c>
      <c r="G1541" s="17" t="n">
        <v>3</v>
      </c>
      <c r="H1541" s="17" t="n">
        <v>3</v>
      </c>
      <c r="I1541" s="17" t="n">
        <v>2</v>
      </c>
      <c r="J1541" s="17" t="n">
        <v>1</v>
      </c>
      <c r="K1541" s="17" t="n">
        <v>7</v>
      </c>
      <c r="L1541" s="17" t="n">
        <v>90</v>
      </c>
      <c r="M1541" s="17" t="n">
        <v>38</v>
      </c>
      <c r="N1541" s="17" t="n">
        <v>4</v>
      </c>
      <c r="O1541" s="17" t="n">
        <v>4</v>
      </c>
      <c r="P1541" s="17" t="n">
        <v>0</v>
      </c>
      <c r="Q1541" s="17" t="n">
        <v>0</v>
      </c>
      <c r="R1541" s="17" t="n">
        <v>0</v>
      </c>
      <c r="S1541" s="17" t="n">
        <v>0</v>
      </c>
      <c r="T1541" s="17" t="n">
        <v>0</v>
      </c>
    </row>
    <row r="1542" customFormat="false" ht="15" hidden="false" customHeight="true" outlineLevel="0" collapsed="false">
      <c r="A1542" s="17" t="s">
        <v>1140</v>
      </c>
      <c r="B1542" s="17" t="s">
        <v>156</v>
      </c>
      <c r="C1542" s="17" t="s">
        <v>148</v>
      </c>
      <c r="D1542" s="17" t="s">
        <v>14443</v>
      </c>
      <c r="E1542" s="17" t="s">
        <v>139</v>
      </c>
      <c r="F1542" s="17" t="s">
        <v>144</v>
      </c>
      <c r="G1542" s="17" t="n">
        <v>1</v>
      </c>
      <c r="H1542" s="17" t="n">
        <v>3</v>
      </c>
      <c r="I1542" s="17" t="n">
        <v>2</v>
      </c>
      <c r="J1542" s="17" t="n">
        <v>1</v>
      </c>
      <c r="K1542" s="17" t="n">
        <v>4</v>
      </c>
      <c r="L1542" s="17" t="n">
        <v>14</v>
      </c>
      <c r="M1542" s="17" t="n">
        <v>96</v>
      </c>
      <c r="N1542" s="17" t="n">
        <v>6</v>
      </c>
      <c r="O1542" s="17" t="n">
        <v>3</v>
      </c>
      <c r="P1542" s="17" t="n">
        <v>0</v>
      </c>
      <c r="Q1542" s="17" t="n">
        <v>0</v>
      </c>
      <c r="R1542" s="17" t="n">
        <v>0</v>
      </c>
      <c r="S1542" s="17" t="n">
        <v>0</v>
      </c>
      <c r="T1542" s="17" t="n">
        <v>0</v>
      </c>
    </row>
    <row r="1543" customFormat="false" ht="15" hidden="false" customHeight="true" outlineLevel="0" collapsed="false">
      <c r="A1543" s="17" t="s">
        <v>1140</v>
      </c>
      <c r="B1543" s="17" t="s">
        <v>156</v>
      </c>
      <c r="C1543" s="17" t="s">
        <v>148</v>
      </c>
      <c r="D1543" s="17" t="s">
        <v>14443</v>
      </c>
      <c r="E1543" s="17" t="s">
        <v>139</v>
      </c>
      <c r="F1543" s="17" t="s">
        <v>150</v>
      </c>
      <c r="G1543" s="17" t="n">
        <v>4</v>
      </c>
      <c r="H1543" s="17" t="n">
        <v>3</v>
      </c>
      <c r="I1543" s="17" t="n">
        <v>9</v>
      </c>
      <c r="J1543" s="17" t="n">
        <v>4</v>
      </c>
      <c r="K1543" s="17" t="n">
        <v>14</v>
      </c>
      <c r="L1543" s="17" t="n">
        <v>34</v>
      </c>
      <c r="M1543" s="17" t="n">
        <v>8</v>
      </c>
      <c r="N1543" s="17" t="n">
        <v>125</v>
      </c>
      <c r="O1543" s="17" t="n">
        <v>100</v>
      </c>
      <c r="P1543" s="17" t="n">
        <v>0</v>
      </c>
      <c r="Q1543" s="17" t="n">
        <v>0</v>
      </c>
      <c r="R1543" s="17" t="n">
        <v>0</v>
      </c>
      <c r="S1543" s="17" t="n">
        <v>0</v>
      </c>
      <c r="T1543" s="17" t="n">
        <v>0</v>
      </c>
    </row>
    <row r="1544" customFormat="false" ht="15" hidden="false" customHeight="true" outlineLevel="0" collapsed="false">
      <c r="A1544" s="17" t="s">
        <v>1140</v>
      </c>
      <c r="B1544" s="17" t="s">
        <v>156</v>
      </c>
      <c r="C1544" s="17" t="s">
        <v>148</v>
      </c>
      <c r="D1544" s="17" t="s">
        <v>14443</v>
      </c>
      <c r="E1544" s="17" t="s">
        <v>139</v>
      </c>
      <c r="F1544" s="17" t="s">
        <v>166</v>
      </c>
      <c r="G1544" s="17" t="n">
        <v>0</v>
      </c>
      <c r="H1544" s="17" t="n">
        <v>0</v>
      </c>
      <c r="I1544" s="17" t="n">
        <v>1</v>
      </c>
      <c r="J1544" s="17" t="n">
        <v>0</v>
      </c>
      <c r="K1544" s="17" t="n">
        <v>1</v>
      </c>
      <c r="L1544" s="17" t="n">
        <v>0</v>
      </c>
      <c r="M1544" s="17" t="n">
        <v>0</v>
      </c>
      <c r="N1544" s="17" t="n">
        <v>6</v>
      </c>
      <c r="O1544" s="17" t="n">
        <v>0</v>
      </c>
      <c r="P1544" s="17" t="n">
        <v>0</v>
      </c>
      <c r="Q1544" s="17" t="n">
        <v>0</v>
      </c>
      <c r="R1544" s="17" t="n">
        <v>0</v>
      </c>
      <c r="S1544" s="17" t="n">
        <v>0</v>
      </c>
      <c r="T1544" s="17" t="n">
        <v>0</v>
      </c>
    </row>
    <row r="1545" customFormat="false" ht="15" hidden="false" customHeight="true" outlineLevel="0" collapsed="false">
      <c r="A1545" s="17" t="s">
        <v>1140</v>
      </c>
      <c r="B1545" s="17" t="s">
        <v>156</v>
      </c>
      <c r="C1545" s="17" t="s">
        <v>148</v>
      </c>
      <c r="D1545" s="17" t="s">
        <v>14443</v>
      </c>
      <c r="E1545" s="17" t="s">
        <v>139</v>
      </c>
      <c r="F1545" s="17" t="s">
        <v>158</v>
      </c>
      <c r="G1545" s="17" t="n">
        <v>2</v>
      </c>
      <c r="H1545" s="17" t="n">
        <v>2</v>
      </c>
      <c r="I1545" s="17" t="n">
        <v>5</v>
      </c>
      <c r="J1545" s="17" t="n">
        <v>1</v>
      </c>
      <c r="K1545" s="17" t="n">
        <v>6</v>
      </c>
      <c r="L1545" s="17" t="n">
        <v>9</v>
      </c>
      <c r="M1545" s="17" t="n">
        <v>13</v>
      </c>
      <c r="N1545" s="17" t="n">
        <v>75</v>
      </c>
      <c r="O1545" s="17" t="n">
        <v>7</v>
      </c>
      <c r="P1545" s="17" t="n">
        <v>0</v>
      </c>
      <c r="Q1545" s="17" t="n">
        <v>0</v>
      </c>
      <c r="R1545" s="17" t="n">
        <v>0</v>
      </c>
      <c r="S1545" s="17" t="n">
        <v>0</v>
      </c>
      <c r="T1545" s="17" t="n">
        <v>0</v>
      </c>
    </row>
    <row r="1546" customFormat="false" ht="15" hidden="false" customHeight="true" outlineLevel="0" collapsed="false">
      <c r="A1546" s="17" t="s">
        <v>1140</v>
      </c>
      <c r="B1546" s="17" t="s">
        <v>156</v>
      </c>
      <c r="C1546" s="17" t="s">
        <v>148</v>
      </c>
      <c r="D1546" s="17" t="s">
        <v>14443</v>
      </c>
      <c r="E1546" s="17" t="s">
        <v>139</v>
      </c>
      <c r="F1546" s="17" t="s">
        <v>169</v>
      </c>
      <c r="G1546" s="17" t="n">
        <v>0</v>
      </c>
      <c r="H1546" s="17" t="n">
        <v>0</v>
      </c>
      <c r="I1546" s="17" t="n">
        <v>1</v>
      </c>
      <c r="J1546" s="17" t="n">
        <v>0</v>
      </c>
      <c r="K1546" s="17" t="n">
        <v>1</v>
      </c>
      <c r="L1546" s="17" t="n">
        <v>0</v>
      </c>
      <c r="M1546" s="17" t="n">
        <v>0</v>
      </c>
      <c r="N1546" s="17" t="n">
        <v>7</v>
      </c>
      <c r="O1546" s="17" t="n">
        <v>0</v>
      </c>
      <c r="P1546" s="17" t="n">
        <v>0</v>
      </c>
      <c r="Q1546" s="17" t="n">
        <v>0</v>
      </c>
      <c r="R1546" s="17" t="n">
        <v>0</v>
      </c>
      <c r="S1546" s="17" t="n">
        <v>0</v>
      </c>
      <c r="T1546" s="17" t="n">
        <v>0</v>
      </c>
    </row>
    <row r="1547" customFormat="false" ht="15" hidden="false" customHeight="true" outlineLevel="0" collapsed="false">
      <c r="A1547" s="17" t="s">
        <v>1140</v>
      </c>
      <c r="B1547" s="17" t="s">
        <v>156</v>
      </c>
      <c r="C1547" s="17" t="s">
        <v>217</v>
      </c>
      <c r="D1547" s="17" t="s">
        <v>235</v>
      </c>
      <c r="E1547" s="17" t="s">
        <v>243</v>
      </c>
      <c r="F1547" s="17" t="s">
        <v>7</v>
      </c>
      <c r="G1547" s="17" t="n">
        <v>2</v>
      </c>
      <c r="H1547" s="17" t="n">
        <v>2</v>
      </c>
      <c r="I1547" s="17" t="n">
        <v>2</v>
      </c>
      <c r="J1547" s="17" t="n">
        <v>2</v>
      </c>
      <c r="K1547" s="17" t="n">
        <v>2</v>
      </c>
      <c r="L1547" s="17" t="n">
        <v>85</v>
      </c>
      <c r="M1547" s="17" t="n">
        <v>92</v>
      </c>
      <c r="N1547" s="17" t="n">
        <v>84</v>
      </c>
      <c r="O1547" s="17" t="n">
        <v>31</v>
      </c>
      <c r="P1547" s="17" t="n">
        <v>0</v>
      </c>
      <c r="Q1547" s="17" t="n">
        <v>0</v>
      </c>
      <c r="R1547" s="17" t="n">
        <v>0</v>
      </c>
      <c r="S1547" s="17" t="n">
        <v>0</v>
      </c>
      <c r="T1547" s="17" t="n">
        <v>0</v>
      </c>
    </row>
    <row r="1548" customFormat="false" ht="15" hidden="false" customHeight="true" outlineLevel="0" collapsed="false">
      <c r="A1548" s="17" t="s">
        <v>1140</v>
      </c>
      <c r="B1548" s="17" t="s">
        <v>156</v>
      </c>
      <c r="C1548" s="17" t="s">
        <v>217</v>
      </c>
      <c r="D1548" s="17" t="s">
        <v>235</v>
      </c>
      <c r="E1548" s="17" t="s">
        <v>243</v>
      </c>
      <c r="F1548" s="17" t="s">
        <v>140</v>
      </c>
      <c r="G1548" s="17" t="n">
        <v>1</v>
      </c>
      <c r="H1548" s="17" t="n">
        <v>2</v>
      </c>
      <c r="I1548" s="17" t="n">
        <v>2</v>
      </c>
      <c r="J1548" s="17" t="n">
        <v>1</v>
      </c>
      <c r="K1548" s="17" t="n">
        <v>2</v>
      </c>
      <c r="L1548" s="17" t="n">
        <v>2</v>
      </c>
      <c r="M1548" s="17" t="n">
        <v>32</v>
      </c>
      <c r="N1548" s="17" t="n">
        <v>31</v>
      </c>
      <c r="O1548" s="17" t="n">
        <v>10</v>
      </c>
      <c r="P1548" s="17" t="n">
        <v>0</v>
      </c>
      <c r="Q1548" s="17" t="n">
        <v>0</v>
      </c>
      <c r="R1548" s="17" t="n">
        <v>0</v>
      </c>
      <c r="S1548" s="17" t="n">
        <v>0</v>
      </c>
      <c r="T1548" s="17" t="n">
        <v>0</v>
      </c>
    </row>
    <row r="1549" customFormat="false" ht="15" hidden="false" customHeight="true" outlineLevel="0" collapsed="false">
      <c r="A1549" s="17" t="s">
        <v>1140</v>
      </c>
      <c r="B1549" s="17" t="s">
        <v>156</v>
      </c>
      <c r="C1549" s="17" t="s">
        <v>217</v>
      </c>
      <c r="D1549" s="17" t="s">
        <v>235</v>
      </c>
      <c r="E1549" s="17" t="s">
        <v>243</v>
      </c>
      <c r="F1549" s="17" t="s">
        <v>144</v>
      </c>
      <c r="G1549" s="17" t="n">
        <v>1</v>
      </c>
      <c r="H1549" s="17" t="n">
        <v>1</v>
      </c>
      <c r="I1549" s="17" t="n">
        <v>0</v>
      </c>
      <c r="J1549" s="17" t="n">
        <v>0</v>
      </c>
      <c r="K1549" s="17" t="n">
        <v>1</v>
      </c>
      <c r="L1549" s="17" t="n">
        <v>18</v>
      </c>
      <c r="M1549" s="17" t="n">
        <v>37</v>
      </c>
      <c r="N1549" s="17" t="n">
        <v>0</v>
      </c>
      <c r="O1549" s="17" t="n">
        <v>0</v>
      </c>
      <c r="P1549" s="17" t="n">
        <v>0</v>
      </c>
      <c r="Q1549" s="17" t="n">
        <v>0</v>
      </c>
      <c r="R1549" s="17" t="n">
        <v>0</v>
      </c>
      <c r="S1549" s="17" t="n">
        <v>0</v>
      </c>
      <c r="T1549" s="17" t="n">
        <v>0</v>
      </c>
    </row>
    <row r="1550" customFormat="false" ht="15" hidden="false" customHeight="true" outlineLevel="0" collapsed="false">
      <c r="A1550" s="17" t="s">
        <v>1140</v>
      </c>
      <c r="B1550" s="17" t="s">
        <v>156</v>
      </c>
      <c r="C1550" s="17" t="s">
        <v>217</v>
      </c>
      <c r="D1550" s="17" t="s">
        <v>235</v>
      </c>
      <c r="E1550" s="17" t="s">
        <v>243</v>
      </c>
      <c r="F1550" s="17" t="s">
        <v>150</v>
      </c>
      <c r="G1550" s="17" t="n">
        <v>2</v>
      </c>
      <c r="H1550" s="17" t="n">
        <v>2</v>
      </c>
      <c r="I1550" s="17" t="n">
        <v>2</v>
      </c>
      <c r="J1550" s="17" t="n">
        <v>1</v>
      </c>
      <c r="K1550" s="17" t="n">
        <v>2</v>
      </c>
      <c r="L1550" s="17" t="n">
        <v>34</v>
      </c>
      <c r="M1550" s="17" t="n">
        <v>15</v>
      </c>
      <c r="N1550" s="17" t="n">
        <v>30</v>
      </c>
      <c r="O1550" s="17" t="n">
        <v>19</v>
      </c>
      <c r="P1550" s="17" t="n">
        <v>0</v>
      </c>
      <c r="Q1550" s="17" t="n">
        <v>0</v>
      </c>
      <c r="R1550" s="17" t="n">
        <v>0</v>
      </c>
      <c r="S1550" s="17" t="n">
        <v>0</v>
      </c>
      <c r="T1550" s="17" t="n">
        <v>0</v>
      </c>
    </row>
    <row r="1551" customFormat="false" ht="15" hidden="false" customHeight="true" outlineLevel="0" collapsed="false">
      <c r="A1551" s="17" t="s">
        <v>1140</v>
      </c>
      <c r="B1551" s="17" t="s">
        <v>156</v>
      </c>
      <c r="C1551" s="17" t="s">
        <v>217</v>
      </c>
      <c r="D1551" s="17" t="s">
        <v>235</v>
      </c>
      <c r="E1551" s="17" t="s">
        <v>243</v>
      </c>
      <c r="F1551" s="17" t="s">
        <v>158</v>
      </c>
      <c r="G1551" s="17" t="n">
        <v>2</v>
      </c>
      <c r="H1551" s="17" t="n">
        <v>2</v>
      </c>
      <c r="I1551" s="17" t="n">
        <v>2</v>
      </c>
      <c r="J1551" s="17" t="n">
        <v>2</v>
      </c>
      <c r="K1551" s="17" t="n">
        <v>2</v>
      </c>
      <c r="L1551" s="17" t="n">
        <v>31</v>
      </c>
      <c r="M1551" s="17" t="n">
        <v>5</v>
      </c>
      <c r="N1551" s="17" t="n">
        <v>23</v>
      </c>
      <c r="O1551" s="17" t="n">
        <v>2</v>
      </c>
      <c r="P1551" s="17" t="n">
        <v>0</v>
      </c>
      <c r="Q1551" s="17" t="n">
        <v>0</v>
      </c>
      <c r="R1551" s="17" t="n">
        <v>0</v>
      </c>
      <c r="S1551" s="17" t="n">
        <v>0</v>
      </c>
      <c r="T1551" s="17" t="n">
        <v>0</v>
      </c>
    </row>
    <row r="1552" customFormat="false" ht="15" hidden="false" customHeight="true" outlineLevel="0" collapsed="false">
      <c r="A1552" s="17" t="s">
        <v>1140</v>
      </c>
      <c r="B1552" s="17" t="s">
        <v>156</v>
      </c>
      <c r="C1552" s="17" t="s">
        <v>217</v>
      </c>
      <c r="D1552" s="17" t="s">
        <v>235</v>
      </c>
      <c r="E1552" s="17" t="s">
        <v>243</v>
      </c>
      <c r="F1552" s="17" t="s">
        <v>169</v>
      </c>
      <c r="G1552" s="17" t="n">
        <v>0</v>
      </c>
      <c r="H1552" s="17" t="n">
        <v>1</v>
      </c>
      <c r="I1552" s="17" t="n">
        <v>0</v>
      </c>
      <c r="J1552" s="17" t="n">
        <v>0</v>
      </c>
      <c r="K1552" s="17" t="n">
        <v>1</v>
      </c>
      <c r="L1552" s="17" t="n">
        <v>0</v>
      </c>
      <c r="M1552" s="17" t="n">
        <v>3</v>
      </c>
      <c r="N1552" s="17" t="n">
        <v>0</v>
      </c>
      <c r="O1552" s="17" t="n">
        <v>0</v>
      </c>
      <c r="P1552" s="17" t="n">
        <v>0</v>
      </c>
      <c r="Q1552" s="17" t="n">
        <v>0</v>
      </c>
      <c r="R1552" s="17" t="n">
        <v>0</v>
      </c>
      <c r="S1552" s="17" t="n">
        <v>0</v>
      </c>
      <c r="T1552" s="17" t="n">
        <v>0</v>
      </c>
    </row>
    <row r="1553" customFormat="false" ht="15" hidden="false" customHeight="true" outlineLevel="0" collapsed="false">
      <c r="A1553" s="17" t="s">
        <v>1140</v>
      </c>
      <c r="B1553" s="17" t="s">
        <v>156</v>
      </c>
      <c r="C1553" s="17" t="s">
        <v>217</v>
      </c>
      <c r="D1553" s="17" t="s">
        <v>235</v>
      </c>
      <c r="E1553" s="17" t="s">
        <v>139</v>
      </c>
      <c r="F1553" s="17" t="s">
        <v>7</v>
      </c>
      <c r="G1553" s="17" t="n">
        <v>7</v>
      </c>
      <c r="H1553" s="17" t="n">
        <v>6</v>
      </c>
      <c r="I1553" s="17" t="n">
        <v>6</v>
      </c>
      <c r="J1553" s="17" t="n">
        <v>3</v>
      </c>
      <c r="K1553" s="17" t="n">
        <v>10</v>
      </c>
      <c r="L1553" s="17" t="n">
        <v>57</v>
      </c>
      <c r="M1553" s="17" t="n">
        <v>399</v>
      </c>
      <c r="N1553" s="17" t="n">
        <v>442</v>
      </c>
      <c r="O1553" s="17" t="n">
        <v>71</v>
      </c>
      <c r="P1553" s="17" t="n">
        <v>0</v>
      </c>
      <c r="Q1553" s="17" t="n">
        <v>0</v>
      </c>
      <c r="R1553" s="17" t="n">
        <v>0</v>
      </c>
      <c r="S1553" s="17" t="n">
        <v>0</v>
      </c>
      <c r="T1553" s="17" t="n">
        <v>0</v>
      </c>
    </row>
    <row r="1554" customFormat="false" ht="15" hidden="false" customHeight="true" outlineLevel="0" collapsed="false">
      <c r="A1554" s="17" t="s">
        <v>1140</v>
      </c>
      <c r="B1554" s="17" t="s">
        <v>156</v>
      </c>
      <c r="C1554" s="17" t="s">
        <v>217</v>
      </c>
      <c r="D1554" s="17" t="s">
        <v>235</v>
      </c>
      <c r="E1554" s="17" t="s">
        <v>139</v>
      </c>
      <c r="F1554" s="17" t="s">
        <v>140</v>
      </c>
      <c r="G1554" s="17" t="n">
        <v>1</v>
      </c>
      <c r="H1554" s="17" t="n">
        <v>2</v>
      </c>
      <c r="I1554" s="17" t="n">
        <v>1</v>
      </c>
      <c r="J1554" s="17" t="n">
        <v>1</v>
      </c>
      <c r="K1554" s="17" t="n">
        <v>3</v>
      </c>
      <c r="L1554" s="17" t="n">
        <v>3</v>
      </c>
      <c r="M1554" s="17" t="n">
        <v>2</v>
      </c>
      <c r="N1554" s="17" t="n">
        <v>18</v>
      </c>
      <c r="O1554" s="17" t="n">
        <v>3</v>
      </c>
      <c r="P1554" s="17" t="n">
        <v>0</v>
      </c>
      <c r="Q1554" s="17" t="n">
        <v>0</v>
      </c>
      <c r="R1554" s="17" t="n">
        <v>0</v>
      </c>
      <c r="S1554" s="17" t="n">
        <v>0</v>
      </c>
      <c r="T1554" s="17" t="n">
        <v>0</v>
      </c>
    </row>
    <row r="1555" customFormat="false" ht="15" hidden="false" customHeight="true" outlineLevel="0" collapsed="false">
      <c r="A1555" s="17" t="s">
        <v>1140</v>
      </c>
      <c r="B1555" s="17" t="s">
        <v>156</v>
      </c>
      <c r="C1555" s="17" t="s">
        <v>217</v>
      </c>
      <c r="D1555" s="17" t="s">
        <v>235</v>
      </c>
      <c r="E1555" s="17" t="s">
        <v>139</v>
      </c>
      <c r="F1555" s="17" t="s">
        <v>144</v>
      </c>
      <c r="G1555" s="17" t="n">
        <v>2</v>
      </c>
      <c r="H1555" s="17" t="n">
        <v>1</v>
      </c>
      <c r="I1555" s="17" t="n">
        <v>1</v>
      </c>
      <c r="J1555" s="17" t="n">
        <v>1</v>
      </c>
      <c r="K1555" s="17" t="n">
        <v>4</v>
      </c>
      <c r="L1555" s="17" t="n">
        <v>6</v>
      </c>
      <c r="M1555" s="17" t="n">
        <v>150</v>
      </c>
      <c r="N1555" s="17" t="n">
        <v>1</v>
      </c>
      <c r="O1555" s="17" t="n">
        <v>4</v>
      </c>
      <c r="P1555" s="17" t="n">
        <v>0</v>
      </c>
      <c r="Q1555" s="17" t="n">
        <v>0</v>
      </c>
      <c r="R1555" s="17" t="n">
        <v>0</v>
      </c>
      <c r="S1555" s="17" t="n">
        <v>0</v>
      </c>
      <c r="T1555" s="17" t="n">
        <v>0</v>
      </c>
    </row>
    <row r="1556" customFormat="false" ht="15" hidden="false" customHeight="true" outlineLevel="0" collapsed="false">
      <c r="A1556" s="17" t="s">
        <v>1140</v>
      </c>
      <c r="B1556" s="17" t="s">
        <v>156</v>
      </c>
      <c r="C1556" s="17" t="s">
        <v>217</v>
      </c>
      <c r="D1556" s="17" t="s">
        <v>235</v>
      </c>
      <c r="E1556" s="17" t="s">
        <v>139</v>
      </c>
      <c r="F1556" s="17" t="s">
        <v>150</v>
      </c>
      <c r="G1556" s="17" t="n">
        <v>3</v>
      </c>
      <c r="H1556" s="17" t="n">
        <v>6</v>
      </c>
      <c r="I1556" s="17" t="n">
        <v>5</v>
      </c>
      <c r="J1556" s="17" t="n">
        <v>3</v>
      </c>
      <c r="K1556" s="17" t="n">
        <v>9</v>
      </c>
      <c r="L1556" s="17" t="n">
        <v>30</v>
      </c>
      <c r="M1556" s="17" t="n">
        <v>224</v>
      </c>
      <c r="N1556" s="17" t="n">
        <v>379</v>
      </c>
      <c r="O1556" s="17" t="n">
        <v>44</v>
      </c>
      <c r="P1556" s="17" t="n">
        <v>0</v>
      </c>
      <c r="Q1556" s="17" t="n">
        <v>0</v>
      </c>
      <c r="R1556" s="17" t="n">
        <v>0</v>
      </c>
      <c r="S1556" s="17" t="n">
        <v>0</v>
      </c>
      <c r="T1556" s="17" t="n">
        <v>0</v>
      </c>
    </row>
    <row r="1557" customFormat="false" ht="15" hidden="false" customHeight="true" outlineLevel="0" collapsed="false">
      <c r="A1557" s="17" t="s">
        <v>1140</v>
      </c>
      <c r="B1557" s="17" t="s">
        <v>156</v>
      </c>
      <c r="C1557" s="17" t="s">
        <v>217</v>
      </c>
      <c r="D1557" s="17" t="s">
        <v>235</v>
      </c>
      <c r="E1557" s="17" t="s">
        <v>139</v>
      </c>
      <c r="F1557" s="17" t="s">
        <v>158</v>
      </c>
      <c r="G1557" s="17" t="n">
        <v>2</v>
      </c>
      <c r="H1557" s="17" t="n">
        <v>2</v>
      </c>
      <c r="I1557" s="17" t="n">
        <v>2</v>
      </c>
      <c r="J1557" s="17" t="n">
        <v>1</v>
      </c>
      <c r="K1557" s="17" t="n">
        <v>4</v>
      </c>
      <c r="L1557" s="17" t="n">
        <v>18</v>
      </c>
      <c r="M1557" s="17" t="n">
        <v>23</v>
      </c>
      <c r="N1557" s="17" t="n">
        <v>40</v>
      </c>
      <c r="O1557" s="17" t="n">
        <v>20</v>
      </c>
      <c r="P1557" s="17" t="n">
        <v>0</v>
      </c>
      <c r="Q1557" s="17" t="n">
        <v>0</v>
      </c>
      <c r="R1557" s="17" t="n">
        <v>0</v>
      </c>
      <c r="S1557" s="17" t="n">
        <v>0</v>
      </c>
      <c r="T1557" s="17" t="n">
        <v>0</v>
      </c>
    </row>
    <row r="1558" customFormat="false" ht="15" hidden="false" customHeight="true" outlineLevel="0" collapsed="false">
      <c r="A1558" s="17" t="s">
        <v>1140</v>
      </c>
      <c r="B1558" s="17" t="s">
        <v>156</v>
      </c>
      <c r="C1558" s="17" t="s">
        <v>217</v>
      </c>
      <c r="D1558" s="17" t="s">
        <v>235</v>
      </c>
      <c r="E1558" s="17" t="s">
        <v>139</v>
      </c>
      <c r="F1558" s="17" t="s">
        <v>169</v>
      </c>
      <c r="G1558" s="17" t="n">
        <v>0</v>
      </c>
      <c r="H1558" s="17" t="n">
        <v>0</v>
      </c>
      <c r="I1558" s="17" t="n">
        <v>2</v>
      </c>
      <c r="J1558" s="17" t="n">
        <v>0</v>
      </c>
      <c r="K1558" s="17" t="n">
        <v>2</v>
      </c>
      <c r="L1558" s="17" t="n">
        <v>0</v>
      </c>
      <c r="M1558" s="17" t="n">
        <v>0</v>
      </c>
      <c r="N1558" s="17" t="n">
        <v>4</v>
      </c>
      <c r="O1558" s="17" t="n">
        <v>0</v>
      </c>
      <c r="P1558" s="17" t="n">
        <v>0</v>
      </c>
      <c r="Q1558" s="17" t="n">
        <v>0</v>
      </c>
      <c r="R1558" s="17" t="n">
        <v>0</v>
      </c>
      <c r="S1558" s="17" t="n">
        <v>0</v>
      </c>
      <c r="T1558" s="17" t="n">
        <v>0</v>
      </c>
    </row>
    <row r="1559" customFormat="false" ht="15" hidden="false" customHeight="true" outlineLevel="0" collapsed="false">
      <c r="A1559" s="17" t="s">
        <v>1140</v>
      </c>
      <c r="B1559" s="17" t="s">
        <v>156</v>
      </c>
      <c r="C1559" s="17" t="s">
        <v>217</v>
      </c>
      <c r="D1559" s="17" t="s">
        <v>218</v>
      </c>
      <c r="E1559" s="17" t="s">
        <v>243</v>
      </c>
      <c r="F1559" s="17" t="s">
        <v>7</v>
      </c>
      <c r="G1559" s="17" t="n">
        <v>1</v>
      </c>
      <c r="H1559" s="17" t="n">
        <v>1</v>
      </c>
      <c r="I1559" s="17" t="n">
        <v>1</v>
      </c>
      <c r="J1559" s="17" t="n">
        <v>1</v>
      </c>
      <c r="K1559" s="17" t="n">
        <v>1</v>
      </c>
      <c r="L1559" s="17" t="n">
        <v>276</v>
      </c>
      <c r="M1559" s="17" t="n">
        <v>241</v>
      </c>
      <c r="N1559" s="17" t="n">
        <v>103</v>
      </c>
      <c r="O1559" s="17" t="n">
        <v>33</v>
      </c>
      <c r="P1559" s="17" t="n">
        <v>0</v>
      </c>
      <c r="Q1559" s="17" t="n">
        <v>0</v>
      </c>
      <c r="R1559" s="17" t="n">
        <v>0</v>
      </c>
      <c r="S1559" s="17" t="n">
        <v>0</v>
      </c>
      <c r="T1559" s="17" t="n">
        <v>0</v>
      </c>
    </row>
    <row r="1560" customFormat="false" ht="15" hidden="false" customHeight="true" outlineLevel="0" collapsed="false">
      <c r="A1560" s="17" t="s">
        <v>1140</v>
      </c>
      <c r="B1560" s="17" t="s">
        <v>156</v>
      </c>
      <c r="C1560" s="17" t="s">
        <v>217</v>
      </c>
      <c r="D1560" s="17" t="s">
        <v>218</v>
      </c>
      <c r="E1560" s="17" t="s">
        <v>243</v>
      </c>
      <c r="F1560" s="17" t="s">
        <v>140</v>
      </c>
      <c r="G1560" s="17" t="n">
        <v>1</v>
      </c>
      <c r="H1560" s="17" t="n">
        <v>1</v>
      </c>
      <c r="I1560" s="17" t="n">
        <v>1</v>
      </c>
      <c r="J1560" s="17" t="n">
        <v>1</v>
      </c>
      <c r="K1560" s="17" t="n">
        <v>1</v>
      </c>
      <c r="L1560" s="17" t="n">
        <v>50</v>
      </c>
      <c r="M1560" s="17" t="n">
        <v>13</v>
      </c>
      <c r="N1560" s="17" t="n">
        <v>12</v>
      </c>
      <c r="O1560" s="17" t="n">
        <v>7</v>
      </c>
      <c r="P1560" s="17" t="n">
        <v>0</v>
      </c>
      <c r="Q1560" s="17" t="n">
        <v>0</v>
      </c>
      <c r="R1560" s="17" t="n">
        <v>0</v>
      </c>
      <c r="S1560" s="17" t="n">
        <v>0</v>
      </c>
      <c r="T1560" s="17" t="n">
        <v>0</v>
      </c>
    </row>
    <row r="1561" customFormat="false" ht="15" hidden="false" customHeight="true" outlineLevel="0" collapsed="false">
      <c r="A1561" s="17" t="s">
        <v>1140</v>
      </c>
      <c r="B1561" s="17" t="s">
        <v>156</v>
      </c>
      <c r="C1561" s="17" t="s">
        <v>217</v>
      </c>
      <c r="D1561" s="17" t="s">
        <v>218</v>
      </c>
      <c r="E1561" s="17" t="s">
        <v>243</v>
      </c>
      <c r="F1561" s="17" t="s">
        <v>144</v>
      </c>
      <c r="G1561" s="17" t="n">
        <v>1</v>
      </c>
      <c r="H1561" s="17" t="n">
        <v>1</v>
      </c>
      <c r="I1561" s="17" t="n">
        <v>0</v>
      </c>
      <c r="J1561" s="17" t="n">
        <v>0</v>
      </c>
      <c r="K1561" s="17" t="n">
        <v>1</v>
      </c>
      <c r="L1561" s="17" t="n">
        <v>62</v>
      </c>
      <c r="M1561" s="17" t="n">
        <v>3</v>
      </c>
      <c r="N1561" s="17" t="n">
        <v>0</v>
      </c>
      <c r="O1561" s="17" t="n">
        <v>0</v>
      </c>
      <c r="P1561" s="17" t="n">
        <v>0</v>
      </c>
      <c r="Q1561" s="17" t="n">
        <v>0</v>
      </c>
      <c r="R1561" s="17" t="n">
        <v>0</v>
      </c>
      <c r="S1561" s="17" t="n">
        <v>0</v>
      </c>
      <c r="T1561" s="17" t="n">
        <v>0</v>
      </c>
    </row>
    <row r="1562" customFormat="false" ht="15" hidden="false" customHeight="true" outlineLevel="0" collapsed="false">
      <c r="A1562" s="17" t="s">
        <v>1140</v>
      </c>
      <c r="B1562" s="17" t="s">
        <v>156</v>
      </c>
      <c r="C1562" s="17" t="s">
        <v>217</v>
      </c>
      <c r="D1562" s="17" t="s">
        <v>218</v>
      </c>
      <c r="E1562" s="17" t="s">
        <v>243</v>
      </c>
      <c r="F1562" s="17" t="s">
        <v>150</v>
      </c>
      <c r="G1562" s="17" t="n">
        <v>1</v>
      </c>
      <c r="H1562" s="17" t="n">
        <v>1</v>
      </c>
      <c r="I1562" s="17" t="n">
        <v>1</v>
      </c>
      <c r="J1562" s="17" t="n">
        <v>1</v>
      </c>
      <c r="K1562" s="17" t="n">
        <v>1</v>
      </c>
      <c r="L1562" s="17" t="n">
        <v>69</v>
      </c>
      <c r="M1562" s="17" t="n">
        <v>160</v>
      </c>
      <c r="N1562" s="17" t="n">
        <v>37</v>
      </c>
      <c r="O1562" s="17" t="n">
        <v>24</v>
      </c>
      <c r="P1562" s="17" t="n">
        <v>0</v>
      </c>
      <c r="Q1562" s="17" t="n">
        <v>0</v>
      </c>
      <c r="R1562" s="17" t="n">
        <v>0</v>
      </c>
      <c r="S1562" s="17" t="n">
        <v>0</v>
      </c>
      <c r="T1562" s="17" t="n">
        <v>0</v>
      </c>
    </row>
    <row r="1563" customFormat="false" ht="15" hidden="false" customHeight="true" outlineLevel="0" collapsed="false">
      <c r="A1563" s="17" t="s">
        <v>1140</v>
      </c>
      <c r="B1563" s="17" t="s">
        <v>156</v>
      </c>
      <c r="C1563" s="17" t="s">
        <v>217</v>
      </c>
      <c r="D1563" s="17" t="s">
        <v>218</v>
      </c>
      <c r="E1563" s="17" t="s">
        <v>243</v>
      </c>
      <c r="F1563" s="17" t="s">
        <v>166</v>
      </c>
      <c r="G1563" s="17" t="n">
        <v>1</v>
      </c>
      <c r="H1563" s="17" t="n">
        <v>0</v>
      </c>
      <c r="I1563" s="17" t="n">
        <v>0</v>
      </c>
      <c r="J1563" s="17" t="n">
        <v>0</v>
      </c>
      <c r="K1563" s="17" t="n">
        <v>1</v>
      </c>
      <c r="L1563" s="17" t="n">
        <v>14</v>
      </c>
      <c r="M1563" s="17" t="n">
        <v>0</v>
      </c>
      <c r="N1563" s="17" t="n">
        <v>0</v>
      </c>
      <c r="O1563" s="17" t="n">
        <v>0</v>
      </c>
      <c r="P1563" s="17" t="n">
        <v>0</v>
      </c>
      <c r="Q1563" s="17" t="n">
        <v>0</v>
      </c>
      <c r="R1563" s="17" t="n">
        <v>0</v>
      </c>
      <c r="S1563" s="17" t="n">
        <v>0</v>
      </c>
      <c r="T1563" s="17" t="n">
        <v>0</v>
      </c>
    </row>
    <row r="1564" customFormat="false" ht="15" hidden="false" customHeight="true" outlineLevel="0" collapsed="false">
      <c r="A1564" s="17" t="s">
        <v>1140</v>
      </c>
      <c r="B1564" s="17" t="s">
        <v>156</v>
      </c>
      <c r="C1564" s="17" t="s">
        <v>217</v>
      </c>
      <c r="D1564" s="17" t="s">
        <v>218</v>
      </c>
      <c r="E1564" s="17" t="s">
        <v>243</v>
      </c>
      <c r="F1564" s="17" t="s">
        <v>158</v>
      </c>
      <c r="G1564" s="17" t="n">
        <v>1</v>
      </c>
      <c r="H1564" s="17" t="n">
        <v>1</v>
      </c>
      <c r="I1564" s="17" t="n">
        <v>1</v>
      </c>
      <c r="J1564" s="17" t="n">
        <v>1</v>
      </c>
      <c r="K1564" s="17" t="n">
        <v>1</v>
      </c>
      <c r="L1564" s="17" t="n">
        <v>80</v>
      </c>
      <c r="M1564" s="17" t="n">
        <v>65</v>
      </c>
      <c r="N1564" s="17" t="n">
        <v>54</v>
      </c>
      <c r="O1564" s="17" t="n">
        <v>2</v>
      </c>
      <c r="P1564" s="17" t="n">
        <v>0</v>
      </c>
      <c r="Q1564" s="17" t="n">
        <v>0</v>
      </c>
      <c r="R1564" s="17" t="n">
        <v>0</v>
      </c>
      <c r="S1564" s="17" t="n">
        <v>0</v>
      </c>
      <c r="T1564" s="17" t="n">
        <v>0</v>
      </c>
    </row>
    <row r="1565" customFormat="false" ht="15" hidden="false" customHeight="true" outlineLevel="0" collapsed="false">
      <c r="A1565" s="17" t="s">
        <v>1140</v>
      </c>
      <c r="B1565" s="17" t="s">
        <v>156</v>
      </c>
      <c r="C1565" s="17" t="s">
        <v>217</v>
      </c>
      <c r="D1565" s="17" t="s">
        <v>218</v>
      </c>
      <c r="E1565" s="17" t="s">
        <v>243</v>
      </c>
      <c r="F1565" s="17" t="s">
        <v>169</v>
      </c>
      <c r="G1565" s="17" t="n">
        <v>1</v>
      </c>
      <c r="H1565" s="17" t="n">
        <v>0</v>
      </c>
      <c r="I1565" s="17" t="n">
        <v>0</v>
      </c>
      <c r="J1565" s="17" t="n">
        <v>0</v>
      </c>
      <c r="K1565" s="17" t="n">
        <v>1</v>
      </c>
      <c r="L1565" s="17" t="n">
        <v>1</v>
      </c>
      <c r="M1565" s="17" t="n">
        <v>0</v>
      </c>
      <c r="N1565" s="17" t="n">
        <v>0</v>
      </c>
      <c r="O1565" s="17" t="n">
        <v>0</v>
      </c>
      <c r="P1565" s="17" t="n">
        <v>0</v>
      </c>
      <c r="Q1565" s="17" t="n">
        <v>0</v>
      </c>
      <c r="R1565" s="17" t="n">
        <v>0</v>
      </c>
      <c r="S1565" s="17" t="n">
        <v>0</v>
      </c>
      <c r="T1565" s="17" t="n">
        <v>0</v>
      </c>
    </row>
    <row r="1566" customFormat="false" ht="15" hidden="false" customHeight="true" outlineLevel="0" collapsed="false">
      <c r="A1566" s="17" t="s">
        <v>1140</v>
      </c>
      <c r="B1566" s="17" t="s">
        <v>156</v>
      </c>
      <c r="C1566" s="17" t="s">
        <v>217</v>
      </c>
      <c r="D1566" s="17" t="s">
        <v>218</v>
      </c>
      <c r="E1566" s="17" t="s">
        <v>139</v>
      </c>
      <c r="F1566" s="17" t="s">
        <v>7</v>
      </c>
      <c r="G1566" s="17" t="n">
        <v>2</v>
      </c>
      <c r="H1566" s="17" t="n">
        <v>2</v>
      </c>
      <c r="I1566" s="17" t="n">
        <v>1</v>
      </c>
      <c r="J1566" s="17" t="n">
        <v>0</v>
      </c>
      <c r="K1566" s="17" t="n">
        <v>3</v>
      </c>
      <c r="L1566" s="17" t="n">
        <v>163</v>
      </c>
      <c r="M1566" s="17" t="n">
        <v>110</v>
      </c>
      <c r="N1566" s="17" t="n">
        <v>8</v>
      </c>
      <c r="O1566" s="17" t="n">
        <v>0</v>
      </c>
      <c r="P1566" s="17" t="n">
        <v>0</v>
      </c>
      <c r="Q1566" s="17" t="n">
        <v>0</v>
      </c>
      <c r="R1566" s="17" t="n">
        <v>0</v>
      </c>
      <c r="S1566" s="17" t="n">
        <v>0</v>
      </c>
      <c r="T1566" s="17" t="n">
        <v>0</v>
      </c>
    </row>
    <row r="1567" customFormat="false" ht="15" hidden="false" customHeight="true" outlineLevel="0" collapsed="false">
      <c r="A1567" s="17" t="s">
        <v>1140</v>
      </c>
      <c r="B1567" s="17" t="s">
        <v>156</v>
      </c>
      <c r="C1567" s="17" t="s">
        <v>217</v>
      </c>
      <c r="D1567" s="17" t="s">
        <v>218</v>
      </c>
      <c r="E1567" s="17" t="s">
        <v>139</v>
      </c>
      <c r="F1567" s="17" t="s">
        <v>140</v>
      </c>
      <c r="G1567" s="17" t="n">
        <v>1</v>
      </c>
      <c r="H1567" s="17" t="n">
        <v>0</v>
      </c>
      <c r="I1567" s="17" t="n">
        <v>1</v>
      </c>
      <c r="J1567" s="17" t="n">
        <v>0</v>
      </c>
      <c r="K1567" s="17" t="n">
        <v>2</v>
      </c>
      <c r="L1567" s="17" t="n">
        <v>5</v>
      </c>
      <c r="M1567" s="17" t="n">
        <v>0</v>
      </c>
      <c r="N1567" s="17" t="n">
        <v>8</v>
      </c>
      <c r="O1567" s="17" t="n">
        <v>0</v>
      </c>
      <c r="P1567" s="17" t="n">
        <v>0</v>
      </c>
      <c r="Q1567" s="17" t="n">
        <v>0</v>
      </c>
      <c r="R1567" s="17" t="n">
        <v>0</v>
      </c>
      <c r="S1567" s="17" t="n">
        <v>0</v>
      </c>
      <c r="T1567" s="17" t="n">
        <v>0</v>
      </c>
    </row>
    <row r="1568" customFormat="false" ht="15" hidden="false" customHeight="true" outlineLevel="0" collapsed="false">
      <c r="A1568" s="17" t="s">
        <v>1140</v>
      </c>
      <c r="B1568" s="17" t="s">
        <v>156</v>
      </c>
      <c r="C1568" s="17" t="s">
        <v>217</v>
      </c>
      <c r="D1568" s="17" t="s">
        <v>218</v>
      </c>
      <c r="E1568" s="17" t="s">
        <v>139</v>
      </c>
      <c r="F1568" s="17" t="s">
        <v>150</v>
      </c>
      <c r="G1568" s="17" t="n">
        <v>2</v>
      </c>
      <c r="H1568" s="17" t="n">
        <v>2</v>
      </c>
      <c r="I1568" s="17" t="n">
        <v>0</v>
      </c>
      <c r="J1568" s="17" t="n">
        <v>0</v>
      </c>
      <c r="K1568" s="17" t="n">
        <v>2</v>
      </c>
      <c r="L1568" s="17" t="n">
        <v>122</v>
      </c>
      <c r="M1568" s="17" t="n">
        <v>65</v>
      </c>
      <c r="N1568" s="17" t="n">
        <v>0</v>
      </c>
      <c r="O1568" s="17" t="n">
        <v>0</v>
      </c>
      <c r="P1568" s="17" t="n">
        <v>0</v>
      </c>
      <c r="Q1568" s="17" t="n">
        <v>0</v>
      </c>
      <c r="R1568" s="17" t="n">
        <v>0</v>
      </c>
      <c r="S1568" s="17" t="n">
        <v>0</v>
      </c>
      <c r="T1568" s="17" t="n">
        <v>0</v>
      </c>
    </row>
    <row r="1569" customFormat="false" ht="15" hidden="false" customHeight="true" outlineLevel="0" collapsed="false">
      <c r="A1569" s="17" t="s">
        <v>1140</v>
      </c>
      <c r="B1569" s="17" t="s">
        <v>156</v>
      </c>
      <c r="C1569" s="17" t="s">
        <v>217</v>
      </c>
      <c r="D1569" s="17" t="s">
        <v>218</v>
      </c>
      <c r="E1569" s="17" t="s">
        <v>139</v>
      </c>
      <c r="F1569" s="17" t="s">
        <v>158</v>
      </c>
      <c r="G1569" s="17" t="n">
        <v>2</v>
      </c>
      <c r="H1569" s="17" t="n">
        <v>2</v>
      </c>
      <c r="I1569" s="17" t="n">
        <v>0</v>
      </c>
      <c r="J1569" s="17" t="n">
        <v>0</v>
      </c>
      <c r="K1569" s="17" t="n">
        <v>2</v>
      </c>
      <c r="L1569" s="17" t="n">
        <v>36</v>
      </c>
      <c r="M1569" s="17" t="n">
        <v>45</v>
      </c>
      <c r="N1569" s="17" t="n">
        <v>0</v>
      </c>
      <c r="O1569" s="17" t="n">
        <v>0</v>
      </c>
      <c r="P1569" s="17" t="n">
        <v>0</v>
      </c>
      <c r="Q1569" s="17" t="n">
        <v>0</v>
      </c>
      <c r="R1569" s="17" t="n">
        <v>0</v>
      </c>
      <c r="S1569" s="17" t="n">
        <v>0</v>
      </c>
      <c r="T1569" s="17" t="n">
        <v>0</v>
      </c>
    </row>
    <row r="1570" customFormat="false" ht="15" hidden="false" customHeight="true" outlineLevel="0" collapsed="false">
      <c r="A1570" s="17" t="s">
        <v>1140</v>
      </c>
      <c r="B1570" s="17" t="s">
        <v>156</v>
      </c>
      <c r="C1570" s="17" t="s">
        <v>217</v>
      </c>
      <c r="D1570" s="17" t="s">
        <v>274</v>
      </c>
      <c r="E1570" s="17" t="s">
        <v>243</v>
      </c>
      <c r="F1570" s="17" t="s">
        <v>7</v>
      </c>
      <c r="G1570" s="17" t="n">
        <v>1</v>
      </c>
      <c r="H1570" s="17" t="n">
        <v>1</v>
      </c>
      <c r="I1570" s="17" t="n">
        <v>1</v>
      </c>
      <c r="J1570" s="17" t="n">
        <v>1</v>
      </c>
      <c r="K1570" s="17" t="n">
        <v>1</v>
      </c>
      <c r="L1570" s="17" t="n">
        <v>320</v>
      </c>
      <c r="M1570" s="17" t="n">
        <v>220</v>
      </c>
      <c r="N1570" s="17" t="n">
        <v>332</v>
      </c>
      <c r="O1570" s="17" t="n">
        <v>63</v>
      </c>
      <c r="P1570" s="17" t="n">
        <v>0</v>
      </c>
      <c r="Q1570" s="17" t="n">
        <v>0</v>
      </c>
      <c r="R1570" s="17" t="n">
        <v>0</v>
      </c>
      <c r="S1570" s="17" t="n">
        <v>0</v>
      </c>
      <c r="T1570" s="17" t="n">
        <v>0</v>
      </c>
    </row>
    <row r="1571" customFormat="false" ht="15" hidden="false" customHeight="true" outlineLevel="0" collapsed="false">
      <c r="A1571" s="17" t="s">
        <v>1140</v>
      </c>
      <c r="B1571" s="17" t="s">
        <v>156</v>
      </c>
      <c r="C1571" s="17" t="s">
        <v>217</v>
      </c>
      <c r="D1571" s="17" t="s">
        <v>274</v>
      </c>
      <c r="E1571" s="17" t="s">
        <v>243</v>
      </c>
      <c r="F1571" s="17" t="s">
        <v>140</v>
      </c>
      <c r="G1571" s="17" t="n">
        <v>1</v>
      </c>
      <c r="H1571" s="17" t="n">
        <v>1</v>
      </c>
      <c r="I1571" s="17" t="n">
        <v>1</v>
      </c>
      <c r="J1571" s="17" t="n">
        <v>1</v>
      </c>
      <c r="K1571" s="17" t="n">
        <v>1</v>
      </c>
      <c r="L1571" s="17" t="n">
        <v>7</v>
      </c>
      <c r="M1571" s="17" t="n">
        <v>41</v>
      </c>
      <c r="N1571" s="17" t="n">
        <v>69</v>
      </c>
      <c r="O1571" s="17" t="n">
        <v>16</v>
      </c>
      <c r="P1571" s="17" t="n">
        <v>0</v>
      </c>
      <c r="Q1571" s="17" t="n">
        <v>0</v>
      </c>
      <c r="R1571" s="17" t="n">
        <v>0</v>
      </c>
      <c r="S1571" s="17" t="n">
        <v>0</v>
      </c>
      <c r="T1571" s="17" t="n">
        <v>0</v>
      </c>
    </row>
    <row r="1572" customFormat="false" ht="15" hidden="false" customHeight="true" outlineLevel="0" collapsed="false">
      <c r="A1572" s="17" t="s">
        <v>1140</v>
      </c>
      <c r="B1572" s="17" t="s">
        <v>156</v>
      </c>
      <c r="C1572" s="17" t="s">
        <v>217</v>
      </c>
      <c r="D1572" s="17" t="s">
        <v>274</v>
      </c>
      <c r="E1572" s="17" t="s">
        <v>243</v>
      </c>
      <c r="F1572" s="17" t="s">
        <v>144</v>
      </c>
      <c r="G1572" s="17" t="n">
        <v>0</v>
      </c>
      <c r="H1572" s="17" t="n">
        <v>1</v>
      </c>
      <c r="I1572" s="17" t="n">
        <v>1</v>
      </c>
      <c r="J1572" s="17" t="n">
        <v>0</v>
      </c>
      <c r="K1572" s="17" t="n">
        <v>1</v>
      </c>
      <c r="L1572" s="17" t="n">
        <v>0</v>
      </c>
      <c r="M1572" s="17" t="n">
        <v>2</v>
      </c>
      <c r="N1572" s="17" t="n">
        <v>2</v>
      </c>
      <c r="O1572" s="17" t="n">
        <v>0</v>
      </c>
      <c r="P1572" s="17" t="n">
        <v>0</v>
      </c>
      <c r="Q1572" s="17" t="n">
        <v>0</v>
      </c>
      <c r="R1572" s="17" t="n">
        <v>0</v>
      </c>
      <c r="S1572" s="17" t="n">
        <v>0</v>
      </c>
      <c r="T1572" s="17" t="n">
        <v>0</v>
      </c>
    </row>
    <row r="1573" customFormat="false" ht="15" hidden="false" customHeight="true" outlineLevel="0" collapsed="false">
      <c r="A1573" s="17" t="s">
        <v>1140</v>
      </c>
      <c r="B1573" s="17" t="s">
        <v>156</v>
      </c>
      <c r="C1573" s="17" t="s">
        <v>217</v>
      </c>
      <c r="D1573" s="17" t="s">
        <v>274</v>
      </c>
      <c r="E1573" s="17" t="s">
        <v>243</v>
      </c>
      <c r="F1573" s="17" t="s">
        <v>150</v>
      </c>
      <c r="G1573" s="17" t="n">
        <v>1</v>
      </c>
      <c r="H1573" s="17" t="n">
        <v>1</v>
      </c>
      <c r="I1573" s="17" t="n">
        <v>1</v>
      </c>
      <c r="J1573" s="17" t="n">
        <v>1</v>
      </c>
      <c r="K1573" s="17" t="n">
        <v>1</v>
      </c>
      <c r="L1573" s="17" t="n">
        <v>187</v>
      </c>
      <c r="M1573" s="17" t="n">
        <v>103</v>
      </c>
      <c r="N1573" s="17" t="n">
        <v>159</v>
      </c>
      <c r="O1573" s="17" t="n">
        <v>34</v>
      </c>
      <c r="P1573" s="17" t="n">
        <v>0</v>
      </c>
      <c r="Q1573" s="17" t="n">
        <v>0</v>
      </c>
      <c r="R1573" s="17" t="n">
        <v>0</v>
      </c>
      <c r="S1573" s="17" t="n">
        <v>0</v>
      </c>
      <c r="T1573" s="17" t="n">
        <v>0</v>
      </c>
    </row>
    <row r="1574" customFormat="false" ht="15" hidden="false" customHeight="true" outlineLevel="0" collapsed="false">
      <c r="A1574" s="17" t="s">
        <v>1140</v>
      </c>
      <c r="B1574" s="17" t="s">
        <v>156</v>
      </c>
      <c r="C1574" s="17" t="s">
        <v>217</v>
      </c>
      <c r="D1574" s="17" t="s">
        <v>274</v>
      </c>
      <c r="E1574" s="17" t="s">
        <v>243</v>
      </c>
      <c r="F1574" s="17" t="s">
        <v>158</v>
      </c>
      <c r="G1574" s="17" t="n">
        <v>1</v>
      </c>
      <c r="H1574" s="17" t="n">
        <v>1</v>
      </c>
      <c r="I1574" s="17" t="n">
        <v>1</v>
      </c>
      <c r="J1574" s="17" t="n">
        <v>1</v>
      </c>
      <c r="K1574" s="17" t="n">
        <v>1</v>
      </c>
      <c r="L1574" s="17" t="n">
        <v>126</v>
      </c>
      <c r="M1574" s="17" t="n">
        <v>72</v>
      </c>
      <c r="N1574" s="17" t="n">
        <v>102</v>
      </c>
      <c r="O1574" s="17" t="n">
        <v>12</v>
      </c>
      <c r="P1574" s="17" t="n">
        <v>0</v>
      </c>
      <c r="Q1574" s="17" t="n">
        <v>0</v>
      </c>
      <c r="R1574" s="17" t="n">
        <v>0</v>
      </c>
      <c r="S1574" s="17" t="n">
        <v>0</v>
      </c>
      <c r="T1574" s="17" t="n">
        <v>0</v>
      </c>
    </row>
    <row r="1575" customFormat="false" ht="15" hidden="false" customHeight="true" outlineLevel="0" collapsed="false">
      <c r="A1575" s="17" t="s">
        <v>1140</v>
      </c>
      <c r="B1575" s="17" t="s">
        <v>156</v>
      </c>
      <c r="C1575" s="17" t="s">
        <v>217</v>
      </c>
      <c r="D1575" s="17" t="s">
        <v>274</v>
      </c>
      <c r="E1575" s="17" t="s">
        <v>243</v>
      </c>
      <c r="F1575" s="17" t="s">
        <v>169</v>
      </c>
      <c r="G1575" s="17" t="n">
        <v>0</v>
      </c>
      <c r="H1575" s="17" t="n">
        <v>1</v>
      </c>
      <c r="I1575" s="17" t="n">
        <v>0</v>
      </c>
      <c r="J1575" s="17" t="n">
        <v>1</v>
      </c>
      <c r="K1575" s="17" t="n">
        <v>1</v>
      </c>
      <c r="L1575" s="17" t="n">
        <v>0</v>
      </c>
      <c r="M1575" s="17" t="n">
        <v>2</v>
      </c>
      <c r="N1575" s="17" t="n">
        <v>0</v>
      </c>
      <c r="O1575" s="17" t="n">
        <v>1</v>
      </c>
      <c r="P1575" s="17" t="n">
        <v>0</v>
      </c>
      <c r="Q1575" s="17" t="n">
        <v>0</v>
      </c>
      <c r="R1575" s="17" t="n">
        <v>0</v>
      </c>
      <c r="S1575" s="17" t="n">
        <v>0</v>
      </c>
      <c r="T1575" s="17" t="n">
        <v>0</v>
      </c>
    </row>
    <row r="1576" customFormat="false" ht="15" hidden="false" customHeight="true" outlineLevel="0" collapsed="false">
      <c r="A1576" s="17" t="s">
        <v>1140</v>
      </c>
      <c r="B1576" s="17" t="s">
        <v>156</v>
      </c>
      <c r="C1576" s="17" t="s">
        <v>217</v>
      </c>
      <c r="D1576" s="17" t="s">
        <v>874</v>
      </c>
      <c r="E1576" s="17" t="s">
        <v>243</v>
      </c>
      <c r="F1576" s="17" t="s">
        <v>7</v>
      </c>
      <c r="G1576" s="17" t="n">
        <v>1</v>
      </c>
      <c r="H1576" s="17" t="n">
        <v>1</v>
      </c>
      <c r="I1576" s="17" t="n">
        <v>1</v>
      </c>
      <c r="J1576" s="17" t="n">
        <v>1</v>
      </c>
      <c r="K1576" s="17" t="n">
        <v>1</v>
      </c>
      <c r="L1576" s="17" t="n">
        <v>21006</v>
      </c>
      <c r="M1576" s="17" t="n">
        <v>20322</v>
      </c>
      <c r="N1576" s="17" t="n">
        <v>27071</v>
      </c>
      <c r="O1576" s="17" t="n">
        <v>8319</v>
      </c>
      <c r="P1576" s="17" t="n">
        <v>0</v>
      </c>
      <c r="Q1576" s="17" t="n">
        <v>0</v>
      </c>
      <c r="R1576" s="17" t="n">
        <v>0</v>
      </c>
      <c r="S1576" s="17" t="n">
        <v>0</v>
      </c>
      <c r="T1576" s="17" t="n">
        <v>0</v>
      </c>
    </row>
    <row r="1577" customFormat="false" ht="15" hidden="false" customHeight="true" outlineLevel="0" collapsed="false">
      <c r="A1577" s="17" t="s">
        <v>1140</v>
      </c>
      <c r="B1577" s="17" t="s">
        <v>156</v>
      </c>
      <c r="C1577" s="17" t="s">
        <v>217</v>
      </c>
      <c r="D1577" s="17" t="s">
        <v>874</v>
      </c>
      <c r="E1577" s="17" t="s">
        <v>243</v>
      </c>
      <c r="F1577" s="17" t="s">
        <v>140</v>
      </c>
      <c r="G1577" s="17" t="n">
        <v>1</v>
      </c>
      <c r="H1577" s="17" t="n">
        <v>1</v>
      </c>
      <c r="I1577" s="17" t="n">
        <v>1</v>
      </c>
      <c r="J1577" s="17" t="n">
        <v>1</v>
      </c>
      <c r="K1577" s="17" t="n">
        <v>1</v>
      </c>
      <c r="L1577" s="17" t="n">
        <v>2005</v>
      </c>
      <c r="M1577" s="17" t="n">
        <v>3519</v>
      </c>
      <c r="N1577" s="17" t="n">
        <v>2032</v>
      </c>
      <c r="O1577" s="17" t="n">
        <v>215</v>
      </c>
      <c r="P1577" s="17" t="n">
        <v>0</v>
      </c>
      <c r="Q1577" s="17" t="n">
        <v>0</v>
      </c>
      <c r="R1577" s="17" t="n">
        <v>0</v>
      </c>
      <c r="S1577" s="17" t="n">
        <v>0</v>
      </c>
      <c r="T1577" s="17" t="n">
        <v>0</v>
      </c>
    </row>
    <row r="1578" customFormat="false" ht="15" hidden="false" customHeight="true" outlineLevel="0" collapsed="false">
      <c r="A1578" s="17" t="s">
        <v>1140</v>
      </c>
      <c r="B1578" s="17" t="s">
        <v>156</v>
      </c>
      <c r="C1578" s="17" t="s">
        <v>217</v>
      </c>
      <c r="D1578" s="17" t="s">
        <v>874</v>
      </c>
      <c r="E1578" s="17" t="s">
        <v>243</v>
      </c>
      <c r="F1578" s="17" t="s">
        <v>144</v>
      </c>
      <c r="G1578" s="17" t="n">
        <v>1</v>
      </c>
      <c r="H1578" s="17" t="n">
        <v>1</v>
      </c>
      <c r="I1578" s="17" t="n">
        <v>1</v>
      </c>
      <c r="J1578" s="17" t="n">
        <v>1</v>
      </c>
      <c r="K1578" s="17" t="n">
        <v>1</v>
      </c>
      <c r="L1578" s="17" t="n">
        <v>10616</v>
      </c>
      <c r="M1578" s="17" t="n">
        <v>10258</v>
      </c>
      <c r="N1578" s="17" t="n">
        <v>17807</v>
      </c>
      <c r="O1578" s="17" t="n">
        <v>6167</v>
      </c>
      <c r="P1578" s="17" t="n">
        <v>0</v>
      </c>
      <c r="Q1578" s="17" t="n">
        <v>0</v>
      </c>
      <c r="R1578" s="17" t="n">
        <v>0</v>
      </c>
      <c r="S1578" s="17" t="n">
        <v>0</v>
      </c>
      <c r="T1578" s="17" t="n">
        <v>0</v>
      </c>
    </row>
    <row r="1579" customFormat="false" ht="15" hidden="false" customHeight="true" outlineLevel="0" collapsed="false">
      <c r="A1579" s="17" t="s">
        <v>1140</v>
      </c>
      <c r="B1579" s="17" t="s">
        <v>156</v>
      </c>
      <c r="C1579" s="17" t="s">
        <v>217</v>
      </c>
      <c r="D1579" s="17" t="s">
        <v>874</v>
      </c>
      <c r="E1579" s="17" t="s">
        <v>243</v>
      </c>
      <c r="F1579" s="17" t="s">
        <v>150</v>
      </c>
      <c r="G1579" s="17" t="n">
        <v>1</v>
      </c>
      <c r="H1579" s="17" t="n">
        <v>1</v>
      </c>
      <c r="I1579" s="17" t="n">
        <v>1</v>
      </c>
      <c r="J1579" s="17" t="n">
        <v>1</v>
      </c>
      <c r="K1579" s="17" t="n">
        <v>1</v>
      </c>
      <c r="L1579" s="17" t="n">
        <v>7399</v>
      </c>
      <c r="M1579" s="17" t="n">
        <v>4878</v>
      </c>
      <c r="N1579" s="17" t="n">
        <v>5734</v>
      </c>
      <c r="O1579" s="17" t="n">
        <v>1523</v>
      </c>
      <c r="P1579" s="17" t="n">
        <v>0</v>
      </c>
      <c r="Q1579" s="17" t="n">
        <v>0</v>
      </c>
      <c r="R1579" s="17" t="n">
        <v>0</v>
      </c>
      <c r="S1579" s="17" t="n">
        <v>0</v>
      </c>
      <c r="T1579" s="17" t="n">
        <v>0</v>
      </c>
    </row>
    <row r="1580" customFormat="false" ht="15" hidden="false" customHeight="true" outlineLevel="0" collapsed="false">
      <c r="A1580" s="17" t="s">
        <v>1140</v>
      </c>
      <c r="B1580" s="17" t="s">
        <v>156</v>
      </c>
      <c r="C1580" s="17" t="s">
        <v>217</v>
      </c>
      <c r="D1580" s="17" t="s">
        <v>874</v>
      </c>
      <c r="E1580" s="17" t="s">
        <v>243</v>
      </c>
      <c r="F1580" s="17" t="s">
        <v>166</v>
      </c>
      <c r="G1580" s="17" t="n">
        <v>1</v>
      </c>
      <c r="H1580" s="17" t="n">
        <v>1</v>
      </c>
      <c r="I1580" s="17" t="n">
        <v>1</v>
      </c>
      <c r="J1580" s="17" t="n">
        <v>1</v>
      </c>
      <c r="K1580" s="17" t="n">
        <v>1</v>
      </c>
      <c r="L1580" s="17" t="n">
        <v>36</v>
      </c>
      <c r="M1580" s="17" t="n">
        <v>734</v>
      </c>
      <c r="N1580" s="17" t="n">
        <v>387</v>
      </c>
      <c r="O1580" s="17" t="n">
        <v>60</v>
      </c>
      <c r="P1580" s="17" t="n">
        <v>0</v>
      </c>
      <c r="Q1580" s="17" t="n">
        <v>0</v>
      </c>
      <c r="R1580" s="17" t="n">
        <v>0</v>
      </c>
      <c r="S1580" s="17" t="n">
        <v>0</v>
      </c>
      <c r="T1580" s="17" t="n">
        <v>0</v>
      </c>
    </row>
    <row r="1581" customFormat="false" ht="15" hidden="false" customHeight="true" outlineLevel="0" collapsed="false">
      <c r="A1581" s="17" t="s">
        <v>1140</v>
      </c>
      <c r="B1581" s="17" t="s">
        <v>156</v>
      </c>
      <c r="C1581" s="17" t="s">
        <v>217</v>
      </c>
      <c r="D1581" s="17" t="s">
        <v>874</v>
      </c>
      <c r="E1581" s="17" t="s">
        <v>243</v>
      </c>
      <c r="F1581" s="17" t="s">
        <v>158</v>
      </c>
      <c r="G1581" s="17" t="n">
        <v>1</v>
      </c>
      <c r="H1581" s="17" t="n">
        <v>1</v>
      </c>
      <c r="I1581" s="17" t="n">
        <v>1</v>
      </c>
      <c r="J1581" s="17" t="n">
        <v>1</v>
      </c>
      <c r="K1581" s="17" t="n">
        <v>1</v>
      </c>
      <c r="L1581" s="17" t="n">
        <v>887</v>
      </c>
      <c r="M1581" s="17" t="n">
        <v>810</v>
      </c>
      <c r="N1581" s="17" t="n">
        <v>1029</v>
      </c>
      <c r="O1581" s="17" t="n">
        <v>325</v>
      </c>
      <c r="P1581" s="17" t="n">
        <v>0</v>
      </c>
      <c r="Q1581" s="17" t="n">
        <v>0</v>
      </c>
      <c r="R1581" s="17" t="n">
        <v>0</v>
      </c>
      <c r="S1581" s="17" t="n">
        <v>0</v>
      </c>
      <c r="T1581" s="17" t="n">
        <v>0</v>
      </c>
    </row>
    <row r="1582" customFormat="false" ht="15" hidden="false" customHeight="true" outlineLevel="0" collapsed="false">
      <c r="A1582" s="17" t="s">
        <v>1140</v>
      </c>
      <c r="B1582" s="17" t="s">
        <v>156</v>
      </c>
      <c r="C1582" s="17" t="s">
        <v>217</v>
      </c>
      <c r="D1582" s="17" t="s">
        <v>874</v>
      </c>
      <c r="E1582" s="17" t="s">
        <v>243</v>
      </c>
      <c r="F1582" s="17" t="s">
        <v>169</v>
      </c>
      <c r="G1582" s="17" t="n">
        <v>1</v>
      </c>
      <c r="H1582" s="17" t="n">
        <v>1</v>
      </c>
      <c r="I1582" s="17" t="n">
        <v>1</v>
      </c>
      <c r="J1582" s="17" t="n">
        <v>1</v>
      </c>
      <c r="K1582" s="17" t="n">
        <v>1</v>
      </c>
      <c r="L1582" s="17" t="n">
        <v>63</v>
      </c>
      <c r="M1582" s="17" t="n">
        <v>123</v>
      </c>
      <c r="N1582" s="17" t="n">
        <v>82</v>
      </c>
      <c r="O1582" s="17" t="n">
        <v>29</v>
      </c>
      <c r="P1582" s="17" t="n">
        <v>0</v>
      </c>
      <c r="Q1582" s="17" t="n">
        <v>0</v>
      </c>
      <c r="R1582" s="17" t="n">
        <v>0</v>
      </c>
      <c r="S1582" s="17" t="n">
        <v>0</v>
      </c>
      <c r="T1582" s="17" t="n">
        <v>0</v>
      </c>
    </row>
    <row r="1583" customFormat="false" ht="15" hidden="false" customHeight="true" outlineLevel="0" collapsed="false">
      <c r="A1583" s="17" t="s">
        <v>5539</v>
      </c>
      <c r="B1583" s="17" t="s">
        <v>142</v>
      </c>
      <c r="C1583" s="17" t="s">
        <v>148</v>
      </c>
      <c r="D1583" s="17" t="s">
        <v>14443</v>
      </c>
      <c r="E1583" s="17" t="s">
        <v>139</v>
      </c>
      <c r="F1583" s="17" t="s">
        <v>7</v>
      </c>
      <c r="G1583" s="17" t="n">
        <v>0</v>
      </c>
      <c r="H1583" s="17" t="n">
        <v>0</v>
      </c>
      <c r="I1583" s="17" t="n">
        <v>1</v>
      </c>
      <c r="J1583" s="17" t="n">
        <v>0</v>
      </c>
      <c r="K1583" s="17" t="n">
        <v>1</v>
      </c>
      <c r="L1583" s="17" t="n">
        <v>0</v>
      </c>
      <c r="M1583" s="17" t="n">
        <v>0</v>
      </c>
      <c r="N1583" s="17" t="n">
        <v>22</v>
      </c>
      <c r="O1583" s="17" t="n">
        <v>0</v>
      </c>
      <c r="P1583" s="17" t="n">
        <v>0</v>
      </c>
      <c r="Q1583" s="17" t="n">
        <v>0</v>
      </c>
      <c r="R1583" s="17" t="n">
        <v>0</v>
      </c>
      <c r="S1583" s="17" t="n">
        <v>0</v>
      </c>
      <c r="T1583" s="17" t="n">
        <v>0</v>
      </c>
    </row>
    <row r="1584" customFormat="false" ht="15" hidden="false" customHeight="true" outlineLevel="0" collapsed="false">
      <c r="A1584" s="17" t="s">
        <v>5539</v>
      </c>
      <c r="B1584" s="17" t="s">
        <v>142</v>
      </c>
      <c r="C1584" s="17" t="s">
        <v>148</v>
      </c>
      <c r="D1584" s="17" t="s">
        <v>14443</v>
      </c>
      <c r="E1584" s="17" t="s">
        <v>139</v>
      </c>
      <c r="F1584" s="17" t="s">
        <v>150</v>
      </c>
      <c r="G1584" s="17" t="n">
        <v>0</v>
      </c>
      <c r="H1584" s="17" t="n">
        <v>0</v>
      </c>
      <c r="I1584" s="17" t="n">
        <v>1</v>
      </c>
      <c r="J1584" s="17" t="n">
        <v>0</v>
      </c>
      <c r="K1584" s="17" t="n">
        <v>1</v>
      </c>
      <c r="L1584" s="17" t="n">
        <v>0</v>
      </c>
      <c r="M1584" s="17" t="n">
        <v>0</v>
      </c>
      <c r="N1584" s="17" t="n">
        <v>4</v>
      </c>
      <c r="O1584" s="17" t="n">
        <v>0</v>
      </c>
      <c r="P1584" s="17" t="n">
        <v>0</v>
      </c>
      <c r="Q1584" s="17" t="n">
        <v>0</v>
      </c>
      <c r="R1584" s="17" t="n">
        <v>0</v>
      </c>
      <c r="S1584" s="17" t="n">
        <v>0</v>
      </c>
      <c r="T1584" s="17" t="n">
        <v>0</v>
      </c>
    </row>
    <row r="1585" customFormat="false" ht="15" hidden="false" customHeight="true" outlineLevel="0" collapsed="false">
      <c r="A1585" s="17" t="s">
        <v>5539</v>
      </c>
      <c r="B1585" s="17" t="s">
        <v>142</v>
      </c>
      <c r="C1585" s="17" t="s">
        <v>148</v>
      </c>
      <c r="D1585" s="17" t="s">
        <v>14443</v>
      </c>
      <c r="E1585" s="17" t="s">
        <v>139</v>
      </c>
      <c r="F1585" s="17" t="s">
        <v>166</v>
      </c>
      <c r="G1585" s="17" t="n">
        <v>0</v>
      </c>
      <c r="H1585" s="17" t="n">
        <v>0</v>
      </c>
      <c r="I1585" s="17" t="n">
        <v>1</v>
      </c>
      <c r="J1585" s="17" t="n">
        <v>0</v>
      </c>
      <c r="K1585" s="17" t="n">
        <v>1</v>
      </c>
      <c r="L1585" s="17" t="n">
        <v>0</v>
      </c>
      <c r="M1585" s="17" t="n">
        <v>0</v>
      </c>
      <c r="N1585" s="17" t="n">
        <v>18</v>
      </c>
      <c r="O1585" s="17" t="n">
        <v>0</v>
      </c>
      <c r="P1585" s="17" t="n">
        <v>0</v>
      </c>
      <c r="Q1585" s="17" t="n">
        <v>0</v>
      </c>
      <c r="R1585" s="17" t="n">
        <v>0</v>
      </c>
      <c r="S1585" s="17" t="n">
        <v>0</v>
      </c>
      <c r="T1585" s="17" t="n">
        <v>0</v>
      </c>
    </row>
    <row r="1586" customFormat="false" ht="15" hidden="false" customHeight="true" outlineLevel="0" collapsed="false">
      <c r="A1586" s="17" t="s">
        <v>2713</v>
      </c>
      <c r="B1586" s="17" t="s">
        <v>142</v>
      </c>
      <c r="C1586" s="17" t="s">
        <v>148</v>
      </c>
      <c r="D1586" s="17" t="s">
        <v>14443</v>
      </c>
      <c r="E1586" s="17" t="s">
        <v>139</v>
      </c>
      <c r="F1586" s="17" t="s">
        <v>7</v>
      </c>
      <c r="G1586" s="17" t="n">
        <v>1</v>
      </c>
      <c r="H1586" s="17" t="n">
        <v>0</v>
      </c>
      <c r="I1586" s="17" t="n">
        <v>0</v>
      </c>
      <c r="J1586" s="17" t="n">
        <v>0</v>
      </c>
      <c r="K1586" s="17" t="n">
        <v>1</v>
      </c>
      <c r="L1586" s="17" t="n">
        <v>33</v>
      </c>
      <c r="M1586" s="17" t="n">
        <v>0</v>
      </c>
      <c r="N1586" s="17" t="n">
        <v>0</v>
      </c>
      <c r="O1586" s="17" t="n">
        <v>0</v>
      </c>
      <c r="P1586" s="17" t="n">
        <v>0</v>
      </c>
      <c r="Q1586" s="17" t="n">
        <v>0</v>
      </c>
      <c r="R1586" s="17" t="n">
        <v>0</v>
      </c>
      <c r="S1586" s="17" t="n">
        <v>0</v>
      </c>
      <c r="T1586" s="17" t="n">
        <v>0</v>
      </c>
    </row>
    <row r="1587" customFormat="false" ht="15" hidden="false" customHeight="true" outlineLevel="0" collapsed="false">
      <c r="A1587" s="17" t="s">
        <v>2713</v>
      </c>
      <c r="B1587" s="17" t="s">
        <v>142</v>
      </c>
      <c r="C1587" s="17" t="s">
        <v>148</v>
      </c>
      <c r="D1587" s="17" t="s">
        <v>14443</v>
      </c>
      <c r="E1587" s="17" t="s">
        <v>139</v>
      </c>
      <c r="F1587" s="17" t="s">
        <v>150</v>
      </c>
      <c r="G1587" s="17" t="n">
        <v>1</v>
      </c>
      <c r="H1587" s="17" t="n">
        <v>0</v>
      </c>
      <c r="I1587" s="17" t="n">
        <v>0</v>
      </c>
      <c r="J1587" s="17" t="n">
        <v>0</v>
      </c>
      <c r="K1587" s="17" t="n">
        <v>1</v>
      </c>
      <c r="L1587" s="17" t="n">
        <v>33</v>
      </c>
      <c r="M1587" s="17" t="n">
        <v>0</v>
      </c>
      <c r="N1587" s="17" t="n">
        <v>0</v>
      </c>
      <c r="O1587" s="17" t="n">
        <v>0</v>
      </c>
      <c r="P1587" s="17" t="n">
        <v>0</v>
      </c>
      <c r="Q1587" s="17" t="n">
        <v>0</v>
      </c>
      <c r="R1587" s="17" t="n">
        <v>0</v>
      </c>
      <c r="S1587" s="17" t="n">
        <v>0</v>
      </c>
      <c r="T1587" s="17" t="n">
        <v>0</v>
      </c>
    </row>
    <row r="1588" customFormat="false" ht="15" hidden="false" customHeight="true" outlineLevel="0" collapsed="false">
      <c r="A1588" s="17" t="s">
        <v>4170</v>
      </c>
      <c r="B1588" s="17" t="s">
        <v>142</v>
      </c>
      <c r="C1588" s="17" t="s">
        <v>134</v>
      </c>
      <c r="D1588" s="17" t="s">
        <v>14446</v>
      </c>
      <c r="E1588" s="17" t="s">
        <v>243</v>
      </c>
      <c r="F1588" s="17" t="s">
        <v>7</v>
      </c>
      <c r="G1588" s="17" t="n">
        <v>1</v>
      </c>
      <c r="H1588" s="17" t="n">
        <v>1</v>
      </c>
      <c r="I1588" s="17" t="n">
        <v>1</v>
      </c>
      <c r="J1588" s="17" t="n">
        <v>1</v>
      </c>
      <c r="K1588" s="17" t="n">
        <v>1</v>
      </c>
      <c r="L1588" s="17" t="n">
        <v>12547</v>
      </c>
      <c r="M1588" s="17" t="n">
        <v>9514</v>
      </c>
      <c r="N1588" s="17" t="n">
        <v>7587</v>
      </c>
      <c r="O1588" s="17" t="n">
        <v>1707</v>
      </c>
      <c r="P1588" s="17" t="n">
        <v>0</v>
      </c>
      <c r="Q1588" s="17" t="n">
        <v>0</v>
      </c>
      <c r="R1588" s="17" t="n">
        <v>0</v>
      </c>
      <c r="S1588" s="17" t="n">
        <v>0</v>
      </c>
      <c r="T1588" s="17" t="n">
        <v>0</v>
      </c>
    </row>
    <row r="1589" customFormat="false" ht="15" hidden="false" customHeight="true" outlineLevel="0" collapsed="false">
      <c r="A1589" s="17" t="s">
        <v>4170</v>
      </c>
      <c r="B1589" s="17" t="s">
        <v>142</v>
      </c>
      <c r="C1589" s="17" t="s">
        <v>134</v>
      </c>
      <c r="D1589" s="17" t="s">
        <v>14446</v>
      </c>
      <c r="E1589" s="17" t="s">
        <v>243</v>
      </c>
      <c r="F1589" s="17" t="s">
        <v>140</v>
      </c>
      <c r="G1589" s="17" t="n">
        <v>1</v>
      </c>
      <c r="H1589" s="17" t="n">
        <v>1</v>
      </c>
      <c r="I1589" s="17" t="n">
        <v>1</v>
      </c>
      <c r="J1589" s="17" t="n">
        <v>1</v>
      </c>
      <c r="K1589" s="17" t="n">
        <v>1</v>
      </c>
      <c r="L1589" s="17" t="n">
        <v>424</v>
      </c>
      <c r="M1589" s="17" t="n">
        <v>853</v>
      </c>
      <c r="N1589" s="17" t="n">
        <v>2643</v>
      </c>
      <c r="O1589" s="17" t="n">
        <v>328</v>
      </c>
      <c r="P1589" s="17" t="n">
        <v>0</v>
      </c>
      <c r="Q1589" s="17" t="n">
        <v>0</v>
      </c>
      <c r="R1589" s="17" t="n">
        <v>0</v>
      </c>
      <c r="S1589" s="17" t="n">
        <v>0</v>
      </c>
      <c r="T1589" s="17" t="n">
        <v>0</v>
      </c>
    </row>
    <row r="1590" customFormat="false" ht="15" hidden="false" customHeight="true" outlineLevel="0" collapsed="false">
      <c r="A1590" s="17" t="s">
        <v>4170</v>
      </c>
      <c r="B1590" s="17" t="s">
        <v>142</v>
      </c>
      <c r="C1590" s="17" t="s">
        <v>134</v>
      </c>
      <c r="D1590" s="17" t="s">
        <v>14446</v>
      </c>
      <c r="E1590" s="17" t="s">
        <v>243</v>
      </c>
      <c r="F1590" s="17" t="s">
        <v>144</v>
      </c>
      <c r="G1590" s="17" t="n">
        <v>1</v>
      </c>
      <c r="H1590" s="17" t="n">
        <v>1</v>
      </c>
      <c r="I1590" s="17" t="n">
        <v>1</v>
      </c>
      <c r="J1590" s="17" t="n">
        <v>1</v>
      </c>
      <c r="K1590" s="17" t="n">
        <v>1</v>
      </c>
      <c r="L1590" s="17" t="n">
        <v>10304</v>
      </c>
      <c r="M1590" s="17" t="n">
        <v>7582</v>
      </c>
      <c r="N1590" s="17" t="n">
        <v>2628</v>
      </c>
      <c r="O1590" s="17" t="n">
        <v>343</v>
      </c>
      <c r="P1590" s="17" t="n">
        <v>0</v>
      </c>
      <c r="Q1590" s="17" t="n">
        <v>0</v>
      </c>
      <c r="R1590" s="17" t="n">
        <v>0</v>
      </c>
      <c r="S1590" s="17" t="n">
        <v>0</v>
      </c>
      <c r="T1590" s="17" t="n">
        <v>0</v>
      </c>
    </row>
    <row r="1591" customFormat="false" ht="15" hidden="false" customHeight="true" outlineLevel="0" collapsed="false">
      <c r="A1591" s="17" t="s">
        <v>4170</v>
      </c>
      <c r="B1591" s="17" t="s">
        <v>142</v>
      </c>
      <c r="C1591" s="17" t="s">
        <v>134</v>
      </c>
      <c r="D1591" s="17" t="s">
        <v>14446</v>
      </c>
      <c r="E1591" s="17" t="s">
        <v>243</v>
      </c>
      <c r="F1591" s="17" t="s">
        <v>150</v>
      </c>
      <c r="G1591" s="17" t="n">
        <v>1</v>
      </c>
      <c r="H1591" s="17" t="n">
        <v>1</v>
      </c>
      <c r="I1591" s="17" t="n">
        <v>1</v>
      </c>
      <c r="J1591" s="17" t="n">
        <v>1</v>
      </c>
      <c r="K1591" s="17" t="n">
        <v>1</v>
      </c>
      <c r="L1591" s="17" t="n">
        <v>1366</v>
      </c>
      <c r="M1591" s="17" t="n">
        <v>646</v>
      </c>
      <c r="N1591" s="17" t="n">
        <v>1941</v>
      </c>
      <c r="O1591" s="17" t="n">
        <v>859</v>
      </c>
      <c r="P1591" s="17" t="n">
        <v>0</v>
      </c>
      <c r="Q1591" s="17" t="n">
        <v>0</v>
      </c>
      <c r="R1591" s="17" t="n">
        <v>0</v>
      </c>
      <c r="S1591" s="17" t="n">
        <v>0</v>
      </c>
      <c r="T1591" s="17" t="n">
        <v>0</v>
      </c>
    </row>
    <row r="1592" customFormat="false" ht="15" hidden="false" customHeight="true" outlineLevel="0" collapsed="false">
      <c r="A1592" s="17" t="s">
        <v>4170</v>
      </c>
      <c r="B1592" s="17" t="s">
        <v>142</v>
      </c>
      <c r="C1592" s="17" t="s">
        <v>134</v>
      </c>
      <c r="D1592" s="17" t="s">
        <v>14446</v>
      </c>
      <c r="E1592" s="17" t="s">
        <v>243</v>
      </c>
      <c r="F1592" s="17" t="s">
        <v>166</v>
      </c>
      <c r="G1592" s="17" t="n">
        <v>1</v>
      </c>
      <c r="H1592" s="17" t="n">
        <v>1</v>
      </c>
      <c r="I1592" s="17" t="n">
        <v>0</v>
      </c>
      <c r="J1592" s="17" t="n">
        <v>0</v>
      </c>
      <c r="K1592" s="17" t="n">
        <v>1</v>
      </c>
      <c r="L1592" s="17" t="n">
        <v>191</v>
      </c>
      <c r="M1592" s="17" t="n">
        <v>187</v>
      </c>
      <c r="N1592" s="17" t="n">
        <v>0</v>
      </c>
      <c r="O1592" s="17" t="n">
        <v>0</v>
      </c>
      <c r="P1592" s="17" t="n">
        <v>0</v>
      </c>
      <c r="Q1592" s="17" t="n">
        <v>0</v>
      </c>
      <c r="R1592" s="17" t="n">
        <v>0</v>
      </c>
      <c r="S1592" s="17" t="n">
        <v>0</v>
      </c>
      <c r="T1592" s="17" t="n">
        <v>0</v>
      </c>
    </row>
    <row r="1593" customFormat="false" ht="15" hidden="false" customHeight="true" outlineLevel="0" collapsed="false">
      <c r="A1593" s="17" t="s">
        <v>4170</v>
      </c>
      <c r="B1593" s="17" t="s">
        <v>142</v>
      </c>
      <c r="C1593" s="17" t="s">
        <v>134</v>
      </c>
      <c r="D1593" s="17" t="s">
        <v>14446</v>
      </c>
      <c r="E1593" s="17" t="s">
        <v>243</v>
      </c>
      <c r="F1593" s="17" t="s">
        <v>158</v>
      </c>
      <c r="G1593" s="17" t="n">
        <v>1</v>
      </c>
      <c r="H1593" s="17" t="n">
        <v>1</v>
      </c>
      <c r="I1593" s="17" t="n">
        <v>1</v>
      </c>
      <c r="J1593" s="17" t="n">
        <v>1</v>
      </c>
      <c r="K1593" s="17" t="n">
        <v>1</v>
      </c>
      <c r="L1593" s="17" t="n">
        <v>256</v>
      </c>
      <c r="M1593" s="17" t="n">
        <v>241</v>
      </c>
      <c r="N1593" s="17" t="n">
        <v>370</v>
      </c>
      <c r="O1593" s="17" t="n">
        <v>139</v>
      </c>
      <c r="P1593" s="17" t="n">
        <v>0</v>
      </c>
      <c r="Q1593" s="17" t="n">
        <v>0</v>
      </c>
      <c r="R1593" s="17" t="n">
        <v>0</v>
      </c>
      <c r="S1593" s="17" t="n">
        <v>0</v>
      </c>
      <c r="T1593" s="17" t="n">
        <v>0</v>
      </c>
    </row>
    <row r="1594" customFormat="false" ht="15" hidden="false" customHeight="true" outlineLevel="0" collapsed="false">
      <c r="A1594" s="17" t="s">
        <v>4170</v>
      </c>
      <c r="B1594" s="17" t="s">
        <v>142</v>
      </c>
      <c r="C1594" s="17" t="s">
        <v>134</v>
      </c>
      <c r="D1594" s="17" t="s">
        <v>14446</v>
      </c>
      <c r="E1594" s="17" t="s">
        <v>243</v>
      </c>
      <c r="F1594" s="17" t="s">
        <v>169</v>
      </c>
      <c r="G1594" s="17" t="n">
        <v>1</v>
      </c>
      <c r="H1594" s="17" t="n">
        <v>1</v>
      </c>
      <c r="I1594" s="17" t="n">
        <v>1</v>
      </c>
      <c r="J1594" s="17" t="n">
        <v>1</v>
      </c>
      <c r="K1594" s="17" t="n">
        <v>1</v>
      </c>
      <c r="L1594" s="17" t="n">
        <v>6</v>
      </c>
      <c r="M1594" s="17" t="n">
        <v>5</v>
      </c>
      <c r="N1594" s="17" t="n">
        <v>5</v>
      </c>
      <c r="O1594" s="17" t="n">
        <v>38</v>
      </c>
      <c r="P1594" s="17" t="n">
        <v>0</v>
      </c>
      <c r="Q1594" s="17" t="n">
        <v>0</v>
      </c>
      <c r="R1594" s="17" t="n">
        <v>0</v>
      </c>
      <c r="S1594" s="17" t="n">
        <v>0</v>
      </c>
      <c r="T1594" s="17" t="n">
        <v>0</v>
      </c>
    </row>
    <row r="1595" customFormat="false" ht="15" hidden="false" customHeight="true" outlineLevel="0" collapsed="false">
      <c r="A1595" s="17" t="s">
        <v>4170</v>
      </c>
      <c r="B1595" s="17" t="s">
        <v>142</v>
      </c>
      <c r="C1595" s="17" t="s">
        <v>134</v>
      </c>
      <c r="D1595" s="17" t="s">
        <v>14446</v>
      </c>
      <c r="E1595" s="17" t="s">
        <v>139</v>
      </c>
      <c r="F1595" s="17" t="s">
        <v>7</v>
      </c>
      <c r="G1595" s="17" t="n">
        <v>0</v>
      </c>
      <c r="H1595" s="17" t="n">
        <v>1</v>
      </c>
      <c r="I1595" s="17" t="n">
        <v>1</v>
      </c>
      <c r="J1595" s="17" t="n">
        <v>1</v>
      </c>
      <c r="K1595" s="17" t="n">
        <v>1</v>
      </c>
      <c r="L1595" s="17" t="n">
        <v>0</v>
      </c>
      <c r="M1595" s="17" t="n">
        <v>587</v>
      </c>
      <c r="N1595" s="17" t="n">
        <v>861</v>
      </c>
      <c r="O1595" s="17" t="n">
        <v>138</v>
      </c>
      <c r="P1595" s="17" t="n">
        <v>0</v>
      </c>
      <c r="Q1595" s="17" t="n">
        <v>0</v>
      </c>
      <c r="R1595" s="17" t="n">
        <v>0</v>
      </c>
      <c r="S1595" s="17" t="n">
        <v>0</v>
      </c>
      <c r="T1595" s="17" t="n">
        <v>0</v>
      </c>
    </row>
    <row r="1596" customFormat="false" ht="15" hidden="false" customHeight="true" outlineLevel="0" collapsed="false">
      <c r="A1596" s="17" t="s">
        <v>4170</v>
      </c>
      <c r="B1596" s="17" t="s">
        <v>142</v>
      </c>
      <c r="C1596" s="17" t="s">
        <v>134</v>
      </c>
      <c r="D1596" s="17" t="s">
        <v>14446</v>
      </c>
      <c r="E1596" s="17" t="s">
        <v>139</v>
      </c>
      <c r="F1596" s="17" t="s">
        <v>140</v>
      </c>
      <c r="G1596" s="17" t="n">
        <v>0</v>
      </c>
      <c r="H1596" s="17" t="n">
        <v>1</v>
      </c>
      <c r="I1596" s="17" t="n">
        <v>1</v>
      </c>
      <c r="J1596" s="17" t="n">
        <v>1</v>
      </c>
      <c r="K1596" s="17" t="n">
        <v>1</v>
      </c>
      <c r="L1596" s="17" t="n">
        <v>0</v>
      </c>
      <c r="M1596" s="17" t="n">
        <v>370</v>
      </c>
      <c r="N1596" s="17" t="n">
        <v>539</v>
      </c>
      <c r="O1596" s="17" t="n">
        <v>14</v>
      </c>
      <c r="P1596" s="17" t="n">
        <v>0</v>
      </c>
      <c r="Q1596" s="17" t="n">
        <v>0</v>
      </c>
      <c r="R1596" s="17" t="n">
        <v>0</v>
      </c>
      <c r="S1596" s="17" t="n">
        <v>0</v>
      </c>
      <c r="T1596" s="17" t="n">
        <v>0</v>
      </c>
    </row>
    <row r="1597" customFormat="false" ht="15" hidden="false" customHeight="true" outlineLevel="0" collapsed="false">
      <c r="A1597" s="17" t="s">
        <v>4170</v>
      </c>
      <c r="B1597" s="17" t="s">
        <v>142</v>
      </c>
      <c r="C1597" s="17" t="s">
        <v>134</v>
      </c>
      <c r="D1597" s="17" t="s">
        <v>14446</v>
      </c>
      <c r="E1597" s="17" t="s">
        <v>139</v>
      </c>
      <c r="F1597" s="17" t="s">
        <v>150</v>
      </c>
      <c r="G1597" s="17" t="n">
        <v>0</v>
      </c>
      <c r="H1597" s="17" t="n">
        <v>1</v>
      </c>
      <c r="I1597" s="17" t="n">
        <v>1</v>
      </c>
      <c r="J1597" s="17" t="n">
        <v>1</v>
      </c>
      <c r="K1597" s="17" t="n">
        <v>1</v>
      </c>
      <c r="L1597" s="17" t="n">
        <v>0</v>
      </c>
      <c r="M1597" s="17" t="n">
        <v>217</v>
      </c>
      <c r="N1597" s="17" t="n">
        <v>322</v>
      </c>
      <c r="O1597" s="17" t="n">
        <v>122</v>
      </c>
      <c r="P1597" s="17" t="n">
        <v>0</v>
      </c>
      <c r="Q1597" s="17" t="n">
        <v>0</v>
      </c>
      <c r="R1597" s="17" t="n">
        <v>0</v>
      </c>
      <c r="S1597" s="17" t="n">
        <v>0</v>
      </c>
      <c r="T1597" s="17" t="n">
        <v>0</v>
      </c>
    </row>
    <row r="1598" customFormat="false" ht="15" hidden="false" customHeight="true" outlineLevel="0" collapsed="false">
      <c r="A1598" s="17" t="s">
        <v>4170</v>
      </c>
      <c r="B1598" s="17" t="s">
        <v>142</v>
      </c>
      <c r="C1598" s="17" t="s">
        <v>134</v>
      </c>
      <c r="D1598" s="17" t="s">
        <v>14446</v>
      </c>
      <c r="E1598" s="17" t="s">
        <v>139</v>
      </c>
      <c r="F1598" s="17" t="s">
        <v>158</v>
      </c>
      <c r="G1598" s="17" t="n">
        <v>0</v>
      </c>
      <c r="H1598" s="17" t="n">
        <v>0</v>
      </c>
      <c r="I1598" s="17" t="n">
        <v>0</v>
      </c>
      <c r="J1598" s="17" t="n">
        <v>1</v>
      </c>
      <c r="K1598" s="17" t="n">
        <v>1</v>
      </c>
      <c r="L1598" s="17" t="n">
        <v>0</v>
      </c>
      <c r="M1598" s="17" t="n">
        <v>0</v>
      </c>
      <c r="N1598" s="17" t="n">
        <v>0</v>
      </c>
      <c r="O1598" s="17" t="n">
        <v>2</v>
      </c>
      <c r="P1598" s="17" t="n">
        <v>0</v>
      </c>
      <c r="Q1598" s="17" t="n">
        <v>0</v>
      </c>
      <c r="R1598" s="17" t="n">
        <v>0</v>
      </c>
      <c r="S1598" s="17" t="n">
        <v>0</v>
      </c>
      <c r="T1598" s="17" t="n">
        <v>0</v>
      </c>
    </row>
    <row r="1599" customFormat="false" ht="15" hidden="false" customHeight="true" outlineLevel="0" collapsed="false">
      <c r="A1599" s="17" t="s">
        <v>4170</v>
      </c>
      <c r="B1599" s="17" t="s">
        <v>142</v>
      </c>
      <c r="C1599" s="17" t="s">
        <v>148</v>
      </c>
      <c r="D1599" s="17" t="s">
        <v>14443</v>
      </c>
      <c r="E1599" s="17" t="s">
        <v>139</v>
      </c>
      <c r="F1599" s="17" t="s">
        <v>7</v>
      </c>
      <c r="G1599" s="17" t="n">
        <v>6</v>
      </c>
      <c r="H1599" s="17" t="n">
        <v>5</v>
      </c>
      <c r="I1599" s="17" t="n">
        <v>3</v>
      </c>
      <c r="J1599" s="17" t="n">
        <v>1</v>
      </c>
      <c r="K1599" s="17" t="n">
        <v>7</v>
      </c>
      <c r="L1599" s="17" t="n">
        <v>119</v>
      </c>
      <c r="M1599" s="17" t="n">
        <v>39</v>
      </c>
      <c r="N1599" s="17" t="n">
        <v>223</v>
      </c>
      <c r="O1599" s="17" t="n">
        <v>27</v>
      </c>
      <c r="P1599" s="17" t="n">
        <v>0</v>
      </c>
      <c r="Q1599" s="17" t="n">
        <v>0</v>
      </c>
      <c r="R1599" s="17" t="n">
        <v>0</v>
      </c>
      <c r="S1599" s="17" t="n">
        <v>0</v>
      </c>
      <c r="T1599" s="17" t="n">
        <v>0</v>
      </c>
    </row>
    <row r="1600" customFormat="false" ht="15" hidden="false" customHeight="true" outlineLevel="0" collapsed="false">
      <c r="A1600" s="17" t="s">
        <v>4170</v>
      </c>
      <c r="B1600" s="17" t="s">
        <v>142</v>
      </c>
      <c r="C1600" s="17" t="s">
        <v>148</v>
      </c>
      <c r="D1600" s="17" t="s">
        <v>14443</v>
      </c>
      <c r="E1600" s="17" t="s">
        <v>139</v>
      </c>
      <c r="F1600" s="17" t="s">
        <v>140</v>
      </c>
      <c r="G1600" s="17" t="n">
        <v>2</v>
      </c>
      <c r="H1600" s="17" t="n">
        <v>1</v>
      </c>
      <c r="I1600" s="17" t="n">
        <v>2</v>
      </c>
      <c r="J1600" s="17" t="n">
        <v>1</v>
      </c>
      <c r="K1600" s="17" t="n">
        <v>2</v>
      </c>
      <c r="L1600" s="17" t="n">
        <v>7</v>
      </c>
      <c r="M1600" s="17" t="n">
        <v>6</v>
      </c>
      <c r="N1600" s="17" t="n">
        <v>67</v>
      </c>
      <c r="O1600" s="17" t="n">
        <v>5</v>
      </c>
      <c r="P1600" s="17" t="n">
        <v>0</v>
      </c>
      <c r="Q1600" s="17" t="n">
        <v>0</v>
      </c>
      <c r="R1600" s="17" t="n">
        <v>0</v>
      </c>
      <c r="S1600" s="17" t="n">
        <v>0</v>
      </c>
      <c r="T1600" s="17" t="n">
        <v>0</v>
      </c>
    </row>
    <row r="1601" customFormat="false" ht="15" hidden="false" customHeight="true" outlineLevel="0" collapsed="false">
      <c r="A1601" s="17" t="s">
        <v>4170</v>
      </c>
      <c r="B1601" s="17" t="s">
        <v>142</v>
      </c>
      <c r="C1601" s="17" t="s">
        <v>148</v>
      </c>
      <c r="D1601" s="17" t="s">
        <v>14443</v>
      </c>
      <c r="E1601" s="17" t="s">
        <v>139</v>
      </c>
      <c r="F1601" s="17" t="s">
        <v>144</v>
      </c>
      <c r="G1601" s="17" t="n">
        <v>2</v>
      </c>
      <c r="H1601" s="17" t="n">
        <v>1</v>
      </c>
      <c r="I1601" s="17" t="n">
        <v>1</v>
      </c>
      <c r="J1601" s="17" t="n">
        <v>0</v>
      </c>
      <c r="K1601" s="17" t="n">
        <v>3</v>
      </c>
      <c r="L1601" s="17" t="n">
        <v>8</v>
      </c>
      <c r="M1601" s="17" t="n">
        <v>3</v>
      </c>
      <c r="N1601" s="17" t="n">
        <v>1</v>
      </c>
      <c r="O1601" s="17" t="n">
        <v>0</v>
      </c>
      <c r="P1601" s="17" t="n">
        <v>0</v>
      </c>
      <c r="Q1601" s="17" t="n">
        <v>0</v>
      </c>
      <c r="R1601" s="17" t="n">
        <v>0</v>
      </c>
      <c r="S1601" s="17" t="n">
        <v>0</v>
      </c>
      <c r="T1601" s="17" t="n">
        <v>0</v>
      </c>
    </row>
    <row r="1602" customFormat="false" ht="15" hidden="false" customHeight="true" outlineLevel="0" collapsed="false">
      <c r="A1602" s="17" t="s">
        <v>4170</v>
      </c>
      <c r="B1602" s="17" t="s">
        <v>142</v>
      </c>
      <c r="C1602" s="17" t="s">
        <v>148</v>
      </c>
      <c r="D1602" s="17" t="s">
        <v>14443</v>
      </c>
      <c r="E1602" s="17" t="s">
        <v>139</v>
      </c>
      <c r="F1602" s="17" t="s">
        <v>150</v>
      </c>
      <c r="G1602" s="17" t="n">
        <v>5</v>
      </c>
      <c r="H1602" s="17" t="n">
        <v>4</v>
      </c>
      <c r="I1602" s="17" t="n">
        <v>2</v>
      </c>
      <c r="J1602" s="17" t="n">
        <v>1</v>
      </c>
      <c r="K1602" s="17" t="n">
        <v>6</v>
      </c>
      <c r="L1602" s="17" t="n">
        <v>70</v>
      </c>
      <c r="M1602" s="17" t="n">
        <v>20</v>
      </c>
      <c r="N1602" s="17" t="n">
        <v>100</v>
      </c>
      <c r="O1602" s="17" t="n">
        <v>18</v>
      </c>
      <c r="P1602" s="17" t="n">
        <v>0</v>
      </c>
      <c r="Q1602" s="17" t="n">
        <v>0</v>
      </c>
      <c r="R1602" s="17" t="n">
        <v>0</v>
      </c>
      <c r="S1602" s="17" t="n">
        <v>0</v>
      </c>
      <c r="T1602" s="17" t="n">
        <v>0</v>
      </c>
    </row>
    <row r="1603" customFormat="false" ht="15" hidden="false" customHeight="true" outlineLevel="0" collapsed="false">
      <c r="A1603" s="17" t="s">
        <v>4170</v>
      </c>
      <c r="B1603" s="17" t="s">
        <v>142</v>
      </c>
      <c r="C1603" s="17" t="s">
        <v>148</v>
      </c>
      <c r="D1603" s="17" t="s">
        <v>14443</v>
      </c>
      <c r="E1603" s="17" t="s">
        <v>139</v>
      </c>
      <c r="F1603" s="17" t="s">
        <v>166</v>
      </c>
      <c r="G1603" s="17" t="n">
        <v>0</v>
      </c>
      <c r="H1603" s="17" t="n">
        <v>1</v>
      </c>
      <c r="I1603" s="17" t="n">
        <v>0</v>
      </c>
      <c r="J1603" s="17" t="n">
        <v>0</v>
      </c>
      <c r="K1603" s="17" t="n">
        <v>1</v>
      </c>
      <c r="L1603" s="17" t="n">
        <v>0</v>
      </c>
      <c r="M1603" s="17" t="n">
        <v>2</v>
      </c>
      <c r="N1603" s="17" t="n">
        <v>0</v>
      </c>
      <c r="O1603" s="17" t="n">
        <v>0</v>
      </c>
      <c r="P1603" s="17" t="n">
        <v>0</v>
      </c>
      <c r="Q1603" s="17" t="n">
        <v>0</v>
      </c>
      <c r="R1603" s="17" t="n">
        <v>0</v>
      </c>
      <c r="S1603" s="17" t="n">
        <v>0</v>
      </c>
      <c r="T1603" s="17" t="n">
        <v>0</v>
      </c>
    </row>
    <row r="1604" customFormat="false" ht="15" hidden="false" customHeight="true" outlineLevel="0" collapsed="false">
      <c r="A1604" s="17" t="s">
        <v>4170</v>
      </c>
      <c r="B1604" s="17" t="s">
        <v>142</v>
      </c>
      <c r="C1604" s="17" t="s">
        <v>148</v>
      </c>
      <c r="D1604" s="17" t="s">
        <v>14443</v>
      </c>
      <c r="E1604" s="17" t="s">
        <v>139</v>
      </c>
      <c r="F1604" s="17" t="s">
        <v>158</v>
      </c>
      <c r="G1604" s="17" t="n">
        <v>2</v>
      </c>
      <c r="H1604" s="17" t="n">
        <v>3</v>
      </c>
      <c r="I1604" s="17" t="n">
        <v>1</v>
      </c>
      <c r="J1604" s="17" t="n">
        <v>1</v>
      </c>
      <c r="K1604" s="17" t="n">
        <v>4</v>
      </c>
      <c r="L1604" s="17" t="n">
        <v>14</v>
      </c>
      <c r="M1604" s="17" t="n">
        <v>8</v>
      </c>
      <c r="N1604" s="17" t="n">
        <v>52</v>
      </c>
      <c r="O1604" s="17" t="n">
        <v>2</v>
      </c>
      <c r="P1604" s="17" t="n">
        <v>0</v>
      </c>
      <c r="Q1604" s="17" t="n">
        <v>0</v>
      </c>
      <c r="R1604" s="17" t="n">
        <v>0</v>
      </c>
      <c r="S1604" s="17" t="n">
        <v>0</v>
      </c>
      <c r="T1604" s="17" t="n">
        <v>0</v>
      </c>
    </row>
    <row r="1605" customFormat="false" ht="15" hidden="false" customHeight="true" outlineLevel="0" collapsed="false">
      <c r="A1605" s="17" t="s">
        <v>4170</v>
      </c>
      <c r="B1605" s="17" t="s">
        <v>142</v>
      </c>
      <c r="C1605" s="17" t="s">
        <v>148</v>
      </c>
      <c r="D1605" s="17" t="s">
        <v>14443</v>
      </c>
      <c r="E1605" s="17" t="s">
        <v>139</v>
      </c>
      <c r="F1605" s="17" t="s">
        <v>169</v>
      </c>
      <c r="G1605" s="17" t="n">
        <v>2</v>
      </c>
      <c r="H1605" s="17" t="n">
        <v>0</v>
      </c>
      <c r="I1605" s="17" t="n">
        <v>1</v>
      </c>
      <c r="J1605" s="17" t="n">
        <v>1</v>
      </c>
      <c r="K1605" s="17" t="n">
        <v>2</v>
      </c>
      <c r="L1605" s="17" t="n">
        <v>20</v>
      </c>
      <c r="M1605" s="17" t="n">
        <v>0</v>
      </c>
      <c r="N1605" s="17" t="n">
        <v>3</v>
      </c>
      <c r="O1605" s="17" t="n">
        <v>2</v>
      </c>
      <c r="P1605" s="17" t="n">
        <v>0</v>
      </c>
      <c r="Q1605" s="17" t="n">
        <v>0</v>
      </c>
      <c r="R1605" s="17" t="n">
        <v>0</v>
      </c>
      <c r="S1605" s="17" t="n">
        <v>0</v>
      </c>
      <c r="T1605" s="17" t="n">
        <v>0</v>
      </c>
    </row>
    <row r="1606" customFormat="false" ht="15" hidden="false" customHeight="true" outlineLevel="0" collapsed="false">
      <c r="A1606" s="17" t="s">
        <v>4170</v>
      </c>
      <c r="B1606" s="17" t="s">
        <v>142</v>
      </c>
      <c r="C1606" s="17" t="s">
        <v>217</v>
      </c>
      <c r="D1606" s="17" t="s">
        <v>235</v>
      </c>
      <c r="E1606" s="17" t="s">
        <v>243</v>
      </c>
      <c r="F1606" s="17" t="s">
        <v>7</v>
      </c>
      <c r="G1606" s="17" t="n">
        <v>4</v>
      </c>
      <c r="H1606" s="17" t="n">
        <v>4</v>
      </c>
      <c r="I1606" s="17" t="n">
        <v>4</v>
      </c>
      <c r="J1606" s="17" t="n">
        <v>2</v>
      </c>
      <c r="K1606" s="17" t="n">
        <v>4</v>
      </c>
      <c r="L1606" s="17" t="n">
        <v>588</v>
      </c>
      <c r="M1606" s="17" t="n">
        <v>960</v>
      </c>
      <c r="N1606" s="17" t="n">
        <v>526</v>
      </c>
      <c r="O1606" s="17" t="n">
        <v>163</v>
      </c>
      <c r="P1606" s="17" t="n">
        <v>0</v>
      </c>
      <c r="Q1606" s="17" t="n">
        <v>0</v>
      </c>
      <c r="R1606" s="17" t="n">
        <v>0</v>
      </c>
      <c r="S1606" s="17" t="n">
        <v>0</v>
      </c>
      <c r="T1606" s="17" t="n">
        <v>0</v>
      </c>
    </row>
    <row r="1607" customFormat="false" ht="15" hidden="false" customHeight="true" outlineLevel="0" collapsed="false">
      <c r="A1607" s="17" t="s">
        <v>4170</v>
      </c>
      <c r="B1607" s="17" t="s">
        <v>142</v>
      </c>
      <c r="C1607" s="17" t="s">
        <v>217</v>
      </c>
      <c r="D1607" s="17" t="s">
        <v>235</v>
      </c>
      <c r="E1607" s="17" t="s">
        <v>243</v>
      </c>
      <c r="F1607" s="17" t="s">
        <v>140</v>
      </c>
      <c r="G1607" s="17" t="n">
        <v>4</v>
      </c>
      <c r="H1607" s="17" t="n">
        <v>4</v>
      </c>
      <c r="I1607" s="17" t="n">
        <v>3</v>
      </c>
      <c r="J1607" s="17" t="n">
        <v>1</v>
      </c>
      <c r="K1607" s="17" t="n">
        <v>4</v>
      </c>
      <c r="L1607" s="17" t="n">
        <v>87</v>
      </c>
      <c r="M1607" s="17" t="n">
        <v>169</v>
      </c>
      <c r="N1607" s="17" t="n">
        <v>40</v>
      </c>
      <c r="O1607" s="17" t="n">
        <v>34</v>
      </c>
      <c r="P1607" s="17" t="n">
        <v>0</v>
      </c>
      <c r="Q1607" s="17" t="n">
        <v>0</v>
      </c>
      <c r="R1607" s="17" t="n">
        <v>0</v>
      </c>
      <c r="S1607" s="17" t="n">
        <v>0</v>
      </c>
      <c r="T1607" s="17" t="n">
        <v>0</v>
      </c>
    </row>
    <row r="1608" customFormat="false" ht="15" hidden="false" customHeight="true" outlineLevel="0" collapsed="false">
      <c r="A1608" s="17" t="s">
        <v>4170</v>
      </c>
      <c r="B1608" s="17" t="s">
        <v>142</v>
      </c>
      <c r="C1608" s="17" t="s">
        <v>217</v>
      </c>
      <c r="D1608" s="17" t="s">
        <v>235</v>
      </c>
      <c r="E1608" s="17" t="s">
        <v>243</v>
      </c>
      <c r="F1608" s="17" t="s">
        <v>144</v>
      </c>
      <c r="G1608" s="17" t="n">
        <v>1</v>
      </c>
      <c r="H1608" s="17" t="n">
        <v>2</v>
      </c>
      <c r="I1608" s="17" t="n">
        <v>0</v>
      </c>
      <c r="J1608" s="17" t="n">
        <v>0</v>
      </c>
      <c r="K1608" s="17" t="n">
        <v>3</v>
      </c>
      <c r="L1608" s="17" t="n">
        <v>1</v>
      </c>
      <c r="M1608" s="17" t="n">
        <v>10</v>
      </c>
      <c r="N1608" s="17" t="n">
        <v>0</v>
      </c>
      <c r="O1608" s="17" t="n">
        <v>0</v>
      </c>
      <c r="P1608" s="17" t="n">
        <v>0</v>
      </c>
      <c r="Q1608" s="17" t="n">
        <v>0</v>
      </c>
      <c r="R1608" s="17" t="n">
        <v>0</v>
      </c>
      <c r="S1608" s="17" t="n">
        <v>0</v>
      </c>
      <c r="T1608" s="17" t="n">
        <v>0</v>
      </c>
    </row>
    <row r="1609" customFormat="false" ht="15" hidden="false" customHeight="true" outlineLevel="0" collapsed="false">
      <c r="A1609" s="17" t="s">
        <v>4170</v>
      </c>
      <c r="B1609" s="17" t="s">
        <v>142</v>
      </c>
      <c r="C1609" s="17" t="s">
        <v>217</v>
      </c>
      <c r="D1609" s="17" t="s">
        <v>235</v>
      </c>
      <c r="E1609" s="17" t="s">
        <v>243</v>
      </c>
      <c r="F1609" s="17" t="s">
        <v>150</v>
      </c>
      <c r="G1609" s="17" t="n">
        <v>4</v>
      </c>
      <c r="H1609" s="17" t="n">
        <v>4</v>
      </c>
      <c r="I1609" s="17" t="n">
        <v>4</v>
      </c>
      <c r="J1609" s="17" t="n">
        <v>2</v>
      </c>
      <c r="K1609" s="17" t="n">
        <v>4</v>
      </c>
      <c r="L1609" s="17" t="n">
        <v>395</v>
      </c>
      <c r="M1609" s="17" t="n">
        <v>610</v>
      </c>
      <c r="N1609" s="17" t="n">
        <v>379</v>
      </c>
      <c r="O1609" s="17" t="n">
        <v>116</v>
      </c>
      <c r="P1609" s="17" t="n">
        <v>0</v>
      </c>
      <c r="Q1609" s="17" t="n">
        <v>0</v>
      </c>
      <c r="R1609" s="17" t="n">
        <v>0</v>
      </c>
      <c r="S1609" s="17" t="n">
        <v>0</v>
      </c>
      <c r="T1609" s="17" t="n">
        <v>0</v>
      </c>
    </row>
    <row r="1610" customFormat="false" ht="15" hidden="false" customHeight="true" outlineLevel="0" collapsed="false">
      <c r="A1610" s="17" t="s">
        <v>4170</v>
      </c>
      <c r="B1610" s="17" t="s">
        <v>142</v>
      </c>
      <c r="C1610" s="17" t="s">
        <v>217</v>
      </c>
      <c r="D1610" s="17" t="s">
        <v>235</v>
      </c>
      <c r="E1610" s="17" t="s">
        <v>243</v>
      </c>
      <c r="F1610" s="17" t="s">
        <v>166</v>
      </c>
      <c r="G1610" s="17" t="n">
        <v>1</v>
      </c>
      <c r="H1610" s="17" t="n">
        <v>1</v>
      </c>
      <c r="I1610" s="17" t="n">
        <v>0</v>
      </c>
      <c r="J1610" s="17" t="n">
        <v>0</v>
      </c>
      <c r="K1610" s="17" t="n">
        <v>1</v>
      </c>
      <c r="L1610" s="17" t="n">
        <v>2</v>
      </c>
      <c r="M1610" s="17" t="n">
        <v>5</v>
      </c>
      <c r="N1610" s="17" t="n">
        <v>0</v>
      </c>
      <c r="O1610" s="17" t="n">
        <v>0</v>
      </c>
      <c r="P1610" s="17" t="n">
        <v>0</v>
      </c>
      <c r="Q1610" s="17" t="n">
        <v>0</v>
      </c>
      <c r="R1610" s="17" t="n">
        <v>0</v>
      </c>
      <c r="S1610" s="17" t="n">
        <v>0</v>
      </c>
      <c r="T1610" s="17" t="n">
        <v>0</v>
      </c>
    </row>
    <row r="1611" customFormat="false" ht="15" hidden="false" customHeight="true" outlineLevel="0" collapsed="false">
      <c r="A1611" s="17" t="s">
        <v>4170</v>
      </c>
      <c r="B1611" s="17" t="s">
        <v>142</v>
      </c>
      <c r="C1611" s="17" t="s">
        <v>217</v>
      </c>
      <c r="D1611" s="17" t="s">
        <v>235</v>
      </c>
      <c r="E1611" s="17" t="s">
        <v>243</v>
      </c>
      <c r="F1611" s="17" t="s">
        <v>158</v>
      </c>
      <c r="G1611" s="17" t="n">
        <v>4</v>
      </c>
      <c r="H1611" s="17" t="n">
        <v>4</v>
      </c>
      <c r="I1611" s="17" t="n">
        <v>4</v>
      </c>
      <c r="J1611" s="17" t="n">
        <v>1</v>
      </c>
      <c r="K1611" s="17" t="n">
        <v>4</v>
      </c>
      <c r="L1611" s="17" t="n">
        <v>103</v>
      </c>
      <c r="M1611" s="17" t="n">
        <v>163</v>
      </c>
      <c r="N1611" s="17" t="n">
        <v>107</v>
      </c>
      <c r="O1611" s="17" t="n">
        <v>12</v>
      </c>
      <c r="P1611" s="17" t="n">
        <v>0</v>
      </c>
      <c r="Q1611" s="17" t="n">
        <v>0</v>
      </c>
      <c r="R1611" s="17" t="n">
        <v>0</v>
      </c>
      <c r="S1611" s="17" t="n">
        <v>0</v>
      </c>
      <c r="T1611" s="17" t="n">
        <v>0</v>
      </c>
    </row>
    <row r="1612" customFormat="false" ht="15" hidden="false" customHeight="true" outlineLevel="0" collapsed="false">
      <c r="A1612" s="17" t="s">
        <v>4170</v>
      </c>
      <c r="B1612" s="17" t="s">
        <v>142</v>
      </c>
      <c r="C1612" s="17" t="s">
        <v>217</v>
      </c>
      <c r="D1612" s="17" t="s">
        <v>235</v>
      </c>
      <c r="E1612" s="17" t="s">
        <v>243</v>
      </c>
      <c r="F1612" s="17" t="s">
        <v>169</v>
      </c>
      <c r="G1612" s="17" t="n">
        <v>0</v>
      </c>
      <c r="H1612" s="17" t="n">
        <v>2</v>
      </c>
      <c r="I1612" s="17" t="n">
        <v>0</v>
      </c>
      <c r="J1612" s="17" t="n">
        <v>1</v>
      </c>
      <c r="K1612" s="17" t="n">
        <v>2</v>
      </c>
      <c r="L1612" s="17" t="n">
        <v>0</v>
      </c>
      <c r="M1612" s="17" t="n">
        <v>3</v>
      </c>
      <c r="N1612" s="17" t="n">
        <v>0</v>
      </c>
      <c r="O1612" s="17" t="n">
        <v>1</v>
      </c>
      <c r="P1612" s="17" t="n">
        <v>0</v>
      </c>
      <c r="Q1612" s="17" t="n">
        <v>0</v>
      </c>
      <c r="R1612" s="17" t="n">
        <v>0</v>
      </c>
      <c r="S1612" s="17" t="n">
        <v>0</v>
      </c>
      <c r="T1612" s="17" t="n">
        <v>0</v>
      </c>
    </row>
    <row r="1613" customFormat="false" ht="15" hidden="false" customHeight="true" outlineLevel="0" collapsed="false">
      <c r="A1613" s="17" t="s">
        <v>4170</v>
      </c>
      <c r="B1613" s="17" t="s">
        <v>142</v>
      </c>
      <c r="C1613" s="17" t="s">
        <v>217</v>
      </c>
      <c r="D1613" s="17" t="s">
        <v>235</v>
      </c>
      <c r="E1613" s="17" t="s">
        <v>139</v>
      </c>
      <c r="F1613" s="17" t="s">
        <v>7</v>
      </c>
      <c r="G1613" s="17" t="n">
        <v>1</v>
      </c>
      <c r="H1613" s="17" t="n">
        <v>1</v>
      </c>
      <c r="I1613" s="17" t="n">
        <v>1</v>
      </c>
      <c r="J1613" s="17" t="n">
        <v>1</v>
      </c>
      <c r="K1613" s="17" t="n">
        <v>1</v>
      </c>
      <c r="L1613" s="17" t="n">
        <v>52</v>
      </c>
      <c r="M1613" s="17" t="n">
        <v>27</v>
      </c>
      <c r="N1613" s="17" t="n">
        <v>30</v>
      </c>
      <c r="O1613" s="17" t="n">
        <v>5</v>
      </c>
      <c r="P1613" s="17" t="n">
        <v>0</v>
      </c>
      <c r="Q1613" s="17" t="n">
        <v>0</v>
      </c>
      <c r="R1613" s="17" t="n">
        <v>0</v>
      </c>
      <c r="S1613" s="17" t="n">
        <v>0</v>
      </c>
      <c r="T1613" s="17" t="n">
        <v>0</v>
      </c>
    </row>
    <row r="1614" customFormat="false" ht="15" hidden="false" customHeight="true" outlineLevel="0" collapsed="false">
      <c r="A1614" s="17" t="s">
        <v>4170</v>
      </c>
      <c r="B1614" s="17" t="s">
        <v>142</v>
      </c>
      <c r="C1614" s="17" t="s">
        <v>217</v>
      </c>
      <c r="D1614" s="17" t="s">
        <v>235</v>
      </c>
      <c r="E1614" s="17" t="s">
        <v>139</v>
      </c>
      <c r="F1614" s="17" t="s">
        <v>150</v>
      </c>
      <c r="G1614" s="17" t="n">
        <v>1</v>
      </c>
      <c r="H1614" s="17" t="n">
        <v>1</v>
      </c>
      <c r="I1614" s="17" t="n">
        <v>1</v>
      </c>
      <c r="J1614" s="17" t="n">
        <v>0</v>
      </c>
      <c r="K1614" s="17" t="n">
        <v>1</v>
      </c>
      <c r="L1614" s="17" t="n">
        <v>37</v>
      </c>
      <c r="M1614" s="17" t="n">
        <v>25</v>
      </c>
      <c r="N1614" s="17" t="n">
        <v>29</v>
      </c>
      <c r="O1614" s="17" t="n">
        <v>0</v>
      </c>
      <c r="P1614" s="17" t="n">
        <v>0</v>
      </c>
      <c r="Q1614" s="17" t="n">
        <v>0</v>
      </c>
      <c r="R1614" s="17" t="n">
        <v>0</v>
      </c>
      <c r="S1614" s="17" t="n">
        <v>0</v>
      </c>
      <c r="T1614" s="17" t="n">
        <v>0</v>
      </c>
    </row>
    <row r="1615" customFormat="false" ht="15" hidden="false" customHeight="true" outlineLevel="0" collapsed="false">
      <c r="A1615" s="17" t="s">
        <v>4170</v>
      </c>
      <c r="B1615" s="17" t="s">
        <v>142</v>
      </c>
      <c r="C1615" s="17" t="s">
        <v>217</v>
      </c>
      <c r="D1615" s="17" t="s">
        <v>235</v>
      </c>
      <c r="E1615" s="17" t="s">
        <v>139</v>
      </c>
      <c r="F1615" s="17" t="s">
        <v>158</v>
      </c>
      <c r="G1615" s="17" t="n">
        <v>1</v>
      </c>
      <c r="H1615" s="17" t="n">
        <v>1</v>
      </c>
      <c r="I1615" s="17" t="n">
        <v>1</v>
      </c>
      <c r="J1615" s="17" t="n">
        <v>1</v>
      </c>
      <c r="K1615" s="17" t="n">
        <v>1</v>
      </c>
      <c r="L1615" s="17" t="n">
        <v>15</v>
      </c>
      <c r="M1615" s="17" t="n">
        <v>2</v>
      </c>
      <c r="N1615" s="17" t="n">
        <v>1</v>
      </c>
      <c r="O1615" s="17" t="n">
        <v>5</v>
      </c>
      <c r="P1615" s="17" t="n">
        <v>0</v>
      </c>
      <c r="Q1615" s="17" t="n">
        <v>0</v>
      </c>
      <c r="R1615" s="17" t="n">
        <v>0</v>
      </c>
      <c r="S1615" s="17" t="n">
        <v>0</v>
      </c>
      <c r="T1615" s="17" t="n">
        <v>0</v>
      </c>
    </row>
    <row r="1616" customFormat="false" ht="15" hidden="false" customHeight="true" outlineLevel="0" collapsed="false">
      <c r="A1616" s="17" t="s">
        <v>4170</v>
      </c>
      <c r="B1616" s="17" t="s">
        <v>142</v>
      </c>
      <c r="C1616" s="17" t="s">
        <v>217</v>
      </c>
      <c r="D1616" s="17" t="s">
        <v>218</v>
      </c>
      <c r="E1616" s="17" t="s">
        <v>139</v>
      </c>
      <c r="F1616" s="17" t="s">
        <v>7</v>
      </c>
      <c r="G1616" s="17" t="n">
        <v>0</v>
      </c>
      <c r="H1616" s="17" t="n">
        <v>0</v>
      </c>
      <c r="I1616" s="17" t="n">
        <v>1</v>
      </c>
      <c r="J1616" s="17" t="n">
        <v>1</v>
      </c>
      <c r="K1616" s="17" t="n">
        <v>1</v>
      </c>
      <c r="L1616" s="17" t="n">
        <v>0</v>
      </c>
      <c r="M1616" s="17" t="n">
        <v>0</v>
      </c>
      <c r="N1616" s="17" t="n">
        <v>116</v>
      </c>
      <c r="O1616" s="17" t="n">
        <v>110</v>
      </c>
      <c r="P1616" s="17" t="n">
        <v>0</v>
      </c>
      <c r="Q1616" s="17" t="n">
        <v>0</v>
      </c>
      <c r="R1616" s="17" t="n">
        <v>0</v>
      </c>
      <c r="S1616" s="17" t="n">
        <v>0</v>
      </c>
      <c r="T1616" s="17" t="n">
        <v>0</v>
      </c>
    </row>
    <row r="1617" customFormat="false" ht="15" hidden="false" customHeight="true" outlineLevel="0" collapsed="false">
      <c r="A1617" s="17" t="s">
        <v>4170</v>
      </c>
      <c r="B1617" s="17" t="s">
        <v>142</v>
      </c>
      <c r="C1617" s="17" t="s">
        <v>217</v>
      </c>
      <c r="D1617" s="17" t="s">
        <v>218</v>
      </c>
      <c r="E1617" s="17" t="s">
        <v>139</v>
      </c>
      <c r="F1617" s="17" t="s">
        <v>140</v>
      </c>
      <c r="G1617" s="17" t="n">
        <v>0</v>
      </c>
      <c r="H1617" s="17" t="n">
        <v>0</v>
      </c>
      <c r="I1617" s="17" t="n">
        <v>1</v>
      </c>
      <c r="J1617" s="17" t="n">
        <v>0</v>
      </c>
      <c r="K1617" s="17" t="n">
        <v>1</v>
      </c>
      <c r="L1617" s="17" t="n">
        <v>0</v>
      </c>
      <c r="M1617" s="17" t="n">
        <v>0</v>
      </c>
      <c r="N1617" s="17" t="n">
        <v>33</v>
      </c>
      <c r="O1617" s="17" t="n">
        <v>0</v>
      </c>
      <c r="P1617" s="17" t="n">
        <v>0</v>
      </c>
      <c r="Q1617" s="17" t="n">
        <v>0</v>
      </c>
      <c r="R1617" s="17" t="n">
        <v>0</v>
      </c>
      <c r="S1617" s="17" t="n">
        <v>0</v>
      </c>
      <c r="T1617" s="17" t="n">
        <v>0</v>
      </c>
    </row>
    <row r="1618" customFormat="false" ht="15" hidden="false" customHeight="true" outlineLevel="0" collapsed="false">
      <c r="A1618" s="17" t="s">
        <v>4170</v>
      </c>
      <c r="B1618" s="17" t="s">
        <v>142</v>
      </c>
      <c r="C1618" s="17" t="s">
        <v>217</v>
      </c>
      <c r="D1618" s="17" t="s">
        <v>218</v>
      </c>
      <c r="E1618" s="17" t="s">
        <v>139</v>
      </c>
      <c r="F1618" s="17" t="s">
        <v>150</v>
      </c>
      <c r="G1618" s="17" t="n">
        <v>0</v>
      </c>
      <c r="H1618" s="17" t="n">
        <v>0</v>
      </c>
      <c r="I1618" s="17" t="n">
        <v>1</v>
      </c>
      <c r="J1618" s="17" t="n">
        <v>1</v>
      </c>
      <c r="K1618" s="17" t="n">
        <v>1</v>
      </c>
      <c r="L1618" s="17" t="n">
        <v>0</v>
      </c>
      <c r="M1618" s="17" t="n">
        <v>0</v>
      </c>
      <c r="N1618" s="17" t="n">
        <v>66</v>
      </c>
      <c r="O1618" s="17" t="n">
        <v>106</v>
      </c>
      <c r="P1618" s="17" t="n">
        <v>0</v>
      </c>
      <c r="Q1618" s="17" t="n">
        <v>0</v>
      </c>
      <c r="R1618" s="17" t="n">
        <v>0</v>
      </c>
      <c r="S1618" s="17" t="n">
        <v>0</v>
      </c>
      <c r="T1618" s="17" t="n">
        <v>0</v>
      </c>
    </row>
    <row r="1619" customFormat="false" ht="15" hidden="false" customHeight="true" outlineLevel="0" collapsed="false">
      <c r="A1619" s="17" t="s">
        <v>4170</v>
      </c>
      <c r="B1619" s="17" t="s">
        <v>142</v>
      </c>
      <c r="C1619" s="17" t="s">
        <v>217</v>
      </c>
      <c r="D1619" s="17" t="s">
        <v>218</v>
      </c>
      <c r="E1619" s="17" t="s">
        <v>139</v>
      </c>
      <c r="F1619" s="17" t="s">
        <v>158</v>
      </c>
      <c r="G1619" s="17" t="n">
        <v>0</v>
      </c>
      <c r="H1619" s="17" t="n">
        <v>0</v>
      </c>
      <c r="I1619" s="17" t="n">
        <v>1</v>
      </c>
      <c r="J1619" s="17" t="n">
        <v>1</v>
      </c>
      <c r="K1619" s="17" t="n">
        <v>1</v>
      </c>
      <c r="L1619" s="17" t="n">
        <v>0</v>
      </c>
      <c r="M1619" s="17" t="n">
        <v>0</v>
      </c>
      <c r="N1619" s="17" t="n">
        <v>17</v>
      </c>
      <c r="O1619" s="17" t="n">
        <v>4</v>
      </c>
      <c r="P1619" s="17" t="n">
        <v>0</v>
      </c>
      <c r="Q1619" s="17" t="n">
        <v>0</v>
      </c>
      <c r="R1619" s="17" t="n">
        <v>0</v>
      </c>
      <c r="S1619" s="17" t="n">
        <v>0</v>
      </c>
      <c r="T1619" s="17" t="n">
        <v>0</v>
      </c>
    </row>
    <row r="1620" customFormat="false" ht="15" hidden="false" customHeight="true" outlineLevel="0" collapsed="false">
      <c r="A1620" s="17" t="s">
        <v>990</v>
      </c>
      <c r="B1620" s="17" t="s">
        <v>142</v>
      </c>
      <c r="C1620" s="17" t="s">
        <v>134</v>
      </c>
      <c r="D1620" s="17" t="s">
        <v>135</v>
      </c>
      <c r="E1620" s="17" t="s">
        <v>139</v>
      </c>
      <c r="F1620" s="17" t="s">
        <v>7</v>
      </c>
      <c r="G1620" s="17" t="n">
        <v>0</v>
      </c>
      <c r="H1620" s="17" t="n">
        <v>1</v>
      </c>
      <c r="I1620" s="17" t="n">
        <v>0</v>
      </c>
      <c r="J1620" s="17" t="n">
        <v>0</v>
      </c>
      <c r="K1620" s="17" t="n">
        <v>1</v>
      </c>
      <c r="L1620" s="17" t="n">
        <v>0</v>
      </c>
      <c r="M1620" s="17" t="n">
        <v>2</v>
      </c>
      <c r="N1620" s="17" t="n">
        <v>0</v>
      </c>
      <c r="O1620" s="17" t="n">
        <v>0</v>
      </c>
      <c r="P1620" s="17" t="n">
        <v>0</v>
      </c>
      <c r="Q1620" s="17" t="n">
        <v>0</v>
      </c>
      <c r="R1620" s="17" t="n">
        <v>0</v>
      </c>
      <c r="S1620" s="17" t="n">
        <v>0</v>
      </c>
      <c r="T1620" s="17" t="n">
        <v>0</v>
      </c>
    </row>
    <row r="1621" customFormat="false" ht="15" hidden="false" customHeight="true" outlineLevel="0" collapsed="false">
      <c r="A1621" s="17" t="s">
        <v>990</v>
      </c>
      <c r="B1621" s="17" t="s">
        <v>142</v>
      </c>
      <c r="C1621" s="17" t="s">
        <v>134</v>
      </c>
      <c r="D1621" s="17" t="s">
        <v>135</v>
      </c>
      <c r="E1621" s="17" t="s">
        <v>139</v>
      </c>
      <c r="F1621" s="17" t="s">
        <v>158</v>
      </c>
      <c r="G1621" s="17" t="n">
        <v>0</v>
      </c>
      <c r="H1621" s="17" t="n">
        <v>1</v>
      </c>
      <c r="I1621" s="17" t="n">
        <v>0</v>
      </c>
      <c r="J1621" s="17" t="n">
        <v>0</v>
      </c>
      <c r="K1621" s="17" t="n">
        <v>1</v>
      </c>
      <c r="L1621" s="17" t="n">
        <v>0</v>
      </c>
      <c r="M1621" s="17" t="n">
        <v>2</v>
      </c>
      <c r="N1621" s="17" t="n">
        <v>0</v>
      </c>
      <c r="O1621" s="17" t="n">
        <v>0</v>
      </c>
      <c r="P1621" s="17" t="n">
        <v>0</v>
      </c>
      <c r="Q1621" s="17" t="n">
        <v>0</v>
      </c>
      <c r="R1621" s="17" t="n">
        <v>0</v>
      </c>
      <c r="S1621" s="17" t="n">
        <v>0</v>
      </c>
      <c r="T1621" s="17" t="n">
        <v>0</v>
      </c>
    </row>
    <row r="1622" customFormat="false" ht="15" hidden="false" customHeight="true" outlineLevel="0" collapsed="false">
      <c r="A1622" s="17" t="s">
        <v>990</v>
      </c>
      <c r="B1622" s="17" t="s">
        <v>142</v>
      </c>
      <c r="C1622" s="17" t="s">
        <v>148</v>
      </c>
      <c r="D1622" s="17" t="s">
        <v>14443</v>
      </c>
      <c r="E1622" s="17" t="s">
        <v>139</v>
      </c>
      <c r="F1622" s="17" t="s">
        <v>7</v>
      </c>
      <c r="G1622" s="17" t="n">
        <v>1</v>
      </c>
      <c r="H1622" s="17" t="n">
        <v>0</v>
      </c>
      <c r="I1622" s="17" t="n">
        <v>1</v>
      </c>
      <c r="J1622" s="17" t="n">
        <v>0</v>
      </c>
      <c r="K1622" s="17" t="n">
        <v>2</v>
      </c>
      <c r="L1622" s="17" t="n">
        <v>2</v>
      </c>
      <c r="M1622" s="17" t="n">
        <v>0</v>
      </c>
      <c r="N1622" s="17" t="n">
        <v>7</v>
      </c>
      <c r="O1622" s="17" t="n">
        <v>0</v>
      </c>
      <c r="P1622" s="17" t="n">
        <v>0</v>
      </c>
      <c r="Q1622" s="17" t="n">
        <v>0</v>
      </c>
      <c r="R1622" s="17" t="n">
        <v>0</v>
      </c>
      <c r="S1622" s="17" t="n">
        <v>0</v>
      </c>
      <c r="T1622" s="17" t="n">
        <v>0</v>
      </c>
    </row>
    <row r="1623" customFormat="false" ht="15" hidden="false" customHeight="true" outlineLevel="0" collapsed="false">
      <c r="A1623" s="17" t="s">
        <v>990</v>
      </c>
      <c r="B1623" s="17" t="s">
        <v>142</v>
      </c>
      <c r="C1623" s="17" t="s">
        <v>148</v>
      </c>
      <c r="D1623" s="17" t="s">
        <v>14443</v>
      </c>
      <c r="E1623" s="17" t="s">
        <v>139</v>
      </c>
      <c r="F1623" s="17" t="s">
        <v>150</v>
      </c>
      <c r="G1623" s="17" t="n">
        <v>1</v>
      </c>
      <c r="H1623" s="17" t="n">
        <v>0</v>
      </c>
      <c r="I1623" s="17" t="n">
        <v>1</v>
      </c>
      <c r="J1623" s="17" t="n">
        <v>0</v>
      </c>
      <c r="K1623" s="17" t="n">
        <v>2</v>
      </c>
      <c r="L1623" s="17" t="n">
        <v>2</v>
      </c>
      <c r="M1623" s="17" t="n">
        <v>0</v>
      </c>
      <c r="N1623" s="17" t="n">
        <v>7</v>
      </c>
      <c r="O1623" s="17" t="n">
        <v>0</v>
      </c>
      <c r="P1623" s="17" t="n">
        <v>0</v>
      </c>
      <c r="Q1623" s="17" t="n">
        <v>0</v>
      </c>
      <c r="R1623" s="17" t="n">
        <v>0</v>
      </c>
      <c r="S1623" s="17" t="n">
        <v>0</v>
      </c>
      <c r="T1623" s="17" t="n">
        <v>0</v>
      </c>
    </row>
    <row r="1624" customFormat="false" ht="15" hidden="false" customHeight="true" outlineLevel="0" collapsed="false">
      <c r="A1624" s="17" t="s">
        <v>990</v>
      </c>
      <c r="B1624" s="17" t="s">
        <v>142</v>
      </c>
      <c r="C1624" s="17" t="s">
        <v>217</v>
      </c>
      <c r="D1624" s="17" t="s">
        <v>235</v>
      </c>
      <c r="E1624" s="17" t="s">
        <v>243</v>
      </c>
      <c r="F1624" s="17" t="s">
        <v>7</v>
      </c>
      <c r="G1624" s="17" t="n">
        <v>1</v>
      </c>
      <c r="H1624" s="17" t="n">
        <v>1</v>
      </c>
      <c r="I1624" s="17" t="n">
        <v>1</v>
      </c>
      <c r="J1624" s="17" t="n">
        <v>1</v>
      </c>
      <c r="K1624" s="17" t="n">
        <v>1</v>
      </c>
      <c r="L1624" s="17" t="n">
        <v>456</v>
      </c>
      <c r="M1624" s="17" t="n">
        <v>724</v>
      </c>
      <c r="N1624" s="17" t="n">
        <v>743</v>
      </c>
      <c r="O1624" s="17" t="n">
        <v>207</v>
      </c>
      <c r="P1624" s="17" t="n">
        <v>0</v>
      </c>
      <c r="Q1624" s="17" t="n">
        <v>0</v>
      </c>
      <c r="R1624" s="17" t="n">
        <v>0</v>
      </c>
      <c r="S1624" s="17" t="n">
        <v>0</v>
      </c>
      <c r="T1624" s="17" t="n">
        <v>0</v>
      </c>
    </row>
    <row r="1625" customFormat="false" ht="15" hidden="false" customHeight="true" outlineLevel="0" collapsed="false">
      <c r="A1625" s="17" t="s">
        <v>990</v>
      </c>
      <c r="B1625" s="17" t="s">
        <v>142</v>
      </c>
      <c r="C1625" s="17" t="s">
        <v>217</v>
      </c>
      <c r="D1625" s="17" t="s">
        <v>235</v>
      </c>
      <c r="E1625" s="17" t="s">
        <v>243</v>
      </c>
      <c r="F1625" s="17" t="s">
        <v>140</v>
      </c>
      <c r="G1625" s="17" t="n">
        <v>1</v>
      </c>
      <c r="H1625" s="17" t="n">
        <v>1</v>
      </c>
      <c r="I1625" s="17" t="n">
        <v>1</v>
      </c>
      <c r="J1625" s="17" t="n">
        <v>1</v>
      </c>
      <c r="K1625" s="17" t="n">
        <v>1</v>
      </c>
      <c r="L1625" s="17" t="n">
        <v>10</v>
      </c>
      <c r="M1625" s="17" t="n">
        <v>177</v>
      </c>
      <c r="N1625" s="17" t="n">
        <v>42</v>
      </c>
      <c r="O1625" s="17" t="n">
        <v>5</v>
      </c>
      <c r="P1625" s="17" t="n">
        <v>0</v>
      </c>
      <c r="Q1625" s="17" t="n">
        <v>0</v>
      </c>
      <c r="R1625" s="17" t="n">
        <v>0</v>
      </c>
      <c r="S1625" s="17" t="n">
        <v>0</v>
      </c>
      <c r="T1625" s="17" t="n">
        <v>0</v>
      </c>
    </row>
    <row r="1626" customFormat="false" ht="15" hidden="false" customHeight="true" outlineLevel="0" collapsed="false">
      <c r="A1626" s="17" t="s">
        <v>990</v>
      </c>
      <c r="B1626" s="17" t="s">
        <v>142</v>
      </c>
      <c r="C1626" s="17" t="s">
        <v>217</v>
      </c>
      <c r="D1626" s="17" t="s">
        <v>235</v>
      </c>
      <c r="E1626" s="17" t="s">
        <v>243</v>
      </c>
      <c r="F1626" s="17" t="s">
        <v>150</v>
      </c>
      <c r="G1626" s="17" t="n">
        <v>1</v>
      </c>
      <c r="H1626" s="17" t="n">
        <v>1</v>
      </c>
      <c r="I1626" s="17" t="n">
        <v>1</v>
      </c>
      <c r="J1626" s="17" t="n">
        <v>1</v>
      </c>
      <c r="K1626" s="17" t="n">
        <v>1</v>
      </c>
      <c r="L1626" s="17" t="n">
        <v>374</v>
      </c>
      <c r="M1626" s="17" t="n">
        <v>488</v>
      </c>
      <c r="N1626" s="17" t="n">
        <v>601</v>
      </c>
      <c r="O1626" s="17" t="n">
        <v>172</v>
      </c>
      <c r="P1626" s="17" t="n">
        <v>0</v>
      </c>
      <c r="Q1626" s="17" t="n">
        <v>0</v>
      </c>
      <c r="R1626" s="17" t="n">
        <v>0</v>
      </c>
      <c r="S1626" s="17" t="n">
        <v>0</v>
      </c>
      <c r="T1626" s="17" t="n">
        <v>0</v>
      </c>
    </row>
    <row r="1627" customFormat="false" ht="15" hidden="false" customHeight="true" outlineLevel="0" collapsed="false">
      <c r="A1627" s="17" t="s">
        <v>990</v>
      </c>
      <c r="B1627" s="17" t="s">
        <v>142</v>
      </c>
      <c r="C1627" s="17" t="s">
        <v>217</v>
      </c>
      <c r="D1627" s="17" t="s">
        <v>235</v>
      </c>
      <c r="E1627" s="17" t="s">
        <v>243</v>
      </c>
      <c r="F1627" s="17" t="s">
        <v>166</v>
      </c>
      <c r="G1627" s="17" t="n">
        <v>0</v>
      </c>
      <c r="H1627" s="17" t="n">
        <v>0</v>
      </c>
      <c r="I1627" s="17" t="n">
        <v>1</v>
      </c>
      <c r="J1627" s="17" t="n">
        <v>0</v>
      </c>
      <c r="K1627" s="17" t="n">
        <v>1</v>
      </c>
      <c r="L1627" s="17" t="n">
        <v>0</v>
      </c>
      <c r="M1627" s="17" t="n">
        <v>0</v>
      </c>
      <c r="N1627" s="17" t="n">
        <v>1</v>
      </c>
      <c r="O1627" s="17" t="n">
        <v>0</v>
      </c>
      <c r="P1627" s="17" t="n">
        <v>0</v>
      </c>
      <c r="Q1627" s="17" t="n">
        <v>0</v>
      </c>
      <c r="R1627" s="17" t="n">
        <v>0</v>
      </c>
      <c r="S1627" s="17" t="n">
        <v>0</v>
      </c>
      <c r="T1627" s="17" t="n">
        <v>0</v>
      </c>
    </row>
    <row r="1628" customFormat="false" ht="15" hidden="false" customHeight="true" outlineLevel="0" collapsed="false">
      <c r="A1628" s="17" t="s">
        <v>990</v>
      </c>
      <c r="B1628" s="17" t="s">
        <v>142</v>
      </c>
      <c r="C1628" s="17" t="s">
        <v>217</v>
      </c>
      <c r="D1628" s="17" t="s">
        <v>235</v>
      </c>
      <c r="E1628" s="17" t="s">
        <v>243</v>
      </c>
      <c r="F1628" s="17" t="s">
        <v>158</v>
      </c>
      <c r="G1628" s="17" t="n">
        <v>1</v>
      </c>
      <c r="H1628" s="17" t="n">
        <v>1</v>
      </c>
      <c r="I1628" s="17" t="n">
        <v>1</v>
      </c>
      <c r="J1628" s="17" t="n">
        <v>1</v>
      </c>
      <c r="K1628" s="17" t="n">
        <v>1</v>
      </c>
      <c r="L1628" s="17" t="n">
        <v>50</v>
      </c>
      <c r="M1628" s="17" t="n">
        <v>59</v>
      </c>
      <c r="N1628" s="17" t="n">
        <v>80</v>
      </c>
      <c r="O1628" s="17" t="n">
        <v>26</v>
      </c>
      <c r="P1628" s="17" t="n">
        <v>0</v>
      </c>
      <c r="Q1628" s="17" t="n">
        <v>0</v>
      </c>
      <c r="R1628" s="17" t="n">
        <v>0</v>
      </c>
      <c r="S1628" s="17" t="n">
        <v>0</v>
      </c>
      <c r="T1628" s="17" t="n">
        <v>0</v>
      </c>
    </row>
    <row r="1629" customFormat="false" ht="15" hidden="false" customHeight="true" outlineLevel="0" collapsed="false">
      <c r="A1629" s="17" t="s">
        <v>990</v>
      </c>
      <c r="B1629" s="17" t="s">
        <v>142</v>
      </c>
      <c r="C1629" s="17" t="s">
        <v>217</v>
      </c>
      <c r="D1629" s="17" t="s">
        <v>235</v>
      </c>
      <c r="E1629" s="17" t="s">
        <v>243</v>
      </c>
      <c r="F1629" s="17" t="s">
        <v>169</v>
      </c>
      <c r="G1629" s="17" t="n">
        <v>1</v>
      </c>
      <c r="H1629" s="17" t="n">
        <v>0</v>
      </c>
      <c r="I1629" s="17" t="n">
        <v>1</v>
      </c>
      <c r="J1629" s="17" t="n">
        <v>1</v>
      </c>
      <c r="K1629" s="17" t="n">
        <v>1</v>
      </c>
      <c r="L1629" s="17" t="n">
        <v>22</v>
      </c>
      <c r="M1629" s="17" t="n">
        <v>0</v>
      </c>
      <c r="N1629" s="17" t="n">
        <v>19</v>
      </c>
      <c r="O1629" s="17" t="n">
        <v>4</v>
      </c>
      <c r="P1629" s="17" t="n">
        <v>0</v>
      </c>
      <c r="Q1629" s="17" t="n">
        <v>0</v>
      </c>
      <c r="R1629" s="17" t="n">
        <v>0</v>
      </c>
      <c r="S1629" s="17" t="n">
        <v>0</v>
      </c>
      <c r="T1629" s="17" t="n">
        <v>0</v>
      </c>
    </row>
    <row r="1630" customFormat="false" ht="15" hidden="false" customHeight="true" outlineLevel="0" collapsed="false">
      <c r="A1630" s="17" t="s">
        <v>990</v>
      </c>
      <c r="B1630" s="17" t="s">
        <v>142</v>
      </c>
      <c r="C1630" s="17" t="s">
        <v>217</v>
      </c>
      <c r="D1630" s="17" t="s">
        <v>235</v>
      </c>
      <c r="E1630" s="17" t="s">
        <v>139</v>
      </c>
      <c r="F1630" s="17" t="s">
        <v>7</v>
      </c>
      <c r="G1630" s="17" t="n">
        <v>2</v>
      </c>
      <c r="H1630" s="17" t="n">
        <v>2</v>
      </c>
      <c r="I1630" s="17" t="n">
        <v>1</v>
      </c>
      <c r="J1630" s="17" t="n">
        <v>0</v>
      </c>
      <c r="K1630" s="17" t="n">
        <v>2</v>
      </c>
      <c r="L1630" s="17" t="n">
        <v>132</v>
      </c>
      <c r="M1630" s="17" t="n">
        <v>15</v>
      </c>
      <c r="N1630" s="17" t="n">
        <v>2</v>
      </c>
      <c r="O1630" s="17" t="n">
        <v>0</v>
      </c>
      <c r="P1630" s="17" t="n">
        <v>0</v>
      </c>
      <c r="Q1630" s="17" t="n">
        <v>0</v>
      </c>
      <c r="R1630" s="17" t="n">
        <v>0</v>
      </c>
      <c r="S1630" s="17" t="n">
        <v>0</v>
      </c>
      <c r="T1630" s="17" t="n">
        <v>0</v>
      </c>
    </row>
    <row r="1631" customFormat="false" ht="15" hidden="false" customHeight="true" outlineLevel="0" collapsed="false">
      <c r="A1631" s="17" t="s">
        <v>990</v>
      </c>
      <c r="B1631" s="17" t="s">
        <v>142</v>
      </c>
      <c r="C1631" s="17" t="s">
        <v>217</v>
      </c>
      <c r="D1631" s="17" t="s">
        <v>235</v>
      </c>
      <c r="E1631" s="17" t="s">
        <v>139</v>
      </c>
      <c r="F1631" s="17" t="s">
        <v>150</v>
      </c>
      <c r="G1631" s="17" t="n">
        <v>2</v>
      </c>
      <c r="H1631" s="17" t="n">
        <v>2</v>
      </c>
      <c r="I1631" s="17" t="n">
        <v>1</v>
      </c>
      <c r="J1631" s="17" t="n">
        <v>0</v>
      </c>
      <c r="K1631" s="17" t="n">
        <v>2</v>
      </c>
      <c r="L1631" s="17" t="n">
        <v>104</v>
      </c>
      <c r="M1631" s="17" t="n">
        <v>13</v>
      </c>
      <c r="N1631" s="17" t="n">
        <v>2</v>
      </c>
      <c r="O1631" s="17" t="n">
        <v>0</v>
      </c>
      <c r="P1631" s="17" t="n">
        <v>0</v>
      </c>
      <c r="Q1631" s="17" t="n">
        <v>0</v>
      </c>
      <c r="R1631" s="17" t="n">
        <v>0</v>
      </c>
      <c r="S1631" s="17" t="n">
        <v>0</v>
      </c>
      <c r="T1631" s="17" t="n">
        <v>0</v>
      </c>
    </row>
    <row r="1632" customFormat="false" ht="15" hidden="false" customHeight="true" outlineLevel="0" collapsed="false">
      <c r="A1632" s="17" t="s">
        <v>990</v>
      </c>
      <c r="B1632" s="17" t="s">
        <v>142</v>
      </c>
      <c r="C1632" s="17" t="s">
        <v>217</v>
      </c>
      <c r="D1632" s="17" t="s">
        <v>235</v>
      </c>
      <c r="E1632" s="17" t="s">
        <v>139</v>
      </c>
      <c r="F1632" s="17" t="s">
        <v>158</v>
      </c>
      <c r="G1632" s="17" t="n">
        <v>2</v>
      </c>
      <c r="H1632" s="17" t="n">
        <v>1</v>
      </c>
      <c r="I1632" s="17" t="n">
        <v>0</v>
      </c>
      <c r="J1632" s="17" t="n">
        <v>0</v>
      </c>
      <c r="K1632" s="17" t="n">
        <v>2</v>
      </c>
      <c r="L1632" s="17" t="n">
        <v>28</v>
      </c>
      <c r="M1632" s="17" t="n">
        <v>2</v>
      </c>
      <c r="N1632" s="17" t="n">
        <v>0</v>
      </c>
      <c r="O1632" s="17" t="n">
        <v>0</v>
      </c>
      <c r="P1632" s="17" t="n">
        <v>0</v>
      </c>
      <c r="Q1632" s="17" t="n">
        <v>0</v>
      </c>
      <c r="R1632" s="17" t="n">
        <v>0</v>
      </c>
      <c r="S1632" s="17" t="n">
        <v>0</v>
      </c>
      <c r="T1632" s="17" t="n">
        <v>0</v>
      </c>
    </row>
    <row r="1633" customFormat="false" ht="15" hidden="false" customHeight="true" outlineLevel="0" collapsed="false">
      <c r="A1633" s="17" t="s">
        <v>1068</v>
      </c>
      <c r="B1633" s="17" t="s">
        <v>1070</v>
      </c>
      <c r="C1633" s="17" t="s">
        <v>134</v>
      </c>
      <c r="D1633" s="17" t="s">
        <v>135</v>
      </c>
      <c r="E1633" s="17" t="s">
        <v>243</v>
      </c>
      <c r="F1633" s="17" t="s">
        <v>7</v>
      </c>
      <c r="G1633" s="17" t="n">
        <v>2</v>
      </c>
      <c r="H1633" s="17" t="n">
        <v>3</v>
      </c>
      <c r="I1633" s="17" t="n">
        <v>3</v>
      </c>
      <c r="J1633" s="17" t="n">
        <v>3</v>
      </c>
      <c r="K1633" s="17" t="n">
        <v>3</v>
      </c>
      <c r="L1633" s="17" t="n">
        <v>554</v>
      </c>
      <c r="M1633" s="17" t="n">
        <v>989</v>
      </c>
      <c r="N1633" s="17" t="n">
        <v>1069</v>
      </c>
      <c r="O1633" s="17" t="n">
        <v>369</v>
      </c>
      <c r="P1633" s="17" t="n">
        <v>0</v>
      </c>
      <c r="Q1633" s="17" t="n">
        <v>0</v>
      </c>
      <c r="R1633" s="17" t="n">
        <v>0</v>
      </c>
      <c r="S1633" s="17" t="n">
        <v>0</v>
      </c>
      <c r="T1633" s="17" t="n">
        <v>0</v>
      </c>
    </row>
    <row r="1634" customFormat="false" ht="15" hidden="false" customHeight="true" outlineLevel="0" collapsed="false">
      <c r="A1634" s="17" t="s">
        <v>1068</v>
      </c>
      <c r="B1634" s="17" t="s">
        <v>1070</v>
      </c>
      <c r="C1634" s="17" t="s">
        <v>134</v>
      </c>
      <c r="D1634" s="17" t="s">
        <v>135</v>
      </c>
      <c r="E1634" s="17" t="s">
        <v>243</v>
      </c>
      <c r="F1634" s="17" t="s">
        <v>140</v>
      </c>
      <c r="G1634" s="17" t="n">
        <v>2</v>
      </c>
      <c r="H1634" s="17" t="n">
        <v>3</v>
      </c>
      <c r="I1634" s="17" t="n">
        <v>3</v>
      </c>
      <c r="J1634" s="17" t="n">
        <v>1</v>
      </c>
      <c r="K1634" s="17" t="n">
        <v>3</v>
      </c>
      <c r="L1634" s="17" t="n">
        <v>2</v>
      </c>
      <c r="M1634" s="17" t="n">
        <v>71</v>
      </c>
      <c r="N1634" s="17" t="n">
        <v>32</v>
      </c>
      <c r="O1634" s="17" t="n">
        <v>1</v>
      </c>
      <c r="P1634" s="17" t="n">
        <v>0</v>
      </c>
      <c r="Q1634" s="17" t="n">
        <v>0</v>
      </c>
      <c r="R1634" s="17" t="n">
        <v>0</v>
      </c>
      <c r="S1634" s="17" t="n">
        <v>0</v>
      </c>
      <c r="T1634" s="17" t="n">
        <v>0</v>
      </c>
    </row>
    <row r="1635" customFormat="false" ht="15" hidden="false" customHeight="true" outlineLevel="0" collapsed="false">
      <c r="A1635" s="17" t="s">
        <v>1068</v>
      </c>
      <c r="B1635" s="17" t="s">
        <v>1070</v>
      </c>
      <c r="C1635" s="17" t="s">
        <v>134</v>
      </c>
      <c r="D1635" s="17" t="s">
        <v>135</v>
      </c>
      <c r="E1635" s="17" t="s">
        <v>243</v>
      </c>
      <c r="F1635" s="17" t="s">
        <v>144</v>
      </c>
      <c r="G1635" s="17" t="n">
        <v>1</v>
      </c>
      <c r="H1635" s="17" t="n">
        <v>1</v>
      </c>
      <c r="I1635" s="17" t="n">
        <v>1</v>
      </c>
      <c r="J1635" s="17" t="n">
        <v>0</v>
      </c>
      <c r="K1635" s="17" t="n">
        <v>2</v>
      </c>
      <c r="L1635" s="17" t="n">
        <v>82</v>
      </c>
      <c r="M1635" s="17" t="n">
        <v>16</v>
      </c>
      <c r="N1635" s="17" t="n">
        <v>2</v>
      </c>
      <c r="O1635" s="17" t="n">
        <v>0</v>
      </c>
      <c r="P1635" s="17" t="n">
        <v>0</v>
      </c>
      <c r="Q1635" s="17" t="n">
        <v>0</v>
      </c>
      <c r="R1635" s="17" t="n">
        <v>0</v>
      </c>
      <c r="S1635" s="17" t="n">
        <v>0</v>
      </c>
      <c r="T1635" s="17" t="n">
        <v>0</v>
      </c>
    </row>
    <row r="1636" customFormat="false" ht="15" hidden="false" customHeight="true" outlineLevel="0" collapsed="false">
      <c r="A1636" s="17" t="s">
        <v>1068</v>
      </c>
      <c r="B1636" s="17" t="s">
        <v>1070</v>
      </c>
      <c r="C1636" s="17" t="s">
        <v>134</v>
      </c>
      <c r="D1636" s="17" t="s">
        <v>135</v>
      </c>
      <c r="E1636" s="17" t="s">
        <v>243</v>
      </c>
      <c r="F1636" s="17" t="s">
        <v>150</v>
      </c>
      <c r="G1636" s="17" t="n">
        <v>2</v>
      </c>
      <c r="H1636" s="17" t="n">
        <v>3</v>
      </c>
      <c r="I1636" s="17" t="n">
        <v>3</v>
      </c>
      <c r="J1636" s="17" t="n">
        <v>3</v>
      </c>
      <c r="K1636" s="17" t="n">
        <v>3</v>
      </c>
      <c r="L1636" s="17" t="n">
        <v>312</v>
      </c>
      <c r="M1636" s="17" t="n">
        <v>457</v>
      </c>
      <c r="N1636" s="17" t="n">
        <v>517</v>
      </c>
      <c r="O1636" s="17" t="n">
        <v>221</v>
      </c>
      <c r="P1636" s="17" t="n">
        <v>0</v>
      </c>
      <c r="Q1636" s="17" t="n">
        <v>0</v>
      </c>
      <c r="R1636" s="17" t="n">
        <v>0</v>
      </c>
      <c r="S1636" s="17" t="n">
        <v>0</v>
      </c>
      <c r="T1636" s="17" t="n">
        <v>0</v>
      </c>
    </row>
    <row r="1637" customFormat="false" ht="15" hidden="false" customHeight="true" outlineLevel="0" collapsed="false">
      <c r="A1637" s="17" t="s">
        <v>1068</v>
      </c>
      <c r="B1637" s="17" t="s">
        <v>1070</v>
      </c>
      <c r="C1637" s="17" t="s">
        <v>134</v>
      </c>
      <c r="D1637" s="17" t="s">
        <v>135</v>
      </c>
      <c r="E1637" s="17" t="s">
        <v>243</v>
      </c>
      <c r="F1637" s="17" t="s">
        <v>166</v>
      </c>
      <c r="G1637" s="17" t="n">
        <v>0</v>
      </c>
      <c r="H1637" s="17" t="n">
        <v>2</v>
      </c>
      <c r="I1637" s="17" t="n">
        <v>0</v>
      </c>
      <c r="J1637" s="17" t="n">
        <v>0</v>
      </c>
      <c r="K1637" s="17" t="n">
        <v>2</v>
      </c>
      <c r="L1637" s="17" t="n">
        <v>0</v>
      </c>
      <c r="M1637" s="17" t="n">
        <v>10</v>
      </c>
      <c r="N1637" s="17" t="n">
        <v>0</v>
      </c>
      <c r="O1637" s="17" t="n">
        <v>0</v>
      </c>
      <c r="P1637" s="17" t="n">
        <v>0</v>
      </c>
      <c r="Q1637" s="17" t="n">
        <v>0</v>
      </c>
      <c r="R1637" s="17" t="n">
        <v>0</v>
      </c>
      <c r="S1637" s="17" t="n">
        <v>0</v>
      </c>
      <c r="T1637" s="17" t="n">
        <v>0</v>
      </c>
    </row>
    <row r="1638" customFormat="false" ht="15" hidden="false" customHeight="true" outlineLevel="0" collapsed="false">
      <c r="A1638" s="17" t="s">
        <v>1068</v>
      </c>
      <c r="B1638" s="17" t="s">
        <v>1070</v>
      </c>
      <c r="C1638" s="17" t="s">
        <v>134</v>
      </c>
      <c r="D1638" s="17" t="s">
        <v>135</v>
      </c>
      <c r="E1638" s="17" t="s">
        <v>243</v>
      </c>
      <c r="F1638" s="17" t="s">
        <v>158</v>
      </c>
      <c r="G1638" s="17" t="n">
        <v>2</v>
      </c>
      <c r="H1638" s="17" t="n">
        <v>3</v>
      </c>
      <c r="I1638" s="17" t="n">
        <v>3</v>
      </c>
      <c r="J1638" s="17" t="n">
        <v>3</v>
      </c>
      <c r="K1638" s="17" t="n">
        <v>3</v>
      </c>
      <c r="L1638" s="17" t="n">
        <v>137</v>
      </c>
      <c r="M1638" s="17" t="n">
        <v>425</v>
      </c>
      <c r="N1638" s="17" t="n">
        <v>505</v>
      </c>
      <c r="O1638" s="17" t="n">
        <v>144</v>
      </c>
      <c r="P1638" s="17" t="n">
        <v>0</v>
      </c>
      <c r="Q1638" s="17" t="n">
        <v>0</v>
      </c>
      <c r="R1638" s="17" t="n">
        <v>0</v>
      </c>
      <c r="S1638" s="17" t="n">
        <v>0</v>
      </c>
      <c r="T1638" s="17" t="n">
        <v>0</v>
      </c>
    </row>
    <row r="1639" customFormat="false" ht="15" hidden="false" customHeight="true" outlineLevel="0" collapsed="false">
      <c r="A1639" s="17" t="s">
        <v>1068</v>
      </c>
      <c r="B1639" s="17" t="s">
        <v>1070</v>
      </c>
      <c r="C1639" s="17" t="s">
        <v>134</v>
      </c>
      <c r="D1639" s="17" t="s">
        <v>135</v>
      </c>
      <c r="E1639" s="17" t="s">
        <v>243</v>
      </c>
      <c r="F1639" s="17" t="s">
        <v>169</v>
      </c>
      <c r="G1639" s="17" t="n">
        <v>2</v>
      </c>
      <c r="H1639" s="17" t="n">
        <v>2</v>
      </c>
      <c r="I1639" s="17" t="n">
        <v>2</v>
      </c>
      <c r="J1639" s="17" t="n">
        <v>1</v>
      </c>
      <c r="K1639" s="17" t="n">
        <v>3</v>
      </c>
      <c r="L1639" s="17" t="n">
        <v>21</v>
      </c>
      <c r="M1639" s="17" t="n">
        <v>10</v>
      </c>
      <c r="N1639" s="17" t="n">
        <v>13</v>
      </c>
      <c r="O1639" s="17" t="n">
        <v>3</v>
      </c>
      <c r="P1639" s="17" t="n">
        <v>0</v>
      </c>
      <c r="Q1639" s="17" t="n">
        <v>0</v>
      </c>
      <c r="R1639" s="17" t="n">
        <v>0</v>
      </c>
      <c r="S1639" s="17" t="n">
        <v>0</v>
      </c>
      <c r="T1639" s="17" t="n">
        <v>0</v>
      </c>
    </row>
    <row r="1640" customFormat="false" ht="15" hidden="false" customHeight="true" outlineLevel="0" collapsed="false">
      <c r="A1640" s="17" t="s">
        <v>1068</v>
      </c>
      <c r="B1640" s="17" t="s">
        <v>1070</v>
      </c>
      <c r="C1640" s="17" t="s">
        <v>134</v>
      </c>
      <c r="D1640" s="17" t="s">
        <v>135</v>
      </c>
      <c r="E1640" s="17" t="s">
        <v>139</v>
      </c>
      <c r="F1640" s="17" t="s">
        <v>7</v>
      </c>
      <c r="G1640" s="17" t="n">
        <v>0</v>
      </c>
      <c r="H1640" s="17" t="n">
        <v>2</v>
      </c>
      <c r="I1640" s="17" t="n">
        <v>3</v>
      </c>
      <c r="J1640" s="17" t="n">
        <v>4</v>
      </c>
      <c r="K1640" s="17" t="n">
        <v>6</v>
      </c>
      <c r="L1640" s="17" t="n">
        <v>0</v>
      </c>
      <c r="M1640" s="17" t="n">
        <v>459</v>
      </c>
      <c r="N1640" s="17" t="n">
        <v>778</v>
      </c>
      <c r="O1640" s="17" t="n">
        <v>157</v>
      </c>
      <c r="P1640" s="17" t="n">
        <v>0</v>
      </c>
      <c r="Q1640" s="17" t="n">
        <v>0</v>
      </c>
      <c r="R1640" s="17" t="n">
        <v>0</v>
      </c>
      <c r="S1640" s="17" t="n">
        <v>0</v>
      </c>
      <c r="T1640" s="17" t="n">
        <v>0</v>
      </c>
    </row>
    <row r="1641" customFormat="false" ht="15" hidden="false" customHeight="true" outlineLevel="0" collapsed="false">
      <c r="A1641" s="17" t="s">
        <v>1068</v>
      </c>
      <c r="B1641" s="17" t="s">
        <v>1070</v>
      </c>
      <c r="C1641" s="17" t="s">
        <v>134</v>
      </c>
      <c r="D1641" s="17" t="s">
        <v>135</v>
      </c>
      <c r="E1641" s="17" t="s">
        <v>139</v>
      </c>
      <c r="F1641" s="17" t="s">
        <v>140</v>
      </c>
      <c r="G1641" s="17" t="n">
        <v>0</v>
      </c>
      <c r="H1641" s="17" t="n">
        <v>0</v>
      </c>
      <c r="I1641" s="17" t="n">
        <v>2</v>
      </c>
      <c r="J1641" s="17" t="n">
        <v>1</v>
      </c>
      <c r="K1641" s="17" t="n">
        <v>2</v>
      </c>
      <c r="L1641" s="17" t="n">
        <v>0</v>
      </c>
      <c r="M1641" s="17" t="n">
        <v>0</v>
      </c>
      <c r="N1641" s="17" t="n">
        <v>136</v>
      </c>
      <c r="O1641" s="17" t="n">
        <v>4</v>
      </c>
      <c r="P1641" s="17" t="n">
        <v>0</v>
      </c>
      <c r="Q1641" s="17" t="n">
        <v>0</v>
      </c>
      <c r="R1641" s="17" t="n">
        <v>0</v>
      </c>
      <c r="S1641" s="17" t="n">
        <v>0</v>
      </c>
      <c r="T1641" s="17" t="n">
        <v>0</v>
      </c>
    </row>
    <row r="1642" customFormat="false" ht="15" hidden="false" customHeight="true" outlineLevel="0" collapsed="false">
      <c r="A1642" s="17" t="s">
        <v>1068</v>
      </c>
      <c r="B1642" s="17" t="s">
        <v>1070</v>
      </c>
      <c r="C1642" s="17" t="s">
        <v>134</v>
      </c>
      <c r="D1642" s="17" t="s">
        <v>135</v>
      </c>
      <c r="E1642" s="17" t="s">
        <v>139</v>
      </c>
      <c r="F1642" s="17" t="s">
        <v>144</v>
      </c>
      <c r="G1642" s="17" t="n">
        <v>0</v>
      </c>
      <c r="H1642" s="17" t="n">
        <v>1</v>
      </c>
      <c r="I1642" s="17" t="n">
        <v>1</v>
      </c>
      <c r="J1642" s="17" t="n">
        <v>0</v>
      </c>
      <c r="K1642" s="17" t="n">
        <v>2</v>
      </c>
      <c r="L1642" s="17" t="n">
        <v>0</v>
      </c>
      <c r="M1642" s="17" t="n">
        <v>12</v>
      </c>
      <c r="N1642" s="17" t="n">
        <v>209</v>
      </c>
      <c r="O1642" s="17" t="n">
        <v>0</v>
      </c>
      <c r="P1642" s="17" t="n">
        <v>0</v>
      </c>
      <c r="Q1642" s="17" t="n">
        <v>0</v>
      </c>
      <c r="R1642" s="17" t="n">
        <v>0</v>
      </c>
      <c r="S1642" s="17" t="n">
        <v>0</v>
      </c>
      <c r="T1642" s="17" t="n">
        <v>0</v>
      </c>
    </row>
    <row r="1643" customFormat="false" ht="15" hidden="false" customHeight="true" outlineLevel="0" collapsed="false">
      <c r="A1643" s="17" t="s">
        <v>1068</v>
      </c>
      <c r="B1643" s="17" t="s">
        <v>1070</v>
      </c>
      <c r="C1643" s="17" t="s">
        <v>134</v>
      </c>
      <c r="D1643" s="17" t="s">
        <v>135</v>
      </c>
      <c r="E1643" s="17" t="s">
        <v>139</v>
      </c>
      <c r="F1643" s="17" t="s">
        <v>150</v>
      </c>
      <c r="G1643" s="17" t="n">
        <v>0</v>
      </c>
      <c r="H1643" s="17" t="n">
        <v>2</v>
      </c>
      <c r="I1643" s="17" t="n">
        <v>1</v>
      </c>
      <c r="J1643" s="17" t="n">
        <v>4</v>
      </c>
      <c r="K1643" s="17" t="n">
        <v>5</v>
      </c>
      <c r="L1643" s="17" t="n">
        <v>0</v>
      </c>
      <c r="M1643" s="17" t="n">
        <v>391</v>
      </c>
      <c r="N1643" s="17" t="n">
        <v>343</v>
      </c>
      <c r="O1643" s="17" t="n">
        <v>137</v>
      </c>
      <c r="P1643" s="17" t="n">
        <v>0</v>
      </c>
      <c r="Q1643" s="17" t="n">
        <v>0</v>
      </c>
      <c r="R1643" s="17" t="n">
        <v>0</v>
      </c>
      <c r="S1643" s="17" t="n">
        <v>0</v>
      </c>
      <c r="T1643" s="17" t="n">
        <v>0</v>
      </c>
    </row>
    <row r="1644" customFormat="false" ht="15" hidden="false" customHeight="true" outlineLevel="0" collapsed="false">
      <c r="A1644" s="17" t="s">
        <v>1068</v>
      </c>
      <c r="B1644" s="17" t="s">
        <v>1070</v>
      </c>
      <c r="C1644" s="17" t="s">
        <v>134</v>
      </c>
      <c r="D1644" s="17" t="s">
        <v>135</v>
      </c>
      <c r="E1644" s="17" t="s">
        <v>139</v>
      </c>
      <c r="F1644" s="17" t="s">
        <v>166</v>
      </c>
      <c r="G1644" s="17" t="n">
        <v>0</v>
      </c>
      <c r="H1644" s="17" t="n">
        <v>0</v>
      </c>
      <c r="I1644" s="17" t="n">
        <v>0</v>
      </c>
      <c r="J1644" s="17" t="n">
        <v>1</v>
      </c>
      <c r="K1644" s="17" t="n">
        <v>1</v>
      </c>
      <c r="L1644" s="17" t="n">
        <v>0</v>
      </c>
      <c r="M1644" s="17" t="n">
        <v>0</v>
      </c>
      <c r="N1644" s="17" t="n">
        <v>0</v>
      </c>
      <c r="O1644" s="17" t="n">
        <v>13</v>
      </c>
      <c r="P1644" s="17" t="n">
        <v>0</v>
      </c>
      <c r="Q1644" s="17" t="n">
        <v>0</v>
      </c>
      <c r="R1644" s="17" t="n">
        <v>0</v>
      </c>
      <c r="S1644" s="17" t="n">
        <v>0</v>
      </c>
      <c r="T1644" s="17" t="n">
        <v>0</v>
      </c>
    </row>
    <row r="1645" customFormat="false" ht="15" hidden="false" customHeight="true" outlineLevel="0" collapsed="false">
      <c r="A1645" s="17" t="s">
        <v>1068</v>
      </c>
      <c r="B1645" s="17" t="s">
        <v>1070</v>
      </c>
      <c r="C1645" s="17" t="s">
        <v>134</v>
      </c>
      <c r="D1645" s="17" t="s">
        <v>135</v>
      </c>
      <c r="E1645" s="17" t="s">
        <v>139</v>
      </c>
      <c r="F1645" s="17" t="s">
        <v>158</v>
      </c>
      <c r="G1645" s="17" t="n">
        <v>0</v>
      </c>
      <c r="H1645" s="17" t="n">
        <v>2</v>
      </c>
      <c r="I1645" s="17" t="n">
        <v>2</v>
      </c>
      <c r="J1645" s="17" t="n">
        <v>1</v>
      </c>
      <c r="K1645" s="17" t="n">
        <v>3</v>
      </c>
      <c r="L1645" s="17" t="n">
        <v>0</v>
      </c>
      <c r="M1645" s="17" t="n">
        <v>56</v>
      </c>
      <c r="N1645" s="17" t="n">
        <v>90</v>
      </c>
      <c r="O1645" s="17" t="n">
        <v>3</v>
      </c>
      <c r="P1645" s="17" t="n">
        <v>0</v>
      </c>
      <c r="Q1645" s="17" t="n">
        <v>0</v>
      </c>
      <c r="R1645" s="17" t="n">
        <v>0</v>
      </c>
      <c r="S1645" s="17" t="n">
        <v>0</v>
      </c>
      <c r="T1645" s="17" t="n">
        <v>0</v>
      </c>
    </row>
    <row r="1646" customFormat="false" ht="15" hidden="false" customHeight="true" outlineLevel="0" collapsed="false">
      <c r="A1646" s="17" t="s">
        <v>1068</v>
      </c>
      <c r="B1646" s="17" t="s">
        <v>1070</v>
      </c>
      <c r="C1646" s="17" t="s">
        <v>134</v>
      </c>
      <c r="D1646" s="17" t="s">
        <v>177</v>
      </c>
      <c r="E1646" s="17" t="s">
        <v>243</v>
      </c>
      <c r="F1646" s="17" t="s">
        <v>7</v>
      </c>
      <c r="G1646" s="17" t="n">
        <v>1</v>
      </c>
      <c r="H1646" s="17" t="n">
        <v>1</v>
      </c>
      <c r="I1646" s="17" t="n">
        <v>1</v>
      </c>
      <c r="J1646" s="17" t="n">
        <v>1</v>
      </c>
      <c r="K1646" s="17" t="n">
        <v>1</v>
      </c>
      <c r="L1646" s="17" t="n">
        <v>162</v>
      </c>
      <c r="M1646" s="17" t="n">
        <v>64</v>
      </c>
      <c r="N1646" s="17" t="n">
        <v>109</v>
      </c>
      <c r="O1646" s="17" t="n">
        <v>9</v>
      </c>
      <c r="P1646" s="17" t="n">
        <v>0</v>
      </c>
      <c r="Q1646" s="17" t="n">
        <v>0</v>
      </c>
      <c r="R1646" s="17" t="n">
        <v>0</v>
      </c>
      <c r="S1646" s="17" t="n">
        <v>0</v>
      </c>
      <c r="T1646" s="17" t="n">
        <v>0</v>
      </c>
    </row>
    <row r="1647" customFormat="false" ht="15" hidden="false" customHeight="true" outlineLevel="0" collapsed="false">
      <c r="A1647" s="17" t="s">
        <v>1068</v>
      </c>
      <c r="B1647" s="17" t="s">
        <v>1070</v>
      </c>
      <c r="C1647" s="17" t="s">
        <v>134</v>
      </c>
      <c r="D1647" s="17" t="s">
        <v>177</v>
      </c>
      <c r="E1647" s="17" t="s">
        <v>243</v>
      </c>
      <c r="F1647" s="17" t="s">
        <v>140</v>
      </c>
      <c r="G1647" s="17" t="n">
        <v>0</v>
      </c>
      <c r="H1647" s="17" t="n">
        <v>1</v>
      </c>
      <c r="I1647" s="17" t="n">
        <v>1</v>
      </c>
      <c r="J1647" s="17" t="n">
        <v>1</v>
      </c>
      <c r="K1647" s="17" t="n">
        <v>1</v>
      </c>
      <c r="L1647" s="17" t="n">
        <v>0</v>
      </c>
      <c r="M1647" s="17" t="n">
        <v>3</v>
      </c>
      <c r="N1647" s="17" t="n">
        <v>3</v>
      </c>
      <c r="O1647" s="17" t="n">
        <v>5</v>
      </c>
      <c r="P1647" s="17" t="n">
        <v>0</v>
      </c>
      <c r="Q1647" s="17" t="n">
        <v>0</v>
      </c>
      <c r="R1647" s="17" t="n">
        <v>0</v>
      </c>
      <c r="S1647" s="17" t="n">
        <v>0</v>
      </c>
      <c r="T1647" s="17" t="n">
        <v>0</v>
      </c>
    </row>
    <row r="1648" customFormat="false" ht="15" hidden="false" customHeight="true" outlineLevel="0" collapsed="false">
      <c r="A1648" s="17" t="s">
        <v>1068</v>
      </c>
      <c r="B1648" s="17" t="s">
        <v>1070</v>
      </c>
      <c r="C1648" s="17" t="s">
        <v>134</v>
      </c>
      <c r="D1648" s="17" t="s">
        <v>177</v>
      </c>
      <c r="E1648" s="17" t="s">
        <v>243</v>
      </c>
      <c r="F1648" s="17" t="s">
        <v>144</v>
      </c>
      <c r="G1648" s="17" t="n">
        <v>1</v>
      </c>
      <c r="H1648" s="17" t="n">
        <v>0</v>
      </c>
      <c r="I1648" s="17" t="n">
        <v>1</v>
      </c>
      <c r="J1648" s="17" t="n">
        <v>1</v>
      </c>
      <c r="K1648" s="17" t="n">
        <v>1</v>
      </c>
      <c r="L1648" s="17" t="n">
        <v>64</v>
      </c>
      <c r="M1648" s="17" t="n">
        <v>0</v>
      </c>
      <c r="N1648" s="17" t="n">
        <v>3</v>
      </c>
      <c r="O1648" s="17" t="n">
        <v>2</v>
      </c>
      <c r="P1648" s="17" t="n">
        <v>0</v>
      </c>
      <c r="Q1648" s="17" t="n">
        <v>0</v>
      </c>
      <c r="R1648" s="17" t="n">
        <v>0</v>
      </c>
      <c r="S1648" s="17" t="n">
        <v>0</v>
      </c>
      <c r="T1648" s="17" t="n">
        <v>0</v>
      </c>
    </row>
    <row r="1649" customFormat="false" ht="15" hidden="false" customHeight="true" outlineLevel="0" collapsed="false">
      <c r="A1649" s="17" t="s">
        <v>1068</v>
      </c>
      <c r="B1649" s="17" t="s">
        <v>1070</v>
      </c>
      <c r="C1649" s="17" t="s">
        <v>134</v>
      </c>
      <c r="D1649" s="17" t="s">
        <v>177</v>
      </c>
      <c r="E1649" s="17" t="s">
        <v>243</v>
      </c>
      <c r="F1649" s="17" t="s">
        <v>150</v>
      </c>
      <c r="G1649" s="17" t="n">
        <v>1</v>
      </c>
      <c r="H1649" s="17" t="n">
        <v>1</v>
      </c>
      <c r="I1649" s="17" t="n">
        <v>1</v>
      </c>
      <c r="J1649" s="17" t="n">
        <v>1</v>
      </c>
      <c r="K1649" s="17" t="n">
        <v>1</v>
      </c>
      <c r="L1649" s="17" t="n">
        <v>97</v>
      </c>
      <c r="M1649" s="17" t="n">
        <v>41</v>
      </c>
      <c r="N1649" s="17" t="n">
        <v>96</v>
      </c>
      <c r="O1649" s="17" t="n">
        <v>2</v>
      </c>
      <c r="P1649" s="17" t="n">
        <v>0</v>
      </c>
      <c r="Q1649" s="17" t="n">
        <v>0</v>
      </c>
      <c r="R1649" s="17" t="n">
        <v>0</v>
      </c>
      <c r="S1649" s="17" t="n">
        <v>0</v>
      </c>
      <c r="T1649" s="17" t="n">
        <v>0</v>
      </c>
    </row>
    <row r="1650" customFormat="false" ht="15" hidden="false" customHeight="true" outlineLevel="0" collapsed="false">
      <c r="A1650" s="17" t="s">
        <v>1068</v>
      </c>
      <c r="B1650" s="17" t="s">
        <v>1070</v>
      </c>
      <c r="C1650" s="17" t="s">
        <v>134</v>
      </c>
      <c r="D1650" s="17" t="s">
        <v>177</v>
      </c>
      <c r="E1650" s="17" t="s">
        <v>243</v>
      </c>
      <c r="F1650" s="17" t="s">
        <v>166</v>
      </c>
      <c r="G1650" s="17" t="n">
        <v>0</v>
      </c>
      <c r="H1650" s="17" t="n">
        <v>1</v>
      </c>
      <c r="I1650" s="17" t="n">
        <v>0</v>
      </c>
      <c r="J1650" s="17" t="n">
        <v>0</v>
      </c>
      <c r="K1650" s="17" t="n">
        <v>1</v>
      </c>
      <c r="L1650" s="17" t="n">
        <v>0</v>
      </c>
      <c r="M1650" s="17" t="n">
        <v>6</v>
      </c>
      <c r="N1650" s="17" t="n">
        <v>0</v>
      </c>
      <c r="O1650" s="17" t="n">
        <v>0</v>
      </c>
      <c r="P1650" s="17" t="n">
        <v>0</v>
      </c>
      <c r="Q1650" s="17" t="n">
        <v>0</v>
      </c>
      <c r="R1650" s="17" t="n">
        <v>0</v>
      </c>
      <c r="S1650" s="17" t="n">
        <v>0</v>
      </c>
      <c r="T1650" s="17" t="n">
        <v>0</v>
      </c>
    </row>
    <row r="1651" customFormat="false" ht="15" hidden="false" customHeight="true" outlineLevel="0" collapsed="false">
      <c r="A1651" s="17" t="s">
        <v>1068</v>
      </c>
      <c r="B1651" s="17" t="s">
        <v>1070</v>
      </c>
      <c r="C1651" s="17" t="s">
        <v>134</v>
      </c>
      <c r="D1651" s="17" t="s">
        <v>177</v>
      </c>
      <c r="E1651" s="17" t="s">
        <v>243</v>
      </c>
      <c r="F1651" s="17" t="s">
        <v>158</v>
      </c>
      <c r="G1651" s="17" t="n">
        <v>1</v>
      </c>
      <c r="H1651" s="17" t="n">
        <v>1</v>
      </c>
      <c r="I1651" s="17" t="n">
        <v>1</v>
      </c>
      <c r="J1651" s="17" t="n">
        <v>0</v>
      </c>
      <c r="K1651" s="17" t="n">
        <v>1</v>
      </c>
      <c r="L1651" s="17" t="n">
        <v>1</v>
      </c>
      <c r="M1651" s="17" t="n">
        <v>14</v>
      </c>
      <c r="N1651" s="17" t="n">
        <v>7</v>
      </c>
      <c r="O1651" s="17" t="n">
        <v>0</v>
      </c>
      <c r="P1651" s="17" t="n">
        <v>0</v>
      </c>
      <c r="Q1651" s="17" t="n">
        <v>0</v>
      </c>
      <c r="R1651" s="17" t="n">
        <v>0</v>
      </c>
      <c r="S1651" s="17" t="n">
        <v>0</v>
      </c>
      <c r="T1651" s="17" t="n">
        <v>0</v>
      </c>
    </row>
    <row r="1652" customFormat="false" ht="15" hidden="false" customHeight="true" outlineLevel="0" collapsed="false">
      <c r="A1652" s="17" t="s">
        <v>1068</v>
      </c>
      <c r="B1652" s="17" t="s">
        <v>1070</v>
      </c>
      <c r="C1652" s="17" t="s">
        <v>134</v>
      </c>
      <c r="D1652" s="17" t="s">
        <v>177</v>
      </c>
      <c r="E1652" s="17" t="s">
        <v>139</v>
      </c>
      <c r="F1652" s="17" t="s">
        <v>7</v>
      </c>
      <c r="G1652" s="17" t="n">
        <v>0</v>
      </c>
      <c r="H1652" s="17" t="n">
        <v>0</v>
      </c>
      <c r="I1652" s="17" t="n">
        <v>1</v>
      </c>
      <c r="J1652" s="17" t="n">
        <v>1</v>
      </c>
      <c r="K1652" s="17" t="n">
        <v>1</v>
      </c>
      <c r="L1652" s="17" t="n">
        <v>0</v>
      </c>
      <c r="M1652" s="17" t="n">
        <v>0</v>
      </c>
      <c r="N1652" s="17" t="n">
        <v>100</v>
      </c>
      <c r="O1652" s="17" t="n">
        <v>25</v>
      </c>
      <c r="P1652" s="17" t="n">
        <v>0</v>
      </c>
      <c r="Q1652" s="17" t="n">
        <v>0</v>
      </c>
      <c r="R1652" s="17" t="n">
        <v>0</v>
      </c>
      <c r="S1652" s="17" t="n">
        <v>0</v>
      </c>
      <c r="T1652" s="17" t="n">
        <v>0</v>
      </c>
    </row>
    <row r="1653" customFormat="false" ht="15" hidden="false" customHeight="true" outlineLevel="0" collapsed="false">
      <c r="A1653" s="17" t="s">
        <v>1068</v>
      </c>
      <c r="B1653" s="17" t="s">
        <v>1070</v>
      </c>
      <c r="C1653" s="17" t="s">
        <v>134</v>
      </c>
      <c r="D1653" s="17" t="s">
        <v>177</v>
      </c>
      <c r="E1653" s="17" t="s">
        <v>139</v>
      </c>
      <c r="F1653" s="17" t="s">
        <v>158</v>
      </c>
      <c r="G1653" s="17" t="n">
        <v>0</v>
      </c>
      <c r="H1653" s="17" t="n">
        <v>0</v>
      </c>
      <c r="I1653" s="17" t="n">
        <v>1</v>
      </c>
      <c r="J1653" s="17" t="n">
        <v>1</v>
      </c>
      <c r="K1653" s="17" t="n">
        <v>1</v>
      </c>
      <c r="L1653" s="17" t="n">
        <v>0</v>
      </c>
      <c r="M1653" s="17" t="n">
        <v>0</v>
      </c>
      <c r="N1653" s="17" t="n">
        <v>100</v>
      </c>
      <c r="O1653" s="17" t="n">
        <v>25</v>
      </c>
      <c r="P1653" s="17" t="n">
        <v>0</v>
      </c>
      <c r="Q1653" s="17" t="n">
        <v>0</v>
      </c>
      <c r="R1653" s="17" t="n">
        <v>0</v>
      </c>
      <c r="S1653" s="17" t="n">
        <v>0</v>
      </c>
      <c r="T1653" s="17" t="n">
        <v>0</v>
      </c>
    </row>
    <row r="1654" customFormat="false" ht="15" hidden="false" customHeight="true" outlineLevel="0" collapsed="false">
      <c r="A1654" s="17" t="s">
        <v>1068</v>
      </c>
      <c r="B1654" s="17" t="s">
        <v>1070</v>
      </c>
      <c r="C1654" s="17" t="s">
        <v>134</v>
      </c>
      <c r="D1654" s="17" t="s">
        <v>14446</v>
      </c>
      <c r="E1654" s="17" t="s">
        <v>243</v>
      </c>
      <c r="F1654" s="17" t="s">
        <v>7</v>
      </c>
      <c r="G1654" s="17" t="n">
        <v>7</v>
      </c>
      <c r="H1654" s="17" t="n">
        <v>7</v>
      </c>
      <c r="I1654" s="17" t="n">
        <v>7</v>
      </c>
      <c r="J1654" s="17" t="n">
        <v>6</v>
      </c>
      <c r="K1654" s="17" t="n">
        <v>7</v>
      </c>
      <c r="L1654" s="17" t="n">
        <v>3067</v>
      </c>
      <c r="M1654" s="17" t="n">
        <v>3302</v>
      </c>
      <c r="N1654" s="17" t="n">
        <v>2388</v>
      </c>
      <c r="O1654" s="17" t="n">
        <v>566</v>
      </c>
      <c r="P1654" s="17" t="n">
        <v>0</v>
      </c>
      <c r="Q1654" s="17" t="n">
        <v>0</v>
      </c>
      <c r="R1654" s="17" t="n">
        <v>0</v>
      </c>
      <c r="S1654" s="17" t="n">
        <v>0</v>
      </c>
      <c r="T1654" s="17" t="n">
        <v>0</v>
      </c>
    </row>
    <row r="1655" customFormat="false" ht="15" hidden="false" customHeight="true" outlineLevel="0" collapsed="false">
      <c r="A1655" s="17" t="s">
        <v>1068</v>
      </c>
      <c r="B1655" s="17" t="s">
        <v>1070</v>
      </c>
      <c r="C1655" s="17" t="s">
        <v>134</v>
      </c>
      <c r="D1655" s="17" t="s">
        <v>14446</v>
      </c>
      <c r="E1655" s="17" t="s">
        <v>243</v>
      </c>
      <c r="F1655" s="17" t="s">
        <v>140</v>
      </c>
      <c r="G1655" s="17" t="n">
        <v>3</v>
      </c>
      <c r="H1655" s="17" t="n">
        <v>2</v>
      </c>
      <c r="I1655" s="17" t="n">
        <v>5</v>
      </c>
      <c r="J1655" s="17" t="n">
        <v>0</v>
      </c>
      <c r="K1655" s="17" t="n">
        <v>6</v>
      </c>
      <c r="L1655" s="17" t="n">
        <v>62</v>
      </c>
      <c r="M1655" s="17" t="n">
        <v>208</v>
      </c>
      <c r="N1655" s="17" t="n">
        <v>150</v>
      </c>
      <c r="O1655" s="17" t="n">
        <v>0</v>
      </c>
      <c r="P1655" s="17" t="n">
        <v>0</v>
      </c>
      <c r="Q1655" s="17" t="n">
        <v>0</v>
      </c>
      <c r="R1655" s="17" t="n">
        <v>0</v>
      </c>
      <c r="S1655" s="17" t="n">
        <v>0</v>
      </c>
      <c r="T1655" s="17" t="n">
        <v>0</v>
      </c>
    </row>
    <row r="1656" customFormat="false" ht="15" hidden="false" customHeight="true" outlineLevel="0" collapsed="false">
      <c r="A1656" s="17" t="s">
        <v>1068</v>
      </c>
      <c r="B1656" s="17" t="s">
        <v>1070</v>
      </c>
      <c r="C1656" s="17" t="s">
        <v>134</v>
      </c>
      <c r="D1656" s="17" t="s">
        <v>14446</v>
      </c>
      <c r="E1656" s="17" t="s">
        <v>243</v>
      </c>
      <c r="F1656" s="17" t="s">
        <v>144</v>
      </c>
      <c r="G1656" s="17" t="n">
        <v>4</v>
      </c>
      <c r="H1656" s="17" t="n">
        <v>3</v>
      </c>
      <c r="I1656" s="17" t="n">
        <v>3</v>
      </c>
      <c r="J1656" s="17" t="n">
        <v>2</v>
      </c>
      <c r="K1656" s="17" t="n">
        <v>4</v>
      </c>
      <c r="L1656" s="17" t="n">
        <v>486</v>
      </c>
      <c r="M1656" s="17" t="n">
        <v>131</v>
      </c>
      <c r="N1656" s="17" t="n">
        <v>243</v>
      </c>
      <c r="O1656" s="17" t="n">
        <v>28</v>
      </c>
      <c r="P1656" s="17" t="n">
        <v>0</v>
      </c>
      <c r="Q1656" s="17" t="n">
        <v>0</v>
      </c>
      <c r="R1656" s="17" t="n">
        <v>0</v>
      </c>
      <c r="S1656" s="17" t="n">
        <v>0</v>
      </c>
      <c r="T1656" s="17" t="n">
        <v>0</v>
      </c>
    </row>
    <row r="1657" customFormat="false" ht="15" hidden="false" customHeight="true" outlineLevel="0" collapsed="false">
      <c r="A1657" s="17" t="s">
        <v>1068</v>
      </c>
      <c r="B1657" s="17" t="s">
        <v>1070</v>
      </c>
      <c r="C1657" s="17" t="s">
        <v>134</v>
      </c>
      <c r="D1657" s="17" t="s">
        <v>14446</v>
      </c>
      <c r="E1657" s="17" t="s">
        <v>243</v>
      </c>
      <c r="F1657" s="17" t="s">
        <v>150</v>
      </c>
      <c r="G1657" s="17" t="n">
        <v>7</v>
      </c>
      <c r="H1657" s="17" t="n">
        <v>7</v>
      </c>
      <c r="I1657" s="17" t="n">
        <v>7</v>
      </c>
      <c r="J1657" s="17" t="n">
        <v>6</v>
      </c>
      <c r="K1657" s="17" t="n">
        <v>7</v>
      </c>
      <c r="L1657" s="17" t="n">
        <v>2285</v>
      </c>
      <c r="M1657" s="17" t="n">
        <v>2505</v>
      </c>
      <c r="N1657" s="17" t="n">
        <v>1755</v>
      </c>
      <c r="O1657" s="17" t="n">
        <v>500</v>
      </c>
      <c r="P1657" s="17" t="n">
        <v>0</v>
      </c>
      <c r="Q1657" s="17" t="n">
        <v>0</v>
      </c>
      <c r="R1657" s="17" t="n">
        <v>0</v>
      </c>
      <c r="S1657" s="17" t="n">
        <v>0</v>
      </c>
      <c r="T1657" s="17" t="n">
        <v>0</v>
      </c>
    </row>
    <row r="1658" customFormat="false" ht="15" hidden="false" customHeight="true" outlineLevel="0" collapsed="false">
      <c r="A1658" s="17" t="s">
        <v>1068</v>
      </c>
      <c r="B1658" s="17" t="s">
        <v>1070</v>
      </c>
      <c r="C1658" s="17" t="s">
        <v>134</v>
      </c>
      <c r="D1658" s="17" t="s">
        <v>14446</v>
      </c>
      <c r="E1658" s="17" t="s">
        <v>243</v>
      </c>
      <c r="F1658" s="17" t="s">
        <v>166</v>
      </c>
      <c r="G1658" s="17" t="n">
        <v>2</v>
      </c>
      <c r="H1658" s="17" t="n">
        <v>5</v>
      </c>
      <c r="I1658" s="17" t="n">
        <v>3</v>
      </c>
      <c r="J1658" s="17" t="n">
        <v>0</v>
      </c>
      <c r="K1658" s="17" t="n">
        <v>6</v>
      </c>
      <c r="L1658" s="17" t="n">
        <v>16</v>
      </c>
      <c r="M1658" s="17" t="n">
        <v>232</v>
      </c>
      <c r="N1658" s="17" t="n">
        <v>60</v>
      </c>
      <c r="O1658" s="17" t="n">
        <v>0</v>
      </c>
      <c r="P1658" s="17" t="n">
        <v>0</v>
      </c>
      <c r="Q1658" s="17" t="n">
        <v>0</v>
      </c>
      <c r="R1658" s="17" t="n">
        <v>0</v>
      </c>
      <c r="S1658" s="17" t="n">
        <v>0</v>
      </c>
      <c r="T1658" s="17" t="n">
        <v>0</v>
      </c>
    </row>
    <row r="1659" customFormat="false" ht="15" hidden="false" customHeight="true" outlineLevel="0" collapsed="false">
      <c r="A1659" s="17" t="s">
        <v>1068</v>
      </c>
      <c r="B1659" s="17" t="s">
        <v>1070</v>
      </c>
      <c r="C1659" s="17" t="s">
        <v>134</v>
      </c>
      <c r="D1659" s="17" t="s">
        <v>14446</v>
      </c>
      <c r="E1659" s="17" t="s">
        <v>243</v>
      </c>
      <c r="F1659" s="17" t="s">
        <v>158</v>
      </c>
      <c r="G1659" s="17" t="n">
        <v>6</v>
      </c>
      <c r="H1659" s="17" t="n">
        <v>7</v>
      </c>
      <c r="I1659" s="17" t="n">
        <v>6</v>
      </c>
      <c r="J1659" s="17" t="n">
        <v>4</v>
      </c>
      <c r="K1659" s="17" t="n">
        <v>7</v>
      </c>
      <c r="L1659" s="17" t="n">
        <v>64</v>
      </c>
      <c r="M1659" s="17" t="n">
        <v>161</v>
      </c>
      <c r="N1659" s="17" t="n">
        <v>150</v>
      </c>
      <c r="O1659" s="17" t="n">
        <v>38</v>
      </c>
      <c r="P1659" s="17" t="n">
        <v>0</v>
      </c>
      <c r="Q1659" s="17" t="n">
        <v>0</v>
      </c>
      <c r="R1659" s="17" t="n">
        <v>0</v>
      </c>
      <c r="S1659" s="17" t="n">
        <v>0</v>
      </c>
      <c r="T1659" s="17" t="n">
        <v>0</v>
      </c>
    </row>
    <row r="1660" customFormat="false" ht="15" hidden="false" customHeight="true" outlineLevel="0" collapsed="false">
      <c r="A1660" s="17" t="s">
        <v>1068</v>
      </c>
      <c r="B1660" s="17" t="s">
        <v>1070</v>
      </c>
      <c r="C1660" s="17" t="s">
        <v>134</v>
      </c>
      <c r="D1660" s="17" t="s">
        <v>14446</v>
      </c>
      <c r="E1660" s="17" t="s">
        <v>243</v>
      </c>
      <c r="F1660" s="17" t="s">
        <v>169</v>
      </c>
      <c r="G1660" s="17" t="n">
        <v>3</v>
      </c>
      <c r="H1660" s="17" t="n">
        <v>2</v>
      </c>
      <c r="I1660" s="17" t="n">
        <v>4</v>
      </c>
      <c r="J1660" s="17" t="n">
        <v>0</v>
      </c>
      <c r="K1660" s="17" t="n">
        <v>5</v>
      </c>
      <c r="L1660" s="17" t="n">
        <v>154</v>
      </c>
      <c r="M1660" s="17" t="n">
        <v>65</v>
      </c>
      <c r="N1660" s="17" t="n">
        <v>30</v>
      </c>
      <c r="O1660" s="17" t="n">
        <v>0</v>
      </c>
      <c r="P1660" s="17" t="n">
        <v>0</v>
      </c>
      <c r="Q1660" s="17" t="n">
        <v>0</v>
      </c>
      <c r="R1660" s="17" t="n">
        <v>0</v>
      </c>
      <c r="S1660" s="17" t="n">
        <v>0</v>
      </c>
      <c r="T1660" s="17" t="n">
        <v>0</v>
      </c>
    </row>
    <row r="1661" customFormat="false" ht="15" hidden="false" customHeight="true" outlineLevel="0" collapsed="false">
      <c r="A1661" s="17" t="s">
        <v>1068</v>
      </c>
      <c r="B1661" s="17" t="s">
        <v>1070</v>
      </c>
      <c r="C1661" s="17" t="s">
        <v>148</v>
      </c>
      <c r="D1661" s="17" t="s">
        <v>14443</v>
      </c>
      <c r="E1661" s="17" t="s">
        <v>139</v>
      </c>
      <c r="F1661" s="17" t="s">
        <v>7</v>
      </c>
      <c r="G1661" s="17" t="n">
        <v>4</v>
      </c>
      <c r="H1661" s="17" t="n">
        <v>3</v>
      </c>
      <c r="I1661" s="17" t="n">
        <v>2</v>
      </c>
      <c r="J1661" s="17" t="n">
        <v>3</v>
      </c>
      <c r="K1661" s="17" t="n">
        <v>4</v>
      </c>
      <c r="L1661" s="17" t="n">
        <v>374</v>
      </c>
      <c r="M1661" s="17" t="n">
        <v>135</v>
      </c>
      <c r="N1661" s="17" t="n">
        <v>49</v>
      </c>
      <c r="O1661" s="17" t="n">
        <v>52</v>
      </c>
      <c r="P1661" s="17" t="n">
        <v>0</v>
      </c>
      <c r="Q1661" s="17" t="n">
        <v>0</v>
      </c>
      <c r="R1661" s="17" t="n">
        <v>0</v>
      </c>
      <c r="S1661" s="17" t="n">
        <v>0</v>
      </c>
      <c r="T1661" s="17" t="n">
        <v>0</v>
      </c>
    </row>
    <row r="1662" customFormat="false" ht="15" hidden="false" customHeight="true" outlineLevel="0" collapsed="false">
      <c r="A1662" s="17" t="s">
        <v>1068</v>
      </c>
      <c r="B1662" s="17" t="s">
        <v>1070</v>
      </c>
      <c r="C1662" s="17" t="s">
        <v>148</v>
      </c>
      <c r="D1662" s="17" t="s">
        <v>14443</v>
      </c>
      <c r="E1662" s="17" t="s">
        <v>139</v>
      </c>
      <c r="F1662" s="17" t="s">
        <v>140</v>
      </c>
      <c r="G1662" s="17" t="n">
        <v>3</v>
      </c>
      <c r="H1662" s="17" t="n">
        <v>1</v>
      </c>
      <c r="I1662" s="17" t="n">
        <v>2</v>
      </c>
      <c r="J1662" s="17" t="n">
        <v>2</v>
      </c>
      <c r="K1662" s="17" t="n">
        <v>3</v>
      </c>
      <c r="L1662" s="17" t="n">
        <v>45</v>
      </c>
      <c r="M1662" s="17" t="n">
        <v>4</v>
      </c>
      <c r="N1662" s="17" t="n">
        <v>42</v>
      </c>
      <c r="O1662" s="17" t="n">
        <v>20</v>
      </c>
      <c r="P1662" s="17" t="n">
        <v>0</v>
      </c>
      <c r="Q1662" s="17" t="n">
        <v>0</v>
      </c>
      <c r="R1662" s="17" t="n">
        <v>0</v>
      </c>
      <c r="S1662" s="17" t="n">
        <v>0</v>
      </c>
      <c r="T1662" s="17" t="n">
        <v>0</v>
      </c>
    </row>
    <row r="1663" customFormat="false" ht="15" hidden="false" customHeight="true" outlineLevel="0" collapsed="false">
      <c r="A1663" s="17" t="s">
        <v>1068</v>
      </c>
      <c r="B1663" s="17" t="s">
        <v>1070</v>
      </c>
      <c r="C1663" s="17" t="s">
        <v>148</v>
      </c>
      <c r="D1663" s="17" t="s">
        <v>14443</v>
      </c>
      <c r="E1663" s="17" t="s">
        <v>139</v>
      </c>
      <c r="F1663" s="17" t="s">
        <v>144</v>
      </c>
      <c r="G1663" s="17" t="n">
        <v>1</v>
      </c>
      <c r="H1663" s="17" t="n">
        <v>1</v>
      </c>
      <c r="I1663" s="17" t="n">
        <v>0</v>
      </c>
      <c r="J1663" s="17" t="n">
        <v>0</v>
      </c>
      <c r="K1663" s="17" t="n">
        <v>1</v>
      </c>
      <c r="L1663" s="17" t="n">
        <v>25</v>
      </c>
      <c r="M1663" s="17" t="n">
        <v>99</v>
      </c>
      <c r="N1663" s="17" t="n">
        <v>0</v>
      </c>
      <c r="O1663" s="17" t="n">
        <v>0</v>
      </c>
      <c r="P1663" s="17" t="n">
        <v>0</v>
      </c>
      <c r="Q1663" s="17" t="n">
        <v>0</v>
      </c>
      <c r="R1663" s="17" t="n">
        <v>0</v>
      </c>
      <c r="S1663" s="17" t="n">
        <v>0</v>
      </c>
      <c r="T1663" s="17" t="n">
        <v>0</v>
      </c>
    </row>
    <row r="1664" customFormat="false" ht="15" hidden="false" customHeight="true" outlineLevel="0" collapsed="false">
      <c r="A1664" s="17" t="s">
        <v>1068</v>
      </c>
      <c r="B1664" s="17" t="s">
        <v>1070</v>
      </c>
      <c r="C1664" s="17" t="s">
        <v>148</v>
      </c>
      <c r="D1664" s="17" t="s">
        <v>14443</v>
      </c>
      <c r="E1664" s="17" t="s">
        <v>139</v>
      </c>
      <c r="F1664" s="17" t="s">
        <v>150</v>
      </c>
      <c r="G1664" s="17" t="n">
        <v>2</v>
      </c>
      <c r="H1664" s="17" t="n">
        <v>2</v>
      </c>
      <c r="I1664" s="17" t="n">
        <v>1</v>
      </c>
      <c r="J1664" s="17" t="n">
        <v>2</v>
      </c>
      <c r="K1664" s="17" t="n">
        <v>2</v>
      </c>
      <c r="L1664" s="17" t="n">
        <v>248</v>
      </c>
      <c r="M1664" s="17" t="n">
        <v>28</v>
      </c>
      <c r="N1664" s="17" t="n">
        <v>7</v>
      </c>
      <c r="O1664" s="17" t="n">
        <v>22</v>
      </c>
      <c r="P1664" s="17" t="n">
        <v>0</v>
      </c>
      <c r="Q1664" s="17" t="n">
        <v>0</v>
      </c>
      <c r="R1664" s="17" t="n">
        <v>0</v>
      </c>
      <c r="S1664" s="17" t="n">
        <v>0</v>
      </c>
      <c r="T1664" s="17" t="n">
        <v>0</v>
      </c>
    </row>
    <row r="1665" customFormat="false" ht="15" hidden="false" customHeight="true" outlineLevel="0" collapsed="false">
      <c r="A1665" s="17" t="s">
        <v>1068</v>
      </c>
      <c r="B1665" s="17" t="s">
        <v>1070</v>
      </c>
      <c r="C1665" s="17" t="s">
        <v>148</v>
      </c>
      <c r="D1665" s="17" t="s">
        <v>14443</v>
      </c>
      <c r="E1665" s="17" t="s">
        <v>139</v>
      </c>
      <c r="F1665" s="17" t="s">
        <v>158</v>
      </c>
      <c r="G1665" s="17" t="n">
        <v>2</v>
      </c>
      <c r="H1665" s="17" t="n">
        <v>1</v>
      </c>
      <c r="I1665" s="17" t="n">
        <v>0</v>
      </c>
      <c r="J1665" s="17" t="n">
        <v>1</v>
      </c>
      <c r="K1665" s="17" t="n">
        <v>2</v>
      </c>
      <c r="L1665" s="17" t="n">
        <v>51</v>
      </c>
      <c r="M1665" s="17" t="n">
        <v>4</v>
      </c>
      <c r="N1665" s="17" t="n">
        <v>0</v>
      </c>
      <c r="O1665" s="17" t="n">
        <v>10</v>
      </c>
      <c r="P1665" s="17" t="n">
        <v>0</v>
      </c>
      <c r="Q1665" s="17" t="n">
        <v>0</v>
      </c>
      <c r="R1665" s="17" t="n">
        <v>0</v>
      </c>
      <c r="S1665" s="17" t="n">
        <v>0</v>
      </c>
      <c r="T1665" s="17" t="n">
        <v>0</v>
      </c>
    </row>
    <row r="1666" customFormat="false" ht="15" hidden="false" customHeight="true" outlineLevel="0" collapsed="false">
      <c r="A1666" s="17" t="s">
        <v>1068</v>
      </c>
      <c r="B1666" s="17" t="s">
        <v>1070</v>
      </c>
      <c r="C1666" s="17" t="s">
        <v>148</v>
      </c>
      <c r="D1666" s="17" t="s">
        <v>14443</v>
      </c>
      <c r="E1666" s="17" t="s">
        <v>139</v>
      </c>
      <c r="F1666" s="17" t="s">
        <v>169</v>
      </c>
      <c r="G1666" s="17" t="n">
        <v>1</v>
      </c>
      <c r="H1666" s="17" t="n">
        <v>0</v>
      </c>
      <c r="I1666" s="17" t="n">
        <v>0</v>
      </c>
      <c r="J1666" s="17" t="n">
        <v>0</v>
      </c>
      <c r="K1666" s="17" t="n">
        <v>1</v>
      </c>
      <c r="L1666" s="17" t="n">
        <v>5</v>
      </c>
      <c r="M1666" s="17" t="n">
        <v>0</v>
      </c>
      <c r="N1666" s="17" t="n">
        <v>0</v>
      </c>
      <c r="O1666" s="17" t="n">
        <v>0</v>
      </c>
      <c r="P1666" s="17" t="n">
        <v>0</v>
      </c>
      <c r="Q1666" s="17" t="n">
        <v>0</v>
      </c>
      <c r="R1666" s="17" t="n">
        <v>0</v>
      </c>
      <c r="S1666" s="17" t="n">
        <v>0</v>
      </c>
      <c r="T1666" s="17" t="n">
        <v>0</v>
      </c>
    </row>
    <row r="1667" customFormat="false" ht="15" hidden="false" customHeight="true" outlineLevel="0" collapsed="false">
      <c r="A1667" s="17" t="s">
        <v>1068</v>
      </c>
      <c r="B1667" s="17" t="s">
        <v>1070</v>
      </c>
      <c r="C1667" s="17" t="s">
        <v>217</v>
      </c>
      <c r="D1667" s="17" t="s">
        <v>235</v>
      </c>
      <c r="E1667" s="17" t="s">
        <v>243</v>
      </c>
      <c r="F1667" s="17" t="s">
        <v>7</v>
      </c>
      <c r="G1667" s="17" t="n">
        <v>1</v>
      </c>
      <c r="H1667" s="17" t="n">
        <v>1</v>
      </c>
      <c r="I1667" s="17" t="n">
        <v>1</v>
      </c>
      <c r="J1667" s="17" t="n">
        <v>1</v>
      </c>
      <c r="K1667" s="17" t="n">
        <v>1</v>
      </c>
      <c r="L1667" s="17" t="n">
        <v>97</v>
      </c>
      <c r="M1667" s="17" t="n">
        <v>117</v>
      </c>
      <c r="N1667" s="17" t="n">
        <v>108</v>
      </c>
      <c r="O1667" s="17" t="n">
        <v>50</v>
      </c>
      <c r="P1667" s="17" t="n">
        <v>0</v>
      </c>
      <c r="Q1667" s="17" t="n">
        <v>0</v>
      </c>
      <c r="R1667" s="17" t="n">
        <v>0</v>
      </c>
      <c r="S1667" s="17" t="n">
        <v>0</v>
      </c>
      <c r="T1667" s="17" t="n">
        <v>0</v>
      </c>
    </row>
    <row r="1668" customFormat="false" ht="15" hidden="false" customHeight="true" outlineLevel="0" collapsed="false">
      <c r="A1668" s="17" t="s">
        <v>1068</v>
      </c>
      <c r="B1668" s="17" t="s">
        <v>1070</v>
      </c>
      <c r="C1668" s="17" t="s">
        <v>217</v>
      </c>
      <c r="D1668" s="17" t="s">
        <v>235</v>
      </c>
      <c r="E1668" s="17" t="s">
        <v>243</v>
      </c>
      <c r="F1668" s="17" t="s">
        <v>140</v>
      </c>
      <c r="G1668" s="17" t="n">
        <v>1</v>
      </c>
      <c r="H1668" s="17" t="n">
        <v>0</v>
      </c>
      <c r="I1668" s="17" t="n">
        <v>1</v>
      </c>
      <c r="J1668" s="17" t="n">
        <v>1</v>
      </c>
      <c r="K1668" s="17" t="n">
        <v>1</v>
      </c>
      <c r="L1668" s="17" t="n">
        <v>7</v>
      </c>
      <c r="M1668" s="17" t="n">
        <v>0</v>
      </c>
      <c r="N1668" s="17" t="n">
        <v>13</v>
      </c>
      <c r="O1668" s="17" t="n">
        <v>2</v>
      </c>
      <c r="P1668" s="17" t="n">
        <v>0</v>
      </c>
      <c r="Q1668" s="17" t="n">
        <v>0</v>
      </c>
      <c r="R1668" s="17" t="n">
        <v>0</v>
      </c>
      <c r="S1668" s="17" t="n">
        <v>0</v>
      </c>
      <c r="T1668" s="17" t="n">
        <v>0</v>
      </c>
    </row>
    <row r="1669" customFormat="false" ht="15" hidden="false" customHeight="true" outlineLevel="0" collapsed="false">
      <c r="A1669" s="17" t="s">
        <v>1068</v>
      </c>
      <c r="B1669" s="17" t="s">
        <v>1070</v>
      </c>
      <c r="C1669" s="17" t="s">
        <v>217</v>
      </c>
      <c r="D1669" s="17" t="s">
        <v>235</v>
      </c>
      <c r="E1669" s="17" t="s">
        <v>243</v>
      </c>
      <c r="F1669" s="17" t="s">
        <v>144</v>
      </c>
      <c r="G1669" s="17" t="n">
        <v>0</v>
      </c>
      <c r="H1669" s="17" t="n">
        <v>0</v>
      </c>
      <c r="I1669" s="17" t="n">
        <v>1</v>
      </c>
      <c r="J1669" s="17" t="n">
        <v>0</v>
      </c>
      <c r="K1669" s="17" t="n">
        <v>1</v>
      </c>
      <c r="L1669" s="17" t="n">
        <v>0</v>
      </c>
      <c r="M1669" s="17" t="n">
        <v>0</v>
      </c>
      <c r="N1669" s="17" t="n">
        <v>4</v>
      </c>
      <c r="O1669" s="17" t="n">
        <v>0</v>
      </c>
      <c r="P1669" s="17" t="n">
        <v>0</v>
      </c>
      <c r="Q1669" s="17" t="n">
        <v>0</v>
      </c>
      <c r="R1669" s="17" t="n">
        <v>0</v>
      </c>
      <c r="S1669" s="17" t="n">
        <v>0</v>
      </c>
      <c r="T1669" s="17" t="n">
        <v>0</v>
      </c>
    </row>
    <row r="1670" customFormat="false" ht="15" hidden="false" customHeight="true" outlineLevel="0" collapsed="false">
      <c r="A1670" s="17" t="s">
        <v>1068</v>
      </c>
      <c r="B1670" s="17" t="s">
        <v>1070</v>
      </c>
      <c r="C1670" s="17" t="s">
        <v>217</v>
      </c>
      <c r="D1670" s="17" t="s">
        <v>235</v>
      </c>
      <c r="E1670" s="17" t="s">
        <v>243</v>
      </c>
      <c r="F1670" s="17" t="s">
        <v>150</v>
      </c>
      <c r="G1670" s="17" t="n">
        <v>1</v>
      </c>
      <c r="H1670" s="17" t="n">
        <v>1</v>
      </c>
      <c r="I1670" s="17" t="n">
        <v>1</v>
      </c>
      <c r="J1670" s="17" t="n">
        <v>1</v>
      </c>
      <c r="K1670" s="17" t="n">
        <v>1</v>
      </c>
      <c r="L1670" s="17" t="n">
        <v>72</v>
      </c>
      <c r="M1670" s="17" t="n">
        <v>90</v>
      </c>
      <c r="N1670" s="17" t="n">
        <v>62</v>
      </c>
      <c r="O1670" s="17" t="n">
        <v>33</v>
      </c>
      <c r="P1670" s="17" t="n">
        <v>0</v>
      </c>
      <c r="Q1670" s="17" t="n">
        <v>0</v>
      </c>
      <c r="R1670" s="17" t="n">
        <v>0</v>
      </c>
      <c r="S1670" s="17" t="n">
        <v>0</v>
      </c>
      <c r="T1670" s="17" t="n">
        <v>0</v>
      </c>
    </row>
    <row r="1671" customFormat="false" ht="15" hidden="false" customHeight="true" outlineLevel="0" collapsed="false">
      <c r="A1671" s="17" t="s">
        <v>1068</v>
      </c>
      <c r="B1671" s="17" t="s">
        <v>1070</v>
      </c>
      <c r="C1671" s="17" t="s">
        <v>217</v>
      </c>
      <c r="D1671" s="17" t="s">
        <v>235</v>
      </c>
      <c r="E1671" s="17" t="s">
        <v>243</v>
      </c>
      <c r="F1671" s="17" t="s">
        <v>158</v>
      </c>
      <c r="G1671" s="17" t="n">
        <v>1</v>
      </c>
      <c r="H1671" s="17" t="n">
        <v>1</v>
      </c>
      <c r="I1671" s="17" t="n">
        <v>1</v>
      </c>
      <c r="J1671" s="17" t="n">
        <v>1</v>
      </c>
      <c r="K1671" s="17" t="n">
        <v>1</v>
      </c>
      <c r="L1671" s="17" t="n">
        <v>18</v>
      </c>
      <c r="M1671" s="17" t="n">
        <v>27</v>
      </c>
      <c r="N1671" s="17" t="n">
        <v>28</v>
      </c>
      <c r="O1671" s="17" t="n">
        <v>14</v>
      </c>
      <c r="P1671" s="17" t="n">
        <v>0</v>
      </c>
      <c r="Q1671" s="17" t="n">
        <v>0</v>
      </c>
      <c r="R1671" s="17" t="n">
        <v>0</v>
      </c>
      <c r="S1671" s="17" t="n">
        <v>0</v>
      </c>
      <c r="T1671" s="17" t="n">
        <v>0</v>
      </c>
    </row>
    <row r="1672" customFormat="false" ht="15" hidden="false" customHeight="true" outlineLevel="0" collapsed="false">
      <c r="A1672" s="17" t="s">
        <v>1068</v>
      </c>
      <c r="B1672" s="17" t="s">
        <v>1070</v>
      </c>
      <c r="C1672" s="17" t="s">
        <v>217</v>
      </c>
      <c r="D1672" s="17" t="s">
        <v>235</v>
      </c>
      <c r="E1672" s="17" t="s">
        <v>243</v>
      </c>
      <c r="F1672" s="17" t="s">
        <v>169</v>
      </c>
      <c r="G1672" s="17" t="n">
        <v>0</v>
      </c>
      <c r="H1672" s="17" t="n">
        <v>0</v>
      </c>
      <c r="I1672" s="17" t="n">
        <v>1</v>
      </c>
      <c r="J1672" s="17" t="n">
        <v>1</v>
      </c>
      <c r="K1672" s="17" t="n">
        <v>1</v>
      </c>
      <c r="L1672" s="17" t="n">
        <v>0</v>
      </c>
      <c r="M1672" s="17" t="n">
        <v>0</v>
      </c>
      <c r="N1672" s="17" t="n">
        <v>1</v>
      </c>
      <c r="O1672" s="17" t="n">
        <v>1</v>
      </c>
      <c r="P1672" s="17" t="n">
        <v>0</v>
      </c>
      <c r="Q1672" s="17" t="n">
        <v>0</v>
      </c>
      <c r="R1672" s="17" t="n">
        <v>0</v>
      </c>
      <c r="S1672" s="17" t="n">
        <v>0</v>
      </c>
      <c r="T1672" s="17" t="n">
        <v>0</v>
      </c>
    </row>
    <row r="1673" customFormat="false" ht="15" hidden="false" customHeight="true" outlineLevel="0" collapsed="false">
      <c r="A1673" s="17" t="s">
        <v>1068</v>
      </c>
      <c r="B1673" s="17" t="s">
        <v>1070</v>
      </c>
      <c r="C1673" s="17" t="s">
        <v>217</v>
      </c>
      <c r="D1673" s="17" t="s">
        <v>235</v>
      </c>
      <c r="E1673" s="17" t="s">
        <v>139</v>
      </c>
      <c r="F1673" s="17" t="s">
        <v>7</v>
      </c>
      <c r="G1673" s="17" t="n">
        <v>1</v>
      </c>
      <c r="H1673" s="17" t="n">
        <v>0</v>
      </c>
      <c r="I1673" s="17" t="n">
        <v>1</v>
      </c>
      <c r="J1673" s="17" t="n">
        <v>1</v>
      </c>
      <c r="K1673" s="17" t="n">
        <v>3</v>
      </c>
      <c r="L1673" s="17" t="n">
        <v>3</v>
      </c>
      <c r="M1673" s="17" t="n">
        <v>0</v>
      </c>
      <c r="N1673" s="17" t="n">
        <v>4</v>
      </c>
      <c r="O1673" s="17" t="n">
        <v>3</v>
      </c>
      <c r="P1673" s="17" t="n">
        <v>0</v>
      </c>
      <c r="Q1673" s="17" t="n">
        <v>0</v>
      </c>
      <c r="R1673" s="17" t="n">
        <v>0</v>
      </c>
      <c r="S1673" s="17" t="n">
        <v>0</v>
      </c>
      <c r="T1673" s="17" t="n">
        <v>0</v>
      </c>
    </row>
    <row r="1674" customFormat="false" ht="15" hidden="false" customHeight="true" outlineLevel="0" collapsed="false">
      <c r="A1674" s="17" t="s">
        <v>1068</v>
      </c>
      <c r="B1674" s="17" t="s">
        <v>1070</v>
      </c>
      <c r="C1674" s="17" t="s">
        <v>217</v>
      </c>
      <c r="D1674" s="17" t="s">
        <v>235</v>
      </c>
      <c r="E1674" s="17" t="s">
        <v>139</v>
      </c>
      <c r="F1674" s="17" t="s">
        <v>140</v>
      </c>
      <c r="G1674" s="17" t="n">
        <v>0</v>
      </c>
      <c r="H1674" s="17" t="n">
        <v>0</v>
      </c>
      <c r="I1674" s="17" t="n">
        <v>1</v>
      </c>
      <c r="J1674" s="17" t="n">
        <v>1</v>
      </c>
      <c r="K1674" s="17" t="n">
        <v>2</v>
      </c>
      <c r="L1674" s="17" t="n">
        <v>0</v>
      </c>
      <c r="M1674" s="17" t="n">
        <v>0</v>
      </c>
      <c r="N1674" s="17" t="n">
        <v>4</v>
      </c>
      <c r="O1674" s="17" t="n">
        <v>3</v>
      </c>
      <c r="P1674" s="17" t="n">
        <v>0</v>
      </c>
      <c r="Q1674" s="17" t="n">
        <v>0</v>
      </c>
      <c r="R1674" s="17" t="n">
        <v>0</v>
      </c>
      <c r="S1674" s="17" t="n">
        <v>0</v>
      </c>
      <c r="T1674" s="17" t="n">
        <v>0</v>
      </c>
    </row>
    <row r="1675" customFormat="false" ht="15" hidden="false" customHeight="true" outlineLevel="0" collapsed="false">
      <c r="A1675" s="17" t="s">
        <v>1068</v>
      </c>
      <c r="B1675" s="17" t="s">
        <v>1070</v>
      </c>
      <c r="C1675" s="17" t="s">
        <v>217</v>
      </c>
      <c r="D1675" s="17" t="s">
        <v>235</v>
      </c>
      <c r="E1675" s="17" t="s">
        <v>139</v>
      </c>
      <c r="F1675" s="17" t="s">
        <v>150</v>
      </c>
      <c r="G1675" s="17" t="n">
        <v>1</v>
      </c>
      <c r="H1675" s="17" t="n">
        <v>0</v>
      </c>
      <c r="I1675" s="17" t="n">
        <v>0</v>
      </c>
      <c r="J1675" s="17" t="n">
        <v>0</v>
      </c>
      <c r="K1675" s="17" t="n">
        <v>1</v>
      </c>
      <c r="L1675" s="17" t="n">
        <v>3</v>
      </c>
      <c r="M1675" s="17" t="n">
        <v>0</v>
      </c>
      <c r="N1675" s="17" t="n">
        <v>0</v>
      </c>
      <c r="O1675" s="17" t="n">
        <v>0</v>
      </c>
      <c r="P1675" s="17" t="n">
        <v>0</v>
      </c>
      <c r="Q1675" s="17" t="n">
        <v>0</v>
      </c>
      <c r="R1675" s="17" t="n">
        <v>0</v>
      </c>
      <c r="S1675" s="17" t="n">
        <v>0</v>
      </c>
      <c r="T1675" s="17" t="n">
        <v>0</v>
      </c>
    </row>
    <row r="1676" customFormat="false" ht="15" hidden="false" customHeight="true" outlineLevel="0" collapsed="false">
      <c r="A1676" s="17" t="s">
        <v>1068</v>
      </c>
      <c r="B1676" s="17" t="s">
        <v>1070</v>
      </c>
      <c r="C1676" s="17" t="s">
        <v>217</v>
      </c>
      <c r="D1676" s="17" t="s">
        <v>218</v>
      </c>
      <c r="E1676" s="17" t="s">
        <v>139</v>
      </c>
      <c r="F1676" s="17" t="s">
        <v>7</v>
      </c>
      <c r="G1676" s="17" t="n">
        <v>1</v>
      </c>
      <c r="H1676" s="17" t="n">
        <v>0</v>
      </c>
      <c r="I1676" s="17" t="n">
        <v>0</v>
      </c>
      <c r="J1676" s="17" t="n">
        <v>0</v>
      </c>
      <c r="K1676" s="17" t="n">
        <v>1</v>
      </c>
      <c r="L1676" s="17" t="n">
        <v>23</v>
      </c>
      <c r="M1676" s="17" t="n">
        <v>0</v>
      </c>
      <c r="N1676" s="17" t="n">
        <v>0</v>
      </c>
      <c r="O1676" s="17" t="n">
        <v>0</v>
      </c>
      <c r="P1676" s="17" t="n">
        <v>0</v>
      </c>
      <c r="Q1676" s="17" t="n">
        <v>0</v>
      </c>
      <c r="R1676" s="17" t="n">
        <v>0</v>
      </c>
      <c r="S1676" s="17" t="n">
        <v>0</v>
      </c>
      <c r="T1676" s="17" t="n">
        <v>0</v>
      </c>
    </row>
    <row r="1677" customFormat="false" ht="15" hidden="false" customHeight="true" outlineLevel="0" collapsed="false">
      <c r="A1677" s="17" t="s">
        <v>1068</v>
      </c>
      <c r="B1677" s="17" t="s">
        <v>1070</v>
      </c>
      <c r="C1677" s="17" t="s">
        <v>217</v>
      </c>
      <c r="D1677" s="17" t="s">
        <v>218</v>
      </c>
      <c r="E1677" s="17" t="s">
        <v>139</v>
      </c>
      <c r="F1677" s="17" t="s">
        <v>150</v>
      </c>
      <c r="G1677" s="17" t="n">
        <v>1</v>
      </c>
      <c r="H1677" s="17" t="n">
        <v>0</v>
      </c>
      <c r="I1677" s="17" t="n">
        <v>0</v>
      </c>
      <c r="J1677" s="17" t="n">
        <v>0</v>
      </c>
      <c r="K1677" s="17" t="n">
        <v>1</v>
      </c>
      <c r="L1677" s="17" t="n">
        <v>22</v>
      </c>
      <c r="M1677" s="17" t="n">
        <v>0</v>
      </c>
      <c r="N1677" s="17" t="n">
        <v>0</v>
      </c>
      <c r="O1677" s="17" t="n">
        <v>0</v>
      </c>
      <c r="P1677" s="17" t="n">
        <v>0</v>
      </c>
      <c r="Q1677" s="17" t="n">
        <v>0</v>
      </c>
      <c r="R1677" s="17" t="n">
        <v>0</v>
      </c>
      <c r="S1677" s="17" t="n">
        <v>0</v>
      </c>
      <c r="T1677" s="17" t="n">
        <v>0</v>
      </c>
    </row>
    <row r="1678" customFormat="false" ht="15" hidden="false" customHeight="true" outlineLevel="0" collapsed="false">
      <c r="A1678" s="17" t="s">
        <v>1068</v>
      </c>
      <c r="B1678" s="17" t="s">
        <v>1070</v>
      </c>
      <c r="C1678" s="17" t="s">
        <v>217</v>
      </c>
      <c r="D1678" s="17" t="s">
        <v>218</v>
      </c>
      <c r="E1678" s="17" t="s">
        <v>139</v>
      </c>
      <c r="F1678" s="17" t="s">
        <v>158</v>
      </c>
      <c r="G1678" s="17" t="n">
        <v>1</v>
      </c>
      <c r="H1678" s="17" t="n">
        <v>0</v>
      </c>
      <c r="I1678" s="17" t="n">
        <v>0</v>
      </c>
      <c r="J1678" s="17" t="n">
        <v>0</v>
      </c>
      <c r="K1678" s="17" t="n">
        <v>1</v>
      </c>
      <c r="L1678" s="17" t="n">
        <v>1</v>
      </c>
      <c r="M1678" s="17" t="n">
        <v>0</v>
      </c>
      <c r="N1678" s="17" t="n">
        <v>0</v>
      </c>
      <c r="O1678" s="17" t="n">
        <v>0</v>
      </c>
      <c r="P1678" s="17" t="n">
        <v>0</v>
      </c>
      <c r="Q1678" s="17" t="n">
        <v>0</v>
      </c>
      <c r="R1678" s="17" t="n">
        <v>0</v>
      </c>
      <c r="S1678" s="17" t="n">
        <v>0</v>
      </c>
      <c r="T1678" s="17" t="n">
        <v>0</v>
      </c>
    </row>
    <row r="1679" customFormat="false" ht="15" hidden="false" customHeight="true" outlineLevel="0" collapsed="false">
      <c r="A1679" s="17" t="s">
        <v>8731</v>
      </c>
      <c r="B1679" s="17" t="s">
        <v>142</v>
      </c>
      <c r="C1679" s="17" t="s">
        <v>148</v>
      </c>
      <c r="D1679" s="17" t="s">
        <v>14443</v>
      </c>
      <c r="E1679" s="17" t="s">
        <v>139</v>
      </c>
      <c r="F1679" s="17" t="s">
        <v>7</v>
      </c>
      <c r="G1679" s="17" t="n">
        <v>1</v>
      </c>
      <c r="H1679" s="17" t="n">
        <v>0</v>
      </c>
      <c r="I1679" s="17" t="n">
        <v>0</v>
      </c>
      <c r="J1679" s="17" t="n">
        <v>0</v>
      </c>
      <c r="K1679" s="17" t="n">
        <v>1</v>
      </c>
      <c r="L1679" s="17" t="n">
        <v>300</v>
      </c>
      <c r="M1679" s="17" t="n">
        <v>0</v>
      </c>
      <c r="N1679" s="17" t="n">
        <v>0</v>
      </c>
      <c r="O1679" s="17" t="n">
        <v>0</v>
      </c>
      <c r="P1679" s="17" t="n">
        <v>0</v>
      </c>
      <c r="Q1679" s="17" t="n">
        <v>0</v>
      </c>
      <c r="R1679" s="17" t="n">
        <v>0</v>
      </c>
      <c r="S1679" s="17" t="n">
        <v>0</v>
      </c>
      <c r="T1679" s="17" t="n">
        <v>0</v>
      </c>
    </row>
    <row r="1680" customFormat="false" ht="15" hidden="false" customHeight="true" outlineLevel="0" collapsed="false">
      <c r="A1680" s="17" t="s">
        <v>8731</v>
      </c>
      <c r="B1680" s="17" t="s">
        <v>142</v>
      </c>
      <c r="C1680" s="17" t="s">
        <v>148</v>
      </c>
      <c r="D1680" s="17" t="s">
        <v>14443</v>
      </c>
      <c r="E1680" s="17" t="s">
        <v>139</v>
      </c>
      <c r="F1680" s="17" t="s">
        <v>140</v>
      </c>
      <c r="G1680" s="17" t="n">
        <v>1</v>
      </c>
      <c r="H1680" s="17" t="n">
        <v>0</v>
      </c>
      <c r="I1680" s="17" t="n">
        <v>0</v>
      </c>
      <c r="J1680" s="17" t="n">
        <v>0</v>
      </c>
      <c r="K1680" s="17" t="n">
        <v>1</v>
      </c>
      <c r="L1680" s="17" t="n">
        <v>300</v>
      </c>
      <c r="M1680" s="17" t="n">
        <v>0</v>
      </c>
      <c r="N1680" s="17" t="n">
        <v>0</v>
      </c>
      <c r="O1680" s="17" t="n">
        <v>0</v>
      </c>
      <c r="P1680" s="17" t="n">
        <v>0</v>
      </c>
      <c r="Q1680" s="17" t="n">
        <v>0</v>
      </c>
      <c r="R1680" s="17" t="n">
        <v>0</v>
      </c>
      <c r="S1680" s="17" t="n">
        <v>0</v>
      </c>
      <c r="T1680" s="17" t="n">
        <v>0</v>
      </c>
    </row>
    <row r="1681" customFormat="false" ht="15" hidden="false" customHeight="true" outlineLevel="0" collapsed="false">
      <c r="A1681" s="17" t="s">
        <v>5974</v>
      </c>
      <c r="B1681" s="17" t="s">
        <v>142</v>
      </c>
      <c r="C1681" s="17" t="s">
        <v>134</v>
      </c>
      <c r="D1681" s="17" t="s">
        <v>135</v>
      </c>
      <c r="E1681" s="17" t="s">
        <v>243</v>
      </c>
      <c r="F1681" s="17" t="s">
        <v>7</v>
      </c>
      <c r="G1681" s="17" t="n">
        <v>1</v>
      </c>
      <c r="H1681" s="17" t="n">
        <v>1</v>
      </c>
      <c r="I1681" s="17" t="n">
        <v>1</v>
      </c>
      <c r="J1681" s="17" t="n">
        <v>1</v>
      </c>
      <c r="K1681" s="17" t="n">
        <v>1</v>
      </c>
      <c r="L1681" s="17" t="n">
        <v>44</v>
      </c>
      <c r="M1681" s="17" t="n">
        <v>118</v>
      </c>
      <c r="N1681" s="17" t="n">
        <v>125</v>
      </c>
      <c r="O1681" s="17" t="n">
        <v>68</v>
      </c>
      <c r="P1681" s="17" t="n">
        <v>0</v>
      </c>
      <c r="Q1681" s="17" t="n">
        <v>0</v>
      </c>
      <c r="R1681" s="17" t="n">
        <v>0</v>
      </c>
      <c r="S1681" s="17" t="n">
        <v>0</v>
      </c>
      <c r="T1681" s="17" t="n">
        <v>0</v>
      </c>
    </row>
    <row r="1682" customFormat="false" ht="15" hidden="false" customHeight="true" outlineLevel="0" collapsed="false">
      <c r="A1682" s="17" t="s">
        <v>5974</v>
      </c>
      <c r="B1682" s="17" t="s">
        <v>142</v>
      </c>
      <c r="C1682" s="17" t="s">
        <v>134</v>
      </c>
      <c r="D1682" s="17" t="s">
        <v>135</v>
      </c>
      <c r="E1682" s="17" t="s">
        <v>243</v>
      </c>
      <c r="F1682" s="17" t="s">
        <v>140</v>
      </c>
      <c r="G1682" s="17" t="n">
        <v>1</v>
      </c>
      <c r="H1682" s="17" t="n">
        <v>1</v>
      </c>
      <c r="I1682" s="17" t="n">
        <v>1</v>
      </c>
      <c r="J1682" s="17" t="n">
        <v>1</v>
      </c>
      <c r="K1682" s="17" t="n">
        <v>1</v>
      </c>
      <c r="L1682" s="17" t="n">
        <v>34</v>
      </c>
      <c r="M1682" s="17" t="n">
        <v>84</v>
      </c>
      <c r="N1682" s="17" t="n">
        <v>81</v>
      </c>
      <c r="O1682" s="17" t="n">
        <v>62</v>
      </c>
      <c r="P1682" s="17" t="n">
        <v>0</v>
      </c>
      <c r="Q1682" s="17" t="n">
        <v>0</v>
      </c>
      <c r="R1682" s="17" t="n">
        <v>0</v>
      </c>
      <c r="S1682" s="17" t="n">
        <v>0</v>
      </c>
      <c r="T1682" s="17" t="n">
        <v>0</v>
      </c>
    </row>
    <row r="1683" customFormat="false" ht="15" hidden="false" customHeight="true" outlineLevel="0" collapsed="false">
      <c r="A1683" s="17" t="s">
        <v>5974</v>
      </c>
      <c r="B1683" s="17" t="s">
        <v>142</v>
      </c>
      <c r="C1683" s="17" t="s">
        <v>134</v>
      </c>
      <c r="D1683" s="17" t="s">
        <v>135</v>
      </c>
      <c r="E1683" s="17" t="s">
        <v>243</v>
      </c>
      <c r="F1683" s="17" t="s">
        <v>144</v>
      </c>
      <c r="G1683" s="17" t="n">
        <v>1</v>
      </c>
      <c r="H1683" s="17" t="n">
        <v>0</v>
      </c>
      <c r="I1683" s="17" t="n">
        <v>1</v>
      </c>
      <c r="J1683" s="17" t="n">
        <v>0</v>
      </c>
      <c r="K1683" s="17" t="n">
        <v>1</v>
      </c>
      <c r="L1683" s="17" t="n">
        <v>8</v>
      </c>
      <c r="M1683" s="17" t="n">
        <v>0</v>
      </c>
      <c r="N1683" s="17" t="n">
        <v>1</v>
      </c>
      <c r="O1683" s="17" t="n">
        <v>0</v>
      </c>
      <c r="P1683" s="17" t="n">
        <v>0</v>
      </c>
      <c r="Q1683" s="17" t="n">
        <v>0</v>
      </c>
      <c r="R1683" s="17" t="n">
        <v>0</v>
      </c>
      <c r="S1683" s="17" t="n">
        <v>0</v>
      </c>
      <c r="T1683" s="17" t="n">
        <v>0</v>
      </c>
    </row>
    <row r="1684" customFormat="false" ht="15" hidden="false" customHeight="true" outlineLevel="0" collapsed="false">
      <c r="A1684" s="17" t="s">
        <v>5974</v>
      </c>
      <c r="B1684" s="17" t="s">
        <v>142</v>
      </c>
      <c r="C1684" s="17" t="s">
        <v>134</v>
      </c>
      <c r="D1684" s="17" t="s">
        <v>135</v>
      </c>
      <c r="E1684" s="17" t="s">
        <v>243</v>
      </c>
      <c r="F1684" s="17" t="s">
        <v>150</v>
      </c>
      <c r="G1684" s="17" t="n">
        <v>0</v>
      </c>
      <c r="H1684" s="17" t="n">
        <v>1</v>
      </c>
      <c r="I1684" s="17" t="n">
        <v>1</v>
      </c>
      <c r="J1684" s="17" t="n">
        <v>1</v>
      </c>
      <c r="K1684" s="17" t="n">
        <v>1</v>
      </c>
      <c r="L1684" s="17" t="n">
        <v>0</v>
      </c>
      <c r="M1684" s="17" t="n">
        <v>19</v>
      </c>
      <c r="N1684" s="17" t="n">
        <v>29</v>
      </c>
      <c r="O1684" s="17" t="n">
        <v>5</v>
      </c>
      <c r="P1684" s="17" t="n">
        <v>0</v>
      </c>
      <c r="Q1684" s="17" t="n">
        <v>0</v>
      </c>
      <c r="R1684" s="17" t="n">
        <v>0</v>
      </c>
      <c r="S1684" s="17" t="n">
        <v>0</v>
      </c>
      <c r="T1684" s="17" t="n">
        <v>0</v>
      </c>
    </row>
    <row r="1685" customFormat="false" ht="15" hidden="false" customHeight="true" outlineLevel="0" collapsed="false">
      <c r="A1685" s="17" t="s">
        <v>5974</v>
      </c>
      <c r="B1685" s="17" t="s">
        <v>142</v>
      </c>
      <c r="C1685" s="17" t="s">
        <v>134</v>
      </c>
      <c r="D1685" s="17" t="s">
        <v>135</v>
      </c>
      <c r="E1685" s="17" t="s">
        <v>243</v>
      </c>
      <c r="F1685" s="17" t="s">
        <v>158</v>
      </c>
      <c r="G1685" s="17" t="n">
        <v>0</v>
      </c>
      <c r="H1685" s="17" t="n">
        <v>1</v>
      </c>
      <c r="I1685" s="17" t="n">
        <v>1</v>
      </c>
      <c r="J1685" s="17" t="n">
        <v>1</v>
      </c>
      <c r="K1685" s="17" t="n">
        <v>1</v>
      </c>
      <c r="L1685" s="17" t="n">
        <v>0</v>
      </c>
      <c r="M1685" s="17" t="n">
        <v>14</v>
      </c>
      <c r="N1685" s="17" t="n">
        <v>14</v>
      </c>
      <c r="O1685" s="17" t="n">
        <v>1</v>
      </c>
      <c r="P1685" s="17" t="n">
        <v>0</v>
      </c>
      <c r="Q1685" s="17" t="n">
        <v>0</v>
      </c>
      <c r="R1685" s="17" t="n">
        <v>0</v>
      </c>
      <c r="S1685" s="17" t="n">
        <v>0</v>
      </c>
      <c r="T1685" s="17" t="n">
        <v>0</v>
      </c>
    </row>
    <row r="1686" customFormat="false" ht="15" hidden="false" customHeight="true" outlineLevel="0" collapsed="false">
      <c r="A1686" s="17" t="s">
        <v>5974</v>
      </c>
      <c r="B1686" s="17" t="s">
        <v>142</v>
      </c>
      <c r="C1686" s="17" t="s">
        <v>134</v>
      </c>
      <c r="D1686" s="17" t="s">
        <v>135</v>
      </c>
      <c r="E1686" s="17" t="s">
        <v>243</v>
      </c>
      <c r="F1686" s="17" t="s">
        <v>169</v>
      </c>
      <c r="G1686" s="17" t="n">
        <v>1</v>
      </c>
      <c r="H1686" s="17" t="n">
        <v>1</v>
      </c>
      <c r="I1686" s="17" t="n">
        <v>0</v>
      </c>
      <c r="J1686" s="17" t="n">
        <v>0</v>
      </c>
      <c r="K1686" s="17" t="n">
        <v>1</v>
      </c>
      <c r="L1686" s="17" t="n">
        <v>2</v>
      </c>
      <c r="M1686" s="17" t="n">
        <v>1</v>
      </c>
      <c r="N1686" s="17" t="n">
        <v>0</v>
      </c>
      <c r="O1686" s="17" t="n">
        <v>0</v>
      </c>
      <c r="P1686" s="17" t="n">
        <v>0</v>
      </c>
      <c r="Q1686" s="17" t="n">
        <v>0</v>
      </c>
      <c r="R1686" s="17" t="n">
        <v>0</v>
      </c>
      <c r="S1686" s="17" t="n">
        <v>0</v>
      </c>
      <c r="T1686" s="17" t="n">
        <v>0</v>
      </c>
    </row>
    <row r="1687" customFormat="false" ht="15" hidden="false" customHeight="true" outlineLevel="0" collapsed="false">
      <c r="A1687" s="17" t="s">
        <v>5974</v>
      </c>
      <c r="B1687" s="17" t="s">
        <v>142</v>
      </c>
      <c r="C1687" s="17" t="s">
        <v>134</v>
      </c>
      <c r="D1687" s="17" t="s">
        <v>135</v>
      </c>
      <c r="E1687" s="17" t="s">
        <v>139</v>
      </c>
      <c r="F1687" s="17" t="s">
        <v>7</v>
      </c>
      <c r="G1687" s="17" t="n">
        <v>1</v>
      </c>
      <c r="H1687" s="17" t="n">
        <v>1</v>
      </c>
      <c r="I1687" s="17" t="n">
        <v>1</v>
      </c>
      <c r="J1687" s="17" t="n">
        <v>2</v>
      </c>
      <c r="K1687" s="17" t="n">
        <v>2</v>
      </c>
      <c r="L1687" s="17" t="n">
        <v>33</v>
      </c>
      <c r="M1687" s="17" t="n">
        <v>25</v>
      </c>
      <c r="N1687" s="17" t="n">
        <v>53</v>
      </c>
      <c r="O1687" s="17" t="n">
        <v>7</v>
      </c>
      <c r="P1687" s="17" t="n">
        <v>0</v>
      </c>
      <c r="Q1687" s="17" t="n">
        <v>0</v>
      </c>
      <c r="R1687" s="17" t="n">
        <v>0</v>
      </c>
      <c r="S1687" s="17" t="n">
        <v>0</v>
      </c>
      <c r="T1687" s="17" t="n">
        <v>0</v>
      </c>
    </row>
    <row r="1688" customFormat="false" ht="15" hidden="false" customHeight="true" outlineLevel="0" collapsed="false">
      <c r="A1688" s="17" t="s">
        <v>5974</v>
      </c>
      <c r="B1688" s="17" t="s">
        <v>142</v>
      </c>
      <c r="C1688" s="17" t="s">
        <v>134</v>
      </c>
      <c r="D1688" s="17" t="s">
        <v>135</v>
      </c>
      <c r="E1688" s="17" t="s">
        <v>139</v>
      </c>
      <c r="F1688" s="17" t="s">
        <v>140</v>
      </c>
      <c r="G1688" s="17" t="n">
        <v>1</v>
      </c>
      <c r="H1688" s="17" t="n">
        <v>1</v>
      </c>
      <c r="I1688" s="17" t="n">
        <v>0</v>
      </c>
      <c r="J1688" s="17" t="n">
        <v>1</v>
      </c>
      <c r="K1688" s="17" t="n">
        <v>2</v>
      </c>
      <c r="L1688" s="17" t="n">
        <v>6</v>
      </c>
      <c r="M1688" s="17" t="n">
        <v>12</v>
      </c>
      <c r="N1688" s="17" t="n">
        <v>0</v>
      </c>
      <c r="O1688" s="17" t="n">
        <v>2</v>
      </c>
      <c r="P1688" s="17" t="n">
        <v>0</v>
      </c>
      <c r="Q1688" s="17" t="n">
        <v>0</v>
      </c>
      <c r="R1688" s="17" t="n">
        <v>0</v>
      </c>
      <c r="S1688" s="17" t="n">
        <v>0</v>
      </c>
      <c r="T1688" s="17" t="n">
        <v>0</v>
      </c>
    </row>
    <row r="1689" customFormat="false" ht="15" hidden="false" customHeight="true" outlineLevel="0" collapsed="false">
      <c r="A1689" s="17" t="s">
        <v>5974</v>
      </c>
      <c r="B1689" s="17" t="s">
        <v>142</v>
      </c>
      <c r="C1689" s="17" t="s">
        <v>134</v>
      </c>
      <c r="D1689" s="17" t="s">
        <v>135</v>
      </c>
      <c r="E1689" s="17" t="s">
        <v>139</v>
      </c>
      <c r="F1689" s="17" t="s">
        <v>150</v>
      </c>
      <c r="G1689" s="17" t="n">
        <v>1</v>
      </c>
      <c r="H1689" s="17" t="n">
        <v>1</v>
      </c>
      <c r="I1689" s="17" t="n">
        <v>1</v>
      </c>
      <c r="J1689" s="17" t="n">
        <v>1</v>
      </c>
      <c r="K1689" s="17" t="n">
        <v>1</v>
      </c>
      <c r="L1689" s="17" t="n">
        <v>20</v>
      </c>
      <c r="M1689" s="17" t="n">
        <v>8</v>
      </c>
      <c r="N1689" s="17" t="n">
        <v>37</v>
      </c>
      <c r="O1689" s="17" t="n">
        <v>1</v>
      </c>
      <c r="P1689" s="17" t="n">
        <v>0</v>
      </c>
      <c r="Q1689" s="17" t="n">
        <v>0</v>
      </c>
      <c r="R1689" s="17" t="n">
        <v>0</v>
      </c>
      <c r="S1689" s="17" t="n">
        <v>0</v>
      </c>
      <c r="T1689" s="17" t="n">
        <v>0</v>
      </c>
    </row>
    <row r="1690" customFormat="false" ht="15" hidden="false" customHeight="true" outlineLevel="0" collapsed="false">
      <c r="A1690" s="17" t="s">
        <v>5974</v>
      </c>
      <c r="B1690" s="17" t="s">
        <v>142</v>
      </c>
      <c r="C1690" s="17" t="s">
        <v>134</v>
      </c>
      <c r="D1690" s="17" t="s">
        <v>135</v>
      </c>
      <c r="E1690" s="17" t="s">
        <v>139</v>
      </c>
      <c r="F1690" s="17" t="s">
        <v>158</v>
      </c>
      <c r="G1690" s="17" t="n">
        <v>1</v>
      </c>
      <c r="H1690" s="17" t="n">
        <v>1</v>
      </c>
      <c r="I1690" s="17" t="n">
        <v>1</v>
      </c>
      <c r="J1690" s="17" t="n">
        <v>0</v>
      </c>
      <c r="K1690" s="17" t="n">
        <v>1</v>
      </c>
      <c r="L1690" s="17" t="n">
        <v>7</v>
      </c>
      <c r="M1690" s="17" t="n">
        <v>5</v>
      </c>
      <c r="N1690" s="17" t="n">
        <v>16</v>
      </c>
      <c r="O1690" s="17" t="n">
        <v>0</v>
      </c>
      <c r="P1690" s="17" t="n">
        <v>0</v>
      </c>
      <c r="Q1690" s="17" t="n">
        <v>0</v>
      </c>
      <c r="R1690" s="17" t="n">
        <v>0</v>
      </c>
      <c r="S1690" s="17" t="n">
        <v>0</v>
      </c>
      <c r="T1690" s="17" t="n">
        <v>0</v>
      </c>
    </row>
    <row r="1691" customFormat="false" ht="15" hidden="false" customHeight="true" outlineLevel="0" collapsed="false">
      <c r="A1691" s="17" t="s">
        <v>5974</v>
      </c>
      <c r="B1691" s="17" t="s">
        <v>142</v>
      </c>
      <c r="C1691" s="17" t="s">
        <v>134</v>
      </c>
      <c r="D1691" s="17" t="s">
        <v>135</v>
      </c>
      <c r="E1691" s="17" t="s">
        <v>139</v>
      </c>
      <c r="F1691" s="17" t="s">
        <v>169</v>
      </c>
      <c r="G1691" s="17" t="n">
        <v>0</v>
      </c>
      <c r="H1691" s="17" t="n">
        <v>0</v>
      </c>
      <c r="I1691" s="17" t="n">
        <v>0</v>
      </c>
      <c r="J1691" s="17" t="n">
        <v>1</v>
      </c>
      <c r="K1691" s="17" t="n">
        <v>1</v>
      </c>
      <c r="L1691" s="17" t="n">
        <v>0</v>
      </c>
      <c r="M1691" s="17" t="n">
        <v>0</v>
      </c>
      <c r="N1691" s="17" t="n">
        <v>0</v>
      </c>
      <c r="O1691" s="17" t="n">
        <v>4</v>
      </c>
      <c r="P1691" s="17" t="n">
        <v>0</v>
      </c>
      <c r="Q1691" s="17" t="n">
        <v>0</v>
      </c>
      <c r="R1691" s="17" t="n">
        <v>0</v>
      </c>
      <c r="S1691" s="17" t="n">
        <v>0</v>
      </c>
      <c r="T1691" s="17" t="n">
        <v>0</v>
      </c>
    </row>
    <row r="1692" customFormat="false" ht="15" hidden="false" customHeight="true" outlineLevel="0" collapsed="false">
      <c r="A1692" s="17" t="s">
        <v>5974</v>
      </c>
      <c r="B1692" s="17" t="s">
        <v>142</v>
      </c>
      <c r="C1692" s="17" t="s">
        <v>134</v>
      </c>
      <c r="D1692" s="17" t="s">
        <v>14446</v>
      </c>
      <c r="E1692" s="17" t="s">
        <v>243</v>
      </c>
      <c r="F1692" s="17" t="s">
        <v>7</v>
      </c>
      <c r="G1692" s="17" t="n">
        <v>1</v>
      </c>
      <c r="H1692" s="17" t="n">
        <v>1</v>
      </c>
      <c r="I1692" s="17" t="n">
        <v>1</v>
      </c>
      <c r="J1692" s="17" t="n">
        <v>1</v>
      </c>
      <c r="K1692" s="17" t="n">
        <v>1</v>
      </c>
      <c r="L1692" s="17" t="n">
        <v>232</v>
      </c>
      <c r="M1692" s="17" t="n">
        <v>375</v>
      </c>
      <c r="N1692" s="17" t="n">
        <v>392</v>
      </c>
      <c r="O1692" s="17" t="n">
        <v>145</v>
      </c>
      <c r="P1692" s="17" t="n">
        <v>0</v>
      </c>
      <c r="Q1692" s="17" t="n">
        <v>0</v>
      </c>
      <c r="R1692" s="17" t="n">
        <v>0</v>
      </c>
      <c r="S1692" s="17" t="n">
        <v>0</v>
      </c>
      <c r="T1692" s="17" t="n">
        <v>0</v>
      </c>
    </row>
    <row r="1693" customFormat="false" ht="15" hidden="false" customHeight="true" outlineLevel="0" collapsed="false">
      <c r="A1693" s="17" t="s">
        <v>5974</v>
      </c>
      <c r="B1693" s="17" t="s">
        <v>142</v>
      </c>
      <c r="C1693" s="17" t="s">
        <v>134</v>
      </c>
      <c r="D1693" s="17" t="s">
        <v>14446</v>
      </c>
      <c r="E1693" s="17" t="s">
        <v>243</v>
      </c>
      <c r="F1693" s="17" t="s">
        <v>144</v>
      </c>
      <c r="G1693" s="17" t="n">
        <v>1</v>
      </c>
      <c r="H1693" s="17" t="n">
        <v>1</v>
      </c>
      <c r="I1693" s="17" t="n">
        <v>1</v>
      </c>
      <c r="J1693" s="17" t="n">
        <v>1</v>
      </c>
      <c r="K1693" s="17" t="n">
        <v>1</v>
      </c>
      <c r="L1693" s="17" t="n">
        <v>232</v>
      </c>
      <c r="M1693" s="17" t="n">
        <v>355</v>
      </c>
      <c r="N1693" s="17" t="n">
        <v>392</v>
      </c>
      <c r="O1693" s="17" t="n">
        <v>145</v>
      </c>
      <c r="P1693" s="17" t="n">
        <v>0</v>
      </c>
      <c r="Q1693" s="17" t="n">
        <v>0</v>
      </c>
      <c r="R1693" s="17" t="n">
        <v>0</v>
      </c>
      <c r="S1693" s="17" t="n">
        <v>0</v>
      </c>
      <c r="T1693" s="17" t="n">
        <v>0</v>
      </c>
    </row>
    <row r="1694" customFormat="false" ht="15" hidden="false" customHeight="true" outlineLevel="0" collapsed="false">
      <c r="A1694" s="17" t="s">
        <v>5974</v>
      </c>
      <c r="B1694" s="17" t="s">
        <v>142</v>
      </c>
      <c r="C1694" s="17" t="s">
        <v>134</v>
      </c>
      <c r="D1694" s="17" t="s">
        <v>14446</v>
      </c>
      <c r="E1694" s="17" t="s">
        <v>243</v>
      </c>
      <c r="F1694" s="17" t="s">
        <v>150</v>
      </c>
      <c r="G1694" s="17" t="n">
        <v>1</v>
      </c>
      <c r="H1694" s="17" t="n">
        <v>1</v>
      </c>
      <c r="I1694" s="17" t="n">
        <v>0</v>
      </c>
      <c r="J1694" s="17" t="n">
        <v>0</v>
      </c>
      <c r="K1694" s="17" t="n">
        <v>1</v>
      </c>
      <c r="L1694" s="17" t="n">
        <v>0</v>
      </c>
      <c r="M1694" s="17" t="n">
        <v>18</v>
      </c>
      <c r="N1694" s="17" t="n">
        <v>0</v>
      </c>
      <c r="O1694" s="17" t="n">
        <v>0</v>
      </c>
      <c r="P1694" s="17" t="n">
        <v>0</v>
      </c>
      <c r="Q1694" s="17" t="n">
        <v>0</v>
      </c>
      <c r="R1694" s="17" t="n">
        <v>0</v>
      </c>
      <c r="S1694" s="17" t="n">
        <v>0</v>
      </c>
      <c r="T1694" s="17" t="n">
        <v>0</v>
      </c>
    </row>
    <row r="1695" customFormat="false" ht="15" hidden="false" customHeight="true" outlineLevel="0" collapsed="false">
      <c r="A1695" s="17" t="s">
        <v>5974</v>
      </c>
      <c r="B1695" s="17" t="s">
        <v>142</v>
      </c>
      <c r="C1695" s="17" t="s">
        <v>134</v>
      </c>
      <c r="D1695" s="17" t="s">
        <v>14446</v>
      </c>
      <c r="E1695" s="17" t="s">
        <v>243</v>
      </c>
      <c r="F1695" s="17" t="s">
        <v>158</v>
      </c>
      <c r="G1695" s="17" t="n">
        <v>0</v>
      </c>
      <c r="H1695" s="17" t="n">
        <v>1</v>
      </c>
      <c r="I1695" s="17" t="n">
        <v>0</v>
      </c>
      <c r="J1695" s="17" t="n">
        <v>0</v>
      </c>
      <c r="K1695" s="17" t="n">
        <v>1</v>
      </c>
      <c r="L1695" s="17" t="n">
        <v>0</v>
      </c>
      <c r="M1695" s="17" t="n">
        <v>2</v>
      </c>
      <c r="N1695" s="17" t="n">
        <v>0</v>
      </c>
      <c r="O1695" s="17" t="n">
        <v>0</v>
      </c>
      <c r="P1695" s="17" t="n">
        <v>0</v>
      </c>
      <c r="Q1695" s="17" t="n">
        <v>0</v>
      </c>
      <c r="R1695" s="17" t="n">
        <v>0</v>
      </c>
      <c r="S1695" s="17" t="n">
        <v>0</v>
      </c>
      <c r="T1695" s="17" t="n">
        <v>0</v>
      </c>
    </row>
    <row r="1696" customFormat="false" ht="15" hidden="false" customHeight="true" outlineLevel="0" collapsed="false">
      <c r="A1696" s="17" t="s">
        <v>5974</v>
      </c>
      <c r="B1696" s="17" t="s">
        <v>142</v>
      </c>
      <c r="C1696" s="17" t="s">
        <v>217</v>
      </c>
      <c r="D1696" s="17" t="s">
        <v>235</v>
      </c>
      <c r="E1696" s="17" t="s">
        <v>139</v>
      </c>
      <c r="F1696" s="17" t="s">
        <v>7</v>
      </c>
      <c r="G1696" s="17" t="n">
        <v>0</v>
      </c>
      <c r="H1696" s="17" t="n">
        <v>0</v>
      </c>
      <c r="I1696" s="17" t="n">
        <v>0</v>
      </c>
      <c r="J1696" s="17" t="n">
        <v>1</v>
      </c>
      <c r="K1696" s="17" t="n">
        <v>1</v>
      </c>
      <c r="L1696" s="17" t="n">
        <v>0</v>
      </c>
      <c r="M1696" s="17" t="n">
        <v>0</v>
      </c>
      <c r="N1696" s="17" t="n">
        <v>0</v>
      </c>
      <c r="O1696" s="17" t="n">
        <v>1</v>
      </c>
      <c r="P1696" s="17" t="n">
        <v>0</v>
      </c>
      <c r="Q1696" s="17" t="n">
        <v>0</v>
      </c>
      <c r="R1696" s="17" t="n">
        <v>0</v>
      </c>
      <c r="S1696" s="17" t="n">
        <v>0</v>
      </c>
      <c r="T1696" s="17" t="n">
        <v>0</v>
      </c>
    </row>
    <row r="1697" customFormat="false" ht="15" hidden="false" customHeight="true" outlineLevel="0" collapsed="false">
      <c r="A1697" s="17" t="s">
        <v>5974</v>
      </c>
      <c r="B1697" s="17" t="s">
        <v>142</v>
      </c>
      <c r="C1697" s="17" t="s">
        <v>217</v>
      </c>
      <c r="D1697" s="17" t="s">
        <v>235</v>
      </c>
      <c r="E1697" s="17" t="s">
        <v>139</v>
      </c>
      <c r="F1697" s="17" t="s">
        <v>158</v>
      </c>
      <c r="G1697" s="17" t="n">
        <v>0</v>
      </c>
      <c r="H1697" s="17" t="n">
        <v>0</v>
      </c>
      <c r="I1697" s="17" t="n">
        <v>0</v>
      </c>
      <c r="J1697" s="17" t="n">
        <v>1</v>
      </c>
      <c r="K1697" s="17" t="n">
        <v>1</v>
      </c>
      <c r="L1697" s="17" t="n">
        <v>0</v>
      </c>
      <c r="M1697" s="17" t="n">
        <v>0</v>
      </c>
      <c r="N1697" s="17" t="n">
        <v>0</v>
      </c>
      <c r="O1697" s="17" t="n">
        <v>1</v>
      </c>
      <c r="P1697" s="17" t="n">
        <v>0</v>
      </c>
      <c r="Q1697" s="17" t="n">
        <v>0</v>
      </c>
      <c r="R1697" s="17" t="n">
        <v>0</v>
      </c>
      <c r="S1697" s="17" t="n">
        <v>0</v>
      </c>
      <c r="T1697" s="17" t="n">
        <v>0</v>
      </c>
    </row>
    <row r="1698" customFormat="false" ht="15" hidden="false" customHeight="true" outlineLevel="0" collapsed="false">
      <c r="A1698" s="17" t="s">
        <v>3660</v>
      </c>
      <c r="B1698" s="17" t="s">
        <v>142</v>
      </c>
      <c r="C1698" s="17" t="s">
        <v>217</v>
      </c>
      <c r="D1698" s="17" t="s">
        <v>235</v>
      </c>
      <c r="E1698" s="17" t="s">
        <v>139</v>
      </c>
      <c r="F1698" s="17" t="s">
        <v>7</v>
      </c>
      <c r="G1698" s="17" t="n">
        <v>0</v>
      </c>
      <c r="H1698" s="17" t="n">
        <v>0</v>
      </c>
      <c r="I1698" s="17" t="n">
        <v>1</v>
      </c>
      <c r="J1698" s="17" t="n">
        <v>0</v>
      </c>
      <c r="K1698" s="17" t="n">
        <v>1</v>
      </c>
      <c r="L1698" s="17" t="n">
        <v>0</v>
      </c>
      <c r="M1698" s="17" t="n">
        <v>0</v>
      </c>
      <c r="N1698" s="17" t="n">
        <v>1</v>
      </c>
      <c r="O1698" s="17" t="n">
        <v>0</v>
      </c>
      <c r="P1698" s="17" t="n">
        <v>0</v>
      </c>
      <c r="Q1698" s="17" t="n">
        <v>0</v>
      </c>
      <c r="R1698" s="17" t="n">
        <v>0</v>
      </c>
      <c r="S1698" s="17" t="n">
        <v>0</v>
      </c>
      <c r="T1698" s="17" t="n">
        <v>0</v>
      </c>
    </row>
    <row r="1699" customFormat="false" ht="15" hidden="false" customHeight="true" outlineLevel="0" collapsed="false">
      <c r="A1699" s="17" t="s">
        <v>3660</v>
      </c>
      <c r="B1699" s="17" t="s">
        <v>142</v>
      </c>
      <c r="C1699" s="17" t="s">
        <v>217</v>
      </c>
      <c r="D1699" s="17" t="s">
        <v>235</v>
      </c>
      <c r="E1699" s="17" t="s">
        <v>139</v>
      </c>
      <c r="F1699" s="17" t="s">
        <v>158</v>
      </c>
      <c r="G1699" s="17" t="n">
        <v>0</v>
      </c>
      <c r="H1699" s="17" t="n">
        <v>0</v>
      </c>
      <c r="I1699" s="17" t="n">
        <v>1</v>
      </c>
      <c r="J1699" s="17" t="n">
        <v>0</v>
      </c>
      <c r="K1699" s="17" t="n">
        <v>1</v>
      </c>
      <c r="L1699" s="17" t="n">
        <v>0</v>
      </c>
      <c r="M1699" s="17" t="n">
        <v>0</v>
      </c>
      <c r="N1699" s="17" t="n">
        <v>1</v>
      </c>
      <c r="O1699" s="17" t="n">
        <v>0</v>
      </c>
      <c r="P1699" s="17" t="n">
        <v>0</v>
      </c>
      <c r="Q1699" s="17" t="n">
        <v>0</v>
      </c>
      <c r="R1699" s="17" t="n">
        <v>0</v>
      </c>
      <c r="S1699" s="17" t="n">
        <v>0</v>
      </c>
      <c r="T1699" s="17" t="n">
        <v>0</v>
      </c>
    </row>
    <row r="1700" customFormat="false" ht="15" hidden="false" customHeight="true" outlineLevel="0" collapsed="false">
      <c r="A1700" s="17" t="s">
        <v>938</v>
      </c>
      <c r="B1700" s="17" t="s">
        <v>142</v>
      </c>
      <c r="C1700" s="17" t="s">
        <v>134</v>
      </c>
      <c r="D1700" s="17" t="s">
        <v>135</v>
      </c>
      <c r="E1700" s="17" t="s">
        <v>243</v>
      </c>
      <c r="F1700" s="17" t="s">
        <v>7</v>
      </c>
      <c r="G1700" s="17" t="n">
        <v>3</v>
      </c>
      <c r="H1700" s="17" t="n">
        <v>3</v>
      </c>
      <c r="I1700" s="17" t="n">
        <v>3</v>
      </c>
      <c r="J1700" s="17" t="n">
        <v>3</v>
      </c>
      <c r="K1700" s="17" t="n">
        <v>3</v>
      </c>
      <c r="L1700" s="17" t="n">
        <v>5627</v>
      </c>
      <c r="M1700" s="17" t="n">
        <v>3680</v>
      </c>
      <c r="N1700" s="17" t="n">
        <v>4822</v>
      </c>
      <c r="O1700" s="17" t="n">
        <v>1568</v>
      </c>
      <c r="P1700" s="17" t="n">
        <v>0</v>
      </c>
      <c r="Q1700" s="17" t="n">
        <v>0</v>
      </c>
      <c r="R1700" s="17" t="n">
        <v>0</v>
      </c>
      <c r="S1700" s="17" t="n">
        <v>0</v>
      </c>
      <c r="T1700" s="17" t="n">
        <v>0</v>
      </c>
    </row>
    <row r="1701" customFormat="false" ht="15" hidden="false" customHeight="true" outlineLevel="0" collapsed="false">
      <c r="A1701" s="17" t="s">
        <v>938</v>
      </c>
      <c r="B1701" s="17" t="s">
        <v>142</v>
      </c>
      <c r="C1701" s="17" t="s">
        <v>134</v>
      </c>
      <c r="D1701" s="17" t="s">
        <v>135</v>
      </c>
      <c r="E1701" s="17" t="s">
        <v>243</v>
      </c>
      <c r="F1701" s="17" t="s">
        <v>140</v>
      </c>
      <c r="G1701" s="17" t="n">
        <v>2</v>
      </c>
      <c r="H1701" s="17" t="n">
        <v>1</v>
      </c>
      <c r="I1701" s="17" t="n">
        <v>2</v>
      </c>
      <c r="J1701" s="17" t="n">
        <v>2</v>
      </c>
      <c r="K1701" s="17" t="n">
        <v>2</v>
      </c>
      <c r="L1701" s="17" t="n">
        <v>325</v>
      </c>
      <c r="M1701" s="17" t="n">
        <v>170</v>
      </c>
      <c r="N1701" s="17" t="n">
        <v>229</v>
      </c>
      <c r="O1701" s="17" t="n">
        <v>122</v>
      </c>
      <c r="P1701" s="17" t="n">
        <v>0</v>
      </c>
      <c r="Q1701" s="17" t="n">
        <v>0</v>
      </c>
      <c r="R1701" s="17" t="n">
        <v>0</v>
      </c>
      <c r="S1701" s="17" t="n">
        <v>0</v>
      </c>
      <c r="T1701" s="17" t="n">
        <v>0</v>
      </c>
    </row>
    <row r="1702" customFormat="false" ht="15" hidden="false" customHeight="true" outlineLevel="0" collapsed="false">
      <c r="A1702" s="17" t="s">
        <v>938</v>
      </c>
      <c r="B1702" s="17" t="s">
        <v>142</v>
      </c>
      <c r="C1702" s="17" t="s">
        <v>134</v>
      </c>
      <c r="D1702" s="17" t="s">
        <v>135</v>
      </c>
      <c r="E1702" s="17" t="s">
        <v>243</v>
      </c>
      <c r="F1702" s="17" t="s">
        <v>144</v>
      </c>
      <c r="G1702" s="17" t="n">
        <v>2</v>
      </c>
      <c r="H1702" s="17" t="n">
        <v>2</v>
      </c>
      <c r="I1702" s="17" t="n">
        <v>2</v>
      </c>
      <c r="J1702" s="17" t="n">
        <v>2</v>
      </c>
      <c r="K1702" s="17" t="n">
        <v>2</v>
      </c>
      <c r="L1702" s="17" t="n">
        <v>3381</v>
      </c>
      <c r="M1702" s="17" t="n">
        <v>1763</v>
      </c>
      <c r="N1702" s="17" t="n">
        <v>1612</v>
      </c>
      <c r="O1702" s="17" t="n">
        <v>356</v>
      </c>
      <c r="P1702" s="17" t="n">
        <v>0</v>
      </c>
      <c r="Q1702" s="17" t="n">
        <v>0</v>
      </c>
      <c r="R1702" s="17" t="n">
        <v>0</v>
      </c>
      <c r="S1702" s="17" t="n">
        <v>0</v>
      </c>
      <c r="T1702" s="17" t="n">
        <v>0</v>
      </c>
    </row>
    <row r="1703" customFormat="false" ht="15" hidden="false" customHeight="true" outlineLevel="0" collapsed="false">
      <c r="A1703" s="17" t="s">
        <v>938</v>
      </c>
      <c r="B1703" s="17" t="s">
        <v>142</v>
      </c>
      <c r="C1703" s="17" t="s">
        <v>134</v>
      </c>
      <c r="D1703" s="17" t="s">
        <v>135</v>
      </c>
      <c r="E1703" s="17" t="s">
        <v>243</v>
      </c>
      <c r="F1703" s="17" t="s">
        <v>150</v>
      </c>
      <c r="G1703" s="17" t="n">
        <v>3</v>
      </c>
      <c r="H1703" s="17" t="n">
        <v>3</v>
      </c>
      <c r="I1703" s="17" t="n">
        <v>3</v>
      </c>
      <c r="J1703" s="17" t="n">
        <v>3</v>
      </c>
      <c r="K1703" s="17" t="n">
        <v>3</v>
      </c>
      <c r="L1703" s="17" t="n">
        <v>753</v>
      </c>
      <c r="M1703" s="17" t="n">
        <v>580</v>
      </c>
      <c r="N1703" s="17" t="n">
        <v>914</v>
      </c>
      <c r="O1703" s="17" t="n">
        <v>509</v>
      </c>
      <c r="P1703" s="17" t="n">
        <v>0</v>
      </c>
      <c r="Q1703" s="17" t="n">
        <v>0</v>
      </c>
      <c r="R1703" s="17" t="n">
        <v>0</v>
      </c>
      <c r="S1703" s="17" t="n">
        <v>0</v>
      </c>
      <c r="T1703" s="17" t="n">
        <v>0</v>
      </c>
    </row>
    <row r="1704" customFormat="false" ht="15" hidden="false" customHeight="true" outlineLevel="0" collapsed="false">
      <c r="A1704" s="17" t="s">
        <v>938</v>
      </c>
      <c r="B1704" s="17" t="s">
        <v>142</v>
      </c>
      <c r="C1704" s="17" t="s">
        <v>134</v>
      </c>
      <c r="D1704" s="17" t="s">
        <v>135</v>
      </c>
      <c r="E1704" s="17" t="s">
        <v>243</v>
      </c>
      <c r="F1704" s="17" t="s">
        <v>166</v>
      </c>
      <c r="G1704" s="17" t="n">
        <v>0</v>
      </c>
      <c r="H1704" s="17" t="n">
        <v>0</v>
      </c>
      <c r="I1704" s="17" t="n">
        <v>1</v>
      </c>
      <c r="J1704" s="17" t="n">
        <v>0</v>
      </c>
      <c r="K1704" s="17" t="n">
        <v>1</v>
      </c>
      <c r="L1704" s="17" t="n">
        <v>0</v>
      </c>
      <c r="M1704" s="17" t="n">
        <v>0</v>
      </c>
      <c r="N1704" s="17" t="n">
        <v>63</v>
      </c>
      <c r="O1704" s="17" t="n">
        <v>0</v>
      </c>
      <c r="P1704" s="17" t="n">
        <v>0</v>
      </c>
      <c r="Q1704" s="17" t="n">
        <v>0</v>
      </c>
      <c r="R1704" s="17" t="n">
        <v>0</v>
      </c>
      <c r="S1704" s="17" t="n">
        <v>0</v>
      </c>
      <c r="T1704" s="17" t="n">
        <v>0</v>
      </c>
    </row>
    <row r="1705" customFormat="false" ht="15" hidden="false" customHeight="true" outlineLevel="0" collapsed="false">
      <c r="A1705" s="17" t="s">
        <v>938</v>
      </c>
      <c r="B1705" s="17" t="s">
        <v>142</v>
      </c>
      <c r="C1705" s="17" t="s">
        <v>134</v>
      </c>
      <c r="D1705" s="17" t="s">
        <v>135</v>
      </c>
      <c r="E1705" s="17" t="s">
        <v>243</v>
      </c>
      <c r="F1705" s="17" t="s">
        <v>158</v>
      </c>
      <c r="G1705" s="17" t="n">
        <v>3</v>
      </c>
      <c r="H1705" s="17" t="n">
        <v>3</v>
      </c>
      <c r="I1705" s="17" t="n">
        <v>3</v>
      </c>
      <c r="J1705" s="17" t="n">
        <v>3</v>
      </c>
      <c r="K1705" s="17" t="n">
        <v>3</v>
      </c>
      <c r="L1705" s="17" t="n">
        <v>1140</v>
      </c>
      <c r="M1705" s="17" t="n">
        <v>1160</v>
      </c>
      <c r="N1705" s="17" t="n">
        <v>1998</v>
      </c>
      <c r="O1705" s="17" t="n">
        <v>581</v>
      </c>
      <c r="P1705" s="17" t="n">
        <v>0</v>
      </c>
      <c r="Q1705" s="17" t="n">
        <v>0</v>
      </c>
      <c r="R1705" s="17" t="n">
        <v>0</v>
      </c>
      <c r="S1705" s="17" t="n">
        <v>0</v>
      </c>
      <c r="T1705" s="17" t="n">
        <v>0</v>
      </c>
    </row>
    <row r="1706" customFormat="false" ht="15" hidden="false" customHeight="true" outlineLevel="0" collapsed="false">
      <c r="A1706" s="17" t="s">
        <v>938</v>
      </c>
      <c r="B1706" s="17" t="s">
        <v>142</v>
      </c>
      <c r="C1706" s="17" t="s">
        <v>134</v>
      </c>
      <c r="D1706" s="17" t="s">
        <v>135</v>
      </c>
      <c r="E1706" s="17" t="s">
        <v>243</v>
      </c>
      <c r="F1706" s="17" t="s">
        <v>169</v>
      </c>
      <c r="G1706" s="17" t="n">
        <v>3</v>
      </c>
      <c r="H1706" s="17" t="n">
        <v>2</v>
      </c>
      <c r="I1706" s="17" t="n">
        <v>2</v>
      </c>
      <c r="J1706" s="17" t="n">
        <v>0</v>
      </c>
      <c r="K1706" s="17" t="n">
        <v>3</v>
      </c>
      <c r="L1706" s="17" t="n">
        <v>28</v>
      </c>
      <c r="M1706" s="17" t="n">
        <v>7</v>
      </c>
      <c r="N1706" s="17" t="n">
        <v>6</v>
      </c>
      <c r="O1706" s="17" t="n">
        <v>0</v>
      </c>
      <c r="P1706" s="17" t="n">
        <v>0</v>
      </c>
      <c r="Q1706" s="17" t="n">
        <v>0</v>
      </c>
      <c r="R1706" s="17" t="n">
        <v>0</v>
      </c>
      <c r="S1706" s="17" t="n">
        <v>0</v>
      </c>
      <c r="T1706" s="17" t="n">
        <v>0</v>
      </c>
    </row>
    <row r="1707" customFormat="false" ht="15" hidden="false" customHeight="true" outlineLevel="0" collapsed="false">
      <c r="A1707" s="17" t="s">
        <v>938</v>
      </c>
      <c r="B1707" s="17" t="s">
        <v>142</v>
      </c>
      <c r="C1707" s="17" t="s">
        <v>134</v>
      </c>
      <c r="D1707" s="17" t="s">
        <v>135</v>
      </c>
      <c r="E1707" s="17" t="s">
        <v>139</v>
      </c>
      <c r="F1707" s="17" t="s">
        <v>7</v>
      </c>
      <c r="G1707" s="17" t="n">
        <v>1</v>
      </c>
      <c r="H1707" s="17" t="n">
        <v>1</v>
      </c>
      <c r="I1707" s="17" t="n">
        <v>2</v>
      </c>
      <c r="J1707" s="17" t="n">
        <v>2</v>
      </c>
      <c r="K1707" s="17" t="n">
        <v>2</v>
      </c>
      <c r="L1707" s="17" t="n">
        <v>18</v>
      </c>
      <c r="M1707" s="17" t="n">
        <v>18</v>
      </c>
      <c r="N1707" s="17" t="n">
        <v>101</v>
      </c>
      <c r="O1707" s="17" t="n">
        <v>44</v>
      </c>
      <c r="P1707" s="17" t="n">
        <v>0</v>
      </c>
      <c r="Q1707" s="17" t="n">
        <v>0</v>
      </c>
      <c r="R1707" s="17" t="n">
        <v>0</v>
      </c>
      <c r="S1707" s="17" t="n">
        <v>0</v>
      </c>
      <c r="T1707" s="17" t="n">
        <v>0</v>
      </c>
    </row>
    <row r="1708" customFormat="false" ht="15" hidden="false" customHeight="true" outlineLevel="0" collapsed="false">
      <c r="A1708" s="17" t="s">
        <v>938</v>
      </c>
      <c r="B1708" s="17" t="s">
        <v>142</v>
      </c>
      <c r="C1708" s="17" t="s">
        <v>134</v>
      </c>
      <c r="D1708" s="17" t="s">
        <v>135</v>
      </c>
      <c r="E1708" s="17" t="s">
        <v>139</v>
      </c>
      <c r="F1708" s="17" t="s">
        <v>140</v>
      </c>
      <c r="G1708" s="17" t="n">
        <v>0</v>
      </c>
      <c r="H1708" s="17" t="n">
        <v>0</v>
      </c>
      <c r="I1708" s="17" t="n">
        <v>2</v>
      </c>
      <c r="J1708" s="17" t="n">
        <v>1</v>
      </c>
      <c r="K1708" s="17" t="n">
        <v>2</v>
      </c>
      <c r="L1708" s="17" t="n">
        <v>0</v>
      </c>
      <c r="M1708" s="17" t="n">
        <v>0</v>
      </c>
      <c r="N1708" s="17" t="n">
        <v>18</v>
      </c>
      <c r="O1708" s="17" t="n">
        <v>15</v>
      </c>
      <c r="P1708" s="17" t="n">
        <v>0</v>
      </c>
      <c r="Q1708" s="17" t="n">
        <v>0</v>
      </c>
      <c r="R1708" s="17" t="n">
        <v>0</v>
      </c>
      <c r="S1708" s="17" t="n">
        <v>0</v>
      </c>
      <c r="T1708" s="17" t="n">
        <v>0</v>
      </c>
    </row>
    <row r="1709" customFormat="false" ht="15" hidden="false" customHeight="true" outlineLevel="0" collapsed="false">
      <c r="A1709" s="17" t="s">
        <v>938</v>
      </c>
      <c r="B1709" s="17" t="s">
        <v>142</v>
      </c>
      <c r="C1709" s="17" t="s">
        <v>134</v>
      </c>
      <c r="D1709" s="17" t="s">
        <v>135</v>
      </c>
      <c r="E1709" s="17" t="s">
        <v>139</v>
      </c>
      <c r="F1709" s="17" t="s">
        <v>144</v>
      </c>
      <c r="G1709" s="17" t="n">
        <v>0</v>
      </c>
      <c r="H1709" s="17" t="n">
        <v>0</v>
      </c>
      <c r="I1709" s="17" t="n">
        <v>1</v>
      </c>
      <c r="J1709" s="17" t="n">
        <v>0</v>
      </c>
      <c r="K1709" s="17" t="n">
        <v>1</v>
      </c>
      <c r="L1709" s="17" t="n">
        <v>0</v>
      </c>
      <c r="M1709" s="17" t="n">
        <v>0</v>
      </c>
      <c r="N1709" s="17" t="n">
        <v>2</v>
      </c>
      <c r="O1709" s="17" t="n">
        <v>0</v>
      </c>
      <c r="P1709" s="17" t="n">
        <v>0</v>
      </c>
      <c r="Q1709" s="17" t="n">
        <v>0</v>
      </c>
      <c r="R1709" s="17" t="n">
        <v>0</v>
      </c>
      <c r="S1709" s="17" t="n">
        <v>0</v>
      </c>
      <c r="T1709" s="17" t="n">
        <v>0</v>
      </c>
    </row>
    <row r="1710" customFormat="false" ht="15" hidden="false" customHeight="true" outlineLevel="0" collapsed="false">
      <c r="A1710" s="17" t="s">
        <v>938</v>
      </c>
      <c r="B1710" s="17" t="s">
        <v>142</v>
      </c>
      <c r="C1710" s="17" t="s">
        <v>134</v>
      </c>
      <c r="D1710" s="17" t="s">
        <v>135</v>
      </c>
      <c r="E1710" s="17" t="s">
        <v>139</v>
      </c>
      <c r="F1710" s="17" t="s">
        <v>150</v>
      </c>
      <c r="G1710" s="17" t="n">
        <v>1</v>
      </c>
      <c r="H1710" s="17" t="n">
        <v>1</v>
      </c>
      <c r="I1710" s="17" t="n">
        <v>2</v>
      </c>
      <c r="J1710" s="17" t="n">
        <v>2</v>
      </c>
      <c r="K1710" s="17" t="n">
        <v>2</v>
      </c>
      <c r="L1710" s="17" t="n">
        <v>15</v>
      </c>
      <c r="M1710" s="17" t="n">
        <v>12</v>
      </c>
      <c r="N1710" s="17" t="n">
        <v>58</v>
      </c>
      <c r="O1710" s="17" t="n">
        <v>23</v>
      </c>
      <c r="P1710" s="17" t="n">
        <v>0</v>
      </c>
      <c r="Q1710" s="17" t="n">
        <v>0</v>
      </c>
      <c r="R1710" s="17" t="n">
        <v>0</v>
      </c>
      <c r="S1710" s="17" t="n">
        <v>0</v>
      </c>
      <c r="T1710" s="17" t="n">
        <v>0</v>
      </c>
    </row>
    <row r="1711" customFormat="false" ht="15" hidden="false" customHeight="true" outlineLevel="0" collapsed="false">
      <c r="A1711" s="17" t="s">
        <v>938</v>
      </c>
      <c r="B1711" s="17" t="s">
        <v>142</v>
      </c>
      <c r="C1711" s="17" t="s">
        <v>134</v>
      </c>
      <c r="D1711" s="17" t="s">
        <v>135</v>
      </c>
      <c r="E1711" s="17" t="s">
        <v>139</v>
      </c>
      <c r="F1711" s="17" t="s">
        <v>158</v>
      </c>
      <c r="G1711" s="17" t="n">
        <v>1</v>
      </c>
      <c r="H1711" s="17" t="n">
        <v>1</v>
      </c>
      <c r="I1711" s="17" t="n">
        <v>2</v>
      </c>
      <c r="J1711" s="17" t="n">
        <v>2</v>
      </c>
      <c r="K1711" s="17" t="n">
        <v>2</v>
      </c>
      <c r="L1711" s="17" t="n">
        <v>3</v>
      </c>
      <c r="M1711" s="17" t="n">
        <v>6</v>
      </c>
      <c r="N1711" s="17" t="n">
        <v>23</v>
      </c>
      <c r="O1711" s="17" t="n">
        <v>6</v>
      </c>
      <c r="P1711" s="17" t="n">
        <v>0</v>
      </c>
      <c r="Q1711" s="17" t="n">
        <v>0</v>
      </c>
      <c r="R1711" s="17" t="n">
        <v>0</v>
      </c>
      <c r="S1711" s="17" t="n">
        <v>0</v>
      </c>
      <c r="T1711" s="17" t="n">
        <v>0</v>
      </c>
    </row>
    <row r="1712" customFormat="false" ht="15" hidden="false" customHeight="true" outlineLevel="0" collapsed="false">
      <c r="A1712" s="17" t="s">
        <v>938</v>
      </c>
      <c r="B1712" s="17" t="s">
        <v>142</v>
      </c>
      <c r="C1712" s="17" t="s">
        <v>134</v>
      </c>
      <c r="D1712" s="17" t="s">
        <v>177</v>
      </c>
      <c r="E1712" s="17" t="s">
        <v>243</v>
      </c>
      <c r="F1712" s="17" t="s">
        <v>7</v>
      </c>
      <c r="G1712" s="17" t="n">
        <v>1</v>
      </c>
      <c r="H1712" s="17" t="n">
        <v>1</v>
      </c>
      <c r="I1712" s="17" t="n">
        <v>1</v>
      </c>
      <c r="J1712" s="17" t="n">
        <v>0</v>
      </c>
      <c r="K1712" s="17" t="n">
        <v>1</v>
      </c>
      <c r="L1712" s="17" t="n">
        <v>95</v>
      </c>
      <c r="M1712" s="17" t="n">
        <v>49</v>
      </c>
      <c r="N1712" s="17" t="n">
        <v>22</v>
      </c>
      <c r="O1712" s="17" t="n">
        <v>0</v>
      </c>
      <c r="P1712" s="17" t="n">
        <v>0</v>
      </c>
      <c r="Q1712" s="17" t="n">
        <v>0</v>
      </c>
      <c r="R1712" s="17" t="n">
        <v>0</v>
      </c>
      <c r="S1712" s="17" t="n">
        <v>0</v>
      </c>
      <c r="T1712" s="17" t="n">
        <v>0</v>
      </c>
    </row>
    <row r="1713" customFormat="false" ht="15" hidden="false" customHeight="true" outlineLevel="0" collapsed="false">
      <c r="A1713" s="17" t="s">
        <v>938</v>
      </c>
      <c r="B1713" s="17" t="s">
        <v>142</v>
      </c>
      <c r="C1713" s="17" t="s">
        <v>134</v>
      </c>
      <c r="D1713" s="17" t="s">
        <v>177</v>
      </c>
      <c r="E1713" s="17" t="s">
        <v>243</v>
      </c>
      <c r="F1713" s="17" t="s">
        <v>140</v>
      </c>
      <c r="G1713" s="17" t="n">
        <v>1</v>
      </c>
      <c r="H1713" s="17" t="n">
        <v>1</v>
      </c>
      <c r="I1713" s="17" t="n">
        <v>0</v>
      </c>
      <c r="J1713" s="17" t="n">
        <v>0</v>
      </c>
      <c r="K1713" s="17" t="n">
        <v>1</v>
      </c>
      <c r="L1713" s="17" t="n">
        <v>9</v>
      </c>
      <c r="M1713" s="17" t="n">
        <v>8</v>
      </c>
      <c r="N1713" s="17" t="n">
        <v>0</v>
      </c>
      <c r="O1713" s="17" t="n">
        <v>0</v>
      </c>
      <c r="P1713" s="17" t="n">
        <v>0</v>
      </c>
      <c r="Q1713" s="17" t="n">
        <v>0</v>
      </c>
      <c r="R1713" s="17" t="n">
        <v>0</v>
      </c>
      <c r="S1713" s="17" t="n">
        <v>0</v>
      </c>
      <c r="T1713" s="17" t="n">
        <v>0</v>
      </c>
    </row>
    <row r="1714" customFormat="false" ht="15" hidden="false" customHeight="true" outlineLevel="0" collapsed="false">
      <c r="A1714" s="17" t="s">
        <v>938</v>
      </c>
      <c r="B1714" s="17" t="s">
        <v>142</v>
      </c>
      <c r="C1714" s="17" t="s">
        <v>134</v>
      </c>
      <c r="D1714" s="17" t="s">
        <v>177</v>
      </c>
      <c r="E1714" s="17" t="s">
        <v>243</v>
      </c>
      <c r="F1714" s="17" t="s">
        <v>150</v>
      </c>
      <c r="G1714" s="17" t="n">
        <v>1</v>
      </c>
      <c r="H1714" s="17" t="n">
        <v>1</v>
      </c>
      <c r="I1714" s="17" t="n">
        <v>1</v>
      </c>
      <c r="J1714" s="17" t="n">
        <v>0</v>
      </c>
      <c r="K1714" s="17" t="n">
        <v>1</v>
      </c>
      <c r="L1714" s="17" t="n">
        <v>55</v>
      </c>
      <c r="M1714" s="17" t="n">
        <v>31</v>
      </c>
      <c r="N1714" s="17" t="n">
        <v>20</v>
      </c>
      <c r="O1714" s="17" t="n">
        <v>0</v>
      </c>
      <c r="P1714" s="17" t="n">
        <v>0</v>
      </c>
      <c r="Q1714" s="17" t="n">
        <v>0</v>
      </c>
      <c r="R1714" s="17" t="n">
        <v>0</v>
      </c>
      <c r="S1714" s="17" t="n">
        <v>0</v>
      </c>
      <c r="T1714" s="17" t="n">
        <v>0</v>
      </c>
    </row>
    <row r="1715" customFormat="false" ht="15" hidden="false" customHeight="true" outlineLevel="0" collapsed="false">
      <c r="A1715" s="17" t="s">
        <v>938</v>
      </c>
      <c r="B1715" s="17" t="s">
        <v>142</v>
      </c>
      <c r="C1715" s="17" t="s">
        <v>134</v>
      </c>
      <c r="D1715" s="17" t="s">
        <v>177</v>
      </c>
      <c r="E1715" s="17" t="s">
        <v>243</v>
      </c>
      <c r="F1715" s="17" t="s">
        <v>158</v>
      </c>
      <c r="G1715" s="17" t="n">
        <v>1</v>
      </c>
      <c r="H1715" s="17" t="n">
        <v>1</v>
      </c>
      <c r="I1715" s="17" t="n">
        <v>1</v>
      </c>
      <c r="J1715" s="17" t="n">
        <v>0</v>
      </c>
      <c r="K1715" s="17" t="n">
        <v>1</v>
      </c>
      <c r="L1715" s="17" t="n">
        <v>31</v>
      </c>
      <c r="M1715" s="17" t="n">
        <v>10</v>
      </c>
      <c r="N1715" s="17" t="n">
        <v>2</v>
      </c>
      <c r="O1715" s="17" t="n">
        <v>0</v>
      </c>
      <c r="P1715" s="17" t="n">
        <v>0</v>
      </c>
      <c r="Q1715" s="17" t="n">
        <v>0</v>
      </c>
      <c r="R1715" s="17" t="n">
        <v>0</v>
      </c>
      <c r="S1715" s="17" t="n">
        <v>0</v>
      </c>
      <c r="T1715" s="17" t="n">
        <v>0</v>
      </c>
    </row>
    <row r="1716" customFormat="false" ht="15" hidden="false" customHeight="true" outlineLevel="0" collapsed="false">
      <c r="A1716" s="17" t="s">
        <v>938</v>
      </c>
      <c r="B1716" s="17" t="s">
        <v>142</v>
      </c>
      <c r="C1716" s="17" t="s">
        <v>134</v>
      </c>
      <c r="D1716" s="17" t="s">
        <v>14446</v>
      </c>
      <c r="E1716" s="17" t="s">
        <v>243</v>
      </c>
      <c r="F1716" s="17" t="s">
        <v>7</v>
      </c>
      <c r="G1716" s="17" t="n">
        <v>2</v>
      </c>
      <c r="H1716" s="17" t="n">
        <v>2</v>
      </c>
      <c r="I1716" s="17" t="n">
        <v>2</v>
      </c>
      <c r="J1716" s="17" t="n">
        <v>2</v>
      </c>
      <c r="K1716" s="17" t="n">
        <v>2</v>
      </c>
      <c r="L1716" s="17" t="n">
        <v>870</v>
      </c>
      <c r="M1716" s="17" t="n">
        <v>1380</v>
      </c>
      <c r="N1716" s="17" t="n">
        <v>717</v>
      </c>
      <c r="O1716" s="17" t="n">
        <v>224</v>
      </c>
      <c r="P1716" s="17" t="n">
        <v>0</v>
      </c>
      <c r="Q1716" s="17" t="n">
        <v>0</v>
      </c>
      <c r="R1716" s="17" t="n">
        <v>0</v>
      </c>
      <c r="S1716" s="17" t="n">
        <v>0</v>
      </c>
      <c r="T1716" s="17" t="n">
        <v>0</v>
      </c>
    </row>
    <row r="1717" customFormat="false" ht="15" hidden="false" customHeight="true" outlineLevel="0" collapsed="false">
      <c r="A1717" s="17" t="s">
        <v>938</v>
      </c>
      <c r="B1717" s="17" t="s">
        <v>142</v>
      </c>
      <c r="C1717" s="17" t="s">
        <v>134</v>
      </c>
      <c r="D1717" s="17" t="s">
        <v>14446</v>
      </c>
      <c r="E1717" s="17" t="s">
        <v>243</v>
      </c>
      <c r="F1717" s="17" t="s">
        <v>140</v>
      </c>
      <c r="G1717" s="17" t="n">
        <v>2</v>
      </c>
      <c r="H1717" s="17" t="n">
        <v>2</v>
      </c>
      <c r="I1717" s="17" t="n">
        <v>2</v>
      </c>
      <c r="J1717" s="17" t="n">
        <v>1</v>
      </c>
      <c r="K1717" s="17" t="n">
        <v>2</v>
      </c>
      <c r="L1717" s="17" t="n">
        <v>261</v>
      </c>
      <c r="M1717" s="17" t="n">
        <v>800</v>
      </c>
      <c r="N1717" s="17" t="n">
        <v>169</v>
      </c>
      <c r="O1717" s="17" t="n">
        <v>28</v>
      </c>
      <c r="P1717" s="17" t="n">
        <v>0</v>
      </c>
      <c r="Q1717" s="17" t="n">
        <v>0</v>
      </c>
      <c r="R1717" s="17" t="n">
        <v>0</v>
      </c>
      <c r="S1717" s="17" t="n">
        <v>0</v>
      </c>
      <c r="T1717" s="17" t="n">
        <v>0</v>
      </c>
    </row>
    <row r="1718" customFormat="false" ht="15" hidden="false" customHeight="true" outlineLevel="0" collapsed="false">
      <c r="A1718" s="17" t="s">
        <v>938</v>
      </c>
      <c r="B1718" s="17" t="s">
        <v>142</v>
      </c>
      <c r="C1718" s="17" t="s">
        <v>134</v>
      </c>
      <c r="D1718" s="17" t="s">
        <v>14446</v>
      </c>
      <c r="E1718" s="17" t="s">
        <v>243</v>
      </c>
      <c r="F1718" s="17" t="s">
        <v>144</v>
      </c>
      <c r="G1718" s="17" t="n">
        <v>1</v>
      </c>
      <c r="H1718" s="17" t="n">
        <v>1</v>
      </c>
      <c r="I1718" s="17" t="n">
        <v>1</v>
      </c>
      <c r="J1718" s="17" t="n">
        <v>1</v>
      </c>
      <c r="K1718" s="17" t="n">
        <v>1</v>
      </c>
      <c r="L1718" s="17" t="n">
        <v>173</v>
      </c>
      <c r="M1718" s="17" t="n">
        <v>16</v>
      </c>
      <c r="N1718" s="17" t="n">
        <v>5</v>
      </c>
      <c r="O1718" s="17" t="n">
        <v>3</v>
      </c>
      <c r="P1718" s="17" t="n">
        <v>0</v>
      </c>
      <c r="Q1718" s="17" t="n">
        <v>0</v>
      </c>
      <c r="R1718" s="17" t="n">
        <v>0</v>
      </c>
      <c r="S1718" s="17" t="n">
        <v>0</v>
      </c>
      <c r="T1718" s="17" t="n">
        <v>0</v>
      </c>
    </row>
    <row r="1719" customFormat="false" ht="15" hidden="false" customHeight="true" outlineLevel="0" collapsed="false">
      <c r="A1719" s="17" t="s">
        <v>938</v>
      </c>
      <c r="B1719" s="17" t="s">
        <v>142</v>
      </c>
      <c r="C1719" s="17" t="s">
        <v>134</v>
      </c>
      <c r="D1719" s="17" t="s">
        <v>14446</v>
      </c>
      <c r="E1719" s="17" t="s">
        <v>243</v>
      </c>
      <c r="F1719" s="17" t="s">
        <v>150</v>
      </c>
      <c r="G1719" s="17" t="n">
        <v>2</v>
      </c>
      <c r="H1719" s="17" t="n">
        <v>2</v>
      </c>
      <c r="I1719" s="17" t="n">
        <v>2</v>
      </c>
      <c r="J1719" s="17" t="n">
        <v>2</v>
      </c>
      <c r="K1719" s="17" t="n">
        <v>2</v>
      </c>
      <c r="L1719" s="17" t="n">
        <v>376</v>
      </c>
      <c r="M1719" s="17" t="n">
        <v>423</v>
      </c>
      <c r="N1719" s="17" t="n">
        <v>396</v>
      </c>
      <c r="O1719" s="17" t="n">
        <v>167</v>
      </c>
      <c r="P1719" s="17" t="n">
        <v>0</v>
      </c>
      <c r="Q1719" s="17" t="n">
        <v>0</v>
      </c>
      <c r="R1719" s="17" t="n">
        <v>0</v>
      </c>
      <c r="S1719" s="17" t="n">
        <v>0</v>
      </c>
      <c r="T1719" s="17" t="n">
        <v>0</v>
      </c>
    </row>
    <row r="1720" customFormat="false" ht="15" hidden="false" customHeight="true" outlineLevel="0" collapsed="false">
      <c r="A1720" s="17" t="s">
        <v>938</v>
      </c>
      <c r="B1720" s="17" t="s">
        <v>142</v>
      </c>
      <c r="C1720" s="17" t="s">
        <v>134</v>
      </c>
      <c r="D1720" s="17" t="s">
        <v>14446</v>
      </c>
      <c r="E1720" s="17" t="s">
        <v>243</v>
      </c>
      <c r="F1720" s="17" t="s">
        <v>158</v>
      </c>
      <c r="G1720" s="17" t="n">
        <v>2</v>
      </c>
      <c r="H1720" s="17" t="n">
        <v>2</v>
      </c>
      <c r="I1720" s="17" t="n">
        <v>2</v>
      </c>
      <c r="J1720" s="17" t="n">
        <v>2</v>
      </c>
      <c r="K1720" s="17" t="n">
        <v>2</v>
      </c>
      <c r="L1720" s="17" t="n">
        <v>59</v>
      </c>
      <c r="M1720" s="17" t="n">
        <v>141</v>
      </c>
      <c r="N1720" s="17" t="n">
        <v>147</v>
      </c>
      <c r="O1720" s="17" t="n">
        <v>25</v>
      </c>
      <c r="P1720" s="17" t="n">
        <v>0</v>
      </c>
      <c r="Q1720" s="17" t="n">
        <v>0</v>
      </c>
      <c r="R1720" s="17" t="n">
        <v>0</v>
      </c>
      <c r="S1720" s="17" t="n">
        <v>0</v>
      </c>
      <c r="T1720" s="17" t="n">
        <v>0</v>
      </c>
    </row>
    <row r="1721" customFormat="false" ht="15" hidden="false" customHeight="true" outlineLevel="0" collapsed="false">
      <c r="A1721" s="17" t="s">
        <v>938</v>
      </c>
      <c r="B1721" s="17" t="s">
        <v>142</v>
      </c>
      <c r="C1721" s="17" t="s">
        <v>134</v>
      </c>
      <c r="D1721" s="17" t="s">
        <v>14446</v>
      </c>
      <c r="E1721" s="17" t="s">
        <v>243</v>
      </c>
      <c r="F1721" s="17" t="s">
        <v>169</v>
      </c>
      <c r="G1721" s="17" t="n">
        <v>1</v>
      </c>
      <c r="H1721" s="17" t="n">
        <v>0</v>
      </c>
      <c r="I1721" s="17" t="n">
        <v>0</v>
      </c>
      <c r="J1721" s="17" t="n">
        <v>1</v>
      </c>
      <c r="K1721" s="17" t="n">
        <v>2</v>
      </c>
      <c r="L1721" s="17" t="n">
        <v>1</v>
      </c>
      <c r="M1721" s="17" t="n">
        <v>0</v>
      </c>
      <c r="N1721" s="17" t="n">
        <v>0</v>
      </c>
      <c r="O1721" s="17" t="n">
        <v>1</v>
      </c>
      <c r="P1721" s="17" t="n">
        <v>0</v>
      </c>
      <c r="Q1721" s="17" t="n">
        <v>0</v>
      </c>
      <c r="R1721" s="17" t="n">
        <v>0</v>
      </c>
      <c r="S1721" s="17" t="n">
        <v>0</v>
      </c>
      <c r="T1721" s="17" t="n">
        <v>0</v>
      </c>
    </row>
    <row r="1722" customFormat="false" ht="15" hidden="false" customHeight="true" outlineLevel="0" collapsed="false">
      <c r="A1722" s="17" t="s">
        <v>938</v>
      </c>
      <c r="B1722" s="17" t="s">
        <v>142</v>
      </c>
      <c r="C1722" s="17" t="s">
        <v>134</v>
      </c>
      <c r="D1722" s="17" t="s">
        <v>14446</v>
      </c>
      <c r="E1722" s="17" t="s">
        <v>139</v>
      </c>
      <c r="F1722" s="17" t="s">
        <v>7</v>
      </c>
      <c r="G1722" s="17" t="n">
        <v>1</v>
      </c>
      <c r="H1722" s="17" t="n">
        <v>1</v>
      </c>
      <c r="I1722" s="17" t="n">
        <v>1</v>
      </c>
      <c r="J1722" s="17" t="n">
        <v>0</v>
      </c>
      <c r="K1722" s="17" t="n">
        <v>1</v>
      </c>
      <c r="L1722" s="17" t="n">
        <v>50</v>
      </c>
      <c r="M1722" s="17" t="n">
        <v>15</v>
      </c>
      <c r="N1722" s="17" t="n">
        <v>65</v>
      </c>
      <c r="O1722" s="17" t="n">
        <v>0</v>
      </c>
      <c r="P1722" s="17" t="n">
        <v>0</v>
      </c>
      <c r="Q1722" s="17" t="n">
        <v>0</v>
      </c>
      <c r="R1722" s="17" t="n">
        <v>0</v>
      </c>
      <c r="S1722" s="17" t="n">
        <v>0</v>
      </c>
      <c r="T1722" s="17" t="n">
        <v>0</v>
      </c>
    </row>
    <row r="1723" customFormat="false" ht="15" hidden="false" customHeight="true" outlineLevel="0" collapsed="false">
      <c r="A1723" s="17" t="s">
        <v>938</v>
      </c>
      <c r="B1723" s="17" t="s">
        <v>142</v>
      </c>
      <c r="C1723" s="17" t="s">
        <v>134</v>
      </c>
      <c r="D1723" s="17" t="s">
        <v>14446</v>
      </c>
      <c r="E1723" s="17" t="s">
        <v>139</v>
      </c>
      <c r="F1723" s="17" t="s">
        <v>144</v>
      </c>
      <c r="G1723" s="17" t="n">
        <v>1</v>
      </c>
      <c r="H1723" s="17" t="n">
        <v>1</v>
      </c>
      <c r="I1723" s="17" t="n">
        <v>1</v>
      </c>
      <c r="J1723" s="17" t="n">
        <v>0</v>
      </c>
      <c r="K1723" s="17" t="n">
        <v>1</v>
      </c>
      <c r="L1723" s="17" t="n">
        <v>50</v>
      </c>
      <c r="M1723" s="17" t="n">
        <v>15</v>
      </c>
      <c r="N1723" s="17" t="n">
        <v>65</v>
      </c>
      <c r="O1723" s="17" t="n">
        <v>0</v>
      </c>
      <c r="P1723" s="17" t="n">
        <v>0</v>
      </c>
      <c r="Q1723" s="17" t="n">
        <v>0</v>
      </c>
      <c r="R1723" s="17" t="n">
        <v>0</v>
      </c>
      <c r="S1723" s="17" t="n">
        <v>0</v>
      </c>
      <c r="T1723" s="17" t="n">
        <v>0</v>
      </c>
    </row>
    <row r="1724" customFormat="false" ht="15" hidden="false" customHeight="true" outlineLevel="0" collapsed="false">
      <c r="A1724" s="17" t="s">
        <v>938</v>
      </c>
      <c r="B1724" s="17" t="s">
        <v>142</v>
      </c>
      <c r="C1724" s="17" t="s">
        <v>148</v>
      </c>
      <c r="D1724" s="17" t="s">
        <v>14443</v>
      </c>
      <c r="E1724" s="17" t="s">
        <v>139</v>
      </c>
      <c r="F1724" s="17" t="s">
        <v>7</v>
      </c>
      <c r="G1724" s="17" t="n">
        <v>6</v>
      </c>
      <c r="H1724" s="17" t="n">
        <v>5</v>
      </c>
      <c r="I1724" s="17" t="n">
        <v>3</v>
      </c>
      <c r="J1724" s="17" t="n">
        <v>3</v>
      </c>
      <c r="K1724" s="17" t="n">
        <v>12</v>
      </c>
      <c r="L1724" s="17" t="n">
        <v>82</v>
      </c>
      <c r="M1724" s="17" t="n">
        <v>137</v>
      </c>
      <c r="N1724" s="17" t="n">
        <v>83</v>
      </c>
      <c r="O1724" s="17" t="n">
        <v>55</v>
      </c>
      <c r="P1724" s="17" t="n">
        <v>0</v>
      </c>
      <c r="Q1724" s="17" t="n">
        <v>0</v>
      </c>
      <c r="R1724" s="17" t="n">
        <v>0</v>
      </c>
      <c r="S1724" s="17" t="n">
        <v>0</v>
      </c>
      <c r="T1724" s="17" t="n">
        <v>0</v>
      </c>
    </row>
    <row r="1725" customFormat="false" ht="15" hidden="false" customHeight="true" outlineLevel="0" collapsed="false">
      <c r="A1725" s="17" t="s">
        <v>938</v>
      </c>
      <c r="B1725" s="17" t="s">
        <v>142</v>
      </c>
      <c r="C1725" s="17" t="s">
        <v>148</v>
      </c>
      <c r="D1725" s="17" t="s">
        <v>14443</v>
      </c>
      <c r="E1725" s="17" t="s">
        <v>139</v>
      </c>
      <c r="F1725" s="17" t="s">
        <v>140</v>
      </c>
      <c r="G1725" s="17" t="n">
        <v>2</v>
      </c>
      <c r="H1725" s="17" t="n">
        <v>3</v>
      </c>
      <c r="I1725" s="17" t="n">
        <v>0</v>
      </c>
      <c r="J1725" s="17" t="n">
        <v>0</v>
      </c>
      <c r="K1725" s="17" t="n">
        <v>4</v>
      </c>
      <c r="L1725" s="17" t="n">
        <v>21</v>
      </c>
      <c r="M1725" s="17" t="n">
        <v>10</v>
      </c>
      <c r="N1725" s="17" t="n">
        <v>0</v>
      </c>
      <c r="O1725" s="17" t="n">
        <v>0</v>
      </c>
      <c r="P1725" s="17" t="n">
        <v>0</v>
      </c>
      <c r="Q1725" s="17" t="n">
        <v>0</v>
      </c>
      <c r="R1725" s="17" t="n">
        <v>0</v>
      </c>
      <c r="S1725" s="17" t="n">
        <v>0</v>
      </c>
      <c r="T1725" s="17" t="n">
        <v>0</v>
      </c>
    </row>
    <row r="1726" customFormat="false" ht="15" hidden="false" customHeight="true" outlineLevel="0" collapsed="false">
      <c r="A1726" s="17" t="s">
        <v>938</v>
      </c>
      <c r="B1726" s="17" t="s">
        <v>142</v>
      </c>
      <c r="C1726" s="17" t="s">
        <v>148</v>
      </c>
      <c r="D1726" s="17" t="s">
        <v>14443</v>
      </c>
      <c r="E1726" s="17" t="s">
        <v>139</v>
      </c>
      <c r="F1726" s="17" t="s">
        <v>144</v>
      </c>
      <c r="G1726" s="17" t="n">
        <v>0</v>
      </c>
      <c r="H1726" s="17" t="n">
        <v>1</v>
      </c>
      <c r="I1726" s="17" t="n">
        <v>0</v>
      </c>
      <c r="J1726" s="17" t="n">
        <v>1</v>
      </c>
      <c r="K1726" s="17" t="n">
        <v>2</v>
      </c>
      <c r="L1726" s="17" t="n">
        <v>0</v>
      </c>
      <c r="M1726" s="17" t="n">
        <v>1</v>
      </c>
      <c r="N1726" s="17" t="n">
        <v>0</v>
      </c>
      <c r="O1726" s="17" t="n">
        <v>3</v>
      </c>
      <c r="P1726" s="17" t="n">
        <v>0</v>
      </c>
      <c r="Q1726" s="17" t="n">
        <v>0</v>
      </c>
      <c r="R1726" s="17" t="n">
        <v>0</v>
      </c>
      <c r="S1726" s="17" t="n">
        <v>0</v>
      </c>
      <c r="T1726" s="17" t="n">
        <v>0</v>
      </c>
    </row>
    <row r="1727" customFormat="false" ht="15" hidden="false" customHeight="true" outlineLevel="0" collapsed="false">
      <c r="A1727" s="17" t="s">
        <v>938</v>
      </c>
      <c r="B1727" s="17" t="s">
        <v>142</v>
      </c>
      <c r="C1727" s="17" t="s">
        <v>148</v>
      </c>
      <c r="D1727" s="17" t="s">
        <v>14443</v>
      </c>
      <c r="E1727" s="17" t="s">
        <v>139</v>
      </c>
      <c r="F1727" s="17" t="s">
        <v>150</v>
      </c>
      <c r="G1727" s="17" t="n">
        <v>4</v>
      </c>
      <c r="H1727" s="17" t="n">
        <v>4</v>
      </c>
      <c r="I1727" s="17" t="n">
        <v>3</v>
      </c>
      <c r="J1727" s="17" t="n">
        <v>3</v>
      </c>
      <c r="K1727" s="17" t="n">
        <v>9</v>
      </c>
      <c r="L1727" s="17" t="n">
        <v>32</v>
      </c>
      <c r="M1727" s="17" t="n">
        <v>111</v>
      </c>
      <c r="N1727" s="17" t="n">
        <v>67</v>
      </c>
      <c r="O1727" s="17" t="n">
        <v>33</v>
      </c>
      <c r="P1727" s="17" t="n">
        <v>0</v>
      </c>
      <c r="Q1727" s="17" t="n">
        <v>0</v>
      </c>
      <c r="R1727" s="17" t="n">
        <v>0</v>
      </c>
      <c r="S1727" s="17" t="n">
        <v>0</v>
      </c>
      <c r="T1727" s="17" t="n">
        <v>0</v>
      </c>
    </row>
    <row r="1728" customFormat="false" ht="15" hidden="false" customHeight="true" outlineLevel="0" collapsed="false">
      <c r="A1728" s="17" t="s">
        <v>938</v>
      </c>
      <c r="B1728" s="17" t="s">
        <v>142</v>
      </c>
      <c r="C1728" s="17" t="s">
        <v>148</v>
      </c>
      <c r="D1728" s="17" t="s">
        <v>14443</v>
      </c>
      <c r="E1728" s="17" t="s">
        <v>139</v>
      </c>
      <c r="F1728" s="17" t="s">
        <v>158</v>
      </c>
      <c r="G1728" s="17" t="n">
        <v>2</v>
      </c>
      <c r="H1728" s="17" t="n">
        <v>3</v>
      </c>
      <c r="I1728" s="17" t="n">
        <v>2</v>
      </c>
      <c r="J1728" s="17" t="n">
        <v>2</v>
      </c>
      <c r="K1728" s="17" t="n">
        <v>5</v>
      </c>
      <c r="L1728" s="17" t="n">
        <v>27</v>
      </c>
      <c r="M1728" s="17" t="n">
        <v>15</v>
      </c>
      <c r="N1728" s="17" t="n">
        <v>16</v>
      </c>
      <c r="O1728" s="17" t="n">
        <v>18</v>
      </c>
      <c r="P1728" s="17" t="n">
        <v>0</v>
      </c>
      <c r="Q1728" s="17" t="n">
        <v>0</v>
      </c>
      <c r="R1728" s="17" t="n">
        <v>0</v>
      </c>
      <c r="S1728" s="17" t="n">
        <v>0</v>
      </c>
      <c r="T1728" s="17" t="n">
        <v>0</v>
      </c>
    </row>
    <row r="1729" customFormat="false" ht="15" hidden="false" customHeight="true" outlineLevel="0" collapsed="false">
      <c r="A1729" s="17" t="s">
        <v>938</v>
      </c>
      <c r="B1729" s="17" t="s">
        <v>142</v>
      </c>
      <c r="C1729" s="17" t="s">
        <v>148</v>
      </c>
      <c r="D1729" s="17" t="s">
        <v>14443</v>
      </c>
      <c r="E1729" s="17" t="s">
        <v>139</v>
      </c>
      <c r="F1729" s="17" t="s">
        <v>169</v>
      </c>
      <c r="G1729" s="17" t="n">
        <v>1</v>
      </c>
      <c r="H1729" s="17" t="n">
        <v>0</v>
      </c>
      <c r="I1729" s="17" t="n">
        <v>0</v>
      </c>
      <c r="J1729" s="17" t="n">
        <v>1</v>
      </c>
      <c r="K1729" s="17" t="n">
        <v>2</v>
      </c>
      <c r="L1729" s="17" t="n">
        <v>2</v>
      </c>
      <c r="M1729" s="17" t="n">
        <v>0</v>
      </c>
      <c r="N1729" s="17" t="n">
        <v>0</v>
      </c>
      <c r="O1729" s="17" t="n">
        <v>1</v>
      </c>
      <c r="P1729" s="17" t="n">
        <v>0</v>
      </c>
      <c r="Q1729" s="17" t="n">
        <v>0</v>
      </c>
      <c r="R1729" s="17" t="n">
        <v>0</v>
      </c>
      <c r="S1729" s="17" t="n">
        <v>0</v>
      </c>
      <c r="T1729" s="17" t="n">
        <v>0</v>
      </c>
    </row>
    <row r="1730" customFormat="false" ht="15" hidden="false" customHeight="true" outlineLevel="0" collapsed="false">
      <c r="A1730" s="17" t="s">
        <v>938</v>
      </c>
      <c r="B1730" s="17" t="s">
        <v>142</v>
      </c>
      <c r="C1730" s="17" t="s">
        <v>217</v>
      </c>
      <c r="D1730" s="17" t="s">
        <v>235</v>
      </c>
      <c r="E1730" s="17" t="s">
        <v>243</v>
      </c>
      <c r="F1730" s="17" t="s">
        <v>7</v>
      </c>
      <c r="G1730" s="17" t="n">
        <v>4</v>
      </c>
      <c r="H1730" s="17" t="n">
        <v>4</v>
      </c>
      <c r="I1730" s="17" t="n">
        <v>4</v>
      </c>
      <c r="J1730" s="17" t="n">
        <v>4</v>
      </c>
      <c r="K1730" s="17" t="n">
        <v>4</v>
      </c>
      <c r="L1730" s="17" t="n">
        <v>542</v>
      </c>
      <c r="M1730" s="17" t="n">
        <v>399</v>
      </c>
      <c r="N1730" s="17" t="n">
        <v>852</v>
      </c>
      <c r="O1730" s="17" t="n">
        <v>252</v>
      </c>
      <c r="P1730" s="17" t="n">
        <v>0</v>
      </c>
      <c r="Q1730" s="17" t="n">
        <v>0</v>
      </c>
      <c r="R1730" s="17" t="n">
        <v>0</v>
      </c>
      <c r="S1730" s="17" t="n">
        <v>0</v>
      </c>
      <c r="T1730" s="17" t="n">
        <v>0</v>
      </c>
    </row>
    <row r="1731" customFormat="false" ht="15" hidden="false" customHeight="true" outlineLevel="0" collapsed="false">
      <c r="A1731" s="17" t="s">
        <v>938</v>
      </c>
      <c r="B1731" s="17" t="s">
        <v>142</v>
      </c>
      <c r="C1731" s="17" t="s">
        <v>217</v>
      </c>
      <c r="D1731" s="17" t="s">
        <v>235</v>
      </c>
      <c r="E1731" s="17" t="s">
        <v>243</v>
      </c>
      <c r="F1731" s="17" t="s">
        <v>140</v>
      </c>
      <c r="G1731" s="17" t="n">
        <v>2</v>
      </c>
      <c r="H1731" s="17" t="n">
        <v>3</v>
      </c>
      <c r="I1731" s="17" t="n">
        <v>2</v>
      </c>
      <c r="J1731" s="17" t="n">
        <v>3</v>
      </c>
      <c r="K1731" s="17" t="n">
        <v>4</v>
      </c>
      <c r="L1731" s="17" t="n">
        <v>162</v>
      </c>
      <c r="M1731" s="17" t="n">
        <v>101</v>
      </c>
      <c r="N1731" s="17" t="n">
        <v>142</v>
      </c>
      <c r="O1731" s="17" t="n">
        <v>70</v>
      </c>
      <c r="P1731" s="17" t="n">
        <v>0</v>
      </c>
      <c r="Q1731" s="17" t="n">
        <v>0</v>
      </c>
      <c r="R1731" s="17" t="n">
        <v>0</v>
      </c>
      <c r="S1731" s="17" t="n">
        <v>0</v>
      </c>
      <c r="T1731" s="17" t="n">
        <v>0</v>
      </c>
    </row>
    <row r="1732" customFormat="false" ht="15" hidden="false" customHeight="true" outlineLevel="0" collapsed="false">
      <c r="A1732" s="17" t="s">
        <v>938</v>
      </c>
      <c r="B1732" s="17" t="s">
        <v>142</v>
      </c>
      <c r="C1732" s="17" t="s">
        <v>217</v>
      </c>
      <c r="D1732" s="17" t="s">
        <v>235</v>
      </c>
      <c r="E1732" s="17" t="s">
        <v>243</v>
      </c>
      <c r="F1732" s="17" t="s">
        <v>144</v>
      </c>
      <c r="G1732" s="17" t="n">
        <v>0</v>
      </c>
      <c r="H1732" s="17" t="n">
        <v>0</v>
      </c>
      <c r="I1732" s="17" t="n">
        <v>1</v>
      </c>
      <c r="J1732" s="17" t="n">
        <v>0</v>
      </c>
      <c r="K1732" s="17" t="n">
        <v>1</v>
      </c>
      <c r="L1732" s="17" t="n">
        <v>0</v>
      </c>
      <c r="M1732" s="17" t="n">
        <v>0</v>
      </c>
      <c r="N1732" s="17" t="n">
        <v>2</v>
      </c>
      <c r="O1732" s="17" t="n">
        <v>0</v>
      </c>
      <c r="P1732" s="17" t="n">
        <v>0</v>
      </c>
      <c r="Q1732" s="17" t="n">
        <v>0</v>
      </c>
      <c r="R1732" s="17" t="n">
        <v>0</v>
      </c>
      <c r="S1732" s="17" t="n">
        <v>0</v>
      </c>
      <c r="T1732" s="17" t="n">
        <v>0</v>
      </c>
    </row>
    <row r="1733" customFormat="false" ht="15" hidden="false" customHeight="true" outlineLevel="0" collapsed="false">
      <c r="A1733" s="17" t="s">
        <v>938</v>
      </c>
      <c r="B1733" s="17" t="s">
        <v>142</v>
      </c>
      <c r="C1733" s="17" t="s">
        <v>217</v>
      </c>
      <c r="D1733" s="17" t="s">
        <v>235</v>
      </c>
      <c r="E1733" s="17" t="s">
        <v>243</v>
      </c>
      <c r="F1733" s="17" t="s">
        <v>150</v>
      </c>
      <c r="G1733" s="17" t="n">
        <v>4</v>
      </c>
      <c r="H1733" s="17" t="n">
        <v>4</v>
      </c>
      <c r="I1733" s="17" t="n">
        <v>4</v>
      </c>
      <c r="J1733" s="17" t="n">
        <v>4</v>
      </c>
      <c r="K1733" s="17" t="n">
        <v>4</v>
      </c>
      <c r="L1733" s="17" t="n">
        <v>325</v>
      </c>
      <c r="M1733" s="17" t="n">
        <v>220</v>
      </c>
      <c r="N1733" s="17" t="n">
        <v>545</v>
      </c>
      <c r="O1733" s="17" t="n">
        <v>153</v>
      </c>
      <c r="P1733" s="17" t="n">
        <v>0</v>
      </c>
      <c r="Q1733" s="17" t="n">
        <v>0</v>
      </c>
      <c r="R1733" s="17" t="n">
        <v>0</v>
      </c>
      <c r="S1733" s="17" t="n">
        <v>0</v>
      </c>
      <c r="T1733" s="17" t="n">
        <v>0</v>
      </c>
    </row>
    <row r="1734" customFormat="false" ht="15" hidden="false" customHeight="true" outlineLevel="0" collapsed="false">
      <c r="A1734" s="17" t="s">
        <v>938</v>
      </c>
      <c r="B1734" s="17" t="s">
        <v>142</v>
      </c>
      <c r="C1734" s="17" t="s">
        <v>217</v>
      </c>
      <c r="D1734" s="17" t="s">
        <v>235</v>
      </c>
      <c r="E1734" s="17" t="s">
        <v>243</v>
      </c>
      <c r="F1734" s="17" t="s">
        <v>166</v>
      </c>
      <c r="G1734" s="17" t="n">
        <v>1</v>
      </c>
      <c r="H1734" s="17" t="n">
        <v>1</v>
      </c>
      <c r="I1734" s="17" t="n">
        <v>0</v>
      </c>
      <c r="J1734" s="17" t="n">
        <v>0</v>
      </c>
      <c r="K1734" s="17" t="n">
        <v>2</v>
      </c>
      <c r="L1734" s="17" t="n">
        <v>1</v>
      </c>
      <c r="M1734" s="17" t="n">
        <v>15</v>
      </c>
      <c r="N1734" s="17" t="n">
        <v>0</v>
      </c>
      <c r="O1734" s="17" t="n">
        <v>0</v>
      </c>
      <c r="P1734" s="17" t="n">
        <v>0</v>
      </c>
      <c r="Q1734" s="17" t="n">
        <v>0</v>
      </c>
      <c r="R1734" s="17" t="n">
        <v>0</v>
      </c>
      <c r="S1734" s="17" t="n">
        <v>0</v>
      </c>
      <c r="T1734" s="17" t="n">
        <v>0</v>
      </c>
    </row>
    <row r="1735" customFormat="false" ht="15" hidden="false" customHeight="true" outlineLevel="0" collapsed="false">
      <c r="A1735" s="17" t="s">
        <v>938</v>
      </c>
      <c r="B1735" s="17" t="s">
        <v>142</v>
      </c>
      <c r="C1735" s="17" t="s">
        <v>217</v>
      </c>
      <c r="D1735" s="17" t="s">
        <v>235</v>
      </c>
      <c r="E1735" s="17" t="s">
        <v>243</v>
      </c>
      <c r="F1735" s="17" t="s">
        <v>158</v>
      </c>
      <c r="G1735" s="17" t="n">
        <v>4</v>
      </c>
      <c r="H1735" s="17" t="n">
        <v>4</v>
      </c>
      <c r="I1735" s="17" t="n">
        <v>3</v>
      </c>
      <c r="J1735" s="17" t="n">
        <v>3</v>
      </c>
      <c r="K1735" s="17" t="n">
        <v>4</v>
      </c>
      <c r="L1735" s="17" t="n">
        <v>53</v>
      </c>
      <c r="M1735" s="17" t="n">
        <v>61</v>
      </c>
      <c r="N1735" s="17" t="n">
        <v>162</v>
      </c>
      <c r="O1735" s="17" t="n">
        <v>26</v>
      </c>
      <c r="P1735" s="17" t="n">
        <v>0</v>
      </c>
      <c r="Q1735" s="17" t="n">
        <v>0</v>
      </c>
      <c r="R1735" s="17" t="n">
        <v>0</v>
      </c>
      <c r="S1735" s="17" t="n">
        <v>0</v>
      </c>
      <c r="T1735" s="17" t="n">
        <v>0</v>
      </c>
    </row>
    <row r="1736" customFormat="false" ht="15" hidden="false" customHeight="true" outlineLevel="0" collapsed="false">
      <c r="A1736" s="17" t="s">
        <v>938</v>
      </c>
      <c r="B1736" s="17" t="s">
        <v>142</v>
      </c>
      <c r="C1736" s="17" t="s">
        <v>217</v>
      </c>
      <c r="D1736" s="17" t="s">
        <v>235</v>
      </c>
      <c r="E1736" s="17" t="s">
        <v>243</v>
      </c>
      <c r="F1736" s="17" t="s">
        <v>169</v>
      </c>
      <c r="G1736" s="17" t="n">
        <v>1</v>
      </c>
      <c r="H1736" s="17" t="n">
        <v>2</v>
      </c>
      <c r="I1736" s="17" t="n">
        <v>1</v>
      </c>
      <c r="J1736" s="17" t="n">
        <v>1</v>
      </c>
      <c r="K1736" s="17" t="n">
        <v>3</v>
      </c>
      <c r="L1736" s="17" t="n">
        <v>1</v>
      </c>
      <c r="M1736" s="17" t="n">
        <v>2</v>
      </c>
      <c r="N1736" s="17" t="n">
        <v>1</v>
      </c>
      <c r="O1736" s="17" t="n">
        <v>3</v>
      </c>
      <c r="P1736" s="17" t="n">
        <v>0</v>
      </c>
      <c r="Q1736" s="17" t="n">
        <v>0</v>
      </c>
      <c r="R1736" s="17" t="n">
        <v>0</v>
      </c>
      <c r="S1736" s="17" t="n">
        <v>0</v>
      </c>
      <c r="T1736" s="17" t="n">
        <v>0</v>
      </c>
    </row>
    <row r="1737" customFormat="false" ht="15" hidden="false" customHeight="true" outlineLevel="0" collapsed="false">
      <c r="A1737" s="17" t="s">
        <v>938</v>
      </c>
      <c r="B1737" s="17" t="s">
        <v>142</v>
      </c>
      <c r="C1737" s="17" t="s">
        <v>217</v>
      </c>
      <c r="D1737" s="17" t="s">
        <v>235</v>
      </c>
      <c r="E1737" s="17" t="s">
        <v>139</v>
      </c>
      <c r="F1737" s="17" t="s">
        <v>7</v>
      </c>
      <c r="G1737" s="17" t="n">
        <v>3</v>
      </c>
      <c r="H1737" s="17" t="n">
        <v>3</v>
      </c>
      <c r="I1737" s="17" t="n">
        <v>1</v>
      </c>
      <c r="J1737" s="17" t="n">
        <v>2</v>
      </c>
      <c r="K1737" s="17" t="n">
        <v>4</v>
      </c>
      <c r="L1737" s="17" t="n">
        <v>93</v>
      </c>
      <c r="M1737" s="17" t="n">
        <v>228</v>
      </c>
      <c r="N1737" s="17" t="n">
        <v>20</v>
      </c>
      <c r="O1737" s="17" t="n">
        <v>14</v>
      </c>
      <c r="P1737" s="17" t="n">
        <v>0</v>
      </c>
      <c r="Q1737" s="17" t="n">
        <v>0</v>
      </c>
      <c r="R1737" s="17" t="n">
        <v>0</v>
      </c>
      <c r="S1737" s="17" t="n">
        <v>0</v>
      </c>
      <c r="T1737" s="17" t="n">
        <v>0</v>
      </c>
    </row>
    <row r="1738" customFormat="false" ht="15" hidden="false" customHeight="true" outlineLevel="0" collapsed="false">
      <c r="A1738" s="17" t="s">
        <v>938</v>
      </c>
      <c r="B1738" s="17" t="s">
        <v>142</v>
      </c>
      <c r="C1738" s="17" t="s">
        <v>217</v>
      </c>
      <c r="D1738" s="17" t="s">
        <v>235</v>
      </c>
      <c r="E1738" s="17" t="s">
        <v>139</v>
      </c>
      <c r="F1738" s="17" t="s">
        <v>140</v>
      </c>
      <c r="G1738" s="17" t="n">
        <v>2</v>
      </c>
      <c r="H1738" s="17" t="n">
        <v>2</v>
      </c>
      <c r="I1738" s="17" t="n">
        <v>1</v>
      </c>
      <c r="J1738" s="17" t="n">
        <v>2</v>
      </c>
      <c r="K1738" s="17" t="n">
        <v>3</v>
      </c>
      <c r="L1738" s="17" t="n">
        <v>39</v>
      </c>
      <c r="M1738" s="17" t="n">
        <v>27</v>
      </c>
      <c r="N1738" s="17" t="n">
        <v>4</v>
      </c>
      <c r="O1738" s="17" t="n">
        <v>10</v>
      </c>
      <c r="P1738" s="17" t="n">
        <v>0</v>
      </c>
      <c r="Q1738" s="17" t="n">
        <v>0</v>
      </c>
      <c r="R1738" s="17" t="n">
        <v>0</v>
      </c>
      <c r="S1738" s="17" t="n">
        <v>0</v>
      </c>
      <c r="T1738" s="17" t="n">
        <v>0</v>
      </c>
    </row>
    <row r="1739" customFormat="false" ht="15" hidden="false" customHeight="true" outlineLevel="0" collapsed="false">
      <c r="A1739" s="17" t="s">
        <v>938</v>
      </c>
      <c r="B1739" s="17" t="s">
        <v>142</v>
      </c>
      <c r="C1739" s="17" t="s">
        <v>217</v>
      </c>
      <c r="D1739" s="17" t="s">
        <v>235</v>
      </c>
      <c r="E1739" s="17" t="s">
        <v>139</v>
      </c>
      <c r="F1739" s="17" t="s">
        <v>150</v>
      </c>
      <c r="G1739" s="17" t="n">
        <v>3</v>
      </c>
      <c r="H1739" s="17" t="n">
        <v>2</v>
      </c>
      <c r="I1739" s="17" t="n">
        <v>1</v>
      </c>
      <c r="J1739" s="17" t="n">
        <v>1</v>
      </c>
      <c r="K1739" s="17" t="n">
        <v>4</v>
      </c>
      <c r="L1739" s="17" t="n">
        <v>47</v>
      </c>
      <c r="M1739" s="17" t="n">
        <v>86</v>
      </c>
      <c r="N1739" s="17" t="n">
        <v>13</v>
      </c>
      <c r="O1739" s="17" t="n">
        <v>3</v>
      </c>
      <c r="P1739" s="17" t="n">
        <v>0</v>
      </c>
      <c r="Q1739" s="17" t="n">
        <v>0</v>
      </c>
      <c r="R1739" s="17" t="n">
        <v>0</v>
      </c>
      <c r="S1739" s="17" t="n">
        <v>0</v>
      </c>
      <c r="T1739" s="17" t="n">
        <v>0</v>
      </c>
    </row>
    <row r="1740" customFormat="false" ht="15" hidden="false" customHeight="true" outlineLevel="0" collapsed="false">
      <c r="A1740" s="17" t="s">
        <v>938</v>
      </c>
      <c r="B1740" s="17" t="s">
        <v>142</v>
      </c>
      <c r="C1740" s="17" t="s">
        <v>217</v>
      </c>
      <c r="D1740" s="17" t="s">
        <v>235</v>
      </c>
      <c r="E1740" s="17" t="s">
        <v>139</v>
      </c>
      <c r="F1740" s="17" t="s">
        <v>166</v>
      </c>
      <c r="G1740" s="17" t="n">
        <v>0</v>
      </c>
      <c r="H1740" s="17" t="n">
        <v>2</v>
      </c>
      <c r="I1740" s="17" t="n">
        <v>0</v>
      </c>
      <c r="J1740" s="17" t="n">
        <v>0</v>
      </c>
      <c r="K1740" s="17" t="n">
        <v>2</v>
      </c>
      <c r="L1740" s="17" t="n">
        <v>0</v>
      </c>
      <c r="M1740" s="17" t="n">
        <v>105</v>
      </c>
      <c r="N1740" s="17" t="n">
        <v>0</v>
      </c>
      <c r="O1740" s="17" t="n">
        <v>0</v>
      </c>
      <c r="P1740" s="17" t="n">
        <v>0</v>
      </c>
      <c r="Q1740" s="17" t="n">
        <v>0</v>
      </c>
      <c r="R1740" s="17" t="n">
        <v>0</v>
      </c>
      <c r="S1740" s="17" t="n">
        <v>0</v>
      </c>
      <c r="T1740" s="17" t="n">
        <v>0</v>
      </c>
    </row>
    <row r="1741" customFormat="false" ht="15" hidden="false" customHeight="true" outlineLevel="0" collapsed="false">
      <c r="A1741" s="17" t="s">
        <v>938</v>
      </c>
      <c r="B1741" s="17" t="s">
        <v>142</v>
      </c>
      <c r="C1741" s="17" t="s">
        <v>217</v>
      </c>
      <c r="D1741" s="17" t="s">
        <v>235</v>
      </c>
      <c r="E1741" s="17" t="s">
        <v>139</v>
      </c>
      <c r="F1741" s="17" t="s">
        <v>158</v>
      </c>
      <c r="G1741" s="17" t="n">
        <v>2</v>
      </c>
      <c r="H1741" s="17" t="n">
        <v>2</v>
      </c>
      <c r="I1741" s="17" t="n">
        <v>1</v>
      </c>
      <c r="J1741" s="17" t="n">
        <v>1</v>
      </c>
      <c r="K1741" s="17" t="n">
        <v>4</v>
      </c>
      <c r="L1741" s="17" t="n">
        <v>7</v>
      </c>
      <c r="M1741" s="17" t="n">
        <v>10</v>
      </c>
      <c r="N1741" s="17" t="n">
        <v>3</v>
      </c>
      <c r="O1741" s="17" t="n">
        <v>1</v>
      </c>
      <c r="P1741" s="17" t="n">
        <v>0</v>
      </c>
      <c r="Q1741" s="17" t="n">
        <v>0</v>
      </c>
      <c r="R1741" s="17" t="n">
        <v>0</v>
      </c>
      <c r="S1741" s="17" t="n">
        <v>0</v>
      </c>
      <c r="T1741" s="17" t="n">
        <v>0</v>
      </c>
    </row>
    <row r="1742" customFormat="false" ht="15" hidden="false" customHeight="true" outlineLevel="0" collapsed="false">
      <c r="A1742" s="17" t="s">
        <v>938</v>
      </c>
      <c r="B1742" s="17" t="s">
        <v>142</v>
      </c>
      <c r="C1742" s="17" t="s">
        <v>217</v>
      </c>
      <c r="D1742" s="17" t="s">
        <v>218</v>
      </c>
      <c r="E1742" s="17" t="s">
        <v>243</v>
      </c>
      <c r="F1742" s="17" t="s">
        <v>7</v>
      </c>
      <c r="G1742" s="17" t="n">
        <v>3</v>
      </c>
      <c r="H1742" s="17" t="n">
        <v>3</v>
      </c>
      <c r="I1742" s="17" t="n">
        <v>3</v>
      </c>
      <c r="J1742" s="17" t="n">
        <v>2</v>
      </c>
      <c r="K1742" s="17" t="n">
        <v>3</v>
      </c>
      <c r="L1742" s="17" t="n">
        <v>1133</v>
      </c>
      <c r="M1742" s="17" t="n">
        <v>812</v>
      </c>
      <c r="N1742" s="17" t="n">
        <v>1138</v>
      </c>
      <c r="O1742" s="17" t="n">
        <v>200</v>
      </c>
      <c r="P1742" s="17" t="n">
        <v>0</v>
      </c>
      <c r="Q1742" s="17" t="n">
        <v>0</v>
      </c>
      <c r="R1742" s="17" t="n">
        <v>0</v>
      </c>
      <c r="S1742" s="17" t="n">
        <v>0</v>
      </c>
      <c r="T1742" s="17" t="n">
        <v>0</v>
      </c>
    </row>
    <row r="1743" customFormat="false" ht="15" hidden="false" customHeight="true" outlineLevel="0" collapsed="false">
      <c r="A1743" s="17" t="s">
        <v>938</v>
      </c>
      <c r="B1743" s="17" t="s">
        <v>142</v>
      </c>
      <c r="C1743" s="17" t="s">
        <v>217</v>
      </c>
      <c r="D1743" s="17" t="s">
        <v>218</v>
      </c>
      <c r="E1743" s="17" t="s">
        <v>243</v>
      </c>
      <c r="F1743" s="17" t="s">
        <v>140</v>
      </c>
      <c r="G1743" s="17" t="n">
        <v>3</v>
      </c>
      <c r="H1743" s="17" t="n">
        <v>1</v>
      </c>
      <c r="I1743" s="17" t="n">
        <v>1</v>
      </c>
      <c r="J1743" s="17" t="n">
        <v>1</v>
      </c>
      <c r="K1743" s="17" t="n">
        <v>3</v>
      </c>
      <c r="L1743" s="17" t="n">
        <v>93</v>
      </c>
      <c r="M1743" s="17" t="n">
        <v>32</v>
      </c>
      <c r="N1743" s="17" t="n">
        <v>16</v>
      </c>
      <c r="O1743" s="17" t="n">
        <v>17</v>
      </c>
      <c r="P1743" s="17" t="n">
        <v>0</v>
      </c>
      <c r="Q1743" s="17" t="n">
        <v>0</v>
      </c>
      <c r="R1743" s="17" t="n">
        <v>0</v>
      </c>
      <c r="S1743" s="17" t="n">
        <v>0</v>
      </c>
      <c r="T1743" s="17" t="n">
        <v>0</v>
      </c>
    </row>
    <row r="1744" customFormat="false" ht="15" hidden="false" customHeight="true" outlineLevel="0" collapsed="false">
      <c r="A1744" s="17" t="s">
        <v>938</v>
      </c>
      <c r="B1744" s="17" t="s">
        <v>142</v>
      </c>
      <c r="C1744" s="17" t="s">
        <v>217</v>
      </c>
      <c r="D1744" s="17" t="s">
        <v>218</v>
      </c>
      <c r="E1744" s="17" t="s">
        <v>243</v>
      </c>
      <c r="F1744" s="17" t="s">
        <v>144</v>
      </c>
      <c r="G1744" s="17" t="n">
        <v>2</v>
      </c>
      <c r="H1744" s="17" t="n">
        <v>1</v>
      </c>
      <c r="I1744" s="17" t="n">
        <v>0</v>
      </c>
      <c r="J1744" s="17" t="n">
        <v>0</v>
      </c>
      <c r="K1744" s="17" t="n">
        <v>2</v>
      </c>
      <c r="L1744" s="17" t="n">
        <v>12</v>
      </c>
      <c r="M1744" s="17" t="n">
        <v>2</v>
      </c>
      <c r="N1744" s="17" t="n">
        <v>0</v>
      </c>
      <c r="O1744" s="17" t="n">
        <v>0</v>
      </c>
      <c r="P1744" s="17" t="n">
        <v>0</v>
      </c>
      <c r="Q1744" s="17" t="n">
        <v>0</v>
      </c>
      <c r="R1744" s="17" t="n">
        <v>0</v>
      </c>
      <c r="S1744" s="17" t="n">
        <v>0</v>
      </c>
      <c r="T1744" s="17" t="n">
        <v>0</v>
      </c>
    </row>
    <row r="1745" customFormat="false" ht="15" hidden="false" customHeight="true" outlineLevel="0" collapsed="false">
      <c r="A1745" s="17" t="s">
        <v>938</v>
      </c>
      <c r="B1745" s="17" t="s">
        <v>142</v>
      </c>
      <c r="C1745" s="17" t="s">
        <v>217</v>
      </c>
      <c r="D1745" s="17" t="s">
        <v>218</v>
      </c>
      <c r="E1745" s="17" t="s">
        <v>243</v>
      </c>
      <c r="F1745" s="17" t="s">
        <v>150</v>
      </c>
      <c r="G1745" s="17" t="n">
        <v>3</v>
      </c>
      <c r="H1745" s="17" t="n">
        <v>3</v>
      </c>
      <c r="I1745" s="17" t="n">
        <v>3</v>
      </c>
      <c r="J1745" s="17" t="n">
        <v>2</v>
      </c>
      <c r="K1745" s="17" t="n">
        <v>3</v>
      </c>
      <c r="L1745" s="17" t="n">
        <v>872</v>
      </c>
      <c r="M1745" s="17" t="n">
        <v>636</v>
      </c>
      <c r="N1745" s="17" t="n">
        <v>847</v>
      </c>
      <c r="O1745" s="17" t="n">
        <v>173</v>
      </c>
      <c r="P1745" s="17" t="n">
        <v>0</v>
      </c>
      <c r="Q1745" s="17" t="n">
        <v>0</v>
      </c>
      <c r="R1745" s="17" t="n">
        <v>0</v>
      </c>
      <c r="S1745" s="17" t="n">
        <v>0</v>
      </c>
      <c r="T1745" s="17" t="n">
        <v>0</v>
      </c>
    </row>
    <row r="1746" customFormat="false" ht="15" hidden="false" customHeight="true" outlineLevel="0" collapsed="false">
      <c r="A1746" s="17" t="s">
        <v>938</v>
      </c>
      <c r="B1746" s="17" t="s">
        <v>142</v>
      </c>
      <c r="C1746" s="17" t="s">
        <v>217</v>
      </c>
      <c r="D1746" s="17" t="s">
        <v>218</v>
      </c>
      <c r="E1746" s="17" t="s">
        <v>243</v>
      </c>
      <c r="F1746" s="17" t="s">
        <v>158</v>
      </c>
      <c r="G1746" s="17" t="n">
        <v>3</v>
      </c>
      <c r="H1746" s="17" t="n">
        <v>3</v>
      </c>
      <c r="I1746" s="17" t="n">
        <v>3</v>
      </c>
      <c r="J1746" s="17" t="n">
        <v>2</v>
      </c>
      <c r="K1746" s="17" t="n">
        <v>3</v>
      </c>
      <c r="L1746" s="17" t="n">
        <v>151</v>
      </c>
      <c r="M1746" s="17" t="n">
        <v>127</v>
      </c>
      <c r="N1746" s="17" t="n">
        <v>251</v>
      </c>
      <c r="O1746" s="17" t="n">
        <v>6</v>
      </c>
      <c r="P1746" s="17" t="n">
        <v>0</v>
      </c>
      <c r="Q1746" s="17" t="n">
        <v>0</v>
      </c>
      <c r="R1746" s="17" t="n">
        <v>0</v>
      </c>
      <c r="S1746" s="17" t="n">
        <v>0</v>
      </c>
      <c r="T1746" s="17" t="n">
        <v>0</v>
      </c>
    </row>
    <row r="1747" customFormat="false" ht="15" hidden="false" customHeight="true" outlineLevel="0" collapsed="false">
      <c r="A1747" s="17" t="s">
        <v>938</v>
      </c>
      <c r="B1747" s="17" t="s">
        <v>142</v>
      </c>
      <c r="C1747" s="17" t="s">
        <v>217</v>
      </c>
      <c r="D1747" s="17" t="s">
        <v>218</v>
      </c>
      <c r="E1747" s="17" t="s">
        <v>243</v>
      </c>
      <c r="F1747" s="17" t="s">
        <v>169</v>
      </c>
      <c r="G1747" s="17" t="n">
        <v>2</v>
      </c>
      <c r="H1747" s="17" t="n">
        <v>1</v>
      </c>
      <c r="I1747" s="17" t="n">
        <v>1</v>
      </c>
      <c r="J1747" s="17" t="n">
        <v>1</v>
      </c>
      <c r="K1747" s="17" t="n">
        <v>2</v>
      </c>
      <c r="L1747" s="17" t="n">
        <v>5</v>
      </c>
      <c r="M1747" s="17" t="n">
        <v>15</v>
      </c>
      <c r="N1747" s="17" t="n">
        <v>24</v>
      </c>
      <c r="O1747" s="17" t="n">
        <v>4</v>
      </c>
      <c r="P1747" s="17" t="n">
        <v>0</v>
      </c>
      <c r="Q1747" s="17" t="n">
        <v>0</v>
      </c>
      <c r="R1747" s="17" t="n">
        <v>0</v>
      </c>
      <c r="S1747" s="17" t="n">
        <v>0</v>
      </c>
      <c r="T1747" s="17" t="n">
        <v>0</v>
      </c>
    </row>
    <row r="1748" customFormat="false" ht="15" hidden="false" customHeight="true" outlineLevel="0" collapsed="false">
      <c r="A1748" s="17" t="s">
        <v>938</v>
      </c>
      <c r="B1748" s="17" t="s">
        <v>142</v>
      </c>
      <c r="C1748" s="17" t="s">
        <v>217</v>
      </c>
      <c r="D1748" s="17" t="s">
        <v>218</v>
      </c>
      <c r="E1748" s="17" t="s">
        <v>139</v>
      </c>
      <c r="F1748" s="17" t="s">
        <v>7</v>
      </c>
      <c r="G1748" s="17" t="n">
        <v>2</v>
      </c>
      <c r="H1748" s="17" t="n">
        <v>2</v>
      </c>
      <c r="I1748" s="17" t="n">
        <v>1</v>
      </c>
      <c r="J1748" s="17" t="n">
        <v>1</v>
      </c>
      <c r="K1748" s="17" t="n">
        <v>3</v>
      </c>
      <c r="L1748" s="17" t="n">
        <v>82</v>
      </c>
      <c r="M1748" s="17" t="n">
        <v>76</v>
      </c>
      <c r="N1748" s="17" t="n">
        <v>105</v>
      </c>
      <c r="O1748" s="17" t="n">
        <v>111</v>
      </c>
      <c r="P1748" s="17" t="n">
        <v>0</v>
      </c>
      <c r="Q1748" s="17" t="n">
        <v>0</v>
      </c>
      <c r="R1748" s="17" t="n">
        <v>0</v>
      </c>
      <c r="S1748" s="17" t="n">
        <v>0</v>
      </c>
      <c r="T1748" s="17" t="n">
        <v>0</v>
      </c>
    </row>
    <row r="1749" customFormat="false" ht="15" hidden="false" customHeight="true" outlineLevel="0" collapsed="false">
      <c r="A1749" s="17" t="s">
        <v>938</v>
      </c>
      <c r="B1749" s="17" t="s">
        <v>142</v>
      </c>
      <c r="C1749" s="17" t="s">
        <v>217</v>
      </c>
      <c r="D1749" s="17" t="s">
        <v>218</v>
      </c>
      <c r="E1749" s="17" t="s">
        <v>139</v>
      </c>
      <c r="F1749" s="17" t="s">
        <v>140</v>
      </c>
      <c r="G1749" s="17" t="n">
        <v>2</v>
      </c>
      <c r="H1749" s="17" t="n">
        <v>0</v>
      </c>
      <c r="I1749" s="17" t="n">
        <v>0</v>
      </c>
      <c r="J1749" s="17" t="n">
        <v>0</v>
      </c>
      <c r="K1749" s="17" t="n">
        <v>2</v>
      </c>
      <c r="L1749" s="17" t="n">
        <v>15</v>
      </c>
      <c r="M1749" s="17" t="n">
        <v>0</v>
      </c>
      <c r="N1749" s="17" t="n">
        <v>0</v>
      </c>
      <c r="O1749" s="17" t="n">
        <v>0</v>
      </c>
      <c r="P1749" s="17" t="n">
        <v>0</v>
      </c>
      <c r="Q1749" s="17" t="n">
        <v>0</v>
      </c>
      <c r="R1749" s="17" t="n">
        <v>0</v>
      </c>
      <c r="S1749" s="17" t="n">
        <v>0</v>
      </c>
      <c r="T1749" s="17" t="n">
        <v>0</v>
      </c>
    </row>
    <row r="1750" customFormat="false" ht="15" hidden="false" customHeight="true" outlineLevel="0" collapsed="false">
      <c r="A1750" s="17" t="s">
        <v>938</v>
      </c>
      <c r="B1750" s="17" t="s">
        <v>142</v>
      </c>
      <c r="C1750" s="17" t="s">
        <v>217</v>
      </c>
      <c r="D1750" s="17" t="s">
        <v>218</v>
      </c>
      <c r="E1750" s="17" t="s">
        <v>139</v>
      </c>
      <c r="F1750" s="17" t="s">
        <v>144</v>
      </c>
      <c r="G1750" s="17" t="n">
        <v>0</v>
      </c>
      <c r="H1750" s="17" t="n">
        <v>1</v>
      </c>
      <c r="I1750" s="17" t="n">
        <v>0</v>
      </c>
      <c r="J1750" s="17" t="n">
        <v>0</v>
      </c>
      <c r="K1750" s="17" t="n">
        <v>1</v>
      </c>
      <c r="L1750" s="17" t="n">
        <v>0</v>
      </c>
      <c r="M1750" s="17" t="n">
        <v>2</v>
      </c>
      <c r="N1750" s="17" t="n">
        <v>0</v>
      </c>
      <c r="O1750" s="17" t="n">
        <v>0</v>
      </c>
      <c r="P1750" s="17" t="n">
        <v>0</v>
      </c>
      <c r="Q1750" s="17" t="n">
        <v>0</v>
      </c>
      <c r="R1750" s="17" t="n">
        <v>0</v>
      </c>
      <c r="S1750" s="17" t="n">
        <v>0</v>
      </c>
      <c r="T1750" s="17" t="n">
        <v>0</v>
      </c>
    </row>
    <row r="1751" customFormat="false" ht="15" hidden="false" customHeight="true" outlineLevel="0" collapsed="false">
      <c r="A1751" s="17" t="s">
        <v>938</v>
      </c>
      <c r="B1751" s="17" t="s">
        <v>142</v>
      </c>
      <c r="C1751" s="17" t="s">
        <v>217</v>
      </c>
      <c r="D1751" s="17" t="s">
        <v>218</v>
      </c>
      <c r="E1751" s="17" t="s">
        <v>139</v>
      </c>
      <c r="F1751" s="17" t="s">
        <v>150</v>
      </c>
      <c r="G1751" s="17" t="n">
        <v>2</v>
      </c>
      <c r="H1751" s="17" t="n">
        <v>2</v>
      </c>
      <c r="I1751" s="17" t="n">
        <v>1</v>
      </c>
      <c r="J1751" s="17" t="n">
        <v>1</v>
      </c>
      <c r="K1751" s="17" t="n">
        <v>3</v>
      </c>
      <c r="L1751" s="17" t="n">
        <v>39</v>
      </c>
      <c r="M1751" s="17" t="n">
        <v>67</v>
      </c>
      <c r="N1751" s="17" t="n">
        <v>93</v>
      </c>
      <c r="O1751" s="17" t="n">
        <v>99</v>
      </c>
      <c r="P1751" s="17" t="n">
        <v>0</v>
      </c>
      <c r="Q1751" s="17" t="n">
        <v>0</v>
      </c>
      <c r="R1751" s="17" t="n">
        <v>0</v>
      </c>
      <c r="S1751" s="17" t="n">
        <v>0</v>
      </c>
      <c r="T1751" s="17" t="n">
        <v>0</v>
      </c>
    </row>
    <row r="1752" customFormat="false" ht="15" hidden="false" customHeight="true" outlineLevel="0" collapsed="false">
      <c r="A1752" s="17" t="s">
        <v>938</v>
      </c>
      <c r="B1752" s="17" t="s">
        <v>142</v>
      </c>
      <c r="C1752" s="17" t="s">
        <v>217</v>
      </c>
      <c r="D1752" s="17" t="s">
        <v>218</v>
      </c>
      <c r="E1752" s="17" t="s">
        <v>139</v>
      </c>
      <c r="F1752" s="17" t="s">
        <v>158</v>
      </c>
      <c r="G1752" s="17" t="n">
        <v>1</v>
      </c>
      <c r="H1752" s="17" t="n">
        <v>2</v>
      </c>
      <c r="I1752" s="17" t="n">
        <v>1</v>
      </c>
      <c r="J1752" s="17" t="n">
        <v>1</v>
      </c>
      <c r="K1752" s="17" t="n">
        <v>2</v>
      </c>
      <c r="L1752" s="17" t="n">
        <v>27</v>
      </c>
      <c r="M1752" s="17" t="n">
        <v>7</v>
      </c>
      <c r="N1752" s="17" t="n">
        <v>9</v>
      </c>
      <c r="O1752" s="17" t="n">
        <v>12</v>
      </c>
      <c r="P1752" s="17" t="n">
        <v>0</v>
      </c>
      <c r="Q1752" s="17" t="n">
        <v>0</v>
      </c>
      <c r="R1752" s="17" t="n">
        <v>0</v>
      </c>
      <c r="S1752" s="17" t="n">
        <v>0</v>
      </c>
      <c r="T1752" s="17" t="n">
        <v>0</v>
      </c>
    </row>
    <row r="1753" customFormat="false" ht="15" hidden="false" customHeight="true" outlineLevel="0" collapsed="false">
      <c r="A1753" s="17" t="s">
        <v>938</v>
      </c>
      <c r="B1753" s="17" t="s">
        <v>142</v>
      </c>
      <c r="C1753" s="17" t="s">
        <v>217</v>
      </c>
      <c r="D1753" s="17" t="s">
        <v>218</v>
      </c>
      <c r="E1753" s="17" t="s">
        <v>139</v>
      </c>
      <c r="F1753" s="17" t="s">
        <v>169</v>
      </c>
      <c r="G1753" s="17" t="n">
        <v>1</v>
      </c>
      <c r="H1753" s="17" t="n">
        <v>0</v>
      </c>
      <c r="I1753" s="17" t="n">
        <v>1</v>
      </c>
      <c r="J1753" s="17" t="n">
        <v>0</v>
      </c>
      <c r="K1753" s="17" t="n">
        <v>2</v>
      </c>
      <c r="L1753" s="17" t="n">
        <v>1</v>
      </c>
      <c r="M1753" s="17" t="n">
        <v>0</v>
      </c>
      <c r="N1753" s="17" t="n">
        <v>3</v>
      </c>
      <c r="O1753" s="17" t="n">
        <v>0</v>
      </c>
      <c r="P1753" s="17" t="n">
        <v>0</v>
      </c>
      <c r="Q1753" s="17" t="n">
        <v>0</v>
      </c>
      <c r="R1753" s="17" t="n">
        <v>0</v>
      </c>
      <c r="S1753" s="17" t="n">
        <v>0</v>
      </c>
      <c r="T1753" s="17" t="n">
        <v>0</v>
      </c>
    </row>
    <row r="1754" customFormat="false" ht="15" hidden="false" customHeight="true" outlineLevel="0" collapsed="false">
      <c r="A1754" s="17" t="s">
        <v>938</v>
      </c>
      <c r="B1754" s="17" t="s">
        <v>142</v>
      </c>
      <c r="C1754" s="17" t="s">
        <v>217</v>
      </c>
      <c r="D1754" s="17" t="s">
        <v>274</v>
      </c>
      <c r="E1754" s="17" t="s">
        <v>243</v>
      </c>
      <c r="F1754" s="17" t="s">
        <v>7</v>
      </c>
      <c r="G1754" s="17" t="n">
        <v>1</v>
      </c>
      <c r="H1754" s="17" t="n">
        <v>1</v>
      </c>
      <c r="I1754" s="17" t="n">
        <v>1</v>
      </c>
      <c r="J1754" s="17" t="n">
        <v>1</v>
      </c>
      <c r="K1754" s="17" t="n">
        <v>1</v>
      </c>
      <c r="L1754" s="17" t="n">
        <v>416</v>
      </c>
      <c r="M1754" s="17" t="n">
        <v>455</v>
      </c>
      <c r="N1754" s="17" t="n">
        <v>175</v>
      </c>
      <c r="O1754" s="17" t="n">
        <v>11</v>
      </c>
      <c r="P1754" s="17" t="n">
        <v>0</v>
      </c>
      <c r="Q1754" s="17" t="n">
        <v>0</v>
      </c>
      <c r="R1754" s="17" t="n">
        <v>0</v>
      </c>
      <c r="S1754" s="17" t="n">
        <v>0</v>
      </c>
      <c r="T1754" s="17" t="n">
        <v>0</v>
      </c>
    </row>
    <row r="1755" customFormat="false" ht="15" hidden="false" customHeight="true" outlineLevel="0" collapsed="false">
      <c r="A1755" s="17" t="s">
        <v>938</v>
      </c>
      <c r="B1755" s="17" t="s">
        <v>142</v>
      </c>
      <c r="C1755" s="17" t="s">
        <v>217</v>
      </c>
      <c r="D1755" s="17" t="s">
        <v>274</v>
      </c>
      <c r="E1755" s="17" t="s">
        <v>243</v>
      </c>
      <c r="F1755" s="17" t="s">
        <v>140</v>
      </c>
      <c r="G1755" s="17" t="n">
        <v>1</v>
      </c>
      <c r="H1755" s="17" t="n">
        <v>1</v>
      </c>
      <c r="I1755" s="17" t="n">
        <v>1</v>
      </c>
      <c r="J1755" s="17" t="n">
        <v>0</v>
      </c>
      <c r="K1755" s="17" t="n">
        <v>1</v>
      </c>
      <c r="L1755" s="17" t="n">
        <v>104</v>
      </c>
      <c r="M1755" s="17" t="n">
        <v>116</v>
      </c>
      <c r="N1755" s="17" t="n">
        <v>26</v>
      </c>
      <c r="O1755" s="17" t="n">
        <v>0</v>
      </c>
      <c r="P1755" s="17" t="n">
        <v>0</v>
      </c>
      <c r="Q1755" s="17" t="n">
        <v>0</v>
      </c>
      <c r="R1755" s="17" t="n">
        <v>0</v>
      </c>
      <c r="S1755" s="17" t="n">
        <v>0</v>
      </c>
      <c r="T1755" s="17" t="n">
        <v>0</v>
      </c>
    </row>
    <row r="1756" customFormat="false" ht="15" hidden="false" customHeight="true" outlineLevel="0" collapsed="false">
      <c r="A1756" s="17" t="s">
        <v>938</v>
      </c>
      <c r="B1756" s="17" t="s">
        <v>142</v>
      </c>
      <c r="C1756" s="17" t="s">
        <v>217</v>
      </c>
      <c r="D1756" s="17" t="s">
        <v>274</v>
      </c>
      <c r="E1756" s="17" t="s">
        <v>243</v>
      </c>
      <c r="F1756" s="17" t="s">
        <v>144</v>
      </c>
      <c r="G1756" s="17" t="n">
        <v>1</v>
      </c>
      <c r="H1756" s="17" t="n">
        <v>1</v>
      </c>
      <c r="I1756" s="17" t="n">
        <v>1</v>
      </c>
      <c r="J1756" s="17" t="n">
        <v>0</v>
      </c>
      <c r="K1756" s="17" t="n">
        <v>1</v>
      </c>
      <c r="L1756" s="17" t="n">
        <v>22</v>
      </c>
      <c r="M1756" s="17" t="n">
        <v>16</v>
      </c>
      <c r="N1756" s="17" t="n">
        <v>1</v>
      </c>
      <c r="O1756" s="17" t="n">
        <v>0</v>
      </c>
      <c r="P1756" s="17" t="n">
        <v>0</v>
      </c>
      <c r="Q1756" s="17" t="n">
        <v>0</v>
      </c>
      <c r="R1756" s="17" t="n">
        <v>0</v>
      </c>
      <c r="S1756" s="17" t="n">
        <v>0</v>
      </c>
      <c r="T1756" s="17" t="n">
        <v>0</v>
      </c>
    </row>
    <row r="1757" customFormat="false" ht="15" hidden="false" customHeight="true" outlineLevel="0" collapsed="false">
      <c r="A1757" s="17" t="s">
        <v>938</v>
      </c>
      <c r="B1757" s="17" t="s">
        <v>142</v>
      </c>
      <c r="C1757" s="17" t="s">
        <v>217</v>
      </c>
      <c r="D1757" s="17" t="s">
        <v>274</v>
      </c>
      <c r="E1757" s="17" t="s">
        <v>243</v>
      </c>
      <c r="F1757" s="17" t="s">
        <v>150</v>
      </c>
      <c r="G1757" s="17" t="n">
        <v>1</v>
      </c>
      <c r="H1757" s="17" t="n">
        <v>1</v>
      </c>
      <c r="I1757" s="17" t="n">
        <v>1</v>
      </c>
      <c r="J1757" s="17" t="n">
        <v>1</v>
      </c>
      <c r="K1757" s="17" t="n">
        <v>1</v>
      </c>
      <c r="L1757" s="17" t="n">
        <v>198</v>
      </c>
      <c r="M1757" s="17" t="n">
        <v>268</v>
      </c>
      <c r="N1757" s="17" t="n">
        <v>104</v>
      </c>
      <c r="O1757" s="17" t="n">
        <v>11</v>
      </c>
      <c r="P1757" s="17" t="n">
        <v>0</v>
      </c>
      <c r="Q1757" s="17" t="n">
        <v>0</v>
      </c>
      <c r="R1757" s="17" t="n">
        <v>0</v>
      </c>
      <c r="S1757" s="17" t="n">
        <v>0</v>
      </c>
      <c r="T1757" s="17" t="n">
        <v>0</v>
      </c>
    </row>
    <row r="1758" customFormat="false" ht="15" hidden="false" customHeight="true" outlineLevel="0" collapsed="false">
      <c r="A1758" s="17" t="s">
        <v>938</v>
      </c>
      <c r="B1758" s="17" t="s">
        <v>142</v>
      </c>
      <c r="C1758" s="17" t="s">
        <v>217</v>
      </c>
      <c r="D1758" s="17" t="s">
        <v>274</v>
      </c>
      <c r="E1758" s="17" t="s">
        <v>243</v>
      </c>
      <c r="F1758" s="17" t="s">
        <v>158</v>
      </c>
      <c r="G1758" s="17" t="n">
        <v>1</v>
      </c>
      <c r="H1758" s="17" t="n">
        <v>1</v>
      </c>
      <c r="I1758" s="17" t="n">
        <v>1</v>
      </c>
      <c r="J1758" s="17" t="n">
        <v>0</v>
      </c>
      <c r="K1758" s="17" t="n">
        <v>1</v>
      </c>
      <c r="L1758" s="17" t="n">
        <v>91</v>
      </c>
      <c r="M1758" s="17" t="n">
        <v>50</v>
      </c>
      <c r="N1758" s="17" t="n">
        <v>42</v>
      </c>
      <c r="O1758" s="17" t="n">
        <v>0</v>
      </c>
      <c r="P1758" s="17" t="n">
        <v>0</v>
      </c>
      <c r="Q1758" s="17" t="n">
        <v>0</v>
      </c>
      <c r="R1758" s="17" t="n">
        <v>0</v>
      </c>
      <c r="S1758" s="17" t="n">
        <v>0</v>
      </c>
      <c r="T1758" s="17" t="n">
        <v>0</v>
      </c>
    </row>
    <row r="1759" customFormat="false" ht="15" hidden="false" customHeight="true" outlineLevel="0" collapsed="false">
      <c r="A1759" s="17" t="s">
        <v>938</v>
      </c>
      <c r="B1759" s="17" t="s">
        <v>142</v>
      </c>
      <c r="C1759" s="17" t="s">
        <v>217</v>
      </c>
      <c r="D1759" s="17" t="s">
        <v>274</v>
      </c>
      <c r="E1759" s="17" t="s">
        <v>243</v>
      </c>
      <c r="F1759" s="17" t="s">
        <v>169</v>
      </c>
      <c r="G1759" s="17" t="n">
        <v>1</v>
      </c>
      <c r="H1759" s="17" t="n">
        <v>1</v>
      </c>
      <c r="I1759" s="17" t="n">
        <v>1</v>
      </c>
      <c r="J1759" s="17" t="n">
        <v>0</v>
      </c>
      <c r="K1759" s="17" t="n">
        <v>1</v>
      </c>
      <c r="L1759" s="17" t="n">
        <v>1</v>
      </c>
      <c r="M1759" s="17" t="n">
        <v>5</v>
      </c>
      <c r="N1759" s="17" t="n">
        <v>2</v>
      </c>
      <c r="O1759" s="17" t="n">
        <v>0</v>
      </c>
      <c r="P1759" s="17" t="n">
        <v>0</v>
      </c>
      <c r="Q1759" s="17" t="n">
        <v>0</v>
      </c>
      <c r="R1759" s="17" t="n">
        <v>0</v>
      </c>
      <c r="S1759" s="17" t="n">
        <v>0</v>
      </c>
      <c r="T1759" s="17" t="n">
        <v>0</v>
      </c>
    </row>
    <row r="1760" customFormat="false" ht="15" hidden="false" customHeight="true" outlineLevel="0" collapsed="false">
      <c r="A1760" s="17" t="s">
        <v>2548</v>
      </c>
      <c r="B1760" s="17" t="s">
        <v>142</v>
      </c>
      <c r="C1760" s="17" t="s">
        <v>148</v>
      </c>
      <c r="D1760" s="17" t="s">
        <v>14443</v>
      </c>
      <c r="E1760" s="17" t="s">
        <v>139</v>
      </c>
      <c r="F1760" s="17" t="s">
        <v>7</v>
      </c>
      <c r="G1760" s="17" t="n">
        <v>0</v>
      </c>
      <c r="H1760" s="17" t="n">
        <v>0</v>
      </c>
      <c r="I1760" s="17" t="n">
        <v>1</v>
      </c>
      <c r="J1760" s="17" t="n">
        <v>0</v>
      </c>
      <c r="K1760" s="17" t="n">
        <v>1</v>
      </c>
      <c r="L1760" s="17" t="n">
        <v>0</v>
      </c>
      <c r="M1760" s="17" t="n">
        <v>0</v>
      </c>
      <c r="N1760" s="17" t="n">
        <v>15</v>
      </c>
      <c r="O1760" s="17" t="n">
        <v>0</v>
      </c>
      <c r="P1760" s="17" t="n">
        <v>0</v>
      </c>
      <c r="Q1760" s="17" t="n">
        <v>0</v>
      </c>
      <c r="R1760" s="17" t="n">
        <v>0</v>
      </c>
      <c r="S1760" s="17" t="n">
        <v>0</v>
      </c>
      <c r="T1760" s="17" t="n">
        <v>0</v>
      </c>
    </row>
    <row r="1761" customFormat="false" ht="15" hidden="false" customHeight="true" outlineLevel="0" collapsed="false">
      <c r="A1761" s="17" t="s">
        <v>2548</v>
      </c>
      <c r="B1761" s="17" t="s">
        <v>142</v>
      </c>
      <c r="C1761" s="17" t="s">
        <v>148</v>
      </c>
      <c r="D1761" s="17" t="s">
        <v>14443</v>
      </c>
      <c r="E1761" s="17" t="s">
        <v>139</v>
      </c>
      <c r="F1761" s="17" t="s">
        <v>140</v>
      </c>
      <c r="G1761" s="17" t="n">
        <v>0</v>
      </c>
      <c r="H1761" s="17" t="n">
        <v>0</v>
      </c>
      <c r="I1761" s="17" t="n">
        <v>1</v>
      </c>
      <c r="J1761" s="17" t="n">
        <v>0</v>
      </c>
      <c r="K1761" s="17" t="n">
        <v>1</v>
      </c>
      <c r="L1761" s="17" t="n">
        <v>0</v>
      </c>
      <c r="M1761" s="17" t="n">
        <v>0</v>
      </c>
      <c r="N1761" s="17" t="n">
        <v>15</v>
      </c>
      <c r="O1761" s="17" t="n">
        <v>0</v>
      </c>
      <c r="P1761" s="17" t="n">
        <v>0</v>
      </c>
      <c r="Q1761" s="17" t="n">
        <v>0</v>
      </c>
      <c r="R1761" s="17" t="n">
        <v>0</v>
      </c>
      <c r="S1761" s="17" t="n">
        <v>0</v>
      </c>
      <c r="T1761" s="17" t="n">
        <v>0</v>
      </c>
    </row>
    <row r="1762" customFormat="false" ht="15" hidden="false" customHeight="true" outlineLevel="0" collapsed="false">
      <c r="A1762" s="17" t="s">
        <v>12832</v>
      </c>
      <c r="B1762" s="17" t="s">
        <v>142</v>
      </c>
      <c r="C1762" s="17" t="s">
        <v>148</v>
      </c>
      <c r="D1762" s="17" t="s">
        <v>14443</v>
      </c>
      <c r="E1762" s="17" t="s">
        <v>139</v>
      </c>
      <c r="F1762" s="17" t="s">
        <v>7</v>
      </c>
      <c r="G1762" s="17" t="n">
        <v>1</v>
      </c>
      <c r="H1762" s="17" t="n">
        <v>0</v>
      </c>
      <c r="I1762" s="17" t="n">
        <v>0</v>
      </c>
      <c r="J1762" s="17" t="n">
        <v>0</v>
      </c>
      <c r="K1762" s="17" t="n">
        <v>1</v>
      </c>
      <c r="L1762" s="17" t="n">
        <v>3</v>
      </c>
      <c r="M1762" s="17" t="n">
        <v>0</v>
      </c>
      <c r="N1762" s="17" t="n">
        <v>0</v>
      </c>
      <c r="O1762" s="17" t="n">
        <v>0</v>
      </c>
      <c r="P1762" s="17" t="n">
        <v>0</v>
      </c>
      <c r="Q1762" s="17" t="n">
        <v>0</v>
      </c>
      <c r="R1762" s="17" t="n">
        <v>0</v>
      </c>
      <c r="S1762" s="17" t="n">
        <v>0</v>
      </c>
      <c r="T1762" s="17" t="n">
        <v>0</v>
      </c>
    </row>
    <row r="1763" customFormat="false" ht="15" hidden="false" customHeight="true" outlineLevel="0" collapsed="false">
      <c r="A1763" s="17" t="s">
        <v>12832</v>
      </c>
      <c r="B1763" s="17" t="s">
        <v>142</v>
      </c>
      <c r="C1763" s="17" t="s">
        <v>148</v>
      </c>
      <c r="D1763" s="17" t="s">
        <v>14443</v>
      </c>
      <c r="E1763" s="17" t="s">
        <v>139</v>
      </c>
      <c r="F1763" s="17" t="s">
        <v>150</v>
      </c>
      <c r="G1763" s="17" t="n">
        <v>1</v>
      </c>
      <c r="H1763" s="17" t="n">
        <v>0</v>
      </c>
      <c r="I1763" s="17" t="n">
        <v>0</v>
      </c>
      <c r="J1763" s="17" t="n">
        <v>0</v>
      </c>
      <c r="K1763" s="17" t="n">
        <v>1</v>
      </c>
      <c r="L1763" s="17" t="n">
        <v>3</v>
      </c>
      <c r="M1763" s="17" t="n">
        <v>0</v>
      </c>
      <c r="N1763" s="17" t="n">
        <v>0</v>
      </c>
      <c r="O1763" s="17" t="n">
        <v>0</v>
      </c>
      <c r="P1763" s="17" t="n">
        <v>0</v>
      </c>
      <c r="Q1763" s="17" t="n">
        <v>0</v>
      </c>
      <c r="R1763" s="17" t="n">
        <v>0</v>
      </c>
      <c r="S1763" s="17" t="n">
        <v>0</v>
      </c>
      <c r="T1763" s="17" t="n">
        <v>0</v>
      </c>
    </row>
    <row r="1764" customFormat="false" ht="15" hidden="false" customHeight="true" outlineLevel="0" collapsed="false">
      <c r="A1764" s="17" t="s">
        <v>6493</v>
      </c>
      <c r="B1764" s="17" t="s">
        <v>142</v>
      </c>
      <c r="C1764" s="17" t="s">
        <v>217</v>
      </c>
      <c r="D1764" s="17" t="s">
        <v>218</v>
      </c>
      <c r="E1764" s="17" t="s">
        <v>139</v>
      </c>
      <c r="F1764" s="17" t="s">
        <v>7</v>
      </c>
      <c r="G1764" s="17" t="n">
        <v>1</v>
      </c>
      <c r="H1764" s="17" t="n">
        <v>0</v>
      </c>
      <c r="I1764" s="17" t="n">
        <v>0</v>
      </c>
      <c r="J1764" s="17" t="n">
        <v>0</v>
      </c>
      <c r="K1764" s="17" t="n">
        <v>1</v>
      </c>
      <c r="L1764" s="17" t="n">
        <v>14</v>
      </c>
      <c r="M1764" s="17" t="n">
        <v>0</v>
      </c>
      <c r="N1764" s="17" t="n">
        <v>0</v>
      </c>
      <c r="O1764" s="17" t="n">
        <v>0</v>
      </c>
      <c r="P1764" s="17" t="n">
        <v>0</v>
      </c>
      <c r="Q1764" s="17" t="n">
        <v>0</v>
      </c>
      <c r="R1764" s="17" t="n">
        <v>0</v>
      </c>
      <c r="S1764" s="17" t="n">
        <v>0</v>
      </c>
      <c r="T1764" s="17" t="n">
        <v>0</v>
      </c>
    </row>
    <row r="1765" customFormat="false" ht="15" hidden="false" customHeight="true" outlineLevel="0" collapsed="false">
      <c r="A1765" s="17" t="s">
        <v>6493</v>
      </c>
      <c r="B1765" s="17" t="s">
        <v>142</v>
      </c>
      <c r="C1765" s="17" t="s">
        <v>217</v>
      </c>
      <c r="D1765" s="17" t="s">
        <v>218</v>
      </c>
      <c r="E1765" s="17" t="s">
        <v>139</v>
      </c>
      <c r="F1765" s="17" t="s">
        <v>150</v>
      </c>
      <c r="G1765" s="17" t="n">
        <v>1</v>
      </c>
      <c r="H1765" s="17" t="n">
        <v>0</v>
      </c>
      <c r="I1765" s="17" t="n">
        <v>0</v>
      </c>
      <c r="J1765" s="17" t="n">
        <v>0</v>
      </c>
      <c r="K1765" s="17" t="n">
        <v>1</v>
      </c>
      <c r="L1765" s="17" t="n">
        <v>11</v>
      </c>
      <c r="M1765" s="17" t="n">
        <v>0</v>
      </c>
      <c r="N1765" s="17" t="n">
        <v>0</v>
      </c>
      <c r="O1765" s="17" t="n">
        <v>0</v>
      </c>
      <c r="P1765" s="17" t="n">
        <v>0</v>
      </c>
      <c r="Q1765" s="17" t="n">
        <v>0</v>
      </c>
      <c r="R1765" s="17" t="n">
        <v>0</v>
      </c>
      <c r="S1765" s="17" t="n">
        <v>0</v>
      </c>
      <c r="T1765" s="17" t="n">
        <v>0</v>
      </c>
    </row>
    <row r="1766" customFormat="false" ht="15" hidden="false" customHeight="true" outlineLevel="0" collapsed="false">
      <c r="A1766" s="17" t="s">
        <v>6493</v>
      </c>
      <c r="B1766" s="17" t="s">
        <v>142</v>
      </c>
      <c r="C1766" s="17" t="s">
        <v>217</v>
      </c>
      <c r="D1766" s="17" t="s">
        <v>218</v>
      </c>
      <c r="E1766" s="17" t="s">
        <v>139</v>
      </c>
      <c r="F1766" s="17" t="s">
        <v>158</v>
      </c>
      <c r="G1766" s="17" t="n">
        <v>1</v>
      </c>
      <c r="H1766" s="17" t="n">
        <v>0</v>
      </c>
      <c r="I1766" s="17" t="n">
        <v>0</v>
      </c>
      <c r="J1766" s="17" t="n">
        <v>0</v>
      </c>
      <c r="K1766" s="17" t="n">
        <v>1</v>
      </c>
      <c r="L1766" s="17" t="n">
        <v>3</v>
      </c>
      <c r="M1766" s="17" t="n">
        <v>0</v>
      </c>
      <c r="N1766" s="17" t="n">
        <v>0</v>
      </c>
      <c r="O1766" s="17" t="n">
        <v>0</v>
      </c>
      <c r="P1766" s="17" t="n">
        <v>0</v>
      </c>
      <c r="Q1766" s="17" t="n">
        <v>0</v>
      </c>
      <c r="R1766" s="17" t="n">
        <v>0</v>
      </c>
      <c r="S1766" s="17" t="n">
        <v>0</v>
      </c>
      <c r="T1766" s="17" t="n">
        <v>0</v>
      </c>
    </row>
    <row r="1767" customFormat="false" ht="15" hidden="false" customHeight="true" outlineLevel="0" collapsed="false">
      <c r="A1767" s="17" t="s">
        <v>6774</v>
      </c>
      <c r="B1767" s="17" t="s">
        <v>142</v>
      </c>
      <c r="C1767" s="17" t="s">
        <v>148</v>
      </c>
      <c r="D1767" s="17" t="s">
        <v>14443</v>
      </c>
      <c r="E1767" s="17" t="s">
        <v>139</v>
      </c>
      <c r="F1767" s="17" t="s">
        <v>7</v>
      </c>
      <c r="G1767" s="17" t="n">
        <v>0</v>
      </c>
      <c r="H1767" s="17" t="n">
        <v>1</v>
      </c>
      <c r="I1767" s="17" t="n">
        <v>0</v>
      </c>
      <c r="J1767" s="17" t="n">
        <v>1</v>
      </c>
      <c r="K1767" s="17" t="n">
        <v>2</v>
      </c>
      <c r="L1767" s="17" t="n">
        <v>0</v>
      </c>
      <c r="M1767" s="17" t="n">
        <v>5</v>
      </c>
      <c r="N1767" s="17" t="n">
        <v>0</v>
      </c>
      <c r="O1767" s="17" t="n">
        <v>2</v>
      </c>
      <c r="P1767" s="17" t="n">
        <v>0</v>
      </c>
      <c r="Q1767" s="17" t="n">
        <v>0</v>
      </c>
      <c r="R1767" s="17" t="n">
        <v>0</v>
      </c>
      <c r="S1767" s="17" t="n">
        <v>0</v>
      </c>
      <c r="T1767" s="17" t="n">
        <v>0</v>
      </c>
    </row>
    <row r="1768" customFormat="false" ht="15" hidden="false" customHeight="true" outlineLevel="0" collapsed="false">
      <c r="A1768" s="17" t="s">
        <v>6774</v>
      </c>
      <c r="B1768" s="17" t="s">
        <v>142</v>
      </c>
      <c r="C1768" s="17" t="s">
        <v>148</v>
      </c>
      <c r="D1768" s="17" t="s">
        <v>14443</v>
      </c>
      <c r="E1768" s="17" t="s">
        <v>139</v>
      </c>
      <c r="F1768" s="17" t="s">
        <v>140</v>
      </c>
      <c r="G1768" s="17" t="n">
        <v>0</v>
      </c>
      <c r="H1768" s="17" t="n">
        <v>0</v>
      </c>
      <c r="I1768" s="17" t="n">
        <v>0</v>
      </c>
      <c r="J1768" s="17" t="n">
        <v>1</v>
      </c>
      <c r="K1768" s="17" t="n">
        <v>1</v>
      </c>
      <c r="L1768" s="17" t="n">
        <v>0</v>
      </c>
      <c r="M1768" s="17" t="n">
        <v>0</v>
      </c>
      <c r="N1768" s="17" t="n">
        <v>0</v>
      </c>
      <c r="O1768" s="17" t="n">
        <v>2</v>
      </c>
      <c r="P1768" s="17" t="n">
        <v>0</v>
      </c>
      <c r="Q1768" s="17" t="n">
        <v>0</v>
      </c>
      <c r="R1768" s="17" t="n">
        <v>0</v>
      </c>
      <c r="S1768" s="17" t="n">
        <v>0</v>
      </c>
      <c r="T1768" s="17" t="n">
        <v>0</v>
      </c>
    </row>
    <row r="1769" customFormat="false" ht="15" hidden="false" customHeight="true" outlineLevel="0" collapsed="false">
      <c r="A1769" s="17" t="s">
        <v>6774</v>
      </c>
      <c r="B1769" s="17" t="s">
        <v>142</v>
      </c>
      <c r="C1769" s="17" t="s">
        <v>148</v>
      </c>
      <c r="D1769" s="17" t="s">
        <v>14443</v>
      </c>
      <c r="E1769" s="17" t="s">
        <v>139</v>
      </c>
      <c r="F1769" s="17" t="s">
        <v>150</v>
      </c>
      <c r="G1769" s="17" t="n">
        <v>0</v>
      </c>
      <c r="H1769" s="17" t="n">
        <v>1</v>
      </c>
      <c r="I1769" s="17" t="n">
        <v>0</v>
      </c>
      <c r="J1769" s="17" t="n">
        <v>0</v>
      </c>
      <c r="K1769" s="17" t="n">
        <v>1</v>
      </c>
      <c r="L1769" s="17" t="n">
        <v>0</v>
      </c>
      <c r="M1769" s="17" t="n">
        <v>3</v>
      </c>
      <c r="N1769" s="17" t="n">
        <v>0</v>
      </c>
      <c r="O1769" s="17" t="n">
        <v>0</v>
      </c>
      <c r="P1769" s="17" t="n">
        <v>0</v>
      </c>
      <c r="Q1769" s="17" t="n">
        <v>0</v>
      </c>
      <c r="R1769" s="17" t="n">
        <v>0</v>
      </c>
      <c r="S1769" s="17" t="n">
        <v>0</v>
      </c>
      <c r="T1769" s="17" t="n">
        <v>0</v>
      </c>
    </row>
    <row r="1770" customFormat="false" ht="15" hidden="false" customHeight="true" outlineLevel="0" collapsed="false">
      <c r="A1770" s="17" t="s">
        <v>6774</v>
      </c>
      <c r="B1770" s="17" t="s">
        <v>142</v>
      </c>
      <c r="C1770" s="17" t="s">
        <v>148</v>
      </c>
      <c r="D1770" s="17" t="s">
        <v>14443</v>
      </c>
      <c r="E1770" s="17" t="s">
        <v>139</v>
      </c>
      <c r="F1770" s="17" t="s">
        <v>158</v>
      </c>
      <c r="G1770" s="17" t="n">
        <v>0</v>
      </c>
      <c r="H1770" s="17" t="n">
        <v>1</v>
      </c>
      <c r="I1770" s="17" t="n">
        <v>0</v>
      </c>
      <c r="J1770" s="17" t="n">
        <v>0</v>
      </c>
      <c r="K1770" s="17" t="n">
        <v>1</v>
      </c>
      <c r="L1770" s="17" t="n">
        <v>0</v>
      </c>
      <c r="M1770" s="17" t="n">
        <v>2</v>
      </c>
      <c r="N1770" s="17" t="n">
        <v>0</v>
      </c>
      <c r="O1770" s="17" t="n">
        <v>0</v>
      </c>
      <c r="P1770" s="17" t="n">
        <v>0</v>
      </c>
      <c r="Q1770" s="17" t="n">
        <v>0</v>
      </c>
      <c r="R1770" s="17" t="n">
        <v>0</v>
      </c>
      <c r="S1770" s="17" t="n">
        <v>0</v>
      </c>
      <c r="T1770" s="17" t="n">
        <v>0</v>
      </c>
    </row>
    <row r="1771" customFormat="false" ht="15" hidden="false" customHeight="true" outlineLevel="0" collapsed="false">
      <c r="A1771" s="17" t="s">
        <v>6681</v>
      </c>
      <c r="B1771" s="17" t="s">
        <v>142</v>
      </c>
      <c r="C1771" s="17" t="s">
        <v>217</v>
      </c>
      <c r="D1771" s="17" t="s">
        <v>235</v>
      </c>
      <c r="E1771" s="17" t="s">
        <v>139</v>
      </c>
      <c r="F1771" s="17" t="s">
        <v>7</v>
      </c>
      <c r="G1771" s="17" t="n">
        <v>1</v>
      </c>
      <c r="H1771" s="17" t="n">
        <v>1</v>
      </c>
      <c r="I1771" s="17" t="n">
        <v>0</v>
      </c>
      <c r="J1771" s="17" t="n">
        <v>1</v>
      </c>
      <c r="K1771" s="17" t="n">
        <v>1</v>
      </c>
      <c r="L1771" s="17" t="n">
        <v>333</v>
      </c>
      <c r="M1771" s="17" t="n">
        <v>66</v>
      </c>
      <c r="N1771" s="17" t="n">
        <v>0</v>
      </c>
      <c r="O1771" s="17" t="n">
        <v>363</v>
      </c>
      <c r="P1771" s="17" t="n">
        <v>0</v>
      </c>
      <c r="Q1771" s="17" t="n">
        <v>0</v>
      </c>
      <c r="R1771" s="17" t="n">
        <v>0</v>
      </c>
      <c r="S1771" s="17" t="n">
        <v>0</v>
      </c>
      <c r="T1771" s="17" t="n">
        <v>0</v>
      </c>
    </row>
    <row r="1772" customFormat="false" ht="15" hidden="false" customHeight="true" outlineLevel="0" collapsed="false">
      <c r="A1772" s="17" t="s">
        <v>6681</v>
      </c>
      <c r="B1772" s="17" t="s">
        <v>142</v>
      </c>
      <c r="C1772" s="17" t="s">
        <v>217</v>
      </c>
      <c r="D1772" s="17" t="s">
        <v>235</v>
      </c>
      <c r="E1772" s="17" t="s">
        <v>139</v>
      </c>
      <c r="F1772" s="17" t="s">
        <v>140</v>
      </c>
      <c r="G1772" s="17" t="n">
        <v>1</v>
      </c>
      <c r="H1772" s="17" t="n">
        <v>0</v>
      </c>
      <c r="I1772" s="17" t="n">
        <v>0</v>
      </c>
      <c r="J1772" s="17" t="n">
        <v>0</v>
      </c>
      <c r="K1772" s="17" t="n">
        <v>1</v>
      </c>
      <c r="L1772" s="17" t="n">
        <v>14</v>
      </c>
      <c r="M1772" s="17" t="n">
        <v>0</v>
      </c>
      <c r="N1772" s="17" t="n">
        <v>0</v>
      </c>
      <c r="O1772" s="17" t="n">
        <v>0</v>
      </c>
      <c r="P1772" s="17" t="n">
        <v>0</v>
      </c>
      <c r="Q1772" s="17" t="n">
        <v>0</v>
      </c>
      <c r="R1772" s="17" t="n">
        <v>0</v>
      </c>
      <c r="S1772" s="17" t="n">
        <v>0</v>
      </c>
      <c r="T1772" s="17" t="n">
        <v>0</v>
      </c>
    </row>
    <row r="1773" customFormat="false" ht="15" hidden="false" customHeight="true" outlineLevel="0" collapsed="false">
      <c r="A1773" s="17" t="s">
        <v>6681</v>
      </c>
      <c r="B1773" s="17" t="s">
        <v>142</v>
      </c>
      <c r="C1773" s="17" t="s">
        <v>217</v>
      </c>
      <c r="D1773" s="17" t="s">
        <v>235</v>
      </c>
      <c r="E1773" s="17" t="s">
        <v>139</v>
      </c>
      <c r="F1773" s="17" t="s">
        <v>150</v>
      </c>
      <c r="G1773" s="17" t="n">
        <v>1</v>
      </c>
      <c r="H1773" s="17" t="n">
        <v>0</v>
      </c>
      <c r="I1773" s="17" t="n">
        <v>0</v>
      </c>
      <c r="J1773" s="17" t="n">
        <v>1</v>
      </c>
      <c r="K1773" s="17" t="n">
        <v>1</v>
      </c>
      <c r="L1773" s="17" t="n">
        <v>133</v>
      </c>
      <c r="M1773" s="17" t="n">
        <v>0</v>
      </c>
      <c r="N1773" s="17" t="n">
        <v>0</v>
      </c>
      <c r="O1773" s="17" t="n">
        <v>363</v>
      </c>
      <c r="P1773" s="17" t="n">
        <v>0</v>
      </c>
      <c r="Q1773" s="17" t="n">
        <v>0</v>
      </c>
      <c r="R1773" s="17" t="n">
        <v>0</v>
      </c>
      <c r="S1773" s="17" t="n">
        <v>0</v>
      </c>
      <c r="T1773" s="17" t="n">
        <v>0</v>
      </c>
    </row>
    <row r="1774" customFormat="false" ht="15" hidden="false" customHeight="true" outlineLevel="0" collapsed="false">
      <c r="A1774" s="17" t="s">
        <v>6681</v>
      </c>
      <c r="B1774" s="17" t="s">
        <v>142</v>
      </c>
      <c r="C1774" s="17" t="s">
        <v>217</v>
      </c>
      <c r="D1774" s="17" t="s">
        <v>235</v>
      </c>
      <c r="E1774" s="17" t="s">
        <v>139</v>
      </c>
      <c r="F1774" s="17" t="s">
        <v>166</v>
      </c>
      <c r="G1774" s="17" t="n">
        <v>1</v>
      </c>
      <c r="H1774" s="17" t="n">
        <v>0</v>
      </c>
      <c r="I1774" s="17" t="n">
        <v>0</v>
      </c>
      <c r="J1774" s="17" t="n">
        <v>0</v>
      </c>
      <c r="K1774" s="17" t="n">
        <v>1</v>
      </c>
      <c r="L1774" s="17" t="n">
        <v>86</v>
      </c>
      <c r="M1774" s="17" t="n">
        <v>0</v>
      </c>
      <c r="N1774" s="17" t="n">
        <v>0</v>
      </c>
      <c r="O1774" s="17" t="n">
        <v>0</v>
      </c>
      <c r="P1774" s="17" t="n">
        <v>0</v>
      </c>
      <c r="Q1774" s="17" t="n">
        <v>0</v>
      </c>
      <c r="R1774" s="17" t="n">
        <v>0</v>
      </c>
      <c r="S1774" s="17" t="n">
        <v>0</v>
      </c>
      <c r="T1774" s="17" t="n">
        <v>0</v>
      </c>
    </row>
    <row r="1775" customFormat="false" ht="15" hidden="false" customHeight="true" outlineLevel="0" collapsed="false">
      <c r="A1775" s="17" t="s">
        <v>6681</v>
      </c>
      <c r="B1775" s="17" t="s">
        <v>142</v>
      </c>
      <c r="C1775" s="17" t="s">
        <v>217</v>
      </c>
      <c r="D1775" s="17" t="s">
        <v>235</v>
      </c>
      <c r="E1775" s="17" t="s">
        <v>139</v>
      </c>
      <c r="F1775" s="17" t="s">
        <v>169</v>
      </c>
      <c r="G1775" s="17" t="n">
        <v>1</v>
      </c>
      <c r="H1775" s="17" t="n">
        <v>1</v>
      </c>
      <c r="I1775" s="17" t="n">
        <v>0</v>
      </c>
      <c r="J1775" s="17" t="n">
        <v>0</v>
      </c>
      <c r="K1775" s="17" t="n">
        <v>1</v>
      </c>
      <c r="L1775" s="17" t="n">
        <v>100</v>
      </c>
      <c r="M1775" s="17" t="n">
        <v>66</v>
      </c>
      <c r="N1775" s="17" t="n">
        <v>0</v>
      </c>
      <c r="O1775" s="17" t="n">
        <v>0</v>
      </c>
      <c r="P1775" s="17" t="n">
        <v>0</v>
      </c>
      <c r="Q1775" s="17" t="n">
        <v>0</v>
      </c>
      <c r="R1775" s="17" t="n">
        <v>0</v>
      </c>
      <c r="S1775" s="17" t="n">
        <v>0</v>
      </c>
      <c r="T1775" s="17" t="n">
        <v>0</v>
      </c>
    </row>
    <row r="1776" customFormat="false" ht="15" hidden="false" customHeight="true" outlineLevel="0" collapsed="false">
      <c r="A1776" s="17" t="s">
        <v>6681</v>
      </c>
      <c r="B1776" s="17" t="s">
        <v>142</v>
      </c>
      <c r="C1776" s="17" t="s">
        <v>217</v>
      </c>
      <c r="D1776" s="17" t="s">
        <v>218</v>
      </c>
      <c r="E1776" s="17" t="s">
        <v>139</v>
      </c>
      <c r="F1776" s="17" t="s">
        <v>7</v>
      </c>
      <c r="G1776" s="17" t="n">
        <v>1</v>
      </c>
      <c r="H1776" s="17" t="n">
        <v>1</v>
      </c>
      <c r="I1776" s="17" t="n">
        <v>0</v>
      </c>
      <c r="J1776" s="17" t="n">
        <v>0</v>
      </c>
      <c r="K1776" s="17" t="n">
        <v>1</v>
      </c>
      <c r="L1776" s="17" t="n">
        <v>16</v>
      </c>
      <c r="M1776" s="17" t="n">
        <v>11</v>
      </c>
      <c r="N1776" s="17" t="n">
        <v>0</v>
      </c>
      <c r="O1776" s="17" t="n">
        <v>0</v>
      </c>
      <c r="P1776" s="17" t="n">
        <v>0</v>
      </c>
      <c r="Q1776" s="17" t="n">
        <v>0</v>
      </c>
      <c r="R1776" s="17" t="n">
        <v>0</v>
      </c>
      <c r="S1776" s="17" t="n">
        <v>0</v>
      </c>
      <c r="T1776" s="17" t="n">
        <v>0</v>
      </c>
    </row>
    <row r="1777" customFormat="false" ht="15" hidden="false" customHeight="true" outlineLevel="0" collapsed="false">
      <c r="A1777" s="17" t="s">
        <v>6681</v>
      </c>
      <c r="B1777" s="17" t="s">
        <v>142</v>
      </c>
      <c r="C1777" s="17" t="s">
        <v>217</v>
      </c>
      <c r="D1777" s="17" t="s">
        <v>218</v>
      </c>
      <c r="E1777" s="17" t="s">
        <v>139</v>
      </c>
      <c r="F1777" s="17" t="s">
        <v>150</v>
      </c>
      <c r="G1777" s="17" t="n">
        <v>1</v>
      </c>
      <c r="H1777" s="17" t="n">
        <v>1</v>
      </c>
      <c r="I1777" s="17" t="n">
        <v>0</v>
      </c>
      <c r="J1777" s="17" t="n">
        <v>0</v>
      </c>
      <c r="K1777" s="17" t="n">
        <v>1</v>
      </c>
      <c r="L1777" s="17" t="n">
        <v>13</v>
      </c>
      <c r="M1777" s="17" t="n">
        <v>10</v>
      </c>
      <c r="N1777" s="17" t="n">
        <v>0</v>
      </c>
      <c r="O1777" s="17" t="n">
        <v>0</v>
      </c>
      <c r="P1777" s="17" t="n">
        <v>0</v>
      </c>
      <c r="Q1777" s="17" t="n">
        <v>0</v>
      </c>
      <c r="R1777" s="17" t="n">
        <v>0</v>
      </c>
      <c r="S1777" s="17" t="n">
        <v>0</v>
      </c>
      <c r="T1777" s="17" t="n">
        <v>0</v>
      </c>
    </row>
    <row r="1778" customFormat="false" ht="15" hidden="false" customHeight="true" outlineLevel="0" collapsed="false">
      <c r="A1778" s="17" t="s">
        <v>6681</v>
      </c>
      <c r="B1778" s="17" t="s">
        <v>142</v>
      </c>
      <c r="C1778" s="17" t="s">
        <v>217</v>
      </c>
      <c r="D1778" s="17" t="s">
        <v>218</v>
      </c>
      <c r="E1778" s="17" t="s">
        <v>139</v>
      </c>
      <c r="F1778" s="17" t="s">
        <v>158</v>
      </c>
      <c r="G1778" s="17" t="n">
        <v>1</v>
      </c>
      <c r="H1778" s="17" t="n">
        <v>1</v>
      </c>
      <c r="I1778" s="17" t="n">
        <v>0</v>
      </c>
      <c r="J1778" s="17" t="n">
        <v>0</v>
      </c>
      <c r="K1778" s="17" t="n">
        <v>1</v>
      </c>
      <c r="L1778" s="17" t="n">
        <v>3</v>
      </c>
      <c r="M1778" s="17" t="n">
        <v>1</v>
      </c>
      <c r="N1778" s="17" t="n">
        <v>0</v>
      </c>
      <c r="O1778" s="17" t="n">
        <v>0</v>
      </c>
      <c r="P1778" s="17" t="n">
        <v>0</v>
      </c>
      <c r="Q1778" s="17" t="n">
        <v>0</v>
      </c>
      <c r="R1778" s="17" t="n">
        <v>0</v>
      </c>
      <c r="S1778" s="17" t="n">
        <v>0</v>
      </c>
      <c r="T1778" s="17" t="n">
        <v>0</v>
      </c>
    </row>
    <row r="1779" customFormat="false" ht="15" hidden="false" customHeight="true" outlineLevel="0" collapsed="false">
      <c r="A1779" s="17" t="s">
        <v>11197</v>
      </c>
      <c r="B1779" s="17" t="s">
        <v>142</v>
      </c>
      <c r="C1779" s="17" t="s">
        <v>134</v>
      </c>
      <c r="D1779" s="17" t="s">
        <v>135</v>
      </c>
      <c r="E1779" s="17" t="s">
        <v>139</v>
      </c>
      <c r="F1779" s="17" t="s">
        <v>7</v>
      </c>
      <c r="G1779" s="17" t="n">
        <v>1</v>
      </c>
      <c r="H1779" s="17" t="n">
        <v>1</v>
      </c>
      <c r="I1779" s="17" t="n">
        <v>1</v>
      </c>
      <c r="J1779" s="17" t="n">
        <v>0</v>
      </c>
      <c r="K1779" s="17" t="n">
        <v>1</v>
      </c>
      <c r="L1779" s="17" t="n">
        <v>4</v>
      </c>
      <c r="M1779" s="17" t="n">
        <v>13</v>
      </c>
      <c r="N1779" s="17" t="n">
        <v>5</v>
      </c>
      <c r="O1779" s="17" t="n">
        <v>0</v>
      </c>
      <c r="P1779" s="17" t="n">
        <v>0</v>
      </c>
      <c r="Q1779" s="17" t="n">
        <v>0</v>
      </c>
      <c r="R1779" s="17" t="n">
        <v>0</v>
      </c>
      <c r="S1779" s="17" t="n">
        <v>0</v>
      </c>
      <c r="T1779" s="17" t="n">
        <v>0</v>
      </c>
    </row>
    <row r="1780" customFormat="false" ht="15" hidden="false" customHeight="true" outlineLevel="0" collapsed="false">
      <c r="A1780" s="17" t="s">
        <v>11197</v>
      </c>
      <c r="B1780" s="17" t="s">
        <v>142</v>
      </c>
      <c r="C1780" s="17" t="s">
        <v>134</v>
      </c>
      <c r="D1780" s="17" t="s">
        <v>135</v>
      </c>
      <c r="E1780" s="17" t="s">
        <v>139</v>
      </c>
      <c r="F1780" s="17" t="s">
        <v>150</v>
      </c>
      <c r="G1780" s="17" t="n">
        <v>1</v>
      </c>
      <c r="H1780" s="17" t="n">
        <v>1</v>
      </c>
      <c r="I1780" s="17" t="n">
        <v>1</v>
      </c>
      <c r="J1780" s="17" t="n">
        <v>0</v>
      </c>
      <c r="K1780" s="17" t="n">
        <v>1</v>
      </c>
      <c r="L1780" s="17" t="n">
        <v>4</v>
      </c>
      <c r="M1780" s="17" t="n">
        <v>1</v>
      </c>
      <c r="N1780" s="17" t="n">
        <v>1</v>
      </c>
      <c r="O1780" s="17" t="n">
        <v>0</v>
      </c>
      <c r="P1780" s="17" t="n">
        <v>0</v>
      </c>
      <c r="Q1780" s="17" t="n">
        <v>0</v>
      </c>
      <c r="R1780" s="17" t="n">
        <v>0</v>
      </c>
      <c r="S1780" s="17" t="n">
        <v>0</v>
      </c>
      <c r="T1780" s="17" t="n">
        <v>0</v>
      </c>
    </row>
    <row r="1781" customFormat="false" ht="15" hidden="false" customHeight="true" outlineLevel="0" collapsed="false">
      <c r="A1781" s="17" t="s">
        <v>11197</v>
      </c>
      <c r="B1781" s="17" t="s">
        <v>142</v>
      </c>
      <c r="C1781" s="17" t="s">
        <v>134</v>
      </c>
      <c r="D1781" s="17" t="s">
        <v>135</v>
      </c>
      <c r="E1781" s="17" t="s">
        <v>139</v>
      </c>
      <c r="F1781" s="17" t="s">
        <v>158</v>
      </c>
      <c r="G1781" s="17" t="n">
        <v>0</v>
      </c>
      <c r="H1781" s="17" t="n">
        <v>1</v>
      </c>
      <c r="I1781" s="17" t="n">
        <v>1</v>
      </c>
      <c r="J1781" s="17" t="n">
        <v>0</v>
      </c>
      <c r="K1781" s="17" t="n">
        <v>1</v>
      </c>
      <c r="L1781" s="17" t="n">
        <v>0</v>
      </c>
      <c r="M1781" s="17" t="n">
        <v>12</v>
      </c>
      <c r="N1781" s="17" t="n">
        <v>4</v>
      </c>
      <c r="O1781" s="17" t="n">
        <v>0</v>
      </c>
      <c r="P1781" s="17" t="n">
        <v>0</v>
      </c>
      <c r="Q1781" s="17" t="n">
        <v>0</v>
      </c>
      <c r="R1781" s="17" t="n">
        <v>0</v>
      </c>
      <c r="S1781" s="17" t="n">
        <v>0</v>
      </c>
      <c r="T1781" s="17" t="n">
        <v>0</v>
      </c>
    </row>
    <row r="1782" customFormat="false" ht="15" hidden="false" customHeight="true" outlineLevel="0" collapsed="false">
      <c r="A1782" s="17" t="s">
        <v>451</v>
      </c>
      <c r="B1782" s="17" t="s">
        <v>142</v>
      </c>
      <c r="C1782" s="17" t="s">
        <v>134</v>
      </c>
      <c r="D1782" s="17" t="s">
        <v>460</v>
      </c>
      <c r="E1782" s="17" t="s">
        <v>243</v>
      </c>
      <c r="F1782" s="17" t="s">
        <v>7</v>
      </c>
      <c r="G1782" s="17" t="n">
        <v>3</v>
      </c>
      <c r="H1782" s="17" t="n">
        <v>3</v>
      </c>
      <c r="I1782" s="17" t="n">
        <v>3</v>
      </c>
      <c r="J1782" s="17" t="n">
        <v>3</v>
      </c>
      <c r="K1782" s="17" t="n">
        <v>3</v>
      </c>
      <c r="L1782" s="17" t="n">
        <v>360</v>
      </c>
      <c r="M1782" s="17" t="n">
        <v>2331</v>
      </c>
      <c r="N1782" s="17" t="n">
        <v>330</v>
      </c>
      <c r="O1782" s="17" t="n">
        <v>137</v>
      </c>
      <c r="P1782" s="17" t="n">
        <v>0</v>
      </c>
      <c r="Q1782" s="17" t="n">
        <v>0</v>
      </c>
      <c r="R1782" s="17" t="n">
        <v>0</v>
      </c>
      <c r="S1782" s="17" t="n">
        <v>0</v>
      </c>
      <c r="T1782" s="17" t="n">
        <v>0</v>
      </c>
    </row>
    <row r="1783" customFormat="false" ht="15" hidden="false" customHeight="true" outlineLevel="0" collapsed="false">
      <c r="A1783" s="17" t="s">
        <v>451</v>
      </c>
      <c r="B1783" s="17" t="s">
        <v>142</v>
      </c>
      <c r="C1783" s="17" t="s">
        <v>134</v>
      </c>
      <c r="D1783" s="17" t="s">
        <v>460</v>
      </c>
      <c r="E1783" s="17" t="s">
        <v>243</v>
      </c>
      <c r="F1783" s="17" t="s">
        <v>140</v>
      </c>
      <c r="G1783" s="17" t="n">
        <v>2</v>
      </c>
      <c r="H1783" s="17" t="n">
        <v>3</v>
      </c>
      <c r="I1783" s="17" t="n">
        <v>2</v>
      </c>
      <c r="J1783" s="17" t="n">
        <v>2</v>
      </c>
      <c r="K1783" s="17" t="n">
        <v>3</v>
      </c>
      <c r="L1783" s="17" t="n">
        <v>193</v>
      </c>
      <c r="M1783" s="17" t="n">
        <v>229</v>
      </c>
      <c r="N1783" s="17" t="n">
        <v>36</v>
      </c>
      <c r="O1783" s="17" t="n">
        <v>19</v>
      </c>
      <c r="P1783" s="17" t="n">
        <v>0</v>
      </c>
      <c r="Q1783" s="17" t="n">
        <v>0</v>
      </c>
      <c r="R1783" s="17" t="n">
        <v>0</v>
      </c>
      <c r="S1783" s="17" t="n">
        <v>0</v>
      </c>
      <c r="T1783" s="17" t="n">
        <v>0</v>
      </c>
    </row>
    <row r="1784" customFormat="false" ht="15" hidden="false" customHeight="true" outlineLevel="0" collapsed="false">
      <c r="A1784" s="17" t="s">
        <v>451</v>
      </c>
      <c r="B1784" s="17" t="s">
        <v>142</v>
      </c>
      <c r="C1784" s="17" t="s">
        <v>134</v>
      </c>
      <c r="D1784" s="17" t="s">
        <v>460</v>
      </c>
      <c r="E1784" s="17" t="s">
        <v>243</v>
      </c>
      <c r="F1784" s="17" t="s">
        <v>144</v>
      </c>
      <c r="G1784" s="17" t="n">
        <v>2</v>
      </c>
      <c r="H1784" s="17" t="n">
        <v>2</v>
      </c>
      <c r="I1784" s="17" t="n">
        <v>3</v>
      </c>
      <c r="J1784" s="17" t="n">
        <v>2</v>
      </c>
      <c r="K1784" s="17" t="n">
        <v>3</v>
      </c>
      <c r="L1784" s="17" t="n">
        <v>28</v>
      </c>
      <c r="M1784" s="17" t="n">
        <v>513</v>
      </c>
      <c r="N1784" s="17" t="n">
        <v>171</v>
      </c>
      <c r="O1784" s="17" t="n">
        <v>99</v>
      </c>
      <c r="P1784" s="17" t="n">
        <v>0</v>
      </c>
      <c r="Q1784" s="17" t="n">
        <v>0</v>
      </c>
      <c r="R1784" s="17" t="n">
        <v>0</v>
      </c>
      <c r="S1784" s="17" t="n">
        <v>0</v>
      </c>
      <c r="T1784" s="17" t="n">
        <v>0</v>
      </c>
    </row>
    <row r="1785" customFormat="false" ht="15" hidden="false" customHeight="true" outlineLevel="0" collapsed="false">
      <c r="A1785" s="17" t="s">
        <v>451</v>
      </c>
      <c r="B1785" s="17" t="s">
        <v>142</v>
      </c>
      <c r="C1785" s="17" t="s">
        <v>134</v>
      </c>
      <c r="D1785" s="17" t="s">
        <v>460</v>
      </c>
      <c r="E1785" s="17" t="s">
        <v>243</v>
      </c>
      <c r="F1785" s="17" t="s">
        <v>150</v>
      </c>
      <c r="G1785" s="17" t="n">
        <v>2</v>
      </c>
      <c r="H1785" s="17" t="n">
        <v>2</v>
      </c>
      <c r="I1785" s="17" t="n">
        <v>3</v>
      </c>
      <c r="J1785" s="17" t="n">
        <v>2</v>
      </c>
      <c r="K1785" s="17" t="n">
        <v>3</v>
      </c>
      <c r="L1785" s="17" t="n">
        <v>139</v>
      </c>
      <c r="M1785" s="17" t="n">
        <v>1565</v>
      </c>
      <c r="N1785" s="17" t="n">
        <v>115</v>
      </c>
      <c r="O1785" s="17" t="n">
        <v>18</v>
      </c>
      <c r="P1785" s="17" t="n">
        <v>0</v>
      </c>
      <c r="Q1785" s="17" t="n">
        <v>0</v>
      </c>
      <c r="R1785" s="17" t="n">
        <v>0</v>
      </c>
      <c r="S1785" s="17" t="n">
        <v>0</v>
      </c>
      <c r="T1785" s="17" t="n">
        <v>0</v>
      </c>
    </row>
    <row r="1786" customFormat="false" ht="15" hidden="false" customHeight="true" outlineLevel="0" collapsed="false">
      <c r="A1786" s="17" t="s">
        <v>451</v>
      </c>
      <c r="B1786" s="17" t="s">
        <v>142</v>
      </c>
      <c r="C1786" s="17" t="s">
        <v>134</v>
      </c>
      <c r="D1786" s="17" t="s">
        <v>460</v>
      </c>
      <c r="E1786" s="17" t="s">
        <v>243</v>
      </c>
      <c r="F1786" s="17" t="s">
        <v>158</v>
      </c>
      <c r="G1786" s="17" t="n">
        <v>0</v>
      </c>
      <c r="H1786" s="17" t="n">
        <v>2</v>
      </c>
      <c r="I1786" s="17" t="n">
        <v>2</v>
      </c>
      <c r="J1786" s="17" t="n">
        <v>1</v>
      </c>
      <c r="K1786" s="17" t="n">
        <v>3</v>
      </c>
      <c r="L1786" s="17" t="n">
        <v>0</v>
      </c>
      <c r="M1786" s="17" t="n">
        <v>10</v>
      </c>
      <c r="N1786" s="17" t="n">
        <v>8</v>
      </c>
      <c r="O1786" s="17" t="n">
        <v>1</v>
      </c>
      <c r="P1786" s="17" t="n">
        <v>0</v>
      </c>
      <c r="Q1786" s="17" t="n">
        <v>0</v>
      </c>
      <c r="R1786" s="17" t="n">
        <v>0</v>
      </c>
      <c r="S1786" s="17" t="n">
        <v>0</v>
      </c>
      <c r="T1786" s="17" t="n">
        <v>0</v>
      </c>
    </row>
    <row r="1787" customFormat="false" ht="15" hidden="false" customHeight="true" outlineLevel="0" collapsed="false">
      <c r="A1787" s="17" t="s">
        <v>451</v>
      </c>
      <c r="B1787" s="17" t="s">
        <v>142</v>
      </c>
      <c r="C1787" s="17" t="s">
        <v>134</v>
      </c>
      <c r="D1787" s="17" t="s">
        <v>460</v>
      </c>
      <c r="E1787" s="17" t="s">
        <v>243</v>
      </c>
      <c r="F1787" s="17" t="s">
        <v>169</v>
      </c>
      <c r="G1787" s="17" t="n">
        <v>0</v>
      </c>
      <c r="H1787" s="17" t="n">
        <v>1</v>
      </c>
      <c r="I1787" s="17" t="n">
        <v>0</v>
      </c>
      <c r="J1787" s="17" t="n">
        <v>0</v>
      </c>
      <c r="K1787" s="17" t="n">
        <v>1</v>
      </c>
      <c r="L1787" s="17" t="n">
        <v>0</v>
      </c>
      <c r="M1787" s="17" t="n">
        <v>14</v>
      </c>
      <c r="N1787" s="17" t="n">
        <v>0</v>
      </c>
      <c r="O1787" s="17" t="n">
        <v>0</v>
      </c>
      <c r="P1787" s="17" t="n">
        <v>0</v>
      </c>
      <c r="Q1787" s="17" t="n">
        <v>0</v>
      </c>
      <c r="R1787" s="17" t="n">
        <v>0</v>
      </c>
      <c r="S1787" s="17" t="n">
        <v>0</v>
      </c>
      <c r="T1787" s="17" t="n">
        <v>0</v>
      </c>
    </row>
    <row r="1788" customFormat="false" ht="15" hidden="false" customHeight="true" outlineLevel="0" collapsed="false">
      <c r="A1788" s="17" t="s">
        <v>451</v>
      </c>
      <c r="B1788" s="17" t="s">
        <v>142</v>
      </c>
      <c r="C1788" s="17" t="s">
        <v>134</v>
      </c>
      <c r="D1788" s="17" t="s">
        <v>135</v>
      </c>
      <c r="E1788" s="17" t="s">
        <v>243</v>
      </c>
      <c r="F1788" s="17" t="s">
        <v>7</v>
      </c>
      <c r="G1788" s="17" t="n">
        <v>4</v>
      </c>
      <c r="H1788" s="17" t="n">
        <v>4</v>
      </c>
      <c r="I1788" s="17" t="n">
        <v>4</v>
      </c>
      <c r="J1788" s="17" t="n">
        <v>4</v>
      </c>
      <c r="K1788" s="17" t="n">
        <v>4</v>
      </c>
      <c r="L1788" s="17" t="n">
        <v>2762</v>
      </c>
      <c r="M1788" s="17" t="n">
        <v>5823</v>
      </c>
      <c r="N1788" s="17" t="n">
        <v>3874</v>
      </c>
      <c r="O1788" s="17" t="n">
        <v>752</v>
      </c>
      <c r="P1788" s="17" t="n">
        <v>0</v>
      </c>
      <c r="Q1788" s="17" t="n">
        <v>0</v>
      </c>
      <c r="R1788" s="17" t="n">
        <v>0</v>
      </c>
      <c r="S1788" s="17" t="n">
        <v>0</v>
      </c>
      <c r="T1788" s="17" t="n">
        <v>0</v>
      </c>
    </row>
    <row r="1789" customFormat="false" ht="15" hidden="false" customHeight="true" outlineLevel="0" collapsed="false">
      <c r="A1789" s="17" t="s">
        <v>451</v>
      </c>
      <c r="B1789" s="17" t="s">
        <v>142</v>
      </c>
      <c r="C1789" s="17" t="s">
        <v>134</v>
      </c>
      <c r="D1789" s="17" t="s">
        <v>135</v>
      </c>
      <c r="E1789" s="17" t="s">
        <v>243</v>
      </c>
      <c r="F1789" s="17" t="s">
        <v>140</v>
      </c>
      <c r="G1789" s="17" t="n">
        <v>3</v>
      </c>
      <c r="H1789" s="17" t="n">
        <v>3</v>
      </c>
      <c r="I1789" s="17" t="n">
        <v>4</v>
      </c>
      <c r="J1789" s="17" t="n">
        <v>1</v>
      </c>
      <c r="K1789" s="17" t="n">
        <v>4</v>
      </c>
      <c r="L1789" s="17" t="n">
        <v>15</v>
      </c>
      <c r="M1789" s="17" t="n">
        <v>82</v>
      </c>
      <c r="N1789" s="17" t="n">
        <v>51</v>
      </c>
      <c r="O1789" s="17" t="n">
        <v>3</v>
      </c>
      <c r="P1789" s="17" t="n">
        <v>0</v>
      </c>
      <c r="Q1789" s="17" t="n">
        <v>0</v>
      </c>
      <c r="R1789" s="17" t="n">
        <v>0</v>
      </c>
      <c r="S1789" s="17" t="n">
        <v>0</v>
      </c>
      <c r="T1789" s="17" t="n">
        <v>0</v>
      </c>
    </row>
    <row r="1790" customFormat="false" ht="15" hidden="false" customHeight="true" outlineLevel="0" collapsed="false">
      <c r="A1790" s="17" t="s">
        <v>451</v>
      </c>
      <c r="B1790" s="17" t="s">
        <v>142</v>
      </c>
      <c r="C1790" s="17" t="s">
        <v>134</v>
      </c>
      <c r="D1790" s="17" t="s">
        <v>135</v>
      </c>
      <c r="E1790" s="17" t="s">
        <v>243</v>
      </c>
      <c r="F1790" s="17" t="s">
        <v>144</v>
      </c>
      <c r="G1790" s="17" t="n">
        <v>2</v>
      </c>
      <c r="H1790" s="17" t="n">
        <v>1</v>
      </c>
      <c r="I1790" s="17" t="n">
        <v>2</v>
      </c>
      <c r="J1790" s="17" t="n">
        <v>1</v>
      </c>
      <c r="K1790" s="17" t="n">
        <v>2</v>
      </c>
      <c r="L1790" s="17" t="n">
        <v>6</v>
      </c>
      <c r="M1790" s="17" t="n">
        <v>2</v>
      </c>
      <c r="N1790" s="17" t="n">
        <v>99</v>
      </c>
      <c r="O1790" s="17" t="n">
        <v>34</v>
      </c>
      <c r="P1790" s="17" t="n">
        <v>0</v>
      </c>
      <c r="Q1790" s="17" t="n">
        <v>0</v>
      </c>
      <c r="R1790" s="17" t="n">
        <v>0</v>
      </c>
      <c r="S1790" s="17" t="n">
        <v>0</v>
      </c>
      <c r="T1790" s="17" t="n">
        <v>0</v>
      </c>
    </row>
    <row r="1791" customFormat="false" ht="15" hidden="false" customHeight="true" outlineLevel="0" collapsed="false">
      <c r="A1791" s="17" t="s">
        <v>451</v>
      </c>
      <c r="B1791" s="17" t="s">
        <v>142</v>
      </c>
      <c r="C1791" s="17" t="s">
        <v>134</v>
      </c>
      <c r="D1791" s="17" t="s">
        <v>135</v>
      </c>
      <c r="E1791" s="17" t="s">
        <v>243</v>
      </c>
      <c r="F1791" s="17" t="s">
        <v>150</v>
      </c>
      <c r="G1791" s="17" t="n">
        <v>4</v>
      </c>
      <c r="H1791" s="17" t="n">
        <v>4</v>
      </c>
      <c r="I1791" s="17" t="n">
        <v>4</v>
      </c>
      <c r="J1791" s="17" t="n">
        <v>4</v>
      </c>
      <c r="K1791" s="17" t="n">
        <v>4</v>
      </c>
      <c r="L1791" s="17" t="n">
        <v>1711</v>
      </c>
      <c r="M1791" s="17" t="n">
        <v>3270</v>
      </c>
      <c r="N1791" s="17" t="n">
        <v>2445</v>
      </c>
      <c r="O1791" s="17" t="n">
        <v>655</v>
      </c>
      <c r="P1791" s="17" t="n">
        <v>0</v>
      </c>
      <c r="Q1791" s="17" t="n">
        <v>0</v>
      </c>
      <c r="R1791" s="17" t="n">
        <v>0</v>
      </c>
      <c r="S1791" s="17" t="n">
        <v>0</v>
      </c>
      <c r="T1791" s="17" t="n">
        <v>0</v>
      </c>
    </row>
    <row r="1792" customFormat="false" ht="15" hidden="false" customHeight="true" outlineLevel="0" collapsed="false">
      <c r="A1792" s="17" t="s">
        <v>451</v>
      </c>
      <c r="B1792" s="17" t="s">
        <v>142</v>
      </c>
      <c r="C1792" s="17" t="s">
        <v>134</v>
      </c>
      <c r="D1792" s="17" t="s">
        <v>135</v>
      </c>
      <c r="E1792" s="17" t="s">
        <v>243</v>
      </c>
      <c r="F1792" s="17" t="s">
        <v>166</v>
      </c>
      <c r="G1792" s="17" t="n">
        <v>1</v>
      </c>
      <c r="H1792" s="17" t="n">
        <v>1</v>
      </c>
      <c r="I1792" s="17" t="n">
        <v>2</v>
      </c>
      <c r="J1792" s="17" t="n">
        <v>0</v>
      </c>
      <c r="K1792" s="17" t="n">
        <v>2</v>
      </c>
      <c r="L1792" s="17" t="n">
        <v>890</v>
      </c>
      <c r="M1792" s="17" t="n">
        <v>2270</v>
      </c>
      <c r="N1792" s="17" t="n">
        <v>901</v>
      </c>
      <c r="O1792" s="17" t="n">
        <v>0</v>
      </c>
      <c r="P1792" s="17" t="n">
        <v>0</v>
      </c>
      <c r="Q1792" s="17" t="n">
        <v>0</v>
      </c>
      <c r="R1792" s="17" t="n">
        <v>0</v>
      </c>
      <c r="S1792" s="17" t="n">
        <v>0</v>
      </c>
      <c r="T1792" s="17" t="n">
        <v>0</v>
      </c>
    </row>
    <row r="1793" customFormat="false" ht="15" hidden="false" customHeight="true" outlineLevel="0" collapsed="false">
      <c r="A1793" s="17" t="s">
        <v>451</v>
      </c>
      <c r="B1793" s="17" t="s">
        <v>142</v>
      </c>
      <c r="C1793" s="17" t="s">
        <v>134</v>
      </c>
      <c r="D1793" s="17" t="s">
        <v>135</v>
      </c>
      <c r="E1793" s="17" t="s">
        <v>243</v>
      </c>
      <c r="F1793" s="17" t="s">
        <v>158</v>
      </c>
      <c r="G1793" s="17" t="n">
        <v>4</v>
      </c>
      <c r="H1793" s="17" t="n">
        <v>4</v>
      </c>
      <c r="I1793" s="17" t="n">
        <v>4</v>
      </c>
      <c r="J1793" s="17" t="n">
        <v>4</v>
      </c>
      <c r="K1793" s="17" t="n">
        <v>4</v>
      </c>
      <c r="L1793" s="17" t="n">
        <v>132</v>
      </c>
      <c r="M1793" s="17" t="n">
        <v>196</v>
      </c>
      <c r="N1793" s="17" t="n">
        <v>363</v>
      </c>
      <c r="O1793" s="17" t="n">
        <v>52</v>
      </c>
      <c r="P1793" s="17" t="n">
        <v>0</v>
      </c>
      <c r="Q1793" s="17" t="n">
        <v>0</v>
      </c>
      <c r="R1793" s="17" t="n">
        <v>0</v>
      </c>
      <c r="S1793" s="17" t="n">
        <v>0</v>
      </c>
      <c r="T1793" s="17" t="n">
        <v>0</v>
      </c>
    </row>
    <row r="1794" customFormat="false" ht="15" hidden="false" customHeight="true" outlineLevel="0" collapsed="false">
      <c r="A1794" s="17" t="s">
        <v>451</v>
      </c>
      <c r="B1794" s="17" t="s">
        <v>142</v>
      </c>
      <c r="C1794" s="17" t="s">
        <v>134</v>
      </c>
      <c r="D1794" s="17" t="s">
        <v>135</v>
      </c>
      <c r="E1794" s="17" t="s">
        <v>243</v>
      </c>
      <c r="F1794" s="17" t="s">
        <v>169</v>
      </c>
      <c r="G1794" s="17" t="n">
        <v>2</v>
      </c>
      <c r="H1794" s="17" t="n">
        <v>1</v>
      </c>
      <c r="I1794" s="17" t="n">
        <v>1</v>
      </c>
      <c r="J1794" s="17" t="n">
        <v>1</v>
      </c>
      <c r="K1794" s="17" t="n">
        <v>3</v>
      </c>
      <c r="L1794" s="17" t="n">
        <v>8</v>
      </c>
      <c r="M1794" s="17" t="n">
        <v>3</v>
      </c>
      <c r="N1794" s="17" t="n">
        <v>15</v>
      </c>
      <c r="O1794" s="17" t="n">
        <v>8</v>
      </c>
      <c r="P1794" s="17" t="n">
        <v>0</v>
      </c>
      <c r="Q1794" s="17" t="n">
        <v>0</v>
      </c>
      <c r="R1794" s="17" t="n">
        <v>0</v>
      </c>
      <c r="S1794" s="17" t="n">
        <v>0</v>
      </c>
      <c r="T1794" s="17" t="n">
        <v>0</v>
      </c>
    </row>
    <row r="1795" customFormat="false" ht="15" hidden="false" customHeight="true" outlineLevel="0" collapsed="false">
      <c r="A1795" s="17" t="s">
        <v>451</v>
      </c>
      <c r="B1795" s="17" t="s">
        <v>142</v>
      </c>
      <c r="C1795" s="17" t="s">
        <v>134</v>
      </c>
      <c r="D1795" s="17" t="s">
        <v>135</v>
      </c>
      <c r="E1795" s="17" t="s">
        <v>139</v>
      </c>
      <c r="F1795" s="17" t="s">
        <v>7</v>
      </c>
      <c r="G1795" s="17" t="n">
        <v>6</v>
      </c>
      <c r="H1795" s="17" t="n">
        <v>4</v>
      </c>
      <c r="I1795" s="17" t="n">
        <v>2</v>
      </c>
      <c r="J1795" s="17" t="n">
        <v>3</v>
      </c>
      <c r="K1795" s="17" t="n">
        <v>10</v>
      </c>
      <c r="L1795" s="17" t="n">
        <v>378</v>
      </c>
      <c r="M1795" s="17" t="n">
        <v>262</v>
      </c>
      <c r="N1795" s="17" t="n">
        <v>111</v>
      </c>
      <c r="O1795" s="17" t="n">
        <v>78</v>
      </c>
      <c r="P1795" s="17" t="n">
        <v>0</v>
      </c>
      <c r="Q1795" s="17" t="n">
        <v>0</v>
      </c>
      <c r="R1795" s="17" t="n">
        <v>0</v>
      </c>
      <c r="S1795" s="17" t="n">
        <v>0</v>
      </c>
      <c r="T1795" s="17" t="n">
        <v>0</v>
      </c>
    </row>
    <row r="1796" customFormat="false" ht="15" hidden="false" customHeight="true" outlineLevel="0" collapsed="false">
      <c r="A1796" s="17" t="s">
        <v>451</v>
      </c>
      <c r="B1796" s="17" t="s">
        <v>142</v>
      </c>
      <c r="C1796" s="17" t="s">
        <v>134</v>
      </c>
      <c r="D1796" s="17" t="s">
        <v>135</v>
      </c>
      <c r="E1796" s="17" t="s">
        <v>139</v>
      </c>
      <c r="F1796" s="17" t="s">
        <v>140</v>
      </c>
      <c r="G1796" s="17" t="n">
        <v>3</v>
      </c>
      <c r="H1796" s="17" t="n">
        <v>4</v>
      </c>
      <c r="I1796" s="17" t="n">
        <v>0</v>
      </c>
      <c r="J1796" s="17" t="n">
        <v>0</v>
      </c>
      <c r="K1796" s="17" t="n">
        <v>5</v>
      </c>
      <c r="L1796" s="17" t="n">
        <v>267</v>
      </c>
      <c r="M1796" s="17" t="n">
        <v>194</v>
      </c>
      <c r="N1796" s="17" t="n">
        <v>0</v>
      </c>
      <c r="O1796" s="17" t="n">
        <v>0</v>
      </c>
      <c r="P1796" s="17" t="n">
        <v>0</v>
      </c>
      <c r="Q1796" s="17" t="n">
        <v>0</v>
      </c>
      <c r="R1796" s="17" t="n">
        <v>0</v>
      </c>
      <c r="S1796" s="17" t="n">
        <v>0</v>
      </c>
      <c r="T1796" s="17" t="n">
        <v>0</v>
      </c>
    </row>
    <row r="1797" customFormat="false" ht="15" hidden="false" customHeight="true" outlineLevel="0" collapsed="false">
      <c r="A1797" s="17" t="s">
        <v>451</v>
      </c>
      <c r="B1797" s="17" t="s">
        <v>142</v>
      </c>
      <c r="C1797" s="17" t="s">
        <v>134</v>
      </c>
      <c r="D1797" s="17" t="s">
        <v>135</v>
      </c>
      <c r="E1797" s="17" t="s">
        <v>139</v>
      </c>
      <c r="F1797" s="17" t="s">
        <v>144</v>
      </c>
      <c r="G1797" s="17" t="n">
        <v>1</v>
      </c>
      <c r="H1797" s="17" t="n">
        <v>0</v>
      </c>
      <c r="I1797" s="17" t="n">
        <v>0</v>
      </c>
      <c r="J1797" s="17" t="n">
        <v>0</v>
      </c>
      <c r="K1797" s="17" t="n">
        <v>1</v>
      </c>
      <c r="L1797" s="17" t="n">
        <v>105</v>
      </c>
      <c r="M1797" s="17" t="n">
        <v>0</v>
      </c>
      <c r="N1797" s="17" t="n">
        <v>0</v>
      </c>
      <c r="O1797" s="17" t="n">
        <v>0</v>
      </c>
      <c r="P1797" s="17" t="n">
        <v>0</v>
      </c>
      <c r="Q1797" s="17" t="n">
        <v>0</v>
      </c>
      <c r="R1797" s="17" t="n">
        <v>0</v>
      </c>
      <c r="S1797" s="17" t="n">
        <v>0</v>
      </c>
      <c r="T1797" s="17" t="n">
        <v>0</v>
      </c>
    </row>
    <row r="1798" customFormat="false" ht="15" hidden="false" customHeight="true" outlineLevel="0" collapsed="false">
      <c r="A1798" s="17" t="s">
        <v>451</v>
      </c>
      <c r="B1798" s="17" t="s">
        <v>142</v>
      </c>
      <c r="C1798" s="17" t="s">
        <v>134</v>
      </c>
      <c r="D1798" s="17" t="s">
        <v>135</v>
      </c>
      <c r="E1798" s="17" t="s">
        <v>139</v>
      </c>
      <c r="F1798" s="17" t="s">
        <v>150</v>
      </c>
      <c r="G1798" s="17" t="n">
        <v>2</v>
      </c>
      <c r="H1798" s="17" t="n">
        <v>1</v>
      </c>
      <c r="I1798" s="17" t="n">
        <v>2</v>
      </c>
      <c r="J1798" s="17" t="n">
        <v>3</v>
      </c>
      <c r="K1798" s="17" t="n">
        <v>5</v>
      </c>
      <c r="L1798" s="17" t="n">
        <v>6</v>
      </c>
      <c r="M1798" s="17" t="n">
        <v>54</v>
      </c>
      <c r="N1798" s="17" t="n">
        <v>97</v>
      </c>
      <c r="O1798" s="17" t="n">
        <v>74</v>
      </c>
      <c r="P1798" s="17" t="n">
        <v>0</v>
      </c>
      <c r="Q1798" s="17" t="n">
        <v>0</v>
      </c>
      <c r="R1798" s="17" t="n">
        <v>0</v>
      </c>
      <c r="S1798" s="17" t="n">
        <v>0</v>
      </c>
      <c r="T1798" s="17" t="n">
        <v>0</v>
      </c>
    </row>
    <row r="1799" customFormat="false" ht="15" hidden="false" customHeight="true" outlineLevel="0" collapsed="false">
      <c r="A1799" s="17" t="s">
        <v>451</v>
      </c>
      <c r="B1799" s="17" t="s">
        <v>142</v>
      </c>
      <c r="C1799" s="17" t="s">
        <v>134</v>
      </c>
      <c r="D1799" s="17" t="s">
        <v>135</v>
      </c>
      <c r="E1799" s="17" t="s">
        <v>139</v>
      </c>
      <c r="F1799" s="17" t="s">
        <v>158</v>
      </c>
      <c r="G1799" s="17" t="n">
        <v>1</v>
      </c>
      <c r="H1799" s="17" t="n">
        <v>1</v>
      </c>
      <c r="I1799" s="17" t="n">
        <v>2</v>
      </c>
      <c r="J1799" s="17" t="n">
        <v>2</v>
      </c>
      <c r="K1799" s="17" t="n">
        <v>5</v>
      </c>
      <c r="L1799" s="17" t="n">
        <v>0</v>
      </c>
      <c r="M1799" s="17" t="n">
        <v>13</v>
      </c>
      <c r="N1799" s="17" t="n">
        <v>9</v>
      </c>
      <c r="O1799" s="17" t="n">
        <v>4</v>
      </c>
      <c r="P1799" s="17" t="n">
        <v>0</v>
      </c>
      <c r="Q1799" s="17" t="n">
        <v>0</v>
      </c>
      <c r="R1799" s="17" t="n">
        <v>0</v>
      </c>
      <c r="S1799" s="17" t="n">
        <v>0</v>
      </c>
      <c r="T1799" s="17" t="n">
        <v>0</v>
      </c>
    </row>
    <row r="1800" customFormat="false" ht="15" hidden="false" customHeight="true" outlineLevel="0" collapsed="false">
      <c r="A1800" s="17" t="s">
        <v>451</v>
      </c>
      <c r="B1800" s="17" t="s">
        <v>142</v>
      </c>
      <c r="C1800" s="17" t="s">
        <v>134</v>
      </c>
      <c r="D1800" s="17" t="s">
        <v>135</v>
      </c>
      <c r="E1800" s="17" t="s">
        <v>139</v>
      </c>
      <c r="F1800" s="17" t="s">
        <v>169</v>
      </c>
      <c r="G1800" s="17" t="n">
        <v>0</v>
      </c>
      <c r="H1800" s="17" t="n">
        <v>1</v>
      </c>
      <c r="I1800" s="17" t="n">
        <v>1</v>
      </c>
      <c r="J1800" s="17" t="n">
        <v>0</v>
      </c>
      <c r="K1800" s="17" t="n">
        <v>2</v>
      </c>
      <c r="L1800" s="17" t="n">
        <v>0</v>
      </c>
      <c r="M1800" s="17" t="n">
        <v>1</v>
      </c>
      <c r="N1800" s="17" t="n">
        <v>5</v>
      </c>
      <c r="O1800" s="17" t="n">
        <v>0</v>
      </c>
      <c r="P1800" s="17" t="n">
        <v>0</v>
      </c>
      <c r="Q1800" s="17" t="n">
        <v>0</v>
      </c>
      <c r="R1800" s="17" t="n">
        <v>0</v>
      </c>
      <c r="S1800" s="17" t="n">
        <v>0</v>
      </c>
      <c r="T1800" s="17" t="n">
        <v>0</v>
      </c>
    </row>
    <row r="1801" customFormat="false" ht="15" hidden="false" customHeight="true" outlineLevel="0" collapsed="false">
      <c r="A1801" s="17" t="s">
        <v>451</v>
      </c>
      <c r="B1801" s="17" t="s">
        <v>142</v>
      </c>
      <c r="C1801" s="17" t="s">
        <v>134</v>
      </c>
      <c r="D1801" s="17" t="s">
        <v>177</v>
      </c>
      <c r="E1801" s="17" t="s">
        <v>243</v>
      </c>
      <c r="F1801" s="17" t="s">
        <v>7</v>
      </c>
      <c r="G1801" s="17" t="n">
        <v>2</v>
      </c>
      <c r="H1801" s="17" t="n">
        <v>3</v>
      </c>
      <c r="I1801" s="17" t="n">
        <v>3</v>
      </c>
      <c r="J1801" s="17" t="n">
        <v>3</v>
      </c>
      <c r="K1801" s="17" t="n">
        <v>3</v>
      </c>
      <c r="L1801" s="17" t="n">
        <v>565</v>
      </c>
      <c r="M1801" s="17" t="n">
        <v>2108</v>
      </c>
      <c r="N1801" s="17" t="n">
        <v>2034</v>
      </c>
      <c r="O1801" s="17" t="n">
        <v>541</v>
      </c>
      <c r="P1801" s="17" t="n">
        <v>0</v>
      </c>
      <c r="Q1801" s="17" t="n">
        <v>0</v>
      </c>
      <c r="R1801" s="17" t="n">
        <v>0</v>
      </c>
      <c r="S1801" s="17" t="n">
        <v>0</v>
      </c>
      <c r="T1801" s="17" t="n">
        <v>0</v>
      </c>
    </row>
    <row r="1802" customFormat="false" ht="15" hidden="false" customHeight="true" outlineLevel="0" collapsed="false">
      <c r="A1802" s="17" t="s">
        <v>451</v>
      </c>
      <c r="B1802" s="17" t="s">
        <v>142</v>
      </c>
      <c r="C1802" s="17" t="s">
        <v>134</v>
      </c>
      <c r="D1802" s="17" t="s">
        <v>177</v>
      </c>
      <c r="E1802" s="17" t="s">
        <v>243</v>
      </c>
      <c r="F1802" s="17" t="s">
        <v>140</v>
      </c>
      <c r="G1802" s="17" t="n">
        <v>2</v>
      </c>
      <c r="H1802" s="17" t="n">
        <v>1</v>
      </c>
      <c r="I1802" s="17" t="n">
        <v>2</v>
      </c>
      <c r="J1802" s="17" t="n">
        <v>1</v>
      </c>
      <c r="K1802" s="17" t="n">
        <v>3</v>
      </c>
      <c r="L1802" s="17" t="n">
        <v>81</v>
      </c>
      <c r="M1802" s="17" t="n">
        <v>97</v>
      </c>
      <c r="N1802" s="17" t="n">
        <v>219</v>
      </c>
      <c r="O1802" s="17" t="n">
        <v>46</v>
      </c>
      <c r="P1802" s="17" t="n">
        <v>0</v>
      </c>
      <c r="Q1802" s="17" t="n">
        <v>0</v>
      </c>
      <c r="R1802" s="17" t="n">
        <v>0</v>
      </c>
      <c r="S1802" s="17" t="n">
        <v>0</v>
      </c>
      <c r="T1802" s="17" t="n">
        <v>0</v>
      </c>
    </row>
    <row r="1803" customFormat="false" ht="15" hidden="false" customHeight="true" outlineLevel="0" collapsed="false">
      <c r="A1803" s="17" t="s">
        <v>451</v>
      </c>
      <c r="B1803" s="17" t="s">
        <v>142</v>
      </c>
      <c r="C1803" s="17" t="s">
        <v>134</v>
      </c>
      <c r="D1803" s="17" t="s">
        <v>177</v>
      </c>
      <c r="E1803" s="17" t="s">
        <v>243</v>
      </c>
      <c r="F1803" s="17" t="s">
        <v>144</v>
      </c>
      <c r="G1803" s="17" t="n">
        <v>1</v>
      </c>
      <c r="H1803" s="17" t="n">
        <v>3</v>
      </c>
      <c r="I1803" s="17" t="n">
        <v>3</v>
      </c>
      <c r="J1803" s="17" t="n">
        <v>2</v>
      </c>
      <c r="K1803" s="17" t="n">
        <v>3</v>
      </c>
      <c r="L1803" s="17" t="n">
        <v>31</v>
      </c>
      <c r="M1803" s="17" t="n">
        <v>332</v>
      </c>
      <c r="N1803" s="17" t="n">
        <v>413</v>
      </c>
      <c r="O1803" s="17" t="n">
        <v>82</v>
      </c>
      <c r="P1803" s="17" t="n">
        <v>0</v>
      </c>
      <c r="Q1803" s="17" t="n">
        <v>0</v>
      </c>
      <c r="R1803" s="17" t="n">
        <v>0</v>
      </c>
      <c r="S1803" s="17" t="n">
        <v>0</v>
      </c>
      <c r="T1803" s="17" t="n">
        <v>0</v>
      </c>
    </row>
    <row r="1804" customFormat="false" ht="15" hidden="false" customHeight="true" outlineLevel="0" collapsed="false">
      <c r="A1804" s="17" t="s">
        <v>451</v>
      </c>
      <c r="B1804" s="17" t="s">
        <v>142</v>
      </c>
      <c r="C1804" s="17" t="s">
        <v>134</v>
      </c>
      <c r="D1804" s="17" t="s">
        <v>177</v>
      </c>
      <c r="E1804" s="17" t="s">
        <v>243</v>
      </c>
      <c r="F1804" s="17" t="s">
        <v>150</v>
      </c>
      <c r="G1804" s="17" t="n">
        <v>2</v>
      </c>
      <c r="H1804" s="17" t="n">
        <v>3</v>
      </c>
      <c r="I1804" s="17" t="n">
        <v>3</v>
      </c>
      <c r="J1804" s="17" t="n">
        <v>3</v>
      </c>
      <c r="K1804" s="17" t="n">
        <v>3</v>
      </c>
      <c r="L1804" s="17" t="n">
        <v>440</v>
      </c>
      <c r="M1804" s="17" t="n">
        <v>1004</v>
      </c>
      <c r="N1804" s="17" t="n">
        <v>1175</v>
      </c>
      <c r="O1804" s="17" t="n">
        <v>320</v>
      </c>
      <c r="P1804" s="17" t="n">
        <v>0</v>
      </c>
      <c r="Q1804" s="17" t="n">
        <v>0</v>
      </c>
      <c r="R1804" s="17" t="n">
        <v>0</v>
      </c>
      <c r="S1804" s="17" t="n">
        <v>0</v>
      </c>
      <c r="T1804" s="17" t="n">
        <v>0</v>
      </c>
    </row>
    <row r="1805" customFormat="false" ht="15" hidden="false" customHeight="true" outlineLevel="0" collapsed="false">
      <c r="A1805" s="17" t="s">
        <v>451</v>
      </c>
      <c r="B1805" s="17" t="s">
        <v>142</v>
      </c>
      <c r="C1805" s="17" t="s">
        <v>134</v>
      </c>
      <c r="D1805" s="17" t="s">
        <v>177</v>
      </c>
      <c r="E1805" s="17" t="s">
        <v>243</v>
      </c>
      <c r="F1805" s="17" t="s">
        <v>166</v>
      </c>
      <c r="G1805" s="17" t="n">
        <v>0</v>
      </c>
      <c r="H1805" s="17" t="n">
        <v>2</v>
      </c>
      <c r="I1805" s="17" t="n">
        <v>1</v>
      </c>
      <c r="J1805" s="17" t="n">
        <v>1</v>
      </c>
      <c r="K1805" s="17" t="n">
        <v>3</v>
      </c>
      <c r="L1805" s="17" t="n">
        <v>0</v>
      </c>
      <c r="M1805" s="17" t="n">
        <v>489</v>
      </c>
      <c r="N1805" s="17" t="n">
        <v>4</v>
      </c>
      <c r="O1805" s="17" t="n">
        <v>20</v>
      </c>
      <c r="P1805" s="17" t="n">
        <v>0</v>
      </c>
      <c r="Q1805" s="17" t="n">
        <v>0</v>
      </c>
      <c r="R1805" s="17" t="n">
        <v>0</v>
      </c>
      <c r="S1805" s="17" t="n">
        <v>0</v>
      </c>
      <c r="T1805" s="17" t="n">
        <v>0</v>
      </c>
    </row>
    <row r="1806" customFormat="false" ht="15" hidden="false" customHeight="true" outlineLevel="0" collapsed="false">
      <c r="A1806" s="17" t="s">
        <v>451</v>
      </c>
      <c r="B1806" s="17" t="s">
        <v>142</v>
      </c>
      <c r="C1806" s="17" t="s">
        <v>134</v>
      </c>
      <c r="D1806" s="17" t="s">
        <v>177</v>
      </c>
      <c r="E1806" s="17" t="s">
        <v>243</v>
      </c>
      <c r="F1806" s="17" t="s">
        <v>158</v>
      </c>
      <c r="G1806" s="17" t="n">
        <v>1</v>
      </c>
      <c r="H1806" s="17" t="n">
        <v>3</v>
      </c>
      <c r="I1806" s="17" t="n">
        <v>2</v>
      </c>
      <c r="J1806" s="17" t="n">
        <v>2</v>
      </c>
      <c r="K1806" s="17" t="n">
        <v>3</v>
      </c>
      <c r="L1806" s="17" t="n">
        <v>13</v>
      </c>
      <c r="M1806" s="17" t="n">
        <v>141</v>
      </c>
      <c r="N1806" s="17" t="n">
        <v>92</v>
      </c>
      <c r="O1806" s="17" t="n">
        <v>27</v>
      </c>
      <c r="P1806" s="17" t="n">
        <v>0</v>
      </c>
      <c r="Q1806" s="17" t="n">
        <v>0</v>
      </c>
      <c r="R1806" s="17" t="n">
        <v>0</v>
      </c>
      <c r="S1806" s="17" t="n">
        <v>0</v>
      </c>
      <c r="T1806" s="17" t="n">
        <v>0</v>
      </c>
    </row>
    <row r="1807" customFormat="false" ht="15" hidden="false" customHeight="true" outlineLevel="0" collapsed="false">
      <c r="A1807" s="17" t="s">
        <v>451</v>
      </c>
      <c r="B1807" s="17" t="s">
        <v>142</v>
      </c>
      <c r="C1807" s="17" t="s">
        <v>134</v>
      </c>
      <c r="D1807" s="17" t="s">
        <v>177</v>
      </c>
      <c r="E1807" s="17" t="s">
        <v>243</v>
      </c>
      <c r="F1807" s="17" t="s">
        <v>169</v>
      </c>
      <c r="G1807" s="17" t="n">
        <v>0</v>
      </c>
      <c r="H1807" s="17" t="n">
        <v>2</v>
      </c>
      <c r="I1807" s="17" t="n">
        <v>1</v>
      </c>
      <c r="J1807" s="17" t="n">
        <v>1</v>
      </c>
      <c r="K1807" s="17" t="n">
        <v>2</v>
      </c>
      <c r="L1807" s="17" t="n">
        <v>0</v>
      </c>
      <c r="M1807" s="17" t="n">
        <v>45</v>
      </c>
      <c r="N1807" s="17" t="n">
        <v>131</v>
      </c>
      <c r="O1807" s="17" t="n">
        <v>46</v>
      </c>
      <c r="P1807" s="17" t="n">
        <v>0</v>
      </c>
      <c r="Q1807" s="17" t="n">
        <v>0</v>
      </c>
      <c r="R1807" s="17" t="n">
        <v>0</v>
      </c>
      <c r="S1807" s="17" t="n">
        <v>0</v>
      </c>
      <c r="T1807" s="17" t="n">
        <v>0</v>
      </c>
    </row>
    <row r="1808" customFormat="false" ht="15" hidden="false" customHeight="true" outlineLevel="0" collapsed="false">
      <c r="A1808" s="17" t="s">
        <v>451</v>
      </c>
      <c r="B1808" s="17" t="s">
        <v>142</v>
      </c>
      <c r="C1808" s="17" t="s">
        <v>134</v>
      </c>
      <c r="D1808" s="17" t="s">
        <v>177</v>
      </c>
      <c r="E1808" s="17" t="s">
        <v>139</v>
      </c>
      <c r="F1808" s="17" t="s">
        <v>7</v>
      </c>
      <c r="G1808" s="17" t="n">
        <v>1</v>
      </c>
      <c r="H1808" s="17" t="n">
        <v>1</v>
      </c>
      <c r="I1808" s="17" t="n">
        <v>1</v>
      </c>
      <c r="J1808" s="17" t="n">
        <v>0</v>
      </c>
      <c r="K1808" s="17" t="n">
        <v>1</v>
      </c>
      <c r="L1808" s="17" t="n">
        <v>57</v>
      </c>
      <c r="M1808" s="17" t="n">
        <v>29</v>
      </c>
      <c r="N1808" s="17" t="n">
        <v>2</v>
      </c>
      <c r="O1808" s="17" t="n">
        <v>0</v>
      </c>
      <c r="P1808" s="17" t="n">
        <v>0</v>
      </c>
      <c r="Q1808" s="17" t="n">
        <v>0</v>
      </c>
      <c r="R1808" s="17" t="n">
        <v>0</v>
      </c>
      <c r="S1808" s="17" t="n">
        <v>0</v>
      </c>
      <c r="T1808" s="17" t="n">
        <v>0</v>
      </c>
    </row>
    <row r="1809" customFormat="false" ht="15" hidden="false" customHeight="true" outlineLevel="0" collapsed="false">
      <c r="A1809" s="17" t="s">
        <v>451</v>
      </c>
      <c r="B1809" s="17" t="s">
        <v>142</v>
      </c>
      <c r="C1809" s="17" t="s">
        <v>134</v>
      </c>
      <c r="D1809" s="17" t="s">
        <v>177</v>
      </c>
      <c r="E1809" s="17" t="s">
        <v>139</v>
      </c>
      <c r="F1809" s="17" t="s">
        <v>140</v>
      </c>
      <c r="G1809" s="17" t="n">
        <v>1</v>
      </c>
      <c r="H1809" s="17" t="n">
        <v>0</v>
      </c>
      <c r="I1809" s="17" t="n">
        <v>0</v>
      </c>
      <c r="J1809" s="17" t="n">
        <v>0</v>
      </c>
      <c r="K1809" s="17" t="n">
        <v>1</v>
      </c>
      <c r="L1809" s="17" t="n">
        <v>1</v>
      </c>
      <c r="M1809" s="17" t="n">
        <v>0</v>
      </c>
      <c r="N1809" s="17" t="n">
        <v>0</v>
      </c>
      <c r="O1809" s="17" t="n">
        <v>0</v>
      </c>
      <c r="P1809" s="17" t="n">
        <v>0</v>
      </c>
      <c r="Q1809" s="17" t="n">
        <v>0</v>
      </c>
      <c r="R1809" s="17" t="n">
        <v>0</v>
      </c>
      <c r="S1809" s="17" t="n">
        <v>0</v>
      </c>
      <c r="T1809" s="17" t="n">
        <v>0</v>
      </c>
    </row>
    <row r="1810" customFormat="false" ht="15" hidden="false" customHeight="true" outlineLevel="0" collapsed="false">
      <c r="A1810" s="17" t="s">
        <v>451</v>
      </c>
      <c r="B1810" s="17" t="s">
        <v>142</v>
      </c>
      <c r="C1810" s="17" t="s">
        <v>134</v>
      </c>
      <c r="D1810" s="17" t="s">
        <v>177</v>
      </c>
      <c r="E1810" s="17" t="s">
        <v>139</v>
      </c>
      <c r="F1810" s="17" t="s">
        <v>144</v>
      </c>
      <c r="G1810" s="17" t="n">
        <v>1</v>
      </c>
      <c r="H1810" s="17" t="n">
        <v>1</v>
      </c>
      <c r="I1810" s="17" t="n">
        <v>1</v>
      </c>
      <c r="J1810" s="17" t="n">
        <v>0</v>
      </c>
      <c r="K1810" s="17" t="n">
        <v>1</v>
      </c>
      <c r="L1810" s="17" t="n">
        <v>47</v>
      </c>
      <c r="M1810" s="17" t="n">
        <v>15</v>
      </c>
      <c r="N1810" s="17" t="n">
        <v>2</v>
      </c>
      <c r="O1810" s="17" t="n">
        <v>0</v>
      </c>
      <c r="P1810" s="17" t="n">
        <v>0</v>
      </c>
      <c r="Q1810" s="17" t="n">
        <v>0</v>
      </c>
      <c r="R1810" s="17" t="n">
        <v>0</v>
      </c>
      <c r="S1810" s="17" t="n">
        <v>0</v>
      </c>
      <c r="T1810" s="17" t="n">
        <v>0</v>
      </c>
    </row>
    <row r="1811" customFormat="false" ht="15" hidden="false" customHeight="true" outlineLevel="0" collapsed="false">
      <c r="A1811" s="17" t="s">
        <v>451</v>
      </c>
      <c r="B1811" s="17" t="s">
        <v>142</v>
      </c>
      <c r="C1811" s="17" t="s">
        <v>134</v>
      </c>
      <c r="D1811" s="17" t="s">
        <v>177</v>
      </c>
      <c r="E1811" s="17" t="s">
        <v>139</v>
      </c>
      <c r="F1811" s="17" t="s">
        <v>150</v>
      </c>
      <c r="G1811" s="17" t="n">
        <v>1</v>
      </c>
      <c r="H1811" s="17" t="n">
        <v>1</v>
      </c>
      <c r="I1811" s="17" t="n">
        <v>0</v>
      </c>
      <c r="J1811" s="17" t="n">
        <v>0</v>
      </c>
      <c r="K1811" s="17" t="n">
        <v>1</v>
      </c>
      <c r="L1811" s="17" t="n">
        <v>9</v>
      </c>
      <c r="M1811" s="17" t="n">
        <v>14</v>
      </c>
      <c r="N1811" s="17" t="n">
        <v>0</v>
      </c>
      <c r="O1811" s="17" t="n">
        <v>0</v>
      </c>
      <c r="P1811" s="17" t="n">
        <v>0</v>
      </c>
      <c r="Q1811" s="17" t="n">
        <v>0</v>
      </c>
      <c r="R1811" s="17" t="n">
        <v>0</v>
      </c>
      <c r="S1811" s="17" t="n">
        <v>0</v>
      </c>
      <c r="T1811" s="17" t="n">
        <v>0</v>
      </c>
    </row>
    <row r="1812" customFormat="false" ht="15" hidden="false" customHeight="true" outlineLevel="0" collapsed="false">
      <c r="A1812" s="17" t="s">
        <v>451</v>
      </c>
      <c r="B1812" s="17" t="s">
        <v>142</v>
      </c>
      <c r="C1812" s="17" t="s">
        <v>134</v>
      </c>
      <c r="D1812" s="17" t="s">
        <v>14446</v>
      </c>
      <c r="E1812" s="17" t="s">
        <v>243</v>
      </c>
      <c r="F1812" s="17" t="s">
        <v>7</v>
      </c>
      <c r="G1812" s="17" t="n">
        <v>6</v>
      </c>
      <c r="H1812" s="17" t="n">
        <v>6</v>
      </c>
      <c r="I1812" s="17" t="n">
        <v>6</v>
      </c>
      <c r="J1812" s="17" t="n">
        <v>6</v>
      </c>
      <c r="K1812" s="17" t="n">
        <v>6</v>
      </c>
      <c r="L1812" s="17" t="n">
        <v>5571</v>
      </c>
      <c r="M1812" s="17" t="n">
        <v>4881</v>
      </c>
      <c r="N1812" s="17" t="n">
        <v>5992</v>
      </c>
      <c r="O1812" s="17" t="n">
        <v>1681</v>
      </c>
      <c r="P1812" s="17" t="n">
        <v>0</v>
      </c>
      <c r="Q1812" s="17" t="n">
        <v>0</v>
      </c>
      <c r="R1812" s="17" t="n">
        <v>0</v>
      </c>
      <c r="S1812" s="17" t="n">
        <v>0</v>
      </c>
      <c r="T1812" s="17" t="n">
        <v>0</v>
      </c>
    </row>
    <row r="1813" customFormat="false" ht="15" hidden="false" customHeight="true" outlineLevel="0" collapsed="false">
      <c r="A1813" s="17" t="s">
        <v>451</v>
      </c>
      <c r="B1813" s="17" t="s">
        <v>142</v>
      </c>
      <c r="C1813" s="17" t="s">
        <v>134</v>
      </c>
      <c r="D1813" s="17" t="s">
        <v>14446</v>
      </c>
      <c r="E1813" s="17" t="s">
        <v>243</v>
      </c>
      <c r="F1813" s="17" t="s">
        <v>140</v>
      </c>
      <c r="G1813" s="17" t="n">
        <v>3</v>
      </c>
      <c r="H1813" s="17" t="n">
        <v>3</v>
      </c>
      <c r="I1813" s="17" t="n">
        <v>4</v>
      </c>
      <c r="J1813" s="17" t="n">
        <v>4</v>
      </c>
      <c r="K1813" s="17" t="n">
        <v>5</v>
      </c>
      <c r="L1813" s="17" t="n">
        <v>164</v>
      </c>
      <c r="M1813" s="17" t="n">
        <v>139</v>
      </c>
      <c r="N1813" s="17" t="n">
        <v>230</v>
      </c>
      <c r="O1813" s="17" t="n">
        <v>183</v>
      </c>
      <c r="P1813" s="17" t="n">
        <v>0</v>
      </c>
      <c r="Q1813" s="17" t="n">
        <v>0</v>
      </c>
      <c r="R1813" s="17" t="n">
        <v>0</v>
      </c>
      <c r="S1813" s="17" t="n">
        <v>0</v>
      </c>
      <c r="T1813" s="17" t="n">
        <v>0</v>
      </c>
    </row>
    <row r="1814" customFormat="false" ht="15" hidden="false" customHeight="true" outlineLevel="0" collapsed="false">
      <c r="A1814" s="17" t="s">
        <v>451</v>
      </c>
      <c r="B1814" s="17" t="s">
        <v>142</v>
      </c>
      <c r="C1814" s="17" t="s">
        <v>134</v>
      </c>
      <c r="D1814" s="17" t="s">
        <v>14446</v>
      </c>
      <c r="E1814" s="17" t="s">
        <v>243</v>
      </c>
      <c r="F1814" s="17" t="s">
        <v>144</v>
      </c>
      <c r="G1814" s="17" t="n">
        <v>2</v>
      </c>
      <c r="H1814" s="17" t="n">
        <v>5</v>
      </c>
      <c r="I1814" s="17" t="n">
        <v>4</v>
      </c>
      <c r="J1814" s="17" t="n">
        <v>2</v>
      </c>
      <c r="K1814" s="17" t="n">
        <v>5</v>
      </c>
      <c r="L1814" s="17" t="n">
        <v>760</v>
      </c>
      <c r="M1814" s="17" t="n">
        <v>988</v>
      </c>
      <c r="N1814" s="17" t="n">
        <v>1453</v>
      </c>
      <c r="O1814" s="17" t="n">
        <v>220</v>
      </c>
      <c r="P1814" s="17" t="n">
        <v>0</v>
      </c>
      <c r="Q1814" s="17" t="n">
        <v>0</v>
      </c>
      <c r="R1814" s="17" t="n">
        <v>0</v>
      </c>
      <c r="S1814" s="17" t="n">
        <v>0</v>
      </c>
      <c r="T1814" s="17" t="n">
        <v>0</v>
      </c>
    </row>
    <row r="1815" customFormat="false" ht="15" hidden="false" customHeight="true" outlineLevel="0" collapsed="false">
      <c r="A1815" s="17" t="s">
        <v>451</v>
      </c>
      <c r="B1815" s="17" t="s">
        <v>142</v>
      </c>
      <c r="C1815" s="17" t="s">
        <v>134</v>
      </c>
      <c r="D1815" s="17" t="s">
        <v>14446</v>
      </c>
      <c r="E1815" s="17" t="s">
        <v>243</v>
      </c>
      <c r="F1815" s="17" t="s">
        <v>150</v>
      </c>
      <c r="G1815" s="17" t="n">
        <v>5</v>
      </c>
      <c r="H1815" s="17" t="n">
        <v>5</v>
      </c>
      <c r="I1815" s="17" t="n">
        <v>6</v>
      </c>
      <c r="J1815" s="17" t="n">
        <v>6</v>
      </c>
      <c r="K1815" s="17" t="n">
        <v>6</v>
      </c>
      <c r="L1815" s="17" t="n">
        <v>3343</v>
      </c>
      <c r="M1815" s="17" t="n">
        <v>2863</v>
      </c>
      <c r="N1815" s="17" t="n">
        <v>3121</v>
      </c>
      <c r="O1815" s="17" t="n">
        <v>1128</v>
      </c>
      <c r="P1815" s="17" t="n">
        <v>0</v>
      </c>
      <c r="Q1815" s="17" t="n">
        <v>0</v>
      </c>
      <c r="R1815" s="17" t="n">
        <v>0</v>
      </c>
      <c r="S1815" s="17" t="n">
        <v>0</v>
      </c>
      <c r="T1815" s="17" t="n">
        <v>0</v>
      </c>
    </row>
    <row r="1816" customFormat="false" ht="15" hidden="false" customHeight="true" outlineLevel="0" collapsed="false">
      <c r="A1816" s="17" t="s">
        <v>451</v>
      </c>
      <c r="B1816" s="17" t="s">
        <v>142</v>
      </c>
      <c r="C1816" s="17" t="s">
        <v>134</v>
      </c>
      <c r="D1816" s="17" t="s">
        <v>14446</v>
      </c>
      <c r="E1816" s="17" t="s">
        <v>243</v>
      </c>
      <c r="F1816" s="17" t="s">
        <v>166</v>
      </c>
      <c r="G1816" s="17" t="n">
        <v>3</v>
      </c>
      <c r="H1816" s="17" t="n">
        <v>0</v>
      </c>
      <c r="I1816" s="17" t="n">
        <v>1</v>
      </c>
      <c r="J1816" s="17" t="n">
        <v>0</v>
      </c>
      <c r="K1816" s="17" t="n">
        <v>4</v>
      </c>
      <c r="L1816" s="17" t="n">
        <v>409</v>
      </c>
      <c r="M1816" s="17" t="n">
        <v>0</v>
      </c>
      <c r="N1816" s="17" t="n">
        <v>4</v>
      </c>
      <c r="O1816" s="17" t="n">
        <v>0</v>
      </c>
      <c r="P1816" s="17" t="n">
        <v>0</v>
      </c>
      <c r="Q1816" s="17" t="n">
        <v>0</v>
      </c>
      <c r="R1816" s="17" t="n">
        <v>0</v>
      </c>
      <c r="S1816" s="17" t="n">
        <v>0</v>
      </c>
      <c r="T1816" s="17" t="n">
        <v>0</v>
      </c>
    </row>
    <row r="1817" customFormat="false" ht="15" hidden="false" customHeight="true" outlineLevel="0" collapsed="false">
      <c r="A1817" s="17" t="s">
        <v>451</v>
      </c>
      <c r="B1817" s="17" t="s">
        <v>142</v>
      </c>
      <c r="C1817" s="17" t="s">
        <v>134</v>
      </c>
      <c r="D1817" s="17" t="s">
        <v>14446</v>
      </c>
      <c r="E1817" s="17" t="s">
        <v>243</v>
      </c>
      <c r="F1817" s="17" t="s">
        <v>158</v>
      </c>
      <c r="G1817" s="17" t="n">
        <v>5</v>
      </c>
      <c r="H1817" s="17" t="n">
        <v>5</v>
      </c>
      <c r="I1817" s="17" t="n">
        <v>6</v>
      </c>
      <c r="J1817" s="17" t="n">
        <v>5</v>
      </c>
      <c r="K1817" s="17" t="n">
        <v>6</v>
      </c>
      <c r="L1817" s="17" t="n">
        <v>793</v>
      </c>
      <c r="M1817" s="17" t="n">
        <v>848</v>
      </c>
      <c r="N1817" s="17" t="n">
        <v>722</v>
      </c>
      <c r="O1817" s="17" t="n">
        <v>122</v>
      </c>
      <c r="P1817" s="17" t="n">
        <v>0</v>
      </c>
      <c r="Q1817" s="17" t="n">
        <v>0</v>
      </c>
      <c r="R1817" s="17" t="n">
        <v>0</v>
      </c>
      <c r="S1817" s="17" t="n">
        <v>0</v>
      </c>
      <c r="T1817" s="17" t="n">
        <v>0</v>
      </c>
    </row>
    <row r="1818" customFormat="false" ht="15" hidden="false" customHeight="true" outlineLevel="0" collapsed="false">
      <c r="A1818" s="17" t="s">
        <v>451</v>
      </c>
      <c r="B1818" s="17" t="s">
        <v>142</v>
      </c>
      <c r="C1818" s="17" t="s">
        <v>134</v>
      </c>
      <c r="D1818" s="17" t="s">
        <v>14446</v>
      </c>
      <c r="E1818" s="17" t="s">
        <v>243</v>
      </c>
      <c r="F1818" s="17" t="s">
        <v>169</v>
      </c>
      <c r="G1818" s="17" t="n">
        <v>3</v>
      </c>
      <c r="H1818" s="17" t="n">
        <v>3</v>
      </c>
      <c r="I1818" s="17" t="n">
        <v>3</v>
      </c>
      <c r="J1818" s="17" t="n">
        <v>2</v>
      </c>
      <c r="K1818" s="17" t="n">
        <v>3</v>
      </c>
      <c r="L1818" s="17" t="n">
        <v>102</v>
      </c>
      <c r="M1818" s="17" t="n">
        <v>43</v>
      </c>
      <c r="N1818" s="17" t="n">
        <v>462</v>
      </c>
      <c r="O1818" s="17" t="n">
        <v>28</v>
      </c>
      <c r="P1818" s="17" t="n">
        <v>0</v>
      </c>
      <c r="Q1818" s="17" t="n">
        <v>0</v>
      </c>
      <c r="R1818" s="17" t="n">
        <v>0</v>
      </c>
      <c r="S1818" s="17" t="n">
        <v>0</v>
      </c>
      <c r="T1818" s="17" t="n">
        <v>0</v>
      </c>
    </row>
    <row r="1819" customFormat="false" ht="15" hidden="false" customHeight="true" outlineLevel="0" collapsed="false">
      <c r="A1819" s="17" t="s">
        <v>451</v>
      </c>
      <c r="B1819" s="17" t="s">
        <v>142</v>
      </c>
      <c r="C1819" s="17" t="s">
        <v>134</v>
      </c>
      <c r="D1819" s="17" t="s">
        <v>14446</v>
      </c>
      <c r="E1819" s="17" t="s">
        <v>139</v>
      </c>
      <c r="F1819" s="17" t="s">
        <v>7</v>
      </c>
      <c r="G1819" s="17" t="n">
        <v>1</v>
      </c>
      <c r="H1819" s="17" t="n">
        <v>2</v>
      </c>
      <c r="I1819" s="17" t="n">
        <v>3</v>
      </c>
      <c r="J1819" s="17" t="n">
        <v>2</v>
      </c>
      <c r="K1819" s="17" t="n">
        <v>3</v>
      </c>
      <c r="L1819" s="17" t="n">
        <v>14</v>
      </c>
      <c r="M1819" s="17" t="n">
        <v>116</v>
      </c>
      <c r="N1819" s="17" t="n">
        <v>447</v>
      </c>
      <c r="O1819" s="17" t="n">
        <v>124</v>
      </c>
      <c r="P1819" s="17" t="n">
        <v>0</v>
      </c>
      <c r="Q1819" s="17" t="n">
        <v>0</v>
      </c>
      <c r="R1819" s="17" t="n">
        <v>0</v>
      </c>
      <c r="S1819" s="17" t="n">
        <v>0</v>
      </c>
      <c r="T1819" s="17" t="n">
        <v>0</v>
      </c>
    </row>
    <row r="1820" customFormat="false" ht="15" hidden="false" customHeight="true" outlineLevel="0" collapsed="false">
      <c r="A1820" s="17" t="s">
        <v>451</v>
      </c>
      <c r="B1820" s="17" t="s">
        <v>142</v>
      </c>
      <c r="C1820" s="17" t="s">
        <v>134</v>
      </c>
      <c r="D1820" s="17" t="s">
        <v>14446</v>
      </c>
      <c r="E1820" s="17" t="s">
        <v>139</v>
      </c>
      <c r="F1820" s="17" t="s">
        <v>140</v>
      </c>
      <c r="G1820" s="17" t="n">
        <v>0</v>
      </c>
      <c r="H1820" s="17" t="n">
        <v>0</v>
      </c>
      <c r="I1820" s="17" t="n">
        <v>1</v>
      </c>
      <c r="J1820" s="17" t="n">
        <v>1</v>
      </c>
      <c r="K1820" s="17" t="n">
        <v>1</v>
      </c>
      <c r="L1820" s="17" t="n">
        <v>0</v>
      </c>
      <c r="M1820" s="17" t="n">
        <v>0</v>
      </c>
      <c r="N1820" s="17" t="n">
        <v>39</v>
      </c>
      <c r="O1820" s="17" t="n">
        <v>26</v>
      </c>
      <c r="P1820" s="17" t="n">
        <v>0</v>
      </c>
      <c r="Q1820" s="17" t="n">
        <v>0</v>
      </c>
      <c r="R1820" s="17" t="n">
        <v>0</v>
      </c>
      <c r="S1820" s="17" t="n">
        <v>0</v>
      </c>
      <c r="T1820" s="17" t="n">
        <v>0</v>
      </c>
    </row>
    <row r="1821" customFormat="false" ht="15" hidden="false" customHeight="true" outlineLevel="0" collapsed="false">
      <c r="A1821" s="17" t="s">
        <v>451</v>
      </c>
      <c r="B1821" s="17" t="s">
        <v>142</v>
      </c>
      <c r="C1821" s="17" t="s">
        <v>134</v>
      </c>
      <c r="D1821" s="17" t="s">
        <v>14446</v>
      </c>
      <c r="E1821" s="17" t="s">
        <v>139</v>
      </c>
      <c r="F1821" s="17" t="s">
        <v>144</v>
      </c>
      <c r="G1821" s="17" t="n">
        <v>0</v>
      </c>
      <c r="H1821" s="17" t="n">
        <v>0</v>
      </c>
      <c r="I1821" s="17" t="n">
        <v>1</v>
      </c>
      <c r="J1821" s="17" t="n">
        <v>0</v>
      </c>
      <c r="K1821" s="17" t="n">
        <v>1</v>
      </c>
      <c r="L1821" s="17" t="n">
        <v>0</v>
      </c>
      <c r="M1821" s="17" t="n">
        <v>0</v>
      </c>
      <c r="N1821" s="17" t="n">
        <v>8</v>
      </c>
      <c r="O1821" s="17" t="n">
        <v>0</v>
      </c>
      <c r="P1821" s="17" t="n">
        <v>0</v>
      </c>
      <c r="Q1821" s="17" t="n">
        <v>0</v>
      </c>
      <c r="R1821" s="17" t="n">
        <v>0</v>
      </c>
      <c r="S1821" s="17" t="n">
        <v>0</v>
      </c>
      <c r="T1821" s="17" t="n">
        <v>0</v>
      </c>
    </row>
    <row r="1822" customFormat="false" ht="15" hidden="false" customHeight="true" outlineLevel="0" collapsed="false">
      <c r="A1822" s="17" t="s">
        <v>451</v>
      </c>
      <c r="B1822" s="17" t="s">
        <v>142</v>
      </c>
      <c r="C1822" s="17" t="s">
        <v>134</v>
      </c>
      <c r="D1822" s="17" t="s">
        <v>14446</v>
      </c>
      <c r="E1822" s="17" t="s">
        <v>139</v>
      </c>
      <c r="F1822" s="17" t="s">
        <v>150</v>
      </c>
      <c r="G1822" s="17" t="n">
        <v>1</v>
      </c>
      <c r="H1822" s="17" t="n">
        <v>2</v>
      </c>
      <c r="I1822" s="17" t="n">
        <v>3</v>
      </c>
      <c r="J1822" s="17" t="n">
        <v>2</v>
      </c>
      <c r="K1822" s="17" t="n">
        <v>3</v>
      </c>
      <c r="L1822" s="17" t="n">
        <v>13</v>
      </c>
      <c r="M1822" s="17" t="n">
        <v>95</v>
      </c>
      <c r="N1822" s="17" t="n">
        <v>380</v>
      </c>
      <c r="O1822" s="17" t="n">
        <v>87</v>
      </c>
      <c r="P1822" s="17" t="n">
        <v>0</v>
      </c>
      <c r="Q1822" s="17" t="n">
        <v>0</v>
      </c>
      <c r="R1822" s="17" t="n">
        <v>0</v>
      </c>
      <c r="S1822" s="17" t="n">
        <v>0</v>
      </c>
      <c r="T1822" s="17" t="n">
        <v>0</v>
      </c>
    </row>
    <row r="1823" customFormat="false" ht="15" hidden="false" customHeight="true" outlineLevel="0" collapsed="false">
      <c r="A1823" s="17" t="s">
        <v>451</v>
      </c>
      <c r="B1823" s="17" t="s">
        <v>142</v>
      </c>
      <c r="C1823" s="17" t="s">
        <v>134</v>
      </c>
      <c r="D1823" s="17" t="s">
        <v>14446</v>
      </c>
      <c r="E1823" s="17" t="s">
        <v>139</v>
      </c>
      <c r="F1823" s="17" t="s">
        <v>158</v>
      </c>
      <c r="G1823" s="17" t="n">
        <v>1</v>
      </c>
      <c r="H1823" s="17" t="n">
        <v>1</v>
      </c>
      <c r="I1823" s="17" t="n">
        <v>2</v>
      </c>
      <c r="J1823" s="17" t="n">
        <v>1</v>
      </c>
      <c r="K1823" s="17" t="n">
        <v>3</v>
      </c>
      <c r="L1823" s="17" t="n">
        <v>1</v>
      </c>
      <c r="M1823" s="17" t="n">
        <v>21</v>
      </c>
      <c r="N1823" s="17" t="n">
        <v>20</v>
      </c>
      <c r="O1823" s="17" t="n">
        <v>10</v>
      </c>
      <c r="P1823" s="17" t="n">
        <v>0</v>
      </c>
      <c r="Q1823" s="17" t="n">
        <v>0</v>
      </c>
      <c r="R1823" s="17" t="n">
        <v>0</v>
      </c>
      <c r="S1823" s="17" t="n">
        <v>0</v>
      </c>
      <c r="T1823" s="17" t="n">
        <v>0</v>
      </c>
    </row>
    <row r="1824" customFormat="false" ht="15" hidden="false" customHeight="true" outlineLevel="0" collapsed="false">
      <c r="A1824" s="17" t="s">
        <v>451</v>
      </c>
      <c r="B1824" s="17" t="s">
        <v>142</v>
      </c>
      <c r="C1824" s="17" t="s">
        <v>134</v>
      </c>
      <c r="D1824" s="17" t="s">
        <v>14446</v>
      </c>
      <c r="E1824" s="17" t="s">
        <v>139</v>
      </c>
      <c r="F1824" s="17" t="s">
        <v>169</v>
      </c>
      <c r="G1824" s="17" t="n">
        <v>0</v>
      </c>
      <c r="H1824" s="17" t="n">
        <v>0</v>
      </c>
      <c r="I1824" s="17" t="n">
        <v>0</v>
      </c>
      <c r="J1824" s="17" t="n">
        <v>1</v>
      </c>
      <c r="K1824" s="17" t="n">
        <v>1</v>
      </c>
      <c r="L1824" s="17" t="n">
        <v>0</v>
      </c>
      <c r="M1824" s="17" t="n">
        <v>0</v>
      </c>
      <c r="N1824" s="17" t="n">
        <v>0</v>
      </c>
      <c r="O1824" s="17" t="n">
        <v>1</v>
      </c>
      <c r="P1824" s="17" t="n">
        <v>0</v>
      </c>
      <c r="Q1824" s="17" t="n">
        <v>0</v>
      </c>
      <c r="R1824" s="17" t="n">
        <v>0</v>
      </c>
      <c r="S1824" s="17" t="n">
        <v>0</v>
      </c>
      <c r="T1824" s="17" t="n">
        <v>0</v>
      </c>
    </row>
    <row r="1825" customFormat="false" ht="15" hidden="false" customHeight="true" outlineLevel="0" collapsed="false">
      <c r="A1825" s="17" t="s">
        <v>451</v>
      </c>
      <c r="B1825" s="17" t="s">
        <v>142</v>
      </c>
      <c r="C1825" s="17" t="s">
        <v>148</v>
      </c>
      <c r="D1825" s="17" t="s">
        <v>14443</v>
      </c>
      <c r="E1825" s="17" t="s">
        <v>243</v>
      </c>
      <c r="F1825" s="17" t="s">
        <v>7</v>
      </c>
      <c r="G1825" s="17" t="n">
        <v>2</v>
      </c>
      <c r="H1825" s="17" t="n">
        <v>2</v>
      </c>
      <c r="I1825" s="17" t="n">
        <v>2</v>
      </c>
      <c r="J1825" s="17" t="n">
        <v>2</v>
      </c>
      <c r="K1825" s="17" t="n">
        <v>2</v>
      </c>
      <c r="L1825" s="17" t="n">
        <v>465</v>
      </c>
      <c r="M1825" s="17" t="n">
        <v>517</v>
      </c>
      <c r="N1825" s="17" t="n">
        <v>663</v>
      </c>
      <c r="O1825" s="17" t="n">
        <v>221</v>
      </c>
      <c r="P1825" s="17" t="n">
        <v>0</v>
      </c>
      <c r="Q1825" s="17" t="n">
        <v>0</v>
      </c>
      <c r="R1825" s="17" t="n">
        <v>0</v>
      </c>
      <c r="S1825" s="17" t="n">
        <v>0</v>
      </c>
      <c r="T1825" s="17" t="n">
        <v>0</v>
      </c>
    </row>
    <row r="1826" customFormat="false" ht="15" hidden="false" customHeight="true" outlineLevel="0" collapsed="false">
      <c r="A1826" s="17" t="s">
        <v>451</v>
      </c>
      <c r="B1826" s="17" t="s">
        <v>142</v>
      </c>
      <c r="C1826" s="17" t="s">
        <v>148</v>
      </c>
      <c r="D1826" s="17" t="s">
        <v>14443</v>
      </c>
      <c r="E1826" s="17" t="s">
        <v>243</v>
      </c>
      <c r="F1826" s="17" t="s">
        <v>140</v>
      </c>
      <c r="G1826" s="17" t="n">
        <v>2</v>
      </c>
      <c r="H1826" s="17" t="n">
        <v>1</v>
      </c>
      <c r="I1826" s="17" t="n">
        <v>1</v>
      </c>
      <c r="J1826" s="17" t="n">
        <v>1</v>
      </c>
      <c r="K1826" s="17" t="n">
        <v>2</v>
      </c>
      <c r="L1826" s="17" t="n">
        <v>58</v>
      </c>
      <c r="M1826" s="17" t="n">
        <v>54</v>
      </c>
      <c r="N1826" s="17" t="n">
        <v>75</v>
      </c>
      <c r="O1826" s="17" t="n">
        <v>32</v>
      </c>
      <c r="P1826" s="17" t="n">
        <v>0</v>
      </c>
      <c r="Q1826" s="17" t="n">
        <v>0</v>
      </c>
      <c r="R1826" s="17" t="n">
        <v>0</v>
      </c>
      <c r="S1826" s="17" t="n">
        <v>0</v>
      </c>
      <c r="T1826" s="17" t="n">
        <v>0</v>
      </c>
    </row>
    <row r="1827" customFormat="false" ht="15" hidden="false" customHeight="true" outlineLevel="0" collapsed="false">
      <c r="A1827" s="17" t="s">
        <v>451</v>
      </c>
      <c r="B1827" s="17" t="s">
        <v>142</v>
      </c>
      <c r="C1827" s="17" t="s">
        <v>148</v>
      </c>
      <c r="D1827" s="17" t="s">
        <v>14443</v>
      </c>
      <c r="E1827" s="17" t="s">
        <v>243</v>
      </c>
      <c r="F1827" s="17" t="s">
        <v>144</v>
      </c>
      <c r="G1827" s="17" t="n">
        <v>1</v>
      </c>
      <c r="H1827" s="17" t="n">
        <v>1</v>
      </c>
      <c r="I1827" s="17" t="n">
        <v>0</v>
      </c>
      <c r="J1827" s="17" t="n">
        <v>0</v>
      </c>
      <c r="K1827" s="17" t="n">
        <v>1</v>
      </c>
      <c r="L1827" s="17" t="n">
        <v>19</v>
      </c>
      <c r="M1827" s="17" t="n">
        <v>17</v>
      </c>
      <c r="N1827" s="17" t="n">
        <v>0</v>
      </c>
      <c r="O1827" s="17" t="n">
        <v>0</v>
      </c>
      <c r="P1827" s="17" t="n">
        <v>0</v>
      </c>
      <c r="Q1827" s="17" t="n">
        <v>0</v>
      </c>
      <c r="R1827" s="17" t="n">
        <v>0</v>
      </c>
      <c r="S1827" s="17" t="n">
        <v>0</v>
      </c>
      <c r="T1827" s="17" t="n">
        <v>0</v>
      </c>
    </row>
    <row r="1828" customFormat="false" ht="15" hidden="false" customHeight="true" outlineLevel="0" collapsed="false">
      <c r="A1828" s="17" t="s">
        <v>451</v>
      </c>
      <c r="B1828" s="17" t="s">
        <v>142</v>
      </c>
      <c r="C1828" s="17" t="s">
        <v>148</v>
      </c>
      <c r="D1828" s="17" t="s">
        <v>14443</v>
      </c>
      <c r="E1828" s="17" t="s">
        <v>243</v>
      </c>
      <c r="F1828" s="17" t="s">
        <v>150</v>
      </c>
      <c r="G1828" s="17" t="n">
        <v>1</v>
      </c>
      <c r="H1828" s="17" t="n">
        <v>1</v>
      </c>
      <c r="I1828" s="17" t="n">
        <v>1</v>
      </c>
      <c r="J1828" s="17" t="n">
        <v>1</v>
      </c>
      <c r="K1828" s="17" t="n">
        <v>1</v>
      </c>
      <c r="L1828" s="17" t="n">
        <v>277</v>
      </c>
      <c r="M1828" s="17" t="n">
        <v>243</v>
      </c>
      <c r="N1828" s="17" t="n">
        <v>354</v>
      </c>
      <c r="O1828" s="17" t="n">
        <v>153</v>
      </c>
      <c r="P1828" s="17" t="n">
        <v>0</v>
      </c>
      <c r="Q1828" s="17" t="n">
        <v>0</v>
      </c>
      <c r="R1828" s="17" t="n">
        <v>0</v>
      </c>
      <c r="S1828" s="17" t="n">
        <v>0</v>
      </c>
      <c r="T1828" s="17" t="n">
        <v>0</v>
      </c>
    </row>
    <row r="1829" customFormat="false" ht="15" hidden="false" customHeight="true" outlineLevel="0" collapsed="false">
      <c r="A1829" s="17" t="s">
        <v>451</v>
      </c>
      <c r="B1829" s="17" t="s">
        <v>142</v>
      </c>
      <c r="C1829" s="17" t="s">
        <v>148</v>
      </c>
      <c r="D1829" s="17" t="s">
        <v>14443</v>
      </c>
      <c r="E1829" s="17" t="s">
        <v>243</v>
      </c>
      <c r="F1829" s="17" t="s">
        <v>158</v>
      </c>
      <c r="G1829" s="17" t="n">
        <v>1</v>
      </c>
      <c r="H1829" s="17" t="n">
        <v>1</v>
      </c>
      <c r="I1829" s="17" t="n">
        <v>1</v>
      </c>
      <c r="J1829" s="17" t="n">
        <v>1</v>
      </c>
      <c r="K1829" s="17" t="n">
        <v>1</v>
      </c>
      <c r="L1829" s="17" t="n">
        <v>107</v>
      </c>
      <c r="M1829" s="17" t="n">
        <v>172</v>
      </c>
      <c r="N1829" s="17" t="n">
        <v>205</v>
      </c>
      <c r="O1829" s="17" t="n">
        <v>36</v>
      </c>
      <c r="P1829" s="17" t="n">
        <v>0</v>
      </c>
      <c r="Q1829" s="17" t="n">
        <v>0</v>
      </c>
      <c r="R1829" s="17" t="n">
        <v>0</v>
      </c>
      <c r="S1829" s="17" t="n">
        <v>0</v>
      </c>
      <c r="T1829" s="17" t="n">
        <v>0</v>
      </c>
    </row>
    <row r="1830" customFormat="false" ht="15" hidden="false" customHeight="true" outlineLevel="0" collapsed="false">
      <c r="A1830" s="17" t="s">
        <v>451</v>
      </c>
      <c r="B1830" s="17" t="s">
        <v>142</v>
      </c>
      <c r="C1830" s="17" t="s">
        <v>148</v>
      </c>
      <c r="D1830" s="17" t="s">
        <v>14443</v>
      </c>
      <c r="E1830" s="17" t="s">
        <v>243</v>
      </c>
      <c r="F1830" s="17" t="s">
        <v>169</v>
      </c>
      <c r="G1830" s="17" t="n">
        <v>1</v>
      </c>
      <c r="H1830" s="17" t="n">
        <v>1</v>
      </c>
      <c r="I1830" s="17" t="n">
        <v>1</v>
      </c>
      <c r="J1830" s="17" t="n">
        <v>0</v>
      </c>
      <c r="K1830" s="17" t="n">
        <v>1</v>
      </c>
      <c r="L1830" s="17" t="n">
        <v>4</v>
      </c>
      <c r="M1830" s="17" t="n">
        <v>31</v>
      </c>
      <c r="N1830" s="17" t="n">
        <v>29</v>
      </c>
      <c r="O1830" s="17" t="n">
        <v>0</v>
      </c>
      <c r="P1830" s="17" t="n">
        <v>0</v>
      </c>
      <c r="Q1830" s="17" t="n">
        <v>0</v>
      </c>
      <c r="R1830" s="17" t="n">
        <v>0</v>
      </c>
      <c r="S1830" s="17" t="n">
        <v>0</v>
      </c>
      <c r="T1830" s="17" t="n">
        <v>0</v>
      </c>
    </row>
    <row r="1831" customFormat="false" ht="15" hidden="false" customHeight="true" outlineLevel="0" collapsed="false">
      <c r="A1831" s="17" t="s">
        <v>451</v>
      </c>
      <c r="B1831" s="17" t="s">
        <v>142</v>
      </c>
      <c r="C1831" s="17" t="s">
        <v>148</v>
      </c>
      <c r="D1831" s="17" t="s">
        <v>14443</v>
      </c>
      <c r="E1831" s="17" t="s">
        <v>139</v>
      </c>
      <c r="F1831" s="17" t="s">
        <v>7</v>
      </c>
      <c r="G1831" s="17" t="n">
        <v>15</v>
      </c>
      <c r="H1831" s="17" t="n">
        <v>9</v>
      </c>
      <c r="I1831" s="17" t="n">
        <v>7</v>
      </c>
      <c r="J1831" s="17" t="n">
        <v>5</v>
      </c>
      <c r="K1831" s="17" t="n">
        <v>22</v>
      </c>
      <c r="L1831" s="17" t="n">
        <v>1158</v>
      </c>
      <c r="M1831" s="17" t="n">
        <v>478</v>
      </c>
      <c r="N1831" s="17" t="n">
        <v>72</v>
      </c>
      <c r="O1831" s="17" t="n">
        <v>45</v>
      </c>
      <c r="P1831" s="17" t="n">
        <v>0</v>
      </c>
      <c r="Q1831" s="17" t="n">
        <v>0</v>
      </c>
      <c r="R1831" s="17" t="n">
        <v>0</v>
      </c>
      <c r="S1831" s="17" t="n">
        <v>0</v>
      </c>
      <c r="T1831" s="17" t="n">
        <v>0</v>
      </c>
    </row>
    <row r="1832" customFormat="false" ht="15" hidden="false" customHeight="true" outlineLevel="0" collapsed="false">
      <c r="A1832" s="17" t="s">
        <v>451</v>
      </c>
      <c r="B1832" s="17" t="s">
        <v>142</v>
      </c>
      <c r="C1832" s="17" t="s">
        <v>148</v>
      </c>
      <c r="D1832" s="17" t="s">
        <v>14443</v>
      </c>
      <c r="E1832" s="17" t="s">
        <v>139</v>
      </c>
      <c r="F1832" s="17" t="s">
        <v>140</v>
      </c>
      <c r="G1832" s="17" t="n">
        <v>8</v>
      </c>
      <c r="H1832" s="17" t="n">
        <v>3</v>
      </c>
      <c r="I1832" s="17" t="n">
        <v>2</v>
      </c>
      <c r="J1832" s="17" t="n">
        <v>0</v>
      </c>
      <c r="K1832" s="17" t="n">
        <v>9</v>
      </c>
      <c r="L1832" s="17" t="n">
        <v>516</v>
      </c>
      <c r="M1832" s="17" t="n">
        <v>302</v>
      </c>
      <c r="N1832" s="17" t="n">
        <v>6</v>
      </c>
      <c r="O1832" s="17" t="n">
        <v>0</v>
      </c>
      <c r="P1832" s="17" t="n">
        <v>0</v>
      </c>
      <c r="Q1832" s="17" t="n">
        <v>0</v>
      </c>
      <c r="R1832" s="17" t="n">
        <v>0</v>
      </c>
      <c r="S1832" s="17" t="n">
        <v>0</v>
      </c>
      <c r="T1832" s="17" t="n">
        <v>0</v>
      </c>
    </row>
    <row r="1833" customFormat="false" ht="15" hidden="false" customHeight="true" outlineLevel="0" collapsed="false">
      <c r="A1833" s="17" t="s">
        <v>451</v>
      </c>
      <c r="B1833" s="17" t="s">
        <v>142</v>
      </c>
      <c r="C1833" s="17" t="s">
        <v>148</v>
      </c>
      <c r="D1833" s="17" t="s">
        <v>14443</v>
      </c>
      <c r="E1833" s="17" t="s">
        <v>139</v>
      </c>
      <c r="F1833" s="17" t="s">
        <v>144</v>
      </c>
      <c r="G1833" s="17" t="n">
        <v>0</v>
      </c>
      <c r="H1833" s="17" t="n">
        <v>1</v>
      </c>
      <c r="I1833" s="17" t="n">
        <v>1</v>
      </c>
      <c r="J1833" s="17" t="n">
        <v>1</v>
      </c>
      <c r="K1833" s="17" t="n">
        <v>2</v>
      </c>
      <c r="L1833" s="17" t="n">
        <v>0</v>
      </c>
      <c r="M1833" s="17" t="n">
        <v>5</v>
      </c>
      <c r="N1833" s="17" t="n">
        <v>1</v>
      </c>
      <c r="O1833" s="17" t="n">
        <v>7</v>
      </c>
      <c r="P1833" s="17" t="n">
        <v>0</v>
      </c>
      <c r="Q1833" s="17" t="n">
        <v>0</v>
      </c>
      <c r="R1833" s="17" t="n">
        <v>0</v>
      </c>
      <c r="S1833" s="17" t="n">
        <v>0</v>
      </c>
      <c r="T1833" s="17" t="n">
        <v>0</v>
      </c>
    </row>
    <row r="1834" customFormat="false" ht="15" hidden="false" customHeight="true" outlineLevel="0" collapsed="false">
      <c r="A1834" s="17" t="s">
        <v>451</v>
      </c>
      <c r="B1834" s="17" t="s">
        <v>142</v>
      </c>
      <c r="C1834" s="17" t="s">
        <v>148</v>
      </c>
      <c r="D1834" s="17" t="s">
        <v>14443</v>
      </c>
      <c r="E1834" s="17" t="s">
        <v>139</v>
      </c>
      <c r="F1834" s="17" t="s">
        <v>150</v>
      </c>
      <c r="G1834" s="17" t="n">
        <v>7</v>
      </c>
      <c r="H1834" s="17" t="n">
        <v>8</v>
      </c>
      <c r="I1834" s="17" t="n">
        <v>5</v>
      </c>
      <c r="J1834" s="17" t="n">
        <v>4</v>
      </c>
      <c r="K1834" s="17" t="n">
        <v>13</v>
      </c>
      <c r="L1834" s="17" t="n">
        <v>459</v>
      </c>
      <c r="M1834" s="17" t="n">
        <v>136</v>
      </c>
      <c r="N1834" s="17" t="n">
        <v>37</v>
      </c>
      <c r="O1834" s="17" t="n">
        <v>30</v>
      </c>
      <c r="P1834" s="17" t="n">
        <v>0</v>
      </c>
      <c r="Q1834" s="17" t="n">
        <v>0</v>
      </c>
      <c r="R1834" s="17" t="n">
        <v>0</v>
      </c>
      <c r="S1834" s="17" t="n">
        <v>0</v>
      </c>
      <c r="T1834" s="17" t="n">
        <v>0</v>
      </c>
    </row>
    <row r="1835" customFormat="false" ht="15" hidden="false" customHeight="true" outlineLevel="0" collapsed="false">
      <c r="A1835" s="17" t="s">
        <v>451</v>
      </c>
      <c r="B1835" s="17" t="s">
        <v>142</v>
      </c>
      <c r="C1835" s="17" t="s">
        <v>148</v>
      </c>
      <c r="D1835" s="17" t="s">
        <v>14443</v>
      </c>
      <c r="E1835" s="17" t="s">
        <v>139</v>
      </c>
      <c r="F1835" s="17" t="s">
        <v>166</v>
      </c>
      <c r="G1835" s="17" t="n">
        <v>0</v>
      </c>
      <c r="H1835" s="17" t="n">
        <v>0</v>
      </c>
      <c r="I1835" s="17" t="n">
        <v>0</v>
      </c>
      <c r="J1835" s="17" t="n">
        <v>1</v>
      </c>
      <c r="K1835" s="17" t="n">
        <v>1</v>
      </c>
      <c r="L1835" s="17" t="n">
        <v>0</v>
      </c>
      <c r="M1835" s="17" t="n">
        <v>0</v>
      </c>
      <c r="N1835" s="17" t="n">
        <v>0</v>
      </c>
      <c r="O1835" s="17" t="n">
        <v>3</v>
      </c>
      <c r="P1835" s="17" t="n">
        <v>0</v>
      </c>
      <c r="Q1835" s="17" t="n">
        <v>0</v>
      </c>
      <c r="R1835" s="17" t="n">
        <v>0</v>
      </c>
      <c r="S1835" s="17" t="n">
        <v>0</v>
      </c>
      <c r="T1835" s="17" t="n">
        <v>0</v>
      </c>
    </row>
    <row r="1836" customFormat="false" ht="15" hidden="false" customHeight="true" outlineLevel="0" collapsed="false">
      <c r="A1836" s="17" t="s">
        <v>451</v>
      </c>
      <c r="B1836" s="17" t="s">
        <v>142</v>
      </c>
      <c r="C1836" s="17" t="s">
        <v>148</v>
      </c>
      <c r="D1836" s="17" t="s">
        <v>14443</v>
      </c>
      <c r="E1836" s="17" t="s">
        <v>139</v>
      </c>
      <c r="F1836" s="17" t="s">
        <v>158</v>
      </c>
      <c r="G1836" s="17" t="n">
        <v>5</v>
      </c>
      <c r="H1836" s="17" t="n">
        <v>4</v>
      </c>
      <c r="I1836" s="17" t="n">
        <v>1</v>
      </c>
      <c r="J1836" s="17" t="n">
        <v>1</v>
      </c>
      <c r="K1836" s="17" t="n">
        <v>8</v>
      </c>
      <c r="L1836" s="17" t="n">
        <v>163</v>
      </c>
      <c r="M1836" s="17" t="n">
        <v>35</v>
      </c>
      <c r="N1836" s="17" t="n">
        <v>28</v>
      </c>
      <c r="O1836" s="17" t="n">
        <v>3</v>
      </c>
      <c r="P1836" s="17" t="n">
        <v>0</v>
      </c>
      <c r="Q1836" s="17" t="n">
        <v>0</v>
      </c>
      <c r="R1836" s="17" t="n">
        <v>0</v>
      </c>
      <c r="S1836" s="17" t="n">
        <v>0</v>
      </c>
      <c r="T1836" s="17" t="n">
        <v>0</v>
      </c>
    </row>
    <row r="1837" customFormat="false" ht="15" hidden="false" customHeight="true" outlineLevel="0" collapsed="false">
      <c r="A1837" s="17" t="s">
        <v>451</v>
      </c>
      <c r="B1837" s="17" t="s">
        <v>142</v>
      </c>
      <c r="C1837" s="17" t="s">
        <v>148</v>
      </c>
      <c r="D1837" s="17" t="s">
        <v>14443</v>
      </c>
      <c r="E1837" s="17" t="s">
        <v>139</v>
      </c>
      <c r="F1837" s="17" t="s">
        <v>169</v>
      </c>
      <c r="G1837" s="17" t="n">
        <v>2</v>
      </c>
      <c r="H1837" s="17" t="n">
        <v>0</v>
      </c>
      <c r="I1837" s="17" t="n">
        <v>0</v>
      </c>
      <c r="J1837" s="17" t="n">
        <v>1</v>
      </c>
      <c r="K1837" s="17" t="n">
        <v>3</v>
      </c>
      <c r="L1837" s="17" t="n">
        <v>20</v>
      </c>
      <c r="M1837" s="17" t="n">
        <v>0</v>
      </c>
      <c r="N1837" s="17" t="n">
        <v>0</v>
      </c>
      <c r="O1837" s="17" t="n">
        <v>2</v>
      </c>
      <c r="P1837" s="17" t="n">
        <v>0</v>
      </c>
      <c r="Q1837" s="17" t="n">
        <v>0</v>
      </c>
      <c r="R1837" s="17" t="n">
        <v>0</v>
      </c>
      <c r="S1837" s="17" t="n">
        <v>0</v>
      </c>
      <c r="T1837" s="17" t="n">
        <v>0</v>
      </c>
    </row>
    <row r="1838" customFormat="false" ht="15" hidden="false" customHeight="true" outlineLevel="0" collapsed="false">
      <c r="A1838" s="17" t="s">
        <v>451</v>
      </c>
      <c r="B1838" s="17" t="s">
        <v>142</v>
      </c>
      <c r="C1838" s="17" t="s">
        <v>217</v>
      </c>
      <c r="D1838" s="17" t="s">
        <v>235</v>
      </c>
      <c r="E1838" s="17" t="s">
        <v>243</v>
      </c>
      <c r="F1838" s="17" t="s">
        <v>7</v>
      </c>
      <c r="G1838" s="17" t="n">
        <v>2</v>
      </c>
      <c r="H1838" s="17" t="n">
        <v>2</v>
      </c>
      <c r="I1838" s="17" t="n">
        <v>2</v>
      </c>
      <c r="J1838" s="17" t="n">
        <v>2</v>
      </c>
      <c r="K1838" s="17" t="n">
        <v>2</v>
      </c>
      <c r="L1838" s="17" t="n">
        <v>241</v>
      </c>
      <c r="M1838" s="17" t="n">
        <v>228</v>
      </c>
      <c r="N1838" s="17" t="n">
        <v>276</v>
      </c>
      <c r="O1838" s="17" t="n">
        <v>96</v>
      </c>
      <c r="P1838" s="17" t="n">
        <v>0</v>
      </c>
      <c r="Q1838" s="17" t="n">
        <v>0</v>
      </c>
      <c r="R1838" s="17" t="n">
        <v>0</v>
      </c>
      <c r="S1838" s="17" t="n">
        <v>0</v>
      </c>
      <c r="T1838" s="17" t="n">
        <v>0</v>
      </c>
    </row>
    <row r="1839" customFormat="false" ht="15" hidden="false" customHeight="true" outlineLevel="0" collapsed="false">
      <c r="A1839" s="17" t="s">
        <v>451</v>
      </c>
      <c r="B1839" s="17" t="s">
        <v>142</v>
      </c>
      <c r="C1839" s="17" t="s">
        <v>217</v>
      </c>
      <c r="D1839" s="17" t="s">
        <v>235</v>
      </c>
      <c r="E1839" s="17" t="s">
        <v>243</v>
      </c>
      <c r="F1839" s="17" t="s">
        <v>140</v>
      </c>
      <c r="G1839" s="17" t="n">
        <v>1</v>
      </c>
      <c r="H1839" s="17" t="n">
        <v>1</v>
      </c>
      <c r="I1839" s="17" t="n">
        <v>1</v>
      </c>
      <c r="J1839" s="17" t="n">
        <v>0</v>
      </c>
      <c r="K1839" s="17" t="n">
        <v>1</v>
      </c>
      <c r="L1839" s="17" t="n">
        <v>30</v>
      </c>
      <c r="M1839" s="17" t="n">
        <v>25</v>
      </c>
      <c r="N1839" s="17" t="n">
        <v>9</v>
      </c>
      <c r="O1839" s="17" t="n">
        <v>0</v>
      </c>
      <c r="P1839" s="17" t="n">
        <v>0</v>
      </c>
      <c r="Q1839" s="17" t="n">
        <v>0</v>
      </c>
      <c r="R1839" s="17" t="n">
        <v>0</v>
      </c>
      <c r="S1839" s="17" t="n">
        <v>0</v>
      </c>
      <c r="T1839" s="17" t="n">
        <v>0</v>
      </c>
    </row>
    <row r="1840" customFormat="false" ht="15" hidden="false" customHeight="true" outlineLevel="0" collapsed="false">
      <c r="A1840" s="17" t="s">
        <v>451</v>
      </c>
      <c r="B1840" s="17" t="s">
        <v>142</v>
      </c>
      <c r="C1840" s="17" t="s">
        <v>217</v>
      </c>
      <c r="D1840" s="17" t="s">
        <v>235</v>
      </c>
      <c r="E1840" s="17" t="s">
        <v>243</v>
      </c>
      <c r="F1840" s="17" t="s">
        <v>150</v>
      </c>
      <c r="G1840" s="17" t="n">
        <v>2</v>
      </c>
      <c r="H1840" s="17" t="n">
        <v>2</v>
      </c>
      <c r="I1840" s="17" t="n">
        <v>2</v>
      </c>
      <c r="J1840" s="17" t="n">
        <v>2</v>
      </c>
      <c r="K1840" s="17" t="n">
        <v>2</v>
      </c>
      <c r="L1840" s="17" t="n">
        <v>150</v>
      </c>
      <c r="M1840" s="17" t="n">
        <v>174</v>
      </c>
      <c r="N1840" s="17" t="n">
        <v>228</v>
      </c>
      <c r="O1840" s="17" t="n">
        <v>89</v>
      </c>
      <c r="P1840" s="17" t="n">
        <v>0</v>
      </c>
      <c r="Q1840" s="17" t="n">
        <v>0</v>
      </c>
      <c r="R1840" s="17" t="n">
        <v>0</v>
      </c>
      <c r="S1840" s="17" t="n">
        <v>0</v>
      </c>
      <c r="T1840" s="17" t="n">
        <v>0</v>
      </c>
    </row>
    <row r="1841" customFormat="false" ht="15" hidden="false" customHeight="true" outlineLevel="0" collapsed="false">
      <c r="A1841" s="17" t="s">
        <v>451</v>
      </c>
      <c r="B1841" s="17" t="s">
        <v>142</v>
      </c>
      <c r="C1841" s="17" t="s">
        <v>217</v>
      </c>
      <c r="D1841" s="17" t="s">
        <v>235</v>
      </c>
      <c r="E1841" s="17" t="s">
        <v>243</v>
      </c>
      <c r="F1841" s="17" t="s">
        <v>158</v>
      </c>
      <c r="G1841" s="17" t="n">
        <v>2</v>
      </c>
      <c r="H1841" s="17" t="n">
        <v>2</v>
      </c>
      <c r="I1841" s="17" t="n">
        <v>1</v>
      </c>
      <c r="J1841" s="17" t="n">
        <v>1</v>
      </c>
      <c r="K1841" s="17" t="n">
        <v>2</v>
      </c>
      <c r="L1841" s="17" t="n">
        <v>57</v>
      </c>
      <c r="M1841" s="17" t="n">
        <v>29</v>
      </c>
      <c r="N1841" s="17" t="n">
        <v>34</v>
      </c>
      <c r="O1841" s="17" t="n">
        <v>3</v>
      </c>
      <c r="P1841" s="17" t="n">
        <v>0</v>
      </c>
      <c r="Q1841" s="17" t="n">
        <v>0</v>
      </c>
      <c r="R1841" s="17" t="n">
        <v>0</v>
      </c>
      <c r="S1841" s="17" t="n">
        <v>0</v>
      </c>
      <c r="T1841" s="17" t="n">
        <v>0</v>
      </c>
    </row>
    <row r="1842" customFormat="false" ht="15" hidden="false" customHeight="true" outlineLevel="0" collapsed="false">
      <c r="A1842" s="17" t="s">
        <v>451</v>
      </c>
      <c r="B1842" s="17" t="s">
        <v>142</v>
      </c>
      <c r="C1842" s="17" t="s">
        <v>217</v>
      </c>
      <c r="D1842" s="17" t="s">
        <v>235</v>
      </c>
      <c r="E1842" s="17" t="s">
        <v>243</v>
      </c>
      <c r="F1842" s="17" t="s">
        <v>169</v>
      </c>
      <c r="G1842" s="17" t="n">
        <v>1</v>
      </c>
      <c r="H1842" s="17" t="n">
        <v>0</v>
      </c>
      <c r="I1842" s="17" t="n">
        <v>1</v>
      </c>
      <c r="J1842" s="17" t="n">
        <v>1</v>
      </c>
      <c r="K1842" s="17" t="n">
        <v>1</v>
      </c>
      <c r="L1842" s="17" t="n">
        <v>4</v>
      </c>
      <c r="M1842" s="17" t="n">
        <v>0</v>
      </c>
      <c r="N1842" s="17" t="n">
        <v>5</v>
      </c>
      <c r="O1842" s="17" t="n">
        <v>4</v>
      </c>
      <c r="P1842" s="17" t="n">
        <v>0</v>
      </c>
      <c r="Q1842" s="17" t="n">
        <v>0</v>
      </c>
      <c r="R1842" s="17" t="n">
        <v>0</v>
      </c>
      <c r="S1842" s="17" t="n">
        <v>0</v>
      </c>
      <c r="T1842" s="17" t="n">
        <v>0</v>
      </c>
    </row>
    <row r="1843" customFormat="false" ht="15" hidden="false" customHeight="true" outlineLevel="0" collapsed="false">
      <c r="A1843" s="17" t="s">
        <v>451</v>
      </c>
      <c r="B1843" s="17" t="s">
        <v>142</v>
      </c>
      <c r="C1843" s="17" t="s">
        <v>217</v>
      </c>
      <c r="D1843" s="17" t="s">
        <v>235</v>
      </c>
      <c r="E1843" s="17" t="s">
        <v>139</v>
      </c>
      <c r="F1843" s="17" t="s">
        <v>7</v>
      </c>
      <c r="G1843" s="17" t="n">
        <v>6</v>
      </c>
      <c r="H1843" s="17" t="n">
        <v>5</v>
      </c>
      <c r="I1843" s="17" t="n">
        <v>4</v>
      </c>
      <c r="J1843" s="17" t="n">
        <v>4</v>
      </c>
      <c r="K1843" s="17" t="n">
        <v>8</v>
      </c>
      <c r="L1843" s="17" t="n">
        <v>9663</v>
      </c>
      <c r="M1843" s="17" t="n">
        <v>4852</v>
      </c>
      <c r="N1843" s="17" t="n">
        <v>142</v>
      </c>
      <c r="O1843" s="17" t="n">
        <v>81</v>
      </c>
      <c r="P1843" s="17" t="n">
        <v>0</v>
      </c>
      <c r="Q1843" s="17" t="n">
        <v>0</v>
      </c>
      <c r="R1843" s="17" t="n">
        <v>0</v>
      </c>
      <c r="S1843" s="17" t="n">
        <v>0</v>
      </c>
      <c r="T1843" s="17" t="n">
        <v>0</v>
      </c>
    </row>
    <row r="1844" customFormat="false" ht="15" hidden="false" customHeight="true" outlineLevel="0" collapsed="false">
      <c r="A1844" s="17" t="s">
        <v>451</v>
      </c>
      <c r="B1844" s="17" t="s">
        <v>142</v>
      </c>
      <c r="C1844" s="17" t="s">
        <v>217</v>
      </c>
      <c r="D1844" s="17" t="s">
        <v>235</v>
      </c>
      <c r="E1844" s="17" t="s">
        <v>139</v>
      </c>
      <c r="F1844" s="17" t="s">
        <v>140</v>
      </c>
      <c r="G1844" s="17" t="n">
        <v>2</v>
      </c>
      <c r="H1844" s="17" t="n">
        <v>2</v>
      </c>
      <c r="I1844" s="17" t="n">
        <v>1</v>
      </c>
      <c r="J1844" s="17" t="n">
        <v>0</v>
      </c>
      <c r="K1844" s="17" t="n">
        <v>4</v>
      </c>
      <c r="L1844" s="17" t="n">
        <v>205</v>
      </c>
      <c r="M1844" s="17" t="n">
        <v>17</v>
      </c>
      <c r="N1844" s="17" t="n">
        <v>10</v>
      </c>
      <c r="O1844" s="17" t="n">
        <v>0</v>
      </c>
      <c r="P1844" s="17" t="n">
        <v>0</v>
      </c>
      <c r="Q1844" s="17" t="n">
        <v>0</v>
      </c>
      <c r="R1844" s="17" t="n">
        <v>0</v>
      </c>
      <c r="S1844" s="17" t="n">
        <v>0</v>
      </c>
      <c r="T1844" s="17" t="n">
        <v>0</v>
      </c>
    </row>
    <row r="1845" customFormat="false" ht="15" hidden="false" customHeight="true" outlineLevel="0" collapsed="false">
      <c r="A1845" s="17" t="s">
        <v>451</v>
      </c>
      <c r="B1845" s="17" t="s">
        <v>142</v>
      </c>
      <c r="C1845" s="17" t="s">
        <v>217</v>
      </c>
      <c r="D1845" s="17" t="s">
        <v>235</v>
      </c>
      <c r="E1845" s="17" t="s">
        <v>139</v>
      </c>
      <c r="F1845" s="17" t="s">
        <v>144</v>
      </c>
      <c r="G1845" s="17" t="n">
        <v>1</v>
      </c>
      <c r="H1845" s="17" t="n">
        <v>1</v>
      </c>
      <c r="I1845" s="17" t="n">
        <v>1</v>
      </c>
      <c r="J1845" s="17" t="n">
        <v>0</v>
      </c>
      <c r="K1845" s="17" t="n">
        <v>2</v>
      </c>
      <c r="L1845" s="17" t="n">
        <v>7066</v>
      </c>
      <c r="M1845" s="17" t="n">
        <v>4556</v>
      </c>
      <c r="N1845" s="17" t="n">
        <v>1</v>
      </c>
      <c r="O1845" s="17" t="n">
        <v>0</v>
      </c>
      <c r="P1845" s="17" t="n">
        <v>0</v>
      </c>
      <c r="Q1845" s="17" t="n">
        <v>0</v>
      </c>
      <c r="R1845" s="17" t="n">
        <v>0</v>
      </c>
      <c r="S1845" s="17" t="n">
        <v>0</v>
      </c>
      <c r="T1845" s="17" t="n">
        <v>0</v>
      </c>
    </row>
    <row r="1846" customFormat="false" ht="15" hidden="false" customHeight="true" outlineLevel="0" collapsed="false">
      <c r="A1846" s="17" t="s">
        <v>451</v>
      </c>
      <c r="B1846" s="17" t="s">
        <v>142</v>
      </c>
      <c r="C1846" s="17" t="s">
        <v>217</v>
      </c>
      <c r="D1846" s="17" t="s">
        <v>235</v>
      </c>
      <c r="E1846" s="17" t="s">
        <v>139</v>
      </c>
      <c r="F1846" s="17" t="s">
        <v>150</v>
      </c>
      <c r="G1846" s="17" t="n">
        <v>5</v>
      </c>
      <c r="H1846" s="17" t="n">
        <v>4</v>
      </c>
      <c r="I1846" s="17" t="n">
        <v>4</v>
      </c>
      <c r="J1846" s="17" t="n">
        <v>4</v>
      </c>
      <c r="K1846" s="17" t="n">
        <v>7</v>
      </c>
      <c r="L1846" s="17" t="n">
        <v>2209</v>
      </c>
      <c r="M1846" s="17" t="n">
        <v>269</v>
      </c>
      <c r="N1846" s="17" t="n">
        <v>130</v>
      </c>
      <c r="O1846" s="17" t="n">
        <v>77</v>
      </c>
      <c r="P1846" s="17" t="n">
        <v>0</v>
      </c>
      <c r="Q1846" s="17" t="n">
        <v>0</v>
      </c>
      <c r="R1846" s="17" t="n">
        <v>0</v>
      </c>
      <c r="S1846" s="17" t="n">
        <v>0</v>
      </c>
      <c r="T1846" s="17" t="n">
        <v>0</v>
      </c>
    </row>
    <row r="1847" customFormat="false" ht="15" hidden="false" customHeight="true" outlineLevel="0" collapsed="false">
      <c r="A1847" s="17" t="s">
        <v>451</v>
      </c>
      <c r="B1847" s="17" t="s">
        <v>142</v>
      </c>
      <c r="C1847" s="17" t="s">
        <v>217</v>
      </c>
      <c r="D1847" s="17" t="s">
        <v>235</v>
      </c>
      <c r="E1847" s="17" t="s">
        <v>139</v>
      </c>
      <c r="F1847" s="17" t="s">
        <v>158</v>
      </c>
      <c r="G1847" s="17" t="n">
        <v>4</v>
      </c>
      <c r="H1847" s="17" t="n">
        <v>1</v>
      </c>
      <c r="I1847" s="17" t="n">
        <v>1</v>
      </c>
      <c r="J1847" s="17" t="n">
        <v>1</v>
      </c>
      <c r="K1847" s="17" t="n">
        <v>5</v>
      </c>
      <c r="L1847" s="17" t="n">
        <v>183</v>
      </c>
      <c r="M1847" s="17" t="n">
        <v>10</v>
      </c>
      <c r="N1847" s="17" t="n">
        <v>1</v>
      </c>
      <c r="O1847" s="17" t="n">
        <v>4</v>
      </c>
      <c r="P1847" s="17" t="n">
        <v>0</v>
      </c>
      <c r="Q1847" s="17" t="n">
        <v>0</v>
      </c>
      <c r="R1847" s="17" t="n">
        <v>0</v>
      </c>
      <c r="S1847" s="17" t="n">
        <v>0</v>
      </c>
      <c r="T1847" s="17" t="n">
        <v>0</v>
      </c>
    </row>
    <row r="1848" customFormat="false" ht="15" hidden="false" customHeight="true" outlineLevel="0" collapsed="false">
      <c r="A1848" s="17" t="s">
        <v>451</v>
      </c>
      <c r="B1848" s="17" t="s">
        <v>142</v>
      </c>
      <c r="C1848" s="17" t="s">
        <v>217</v>
      </c>
      <c r="D1848" s="17" t="s">
        <v>218</v>
      </c>
      <c r="E1848" s="17" t="s">
        <v>243</v>
      </c>
      <c r="F1848" s="17" t="s">
        <v>7</v>
      </c>
      <c r="G1848" s="17" t="n">
        <v>2</v>
      </c>
      <c r="H1848" s="17" t="n">
        <v>2</v>
      </c>
      <c r="I1848" s="17" t="n">
        <v>2</v>
      </c>
      <c r="J1848" s="17" t="n">
        <v>2</v>
      </c>
      <c r="K1848" s="17" t="n">
        <v>2</v>
      </c>
      <c r="L1848" s="17" t="n">
        <v>614</v>
      </c>
      <c r="M1848" s="17" t="n">
        <v>239</v>
      </c>
      <c r="N1848" s="17" t="n">
        <v>81</v>
      </c>
      <c r="O1848" s="17" t="n">
        <v>57</v>
      </c>
      <c r="P1848" s="17" t="n">
        <v>0</v>
      </c>
      <c r="Q1848" s="17" t="n">
        <v>0</v>
      </c>
      <c r="R1848" s="17" t="n">
        <v>0</v>
      </c>
      <c r="S1848" s="17" t="n">
        <v>0</v>
      </c>
      <c r="T1848" s="17" t="n">
        <v>0</v>
      </c>
    </row>
    <row r="1849" customFormat="false" ht="15" hidden="false" customHeight="true" outlineLevel="0" collapsed="false">
      <c r="A1849" s="17" t="s">
        <v>451</v>
      </c>
      <c r="B1849" s="17" t="s">
        <v>142</v>
      </c>
      <c r="C1849" s="17" t="s">
        <v>217</v>
      </c>
      <c r="D1849" s="17" t="s">
        <v>218</v>
      </c>
      <c r="E1849" s="17" t="s">
        <v>243</v>
      </c>
      <c r="F1849" s="17" t="s">
        <v>140</v>
      </c>
      <c r="G1849" s="17" t="n">
        <v>2</v>
      </c>
      <c r="H1849" s="17" t="n">
        <v>1</v>
      </c>
      <c r="I1849" s="17" t="n">
        <v>1</v>
      </c>
      <c r="J1849" s="17" t="n">
        <v>0</v>
      </c>
      <c r="K1849" s="17" t="n">
        <v>2</v>
      </c>
      <c r="L1849" s="17" t="n">
        <v>81</v>
      </c>
      <c r="M1849" s="17" t="n">
        <v>9</v>
      </c>
      <c r="N1849" s="17" t="n">
        <v>4</v>
      </c>
      <c r="O1849" s="17" t="n">
        <v>0</v>
      </c>
      <c r="P1849" s="17" t="n">
        <v>0</v>
      </c>
      <c r="Q1849" s="17" t="n">
        <v>0</v>
      </c>
      <c r="R1849" s="17" t="n">
        <v>0</v>
      </c>
      <c r="S1849" s="17" t="n">
        <v>0</v>
      </c>
      <c r="T1849" s="17" t="n">
        <v>0</v>
      </c>
    </row>
    <row r="1850" customFormat="false" ht="15" hidden="false" customHeight="true" outlineLevel="0" collapsed="false">
      <c r="A1850" s="17" t="s">
        <v>451</v>
      </c>
      <c r="B1850" s="17" t="s">
        <v>142</v>
      </c>
      <c r="C1850" s="17" t="s">
        <v>217</v>
      </c>
      <c r="D1850" s="17" t="s">
        <v>218</v>
      </c>
      <c r="E1850" s="17" t="s">
        <v>243</v>
      </c>
      <c r="F1850" s="17" t="s">
        <v>144</v>
      </c>
      <c r="G1850" s="17" t="n">
        <v>2</v>
      </c>
      <c r="H1850" s="17" t="n">
        <v>1</v>
      </c>
      <c r="I1850" s="17" t="n">
        <v>0</v>
      </c>
      <c r="J1850" s="17" t="n">
        <v>1</v>
      </c>
      <c r="K1850" s="17" t="n">
        <v>2</v>
      </c>
      <c r="L1850" s="17" t="n">
        <v>9</v>
      </c>
      <c r="M1850" s="17" t="n">
        <v>49</v>
      </c>
      <c r="N1850" s="17" t="n">
        <v>0</v>
      </c>
      <c r="O1850" s="17" t="n">
        <v>6</v>
      </c>
      <c r="P1850" s="17" t="n">
        <v>0</v>
      </c>
      <c r="Q1850" s="17" t="n">
        <v>0</v>
      </c>
      <c r="R1850" s="17" t="n">
        <v>0</v>
      </c>
      <c r="S1850" s="17" t="n">
        <v>0</v>
      </c>
      <c r="T1850" s="17" t="n">
        <v>0</v>
      </c>
    </row>
    <row r="1851" customFormat="false" ht="15" hidden="false" customHeight="true" outlineLevel="0" collapsed="false">
      <c r="A1851" s="17" t="s">
        <v>451</v>
      </c>
      <c r="B1851" s="17" t="s">
        <v>142</v>
      </c>
      <c r="C1851" s="17" t="s">
        <v>217</v>
      </c>
      <c r="D1851" s="17" t="s">
        <v>218</v>
      </c>
      <c r="E1851" s="17" t="s">
        <v>243</v>
      </c>
      <c r="F1851" s="17" t="s">
        <v>150</v>
      </c>
      <c r="G1851" s="17" t="n">
        <v>2</v>
      </c>
      <c r="H1851" s="17" t="n">
        <v>2</v>
      </c>
      <c r="I1851" s="17" t="n">
        <v>2</v>
      </c>
      <c r="J1851" s="17" t="n">
        <v>2</v>
      </c>
      <c r="K1851" s="17" t="n">
        <v>2</v>
      </c>
      <c r="L1851" s="17" t="n">
        <v>465</v>
      </c>
      <c r="M1851" s="17" t="n">
        <v>152</v>
      </c>
      <c r="N1851" s="17" t="n">
        <v>65</v>
      </c>
      <c r="O1851" s="17" t="n">
        <v>31</v>
      </c>
      <c r="P1851" s="17" t="n">
        <v>0</v>
      </c>
      <c r="Q1851" s="17" t="n">
        <v>0</v>
      </c>
      <c r="R1851" s="17" t="n">
        <v>0</v>
      </c>
      <c r="S1851" s="17" t="n">
        <v>0</v>
      </c>
      <c r="T1851" s="17" t="n">
        <v>0</v>
      </c>
    </row>
    <row r="1852" customFormat="false" ht="15" hidden="false" customHeight="true" outlineLevel="0" collapsed="false">
      <c r="A1852" s="17" t="s">
        <v>451</v>
      </c>
      <c r="B1852" s="17" t="s">
        <v>142</v>
      </c>
      <c r="C1852" s="17" t="s">
        <v>217</v>
      </c>
      <c r="D1852" s="17" t="s">
        <v>218</v>
      </c>
      <c r="E1852" s="17" t="s">
        <v>243</v>
      </c>
      <c r="F1852" s="17" t="s">
        <v>166</v>
      </c>
      <c r="G1852" s="17" t="n">
        <v>1</v>
      </c>
      <c r="H1852" s="17" t="n">
        <v>0</v>
      </c>
      <c r="I1852" s="17" t="n">
        <v>0</v>
      </c>
      <c r="J1852" s="17" t="n">
        <v>0</v>
      </c>
      <c r="K1852" s="17" t="n">
        <v>1</v>
      </c>
      <c r="L1852" s="17" t="n">
        <v>1</v>
      </c>
      <c r="M1852" s="17" t="n">
        <v>0</v>
      </c>
      <c r="N1852" s="17" t="n">
        <v>0</v>
      </c>
      <c r="O1852" s="17" t="n">
        <v>0</v>
      </c>
      <c r="P1852" s="17" t="n">
        <v>0</v>
      </c>
      <c r="Q1852" s="17" t="n">
        <v>0</v>
      </c>
      <c r="R1852" s="17" t="n">
        <v>0</v>
      </c>
      <c r="S1852" s="17" t="n">
        <v>0</v>
      </c>
      <c r="T1852" s="17" t="n">
        <v>0</v>
      </c>
    </row>
    <row r="1853" customFormat="false" ht="15" hidden="false" customHeight="true" outlineLevel="0" collapsed="false">
      <c r="A1853" s="17" t="s">
        <v>451</v>
      </c>
      <c r="B1853" s="17" t="s">
        <v>142</v>
      </c>
      <c r="C1853" s="17" t="s">
        <v>217</v>
      </c>
      <c r="D1853" s="17" t="s">
        <v>218</v>
      </c>
      <c r="E1853" s="17" t="s">
        <v>243</v>
      </c>
      <c r="F1853" s="17" t="s">
        <v>158</v>
      </c>
      <c r="G1853" s="17" t="n">
        <v>2</v>
      </c>
      <c r="H1853" s="17" t="n">
        <v>1</v>
      </c>
      <c r="I1853" s="17" t="n">
        <v>2</v>
      </c>
      <c r="J1853" s="17" t="n">
        <v>2</v>
      </c>
      <c r="K1853" s="17" t="n">
        <v>2</v>
      </c>
      <c r="L1853" s="17" t="n">
        <v>58</v>
      </c>
      <c r="M1853" s="17" t="n">
        <v>29</v>
      </c>
      <c r="N1853" s="17" t="n">
        <v>12</v>
      </c>
      <c r="O1853" s="17" t="n">
        <v>7</v>
      </c>
      <c r="P1853" s="17" t="n">
        <v>0</v>
      </c>
      <c r="Q1853" s="17" t="n">
        <v>0</v>
      </c>
      <c r="R1853" s="17" t="n">
        <v>0</v>
      </c>
      <c r="S1853" s="17" t="n">
        <v>0</v>
      </c>
      <c r="T1853" s="17" t="n">
        <v>0</v>
      </c>
    </row>
    <row r="1854" customFormat="false" ht="15" hidden="false" customHeight="true" outlineLevel="0" collapsed="false">
      <c r="A1854" s="17" t="s">
        <v>451</v>
      </c>
      <c r="B1854" s="17" t="s">
        <v>142</v>
      </c>
      <c r="C1854" s="17" t="s">
        <v>217</v>
      </c>
      <c r="D1854" s="17" t="s">
        <v>218</v>
      </c>
      <c r="E1854" s="17" t="s">
        <v>243</v>
      </c>
      <c r="F1854" s="17" t="s">
        <v>169</v>
      </c>
      <c r="G1854" s="17" t="n">
        <v>0</v>
      </c>
      <c r="H1854" s="17" t="n">
        <v>0</v>
      </c>
      <c r="I1854" s="17" t="n">
        <v>0</v>
      </c>
      <c r="J1854" s="17" t="n">
        <v>1</v>
      </c>
      <c r="K1854" s="17" t="n">
        <v>1</v>
      </c>
      <c r="L1854" s="17" t="n">
        <v>0</v>
      </c>
      <c r="M1854" s="17" t="n">
        <v>0</v>
      </c>
      <c r="N1854" s="17" t="n">
        <v>0</v>
      </c>
      <c r="O1854" s="17" t="n">
        <v>13</v>
      </c>
      <c r="P1854" s="17" t="n">
        <v>0</v>
      </c>
      <c r="Q1854" s="17" t="n">
        <v>0</v>
      </c>
      <c r="R1854" s="17" t="n">
        <v>0</v>
      </c>
      <c r="S1854" s="17" t="n">
        <v>0</v>
      </c>
      <c r="T1854" s="17" t="n">
        <v>0</v>
      </c>
    </row>
    <row r="1855" customFormat="false" ht="15" hidden="false" customHeight="true" outlineLevel="0" collapsed="false">
      <c r="A1855" s="17" t="s">
        <v>451</v>
      </c>
      <c r="B1855" s="17" t="s">
        <v>142</v>
      </c>
      <c r="C1855" s="17" t="s">
        <v>217</v>
      </c>
      <c r="D1855" s="17" t="s">
        <v>218</v>
      </c>
      <c r="E1855" s="17" t="s">
        <v>139</v>
      </c>
      <c r="F1855" s="17" t="s">
        <v>7</v>
      </c>
      <c r="G1855" s="17" t="n">
        <v>5</v>
      </c>
      <c r="H1855" s="17" t="n">
        <v>5</v>
      </c>
      <c r="I1855" s="17" t="n">
        <v>3</v>
      </c>
      <c r="J1855" s="17" t="n">
        <v>2</v>
      </c>
      <c r="K1855" s="17" t="n">
        <v>10</v>
      </c>
      <c r="L1855" s="17" t="n">
        <v>91</v>
      </c>
      <c r="M1855" s="17" t="n">
        <v>43</v>
      </c>
      <c r="N1855" s="17" t="n">
        <v>11</v>
      </c>
      <c r="O1855" s="17" t="n">
        <v>2</v>
      </c>
      <c r="P1855" s="17" t="n">
        <v>0</v>
      </c>
      <c r="Q1855" s="17" t="n">
        <v>0</v>
      </c>
      <c r="R1855" s="17" t="n">
        <v>0</v>
      </c>
      <c r="S1855" s="17" t="n">
        <v>0</v>
      </c>
      <c r="T1855" s="17" t="n">
        <v>0</v>
      </c>
    </row>
    <row r="1856" customFormat="false" ht="15" hidden="false" customHeight="true" outlineLevel="0" collapsed="false">
      <c r="A1856" s="17" t="s">
        <v>451</v>
      </c>
      <c r="B1856" s="17" t="s">
        <v>142</v>
      </c>
      <c r="C1856" s="17" t="s">
        <v>217</v>
      </c>
      <c r="D1856" s="17" t="s">
        <v>218</v>
      </c>
      <c r="E1856" s="17" t="s">
        <v>139</v>
      </c>
      <c r="F1856" s="17" t="s">
        <v>140</v>
      </c>
      <c r="G1856" s="17" t="n">
        <v>2</v>
      </c>
      <c r="H1856" s="17" t="n">
        <v>0</v>
      </c>
      <c r="I1856" s="17" t="n">
        <v>0</v>
      </c>
      <c r="J1856" s="17" t="n">
        <v>0</v>
      </c>
      <c r="K1856" s="17" t="n">
        <v>2</v>
      </c>
      <c r="L1856" s="17" t="n">
        <v>31</v>
      </c>
      <c r="M1856" s="17" t="n">
        <v>0</v>
      </c>
      <c r="N1856" s="17" t="n">
        <v>0</v>
      </c>
      <c r="O1856" s="17" t="n">
        <v>0</v>
      </c>
      <c r="P1856" s="17" t="n">
        <v>0</v>
      </c>
      <c r="Q1856" s="17" t="n">
        <v>0</v>
      </c>
      <c r="R1856" s="17" t="n">
        <v>0</v>
      </c>
      <c r="S1856" s="17" t="n">
        <v>0</v>
      </c>
      <c r="T1856" s="17" t="n">
        <v>0</v>
      </c>
    </row>
    <row r="1857" customFormat="false" ht="15" hidden="false" customHeight="true" outlineLevel="0" collapsed="false">
      <c r="A1857" s="17" t="s">
        <v>451</v>
      </c>
      <c r="B1857" s="17" t="s">
        <v>142</v>
      </c>
      <c r="C1857" s="17" t="s">
        <v>217</v>
      </c>
      <c r="D1857" s="17" t="s">
        <v>218</v>
      </c>
      <c r="E1857" s="17" t="s">
        <v>139</v>
      </c>
      <c r="F1857" s="17" t="s">
        <v>150</v>
      </c>
      <c r="G1857" s="17" t="n">
        <v>4</v>
      </c>
      <c r="H1857" s="17" t="n">
        <v>4</v>
      </c>
      <c r="I1857" s="17" t="n">
        <v>3</v>
      </c>
      <c r="J1857" s="17" t="n">
        <v>1</v>
      </c>
      <c r="K1857" s="17" t="n">
        <v>9</v>
      </c>
      <c r="L1857" s="17" t="n">
        <v>49</v>
      </c>
      <c r="M1857" s="17" t="n">
        <v>39</v>
      </c>
      <c r="N1857" s="17" t="n">
        <v>11</v>
      </c>
      <c r="O1857" s="17" t="n">
        <v>1</v>
      </c>
      <c r="P1857" s="17" t="n">
        <v>0</v>
      </c>
      <c r="Q1857" s="17" t="n">
        <v>0</v>
      </c>
      <c r="R1857" s="17" t="n">
        <v>0</v>
      </c>
      <c r="S1857" s="17" t="n">
        <v>0</v>
      </c>
      <c r="T1857" s="17" t="n">
        <v>0</v>
      </c>
    </row>
    <row r="1858" customFormat="false" ht="15" hidden="false" customHeight="true" outlineLevel="0" collapsed="false">
      <c r="A1858" s="17" t="s">
        <v>451</v>
      </c>
      <c r="B1858" s="17" t="s">
        <v>142</v>
      </c>
      <c r="C1858" s="17" t="s">
        <v>217</v>
      </c>
      <c r="D1858" s="17" t="s">
        <v>218</v>
      </c>
      <c r="E1858" s="17" t="s">
        <v>139</v>
      </c>
      <c r="F1858" s="17" t="s">
        <v>158</v>
      </c>
      <c r="G1858" s="17" t="n">
        <v>3</v>
      </c>
      <c r="H1858" s="17" t="n">
        <v>2</v>
      </c>
      <c r="I1858" s="17" t="n">
        <v>0</v>
      </c>
      <c r="J1858" s="17" t="n">
        <v>0</v>
      </c>
      <c r="K1858" s="17" t="n">
        <v>5</v>
      </c>
      <c r="L1858" s="17" t="n">
        <v>11</v>
      </c>
      <c r="M1858" s="17" t="n">
        <v>4</v>
      </c>
      <c r="N1858" s="17" t="n">
        <v>0</v>
      </c>
      <c r="O1858" s="17" t="n">
        <v>0</v>
      </c>
      <c r="P1858" s="17" t="n">
        <v>0</v>
      </c>
      <c r="Q1858" s="17" t="n">
        <v>0</v>
      </c>
      <c r="R1858" s="17" t="n">
        <v>0</v>
      </c>
      <c r="S1858" s="17" t="n">
        <v>0</v>
      </c>
      <c r="T1858" s="17" t="n">
        <v>0</v>
      </c>
    </row>
    <row r="1859" customFormat="false" ht="15" hidden="false" customHeight="true" outlineLevel="0" collapsed="false">
      <c r="A1859" s="17" t="s">
        <v>451</v>
      </c>
      <c r="B1859" s="17" t="s">
        <v>142</v>
      </c>
      <c r="C1859" s="17" t="s">
        <v>217</v>
      </c>
      <c r="D1859" s="17" t="s">
        <v>218</v>
      </c>
      <c r="E1859" s="17" t="s">
        <v>139</v>
      </c>
      <c r="F1859" s="17" t="s">
        <v>169</v>
      </c>
      <c r="G1859" s="17" t="n">
        <v>0</v>
      </c>
      <c r="H1859" s="17" t="n">
        <v>0</v>
      </c>
      <c r="I1859" s="17" t="n">
        <v>0</v>
      </c>
      <c r="J1859" s="17" t="n">
        <v>1</v>
      </c>
      <c r="K1859" s="17" t="n">
        <v>1</v>
      </c>
      <c r="L1859" s="17" t="n">
        <v>0</v>
      </c>
      <c r="M1859" s="17" t="n">
        <v>0</v>
      </c>
      <c r="N1859" s="17" t="n">
        <v>0</v>
      </c>
      <c r="O1859" s="17" t="n">
        <v>1</v>
      </c>
      <c r="P1859" s="17" t="n">
        <v>0</v>
      </c>
      <c r="Q1859" s="17" t="n">
        <v>0</v>
      </c>
      <c r="R1859" s="17" t="n">
        <v>0</v>
      </c>
      <c r="S1859" s="17" t="n">
        <v>0</v>
      </c>
      <c r="T1859" s="17" t="n">
        <v>0</v>
      </c>
    </row>
    <row r="1860" customFormat="false" ht="15" hidden="false" customHeight="true" outlineLevel="0" collapsed="false">
      <c r="A1860" s="17" t="s">
        <v>9013</v>
      </c>
      <c r="B1860" s="17" t="s">
        <v>142</v>
      </c>
      <c r="C1860" s="17" t="s">
        <v>217</v>
      </c>
      <c r="D1860" s="17" t="s">
        <v>235</v>
      </c>
      <c r="E1860" s="17" t="s">
        <v>139</v>
      </c>
      <c r="F1860" s="17" t="s">
        <v>7</v>
      </c>
      <c r="G1860" s="17" t="n">
        <v>0</v>
      </c>
      <c r="H1860" s="17" t="n">
        <v>0</v>
      </c>
      <c r="I1860" s="17" t="n">
        <v>0</v>
      </c>
      <c r="J1860" s="17" t="n">
        <v>1</v>
      </c>
      <c r="K1860" s="17" t="n">
        <v>1</v>
      </c>
      <c r="L1860" s="17" t="n">
        <v>0</v>
      </c>
      <c r="M1860" s="17" t="n">
        <v>0</v>
      </c>
      <c r="N1860" s="17" t="n">
        <v>0</v>
      </c>
      <c r="O1860" s="17" t="n">
        <v>2</v>
      </c>
      <c r="P1860" s="17" t="n">
        <v>0</v>
      </c>
      <c r="Q1860" s="17" t="n">
        <v>0</v>
      </c>
      <c r="R1860" s="17" t="n">
        <v>0</v>
      </c>
      <c r="S1860" s="17" t="n">
        <v>0</v>
      </c>
      <c r="T1860" s="17" t="n">
        <v>0</v>
      </c>
    </row>
    <row r="1861" customFormat="false" ht="15" hidden="false" customHeight="true" outlineLevel="0" collapsed="false">
      <c r="A1861" s="17" t="s">
        <v>9013</v>
      </c>
      <c r="B1861" s="17" t="s">
        <v>142</v>
      </c>
      <c r="C1861" s="17" t="s">
        <v>217</v>
      </c>
      <c r="D1861" s="17" t="s">
        <v>235</v>
      </c>
      <c r="E1861" s="17" t="s">
        <v>139</v>
      </c>
      <c r="F1861" s="17" t="s">
        <v>144</v>
      </c>
      <c r="G1861" s="17" t="n">
        <v>0</v>
      </c>
      <c r="H1861" s="17" t="n">
        <v>0</v>
      </c>
      <c r="I1861" s="17" t="n">
        <v>0</v>
      </c>
      <c r="J1861" s="17" t="n">
        <v>1</v>
      </c>
      <c r="K1861" s="17" t="n">
        <v>1</v>
      </c>
      <c r="L1861" s="17" t="n">
        <v>0</v>
      </c>
      <c r="M1861" s="17" t="n">
        <v>0</v>
      </c>
      <c r="N1861" s="17" t="n">
        <v>0</v>
      </c>
      <c r="O1861" s="17" t="n">
        <v>2</v>
      </c>
      <c r="P1861" s="17" t="n">
        <v>0</v>
      </c>
      <c r="Q1861" s="17" t="n">
        <v>0</v>
      </c>
      <c r="R1861" s="17" t="n">
        <v>0</v>
      </c>
      <c r="S1861" s="17" t="n">
        <v>0</v>
      </c>
      <c r="T1861" s="17" t="n">
        <v>0</v>
      </c>
    </row>
    <row r="1862" customFormat="false" ht="15" hidden="false" customHeight="true" outlineLevel="0" collapsed="false">
      <c r="A1862" s="17" t="s">
        <v>6203</v>
      </c>
      <c r="B1862" s="17" t="s">
        <v>142</v>
      </c>
      <c r="C1862" s="17" t="s">
        <v>148</v>
      </c>
      <c r="D1862" s="17" t="s">
        <v>14443</v>
      </c>
      <c r="E1862" s="17" t="s">
        <v>139</v>
      </c>
      <c r="F1862" s="17" t="s">
        <v>7</v>
      </c>
      <c r="G1862" s="17" t="n">
        <v>1</v>
      </c>
      <c r="H1862" s="17" t="n">
        <v>2</v>
      </c>
      <c r="I1862" s="17" t="n">
        <v>1</v>
      </c>
      <c r="J1862" s="17" t="n">
        <v>0</v>
      </c>
      <c r="K1862" s="17" t="n">
        <v>2</v>
      </c>
      <c r="L1862" s="17" t="n">
        <v>9</v>
      </c>
      <c r="M1862" s="17" t="n">
        <v>12</v>
      </c>
      <c r="N1862" s="17" t="n">
        <v>14</v>
      </c>
      <c r="O1862" s="17" t="n">
        <v>0</v>
      </c>
      <c r="P1862" s="17" t="n">
        <v>0</v>
      </c>
      <c r="Q1862" s="17" t="n">
        <v>0</v>
      </c>
      <c r="R1862" s="17" t="n">
        <v>0</v>
      </c>
      <c r="S1862" s="17" t="n">
        <v>0</v>
      </c>
      <c r="T1862" s="17" t="n">
        <v>0</v>
      </c>
    </row>
    <row r="1863" customFormat="false" ht="15" hidden="false" customHeight="true" outlineLevel="0" collapsed="false">
      <c r="A1863" s="17" t="s">
        <v>6203</v>
      </c>
      <c r="B1863" s="17" t="s">
        <v>142</v>
      </c>
      <c r="C1863" s="17" t="s">
        <v>148</v>
      </c>
      <c r="D1863" s="17" t="s">
        <v>14443</v>
      </c>
      <c r="E1863" s="17" t="s">
        <v>139</v>
      </c>
      <c r="F1863" s="17" t="s">
        <v>140</v>
      </c>
      <c r="G1863" s="17" t="n">
        <v>0</v>
      </c>
      <c r="H1863" s="17" t="n">
        <v>1</v>
      </c>
      <c r="I1863" s="17" t="n">
        <v>0</v>
      </c>
      <c r="J1863" s="17" t="n">
        <v>0</v>
      </c>
      <c r="K1863" s="17" t="n">
        <v>1</v>
      </c>
      <c r="L1863" s="17" t="n">
        <v>0</v>
      </c>
      <c r="M1863" s="17" t="n">
        <v>1</v>
      </c>
      <c r="N1863" s="17" t="n">
        <v>0</v>
      </c>
      <c r="O1863" s="17" t="n">
        <v>0</v>
      </c>
      <c r="P1863" s="17" t="n">
        <v>0</v>
      </c>
      <c r="Q1863" s="17" t="n">
        <v>0</v>
      </c>
      <c r="R1863" s="17" t="n">
        <v>0</v>
      </c>
      <c r="S1863" s="17" t="n">
        <v>0</v>
      </c>
      <c r="T1863" s="17" t="n">
        <v>0</v>
      </c>
    </row>
    <row r="1864" customFormat="false" ht="15" hidden="false" customHeight="true" outlineLevel="0" collapsed="false">
      <c r="A1864" s="17" t="s">
        <v>6203</v>
      </c>
      <c r="B1864" s="17" t="s">
        <v>142</v>
      </c>
      <c r="C1864" s="17" t="s">
        <v>148</v>
      </c>
      <c r="D1864" s="17" t="s">
        <v>14443</v>
      </c>
      <c r="E1864" s="17" t="s">
        <v>139</v>
      </c>
      <c r="F1864" s="17" t="s">
        <v>150</v>
      </c>
      <c r="G1864" s="17" t="n">
        <v>1</v>
      </c>
      <c r="H1864" s="17" t="n">
        <v>1</v>
      </c>
      <c r="I1864" s="17" t="n">
        <v>1</v>
      </c>
      <c r="J1864" s="17" t="n">
        <v>0</v>
      </c>
      <c r="K1864" s="17" t="n">
        <v>1</v>
      </c>
      <c r="L1864" s="17" t="n">
        <v>9</v>
      </c>
      <c r="M1864" s="17" t="n">
        <v>8</v>
      </c>
      <c r="N1864" s="17" t="n">
        <v>7</v>
      </c>
      <c r="O1864" s="17" t="n">
        <v>0</v>
      </c>
      <c r="P1864" s="17" t="n">
        <v>0</v>
      </c>
      <c r="Q1864" s="17" t="n">
        <v>0</v>
      </c>
      <c r="R1864" s="17" t="n">
        <v>0</v>
      </c>
      <c r="S1864" s="17" t="n">
        <v>0</v>
      </c>
      <c r="T1864" s="17" t="n">
        <v>0</v>
      </c>
    </row>
    <row r="1865" customFormat="false" ht="15" hidden="false" customHeight="true" outlineLevel="0" collapsed="false">
      <c r="A1865" s="17" t="s">
        <v>6203</v>
      </c>
      <c r="B1865" s="17" t="s">
        <v>142</v>
      </c>
      <c r="C1865" s="17" t="s">
        <v>148</v>
      </c>
      <c r="D1865" s="17" t="s">
        <v>14443</v>
      </c>
      <c r="E1865" s="17" t="s">
        <v>139</v>
      </c>
      <c r="F1865" s="17" t="s">
        <v>158</v>
      </c>
      <c r="G1865" s="17" t="n">
        <v>0</v>
      </c>
      <c r="H1865" s="17" t="n">
        <v>1</v>
      </c>
      <c r="I1865" s="17" t="n">
        <v>1</v>
      </c>
      <c r="J1865" s="17" t="n">
        <v>0</v>
      </c>
      <c r="K1865" s="17" t="n">
        <v>1</v>
      </c>
      <c r="L1865" s="17" t="n">
        <v>0</v>
      </c>
      <c r="M1865" s="17" t="n">
        <v>3</v>
      </c>
      <c r="N1865" s="17" t="n">
        <v>7</v>
      </c>
      <c r="O1865" s="17" t="n">
        <v>0</v>
      </c>
      <c r="P1865" s="17" t="n">
        <v>0</v>
      </c>
      <c r="Q1865" s="17" t="n">
        <v>0</v>
      </c>
      <c r="R1865" s="17" t="n">
        <v>0</v>
      </c>
      <c r="S1865" s="17" t="n">
        <v>0</v>
      </c>
      <c r="T1865" s="17" t="n">
        <v>0</v>
      </c>
    </row>
    <row r="1866" customFormat="false" ht="15" hidden="false" customHeight="true" outlineLevel="0" collapsed="false">
      <c r="A1866" s="17" t="s">
        <v>398</v>
      </c>
      <c r="B1866" s="17" t="s">
        <v>142</v>
      </c>
      <c r="C1866" s="17" t="s">
        <v>134</v>
      </c>
      <c r="D1866" s="17" t="s">
        <v>135</v>
      </c>
      <c r="E1866" s="17" t="s">
        <v>139</v>
      </c>
      <c r="F1866" s="17" t="s">
        <v>7</v>
      </c>
      <c r="G1866" s="17" t="n">
        <v>0</v>
      </c>
      <c r="H1866" s="17" t="n">
        <v>0</v>
      </c>
      <c r="I1866" s="17" t="n">
        <v>2</v>
      </c>
      <c r="J1866" s="17" t="n">
        <v>0</v>
      </c>
      <c r="K1866" s="17" t="n">
        <v>2</v>
      </c>
      <c r="L1866" s="17" t="n">
        <v>0</v>
      </c>
      <c r="M1866" s="17" t="n">
        <v>0</v>
      </c>
      <c r="N1866" s="17" t="n">
        <v>19</v>
      </c>
      <c r="O1866" s="17" t="n">
        <v>0</v>
      </c>
      <c r="P1866" s="17" t="n">
        <v>0</v>
      </c>
      <c r="Q1866" s="17" t="n">
        <v>0</v>
      </c>
      <c r="R1866" s="17" t="n">
        <v>0</v>
      </c>
      <c r="S1866" s="17" t="n">
        <v>0</v>
      </c>
      <c r="T1866" s="17" t="n">
        <v>0</v>
      </c>
    </row>
    <row r="1867" customFormat="false" ht="15" hidden="false" customHeight="true" outlineLevel="0" collapsed="false">
      <c r="A1867" s="17" t="s">
        <v>398</v>
      </c>
      <c r="B1867" s="17" t="s">
        <v>142</v>
      </c>
      <c r="C1867" s="17" t="s">
        <v>134</v>
      </c>
      <c r="D1867" s="17" t="s">
        <v>135</v>
      </c>
      <c r="E1867" s="17" t="s">
        <v>139</v>
      </c>
      <c r="F1867" s="17" t="s">
        <v>140</v>
      </c>
      <c r="G1867" s="17" t="n">
        <v>0</v>
      </c>
      <c r="H1867" s="17" t="n">
        <v>0</v>
      </c>
      <c r="I1867" s="17" t="n">
        <v>1</v>
      </c>
      <c r="J1867" s="17" t="n">
        <v>0</v>
      </c>
      <c r="K1867" s="17" t="n">
        <v>1</v>
      </c>
      <c r="L1867" s="17" t="n">
        <v>0</v>
      </c>
      <c r="M1867" s="17" t="n">
        <v>0</v>
      </c>
      <c r="N1867" s="17" t="n">
        <v>18</v>
      </c>
      <c r="O1867" s="17" t="n">
        <v>0</v>
      </c>
      <c r="P1867" s="17" t="n">
        <v>0</v>
      </c>
      <c r="Q1867" s="17" t="n">
        <v>0</v>
      </c>
      <c r="R1867" s="17" t="n">
        <v>0</v>
      </c>
      <c r="S1867" s="17" t="n">
        <v>0</v>
      </c>
      <c r="T1867" s="17" t="n">
        <v>0</v>
      </c>
    </row>
    <row r="1868" customFormat="false" ht="15" hidden="false" customHeight="true" outlineLevel="0" collapsed="false">
      <c r="A1868" s="17" t="s">
        <v>398</v>
      </c>
      <c r="B1868" s="17" t="s">
        <v>142</v>
      </c>
      <c r="C1868" s="17" t="s">
        <v>134</v>
      </c>
      <c r="D1868" s="17" t="s">
        <v>135</v>
      </c>
      <c r="E1868" s="17" t="s">
        <v>139</v>
      </c>
      <c r="F1868" s="17" t="s">
        <v>150</v>
      </c>
      <c r="G1868" s="17" t="n">
        <v>0</v>
      </c>
      <c r="H1868" s="17" t="n">
        <v>0</v>
      </c>
      <c r="I1868" s="17" t="n">
        <v>1</v>
      </c>
      <c r="J1868" s="17" t="n">
        <v>0</v>
      </c>
      <c r="K1868" s="17" t="n">
        <v>1</v>
      </c>
      <c r="L1868" s="17" t="n">
        <v>0</v>
      </c>
      <c r="M1868" s="17" t="n">
        <v>0</v>
      </c>
      <c r="N1868" s="17" t="n">
        <v>1</v>
      </c>
      <c r="O1868" s="17" t="n">
        <v>0</v>
      </c>
      <c r="P1868" s="17" t="n">
        <v>0</v>
      </c>
      <c r="Q1868" s="17" t="n">
        <v>0</v>
      </c>
      <c r="R1868" s="17" t="n">
        <v>0</v>
      </c>
      <c r="S1868" s="17" t="n">
        <v>0</v>
      </c>
      <c r="T1868" s="17" t="n">
        <v>0</v>
      </c>
    </row>
    <row r="1869" customFormat="false" ht="15" hidden="false" customHeight="true" outlineLevel="0" collapsed="false">
      <c r="A1869" s="17" t="s">
        <v>398</v>
      </c>
      <c r="B1869" s="17" t="s">
        <v>142</v>
      </c>
      <c r="C1869" s="17" t="s">
        <v>148</v>
      </c>
      <c r="D1869" s="17" t="s">
        <v>14443</v>
      </c>
      <c r="E1869" s="17" t="s">
        <v>139</v>
      </c>
      <c r="F1869" s="17" t="s">
        <v>7</v>
      </c>
      <c r="G1869" s="17" t="n">
        <v>1</v>
      </c>
      <c r="H1869" s="17" t="n">
        <v>1</v>
      </c>
      <c r="I1869" s="17" t="n">
        <v>1</v>
      </c>
      <c r="J1869" s="17" t="n">
        <v>0</v>
      </c>
      <c r="K1869" s="17" t="n">
        <v>2</v>
      </c>
      <c r="L1869" s="17" t="n">
        <v>70</v>
      </c>
      <c r="M1869" s="17" t="n">
        <v>158</v>
      </c>
      <c r="N1869" s="17" t="n">
        <v>124</v>
      </c>
      <c r="O1869" s="17" t="n">
        <v>0</v>
      </c>
      <c r="P1869" s="17" t="n">
        <v>0</v>
      </c>
      <c r="Q1869" s="17" t="n">
        <v>0</v>
      </c>
      <c r="R1869" s="17" t="n">
        <v>0</v>
      </c>
      <c r="S1869" s="17" t="n">
        <v>0</v>
      </c>
      <c r="T1869" s="17" t="n">
        <v>0</v>
      </c>
    </row>
    <row r="1870" customFormat="false" ht="15" hidden="false" customHeight="true" outlineLevel="0" collapsed="false">
      <c r="A1870" s="17" t="s">
        <v>398</v>
      </c>
      <c r="B1870" s="17" t="s">
        <v>142</v>
      </c>
      <c r="C1870" s="17" t="s">
        <v>148</v>
      </c>
      <c r="D1870" s="17" t="s">
        <v>14443</v>
      </c>
      <c r="E1870" s="17" t="s">
        <v>139</v>
      </c>
      <c r="F1870" s="17" t="s">
        <v>140</v>
      </c>
      <c r="G1870" s="17" t="n">
        <v>0</v>
      </c>
      <c r="H1870" s="17" t="n">
        <v>0</v>
      </c>
      <c r="I1870" s="17" t="n">
        <v>1</v>
      </c>
      <c r="J1870" s="17" t="n">
        <v>0</v>
      </c>
      <c r="K1870" s="17" t="n">
        <v>1</v>
      </c>
      <c r="L1870" s="17" t="n">
        <v>0</v>
      </c>
      <c r="M1870" s="17" t="n">
        <v>0</v>
      </c>
      <c r="N1870" s="17" t="n">
        <v>55</v>
      </c>
      <c r="O1870" s="17" t="n">
        <v>0</v>
      </c>
      <c r="P1870" s="17" t="n">
        <v>0</v>
      </c>
      <c r="Q1870" s="17" t="n">
        <v>0</v>
      </c>
      <c r="R1870" s="17" t="n">
        <v>0</v>
      </c>
      <c r="S1870" s="17" t="n">
        <v>0</v>
      </c>
      <c r="T1870" s="17" t="n">
        <v>0</v>
      </c>
    </row>
    <row r="1871" customFormat="false" ht="15" hidden="false" customHeight="true" outlineLevel="0" collapsed="false">
      <c r="A1871" s="17" t="s">
        <v>398</v>
      </c>
      <c r="B1871" s="17" t="s">
        <v>142</v>
      </c>
      <c r="C1871" s="17" t="s">
        <v>148</v>
      </c>
      <c r="D1871" s="17" t="s">
        <v>14443</v>
      </c>
      <c r="E1871" s="17" t="s">
        <v>139</v>
      </c>
      <c r="F1871" s="17" t="s">
        <v>150</v>
      </c>
      <c r="G1871" s="17" t="n">
        <v>0</v>
      </c>
      <c r="H1871" s="17" t="n">
        <v>0</v>
      </c>
      <c r="I1871" s="17" t="n">
        <v>1</v>
      </c>
      <c r="J1871" s="17" t="n">
        <v>0</v>
      </c>
      <c r="K1871" s="17" t="n">
        <v>1</v>
      </c>
      <c r="L1871" s="17" t="n">
        <v>0</v>
      </c>
      <c r="M1871" s="17" t="n">
        <v>0</v>
      </c>
      <c r="N1871" s="17" t="n">
        <v>69</v>
      </c>
      <c r="O1871" s="17" t="n">
        <v>0</v>
      </c>
      <c r="P1871" s="17" t="n">
        <v>0</v>
      </c>
      <c r="Q1871" s="17" t="n">
        <v>0</v>
      </c>
      <c r="R1871" s="17" t="n">
        <v>0</v>
      </c>
      <c r="S1871" s="17" t="n">
        <v>0</v>
      </c>
      <c r="T1871" s="17" t="n">
        <v>0</v>
      </c>
    </row>
    <row r="1872" customFormat="false" ht="15" hidden="false" customHeight="true" outlineLevel="0" collapsed="false">
      <c r="A1872" s="17" t="s">
        <v>398</v>
      </c>
      <c r="B1872" s="17" t="s">
        <v>142</v>
      </c>
      <c r="C1872" s="17" t="s">
        <v>148</v>
      </c>
      <c r="D1872" s="17" t="s">
        <v>14443</v>
      </c>
      <c r="E1872" s="17" t="s">
        <v>139</v>
      </c>
      <c r="F1872" s="17" t="s">
        <v>166</v>
      </c>
      <c r="G1872" s="17" t="n">
        <v>1</v>
      </c>
      <c r="H1872" s="17" t="n">
        <v>1</v>
      </c>
      <c r="I1872" s="17" t="n">
        <v>0</v>
      </c>
      <c r="J1872" s="17" t="n">
        <v>0</v>
      </c>
      <c r="K1872" s="17" t="n">
        <v>1</v>
      </c>
      <c r="L1872" s="17" t="n">
        <v>70</v>
      </c>
      <c r="M1872" s="17" t="n">
        <v>158</v>
      </c>
      <c r="N1872" s="17" t="n">
        <v>0</v>
      </c>
      <c r="O1872" s="17" t="n">
        <v>0</v>
      </c>
      <c r="P1872" s="17" t="n">
        <v>0</v>
      </c>
      <c r="Q1872" s="17" t="n">
        <v>0</v>
      </c>
      <c r="R1872" s="17" t="n">
        <v>0</v>
      </c>
      <c r="S1872" s="17" t="n">
        <v>0</v>
      </c>
      <c r="T1872" s="17" t="n">
        <v>0</v>
      </c>
    </row>
    <row r="1873" customFormat="false" ht="15" hidden="false" customHeight="true" outlineLevel="0" collapsed="false">
      <c r="A1873" s="17" t="s">
        <v>510</v>
      </c>
      <c r="B1873" s="17" t="s">
        <v>142</v>
      </c>
      <c r="C1873" s="17" t="s">
        <v>134</v>
      </c>
      <c r="D1873" s="17" t="s">
        <v>14446</v>
      </c>
      <c r="E1873" s="17" t="s">
        <v>243</v>
      </c>
      <c r="F1873" s="17" t="s">
        <v>7</v>
      </c>
      <c r="G1873" s="17" t="n">
        <v>1</v>
      </c>
      <c r="H1873" s="17" t="n">
        <v>1</v>
      </c>
      <c r="I1873" s="17" t="n">
        <v>1</v>
      </c>
      <c r="J1873" s="17" t="n">
        <v>1</v>
      </c>
      <c r="K1873" s="17" t="n">
        <v>1</v>
      </c>
      <c r="L1873" s="17" t="n">
        <v>273</v>
      </c>
      <c r="M1873" s="17" t="n">
        <v>77</v>
      </c>
      <c r="N1873" s="17" t="n">
        <v>360</v>
      </c>
      <c r="O1873" s="17" t="n">
        <v>113</v>
      </c>
      <c r="P1873" s="17" t="n">
        <v>0</v>
      </c>
      <c r="Q1873" s="17" t="n">
        <v>0</v>
      </c>
      <c r="R1873" s="17" t="n">
        <v>0</v>
      </c>
      <c r="S1873" s="17" t="n">
        <v>0</v>
      </c>
      <c r="T1873" s="17" t="n">
        <v>0</v>
      </c>
    </row>
    <row r="1874" customFormat="false" ht="15" hidden="false" customHeight="true" outlineLevel="0" collapsed="false">
      <c r="A1874" s="17" t="s">
        <v>510</v>
      </c>
      <c r="B1874" s="17" t="s">
        <v>142</v>
      </c>
      <c r="C1874" s="17" t="s">
        <v>134</v>
      </c>
      <c r="D1874" s="17" t="s">
        <v>14446</v>
      </c>
      <c r="E1874" s="17" t="s">
        <v>243</v>
      </c>
      <c r="F1874" s="17" t="s">
        <v>140</v>
      </c>
      <c r="G1874" s="17" t="n">
        <v>1</v>
      </c>
      <c r="H1874" s="17" t="n">
        <v>0</v>
      </c>
      <c r="I1874" s="17" t="n">
        <v>1</v>
      </c>
      <c r="J1874" s="17" t="n">
        <v>1</v>
      </c>
      <c r="K1874" s="17" t="n">
        <v>1</v>
      </c>
      <c r="L1874" s="17" t="n">
        <v>124</v>
      </c>
      <c r="M1874" s="17" t="n">
        <v>0</v>
      </c>
      <c r="N1874" s="17" t="n">
        <v>209</v>
      </c>
      <c r="O1874" s="17" t="n">
        <v>20</v>
      </c>
      <c r="P1874" s="17" t="n">
        <v>0</v>
      </c>
      <c r="Q1874" s="17" t="n">
        <v>0</v>
      </c>
      <c r="R1874" s="17" t="n">
        <v>0</v>
      </c>
      <c r="S1874" s="17" t="n">
        <v>0</v>
      </c>
      <c r="T1874" s="17" t="n">
        <v>0</v>
      </c>
    </row>
    <row r="1875" customFormat="false" ht="15" hidden="false" customHeight="true" outlineLevel="0" collapsed="false">
      <c r="A1875" s="17" t="s">
        <v>510</v>
      </c>
      <c r="B1875" s="17" t="s">
        <v>142</v>
      </c>
      <c r="C1875" s="17" t="s">
        <v>134</v>
      </c>
      <c r="D1875" s="17" t="s">
        <v>14446</v>
      </c>
      <c r="E1875" s="17" t="s">
        <v>243</v>
      </c>
      <c r="F1875" s="17" t="s">
        <v>144</v>
      </c>
      <c r="G1875" s="17" t="n">
        <v>1</v>
      </c>
      <c r="H1875" s="17" t="n">
        <v>1</v>
      </c>
      <c r="I1875" s="17" t="n">
        <v>1</v>
      </c>
      <c r="J1875" s="17" t="n">
        <v>1</v>
      </c>
      <c r="K1875" s="17" t="n">
        <v>1</v>
      </c>
      <c r="L1875" s="17" t="n">
        <v>73</v>
      </c>
      <c r="M1875" s="17" t="n">
        <v>47</v>
      </c>
      <c r="N1875" s="17" t="n">
        <v>96</v>
      </c>
      <c r="O1875" s="17" t="n">
        <v>43</v>
      </c>
      <c r="P1875" s="17" t="n">
        <v>0</v>
      </c>
      <c r="Q1875" s="17" t="n">
        <v>0</v>
      </c>
      <c r="R1875" s="17" t="n">
        <v>0</v>
      </c>
      <c r="S1875" s="17" t="n">
        <v>0</v>
      </c>
      <c r="T1875" s="17" t="n">
        <v>0</v>
      </c>
    </row>
    <row r="1876" customFormat="false" ht="15" hidden="false" customHeight="true" outlineLevel="0" collapsed="false">
      <c r="A1876" s="17" t="s">
        <v>510</v>
      </c>
      <c r="B1876" s="17" t="s">
        <v>142</v>
      </c>
      <c r="C1876" s="17" t="s">
        <v>134</v>
      </c>
      <c r="D1876" s="17" t="s">
        <v>14446</v>
      </c>
      <c r="E1876" s="17" t="s">
        <v>243</v>
      </c>
      <c r="F1876" s="17" t="s">
        <v>150</v>
      </c>
      <c r="G1876" s="17" t="n">
        <v>1</v>
      </c>
      <c r="H1876" s="17" t="n">
        <v>1</v>
      </c>
      <c r="I1876" s="17" t="n">
        <v>1</v>
      </c>
      <c r="J1876" s="17" t="n">
        <v>1</v>
      </c>
      <c r="K1876" s="17" t="n">
        <v>1</v>
      </c>
      <c r="L1876" s="17" t="n">
        <v>73</v>
      </c>
      <c r="M1876" s="17" t="n">
        <v>30</v>
      </c>
      <c r="N1876" s="17" t="n">
        <v>55</v>
      </c>
      <c r="O1876" s="17" t="n">
        <v>50</v>
      </c>
      <c r="P1876" s="17" t="n">
        <v>0</v>
      </c>
      <c r="Q1876" s="17" t="n">
        <v>0</v>
      </c>
      <c r="R1876" s="17" t="n">
        <v>0</v>
      </c>
      <c r="S1876" s="17" t="n">
        <v>0</v>
      </c>
      <c r="T1876" s="17" t="n">
        <v>0</v>
      </c>
    </row>
    <row r="1877" customFormat="false" ht="15" hidden="false" customHeight="true" outlineLevel="0" collapsed="false">
      <c r="A1877" s="17" t="s">
        <v>510</v>
      </c>
      <c r="B1877" s="17" t="s">
        <v>142</v>
      </c>
      <c r="C1877" s="17" t="s">
        <v>134</v>
      </c>
      <c r="D1877" s="17" t="s">
        <v>14446</v>
      </c>
      <c r="E1877" s="17" t="s">
        <v>243</v>
      </c>
      <c r="F1877" s="17" t="s">
        <v>158</v>
      </c>
      <c r="G1877" s="17" t="n">
        <v>1</v>
      </c>
      <c r="H1877" s="17" t="n">
        <v>0</v>
      </c>
      <c r="I1877" s="17" t="n">
        <v>0</v>
      </c>
      <c r="J1877" s="17" t="n">
        <v>0</v>
      </c>
      <c r="K1877" s="17" t="n">
        <v>1</v>
      </c>
      <c r="L1877" s="17" t="n">
        <v>3</v>
      </c>
      <c r="M1877" s="17" t="n">
        <v>0</v>
      </c>
      <c r="N1877" s="17" t="n">
        <v>0</v>
      </c>
      <c r="O1877" s="17" t="n">
        <v>0</v>
      </c>
      <c r="P1877" s="17" t="n">
        <v>0</v>
      </c>
      <c r="Q1877" s="17" t="n">
        <v>0</v>
      </c>
      <c r="R1877" s="17" t="n">
        <v>0</v>
      </c>
      <c r="S1877" s="17" t="n">
        <v>0</v>
      </c>
      <c r="T1877" s="17" t="n">
        <v>0</v>
      </c>
    </row>
    <row r="1878" customFormat="false" ht="15" hidden="false" customHeight="true" outlineLevel="0" collapsed="false">
      <c r="A1878" s="17" t="s">
        <v>510</v>
      </c>
      <c r="B1878" s="17" t="s">
        <v>142</v>
      </c>
      <c r="C1878" s="17" t="s">
        <v>148</v>
      </c>
      <c r="D1878" s="17" t="s">
        <v>14443</v>
      </c>
      <c r="E1878" s="17" t="s">
        <v>139</v>
      </c>
      <c r="F1878" s="17" t="s">
        <v>7</v>
      </c>
      <c r="G1878" s="17" t="n">
        <v>8</v>
      </c>
      <c r="H1878" s="17" t="n">
        <v>6</v>
      </c>
      <c r="I1878" s="17" t="n">
        <v>3</v>
      </c>
      <c r="J1878" s="17" t="n">
        <v>3</v>
      </c>
      <c r="K1878" s="17" t="n">
        <v>13</v>
      </c>
      <c r="L1878" s="17" t="n">
        <v>443</v>
      </c>
      <c r="M1878" s="17" t="n">
        <v>176</v>
      </c>
      <c r="N1878" s="17" t="n">
        <v>217</v>
      </c>
      <c r="O1878" s="17" t="n">
        <v>82</v>
      </c>
      <c r="P1878" s="17" t="n">
        <v>0</v>
      </c>
      <c r="Q1878" s="17" t="n">
        <v>0</v>
      </c>
      <c r="R1878" s="17" t="n">
        <v>0</v>
      </c>
      <c r="S1878" s="17" t="n">
        <v>0</v>
      </c>
      <c r="T1878" s="17" t="n">
        <v>0</v>
      </c>
    </row>
    <row r="1879" customFormat="false" ht="15" hidden="false" customHeight="true" outlineLevel="0" collapsed="false">
      <c r="A1879" s="17" t="s">
        <v>510</v>
      </c>
      <c r="B1879" s="17" t="s">
        <v>142</v>
      </c>
      <c r="C1879" s="17" t="s">
        <v>148</v>
      </c>
      <c r="D1879" s="17" t="s">
        <v>14443</v>
      </c>
      <c r="E1879" s="17" t="s">
        <v>139</v>
      </c>
      <c r="F1879" s="17" t="s">
        <v>140</v>
      </c>
      <c r="G1879" s="17" t="n">
        <v>1</v>
      </c>
      <c r="H1879" s="17" t="n">
        <v>1</v>
      </c>
      <c r="I1879" s="17" t="n">
        <v>1</v>
      </c>
      <c r="J1879" s="17" t="n">
        <v>0</v>
      </c>
      <c r="K1879" s="17" t="n">
        <v>2</v>
      </c>
      <c r="L1879" s="17" t="n">
        <v>3</v>
      </c>
      <c r="M1879" s="17" t="n">
        <v>11</v>
      </c>
      <c r="N1879" s="17" t="n">
        <v>44</v>
      </c>
      <c r="O1879" s="17" t="n">
        <v>0</v>
      </c>
      <c r="P1879" s="17" t="n">
        <v>0</v>
      </c>
      <c r="Q1879" s="17" t="n">
        <v>0</v>
      </c>
      <c r="R1879" s="17" t="n">
        <v>0</v>
      </c>
      <c r="S1879" s="17" t="n">
        <v>0</v>
      </c>
      <c r="T1879" s="17" t="n">
        <v>0</v>
      </c>
    </row>
    <row r="1880" customFormat="false" ht="15" hidden="false" customHeight="true" outlineLevel="0" collapsed="false">
      <c r="A1880" s="17" t="s">
        <v>510</v>
      </c>
      <c r="B1880" s="17" t="s">
        <v>142</v>
      </c>
      <c r="C1880" s="17" t="s">
        <v>148</v>
      </c>
      <c r="D1880" s="17" t="s">
        <v>14443</v>
      </c>
      <c r="E1880" s="17" t="s">
        <v>139</v>
      </c>
      <c r="F1880" s="17" t="s">
        <v>144</v>
      </c>
      <c r="G1880" s="17" t="n">
        <v>2</v>
      </c>
      <c r="H1880" s="17" t="n">
        <v>0</v>
      </c>
      <c r="I1880" s="17" t="n">
        <v>1</v>
      </c>
      <c r="J1880" s="17" t="n">
        <v>0</v>
      </c>
      <c r="K1880" s="17" t="n">
        <v>2</v>
      </c>
      <c r="L1880" s="17" t="n">
        <v>42</v>
      </c>
      <c r="M1880" s="17" t="n">
        <v>0</v>
      </c>
      <c r="N1880" s="17" t="n">
        <v>55</v>
      </c>
      <c r="O1880" s="17" t="n">
        <v>0</v>
      </c>
      <c r="P1880" s="17" t="n">
        <v>0</v>
      </c>
      <c r="Q1880" s="17" t="n">
        <v>0</v>
      </c>
      <c r="R1880" s="17" t="n">
        <v>0</v>
      </c>
      <c r="S1880" s="17" t="n">
        <v>0</v>
      </c>
      <c r="T1880" s="17" t="n">
        <v>0</v>
      </c>
    </row>
    <row r="1881" customFormat="false" ht="15" hidden="false" customHeight="true" outlineLevel="0" collapsed="false">
      <c r="A1881" s="17" t="s">
        <v>510</v>
      </c>
      <c r="B1881" s="17" t="s">
        <v>142</v>
      </c>
      <c r="C1881" s="17" t="s">
        <v>148</v>
      </c>
      <c r="D1881" s="17" t="s">
        <v>14443</v>
      </c>
      <c r="E1881" s="17" t="s">
        <v>139</v>
      </c>
      <c r="F1881" s="17" t="s">
        <v>150</v>
      </c>
      <c r="G1881" s="17" t="n">
        <v>4</v>
      </c>
      <c r="H1881" s="17" t="n">
        <v>4</v>
      </c>
      <c r="I1881" s="17" t="n">
        <v>2</v>
      </c>
      <c r="J1881" s="17" t="n">
        <v>3</v>
      </c>
      <c r="K1881" s="17" t="n">
        <v>9</v>
      </c>
      <c r="L1881" s="17" t="n">
        <v>394</v>
      </c>
      <c r="M1881" s="17" t="n">
        <v>134</v>
      </c>
      <c r="N1881" s="17" t="n">
        <v>66</v>
      </c>
      <c r="O1881" s="17" t="n">
        <v>82</v>
      </c>
      <c r="P1881" s="17" t="n">
        <v>0</v>
      </c>
      <c r="Q1881" s="17" t="n">
        <v>0</v>
      </c>
      <c r="R1881" s="17" t="n">
        <v>0</v>
      </c>
      <c r="S1881" s="17" t="n">
        <v>0</v>
      </c>
      <c r="T1881" s="17" t="n">
        <v>0</v>
      </c>
    </row>
    <row r="1882" customFormat="false" ht="15" hidden="false" customHeight="true" outlineLevel="0" collapsed="false">
      <c r="A1882" s="17" t="s">
        <v>510</v>
      </c>
      <c r="B1882" s="17" t="s">
        <v>142</v>
      </c>
      <c r="C1882" s="17" t="s">
        <v>148</v>
      </c>
      <c r="D1882" s="17" t="s">
        <v>14443</v>
      </c>
      <c r="E1882" s="17" t="s">
        <v>139</v>
      </c>
      <c r="F1882" s="17" t="s">
        <v>166</v>
      </c>
      <c r="G1882" s="17" t="n">
        <v>0</v>
      </c>
      <c r="H1882" s="17" t="n">
        <v>0</v>
      </c>
      <c r="I1882" s="17" t="n">
        <v>1</v>
      </c>
      <c r="J1882" s="17" t="n">
        <v>0</v>
      </c>
      <c r="K1882" s="17" t="n">
        <v>1</v>
      </c>
      <c r="L1882" s="17" t="n">
        <v>0</v>
      </c>
      <c r="M1882" s="17" t="n">
        <v>0</v>
      </c>
      <c r="N1882" s="17" t="n">
        <v>3</v>
      </c>
      <c r="O1882" s="17" t="n">
        <v>0</v>
      </c>
      <c r="P1882" s="17" t="n">
        <v>0</v>
      </c>
      <c r="Q1882" s="17" t="n">
        <v>0</v>
      </c>
      <c r="R1882" s="17" t="n">
        <v>0</v>
      </c>
      <c r="S1882" s="17" t="n">
        <v>0</v>
      </c>
      <c r="T1882" s="17" t="n">
        <v>0</v>
      </c>
    </row>
    <row r="1883" customFormat="false" ht="15" hidden="false" customHeight="true" outlineLevel="0" collapsed="false">
      <c r="A1883" s="17" t="s">
        <v>510</v>
      </c>
      <c r="B1883" s="17" t="s">
        <v>142</v>
      </c>
      <c r="C1883" s="17" t="s">
        <v>148</v>
      </c>
      <c r="D1883" s="17" t="s">
        <v>14443</v>
      </c>
      <c r="E1883" s="17" t="s">
        <v>139</v>
      </c>
      <c r="F1883" s="17" t="s">
        <v>158</v>
      </c>
      <c r="G1883" s="17" t="n">
        <v>1</v>
      </c>
      <c r="H1883" s="17" t="n">
        <v>2</v>
      </c>
      <c r="I1883" s="17" t="n">
        <v>2</v>
      </c>
      <c r="J1883" s="17" t="n">
        <v>0</v>
      </c>
      <c r="K1883" s="17" t="n">
        <v>2</v>
      </c>
      <c r="L1883" s="17" t="n">
        <v>4</v>
      </c>
      <c r="M1883" s="17" t="n">
        <v>24</v>
      </c>
      <c r="N1883" s="17" t="n">
        <v>45</v>
      </c>
      <c r="O1883" s="17" t="n">
        <v>0</v>
      </c>
      <c r="P1883" s="17" t="n">
        <v>0</v>
      </c>
      <c r="Q1883" s="17" t="n">
        <v>0</v>
      </c>
      <c r="R1883" s="17" t="n">
        <v>0</v>
      </c>
      <c r="S1883" s="17" t="n">
        <v>0</v>
      </c>
      <c r="T1883" s="17" t="n">
        <v>0</v>
      </c>
    </row>
    <row r="1884" customFormat="false" ht="15" hidden="false" customHeight="true" outlineLevel="0" collapsed="false">
      <c r="A1884" s="17" t="s">
        <v>510</v>
      </c>
      <c r="B1884" s="17" t="s">
        <v>142</v>
      </c>
      <c r="C1884" s="17" t="s">
        <v>148</v>
      </c>
      <c r="D1884" s="17" t="s">
        <v>14443</v>
      </c>
      <c r="E1884" s="17" t="s">
        <v>139</v>
      </c>
      <c r="F1884" s="17" t="s">
        <v>169</v>
      </c>
      <c r="G1884" s="17" t="n">
        <v>0</v>
      </c>
      <c r="H1884" s="17" t="n">
        <v>2</v>
      </c>
      <c r="I1884" s="17" t="n">
        <v>1</v>
      </c>
      <c r="J1884" s="17" t="n">
        <v>0</v>
      </c>
      <c r="K1884" s="17" t="n">
        <v>3</v>
      </c>
      <c r="L1884" s="17" t="n">
        <v>0</v>
      </c>
      <c r="M1884" s="17" t="n">
        <v>7</v>
      </c>
      <c r="N1884" s="17" t="n">
        <v>4</v>
      </c>
      <c r="O1884" s="17" t="n">
        <v>0</v>
      </c>
      <c r="P1884" s="17" t="n">
        <v>0</v>
      </c>
      <c r="Q1884" s="17" t="n">
        <v>0</v>
      </c>
      <c r="R1884" s="17" t="n">
        <v>0</v>
      </c>
      <c r="S1884" s="17" t="n">
        <v>0</v>
      </c>
      <c r="T1884" s="17" t="n">
        <v>0</v>
      </c>
    </row>
    <row r="1885" customFormat="false" ht="15" hidden="false" customHeight="true" outlineLevel="0" collapsed="false">
      <c r="A1885" s="17" t="s">
        <v>510</v>
      </c>
      <c r="B1885" s="17" t="s">
        <v>142</v>
      </c>
      <c r="C1885" s="17" t="s">
        <v>217</v>
      </c>
      <c r="D1885" s="17" t="s">
        <v>235</v>
      </c>
      <c r="E1885" s="17" t="s">
        <v>243</v>
      </c>
      <c r="F1885" s="17" t="s">
        <v>7</v>
      </c>
      <c r="G1885" s="17" t="n">
        <v>7</v>
      </c>
      <c r="H1885" s="17" t="n">
        <v>7</v>
      </c>
      <c r="I1885" s="17" t="n">
        <v>7</v>
      </c>
      <c r="J1885" s="17" t="n">
        <v>7</v>
      </c>
      <c r="K1885" s="17" t="n">
        <v>7</v>
      </c>
      <c r="L1885" s="17" t="n">
        <v>1433</v>
      </c>
      <c r="M1885" s="17" t="n">
        <v>1651</v>
      </c>
      <c r="N1885" s="17" t="n">
        <v>1784</v>
      </c>
      <c r="O1885" s="17" t="n">
        <v>448</v>
      </c>
      <c r="P1885" s="17" t="n">
        <v>0</v>
      </c>
      <c r="Q1885" s="17" t="n">
        <v>0</v>
      </c>
      <c r="R1885" s="17" t="n">
        <v>0</v>
      </c>
      <c r="S1885" s="17" t="n">
        <v>0</v>
      </c>
      <c r="T1885" s="17" t="n">
        <v>0</v>
      </c>
    </row>
    <row r="1886" customFormat="false" ht="15" hidden="false" customHeight="true" outlineLevel="0" collapsed="false">
      <c r="A1886" s="17" t="s">
        <v>510</v>
      </c>
      <c r="B1886" s="17" t="s">
        <v>142</v>
      </c>
      <c r="C1886" s="17" t="s">
        <v>217</v>
      </c>
      <c r="D1886" s="17" t="s">
        <v>235</v>
      </c>
      <c r="E1886" s="17" t="s">
        <v>243</v>
      </c>
      <c r="F1886" s="17" t="s">
        <v>140</v>
      </c>
      <c r="G1886" s="17" t="n">
        <v>4</v>
      </c>
      <c r="H1886" s="17" t="n">
        <v>4</v>
      </c>
      <c r="I1886" s="17" t="n">
        <v>6</v>
      </c>
      <c r="J1886" s="17" t="n">
        <v>2</v>
      </c>
      <c r="K1886" s="17" t="n">
        <v>6</v>
      </c>
      <c r="L1886" s="17" t="n">
        <v>66</v>
      </c>
      <c r="M1886" s="17" t="n">
        <v>181</v>
      </c>
      <c r="N1886" s="17" t="n">
        <v>157</v>
      </c>
      <c r="O1886" s="17" t="n">
        <v>100</v>
      </c>
      <c r="P1886" s="17" t="n">
        <v>0</v>
      </c>
      <c r="Q1886" s="17" t="n">
        <v>0</v>
      </c>
      <c r="R1886" s="17" t="n">
        <v>0</v>
      </c>
      <c r="S1886" s="17" t="n">
        <v>0</v>
      </c>
      <c r="T1886" s="17" t="n">
        <v>0</v>
      </c>
    </row>
    <row r="1887" customFormat="false" ht="15" hidden="false" customHeight="true" outlineLevel="0" collapsed="false">
      <c r="A1887" s="17" t="s">
        <v>510</v>
      </c>
      <c r="B1887" s="17" t="s">
        <v>142</v>
      </c>
      <c r="C1887" s="17" t="s">
        <v>217</v>
      </c>
      <c r="D1887" s="17" t="s">
        <v>235</v>
      </c>
      <c r="E1887" s="17" t="s">
        <v>243</v>
      </c>
      <c r="F1887" s="17" t="s">
        <v>144</v>
      </c>
      <c r="G1887" s="17" t="n">
        <v>0</v>
      </c>
      <c r="H1887" s="17" t="n">
        <v>0</v>
      </c>
      <c r="I1887" s="17" t="n">
        <v>0</v>
      </c>
      <c r="J1887" s="17" t="n">
        <v>1</v>
      </c>
      <c r="K1887" s="17" t="n">
        <v>1</v>
      </c>
      <c r="L1887" s="17" t="n">
        <v>0</v>
      </c>
      <c r="M1887" s="17" t="n">
        <v>0</v>
      </c>
      <c r="N1887" s="17" t="n">
        <v>0</v>
      </c>
      <c r="O1887" s="17" t="n">
        <v>2</v>
      </c>
      <c r="P1887" s="17" t="n">
        <v>0</v>
      </c>
      <c r="Q1887" s="17" t="n">
        <v>0</v>
      </c>
      <c r="R1887" s="17" t="n">
        <v>0</v>
      </c>
      <c r="S1887" s="17" t="n">
        <v>0</v>
      </c>
      <c r="T1887" s="17" t="n">
        <v>0</v>
      </c>
    </row>
    <row r="1888" customFormat="false" ht="15" hidden="false" customHeight="true" outlineLevel="0" collapsed="false">
      <c r="A1888" s="17" t="s">
        <v>510</v>
      </c>
      <c r="B1888" s="17" t="s">
        <v>142</v>
      </c>
      <c r="C1888" s="17" t="s">
        <v>217</v>
      </c>
      <c r="D1888" s="17" t="s">
        <v>235</v>
      </c>
      <c r="E1888" s="17" t="s">
        <v>243</v>
      </c>
      <c r="F1888" s="17" t="s">
        <v>150</v>
      </c>
      <c r="G1888" s="17" t="n">
        <v>7</v>
      </c>
      <c r="H1888" s="17" t="n">
        <v>7</v>
      </c>
      <c r="I1888" s="17" t="n">
        <v>7</v>
      </c>
      <c r="J1888" s="17" t="n">
        <v>6</v>
      </c>
      <c r="K1888" s="17" t="n">
        <v>7</v>
      </c>
      <c r="L1888" s="17" t="n">
        <v>1137</v>
      </c>
      <c r="M1888" s="17" t="n">
        <v>1221</v>
      </c>
      <c r="N1888" s="17" t="n">
        <v>1396</v>
      </c>
      <c r="O1888" s="17" t="n">
        <v>283</v>
      </c>
      <c r="P1888" s="17" t="n">
        <v>0</v>
      </c>
      <c r="Q1888" s="17" t="n">
        <v>0</v>
      </c>
      <c r="R1888" s="17" t="n">
        <v>0</v>
      </c>
      <c r="S1888" s="17" t="n">
        <v>0</v>
      </c>
      <c r="T1888" s="17" t="n">
        <v>0</v>
      </c>
    </row>
    <row r="1889" customFormat="false" ht="15" hidden="false" customHeight="true" outlineLevel="0" collapsed="false">
      <c r="A1889" s="17" t="s">
        <v>510</v>
      </c>
      <c r="B1889" s="17" t="s">
        <v>142</v>
      </c>
      <c r="C1889" s="17" t="s">
        <v>217</v>
      </c>
      <c r="D1889" s="17" t="s">
        <v>235</v>
      </c>
      <c r="E1889" s="17" t="s">
        <v>243</v>
      </c>
      <c r="F1889" s="17" t="s">
        <v>166</v>
      </c>
      <c r="G1889" s="17" t="n">
        <v>0</v>
      </c>
      <c r="H1889" s="17" t="n">
        <v>0</v>
      </c>
      <c r="I1889" s="17" t="n">
        <v>1</v>
      </c>
      <c r="J1889" s="17" t="n">
        <v>0</v>
      </c>
      <c r="K1889" s="17" t="n">
        <v>1</v>
      </c>
      <c r="L1889" s="17" t="n">
        <v>0</v>
      </c>
      <c r="M1889" s="17" t="n">
        <v>0</v>
      </c>
      <c r="N1889" s="17" t="n">
        <v>1</v>
      </c>
      <c r="O1889" s="17" t="n">
        <v>0</v>
      </c>
      <c r="P1889" s="17" t="n">
        <v>0</v>
      </c>
      <c r="Q1889" s="17" t="n">
        <v>0</v>
      </c>
      <c r="R1889" s="17" t="n">
        <v>0</v>
      </c>
      <c r="S1889" s="17" t="n">
        <v>0</v>
      </c>
      <c r="T1889" s="17" t="n">
        <v>0</v>
      </c>
    </row>
    <row r="1890" customFormat="false" ht="15" hidden="false" customHeight="true" outlineLevel="0" collapsed="false">
      <c r="A1890" s="17" t="s">
        <v>510</v>
      </c>
      <c r="B1890" s="17" t="s">
        <v>142</v>
      </c>
      <c r="C1890" s="17" t="s">
        <v>217</v>
      </c>
      <c r="D1890" s="17" t="s">
        <v>235</v>
      </c>
      <c r="E1890" s="17" t="s">
        <v>243</v>
      </c>
      <c r="F1890" s="17" t="s">
        <v>158</v>
      </c>
      <c r="G1890" s="17" t="n">
        <v>6</v>
      </c>
      <c r="H1890" s="17" t="n">
        <v>6</v>
      </c>
      <c r="I1890" s="17" t="n">
        <v>6</v>
      </c>
      <c r="J1890" s="17" t="n">
        <v>4</v>
      </c>
      <c r="K1890" s="17" t="n">
        <v>7</v>
      </c>
      <c r="L1890" s="17" t="n">
        <v>196</v>
      </c>
      <c r="M1890" s="17" t="n">
        <v>237</v>
      </c>
      <c r="N1890" s="17" t="n">
        <v>211</v>
      </c>
      <c r="O1890" s="17" t="n">
        <v>38</v>
      </c>
      <c r="P1890" s="17" t="n">
        <v>0</v>
      </c>
      <c r="Q1890" s="17" t="n">
        <v>0</v>
      </c>
      <c r="R1890" s="17" t="n">
        <v>0</v>
      </c>
      <c r="S1890" s="17" t="n">
        <v>0</v>
      </c>
      <c r="T1890" s="17" t="n">
        <v>0</v>
      </c>
    </row>
    <row r="1891" customFormat="false" ht="15" hidden="false" customHeight="true" outlineLevel="0" collapsed="false">
      <c r="A1891" s="17" t="s">
        <v>510</v>
      </c>
      <c r="B1891" s="17" t="s">
        <v>142</v>
      </c>
      <c r="C1891" s="17" t="s">
        <v>217</v>
      </c>
      <c r="D1891" s="17" t="s">
        <v>235</v>
      </c>
      <c r="E1891" s="17" t="s">
        <v>243</v>
      </c>
      <c r="F1891" s="17" t="s">
        <v>169</v>
      </c>
      <c r="G1891" s="17" t="n">
        <v>3</v>
      </c>
      <c r="H1891" s="17" t="n">
        <v>3</v>
      </c>
      <c r="I1891" s="17" t="n">
        <v>4</v>
      </c>
      <c r="J1891" s="17" t="n">
        <v>3</v>
      </c>
      <c r="K1891" s="17" t="n">
        <v>5</v>
      </c>
      <c r="L1891" s="17" t="n">
        <v>34</v>
      </c>
      <c r="M1891" s="17" t="n">
        <v>12</v>
      </c>
      <c r="N1891" s="17" t="n">
        <v>19</v>
      </c>
      <c r="O1891" s="17" t="n">
        <v>25</v>
      </c>
      <c r="P1891" s="17" t="n">
        <v>0</v>
      </c>
      <c r="Q1891" s="17" t="n">
        <v>0</v>
      </c>
      <c r="R1891" s="17" t="n">
        <v>0</v>
      </c>
      <c r="S1891" s="17" t="n">
        <v>0</v>
      </c>
      <c r="T1891" s="17" t="n">
        <v>0</v>
      </c>
    </row>
    <row r="1892" customFormat="false" ht="15" hidden="false" customHeight="true" outlineLevel="0" collapsed="false">
      <c r="A1892" s="17" t="s">
        <v>510</v>
      </c>
      <c r="B1892" s="17" t="s">
        <v>142</v>
      </c>
      <c r="C1892" s="17" t="s">
        <v>217</v>
      </c>
      <c r="D1892" s="17" t="s">
        <v>235</v>
      </c>
      <c r="E1892" s="17" t="s">
        <v>139</v>
      </c>
      <c r="F1892" s="17" t="s">
        <v>7</v>
      </c>
      <c r="G1892" s="17" t="n">
        <v>6</v>
      </c>
      <c r="H1892" s="17" t="n">
        <v>4</v>
      </c>
      <c r="I1892" s="17" t="n">
        <v>6</v>
      </c>
      <c r="J1892" s="17" t="n">
        <v>5</v>
      </c>
      <c r="K1892" s="17" t="n">
        <v>9</v>
      </c>
      <c r="L1892" s="17" t="n">
        <v>95</v>
      </c>
      <c r="M1892" s="17" t="n">
        <v>90</v>
      </c>
      <c r="N1892" s="17" t="n">
        <v>215</v>
      </c>
      <c r="O1892" s="17" t="n">
        <v>1545</v>
      </c>
      <c r="P1892" s="17" t="n">
        <v>0</v>
      </c>
      <c r="Q1892" s="17" t="n">
        <v>0</v>
      </c>
      <c r="R1892" s="17" t="n">
        <v>0</v>
      </c>
      <c r="S1892" s="17" t="n">
        <v>0</v>
      </c>
      <c r="T1892" s="17" t="n">
        <v>0</v>
      </c>
    </row>
    <row r="1893" customFormat="false" ht="15" hidden="false" customHeight="true" outlineLevel="0" collapsed="false">
      <c r="A1893" s="17" t="s">
        <v>510</v>
      </c>
      <c r="B1893" s="17" t="s">
        <v>142</v>
      </c>
      <c r="C1893" s="17" t="s">
        <v>217</v>
      </c>
      <c r="D1893" s="17" t="s">
        <v>235</v>
      </c>
      <c r="E1893" s="17" t="s">
        <v>139</v>
      </c>
      <c r="F1893" s="17" t="s">
        <v>140</v>
      </c>
      <c r="G1893" s="17" t="n">
        <v>1</v>
      </c>
      <c r="H1893" s="17" t="n">
        <v>2</v>
      </c>
      <c r="I1893" s="17" t="n">
        <v>1</v>
      </c>
      <c r="J1893" s="17" t="n">
        <v>3</v>
      </c>
      <c r="K1893" s="17" t="n">
        <v>5</v>
      </c>
      <c r="L1893" s="17" t="n">
        <v>1</v>
      </c>
      <c r="M1893" s="17" t="n">
        <v>9</v>
      </c>
      <c r="N1893" s="17" t="n">
        <v>3</v>
      </c>
      <c r="O1893" s="17" t="n">
        <v>62</v>
      </c>
      <c r="P1893" s="17" t="n">
        <v>0</v>
      </c>
      <c r="Q1893" s="17" t="n">
        <v>0</v>
      </c>
      <c r="R1893" s="17" t="n">
        <v>0</v>
      </c>
      <c r="S1893" s="17" t="n">
        <v>0</v>
      </c>
      <c r="T1893" s="17" t="n">
        <v>0</v>
      </c>
    </row>
    <row r="1894" customFormat="false" ht="15" hidden="false" customHeight="true" outlineLevel="0" collapsed="false">
      <c r="A1894" s="17" t="s">
        <v>510</v>
      </c>
      <c r="B1894" s="17" t="s">
        <v>142</v>
      </c>
      <c r="C1894" s="17" t="s">
        <v>217</v>
      </c>
      <c r="D1894" s="17" t="s">
        <v>235</v>
      </c>
      <c r="E1894" s="17" t="s">
        <v>139</v>
      </c>
      <c r="F1894" s="17" t="s">
        <v>144</v>
      </c>
      <c r="G1894" s="17" t="n">
        <v>0</v>
      </c>
      <c r="H1894" s="17" t="n">
        <v>0</v>
      </c>
      <c r="I1894" s="17" t="n">
        <v>0</v>
      </c>
      <c r="J1894" s="17" t="n">
        <v>1</v>
      </c>
      <c r="K1894" s="17" t="n">
        <v>1</v>
      </c>
      <c r="L1894" s="17" t="n">
        <v>0</v>
      </c>
      <c r="M1894" s="17" t="n">
        <v>0</v>
      </c>
      <c r="N1894" s="17" t="n">
        <v>0</v>
      </c>
      <c r="O1894" s="17" t="n">
        <v>8</v>
      </c>
      <c r="P1894" s="17" t="n">
        <v>0</v>
      </c>
      <c r="Q1894" s="17" t="n">
        <v>0</v>
      </c>
      <c r="R1894" s="17" t="n">
        <v>0</v>
      </c>
      <c r="S1894" s="17" t="n">
        <v>0</v>
      </c>
      <c r="T1894" s="17" t="n">
        <v>0</v>
      </c>
    </row>
    <row r="1895" customFormat="false" ht="15" hidden="false" customHeight="true" outlineLevel="0" collapsed="false">
      <c r="A1895" s="17" t="s">
        <v>510</v>
      </c>
      <c r="B1895" s="17" t="s">
        <v>142</v>
      </c>
      <c r="C1895" s="17" t="s">
        <v>217</v>
      </c>
      <c r="D1895" s="17" t="s">
        <v>235</v>
      </c>
      <c r="E1895" s="17" t="s">
        <v>139</v>
      </c>
      <c r="F1895" s="17" t="s">
        <v>150</v>
      </c>
      <c r="G1895" s="17" t="n">
        <v>6</v>
      </c>
      <c r="H1895" s="17" t="n">
        <v>4</v>
      </c>
      <c r="I1895" s="17" t="n">
        <v>6</v>
      </c>
      <c r="J1895" s="17" t="n">
        <v>4</v>
      </c>
      <c r="K1895" s="17" t="n">
        <v>9</v>
      </c>
      <c r="L1895" s="17" t="n">
        <v>69</v>
      </c>
      <c r="M1895" s="17" t="n">
        <v>79</v>
      </c>
      <c r="N1895" s="17" t="n">
        <v>157</v>
      </c>
      <c r="O1895" s="17" t="n">
        <v>1087</v>
      </c>
      <c r="P1895" s="17" t="n">
        <v>0</v>
      </c>
      <c r="Q1895" s="17" t="n">
        <v>0</v>
      </c>
      <c r="R1895" s="17" t="n">
        <v>0</v>
      </c>
      <c r="S1895" s="17" t="n">
        <v>0</v>
      </c>
      <c r="T1895" s="17" t="n">
        <v>0</v>
      </c>
    </row>
    <row r="1896" customFormat="false" ht="15" hidden="false" customHeight="true" outlineLevel="0" collapsed="false">
      <c r="A1896" s="17" t="s">
        <v>510</v>
      </c>
      <c r="B1896" s="17" t="s">
        <v>142</v>
      </c>
      <c r="C1896" s="17" t="s">
        <v>217</v>
      </c>
      <c r="D1896" s="17" t="s">
        <v>235</v>
      </c>
      <c r="E1896" s="17" t="s">
        <v>139</v>
      </c>
      <c r="F1896" s="17" t="s">
        <v>166</v>
      </c>
      <c r="G1896" s="17" t="n">
        <v>0</v>
      </c>
      <c r="H1896" s="17" t="n">
        <v>0</v>
      </c>
      <c r="I1896" s="17" t="n">
        <v>0</v>
      </c>
      <c r="J1896" s="17" t="n">
        <v>1</v>
      </c>
      <c r="K1896" s="17" t="n">
        <v>1</v>
      </c>
      <c r="L1896" s="17" t="n">
        <v>0</v>
      </c>
      <c r="M1896" s="17" t="n">
        <v>0</v>
      </c>
      <c r="N1896" s="17" t="n">
        <v>0</v>
      </c>
      <c r="O1896" s="17" t="n">
        <v>40</v>
      </c>
      <c r="P1896" s="17" t="n">
        <v>0</v>
      </c>
      <c r="Q1896" s="17" t="n">
        <v>0</v>
      </c>
      <c r="R1896" s="17" t="n">
        <v>0</v>
      </c>
      <c r="S1896" s="17" t="n">
        <v>0</v>
      </c>
      <c r="T1896" s="17" t="n">
        <v>0</v>
      </c>
    </row>
    <row r="1897" customFormat="false" ht="15" hidden="false" customHeight="true" outlineLevel="0" collapsed="false">
      <c r="A1897" s="17" t="s">
        <v>510</v>
      </c>
      <c r="B1897" s="17" t="s">
        <v>142</v>
      </c>
      <c r="C1897" s="17" t="s">
        <v>217</v>
      </c>
      <c r="D1897" s="17" t="s">
        <v>235</v>
      </c>
      <c r="E1897" s="17" t="s">
        <v>139</v>
      </c>
      <c r="F1897" s="17" t="s">
        <v>158</v>
      </c>
      <c r="G1897" s="17" t="n">
        <v>3</v>
      </c>
      <c r="H1897" s="17" t="n">
        <v>1</v>
      </c>
      <c r="I1897" s="17" t="n">
        <v>5</v>
      </c>
      <c r="J1897" s="17" t="n">
        <v>1</v>
      </c>
      <c r="K1897" s="17" t="n">
        <v>7</v>
      </c>
      <c r="L1897" s="17" t="n">
        <v>25</v>
      </c>
      <c r="M1897" s="17" t="n">
        <v>2</v>
      </c>
      <c r="N1897" s="17" t="n">
        <v>47</v>
      </c>
      <c r="O1897" s="17" t="n">
        <v>338</v>
      </c>
      <c r="P1897" s="17" t="n">
        <v>0</v>
      </c>
      <c r="Q1897" s="17" t="n">
        <v>0</v>
      </c>
      <c r="R1897" s="17" t="n">
        <v>0</v>
      </c>
      <c r="S1897" s="17" t="n">
        <v>0</v>
      </c>
      <c r="T1897" s="17" t="n">
        <v>0</v>
      </c>
    </row>
    <row r="1898" customFormat="false" ht="15" hidden="false" customHeight="true" outlineLevel="0" collapsed="false">
      <c r="A1898" s="17" t="s">
        <v>510</v>
      </c>
      <c r="B1898" s="17" t="s">
        <v>142</v>
      </c>
      <c r="C1898" s="17" t="s">
        <v>217</v>
      </c>
      <c r="D1898" s="17" t="s">
        <v>235</v>
      </c>
      <c r="E1898" s="17" t="s">
        <v>139</v>
      </c>
      <c r="F1898" s="17" t="s">
        <v>169</v>
      </c>
      <c r="G1898" s="17" t="n">
        <v>0</v>
      </c>
      <c r="H1898" s="17" t="n">
        <v>0</v>
      </c>
      <c r="I1898" s="17" t="n">
        <v>1</v>
      </c>
      <c r="J1898" s="17" t="n">
        <v>1</v>
      </c>
      <c r="K1898" s="17" t="n">
        <v>1</v>
      </c>
      <c r="L1898" s="17" t="n">
        <v>0</v>
      </c>
      <c r="M1898" s="17" t="n">
        <v>0</v>
      </c>
      <c r="N1898" s="17" t="n">
        <v>8</v>
      </c>
      <c r="O1898" s="17" t="n">
        <v>10</v>
      </c>
      <c r="P1898" s="17" t="n">
        <v>0</v>
      </c>
      <c r="Q1898" s="17" t="n">
        <v>0</v>
      </c>
      <c r="R1898" s="17" t="n">
        <v>0</v>
      </c>
      <c r="S1898" s="17" t="n">
        <v>0</v>
      </c>
      <c r="T1898" s="17" t="n">
        <v>0</v>
      </c>
    </row>
    <row r="1899" customFormat="false" ht="15" hidden="false" customHeight="true" outlineLevel="0" collapsed="false">
      <c r="A1899" s="17" t="s">
        <v>510</v>
      </c>
      <c r="B1899" s="17" t="s">
        <v>142</v>
      </c>
      <c r="C1899" s="17" t="s">
        <v>217</v>
      </c>
      <c r="D1899" s="17" t="s">
        <v>218</v>
      </c>
      <c r="E1899" s="17" t="s">
        <v>243</v>
      </c>
      <c r="F1899" s="17" t="s">
        <v>7</v>
      </c>
      <c r="G1899" s="17" t="n">
        <v>1</v>
      </c>
      <c r="H1899" s="17" t="n">
        <v>1</v>
      </c>
      <c r="I1899" s="17" t="n">
        <v>1</v>
      </c>
      <c r="J1899" s="17" t="n">
        <v>1</v>
      </c>
      <c r="K1899" s="17" t="n">
        <v>1</v>
      </c>
      <c r="L1899" s="17" t="n">
        <v>110</v>
      </c>
      <c r="M1899" s="17" t="n">
        <v>54</v>
      </c>
      <c r="N1899" s="17" t="n">
        <v>8</v>
      </c>
      <c r="O1899" s="17" t="n">
        <v>14</v>
      </c>
      <c r="P1899" s="17" t="n">
        <v>0</v>
      </c>
      <c r="Q1899" s="17" t="n">
        <v>0</v>
      </c>
      <c r="R1899" s="17" t="n">
        <v>0</v>
      </c>
      <c r="S1899" s="17" t="n">
        <v>0</v>
      </c>
      <c r="T1899" s="17" t="n">
        <v>0</v>
      </c>
    </row>
    <row r="1900" customFormat="false" ht="15" hidden="false" customHeight="true" outlineLevel="0" collapsed="false">
      <c r="A1900" s="17" t="s">
        <v>510</v>
      </c>
      <c r="B1900" s="17" t="s">
        <v>142</v>
      </c>
      <c r="C1900" s="17" t="s">
        <v>217</v>
      </c>
      <c r="D1900" s="17" t="s">
        <v>218</v>
      </c>
      <c r="E1900" s="17" t="s">
        <v>243</v>
      </c>
      <c r="F1900" s="17" t="s">
        <v>140</v>
      </c>
      <c r="G1900" s="17" t="n">
        <v>0</v>
      </c>
      <c r="H1900" s="17" t="n">
        <v>1</v>
      </c>
      <c r="I1900" s="17" t="n">
        <v>1</v>
      </c>
      <c r="J1900" s="17" t="n">
        <v>0</v>
      </c>
      <c r="K1900" s="17" t="n">
        <v>1</v>
      </c>
      <c r="L1900" s="17" t="n">
        <v>0</v>
      </c>
      <c r="M1900" s="17" t="n">
        <v>1</v>
      </c>
      <c r="N1900" s="17" t="n">
        <v>1</v>
      </c>
      <c r="O1900" s="17" t="n">
        <v>0</v>
      </c>
      <c r="P1900" s="17" t="n">
        <v>0</v>
      </c>
      <c r="Q1900" s="17" t="n">
        <v>0</v>
      </c>
      <c r="R1900" s="17" t="n">
        <v>0</v>
      </c>
      <c r="S1900" s="17" t="n">
        <v>0</v>
      </c>
      <c r="T1900" s="17" t="n">
        <v>0</v>
      </c>
    </row>
    <row r="1901" customFormat="false" ht="15" hidden="false" customHeight="true" outlineLevel="0" collapsed="false">
      <c r="A1901" s="17" t="s">
        <v>510</v>
      </c>
      <c r="B1901" s="17" t="s">
        <v>142</v>
      </c>
      <c r="C1901" s="17" t="s">
        <v>217</v>
      </c>
      <c r="D1901" s="17" t="s">
        <v>218</v>
      </c>
      <c r="E1901" s="17" t="s">
        <v>243</v>
      </c>
      <c r="F1901" s="17" t="s">
        <v>150</v>
      </c>
      <c r="G1901" s="17" t="n">
        <v>1</v>
      </c>
      <c r="H1901" s="17" t="n">
        <v>1</v>
      </c>
      <c r="I1901" s="17" t="n">
        <v>1</v>
      </c>
      <c r="J1901" s="17" t="n">
        <v>1</v>
      </c>
      <c r="K1901" s="17" t="n">
        <v>1</v>
      </c>
      <c r="L1901" s="17" t="n">
        <v>106</v>
      </c>
      <c r="M1901" s="17" t="n">
        <v>40</v>
      </c>
      <c r="N1901" s="17" t="n">
        <v>2</v>
      </c>
      <c r="O1901" s="17" t="n">
        <v>14</v>
      </c>
      <c r="P1901" s="17" t="n">
        <v>0</v>
      </c>
      <c r="Q1901" s="17" t="n">
        <v>0</v>
      </c>
      <c r="R1901" s="17" t="n">
        <v>0</v>
      </c>
      <c r="S1901" s="17" t="n">
        <v>0</v>
      </c>
      <c r="T1901" s="17" t="n">
        <v>0</v>
      </c>
    </row>
    <row r="1902" customFormat="false" ht="15" hidden="false" customHeight="true" outlineLevel="0" collapsed="false">
      <c r="A1902" s="17" t="s">
        <v>510</v>
      </c>
      <c r="B1902" s="17" t="s">
        <v>142</v>
      </c>
      <c r="C1902" s="17" t="s">
        <v>217</v>
      </c>
      <c r="D1902" s="17" t="s">
        <v>218</v>
      </c>
      <c r="E1902" s="17" t="s">
        <v>243</v>
      </c>
      <c r="F1902" s="17" t="s">
        <v>166</v>
      </c>
      <c r="G1902" s="17" t="n">
        <v>0</v>
      </c>
      <c r="H1902" s="17" t="n">
        <v>1</v>
      </c>
      <c r="I1902" s="17" t="n">
        <v>0</v>
      </c>
      <c r="J1902" s="17" t="n">
        <v>0</v>
      </c>
      <c r="K1902" s="17" t="n">
        <v>1</v>
      </c>
      <c r="L1902" s="17" t="n">
        <v>0</v>
      </c>
      <c r="M1902" s="17" t="n">
        <v>4</v>
      </c>
      <c r="N1902" s="17" t="n">
        <v>0</v>
      </c>
      <c r="O1902" s="17" t="n">
        <v>0</v>
      </c>
      <c r="P1902" s="17" t="n">
        <v>0</v>
      </c>
      <c r="Q1902" s="17" t="n">
        <v>0</v>
      </c>
      <c r="R1902" s="17" t="n">
        <v>0</v>
      </c>
      <c r="S1902" s="17" t="n">
        <v>0</v>
      </c>
      <c r="T1902" s="17" t="n">
        <v>0</v>
      </c>
    </row>
    <row r="1903" customFormat="false" ht="15" hidden="false" customHeight="true" outlineLevel="0" collapsed="false">
      <c r="A1903" s="17" t="s">
        <v>510</v>
      </c>
      <c r="B1903" s="17" t="s">
        <v>142</v>
      </c>
      <c r="C1903" s="17" t="s">
        <v>217</v>
      </c>
      <c r="D1903" s="17" t="s">
        <v>218</v>
      </c>
      <c r="E1903" s="17" t="s">
        <v>243</v>
      </c>
      <c r="F1903" s="17" t="s">
        <v>158</v>
      </c>
      <c r="G1903" s="17" t="n">
        <v>1</v>
      </c>
      <c r="H1903" s="17" t="n">
        <v>1</v>
      </c>
      <c r="I1903" s="17" t="n">
        <v>1</v>
      </c>
      <c r="J1903" s="17" t="n">
        <v>0</v>
      </c>
      <c r="K1903" s="17" t="n">
        <v>1</v>
      </c>
      <c r="L1903" s="17" t="n">
        <v>4</v>
      </c>
      <c r="M1903" s="17" t="n">
        <v>9</v>
      </c>
      <c r="N1903" s="17" t="n">
        <v>5</v>
      </c>
      <c r="O1903" s="17" t="n">
        <v>0</v>
      </c>
      <c r="P1903" s="17" t="n">
        <v>0</v>
      </c>
      <c r="Q1903" s="17" t="n">
        <v>0</v>
      </c>
      <c r="R1903" s="17" t="n">
        <v>0</v>
      </c>
      <c r="S1903" s="17" t="n">
        <v>0</v>
      </c>
      <c r="T1903" s="17" t="n">
        <v>0</v>
      </c>
    </row>
    <row r="1904" customFormat="false" ht="15" hidden="false" customHeight="true" outlineLevel="0" collapsed="false">
      <c r="A1904" s="17" t="s">
        <v>510</v>
      </c>
      <c r="B1904" s="17" t="s">
        <v>142</v>
      </c>
      <c r="C1904" s="17" t="s">
        <v>217</v>
      </c>
      <c r="D1904" s="17" t="s">
        <v>274</v>
      </c>
      <c r="E1904" s="17" t="s">
        <v>243</v>
      </c>
      <c r="F1904" s="17" t="s">
        <v>7</v>
      </c>
      <c r="G1904" s="17" t="n">
        <v>1</v>
      </c>
      <c r="H1904" s="17" t="n">
        <v>1</v>
      </c>
      <c r="I1904" s="17" t="n">
        <v>1</v>
      </c>
      <c r="J1904" s="17" t="n">
        <v>1</v>
      </c>
      <c r="K1904" s="17" t="n">
        <v>1</v>
      </c>
      <c r="L1904" s="17" t="n">
        <v>229</v>
      </c>
      <c r="M1904" s="17" t="n">
        <v>244</v>
      </c>
      <c r="N1904" s="17" t="n">
        <v>225</v>
      </c>
      <c r="O1904" s="17" t="n">
        <v>87</v>
      </c>
      <c r="P1904" s="17" t="n">
        <v>0</v>
      </c>
      <c r="Q1904" s="17" t="n">
        <v>0</v>
      </c>
      <c r="R1904" s="17" t="n">
        <v>0</v>
      </c>
      <c r="S1904" s="17" t="n">
        <v>0</v>
      </c>
      <c r="T1904" s="17" t="n">
        <v>0</v>
      </c>
    </row>
    <row r="1905" customFormat="false" ht="15" hidden="false" customHeight="true" outlineLevel="0" collapsed="false">
      <c r="A1905" s="17" t="s">
        <v>510</v>
      </c>
      <c r="B1905" s="17" t="s">
        <v>142</v>
      </c>
      <c r="C1905" s="17" t="s">
        <v>217</v>
      </c>
      <c r="D1905" s="17" t="s">
        <v>274</v>
      </c>
      <c r="E1905" s="17" t="s">
        <v>243</v>
      </c>
      <c r="F1905" s="17" t="s">
        <v>140</v>
      </c>
      <c r="G1905" s="17" t="n">
        <v>1</v>
      </c>
      <c r="H1905" s="17" t="n">
        <v>1</v>
      </c>
      <c r="I1905" s="17" t="n">
        <v>1</v>
      </c>
      <c r="J1905" s="17" t="n">
        <v>1</v>
      </c>
      <c r="K1905" s="17" t="n">
        <v>1</v>
      </c>
      <c r="L1905" s="17" t="n">
        <v>16</v>
      </c>
      <c r="M1905" s="17" t="n">
        <v>104</v>
      </c>
      <c r="N1905" s="17" t="n">
        <v>24</v>
      </c>
      <c r="O1905" s="17" t="n">
        <v>2</v>
      </c>
      <c r="P1905" s="17" t="n">
        <v>0</v>
      </c>
      <c r="Q1905" s="17" t="n">
        <v>0</v>
      </c>
      <c r="R1905" s="17" t="n">
        <v>0</v>
      </c>
      <c r="S1905" s="17" t="n">
        <v>0</v>
      </c>
      <c r="T1905" s="17" t="n">
        <v>0</v>
      </c>
    </row>
    <row r="1906" customFormat="false" ht="15" hidden="false" customHeight="true" outlineLevel="0" collapsed="false">
      <c r="A1906" s="17" t="s">
        <v>510</v>
      </c>
      <c r="B1906" s="17" t="s">
        <v>142</v>
      </c>
      <c r="C1906" s="17" t="s">
        <v>217</v>
      </c>
      <c r="D1906" s="17" t="s">
        <v>274</v>
      </c>
      <c r="E1906" s="17" t="s">
        <v>243</v>
      </c>
      <c r="F1906" s="17" t="s">
        <v>144</v>
      </c>
      <c r="G1906" s="17" t="n">
        <v>1</v>
      </c>
      <c r="H1906" s="17" t="n">
        <v>1</v>
      </c>
      <c r="I1906" s="17" t="n">
        <v>1</v>
      </c>
      <c r="J1906" s="17" t="n">
        <v>0</v>
      </c>
      <c r="K1906" s="17" t="n">
        <v>1</v>
      </c>
      <c r="L1906" s="17" t="n">
        <v>21</v>
      </c>
      <c r="M1906" s="17" t="n">
        <v>7</v>
      </c>
      <c r="N1906" s="17" t="n">
        <v>5</v>
      </c>
      <c r="O1906" s="17" t="n">
        <v>0</v>
      </c>
      <c r="P1906" s="17" t="n">
        <v>0</v>
      </c>
      <c r="Q1906" s="17" t="n">
        <v>0</v>
      </c>
      <c r="R1906" s="17" t="n">
        <v>0</v>
      </c>
      <c r="S1906" s="17" t="n">
        <v>0</v>
      </c>
      <c r="T1906" s="17" t="n">
        <v>0</v>
      </c>
    </row>
    <row r="1907" customFormat="false" ht="15" hidden="false" customHeight="true" outlineLevel="0" collapsed="false">
      <c r="A1907" s="17" t="s">
        <v>510</v>
      </c>
      <c r="B1907" s="17" t="s">
        <v>142</v>
      </c>
      <c r="C1907" s="17" t="s">
        <v>217</v>
      </c>
      <c r="D1907" s="17" t="s">
        <v>274</v>
      </c>
      <c r="E1907" s="17" t="s">
        <v>243</v>
      </c>
      <c r="F1907" s="17" t="s">
        <v>150</v>
      </c>
      <c r="G1907" s="17" t="n">
        <v>1</v>
      </c>
      <c r="H1907" s="17" t="n">
        <v>1</v>
      </c>
      <c r="I1907" s="17" t="n">
        <v>1</v>
      </c>
      <c r="J1907" s="17" t="n">
        <v>1</v>
      </c>
      <c r="K1907" s="17" t="n">
        <v>1</v>
      </c>
      <c r="L1907" s="17" t="n">
        <v>142</v>
      </c>
      <c r="M1907" s="17" t="n">
        <v>122</v>
      </c>
      <c r="N1907" s="17" t="n">
        <v>166</v>
      </c>
      <c r="O1907" s="17" t="n">
        <v>72</v>
      </c>
      <c r="P1907" s="17" t="n">
        <v>0</v>
      </c>
      <c r="Q1907" s="17" t="n">
        <v>0</v>
      </c>
      <c r="R1907" s="17" t="n">
        <v>0</v>
      </c>
      <c r="S1907" s="17" t="n">
        <v>0</v>
      </c>
      <c r="T1907" s="17" t="n">
        <v>0</v>
      </c>
    </row>
    <row r="1908" customFormat="false" ht="15" hidden="false" customHeight="true" outlineLevel="0" collapsed="false">
      <c r="A1908" s="17" t="s">
        <v>510</v>
      </c>
      <c r="B1908" s="17" t="s">
        <v>142</v>
      </c>
      <c r="C1908" s="17" t="s">
        <v>217</v>
      </c>
      <c r="D1908" s="17" t="s">
        <v>274</v>
      </c>
      <c r="E1908" s="17" t="s">
        <v>243</v>
      </c>
      <c r="F1908" s="17" t="s">
        <v>158</v>
      </c>
      <c r="G1908" s="17" t="n">
        <v>1</v>
      </c>
      <c r="H1908" s="17" t="n">
        <v>1</v>
      </c>
      <c r="I1908" s="17" t="n">
        <v>1</v>
      </c>
      <c r="J1908" s="17" t="n">
        <v>1</v>
      </c>
      <c r="K1908" s="17" t="n">
        <v>1</v>
      </c>
      <c r="L1908" s="17" t="n">
        <v>48</v>
      </c>
      <c r="M1908" s="17" t="n">
        <v>10</v>
      </c>
      <c r="N1908" s="17" t="n">
        <v>30</v>
      </c>
      <c r="O1908" s="17" t="n">
        <v>13</v>
      </c>
      <c r="P1908" s="17" t="n">
        <v>0</v>
      </c>
      <c r="Q1908" s="17" t="n">
        <v>0</v>
      </c>
      <c r="R1908" s="17" t="n">
        <v>0</v>
      </c>
      <c r="S1908" s="17" t="n">
        <v>0</v>
      </c>
      <c r="T1908" s="17" t="n">
        <v>0</v>
      </c>
    </row>
    <row r="1909" customFormat="false" ht="15" hidden="false" customHeight="true" outlineLevel="0" collapsed="false">
      <c r="A1909" s="17" t="s">
        <v>510</v>
      </c>
      <c r="B1909" s="17" t="s">
        <v>142</v>
      </c>
      <c r="C1909" s="17" t="s">
        <v>217</v>
      </c>
      <c r="D1909" s="17" t="s">
        <v>274</v>
      </c>
      <c r="E1909" s="17" t="s">
        <v>243</v>
      </c>
      <c r="F1909" s="17" t="s">
        <v>169</v>
      </c>
      <c r="G1909" s="17" t="n">
        <v>1</v>
      </c>
      <c r="H1909" s="17" t="n">
        <v>1</v>
      </c>
      <c r="I1909" s="17" t="n">
        <v>0</v>
      </c>
      <c r="J1909" s="17" t="n">
        <v>0</v>
      </c>
      <c r="K1909" s="17" t="n">
        <v>1</v>
      </c>
      <c r="L1909" s="17" t="n">
        <v>2</v>
      </c>
      <c r="M1909" s="17" t="n">
        <v>1</v>
      </c>
      <c r="N1909" s="17" t="n">
        <v>0</v>
      </c>
      <c r="O1909" s="17" t="n">
        <v>0</v>
      </c>
      <c r="P1909" s="17" t="n">
        <v>0</v>
      </c>
      <c r="Q1909" s="17" t="n">
        <v>0</v>
      </c>
      <c r="R1909" s="17" t="n">
        <v>0</v>
      </c>
      <c r="S1909" s="17" t="n">
        <v>0</v>
      </c>
      <c r="T1909" s="17" t="n">
        <v>0</v>
      </c>
    </row>
    <row r="1910" customFormat="false" ht="15" hidden="false" customHeight="true" outlineLevel="0" collapsed="false">
      <c r="A1910" s="17" t="s">
        <v>510</v>
      </c>
      <c r="B1910" s="17" t="s">
        <v>142</v>
      </c>
      <c r="C1910" s="17" t="s">
        <v>217</v>
      </c>
      <c r="D1910" s="17" t="s">
        <v>274</v>
      </c>
      <c r="E1910" s="17" t="s">
        <v>139</v>
      </c>
      <c r="F1910" s="17" t="s">
        <v>7</v>
      </c>
      <c r="G1910" s="17" t="n">
        <v>1</v>
      </c>
      <c r="H1910" s="17" t="n">
        <v>1</v>
      </c>
      <c r="I1910" s="17" t="n">
        <v>0</v>
      </c>
      <c r="J1910" s="17" t="n">
        <v>0</v>
      </c>
      <c r="K1910" s="17" t="n">
        <v>1</v>
      </c>
      <c r="L1910" s="17" t="n">
        <v>462</v>
      </c>
      <c r="M1910" s="17" t="n">
        <v>74</v>
      </c>
      <c r="N1910" s="17" t="n">
        <v>0</v>
      </c>
      <c r="O1910" s="17" t="n">
        <v>0</v>
      </c>
      <c r="P1910" s="17" t="n">
        <v>0</v>
      </c>
      <c r="Q1910" s="17" t="n">
        <v>0</v>
      </c>
      <c r="R1910" s="17" t="n">
        <v>0</v>
      </c>
      <c r="S1910" s="17" t="n">
        <v>0</v>
      </c>
      <c r="T1910" s="17" t="n">
        <v>0</v>
      </c>
    </row>
    <row r="1911" customFormat="false" ht="15" hidden="false" customHeight="true" outlineLevel="0" collapsed="false">
      <c r="A1911" s="17" t="s">
        <v>510</v>
      </c>
      <c r="B1911" s="17" t="s">
        <v>142</v>
      </c>
      <c r="C1911" s="17" t="s">
        <v>217</v>
      </c>
      <c r="D1911" s="17" t="s">
        <v>274</v>
      </c>
      <c r="E1911" s="17" t="s">
        <v>139</v>
      </c>
      <c r="F1911" s="17" t="s">
        <v>140</v>
      </c>
      <c r="G1911" s="17" t="n">
        <v>1</v>
      </c>
      <c r="H1911" s="17" t="n">
        <v>0</v>
      </c>
      <c r="I1911" s="17" t="n">
        <v>0</v>
      </c>
      <c r="J1911" s="17" t="n">
        <v>0</v>
      </c>
      <c r="K1911" s="17" t="n">
        <v>1</v>
      </c>
      <c r="L1911" s="17" t="n">
        <v>36</v>
      </c>
      <c r="M1911" s="17" t="n">
        <v>0</v>
      </c>
      <c r="N1911" s="17" t="n">
        <v>0</v>
      </c>
      <c r="O1911" s="17" t="n">
        <v>0</v>
      </c>
      <c r="P1911" s="17" t="n">
        <v>0</v>
      </c>
      <c r="Q1911" s="17" t="n">
        <v>0</v>
      </c>
      <c r="R1911" s="17" t="n">
        <v>0</v>
      </c>
      <c r="S1911" s="17" t="n">
        <v>0</v>
      </c>
      <c r="T1911" s="17" t="n">
        <v>0</v>
      </c>
    </row>
    <row r="1912" customFormat="false" ht="15" hidden="false" customHeight="true" outlineLevel="0" collapsed="false">
      <c r="A1912" s="17" t="s">
        <v>510</v>
      </c>
      <c r="B1912" s="17" t="s">
        <v>142</v>
      </c>
      <c r="C1912" s="17" t="s">
        <v>217</v>
      </c>
      <c r="D1912" s="17" t="s">
        <v>274</v>
      </c>
      <c r="E1912" s="17" t="s">
        <v>139</v>
      </c>
      <c r="F1912" s="17" t="s">
        <v>144</v>
      </c>
      <c r="G1912" s="17" t="n">
        <v>1</v>
      </c>
      <c r="H1912" s="17" t="n">
        <v>0</v>
      </c>
      <c r="I1912" s="17" t="n">
        <v>0</v>
      </c>
      <c r="J1912" s="17" t="n">
        <v>0</v>
      </c>
      <c r="K1912" s="17" t="n">
        <v>1</v>
      </c>
      <c r="L1912" s="17" t="n">
        <v>2</v>
      </c>
      <c r="M1912" s="17" t="n">
        <v>0</v>
      </c>
      <c r="N1912" s="17" t="n">
        <v>0</v>
      </c>
      <c r="O1912" s="17" t="n">
        <v>0</v>
      </c>
      <c r="P1912" s="17" t="n">
        <v>0</v>
      </c>
      <c r="Q1912" s="17" t="n">
        <v>0</v>
      </c>
      <c r="R1912" s="17" t="n">
        <v>0</v>
      </c>
      <c r="S1912" s="17" t="n">
        <v>0</v>
      </c>
      <c r="T1912" s="17" t="n">
        <v>0</v>
      </c>
    </row>
    <row r="1913" customFormat="false" ht="15" hidden="false" customHeight="true" outlineLevel="0" collapsed="false">
      <c r="A1913" s="17" t="s">
        <v>510</v>
      </c>
      <c r="B1913" s="17" t="s">
        <v>142</v>
      </c>
      <c r="C1913" s="17" t="s">
        <v>217</v>
      </c>
      <c r="D1913" s="17" t="s">
        <v>274</v>
      </c>
      <c r="E1913" s="17" t="s">
        <v>139</v>
      </c>
      <c r="F1913" s="17" t="s">
        <v>150</v>
      </c>
      <c r="G1913" s="17" t="n">
        <v>1</v>
      </c>
      <c r="H1913" s="17" t="n">
        <v>1</v>
      </c>
      <c r="I1913" s="17" t="n">
        <v>0</v>
      </c>
      <c r="J1913" s="17" t="n">
        <v>0</v>
      </c>
      <c r="K1913" s="17" t="n">
        <v>1</v>
      </c>
      <c r="L1913" s="17" t="n">
        <v>389</v>
      </c>
      <c r="M1913" s="17" t="n">
        <v>52</v>
      </c>
      <c r="N1913" s="17" t="n">
        <v>0</v>
      </c>
      <c r="O1913" s="17" t="n">
        <v>0</v>
      </c>
      <c r="P1913" s="17" t="n">
        <v>0</v>
      </c>
      <c r="Q1913" s="17" t="n">
        <v>0</v>
      </c>
      <c r="R1913" s="17" t="n">
        <v>0</v>
      </c>
      <c r="S1913" s="17" t="n">
        <v>0</v>
      </c>
      <c r="T1913" s="17" t="n">
        <v>0</v>
      </c>
    </row>
    <row r="1914" customFormat="false" ht="15" hidden="false" customHeight="true" outlineLevel="0" collapsed="false">
      <c r="A1914" s="17" t="s">
        <v>510</v>
      </c>
      <c r="B1914" s="17" t="s">
        <v>142</v>
      </c>
      <c r="C1914" s="17" t="s">
        <v>217</v>
      </c>
      <c r="D1914" s="17" t="s">
        <v>274</v>
      </c>
      <c r="E1914" s="17" t="s">
        <v>139</v>
      </c>
      <c r="F1914" s="17" t="s">
        <v>166</v>
      </c>
      <c r="G1914" s="17" t="n">
        <v>1</v>
      </c>
      <c r="H1914" s="17" t="n">
        <v>0</v>
      </c>
      <c r="I1914" s="17" t="n">
        <v>0</v>
      </c>
      <c r="J1914" s="17" t="n">
        <v>0</v>
      </c>
      <c r="K1914" s="17" t="n">
        <v>1</v>
      </c>
      <c r="L1914" s="17" t="n">
        <v>19</v>
      </c>
      <c r="M1914" s="17" t="n">
        <v>0</v>
      </c>
      <c r="N1914" s="17" t="n">
        <v>0</v>
      </c>
      <c r="O1914" s="17" t="n">
        <v>0</v>
      </c>
      <c r="P1914" s="17" t="n">
        <v>0</v>
      </c>
      <c r="Q1914" s="17" t="n">
        <v>0</v>
      </c>
      <c r="R1914" s="17" t="n">
        <v>0</v>
      </c>
      <c r="S1914" s="17" t="n">
        <v>0</v>
      </c>
      <c r="T1914" s="17" t="n">
        <v>0</v>
      </c>
    </row>
    <row r="1915" customFormat="false" ht="15" hidden="false" customHeight="true" outlineLevel="0" collapsed="false">
      <c r="A1915" s="17" t="s">
        <v>510</v>
      </c>
      <c r="B1915" s="17" t="s">
        <v>142</v>
      </c>
      <c r="C1915" s="17" t="s">
        <v>217</v>
      </c>
      <c r="D1915" s="17" t="s">
        <v>274</v>
      </c>
      <c r="E1915" s="17" t="s">
        <v>139</v>
      </c>
      <c r="F1915" s="17" t="s">
        <v>158</v>
      </c>
      <c r="G1915" s="17" t="n">
        <v>1</v>
      </c>
      <c r="H1915" s="17" t="n">
        <v>1</v>
      </c>
      <c r="I1915" s="17" t="n">
        <v>0</v>
      </c>
      <c r="J1915" s="17" t="n">
        <v>0</v>
      </c>
      <c r="K1915" s="17" t="n">
        <v>1</v>
      </c>
      <c r="L1915" s="17" t="n">
        <v>16</v>
      </c>
      <c r="M1915" s="17" t="n">
        <v>22</v>
      </c>
      <c r="N1915" s="17" t="n">
        <v>0</v>
      </c>
      <c r="O1915" s="17" t="n">
        <v>0</v>
      </c>
      <c r="P1915" s="17" t="n">
        <v>0</v>
      </c>
      <c r="Q1915" s="17" t="n">
        <v>0</v>
      </c>
      <c r="R1915" s="17" t="n">
        <v>0</v>
      </c>
      <c r="S1915" s="17" t="n">
        <v>0</v>
      </c>
      <c r="T1915" s="17" t="n">
        <v>0</v>
      </c>
    </row>
    <row r="1916" customFormat="false" ht="15" hidden="false" customHeight="true" outlineLevel="0" collapsed="false">
      <c r="A1916" s="17" t="s">
        <v>510</v>
      </c>
      <c r="B1916" s="17" t="s">
        <v>142</v>
      </c>
      <c r="C1916" s="17" t="s">
        <v>217</v>
      </c>
      <c r="D1916" s="17" t="s">
        <v>874</v>
      </c>
      <c r="E1916" s="17" t="s">
        <v>243</v>
      </c>
      <c r="F1916" s="17" t="s">
        <v>7</v>
      </c>
      <c r="G1916" s="17" t="n">
        <v>0</v>
      </c>
      <c r="H1916" s="17" t="n">
        <v>1</v>
      </c>
      <c r="I1916" s="17" t="n">
        <v>1</v>
      </c>
      <c r="J1916" s="17" t="n">
        <v>0</v>
      </c>
      <c r="K1916" s="17" t="n">
        <v>1</v>
      </c>
      <c r="L1916" s="17" t="n">
        <v>0</v>
      </c>
      <c r="M1916" s="17" t="n">
        <v>305</v>
      </c>
      <c r="N1916" s="17" t="n">
        <v>3371</v>
      </c>
      <c r="O1916" s="17" t="n">
        <v>0</v>
      </c>
      <c r="P1916" s="17" t="n">
        <v>0</v>
      </c>
      <c r="Q1916" s="17" t="n">
        <v>0</v>
      </c>
      <c r="R1916" s="17" t="n">
        <v>0</v>
      </c>
      <c r="S1916" s="17" t="n">
        <v>0</v>
      </c>
      <c r="T1916" s="17" t="n">
        <v>0</v>
      </c>
    </row>
    <row r="1917" customFormat="false" ht="15" hidden="false" customHeight="true" outlineLevel="0" collapsed="false">
      <c r="A1917" s="17" t="s">
        <v>510</v>
      </c>
      <c r="B1917" s="17" t="s">
        <v>142</v>
      </c>
      <c r="C1917" s="17" t="s">
        <v>217</v>
      </c>
      <c r="D1917" s="17" t="s">
        <v>874</v>
      </c>
      <c r="E1917" s="17" t="s">
        <v>243</v>
      </c>
      <c r="F1917" s="17" t="s">
        <v>140</v>
      </c>
      <c r="G1917" s="17" t="n">
        <v>0</v>
      </c>
      <c r="H1917" s="17" t="n">
        <v>0</v>
      </c>
      <c r="I1917" s="17" t="n">
        <v>1</v>
      </c>
      <c r="J1917" s="17" t="n">
        <v>0</v>
      </c>
      <c r="K1917" s="17" t="n">
        <v>1</v>
      </c>
      <c r="L1917" s="17" t="n">
        <v>0</v>
      </c>
      <c r="M1917" s="17" t="n">
        <v>0</v>
      </c>
      <c r="N1917" s="17" t="n">
        <v>167</v>
      </c>
      <c r="O1917" s="17" t="n">
        <v>0</v>
      </c>
      <c r="P1917" s="17" t="n">
        <v>0</v>
      </c>
      <c r="Q1917" s="17" t="n">
        <v>0</v>
      </c>
      <c r="R1917" s="17" t="n">
        <v>0</v>
      </c>
      <c r="S1917" s="17" t="n">
        <v>0</v>
      </c>
      <c r="T1917" s="17" t="n">
        <v>0</v>
      </c>
    </row>
    <row r="1918" customFormat="false" ht="15" hidden="false" customHeight="true" outlineLevel="0" collapsed="false">
      <c r="A1918" s="17" t="s">
        <v>510</v>
      </c>
      <c r="B1918" s="17" t="s">
        <v>142</v>
      </c>
      <c r="C1918" s="17" t="s">
        <v>217</v>
      </c>
      <c r="D1918" s="17" t="s">
        <v>874</v>
      </c>
      <c r="E1918" s="17" t="s">
        <v>243</v>
      </c>
      <c r="F1918" s="17" t="s">
        <v>144</v>
      </c>
      <c r="G1918" s="17" t="n">
        <v>0</v>
      </c>
      <c r="H1918" s="17" t="n">
        <v>1</v>
      </c>
      <c r="I1918" s="17" t="n">
        <v>1</v>
      </c>
      <c r="J1918" s="17" t="n">
        <v>0</v>
      </c>
      <c r="K1918" s="17" t="n">
        <v>1</v>
      </c>
      <c r="L1918" s="17" t="n">
        <v>0</v>
      </c>
      <c r="M1918" s="17" t="n">
        <v>2</v>
      </c>
      <c r="N1918" s="17" t="n">
        <v>22</v>
      </c>
      <c r="O1918" s="17" t="n">
        <v>0</v>
      </c>
      <c r="P1918" s="17" t="n">
        <v>0</v>
      </c>
      <c r="Q1918" s="17" t="n">
        <v>0</v>
      </c>
      <c r="R1918" s="17" t="n">
        <v>0</v>
      </c>
      <c r="S1918" s="17" t="n">
        <v>0</v>
      </c>
      <c r="T1918" s="17" t="n">
        <v>0</v>
      </c>
    </row>
    <row r="1919" customFormat="false" ht="15" hidden="false" customHeight="true" outlineLevel="0" collapsed="false">
      <c r="A1919" s="17" t="s">
        <v>510</v>
      </c>
      <c r="B1919" s="17" t="s">
        <v>142</v>
      </c>
      <c r="C1919" s="17" t="s">
        <v>217</v>
      </c>
      <c r="D1919" s="17" t="s">
        <v>874</v>
      </c>
      <c r="E1919" s="17" t="s">
        <v>243</v>
      </c>
      <c r="F1919" s="17" t="s">
        <v>150</v>
      </c>
      <c r="G1919" s="17" t="n">
        <v>0</v>
      </c>
      <c r="H1919" s="17" t="n">
        <v>1</v>
      </c>
      <c r="I1919" s="17" t="n">
        <v>1</v>
      </c>
      <c r="J1919" s="17" t="n">
        <v>0</v>
      </c>
      <c r="K1919" s="17" t="n">
        <v>1</v>
      </c>
      <c r="L1919" s="17" t="n">
        <v>0</v>
      </c>
      <c r="M1919" s="17" t="n">
        <v>263</v>
      </c>
      <c r="N1919" s="17" t="n">
        <v>2482</v>
      </c>
      <c r="O1919" s="17" t="n">
        <v>0</v>
      </c>
      <c r="P1919" s="17" t="n">
        <v>0</v>
      </c>
      <c r="Q1919" s="17" t="n">
        <v>0</v>
      </c>
      <c r="R1919" s="17" t="n">
        <v>0</v>
      </c>
      <c r="S1919" s="17" t="n">
        <v>0</v>
      </c>
      <c r="T1919" s="17" t="n">
        <v>0</v>
      </c>
    </row>
    <row r="1920" customFormat="false" ht="15" hidden="false" customHeight="true" outlineLevel="0" collapsed="false">
      <c r="A1920" s="17" t="s">
        <v>510</v>
      </c>
      <c r="B1920" s="17" t="s">
        <v>142</v>
      </c>
      <c r="C1920" s="17" t="s">
        <v>217</v>
      </c>
      <c r="D1920" s="17" t="s">
        <v>874</v>
      </c>
      <c r="E1920" s="17" t="s">
        <v>243</v>
      </c>
      <c r="F1920" s="17" t="s">
        <v>166</v>
      </c>
      <c r="G1920" s="17" t="n">
        <v>0</v>
      </c>
      <c r="H1920" s="17" t="n">
        <v>0</v>
      </c>
      <c r="I1920" s="17" t="n">
        <v>1</v>
      </c>
      <c r="J1920" s="17" t="n">
        <v>0</v>
      </c>
      <c r="K1920" s="17" t="n">
        <v>1</v>
      </c>
      <c r="L1920" s="17" t="n">
        <v>0</v>
      </c>
      <c r="M1920" s="17" t="n">
        <v>0</v>
      </c>
      <c r="N1920" s="17" t="n">
        <v>80</v>
      </c>
      <c r="O1920" s="17" t="n">
        <v>0</v>
      </c>
      <c r="P1920" s="17" t="n">
        <v>0</v>
      </c>
      <c r="Q1920" s="17" t="n">
        <v>0</v>
      </c>
      <c r="R1920" s="17" t="n">
        <v>0</v>
      </c>
      <c r="S1920" s="17" t="n">
        <v>0</v>
      </c>
      <c r="T1920" s="17" t="n">
        <v>0</v>
      </c>
    </row>
    <row r="1921" customFormat="false" ht="15" hidden="false" customHeight="true" outlineLevel="0" collapsed="false">
      <c r="A1921" s="17" t="s">
        <v>510</v>
      </c>
      <c r="B1921" s="17" t="s">
        <v>142</v>
      </c>
      <c r="C1921" s="17" t="s">
        <v>217</v>
      </c>
      <c r="D1921" s="17" t="s">
        <v>874</v>
      </c>
      <c r="E1921" s="17" t="s">
        <v>243</v>
      </c>
      <c r="F1921" s="17" t="s">
        <v>158</v>
      </c>
      <c r="G1921" s="17" t="n">
        <v>0</v>
      </c>
      <c r="H1921" s="17" t="n">
        <v>1</v>
      </c>
      <c r="I1921" s="17" t="n">
        <v>1</v>
      </c>
      <c r="J1921" s="17" t="n">
        <v>0</v>
      </c>
      <c r="K1921" s="17" t="n">
        <v>1</v>
      </c>
      <c r="L1921" s="17" t="n">
        <v>0</v>
      </c>
      <c r="M1921" s="17" t="n">
        <v>40</v>
      </c>
      <c r="N1921" s="17" t="n">
        <v>594</v>
      </c>
      <c r="O1921" s="17" t="n">
        <v>0</v>
      </c>
      <c r="P1921" s="17" t="n">
        <v>0</v>
      </c>
      <c r="Q1921" s="17" t="n">
        <v>0</v>
      </c>
      <c r="R1921" s="17" t="n">
        <v>0</v>
      </c>
      <c r="S1921" s="17" t="n">
        <v>0</v>
      </c>
      <c r="T1921" s="17" t="n">
        <v>0</v>
      </c>
    </row>
    <row r="1922" customFormat="false" ht="15" hidden="false" customHeight="true" outlineLevel="0" collapsed="false">
      <c r="A1922" s="17" t="s">
        <v>510</v>
      </c>
      <c r="B1922" s="17" t="s">
        <v>142</v>
      </c>
      <c r="C1922" s="17" t="s">
        <v>217</v>
      </c>
      <c r="D1922" s="17" t="s">
        <v>874</v>
      </c>
      <c r="E1922" s="17" t="s">
        <v>243</v>
      </c>
      <c r="F1922" s="17" t="s">
        <v>169</v>
      </c>
      <c r="G1922" s="17" t="n">
        <v>0</v>
      </c>
      <c r="H1922" s="17" t="n">
        <v>0</v>
      </c>
      <c r="I1922" s="17" t="n">
        <v>1</v>
      </c>
      <c r="J1922" s="17" t="n">
        <v>0</v>
      </c>
      <c r="K1922" s="17" t="n">
        <v>1</v>
      </c>
      <c r="L1922" s="17" t="n">
        <v>0</v>
      </c>
      <c r="M1922" s="17" t="n">
        <v>0</v>
      </c>
      <c r="N1922" s="17" t="n">
        <v>26</v>
      </c>
      <c r="O1922" s="17" t="n">
        <v>0</v>
      </c>
      <c r="P1922" s="17" t="n">
        <v>0</v>
      </c>
      <c r="Q1922" s="17" t="n">
        <v>0</v>
      </c>
      <c r="R1922" s="17" t="n">
        <v>0</v>
      </c>
      <c r="S1922" s="17" t="n">
        <v>0</v>
      </c>
      <c r="T1922" s="17" t="n">
        <v>0</v>
      </c>
    </row>
    <row r="1923" customFormat="false" ht="15" hidden="false" customHeight="true" outlineLevel="0" collapsed="false">
      <c r="A1923" s="17" t="s">
        <v>11075</v>
      </c>
      <c r="B1923" s="17" t="s">
        <v>142</v>
      </c>
      <c r="C1923" s="17" t="s">
        <v>217</v>
      </c>
      <c r="D1923" s="17" t="s">
        <v>235</v>
      </c>
      <c r="E1923" s="17" t="s">
        <v>243</v>
      </c>
      <c r="F1923" s="17" t="s">
        <v>7</v>
      </c>
      <c r="G1923" s="17" t="n">
        <v>1</v>
      </c>
      <c r="H1923" s="17" t="n">
        <v>1</v>
      </c>
      <c r="I1923" s="17" t="n">
        <v>1</v>
      </c>
      <c r="J1923" s="17" t="n">
        <v>1</v>
      </c>
      <c r="K1923" s="17" t="n">
        <v>1</v>
      </c>
      <c r="L1923" s="17" t="n">
        <v>90</v>
      </c>
      <c r="M1923" s="17" t="n">
        <v>43</v>
      </c>
      <c r="N1923" s="17" t="n">
        <v>49</v>
      </c>
      <c r="O1923" s="17" t="n">
        <v>22</v>
      </c>
      <c r="P1923" s="17" t="n">
        <v>0</v>
      </c>
      <c r="Q1923" s="17" t="n">
        <v>0</v>
      </c>
      <c r="R1923" s="17" t="n">
        <v>0</v>
      </c>
      <c r="S1923" s="17" t="n">
        <v>0</v>
      </c>
      <c r="T1923" s="17" t="n">
        <v>0</v>
      </c>
    </row>
    <row r="1924" customFormat="false" ht="15" hidden="false" customHeight="true" outlineLevel="0" collapsed="false">
      <c r="A1924" s="17" t="s">
        <v>11075</v>
      </c>
      <c r="B1924" s="17" t="s">
        <v>142</v>
      </c>
      <c r="C1924" s="17" t="s">
        <v>217</v>
      </c>
      <c r="D1924" s="17" t="s">
        <v>235</v>
      </c>
      <c r="E1924" s="17" t="s">
        <v>243</v>
      </c>
      <c r="F1924" s="17" t="s">
        <v>140</v>
      </c>
      <c r="G1924" s="17" t="n">
        <v>1</v>
      </c>
      <c r="H1924" s="17" t="n">
        <v>0</v>
      </c>
      <c r="I1924" s="17" t="n">
        <v>0</v>
      </c>
      <c r="J1924" s="17" t="n">
        <v>0</v>
      </c>
      <c r="K1924" s="17" t="n">
        <v>1</v>
      </c>
      <c r="L1924" s="17" t="n">
        <v>6</v>
      </c>
      <c r="M1924" s="17" t="n">
        <v>0</v>
      </c>
      <c r="N1924" s="17" t="n">
        <v>0</v>
      </c>
      <c r="O1924" s="17" t="n">
        <v>0</v>
      </c>
      <c r="P1924" s="17" t="n">
        <v>0</v>
      </c>
      <c r="Q1924" s="17" t="n">
        <v>0</v>
      </c>
      <c r="R1924" s="17" t="n">
        <v>0</v>
      </c>
      <c r="S1924" s="17" t="n">
        <v>0</v>
      </c>
      <c r="T1924" s="17" t="n">
        <v>0</v>
      </c>
    </row>
    <row r="1925" customFormat="false" ht="15" hidden="false" customHeight="true" outlineLevel="0" collapsed="false">
      <c r="A1925" s="17" t="s">
        <v>11075</v>
      </c>
      <c r="B1925" s="17" t="s">
        <v>142</v>
      </c>
      <c r="C1925" s="17" t="s">
        <v>217</v>
      </c>
      <c r="D1925" s="17" t="s">
        <v>235</v>
      </c>
      <c r="E1925" s="17" t="s">
        <v>243</v>
      </c>
      <c r="F1925" s="17" t="s">
        <v>150</v>
      </c>
      <c r="G1925" s="17" t="n">
        <v>1</v>
      </c>
      <c r="H1925" s="17" t="n">
        <v>1</v>
      </c>
      <c r="I1925" s="17" t="n">
        <v>1</v>
      </c>
      <c r="J1925" s="17" t="n">
        <v>1</v>
      </c>
      <c r="K1925" s="17" t="n">
        <v>1</v>
      </c>
      <c r="L1925" s="17" t="n">
        <v>84</v>
      </c>
      <c r="M1925" s="17" t="n">
        <v>40</v>
      </c>
      <c r="N1925" s="17" t="n">
        <v>48</v>
      </c>
      <c r="O1925" s="17" t="n">
        <v>22</v>
      </c>
      <c r="P1925" s="17" t="n">
        <v>0</v>
      </c>
      <c r="Q1925" s="17" t="n">
        <v>0</v>
      </c>
      <c r="R1925" s="17" t="n">
        <v>0</v>
      </c>
      <c r="S1925" s="17" t="n">
        <v>0</v>
      </c>
      <c r="T1925" s="17" t="n">
        <v>0</v>
      </c>
    </row>
    <row r="1926" customFormat="false" ht="15" hidden="false" customHeight="true" outlineLevel="0" collapsed="false">
      <c r="A1926" s="17" t="s">
        <v>11075</v>
      </c>
      <c r="B1926" s="17" t="s">
        <v>142</v>
      </c>
      <c r="C1926" s="17" t="s">
        <v>217</v>
      </c>
      <c r="D1926" s="17" t="s">
        <v>235</v>
      </c>
      <c r="E1926" s="17" t="s">
        <v>243</v>
      </c>
      <c r="F1926" s="17" t="s">
        <v>158</v>
      </c>
      <c r="G1926" s="17" t="n">
        <v>0</v>
      </c>
      <c r="H1926" s="17" t="n">
        <v>1</v>
      </c>
      <c r="I1926" s="17" t="n">
        <v>1</v>
      </c>
      <c r="J1926" s="17" t="n">
        <v>0</v>
      </c>
      <c r="K1926" s="17" t="n">
        <v>1</v>
      </c>
      <c r="L1926" s="17" t="n">
        <v>0</v>
      </c>
      <c r="M1926" s="17" t="n">
        <v>2</v>
      </c>
      <c r="N1926" s="17" t="n">
        <v>1</v>
      </c>
      <c r="O1926" s="17" t="n">
        <v>0</v>
      </c>
      <c r="P1926" s="17" t="n">
        <v>0</v>
      </c>
      <c r="Q1926" s="17" t="n">
        <v>0</v>
      </c>
      <c r="R1926" s="17" t="n">
        <v>0</v>
      </c>
      <c r="S1926" s="17" t="n">
        <v>0</v>
      </c>
      <c r="T1926" s="17" t="n">
        <v>0</v>
      </c>
    </row>
    <row r="1927" customFormat="false" ht="15" hidden="false" customHeight="true" outlineLevel="0" collapsed="false">
      <c r="A1927" s="17" t="s">
        <v>11075</v>
      </c>
      <c r="B1927" s="17" t="s">
        <v>142</v>
      </c>
      <c r="C1927" s="17" t="s">
        <v>217</v>
      </c>
      <c r="D1927" s="17" t="s">
        <v>235</v>
      </c>
      <c r="E1927" s="17" t="s">
        <v>243</v>
      </c>
      <c r="F1927" s="17" t="s">
        <v>169</v>
      </c>
      <c r="G1927" s="17" t="n">
        <v>0</v>
      </c>
      <c r="H1927" s="17" t="n">
        <v>1</v>
      </c>
      <c r="I1927" s="17" t="n">
        <v>0</v>
      </c>
      <c r="J1927" s="17" t="n">
        <v>0</v>
      </c>
      <c r="K1927" s="17" t="n">
        <v>1</v>
      </c>
      <c r="L1927" s="17" t="n">
        <v>0</v>
      </c>
      <c r="M1927" s="17" t="n">
        <v>1</v>
      </c>
      <c r="N1927" s="17" t="n">
        <v>0</v>
      </c>
      <c r="O1927" s="17" t="n">
        <v>0</v>
      </c>
      <c r="P1927" s="17" t="n">
        <v>0</v>
      </c>
      <c r="Q1927" s="17" t="n">
        <v>0</v>
      </c>
      <c r="R1927" s="17" t="n">
        <v>0</v>
      </c>
      <c r="S1927" s="17" t="n">
        <v>0</v>
      </c>
      <c r="T1927" s="17" t="n">
        <v>0</v>
      </c>
    </row>
    <row r="1928" customFormat="false" ht="15" hidden="false" customHeight="true" outlineLevel="0" collapsed="false">
      <c r="A1928" s="17" t="s">
        <v>7058</v>
      </c>
      <c r="B1928" s="17" t="s">
        <v>142</v>
      </c>
      <c r="C1928" s="17" t="s">
        <v>148</v>
      </c>
      <c r="D1928" s="17" t="s">
        <v>14443</v>
      </c>
      <c r="E1928" s="17" t="s">
        <v>139</v>
      </c>
      <c r="F1928" s="17" t="s">
        <v>7</v>
      </c>
      <c r="G1928" s="17" t="n">
        <v>1</v>
      </c>
      <c r="H1928" s="17" t="n">
        <v>0</v>
      </c>
      <c r="I1928" s="17" t="n">
        <v>0</v>
      </c>
      <c r="J1928" s="17" t="n">
        <v>0</v>
      </c>
      <c r="K1928" s="17" t="n">
        <v>1</v>
      </c>
      <c r="L1928" s="17" t="n">
        <v>4</v>
      </c>
      <c r="M1928" s="17" t="n">
        <v>0</v>
      </c>
      <c r="N1928" s="17" t="n">
        <v>0</v>
      </c>
      <c r="O1928" s="17" t="n">
        <v>0</v>
      </c>
      <c r="P1928" s="17" t="n">
        <v>0</v>
      </c>
      <c r="Q1928" s="17" t="n">
        <v>0</v>
      </c>
      <c r="R1928" s="17" t="n">
        <v>0</v>
      </c>
      <c r="S1928" s="17" t="n">
        <v>0</v>
      </c>
      <c r="T1928" s="17" t="n">
        <v>0</v>
      </c>
    </row>
    <row r="1929" customFormat="false" ht="15" hidden="false" customHeight="true" outlineLevel="0" collapsed="false">
      <c r="A1929" s="17" t="s">
        <v>7058</v>
      </c>
      <c r="B1929" s="17" t="s">
        <v>142</v>
      </c>
      <c r="C1929" s="17" t="s">
        <v>148</v>
      </c>
      <c r="D1929" s="17" t="s">
        <v>14443</v>
      </c>
      <c r="E1929" s="17" t="s">
        <v>139</v>
      </c>
      <c r="F1929" s="17" t="s">
        <v>140</v>
      </c>
      <c r="G1929" s="17" t="n">
        <v>1</v>
      </c>
      <c r="H1929" s="17" t="n">
        <v>0</v>
      </c>
      <c r="I1929" s="17" t="n">
        <v>0</v>
      </c>
      <c r="J1929" s="17" t="n">
        <v>0</v>
      </c>
      <c r="K1929" s="17" t="n">
        <v>1</v>
      </c>
      <c r="L1929" s="17" t="n">
        <v>4</v>
      </c>
      <c r="M1929" s="17" t="n">
        <v>0</v>
      </c>
      <c r="N1929" s="17" t="n">
        <v>0</v>
      </c>
      <c r="O1929" s="17" t="n">
        <v>0</v>
      </c>
      <c r="P1929" s="17" t="n">
        <v>0</v>
      </c>
      <c r="Q1929" s="17" t="n">
        <v>0</v>
      </c>
      <c r="R1929" s="17" t="n">
        <v>0</v>
      </c>
      <c r="S1929" s="17" t="n">
        <v>0</v>
      </c>
      <c r="T1929" s="17" t="n">
        <v>0</v>
      </c>
    </row>
    <row r="1930" customFormat="false" ht="15" hidden="false" customHeight="true" outlineLevel="0" collapsed="false">
      <c r="A1930" s="17" t="s">
        <v>9208</v>
      </c>
      <c r="B1930" s="17" t="s">
        <v>142</v>
      </c>
      <c r="C1930" s="17" t="s">
        <v>148</v>
      </c>
      <c r="D1930" s="17" t="s">
        <v>14443</v>
      </c>
      <c r="E1930" s="17" t="s">
        <v>139</v>
      </c>
      <c r="F1930" s="17" t="s">
        <v>7</v>
      </c>
      <c r="G1930" s="17" t="n">
        <v>1</v>
      </c>
      <c r="H1930" s="17" t="n">
        <v>1</v>
      </c>
      <c r="I1930" s="17" t="n">
        <v>1</v>
      </c>
      <c r="J1930" s="17" t="n">
        <v>0</v>
      </c>
      <c r="K1930" s="17" t="n">
        <v>1</v>
      </c>
      <c r="L1930" s="17" t="n">
        <v>20</v>
      </c>
      <c r="M1930" s="17" t="n">
        <v>1</v>
      </c>
      <c r="N1930" s="17" t="n">
        <v>61</v>
      </c>
      <c r="O1930" s="17" t="n">
        <v>0</v>
      </c>
      <c r="P1930" s="17" t="n">
        <v>0</v>
      </c>
      <c r="Q1930" s="17" t="n">
        <v>0</v>
      </c>
      <c r="R1930" s="17" t="n">
        <v>0</v>
      </c>
      <c r="S1930" s="17" t="n">
        <v>0</v>
      </c>
      <c r="T1930" s="17" t="n">
        <v>0</v>
      </c>
    </row>
    <row r="1931" customFormat="false" ht="15" hidden="false" customHeight="true" outlineLevel="0" collapsed="false">
      <c r="A1931" s="17" t="s">
        <v>9208</v>
      </c>
      <c r="B1931" s="17" t="s">
        <v>142</v>
      </c>
      <c r="C1931" s="17" t="s">
        <v>148</v>
      </c>
      <c r="D1931" s="17" t="s">
        <v>14443</v>
      </c>
      <c r="E1931" s="17" t="s">
        <v>139</v>
      </c>
      <c r="F1931" s="17" t="s">
        <v>150</v>
      </c>
      <c r="G1931" s="17" t="n">
        <v>1</v>
      </c>
      <c r="H1931" s="17" t="n">
        <v>0</v>
      </c>
      <c r="I1931" s="17" t="n">
        <v>1</v>
      </c>
      <c r="J1931" s="17" t="n">
        <v>0</v>
      </c>
      <c r="K1931" s="17" t="n">
        <v>1</v>
      </c>
      <c r="L1931" s="17" t="n">
        <v>15</v>
      </c>
      <c r="M1931" s="17" t="n">
        <v>0</v>
      </c>
      <c r="N1931" s="17" t="n">
        <v>60</v>
      </c>
      <c r="O1931" s="17" t="n">
        <v>0</v>
      </c>
      <c r="P1931" s="17" t="n">
        <v>0</v>
      </c>
      <c r="Q1931" s="17" t="n">
        <v>0</v>
      </c>
      <c r="R1931" s="17" t="n">
        <v>0</v>
      </c>
      <c r="S1931" s="17" t="n">
        <v>0</v>
      </c>
      <c r="T1931" s="17" t="n">
        <v>0</v>
      </c>
    </row>
    <row r="1932" customFormat="false" ht="15" hidden="false" customHeight="true" outlineLevel="0" collapsed="false">
      <c r="A1932" s="17" t="s">
        <v>9208</v>
      </c>
      <c r="B1932" s="17" t="s">
        <v>142</v>
      </c>
      <c r="C1932" s="17" t="s">
        <v>148</v>
      </c>
      <c r="D1932" s="17" t="s">
        <v>14443</v>
      </c>
      <c r="E1932" s="17" t="s">
        <v>139</v>
      </c>
      <c r="F1932" s="17" t="s">
        <v>158</v>
      </c>
      <c r="G1932" s="17" t="n">
        <v>1</v>
      </c>
      <c r="H1932" s="17" t="n">
        <v>1</v>
      </c>
      <c r="I1932" s="17" t="n">
        <v>1</v>
      </c>
      <c r="J1932" s="17" t="n">
        <v>0</v>
      </c>
      <c r="K1932" s="17" t="n">
        <v>1</v>
      </c>
      <c r="L1932" s="17" t="n">
        <v>5</v>
      </c>
      <c r="M1932" s="17" t="n">
        <v>1</v>
      </c>
      <c r="N1932" s="17" t="n">
        <v>1</v>
      </c>
      <c r="O1932" s="17" t="n">
        <v>0</v>
      </c>
      <c r="P1932" s="17" t="n">
        <v>0</v>
      </c>
      <c r="Q1932" s="17" t="n">
        <v>0</v>
      </c>
      <c r="R1932" s="17" t="n">
        <v>0</v>
      </c>
      <c r="S1932" s="17" t="n">
        <v>0</v>
      </c>
      <c r="T1932" s="17" t="n">
        <v>0</v>
      </c>
    </row>
    <row r="1933" customFormat="false" ht="15" hidden="false" customHeight="true" outlineLevel="0" collapsed="false">
      <c r="A1933" s="17" t="s">
        <v>202</v>
      </c>
      <c r="B1933" s="17" t="s">
        <v>142</v>
      </c>
      <c r="C1933" s="17" t="s">
        <v>134</v>
      </c>
      <c r="D1933" s="17" t="s">
        <v>460</v>
      </c>
      <c r="E1933" s="17" t="s">
        <v>139</v>
      </c>
      <c r="F1933" s="17" t="s">
        <v>7</v>
      </c>
      <c r="G1933" s="17" t="n">
        <v>0</v>
      </c>
      <c r="H1933" s="17" t="n">
        <v>0</v>
      </c>
      <c r="I1933" s="17" t="n">
        <v>2</v>
      </c>
      <c r="J1933" s="17" t="n">
        <v>1</v>
      </c>
      <c r="K1933" s="17" t="n">
        <v>2</v>
      </c>
      <c r="L1933" s="17" t="n">
        <v>0</v>
      </c>
      <c r="M1933" s="17" t="n">
        <v>0</v>
      </c>
      <c r="N1933" s="17" t="n">
        <v>3086</v>
      </c>
      <c r="O1933" s="17" t="n">
        <v>652</v>
      </c>
      <c r="P1933" s="17" t="n">
        <v>0</v>
      </c>
      <c r="Q1933" s="17" t="n">
        <v>0</v>
      </c>
      <c r="R1933" s="17" t="n">
        <v>0</v>
      </c>
      <c r="S1933" s="17" t="n">
        <v>0</v>
      </c>
      <c r="T1933" s="17" t="n">
        <v>0</v>
      </c>
    </row>
    <row r="1934" customFormat="false" ht="15" hidden="false" customHeight="true" outlineLevel="0" collapsed="false">
      <c r="A1934" s="17" t="s">
        <v>202</v>
      </c>
      <c r="B1934" s="17" t="s">
        <v>142</v>
      </c>
      <c r="C1934" s="17" t="s">
        <v>134</v>
      </c>
      <c r="D1934" s="17" t="s">
        <v>460</v>
      </c>
      <c r="E1934" s="17" t="s">
        <v>139</v>
      </c>
      <c r="F1934" s="17" t="s">
        <v>140</v>
      </c>
      <c r="G1934" s="17" t="n">
        <v>0</v>
      </c>
      <c r="H1934" s="17" t="n">
        <v>0</v>
      </c>
      <c r="I1934" s="17" t="n">
        <v>2</v>
      </c>
      <c r="J1934" s="17" t="n">
        <v>1</v>
      </c>
      <c r="K1934" s="17" t="n">
        <v>2</v>
      </c>
      <c r="L1934" s="17" t="n">
        <v>0</v>
      </c>
      <c r="M1934" s="17" t="n">
        <v>0</v>
      </c>
      <c r="N1934" s="17" t="n">
        <v>34</v>
      </c>
      <c r="O1934" s="17" t="n">
        <v>4</v>
      </c>
      <c r="P1934" s="17" t="n">
        <v>0</v>
      </c>
      <c r="Q1934" s="17" t="n">
        <v>0</v>
      </c>
      <c r="R1934" s="17" t="n">
        <v>0</v>
      </c>
      <c r="S1934" s="17" t="n">
        <v>0</v>
      </c>
      <c r="T1934" s="17" t="n">
        <v>0</v>
      </c>
    </row>
    <row r="1935" customFormat="false" ht="15" hidden="false" customHeight="true" outlineLevel="0" collapsed="false">
      <c r="A1935" s="17" t="s">
        <v>202</v>
      </c>
      <c r="B1935" s="17" t="s">
        <v>142</v>
      </c>
      <c r="C1935" s="17" t="s">
        <v>134</v>
      </c>
      <c r="D1935" s="17" t="s">
        <v>460</v>
      </c>
      <c r="E1935" s="17" t="s">
        <v>139</v>
      </c>
      <c r="F1935" s="17" t="s">
        <v>144</v>
      </c>
      <c r="G1935" s="17" t="n">
        <v>0</v>
      </c>
      <c r="H1935" s="17" t="n">
        <v>0</v>
      </c>
      <c r="I1935" s="17" t="n">
        <v>1</v>
      </c>
      <c r="J1935" s="17" t="n">
        <v>1</v>
      </c>
      <c r="K1935" s="17" t="n">
        <v>2</v>
      </c>
      <c r="L1935" s="17" t="n">
        <v>0</v>
      </c>
      <c r="M1935" s="17" t="n">
        <v>0</v>
      </c>
      <c r="N1935" s="17" t="n">
        <v>52</v>
      </c>
      <c r="O1935" s="17" t="n">
        <v>98</v>
      </c>
      <c r="P1935" s="17" t="n">
        <v>0</v>
      </c>
      <c r="Q1935" s="17" t="n">
        <v>0</v>
      </c>
      <c r="R1935" s="17" t="n">
        <v>0</v>
      </c>
      <c r="S1935" s="17" t="n">
        <v>0</v>
      </c>
      <c r="T1935" s="17" t="n">
        <v>0</v>
      </c>
    </row>
    <row r="1936" customFormat="false" ht="15" hidden="false" customHeight="true" outlineLevel="0" collapsed="false">
      <c r="A1936" s="17" t="s">
        <v>202</v>
      </c>
      <c r="B1936" s="17" t="s">
        <v>142</v>
      </c>
      <c r="C1936" s="17" t="s">
        <v>134</v>
      </c>
      <c r="D1936" s="17" t="s">
        <v>460</v>
      </c>
      <c r="E1936" s="17" t="s">
        <v>139</v>
      </c>
      <c r="F1936" s="17" t="s">
        <v>150</v>
      </c>
      <c r="G1936" s="17" t="n">
        <v>0</v>
      </c>
      <c r="H1936" s="17" t="n">
        <v>0</v>
      </c>
      <c r="I1936" s="17" t="n">
        <v>1</v>
      </c>
      <c r="J1936" s="17" t="n">
        <v>1</v>
      </c>
      <c r="K1936" s="17" t="n">
        <v>1</v>
      </c>
      <c r="L1936" s="17" t="n">
        <v>0</v>
      </c>
      <c r="M1936" s="17" t="n">
        <v>0</v>
      </c>
      <c r="N1936" s="17" t="n">
        <v>3000</v>
      </c>
      <c r="O1936" s="17" t="n">
        <v>550</v>
      </c>
      <c r="P1936" s="17" t="n">
        <v>0</v>
      </c>
      <c r="Q1936" s="17" t="n">
        <v>0</v>
      </c>
      <c r="R1936" s="17" t="n">
        <v>0</v>
      </c>
      <c r="S1936" s="17" t="n">
        <v>0</v>
      </c>
      <c r="T1936" s="17" t="n">
        <v>0</v>
      </c>
    </row>
    <row r="1937" customFormat="false" ht="15" hidden="false" customHeight="true" outlineLevel="0" collapsed="false">
      <c r="A1937" s="17" t="s">
        <v>202</v>
      </c>
      <c r="B1937" s="17" t="s">
        <v>142</v>
      </c>
      <c r="C1937" s="17" t="s">
        <v>134</v>
      </c>
      <c r="D1937" s="17" t="s">
        <v>135</v>
      </c>
      <c r="E1937" s="17" t="s">
        <v>243</v>
      </c>
      <c r="F1937" s="17" t="s">
        <v>7</v>
      </c>
      <c r="G1937" s="17" t="n">
        <v>3</v>
      </c>
      <c r="H1937" s="17" t="n">
        <v>3</v>
      </c>
      <c r="I1937" s="17" t="n">
        <v>3</v>
      </c>
      <c r="J1937" s="17" t="n">
        <v>2</v>
      </c>
      <c r="K1937" s="17" t="n">
        <v>3</v>
      </c>
      <c r="L1937" s="17" t="n">
        <v>2960</v>
      </c>
      <c r="M1937" s="17" t="n">
        <v>2571</v>
      </c>
      <c r="N1937" s="17" t="n">
        <v>2773</v>
      </c>
      <c r="O1937" s="17" t="n">
        <v>179</v>
      </c>
      <c r="P1937" s="17" t="n">
        <v>0</v>
      </c>
      <c r="Q1937" s="17" t="n">
        <v>0</v>
      </c>
      <c r="R1937" s="17" t="n">
        <v>0</v>
      </c>
      <c r="S1937" s="17" t="n">
        <v>0</v>
      </c>
      <c r="T1937" s="17" t="n">
        <v>0</v>
      </c>
    </row>
    <row r="1938" customFormat="false" ht="15" hidden="false" customHeight="true" outlineLevel="0" collapsed="false">
      <c r="A1938" s="17" t="s">
        <v>202</v>
      </c>
      <c r="B1938" s="17" t="s">
        <v>142</v>
      </c>
      <c r="C1938" s="17" t="s">
        <v>134</v>
      </c>
      <c r="D1938" s="17" t="s">
        <v>135</v>
      </c>
      <c r="E1938" s="17" t="s">
        <v>243</v>
      </c>
      <c r="F1938" s="17" t="s">
        <v>140</v>
      </c>
      <c r="G1938" s="17" t="n">
        <v>2</v>
      </c>
      <c r="H1938" s="17" t="n">
        <v>3</v>
      </c>
      <c r="I1938" s="17" t="n">
        <v>3</v>
      </c>
      <c r="J1938" s="17" t="n">
        <v>2</v>
      </c>
      <c r="K1938" s="17" t="n">
        <v>3</v>
      </c>
      <c r="L1938" s="17" t="n">
        <v>63</v>
      </c>
      <c r="M1938" s="17" t="n">
        <v>102</v>
      </c>
      <c r="N1938" s="17" t="n">
        <v>68</v>
      </c>
      <c r="O1938" s="17" t="n">
        <v>5</v>
      </c>
      <c r="P1938" s="17" t="n">
        <v>0</v>
      </c>
      <c r="Q1938" s="17" t="n">
        <v>0</v>
      </c>
      <c r="R1938" s="17" t="n">
        <v>0</v>
      </c>
      <c r="S1938" s="17" t="n">
        <v>0</v>
      </c>
      <c r="T1938" s="17" t="n">
        <v>0</v>
      </c>
    </row>
    <row r="1939" customFormat="false" ht="15" hidden="false" customHeight="true" outlineLevel="0" collapsed="false">
      <c r="A1939" s="17" t="s">
        <v>202</v>
      </c>
      <c r="B1939" s="17" t="s">
        <v>142</v>
      </c>
      <c r="C1939" s="17" t="s">
        <v>134</v>
      </c>
      <c r="D1939" s="17" t="s">
        <v>135</v>
      </c>
      <c r="E1939" s="17" t="s">
        <v>243</v>
      </c>
      <c r="F1939" s="17" t="s">
        <v>144</v>
      </c>
      <c r="G1939" s="17" t="n">
        <v>2</v>
      </c>
      <c r="H1939" s="17" t="n">
        <v>3</v>
      </c>
      <c r="I1939" s="17" t="n">
        <v>3</v>
      </c>
      <c r="J1939" s="17" t="n">
        <v>2</v>
      </c>
      <c r="K1939" s="17" t="n">
        <v>3</v>
      </c>
      <c r="L1939" s="17" t="n">
        <v>2044</v>
      </c>
      <c r="M1939" s="17" t="n">
        <v>1468</v>
      </c>
      <c r="N1939" s="17" t="n">
        <v>1196</v>
      </c>
      <c r="O1939" s="17" t="n">
        <v>69</v>
      </c>
      <c r="P1939" s="17" t="n">
        <v>0</v>
      </c>
      <c r="Q1939" s="17" t="n">
        <v>0</v>
      </c>
      <c r="R1939" s="17" t="n">
        <v>0</v>
      </c>
      <c r="S1939" s="17" t="n">
        <v>0</v>
      </c>
      <c r="T1939" s="17" t="n">
        <v>0</v>
      </c>
    </row>
    <row r="1940" customFormat="false" ht="15" hidden="false" customHeight="true" outlineLevel="0" collapsed="false">
      <c r="A1940" s="17" t="s">
        <v>202</v>
      </c>
      <c r="B1940" s="17" t="s">
        <v>142</v>
      </c>
      <c r="C1940" s="17" t="s">
        <v>134</v>
      </c>
      <c r="D1940" s="17" t="s">
        <v>135</v>
      </c>
      <c r="E1940" s="17" t="s">
        <v>243</v>
      </c>
      <c r="F1940" s="17" t="s">
        <v>150</v>
      </c>
      <c r="G1940" s="17" t="n">
        <v>3</v>
      </c>
      <c r="H1940" s="17" t="n">
        <v>3</v>
      </c>
      <c r="I1940" s="17" t="n">
        <v>3</v>
      </c>
      <c r="J1940" s="17" t="n">
        <v>1</v>
      </c>
      <c r="K1940" s="17" t="n">
        <v>3</v>
      </c>
      <c r="L1940" s="17" t="n">
        <v>294</v>
      </c>
      <c r="M1940" s="17" t="n">
        <v>196</v>
      </c>
      <c r="N1940" s="17" t="n">
        <v>490</v>
      </c>
      <c r="O1940" s="17" t="n">
        <v>13</v>
      </c>
      <c r="P1940" s="17" t="n">
        <v>0</v>
      </c>
      <c r="Q1940" s="17" t="n">
        <v>0</v>
      </c>
      <c r="R1940" s="17" t="n">
        <v>0</v>
      </c>
      <c r="S1940" s="17" t="n">
        <v>0</v>
      </c>
      <c r="T1940" s="17" t="n">
        <v>0</v>
      </c>
    </row>
    <row r="1941" customFormat="false" ht="15" hidden="false" customHeight="true" outlineLevel="0" collapsed="false">
      <c r="A1941" s="17" t="s">
        <v>202</v>
      </c>
      <c r="B1941" s="17" t="s">
        <v>142</v>
      </c>
      <c r="C1941" s="17" t="s">
        <v>134</v>
      </c>
      <c r="D1941" s="17" t="s">
        <v>135</v>
      </c>
      <c r="E1941" s="17" t="s">
        <v>243</v>
      </c>
      <c r="F1941" s="17" t="s">
        <v>166</v>
      </c>
      <c r="G1941" s="17" t="n">
        <v>0</v>
      </c>
      <c r="H1941" s="17" t="n">
        <v>0</v>
      </c>
      <c r="I1941" s="17" t="n">
        <v>1</v>
      </c>
      <c r="J1941" s="17" t="n">
        <v>0</v>
      </c>
      <c r="K1941" s="17" t="n">
        <v>1</v>
      </c>
      <c r="L1941" s="17" t="n">
        <v>0</v>
      </c>
      <c r="M1941" s="17" t="n">
        <v>0</v>
      </c>
      <c r="N1941" s="17" t="n">
        <v>2</v>
      </c>
      <c r="O1941" s="17" t="n">
        <v>0</v>
      </c>
      <c r="P1941" s="17" t="n">
        <v>0</v>
      </c>
      <c r="Q1941" s="17" t="n">
        <v>0</v>
      </c>
      <c r="R1941" s="17" t="n">
        <v>0</v>
      </c>
      <c r="S1941" s="17" t="n">
        <v>0</v>
      </c>
      <c r="T1941" s="17" t="n">
        <v>0</v>
      </c>
    </row>
    <row r="1942" customFormat="false" ht="15" hidden="false" customHeight="true" outlineLevel="0" collapsed="false">
      <c r="A1942" s="17" t="s">
        <v>202</v>
      </c>
      <c r="B1942" s="17" t="s">
        <v>142</v>
      </c>
      <c r="C1942" s="17" t="s">
        <v>134</v>
      </c>
      <c r="D1942" s="17" t="s">
        <v>135</v>
      </c>
      <c r="E1942" s="17" t="s">
        <v>243</v>
      </c>
      <c r="F1942" s="17" t="s">
        <v>158</v>
      </c>
      <c r="G1942" s="17" t="n">
        <v>2</v>
      </c>
      <c r="H1942" s="17" t="n">
        <v>3</v>
      </c>
      <c r="I1942" s="17" t="n">
        <v>3</v>
      </c>
      <c r="J1942" s="17" t="n">
        <v>1</v>
      </c>
      <c r="K1942" s="17" t="n">
        <v>3</v>
      </c>
      <c r="L1942" s="17" t="n">
        <v>550</v>
      </c>
      <c r="M1942" s="17" t="n">
        <v>798</v>
      </c>
      <c r="N1942" s="17" t="n">
        <v>1014</v>
      </c>
      <c r="O1942" s="17" t="n">
        <v>92</v>
      </c>
      <c r="P1942" s="17" t="n">
        <v>0</v>
      </c>
      <c r="Q1942" s="17" t="n">
        <v>0</v>
      </c>
      <c r="R1942" s="17" t="n">
        <v>0</v>
      </c>
      <c r="S1942" s="17" t="n">
        <v>0</v>
      </c>
      <c r="T1942" s="17" t="n">
        <v>0</v>
      </c>
    </row>
    <row r="1943" customFormat="false" ht="15" hidden="false" customHeight="true" outlineLevel="0" collapsed="false">
      <c r="A1943" s="17" t="s">
        <v>202</v>
      </c>
      <c r="B1943" s="17" t="s">
        <v>142</v>
      </c>
      <c r="C1943" s="17" t="s">
        <v>134</v>
      </c>
      <c r="D1943" s="17" t="s">
        <v>135</v>
      </c>
      <c r="E1943" s="17" t="s">
        <v>243</v>
      </c>
      <c r="F1943" s="17" t="s">
        <v>169</v>
      </c>
      <c r="G1943" s="17" t="n">
        <v>1</v>
      </c>
      <c r="H1943" s="17" t="n">
        <v>1</v>
      </c>
      <c r="I1943" s="17" t="n">
        <v>2</v>
      </c>
      <c r="J1943" s="17" t="n">
        <v>0</v>
      </c>
      <c r="K1943" s="17" t="n">
        <v>2</v>
      </c>
      <c r="L1943" s="17" t="n">
        <v>9</v>
      </c>
      <c r="M1943" s="17" t="n">
        <v>7</v>
      </c>
      <c r="N1943" s="17" t="n">
        <v>3</v>
      </c>
      <c r="O1943" s="17" t="n">
        <v>0</v>
      </c>
      <c r="P1943" s="17" t="n">
        <v>0</v>
      </c>
      <c r="Q1943" s="17" t="n">
        <v>0</v>
      </c>
      <c r="R1943" s="17" t="n">
        <v>0</v>
      </c>
      <c r="S1943" s="17" t="n">
        <v>0</v>
      </c>
      <c r="T1943" s="17" t="n">
        <v>0</v>
      </c>
    </row>
    <row r="1944" customFormat="false" ht="15" hidden="false" customHeight="true" outlineLevel="0" collapsed="false">
      <c r="A1944" s="17" t="s">
        <v>202</v>
      </c>
      <c r="B1944" s="17" t="s">
        <v>142</v>
      </c>
      <c r="C1944" s="17" t="s">
        <v>134</v>
      </c>
      <c r="D1944" s="17" t="s">
        <v>135</v>
      </c>
      <c r="E1944" s="17" t="s">
        <v>139</v>
      </c>
      <c r="F1944" s="17" t="s">
        <v>7</v>
      </c>
      <c r="G1944" s="17" t="n">
        <v>0</v>
      </c>
      <c r="H1944" s="17" t="n">
        <v>2</v>
      </c>
      <c r="I1944" s="17" t="n">
        <v>2</v>
      </c>
      <c r="J1944" s="17" t="n">
        <v>3</v>
      </c>
      <c r="K1944" s="17" t="n">
        <v>5</v>
      </c>
      <c r="L1944" s="17" t="n">
        <v>0</v>
      </c>
      <c r="M1944" s="17" t="n">
        <v>899</v>
      </c>
      <c r="N1944" s="17" t="n">
        <v>186</v>
      </c>
      <c r="O1944" s="17" t="n">
        <v>181</v>
      </c>
      <c r="P1944" s="17" t="n">
        <v>0</v>
      </c>
      <c r="Q1944" s="17" t="n">
        <v>0</v>
      </c>
      <c r="R1944" s="17" t="n">
        <v>0</v>
      </c>
      <c r="S1944" s="17" t="n">
        <v>0</v>
      </c>
      <c r="T1944" s="17" t="n">
        <v>0</v>
      </c>
    </row>
    <row r="1945" customFormat="false" ht="15" hidden="false" customHeight="true" outlineLevel="0" collapsed="false">
      <c r="A1945" s="17" t="s">
        <v>202</v>
      </c>
      <c r="B1945" s="17" t="s">
        <v>142</v>
      </c>
      <c r="C1945" s="17" t="s">
        <v>134</v>
      </c>
      <c r="D1945" s="17" t="s">
        <v>135</v>
      </c>
      <c r="E1945" s="17" t="s">
        <v>139</v>
      </c>
      <c r="F1945" s="17" t="s">
        <v>140</v>
      </c>
      <c r="G1945" s="17" t="n">
        <v>0</v>
      </c>
      <c r="H1945" s="17" t="n">
        <v>0</v>
      </c>
      <c r="I1945" s="17" t="n">
        <v>1</v>
      </c>
      <c r="J1945" s="17" t="n">
        <v>1</v>
      </c>
      <c r="K1945" s="17" t="n">
        <v>1</v>
      </c>
      <c r="L1945" s="17" t="n">
        <v>0</v>
      </c>
      <c r="M1945" s="17" t="n">
        <v>0</v>
      </c>
      <c r="N1945" s="17" t="n">
        <v>50</v>
      </c>
      <c r="O1945" s="17" t="n">
        <v>2</v>
      </c>
      <c r="P1945" s="17" t="n">
        <v>0</v>
      </c>
      <c r="Q1945" s="17" t="n">
        <v>0</v>
      </c>
      <c r="R1945" s="17" t="n">
        <v>0</v>
      </c>
      <c r="S1945" s="17" t="n">
        <v>0</v>
      </c>
      <c r="T1945" s="17" t="n">
        <v>0</v>
      </c>
    </row>
    <row r="1946" customFormat="false" ht="15" hidden="false" customHeight="true" outlineLevel="0" collapsed="false">
      <c r="A1946" s="17" t="s">
        <v>202</v>
      </c>
      <c r="B1946" s="17" t="s">
        <v>142</v>
      </c>
      <c r="C1946" s="17" t="s">
        <v>134</v>
      </c>
      <c r="D1946" s="17" t="s">
        <v>135</v>
      </c>
      <c r="E1946" s="17" t="s">
        <v>139</v>
      </c>
      <c r="F1946" s="17" t="s">
        <v>144</v>
      </c>
      <c r="G1946" s="17" t="n">
        <v>0</v>
      </c>
      <c r="H1946" s="17" t="n">
        <v>1</v>
      </c>
      <c r="I1946" s="17" t="n">
        <v>1</v>
      </c>
      <c r="J1946" s="17" t="n">
        <v>1</v>
      </c>
      <c r="K1946" s="17" t="n">
        <v>2</v>
      </c>
      <c r="L1946" s="17" t="n">
        <v>0</v>
      </c>
      <c r="M1946" s="17" t="n">
        <v>64</v>
      </c>
      <c r="N1946" s="17" t="n">
        <v>65</v>
      </c>
      <c r="O1946" s="17" t="n">
        <v>5</v>
      </c>
      <c r="P1946" s="17" t="n">
        <v>0</v>
      </c>
      <c r="Q1946" s="17" t="n">
        <v>0</v>
      </c>
      <c r="R1946" s="17" t="n">
        <v>0</v>
      </c>
      <c r="S1946" s="17" t="n">
        <v>0</v>
      </c>
      <c r="T1946" s="17" t="n">
        <v>0</v>
      </c>
    </row>
    <row r="1947" customFormat="false" ht="15" hidden="false" customHeight="true" outlineLevel="0" collapsed="false">
      <c r="A1947" s="17" t="s">
        <v>202</v>
      </c>
      <c r="B1947" s="17" t="s">
        <v>142</v>
      </c>
      <c r="C1947" s="17" t="s">
        <v>134</v>
      </c>
      <c r="D1947" s="17" t="s">
        <v>135</v>
      </c>
      <c r="E1947" s="17" t="s">
        <v>139</v>
      </c>
      <c r="F1947" s="17" t="s">
        <v>150</v>
      </c>
      <c r="G1947" s="17" t="n">
        <v>0</v>
      </c>
      <c r="H1947" s="17" t="n">
        <v>1</v>
      </c>
      <c r="I1947" s="17" t="n">
        <v>2</v>
      </c>
      <c r="J1947" s="17" t="n">
        <v>2</v>
      </c>
      <c r="K1947" s="17" t="n">
        <v>4</v>
      </c>
      <c r="L1947" s="17" t="n">
        <v>0</v>
      </c>
      <c r="M1947" s="17" t="n">
        <v>835</v>
      </c>
      <c r="N1947" s="17" t="n">
        <v>71</v>
      </c>
      <c r="O1947" s="17" t="n">
        <v>105</v>
      </c>
      <c r="P1947" s="17" t="n">
        <v>0</v>
      </c>
      <c r="Q1947" s="17" t="n">
        <v>0</v>
      </c>
      <c r="R1947" s="17" t="n">
        <v>0</v>
      </c>
      <c r="S1947" s="17" t="n">
        <v>0</v>
      </c>
      <c r="T1947" s="17" t="n">
        <v>0</v>
      </c>
    </row>
    <row r="1948" customFormat="false" ht="15" hidden="false" customHeight="true" outlineLevel="0" collapsed="false">
      <c r="A1948" s="17" t="s">
        <v>202</v>
      </c>
      <c r="B1948" s="17" t="s">
        <v>142</v>
      </c>
      <c r="C1948" s="17" t="s">
        <v>134</v>
      </c>
      <c r="D1948" s="17" t="s">
        <v>135</v>
      </c>
      <c r="E1948" s="17" t="s">
        <v>139</v>
      </c>
      <c r="F1948" s="17" t="s">
        <v>158</v>
      </c>
      <c r="G1948" s="17" t="n">
        <v>0</v>
      </c>
      <c r="H1948" s="17" t="n">
        <v>0</v>
      </c>
      <c r="I1948" s="17" t="n">
        <v>0</v>
      </c>
      <c r="J1948" s="17" t="n">
        <v>1</v>
      </c>
      <c r="K1948" s="17" t="n">
        <v>1</v>
      </c>
      <c r="L1948" s="17" t="n">
        <v>0</v>
      </c>
      <c r="M1948" s="17" t="n">
        <v>0</v>
      </c>
      <c r="N1948" s="17" t="n">
        <v>0</v>
      </c>
      <c r="O1948" s="17" t="n">
        <v>69</v>
      </c>
      <c r="P1948" s="17" t="n">
        <v>0</v>
      </c>
      <c r="Q1948" s="17" t="n">
        <v>0</v>
      </c>
      <c r="R1948" s="17" t="n">
        <v>0</v>
      </c>
      <c r="S1948" s="17" t="n">
        <v>0</v>
      </c>
      <c r="T1948" s="17" t="n">
        <v>0</v>
      </c>
    </row>
    <row r="1949" customFormat="false" ht="15" hidden="false" customHeight="true" outlineLevel="0" collapsed="false">
      <c r="A1949" s="17" t="s">
        <v>202</v>
      </c>
      <c r="B1949" s="17" t="s">
        <v>142</v>
      </c>
      <c r="C1949" s="17" t="s">
        <v>148</v>
      </c>
      <c r="D1949" s="17" t="s">
        <v>14443</v>
      </c>
      <c r="E1949" s="17" t="s">
        <v>139</v>
      </c>
      <c r="F1949" s="17" t="s">
        <v>7</v>
      </c>
      <c r="G1949" s="17" t="n">
        <v>1</v>
      </c>
      <c r="H1949" s="17" t="n">
        <v>2</v>
      </c>
      <c r="I1949" s="17" t="n">
        <v>3</v>
      </c>
      <c r="J1949" s="17" t="n">
        <v>2</v>
      </c>
      <c r="K1949" s="17" t="n">
        <v>5</v>
      </c>
      <c r="L1949" s="17" t="n">
        <v>161</v>
      </c>
      <c r="M1949" s="17" t="n">
        <v>80</v>
      </c>
      <c r="N1949" s="17" t="n">
        <v>59</v>
      </c>
      <c r="O1949" s="17" t="n">
        <v>17</v>
      </c>
      <c r="P1949" s="17" t="n">
        <v>0</v>
      </c>
      <c r="Q1949" s="17" t="n">
        <v>0</v>
      </c>
      <c r="R1949" s="17" t="n">
        <v>0</v>
      </c>
      <c r="S1949" s="17" t="n">
        <v>0</v>
      </c>
      <c r="T1949" s="17" t="n">
        <v>0</v>
      </c>
    </row>
    <row r="1950" customFormat="false" ht="15" hidden="false" customHeight="true" outlineLevel="0" collapsed="false">
      <c r="A1950" s="17" t="s">
        <v>202</v>
      </c>
      <c r="B1950" s="17" t="s">
        <v>142</v>
      </c>
      <c r="C1950" s="17" t="s">
        <v>148</v>
      </c>
      <c r="D1950" s="17" t="s">
        <v>14443</v>
      </c>
      <c r="E1950" s="17" t="s">
        <v>139</v>
      </c>
      <c r="F1950" s="17" t="s">
        <v>140</v>
      </c>
      <c r="G1950" s="17" t="n">
        <v>1</v>
      </c>
      <c r="H1950" s="17" t="n">
        <v>0</v>
      </c>
      <c r="I1950" s="17" t="n">
        <v>2</v>
      </c>
      <c r="J1950" s="17" t="n">
        <v>1</v>
      </c>
      <c r="K1950" s="17" t="n">
        <v>3</v>
      </c>
      <c r="L1950" s="17" t="n">
        <v>1</v>
      </c>
      <c r="M1950" s="17" t="n">
        <v>0</v>
      </c>
      <c r="N1950" s="17" t="n">
        <v>7</v>
      </c>
      <c r="O1950" s="17" t="n">
        <v>1</v>
      </c>
      <c r="P1950" s="17" t="n">
        <v>0</v>
      </c>
      <c r="Q1950" s="17" t="n">
        <v>0</v>
      </c>
      <c r="R1950" s="17" t="n">
        <v>0</v>
      </c>
      <c r="S1950" s="17" t="n">
        <v>0</v>
      </c>
      <c r="T1950" s="17" t="n">
        <v>0</v>
      </c>
    </row>
    <row r="1951" customFormat="false" ht="15" hidden="false" customHeight="true" outlineLevel="0" collapsed="false">
      <c r="A1951" s="17" t="s">
        <v>202</v>
      </c>
      <c r="B1951" s="17" t="s">
        <v>142</v>
      </c>
      <c r="C1951" s="17" t="s">
        <v>148</v>
      </c>
      <c r="D1951" s="17" t="s">
        <v>14443</v>
      </c>
      <c r="E1951" s="17" t="s">
        <v>139</v>
      </c>
      <c r="F1951" s="17" t="s">
        <v>144</v>
      </c>
      <c r="G1951" s="17" t="n">
        <v>0</v>
      </c>
      <c r="H1951" s="17" t="n">
        <v>1</v>
      </c>
      <c r="I1951" s="17" t="n">
        <v>0</v>
      </c>
      <c r="J1951" s="17" t="n">
        <v>0</v>
      </c>
      <c r="K1951" s="17" t="n">
        <v>1</v>
      </c>
      <c r="L1951" s="17" t="n">
        <v>0</v>
      </c>
      <c r="M1951" s="17" t="n">
        <v>11</v>
      </c>
      <c r="N1951" s="17" t="n">
        <v>0</v>
      </c>
      <c r="O1951" s="17" t="n">
        <v>0</v>
      </c>
      <c r="P1951" s="17" t="n">
        <v>0</v>
      </c>
      <c r="Q1951" s="17" t="n">
        <v>0</v>
      </c>
      <c r="R1951" s="17" t="n">
        <v>0</v>
      </c>
      <c r="S1951" s="17" t="n">
        <v>0</v>
      </c>
      <c r="T1951" s="17" t="n">
        <v>0</v>
      </c>
    </row>
    <row r="1952" customFormat="false" ht="15" hidden="false" customHeight="true" outlineLevel="0" collapsed="false">
      <c r="A1952" s="17" t="s">
        <v>202</v>
      </c>
      <c r="B1952" s="17" t="s">
        <v>142</v>
      </c>
      <c r="C1952" s="17" t="s">
        <v>148</v>
      </c>
      <c r="D1952" s="17" t="s">
        <v>14443</v>
      </c>
      <c r="E1952" s="17" t="s">
        <v>139</v>
      </c>
      <c r="F1952" s="17" t="s">
        <v>150</v>
      </c>
      <c r="G1952" s="17" t="n">
        <v>1</v>
      </c>
      <c r="H1952" s="17" t="n">
        <v>1</v>
      </c>
      <c r="I1952" s="17" t="n">
        <v>3</v>
      </c>
      <c r="J1952" s="17" t="n">
        <v>1</v>
      </c>
      <c r="K1952" s="17" t="n">
        <v>3</v>
      </c>
      <c r="L1952" s="17" t="n">
        <v>125</v>
      </c>
      <c r="M1952" s="17" t="n">
        <v>59</v>
      </c>
      <c r="N1952" s="17" t="n">
        <v>42</v>
      </c>
      <c r="O1952" s="17" t="n">
        <v>14</v>
      </c>
      <c r="P1952" s="17" t="n">
        <v>0</v>
      </c>
      <c r="Q1952" s="17" t="n">
        <v>0</v>
      </c>
      <c r="R1952" s="17" t="n">
        <v>0</v>
      </c>
      <c r="S1952" s="17" t="n">
        <v>0</v>
      </c>
      <c r="T1952" s="17" t="n">
        <v>0</v>
      </c>
    </row>
    <row r="1953" customFormat="false" ht="15" hidden="false" customHeight="true" outlineLevel="0" collapsed="false">
      <c r="A1953" s="17" t="s">
        <v>202</v>
      </c>
      <c r="B1953" s="17" t="s">
        <v>142</v>
      </c>
      <c r="C1953" s="17" t="s">
        <v>148</v>
      </c>
      <c r="D1953" s="17" t="s">
        <v>14443</v>
      </c>
      <c r="E1953" s="17" t="s">
        <v>139</v>
      </c>
      <c r="F1953" s="17" t="s">
        <v>158</v>
      </c>
      <c r="G1953" s="17" t="n">
        <v>1</v>
      </c>
      <c r="H1953" s="17" t="n">
        <v>2</v>
      </c>
      <c r="I1953" s="17" t="n">
        <v>3</v>
      </c>
      <c r="J1953" s="17" t="n">
        <v>1</v>
      </c>
      <c r="K1953" s="17" t="n">
        <v>4</v>
      </c>
      <c r="L1953" s="17" t="n">
        <v>35</v>
      </c>
      <c r="M1953" s="17" t="n">
        <v>10</v>
      </c>
      <c r="N1953" s="17" t="n">
        <v>9</v>
      </c>
      <c r="O1953" s="17" t="n">
        <v>2</v>
      </c>
      <c r="P1953" s="17" t="n">
        <v>0</v>
      </c>
      <c r="Q1953" s="17" t="n">
        <v>0</v>
      </c>
      <c r="R1953" s="17" t="n">
        <v>0</v>
      </c>
      <c r="S1953" s="17" t="n">
        <v>0</v>
      </c>
      <c r="T1953" s="17" t="n">
        <v>0</v>
      </c>
    </row>
    <row r="1954" customFormat="false" ht="15" hidden="false" customHeight="true" outlineLevel="0" collapsed="false">
      <c r="A1954" s="17" t="s">
        <v>202</v>
      </c>
      <c r="B1954" s="17" t="s">
        <v>142</v>
      </c>
      <c r="C1954" s="17" t="s">
        <v>148</v>
      </c>
      <c r="D1954" s="17" t="s">
        <v>14443</v>
      </c>
      <c r="E1954" s="17" t="s">
        <v>139</v>
      </c>
      <c r="F1954" s="17" t="s">
        <v>169</v>
      </c>
      <c r="G1954" s="17" t="n">
        <v>0</v>
      </c>
      <c r="H1954" s="17" t="n">
        <v>0</v>
      </c>
      <c r="I1954" s="17" t="n">
        <v>1</v>
      </c>
      <c r="J1954" s="17" t="n">
        <v>0</v>
      </c>
      <c r="K1954" s="17" t="n">
        <v>1</v>
      </c>
      <c r="L1954" s="17" t="n">
        <v>0</v>
      </c>
      <c r="M1954" s="17" t="n">
        <v>0</v>
      </c>
      <c r="N1954" s="17" t="n">
        <v>1</v>
      </c>
      <c r="O1954" s="17" t="n">
        <v>0</v>
      </c>
      <c r="P1954" s="17" t="n">
        <v>0</v>
      </c>
      <c r="Q1954" s="17" t="n">
        <v>0</v>
      </c>
      <c r="R1954" s="17" t="n">
        <v>0</v>
      </c>
      <c r="S1954" s="17" t="n">
        <v>0</v>
      </c>
      <c r="T1954" s="17" t="n">
        <v>0</v>
      </c>
    </row>
    <row r="1955" customFormat="false" ht="15" hidden="false" customHeight="true" outlineLevel="0" collapsed="false">
      <c r="A1955" s="17" t="s">
        <v>202</v>
      </c>
      <c r="B1955" s="17" t="s">
        <v>142</v>
      </c>
      <c r="C1955" s="17" t="s">
        <v>217</v>
      </c>
      <c r="D1955" s="17" t="s">
        <v>235</v>
      </c>
      <c r="E1955" s="17" t="s">
        <v>243</v>
      </c>
      <c r="F1955" s="17" t="s">
        <v>7</v>
      </c>
      <c r="G1955" s="17" t="n">
        <v>1</v>
      </c>
      <c r="H1955" s="17" t="n">
        <v>1</v>
      </c>
      <c r="I1955" s="17" t="n">
        <v>1</v>
      </c>
      <c r="J1955" s="17" t="n">
        <v>1</v>
      </c>
      <c r="K1955" s="17" t="n">
        <v>1</v>
      </c>
      <c r="L1955" s="17" t="n">
        <v>205</v>
      </c>
      <c r="M1955" s="17" t="n">
        <v>121</v>
      </c>
      <c r="N1955" s="17" t="n">
        <v>49</v>
      </c>
      <c r="O1955" s="17" t="n">
        <v>8</v>
      </c>
      <c r="P1955" s="17" t="n">
        <v>0</v>
      </c>
      <c r="Q1955" s="17" t="n">
        <v>0</v>
      </c>
      <c r="R1955" s="17" t="n">
        <v>0</v>
      </c>
      <c r="S1955" s="17" t="n">
        <v>0</v>
      </c>
      <c r="T1955" s="17" t="n">
        <v>0</v>
      </c>
    </row>
    <row r="1956" customFormat="false" ht="15" hidden="false" customHeight="true" outlineLevel="0" collapsed="false">
      <c r="A1956" s="17" t="s">
        <v>202</v>
      </c>
      <c r="B1956" s="17" t="s">
        <v>142</v>
      </c>
      <c r="C1956" s="17" t="s">
        <v>217</v>
      </c>
      <c r="D1956" s="17" t="s">
        <v>235</v>
      </c>
      <c r="E1956" s="17" t="s">
        <v>243</v>
      </c>
      <c r="F1956" s="17" t="s">
        <v>144</v>
      </c>
      <c r="G1956" s="17" t="n">
        <v>0</v>
      </c>
      <c r="H1956" s="17" t="n">
        <v>0</v>
      </c>
      <c r="I1956" s="17" t="n">
        <v>1</v>
      </c>
      <c r="J1956" s="17" t="n">
        <v>0</v>
      </c>
      <c r="K1956" s="17" t="n">
        <v>1</v>
      </c>
      <c r="L1956" s="17" t="n">
        <v>0</v>
      </c>
      <c r="M1956" s="17" t="n">
        <v>0</v>
      </c>
      <c r="N1956" s="17" t="n">
        <v>1</v>
      </c>
      <c r="O1956" s="17" t="n">
        <v>0</v>
      </c>
      <c r="P1956" s="17" t="n">
        <v>0</v>
      </c>
      <c r="Q1956" s="17" t="n">
        <v>0</v>
      </c>
      <c r="R1956" s="17" t="n">
        <v>0</v>
      </c>
      <c r="S1956" s="17" t="n">
        <v>0</v>
      </c>
      <c r="T1956" s="17" t="n">
        <v>0</v>
      </c>
    </row>
    <row r="1957" customFormat="false" ht="15" hidden="false" customHeight="true" outlineLevel="0" collapsed="false">
      <c r="A1957" s="17" t="s">
        <v>202</v>
      </c>
      <c r="B1957" s="17" t="s">
        <v>142</v>
      </c>
      <c r="C1957" s="17" t="s">
        <v>217</v>
      </c>
      <c r="D1957" s="17" t="s">
        <v>235</v>
      </c>
      <c r="E1957" s="17" t="s">
        <v>243</v>
      </c>
      <c r="F1957" s="17" t="s">
        <v>150</v>
      </c>
      <c r="G1957" s="17" t="n">
        <v>1</v>
      </c>
      <c r="H1957" s="17" t="n">
        <v>1</v>
      </c>
      <c r="I1957" s="17" t="n">
        <v>1</v>
      </c>
      <c r="J1957" s="17" t="n">
        <v>1</v>
      </c>
      <c r="K1957" s="17" t="n">
        <v>1</v>
      </c>
      <c r="L1957" s="17" t="n">
        <v>120</v>
      </c>
      <c r="M1957" s="17" t="n">
        <v>83</v>
      </c>
      <c r="N1957" s="17" t="n">
        <v>34</v>
      </c>
      <c r="O1957" s="17" t="n">
        <v>8</v>
      </c>
      <c r="P1957" s="17" t="n">
        <v>0</v>
      </c>
      <c r="Q1957" s="17" t="n">
        <v>0</v>
      </c>
      <c r="R1957" s="17" t="n">
        <v>0</v>
      </c>
      <c r="S1957" s="17" t="n">
        <v>0</v>
      </c>
      <c r="T1957" s="17" t="n">
        <v>0</v>
      </c>
    </row>
    <row r="1958" customFormat="false" ht="15" hidden="false" customHeight="true" outlineLevel="0" collapsed="false">
      <c r="A1958" s="17" t="s">
        <v>202</v>
      </c>
      <c r="B1958" s="17" t="s">
        <v>142</v>
      </c>
      <c r="C1958" s="17" t="s">
        <v>217</v>
      </c>
      <c r="D1958" s="17" t="s">
        <v>235</v>
      </c>
      <c r="E1958" s="17" t="s">
        <v>243</v>
      </c>
      <c r="F1958" s="17" t="s">
        <v>158</v>
      </c>
      <c r="G1958" s="17" t="n">
        <v>1</v>
      </c>
      <c r="H1958" s="17" t="n">
        <v>1</v>
      </c>
      <c r="I1958" s="17" t="n">
        <v>1</v>
      </c>
      <c r="J1958" s="17" t="n">
        <v>0</v>
      </c>
      <c r="K1958" s="17" t="n">
        <v>1</v>
      </c>
      <c r="L1958" s="17" t="n">
        <v>84</v>
      </c>
      <c r="M1958" s="17" t="n">
        <v>38</v>
      </c>
      <c r="N1958" s="17" t="n">
        <v>14</v>
      </c>
      <c r="O1958" s="17" t="n">
        <v>0</v>
      </c>
      <c r="P1958" s="17" t="n">
        <v>0</v>
      </c>
      <c r="Q1958" s="17" t="n">
        <v>0</v>
      </c>
      <c r="R1958" s="17" t="n">
        <v>0</v>
      </c>
      <c r="S1958" s="17" t="n">
        <v>0</v>
      </c>
      <c r="T1958" s="17" t="n">
        <v>0</v>
      </c>
    </row>
    <row r="1959" customFormat="false" ht="15" hidden="false" customHeight="true" outlineLevel="0" collapsed="false">
      <c r="A1959" s="17" t="s">
        <v>202</v>
      </c>
      <c r="B1959" s="17" t="s">
        <v>142</v>
      </c>
      <c r="C1959" s="17" t="s">
        <v>217</v>
      </c>
      <c r="D1959" s="17" t="s">
        <v>235</v>
      </c>
      <c r="E1959" s="17" t="s">
        <v>243</v>
      </c>
      <c r="F1959" s="17" t="s">
        <v>169</v>
      </c>
      <c r="G1959" s="17" t="n">
        <v>1</v>
      </c>
      <c r="H1959" s="17" t="n">
        <v>0</v>
      </c>
      <c r="I1959" s="17" t="n">
        <v>0</v>
      </c>
      <c r="J1959" s="17" t="n">
        <v>0</v>
      </c>
      <c r="K1959" s="17" t="n">
        <v>1</v>
      </c>
      <c r="L1959" s="17" t="n">
        <v>1</v>
      </c>
      <c r="M1959" s="17" t="n">
        <v>0</v>
      </c>
      <c r="N1959" s="17" t="n">
        <v>0</v>
      </c>
      <c r="O1959" s="17" t="n">
        <v>0</v>
      </c>
      <c r="P1959" s="17" t="n">
        <v>0</v>
      </c>
      <c r="Q1959" s="17" t="n">
        <v>0</v>
      </c>
      <c r="R1959" s="17" t="n">
        <v>0</v>
      </c>
      <c r="S1959" s="17" t="n">
        <v>0</v>
      </c>
      <c r="T1959" s="17" t="n">
        <v>0</v>
      </c>
    </row>
    <row r="1960" customFormat="false" ht="15" hidden="false" customHeight="true" outlineLevel="0" collapsed="false">
      <c r="A1960" s="17" t="s">
        <v>202</v>
      </c>
      <c r="B1960" s="17" t="s">
        <v>142</v>
      </c>
      <c r="C1960" s="17" t="s">
        <v>217</v>
      </c>
      <c r="D1960" s="17" t="s">
        <v>235</v>
      </c>
      <c r="E1960" s="17" t="s">
        <v>139</v>
      </c>
      <c r="F1960" s="17" t="s">
        <v>7</v>
      </c>
      <c r="G1960" s="17" t="n">
        <v>3</v>
      </c>
      <c r="H1960" s="17" t="n">
        <v>3</v>
      </c>
      <c r="I1960" s="17" t="n">
        <v>2</v>
      </c>
      <c r="J1960" s="17" t="n">
        <v>1</v>
      </c>
      <c r="K1960" s="17" t="n">
        <v>3</v>
      </c>
      <c r="L1960" s="17" t="n">
        <v>66</v>
      </c>
      <c r="M1960" s="17" t="n">
        <v>114</v>
      </c>
      <c r="N1960" s="17" t="n">
        <v>61</v>
      </c>
      <c r="O1960" s="17" t="n">
        <v>66</v>
      </c>
      <c r="P1960" s="17" t="n">
        <v>0</v>
      </c>
      <c r="Q1960" s="17" t="n">
        <v>0</v>
      </c>
      <c r="R1960" s="17" t="n">
        <v>0</v>
      </c>
      <c r="S1960" s="17" t="n">
        <v>0</v>
      </c>
      <c r="T1960" s="17" t="n">
        <v>0</v>
      </c>
    </row>
    <row r="1961" customFormat="false" ht="15" hidden="false" customHeight="true" outlineLevel="0" collapsed="false">
      <c r="A1961" s="17" t="s">
        <v>202</v>
      </c>
      <c r="B1961" s="17" t="s">
        <v>142</v>
      </c>
      <c r="C1961" s="17" t="s">
        <v>217</v>
      </c>
      <c r="D1961" s="17" t="s">
        <v>235</v>
      </c>
      <c r="E1961" s="17" t="s">
        <v>139</v>
      </c>
      <c r="F1961" s="17" t="s">
        <v>140</v>
      </c>
      <c r="G1961" s="17" t="n">
        <v>2</v>
      </c>
      <c r="H1961" s="17" t="n">
        <v>1</v>
      </c>
      <c r="I1961" s="17" t="n">
        <v>1</v>
      </c>
      <c r="J1961" s="17" t="n">
        <v>0</v>
      </c>
      <c r="K1961" s="17" t="n">
        <v>2</v>
      </c>
      <c r="L1961" s="17" t="n">
        <v>32</v>
      </c>
      <c r="M1961" s="17" t="n">
        <v>16</v>
      </c>
      <c r="N1961" s="17" t="n">
        <v>16</v>
      </c>
      <c r="O1961" s="17" t="n">
        <v>0</v>
      </c>
      <c r="P1961" s="17" t="n">
        <v>0</v>
      </c>
      <c r="Q1961" s="17" t="n">
        <v>0</v>
      </c>
      <c r="R1961" s="17" t="n">
        <v>0</v>
      </c>
      <c r="S1961" s="17" t="n">
        <v>0</v>
      </c>
      <c r="T1961" s="17" t="n">
        <v>0</v>
      </c>
    </row>
    <row r="1962" customFormat="false" ht="15" hidden="false" customHeight="true" outlineLevel="0" collapsed="false">
      <c r="A1962" s="17" t="s">
        <v>202</v>
      </c>
      <c r="B1962" s="17" t="s">
        <v>142</v>
      </c>
      <c r="C1962" s="17" t="s">
        <v>217</v>
      </c>
      <c r="D1962" s="17" t="s">
        <v>235</v>
      </c>
      <c r="E1962" s="17" t="s">
        <v>139</v>
      </c>
      <c r="F1962" s="17" t="s">
        <v>144</v>
      </c>
      <c r="G1962" s="17" t="n">
        <v>0</v>
      </c>
      <c r="H1962" s="17" t="n">
        <v>0</v>
      </c>
      <c r="I1962" s="17" t="n">
        <v>1</v>
      </c>
      <c r="J1962" s="17" t="n">
        <v>0</v>
      </c>
      <c r="K1962" s="17" t="n">
        <v>1</v>
      </c>
      <c r="L1962" s="17" t="n">
        <v>0</v>
      </c>
      <c r="M1962" s="17" t="n">
        <v>0</v>
      </c>
      <c r="N1962" s="17" t="n">
        <v>1</v>
      </c>
      <c r="O1962" s="17" t="n">
        <v>0</v>
      </c>
      <c r="P1962" s="17" t="n">
        <v>0</v>
      </c>
      <c r="Q1962" s="17" t="n">
        <v>0</v>
      </c>
      <c r="R1962" s="17" t="n">
        <v>0</v>
      </c>
      <c r="S1962" s="17" t="n">
        <v>0</v>
      </c>
      <c r="T1962" s="17" t="n">
        <v>0</v>
      </c>
    </row>
    <row r="1963" customFormat="false" ht="15" hidden="false" customHeight="true" outlineLevel="0" collapsed="false">
      <c r="A1963" s="17" t="s">
        <v>202</v>
      </c>
      <c r="B1963" s="17" t="s">
        <v>142</v>
      </c>
      <c r="C1963" s="17" t="s">
        <v>217</v>
      </c>
      <c r="D1963" s="17" t="s">
        <v>235</v>
      </c>
      <c r="E1963" s="17" t="s">
        <v>139</v>
      </c>
      <c r="F1963" s="17" t="s">
        <v>150</v>
      </c>
      <c r="G1963" s="17" t="n">
        <v>2</v>
      </c>
      <c r="H1963" s="17" t="n">
        <v>3</v>
      </c>
      <c r="I1963" s="17" t="n">
        <v>2</v>
      </c>
      <c r="J1963" s="17" t="n">
        <v>1</v>
      </c>
      <c r="K1963" s="17" t="n">
        <v>3</v>
      </c>
      <c r="L1963" s="17" t="n">
        <v>11</v>
      </c>
      <c r="M1963" s="17" t="n">
        <v>90</v>
      </c>
      <c r="N1963" s="17" t="n">
        <v>33</v>
      </c>
      <c r="O1963" s="17" t="n">
        <v>48</v>
      </c>
      <c r="P1963" s="17" t="n">
        <v>0</v>
      </c>
      <c r="Q1963" s="17" t="n">
        <v>0</v>
      </c>
      <c r="R1963" s="17" t="n">
        <v>0</v>
      </c>
      <c r="S1963" s="17" t="n">
        <v>0</v>
      </c>
      <c r="T1963" s="17" t="n">
        <v>0</v>
      </c>
    </row>
    <row r="1964" customFormat="false" ht="15" hidden="false" customHeight="true" outlineLevel="0" collapsed="false">
      <c r="A1964" s="17" t="s">
        <v>202</v>
      </c>
      <c r="B1964" s="17" t="s">
        <v>142</v>
      </c>
      <c r="C1964" s="17" t="s">
        <v>217</v>
      </c>
      <c r="D1964" s="17" t="s">
        <v>235</v>
      </c>
      <c r="E1964" s="17" t="s">
        <v>139</v>
      </c>
      <c r="F1964" s="17" t="s">
        <v>158</v>
      </c>
      <c r="G1964" s="17" t="n">
        <v>3</v>
      </c>
      <c r="H1964" s="17" t="n">
        <v>2</v>
      </c>
      <c r="I1964" s="17" t="n">
        <v>1</v>
      </c>
      <c r="J1964" s="17" t="n">
        <v>1</v>
      </c>
      <c r="K1964" s="17" t="n">
        <v>3</v>
      </c>
      <c r="L1964" s="17" t="n">
        <v>23</v>
      </c>
      <c r="M1964" s="17" t="n">
        <v>8</v>
      </c>
      <c r="N1964" s="17" t="n">
        <v>11</v>
      </c>
      <c r="O1964" s="17" t="n">
        <v>18</v>
      </c>
      <c r="P1964" s="17" t="n">
        <v>0</v>
      </c>
      <c r="Q1964" s="17" t="n">
        <v>0</v>
      </c>
      <c r="R1964" s="17" t="n">
        <v>0</v>
      </c>
      <c r="S1964" s="17" t="n">
        <v>0</v>
      </c>
      <c r="T1964" s="17" t="n">
        <v>0</v>
      </c>
    </row>
    <row r="1965" customFormat="false" ht="15" hidden="false" customHeight="true" outlineLevel="0" collapsed="false">
      <c r="A1965" s="17" t="s">
        <v>202</v>
      </c>
      <c r="B1965" s="17" t="s">
        <v>142</v>
      </c>
      <c r="C1965" s="17" t="s">
        <v>217</v>
      </c>
      <c r="D1965" s="17" t="s">
        <v>218</v>
      </c>
      <c r="E1965" s="17" t="s">
        <v>243</v>
      </c>
      <c r="F1965" s="17" t="s">
        <v>7</v>
      </c>
      <c r="G1965" s="17" t="n">
        <v>2</v>
      </c>
      <c r="H1965" s="17" t="n">
        <v>2</v>
      </c>
      <c r="I1965" s="17" t="n">
        <v>2</v>
      </c>
      <c r="J1965" s="17" t="n">
        <v>2</v>
      </c>
      <c r="K1965" s="17" t="n">
        <v>2</v>
      </c>
      <c r="L1965" s="17" t="n">
        <v>75</v>
      </c>
      <c r="M1965" s="17" t="n">
        <v>106</v>
      </c>
      <c r="N1965" s="17" t="n">
        <v>124</v>
      </c>
      <c r="O1965" s="17" t="n">
        <v>52</v>
      </c>
      <c r="P1965" s="17" t="n">
        <v>0</v>
      </c>
      <c r="Q1965" s="17" t="n">
        <v>0</v>
      </c>
      <c r="R1965" s="17" t="n">
        <v>0</v>
      </c>
      <c r="S1965" s="17" t="n">
        <v>0</v>
      </c>
      <c r="T1965" s="17" t="n">
        <v>0</v>
      </c>
    </row>
    <row r="1966" customFormat="false" ht="15" hidden="false" customHeight="true" outlineLevel="0" collapsed="false">
      <c r="A1966" s="17" t="s">
        <v>202</v>
      </c>
      <c r="B1966" s="17" t="s">
        <v>142</v>
      </c>
      <c r="C1966" s="17" t="s">
        <v>217</v>
      </c>
      <c r="D1966" s="17" t="s">
        <v>218</v>
      </c>
      <c r="E1966" s="17" t="s">
        <v>243</v>
      </c>
      <c r="F1966" s="17" t="s">
        <v>140</v>
      </c>
      <c r="G1966" s="17" t="n">
        <v>1</v>
      </c>
      <c r="H1966" s="17" t="n">
        <v>1</v>
      </c>
      <c r="I1966" s="17" t="n">
        <v>2</v>
      </c>
      <c r="J1966" s="17" t="n">
        <v>1</v>
      </c>
      <c r="K1966" s="17" t="n">
        <v>2</v>
      </c>
      <c r="L1966" s="17" t="n">
        <v>6</v>
      </c>
      <c r="M1966" s="17" t="n">
        <v>37</v>
      </c>
      <c r="N1966" s="17" t="n">
        <v>64</v>
      </c>
      <c r="O1966" s="17" t="n">
        <v>18</v>
      </c>
      <c r="P1966" s="17" t="n">
        <v>0</v>
      </c>
      <c r="Q1966" s="17" t="n">
        <v>0</v>
      </c>
      <c r="R1966" s="17" t="n">
        <v>0</v>
      </c>
      <c r="S1966" s="17" t="n">
        <v>0</v>
      </c>
      <c r="T1966" s="17" t="n">
        <v>0</v>
      </c>
    </row>
    <row r="1967" customFormat="false" ht="15" hidden="false" customHeight="true" outlineLevel="0" collapsed="false">
      <c r="A1967" s="17" t="s">
        <v>202</v>
      </c>
      <c r="B1967" s="17" t="s">
        <v>142</v>
      </c>
      <c r="C1967" s="17" t="s">
        <v>217</v>
      </c>
      <c r="D1967" s="17" t="s">
        <v>218</v>
      </c>
      <c r="E1967" s="17" t="s">
        <v>243</v>
      </c>
      <c r="F1967" s="17" t="s">
        <v>144</v>
      </c>
      <c r="G1967" s="17" t="n">
        <v>0</v>
      </c>
      <c r="H1967" s="17" t="n">
        <v>0</v>
      </c>
      <c r="I1967" s="17" t="n">
        <v>1</v>
      </c>
      <c r="J1967" s="17" t="n">
        <v>0</v>
      </c>
      <c r="K1967" s="17" t="n">
        <v>1</v>
      </c>
      <c r="L1967" s="17" t="n">
        <v>0</v>
      </c>
      <c r="M1967" s="17" t="n">
        <v>0</v>
      </c>
      <c r="N1967" s="17" t="n">
        <v>1</v>
      </c>
      <c r="O1967" s="17" t="n">
        <v>0</v>
      </c>
      <c r="P1967" s="17" t="n">
        <v>0</v>
      </c>
      <c r="Q1967" s="17" t="n">
        <v>0</v>
      </c>
      <c r="R1967" s="17" t="n">
        <v>0</v>
      </c>
      <c r="S1967" s="17" t="n">
        <v>0</v>
      </c>
      <c r="T1967" s="17" t="n">
        <v>0</v>
      </c>
    </row>
    <row r="1968" customFormat="false" ht="15" hidden="false" customHeight="true" outlineLevel="0" collapsed="false">
      <c r="A1968" s="17" t="s">
        <v>202</v>
      </c>
      <c r="B1968" s="17" t="s">
        <v>142</v>
      </c>
      <c r="C1968" s="17" t="s">
        <v>217</v>
      </c>
      <c r="D1968" s="17" t="s">
        <v>218</v>
      </c>
      <c r="E1968" s="17" t="s">
        <v>243</v>
      </c>
      <c r="F1968" s="17" t="s">
        <v>150</v>
      </c>
      <c r="G1968" s="17" t="n">
        <v>2</v>
      </c>
      <c r="H1968" s="17" t="n">
        <v>2</v>
      </c>
      <c r="I1968" s="17" t="n">
        <v>2</v>
      </c>
      <c r="J1968" s="17" t="n">
        <v>2</v>
      </c>
      <c r="K1968" s="17" t="n">
        <v>2</v>
      </c>
      <c r="L1968" s="17" t="n">
        <v>44</v>
      </c>
      <c r="M1968" s="17" t="n">
        <v>47</v>
      </c>
      <c r="N1968" s="17" t="n">
        <v>43</v>
      </c>
      <c r="O1968" s="17" t="n">
        <v>33</v>
      </c>
      <c r="P1968" s="17" t="n">
        <v>0</v>
      </c>
      <c r="Q1968" s="17" t="n">
        <v>0</v>
      </c>
      <c r="R1968" s="17" t="n">
        <v>0</v>
      </c>
      <c r="S1968" s="17" t="n">
        <v>0</v>
      </c>
      <c r="T1968" s="17" t="n">
        <v>0</v>
      </c>
    </row>
    <row r="1969" customFormat="false" ht="15" hidden="false" customHeight="true" outlineLevel="0" collapsed="false">
      <c r="A1969" s="17" t="s">
        <v>202</v>
      </c>
      <c r="B1969" s="17" t="s">
        <v>142</v>
      </c>
      <c r="C1969" s="17" t="s">
        <v>217</v>
      </c>
      <c r="D1969" s="17" t="s">
        <v>218</v>
      </c>
      <c r="E1969" s="17" t="s">
        <v>243</v>
      </c>
      <c r="F1969" s="17" t="s">
        <v>158</v>
      </c>
      <c r="G1969" s="17" t="n">
        <v>2</v>
      </c>
      <c r="H1969" s="17" t="n">
        <v>2</v>
      </c>
      <c r="I1969" s="17" t="n">
        <v>2</v>
      </c>
      <c r="J1969" s="17" t="n">
        <v>1</v>
      </c>
      <c r="K1969" s="17" t="n">
        <v>2</v>
      </c>
      <c r="L1969" s="17" t="n">
        <v>25</v>
      </c>
      <c r="M1969" s="17" t="n">
        <v>22</v>
      </c>
      <c r="N1969" s="17" t="n">
        <v>12</v>
      </c>
      <c r="O1969" s="17" t="n">
        <v>1</v>
      </c>
      <c r="P1969" s="17" t="n">
        <v>0</v>
      </c>
      <c r="Q1969" s="17" t="n">
        <v>0</v>
      </c>
      <c r="R1969" s="17" t="n">
        <v>0</v>
      </c>
      <c r="S1969" s="17" t="n">
        <v>0</v>
      </c>
      <c r="T1969" s="17" t="n">
        <v>0</v>
      </c>
    </row>
    <row r="1970" customFormat="false" ht="15" hidden="false" customHeight="true" outlineLevel="0" collapsed="false">
      <c r="A1970" s="17" t="s">
        <v>202</v>
      </c>
      <c r="B1970" s="17" t="s">
        <v>142</v>
      </c>
      <c r="C1970" s="17" t="s">
        <v>217</v>
      </c>
      <c r="D1970" s="17" t="s">
        <v>218</v>
      </c>
      <c r="E1970" s="17" t="s">
        <v>243</v>
      </c>
      <c r="F1970" s="17" t="s">
        <v>169</v>
      </c>
      <c r="G1970" s="17" t="n">
        <v>0</v>
      </c>
      <c r="H1970" s="17" t="n">
        <v>0</v>
      </c>
      <c r="I1970" s="17" t="n">
        <v>1</v>
      </c>
      <c r="J1970" s="17" t="n">
        <v>0</v>
      </c>
      <c r="K1970" s="17" t="n">
        <v>1</v>
      </c>
      <c r="L1970" s="17" t="n">
        <v>0</v>
      </c>
      <c r="M1970" s="17" t="n">
        <v>0</v>
      </c>
      <c r="N1970" s="17" t="n">
        <v>4</v>
      </c>
      <c r="O1970" s="17" t="n">
        <v>0</v>
      </c>
      <c r="P1970" s="17" t="n">
        <v>0</v>
      </c>
      <c r="Q1970" s="17" t="n">
        <v>0</v>
      </c>
      <c r="R1970" s="17" t="n">
        <v>0</v>
      </c>
      <c r="S1970" s="17" t="n">
        <v>0</v>
      </c>
      <c r="T1970" s="17" t="n">
        <v>0</v>
      </c>
    </row>
    <row r="1971" customFormat="false" ht="15" hidden="false" customHeight="true" outlineLevel="0" collapsed="false">
      <c r="A1971" s="17" t="s">
        <v>202</v>
      </c>
      <c r="B1971" s="17" t="s">
        <v>142</v>
      </c>
      <c r="C1971" s="17" t="s">
        <v>217</v>
      </c>
      <c r="D1971" s="17" t="s">
        <v>218</v>
      </c>
      <c r="E1971" s="17" t="s">
        <v>139</v>
      </c>
      <c r="F1971" s="17" t="s">
        <v>7</v>
      </c>
      <c r="G1971" s="17" t="n">
        <v>6</v>
      </c>
      <c r="H1971" s="17" t="n">
        <v>8</v>
      </c>
      <c r="I1971" s="17" t="n">
        <v>8</v>
      </c>
      <c r="J1971" s="17" t="n">
        <v>5</v>
      </c>
      <c r="K1971" s="17" t="n">
        <v>11</v>
      </c>
      <c r="L1971" s="17" t="n">
        <v>238</v>
      </c>
      <c r="M1971" s="17" t="n">
        <v>205</v>
      </c>
      <c r="N1971" s="17" t="n">
        <v>449</v>
      </c>
      <c r="O1971" s="17" t="n">
        <v>159</v>
      </c>
      <c r="P1971" s="17" t="n">
        <v>0</v>
      </c>
      <c r="Q1971" s="17" t="n">
        <v>0</v>
      </c>
      <c r="R1971" s="17" t="n">
        <v>0</v>
      </c>
      <c r="S1971" s="17" t="n">
        <v>0</v>
      </c>
      <c r="T1971" s="17" t="n">
        <v>0</v>
      </c>
    </row>
    <row r="1972" customFormat="false" ht="15" hidden="false" customHeight="true" outlineLevel="0" collapsed="false">
      <c r="A1972" s="17" t="s">
        <v>202</v>
      </c>
      <c r="B1972" s="17" t="s">
        <v>142</v>
      </c>
      <c r="C1972" s="17" t="s">
        <v>217</v>
      </c>
      <c r="D1972" s="17" t="s">
        <v>218</v>
      </c>
      <c r="E1972" s="17" t="s">
        <v>139</v>
      </c>
      <c r="F1972" s="17" t="s">
        <v>140</v>
      </c>
      <c r="G1972" s="17" t="n">
        <v>3</v>
      </c>
      <c r="H1972" s="17" t="n">
        <v>4</v>
      </c>
      <c r="I1972" s="17" t="n">
        <v>3</v>
      </c>
      <c r="J1972" s="17" t="n">
        <v>1</v>
      </c>
      <c r="K1972" s="17" t="n">
        <v>7</v>
      </c>
      <c r="L1972" s="17" t="n">
        <v>45</v>
      </c>
      <c r="M1972" s="17" t="n">
        <v>50</v>
      </c>
      <c r="N1972" s="17" t="n">
        <v>36</v>
      </c>
      <c r="O1972" s="17" t="n">
        <v>1</v>
      </c>
      <c r="P1972" s="17" t="n">
        <v>0</v>
      </c>
      <c r="Q1972" s="17" t="n">
        <v>0</v>
      </c>
      <c r="R1972" s="17" t="n">
        <v>0</v>
      </c>
      <c r="S1972" s="17" t="n">
        <v>0</v>
      </c>
      <c r="T1972" s="17" t="n">
        <v>0</v>
      </c>
    </row>
    <row r="1973" customFormat="false" ht="15" hidden="false" customHeight="true" outlineLevel="0" collapsed="false">
      <c r="A1973" s="17" t="s">
        <v>202</v>
      </c>
      <c r="B1973" s="17" t="s">
        <v>142</v>
      </c>
      <c r="C1973" s="17" t="s">
        <v>217</v>
      </c>
      <c r="D1973" s="17" t="s">
        <v>218</v>
      </c>
      <c r="E1973" s="17" t="s">
        <v>139</v>
      </c>
      <c r="F1973" s="17" t="s">
        <v>144</v>
      </c>
      <c r="G1973" s="17" t="n">
        <v>0</v>
      </c>
      <c r="H1973" s="17" t="n">
        <v>1</v>
      </c>
      <c r="I1973" s="17" t="n">
        <v>2</v>
      </c>
      <c r="J1973" s="17" t="n">
        <v>0</v>
      </c>
      <c r="K1973" s="17" t="n">
        <v>2</v>
      </c>
      <c r="L1973" s="17" t="n">
        <v>0</v>
      </c>
      <c r="M1973" s="17" t="n">
        <v>2</v>
      </c>
      <c r="N1973" s="17" t="n">
        <v>3</v>
      </c>
      <c r="O1973" s="17" t="n">
        <v>0</v>
      </c>
      <c r="P1973" s="17" t="n">
        <v>0</v>
      </c>
      <c r="Q1973" s="17" t="n">
        <v>0</v>
      </c>
      <c r="R1973" s="17" t="n">
        <v>0</v>
      </c>
      <c r="S1973" s="17" t="n">
        <v>0</v>
      </c>
      <c r="T1973" s="17" t="n">
        <v>0</v>
      </c>
    </row>
    <row r="1974" customFormat="false" ht="15" hidden="false" customHeight="true" outlineLevel="0" collapsed="false">
      <c r="A1974" s="17" t="s">
        <v>202</v>
      </c>
      <c r="B1974" s="17" t="s">
        <v>142</v>
      </c>
      <c r="C1974" s="17" t="s">
        <v>217</v>
      </c>
      <c r="D1974" s="17" t="s">
        <v>218</v>
      </c>
      <c r="E1974" s="17" t="s">
        <v>139</v>
      </c>
      <c r="F1974" s="17" t="s">
        <v>150</v>
      </c>
      <c r="G1974" s="17" t="n">
        <v>5</v>
      </c>
      <c r="H1974" s="17" t="n">
        <v>5</v>
      </c>
      <c r="I1974" s="17" t="n">
        <v>7</v>
      </c>
      <c r="J1974" s="17" t="n">
        <v>4</v>
      </c>
      <c r="K1974" s="17" t="n">
        <v>8</v>
      </c>
      <c r="L1974" s="17" t="n">
        <v>132</v>
      </c>
      <c r="M1974" s="17" t="n">
        <v>127</v>
      </c>
      <c r="N1974" s="17" t="n">
        <v>272</v>
      </c>
      <c r="O1974" s="17" t="n">
        <v>147</v>
      </c>
      <c r="P1974" s="17" t="n">
        <v>0</v>
      </c>
      <c r="Q1974" s="17" t="n">
        <v>0</v>
      </c>
      <c r="R1974" s="17" t="n">
        <v>0</v>
      </c>
      <c r="S1974" s="17" t="n">
        <v>0</v>
      </c>
      <c r="T1974" s="17" t="n">
        <v>0</v>
      </c>
    </row>
    <row r="1975" customFormat="false" ht="15" hidden="false" customHeight="true" outlineLevel="0" collapsed="false">
      <c r="A1975" s="17" t="s">
        <v>202</v>
      </c>
      <c r="B1975" s="17" t="s">
        <v>142</v>
      </c>
      <c r="C1975" s="17" t="s">
        <v>217</v>
      </c>
      <c r="D1975" s="17" t="s">
        <v>218</v>
      </c>
      <c r="E1975" s="17" t="s">
        <v>139</v>
      </c>
      <c r="F1975" s="17" t="s">
        <v>166</v>
      </c>
      <c r="G1975" s="17" t="n">
        <v>0</v>
      </c>
      <c r="H1975" s="17" t="n">
        <v>1</v>
      </c>
      <c r="I1975" s="17" t="n">
        <v>0</v>
      </c>
      <c r="J1975" s="17" t="n">
        <v>0</v>
      </c>
      <c r="K1975" s="17" t="n">
        <v>1</v>
      </c>
      <c r="L1975" s="17" t="n">
        <v>0</v>
      </c>
      <c r="M1975" s="17" t="n">
        <v>5</v>
      </c>
      <c r="N1975" s="17" t="n">
        <v>0</v>
      </c>
      <c r="O1975" s="17" t="n">
        <v>0</v>
      </c>
      <c r="P1975" s="17" t="n">
        <v>0</v>
      </c>
      <c r="Q1975" s="17" t="n">
        <v>0</v>
      </c>
      <c r="R1975" s="17" t="n">
        <v>0</v>
      </c>
      <c r="S1975" s="17" t="n">
        <v>0</v>
      </c>
      <c r="T1975" s="17" t="n">
        <v>0</v>
      </c>
    </row>
    <row r="1976" customFormat="false" ht="15" hidden="false" customHeight="true" outlineLevel="0" collapsed="false">
      <c r="A1976" s="17" t="s">
        <v>202</v>
      </c>
      <c r="B1976" s="17" t="s">
        <v>142</v>
      </c>
      <c r="C1976" s="17" t="s">
        <v>217</v>
      </c>
      <c r="D1976" s="17" t="s">
        <v>218</v>
      </c>
      <c r="E1976" s="17" t="s">
        <v>139</v>
      </c>
      <c r="F1976" s="17" t="s">
        <v>158</v>
      </c>
      <c r="G1976" s="17" t="n">
        <v>4</v>
      </c>
      <c r="H1976" s="17" t="n">
        <v>3</v>
      </c>
      <c r="I1976" s="17" t="n">
        <v>7</v>
      </c>
      <c r="J1976" s="17" t="n">
        <v>3</v>
      </c>
      <c r="K1976" s="17" t="n">
        <v>7</v>
      </c>
      <c r="L1976" s="17" t="n">
        <v>61</v>
      </c>
      <c r="M1976" s="17" t="n">
        <v>21</v>
      </c>
      <c r="N1976" s="17" t="n">
        <v>130</v>
      </c>
      <c r="O1976" s="17" t="n">
        <v>11</v>
      </c>
      <c r="P1976" s="17" t="n">
        <v>0</v>
      </c>
      <c r="Q1976" s="17" t="n">
        <v>0</v>
      </c>
      <c r="R1976" s="17" t="n">
        <v>0</v>
      </c>
      <c r="S1976" s="17" t="n">
        <v>0</v>
      </c>
      <c r="T1976" s="17" t="n">
        <v>0</v>
      </c>
    </row>
    <row r="1977" customFormat="false" ht="15" hidden="false" customHeight="true" outlineLevel="0" collapsed="false">
      <c r="A1977" s="17" t="s">
        <v>202</v>
      </c>
      <c r="B1977" s="17" t="s">
        <v>142</v>
      </c>
      <c r="C1977" s="17" t="s">
        <v>217</v>
      </c>
      <c r="D1977" s="17" t="s">
        <v>218</v>
      </c>
      <c r="E1977" s="17" t="s">
        <v>139</v>
      </c>
      <c r="F1977" s="17" t="s">
        <v>169</v>
      </c>
      <c r="G1977" s="17" t="n">
        <v>0</v>
      </c>
      <c r="H1977" s="17" t="n">
        <v>0</v>
      </c>
      <c r="I1977" s="17" t="n">
        <v>1</v>
      </c>
      <c r="J1977" s="17" t="n">
        <v>0</v>
      </c>
      <c r="K1977" s="17" t="n">
        <v>1</v>
      </c>
      <c r="L1977" s="17" t="n">
        <v>0</v>
      </c>
      <c r="M1977" s="17" t="n">
        <v>0</v>
      </c>
      <c r="N1977" s="17" t="n">
        <v>8</v>
      </c>
      <c r="O1977" s="17" t="n">
        <v>0</v>
      </c>
      <c r="P1977" s="17" t="n">
        <v>0</v>
      </c>
      <c r="Q1977" s="17" t="n">
        <v>0</v>
      </c>
      <c r="R1977" s="17" t="n">
        <v>0</v>
      </c>
      <c r="S1977" s="17" t="n">
        <v>0</v>
      </c>
      <c r="T1977" s="17" t="n">
        <v>0</v>
      </c>
    </row>
    <row r="1978" customFormat="false" ht="15" hidden="false" customHeight="true" outlineLevel="0" collapsed="false">
      <c r="A1978" s="17" t="s">
        <v>3872</v>
      </c>
      <c r="B1978" s="17" t="s">
        <v>142</v>
      </c>
      <c r="C1978" s="17" t="s">
        <v>148</v>
      </c>
      <c r="D1978" s="17" t="s">
        <v>14443</v>
      </c>
      <c r="E1978" s="17" t="s">
        <v>139</v>
      </c>
      <c r="F1978" s="17" t="s">
        <v>7</v>
      </c>
      <c r="G1978" s="17" t="n">
        <v>0</v>
      </c>
      <c r="H1978" s="17" t="n">
        <v>0</v>
      </c>
      <c r="I1978" s="17" t="n">
        <v>0</v>
      </c>
      <c r="J1978" s="17" t="n">
        <v>1</v>
      </c>
      <c r="K1978" s="17" t="n">
        <v>1</v>
      </c>
      <c r="L1978" s="17" t="n">
        <v>0</v>
      </c>
      <c r="M1978" s="17" t="n">
        <v>0</v>
      </c>
      <c r="N1978" s="17" t="n">
        <v>0</v>
      </c>
      <c r="O1978" s="17" t="n">
        <v>3</v>
      </c>
      <c r="P1978" s="17" t="n">
        <v>0</v>
      </c>
      <c r="Q1978" s="17" t="n">
        <v>0</v>
      </c>
      <c r="R1978" s="17" t="n">
        <v>0</v>
      </c>
      <c r="S1978" s="17" t="n">
        <v>0</v>
      </c>
      <c r="T1978" s="17" t="n">
        <v>0</v>
      </c>
    </row>
    <row r="1979" customFormat="false" ht="15" hidden="false" customHeight="true" outlineLevel="0" collapsed="false">
      <c r="A1979" s="17" t="s">
        <v>3872</v>
      </c>
      <c r="B1979" s="17" t="s">
        <v>142</v>
      </c>
      <c r="C1979" s="17" t="s">
        <v>148</v>
      </c>
      <c r="D1979" s="17" t="s">
        <v>14443</v>
      </c>
      <c r="E1979" s="17" t="s">
        <v>139</v>
      </c>
      <c r="F1979" s="17" t="s">
        <v>140</v>
      </c>
      <c r="G1979" s="17" t="n">
        <v>0</v>
      </c>
      <c r="H1979" s="17" t="n">
        <v>0</v>
      </c>
      <c r="I1979" s="17" t="n">
        <v>0</v>
      </c>
      <c r="J1979" s="17" t="n">
        <v>1</v>
      </c>
      <c r="K1979" s="17" t="n">
        <v>1</v>
      </c>
      <c r="L1979" s="17" t="n">
        <v>0</v>
      </c>
      <c r="M1979" s="17" t="n">
        <v>0</v>
      </c>
      <c r="N1979" s="17" t="n">
        <v>0</v>
      </c>
      <c r="O1979" s="17" t="n">
        <v>2</v>
      </c>
      <c r="P1979" s="17" t="n">
        <v>0</v>
      </c>
      <c r="Q1979" s="17" t="n">
        <v>0</v>
      </c>
      <c r="R1979" s="17" t="n">
        <v>0</v>
      </c>
      <c r="S1979" s="17" t="n">
        <v>0</v>
      </c>
      <c r="T1979" s="17" t="n">
        <v>0</v>
      </c>
    </row>
    <row r="1980" customFormat="false" ht="15" hidden="false" customHeight="true" outlineLevel="0" collapsed="false">
      <c r="A1980" s="17" t="s">
        <v>3872</v>
      </c>
      <c r="B1980" s="17" t="s">
        <v>142</v>
      </c>
      <c r="C1980" s="17" t="s">
        <v>148</v>
      </c>
      <c r="D1980" s="17" t="s">
        <v>14443</v>
      </c>
      <c r="E1980" s="17" t="s">
        <v>139</v>
      </c>
      <c r="F1980" s="17" t="s">
        <v>150</v>
      </c>
      <c r="G1980" s="17" t="n">
        <v>0</v>
      </c>
      <c r="H1980" s="17" t="n">
        <v>0</v>
      </c>
      <c r="I1980" s="17" t="n">
        <v>0</v>
      </c>
      <c r="J1980" s="17" t="n">
        <v>1</v>
      </c>
      <c r="K1980" s="17" t="n">
        <v>1</v>
      </c>
      <c r="L1980" s="17" t="n">
        <v>0</v>
      </c>
      <c r="M1980" s="17" t="n">
        <v>0</v>
      </c>
      <c r="N1980" s="17" t="n">
        <v>0</v>
      </c>
      <c r="O1980" s="17" t="n">
        <v>1</v>
      </c>
      <c r="P1980" s="17" t="n">
        <v>0</v>
      </c>
      <c r="Q1980" s="17" t="n">
        <v>0</v>
      </c>
      <c r="R1980" s="17" t="n">
        <v>0</v>
      </c>
      <c r="S1980" s="17" t="n">
        <v>0</v>
      </c>
      <c r="T1980" s="17" t="n">
        <v>0</v>
      </c>
    </row>
    <row r="1981" customFormat="false" ht="15" hidden="false" customHeight="true" outlineLevel="0" collapsed="false">
      <c r="A1981" s="17" t="s">
        <v>12808</v>
      </c>
      <c r="B1981" s="17" t="s">
        <v>142</v>
      </c>
      <c r="C1981" s="17" t="s">
        <v>217</v>
      </c>
      <c r="D1981" s="17" t="s">
        <v>218</v>
      </c>
      <c r="E1981" s="17" t="s">
        <v>243</v>
      </c>
      <c r="F1981" s="17" t="s">
        <v>7</v>
      </c>
      <c r="G1981" s="17" t="n">
        <v>1</v>
      </c>
      <c r="H1981" s="17" t="n">
        <v>1</v>
      </c>
      <c r="I1981" s="17" t="n">
        <v>1</v>
      </c>
      <c r="J1981" s="17" t="n">
        <v>1</v>
      </c>
      <c r="K1981" s="17" t="n">
        <v>1</v>
      </c>
      <c r="L1981" s="17" t="n">
        <v>189</v>
      </c>
      <c r="M1981" s="17" t="n">
        <v>119</v>
      </c>
      <c r="N1981" s="17" t="n">
        <v>161</v>
      </c>
      <c r="O1981" s="17" t="n">
        <v>55</v>
      </c>
      <c r="P1981" s="17" t="n">
        <v>0</v>
      </c>
      <c r="Q1981" s="17" t="n">
        <v>0</v>
      </c>
      <c r="R1981" s="17" t="n">
        <v>0</v>
      </c>
      <c r="S1981" s="17" t="n">
        <v>0</v>
      </c>
      <c r="T1981" s="17" t="n">
        <v>0</v>
      </c>
    </row>
    <row r="1982" customFormat="false" ht="15" hidden="false" customHeight="true" outlineLevel="0" collapsed="false">
      <c r="A1982" s="17" t="s">
        <v>12808</v>
      </c>
      <c r="B1982" s="17" t="s">
        <v>142</v>
      </c>
      <c r="C1982" s="17" t="s">
        <v>217</v>
      </c>
      <c r="D1982" s="17" t="s">
        <v>218</v>
      </c>
      <c r="E1982" s="17" t="s">
        <v>243</v>
      </c>
      <c r="F1982" s="17" t="s">
        <v>150</v>
      </c>
      <c r="G1982" s="17" t="n">
        <v>1</v>
      </c>
      <c r="H1982" s="17" t="n">
        <v>1</v>
      </c>
      <c r="I1982" s="17" t="n">
        <v>1</v>
      </c>
      <c r="J1982" s="17" t="n">
        <v>1</v>
      </c>
      <c r="K1982" s="17" t="n">
        <v>1</v>
      </c>
      <c r="L1982" s="17" t="n">
        <v>43</v>
      </c>
      <c r="M1982" s="17" t="n">
        <v>38</v>
      </c>
      <c r="N1982" s="17" t="n">
        <v>116</v>
      </c>
      <c r="O1982" s="17" t="n">
        <v>30</v>
      </c>
      <c r="P1982" s="17" t="n">
        <v>0</v>
      </c>
      <c r="Q1982" s="17" t="n">
        <v>0</v>
      </c>
      <c r="R1982" s="17" t="n">
        <v>0</v>
      </c>
      <c r="S1982" s="17" t="n">
        <v>0</v>
      </c>
      <c r="T1982" s="17" t="n">
        <v>0</v>
      </c>
    </row>
    <row r="1983" customFormat="false" ht="15" hidden="false" customHeight="true" outlineLevel="0" collapsed="false">
      <c r="A1983" s="17" t="s">
        <v>12808</v>
      </c>
      <c r="B1983" s="17" t="s">
        <v>142</v>
      </c>
      <c r="C1983" s="17" t="s">
        <v>217</v>
      </c>
      <c r="D1983" s="17" t="s">
        <v>218</v>
      </c>
      <c r="E1983" s="17" t="s">
        <v>243</v>
      </c>
      <c r="F1983" s="17" t="s">
        <v>158</v>
      </c>
      <c r="G1983" s="17" t="n">
        <v>1</v>
      </c>
      <c r="H1983" s="17" t="n">
        <v>1</v>
      </c>
      <c r="I1983" s="17" t="n">
        <v>1</v>
      </c>
      <c r="J1983" s="17" t="n">
        <v>1</v>
      </c>
      <c r="K1983" s="17" t="n">
        <v>1</v>
      </c>
      <c r="L1983" s="17" t="n">
        <v>146</v>
      </c>
      <c r="M1983" s="17" t="n">
        <v>81</v>
      </c>
      <c r="N1983" s="17" t="n">
        <v>45</v>
      </c>
      <c r="O1983" s="17" t="n">
        <v>25</v>
      </c>
      <c r="P1983" s="17" t="n">
        <v>0</v>
      </c>
      <c r="Q1983" s="17" t="n">
        <v>0</v>
      </c>
      <c r="R1983" s="17" t="n">
        <v>0</v>
      </c>
      <c r="S1983" s="17" t="n">
        <v>0</v>
      </c>
      <c r="T1983" s="17" t="n">
        <v>0</v>
      </c>
    </row>
    <row r="1984" customFormat="false" ht="15" hidden="false" customHeight="true" outlineLevel="0" collapsed="false">
      <c r="A1984" s="17" t="s">
        <v>1889</v>
      </c>
      <c r="B1984" s="17" t="s">
        <v>142</v>
      </c>
      <c r="C1984" s="17" t="s">
        <v>148</v>
      </c>
      <c r="D1984" s="17" t="s">
        <v>14443</v>
      </c>
      <c r="E1984" s="17" t="s">
        <v>139</v>
      </c>
      <c r="F1984" s="17" t="s">
        <v>7</v>
      </c>
      <c r="G1984" s="17" t="n">
        <v>0</v>
      </c>
      <c r="H1984" s="17" t="n">
        <v>1</v>
      </c>
      <c r="I1984" s="17" t="n">
        <v>1</v>
      </c>
      <c r="J1984" s="17" t="n">
        <v>1</v>
      </c>
      <c r="K1984" s="17" t="n">
        <v>3</v>
      </c>
      <c r="L1984" s="17" t="n">
        <v>0</v>
      </c>
      <c r="M1984" s="17" t="n">
        <v>8</v>
      </c>
      <c r="N1984" s="17" t="n">
        <v>10</v>
      </c>
      <c r="O1984" s="17" t="n">
        <v>2</v>
      </c>
      <c r="P1984" s="17" t="n">
        <v>0</v>
      </c>
      <c r="Q1984" s="17" t="n">
        <v>0</v>
      </c>
      <c r="R1984" s="17" t="n">
        <v>0</v>
      </c>
      <c r="S1984" s="17" t="n">
        <v>0</v>
      </c>
      <c r="T1984" s="17" t="n">
        <v>0</v>
      </c>
    </row>
    <row r="1985" customFormat="false" ht="15" hidden="false" customHeight="true" outlineLevel="0" collapsed="false">
      <c r="A1985" s="17" t="s">
        <v>1889</v>
      </c>
      <c r="B1985" s="17" t="s">
        <v>142</v>
      </c>
      <c r="C1985" s="17" t="s">
        <v>148</v>
      </c>
      <c r="D1985" s="17" t="s">
        <v>14443</v>
      </c>
      <c r="E1985" s="17" t="s">
        <v>139</v>
      </c>
      <c r="F1985" s="17" t="s">
        <v>150</v>
      </c>
      <c r="G1985" s="17" t="n">
        <v>0</v>
      </c>
      <c r="H1985" s="17" t="n">
        <v>1</v>
      </c>
      <c r="I1985" s="17" t="n">
        <v>1</v>
      </c>
      <c r="J1985" s="17" t="n">
        <v>1</v>
      </c>
      <c r="K1985" s="17" t="n">
        <v>3</v>
      </c>
      <c r="L1985" s="17" t="n">
        <v>0</v>
      </c>
      <c r="M1985" s="17" t="n">
        <v>8</v>
      </c>
      <c r="N1985" s="17" t="n">
        <v>10</v>
      </c>
      <c r="O1985" s="17" t="n">
        <v>2</v>
      </c>
      <c r="P1985" s="17" t="n">
        <v>0</v>
      </c>
      <c r="Q1985" s="17" t="n">
        <v>0</v>
      </c>
      <c r="R1985" s="17" t="n">
        <v>0</v>
      </c>
      <c r="S1985" s="17" t="n">
        <v>0</v>
      </c>
      <c r="T1985" s="17" t="n">
        <v>0</v>
      </c>
    </row>
    <row r="1986" customFormat="false" ht="15" hidden="false" customHeight="true" outlineLevel="0" collapsed="false">
      <c r="A1986" s="17" t="s">
        <v>1889</v>
      </c>
      <c r="B1986" s="17" t="s">
        <v>142</v>
      </c>
      <c r="C1986" s="17" t="s">
        <v>217</v>
      </c>
      <c r="D1986" s="17" t="s">
        <v>235</v>
      </c>
      <c r="E1986" s="17" t="s">
        <v>243</v>
      </c>
      <c r="F1986" s="17" t="s">
        <v>7</v>
      </c>
      <c r="G1986" s="17" t="n">
        <v>1</v>
      </c>
      <c r="H1986" s="17" t="n">
        <v>1</v>
      </c>
      <c r="I1986" s="17" t="n">
        <v>1</v>
      </c>
      <c r="J1986" s="17" t="n">
        <v>1</v>
      </c>
      <c r="K1986" s="17" t="n">
        <v>1</v>
      </c>
      <c r="L1986" s="17" t="n">
        <v>30</v>
      </c>
      <c r="M1986" s="17" t="n">
        <v>41</v>
      </c>
      <c r="N1986" s="17" t="n">
        <v>73</v>
      </c>
      <c r="O1986" s="17" t="n">
        <v>21</v>
      </c>
      <c r="P1986" s="17" t="n">
        <v>0</v>
      </c>
      <c r="Q1986" s="17" t="n">
        <v>0</v>
      </c>
      <c r="R1986" s="17" t="n">
        <v>0</v>
      </c>
      <c r="S1986" s="17" t="n">
        <v>0</v>
      </c>
      <c r="T1986" s="17" t="n">
        <v>0</v>
      </c>
    </row>
    <row r="1987" customFormat="false" ht="15" hidden="false" customHeight="true" outlineLevel="0" collapsed="false">
      <c r="A1987" s="17" t="s">
        <v>1889</v>
      </c>
      <c r="B1987" s="17" t="s">
        <v>142</v>
      </c>
      <c r="C1987" s="17" t="s">
        <v>217</v>
      </c>
      <c r="D1987" s="17" t="s">
        <v>235</v>
      </c>
      <c r="E1987" s="17" t="s">
        <v>243</v>
      </c>
      <c r="F1987" s="17" t="s">
        <v>140</v>
      </c>
      <c r="G1987" s="17" t="n">
        <v>1</v>
      </c>
      <c r="H1987" s="17" t="n">
        <v>0</v>
      </c>
      <c r="I1987" s="17" t="n">
        <v>0</v>
      </c>
      <c r="J1987" s="17" t="n">
        <v>0</v>
      </c>
      <c r="K1987" s="17" t="n">
        <v>1</v>
      </c>
      <c r="L1987" s="17" t="n">
        <v>7</v>
      </c>
      <c r="M1987" s="17" t="n">
        <v>0</v>
      </c>
      <c r="N1987" s="17" t="n">
        <v>0</v>
      </c>
      <c r="O1987" s="17" t="n">
        <v>0</v>
      </c>
      <c r="P1987" s="17" t="n">
        <v>0</v>
      </c>
      <c r="Q1987" s="17" t="n">
        <v>0</v>
      </c>
      <c r="R1987" s="17" t="n">
        <v>0</v>
      </c>
      <c r="S1987" s="17" t="n">
        <v>0</v>
      </c>
      <c r="T1987" s="17" t="n">
        <v>0</v>
      </c>
    </row>
    <row r="1988" customFormat="false" ht="15" hidden="false" customHeight="true" outlineLevel="0" collapsed="false">
      <c r="A1988" s="17" t="s">
        <v>1889</v>
      </c>
      <c r="B1988" s="17" t="s">
        <v>142</v>
      </c>
      <c r="C1988" s="17" t="s">
        <v>217</v>
      </c>
      <c r="D1988" s="17" t="s">
        <v>235</v>
      </c>
      <c r="E1988" s="17" t="s">
        <v>243</v>
      </c>
      <c r="F1988" s="17" t="s">
        <v>150</v>
      </c>
      <c r="G1988" s="17" t="n">
        <v>1</v>
      </c>
      <c r="H1988" s="17" t="n">
        <v>1</v>
      </c>
      <c r="I1988" s="17" t="n">
        <v>1</v>
      </c>
      <c r="J1988" s="17" t="n">
        <v>1</v>
      </c>
      <c r="K1988" s="17" t="n">
        <v>1</v>
      </c>
      <c r="L1988" s="17" t="n">
        <v>23</v>
      </c>
      <c r="M1988" s="17" t="n">
        <v>30</v>
      </c>
      <c r="N1988" s="17" t="n">
        <v>57</v>
      </c>
      <c r="O1988" s="17" t="n">
        <v>21</v>
      </c>
      <c r="P1988" s="17" t="n">
        <v>0</v>
      </c>
      <c r="Q1988" s="17" t="n">
        <v>0</v>
      </c>
      <c r="R1988" s="17" t="n">
        <v>0</v>
      </c>
      <c r="S1988" s="17" t="n">
        <v>0</v>
      </c>
      <c r="T1988" s="17" t="n">
        <v>0</v>
      </c>
    </row>
    <row r="1989" customFormat="false" ht="15" hidden="false" customHeight="true" outlineLevel="0" collapsed="false">
      <c r="A1989" s="17" t="s">
        <v>1889</v>
      </c>
      <c r="B1989" s="17" t="s">
        <v>142</v>
      </c>
      <c r="C1989" s="17" t="s">
        <v>217</v>
      </c>
      <c r="D1989" s="17" t="s">
        <v>235</v>
      </c>
      <c r="E1989" s="17" t="s">
        <v>243</v>
      </c>
      <c r="F1989" s="17" t="s">
        <v>166</v>
      </c>
      <c r="G1989" s="17" t="n">
        <v>0</v>
      </c>
      <c r="H1989" s="17" t="n">
        <v>1</v>
      </c>
      <c r="I1989" s="17" t="n">
        <v>0</v>
      </c>
      <c r="J1989" s="17" t="n">
        <v>0</v>
      </c>
      <c r="K1989" s="17" t="n">
        <v>1</v>
      </c>
      <c r="L1989" s="17" t="n">
        <v>0</v>
      </c>
      <c r="M1989" s="17" t="n">
        <v>2</v>
      </c>
      <c r="N1989" s="17" t="n">
        <v>0</v>
      </c>
      <c r="O1989" s="17" t="n">
        <v>0</v>
      </c>
      <c r="P1989" s="17" t="n">
        <v>0</v>
      </c>
      <c r="Q1989" s="17" t="n">
        <v>0</v>
      </c>
      <c r="R1989" s="17" t="n">
        <v>0</v>
      </c>
      <c r="S1989" s="17" t="n">
        <v>0</v>
      </c>
      <c r="T1989" s="17" t="n">
        <v>0</v>
      </c>
    </row>
    <row r="1990" customFormat="false" ht="15" hidden="false" customHeight="true" outlineLevel="0" collapsed="false">
      <c r="A1990" s="17" t="s">
        <v>1889</v>
      </c>
      <c r="B1990" s="17" t="s">
        <v>142</v>
      </c>
      <c r="C1990" s="17" t="s">
        <v>217</v>
      </c>
      <c r="D1990" s="17" t="s">
        <v>235</v>
      </c>
      <c r="E1990" s="17" t="s">
        <v>243</v>
      </c>
      <c r="F1990" s="17" t="s">
        <v>158</v>
      </c>
      <c r="G1990" s="17" t="n">
        <v>0</v>
      </c>
      <c r="H1990" s="17" t="n">
        <v>1</v>
      </c>
      <c r="I1990" s="17" t="n">
        <v>1</v>
      </c>
      <c r="J1990" s="17" t="n">
        <v>0</v>
      </c>
      <c r="K1990" s="17" t="n">
        <v>1</v>
      </c>
      <c r="L1990" s="17" t="n">
        <v>0</v>
      </c>
      <c r="M1990" s="17" t="n">
        <v>9</v>
      </c>
      <c r="N1990" s="17" t="n">
        <v>16</v>
      </c>
      <c r="O1990" s="17" t="n">
        <v>0</v>
      </c>
      <c r="P1990" s="17" t="n">
        <v>0</v>
      </c>
      <c r="Q1990" s="17" t="n">
        <v>0</v>
      </c>
      <c r="R1990" s="17" t="n">
        <v>0</v>
      </c>
      <c r="S1990" s="17" t="n">
        <v>0</v>
      </c>
      <c r="T1990" s="17" t="n">
        <v>0</v>
      </c>
    </row>
    <row r="1991" customFormat="false" ht="15" hidden="false" customHeight="true" outlineLevel="0" collapsed="false">
      <c r="A1991" s="17" t="s">
        <v>1889</v>
      </c>
      <c r="B1991" s="17" t="s">
        <v>142</v>
      </c>
      <c r="C1991" s="17" t="s">
        <v>217</v>
      </c>
      <c r="D1991" s="17" t="s">
        <v>235</v>
      </c>
      <c r="E1991" s="17" t="s">
        <v>139</v>
      </c>
      <c r="F1991" s="17" t="s">
        <v>7</v>
      </c>
      <c r="G1991" s="17" t="n">
        <v>3</v>
      </c>
      <c r="H1991" s="17" t="n">
        <v>2</v>
      </c>
      <c r="I1991" s="17" t="n">
        <v>1</v>
      </c>
      <c r="J1991" s="17" t="n">
        <v>1</v>
      </c>
      <c r="K1991" s="17" t="n">
        <v>3</v>
      </c>
      <c r="L1991" s="17" t="n">
        <v>127</v>
      </c>
      <c r="M1991" s="17" t="n">
        <v>157</v>
      </c>
      <c r="N1991" s="17" t="n">
        <v>86</v>
      </c>
      <c r="O1991" s="17" t="n">
        <v>9</v>
      </c>
      <c r="P1991" s="17" t="n">
        <v>0</v>
      </c>
      <c r="Q1991" s="17" t="n">
        <v>0</v>
      </c>
      <c r="R1991" s="17" t="n">
        <v>0</v>
      </c>
      <c r="S1991" s="17" t="n">
        <v>0</v>
      </c>
      <c r="T1991" s="17" t="n">
        <v>0</v>
      </c>
    </row>
    <row r="1992" customFormat="false" ht="15" hidden="false" customHeight="true" outlineLevel="0" collapsed="false">
      <c r="A1992" s="17" t="s">
        <v>1889</v>
      </c>
      <c r="B1992" s="17" t="s">
        <v>142</v>
      </c>
      <c r="C1992" s="17" t="s">
        <v>217</v>
      </c>
      <c r="D1992" s="17" t="s">
        <v>235</v>
      </c>
      <c r="E1992" s="17" t="s">
        <v>139</v>
      </c>
      <c r="F1992" s="17" t="s">
        <v>140</v>
      </c>
      <c r="G1992" s="17" t="n">
        <v>0</v>
      </c>
      <c r="H1992" s="17" t="n">
        <v>0</v>
      </c>
      <c r="I1992" s="17" t="n">
        <v>1</v>
      </c>
      <c r="J1992" s="17" t="n">
        <v>0</v>
      </c>
      <c r="K1992" s="17" t="n">
        <v>1</v>
      </c>
      <c r="L1992" s="17" t="n">
        <v>0</v>
      </c>
      <c r="M1992" s="17" t="n">
        <v>0</v>
      </c>
      <c r="N1992" s="17" t="n">
        <v>29</v>
      </c>
      <c r="O1992" s="17" t="n">
        <v>0</v>
      </c>
      <c r="P1992" s="17" t="n">
        <v>0</v>
      </c>
      <c r="Q1992" s="17" t="n">
        <v>0</v>
      </c>
      <c r="R1992" s="17" t="n">
        <v>0</v>
      </c>
      <c r="S1992" s="17" t="n">
        <v>0</v>
      </c>
      <c r="T1992" s="17" t="n">
        <v>0</v>
      </c>
    </row>
    <row r="1993" customFormat="false" ht="15" hidden="false" customHeight="true" outlineLevel="0" collapsed="false">
      <c r="A1993" s="17" t="s">
        <v>1889</v>
      </c>
      <c r="B1993" s="17" t="s">
        <v>142</v>
      </c>
      <c r="C1993" s="17" t="s">
        <v>217</v>
      </c>
      <c r="D1993" s="17" t="s">
        <v>235</v>
      </c>
      <c r="E1993" s="17" t="s">
        <v>139</v>
      </c>
      <c r="F1993" s="17" t="s">
        <v>150</v>
      </c>
      <c r="G1993" s="17" t="n">
        <v>3</v>
      </c>
      <c r="H1993" s="17" t="n">
        <v>2</v>
      </c>
      <c r="I1993" s="17" t="n">
        <v>1</v>
      </c>
      <c r="J1993" s="17" t="n">
        <v>1</v>
      </c>
      <c r="K1993" s="17" t="n">
        <v>3</v>
      </c>
      <c r="L1993" s="17" t="n">
        <v>127</v>
      </c>
      <c r="M1993" s="17" t="n">
        <v>145</v>
      </c>
      <c r="N1993" s="17" t="n">
        <v>49</v>
      </c>
      <c r="O1993" s="17" t="n">
        <v>5</v>
      </c>
      <c r="P1993" s="17" t="n">
        <v>0</v>
      </c>
      <c r="Q1993" s="17" t="n">
        <v>0</v>
      </c>
      <c r="R1993" s="17" t="n">
        <v>0</v>
      </c>
      <c r="S1993" s="17" t="n">
        <v>0</v>
      </c>
      <c r="T1993" s="17" t="n">
        <v>0</v>
      </c>
    </row>
    <row r="1994" customFormat="false" ht="15" hidden="false" customHeight="true" outlineLevel="0" collapsed="false">
      <c r="A1994" s="17" t="s">
        <v>1889</v>
      </c>
      <c r="B1994" s="17" t="s">
        <v>142</v>
      </c>
      <c r="C1994" s="17" t="s">
        <v>217</v>
      </c>
      <c r="D1994" s="17" t="s">
        <v>235</v>
      </c>
      <c r="E1994" s="17" t="s">
        <v>139</v>
      </c>
      <c r="F1994" s="17" t="s">
        <v>166</v>
      </c>
      <c r="G1994" s="17" t="n">
        <v>0</v>
      </c>
      <c r="H1994" s="17" t="n">
        <v>1</v>
      </c>
      <c r="I1994" s="17" t="n">
        <v>0</v>
      </c>
      <c r="J1994" s="17" t="n">
        <v>0</v>
      </c>
      <c r="K1994" s="17" t="n">
        <v>1</v>
      </c>
      <c r="L1994" s="17" t="n">
        <v>0</v>
      </c>
      <c r="M1994" s="17" t="n">
        <v>12</v>
      </c>
      <c r="N1994" s="17" t="n">
        <v>0</v>
      </c>
      <c r="O1994" s="17" t="n">
        <v>0</v>
      </c>
      <c r="P1994" s="17" t="n">
        <v>0</v>
      </c>
      <c r="Q1994" s="17" t="n">
        <v>0</v>
      </c>
      <c r="R1994" s="17" t="n">
        <v>0</v>
      </c>
      <c r="S1994" s="17" t="n">
        <v>0</v>
      </c>
      <c r="T1994" s="17" t="n">
        <v>0</v>
      </c>
    </row>
    <row r="1995" customFormat="false" ht="15" hidden="false" customHeight="true" outlineLevel="0" collapsed="false">
      <c r="A1995" s="17" t="s">
        <v>1889</v>
      </c>
      <c r="B1995" s="17" t="s">
        <v>142</v>
      </c>
      <c r="C1995" s="17" t="s">
        <v>217</v>
      </c>
      <c r="D1995" s="17" t="s">
        <v>235</v>
      </c>
      <c r="E1995" s="17" t="s">
        <v>139</v>
      </c>
      <c r="F1995" s="17" t="s">
        <v>158</v>
      </c>
      <c r="G1995" s="17" t="n">
        <v>0</v>
      </c>
      <c r="H1995" s="17" t="n">
        <v>0</v>
      </c>
      <c r="I1995" s="17" t="n">
        <v>1</v>
      </c>
      <c r="J1995" s="17" t="n">
        <v>1</v>
      </c>
      <c r="K1995" s="17" t="n">
        <v>1</v>
      </c>
      <c r="L1995" s="17" t="n">
        <v>0</v>
      </c>
      <c r="M1995" s="17" t="n">
        <v>0</v>
      </c>
      <c r="N1995" s="17" t="n">
        <v>8</v>
      </c>
      <c r="O1995" s="17" t="n">
        <v>4</v>
      </c>
      <c r="P1995" s="17" t="n">
        <v>0</v>
      </c>
      <c r="Q1995" s="17" t="n">
        <v>0</v>
      </c>
      <c r="R1995" s="17" t="n">
        <v>0</v>
      </c>
      <c r="S1995" s="17" t="n">
        <v>0</v>
      </c>
      <c r="T1995" s="17" t="n">
        <v>0</v>
      </c>
    </row>
    <row r="1996" customFormat="false" ht="15" hidden="false" customHeight="true" outlineLevel="0" collapsed="false">
      <c r="A1996" s="17" t="s">
        <v>1889</v>
      </c>
      <c r="B1996" s="17" t="s">
        <v>142</v>
      </c>
      <c r="C1996" s="17" t="s">
        <v>217</v>
      </c>
      <c r="D1996" s="17" t="s">
        <v>218</v>
      </c>
      <c r="E1996" s="17" t="s">
        <v>139</v>
      </c>
      <c r="F1996" s="17" t="s">
        <v>7</v>
      </c>
      <c r="G1996" s="17" t="n">
        <v>2</v>
      </c>
      <c r="H1996" s="17" t="n">
        <v>2</v>
      </c>
      <c r="I1996" s="17" t="n">
        <v>2</v>
      </c>
      <c r="J1996" s="17" t="n">
        <v>1</v>
      </c>
      <c r="K1996" s="17" t="n">
        <v>2</v>
      </c>
      <c r="L1996" s="17" t="n">
        <v>89</v>
      </c>
      <c r="M1996" s="17" t="n">
        <v>63</v>
      </c>
      <c r="N1996" s="17" t="n">
        <v>94</v>
      </c>
      <c r="O1996" s="17" t="n">
        <v>25</v>
      </c>
      <c r="P1996" s="17" t="n">
        <v>0</v>
      </c>
      <c r="Q1996" s="17" t="n">
        <v>0</v>
      </c>
      <c r="R1996" s="17" t="n">
        <v>0</v>
      </c>
      <c r="S1996" s="17" t="n">
        <v>0</v>
      </c>
      <c r="T1996" s="17" t="n">
        <v>0</v>
      </c>
    </row>
    <row r="1997" customFormat="false" ht="15" hidden="false" customHeight="true" outlineLevel="0" collapsed="false">
      <c r="A1997" s="17" t="s">
        <v>1889</v>
      </c>
      <c r="B1997" s="17" t="s">
        <v>142</v>
      </c>
      <c r="C1997" s="17" t="s">
        <v>217</v>
      </c>
      <c r="D1997" s="17" t="s">
        <v>218</v>
      </c>
      <c r="E1997" s="17" t="s">
        <v>139</v>
      </c>
      <c r="F1997" s="17" t="s">
        <v>150</v>
      </c>
      <c r="G1997" s="17" t="n">
        <v>2</v>
      </c>
      <c r="H1997" s="17" t="n">
        <v>2</v>
      </c>
      <c r="I1997" s="17" t="n">
        <v>2</v>
      </c>
      <c r="J1997" s="17" t="n">
        <v>1</v>
      </c>
      <c r="K1997" s="17" t="n">
        <v>2</v>
      </c>
      <c r="L1997" s="17" t="n">
        <v>89</v>
      </c>
      <c r="M1997" s="17" t="n">
        <v>58</v>
      </c>
      <c r="N1997" s="17" t="n">
        <v>61</v>
      </c>
      <c r="O1997" s="17" t="n">
        <v>22</v>
      </c>
      <c r="P1997" s="17" t="n">
        <v>0</v>
      </c>
      <c r="Q1997" s="17" t="n">
        <v>0</v>
      </c>
      <c r="R1997" s="17" t="n">
        <v>0</v>
      </c>
      <c r="S1997" s="17" t="n">
        <v>0</v>
      </c>
      <c r="T1997" s="17" t="n">
        <v>0</v>
      </c>
    </row>
    <row r="1998" customFormat="false" ht="15" hidden="false" customHeight="true" outlineLevel="0" collapsed="false">
      <c r="A1998" s="17" t="s">
        <v>1889</v>
      </c>
      <c r="B1998" s="17" t="s">
        <v>142</v>
      </c>
      <c r="C1998" s="17" t="s">
        <v>217</v>
      </c>
      <c r="D1998" s="17" t="s">
        <v>218</v>
      </c>
      <c r="E1998" s="17" t="s">
        <v>139</v>
      </c>
      <c r="F1998" s="17" t="s">
        <v>158</v>
      </c>
      <c r="G1998" s="17" t="n">
        <v>0</v>
      </c>
      <c r="H1998" s="17" t="n">
        <v>2</v>
      </c>
      <c r="I1998" s="17" t="n">
        <v>2</v>
      </c>
      <c r="J1998" s="17" t="n">
        <v>1</v>
      </c>
      <c r="K1998" s="17" t="n">
        <v>2</v>
      </c>
      <c r="L1998" s="17" t="n">
        <v>0</v>
      </c>
      <c r="M1998" s="17" t="n">
        <v>5</v>
      </c>
      <c r="N1998" s="17" t="n">
        <v>30</v>
      </c>
      <c r="O1998" s="17" t="n">
        <v>3</v>
      </c>
      <c r="P1998" s="17" t="n">
        <v>0</v>
      </c>
      <c r="Q1998" s="17" t="n">
        <v>0</v>
      </c>
      <c r="R1998" s="17" t="n">
        <v>0</v>
      </c>
      <c r="S1998" s="17" t="n">
        <v>0</v>
      </c>
      <c r="T1998" s="17" t="n">
        <v>0</v>
      </c>
    </row>
    <row r="1999" customFormat="false" ht="15" hidden="false" customHeight="true" outlineLevel="0" collapsed="false">
      <c r="A1999" s="17" t="s">
        <v>1889</v>
      </c>
      <c r="B1999" s="17" t="s">
        <v>142</v>
      </c>
      <c r="C1999" s="17" t="s">
        <v>217</v>
      </c>
      <c r="D1999" s="17" t="s">
        <v>218</v>
      </c>
      <c r="E1999" s="17" t="s">
        <v>139</v>
      </c>
      <c r="F1999" s="17" t="s">
        <v>169</v>
      </c>
      <c r="G1999" s="17" t="n">
        <v>0</v>
      </c>
      <c r="H1999" s="17" t="n">
        <v>0</v>
      </c>
      <c r="I1999" s="17" t="n">
        <v>1</v>
      </c>
      <c r="J1999" s="17" t="n">
        <v>0</v>
      </c>
      <c r="K1999" s="17" t="n">
        <v>1</v>
      </c>
      <c r="L1999" s="17" t="n">
        <v>0</v>
      </c>
      <c r="M1999" s="17" t="n">
        <v>0</v>
      </c>
      <c r="N1999" s="17" t="n">
        <v>3</v>
      </c>
      <c r="O1999" s="17" t="n">
        <v>0</v>
      </c>
      <c r="P1999" s="17" t="n">
        <v>0</v>
      </c>
      <c r="Q1999" s="17" t="n">
        <v>0</v>
      </c>
      <c r="R1999" s="17" t="n">
        <v>0</v>
      </c>
      <c r="S1999" s="17" t="n">
        <v>0</v>
      </c>
      <c r="T1999" s="17" t="n">
        <v>0</v>
      </c>
    </row>
    <row r="2000" customFormat="false" ht="15" hidden="false" customHeight="true" outlineLevel="0" collapsed="false">
      <c r="A2000" s="17" t="s">
        <v>7944</v>
      </c>
      <c r="B2000" s="17" t="s">
        <v>142</v>
      </c>
      <c r="C2000" s="17" t="s">
        <v>134</v>
      </c>
      <c r="D2000" s="17" t="s">
        <v>135</v>
      </c>
      <c r="E2000" s="17" t="s">
        <v>243</v>
      </c>
      <c r="F2000" s="17" t="s">
        <v>7</v>
      </c>
      <c r="G2000" s="17" t="n">
        <v>1</v>
      </c>
      <c r="H2000" s="17" t="n">
        <v>1</v>
      </c>
      <c r="I2000" s="17" t="n">
        <v>1</v>
      </c>
      <c r="J2000" s="17" t="n">
        <v>1</v>
      </c>
      <c r="K2000" s="17" t="n">
        <v>1</v>
      </c>
      <c r="L2000" s="17" t="n">
        <v>67</v>
      </c>
      <c r="M2000" s="17" t="n">
        <v>147</v>
      </c>
      <c r="N2000" s="17" t="n">
        <v>116</v>
      </c>
      <c r="O2000" s="17" t="n">
        <v>38</v>
      </c>
      <c r="P2000" s="17" t="n">
        <v>0</v>
      </c>
      <c r="Q2000" s="17" t="n">
        <v>0</v>
      </c>
      <c r="R2000" s="17" t="n">
        <v>0</v>
      </c>
      <c r="S2000" s="17" t="n">
        <v>0</v>
      </c>
      <c r="T2000" s="17" t="n">
        <v>0</v>
      </c>
    </row>
    <row r="2001" customFormat="false" ht="15" hidden="false" customHeight="true" outlineLevel="0" collapsed="false">
      <c r="A2001" s="17" t="s">
        <v>7944</v>
      </c>
      <c r="B2001" s="17" t="s">
        <v>142</v>
      </c>
      <c r="C2001" s="17" t="s">
        <v>134</v>
      </c>
      <c r="D2001" s="17" t="s">
        <v>135</v>
      </c>
      <c r="E2001" s="17" t="s">
        <v>243</v>
      </c>
      <c r="F2001" s="17" t="s">
        <v>140</v>
      </c>
      <c r="G2001" s="17" t="n">
        <v>1</v>
      </c>
      <c r="H2001" s="17" t="n">
        <v>1</v>
      </c>
      <c r="I2001" s="17" t="n">
        <v>1</v>
      </c>
      <c r="J2001" s="17" t="n">
        <v>1</v>
      </c>
      <c r="K2001" s="17" t="n">
        <v>1</v>
      </c>
      <c r="L2001" s="17" t="n">
        <v>22</v>
      </c>
      <c r="M2001" s="17" t="n">
        <v>52</v>
      </c>
      <c r="N2001" s="17" t="n">
        <v>92</v>
      </c>
      <c r="O2001" s="17" t="n">
        <v>2</v>
      </c>
      <c r="P2001" s="17" t="n">
        <v>0</v>
      </c>
      <c r="Q2001" s="17" t="n">
        <v>0</v>
      </c>
      <c r="R2001" s="17" t="n">
        <v>0</v>
      </c>
      <c r="S2001" s="17" t="n">
        <v>0</v>
      </c>
      <c r="T2001" s="17" t="n">
        <v>0</v>
      </c>
    </row>
    <row r="2002" customFormat="false" ht="15" hidden="false" customHeight="true" outlineLevel="0" collapsed="false">
      <c r="A2002" s="17" t="s">
        <v>7944</v>
      </c>
      <c r="B2002" s="17" t="s">
        <v>142</v>
      </c>
      <c r="C2002" s="17" t="s">
        <v>134</v>
      </c>
      <c r="D2002" s="17" t="s">
        <v>135</v>
      </c>
      <c r="E2002" s="17" t="s">
        <v>243</v>
      </c>
      <c r="F2002" s="17" t="s">
        <v>144</v>
      </c>
      <c r="G2002" s="17" t="n">
        <v>1</v>
      </c>
      <c r="H2002" s="17" t="n">
        <v>0</v>
      </c>
      <c r="I2002" s="17" t="n">
        <v>0</v>
      </c>
      <c r="J2002" s="17" t="n">
        <v>0</v>
      </c>
      <c r="K2002" s="17" t="n">
        <v>1</v>
      </c>
      <c r="L2002" s="17" t="n">
        <v>2</v>
      </c>
      <c r="M2002" s="17" t="n">
        <v>0</v>
      </c>
      <c r="N2002" s="17" t="n">
        <v>0</v>
      </c>
      <c r="O2002" s="17" t="n">
        <v>0</v>
      </c>
      <c r="P2002" s="17" t="n">
        <v>0</v>
      </c>
      <c r="Q2002" s="17" t="n">
        <v>0</v>
      </c>
      <c r="R2002" s="17" t="n">
        <v>0</v>
      </c>
      <c r="S2002" s="17" t="n">
        <v>0</v>
      </c>
      <c r="T2002" s="17" t="n">
        <v>0</v>
      </c>
    </row>
    <row r="2003" customFormat="false" ht="15" hidden="false" customHeight="true" outlineLevel="0" collapsed="false">
      <c r="A2003" s="17" t="s">
        <v>7944</v>
      </c>
      <c r="B2003" s="17" t="s">
        <v>142</v>
      </c>
      <c r="C2003" s="17" t="s">
        <v>134</v>
      </c>
      <c r="D2003" s="17" t="s">
        <v>135</v>
      </c>
      <c r="E2003" s="17" t="s">
        <v>243</v>
      </c>
      <c r="F2003" s="17" t="s">
        <v>150</v>
      </c>
      <c r="G2003" s="17" t="n">
        <v>1</v>
      </c>
      <c r="H2003" s="17" t="n">
        <v>1</v>
      </c>
      <c r="I2003" s="17" t="n">
        <v>1</v>
      </c>
      <c r="J2003" s="17" t="n">
        <v>1</v>
      </c>
      <c r="K2003" s="17" t="n">
        <v>1</v>
      </c>
      <c r="L2003" s="17" t="n">
        <v>33</v>
      </c>
      <c r="M2003" s="17" t="n">
        <v>92</v>
      </c>
      <c r="N2003" s="17" t="n">
        <v>13</v>
      </c>
      <c r="O2003" s="17" t="n">
        <v>17</v>
      </c>
      <c r="P2003" s="17" t="n">
        <v>0</v>
      </c>
      <c r="Q2003" s="17" t="n">
        <v>0</v>
      </c>
      <c r="R2003" s="17" t="n">
        <v>0</v>
      </c>
      <c r="S2003" s="17" t="n">
        <v>0</v>
      </c>
      <c r="T2003" s="17" t="n">
        <v>0</v>
      </c>
    </row>
    <row r="2004" customFormat="false" ht="15" hidden="false" customHeight="true" outlineLevel="0" collapsed="false">
      <c r="A2004" s="17" t="s">
        <v>7944</v>
      </c>
      <c r="B2004" s="17" t="s">
        <v>142</v>
      </c>
      <c r="C2004" s="17" t="s">
        <v>134</v>
      </c>
      <c r="D2004" s="17" t="s">
        <v>135</v>
      </c>
      <c r="E2004" s="17" t="s">
        <v>243</v>
      </c>
      <c r="F2004" s="17" t="s">
        <v>158</v>
      </c>
      <c r="G2004" s="17" t="n">
        <v>1</v>
      </c>
      <c r="H2004" s="17" t="n">
        <v>1</v>
      </c>
      <c r="I2004" s="17" t="n">
        <v>1</v>
      </c>
      <c r="J2004" s="17" t="n">
        <v>1</v>
      </c>
      <c r="K2004" s="17" t="n">
        <v>1</v>
      </c>
      <c r="L2004" s="17" t="n">
        <v>10</v>
      </c>
      <c r="M2004" s="17" t="n">
        <v>3</v>
      </c>
      <c r="N2004" s="17" t="n">
        <v>11</v>
      </c>
      <c r="O2004" s="17" t="n">
        <v>19</v>
      </c>
      <c r="P2004" s="17" t="n">
        <v>0</v>
      </c>
      <c r="Q2004" s="17" t="n">
        <v>0</v>
      </c>
      <c r="R2004" s="17" t="n">
        <v>0</v>
      </c>
      <c r="S2004" s="17" t="n">
        <v>0</v>
      </c>
      <c r="T2004" s="17" t="n">
        <v>0</v>
      </c>
    </row>
    <row r="2005" customFormat="false" ht="15" hidden="false" customHeight="true" outlineLevel="0" collapsed="false">
      <c r="A2005" s="17" t="s">
        <v>7944</v>
      </c>
      <c r="B2005" s="17" t="s">
        <v>142</v>
      </c>
      <c r="C2005" s="17" t="s">
        <v>134</v>
      </c>
      <c r="D2005" s="17" t="s">
        <v>135</v>
      </c>
      <c r="E2005" s="17" t="s">
        <v>139</v>
      </c>
      <c r="F2005" s="17" t="s">
        <v>7</v>
      </c>
      <c r="G2005" s="17" t="n">
        <v>0</v>
      </c>
      <c r="H2005" s="17" t="n">
        <v>0</v>
      </c>
      <c r="I2005" s="17" t="n">
        <v>1</v>
      </c>
      <c r="J2005" s="17" t="n">
        <v>2</v>
      </c>
      <c r="K2005" s="17" t="n">
        <v>2</v>
      </c>
      <c r="L2005" s="17" t="n">
        <v>0</v>
      </c>
      <c r="M2005" s="17" t="n">
        <v>0</v>
      </c>
      <c r="N2005" s="17" t="n">
        <v>34</v>
      </c>
      <c r="O2005" s="17" t="n">
        <v>29</v>
      </c>
      <c r="P2005" s="17" t="n">
        <v>0</v>
      </c>
      <c r="Q2005" s="17" t="n">
        <v>0</v>
      </c>
      <c r="R2005" s="17" t="n">
        <v>0</v>
      </c>
      <c r="S2005" s="17" t="n">
        <v>0</v>
      </c>
      <c r="T2005" s="17" t="n">
        <v>0</v>
      </c>
    </row>
    <row r="2006" customFormat="false" ht="15" hidden="false" customHeight="true" outlineLevel="0" collapsed="false">
      <c r="A2006" s="17" t="s">
        <v>7944</v>
      </c>
      <c r="B2006" s="17" t="s">
        <v>142</v>
      </c>
      <c r="C2006" s="17" t="s">
        <v>134</v>
      </c>
      <c r="D2006" s="17" t="s">
        <v>135</v>
      </c>
      <c r="E2006" s="17" t="s">
        <v>139</v>
      </c>
      <c r="F2006" s="17" t="s">
        <v>144</v>
      </c>
      <c r="G2006" s="17" t="n">
        <v>0</v>
      </c>
      <c r="H2006" s="17" t="n">
        <v>0</v>
      </c>
      <c r="I2006" s="17" t="n">
        <v>1</v>
      </c>
      <c r="J2006" s="17" t="n">
        <v>1</v>
      </c>
      <c r="K2006" s="17" t="n">
        <v>1</v>
      </c>
      <c r="L2006" s="17" t="n">
        <v>0</v>
      </c>
      <c r="M2006" s="17" t="n">
        <v>0</v>
      </c>
      <c r="N2006" s="17" t="n">
        <v>28</v>
      </c>
      <c r="O2006" s="17" t="n">
        <v>16</v>
      </c>
      <c r="P2006" s="17" t="n">
        <v>0</v>
      </c>
      <c r="Q2006" s="17" t="n">
        <v>0</v>
      </c>
      <c r="R2006" s="17" t="n">
        <v>0</v>
      </c>
      <c r="S2006" s="17" t="n">
        <v>0</v>
      </c>
      <c r="T2006" s="17" t="n">
        <v>0</v>
      </c>
    </row>
    <row r="2007" customFormat="false" ht="15" hidden="false" customHeight="true" outlineLevel="0" collapsed="false">
      <c r="A2007" s="17" t="s">
        <v>7944</v>
      </c>
      <c r="B2007" s="17" t="s">
        <v>142</v>
      </c>
      <c r="C2007" s="17" t="s">
        <v>134</v>
      </c>
      <c r="D2007" s="17" t="s">
        <v>135</v>
      </c>
      <c r="E2007" s="17" t="s">
        <v>139</v>
      </c>
      <c r="F2007" s="17" t="s">
        <v>158</v>
      </c>
      <c r="G2007" s="17" t="n">
        <v>0</v>
      </c>
      <c r="H2007" s="17" t="n">
        <v>0</v>
      </c>
      <c r="I2007" s="17" t="n">
        <v>1</v>
      </c>
      <c r="J2007" s="17" t="n">
        <v>2</v>
      </c>
      <c r="K2007" s="17" t="n">
        <v>2</v>
      </c>
      <c r="L2007" s="17" t="n">
        <v>0</v>
      </c>
      <c r="M2007" s="17" t="n">
        <v>0</v>
      </c>
      <c r="N2007" s="17" t="n">
        <v>6</v>
      </c>
      <c r="O2007" s="17" t="n">
        <v>13</v>
      </c>
      <c r="P2007" s="17" t="n">
        <v>0</v>
      </c>
      <c r="Q2007" s="17" t="n">
        <v>0</v>
      </c>
      <c r="R2007" s="17" t="n">
        <v>0</v>
      </c>
      <c r="S2007" s="17" t="n">
        <v>0</v>
      </c>
      <c r="T2007" s="17" t="n">
        <v>0</v>
      </c>
    </row>
    <row r="2008" customFormat="false" ht="15" hidden="false" customHeight="true" outlineLevel="0" collapsed="false">
      <c r="A2008" s="17" t="s">
        <v>7944</v>
      </c>
      <c r="B2008" s="17" t="s">
        <v>142</v>
      </c>
      <c r="C2008" s="17" t="s">
        <v>148</v>
      </c>
      <c r="D2008" s="17" t="s">
        <v>14443</v>
      </c>
      <c r="E2008" s="17" t="s">
        <v>139</v>
      </c>
      <c r="F2008" s="17" t="s">
        <v>7</v>
      </c>
      <c r="G2008" s="17" t="n">
        <v>0</v>
      </c>
      <c r="H2008" s="17" t="n">
        <v>1</v>
      </c>
      <c r="I2008" s="17" t="n">
        <v>1</v>
      </c>
      <c r="J2008" s="17" t="n">
        <v>0</v>
      </c>
      <c r="K2008" s="17" t="n">
        <v>1</v>
      </c>
      <c r="L2008" s="17" t="n">
        <v>0</v>
      </c>
      <c r="M2008" s="17" t="n">
        <v>1</v>
      </c>
      <c r="N2008" s="17" t="n">
        <v>5</v>
      </c>
      <c r="O2008" s="17" t="n">
        <v>0</v>
      </c>
      <c r="P2008" s="17" t="n">
        <v>0</v>
      </c>
      <c r="Q2008" s="17" t="n">
        <v>0</v>
      </c>
      <c r="R2008" s="17" t="n">
        <v>0</v>
      </c>
      <c r="S2008" s="17" t="n">
        <v>0</v>
      </c>
      <c r="T2008" s="17" t="n">
        <v>0</v>
      </c>
    </row>
    <row r="2009" customFormat="false" ht="15" hidden="false" customHeight="true" outlineLevel="0" collapsed="false">
      <c r="A2009" s="17" t="s">
        <v>7944</v>
      </c>
      <c r="B2009" s="17" t="s">
        <v>142</v>
      </c>
      <c r="C2009" s="17" t="s">
        <v>148</v>
      </c>
      <c r="D2009" s="17" t="s">
        <v>14443</v>
      </c>
      <c r="E2009" s="17" t="s">
        <v>139</v>
      </c>
      <c r="F2009" s="17" t="s">
        <v>150</v>
      </c>
      <c r="G2009" s="17" t="n">
        <v>0</v>
      </c>
      <c r="H2009" s="17" t="n">
        <v>1</v>
      </c>
      <c r="I2009" s="17" t="n">
        <v>1</v>
      </c>
      <c r="J2009" s="17" t="n">
        <v>0</v>
      </c>
      <c r="K2009" s="17" t="n">
        <v>1</v>
      </c>
      <c r="L2009" s="17" t="n">
        <v>0</v>
      </c>
      <c r="M2009" s="17" t="n">
        <v>1</v>
      </c>
      <c r="N2009" s="17" t="n">
        <v>5</v>
      </c>
      <c r="O2009" s="17" t="n">
        <v>0</v>
      </c>
      <c r="P2009" s="17" t="n">
        <v>0</v>
      </c>
      <c r="Q2009" s="17" t="n">
        <v>0</v>
      </c>
      <c r="R2009" s="17" t="n">
        <v>0</v>
      </c>
      <c r="S2009" s="17" t="n">
        <v>0</v>
      </c>
      <c r="T2009" s="17" t="n">
        <v>0</v>
      </c>
    </row>
    <row r="2010" customFormat="false" ht="15" hidden="false" customHeight="true" outlineLevel="0" collapsed="false">
      <c r="A2010" s="17" t="s">
        <v>7944</v>
      </c>
      <c r="B2010" s="17" t="s">
        <v>142</v>
      </c>
      <c r="C2010" s="17" t="s">
        <v>217</v>
      </c>
      <c r="D2010" s="17" t="s">
        <v>218</v>
      </c>
      <c r="E2010" s="17" t="s">
        <v>139</v>
      </c>
      <c r="F2010" s="17" t="s">
        <v>7</v>
      </c>
      <c r="G2010" s="17" t="n">
        <v>0</v>
      </c>
      <c r="H2010" s="17" t="n">
        <v>0</v>
      </c>
      <c r="I2010" s="17" t="n">
        <v>1</v>
      </c>
      <c r="J2010" s="17" t="n">
        <v>1</v>
      </c>
      <c r="K2010" s="17" t="n">
        <v>2</v>
      </c>
      <c r="L2010" s="17" t="n">
        <v>0</v>
      </c>
      <c r="M2010" s="17" t="n">
        <v>0</v>
      </c>
      <c r="N2010" s="17" t="n">
        <v>13</v>
      </c>
      <c r="O2010" s="17" t="n">
        <v>3</v>
      </c>
      <c r="P2010" s="17" t="n">
        <v>0</v>
      </c>
      <c r="Q2010" s="17" t="n">
        <v>0</v>
      </c>
      <c r="R2010" s="17" t="n">
        <v>0</v>
      </c>
      <c r="S2010" s="17" t="n">
        <v>0</v>
      </c>
      <c r="T2010" s="17" t="n">
        <v>0</v>
      </c>
    </row>
    <row r="2011" customFormat="false" ht="15" hidden="false" customHeight="true" outlineLevel="0" collapsed="false">
      <c r="A2011" s="17" t="s">
        <v>7944</v>
      </c>
      <c r="B2011" s="17" t="s">
        <v>142</v>
      </c>
      <c r="C2011" s="17" t="s">
        <v>217</v>
      </c>
      <c r="D2011" s="17" t="s">
        <v>218</v>
      </c>
      <c r="E2011" s="17" t="s">
        <v>139</v>
      </c>
      <c r="F2011" s="17" t="s">
        <v>140</v>
      </c>
      <c r="G2011" s="17" t="n">
        <v>0</v>
      </c>
      <c r="H2011" s="17" t="n">
        <v>0</v>
      </c>
      <c r="I2011" s="17" t="n">
        <v>1</v>
      </c>
      <c r="J2011" s="17" t="n">
        <v>0</v>
      </c>
      <c r="K2011" s="17" t="n">
        <v>1</v>
      </c>
      <c r="L2011" s="17" t="n">
        <v>0</v>
      </c>
      <c r="M2011" s="17" t="n">
        <v>0</v>
      </c>
      <c r="N2011" s="17" t="n">
        <v>13</v>
      </c>
      <c r="O2011" s="17" t="n">
        <v>0</v>
      </c>
      <c r="P2011" s="17" t="n">
        <v>0</v>
      </c>
      <c r="Q2011" s="17" t="n">
        <v>0</v>
      </c>
      <c r="R2011" s="17" t="n">
        <v>0</v>
      </c>
      <c r="S2011" s="17" t="n">
        <v>0</v>
      </c>
      <c r="T2011" s="17" t="n">
        <v>0</v>
      </c>
    </row>
    <row r="2012" customFormat="false" ht="15" hidden="false" customHeight="true" outlineLevel="0" collapsed="false">
      <c r="A2012" s="17" t="s">
        <v>7944</v>
      </c>
      <c r="B2012" s="17" t="s">
        <v>142</v>
      </c>
      <c r="C2012" s="17" t="s">
        <v>217</v>
      </c>
      <c r="D2012" s="17" t="s">
        <v>218</v>
      </c>
      <c r="E2012" s="17" t="s">
        <v>139</v>
      </c>
      <c r="F2012" s="17" t="s">
        <v>150</v>
      </c>
      <c r="G2012" s="17" t="n">
        <v>0</v>
      </c>
      <c r="H2012" s="17" t="n">
        <v>0</v>
      </c>
      <c r="I2012" s="17" t="n">
        <v>0</v>
      </c>
      <c r="J2012" s="17" t="n">
        <v>1</v>
      </c>
      <c r="K2012" s="17" t="n">
        <v>1</v>
      </c>
      <c r="L2012" s="17" t="n">
        <v>0</v>
      </c>
      <c r="M2012" s="17" t="n">
        <v>0</v>
      </c>
      <c r="N2012" s="17" t="n">
        <v>0</v>
      </c>
      <c r="O2012" s="17" t="n">
        <v>3</v>
      </c>
      <c r="P2012" s="17" t="n">
        <v>0</v>
      </c>
      <c r="Q2012" s="17" t="n">
        <v>0</v>
      </c>
      <c r="R2012" s="17" t="n">
        <v>0</v>
      </c>
      <c r="S2012" s="17" t="n">
        <v>0</v>
      </c>
      <c r="T2012" s="17" t="n">
        <v>0</v>
      </c>
    </row>
    <row r="2013" customFormat="false" ht="15" hidden="false" customHeight="true" outlineLevel="0" collapsed="false">
      <c r="A2013" s="17" t="s">
        <v>3778</v>
      </c>
      <c r="B2013" s="17" t="s">
        <v>142</v>
      </c>
      <c r="C2013" s="17" t="s">
        <v>134</v>
      </c>
      <c r="D2013" s="17" t="s">
        <v>460</v>
      </c>
      <c r="E2013" s="17" t="s">
        <v>139</v>
      </c>
      <c r="F2013" s="17" t="s">
        <v>7</v>
      </c>
      <c r="G2013" s="17" t="n">
        <v>0</v>
      </c>
      <c r="H2013" s="17" t="n">
        <v>1</v>
      </c>
      <c r="I2013" s="17" t="n">
        <v>1</v>
      </c>
      <c r="J2013" s="17" t="n">
        <v>1</v>
      </c>
      <c r="K2013" s="17" t="n">
        <v>1</v>
      </c>
      <c r="L2013" s="17" t="n">
        <v>0</v>
      </c>
      <c r="M2013" s="17" t="n">
        <v>1039</v>
      </c>
      <c r="N2013" s="17" t="n">
        <v>1941</v>
      </c>
      <c r="O2013" s="17" t="n">
        <v>243</v>
      </c>
      <c r="P2013" s="17" t="n">
        <v>0</v>
      </c>
      <c r="Q2013" s="17" t="n">
        <v>0</v>
      </c>
      <c r="R2013" s="17" t="n">
        <v>0</v>
      </c>
      <c r="S2013" s="17" t="n">
        <v>0</v>
      </c>
      <c r="T2013" s="17" t="n">
        <v>0</v>
      </c>
    </row>
    <row r="2014" customFormat="false" ht="15" hidden="false" customHeight="true" outlineLevel="0" collapsed="false">
      <c r="A2014" s="17" t="s">
        <v>3778</v>
      </c>
      <c r="B2014" s="17" t="s">
        <v>142</v>
      </c>
      <c r="C2014" s="17" t="s">
        <v>134</v>
      </c>
      <c r="D2014" s="17" t="s">
        <v>460</v>
      </c>
      <c r="E2014" s="17" t="s">
        <v>139</v>
      </c>
      <c r="F2014" s="17" t="s">
        <v>140</v>
      </c>
      <c r="G2014" s="17" t="n">
        <v>0</v>
      </c>
      <c r="H2014" s="17" t="n">
        <v>1</v>
      </c>
      <c r="I2014" s="17" t="n">
        <v>1</v>
      </c>
      <c r="J2014" s="17" t="n">
        <v>1</v>
      </c>
      <c r="K2014" s="17" t="n">
        <v>1</v>
      </c>
      <c r="L2014" s="17" t="n">
        <v>0</v>
      </c>
      <c r="M2014" s="17" t="n">
        <v>651</v>
      </c>
      <c r="N2014" s="17" t="n">
        <v>1230</v>
      </c>
      <c r="O2014" s="17" t="n">
        <v>61</v>
      </c>
      <c r="P2014" s="17" t="n">
        <v>0</v>
      </c>
      <c r="Q2014" s="17" t="n">
        <v>0</v>
      </c>
      <c r="R2014" s="17" t="n">
        <v>0</v>
      </c>
      <c r="S2014" s="17" t="n">
        <v>0</v>
      </c>
      <c r="T2014" s="17" t="n">
        <v>0</v>
      </c>
    </row>
    <row r="2015" customFormat="false" ht="15" hidden="false" customHeight="true" outlineLevel="0" collapsed="false">
      <c r="A2015" s="17" t="s">
        <v>3778</v>
      </c>
      <c r="B2015" s="17" t="s">
        <v>142</v>
      </c>
      <c r="C2015" s="17" t="s">
        <v>134</v>
      </c>
      <c r="D2015" s="17" t="s">
        <v>460</v>
      </c>
      <c r="E2015" s="17" t="s">
        <v>139</v>
      </c>
      <c r="F2015" s="17" t="s">
        <v>144</v>
      </c>
      <c r="G2015" s="17" t="n">
        <v>0</v>
      </c>
      <c r="H2015" s="17" t="n">
        <v>1</v>
      </c>
      <c r="I2015" s="17" t="n">
        <v>1</v>
      </c>
      <c r="J2015" s="17" t="n">
        <v>1</v>
      </c>
      <c r="K2015" s="17" t="n">
        <v>1</v>
      </c>
      <c r="L2015" s="17" t="n">
        <v>0</v>
      </c>
      <c r="M2015" s="17" t="n">
        <v>388</v>
      </c>
      <c r="N2015" s="17" t="n">
        <v>699</v>
      </c>
      <c r="O2015" s="17" t="n">
        <v>182</v>
      </c>
      <c r="P2015" s="17" t="n">
        <v>0</v>
      </c>
      <c r="Q2015" s="17" t="n">
        <v>0</v>
      </c>
      <c r="R2015" s="17" t="n">
        <v>0</v>
      </c>
      <c r="S2015" s="17" t="n">
        <v>0</v>
      </c>
      <c r="T2015" s="17" t="n">
        <v>0</v>
      </c>
    </row>
    <row r="2016" customFormat="false" ht="15" hidden="false" customHeight="true" outlineLevel="0" collapsed="false">
      <c r="A2016" s="17" t="s">
        <v>3778</v>
      </c>
      <c r="B2016" s="17" t="s">
        <v>142</v>
      </c>
      <c r="C2016" s="17" t="s">
        <v>134</v>
      </c>
      <c r="D2016" s="17" t="s">
        <v>460</v>
      </c>
      <c r="E2016" s="17" t="s">
        <v>139</v>
      </c>
      <c r="F2016" s="17" t="s">
        <v>150</v>
      </c>
      <c r="G2016" s="17" t="n">
        <v>0</v>
      </c>
      <c r="H2016" s="17" t="n">
        <v>0</v>
      </c>
      <c r="I2016" s="17" t="n">
        <v>1</v>
      </c>
      <c r="J2016" s="17" t="n">
        <v>0</v>
      </c>
      <c r="K2016" s="17" t="n">
        <v>1</v>
      </c>
      <c r="L2016" s="17" t="n">
        <v>0</v>
      </c>
      <c r="M2016" s="17" t="n">
        <v>0</v>
      </c>
      <c r="N2016" s="17" t="n">
        <v>8</v>
      </c>
      <c r="O2016" s="17" t="n">
        <v>0</v>
      </c>
      <c r="P2016" s="17" t="n">
        <v>0</v>
      </c>
      <c r="Q2016" s="17" t="n">
        <v>0</v>
      </c>
      <c r="R2016" s="17" t="n">
        <v>0</v>
      </c>
      <c r="S2016" s="17" t="n">
        <v>0</v>
      </c>
      <c r="T2016" s="17" t="n">
        <v>0</v>
      </c>
    </row>
    <row r="2017" customFormat="false" ht="15" hidden="false" customHeight="true" outlineLevel="0" collapsed="false">
      <c r="A2017" s="17" t="s">
        <v>3778</v>
      </c>
      <c r="B2017" s="17" t="s">
        <v>142</v>
      </c>
      <c r="C2017" s="17" t="s">
        <v>134</v>
      </c>
      <c r="D2017" s="17" t="s">
        <v>460</v>
      </c>
      <c r="E2017" s="17" t="s">
        <v>139</v>
      </c>
      <c r="F2017" s="17" t="s">
        <v>158</v>
      </c>
      <c r="G2017" s="17" t="n">
        <v>0</v>
      </c>
      <c r="H2017" s="17" t="n">
        <v>0</v>
      </c>
      <c r="I2017" s="17" t="n">
        <v>1</v>
      </c>
      <c r="J2017" s="17" t="n">
        <v>0</v>
      </c>
      <c r="K2017" s="17" t="n">
        <v>1</v>
      </c>
      <c r="L2017" s="17" t="n">
        <v>0</v>
      </c>
      <c r="M2017" s="17" t="n">
        <v>0</v>
      </c>
      <c r="N2017" s="17" t="n">
        <v>4</v>
      </c>
      <c r="O2017" s="17" t="n">
        <v>0</v>
      </c>
      <c r="P2017" s="17" t="n">
        <v>0</v>
      </c>
      <c r="Q2017" s="17" t="n">
        <v>0</v>
      </c>
      <c r="R2017" s="17" t="n">
        <v>0</v>
      </c>
      <c r="S2017" s="17" t="n">
        <v>0</v>
      </c>
      <c r="T2017" s="17" t="n">
        <v>0</v>
      </c>
    </row>
    <row r="2018" customFormat="false" ht="15" hidden="false" customHeight="true" outlineLevel="0" collapsed="false">
      <c r="A2018" s="17" t="s">
        <v>3778</v>
      </c>
      <c r="B2018" s="17" t="s">
        <v>142</v>
      </c>
      <c r="C2018" s="17" t="s">
        <v>134</v>
      </c>
      <c r="D2018" s="17" t="s">
        <v>135</v>
      </c>
      <c r="E2018" s="17" t="s">
        <v>139</v>
      </c>
      <c r="F2018" s="17" t="s">
        <v>7</v>
      </c>
      <c r="G2018" s="17" t="n">
        <v>0</v>
      </c>
      <c r="H2018" s="17" t="n">
        <v>1</v>
      </c>
      <c r="I2018" s="17" t="n">
        <v>1</v>
      </c>
      <c r="J2018" s="17" t="n">
        <v>1</v>
      </c>
      <c r="K2018" s="17" t="n">
        <v>1</v>
      </c>
      <c r="L2018" s="17" t="n">
        <v>0</v>
      </c>
      <c r="M2018" s="17" t="n">
        <v>36</v>
      </c>
      <c r="N2018" s="17" t="n">
        <v>41</v>
      </c>
      <c r="O2018" s="17" t="n">
        <v>13</v>
      </c>
      <c r="P2018" s="17" t="n">
        <v>0</v>
      </c>
      <c r="Q2018" s="17" t="n">
        <v>0</v>
      </c>
      <c r="R2018" s="17" t="n">
        <v>0</v>
      </c>
      <c r="S2018" s="17" t="n">
        <v>0</v>
      </c>
      <c r="T2018" s="17" t="n">
        <v>0</v>
      </c>
    </row>
    <row r="2019" customFormat="false" ht="15" hidden="false" customHeight="true" outlineLevel="0" collapsed="false">
      <c r="A2019" s="17" t="s">
        <v>3778</v>
      </c>
      <c r="B2019" s="17" t="s">
        <v>142</v>
      </c>
      <c r="C2019" s="17" t="s">
        <v>134</v>
      </c>
      <c r="D2019" s="17" t="s">
        <v>135</v>
      </c>
      <c r="E2019" s="17" t="s">
        <v>139</v>
      </c>
      <c r="F2019" s="17" t="s">
        <v>140</v>
      </c>
      <c r="G2019" s="17" t="n">
        <v>0</v>
      </c>
      <c r="H2019" s="17" t="n">
        <v>1</v>
      </c>
      <c r="I2019" s="17" t="n">
        <v>1</v>
      </c>
      <c r="J2019" s="17" t="n">
        <v>1</v>
      </c>
      <c r="K2019" s="17" t="n">
        <v>1</v>
      </c>
      <c r="L2019" s="17" t="n">
        <v>0</v>
      </c>
      <c r="M2019" s="17" t="n">
        <v>24</v>
      </c>
      <c r="N2019" s="17" t="n">
        <v>34</v>
      </c>
      <c r="O2019" s="17" t="n">
        <v>2</v>
      </c>
      <c r="P2019" s="17" t="n">
        <v>0</v>
      </c>
      <c r="Q2019" s="17" t="n">
        <v>0</v>
      </c>
      <c r="R2019" s="17" t="n">
        <v>0</v>
      </c>
      <c r="S2019" s="17" t="n">
        <v>0</v>
      </c>
      <c r="T2019" s="17" t="n">
        <v>0</v>
      </c>
    </row>
    <row r="2020" customFormat="false" ht="15" hidden="false" customHeight="true" outlineLevel="0" collapsed="false">
      <c r="A2020" s="17" t="s">
        <v>3778</v>
      </c>
      <c r="B2020" s="17" t="s">
        <v>142</v>
      </c>
      <c r="C2020" s="17" t="s">
        <v>134</v>
      </c>
      <c r="D2020" s="17" t="s">
        <v>135</v>
      </c>
      <c r="E2020" s="17" t="s">
        <v>139</v>
      </c>
      <c r="F2020" s="17" t="s">
        <v>144</v>
      </c>
      <c r="G2020" s="17" t="n">
        <v>0</v>
      </c>
      <c r="H2020" s="17" t="n">
        <v>1</v>
      </c>
      <c r="I2020" s="17" t="n">
        <v>1</v>
      </c>
      <c r="J2020" s="17" t="n">
        <v>0</v>
      </c>
      <c r="K2020" s="17" t="n">
        <v>1</v>
      </c>
      <c r="L2020" s="17" t="n">
        <v>0</v>
      </c>
      <c r="M2020" s="17" t="n">
        <v>3</v>
      </c>
      <c r="N2020" s="17" t="n">
        <v>3</v>
      </c>
      <c r="O2020" s="17" t="n">
        <v>0</v>
      </c>
      <c r="P2020" s="17" t="n">
        <v>0</v>
      </c>
      <c r="Q2020" s="17" t="n">
        <v>0</v>
      </c>
      <c r="R2020" s="17" t="n">
        <v>0</v>
      </c>
      <c r="S2020" s="17" t="n">
        <v>0</v>
      </c>
      <c r="T2020" s="17" t="n">
        <v>0</v>
      </c>
    </row>
    <row r="2021" customFormat="false" ht="15" hidden="false" customHeight="true" outlineLevel="0" collapsed="false">
      <c r="A2021" s="17" t="s">
        <v>3778</v>
      </c>
      <c r="B2021" s="17" t="s">
        <v>142</v>
      </c>
      <c r="C2021" s="17" t="s">
        <v>134</v>
      </c>
      <c r="D2021" s="17" t="s">
        <v>135</v>
      </c>
      <c r="E2021" s="17" t="s">
        <v>139</v>
      </c>
      <c r="F2021" s="17" t="s">
        <v>150</v>
      </c>
      <c r="G2021" s="17" t="n">
        <v>0</v>
      </c>
      <c r="H2021" s="17" t="n">
        <v>1</v>
      </c>
      <c r="I2021" s="17" t="n">
        <v>1</v>
      </c>
      <c r="J2021" s="17" t="n">
        <v>1</v>
      </c>
      <c r="K2021" s="17" t="n">
        <v>1</v>
      </c>
      <c r="L2021" s="17" t="n">
        <v>0</v>
      </c>
      <c r="M2021" s="17" t="n">
        <v>6</v>
      </c>
      <c r="N2021" s="17" t="n">
        <v>4</v>
      </c>
      <c r="O2021" s="17" t="n">
        <v>6</v>
      </c>
      <c r="P2021" s="17" t="n">
        <v>0</v>
      </c>
      <c r="Q2021" s="17" t="n">
        <v>0</v>
      </c>
      <c r="R2021" s="17" t="n">
        <v>0</v>
      </c>
      <c r="S2021" s="17" t="n">
        <v>0</v>
      </c>
      <c r="T2021" s="17" t="n">
        <v>0</v>
      </c>
    </row>
    <row r="2022" customFormat="false" ht="15" hidden="false" customHeight="true" outlineLevel="0" collapsed="false">
      <c r="A2022" s="17" t="s">
        <v>3778</v>
      </c>
      <c r="B2022" s="17" t="s">
        <v>142</v>
      </c>
      <c r="C2022" s="17" t="s">
        <v>134</v>
      </c>
      <c r="D2022" s="17" t="s">
        <v>135</v>
      </c>
      <c r="E2022" s="17" t="s">
        <v>139</v>
      </c>
      <c r="F2022" s="17" t="s">
        <v>158</v>
      </c>
      <c r="G2022" s="17" t="n">
        <v>0</v>
      </c>
      <c r="H2022" s="17" t="n">
        <v>1</v>
      </c>
      <c r="I2022" s="17" t="n">
        <v>0</v>
      </c>
      <c r="J2022" s="17" t="n">
        <v>1</v>
      </c>
      <c r="K2022" s="17" t="n">
        <v>1</v>
      </c>
      <c r="L2022" s="17" t="n">
        <v>0</v>
      </c>
      <c r="M2022" s="17" t="n">
        <v>3</v>
      </c>
      <c r="N2022" s="17" t="n">
        <v>0</v>
      </c>
      <c r="O2022" s="17" t="n">
        <v>5</v>
      </c>
      <c r="P2022" s="17" t="n">
        <v>0</v>
      </c>
      <c r="Q2022" s="17" t="n">
        <v>0</v>
      </c>
      <c r="R2022" s="17" t="n">
        <v>0</v>
      </c>
      <c r="S2022" s="17" t="n">
        <v>0</v>
      </c>
      <c r="T2022" s="17" t="n">
        <v>0</v>
      </c>
    </row>
    <row r="2023" customFormat="false" ht="15" hidden="false" customHeight="true" outlineLevel="0" collapsed="false">
      <c r="A2023" s="17" t="s">
        <v>3778</v>
      </c>
      <c r="B2023" s="17" t="s">
        <v>142</v>
      </c>
      <c r="C2023" s="17" t="s">
        <v>148</v>
      </c>
      <c r="D2023" s="17" t="s">
        <v>14443</v>
      </c>
      <c r="E2023" s="17" t="s">
        <v>139</v>
      </c>
      <c r="F2023" s="17" t="s">
        <v>7</v>
      </c>
      <c r="G2023" s="17" t="n">
        <v>0</v>
      </c>
      <c r="H2023" s="17" t="n">
        <v>2</v>
      </c>
      <c r="I2023" s="17" t="n">
        <v>2</v>
      </c>
      <c r="J2023" s="17" t="n">
        <v>1</v>
      </c>
      <c r="K2023" s="17" t="n">
        <v>2</v>
      </c>
      <c r="L2023" s="17" t="n">
        <v>0</v>
      </c>
      <c r="M2023" s="17" t="n">
        <v>34</v>
      </c>
      <c r="N2023" s="17" t="n">
        <v>51</v>
      </c>
      <c r="O2023" s="17" t="n">
        <v>2</v>
      </c>
      <c r="P2023" s="17" t="n">
        <v>0</v>
      </c>
      <c r="Q2023" s="17" t="n">
        <v>0</v>
      </c>
      <c r="R2023" s="17" t="n">
        <v>0</v>
      </c>
      <c r="S2023" s="17" t="n">
        <v>0</v>
      </c>
      <c r="T2023" s="17" t="n">
        <v>0</v>
      </c>
    </row>
    <row r="2024" customFormat="false" ht="15" hidden="false" customHeight="true" outlineLevel="0" collapsed="false">
      <c r="A2024" s="17" t="s">
        <v>3778</v>
      </c>
      <c r="B2024" s="17" t="s">
        <v>142</v>
      </c>
      <c r="C2024" s="17" t="s">
        <v>148</v>
      </c>
      <c r="D2024" s="17" t="s">
        <v>14443</v>
      </c>
      <c r="E2024" s="17" t="s">
        <v>139</v>
      </c>
      <c r="F2024" s="17" t="s">
        <v>140</v>
      </c>
      <c r="G2024" s="17" t="n">
        <v>0</v>
      </c>
      <c r="H2024" s="17" t="n">
        <v>2</v>
      </c>
      <c r="I2024" s="17" t="n">
        <v>1</v>
      </c>
      <c r="J2024" s="17" t="n">
        <v>0</v>
      </c>
      <c r="K2024" s="17" t="n">
        <v>2</v>
      </c>
      <c r="L2024" s="17" t="n">
        <v>0</v>
      </c>
      <c r="M2024" s="17" t="n">
        <v>14</v>
      </c>
      <c r="N2024" s="17" t="n">
        <v>5</v>
      </c>
      <c r="O2024" s="17" t="n">
        <v>0</v>
      </c>
      <c r="P2024" s="17" t="n">
        <v>0</v>
      </c>
      <c r="Q2024" s="17" t="n">
        <v>0</v>
      </c>
      <c r="R2024" s="17" t="n">
        <v>0</v>
      </c>
      <c r="S2024" s="17" t="n">
        <v>0</v>
      </c>
      <c r="T2024" s="17" t="n">
        <v>0</v>
      </c>
    </row>
    <row r="2025" customFormat="false" ht="15" hidden="false" customHeight="true" outlineLevel="0" collapsed="false">
      <c r="A2025" s="17" t="s">
        <v>3778</v>
      </c>
      <c r="B2025" s="17" t="s">
        <v>142</v>
      </c>
      <c r="C2025" s="17" t="s">
        <v>148</v>
      </c>
      <c r="D2025" s="17" t="s">
        <v>14443</v>
      </c>
      <c r="E2025" s="17" t="s">
        <v>139</v>
      </c>
      <c r="F2025" s="17" t="s">
        <v>144</v>
      </c>
      <c r="G2025" s="17" t="n">
        <v>0</v>
      </c>
      <c r="H2025" s="17" t="n">
        <v>1</v>
      </c>
      <c r="I2025" s="17" t="n">
        <v>0</v>
      </c>
      <c r="J2025" s="17" t="n">
        <v>0</v>
      </c>
      <c r="K2025" s="17" t="n">
        <v>1</v>
      </c>
      <c r="L2025" s="17" t="n">
        <v>0</v>
      </c>
      <c r="M2025" s="17" t="n">
        <v>6</v>
      </c>
      <c r="N2025" s="17" t="n">
        <v>0</v>
      </c>
      <c r="O2025" s="17" t="n">
        <v>0</v>
      </c>
      <c r="P2025" s="17" t="n">
        <v>0</v>
      </c>
      <c r="Q2025" s="17" t="n">
        <v>0</v>
      </c>
      <c r="R2025" s="17" t="n">
        <v>0</v>
      </c>
      <c r="S2025" s="17" t="n">
        <v>0</v>
      </c>
      <c r="T2025" s="17" t="n">
        <v>0</v>
      </c>
    </row>
    <row r="2026" customFormat="false" ht="15" hidden="false" customHeight="true" outlineLevel="0" collapsed="false">
      <c r="A2026" s="17" t="s">
        <v>3778</v>
      </c>
      <c r="B2026" s="17" t="s">
        <v>142</v>
      </c>
      <c r="C2026" s="17" t="s">
        <v>148</v>
      </c>
      <c r="D2026" s="17" t="s">
        <v>14443</v>
      </c>
      <c r="E2026" s="17" t="s">
        <v>139</v>
      </c>
      <c r="F2026" s="17" t="s">
        <v>150</v>
      </c>
      <c r="G2026" s="17" t="n">
        <v>0</v>
      </c>
      <c r="H2026" s="17" t="n">
        <v>1</v>
      </c>
      <c r="I2026" s="17" t="n">
        <v>2</v>
      </c>
      <c r="J2026" s="17" t="n">
        <v>1</v>
      </c>
      <c r="K2026" s="17" t="n">
        <v>2</v>
      </c>
      <c r="L2026" s="17" t="n">
        <v>0</v>
      </c>
      <c r="M2026" s="17" t="n">
        <v>11</v>
      </c>
      <c r="N2026" s="17" t="n">
        <v>37</v>
      </c>
      <c r="O2026" s="17" t="n">
        <v>1</v>
      </c>
      <c r="P2026" s="17" t="n">
        <v>0</v>
      </c>
      <c r="Q2026" s="17" t="n">
        <v>0</v>
      </c>
      <c r="R2026" s="17" t="n">
        <v>0</v>
      </c>
      <c r="S2026" s="17" t="n">
        <v>0</v>
      </c>
      <c r="T2026" s="17" t="n">
        <v>0</v>
      </c>
    </row>
    <row r="2027" customFormat="false" ht="15" hidden="false" customHeight="true" outlineLevel="0" collapsed="false">
      <c r="A2027" s="17" t="s">
        <v>3778</v>
      </c>
      <c r="B2027" s="17" t="s">
        <v>142</v>
      </c>
      <c r="C2027" s="17" t="s">
        <v>148</v>
      </c>
      <c r="D2027" s="17" t="s">
        <v>14443</v>
      </c>
      <c r="E2027" s="17" t="s">
        <v>139</v>
      </c>
      <c r="F2027" s="17" t="s">
        <v>158</v>
      </c>
      <c r="G2027" s="17" t="n">
        <v>0</v>
      </c>
      <c r="H2027" s="17" t="n">
        <v>2</v>
      </c>
      <c r="I2027" s="17" t="n">
        <v>2</v>
      </c>
      <c r="J2027" s="17" t="n">
        <v>1</v>
      </c>
      <c r="K2027" s="17" t="n">
        <v>2</v>
      </c>
      <c r="L2027" s="17" t="n">
        <v>0</v>
      </c>
      <c r="M2027" s="17" t="n">
        <v>3</v>
      </c>
      <c r="N2027" s="17" t="n">
        <v>9</v>
      </c>
      <c r="O2027" s="17" t="n">
        <v>1</v>
      </c>
      <c r="P2027" s="17" t="n">
        <v>0</v>
      </c>
      <c r="Q2027" s="17" t="n">
        <v>0</v>
      </c>
      <c r="R2027" s="17" t="n">
        <v>0</v>
      </c>
      <c r="S2027" s="17" t="n">
        <v>0</v>
      </c>
      <c r="T2027" s="17" t="n">
        <v>0</v>
      </c>
    </row>
    <row r="2028" customFormat="false" ht="15" hidden="false" customHeight="true" outlineLevel="0" collapsed="false">
      <c r="A2028" s="17" t="s">
        <v>3778</v>
      </c>
      <c r="B2028" s="17" t="s">
        <v>142</v>
      </c>
      <c r="C2028" s="17" t="s">
        <v>217</v>
      </c>
      <c r="D2028" s="17" t="s">
        <v>235</v>
      </c>
      <c r="E2028" s="17" t="s">
        <v>139</v>
      </c>
      <c r="F2028" s="17" t="s">
        <v>7</v>
      </c>
      <c r="G2028" s="17" t="n">
        <v>0</v>
      </c>
      <c r="H2028" s="17" t="n">
        <v>1</v>
      </c>
      <c r="I2028" s="17" t="n">
        <v>1</v>
      </c>
      <c r="J2028" s="17" t="n">
        <v>0</v>
      </c>
      <c r="K2028" s="17" t="n">
        <v>1</v>
      </c>
      <c r="L2028" s="17" t="n">
        <v>0</v>
      </c>
      <c r="M2028" s="17" t="n">
        <v>10</v>
      </c>
      <c r="N2028" s="17" t="n">
        <v>6</v>
      </c>
      <c r="O2028" s="17" t="n">
        <v>0</v>
      </c>
      <c r="P2028" s="17" t="n">
        <v>0</v>
      </c>
      <c r="Q2028" s="17" t="n">
        <v>0</v>
      </c>
      <c r="R2028" s="17" t="n">
        <v>0</v>
      </c>
      <c r="S2028" s="17" t="n">
        <v>0</v>
      </c>
      <c r="T2028" s="17" t="n">
        <v>0</v>
      </c>
    </row>
    <row r="2029" customFormat="false" ht="15" hidden="false" customHeight="true" outlineLevel="0" collapsed="false">
      <c r="A2029" s="17" t="s">
        <v>3778</v>
      </c>
      <c r="B2029" s="17" t="s">
        <v>142</v>
      </c>
      <c r="C2029" s="17" t="s">
        <v>217</v>
      </c>
      <c r="D2029" s="17" t="s">
        <v>235</v>
      </c>
      <c r="E2029" s="17" t="s">
        <v>139</v>
      </c>
      <c r="F2029" s="17" t="s">
        <v>150</v>
      </c>
      <c r="G2029" s="17" t="n">
        <v>0</v>
      </c>
      <c r="H2029" s="17" t="n">
        <v>1</v>
      </c>
      <c r="I2029" s="17" t="n">
        <v>1</v>
      </c>
      <c r="J2029" s="17" t="n">
        <v>0</v>
      </c>
      <c r="K2029" s="17" t="n">
        <v>1</v>
      </c>
      <c r="L2029" s="17" t="n">
        <v>0</v>
      </c>
      <c r="M2029" s="17" t="n">
        <v>8</v>
      </c>
      <c r="N2029" s="17" t="n">
        <v>4</v>
      </c>
      <c r="O2029" s="17" t="n">
        <v>0</v>
      </c>
      <c r="P2029" s="17" t="n">
        <v>0</v>
      </c>
      <c r="Q2029" s="17" t="n">
        <v>0</v>
      </c>
      <c r="R2029" s="17" t="n">
        <v>0</v>
      </c>
      <c r="S2029" s="17" t="n">
        <v>0</v>
      </c>
      <c r="T2029" s="17" t="n">
        <v>0</v>
      </c>
    </row>
    <row r="2030" customFormat="false" ht="15" hidden="false" customHeight="true" outlineLevel="0" collapsed="false">
      <c r="A2030" s="17" t="s">
        <v>3778</v>
      </c>
      <c r="B2030" s="17" t="s">
        <v>142</v>
      </c>
      <c r="C2030" s="17" t="s">
        <v>217</v>
      </c>
      <c r="D2030" s="17" t="s">
        <v>235</v>
      </c>
      <c r="E2030" s="17" t="s">
        <v>139</v>
      </c>
      <c r="F2030" s="17" t="s">
        <v>158</v>
      </c>
      <c r="G2030" s="17" t="n">
        <v>0</v>
      </c>
      <c r="H2030" s="17" t="n">
        <v>1</v>
      </c>
      <c r="I2030" s="17" t="n">
        <v>1</v>
      </c>
      <c r="J2030" s="17" t="n">
        <v>0</v>
      </c>
      <c r="K2030" s="17" t="n">
        <v>1</v>
      </c>
      <c r="L2030" s="17" t="n">
        <v>0</v>
      </c>
      <c r="M2030" s="17" t="n">
        <v>2</v>
      </c>
      <c r="N2030" s="17" t="n">
        <v>2</v>
      </c>
      <c r="O2030" s="17" t="n">
        <v>0</v>
      </c>
      <c r="P2030" s="17" t="n">
        <v>0</v>
      </c>
      <c r="Q2030" s="17" t="n">
        <v>0</v>
      </c>
      <c r="R2030" s="17" t="n">
        <v>0</v>
      </c>
      <c r="S2030" s="17" t="n">
        <v>0</v>
      </c>
      <c r="T2030" s="17" t="n">
        <v>0</v>
      </c>
    </row>
    <row r="2031" customFormat="false" ht="15" hidden="false" customHeight="true" outlineLevel="0" collapsed="false">
      <c r="A2031" s="17" t="s">
        <v>11806</v>
      </c>
      <c r="B2031" s="17" t="s">
        <v>142</v>
      </c>
      <c r="C2031" s="17" t="s">
        <v>217</v>
      </c>
      <c r="D2031" s="17" t="s">
        <v>235</v>
      </c>
      <c r="E2031" s="17" t="s">
        <v>139</v>
      </c>
      <c r="F2031" s="17" t="s">
        <v>7</v>
      </c>
      <c r="G2031" s="17" t="n">
        <v>0</v>
      </c>
      <c r="H2031" s="17" t="n">
        <v>0</v>
      </c>
      <c r="I2031" s="17" t="n">
        <v>1</v>
      </c>
      <c r="J2031" s="17" t="n">
        <v>0</v>
      </c>
      <c r="K2031" s="17" t="n">
        <v>1</v>
      </c>
      <c r="L2031" s="17" t="n">
        <v>0</v>
      </c>
      <c r="M2031" s="17" t="n">
        <v>0</v>
      </c>
      <c r="N2031" s="17" t="n">
        <v>8</v>
      </c>
      <c r="O2031" s="17" t="n">
        <v>0</v>
      </c>
      <c r="P2031" s="17" t="n">
        <v>0</v>
      </c>
      <c r="Q2031" s="17" t="n">
        <v>0</v>
      </c>
      <c r="R2031" s="17" t="n">
        <v>0</v>
      </c>
      <c r="S2031" s="17" t="n">
        <v>0</v>
      </c>
      <c r="T2031" s="17" t="n">
        <v>0</v>
      </c>
    </row>
    <row r="2032" customFormat="false" ht="15" hidden="false" customHeight="true" outlineLevel="0" collapsed="false">
      <c r="A2032" s="17" t="s">
        <v>11806</v>
      </c>
      <c r="B2032" s="17" t="s">
        <v>142</v>
      </c>
      <c r="C2032" s="17" t="s">
        <v>217</v>
      </c>
      <c r="D2032" s="17" t="s">
        <v>235</v>
      </c>
      <c r="E2032" s="17" t="s">
        <v>139</v>
      </c>
      <c r="F2032" s="17" t="s">
        <v>150</v>
      </c>
      <c r="G2032" s="17" t="n">
        <v>0</v>
      </c>
      <c r="H2032" s="17" t="n">
        <v>0</v>
      </c>
      <c r="I2032" s="17" t="n">
        <v>1</v>
      </c>
      <c r="J2032" s="17" t="n">
        <v>0</v>
      </c>
      <c r="K2032" s="17" t="n">
        <v>1</v>
      </c>
      <c r="L2032" s="17" t="n">
        <v>0</v>
      </c>
      <c r="M2032" s="17" t="n">
        <v>0</v>
      </c>
      <c r="N2032" s="17" t="n">
        <v>8</v>
      </c>
      <c r="O2032" s="17" t="n">
        <v>0</v>
      </c>
      <c r="P2032" s="17" t="n">
        <v>0</v>
      </c>
      <c r="Q2032" s="17" t="n">
        <v>0</v>
      </c>
      <c r="R2032" s="17" t="n">
        <v>0</v>
      </c>
      <c r="S2032" s="17" t="n">
        <v>0</v>
      </c>
      <c r="T2032" s="17" t="n">
        <v>0</v>
      </c>
    </row>
    <row r="2033" customFormat="false" ht="15" hidden="false" customHeight="true" outlineLevel="0" collapsed="false">
      <c r="A2033" s="17" t="s">
        <v>9920</v>
      </c>
      <c r="B2033" s="17" t="s">
        <v>142</v>
      </c>
      <c r="C2033" s="17" t="s">
        <v>217</v>
      </c>
      <c r="D2033" s="17" t="s">
        <v>235</v>
      </c>
      <c r="E2033" s="17" t="s">
        <v>139</v>
      </c>
      <c r="F2033" s="17" t="s">
        <v>7</v>
      </c>
      <c r="G2033" s="17" t="n">
        <v>0</v>
      </c>
      <c r="H2033" s="17" t="n">
        <v>1</v>
      </c>
      <c r="I2033" s="17" t="n">
        <v>1</v>
      </c>
      <c r="J2033" s="17" t="n">
        <v>0</v>
      </c>
      <c r="K2033" s="17" t="n">
        <v>1</v>
      </c>
      <c r="L2033" s="17" t="n">
        <v>0</v>
      </c>
      <c r="M2033" s="17" t="n">
        <v>2</v>
      </c>
      <c r="N2033" s="17" t="n">
        <v>10</v>
      </c>
      <c r="O2033" s="17" t="n">
        <v>0</v>
      </c>
      <c r="P2033" s="17" t="n">
        <v>0</v>
      </c>
      <c r="Q2033" s="17" t="n">
        <v>0</v>
      </c>
      <c r="R2033" s="17" t="n">
        <v>0</v>
      </c>
      <c r="S2033" s="17" t="n">
        <v>0</v>
      </c>
      <c r="T2033" s="17" t="n">
        <v>0</v>
      </c>
    </row>
    <row r="2034" customFormat="false" ht="15" hidden="false" customHeight="true" outlineLevel="0" collapsed="false">
      <c r="A2034" s="17" t="s">
        <v>9920</v>
      </c>
      <c r="B2034" s="17" t="s">
        <v>142</v>
      </c>
      <c r="C2034" s="17" t="s">
        <v>217</v>
      </c>
      <c r="D2034" s="17" t="s">
        <v>235</v>
      </c>
      <c r="E2034" s="17" t="s">
        <v>139</v>
      </c>
      <c r="F2034" s="17" t="s">
        <v>150</v>
      </c>
      <c r="G2034" s="17" t="n">
        <v>0</v>
      </c>
      <c r="H2034" s="17" t="n">
        <v>0</v>
      </c>
      <c r="I2034" s="17" t="n">
        <v>1</v>
      </c>
      <c r="J2034" s="17" t="n">
        <v>0</v>
      </c>
      <c r="K2034" s="17" t="n">
        <v>1</v>
      </c>
      <c r="L2034" s="17" t="n">
        <v>0</v>
      </c>
      <c r="M2034" s="17" t="n">
        <v>0</v>
      </c>
      <c r="N2034" s="17" t="n">
        <v>10</v>
      </c>
      <c r="O2034" s="17" t="n">
        <v>0</v>
      </c>
      <c r="P2034" s="17" t="n">
        <v>0</v>
      </c>
      <c r="Q2034" s="17" t="n">
        <v>0</v>
      </c>
      <c r="R2034" s="17" t="n">
        <v>0</v>
      </c>
      <c r="S2034" s="17" t="n">
        <v>0</v>
      </c>
      <c r="T2034" s="17" t="n">
        <v>0</v>
      </c>
    </row>
    <row r="2035" customFormat="false" ht="15" hidden="false" customHeight="true" outlineLevel="0" collapsed="false">
      <c r="A2035" s="17" t="s">
        <v>9920</v>
      </c>
      <c r="B2035" s="17" t="s">
        <v>142</v>
      </c>
      <c r="C2035" s="17" t="s">
        <v>217</v>
      </c>
      <c r="D2035" s="17" t="s">
        <v>235</v>
      </c>
      <c r="E2035" s="17" t="s">
        <v>139</v>
      </c>
      <c r="F2035" s="17" t="s">
        <v>158</v>
      </c>
      <c r="G2035" s="17" t="n">
        <v>0</v>
      </c>
      <c r="H2035" s="17" t="n">
        <v>1</v>
      </c>
      <c r="I2035" s="17" t="n">
        <v>0</v>
      </c>
      <c r="J2035" s="17" t="n">
        <v>0</v>
      </c>
      <c r="K2035" s="17" t="n">
        <v>1</v>
      </c>
      <c r="L2035" s="17" t="n">
        <v>0</v>
      </c>
      <c r="M2035" s="17" t="n">
        <v>2</v>
      </c>
      <c r="N2035" s="17" t="n">
        <v>0</v>
      </c>
      <c r="O2035" s="17" t="n">
        <v>0</v>
      </c>
      <c r="P2035" s="17" t="n">
        <v>0</v>
      </c>
      <c r="Q2035" s="17" t="n">
        <v>0</v>
      </c>
      <c r="R2035" s="17" t="n">
        <v>0</v>
      </c>
      <c r="S2035" s="17" t="n">
        <v>0</v>
      </c>
      <c r="T2035" s="17" t="n">
        <v>0</v>
      </c>
    </row>
    <row r="2036" customFormat="false" ht="15" hidden="false" customHeight="true" outlineLevel="0" collapsed="false">
      <c r="A2036" s="17" t="s">
        <v>5862</v>
      </c>
      <c r="B2036" s="17" t="s">
        <v>142</v>
      </c>
      <c r="C2036" s="17" t="s">
        <v>134</v>
      </c>
      <c r="D2036" s="17" t="s">
        <v>14446</v>
      </c>
      <c r="E2036" s="17" t="s">
        <v>243</v>
      </c>
      <c r="F2036" s="17" t="s">
        <v>7</v>
      </c>
      <c r="G2036" s="17" t="n">
        <v>1</v>
      </c>
      <c r="H2036" s="17" t="n">
        <v>1</v>
      </c>
      <c r="I2036" s="17" t="n">
        <v>1</v>
      </c>
      <c r="J2036" s="17" t="n">
        <v>1</v>
      </c>
      <c r="K2036" s="17" t="n">
        <v>1</v>
      </c>
      <c r="L2036" s="17" t="n">
        <v>556</v>
      </c>
      <c r="M2036" s="17" t="n">
        <v>643</v>
      </c>
      <c r="N2036" s="17" t="n">
        <v>391</v>
      </c>
      <c r="O2036" s="17" t="n">
        <v>25</v>
      </c>
      <c r="P2036" s="17" t="n">
        <v>0</v>
      </c>
      <c r="Q2036" s="17" t="n">
        <v>0</v>
      </c>
      <c r="R2036" s="17" t="n">
        <v>0</v>
      </c>
      <c r="S2036" s="17" t="n">
        <v>0</v>
      </c>
      <c r="T2036" s="17" t="n">
        <v>0</v>
      </c>
    </row>
    <row r="2037" customFormat="false" ht="15" hidden="false" customHeight="true" outlineLevel="0" collapsed="false">
      <c r="A2037" s="17" t="s">
        <v>5862</v>
      </c>
      <c r="B2037" s="17" t="s">
        <v>142</v>
      </c>
      <c r="C2037" s="17" t="s">
        <v>134</v>
      </c>
      <c r="D2037" s="17" t="s">
        <v>14446</v>
      </c>
      <c r="E2037" s="17" t="s">
        <v>243</v>
      </c>
      <c r="F2037" s="17" t="s">
        <v>140</v>
      </c>
      <c r="G2037" s="17" t="n">
        <v>1</v>
      </c>
      <c r="H2037" s="17" t="n">
        <v>1</v>
      </c>
      <c r="I2037" s="17" t="n">
        <v>1</v>
      </c>
      <c r="J2037" s="17" t="n">
        <v>0</v>
      </c>
      <c r="K2037" s="17" t="n">
        <v>1</v>
      </c>
      <c r="L2037" s="17" t="n">
        <v>6</v>
      </c>
      <c r="M2037" s="17" t="n">
        <v>22</v>
      </c>
      <c r="N2037" s="17" t="n">
        <v>3</v>
      </c>
      <c r="O2037" s="17" t="n">
        <v>0</v>
      </c>
      <c r="P2037" s="17" t="n">
        <v>0</v>
      </c>
      <c r="Q2037" s="17" t="n">
        <v>0</v>
      </c>
      <c r="R2037" s="17" t="n">
        <v>0</v>
      </c>
      <c r="S2037" s="17" t="n">
        <v>0</v>
      </c>
      <c r="T2037" s="17" t="n">
        <v>0</v>
      </c>
    </row>
    <row r="2038" customFormat="false" ht="15" hidden="false" customHeight="true" outlineLevel="0" collapsed="false">
      <c r="A2038" s="17" t="s">
        <v>5862</v>
      </c>
      <c r="B2038" s="17" t="s">
        <v>142</v>
      </c>
      <c r="C2038" s="17" t="s">
        <v>134</v>
      </c>
      <c r="D2038" s="17" t="s">
        <v>14446</v>
      </c>
      <c r="E2038" s="17" t="s">
        <v>243</v>
      </c>
      <c r="F2038" s="17" t="s">
        <v>144</v>
      </c>
      <c r="G2038" s="17" t="n">
        <v>0</v>
      </c>
      <c r="H2038" s="17" t="n">
        <v>1</v>
      </c>
      <c r="I2038" s="17" t="n">
        <v>1</v>
      </c>
      <c r="J2038" s="17" t="n">
        <v>0</v>
      </c>
      <c r="K2038" s="17" t="n">
        <v>1</v>
      </c>
      <c r="L2038" s="17" t="n">
        <v>0</v>
      </c>
      <c r="M2038" s="17" t="n">
        <v>8</v>
      </c>
      <c r="N2038" s="17" t="n">
        <v>1</v>
      </c>
      <c r="O2038" s="17" t="n">
        <v>0</v>
      </c>
      <c r="P2038" s="17" t="n">
        <v>0</v>
      </c>
      <c r="Q2038" s="17" t="n">
        <v>0</v>
      </c>
      <c r="R2038" s="17" t="n">
        <v>0</v>
      </c>
      <c r="S2038" s="17" t="n">
        <v>0</v>
      </c>
      <c r="T2038" s="17" t="n">
        <v>0</v>
      </c>
    </row>
    <row r="2039" customFormat="false" ht="15" hidden="false" customHeight="true" outlineLevel="0" collapsed="false">
      <c r="A2039" s="17" t="s">
        <v>5862</v>
      </c>
      <c r="B2039" s="17" t="s">
        <v>142</v>
      </c>
      <c r="C2039" s="17" t="s">
        <v>134</v>
      </c>
      <c r="D2039" s="17" t="s">
        <v>14446</v>
      </c>
      <c r="E2039" s="17" t="s">
        <v>243</v>
      </c>
      <c r="F2039" s="17" t="s">
        <v>150</v>
      </c>
      <c r="G2039" s="17" t="n">
        <v>1</v>
      </c>
      <c r="H2039" s="17" t="n">
        <v>1</v>
      </c>
      <c r="I2039" s="17" t="n">
        <v>1</v>
      </c>
      <c r="J2039" s="17" t="n">
        <v>1</v>
      </c>
      <c r="K2039" s="17" t="n">
        <v>1</v>
      </c>
      <c r="L2039" s="17" t="n">
        <v>323</v>
      </c>
      <c r="M2039" s="17" t="n">
        <v>297</v>
      </c>
      <c r="N2039" s="17" t="n">
        <v>228</v>
      </c>
      <c r="O2039" s="17" t="n">
        <v>19</v>
      </c>
      <c r="P2039" s="17" t="n">
        <v>0</v>
      </c>
      <c r="Q2039" s="17" t="n">
        <v>0</v>
      </c>
      <c r="R2039" s="17" t="n">
        <v>0</v>
      </c>
      <c r="S2039" s="17" t="n">
        <v>0</v>
      </c>
      <c r="T2039" s="17" t="n">
        <v>0</v>
      </c>
    </row>
    <row r="2040" customFormat="false" ht="15" hidden="false" customHeight="true" outlineLevel="0" collapsed="false">
      <c r="A2040" s="17" t="s">
        <v>5862</v>
      </c>
      <c r="B2040" s="17" t="s">
        <v>142</v>
      </c>
      <c r="C2040" s="17" t="s">
        <v>134</v>
      </c>
      <c r="D2040" s="17" t="s">
        <v>14446</v>
      </c>
      <c r="E2040" s="17" t="s">
        <v>243</v>
      </c>
      <c r="F2040" s="17" t="s">
        <v>166</v>
      </c>
      <c r="G2040" s="17" t="n">
        <v>0</v>
      </c>
      <c r="H2040" s="17" t="n">
        <v>1</v>
      </c>
      <c r="I2040" s="17" t="n">
        <v>1</v>
      </c>
      <c r="J2040" s="17" t="n">
        <v>0</v>
      </c>
      <c r="K2040" s="17" t="n">
        <v>1</v>
      </c>
      <c r="L2040" s="17" t="n">
        <v>0</v>
      </c>
      <c r="M2040" s="17" t="n">
        <v>11</v>
      </c>
      <c r="N2040" s="17" t="n">
        <v>2</v>
      </c>
      <c r="O2040" s="17" t="n">
        <v>0</v>
      </c>
      <c r="P2040" s="17" t="n">
        <v>0</v>
      </c>
      <c r="Q2040" s="17" t="n">
        <v>0</v>
      </c>
      <c r="R2040" s="17" t="n">
        <v>0</v>
      </c>
      <c r="S2040" s="17" t="n">
        <v>0</v>
      </c>
      <c r="T2040" s="17" t="n">
        <v>0</v>
      </c>
    </row>
    <row r="2041" customFormat="false" ht="15" hidden="false" customHeight="true" outlineLevel="0" collapsed="false">
      <c r="A2041" s="17" t="s">
        <v>5862</v>
      </c>
      <c r="B2041" s="17" t="s">
        <v>142</v>
      </c>
      <c r="C2041" s="17" t="s">
        <v>134</v>
      </c>
      <c r="D2041" s="17" t="s">
        <v>14446</v>
      </c>
      <c r="E2041" s="17" t="s">
        <v>243</v>
      </c>
      <c r="F2041" s="17" t="s">
        <v>158</v>
      </c>
      <c r="G2041" s="17" t="n">
        <v>1</v>
      </c>
      <c r="H2041" s="17" t="n">
        <v>1</v>
      </c>
      <c r="I2041" s="17" t="n">
        <v>1</v>
      </c>
      <c r="J2041" s="17" t="n">
        <v>1</v>
      </c>
      <c r="K2041" s="17" t="n">
        <v>1</v>
      </c>
      <c r="L2041" s="17" t="n">
        <v>174</v>
      </c>
      <c r="M2041" s="17" t="n">
        <v>302</v>
      </c>
      <c r="N2041" s="17" t="n">
        <v>153</v>
      </c>
      <c r="O2041" s="17" t="n">
        <v>6</v>
      </c>
      <c r="P2041" s="17" t="n">
        <v>0</v>
      </c>
      <c r="Q2041" s="17" t="n">
        <v>0</v>
      </c>
      <c r="R2041" s="17" t="n">
        <v>0</v>
      </c>
      <c r="S2041" s="17" t="n">
        <v>0</v>
      </c>
      <c r="T2041" s="17" t="n">
        <v>0</v>
      </c>
    </row>
    <row r="2042" customFormat="false" ht="15" hidden="false" customHeight="true" outlineLevel="0" collapsed="false">
      <c r="A2042" s="17" t="s">
        <v>5862</v>
      </c>
      <c r="B2042" s="17" t="s">
        <v>142</v>
      </c>
      <c r="C2042" s="17" t="s">
        <v>134</v>
      </c>
      <c r="D2042" s="17" t="s">
        <v>14446</v>
      </c>
      <c r="E2042" s="17" t="s">
        <v>243</v>
      </c>
      <c r="F2042" s="17" t="s">
        <v>169</v>
      </c>
      <c r="G2042" s="17" t="n">
        <v>1</v>
      </c>
      <c r="H2042" s="17" t="n">
        <v>1</v>
      </c>
      <c r="I2042" s="17" t="n">
        <v>1</v>
      </c>
      <c r="J2042" s="17" t="n">
        <v>0</v>
      </c>
      <c r="K2042" s="17" t="n">
        <v>1</v>
      </c>
      <c r="L2042" s="17" t="n">
        <v>53</v>
      </c>
      <c r="M2042" s="17" t="n">
        <v>3</v>
      </c>
      <c r="N2042" s="17" t="n">
        <v>4</v>
      </c>
      <c r="O2042" s="17" t="n">
        <v>0</v>
      </c>
      <c r="P2042" s="17" t="n">
        <v>0</v>
      </c>
      <c r="Q2042" s="17" t="n">
        <v>0</v>
      </c>
      <c r="R2042" s="17" t="n">
        <v>0</v>
      </c>
      <c r="S2042" s="17" t="n">
        <v>0</v>
      </c>
      <c r="T2042" s="17" t="n">
        <v>0</v>
      </c>
    </row>
    <row r="2043" customFormat="false" ht="15" hidden="false" customHeight="true" outlineLevel="0" collapsed="false">
      <c r="A2043" s="17" t="s">
        <v>5862</v>
      </c>
      <c r="B2043" s="17" t="s">
        <v>142</v>
      </c>
      <c r="C2043" s="17" t="s">
        <v>148</v>
      </c>
      <c r="D2043" s="17" t="s">
        <v>14443</v>
      </c>
      <c r="E2043" s="17" t="s">
        <v>139</v>
      </c>
      <c r="F2043" s="17" t="s">
        <v>7</v>
      </c>
      <c r="G2043" s="17" t="n">
        <v>1</v>
      </c>
      <c r="H2043" s="17" t="n">
        <v>1</v>
      </c>
      <c r="I2043" s="17" t="n">
        <v>1</v>
      </c>
      <c r="J2043" s="17" t="n">
        <v>0</v>
      </c>
      <c r="K2043" s="17" t="n">
        <v>1</v>
      </c>
      <c r="L2043" s="17" t="n">
        <v>4</v>
      </c>
      <c r="M2043" s="17" t="n">
        <v>21</v>
      </c>
      <c r="N2043" s="17" t="n">
        <v>1</v>
      </c>
      <c r="O2043" s="17" t="n">
        <v>0</v>
      </c>
      <c r="P2043" s="17" t="n">
        <v>0</v>
      </c>
      <c r="Q2043" s="17" t="n">
        <v>0</v>
      </c>
      <c r="R2043" s="17" t="n">
        <v>0</v>
      </c>
      <c r="S2043" s="17" t="n">
        <v>0</v>
      </c>
      <c r="T2043" s="17" t="n">
        <v>0</v>
      </c>
    </row>
    <row r="2044" customFormat="false" ht="15" hidden="false" customHeight="true" outlineLevel="0" collapsed="false">
      <c r="A2044" s="17" t="s">
        <v>5862</v>
      </c>
      <c r="B2044" s="17" t="s">
        <v>142</v>
      </c>
      <c r="C2044" s="17" t="s">
        <v>148</v>
      </c>
      <c r="D2044" s="17" t="s">
        <v>14443</v>
      </c>
      <c r="E2044" s="17" t="s">
        <v>139</v>
      </c>
      <c r="F2044" s="17" t="s">
        <v>140</v>
      </c>
      <c r="G2044" s="17" t="n">
        <v>1</v>
      </c>
      <c r="H2044" s="17" t="n">
        <v>1</v>
      </c>
      <c r="I2044" s="17" t="n">
        <v>1</v>
      </c>
      <c r="J2044" s="17" t="n">
        <v>0</v>
      </c>
      <c r="K2044" s="17" t="n">
        <v>1</v>
      </c>
      <c r="L2044" s="17" t="n">
        <v>4</v>
      </c>
      <c r="M2044" s="17" t="n">
        <v>21</v>
      </c>
      <c r="N2044" s="17" t="n">
        <v>1</v>
      </c>
      <c r="O2044" s="17" t="n">
        <v>0</v>
      </c>
      <c r="P2044" s="17" t="n">
        <v>0</v>
      </c>
      <c r="Q2044" s="17" t="n">
        <v>0</v>
      </c>
      <c r="R2044" s="17" t="n">
        <v>0</v>
      </c>
      <c r="S2044" s="17" t="n">
        <v>0</v>
      </c>
      <c r="T2044" s="17" t="n">
        <v>0</v>
      </c>
    </row>
    <row r="2045" customFormat="false" ht="15" hidden="false" customHeight="true" outlineLevel="0" collapsed="false">
      <c r="A2045" s="17" t="s">
        <v>1514</v>
      </c>
      <c r="B2045" s="17" t="s">
        <v>142</v>
      </c>
      <c r="C2045" s="17" t="s">
        <v>134</v>
      </c>
      <c r="D2045" s="17" t="s">
        <v>460</v>
      </c>
      <c r="E2045" s="17" t="s">
        <v>139</v>
      </c>
      <c r="F2045" s="17" t="s">
        <v>7</v>
      </c>
      <c r="G2045" s="17" t="n">
        <v>1</v>
      </c>
      <c r="H2045" s="17" t="n">
        <v>1</v>
      </c>
      <c r="I2045" s="17" t="n">
        <v>1</v>
      </c>
      <c r="J2045" s="17" t="n">
        <v>1</v>
      </c>
      <c r="K2045" s="17" t="n">
        <v>1</v>
      </c>
      <c r="L2045" s="17" t="n">
        <v>71</v>
      </c>
      <c r="M2045" s="17" t="n">
        <v>4988</v>
      </c>
      <c r="N2045" s="17" t="n">
        <v>1385</v>
      </c>
      <c r="O2045" s="17" t="n">
        <v>19</v>
      </c>
      <c r="P2045" s="17" t="n">
        <v>0</v>
      </c>
      <c r="Q2045" s="17" t="n">
        <v>0</v>
      </c>
      <c r="R2045" s="17" t="n">
        <v>0</v>
      </c>
      <c r="S2045" s="17" t="n">
        <v>0</v>
      </c>
      <c r="T2045" s="17" t="n">
        <v>0</v>
      </c>
    </row>
    <row r="2046" customFormat="false" ht="15" hidden="false" customHeight="true" outlineLevel="0" collapsed="false">
      <c r="A2046" s="17" t="s">
        <v>1514</v>
      </c>
      <c r="B2046" s="17" t="s">
        <v>142</v>
      </c>
      <c r="C2046" s="17" t="s">
        <v>134</v>
      </c>
      <c r="D2046" s="17" t="s">
        <v>460</v>
      </c>
      <c r="E2046" s="17" t="s">
        <v>139</v>
      </c>
      <c r="F2046" s="17" t="s">
        <v>144</v>
      </c>
      <c r="G2046" s="17" t="n">
        <v>1</v>
      </c>
      <c r="H2046" s="17" t="n">
        <v>1</v>
      </c>
      <c r="I2046" s="17" t="n">
        <v>1</v>
      </c>
      <c r="J2046" s="17" t="n">
        <v>1</v>
      </c>
      <c r="K2046" s="17" t="n">
        <v>1</v>
      </c>
      <c r="L2046" s="17" t="n">
        <v>71</v>
      </c>
      <c r="M2046" s="17" t="n">
        <v>4988</v>
      </c>
      <c r="N2046" s="17" t="n">
        <v>1385</v>
      </c>
      <c r="O2046" s="17" t="n">
        <v>19</v>
      </c>
      <c r="P2046" s="17" t="n">
        <v>0</v>
      </c>
      <c r="Q2046" s="17" t="n">
        <v>0</v>
      </c>
      <c r="R2046" s="17" t="n">
        <v>0</v>
      </c>
      <c r="S2046" s="17" t="n">
        <v>0</v>
      </c>
      <c r="T2046" s="17" t="n">
        <v>0</v>
      </c>
    </row>
    <row r="2047" customFormat="false" ht="15" hidden="false" customHeight="true" outlineLevel="0" collapsed="false">
      <c r="A2047" s="17" t="s">
        <v>1514</v>
      </c>
      <c r="B2047" s="17" t="s">
        <v>142</v>
      </c>
      <c r="C2047" s="17" t="s">
        <v>134</v>
      </c>
      <c r="D2047" s="17" t="s">
        <v>135</v>
      </c>
      <c r="E2047" s="17" t="s">
        <v>139</v>
      </c>
      <c r="F2047" s="17" t="s">
        <v>7</v>
      </c>
      <c r="G2047" s="17" t="n">
        <v>1</v>
      </c>
      <c r="H2047" s="17" t="n">
        <v>0</v>
      </c>
      <c r="I2047" s="17" t="n">
        <v>0</v>
      </c>
      <c r="J2047" s="17" t="n">
        <v>0</v>
      </c>
      <c r="K2047" s="17" t="n">
        <v>1</v>
      </c>
      <c r="L2047" s="17" t="n">
        <v>18</v>
      </c>
      <c r="M2047" s="17" t="n">
        <v>0</v>
      </c>
      <c r="N2047" s="17" t="n">
        <v>0</v>
      </c>
      <c r="O2047" s="17" t="n">
        <v>0</v>
      </c>
      <c r="P2047" s="17" t="n">
        <v>0</v>
      </c>
      <c r="Q2047" s="17" t="n">
        <v>0</v>
      </c>
      <c r="R2047" s="17" t="n">
        <v>0</v>
      </c>
      <c r="S2047" s="17" t="n">
        <v>0</v>
      </c>
      <c r="T2047" s="17" t="n">
        <v>0</v>
      </c>
    </row>
    <row r="2048" customFormat="false" ht="15" hidden="false" customHeight="true" outlineLevel="0" collapsed="false">
      <c r="A2048" s="17" t="s">
        <v>1514</v>
      </c>
      <c r="B2048" s="17" t="s">
        <v>142</v>
      </c>
      <c r="C2048" s="17" t="s">
        <v>134</v>
      </c>
      <c r="D2048" s="17" t="s">
        <v>135</v>
      </c>
      <c r="E2048" s="17" t="s">
        <v>139</v>
      </c>
      <c r="F2048" s="17" t="s">
        <v>150</v>
      </c>
      <c r="G2048" s="17" t="n">
        <v>1</v>
      </c>
      <c r="H2048" s="17" t="n">
        <v>0</v>
      </c>
      <c r="I2048" s="17" t="n">
        <v>0</v>
      </c>
      <c r="J2048" s="17" t="n">
        <v>0</v>
      </c>
      <c r="K2048" s="17" t="n">
        <v>1</v>
      </c>
      <c r="L2048" s="17" t="n">
        <v>18</v>
      </c>
      <c r="M2048" s="17" t="n">
        <v>0</v>
      </c>
      <c r="N2048" s="17" t="n">
        <v>0</v>
      </c>
      <c r="O2048" s="17" t="n">
        <v>0</v>
      </c>
      <c r="P2048" s="17" t="n">
        <v>0</v>
      </c>
      <c r="Q2048" s="17" t="n">
        <v>0</v>
      </c>
      <c r="R2048" s="17" t="n">
        <v>0</v>
      </c>
      <c r="S2048" s="17" t="n">
        <v>0</v>
      </c>
      <c r="T2048" s="17" t="n">
        <v>0</v>
      </c>
    </row>
    <row r="2049" customFormat="false" ht="15" hidden="false" customHeight="true" outlineLevel="0" collapsed="false">
      <c r="A2049" s="17" t="s">
        <v>1514</v>
      </c>
      <c r="B2049" s="17" t="s">
        <v>142</v>
      </c>
      <c r="C2049" s="17" t="s">
        <v>134</v>
      </c>
      <c r="D2049" s="17" t="s">
        <v>177</v>
      </c>
      <c r="E2049" s="17" t="s">
        <v>243</v>
      </c>
      <c r="F2049" s="17" t="s">
        <v>7</v>
      </c>
      <c r="G2049" s="17" t="n">
        <v>1</v>
      </c>
      <c r="H2049" s="17" t="n">
        <v>1</v>
      </c>
      <c r="I2049" s="17" t="n">
        <v>1</v>
      </c>
      <c r="J2049" s="17" t="n">
        <v>1</v>
      </c>
      <c r="K2049" s="17" t="n">
        <v>1</v>
      </c>
      <c r="L2049" s="17" t="n">
        <v>272</v>
      </c>
      <c r="M2049" s="17" t="n">
        <v>611</v>
      </c>
      <c r="N2049" s="17" t="n">
        <v>298</v>
      </c>
      <c r="O2049" s="17" t="n">
        <v>171</v>
      </c>
      <c r="P2049" s="17" t="n">
        <v>0</v>
      </c>
      <c r="Q2049" s="17" t="n">
        <v>0</v>
      </c>
      <c r="R2049" s="17" t="n">
        <v>0</v>
      </c>
      <c r="S2049" s="17" t="n">
        <v>0</v>
      </c>
      <c r="T2049" s="17" t="n">
        <v>0</v>
      </c>
    </row>
    <row r="2050" customFormat="false" ht="15" hidden="false" customHeight="true" outlineLevel="0" collapsed="false">
      <c r="A2050" s="17" t="s">
        <v>1514</v>
      </c>
      <c r="B2050" s="17" t="s">
        <v>142</v>
      </c>
      <c r="C2050" s="17" t="s">
        <v>134</v>
      </c>
      <c r="D2050" s="17" t="s">
        <v>177</v>
      </c>
      <c r="E2050" s="17" t="s">
        <v>243</v>
      </c>
      <c r="F2050" s="17" t="s">
        <v>140</v>
      </c>
      <c r="G2050" s="17" t="n">
        <v>1</v>
      </c>
      <c r="H2050" s="17" t="n">
        <v>0</v>
      </c>
      <c r="I2050" s="17" t="n">
        <v>0</v>
      </c>
      <c r="J2050" s="17" t="n">
        <v>0</v>
      </c>
      <c r="K2050" s="17" t="n">
        <v>1</v>
      </c>
      <c r="L2050" s="17" t="n">
        <v>23</v>
      </c>
      <c r="M2050" s="17" t="n">
        <v>0</v>
      </c>
      <c r="N2050" s="17" t="n">
        <v>0</v>
      </c>
      <c r="O2050" s="17" t="n">
        <v>0</v>
      </c>
      <c r="P2050" s="17" t="n">
        <v>0</v>
      </c>
      <c r="Q2050" s="17" t="n">
        <v>0</v>
      </c>
      <c r="R2050" s="17" t="n">
        <v>0</v>
      </c>
      <c r="S2050" s="17" t="n">
        <v>0</v>
      </c>
      <c r="T2050" s="17" t="n">
        <v>0</v>
      </c>
    </row>
    <row r="2051" customFormat="false" ht="15" hidden="false" customHeight="true" outlineLevel="0" collapsed="false">
      <c r="A2051" s="17" t="s">
        <v>1514</v>
      </c>
      <c r="B2051" s="17" t="s">
        <v>142</v>
      </c>
      <c r="C2051" s="17" t="s">
        <v>134</v>
      </c>
      <c r="D2051" s="17" t="s">
        <v>177</v>
      </c>
      <c r="E2051" s="17" t="s">
        <v>243</v>
      </c>
      <c r="F2051" s="17" t="s">
        <v>144</v>
      </c>
      <c r="G2051" s="17" t="n">
        <v>1</v>
      </c>
      <c r="H2051" s="17" t="n">
        <v>0</v>
      </c>
      <c r="I2051" s="17" t="n">
        <v>0</v>
      </c>
      <c r="J2051" s="17" t="n">
        <v>0</v>
      </c>
      <c r="K2051" s="17" t="n">
        <v>1</v>
      </c>
      <c r="L2051" s="17" t="n">
        <v>8</v>
      </c>
      <c r="M2051" s="17" t="n">
        <v>0</v>
      </c>
      <c r="N2051" s="17" t="n">
        <v>0</v>
      </c>
      <c r="O2051" s="17" t="n">
        <v>0</v>
      </c>
      <c r="P2051" s="17" t="n">
        <v>0</v>
      </c>
      <c r="Q2051" s="17" t="n">
        <v>0</v>
      </c>
      <c r="R2051" s="17" t="n">
        <v>0</v>
      </c>
      <c r="S2051" s="17" t="n">
        <v>0</v>
      </c>
      <c r="T2051" s="17" t="n">
        <v>0</v>
      </c>
    </row>
    <row r="2052" customFormat="false" ht="15" hidden="false" customHeight="true" outlineLevel="0" collapsed="false">
      <c r="A2052" s="17" t="s">
        <v>1514</v>
      </c>
      <c r="B2052" s="17" t="s">
        <v>142</v>
      </c>
      <c r="C2052" s="17" t="s">
        <v>134</v>
      </c>
      <c r="D2052" s="17" t="s">
        <v>177</v>
      </c>
      <c r="E2052" s="17" t="s">
        <v>243</v>
      </c>
      <c r="F2052" s="17" t="s">
        <v>150</v>
      </c>
      <c r="G2052" s="17" t="n">
        <v>1</v>
      </c>
      <c r="H2052" s="17" t="n">
        <v>1</v>
      </c>
      <c r="I2052" s="17" t="n">
        <v>1</v>
      </c>
      <c r="J2052" s="17" t="n">
        <v>1</v>
      </c>
      <c r="K2052" s="17" t="n">
        <v>1</v>
      </c>
      <c r="L2052" s="17" t="n">
        <v>111</v>
      </c>
      <c r="M2052" s="17" t="n">
        <v>94</v>
      </c>
      <c r="N2052" s="17" t="n">
        <v>129</v>
      </c>
      <c r="O2052" s="17" t="n">
        <v>21</v>
      </c>
      <c r="P2052" s="17" t="n">
        <v>0</v>
      </c>
      <c r="Q2052" s="17" t="n">
        <v>0</v>
      </c>
      <c r="R2052" s="17" t="n">
        <v>0</v>
      </c>
      <c r="S2052" s="17" t="n">
        <v>0</v>
      </c>
      <c r="T2052" s="17" t="n">
        <v>0</v>
      </c>
    </row>
    <row r="2053" customFormat="false" ht="15" hidden="false" customHeight="true" outlineLevel="0" collapsed="false">
      <c r="A2053" s="17" t="s">
        <v>1514</v>
      </c>
      <c r="B2053" s="17" t="s">
        <v>142</v>
      </c>
      <c r="C2053" s="17" t="s">
        <v>134</v>
      </c>
      <c r="D2053" s="17" t="s">
        <v>177</v>
      </c>
      <c r="E2053" s="17" t="s">
        <v>243</v>
      </c>
      <c r="F2053" s="17" t="s">
        <v>166</v>
      </c>
      <c r="G2053" s="17" t="n">
        <v>1</v>
      </c>
      <c r="H2053" s="17" t="n">
        <v>1</v>
      </c>
      <c r="I2053" s="17" t="n">
        <v>1</v>
      </c>
      <c r="J2053" s="17" t="n">
        <v>1</v>
      </c>
      <c r="K2053" s="17" t="n">
        <v>1</v>
      </c>
      <c r="L2053" s="17" t="n">
        <v>110</v>
      </c>
      <c r="M2053" s="17" t="n">
        <v>500</v>
      </c>
      <c r="N2053" s="17" t="n">
        <v>65</v>
      </c>
      <c r="O2053" s="17" t="n">
        <v>150</v>
      </c>
      <c r="P2053" s="17" t="n">
        <v>0</v>
      </c>
      <c r="Q2053" s="17" t="n">
        <v>0</v>
      </c>
      <c r="R2053" s="17" t="n">
        <v>0</v>
      </c>
      <c r="S2053" s="17" t="n">
        <v>0</v>
      </c>
      <c r="T2053" s="17" t="n">
        <v>0</v>
      </c>
    </row>
    <row r="2054" customFormat="false" ht="15" hidden="false" customHeight="true" outlineLevel="0" collapsed="false">
      <c r="A2054" s="17" t="s">
        <v>1514</v>
      </c>
      <c r="B2054" s="17" t="s">
        <v>142</v>
      </c>
      <c r="C2054" s="17" t="s">
        <v>134</v>
      </c>
      <c r="D2054" s="17" t="s">
        <v>177</v>
      </c>
      <c r="E2054" s="17" t="s">
        <v>243</v>
      </c>
      <c r="F2054" s="17" t="s">
        <v>158</v>
      </c>
      <c r="G2054" s="17" t="n">
        <v>1</v>
      </c>
      <c r="H2054" s="17" t="n">
        <v>1</v>
      </c>
      <c r="I2054" s="17" t="n">
        <v>1</v>
      </c>
      <c r="J2054" s="17" t="n">
        <v>0</v>
      </c>
      <c r="K2054" s="17" t="n">
        <v>1</v>
      </c>
      <c r="L2054" s="17" t="n">
        <v>20</v>
      </c>
      <c r="M2054" s="17" t="n">
        <v>17</v>
      </c>
      <c r="N2054" s="17" t="n">
        <v>84</v>
      </c>
      <c r="O2054" s="17" t="n">
        <v>0</v>
      </c>
      <c r="P2054" s="17" t="n">
        <v>0</v>
      </c>
      <c r="Q2054" s="17" t="n">
        <v>0</v>
      </c>
      <c r="R2054" s="17" t="n">
        <v>0</v>
      </c>
      <c r="S2054" s="17" t="n">
        <v>0</v>
      </c>
      <c r="T2054" s="17" t="n">
        <v>0</v>
      </c>
    </row>
    <row r="2055" customFormat="false" ht="15" hidden="false" customHeight="true" outlineLevel="0" collapsed="false">
      <c r="A2055" s="17" t="s">
        <v>1514</v>
      </c>
      <c r="B2055" s="17" t="s">
        <v>142</v>
      </c>
      <c r="C2055" s="17" t="s">
        <v>134</v>
      </c>
      <c r="D2055" s="17" t="s">
        <v>177</v>
      </c>
      <c r="E2055" s="17" t="s">
        <v>243</v>
      </c>
      <c r="F2055" s="17" t="s">
        <v>169</v>
      </c>
      <c r="G2055" s="17" t="n">
        <v>0</v>
      </c>
      <c r="H2055" s="17" t="n">
        <v>0</v>
      </c>
      <c r="I2055" s="17" t="n">
        <v>1</v>
      </c>
      <c r="J2055" s="17" t="n">
        <v>0</v>
      </c>
      <c r="K2055" s="17" t="n">
        <v>1</v>
      </c>
      <c r="L2055" s="17" t="n">
        <v>0</v>
      </c>
      <c r="M2055" s="17" t="n">
        <v>0</v>
      </c>
      <c r="N2055" s="17" t="n">
        <v>20</v>
      </c>
      <c r="O2055" s="17" t="n">
        <v>0</v>
      </c>
      <c r="P2055" s="17" t="n">
        <v>0</v>
      </c>
      <c r="Q2055" s="17" t="n">
        <v>0</v>
      </c>
      <c r="R2055" s="17" t="n">
        <v>0</v>
      </c>
      <c r="S2055" s="17" t="n">
        <v>0</v>
      </c>
      <c r="T2055" s="17" t="n">
        <v>0</v>
      </c>
    </row>
    <row r="2056" customFormat="false" ht="15" hidden="false" customHeight="true" outlineLevel="0" collapsed="false">
      <c r="A2056" s="17" t="s">
        <v>1514</v>
      </c>
      <c r="B2056" s="17" t="s">
        <v>142</v>
      </c>
      <c r="C2056" s="17" t="s">
        <v>148</v>
      </c>
      <c r="D2056" s="17" t="s">
        <v>14443</v>
      </c>
      <c r="E2056" s="17" t="s">
        <v>139</v>
      </c>
      <c r="F2056" s="17" t="s">
        <v>7</v>
      </c>
      <c r="G2056" s="17" t="n">
        <v>1</v>
      </c>
      <c r="H2056" s="17" t="n">
        <v>1</v>
      </c>
      <c r="I2056" s="17" t="n">
        <v>0</v>
      </c>
      <c r="J2056" s="17" t="n">
        <v>0</v>
      </c>
      <c r="K2056" s="17" t="n">
        <v>1</v>
      </c>
      <c r="L2056" s="17" t="n">
        <v>5</v>
      </c>
      <c r="M2056" s="17" t="n">
        <v>5</v>
      </c>
      <c r="N2056" s="17" t="n">
        <v>0</v>
      </c>
      <c r="O2056" s="17" t="n">
        <v>0</v>
      </c>
      <c r="P2056" s="17" t="n">
        <v>0</v>
      </c>
      <c r="Q2056" s="17" t="n">
        <v>0</v>
      </c>
      <c r="R2056" s="17" t="n">
        <v>0</v>
      </c>
      <c r="S2056" s="17" t="n">
        <v>0</v>
      </c>
      <c r="T2056" s="17" t="n">
        <v>0</v>
      </c>
    </row>
    <row r="2057" customFormat="false" ht="15" hidden="false" customHeight="true" outlineLevel="0" collapsed="false">
      <c r="A2057" s="17" t="s">
        <v>1514</v>
      </c>
      <c r="B2057" s="17" t="s">
        <v>142</v>
      </c>
      <c r="C2057" s="17" t="s">
        <v>148</v>
      </c>
      <c r="D2057" s="17" t="s">
        <v>14443</v>
      </c>
      <c r="E2057" s="17" t="s">
        <v>139</v>
      </c>
      <c r="F2057" s="17" t="s">
        <v>140</v>
      </c>
      <c r="G2057" s="17" t="n">
        <v>0</v>
      </c>
      <c r="H2057" s="17" t="n">
        <v>1</v>
      </c>
      <c r="I2057" s="17" t="n">
        <v>0</v>
      </c>
      <c r="J2057" s="17" t="n">
        <v>0</v>
      </c>
      <c r="K2057" s="17" t="n">
        <v>1</v>
      </c>
      <c r="L2057" s="17" t="n">
        <v>0</v>
      </c>
      <c r="M2057" s="17" t="n">
        <v>1</v>
      </c>
      <c r="N2057" s="17" t="n">
        <v>0</v>
      </c>
      <c r="O2057" s="17" t="n">
        <v>0</v>
      </c>
      <c r="P2057" s="17" t="n">
        <v>0</v>
      </c>
      <c r="Q2057" s="17" t="n">
        <v>0</v>
      </c>
      <c r="R2057" s="17" t="n">
        <v>0</v>
      </c>
      <c r="S2057" s="17" t="n">
        <v>0</v>
      </c>
      <c r="T2057" s="17" t="n">
        <v>0</v>
      </c>
    </row>
    <row r="2058" customFormat="false" ht="15" hidden="false" customHeight="true" outlineLevel="0" collapsed="false">
      <c r="A2058" s="17" t="s">
        <v>1514</v>
      </c>
      <c r="B2058" s="17" t="s">
        <v>142</v>
      </c>
      <c r="C2058" s="17" t="s">
        <v>148</v>
      </c>
      <c r="D2058" s="17" t="s">
        <v>14443</v>
      </c>
      <c r="E2058" s="17" t="s">
        <v>139</v>
      </c>
      <c r="F2058" s="17" t="s">
        <v>150</v>
      </c>
      <c r="G2058" s="17" t="n">
        <v>1</v>
      </c>
      <c r="H2058" s="17" t="n">
        <v>1</v>
      </c>
      <c r="I2058" s="17" t="n">
        <v>0</v>
      </c>
      <c r="J2058" s="17" t="n">
        <v>0</v>
      </c>
      <c r="K2058" s="17" t="n">
        <v>1</v>
      </c>
      <c r="L2058" s="17" t="n">
        <v>5</v>
      </c>
      <c r="M2058" s="17" t="n">
        <v>4</v>
      </c>
      <c r="N2058" s="17" t="n">
        <v>0</v>
      </c>
      <c r="O2058" s="17" t="n">
        <v>0</v>
      </c>
      <c r="P2058" s="17" t="n">
        <v>0</v>
      </c>
      <c r="Q2058" s="17" t="n">
        <v>0</v>
      </c>
      <c r="R2058" s="17" t="n">
        <v>0</v>
      </c>
      <c r="S2058" s="17" t="n">
        <v>0</v>
      </c>
      <c r="T2058" s="17" t="n">
        <v>0</v>
      </c>
    </row>
    <row r="2059" customFormat="false" ht="15" hidden="false" customHeight="true" outlineLevel="0" collapsed="false">
      <c r="A2059" s="17" t="s">
        <v>1514</v>
      </c>
      <c r="B2059" s="17" t="s">
        <v>142</v>
      </c>
      <c r="C2059" s="17" t="s">
        <v>217</v>
      </c>
      <c r="D2059" s="17" t="s">
        <v>218</v>
      </c>
      <c r="E2059" s="17" t="s">
        <v>243</v>
      </c>
      <c r="F2059" s="17" t="s">
        <v>7</v>
      </c>
      <c r="G2059" s="17" t="n">
        <v>1</v>
      </c>
      <c r="H2059" s="17" t="n">
        <v>1</v>
      </c>
      <c r="I2059" s="17" t="n">
        <v>1</v>
      </c>
      <c r="J2059" s="17" t="n">
        <v>0</v>
      </c>
      <c r="K2059" s="17" t="n">
        <v>1</v>
      </c>
      <c r="L2059" s="17" t="n">
        <v>731</v>
      </c>
      <c r="M2059" s="17" t="n">
        <v>579</v>
      </c>
      <c r="N2059" s="17" t="n">
        <v>24</v>
      </c>
      <c r="O2059" s="17" t="n">
        <v>0</v>
      </c>
      <c r="P2059" s="17" t="n">
        <v>0</v>
      </c>
      <c r="Q2059" s="17" t="n">
        <v>0</v>
      </c>
      <c r="R2059" s="17" t="n">
        <v>0</v>
      </c>
      <c r="S2059" s="17" t="n">
        <v>0</v>
      </c>
      <c r="T2059" s="17" t="n">
        <v>0</v>
      </c>
    </row>
    <row r="2060" customFormat="false" ht="15" hidden="false" customHeight="true" outlineLevel="0" collapsed="false">
      <c r="A2060" s="17" t="s">
        <v>1514</v>
      </c>
      <c r="B2060" s="17" t="s">
        <v>142</v>
      </c>
      <c r="C2060" s="17" t="s">
        <v>217</v>
      </c>
      <c r="D2060" s="17" t="s">
        <v>218</v>
      </c>
      <c r="E2060" s="17" t="s">
        <v>243</v>
      </c>
      <c r="F2060" s="17" t="s">
        <v>140</v>
      </c>
      <c r="G2060" s="17" t="n">
        <v>1</v>
      </c>
      <c r="H2060" s="17" t="n">
        <v>1</v>
      </c>
      <c r="I2060" s="17" t="n">
        <v>1</v>
      </c>
      <c r="J2060" s="17" t="n">
        <v>0</v>
      </c>
      <c r="K2060" s="17" t="n">
        <v>1</v>
      </c>
      <c r="L2060" s="17" t="n">
        <v>694</v>
      </c>
      <c r="M2060" s="17" t="n">
        <v>492</v>
      </c>
      <c r="N2060" s="17" t="n">
        <v>23</v>
      </c>
      <c r="O2060" s="17" t="n">
        <v>0</v>
      </c>
      <c r="P2060" s="17" t="n">
        <v>0</v>
      </c>
      <c r="Q2060" s="17" t="n">
        <v>0</v>
      </c>
      <c r="R2060" s="17" t="n">
        <v>0</v>
      </c>
      <c r="S2060" s="17" t="n">
        <v>0</v>
      </c>
      <c r="T2060" s="17" t="n">
        <v>0</v>
      </c>
    </row>
    <row r="2061" customFormat="false" ht="15" hidden="false" customHeight="true" outlineLevel="0" collapsed="false">
      <c r="A2061" s="17" t="s">
        <v>1514</v>
      </c>
      <c r="B2061" s="17" t="s">
        <v>142</v>
      </c>
      <c r="C2061" s="17" t="s">
        <v>217</v>
      </c>
      <c r="D2061" s="17" t="s">
        <v>218</v>
      </c>
      <c r="E2061" s="17" t="s">
        <v>243</v>
      </c>
      <c r="F2061" s="17" t="s">
        <v>150</v>
      </c>
      <c r="G2061" s="17" t="n">
        <v>1</v>
      </c>
      <c r="H2061" s="17" t="n">
        <v>1</v>
      </c>
      <c r="I2061" s="17" t="n">
        <v>1</v>
      </c>
      <c r="J2061" s="17" t="n">
        <v>0</v>
      </c>
      <c r="K2061" s="17" t="n">
        <v>1</v>
      </c>
      <c r="L2061" s="17" t="n">
        <v>31</v>
      </c>
      <c r="M2061" s="17" t="n">
        <v>49</v>
      </c>
      <c r="N2061" s="17" t="n">
        <v>1</v>
      </c>
      <c r="O2061" s="17" t="n">
        <v>0</v>
      </c>
      <c r="P2061" s="17" t="n">
        <v>0</v>
      </c>
      <c r="Q2061" s="17" t="n">
        <v>0</v>
      </c>
      <c r="R2061" s="17" t="n">
        <v>0</v>
      </c>
      <c r="S2061" s="17" t="n">
        <v>0</v>
      </c>
      <c r="T2061" s="17" t="n">
        <v>0</v>
      </c>
    </row>
    <row r="2062" customFormat="false" ht="15" hidden="false" customHeight="true" outlineLevel="0" collapsed="false">
      <c r="A2062" s="17" t="s">
        <v>1514</v>
      </c>
      <c r="B2062" s="17" t="s">
        <v>142</v>
      </c>
      <c r="C2062" s="17" t="s">
        <v>217</v>
      </c>
      <c r="D2062" s="17" t="s">
        <v>218</v>
      </c>
      <c r="E2062" s="17" t="s">
        <v>243</v>
      </c>
      <c r="F2062" s="17" t="s">
        <v>158</v>
      </c>
      <c r="G2062" s="17" t="n">
        <v>1</v>
      </c>
      <c r="H2062" s="17" t="n">
        <v>1</v>
      </c>
      <c r="I2062" s="17" t="n">
        <v>0</v>
      </c>
      <c r="J2062" s="17" t="n">
        <v>0</v>
      </c>
      <c r="K2062" s="17" t="n">
        <v>1</v>
      </c>
      <c r="L2062" s="17" t="n">
        <v>6</v>
      </c>
      <c r="M2062" s="17" t="n">
        <v>37</v>
      </c>
      <c r="N2062" s="17" t="n">
        <v>0</v>
      </c>
      <c r="O2062" s="17" t="n">
        <v>0</v>
      </c>
      <c r="P2062" s="17" t="n">
        <v>0</v>
      </c>
      <c r="Q2062" s="17" t="n">
        <v>0</v>
      </c>
      <c r="R2062" s="17" t="n">
        <v>0</v>
      </c>
      <c r="S2062" s="17" t="n">
        <v>0</v>
      </c>
      <c r="T2062" s="17" t="n">
        <v>0</v>
      </c>
    </row>
    <row r="2063" customFormat="false" ht="15" hidden="false" customHeight="true" outlineLevel="0" collapsed="false">
      <c r="A2063" s="17" t="s">
        <v>1514</v>
      </c>
      <c r="B2063" s="17" t="s">
        <v>142</v>
      </c>
      <c r="C2063" s="17" t="s">
        <v>217</v>
      </c>
      <c r="D2063" s="17" t="s">
        <v>218</v>
      </c>
      <c r="E2063" s="17" t="s">
        <v>243</v>
      </c>
      <c r="F2063" s="17" t="s">
        <v>169</v>
      </c>
      <c r="G2063" s="17" t="n">
        <v>0</v>
      </c>
      <c r="H2063" s="17" t="n">
        <v>1</v>
      </c>
      <c r="I2063" s="17" t="n">
        <v>0</v>
      </c>
      <c r="J2063" s="17" t="n">
        <v>0</v>
      </c>
      <c r="K2063" s="17" t="n">
        <v>1</v>
      </c>
      <c r="L2063" s="17" t="n">
        <v>0</v>
      </c>
      <c r="M2063" s="17" t="n">
        <v>1</v>
      </c>
      <c r="N2063" s="17" t="n">
        <v>0</v>
      </c>
      <c r="O2063" s="17" t="n">
        <v>0</v>
      </c>
      <c r="P2063" s="17" t="n">
        <v>0</v>
      </c>
      <c r="Q2063" s="17" t="n">
        <v>0</v>
      </c>
      <c r="R2063" s="17" t="n">
        <v>0</v>
      </c>
      <c r="S2063" s="17" t="n">
        <v>0</v>
      </c>
      <c r="T2063" s="17" t="n">
        <v>0</v>
      </c>
    </row>
    <row r="2064" customFormat="false" ht="15" hidden="false" customHeight="true" outlineLevel="0" collapsed="false">
      <c r="A2064" s="17" t="s">
        <v>1514</v>
      </c>
      <c r="B2064" s="17" t="s">
        <v>142</v>
      </c>
      <c r="C2064" s="17" t="s">
        <v>217</v>
      </c>
      <c r="D2064" s="17" t="s">
        <v>218</v>
      </c>
      <c r="E2064" s="17" t="s">
        <v>139</v>
      </c>
      <c r="F2064" s="17" t="s">
        <v>7</v>
      </c>
      <c r="G2064" s="17" t="n">
        <v>3</v>
      </c>
      <c r="H2064" s="17" t="n">
        <v>2</v>
      </c>
      <c r="I2064" s="17" t="n">
        <v>3</v>
      </c>
      <c r="J2064" s="17" t="n">
        <v>3</v>
      </c>
      <c r="K2064" s="17" t="n">
        <v>4</v>
      </c>
      <c r="L2064" s="17" t="n">
        <v>28</v>
      </c>
      <c r="M2064" s="17" t="n">
        <v>12</v>
      </c>
      <c r="N2064" s="17" t="n">
        <v>23</v>
      </c>
      <c r="O2064" s="17" t="n">
        <v>20</v>
      </c>
      <c r="P2064" s="17" t="n">
        <v>0</v>
      </c>
      <c r="Q2064" s="17" t="n">
        <v>0</v>
      </c>
      <c r="R2064" s="17" t="n">
        <v>0</v>
      </c>
      <c r="S2064" s="17" t="n">
        <v>0</v>
      </c>
      <c r="T2064" s="17" t="n">
        <v>0</v>
      </c>
    </row>
    <row r="2065" customFormat="false" ht="15" hidden="false" customHeight="true" outlineLevel="0" collapsed="false">
      <c r="A2065" s="17" t="s">
        <v>1514</v>
      </c>
      <c r="B2065" s="17" t="s">
        <v>142</v>
      </c>
      <c r="C2065" s="17" t="s">
        <v>217</v>
      </c>
      <c r="D2065" s="17" t="s">
        <v>218</v>
      </c>
      <c r="E2065" s="17" t="s">
        <v>139</v>
      </c>
      <c r="F2065" s="17" t="s">
        <v>140</v>
      </c>
      <c r="G2065" s="17" t="n">
        <v>1</v>
      </c>
      <c r="H2065" s="17" t="n">
        <v>0</v>
      </c>
      <c r="I2065" s="17" t="n">
        <v>0</v>
      </c>
      <c r="J2065" s="17" t="n">
        <v>0</v>
      </c>
      <c r="K2065" s="17" t="n">
        <v>1</v>
      </c>
      <c r="L2065" s="17" t="n">
        <v>2</v>
      </c>
      <c r="M2065" s="17" t="n">
        <v>0</v>
      </c>
      <c r="N2065" s="17" t="n">
        <v>0</v>
      </c>
      <c r="O2065" s="17" t="n">
        <v>0</v>
      </c>
      <c r="P2065" s="17" t="n">
        <v>0</v>
      </c>
      <c r="Q2065" s="17" t="n">
        <v>0</v>
      </c>
      <c r="R2065" s="17" t="n">
        <v>0</v>
      </c>
      <c r="S2065" s="17" t="n">
        <v>0</v>
      </c>
      <c r="T2065" s="17" t="n">
        <v>0</v>
      </c>
    </row>
    <row r="2066" customFormat="false" ht="15" hidden="false" customHeight="true" outlineLevel="0" collapsed="false">
      <c r="A2066" s="17" t="s">
        <v>1514</v>
      </c>
      <c r="B2066" s="17" t="s">
        <v>142</v>
      </c>
      <c r="C2066" s="17" t="s">
        <v>217</v>
      </c>
      <c r="D2066" s="17" t="s">
        <v>218</v>
      </c>
      <c r="E2066" s="17" t="s">
        <v>139</v>
      </c>
      <c r="F2066" s="17" t="s">
        <v>150</v>
      </c>
      <c r="G2066" s="17" t="n">
        <v>2</v>
      </c>
      <c r="H2066" s="17" t="n">
        <v>2</v>
      </c>
      <c r="I2066" s="17" t="n">
        <v>1</v>
      </c>
      <c r="J2066" s="17" t="n">
        <v>2</v>
      </c>
      <c r="K2066" s="17" t="n">
        <v>4</v>
      </c>
      <c r="L2066" s="17" t="n">
        <v>19</v>
      </c>
      <c r="M2066" s="17" t="n">
        <v>2</v>
      </c>
      <c r="N2066" s="17" t="n">
        <v>18</v>
      </c>
      <c r="O2066" s="17" t="n">
        <v>12</v>
      </c>
      <c r="P2066" s="17" t="n">
        <v>0</v>
      </c>
      <c r="Q2066" s="17" t="n">
        <v>0</v>
      </c>
      <c r="R2066" s="17" t="n">
        <v>0</v>
      </c>
      <c r="S2066" s="17" t="n">
        <v>0</v>
      </c>
      <c r="T2066" s="17" t="n">
        <v>0</v>
      </c>
    </row>
    <row r="2067" customFormat="false" ht="15" hidden="false" customHeight="true" outlineLevel="0" collapsed="false">
      <c r="A2067" s="17" t="s">
        <v>1514</v>
      </c>
      <c r="B2067" s="17" t="s">
        <v>142</v>
      </c>
      <c r="C2067" s="17" t="s">
        <v>217</v>
      </c>
      <c r="D2067" s="17" t="s">
        <v>218</v>
      </c>
      <c r="E2067" s="17" t="s">
        <v>139</v>
      </c>
      <c r="F2067" s="17" t="s">
        <v>158</v>
      </c>
      <c r="G2067" s="17" t="n">
        <v>1</v>
      </c>
      <c r="H2067" s="17" t="n">
        <v>1</v>
      </c>
      <c r="I2067" s="17" t="n">
        <v>2</v>
      </c>
      <c r="J2067" s="17" t="n">
        <v>3</v>
      </c>
      <c r="K2067" s="17" t="n">
        <v>4</v>
      </c>
      <c r="L2067" s="17" t="n">
        <v>6</v>
      </c>
      <c r="M2067" s="17" t="n">
        <v>10</v>
      </c>
      <c r="N2067" s="17" t="n">
        <v>5</v>
      </c>
      <c r="O2067" s="17" t="n">
        <v>8</v>
      </c>
      <c r="P2067" s="17" t="n">
        <v>0</v>
      </c>
      <c r="Q2067" s="17" t="n">
        <v>0</v>
      </c>
      <c r="R2067" s="17" t="n">
        <v>0</v>
      </c>
      <c r="S2067" s="17" t="n">
        <v>0</v>
      </c>
      <c r="T2067" s="17" t="n">
        <v>0</v>
      </c>
    </row>
    <row r="2068" customFormat="false" ht="15" hidden="false" customHeight="true" outlineLevel="0" collapsed="false">
      <c r="A2068" s="17" t="s">
        <v>1514</v>
      </c>
      <c r="B2068" s="17" t="s">
        <v>142</v>
      </c>
      <c r="C2068" s="17" t="s">
        <v>217</v>
      </c>
      <c r="D2068" s="17" t="s">
        <v>218</v>
      </c>
      <c r="E2068" s="17" t="s">
        <v>139</v>
      </c>
      <c r="F2068" s="17" t="s">
        <v>169</v>
      </c>
      <c r="G2068" s="17" t="n">
        <v>1</v>
      </c>
      <c r="H2068" s="17" t="n">
        <v>0</v>
      </c>
      <c r="I2068" s="17" t="n">
        <v>0</v>
      </c>
      <c r="J2068" s="17" t="n">
        <v>0</v>
      </c>
      <c r="K2068" s="17" t="n">
        <v>1</v>
      </c>
      <c r="L2068" s="17" t="n">
        <v>1</v>
      </c>
      <c r="M2068" s="17" t="n">
        <v>0</v>
      </c>
      <c r="N2068" s="17" t="n">
        <v>0</v>
      </c>
      <c r="O2068" s="17" t="n">
        <v>0</v>
      </c>
      <c r="P2068" s="17" t="n">
        <v>0</v>
      </c>
      <c r="Q2068" s="17" t="n">
        <v>0</v>
      </c>
      <c r="R2068" s="17" t="n">
        <v>0</v>
      </c>
      <c r="S2068" s="17" t="n">
        <v>0</v>
      </c>
      <c r="T2068" s="17" t="n">
        <v>0</v>
      </c>
    </row>
    <row r="2069" customFormat="false" ht="15" hidden="false" customHeight="true" outlineLevel="0" collapsed="false">
      <c r="A2069" s="17" t="s">
        <v>2236</v>
      </c>
      <c r="B2069" s="17" t="s">
        <v>142</v>
      </c>
      <c r="C2069" s="17" t="s">
        <v>134</v>
      </c>
      <c r="D2069" s="17" t="s">
        <v>460</v>
      </c>
      <c r="E2069" s="17" t="s">
        <v>243</v>
      </c>
      <c r="F2069" s="17" t="s">
        <v>7</v>
      </c>
      <c r="G2069" s="17" t="n">
        <v>1</v>
      </c>
      <c r="H2069" s="17" t="n">
        <v>1</v>
      </c>
      <c r="I2069" s="17" t="n">
        <v>1</v>
      </c>
      <c r="J2069" s="17" t="n">
        <v>1</v>
      </c>
      <c r="K2069" s="17" t="n">
        <v>1</v>
      </c>
      <c r="L2069" s="17" t="n">
        <v>11</v>
      </c>
      <c r="M2069" s="17" t="n">
        <v>725</v>
      </c>
      <c r="N2069" s="17" t="n">
        <v>6800</v>
      </c>
      <c r="O2069" s="17" t="n">
        <v>2203</v>
      </c>
      <c r="P2069" s="17" t="n">
        <v>0</v>
      </c>
      <c r="Q2069" s="17" t="n">
        <v>0</v>
      </c>
      <c r="R2069" s="17" t="n">
        <v>0</v>
      </c>
      <c r="S2069" s="17" t="n">
        <v>0</v>
      </c>
      <c r="T2069" s="17" t="n">
        <v>0</v>
      </c>
    </row>
    <row r="2070" customFormat="false" ht="15" hidden="false" customHeight="true" outlineLevel="0" collapsed="false">
      <c r="A2070" s="17" t="s">
        <v>2236</v>
      </c>
      <c r="B2070" s="17" t="s">
        <v>142</v>
      </c>
      <c r="C2070" s="17" t="s">
        <v>134</v>
      </c>
      <c r="D2070" s="17" t="s">
        <v>460</v>
      </c>
      <c r="E2070" s="17" t="s">
        <v>243</v>
      </c>
      <c r="F2070" s="17" t="s">
        <v>140</v>
      </c>
      <c r="G2070" s="17" t="n">
        <v>1</v>
      </c>
      <c r="H2070" s="17" t="n">
        <v>1</v>
      </c>
      <c r="I2070" s="17" t="n">
        <v>1</v>
      </c>
      <c r="J2070" s="17" t="n">
        <v>1</v>
      </c>
      <c r="K2070" s="17" t="n">
        <v>1</v>
      </c>
      <c r="L2070" s="17" t="n">
        <v>11</v>
      </c>
      <c r="M2070" s="17" t="n">
        <v>329</v>
      </c>
      <c r="N2070" s="17" t="n">
        <v>3724</v>
      </c>
      <c r="O2070" s="17" t="n">
        <v>951</v>
      </c>
      <c r="P2070" s="17" t="n">
        <v>0</v>
      </c>
      <c r="Q2070" s="17" t="n">
        <v>0</v>
      </c>
      <c r="R2070" s="17" t="n">
        <v>0</v>
      </c>
      <c r="S2070" s="17" t="n">
        <v>0</v>
      </c>
      <c r="T2070" s="17" t="n">
        <v>0</v>
      </c>
    </row>
    <row r="2071" customFormat="false" ht="15" hidden="false" customHeight="true" outlineLevel="0" collapsed="false">
      <c r="A2071" s="17" t="s">
        <v>2236</v>
      </c>
      <c r="B2071" s="17" t="s">
        <v>142</v>
      </c>
      <c r="C2071" s="17" t="s">
        <v>134</v>
      </c>
      <c r="D2071" s="17" t="s">
        <v>460</v>
      </c>
      <c r="E2071" s="17" t="s">
        <v>243</v>
      </c>
      <c r="F2071" s="17" t="s">
        <v>144</v>
      </c>
      <c r="G2071" s="17" t="n">
        <v>0</v>
      </c>
      <c r="H2071" s="17" t="n">
        <v>1</v>
      </c>
      <c r="I2071" s="17" t="n">
        <v>1</v>
      </c>
      <c r="J2071" s="17" t="n">
        <v>1</v>
      </c>
      <c r="K2071" s="17" t="n">
        <v>1</v>
      </c>
      <c r="L2071" s="17" t="n">
        <v>0</v>
      </c>
      <c r="M2071" s="17" t="n">
        <v>396</v>
      </c>
      <c r="N2071" s="17" t="n">
        <v>2916</v>
      </c>
      <c r="O2071" s="17" t="n">
        <v>1252</v>
      </c>
      <c r="P2071" s="17" t="n">
        <v>0</v>
      </c>
      <c r="Q2071" s="17" t="n">
        <v>0</v>
      </c>
      <c r="R2071" s="17" t="n">
        <v>0</v>
      </c>
      <c r="S2071" s="17" t="n">
        <v>0</v>
      </c>
      <c r="T2071" s="17" t="n">
        <v>0</v>
      </c>
    </row>
    <row r="2072" customFormat="false" ht="15" hidden="false" customHeight="true" outlineLevel="0" collapsed="false">
      <c r="A2072" s="17" t="s">
        <v>2236</v>
      </c>
      <c r="B2072" s="17" t="s">
        <v>142</v>
      </c>
      <c r="C2072" s="17" t="s">
        <v>134</v>
      </c>
      <c r="D2072" s="17" t="s">
        <v>460</v>
      </c>
      <c r="E2072" s="17" t="s">
        <v>243</v>
      </c>
      <c r="F2072" s="17" t="s">
        <v>166</v>
      </c>
      <c r="G2072" s="17" t="n">
        <v>0</v>
      </c>
      <c r="H2072" s="17" t="n">
        <v>0</v>
      </c>
      <c r="I2072" s="17" t="n">
        <v>1</v>
      </c>
      <c r="J2072" s="17" t="n">
        <v>0</v>
      </c>
      <c r="K2072" s="17" t="n">
        <v>1</v>
      </c>
      <c r="L2072" s="17" t="n">
        <v>0</v>
      </c>
      <c r="M2072" s="17" t="n">
        <v>0</v>
      </c>
      <c r="N2072" s="17" t="n">
        <v>160</v>
      </c>
      <c r="O2072" s="17" t="n">
        <v>0</v>
      </c>
      <c r="P2072" s="17" t="n">
        <v>0</v>
      </c>
      <c r="Q2072" s="17" t="n">
        <v>0</v>
      </c>
      <c r="R2072" s="17" t="n">
        <v>0</v>
      </c>
      <c r="S2072" s="17" t="n">
        <v>0</v>
      </c>
      <c r="T2072" s="17" t="n">
        <v>0</v>
      </c>
    </row>
    <row r="2073" customFormat="false" ht="15" hidden="false" customHeight="true" outlineLevel="0" collapsed="false">
      <c r="A2073" s="17" t="s">
        <v>432</v>
      </c>
      <c r="B2073" s="17" t="s">
        <v>142</v>
      </c>
      <c r="C2073" s="17" t="s">
        <v>148</v>
      </c>
      <c r="D2073" s="17" t="s">
        <v>14443</v>
      </c>
      <c r="E2073" s="17" t="s">
        <v>139</v>
      </c>
      <c r="F2073" s="17" t="s">
        <v>7</v>
      </c>
      <c r="G2073" s="17" t="n">
        <v>1</v>
      </c>
      <c r="H2073" s="17" t="n">
        <v>1</v>
      </c>
      <c r="I2073" s="17" t="n">
        <v>1</v>
      </c>
      <c r="J2073" s="17" t="n">
        <v>0</v>
      </c>
      <c r="K2073" s="17" t="n">
        <v>2</v>
      </c>
      <c r="L2073" s="17" t="n">
        <v>229</v>
      </c>
      <c r="M2073" s="17" t="n">
        <v>152</v>
      </c>
      <c r="N2073" s="17" t="n">
        <v>2</v>
      </c>
      <c r="O2073" s="17" t="n">
        <v>0</v>
      </c>
      <c r="P2073" s="17" t="n">
        <v>0</v>
      </c>
      <c r="Q2073" s="17" t="n">
        <v>0</v>
      </c>
      <c r="R2073" s="17" t="n">
        <v>0</v>
      </c>
      <c r="S2073" s="17" t="n">
        <v>0</v>
      </c>
      <c r="T2073" s="17" t="n">
        <v>0</v>
      </c>
    </row>
    <row r="2074" customFormat="false" ht="15" hidden="false" customHeight="true" outlineLevel="0" collapsed="false">
      <c r="A2074" s="17" t="s">
        <v>432</v>
      </c>
      <c r="B2074" s="17" t="s">
        <v>142</v>
      </c>
      <c r="C2074" s="17" t="s">
        <v>148</v>
      </c>
      <c r="D2074" s="17" t="s">
        <v>14443</v>
      </c>
      <c r="E2074" s="17" t="s">
        <v>139</v>
      </c>
      <c r="F2074" s="17" t="s">
        <v>144</v>
      </c>
      <c r="G2074" s="17" t="n">
        <v>1</v>
      </c>
      <c r="H2074" s="17" t="n">
        <v>0</v>
      </c>
      <c r="I2074" s="17" t="n">
        <v>0</v>
      </c>
      <c r="J2074" s="17" t="n">
        <v>0</v>
      </c>
      <c r="K2074" s="17" t="n">
        <v>1</v>
      </c>
      <c r="L2074" s="17" t="n">
        <v>85</v>
      </c>
      <c r="M2074" s="17" t="n">
        <v>0</v>
      </c>
      <c r="N2074" s="17" t="n">
        <v>0</v>
      </c>
      <c r="O2074" s="17" t="n">
        <v>0</v>
      </c>
      <c r="P2074" s="17" t="n">
        <v>0</v>
      </c>
      <c r="Q2074" s="17" t="n">
        <v>0</v>
      </c>
      <c r="R2074" s="17" t="n">
        <v>0</v>
      </c>
      <c r="S2074" s="17" t="n">
        <v>0</v>
      </c>
      <c r="T2074" s="17" t="n">
        <v>0</v>
      </c>
    </row>
    <row r="2075" customFormat="false" ht="15" hidden="false" customHeight="true" outlineLevel="0" collapsed="false">
      <c r="A2075" s="17" t="s">
        <v>432</v>
      </c>
      <c r="B2075" s="17" t="s">
        <v>142</v>
      </c>
      <c r="C2075" s="17" t="s">
        <v>148</v>
      </c>
      <c r="D2075" s="17" t="s">
        <v>14443</v>
      </c>
      <c r="E2075" s="17" t="s">
        <v>139</v>
      </c>
      <c r="F2075" s="17" t="s">
        <v>150</v>
      </c>
      <c r="G2075" s="17" t="n">
        <v>1</v>
      </c>
      <c r="H2075" s="17" t="n">
        <v>1</v>
      </c>
      <c r="I2075" s="17" t="n">
        <v>1</v>
      </c>
      <c r="J2075" s="17" t="n">
        <v>0</v>
      </c>
      <c r="K2075" s="17" t="n">
        <v>2</v>
      </c>
      <c r="L2075" s="17" t="n">
        <v>104</v>
      </c>
      <c r="M2075" s="17" t="n">
        <v>117</v>
      </c>
      <c r="N2075" s="17" t="n">
        <v>2</v>
      </c>
      <c r="O2075" s="17" t="n">
        <v>0</v>
      </c>
      <c r="P2075" s="17" t="n">
        <v>0</v>
      </c>
      <c r="Q2075" s="17" t="n">
        <v>0</v>
      </c>
      <c r="R2075" s="17" t="n">
        <v>0</v>
      </c>
      <c r="S2075" s="17" t="n">
        <v>0</v>
      </c>
      <c r="T2075" s="17" t="n">
        <v>0</v>
      </c>
    </row>
    <row r="2076" customFormat="false" ht="15" hidden="false" customHeight="true" outlineLevel="0" collapsed="false">
      <c r="A2076" s="17" t="s">
        <v>432</v>
      </c>
      <c r="B2076" s="17" t="s">
        <v>142</v>
      </c>
      <c r="C2076" s="17" t="s">
        <v>148</v>
      </c>
      <c r="D2076" s="17" t="s">
        <v>14443</v>
      </c>
      <c r="E2076" s="17" t="s">
        <v>139</v>
      </c>
      <c r="F2076" s="17" t="s">
        <v>158</v>
      </c>
      <c r="G2076" s="17" t="n">
        <v>1</v>
      </c>
      <c r="H2076" s="17" t="n">
        <v>1</v>
      </c>
      <c r="I2076" s="17" t="n">
        <v>0</v>
      </c>
      <c r="J2076" s="17" t="n">
        <v>0</v>
      </c>
      <c r="K2076" s="17" t="n">
        <v>1</v>
      </c>
      <c r="L2076" s="17" t="n">
        <v>40</v>
      </c>
      <c r="M2076" s="17" t="n">
        <v>35</v>
      </c>
      <c r="N2076" s="17" t="n">
        <v>0</v>
      </c>
      <c r="O2076" s="17" t="n">
        <v>0</v>
      </c>
      <c r="P2076" s="17" t="n">
        <v>0</v>
      </c>
      <c r="Q2076" s="17" t="n">
        <v>0</v>
      </c>
      <c r="R2076" s="17" t="n">
        <v>0</v>
      </c>
      <c r="S2076" s="17" t="n">
        <v>0</v>
      </c>
      <c r="T2076" s="17" t="n">
        <v>0</v>
      </c>
    </row>
    <row r="2077" customFormat="false" ht="15" hidden="false" customHeight="true" outlineLevel="0" collapsed="false">
      <c r="A2077" s="17" t="s">
        <v>432</v>
      </c>
      <c r="B2077" s="17" t="s">
        <v>142</v>
      </c>
      <c r="C2077" s="17" t="s">
        <v>217</v>
      </c>
      <c r="D2077" s="17" t="s">
        <v>235</v>
      </c>
      <c r="E2077" s="17" t="s">
        <v>139</v>
      </c>
      <c r="F2077" s="17" t="s">
        <v>7</v>
      </c>
      <c r="G2077" s="17" t="n">
        <v>1</v>
      </c>
      <c r="H2077" s="17" t="n">
        <v>0</v>
      </c>
      <c r="I2077" s="17" t="n">
        <v>1</v>
      </c>
      <c r="J2077" s="17" t="n">
        <v>1</v>
      </c>
      <c r="K2077" s="17" t="n">
        <v>1</v>
      </c>
      <c r="L2077" s="17" t="n">
        <v>11</v>
      </c>
      <c r="M2077" s="17" t="n">
        <v>0</v>
      </c>
      <c r="N2077" s="17" t="n">
        <v>89</v>
      </c>
      <c r="O2077" s="17" t="n">
        <v>14</v>
      </c>
      <c r="P2077" s="17" t="n">
        <v>0</v>
      </c>
      <c r="Q2077" s="17" t="n">
        <v>0</v>
      </c>
      <c r="R2077" s="17" t="n">
        <v>0</v>
      </c>
      <c r="S2077" s="17" t="n">
        <v>0</v>
      </c>
      <c r="T2077" s="17" t="n">
        <v>0</v>
      </c>
    </row>
    <row r="2078" customFormat="false" ht="15" hidden="false" customHeight="true" outlineLevel="0" collapsed="false">
      <c r="A2078" s="17" t="s">
        <v>432</v>
      </c>
      <c r="B2078" s="17" t="s">
        <v>142</v>
      </c>
      <c r="C2078" s="17" t="s">
        <v>217</v>
      </c>
      <c r="D2078" s="17" t="s">
        <v>235</v>
      </c>
      <c r="E2078" s="17" t="s">
        <v>139</v>
      </c>
      <c r="F2078" s="17" t="s">
        <v>150</v>
      </c>
      <c r="G2078" s="17" t="n">
        <v>1</v>
      </c>
      <c r="H2078" s="17" t="n">
        <v>0</v>
      </c>
      <c r="I2078" s="17" t="n">
        <v>1</v>
      </c>
      <c r="J2078" s="17" t="n">
        <v>1</v>
      </c>
      <c r="K2078" s="17" t="n">
        <v>1</v>
      </c>
      <c r="L2078" s="17" t="n">
        <v>4</v>
      </c>
      <c r="M2078" s="17" t="n">
        <v>0</v>
      </c>
      <c r="N2078" s="17" t="n">
        <v>74</v>
      </c>
      <c r="O2078" s="17" t="n">
        <v>13</v>
      </c>
      <c r="P2078" s="17" t="n">
        <v>0</v>
      </c>
      <c r="Q2078" s="17" t="n">
        <v>0</v>
      </c>
      <c r="R2078" s="17" t="n">
        <v>0</v>
      </c>
      <c r="S2078" s="17" t="n">
        <v>0</v>
      </c>
      <c r="T2078" s="17" t="n">
        <v>0</v>
      </c>
    </row>
    <row r="2079" customFormat="false" ht="15" hidden="false" customHeight="true" outlineLevel="0" collapsed="false">
      <c r="A2079" s="17" t="s">
        <v>432</v>
      </c>
      <c r="B2079" s="17" t="s">
        <v>142</v>
      </c>
      <c r="C2079" s="17" t="s">
        <v>217</v>
      </c>
      <c r="D2079" s="17" t="s">
        <v>235</v>
      </c>
      <c r="E2079" s="17" t="s">
        <v>139</v>
      </c>
      <c r="F2079" s="17" t="s">
        <v>158</v>
      </c>
      <c r="G2079" s="17" t="n">
        <v>1</v>
      </c>
      <c r="H2079" s="17" t="n">
        <v>0</v>
      </c>
      <c r="I2079" s="17" t="n">
        <v>1</v>
      </c>
      <c r="J2079" s="17" t="n">
        <v>1</v>
      </c>
      <c r="K2079" s="17" t="n">
        <v>1</v>
      </c>
      <c r="L2079" s="17" t="n">
        <v>7</v>
      </c>
      <c r="M2079" s="17" t="n">
        <v>0</v>
      </c>
      <c r="N2079" s="17" t="n">
        <v>15</v>
      </c>
      <c r="O2079" s="17" t="n">
        <v>1</v>
      </c>
      <c r="P2079" s="17" t="n">
        <v>0</v>
      </c>
      <c r="Q2079" s="17" t="n">
        <v>0</v>
      </c>
      <c r="R2079" s="17" t="n">
        <v>0</v>
      </c>
      <c r="S2079" s="17" t="n">
        <v>0</v>
      </c>
      <c r="T2079" s="17" t="n">
        <v>0</v>
      </c>
    </row>
    <row r="2080" customFormat="false" ht="15" hidden="false" customHeight="true" outlineLevel="0" collapsed="false">
      <c r="A2080" s="17" t="s">
        <v>2732</v>
      </c>
      <c r="B2080" s="17" t="s">
        <v>142</v>
      </c>
      <c r="C2080" s="17" t="s">
        <v>134</v>
      </c>
      <c r="D2080" s="17" t="s">
        <v>460</v>
      </c>
      <c r="E2080" s="17" t="s">
        <v>243</v>
      </c>
      <c r="F2080" s="17" t="s">
        <v>7</v>
      </c>
      <c r="G2080" s="17" t="n">
        <v>1</v>
      </c>
      <c r="H2080" s="17" t="n">
        <v>1</v>
      </c>
      <c r="I2080" s="17" t="n">
        <v>1</v>
      </c>
      <c r="J2080" s="17" t="n">
        <v>1</v>
      </c>
      <c r="K2080" s="17" t="n">
        <v>1</v>
      </c>
      <c r="L2080" s="17" t="n">
        <v>200</v>
      </c>
      <c r="M2080" s="17" t="n">
        <v>535</v>
      </c>
      <c r="N2080" s="17" t="n">
        <v>1823</v>
      </c>
      <c r="O2080" s="17" t="n">
        <v>1247</v>
      </c>
      <c r="P2080" s="17" t="n">
        <v>0</v>
      </c>
      <c r="Q2080" s="17" t="n">
        <v>0</v>
      </c>
      <c r="R2080" s="17" t="n">
        <v>0</v>
      </c>
      <c r="S2080" s="17" t="n">
        <v>0</v>
      </c>
      <c r="T2080" s="17" t="n">
        <v>0</v>
      </c>
    </row>
    <row r="2081" customFormat="false" ht="15" hidden="false" customHeight="true" outlineLevel="0" collapsed="false">
      <c r="A2081" s="17" t="s">
        <v>2732</v>
      </c>
      <c r="B2081" s="17" t="s">
        <v>142</v>
      </c>
      <c r="C2081" s="17" t="s">
        <v>134</v>
      </c>
      <c r="D2081" s="17" t="s">
        <v>460</v>
      </c>
      <c r="E2081" s="17" t="s">
        <v>243</v>
      </c>
      <c r="F2081" s="17" t="s">
        <v>144</v>
      </c>
      <c r="G2081" s="17" t="n">
        <v>1</v>
      </c>
      <c r="H2081" s="17" t="n">
        <v>1</v>
      </c>
      <c r="I2081" s="17" t="n">
        <v>1</v>
      </c>
      <c r="J2081" s="17" t="n">
        <v>1</v>
      </c>
      <c r="K2081" s="17" t="n">
        <v>1</v>
      </c>
      <c r="L2081" s="17" t="n">
        <v>200</v>
      </c>
      <c r="M2081" s="17" t="n">
        <v>533</v>
      </c>
      <c r="N2081" s="17" t="n">
        <v>1823</v>
      </c>
      <c r="O2081" s="17" t="n">
        <v>1247</v>
      </c>
      <c r="P2081" s="17" t="n">
        <v>0</v>
      </c>
      <c r="Q2081" s="17" t="n">
        <v>0</v>
      </c>
      <c r="R2081" s="17" t="n">
        <v>0</v>
      </c>
      <c r="S2081" s="17" t="n">
        <v>0</v>
      </c>
      <c r="T2081" s="17" t="n">
        <v>0</v>
      </c>
    </row>
    <row r="2082" customFormat="false" ht="15" hidden="false" customHeight="true" outlineLevel="0" collapsed="false">
      <c r="A2082" s="17" t="s">
        <v>2732</v>
      </c>
      <c r="B2082" s="17" t="s">
        <v>142</v>
      </c>
      <c r="C2082" s="17" t="s">
        <v>134</v>
      </c>
      <c r="D2082" s="17" t="s">
        <v>460</v>
      </c>
      <c r="E2082" s="17" t="s">
        <v>243</v>
      </c>
      <c r="F2082" s="17" t="s">
        <v>150</v>
      </c>
      <c r="G2082" s="17" t="n">
        <v>0</v>
      </c>
      <c r="H2082" s="17" t="n">
        <v>1</v>
      </c>
      <c r="I2082" s="17" t="n">
        <v>0</v>
      </c>
      <c r="J2082" s="17" t="n">
        <v>0</v>
      </c>
      <c r="K2082" s="17" t="n">
        <v>1</v>
      </c>
      <c r="L2082" s="17" t="n">
        <v>0</v>
      </c>
      <c r="M2082" s="17" t="n">
        <v>2</v>
      </c>
      <c r="N2082" s="17" t="n">
        <v>0</v>
      </c>
      <c r="O2082" s="17" t="n">
        <v>0</v>
      </c>
      <c r="P2082" s="17" t="n">
        <v>0</v>
      </c>
      <c r="Q2082" s="17" t="n">
        <v>0</v>
      </c>
      <c r="R2082" s="17" t="n">
        <v>0</v>
      </c>
      <c r="S2082" s="17" t="n">
        <v>0</v>
      </c>
      <c r="T2082" s="17" t="n">
        <v>0</v>
      </c>
    </row>
    <row r="2083" customFormat="false" ht="15" hidden="false" customHeight="true" outlineLevel="0" collapsed="false">
      <c r="A2083" s="17" t="s">
        <v>2732</v>
      </c>
      <c r="B2083" s="17" t="s">
        <v>142</v>
      </c>
      <c r="C2083" s="17" t="s">
        <v>134</v>
      </c>
      <c r="D2083" s="17" t="s">
        <v>460</v>
      </c>
      <c r="E2083" s="17" t="s">
        <v>139</v>
      </c>
      <c r="F2083" s="17" t="s">
        <v>7</v>
      </c>
      <c r="G2083" s="17" t="n">
        <v>0</v>
      </c>
      <c r="H2083" s="17" t="n">
        <v>0</v>
      </c>
      <c r="I2083" s="17" t="n">
        <v>1</v>
      </c>
      <c r="J2083" s="17" t="n">
        <v>1</v>
      </c>
      <c r="K2083" s="17" t="n">
        <v>1</v>
      </c>
      <c r="L2083" s="17" t="n">
        <v>0</v>
      </c>
      <c r="M2083" s="17" t="n">
        <v>0</v>
      </c>
      <c r="N2083" s="17" t="n">
        <v>208</v>
      </c>
      <c r="O2083" s="17" t="n">
        <v>1630</v>
      </c>
      <c r="P2083" s="17" t="n">
        <v>0</v>
      </c>
      <c r="Q2083" s="17" t="n">
        <v>0</v>
      </c>
      <c r="R2083" s="17" t="n">
        <v>0</v>
      </c>
      <c r="S2083" s="17" t="n">
        <v>0</v>
      </c>
      <c r="T2083" s="17" t="n">
        <v>0</v>
      </c>
    </row>
    <row r="2084" customFormat="false" ht="15" hidden="false" customHeight="true" outlineLevel="0" collapsed="false">
      <c r="A2084" s="17" t="s">
        <v>2732</v>
      </c>
      <c r="B2084" s="17" t="s">
        <v>142</v>
      </c>
      <c r="C2084" s="17" t="s">
        <v>134</v>
      </c>
      <c r="D2084" s="17" t="s">
        <v>460</v>
      </c>
      <c r="E2084" s="17" t="s">
        <v>139</v>
      </c>
      <c r="F2084" s="17" t="s">
        <v>140</v>
      </c>
      <c r="G2084" s="17" t="n">
        <v>0</v>
      </c>
      <c r="H2084" s="17" t="n">
        <v>0</v>
      </c>
      <c r="I2084" s="17" t="n">
        <v>1</v>
      </c>
      <c r="J2084" s="17" t="n">
        <v>0</v>
      </c>
      <c r="K2084" s="17" t="n">
        <v>1</v>
      </c>
      <c r="L2084" s="17" t="n">
        <v>0</v>
      </c>
      <c r="M2084" s="17" t="n">
        <v>0</v>
      </c>
      <c r="N2084" s="17" t="n">
        <v>23</v>
      </c>
      <c r="O2084" s="17" t="n">
        <v>0</v>
      </c>
      <c r="P2084" s="17" t="n">
        <v>0</v>
      </c>
      <c r="Q2084" s="17" t="n">
        <v>0</v>
      </c>
      <c r="R2084" s="17" t="n">
        <v>0</v>
      </c>
      <c r="S2084" s="17" t="n">
        <v>0</v>
      </c>
      <c r="T2084" s="17" t="n">
        <v>0</v>
      </c>
    </row>
    <row r="2085" customFormat="false" ht="15" hidden="false" customHeight="true" outlineLevel="0" collapsed="false">
      <c r="A2085" s="17" t="s">
        <v>2732</v>
      </c>
      <c r="B2085" s="17" t="s">
        <v>142</v>
      </c>
      <c r="C2085" s="17" t="s">
        <v>134</v>
      </c>
      <c r="D2085" s="17" t="s">
        <v>460</v>
      </c>
      <c r="E2085" s="17" t="s">
        <v>139</v>
      </c>
      <c r="F2085" s="17" t="s">
        <v>144</v>
      </c>
      <c r="G2085" s="17" t="n">
        <v>0</v>
      </c>
      <c r="H2085" s="17" t="n">
        <v>0</v>
      </c>
      <c r="I2085" s="17" t="n">
        <v>1</v>
      </c>
      <c r="J2085" s="17" t="n">
        <v>1</v>
      </c>
      <c r="K2085" s="17" t="n">
        <v>1</v>
      </c>
      <c r="L2085" s="17" t="n">
        <v>0</v>
      </c>
      <c r="M2085" s="17" t="n">
        <v>0</v>
      </c>
      <c r="N2085" s="17" t="n">
        <v>171</v>
      </c>
      <c r="O2085" s="17" t="n">
        <v>1630</v>
      </c>
      <c r="P2085" s="17" t="n">
        <v>0</v>
      </c>
      <c r="Q2085" s="17" t="n">
        <v>0</v>
      </c>
      <c r="R2085" s="17" t="n">
        <v>0</v>
      </c>
      <c r="S2085" s="17" t="n">
        <v>0</v>
      </c>
      <c r="T2085" s="17" t="n">
        <v>0</v>
      </c>
    </row>
    <row r="2086" customFormat="false" ht="15" hidden="false" customHeight="true" outlineLevel="0" collapsed="false">
      <c r="A2086" s="17" t="s">
        <v>2732</v>
      </c>
      <c r="B2086" s="17" t="s">
        <v>142</v>
      </c>
      <c r="C2086" s="17" t="s">
        <v>134</v>
      </c>
      <c r="D2086" s="17" t="s">
        <v>460</v>
      </c>
      <c r="E2086" s="17" t="s">
        <v>139</v>
      </c>
      <c r="F2086" s="17" t="s">
        <v>150</v>
      </c>
      <c r="G2086" s="17" t="n">
        <v>0</v>
      </c>
      <c r="H2086" s="17" t="n">
        <v>0</v>
      </c>
      <c r="I2086" s="17" t="n">
        <v>1</v>
      </c>
      <c r="J2086" s="17" t="n">
        <v>0</v>
      </c>
      <c r="K2086" s="17" t="n">
        <v>1</v>
      </c>
      <c r="L2086" s="17" t="n">
        <v>0</v>
      </c>
      <c r="M2086" s="17" t="n">
        <v>0</v>
      </c>
      <c r="N2086" s="17" t="n">
        <v>9</v>
      </c>
      <c r="O2086" s="17" t="n">
        <v>0</v>
      </c>
      <c r="P2086" s="17" t="n">
        <v>0</v>
      </c>
      <c r="Q2086" s="17" t="n">
        <v>0</v>
      </c>
      <c r="R2086" s="17" t="n">
        <v>0</v>
      </c>
      <c r="S2086" s="17" t="n">
        <v>0</v>
      </c>
      <c r="T2086" s="17" t="n">
        <v>0</v>
      </c>
    </row>
    <row r="2087" customFormat="false" ht="15" hidden="false" customHeight="true" outlineLevel="0" collapsed="false">
      <c r="A2087" s="17" t="s">
        <v>2732</v>
      </c>
      <c r="B2087" s="17" t="s">
        <v>142</v>
      </c>
      <c r="C2087" s="17" t="s">
        <v>134</v>
      </c>
      <c r="D2087" s="17" t="s">
        <v>460</v>
      </c>
      <c r="E2087" s="17" t="s">
        <v>139</v>
      </c>
      <c r="F2087" s="17" t="s">
        <v>158</v>
      </c>
      <c r="G2087" s="17" t="n">
        <v>0</v>
      </c>
      <c r="H2087" s="17" t="n">
        <v>0</v>
      </c>
      <c r="I2087" s="17" t="n">
        <v>1</v>
      </c>
      <c r="J2087" s="17" t="n">
        <v>0</v>
      </c>
      <c r="K2087" s="17" t="n">
        <v>1</v>
      </c>
      <c r="L2087" s="17" t="n">
        <v>0</v>
      </c>
      <c r="M2087" s="17" t="n">
        <v>0</v>
      </c>
      <c r="N2087" s="17" t="n">
        <v>5</v>
      </c>
      <c r="O2087" s="17" t="n">
        <v>0</v>
      </c>
      <c r="P2087" s="17" t="n">
        <v>0</v>
      </c>
      <c r="Q2087" s="17" t="n">
        <v>0</v>
      </c>
      <c r="R2087" s="17" t="n">
        <v>0</v>
      </c>
      <c r="S2087" s="17" t="n">
        <v>0</v>
      </c>
      <c r="T2087" s="17" t="n">
        <v>0</v>
      </c>
    </row>
    <row r="2088" customFormat="false" ht="15" hidden="false" customHeight="true" outlineLevel="0" collapsed="false">
      <c r="A2088" s="17" t="s">
        <v>2732</v>
      </c>
      <c r="B2088" s="17" t="s">
        <v>142</v>
      </c>
      <c r="C2088" s="17" t="s">
        <v>134</v>
      </c>
      <c r="D2088" s="17" t="s">
        <v>135</v>
      </c>
      <c r="E2088" s="17" t="s">
        <v>243</v>
      </c>
      <c r="F2088" s="17" t="s">
        <v>7</v>
      </c>
      <c r="G2088" s="17" t="n">
        <v>1</v>
      </c>
      <c r="H2088" s="17" t="n">
        <v>1</v>
      </c>
      <c r="I2088" s="17" t="n">
        <v>1</v>
      </c>
      <c r="J2088" s="17" t="n">
        <v>1</v>
      </c>
      <c r="K2088" s="17" t="n">
        <v>1</v>
      </c>
      <c r="L2088" s="17" t="n">
        <v>80</v>
      </c>
      <c r="M2088" s="17" t="n">
        <v>86</v>
      </c>
      <c r="N2088" s="17" t="n">
        <v>66</v>
      </c>
      <c r="O2088" s="17" t="n">
        <v>235</v>
      </c>
      <c r="P2088" s="17" t="n">
        <v>0</v>
      </c>
      <c r="Q2088" s="17" t="n">
        <v>0</v>
      </c>
      <c r="R2088" s="17" t="n">
        <v>0</v>
      </c>
      <c r="S2088" s="17" t="n">
        <v>0</v>
      </c>
      <c r="T2088" s="17" t="n">
        <v>0</v>
      </c>
    </row>
    <row r="2089" customFormat="false" ht="15" hidden="false" customHeight="true" outlineLevel="0" collapsed="false">
      <c r="A2089" s="17" t="s">
        <v>2732</v>
      </c>
      <c r="B2089" s="17" t="s">
        <v>142</v>
      </c>
      <c r="C2089" s="17" t="s">
        <v>134</v>
      </c>
      <c r="D2089" s="17" t="s">
        <v>135</v>
      </c>
      <c r="E2089" s="17" t="s">
        <v>243</v>
      </c>
      <c r="F2089" s="17" t="s">
        <v>140</v>
      </c>
      <c r="G2089" s="17" t="n">
        <v>1</v>
      </c>
      <c r="H2089" s="17" t="n">
        <v>1</v>
      </c>
      <c r="I2089" s="17" t="n">
        <v>1</v>
      </c>
      <c r="J2089" s="17" t="n">
        <v>0</v>
      </c>
      <c r="K2089" s="17" t="n">
        <v>1</v>
      </c>
      <c r="L2089" s="17" t="n">
        <v>3</v>
      </c>
      <c r="M2089" s="17" t="n">
        <v>2</v>
      </c>
      <c r="N2089" s="17" t="n">
        <v>2</v>
      </c>
      <c r="O2089" s="17" t="n">
        <v>0</v>
      </c>
      <c r="P2089" s="17" t="n">
        <v>0</v>
      </c>
      <c r="Q2089" s="17" t="n">
        <v>0</v>
      </c>
      <c r="R2089" s="17" t="n">
        <v>0</v>
      </c>
      <c r="S2089" s="17" t="n">
        <v>0</v>
      </c>
      <c r="T2089" s="17" t="n">
        <v>0</v>
      </c>
    </row>
    <row r="2090" customFormat="false" ht="15" hidden="false" customHeight="true" outlineLevel="0" collapsed="false">
      <c r="A2090" s="17" t="s">
        <v>2732</v>
      </c>
      <c r="B2090" s="17" t="s">
        <v>142</v>
      </c>
      <c r="C2090" s="17" t="s">
        <v>134</v>
      </c>
      <c r="D2090" s="17" t="s">
        <v>135</v>
      </c>
      <c r="E2090" s="17" t="s">
        <v>243</v>
      </c>
      <c r="F2090" s="17" t="s">
        <v>150</v>
      </c>
      <c r="G2090" s="17" t="n">
        <v>1</v>
      </c>
      <c r="H2090" s="17" t="n">
        <v>1</v>
      </c>
      <c r="I2090" s="17" t="n">
        <v>1</v>
      </c>
      <c r="J2090" s="17" t="n">
        <v>1</v>
      </c>
      <c r="K2090" s="17" t="n">
        <v>1</v>
      </c>
      <c r="L2090" s="17" t="n">
        <v>76</v>
      </c>
      <c r="M2090" s="17" t="n">
        <v>78</v>
      </c>
      <c r="N2090" s="17" t="n">
        <v>47</v>
      </c>
      <c r="O2090" s="17" t="n">
        <v>159</v>
      </c>
      <c r="P2090" s="17" t="n">
        <v>0</v>
      </c>
      <c r="Q2090" s="17" t="n">
        <v>0</v>
      </c>
      <c r="R2090" s="17" t="n">
        <v>0</v>
      </c>
      <c r="S2090" s="17" t="n">
        <v>0</v>
      </c>
      <c r="T2090" s="17" t="n">
        <v>0</v>
      </c>
    </row>
    <row r="2091" customFormat="false" ht="15" hidden="false" customHeight="true" outlineLevel="0" collapsed="false">
      <c r="A2091" s="17" t="s">
        <v>2732</v>
      </c>
      <c r="B2091" s="17" t="s">
        <v>142</v>
      </c>
      <c r="C2091" s="17" t="s">
        <v>134</v>
      </c>
      <c r="D2091" s="17" t="s">
        <v>135</v>
      </c>
      <c r="E2091" s="17" t="s">
        <v>243</v>
      </c>
      <c r="F2091" s="17" t="s">
        <v>158</v>
      </c>
      <c r="G2091" s="17" t="n">
        <v>1</v>
      </c>
      <c r="H2091" s="17" t="n">
        <v>1</v>
      </c>
      <c r="I2091" s="17" t="n">
        <v>1</v>
      </c>
      <c r="J2091" s="17" t="n">
        <v>1</v>
      </c>
      <c r="K2091" s="17" t="n">
        <v>1</v>
      </c>
      <c r="L2091" s="17" t="n">
        <v>1</v>
      </c>
      <c r="M2091" s="17" t="n">
        <v>6</v>
      </c>
      <c r="N2091" s="17" t="n">
        <v>17</v>
      </c>
      <c r="O2091" s="17" t="n">
        <v>75</v>
      </c>
      <c r="P2091" s="17" t="n">
        <v>0</v>
      </c>
      <c r="Q2091" s="17" t="n">
        <v>0</v>
      </c>
      <c r="R2091" s="17" t="n">
        <v>0</v>
      </c>
      <c r="S2091" s="17" t="n">
        <v>0</v>
      </c>
      <c r="T2091" s="17" t="n">
        <v>0</v>
      </c>
    </row>
    <row r="2092" customFormat="false" ht="15" hidden="false" customHeight="true" outlineLevel="0" collapsed="false">
      <c r="A2092" s="17" t="s">
        <v>2732</v>
      </c>
      <c r="B2092" s="17" t="s">
        <v>142</v>
      </c>
      <c r="C2092" s="17" t="s">
        <v>134</v>
      </c>
      <c r="D2092" s="17" t="s">
        <v>135</v>
      </c>
      <c r="E2092" s="17" t="s">
        <v>243</v>
      </c>
      <c r="F2092" s="17" t="s">
        <v>169</v>
      </c>
      <c r="G2092" s="17" t="n">
        <v>0</v>
      </c>
      <c r="H2092" s="17" t="n">
        <v>0</v>
      </c>
      <c r="I2092" s="17" t="n">
        <v>0</v>
      </c>
      <c r="J2092" s="17" t="n">
        <v>1</v>
      </c>
      <c r="K2092" s="17" t="n">
        <v>1</v>
      </c>
      <c r="L2092" s="17" t="n">
        <v>0</v>
      </c>
      <c r="M2092" s="17" t="n">
        <v>0</v>
      </c>
      <c r="N2092" s="17" t="n">
        <v>0</v>
      </c>
      <c r="O2092" s="17" t="n">
        <v>1</v>
      </c>
      <c r="P2092" s="17" t="n">
        <v>0</v>
      </c>
      <c r="Q2092" s="17" t="n">
        <v>0</v>
      </c>
      <c r="R2092" s="17" t="n">
        <v>0</v>
      </c>
      <c r="S2092" s="17" t="n">
        <v>0</v>
      </c>
      <c r="T2092" s="17" t="n">
        <v>0</v>
      </c>
    </row>
    <row r="2093" customFormat="false" ht="15" hidden="false" customHeight="true" outlineLevel="0" collapsed="false">
      <c r="A2093" s="17" t="s">
        <v>2732</v>
      </c>
      <c r="B2093" s="17" t="s">
        <v>142</v>
      </c>
      <c r="C2093" s="17" t="s">
        <v>148</v>
      </c>
      <c r="D2093" s="17" t="s">
        <v>14443</v>
      </c>
      <c r="E2093" s="17" t="s">
        <v>139</v>
      </c>
      <c r="F2093" s="17" t="s">
        <v>7</v>
      </c>
      <c r="G2093" s="17" t="n">
        <v>2</v>
      </c>
      <c r="H2093" s="17" t="n">
        <v>0</v>
      </c>
      <c r="I2093" s="17" t="n">
        <v>0</v>
      </c>
      <c r="J2093" s="17" t="n">
        <v>1</v>
      </c>
      <c r="K2093" s="17" t="n">
        <v>3</v>
      </c>
      <c r="L2093" s="17" t="n">
        <v>168</v>
      </c>
      <c r="M2093" s="17" t="n">
        <v>0</v>
      </c>
      <c r="N2093" s="17" t="n">
        <v>0</v>
      </c>
      <c r="O2093" s="17" t="n">
        <v>14</v>
      </c>
      <c r="P2093" s="17" t="n">
        <v>0</v>
      </c>
      <c r="Q2093" s="17" t="n">
        <v>0</v>
      </c>
      <c r="R2093" s="17" t="n">
        <v>0</v>
      </c>
      <c r="S2093" s="17" t="n">
        <v>0</v>
      </c>
      <c r="T2093" s="17" t="n">
        <v>0</v>
      </c>
    </row>
    <row r="2094" customFormat="false" ht="15" hidden="false" customHeight="true" outlineLevel="0" collapsed="false">
      <c r="A2094" s="17" t="s">
        <v>2732</v>
      </c>
      <c r="B2094" s="17" t="s">
        <v>142</v>
      </c>
      <c r="C2094" s="17" t="s">
        <v>148</v>
      </c>
      <c r="D2094" s="17" t="s">
        <v>14443</v>
      </c>
      <c r="E2094" s="17" t="s">
        <v>139</v>
      </c>
      <c r="F2094" s="17" t="s">
        <v>140</v>
      </c>
      <c r="G2094" s="17" t="n">
        <v>1</v>
      </c>
      <c r="H2094" s="17" t="n">
        <v>0</v>
      </c>
      <c r="I2094" s="17" t="n">
        <v>0</v>
      </c>
      <c r="J2094" s="17" t="n">
        <v>1</v>
      </c>
      <c r="K2094" s="17" t="n">
        <v>2</v>
      </c>
      <c r="L2094" s="17" t="n">
        <v>155</v>
      </c>
      <c r="M2094" s="17" t="n">
        <v>0</v>
      </c>
      <c r="N2094" s="17" t="n">
        <v>0</v>
      </c>
      <c r="O2094" s="17" t="n">
        <v>14</v>
      </c>
      <c r="P2094" s="17" t="n">
        <v>0</v>
      </c>
      <c r="Q2094" s="17" t="n">
        <v>0</v>
      </c>
      <c r="R2094" s="17" t="n">
        <v>0</v>
      </c>
      <c r="S2094" s="17" t="n">
        <v>0</v>
      </c>
      <c r="T2094" s="17" t="n">
        <v>0</v>
      </c>
    </row>
    <row r="2095" customFormat="false" ht="15" hidden="false" customHeight="true" outlineLevel="0" collapsed="false">
      <c r="A2095" s="17" t="s">
        <v>2732</v>
      </c>
      <c r="B2095" s="17" t="s">
        <v>142</v>
      </c>
      <c r="C2095" s="17" t="s">
        <v>148</v>
      </c>
      <c r="D2095" s="17" t="s">
        <v>14443</v>
      </c>
      <c r="E2095" s="17" t="s">
        <v>139</v>
      </c>
      <c r="F2095" s="17" t="s">
        <v>150</v>
      </c>
      <c r="G2095" s="17" t="n">
        <v>1</v>
      </c>
      <c r="H2095" s="17" t="n">
        <v>0</v>
      </c>
      <c r="I2095" s="17" t="n">
        <v>0</v>
      </c>
      <c r="J2095" s="17" t="n">
        <v>0</v>
      </c>
      <c r="K2095" s="17" t="n">
        <v>1</v>
      </c>
      <c r="L2095" s="17" t="n">
        <v>13</v>
      </c>
      <c r="M2095" s="17" t="n">
        <v>0</v>
      </c>
      <c r="N2095" s="17" t="n">
        <v>0</v>
      </c>
      <c r="O2095" s="17" t="n">
        <v>0</v>
      </c>
      <c r="P2095" s="17" t="n">
        <v>0</v>
      </c>
      <c r="Q2095" s="17" t="n">
        <v>0</v>
      </c>
      <c r="R2095" s="17" t="n">
        <v>0</v>
      </c>
      <c r="S2095" s="17" t="n">
        <v>0</v>
      </c>
      <c r="T2095" s="17" t="n">
        <v>0</v>
      </c>
    </row>
    <row r="2096" customFormat="false" ht="15" hidden="false" customHeight="true" outlineLevel="0" collapsed="false">
      <c r="A2096" s="17" t="s">
        <v>2732</v>
      </c>
      <c r="B2096" s="17" t="s">
        <v>142</v>
      </c>
      <c r="C2096" s="17" t="s">
        <v>217</v>
      </c>
      <c r="D2096" s="17" t="s">
        <v>218</v>
      </c>
      <c r="E2096" s="17" t="s">
        <v>243</v>
      </c>
      <c r="F2096" s="17" t="s">
        <v>7</v>
      </c>
      <c r="G2096" s="17" t="n">
        <v>1</v>
      </c>
      <c r="H2096" s="17" t="n">
        <v>1</v>
      </c>
      <c r="I2096" s="17" t="n">
        <v>1</v>
      </c>
      <c r="J2096" s="17" t="n">
        <v>1</v>
      </c>
      <c r="K2096" s="17" t="n">
        <v>1</v>
      </c>
      <c r="L2096" s="17" t="n">
        <v>56</v>
      </c>
      <c r="M2096" s="17" t="n">
        <v>52</v>
      </c>
      <c r="N2096" s="17" t="n">
        <v>58</v>
      </c>
      <c r="O2096" s="17" t="n">
        <v>8</v>
      </c>
      <c r="P2096" s="17" t="n">
        <v>0</v>
      </c>
      <c r="Q2096" s="17" t="n">
        <v>0</v>
      </c>
      <c r="R2096" s="17" t="n">
        <v>0</v>
      </c>
      <c r="S2096" s="17" t="n">
        <v>0</v>
      </c>
      <c r="T2096" s="17" t="n">
        <v>0</v>
      </c>
    </row>
    <row r="2097" customFormat="false" ht="15" hidden="false" customHeight="true" outlineLevel="0" collapsed="false">
      <c r="A2097" s="17" t="s">
        <v>2732</v>
      </c>
      <c r="B2097" s="17" t="s">
        <v>142</v>
      </c>
      <c r="C2097" s="17" t="s">
        <v>217</v>
      </c>
      <c r="D2097" s="17" t="s">
        <v>218</v>
      </c>
      <c r="E2097" s="17" t="s">
        <v>243</v>
      </c>
      <c r="F2097" s="17" t="s">
        <v>140</v>
      </c>
      <c r="G2097" s="17" t="n">
        <v>0</v>
      </c>
      <c r="H2097" s="17" t="n">
        <v>1</v>
      </c>
      <c r="I2097" s="17" t="n">
        <v>1</v>
      </c>
      <c r="J2097" s="17" t="n">
        <v>0</v>
      </c>
      <c r="K2097" s="17" t="n">
        <v>1</v>
      </c>
      <c r="L2097" s="17" t="n">
        <v>0</v>
      </c>
      <c r="M2097" s="17" t="n">
        <v>12</v>
      </c>
      <c r="N2097" s="17" t="n">
        <v>10</v>
      </c>
      <c r="O2097" s="17" t="n">
        <v>0</v>
      </c>
      <c r="P2097" s="17" t="n">
        <v>0</v>
      </c>
      <c r="Q2097" s="17" t="n">
        <v>0</v>
      </c>
      <c r="R2097" s="17" t="n">
        <v>0</v>
      </c>
      <c r="S2097" s="17" t="n">
        <v>0</v>
      </c>
      <c r="T2097" s="17" t="n">
        <v>0</v>
      </c>
    </row>
    <row r="2098" customFormat="false" ht="15" hidden="false" customHeight="true" outlineLevel="0" collapsed="false">
      <c r="A2098" s="17" t="s">
        <v>2732</v>
      </c>
      <c r="B2098" s="17" t="s">
        <v>142</v>
      </c>
      <c r="C2098" s="17" t="s">
        <v>217</v>
      </c>
      <c r="D2098" s="17" t="s">
        <v>218</v>
      </c>
      <c r="E2098" s="17" t="s">
        <v>243</v>
      </c>
      <c r="F2098" s="17" t="s">
        <v>150</v>
      </c>
      <c r="G2098" s="17" t="n">
        <v>1</v>
      </c>
      <c r="H2098" s="17" t="n">
        <v>1</v>
      </c>
      <c r="I2098" s="17" t="n">
        <v>1</v>
      </c>
      <c r="J2098" s="17" t="n">
        <v>1</v>
      </c>
      <c r="K2098" s="17" t="n">
        <v>1</v>
      </c>
      <c r="L2098" s="17" t="n">
        <v>37</v>
      </c>
      <c r="M2098" s="17" t="n">
        <v>32</v>
      </c>
      <c r="N2098" s="17" t="n">
        <v>45</v>
      </c>
      <c r="O2098" s="17" t="n">
        <v>8</v>
      </c>
      <c r="P2098" s="17" t="n">
        <v>0</v>
      </c>
      <c r="Q2098" s="17" t="n">
        <v>0</v>
      </c>
      <c r="R2098" s="17" t="n">
        <v>0</v>
      </c>
      <c r="S2098" s="17" t="n">
        <v>0</v>
      </c>
      <c r="T2098" s="17" t="n">
        <v>0</v>
      </c>
    </row>
    <row r="2099" customFormat="false" ht="15" hidden="false" customHeight="true" outlineLevel="0" collapsed="false">
      <c r="A2099" s="17" t="s">
        <v>2732</v>
      </c>
      <c r="B2099" s="17" t="s">
        <v>142</v>
      </c>
      <c r="C2099" s="17" t="s">
        <v>217</v>
      </c>
      <c r="D2099" s="17" t="s">
        <v>218</v>
      </c>
      <c r="E2099" s="17" t="s">
        <v>243</v>
      </c>
      <c r="F2099" s="17" t="s">
        <v>158</v>
      </c>
      <c r="G2099" s="17" t="n">
        <v>1</v>
      </c>
      <c r="H2099" s="17" t="n">
        <v>1</v>
      </c>
      <c r="I2099" s="17" t="n">
        <v>1</v>
      </c>
      <c r="J2099" s="17" t="n">
        <v>0</v>
      </c>
      <c r="K2099" s="17" t="n">
        <v>1</v>
      </c>
      <c r="L2099" s="17" t="n">
        <v>19</v>
      </c>
      <c r="M2099" s="17" t="n">
        <v>8</v>
      </c>
      <c r="N2099" s="17" t="n">
        <v>3</v>
      </c>
      <c r="O2099" s="17" t="n">
        <v>0</v>
      </c>
      <c r="P2099" s="17" t="n">
        <v>0</v>
      </c>
      <c r="Q2099" s="17" t="n">
        <v>0</v>
      </c>
      <c r="R2099" s="17" t="n">
        <v>0</v>
      </c>
      <c r="S2099" s="17" t="n">
        <v>0</v>
      </c>
      <c r="T2099" s="17" t="n">
        <v>0</v>
      </c>
    </row>
    <row r="2100" customFormat="false" ht="15" hidden="false" customHeight="true" outlineLevel="0" collapsed="false">
      <c r="A2100" s="17" t="s">
        <v>5379</v>
      </c>
      <c r="B2100" s="17" t="s">
        <v>142</v>
      </c>
      <c r="C2100" s="17" t="s">
        <v>148</v>
      </c>
      <c r="D2100" s="17" t="s">
        <v>14443</v>
      </c>
      <c r="E2100" s="17" t="s">
        <v>139</v>
      </c>
      <c r="F2100" s="17" t="s">
        <v>7</v>
      </c>
      <c r="G2100" s="17" t="n">
        <v>1</v>
      </c>
      <c r="H2100" s="17" t="n">
        <v>0</v>
      </c>
      <c r="I2100" s="17" t="n">
        <v>0</v>
      </c>
      <c r="J2100" s="17" t="n">
        <v>0</v>
      </c>
      <c r="K2100" s="17" t="n">
        <v>1</v>
      </c>
      <c r="L2100" s="17" t="n">
        <v>257</v>
      </c>
      <c r="M2100" s="17" t="n">
        <v>0</v>
      </c>
      <c r="N2100" s="17" t="n">
        <v>0</v>
      </c>
      <c r="O2100" s="17" t="n">
        <v>0</v>
      </c>
      <c r="P2100" s="17" t="n">
        <v>0</v>
      </c>
      <c r="Q2100" s="17" t="n">
        <v>0</v>
      </c>
      <c r="R2100" s="17" t="n">
        <v>0</v>
      </c>
      <c r="S2100" s="17" t="n">
        <v>0</v>
      </c>
      <c r="T2100" s="17" t="n">
        <v>0</v>
      </c>
    </row>
    <row r="2101" customFormat="false" ht="15" hidden="false" customHeight="true" outlineLevel="0" collapsed="false">
      <c r="A2101" s="17" t="s">
        <v>5379</v>
      </c>
      <c r="B2101" s="17" t="s">
        <v>142</v>
      </c>
      <c r="C2101" s="17" t="s">
        <v>148</v>
      </c>
      <c r="D2101" s="17" t="s">
        <v>14443</v>
      </c>
      <c r="E2101" s="17" t="s">
        <v>139</v>
      </c>
      <c r="F2101" s="17" t="s">
        <v>140</v>
      </c>
      <c r="G2101" s="17" t="n">
        <v>1</v>
      </c>
      <c r="H2101" s="17" t="n">
        <v>0</v>
      </c>
      <c r="I2101" s="17" t="n">
        <v>0</v>
      </c>
      <c r="J2101" s="17" t="n">
        <v>0</v>
      </c>
      <c r="K2101" s="17" t="n">
        <v>1</v>
      </c>
      <c r="L2101" s="17" t="n">
        <v>172</v>
      </c>
      <c r="M2101" s="17" t="n">
        <v>0</v>
      </c>
      <c r="N2101" s="17" t="n">
        <v>0</v>
      </c>
      <c r="O2101" s="17" t="n">
        <v>0</v>
      </c>
      <c r="P2101" s="17" t="n">
        <v>0</v>
      </c>
      <c r="Q2101" s="17" t="n">
        <v>0</v>
      </c>
      <c r="R2101" s="17" t="n">
        <v>0</v>
      </c>
      <c r="S2101" s="17" t="n">
        <v>0</v>
      </c>
      <c r="T2101" s="17" t="n">
        <v>0</v>
      </c>
    </row>
    <row r="2102" customFormat="false" ht="15" hidden="false" customHeight="true" outlineLevel="0" collapsed="false">
      <c r="A2102" s="17" t="s">
        <v>5379</v>
      </c>
      <c r="B2102" s="17" t="s">
        <v>142</v>
      </c>
      <c r="C2102" s="17" t="s">
        <v>148</v>
      </c>
      <c r="D2102" s="17" t="s">
        <v>14443</v>
      </c>
      <c r="E2102" s="17" t="s">
        <v>139</v>
      </c>
      <c r="F2102" s="17" t="s">
        <v>150</v>
      </c>
      <c r="G2102" s="17" t="n">
        <v>1</v>
      </c>
      <c r="H2102" s="17" t="n">
        <v>0</v>
      </c>
      <c r="I2102" s="17" t="n">
        <v>0</v>
      </c>
      <c r="J2102" s="17" t="n">
        <v>0</v>
      </c>
      <c r="K2102" s="17" t="n">
        <v>1</v>
      </c>
      <c r="L2102" s="17" t="n">
        <v>85</v>
      </c>
      <c r="M2102" s="17" t="n">
        <v>0</v>
      </c>
      <c r="N2102" s="17" t="n">
        <v>0</v>
      </c>
      <c r="O2102" s="17" t="n">
        <v>0</v>
      </c>
      <c r="P2102" s="17" t="n">
        <v>0</v>
      </c>
      <c r="Q2102" s="17" t="n">
        <v>0</v>
      </c>
      <c r="R2102" s="17" t="n">
        <v>0</v>
      </c>
      <c r="S2102" s="17" t="n">
        <v>0</v>
      </c>
      <c r="T2102" s="17" t="n">
        <v>0</v>
      </c>
    </row>
    <row r="2103" customFormat="false" ht="15" hidden="false" customHeight="true" outlineLevel="0" collapsed="false">
      <c r="A2103" s="17" t="s">
        <v>3435</v>
      </c>
      <c r="B2103" s="17" t="s">
        <v>142</v>
      </c>
      <c r="C2103" s="17" t="s">
        <v>134</v>
      </c>
      <c r="D2103" s="17" t="s">
        <v>135</v>
      </c>
      <c r="E2103" s="17" t="s">
        <v>139</v>
      </c>
      <c r="F2103" s="17" t="s">
        <v>7</v>
      </c>
      <c r="G2103" s="17" t="n">
        <v>1</v>
      </c>
      <c r="H2103" s="17" t="n">
        <v>0</v>
      </c>
      <c r="I2103" s="17" t="n">
        <v>0</v>
      </c>
      <c r="J2103" s="17" t="n">
        <v>0</v>
      </c>
      <c r="K2103" s="17" t="n">
        <v>1</v>
      </c>
      <c r="L2103" s="17" t="n">
        <v>60</v>
      </c>
      <c r="M2103" s="17" t="n">
        <v>0</v>
      </c>
      <c r="N2103" s="17" t="n">
        <v>0</v>
      </c>
      <c r="O2103" s="17" t="n">
        <v>0</v>
      </c>
      <c r="P2103" s="17" t="n">
        <v>0</v>
      </c>
      <c r="Q2103" s="17" t="n">
        <v>0</v>
      </c>
      <c r="R2103" s="17" t="n">
        <v>0</v>
      </c>
      <c r="S2103" s="17" t="n">
        <v>0</v>
      </c>
      <c r="T2103" s="17" t="n">
        <v>0</v>
      </c>
    </row>
    <row r="2104" customFormat="false" ht="15" hidden="false" customHeight="true" outlineLevel="0" collapsed="false">
      <c r="A2104" s="17" t="s">
        <v>3435</v>
      </c>
      <c r="B2104" s="17" t="s">
        <v>142</v>
      </c>
      <c r="C2104" s="17" t="s">
        <v>134</v>
      </c>
      <c r="D2104" s="17" t="s">
        <v>135</v>
      </c>
      <c r="E2104" s="17" t="s">
        <v>139</v>
      </c>
      <c r="F2104" s="17" t="s">
        <v>144</v>
      </c>
      <c r="G2104" s="17" t="n">
        <v>1</v>
      </c>
      <c r="H2104" s="17" t="n">
        <v>0</v>
      </c>
      <c r="I2104" s="17" t="n">
        <v>0</v>
      </c>
      <c r="J2104" s="17" t="n">
        <v>0</v>
      </c>
      <c r="K2104" s="17" t="n">
        <v>1</v>
      </c>
      <c r="L2104" s="17" t="n">
        <v>60</v>
      </c>
      <c r="M2104" s="17" t="n">
        <v>0</v>
      </c>
      <c r="N2104" s="17" t="n">
        <v>0</v>
      </c>
      <c r="O2104" s="17" t="n">
        <v>0</v>
      </c>
      <c r="P2104" s="17" t="n">
        <v>0</v>
      </c>
      <c r="Q2104" s="17" t="n">
        <v>0</v>
      </c>
      <c r="R2104" s="17" t="n">
        <v>0</v>
      </c>
      <c r="S2104" s="17" t="n">
        <v>0</v>
      </c>
      <c r="T2104" s="17" t="n">
        <v>0</v>
      </c>
    </row>
    <row r="2105" customFormat="false" ht="15" hidden="false" customHeight="true" outlineLevel="0" collapsed="false">
      <c r="A2105" s="17" t="s">
        <v>3435</v>
      </c>
      <c r="B2105" s="17" t="s">
        <v>142</v>
      </c>
      <c r="C2105" s="17" t="s">
        <v>148</v>
      </c>
      <c r="D2105" s="17" t="s">
        <v>14443</v>
      </c>
      <c r="E2105" s="17" t="s">
        <v>139</v>
      </c>
      <c r="F2105" s="17" t="s">
        <v>7</v>
      </c>
      <c r="G2105" s="17" t="n">
        <v>2</v>
      </c>
      <c r="H2105" s="17" t="n">
        <v>1</v>
      </c>
      <c r="I2105" s="17" t="n">
        <v>0</v>
      </c>
      <c r="J2105" s="17" t="n">
        <v>2</v>
      </c>
      <c r="K2105" s="17" t="n">
        <v>4</v>
      </c>
      <c r="L2105" s="17" t="n">
        <v>5</v>
      </c>
      <c r="M2105" s="17" t="n">
        <v>24</v>
      </c>
      <c r="N2105" s="17" t="n">
        <v>0</v>
      </c>
      <c r="O2105" s="17" t="n">
        <v>9</v>
      </c>
      <c r="P2105" s="17" t="n">
        <v>0</v>
      </c>
      <c r="Q2105" s="17" t="n">
        <v>0</v>
      </c>
      <c r="R2105" s="17" t="n">
        <v>0</v>
      </c>
      <c r="S2105" s="17" t="n">
        <v>0</v>
      </c>
      <c r="T2105" s="17" t="n">
        <v>0</v>
      </c>
    </row>
    <row r="2106" customFormat="false" ht="15" hidden="false" customHeight="true" outlineLevel="0" collapsed="false">
      <c r="A2106" s="17" t="s">
        <v>3435</v>
      </c>
      <c r="B2106" s="17" t="s">
        <v>142</v>
      </c>
      <c r="C2106" s="17" t="s">
        <v>148</v>
      </c>
      <c r="D2106" s="17" t="s">
        <v>14443</v>
      </c>
      <c r="E2106" s="17" t="s">
        <v>139</v>
      </c>
      <c r="F2106" s="17" t="s">
        <v>140</v>
      </c>
      <c r="G2106" s="17" t="n">
        <v>1</v>
      </c>
      <c r="H2106" s="17" t="n">
        <v>0</v>
      </c>
      <c r="I2106" s="17" t="n">
        <v>0</v>
      </c>
      <c r="J2106" s="17" t="n">
        <v>0</v>
      </c>
      <c r="K2106" s="17" t="n">
        <v>1</v>
      </c>
      <c r="L2106" s="17" t="n">
        <v>2</v>
      </c>
      <c r="M2106" s="17" t="n">
        <v>0</v>
      </c>
      <c r="N2106" s="17" t="n">
        <v>0</v>
      </c>
      <c r="O2106" s="17" t="n">
        <v>0</v>
      </c>
      <c r="P2106" s="17" t="n">
        <v>0</v>
      </c>
      <c r="Q2106" s="17" t="n">
        <v>0</v>
      </c>
      <c r="R2106" s="17" t="n">
        <v>0</v>
      </c>
      <c r="S2106" s="17" t="n">
        <v>0</v>
      </c>
      <c r="T2106" s="17" t="n">
        <v>0</v>
      </c>
    </row>
    <row r="2107" customFormat="false" ht="15" hidden="false" customHeight="true" outlineLevel="0" collapsed="false">
      <c r="A2107" s="17" t="s">
        <v>3435</v>
      </c>
      <c r="B2107" s="17" t="s">
        <v>142</v>
      </c>
      <c r="C2107" s="17" t="s">
        <v>148</v>
      </c>
      <c r="D2107" s="17" t="s">
        <v>14443</v>
      </c>
      <c r="E2107" s="17" t="s">
        <v>139</v>
      </c>
      <c r="F2107" s="17" t="s">
        <v>150</v>
      </c>
      <c r="G2107" s="17" t="n">
        <v>1</v>
      </c>
      <c r="H2107" s="17" t="n">
        <v>1</v>
      </c>
      <c r="I2107" s="17" t="n">
        <v>0</v>
      </c>
      <c r="J2107" s="17" t="n">
        <v>2</v>
      </c>
      <c r="K2107" s="17" t="n">
        <v>3</v>
      </c>
      <c r="L2107" s="17" t="n">
        <v>2</v>
      </c>
      <c r="M2107" s="17" t="n">
        <v>24</v>
      </c>
      <c r="N2107" s="17" t="n">
        <v>0</v>
      </c>
      <c r="O2107" s="17" t="n">
        <v>9</v>
      </c>
      <c r="P2107" s="17" t="n">
        <v>0</v>
      </c>
      <c r="Q2107" s="17" t="n">
        <v>0</v>
      </c>
      <c r="R2107" s="17" t="n">
        <v>0</v>
      </c>
      <c r="S2107" s="17" t="n">
        <v>0</v>
      </c>
      <c r="T2107" s="17" t="n">
        <v>0</v>
      </c>
    </row>
    <row r="2108" customFormat="false" ht="15" hidden="false" customHeight="true" outlineLevel="0" collapsed="false">
      <c r="A2108" s="17" t="s">
        <v>3435</v>
      </c>
      <c r="B2108" s="17" t="s">
        <v>142</v>
      </c>
      <c r="C2108" s="17" t="s">
        <v>148</v>
      </c>
      <c r="D2108" s="17" t="s">
        <v>14443</v>
      </c>
      <c r="E2108" s="17" t="s">
        <v>139</v>
      </c>
      <c r="F2108" s="17" t="s">
        <v>158</v>
      </c>
      <c r="G2108" s="17" t="n">
        <v>1</v>
      </c>
      <c r="H2108" s="17" t="n">
        <v>0</v>
      </c>
      <c r="I2108" s="17" t="n">
        <v>0</v>
      </c>
      <c r="J2108" s="17" t="n">
        <v>0</v>
      </c>
      <c r="K2108" s="17" t="n">
        <v>1</v>
      </c>
      <c r="L2108" s="17" t="n">
        <v>1</v>
      </c>
      <c r="M2108" s="17" t="n">
        <v>0</v>
      </c>
      <c r="N2108" s="17" t="n">
        <v>0</v>
      </c>
      <c r="O2108" s="17" t="n">
        <v>0</v>
      </c>
      <c r="P2108" s="17" t="n">
        <v>0</v>
      </c>
      <c r="Q2108" s="17" t="n">
        <v>0</v>
      </c>
      <c r="R2108" s="17" t="n">
        <v>0</v>
      </c>
      <c r="S2108" s="17" t="n">
        <v>0</v>
      </c>
      <c r="T2108" s="17" t="n">
        <v>0</v>
      </c>
    </row>
    <row r="2109" customFormat="false" ht="15" hidden="false" customHeight="true" outlineLevel="0" collapsed="false">
      <c r="A2109" s="17" t="s">
        <v>3435</v>
      </c>
      <c r="B2109" s="17" t="s">
        <v>142</v>
      </c>
      <c r="C2109" s="17" t="s">
        <v>217</v>
      </c>
      <c r="D2109" s="17" t="s">
        <v>235</v>
      </c>
      <c r="E2109" s="17" t="s">
        <v>243</v>
      </c>
      <c r="F2109" s="17" t="s">
        <v>7</v>
      </c>
      <c r="G2109" s="17" t="n">
        <v>2</v>
      </c>
      <c r="H2109" s="17" t="n">
        <v>2</v>
      </c>
      <c r="I2109" s="17" t="n">
        <v>2</v>
      </c>
      <c r="J2109" s="17" t="n">
        <v>2</v>
      </c>
      <c r="K2109" s="17" t="n">
        <v>2</v>
      </c>
      <c r="L2109" s="17" t="n">
        <v>560</v>
      </c>
      <c r="M2109" s="17" t="n">
        <v>580</v>
      </c>
      <c r="N2109" s="17" t="n">
        <v>865</v>
      </c>
      <c r="O2109" s="17" t="n">
        <v>304</v>
      </c>
      <c r="P2109" s="17" t="n">
        <v>0</v>
      </c>
      <c r="Q2109" s="17" t="n">
        <v>0</v>
      </c>
      <c r="R2109" s="17" t="n">
        <v>0</v>
      </c>
      <c r="S2109" s="17" t="n">
        <v>0</v>
      </c>
      <c r="T2109" s="17" t="n">
        <v>0</v>
      </c>
    </row>
    <row r="2110" customFormat="false" ht="15" hidden="false" customHeight="true" outlineLevel="0" collapsed="false">
      <c r="A2110" s="17" t="s">
        <v>3435</v>
      </c>
      <c r="B2110" s="17" t="s">
        <v>142</v>
      </c>
      <c r="C2110" s="17" t="s">
        <v>217</v>
      </c>
      <c r="D2110" s="17" t="s">
        <v>235</v>
      </c>
      <c r="E2110" s="17" t="s">
        <v>243</v>
      </c>
      <c r="F2110" s="17" t="s">
        <v>140</v>
      </c>
      <c r="G2110" s="17" t="n">
        <v>2</v>
      </c>
      <c r="H2110" s="17" t="n">
        <v>2</v>
      </c>
      <c r="I2110" s="17" t="n">
        <v>2</v>
      </c>
      <c r="J2110" s="17" t="n">
        <v>2</v>
      </c>
      <c r="K2110" s="17" t="n">
        <v>2</v>
      </c>
      <c r="L2110" s="17" t="n">
        <v>57</v>
      </c>
      <c r="M2110" s="17" t="n">
        <v>71</v>
      </c>
      <c r="N2110" s="17" t="n">
        <v>34</v>
      </c>
      <c r="O2110" s="17" t="n">
        <v>24</v>
      </c>
      <c r="P2110" s="17" t="n">
        <v>0</v>
      </c>
      <c r="Q2110" s="17" t="n">
        <v>0</v>
      </c>
      <c r="R2110" s="17" t="n">
        <v>0</v>
      </c>
      <c r="S2110" s="17" t="n">
        <v>0</v>
      </c>
      <c r="T2110" s="17" t="n">
        <v>0</v>
      </c>
    </row>
    <row r="2111" customFormat="false" ht="15" hidden="false" customHeight="true" outlineLevel="0" collapsed="false">
      <c r="A2111" s="17" t="s">
        <v>3435</v>
      </c>
      <c r="B2111" s="17" t="s">
        <v>142</v>
      </c>
      <c r="C2111" s="17" t="s">
        <v>217</v>
      </c>
      <c r="D2111" s="17" t="s">
        <v>235</v>
      </c>
      <c r="E2111" s="17" t="s">
        <v>243</v>
      </c>
      <c r="F2111" s="17" t="s">
        <v>144</v>
      </c>
      <c r="G2111" s="17" t="n">
        <v>1</v>
      </c>
      <c r="H2111" s="17" t="n">
        <v>2</v>
      </c>
      <c r="I2111" s="17" t="n">
        <v>1</v>
      </c>
      <c r="J2111" s="17" t="n">
        <v>1</v>
      </c>
      <c r="K2111" s="17" t="n">
        <v>2</v>
      </c>
      <c r="L2111" s="17" t="n">
        <v>14</v>
      </c>
      <c r="M2111" s="17" t="n">
        <v>3</v>
      </c>
      <c r="N2111" s="17" t="n">
        <v>1</v>
      </c>
      <c r="O2111" s="17" t="n">
        <v>1</v>
      </c>
      <c r="P2111" s="17" t="n">
        <v>0</v>
      </c>
      <c r="Q2111" s="17" t="n">
        <v>0</v>
      </c>
      <c r="R2111" s="17" t="n">
        <v>0</v>
      </c>
      <c r="S2111" s="17" t="n">
        <v>0</v>
      </c>
      <c r="T2111" s="17" t="n">
        <v>0</v>
      </c>
    </row>
    <row r="2112" customFormat="false" ht="15" hidden="false" customHeight="true" outlineLevel="0" collapsed="false">
      <c r="A2112" s="17" t="s">
        <v>3435</v>
      </c>
      <c r="B2112" s="17" t="s">
        <v>142</v>
      </c>
      <c r="C2112" s="17" t="s">
        <v>217</v>
      </c>
      <c r="D2112" s="17" t="s">
        <v>235</v>
      </c>
      <c r="E2112" s="17" t="s">
        <v>243</v>
      </c>
      <c r="F2112" s="17" t="s">
        <v>150</v>
      </c>
      <c r="G2112" s="17" t="n">
        <v>2</v>
      </c>
      <c r="H2112" s="17" t="n">
        <v>2</v>
      </c>
      <c r="I2112" s="17" t="n">
        <v>2</v>
      </c>
      <c r="J2112" s="17" t="n">
        <v>2</v>
      </c>
      <c r="K2112" s="17" t="n">
        <v>2</v>
      </c>
      <c r="L2112" s="17" t="n">
        <v>460</v>
      </c>
      <c r="M2112" s="17" t="n">
        <v>414</v>
      </c>
      <c r="N2112" s="17" t="n">
        <v>747</v>
      </c>
      <c r="O2112" s="17" t="n">
        <v>233</v>
      </c>
      <c r="P2112" s="17" t="n">
        <v>0</v>
      </c>
      <c r="Q2112" s="17" t="n">
        <v>0</v>
      </c>
      <c r="R2112" s="17" t="n">
        <v>0</v>
      </c>
      <c r="S2112" s="17" t="n">
        <v>0</v>
      </c>
      <c r="T2112" s="17" t="n">
        <v>0</v>
      </c>
    </row>
    <row r="2113" customFormat="false" ht="15" hidden="false" customHeight="true" outlineLevel="0" collapsed="false">
      <c r="A2113" s="17" t="s">
        <v>3435</v>
      </c>
      <c r="B2113" s="17" t="s">
        <v>142</v>
      </c>
      <c r="C2113" s="17" t="s">
        <v>217</v>
      </c>
      <c r="D2113" s="17" t="s">
        <v>235</v>
      </c>
      <c r="E2113" s="17" t="s">
        <v>243</v>
      </c>
      <c r="F2113" s="17" t="s">
        <v>166</v>
      </c>
      <c r="G2113" s="17" t="n">
        <v>1</v>
      </c>
      <c r="H2113" s="17" t="n">
        <v>1</v>
      </c>
      <c r="I2113" s="17" t="n">
        <v>1</v>
      </c>
      <c r="J2113" s="17" t="n">
        <v>0</v>
      </c>
      <c r="K2113" s="17" t="n">
        <v>1</v>
      </c>
      <c r="L2113" s="17" t="n">
        <v>0</v>
      </c>
      <c r="M2113" s="17" t="n">
        <v>9</v>
      </c>
      <c r="N2113" s="17" t="n">
        <v>4</v>
      </c>
      <c r="O2113" s="17" t="n">
        <v>0</v>
      </c>
      <c r="P2113" s="17" t="n">
        <v>0</v>
      </c>
      <c r="Q2113" s="17" t="n">
        <v>0</v>
      </c>
      <c r="R2113" s="17" t="n">
        <v>0</v>
      </c>
      <c r="S2113" s="17" t="n">
        <v>0</v>
      </c>
      <c r="T2113" s="17" t="n">
        <v>0</v>
      </c>
    </row>
    <row r="2114" customFormat="false" ht="15" hidden="false" customHeight="true" outlineLevel="0" collapsed="false">
      <c r="A2114" s="17" t="s">
        <v>3435</v>
      </c>
      <c r="B2114" s="17" t="s">
        <v>142</v>
      </c>
      <c r="C2114" s="17" t="s">
        <v>217</v>
      </c>
      <c r="D2114" s="17" t="s">
        <v>235</v>
      </c>
      <c r="E2114" s="17" t="s">
        <v>243</v>
      </c>
      <c r="F2114" s="17" t="s">
        <v>158</v>
      </c>
      <c r="G2114" s="17" t="n">
        <v>2</v>
      </c>
      <c r="H2114" s="17" t="n">
        <v>2</v>
      </c>
      <c r="I2114" s="17" t="n">
        <v>2</v>
      </c>
      <c r="J2114" s="17" t="n">
        <v>2</v>
      </c>
      <c r="K2114" s="17" t="n">
        <v>2</v>
      </c>
      <c r="L2114" s="17" t="n">
        <v>28</v>
      </c>
      <c r="M2114" s="17" t="n">
        <v>83</v>
      </c>
      <c r="N2114" s="17" t="n">
        <v>72</v>
      </c>
      <c r="O2114" s="17" t="n">
        <v>23</v>
      </c>
      <c r="P2114" s="17" t="n">
        <v>0</v>
      </c>
      <c r="Q2114" s="17" t="n">
        <v>0</v>
      </c>
      <c r="R2114" s="17" t="n">
        <v>0</v>
      </c>
      <c r="S2114" s="17" t="n">
        <v>0</v>
      </c>
      <c r="T2114" s="17" t="n">
        <v>0</v>
      </c>
    </row>
    <row r="2115" customFormat="false" ht="15" hidden="false" customHeight="true" outlineLevel="0" collapsed="false">
      <c r="A2115" s="17" t="s">
        <v>3435</v>
      </c>
      <c r="B2115" s="17" t="s">
        <v>142</v>
      </c>
      <c r="C2115" s="17" t="s">
        <v>217</v>
      </c>
      <c r="D2115" s="17" t="s">
        <v>235</v>
      </c>
      <c r="E2115" s="17" t="s">
        <v>243</v>
      </c>
      <c r="F2115" s="17" t="s">
        <v>169</v>
      </c>
      <c r="G2115" s="17" t="n">
        <v>1</v>
      </c>
      <c r="H2115" s="17" t="n">
        <v>0</v>
      </c>
      <c r="I2115" s="17" t="n">
        <v>1</v>
      </c>
      <c r="J2115" s="17" t="n">
        <v>1</v>
      </c>
      <c r="K2115" s="17" t="n">
        <v>2</v>
      </c>
      <c r="L2115" s="17" t="n">
        <v>1</v>
      </c>
      <c r="M2115" s="17" t="n">
        <v>0</v>
      </c>
      <c r="N2115" s="17" t="n">
        <v>7</v>
      </c>
      <c r="O2115" s="17" t="n">
        <v>23</v>
      </c>
      <c r="P2115" s="17" t="n">
        <v>0</v>
      </c>
      <c r="Q2115" s="17" t="n">
        <v>0</v>
      </c>
      <c r="R2115" s="17" t="n">
        <v>0</v>
      </c>
      <c r="S2115" s="17" t="n">
        <v>0</v>
      </c>
      <c r="T2115" s="17" t="n">
        <v>0</v>
      </c>
    </row>
    <row r="2116" customFormat="false" ht="15" hidden="false" customHeight="true" outlineLevel="0" collapsed="false">
      <c r="A2116" s="17" t="s">
        <v>3435</v>
      </c>
      <c r="B2116" s="17" t="s">
        <v>142</v>
      </c>
      <c r="C2116" s="17" t="s">
        <v>217</v>
      </c>
      <c r="D2116" s="17" t="s">
        <v>235</v>
      </c>
      <c r="E2116" s="17" t="s">
        <v>139</v>
      </c>
      <c r="F2116" s="17" t="s">
        <v>7</v>
      </c>
      <c r="G2116" s="17" t="n">
        <v>1</v>
      </c>
      <c r="H2116" s="17" t="n">
        <v>1</v>
      </c>
      <c r="I2116" s="17" t="n">
        <v>0</v>
      </c>
      <c r="J2116" s="17" t="n">
        <v>0</v>
      </c>
      <c r="K2116" s="17" t="n">
        <v>1</v>
      </c>
      <c r="L2116" s="17" t="n">
        <v>240</v>
      </c>
      <c r="M2116" s="17" t="n">
        <v>381</v>
      </c>
      <c r="N2116" s="17" t="n">
        <v>0</v>
      </c>
      <c r="O2116" s="17" t="n">
        <v>0</v>
      </c>
      <c r="P2116" s="17" t="n">
        <v>0</v>
      </c>
      <c r="Q2116" s="17" t="n">
        <v>0</v>
      </c>
      <c r="R2116" s="17" t="n">
        <v>0</v>
      </c>
      <c r="S2116" s="17" t="n">
        <v>0</v>
      </c>
      <c r="T2116" s="17" t="n">
        <v>0</v>
      </c>
    </row>
    <row r="2117" customFormat="false" ht="15" hidden="false" customHeight="true" outlineLevel="0" collapsed="false">
      <c r="A2117" s="17" t="s">
        <v>3435</v>
      </c>
      <c r="B2117" s="17" t="s">
        <v>142</v>
      </c>
      <c r="C2117" s="17" t="s">
        <v>217</v>
      </c>
      <c r="D2117" s="17" t="s">
        <v>235</v>
      </c>
      <c r="E2117" s="17" t="s">
        <v>139</v>
      </c>
      <c r="F2117" s="17" t="s">
        <v>140</v>
      </c>
      <c r="G2117" s="17" t="n">
        <v>1</v>
      </c>
      <c r="H2117" s="17" t="n">
        <v>1</v>
      </c>
      <c r="I2117" s="17" t="n">
        <v>0</v>
      </c>
      <c r="J2117" s="17" t="n">
        <v>0</v>
      </c>
      <c r="K2117" s="17" t="n">
        <v>1</v>
      </c>
      <c r="L2117" s="17" t="n">
        <v>240</v>
      </c>
      <c r="M2117" s="17" t="n">
        <v>381</v>
      </c>
      <c r="N2117" s="17" t="n">
        <v>0</v>
      </c>
      <c r="O2117" s="17" t="n">
        <v>0</v>
      </c>
      <c r="P2117" s="17" t="n">
        <v>0</v>
      </c>
      <c r="Q2117" s="17" t="n">
        <v>0</v>
      </c>
      <c r="R2117" s="17" t="n">
        <v>0</v>
      </c>
      <c r="S2117" s="17" t="n">
        <v>0</v>
      </c>
      <c r="T2117" s="17" t="n">
        <v>0</v>
      </c>
    </row>
    <row r="2118" customFormat="false" ht="15" hidden="false" customHeight="true" outlineLevel="0" collapsed="false">
      <c r="A2118" s="17" t="s">
        <v>3435</v>
      </c>
      <c r="B2118" s="17" t="s">
        <v>142</v>
      </c>
      <c r="C2118" s="17" t="s">
        <v>217</v>
      </c>
      <c r="D2118" s="17" t="s">
        <v>218</v>
      </c>
      <c r="E2118" s="17" t="s">
        <v>243</v>
      </c>
      <c r="F2118" s="17" t="s">
        <v>7</v>
      </c>
      <c r="G2118" s="17" t="n">
        <v>1</v>
      </c>
      <c r="H2118" s="17" t="n">
        <v>1</v>
      </c>
      <c r="I2118" s="17" t="n">
        <v>1</v>
      </c>
      <c r="J2118" s="17" t="n">
        <v>1</v>
      </c>
      <c r="K2118" s="17" t="n">
        <v>1</v>
      </c>
      <c r="L2118" s="17" t="n">
        <v>102</v>
      </c>
      <c r="M2118" s="17" t="n">
        <v>71</v>
      </c>
      <c r="N2118" s="17" t="n">
        <v>30</v>
      </c>
      <c r="O2118" s="17" t="n">
        <v>14</v>
      </c>
      <c r="P2118" s="17" t="n">
        <v>0</v>
      </c>
      <c r="Q2118" s="17" t="n">
        <v>0</v>
      </c>
      <c r="R2118" s="17" t="n">
        <v>0</v>
      </c>
      <c r="S2118" s="17" t="n">
        <v>0</v>
      </c>
      <c r="T2118" s="17" t="n">
        <v>0</v>
      </c>
    </row>
    <row r="2119" customFormat="false" ht="15" hidden="false" customHeight="true" outlineLevel="0" collapsed="false">
      <c r="A2119" s="17" t="s">
        <v>3435</v>
      </c>
      <c r="B2119" s="17" t="s">
        <v>142</v>
      </c>
      <c r="C2119" s="17" t="s">
        <v>217</v>
      </c>
      <c r="D2119" s="17" t="s">
        <v>218</v>
      </c>
      <c r="E2119" s="17" t="s">
        <v>243</v>
      </c>
      <c r="F2119" s="17" t="s">
        <v>140</v>
      </c>
      <c r="G2119" s="17" t="n">
        <v>1</v>
      </c>
      <c r="H2119" s="17" t="n">
        <v>1</v>
      </c>
      <c r="I2119" s="17" t="n">
        <v>1</v>
      </c>
      <c r="J2119" s="17" t="n">
        <v>1</v>
      </c>
      <c r="K2119" s="17" t="n">
        <v>1</v>
      </c>
      <c r="L2119" s="17" t="n">
        <v>5</v>
      </c>
      <c r="M2119" s="17" t="n">
        <v>7</v>
      </c>
      <c r="N2119" s="17" t="n">
        <v>6</v>
      </c>
      <c r="O2119" s="17" t="n">
        <v>2</v>
      </c>
      <c r="P2119" s="17" t="n">
        <v>0</v>
      </c>
      <c r="Q2119" s="17" t="n">
        <v>0</v>
      </c>
      <c r="R2119" s="17" t="n">
        <v>0</v>
      </c>
      <c r="S2119" s="17" t="n">
        <v>0</v>
      </c>
      <c r="T2119" s="17" t="n">
        <v>0</v>
      </c>
    </row>
    <row r="2120" customFormat="false" ht="15" hidden="false" customHeight="true" outlineLevel="0" collapsed="false">
      <c r="A2120" s="17" t="s">
        <v>3435</v>
      </c>
      <c r="B2120" s="17" t="s">
        <v>142</v>
      </c>
      <c r="C2120" s="17" t="s">
        <v>217</v>
      </c>
      <c r="D2120" s="17" t="s">
        <v>218</v>
      </c>
      <c r="E2120" s="17" t="s">
        <v>243</v>
      </c>
      <c r="F2120" s="17" t="s">
        <v>150</v>
      </c>
      <c r="G2120" s="17" t="n">
        <v>1</v>
      </c>
      <c r="H2120" s="17" t="n">
        <v>1</v>
      </c>
      <c r="I2120" s="17" t="n">
        <v>1</v>
      </c>
      <c r="J2120" s="17" t="n">
        <v>1</v>
      </c>
      <c r="K2120" s="17" t="n">
        <v>1</v>
      </c>
      <c r="L2120" s="17" t="n">
        <v>68</v>
      </c>
      <c r="M2120" s="17" t="n">
        <v>42</v>
      </c>
      <c r="N2120" s="17" t="n">
        <v>19</v>
      </c>
      <c r="O2120" s="17" t="n">
        <v>3</v>
      </c>
      <c r="P2120" s="17" t="n">
        <v>0</v>
      </c>
      <c r="Q2120" s="17" t="n">
        <v>0</v>
      </c>
      <c r="R2120" s="17" t="n">
        <v>0</v>
      </c>
      <c r="S2120" s="17" t="n">
        <v>0</v>
      </c>
      <c r="T2120" s="17" t="n">
        <v>0</v>
      </c>
    </row>
    <row r="2121" customFormat="false" ht="15" hidden="false" customHeight="true" outlineLevel="0" collapsed="false">
      <c r="A2121" s="17" t="s">
        <v>3435</v>
      </c>
      <c r="B2121" s="17" t="s">
        <v>142</v>
      </c>
      <c r="C2121" s="17" t="s">
        <v>217</v>
      </c>
      <c r="D2121" s="17" t="s">
        <v>218</v>
      </c>
      <c r="E2121" s="17" t="s">
        <v>243</v>
      </c>
      <c r="F2121" s="17" t="s">
        <v>166</v>
      </c>
      <c r="G2121" s="17" t="n">
        <v>0</v>
      </c>
      <c r="H2121" s="17" t="n">
        <v>0</v>
      </c>
      <c r="I2121" s="17" t="n">
        <v>1</v>
      </c>
      <c r="J2121" s="17" t="n">
        <v>0</v>
      </c>
      <c r="K2121" s="17" t="n">
        <v>1</v>
      </c>
      <c r="L2121" s="17" t="n">
        <v>0</v>
      </c>
      <c r="M2121" s="17" t="n">
        <v>0</v>
      </c>
      <c r="N2121" s="17" t="n">
        <v>1</v>
      </c>
      <c r="O2121" s="17" t="n">
        <v>0</v>
      </c>
      <c r="P2121" s="17" t="n">
        <v>0</v>
      </c>
      <c r="Q2121" s="17" t="n">
        <v>0</v>
      </c>
      <c r="R2121" s="17" t="n">
        <v>0</v>
      </c>
      <c r="S2121" s="17" t="n">
        <v>0</v>
      </c>
      <c r="T2121" s="17" t="n">
        <v>0</v>
      </c>
    </row>
    <row r="2122" customFormat="false" ht="15" hidden="false" customHeight="true" outlineLevel="0" collapsed="false">
      <c r="A2122" s="17" t="s">
        <v>3435</v>
      </c>
      <c r="B2122" s="17" t="s">
        <v>142</v>
      </c>
      <c r="C2122" s="17" t="s">
        <v>217</v>
      </c>
      <c r="D2122" s="17" t="s">
        <v>218</v>
      </c>
      <c r="E2122" s="17" t="s">
        <v>243</v>
      </c>
      <c r="F2122" s="17" t="s">
        <v>158</v>
      </c>
      <c r="G2122" s="17" t="n">
        <v>1</v>
      </c>
      <c r="H2122" s="17" t="n">
        <v>1</v>
      </c>
      <c r="I2122" s="17" t="n">
        <v>1</v>
      </c>
      <c r="J2122" s="17" t="n">
        <v>1</v>
      </c>
      <c r="K2122" s="17" t="n">
        <v>1</v>
      </c>
      <c r="L2122" s="17" t="n">
        <v>29</v>
      </c>
      <c r="M2122" s="17" t="n">
        <v>21</v>
      </c>
      <c r="N2122" s="17" t="n">
        <v>3</v>
      </c>
      <c r="O2122" s="17" t="n">
        <v>2</v>
      </c>
      <c r="P2122" s="17" t="n">
        <v>0</v>
      </c>
      <c r="Q2122" s="17" t="n">
        <v>0</v>
      </c>
      <c r="R2122" s="17" t="n">
        <v>0</v>
      </c>
      <c r="S2122" s="17" t="n">
        <v>0</v>
      </c>
      <c r="T2122" s="17" t="n">
        <v>0</v>
      </c>
    </row>
    <row r="2123" customFormat="false" ht="15" hidden="false" customHeight="true" outlineLevel="0" collapsed="false">
      <c r="A2123" s="17" t="s">
        <v>3435</v>
      </c>
      <c r="B2123" s="17" t="s">
        <v>142</v>
      </c>
      <c r="C2123" s="17" t="s">
        <v>217</v>
      </c>
      <c r="D2123" s="17" t="s">
        <v>218</v>
      </c>
      <c r="E2123" s="17" t="s">
        <v>243</v>
      </c>
      <c r="F2123" s="17" t="s">
        <v>169</v>
      </c>
      <c r="G2123" s="17" t="n">
        <v>0</v>
      </c>
      <c r="H2123" s="17" t="n">
        <v>1</v>
      </c>
      <c r="I2123" s="17" t="n">
        <v>1</v>
      </c>
      <c r="J2123" s="17" t="n">
        <v>1</v>
      </c>
      <c r="K2123" s="17" t="n">
        <v>1</v>
      </c>
      <c r="L2123" s="17" t="n">
        <v>0</v>
      </c>
      <c r="M2123" s="17" t="n">
        <v>1</v>
      </c>
      <c r="N2123" s="17" t="n">
        <v>1</v>
      </c>
      <c r="O2123" s="17" t="n">
        <v>7</v>
      </c>
      <c r="P2123" s="17" t="n">
        <v>0</v>
      </c>
      <c r="Q2123" s="17" t="n">
        <v>0</v>
      </c>
      <c r="R2123" s="17" t="n">
        <v>0</v>
      </c>
      <c r="S2123" s="17" t="n">
        <v>0</v>
      </c>
      <c r="T2123" s="17" t="n">
        <v>0</v>
      </c>
    </row>
    <row r="2124" customFormat="false" ht="15" hidden="false" customHeight="true" outlineLevel="0" collapsed="false">
      <c r="A2124" s="17" t="s">
        <v>3435</v>
      </c>
      <c r="B2124" s="17" t="s">
        <v>142</v>
      </c>
      <c r="C2124" s="17" t="s">
        <v>217</v>
      </c>
      <c r="D2124" s="17" t="s">
        <v>218</v>
      </c>
      <c r="E2124" s="17" t="s">
        <v>139</v>
      </c>
      <c r="F2124" s="17" t="s">
        <v>7</v>
      </c>
      <c r="G2124" s="17" t="n">
        <v>0</v>
      </c>
      <c r="H2124" s="17" t="n">
        <v>1</v>
      </c>
      <c r="I2124" s="17" t="n">
        <v>1</v>
      </c>
      <c r="J2124" s="17" t="n">
        <v>0</v>
      </c>
      <c r="K2124" s="17" t="n">
        <v>2</v>
      </c>
      <c r="L2124" s="17" t="n">
        <v>0</v>
      </c>
      <c r="M2124" s="17" t="n">
        <v>14</v>
      </c>
      <c r="N2124" s="17" t="n">
        <v>14</v>
      </c>
      <c r="O2124" s="17" t="n">
        <v>0</v>
      </c>
      <c r="P2124" s="17" t="n">
        <v>0</v>
      </c>
      <c r="Q2124" s="17" t="n">
        <v>0</v>
      </c>
      <c r="R2124" s="17" t="n">
        <v>0</v>
      </c>
      <c r="S2124" s="17" t="n">
        <v>0</v>
      </c>
      <c r="T2124" s="17" t="n">
        <v>0</v>
      </c>
    </row>
    <row r="2125" customFormat="false" ht="15" hidden="false" customHeight="true" outlineLevel="0" collapsed="false">
      <c r="A2125" s="17" t="s">
        <v>3435</v>
      </c>
      <c r="B2125" s="17" t="s">
        <v>142</v>
      </c>
      <c r="C2125" s="17" t="s">
        <v>217</v>
      </c>
      <c r="D2125" s="17" t="s">
        <v>218</v>
      </c>
      <c r="E2125" s="17" t="s">
        <v>139</v>
      </c>
      <c r="F2125" s="17" t="s">
        <v>150</v>
      </c>
      <c r="G2125" s="17" t="n">
        <v>0</v>
      </c>
      <c r="H2125" s="17" t="n">
        <v>1</v>
      </c>
      <c r="I2125" s="17" t="n">
        <v>1</v>
      </c>
      <c r="J2125" s="17" t="n">
        <v>0</v>
      </c>
      <c r="K2125" s="17" t="n">
        <v>2</v>
      </c>
      <c r="L2125" s="17" t="n">
        <v>0</v>
      </c>
      <c r="M2125" s="17" t="n">
        <v>6</v>
      </c>
      <c r="N2125" s="17" t="n">
        <v>14</v>
      </c>
      <c r="O2125" s="17" t="n">
        <v>0</v>
      </c>
      <c r="P2125" s="17" t="n">
        <v>0</v>
      </c>
      <c r="Q2125" s="17" t="n">
        <v>0</v>
      </c>
      <c r="R2125" s="17" t="n">
        <v>0</v>
      </c>
      <c r="S2125" s="17" t="n">
        <v>0</v>
      </c>
      <c r="T2125" s="17" t="n">
        <v>0</v>
      </c>
    </row>
    <row r="2126" customFormat="false" ht="15" hidden="false" customHeight="true" outlineLevel="0" collapsed="false">
      <c r="A2126" s="17" t="s">
        <v>3435</v>
      </c>
      <c r="B2126" s="17" t="s">
        <v>142</v>
      </c>
      <c r="C2126" s="17" t="s">
        <v>217</v>
      </c>
      <c r="D2126" s="17" t="s">
        <v>218</v>
      </c>
      <c r="E2126" s="17" t="s">
        <v>139</v>
      </c>
      <c r="F2126" s="17" t="s">
        <v>158</v>
      </c>
      <c r="G2126" s="17" t="n">
        <v>0</v>
      </c>
      <c r="H2126" s="17" t="n">
        <v>1</v>
      </c>
      <c r="I2126" s="17" t="n">
        <v>0</v>
      </c>
      <c r="J2126" s="17" t="n">
        <v>0</v>
      </c>
      <c r="K2126" s="17" t="n">
        <v>1</v>
      </c>
      <c r="L2126" s="17" t="n">
        <v>0</v>
      </c>
      <c r="M2126" s="17" t="n">
        <v>8</v>
      </c>
      <c r="N2126" s="17" t="n">
        <v>0</v>
      </c>
      <c r="O2126" s="17" t="n">
        <v>0</v>
      </c>
      <c r="P2126" s="17" t="n">
        <v>0</v>
      </c>
      <c r="Q2126" s="17" t="n">
        <v>0</v>
      </c>
      <c r="R2126" s="17" t="n">
        <v>0</v>
      </c>
      <c r="S2126" s="17" t="n">
        <v>0</v>
      </c>
      <c r="T2126" s="17" t="n">
        <v>0</v>
      </c>
    </row>
    <row r="2127" customFormat="false" ht="15" hidden="false" customHeight="true" outlineLevel="0" collapsed="false">
      <c r="A2127" s="17" t="s">
        <v>8068</v>
      </c>
      <c r="B2127" s="17" t="s">
        <v>142</v>
      </c>
      <c r="C2127" s="17" t="s">
        <v>217</v>
      </c>
      <c r="D2127" s="17" t="s">
        <v>218</v>
      </c>
      <c r="E2127" s="17" t="s">
        <v>139</v>
      </c>
      <c r="F2127" s="17" t="s">
        <v>7</v>
      </c>
      <c r="G2127" s="17" t="n">
        <v>1</v>
      </c>
      <c r="H2127" s="17" t="n">
        <v>1</v>
      </c>
      <c r="I2127" s="17" t="n">
        <v>0</v>
      </c>
      <c r="J2127" s="17" t="n">
        <v>0</v>
      </c>
      <c r="K2127" s="17" t="n">
        <v>1</v>
      </c>
      <c r="L2127" s="17" t="n">
        <v>19</v>
      </c>
      <c r="M2127" s="17" t="n">
        <v>8</v>
      </c>
      <c r="N2127" s="17" t="n">
        <v>0</v>
      </c>
      <c r="O2127" s="17" t="n">
        <v>0</v>
      </c>
      <c r="P2127" s="17" t="n">
        <v>0</v>
      </c>
      <c r="Q2127" s="17" t="n">
        <v>0</v>
      </c>
      <c r="R2127" s="17" t="n">
        <v>0</v>
      </c>
      <c r="S2127" s="17" t="n">
        <v>0</v>
      </c>
      <c r="T2127" s="17" t="n">
        <v>0</v>
      </c>
    </row>
    <row r="2128" customFormat="false" ht="15" hidden="false" customHeight="true" outlineLevel="0" collapsed="false">
      <c r="A2128" s="17" t="s">
        <v>8068</v>
      </c>
      <c r="B2128" s="17" t="s">
        <v>142</v>
      </c>
      <c r="C2128" s="17" t="s">
        <v>217</v>
      </c>
      <c r="D2128" s="17" t="s">
        <v>218</v>
      </c>
      <c r="E2128" s="17" t="s">
        <v>139</v>
      </c>
      <c r="F2128" s="17" t="s">
        <v>150</v>
      </c>
      <c r="G2128" s="17" t="n">
        <v>1</v>
      </c>
      <c r="H2128" s="17" t="n">
        <v>1</v>
      </c>
      <c r="I2128" s="17" t="n">
        <v>0</v>
      </c>
      <c r="J2128" s="17" t="n">
        <v>0</v>
      </c>
      <c r="K2128" s="17" t="n">
        <v>1</v>
      </c>
      <c r="L2128" s="17" t="n">
        <v>16</v>
      </c>
      <c r="M2128" s="17" t="n">
        <v>5</v>
      </c>
      <c r="N2128" s="17" t="n">
        <v>0</v>
      </c>
      <c r="O2128" s="17" t="n">
        <v>0</v>
      </c>
      <c r="P2128" s="17" t="n">
        <v>0</v>
      </c>
      <c r="Q2128" s="17" t="n">
        <v>0</v>
      </c>
      <c r="R2128" s="17" t="n">
        <v>0</v>
      </c>
      <c r="S2128" s="17" t="n">
        <v>0</v>
      </c>
      <c r="T2128" s="17" t="n">
        <v>0</v>
      </c>
    </row>
    <row r="2129" customFormat="false" ht="15" hidden="false" customHeight="true" outlineLevel="0" collapsed="false">
      <c r="A2129" s="17" t="s">
        <v>8068</v>
      </c>
      <c r="B2129" s="17" t="s">
        <v>142</v>
      </c>
      <c r="C2129" s="17" t="s">
        <v>217</v>
      </c>
      <c r="D2129" s="17" t="s">
        <v>218</v>
      </c>
      <c r="E2129" s="17" t="s">
        <v>139</v>
      </c>
      <c r="F2129" s="17" t="s">
        <v>158</v>
      </c>
      <c r="G2129" s="17" t="n">
        <v>1</v>
      </c>
      <c r="H2129" s="17" t="n">
        <v>1</v>
      </c>
      <c r="I2129" s="17" t="n">
        <v>0</v>
      </c>
      <c r="J2129" s="17" t="n">
        <v>0</v>
      </c>
      <c r="K2129" s="17" t="n">
        <v>1</v>
      </c>
      <c r="L2129" s="17" t="n">
        <v>3</v>
      </c>
      <c r="M2129" s="17" t="n">
        <v>3</v>
      </c>
      <c r="N2129" s="17" t="n">
        <v>0</v>
      </c>
      <c r="O2129" s="17" t="n">
        <v>0</v>
      </c>
      <c r="P2129" s="17" t="n">
        <v>0</v>
      </c>
      <c r="Q2129" s="17" t="n">
        <v>0</v>
      </c>
      <c r="R2129" s="17" t="n">
        <v>0</v>
      </c>
      <c r="S2129" s="17" t="n">
        <v>0</v>
      </c>
      <c r="T2129" s="17" t="n">
        <v>0</v>
      </c>
    </row>
    <row r="2130" customFormat="false" ht="15" hidden="false" customHeight="true" outlineLevel="0" collapsed="false">
      <c r="A2130" s="17" t="s">
        <v>12890</v>
      </c>
      <c r="B2130" s="17" t="s">
        <v>142</v>
      </c>
      <c r="C2130" s="17" t="s">
        <v>217</v>
      </c>
      <c r="D2130" s="17" t="s">
        <v>218</v>
      </c>
      <c r="E2130" s="17" t="s">
        <v>139</v>
      </c>
      <c r="F2130" s="17" t="s">
        <v>7</v>
      </c>
      <c r="G2130" s="17" t="n">
        <v>0</v>
      </c>
      <c r="H2130" s="17" t="n">
        <v>0</v>
      </c>
      <c r="I2130" s="17" t="n">
        <v>1</v>
      </c>
      <c r="J2130" s="17" t="n">
        <v>1</v>
      </c>
      <c r="K2130" s="17" t="n">
        <v>1</v>
      </c>
      <c r="L2130" s="17" t="n">
        <v>0</v>
      </c>
      <c r="M2130" s="17" t="n">
        <v>0</v>
      </c>
      <c r="N2130" s="17" t="n">
        <v>42</v>
      </c>
      <c r="O2130" s="17" t="n">
        <v>27</v>
      </c>
      <c r="P2130" s="17" t="n">
        <v>0</v>
      </c>
      <c r="Q2130" s="17" t="n">
        <v>0</v>
      </c>
      <c r="R2130" s="17" t="n">
        <v>0</v>
      </c>
      <c r="S2130" s="17" t="n">
        <v>0</v>
      </c>
      <c r="T2130" s="17" t="n">
        <v>0</v>
      </c>
    </row>
    <row r="2131" customFormat="false" ht="15" hidden="false" customHeight="true" outlineLevel="0" collapsed="false">
      <c r="A2131" s="17" t="s">
        <v>12890</v>
      </c>
      <c r="B2131" s="17" t="s">
        <v>142</v>
      </c>
      <c r="C2131" s="17" t="s">
        <v>217</v>
      </c>
      <c r="D2131" s="17" t="s">
        <v>218</v>
      </c>
      <c r="E2131" s="17" t="s">
        <v>139</v>
      </c>
      <c r="F2131" s="17" t="s">
        <v>140</v>
      </c>
      <c r="G2131" s="17" t="n">
        <v>0</v>
      </c>
      <c r="H2131" s="17" t="n">
        <v>0</v>
      </c>
      <c r="I2131" s="17" t="n">
        <v>1</v>
      </c>
      <c r="J2131" s="17" t="n">
        <v>1</v>
      </c>
      <c r="K2131" s="17" t="n">
        <v>1</v>
      </c>
      <c r="L2131" s="17" t="n">
        <v>0</v>
      </c>
      <c r="M2131" s="17" t="n">
        <v>0</v>
      </c>
      <c r="N2131" s="17" t="n">
        <v>1</v>
      </c>
      <c r="O2131" s="17" t="n">
        <v>2</v>
      </c>
      <c r="P2131" s="17" t="n">
        <v>0</v>
      </c>
      <c r="Q2131" s="17" t="n">
        <v>0</v>
      </c>
      <c r="R2131" s="17" t="n">
        <v>0</v>
      </c>
      <c r="S2131" s="17" t="n">
        <v>0</v>
      </c>
      <c r="T2131" s="17" t="n">
        <v>0</v>
      </c>
    </row>
    <row r="2132" customFormat="false" ht="15" hidden="false" customHeight="true" outlineLevel="0" collapsed="false">
      <c r="A2132" s="17" t="s">
        <v>12890</v>
      </c>
      <c r="B2132" s="17" t="s">
        <v>142</v>
      </c>
      <c r="C2132" s="17" t="s">
        <v>217</v>
      </c>
      <c r="D2132" s="17" t="s">
        <v>218</v>
      </c>
      <c r="E2132" s="17" t="s">
        <v>139</v>
      </c>
      <c r="F2132" s="17" t="s">
        <v>150</v>
      </c>
      <c r="G2132" s="17" t="n">
        <v>0</v>
      </c>
      <c r="H2132" s="17" t="n">
        <v>0</v>
      </c>
      <c r="I2132" s="17" t="n">
        <v>1</v>
      </c>
      <c r="J2132" s="17" t="n">
        <v>1</v>
      </c>
      <c r="K2132" s="17" t="n">
        <v>1</v>
      </c>
      <c r="L2132" s="17" t="n">
        <v>0</v>
      </c>
      <c r="M2132" s="17" t="n">
        <v>0</v>
      </c>
      <c r="N2132" s="17" t="n">
        <v>36</v>
      </c>
      <c r="O2132" s="17" t="n">
        <v>15</v>
      </c>
      <c r="P2132" s="17" t="n">
        <v>0</v>
      </c>
      <c r="Q2132" s="17" t="n">
        <v>0</v>
      </c>
      <c r="R2132" s="17" t="n">
        <v>0</v>
      </c>
      <c r="S2132" s="17" t="n">
        <v>0</v>
      </c>
      <c r="T2132" s="17" t="n">
        <v>0</v>
      </c>
    </row>
    <row r="2133" customFormat="false" ht="15" hidden="false" customHeight="true" outlineLevel="0" collapsed="false">
      <c r="A2133" s="17" t="s">
        <v>12890</v>
      </c>
      <c r="B2133" s="17" t="s">
        <v>142</v>
      </c>
      <c r="C2133" s="17" t="s">
        <v>217</v>
      </c>
      <c r="D2133" s="17" t="s">
        <v>218</v>
      </c>
      <c r="E2133" s="17" t="s">
        <v>139</v>
      </c>
      <c r="F2133" s="17" t="s">
        <v>158</v>
      </c>
      <c r="G2133" s="17" t="n">
        <v>0</v>
      </c>
      <c r="H2133" s="17" t="n">
        <v>0</v>
      </c>
      <c r="I2133" s="17" t="n">
        <v>1</v>
      </c>
      <c r="J2133" s="17" t="n">
        <v>1</v>
      </c>
      <c r="K2133" s="17" t="n">
        <v>1</v>
      </c>
      <c r="L2133" s="17" t="n">
        <v>0</v>
      </c>
      <c r="M2133" s="17" t="n">
        <v>0</v>
      </c>
      <c r="N2133" s="17" t="n">
        <v>5</v>
      </c>
      <c r="O2133" s="17" t="n">
        <v>10</v>
      </c>
      <c r="P2133" s="17" t="n">
        <v>0</v>
      </c>
      <c r="Q2133" s="17" t="n">
        <v>0</v>
      </c>
      <c r="R2133" s="17" t="n">
        <v>0</v>
      </c>
      <c r="S2133" s="17" t="n">
        <v>0</v>
      </c>
      <c r="T2133" s="17" t="n">
        <v>0</v>
      </c>
    </row>
    <row r="2134" customFormat="false" ht="15" hidden="false" customHeight="true" outlineLevel="0" collapsed="false">
      <c r="A2134" s="17" t="s">
        <v>11097</v>
      </c>
      <c r="B2134" s="17" t="s">
        <v>142</v>
      </c>
      <c r="C2134" s="17" t="s">
        <v>217</v>
      </c>
      <c r="D2134" s="17" t="s">
        <v>235</v>
      </c>
      <c r="E2134" s="17" t="s">
        <v>243</v>
      </c>
      <c r="F2134" s="17" t="s">
        <v>7</v>
      </c>
      <c r="G2134" s="17" t="n">
        <v>1</v>
      </c>
      <c r="H2134" s="17" t="n">
        <v>1</v>
      </c>
      <c r="I2134" s="17" t="n">
        <v>1</v>
      </c>
      <c r="J2134" s="17" t="n">
        <v>1</v>
      </c>
      <c r="K2134" s="17" t="n">
        <v>1</v>
      </c>
      <c r="L2134" s="17" t="n">
        <v>898</v>
      </c>
      <c r="M2134" s="17" t="n">
        <v>1404</v>
      </c>
      <c r="N2134" s="17" t="n">
        <v>1354</v>
      </c>
      <c r="O2134" s="17" t="n">
        <v>218</v>
      </c>
      <c r="P2134" s="17" t="n">
        <v>0</v>
      </c>
      <c r="Q2134" s="17" t="n">
        <v>0</v>
      </c>
      <c r="R2134" s="17" t="n">
        <v>0</v>
      </c>
      <c r="S2134" s="17" t="n">
        <v>0</v>
      </c>
      <c r="T2134" s="17" t="n">
        <v>0</v>
      </c>
    </row>
    <row r="2135" customFormat="false" ht="15" hidden="false" customHeight="true" outlineLevel="0" collapsed="false">
      <c r="A2135" s="17" t="s">
        <v>11097</v>
      </c>
      <c r="B2135" s="17" t="s">
        <v>142</v>
      </c>
      <c r="C2135" s="17" t="s">
        <v>217</v>
      </c>
      <c r="D2135" s="17" t="s">
        <v>235</v>
      </c>
      <c r="E2135" s="17" t="s">
        <v>243</v>
      </c>
      <c r="F2135" s="17" t="s">
        <v>140</v>
      </c>
      <c r="G2135" s="17" t="n">
        <v>1</v>
      </c>
      <c r="H2135" s="17" t="n">
        <v>1</v>
      </c>
      <c r="I2135" s="17" t="n">
        <v>1</v>
      </c>
      <c r="J2135" s="17" t="n">
        <v>0</v>
      </c>
      <c r="K2135" s="17" t="n">
        <v>1</v>
      </c>
      <c r="L2135" s="17" t="n">
        <v>55</v>
      </c>
      <c r="M2135" s="17" t="n">
        <v>64</v>
      </c>
      <c r="N2135" s="17" t="n">
        <v>217</v>
      </c>
      <c r="O2135" s="17" t="n">
        <v>0</v>
      </c>
      <c r="P2135" s="17" t="n">
        <v>0</v>
      </c>
      <c r="Q2135" s="17" t="n">
        <v>0</v>
      </c>
      <c r="R2135" s="17" t="n">
        <v>0</v>
      </c>
      <c r="S2135" s="17" t="n">
        <v>0</v>
      </c>
      <c r="T2135" s="17" t="n">
        <v>0</v>
      </c>
    </row>
    <row r="2136" customFormat="false" ht="15" hidden="false" customHeight="true" outlineLevel="0" collapsed="false">
      <c r="A2136" s="17" t="s">
        <v>11097</v>
      </c>
      <c r="B2136" s="17" t="s">
        <v>142</v>
      </c>
      <c r="C2136" s="17" t="s">
        <v>217</v>
      </c>
      <c r="D2136" s="17" t="s">
        <v>235</v>
      </c>
      <c r="E2136" s="17" t="s">
        <v>243</v>
      </c>
      <c r="F2136" s="17" t="s">
        <v>144</v>
      </c>
      <c r="G2136" s="17" t="n">
        <v>1</v>
      </c>
      <c r="H2136" s="17" t="n">
        <v>0</v>
      </c>
      <c r="I2136" s="17" t="n">
        <v>1</v>
      </c>
      <c r="J2136" s="17" t="n">
        <v>0</v>
      </c>
      <c r="K2136" s="17" t="n">
        <v>1</v>
      </c>
      <c r="L2136" s="17" t="n">
        <v>11</v>
      </c>
      <c r="M2136" s="17" t="n">
        <v>0</v>
      </c>
      <c r="N2136" s="17" t="n">
        <v>6</v>
      </c>
      <c r="O2136" s="17" t="n">
        <v>0</v>
      </c>
      <c r="P2136" s="17" t="n">
        <v>0</v>
      </c>
      <c r="Q2136" s="17" t="n">
        <v>0</v>
      </c>
      <c r="R2136" s="17" t="n">
        <v>0</v>
      </c>
      <c r="S2136" s="17" t="n">
        <v>0</v>
      </c>
      <c r="T2136" s="17" t="n">
        <v>0</v>
      </c>
    </row>
    <row r="2137" customFormat="false" ht="15" hidden="false" customHeight="true" outlineLevel="0" collapsed="false">
      <c r="A2137" s="17" t="s">
        <v>11097</v>
      </c>
      <c r="B2137" s="17" t="s">
        <v>142</v>
      </c>
      <c r="C2137" s="17" t="s">
        <v>217</v>
      </c>
      <c r="D2137" s="17" t="s">
        <v>235</v>
      </c>
      <c r="E2137" s="17" t="s">
        <v>243</v>
      </c>
      <c r="F2137" s="17" t="s">
        <v>150</v>
      </c>
      <c r="G2137" s="17" t="n">
        <v>1</v>
      </c>
      <c r="H2137" s="17" t="n">
        <v>1</v>
      </c>
      <c r="I2137" s="17" t="n">
        <v>1</v>
      </c>
      <c r="J2137" s="17" t="n">
        <v>1</v>
      </c>
      <c r="K2137" s="17" t="n">
        <v>1</v>
      </c>
      <c r="L2137" s="17" t="n">
        <v>810</v>
      </c>
      <c r="M2137" s="17" t="n">
        <v>1282</v>
      </c>
      <c r="N2137" s="17" t="n">
        <v>994</v>
      </c>
      <c r="O2137" s="17" t="n">
        <v>213</v>
      </c>
      <c r="P2137" s="17" t="n">
        <v>0</v>
      </c>
      <c r="Q2137" s="17" t="n">
        <v>0</v>
      </c>
      <c r="R2137" s="17" t="n">
        <v>0</v>
      </c>
      <c r="S2137" s="17" t="n">
        <v>0</v>
      </c>
      <c r="T2137" s="17" t="n">
        <v>0</v>
      </c>
    </row>
    <row r="2138" customFormat="false" ht="15" hidden="false" customHeight="true" outlineLevel="0" collapsed="false">
      <c r="A2138" s="17" t="s">
        <v>11097</v>
      </c>
      <c r="B2138" s="17" t="s">
        <v>142</v>
      </c>
      <c r="C2138" s="17" t="s">
        <v>217</v>
      </c>
      <c r="D2138" s="17" t="s">
        <v>235</v>
      </c>
      <c r="E2138" s="17" t="s">
        <v>243</v>
      </c>
      <c r="F2138" s="17" t="s">
        <v>158</v>
      </c>
      <c r="G2138" s="17" t="n">
        <v>1</v>
      </c>
      <c r="H2138" s="17" t="n">
        <v>1</v>
      </c>
      <c r="I2138" s="17" t="n">
        <v>1</v>
      </c>
      <c r="J2138" s="17" t="n">
        <v>1</v>
      </c>
      <c r="K2138" s="17" t="n">
        <v>1</v>
      </c>
      <c r="L2138" s="17" t="n">
        <v>12</v>
      </c>
      <c r="M2138" s="17" t="n">
        <v>28</v>
      </c>
      <c r="N2138" s="17" t="n">
        <v>78</v>
      </c>
      <c r="O2138" s="17" t="n">
        <v>3</v>
      </c>
      <c r="P2138" s="17" t="n">
        <v>0</v>
      </c>
      <c r="Q2138" s="17" t="n">
        <v>0</v>
      </c>
      <c r="R2138" s="17" t="n">
        <v>0</v>
      </c>
      <c r="S2138" s="17" t="n">
        <v>0</v>
      </c>
      <c r="T2138" s="17" t="n">
        <v>0</v>
      </c>
    </row>
    <row r="2139" customFormat="false" ht="15" hidden="false" customHeight="true" outlineLevel="0" collapsed="false">
      <c r="A2139" s="17" t="s">
        <v>11097</v>
      </c>
      <c r="B2139" s="17" t="s">
        <v>142</v>
      </c>
      <c r="C2139" s="17" t="s">
        <v>217</v>
      </c>
      <c r="D2139" s="17" t="s">
        <v>235</v>
      </c>
      <c r="E2139" s="17" t="s">
        <v>243</v>
      </c>
      <c r="F2139" s="17" t="s">
        <v>169</v>
      </c>
      <c r="G2139" s="17" t="n">
        <v>1</v>
      </c>
      <c r="H2139" s="17" t="n">
        <v>1</v>
      </c>
      <c r="I2139" s="17" t="n">
        <v>1</v>
      </c>
      <c r="J2139" s="17" t="n">
        <v>1</v>
      </c>
      <c r="K2139" s="17" t="n">
        <v>1</v>
      </c>
      <c r="L2139" s="17" t="n">
        <v>10</v>
      </c>
      <c r="M2139" s="17" t="n">
        <v>30</v>
      </c>
      <c r="N2139" s="17" t="n">
        <v>59</v>
      </c>
      <c r="O2139" s="17" t="n">
        <v>2</v>
      </c>
      <c r="P2139" s="17" t="n">
        <v>0</v>
      </c>
      <c r="Q2139" s="17" t="n">
        <v>0</v>
      </c>
      <c r="R2139" s="17" t="n">
        <v>0</v>
      </c>
      <c r="S2139" s="17" t="n">
        <v>0</v>
      </c>
      <c r="T2139" s="17" t="n">
        <v>0</v>
      </c>
    </row>
    <row r="2140" customFormat="false" ht="15" hidden="false" customHeight="true" outlineLevel="0" collapsed="false">
      <c r="A2140" s="17" t="s">
        <v>4269</v>
      </c>
      <c r="B2140" s="17" t="s">
        <v>142</v>
      </c>
      <c r="C2140" s="17" t="s">
        <v>134</v>
      </c>
      <c r="D2140" s="17" t="s">
        <v>460</v>
      </c>
      <c r="E2140" s="17" t="s">
        <v>139</v>
      </c>
      <c r="F2140" s="17" t="s">
        <v>7</v>
      </c>
      <c r="G2140" s="17" t="n">
        <v>1</v>
      </c>
      <c r="H2140" s="17" t="n">
        <v>1</v>
      </c>
      <c r="I2140" s="17" t="n">
        <v>1</v>
      </c>
      <c r="J2140" s="17" t="n">
        <v>0</v>
      </c>
      <c r="K2140" s="17" t="n">
        <v>1</v>
      </c>
      <c r="L2140" s="17" t="n">
        <v>36</v>
      </c>
      <c r="M2140" s="17" t="n">
        <v>482</v>
      </c>
      <c r="N2140" s="17" t="n">
        <v>2</v>
      </c>
      <c r="O2140" s="17" t="n">
        <v>0</v>
      </c>
      <c r="P2140" s="17" t="n">
        <v>0</v>
      </c>
      <c r="Q2140" s="17" t="n">
        <v>0</v>
      </c>
      <c r="R2140" s="17" t="n">
        <v>0</v>
      </c>
      <c r="S2140" s="17" t="n">
        <v>0</v>
      </c>
      <c r="T2140" s="17" t="n">
        <v>0</v>
      </c>
    </row>
    <row r="2141" customFormat="false" ht="15" hidden="false" customHeight="true" outlineLevel="0" collapsed="false">
      <c r="A2141" s="17" t="s">
        <v>4269</v>
      </c>
      <c r="B2141" s="17" t="s">
        <v>142</v>
      </c>
      <c r="C2141" s="17" t="s">
        <v>134</v>
      </c>
      <c r="D2141" s="17" t="s">
        <v>460</v>
      </c>
      <c r="E2141" s="17" t="s">
        <v>139</v>
      </c>
      <c r="F2141" s="17" t="s">
        <v>140</v>
      </c>
      <c r="G2141" s="17" t="n">
        <v>0</v>
      </c>
      <c r="H2141" s="17" t="n">
        <v>1</v>
      </c>
      <c r="I2141" s="17" t="n">
        <v>0</v>
      </c>
      <c r="J2141" s="17" t="n">
        <v>0</v>
      </c>
      <c r="K2141" s="17" t="n">
        <v>1</v>
      </c>
      <c r="L2141" s="17" t="n">
        <v>0</v>
      </c>
      <c r="M2141" s="17" t="n">
        <v>164</v>
      </c>
      <c r="N2141" s="17" t="n">
        <v>0</v>
      </c>
      <c r="O2141" s="17" t="n">
        <v>0</v>
      </c>
      <c r="P2141" s="17" t="n">
        <v>0</v>
      </c>
      <c r="Q2141" s="17" t="n">
        <v>0</v>
      </c>
      <c r="R2141" s="17" t="n">
        <v>0</v>
      </c>
      <c r="S2141" s="17" t="n">
        <v>0</v>
      </c>
      <c r="T2141" s="17" t="n">
        <v>0</v>
      </c>
    </row>
    <row r="2142" customFormat="false" ht="15" hidden="false" customHeight="true" outlineLevel="0" collapsed="false">
      <c r="A2142" s="17" t="s">
        <v>4269</v>
      </c>
      <c r="B2142" s="17" t="s">
        <v>142</v>
      </c>
      <c r="C2142" s="17" t="s">
        <v>134</v>
      </c>
      <c r="D2142" s="17" t="s">
        <v>460</v>
      </c>
      <c r="E2142" s="17" t="s">
        <v>139</v>
      </c>
      <c r="F2142" s="17" t="s">
        <v>144</v>
      </c>
      <c r="G2142" s="17" t="n">
        <v>1</v>
      </c>
      <c r="H2142" s="17" t="n">
        <v>1</v>
      </c>
      <c r="I2142" s="17" t="n">
        <v>1</v>
      </c>
      <c r="J2142" s="17" t="n">
        <v>0</v>
      </c>
      <c r="K2142" s="17" t="n">
        <v>1</v>
      </c>
      <c r="L2142" s="17" t="n">
        <v>36</v>
      </c>
      <c r="M2142" s="17" t="n">
        <v>318</v>
      </c>
      <c r="N2142" s="17" t="n">
        <v>2</v>
      </c>
      <c r="O2142" s="17" t="n">
        <v>0</v>
      </c>
      <c r="P2142" s="17" t="n">
        <v>0</v>
      </c>
      <c r="Q2142" s="17" t="n">
        <v>0</v>
      </c>
      <c r="R2142" s="17" t="n">
        <v>0</v>
      </c>
      <c r="S2142" s="17" t="n">
        <v>0</v>
      </c>
      <c r="T2142" s="17" t="n">
        <v>0</v>
      </c>
    </row>
    <row r="2143" customFormat="false" ht="15" hidden="false" customHeight="true" outlineLevel="0" collapsed="false">
      <c r="A2143" s="17" t="s">
        <v>4269</v>
      </c>
      <c r="B2143" s="17" t="s">
        <v>142</v>
      </c>
      <c r="C2143" s="17" t="s">
        <v>134</v>
      </c>
      <c r="D2143" s="17" t="s">
        <v>135</v>
      </c>
      <c r="E2143" s="17" t="s">
        <v>139</v>
      </c>
      <c r="F2143" s="17" t="s">
        <v>7</v>
      </c>
      <c r="G2143" s="17" t="n">
        <v>2</v>
      </c>
      <c r="H2143" s="17" t="n">
        <v>1</v>
      </c>
      <c r="I2143" s="17" t="n">
        <v>1</v>
      </c>
      <c r="J2143" s="17" t="n">
        <v>0</v>
      </c>
      <c r="K2143" s="17" t="n">
        <v>2</v>
      </c>
      <c r="L2143" s="17" t="n">
        <v>11</v>
      </c>
      <c r="M2143" s="17" t="n">
        <v>41</v>
      </c>
      <c r="N2143" s="17" t="n">
        <v>11</v>
      </c>
      <c r="O2143" s="17" t="n">
        <v>0</v>
      </c>
      <c r="P2143" s="17" t="n">
        <v>0</v>
      </c>
      <c r="Q2143" s="17" t="n">
        <v>0</v>
      </c>
      <c r="R2143" s="17" t="n">
        <v>0</v>
      </c>
      <c r="S2143" s="17" t="n">
        <v>0</v>
      </c>
      <c r="T2143" s="17" t="n">
        <v>0</v>
      </c>
    </row>
    <row r="2144" customFormat="false" ht="15" hidden="false" customHeight="true" outlineLevel="0" collapsed="false">
      <c r="A2144" s="17" t="s">
        <v>4269</v>
      </c>
      <c r="B2144" s="17" t="s">
        <v>142</v>
      </c>
      <c r="C2144" s="17" t="s">
        <v>134</v>
      </c>
      <c r="D2144" s="17" t="s">
        <v>135</v>
      </c>
      <c r="E2144" s="17" t="s">
        <v>139</v>
      </c>
      <c r="F2144" s="17" t="s">
        <v>144</v>
      </c>
      <c r="G2144" s="17" t="n">
        <v>2</v>
      </c>
      <c r="H2144" s="17" t="n">
        <v>1</v>
      </c>
      <c r="I2144" s="17" t="n">
        <v>1</v>
      </c>
      <c r="J2144" s="17" t="n">
        <v>0</v>
      </c>
      <c r="K2144" s="17" t="n">
        <v>2</v>
      </c>
      <c r="L2144" s="17" t="n">
        <v>11</v>
      </c>
      <c r="M2144" s="17" t="n">
        <v>41</v>
      </c>
      <c r="N2144" s="17" t="n">
        <v>11</v>
      </c>
      <c r="O2144" s="17" t="n">
        <v>0</v>
      </c>
      <c r="P2144" s="17" t="n">
        <v>0</v>
      </c>
      <c r="Q2144" s="17" t="n">
        <v>0</v>
      </c>
      <c r="R2144" s="17" t="n">
        <v>0</v>
      </c>
      <c r="S2144" s="17" t="n">
        <v>0</v>
      </c>
      <c r="T2144" s="17" t="n">
        <v>0</v>
      </c>
    </row>
    <row r="2145" customFormat="false" ht="15" hidden="false" customHeight="true" outlineLevel="0" collapsed="false">
      <c r="A2145" s="17" t="s">
        <v>4269</v>
      </c>
      <c r="B2145" s="17" t="s">
        <v>142</v>
      </c>
      <c r="C2145" s="17" t="s">
        <v>148</v>
      </c>
      <c r="D2145" s="17" t="s">
        <v>14443</v>
      </c>
      <c r="E2145" s="17" t="s">
        <v>139</v>
      </c>
      <c r="F2145" s="17" t="s">
        <v>7</v>
      </c>
      <c r="G2145" s="17" t="n">
        <v>1</v>
      </c>
      <c r="H2145" s="17" t="n">
        <v>0</v>
      </c>
      <c r="I2145" s="17" t="n">
        <v>1</v>
      </c>
      <c r="J2145" s="17" t="n">
        <v>0</v>
      </c>
      <c r="K2145" s="17" t="n">
        <v>2</v>
      </c>
      <c r="L2145" s="17" t="n">
        <v>0</v>
      </c>
      <c r="M2145" s="17" t="n">
        <v>0</v>
      </c>
      <c r="N2145" s="17" t="n">
        <v>5</v>
      </c>
      <c r="O2145" s="17" t="n">
        <v>0</v>
      </c>
      <c r="P2145" s="17" t="n">
        <v>0</v>
      </c>
      <c r="Q2145" s="17" t="n">
        <v>0</v>
      </c>
      <c r="R2145" s="17" t="n">
        <v>0</v>
      </c>
      <c r="S2145" s="17" t="n">
        <v>0</v>
      </c>
      <c r="T2145" s="17" t="n">
        <v>0</v>
      </c>
    </row>
    <row r="2146" customFormat="false" ht="15" hidden="false" customHeight="true" outlineLevel="0" collapsed="false">
      <c r="A2146" s="17" t="s">
        <v>4269</v>
      </c>
      <c r="B2146" s="17" t="s">
        <v>142</v>
      </c>
      <c r="C2146" s="17" t="s">
        <v>148</v>
      </c>
      <c r="D2146" s="17" t="s">
        <v>14443</v>
      </c>
      <c r="E2146" s="17" t="s">
        <v>139</v>
      </c>
      <c r="F2146" s="17" t="s">
        <v>150</v>
      </c>
      <c r="G2146" s="17" t="n">
        <v>1</v>
      </c>
      <c r="H2146" s="17" t="n">
        <v>0</v>
      </c>
      <c r="I2146" s="17" t="n">
        <v>1</v>
      </c>
      <c r="J2146" s="17" t="n">
        <v>0</v>
      </c>
      <c r="K2146" s="17" t="n">
        <v>2</v>
      </c>
      <c r="L2146" s="17" t="n">
        <v>0</v>
      </c>
      <c r="M2146" s="17" t="n">
        <v>0</v>
      </c>
      <c r="N2146" s="17" t="n">
        <v>3</v>
      </c>
      <c r="O2146" s="17" t="n">
        <v>0</v>
      </c>
      <c r="P2146" s="17" t="n">
        <v>0</v>
      </c>
      <c r="Q2146" s="17" t="n">
        <v>0</v>
      </c>
      <c r="R2146" s="17" t="n">
        <v>0</v>
      </c>
      <c r="S2146" s="17" t="n">
        <v>0</v>
      </c>
      <c r="T2146" s="17" t="n">
        <v>0</v>
      </c>
    </row>
    <row r="2147" customFormat="false" ht="15" hidden="false" customHeight="true" outlineLevel="0" collapsed="false">
      <c r="A2147" s="17" t="s">
        <v>4269</v>
      </c>
      <c r="B2147" s="17" t="s">
        <v>142</v>
      </c>
      <c r="C2147" s="17" t="s">
        <v>148</v>
      </c>
      <c r="D2147" s="17" t="s">
        <v>14443</v>
      </c>
      <c r="E2147" s="17" t="s">
        <v>139</v>
      </c>
      <c r="F2147" s="17" t="s">
        <v>158</v>
      </c>
      <c r="G2147" s="17" t="n">
        <v>0</v>
      </c>
      <c r="H2147" s="17" t="n">
        <v>0</v>
      </c>
      <c r="I2147" s="17" t="n">
        <v>1</v>
      </c>
      <c r="J2147" s="17" t="n">
        <v>0</v>
      </c>
      <c r="K2147" s="17" t="n">
        <v>1</v>
      </c>
      <c r="L2147" s="17" t="n">
        <v>0</v>
      </c>
      <c r="M2147" s="17" t="n">
        <v>0</v>
      </c>
      <c r="N2147" s="17" t="n">
        <v>2</v>
      </c>
      <c r="O2147" s="17" t="n">
        <v>0</v>
      </c>
      <c r="P2147" s="17" t="n">
        <v>0</v>
      </c>
      <c r="Q2147" s="17" t="n">
        <v>0</v>
      </c>
      <c r="R2147" s="17" t="n">
        <v>0</v>
      </c>
      <c r="S2147" s="17" t="n">
        <v>0</v>
      </c>
      <c r="T2147" s="17" t="n">
        <v>0</v>
      </c>
    </row>
    <row r="2148" customFormat="false" ht="15" hidden="false" customHeight="true" outlineLevel="0" collapsed="false">
      <c r="A2148" s="17" t="s">
        <v>4269</v>
      </c>
      <c r="B2148" s="17" t="s">
        <v>142</v>
      </c>
      <c r="C2148" s="17" t="s">
        <v>217</v>
      </c>
      <c r="D2148" s="17" t="s">
        <v>235</v>
      </c>
      <c r="E2148" s="17" t="s">
        <v>139</v>
      </c>
      <c r="F2148" s="17" t="s">
        <v>7</v>
      </c>
      <c r="G2148" s="17" t="n">
        <v>0</v>
      </c>
      <c r="H2148" s="17" t="n">
        <v>0</v>
      </c>
      <c r="I2148" s="17" t="n">
        <v>2</v>
      </c>
      <c r="J2148" s="17" t="n">
        <v>1</v>
      </c>
      <c r="K2148" s="17" t="n">
        <v>2</v>
      </c>
      <c r="L2148" s="17" t="n">
        <v>0</v>
      </c>
      <c r="M2148" s="17" t="n">
        <v>0</v>
      </c>
      <c r="N2148" s="17" t="n">
        <v>33</v>
      </c>
      <c r="O2148" s="17" t="n">
        <v>123</v>
      </c>
      <c r="P2148" s="17" t="n">
        <v>0</v>
      </c>
      <c r="Q2148" s="17" t="n">
        <v>0</v>
      </c>
      <c r="R2148" s="17" t="n">
        <v>0</v>
      </c>
      <c r="S2148" s="17" t="n">
        <v>0</v>
      </c>
      <c r="T2148" s="17" t="n">
        <v>0</v>
      </c>
    </row>
    <row r="2149" customFormat="false" ht="15" hidden="false" customHeight="true" outlineLevel="0" collapsed="false">
      <c r="A2149" s="17" t="s">
        <v>4269</v>
      </c>
      <c r="B2149" s="17" t="s">
        <v>142</v>
      </c>
      <c r="C2149" s="17" t="s">
        <v>217</v>
      </c>
      <c r="D2149" s="17" t="s">
        <v>235</v>
      </c>
      <c r="E2149" s="17" t="s">
        <v>139</v>
      </c>
      <c r="F2149" s="17" t="s">
        <v>150</v>
      </c>
      <c r="G2149" s="17" t="n">
        <v>0</v>
      </c>
      <c r="H2149" s="17" t="n">
        <v>0</v>
      </c>
      <c r="I2149" s="17" t="n">
        <v>2</v>
      </c>
      <c r="J2149" s="17" t="n">
        <v>1</v>
      </c>
      <c r="K2149" s="17" t="n">
        <v>2</v>
      </c>
      <c r="L2149" s="17" t="n">
        <v>0</v>
      </c>
      <c r="M2149" s="17" t="n">
        <v>0</v>
      </c>
      <c r="N2149" s="17" t="n">
        <v>22</v>
      </c>
      <c r="O2149" s="17" t="n">
        <v>39</v>
      </c>
      <c r="P2149" s="17" t="n">
        <v>0</v>
      </c>
      <c r="Q2149" s="17" t="n">
        <v>0</v>
      </c>
      <c r="R2149" s="17" t="n">
        <v>0</v>
      </c>
      <c r="S2149" s="17" t="n">
        <v>0</v>
      </c>
      <c r="T2149" s="17" t="n">
        <v>0</v>
      </c>
    </row>
    <row r="2150" customFormat="false" ht="15" hidden="false" customHeight="true" outlineLevel="0" collapsed="false">
      <c r="A2150" s="17" t="s">
        <v>4269</v>
      </c>
      <c r="B2150" s="17" t="s">
        <v>142</v>
      </c>
      <c r="C2150" s="17" t="s">
        <v>217</v>
      </c>
      <c r="D2150" s="17" t="s">
        <v>235</v>
      </c>
      <c r="E2150" s="17" t="s">
        <v>139</v>
      </c>
      <c r="F2150" s="17" t="s">
        <v>158</v>
      </c>
      <c r="G2150" s="17" t="n">
        <v>0</v>
      </c>
      <c r="H2150" s="17" t="n">
        <v>0</v>
      </c>
      <c r="I2150" s="17" t="n">
        <v>0</v>
      </c>
      <c r="J2150" s="17" t="n">
        <v>1</v>
      </c>
      <c r="K2150" s="17" t="n">
        <v>1</v>
      </c>
      <c r="L2150" s="17" t="n">
        <v>0</v>
      </c>
      <c r="M2150" s="17" t="n">
        <v>0</v>
      </c>
      <c r="N2150" s="17" t="n">
        <v>0</v>
      </c>
      <c r="O2150" s="17" t="n">
        <v>61</v>
      </c>
      <c r="P2150" s="17" t="n">
        <v>0</v>
      </c>
      <c r="Q2150" s="17" t="n">
        <v>0</v>
      </c>
      <c r="R2150" s="17" t="n">
        <v>0</v>
      </c>
      <c r="S2150" s="17" t="n">
        <v>0</v>
      </c>
      <c r="T2150" s="17" t="n">
        <v>0</v>
      </c>
    </row>
    <row r="2151" customFormat="false" ht="15" hidden="false" customHeight="true" outlineLevel="0" collapsed="false">
      <c r="A2151" s="17" t="s">
        <v>4269</v>
      </c>
      <c r="B2151" s="17" t="s">
        <v>142</v>
      </c>
      <c r="C2151" s="17" t="s">
        <v>217</v>
      </c>
      <c r="D2151" s="17" t="s">
        <v>235</v>
      </c>
      <c r="E2151" s="17" t="s">
        <v>139</v>
      </c>
      <c r="F2151" s="17" t="s">
        <v>169</v>
      </c>
      <c r="G2151" s="17" t="n">
        <v>0</v>
      </c>
      <c r="H2151" s="17" t="n">
        <v>0</v>
      </c>
      <c r="I2151" s="17" t="n">
        <v>1</v>
      </c>
      <c r="J2151" s="17" t="n">
        <v>1</v>
      </c>
      <c r="K2151" s="17" t="n">
        <v>1</v>
      </c>
      <c r="L2151" s="17" t="n">
        <v>0</v>
      </c>
      <c r="M2151" s="17" t="n">
        <v>0</v>
      </c>
      <c r="N2151" s="17" t="n">
        <v>11</v>
      </c>
      <c r="O2151" s="17" t="n">
        <v>23</v>
      </c>
      <c r="P2151" s="17" t="n">
        <v>0</v>
      </c>
      <c r="Q2151" s="17" t="n">
        <v>0</v>
      </c>
      <c r="R2151" s="17" t="n">
        <v>0</v>
      </c>
      <c r="S2151" s="17" t="n">
        <v>0</v>
      </c>
      <c r="T2151" s="17" t="n">
        <v>0</v>
      </c>
    </row>
    <row r="2152" customFormat="false" ht="15" hidden="false" customHeight="true" outlineLevel="0" collapsed="false">
      <c r="A2152" s="17" t="s">
        <v>4269</v>
      </c>
      <c r="B2152" s="17" t="s">
        <v>142</v>
      </c>
      <c r="C2152" s="17" t="s">
        <v>217</v>
      </c>
      <c r="D2152" s="17" t="s">
        <v>218</v>
      </c>
      <c r="E2152" s="17" t="s">
        <v>243</v>
      </c>
      <c r="F2152" s="17" t="s">
        <v>7</v>
      </c>
      <c r="G2152" s="17" t="n">
        <v>2</v>
      </c>
      <c r="H2152" s="17" t="n">
        <v>2</v>
      </c>
      <c r="I2152" s="17" t="n">
        <v>2</v>
      </c>
      <c r="J2152" s="17" t="n">
        <v>2</v>
      </c>
      <c r="K2152" s="17" t="n">
        <v>2</v>
      </c>
      <c r="L2152" s="17" t="n">
        <v>318</v>
      </c>
      <c r="M2152" s="17" t="n">
        <v>373</v>
      </c>
      <c r="N2152" s="17" t="n">
        <v>340</v>
      </c>
      <c r="O2152" s="17" t="n">
        <v>410</v>
      </c>
      <c r="P2152" s="17" t="n">
        <v>0</v>
      </c>
      <c r="Q2152" s="17" t="n">
        <v>0</v>
      </c>
      <c r="R2152" s="17" t="n">
        <v>0</v>
      </c>
      <c r="S2152" s="17" t="n">
        <v>0</v>
      </c>
      <c r="T2152" s="17" t="n">
        <v>0</v>
      </c>
    </row>
    <row r="2153" customFormat="false" ht="15" hidden="false" customHeight="true" outlineLevel="0" collapsed="false">
      <c r="A2153" s="17" t="s">
        <v>4269</v>
      </c>
      <c r="B2153" s="17" t="s">
        <v>142</v>
      </c>
      <c r="C2153" s="17" t="s">
        <v>217</v>
      </c>
      <c r="D2153" s="17" t="s">
        <v>218</v>
      </c>
      <c r="E2153" s="17" t="s">
        <v>243</v>
      </c>
      <c r="F2153" s="17" t="s">
        <v>140</v>
      </c>
      <c r="G2153" s="17" t="n">
        <v>1</v>
      </c>
      <c r="H2153" s="17" t="n">
        <v>1</v>
      </c>
      <c r="I2153" s="17" t="n">
        <v>1</v>
      </c>
      <c r="J2153" s="17" t="n">
        <v>2</v>
      </c>
      <c r="K2153" s="17" t="n">
        <v>2</v>
      </c>
      <c r="L2153" s="17" t="n">
        <v>42</v>
      </c>
      <c r="M2153" s="17" t="n">
        <v>67</v>
      </c>
      <c r="N2153" s="17" t="n">
        <v>2</v>
      </c>
      <c r="O2153" s="17" t="n">
        <v>159</v>
      </c>
      <c r="P2153" s="17" t="n">
        <v>0</v>
      </c>
      <c r="Q2153" s="17" t="n">
        <v>0</v>
      </c>
      <c r="R2153" s="17" t="n">
        <v>0</v>
      </c>
      <c r="S2153" s="17" t="n">
        <v>0</v>
      </c>
      <c r="T2153" s="17" t="n">
        <v>0</v>
      </c>
    </row>
    <row r="2154" customFormat="false" ht="15" hidden="false" customHeight="true" outlineLevel="0" collapsed="false">
      <c r="A2154" s="17" t="s">
        <v>4269</v>
      </c>
      <c r="B2154" s="17" t="s">
        <v>142</v>
      </c>
      <c r="C2154" s="17" t="s">
        <v>217</v>
      </c>
      <c r="D2154" s="17" t="s">
        <v>218</v>
      </c>
      <c r="E2154" s="17" t="s">
        <v>243</v>
      </c>
      <c r="F2154" s="17" t="s">
        <v>144</v>
      </c>
      <c r="G2154" s="17" t="n">
        <v>1</v>
      </c>
      <c r="H2154" s="17" t="n">
        <v>1</v>
      </c>
      <c r="I2154" s="17" t="n">
        <v>1</v>
      </c>
      <c r="J2154" s="17" t="n">
        <v>0</v>
      </c>
      <c r="K2154" s="17" t="n">
        <v>1</v>
      </c>
      <c r="L2154" s="17" t="n">
        <v>9</v>
      </c>
      <c r="M2154" s="17" t="n">
        <v>4</v>
      </c>
      <c r="N2154" s="17" t="n">
        <v>1</v>
      </c>
      <c r="O2154" s="17" t="n">
        <v>0</v>
      </c>
      <c r="P2154" s="17" t="n">
        <v>0</v>
      </c>
      <c r="Q2154" s="17" t="n">
        <v>0</v>
      </c>
      <c r="R2154" s="17" t="n">
        <v>0</v>
      </c>
      <c r="S2154" s="17" t="n">
        <v>0</v>
      </c>
      <c r="T2154" s="17" t="n">
        <v>0</v>
      </c>
    </row>
    <row r="2155" customFormat="false" ht="15" hidden="false" customHeight="true" outlineLevel="0" collapsed="false">
      <c r="A2155" s="17" t="s">
        <v>4269</v>
      </c>
      <c r="B2155" s="17" t="s">
        <v>142</v>
      </c>
      <c r="C2155" s="17" t="s">
        <v>217</v>
      </c>
      <c r="D2155" s="17" t="s">
        <v>218</v>
      </c>
      <c r="E2155" s="17" t="s">
        <v>243</v>
      </c>
      <c r="F2155" s="17" t="s">
        <v>150</v>
      </c>
      <c r="G2155" s="17" t="n">
        <v>2</v>
      </c>
      <c r="H2155" s="17" t="n">
        <v>2</v>
      </c>
      <c r="I2155" s="17" t="n">
        <v>2</v>
      </c>
      <c r="J2155" s="17" t="n">
        <v>2</v>
      </c>
      <c r="K2155" s="17" t="n">
        <v>2</v>
      </c>
      <c r="L2155" s="17" t="n">
        <v>147</v>
      </c>
      <c r="M2155" s="17" t="n">
        <v>64</v>
      </c>
      <c r="N2155" s="17" t="n">
        <v>289</v>
      </c>
      <c r="O2155" s="17" t="n">
        <v>210</v>
      </c>
      <c r="P2155" s="17" t="n">
        <v>0</v>
      </c>
      <c r="Q2155" s="17" t="n">
        <v>0</v>
      </c>
      <c r="R2155" s="17" t="n">
        <v>0</v>
      </c>
      <c r="S2155" s="17" t="n">
        <v>0</v>
      </c>
      <c r="T2155" s="17" t="n">
        <v>0</v>
      </c>
    </row>
    <row r="2156" customFormat="false" ht="15" hidden="false" customHeight="true" outlineLevel="0" collapsed="false">
      <c r="A2156" s="17" t="s">
        <v>4269</v>
      </c>
      <c r="B2156" s="17" t="s">
        <v>142</v>
      </c>
      <c r="C2156" s="17" t="s">
        <v>217</v>
      </c>
      <c r="D2156" s="17" t="s">
        <v>218</v>
      </c>
      <c r="E2156" s="17" t="s">
        <v>243</v>
      </c>
      <c r="F2156" s="17" t="s">
        <v>158</v>
      </c>
      <c r="G2156" s="17" t="n">
        <v>2</v>
      </c>
      <c r="H2156" s="17" t="n">
        <v>1</v>
      </c>
      <c r="I2156" s="17" t="n">
        <v>1</v>
      </c>
      <c r="J2156" s="17" t="n">
        <v>2</v>
      </c>
      <c r="K2156" s="17" t="n">
        <v>2</v>
      </c>
      <c r="L2156" s="17" t="n">
        <v>9</v>
      </c>
      <c r="M2156" s="17" t="n">
        <v>3</v>
      </c>
      <c r="N2156" s="17" t="n">
        <v>48</v>
      </c>
      <c r="O2156" s="17" t="n">
        <v>38</v>
      </c>
      <c r="P2156" s="17" t="n">
        <v>0</v>
      </c>
      <c r="Q2156" s="17" t="n">
        <v>0</v>
      </c>
      <c r="R2156" s="17" t="n">
        <v>0</v>
      </c>
      <c r="S2156" s="17" t="n">
        <v>0</v>
      </c>
      <c r="T2156" s="17" t="n">
        <v>0</v>
      </c>
    </row>
    <row r="2157" customFormat="false" ht="15" hidden="false" customHeight="true" outlineLevel="0" collapsed="false">
      <c r="A2157" s="17" t="s">
        <v>4269</v>
      </c>
      <c r="B2157" s="17" t="s">
        <v>142</v>
      </c>
      <c r="C2157" s="17" t="s">
        <v>217</v>
      </c>
      <c r="D2157" s="17" t="s">
        <v>218</v>
      </c>
      <c r="E2157" s="17" t="s">
        <v>243</v>
      </c>
      <c r="F2157" s="17" t="s">
        <v>169</v>
      </c>
      <c r="G2157" s="17" t="n">
        <v>1</v>
      </c>
      <c r="H2157" s="17" t="n">
        <v>1</v>
      </c>
      <c r="I2157" s="17" t="n">
        <v>0</v>
      </c>
      <c r="J2157" s="17" t="n">
        <v>1</v>
      </c>
      <c r="K2157" s="17" t="n">
        <v>1</v>
      </c>
      <c r="L2157" s="17" t="n">
        <v>111</v>
      </c>
      <c r="M2157" s="17" t="n">
        <v>235</v>
      </c>
      <c r="N2157" s="17" t="n">
        <v>0</v>
      </c>
      <c r="O2157" s="17" t="n">
        <v>3</v>
      </c>
      <c r="P2157" s="17" t="n">
        <v>0</v>
      </c>
      <c r="Q2157" s="17" t="n">
        <v>0</v>
      </c>
      <c r="R2157" s="17" t="n">
        <v>0</v>
      </c>
      <c r="S2157" s="17" t="n">
        <v>0</v>
      </c>
      <c r="T2157" s="17" t="n">
        <v>0</v>
      </c>
    </row>
    <row r="2158" customFormat="false" ht="15" hidden="false" customHeight="true" outlineLevel="0" collapsed="false">
      <c r="A2158" s="17" t="s">
        <v>4269</v>
      </c>
      <c r="B2158" s="17" t="s">
        <v>142</v>
      </c>
      <c r="C2158" s="17" t="s">
        <v>217</v>
      </c>
      <c r="D2158" s="17" t="s">
        <v>218</v>
      </c>
      <c r="E2158" s="17" t="s">
        <v>139</v>
      </c>
      <c r="F2158" s="17" t="s">
        <v>7</v>
      </c>
      <c r="G2158" s="17" t="n">
        <v>1</v>
      </c>
      <c r="H2158" s="17" t="n">
        <v>1</v>
      </c>
      <c r="I2158" s="17" t="n">
        <v>1</v>
      </c>
      <c r="J2158" s="17" t="n">
        <v>1</v>
      </c>
      <c r="K2158" s="17" t="n">
        <v>1</v>
      </c>
      <c r="L2158" s="17" t="n">
        <v>9</v>
      </c>
      <c r="M2158" s="17" t="n">
        <v>36</v>
      </c>
      <c r="N2158" s="17" t="n">
        <v>157</v>
      </c>
      <c r="O2158" s="17" t="n">
        <v>43</v>
      </c>
      <c r="P2158" s="17" t="n">
        <v>0</v>
      </c>
      <c r="Q2158" s="17" t="n">
        <v>0</v>
      </c>
      <c r="R2158" s="17" t="n">
        <v>0</v>
      </c>
      <c r="S2158" s="17" t="n">
        <v>0</v>
      </c>
      <c r="T2158" s="17" t="n">
        <v>0</v>
      </c>
    </row>
    <row r="2159" customFormat="false" ht="15" hidden="false" customHeight="true" outlineLevel="0" collapsed="false">
      <c r="A2159" s="17" t="s">
        <v>4269</v>
      </c>
      <c r="B2159" s="17" t="s">
        <v>142</v>
      </c>
      <c r="C2159" s="17" t="s">
        <v>217</v>
      </c>
      <c r="D2159" s="17" t="s">
        <v>218</v>
      </c>
      <c r="E2159" s="17" t="s">
        <v>139</v>
      </c>
      <c r="F2159" s="17" t="s">
        <v>144</v>
      </c>
      <c r="G2159" s="17" t="n">
        <v>0</v>
      </c>
      <c r="H2159" s="17" t="n">
        <v>0</v>
      </c>
      <c r="I2159" s="17" t="n">
        <v>0</v>
      </c>
      <c r="J2159" s="17" t="n">
        <v>1</v>
      </c>
      <c r="K2159" s="17" t="n">
        <v>1</v>
      </c>
      <c r="L2159" s="17" t="n">
        <v>0</v>
      </c>
      <c r="M2159" s="17" t="n">
        <v>0</v>
      </c>
      <c r="N2159" s="17" t="n">
        <v>0</v>
      </c>
      <c r="O2159" s="17" t="n">
        <v>2</v>
      </c>
      <c r="P2159" s="17" t="n">
        <v>0</v>
      </c>
      <c r="Q2159" s="17" t="n">
        <v>0</v>
      </c>
      <c r="R2159" s="17" t="n">
        <v>0</v>
      </c>
      <c r="S2159" s="17" t="n">
        <v>0</v>
      </c>
      <c r="T2159" s="17" t="n">
        <v>0</v>
      </c>
    </row>
    <row r="2160" customFormat="false" ht="15" hidden="false" customHeight="true" outlineLevel="0" collapsed="false">
      <c r="A2160" s="17" t="s">
        <v>4269</v>
      </c>
      <c r="B2160" s="17" t="s">
        <v>142</v>
      </c>
      <c r="C2160" s="17" t="s">
        <v>217</v>
      </c>
      <c r="D2160" s="17" t="s">
        <v>218</v>
      </c>
      <c r="E2160" s="17" t="s">
        <v>139</v>
      </c>
      <c r="F2160" s="17" t="s">
        <v>150</v>
      </c>
      <c r="G2160" s="17" t="n">
        <v>1</v>
      </c>
      <c r="H2160" s="17" t="n">
        <v>1</v>
      </c>
      <c r="I2160" s="17" t="n">
        <v>1</v>
      </c>
      <c r="J2160" s="17" t="n">
        <v>1</v>
      </c>
      <c r="K2160" s="17" t="n">
        <v>1</v>
      </c>
      <c r="L2160" s="17" t="n">
        <v>9</v>
      </c>
      <c r="M2160" s="17" t="n">
        <v>19</v>
      </c>
      <c r="N2160" s="17" t="n">
        <v>101</v>
      </c>
      <c r="O2160" s="17" t="n">
        <v>30</v>
      </c>
      <c r="P2160" s="17" t="n">
        <v>0</v>
      </c>
      <c r="Q2160" s="17" t="n">
        <v>0</v>
      </c>
      <c r="R2160" s="17" t="n">
        <v>0</v>
      </c>
      <c r="S2160" s="17" t="n">
        <v>0</v>
      </c>
      <c r="T2160" s="17" t="n">
        <v>0</v>
      </c>
    </row>
    <row r="2161" customFormat="false" ht="15" hidden="false" customHeight="true" outlineLevel="0" collapsed="false">
      <c r="A2161" s="17" t="s">
        <v>4269</v>
      </c>
      <c r="B2161" s="17" t="s">
        <v>142</v>
      </c>
      <c r="C2161" s="17" t="s">
        <v>217</v>
      </c>
      <c r="D2161" s="17" t="s">
        <v>218</v>
      </c>
      <c r="E2161" s="17" t="s">
        <v>139</v>
      </c>
      <c r="F2161" s="17" t="s">
        <v>166</v>
      </c>
      <c r="G2161" s="17" t="n">
        <v>0</v>
      </c>
      <c r="H2161" s="17" t="n">
        <v>1</v>
      </c>
      <c r="I2161" s="17" t="n">
        <v>0</v>
      </c>
      <c r="J2161" s="17" t="n">
        <v>0</v>
      </c>
      <c r="K2161" s="17" t="n">
        <v>1</v>
      </c>
      <c r="L2161" s="17" t="n">
        <v>0</v>
      </c>
      <c r="M2161" s="17" t="n">
        <v>4</v>
      </c>
      <c r="N2161" s="17" t="n">
        <v>0</v>
      </c>
      <c r="O2161" s="17" t="n">
        <v>0</v>
      </c>
      <c r="P2161" s="17" t="n">
        <v>0</v>
      </c>
      <c r="Q2161" s="17" t="n">
        <v>0</v>
      </c>
      <c r="R2161" s="17" t="n">
        <v>0</v>
      </c>
      <c r="S2161" s="17" t="n">
        <v>0</v>
      </c>
      <c r="T2161" s="17" t="n">
        <v>0</v>
      </c>
    </row>
    <row r="2162" customFormat="false" ht="15" hidden="false" customHeight="true" outlineLevel="0" collapsed="false">
      <c r="A2162" s="17" t="s">
        <v>4269</v>
      </c>
      <c r="B2162" s="17" t="s">
        <v>142</v>
      </c>
      <c r="C2162" s="17" t="s">
        <v>217</v>
      </c>
      <c r="D2162" s="17" t="s">
        <v>218</v>
      </c>
      <c r="E2162" s="17" t="s">
        <v>139</v>
      </c>
      <c r="F2162" s="17" t="s">
        <v>158</v>
      </c>
      <c r="G2162" s="17" t="n">
        <v>0</v>
      </c>
      <c r="H2162" s="17" t="n">
        <v>1</v>
      </c>
      <c r="I2162" s="17" t="n">
        <v>1</v>
      </c>
      <c r="J2162" s="17" t="n">
        <v>1</v>
      </c>
      <c r="K2162" s="17" t="n">
        <v>1</v>
      </c>
      <c r="L2162" s="17" t="n">
        <v>0</v>
      </c>
      <c r="M2162" s="17" t="n">
        <v>10</v>
      </c>
      <c r="N2162" s="17" t="n">
        <v>55</v>
      </c>
      <c r="O2162" s="17" t="n">
        <v>11</v>
      </c>
      <c r="P2162" s="17" t="n">
        <v>0</v>
      </c>
      <c r="Q2162" s="17" t="n">
        <v>0</v>
      </c>
      <c r="R2162" s="17" t="n">
        <v>0</v>
      </c>
      <c r="S2162" s="17" t="n">
        <v>0</v>
      </c>
      <c r="T2162" s="17" t="n">
        <v>0</v>
      </c>
    </row>
    <row r="2163" customFormat="false" ht="15" hidden="false" customHeight="true" outlineLevel="0" collapsed="false">
      <c r="A2163" s="17" t="s">
        <v>4269</v>
      </c>
      <c r="B2163" s="17" t="s">
        <v>142</v>
      </c>
      <c r="C2163" s="17" t="s">
        <v>217</v>
      </c>
      <c r="D2163" s="17" t="s">
        <v>218</v>
      </c>
      <c r="E2163" s="17" t="s">
        <v>139</v>
      </c>
      <c r="F2163" s="17" t="s">
        <v>169</v>
      </c>
      <c r="G2163" s="17" t="n">
        <v>0</v>
      </c>
      <c r="H2163" s="17" t="n">
        <v>1</v>
      </c>
      <c r="I2163" s="17" t="n">
        <v>1</v>
      </c>
      <c r="J2163" s="17" t="n">
        <v>0</v>
      </c>
      <c r="K2163" s="17" t="n">
        <v>1</v>
      </c>
      <c r="L2163" s="17" t="n">
        <v>0</v>
      </c>
      <c r="M2163" s="17" t="n">
        <v>3</v>
      </c>
      <c r="N2163" s="17" t="n">
        <v>1</v>
      </c>
      <c r="O2163" s="17" t="n">
        <v>0</v>
      </c>
      <c r="P2163" s="17" t="n">
        <v>0</v>
      </c>
      <c r="Q2163" s="17" t="n">
        <v>0</v>
      </c>
      <c r="R2163" s="17" t="n">
        <v>0</v>
      </c>
      <c r="S2163" s="17" t="n">
        <v>0</v>
      </c>
      <c r="T2163" s="17" t="n">
        <v>0</v>
      </c>
    </row>
    <row r="2164" customFormat="false" ht="15" hidden="false" customHeight="true" outlineLevel="0" collapsed="false">
      <c r="A2164" s="17" t="s">
        <v>4675</v>
      </c>
      <c r="B2164" s="17" t="s">
        <v>142</v>
      </c>
      <c r="C2164" s="17" t="s">
        <v>217</v>
      </c>
      <c r="D2164" s="17" t="s">
        <v>235</v>
      </c>
      <c r="E2164" s="17" t="s">
        <v>139</v>
      </c>
      <c r="F2164" s="17" t="s">
        <v>7</v>
      </c>
      <c r="G2164" s="17" t="n">
        <v>0</v>
      </c>
      <c r="H2164" s="17" t="n">
        <v>1</v>
      </c>
      <c r="I2164" s="17" t="n">
        <v>0</v>
      </c>
      <c r="J2164" s="17" t="n">
        <v>0</v>
      </c>
      <c r="K2164" s="17" t="n">
        <v>1</v>
      </c>
      <c r="L2164" s="17" t="n">
        <v>0</v>
      </c>
      <c r="M2164" s="17" t="n">
        <v>138</v>
      </c>
      <c r="N2164" s="17" t="n">
        <v>0</v>
      </c>
      <c r="O2164" s="17" t="n">
        <v>0</v>
      </c>
      <c r="P2164" s="17" t="n">
        <v>0</v>
      </c>
      <c r="Q2164" s="17" t="n">
        <v>0</v>
      </c>
      <c r="R2164" s="17" t="n">
        <v>0</v>
      </c>
      <c r="S2164" s="17" t="n">
        <v>0</v>
      </c>
      <c r="T2164" s="17" t="n">
        <v>0</v>
      </c>
    </row>
    <row r="2165" customFormat="false" ht="15" hidden="false" customHeight="true" outlineLevel="0" collapsed="false">
      <c r="A2165" s="17" t="s">
        <v>4675</v>
      </c>
      <c r="B2165" s="17" t="s">
        <v>142</v>
      </c>
      <c r="C2165" s="17" t="s">
        <v>217</v>
      </c>
      <c r="D2165" s="17" t="s">
        <v>235</v>
      </c>
      <c r="E2165" s="17" t="s">
        <v>139</v>
      </c>
      <c r="F2165" s="17" t="s">
        <v>150</v>
      </c>
      <c r="G2165" s="17" t="n">
        <v>0</v>
      </c>
      <c r="H2165" s="17" t="n">
        <v>1</v>
      </c>
      <c r="I2165" s="17" t="n">
        <v>0</v>
      </c>
      <c r="J2165" s="17" t="n">
        <v>0</v>
      </c>
      <c r="K2165" s="17" t="n">
        <v>1</v>
      </c>
      <c r="L2165" s="17" t="n">
        <v>0</v>
      </c>
      <c r="M2165" s="17" t="n">
        <v>138</v>
      </c>
      <c r="N2165" s="17" t="n">
        <v>0</v>
      </c>
      <c r="O2165" s="17" t="n">
        <v>0</v>
      </c>
      <c r="P2165" s="17" t="n">
        <v>0</v>
      </c>
      <c r="Q2165" s="17" t="n">
        <v>0</v>
      </c>
      <c r="R2165" s="17" t="n">
        <v>0</v>
      </c>
      <c r="S2165" s="17" t="n">
        <v>0</v>
      </c>
      <c r="T2165" s="17" t="n">
        <v>0</v>
      </c>
    </row>
    <row r="2166" customFormat="false" ht="15" hidden="false" customHeight="true" outlineLevel="0" collapsed="false">
      <c r="A2166" s="17" t="s">
        <v>12642</v>
      </c>
      <c r="B2166" s="17" t="s">
        <v>142</v>
      </c>
      <c r="C2166" s="17" t="s">
        <v>148</v>
      </c>
      <c r="D2166" s="17" t="s">
        <v>14443</v>
      </c>
      <c r="E2166" s="17" t="s">
        <v>139</v>
      </c>
      <c r="F2166" s="17" t="s">
        <v>7</v>
      </c>
      <c r="G2166" s="17" t="n">
        <v>0</v>
      </c>
      <c r="H2166" s="17" t="n">
        <v>0</v>
      </c>
      <c r="I2166" s="17" t="n">
        <v>1</v>
      </c>
      <c r="J2166" s="17" t="n">
        <v>1</v>
      </c>
      <c r="K2166" s="17" t="n">
        <v>1</v>
      </c>
      <c r="L2166" s="17" t="n">
        <v>0</v>
      </c>
      <c r="M2166" s="17" t="n">
        <v>0</v>
      </c>
      <c r="N2166" s="17" t="n">
        <v>17</v>
      </c>
      <c r="O2166" s="17" t="n">
        <v>8</v>
      </c>
      <c r="P2166" s="17" t="n">
        <v>0</v>
      </c>
      <c r="Q2166" s="17" t="n">
        <v>0</v>
      </c>
      <c r="R2166" s="17" t="n">
        <v>0</v>
      </c>
      <c r="S2166" s="17" t="n">
        <v>0</v>
      </c>
      <c r="T2166" s="17" t="n">
        <v>0</v>
      </c>
    </row>
    <row r="2167" customFormat="false" ht="15" hidden="false" customHeight="true" outlineLevel="0" collapsed="false">
      <c r="A2167" s="17" t="s">
        <v>12642</v>
      </c>
      <c r="B2167" s="17" t="s">
        <v>142</v>
      </c>
      <c r="C2167" s="17" t="s">
        <v>148</v>
      </c>
      <c r="D2167" s="17" t="s">
        <v>14443</v>
      </c>
      <c r="E2167" s="17" t="s">
        <v>139</v>
      </c>
      <c r="F2167" s="17" t="s">
        <v>140</v>
      </c>
      <c r="G2167" s="17" t="n">
        <v>0</v>
      </c>
      <c r="H2167" s="17" t="n">
        <v>0</v>
      </c>
      <c r="I2167" s="17" t="n">
        <v>1</v>
      </c>
      <c r="J2167" s="17" t="n">
        <v>1</v>
      </c>
      <c r="K2167" s="17" t="n">
        <v>1</v>
      </c>
      <c r="L2167" s="17" t="n">
        <v>0</v>
      </c>
      <c r="M2167" s="17" t="n">
        <v>0</v>
      </c>
      <c r="N2167" s="17" t="n">
        <v>17</v>
      </c>
      <c r="O2167" s="17" t="n">
        <v>8</v>
      </c>
      <c r="P2167" s="17" t="n">
        <v>0</v>
      </c>
      <c r="Q2167" s="17" t="n">
        <v>0</v>
      </c>
      <c r="R2167" s="17" t="n">
        <v>0</v>
      </c>
      <c r="S2167" s="17" t="n">
        <v>0</v>
      </c>
      <c r="T2167" s="17" t="n">
        <v>0</v>
      </c>
    </row>
    <row r="2168" customFormat="false" ht="15" hidden="false" customHeight="true" outlineLevel="0" collapsed="false">
      <c r="A2168" s="17" t="s">
        <v>13797</v>
      </c>
      <c r="B2168" s="17" t="s">
        <v>142</v>
      </c>
      <c r="C2168" s="17" t="s">
        <v>148</v>
      </c>
      <c r="D2168" s="17" t="s">
        <v>14443</v>
      </c>
      <c r="E2168" s="17" t="s">
        <v>139</v>
      </c>
      <c r="F2168" s="17" t="s">
        <v>7</v>
      </c>
      <c r="G2168" s="17" t="n">
        <v>1</v>
      </c>
      <c r="H2168" s="17" t="n">
        <v>1</v>
      </c>
      <c r="I2168" s="17" t="n">
        <v>1</v>
      </c>
      <c r="J2168" s="17" t="n">
        <v>0</v>
      </c>
      <c r="K2168" s="17" t="n">
        <v>1</v>
      </c>
      <c r="L2168" s="17" t="n">
        <v>2</v>
      </c>
      <c r="M2168" s="17" t="n">
        <v>6</v>
      </c>
      <c r="N2168" s="17" t="n">
        <v>1</v>
      </c>
      <c r="O2168" s="17" t="n">
        <v>0</v>
      </c>
      <c r="P2168" s="17" t="n">
        <v>0</v>
      </c>
      <c r="Q2168" s="17" t="n">
        <v>0</v>
      </c>
      <c r="R2168" s="17" t="n">
        <v>0</v>
      </c>
      <c r="S2168" s="17" t="n">
        <v>0</v>
      </c>
      <c r="T2168" s="17" t="n">
        <v>0</v>
      </c>
    </row>
    <row r="2169" customFormat="false" ht="15" hidden="false" customHeight="true" outlineLevel="0" collapsed="false">
      <c r="A2169" s="17" t="s">
        <v>13797</v>
      </c>
      <c r="B2169" s="17" t="s">
        <v>142</v>
      </c>
      <c r="C2169" s="17" t="s">
        <v>148</v>
      </c>
      <c r="D2169" s="17" t="s">
        <v>14443</v>
      </c>
      <c r="E2169" s="17" t="s">
        <v>139</v>
      </c>
      <c r="F2169" s="17" t="s">
        <v>150</v>
      </c>
      <c r="G2169" s="17" t="n">
        <v>1</v>
      </c>
      <c r="H2169" s="17" t="n">
        <v>1</v>
      </c>
      <c r="I2169" s="17" t="n">
        <v>0</v>
      </c>
      <c r="J2169" s="17" t="n">
        <v>0</v>
      </c>
      <c r="K2169" s="17" t="n">
        <v>1</v>
      </c>
      <c r="L2169" s="17" t="n">
        <v>2</v>
      </c>
      <c r="M2169" s="17" t="n">
        <v>6</v>
      </c>
      <c r="N2169" s="17" t="n">
        <v>0</v>
      </c>
      <c r="O2169" s="17" t="n">
        <v>0</v>
      </c>
      <c r="P2169" s="17" t="n">
        <v>0</v>
      </c>
      <c r="Q2169" s="17" t="n">
        <v>0</v>
      </c>
      <c r="R2169" s="17" t="n">
        <v>0</v>
      </c>
      <c r="S2169" s="17" t="n">
        <v>0</v>
      </c>
      <c r="T2169" s="17" t="n">
        <v>0</v>
      </c>
    </row>
    <row r="2170" customFormat="false" ht="15" hidden="false" customHeight="true" outlineLevel="0" collapsed="false">
      <c r="A2170" s="17" t="s">
        <v>13797</v>
      </c>
      <c r="B2170" s="17" t="s">
        <v>142</v>
      </c>
      <c r="C2170" s="17" t="s">
        <v>148</v>
      </c>
      <c r="D2170" s="17" t="s">
        <v>14443</v>
      </c>
      <c r="E2170" s="17" t="s">
        <v>139</v>
      </c>
      <c r="F2170" s="17" t="s">
        <v>158</v>
      </c>
      <c r="G2170" s="17" t="n">
        <v>0</v>
      </c>
      <c r="H2170" s="17" t="n">
        <v>0</v>
      </c>
      <c r="I2170" s="17" t="n">
        <v>1</v>
      </c>
      <c r="J2170" s="17" t="n">
        <v>0</v>
      </c>
      <c r="K2170" s="17" t="n">
        <v>1</v>
      </c>
      <c r="L2170" s="17" t="n">
        <v>0</v>
      </c>
      <c r="M2170" s="17" t="n">
        <v>0</v>
      </c>
      <c r="N2170" s="17" t="n">
        <v>1</v>
      </c>
      <c r="O2170" s="17" t="n">
        <v>0</v>
      </c>
      <c r="P2170" s="17" t="n">
        <v>0</v>
      </c>
      <c r="Q2170" s="17" t="n">
        <v>0</v>
      </c>
      <c r="R2170" s="17" t="n">
        <v>0</v>
      </c>
      <c r="S2170" s="17" t="n">
        <v>0</v>
      </c>
      <c r="T2170" s="17" t="n">
        <v>0</v>
      </c>
    </row>
    <row r="2171" customFormat="false" ht="15" hidden="false" customHeight="true" outlineLevel="0" collapsed="false">
      <c r="A2171" s="17" t="s">
        <v>3714</v>
      </c>
      <c r="B2171" s="17" t="s">
        <v>142</v>
      </c>
      <c r="C2171" s="17" t="s">
        <v>148</v>
      </c>
      <c r="D2171" s="17" t="s">
        <v>14443</v>
      </c>
      <c r="E2171" s="17" t="s">
        <v>139</v>
      </c>
      <c r="F2171" s="17" t="s">
        <v>7</v>
      </c>
      <c r="G2171" s="17" t="n">
        <v>0</v>
      </c>
      <c r="H2171" s="17" t="n">
        <v>1</v>
      </c>
      <c r="I2171" s="17" t="n">
        <v>1</v>
      </c>
      <c r="J2171" s="17" t="n">
        <v>0</v>
      </c>
      <c r="K2171" s="17" t="n">
        <v>1</v>
      </c>
      <c r="L2171" s="17" t="n">
        <v>0</v>
      </c>
      <c r="M2171" s="17" t="n">
        <v>11</v>
      </c>
      <c r="N2171" s="17" t="n">
        <v>2</v>
      </c>
      <c r="O2171" s="17" t="n">
        <v>0</v>
      </c>
      <c r="P2171" s="17" t="n">
        <v>0</v>
      </c>
      <c r="Q2171" s="17" t="n">
        <v>0</v>
      </c>
      <c r="R2171" s="17" t="n">
        <v>0</v>
      </c>
      <c r="S2171" s="17" t="n">
        <v>0</v>
      </c>
      <c r="T2171" s="17" t="n">
        <v>0</v>
      </c>
    </row>
    <row r="2172" customFormat="false" ht="15" hidden="false" customHeight="true" outlineLevel="0" collapsed="false">
      <c r="A2172" s="17" t="s">
        <v>3714</v>
      </c>
      <c r="B2172" s="17" t="s">
        <v>142</v>
      </c>
      <c r="C2172" s="17" t="s">
        <v>148</v>
      </c>
      <c r="D2172" s="17" t="s">
        <v>14443</v>
      </c>
      <c r="E2172" s="17" t="s">
        <v>139</v>
      </c>
      <c r="F2172" s="17" t="s">
        <v>140</v>
      </c>
      <c r="G2172" s="17" t="n">
        <v>0</v>
      </c>
      <c r="H2172" s="17" t="n">
        <v>1</v>
      </c>
      <c r="I2172" s="17" t="n">
        <v>1</v>
      </c>
      <c r="J2172" s="17" t="n">
        <v>0</v>
      </c>
      <c r="K2172" s="17" t="n">
        <v>1</v>
      </c>
      <c r="L2172" s="17" t="n">
        <v>0</v>
      </c>
      <c r="M2172" s="17" t="n">
        <v>11</v>
      </c>
      <c r="N2172" s="17" t="n">
        <v>2</v>
      </c>
      <c r="O2172" s="17" t="n">
        <v>0</v>
      </c>
      <c r="P2172" s="17" t="n">
        <v>0</v>
      </c>
      <c r="Q2172" s="17" t="n">
        <v>0</v>
      </c>
      <c r="R2172" s="17" t="n">
        <v>0</v>
      </c>
      <c r="S2172" s="17" t="n">
        <v>0</v>
      </c>
      <c r="T2172" s="17" t="n">
        <v>0</v>
      </c>
    </row>
    <row r="2173" customFormat="false" ht="15" hidden="false" customHeight="true" outlineLevel="0" collapsed="false">
      <c r="A2173" s="17" t="s">
        <v>3714</v>
      </c>
      <c r="B2173" s="17" t="s">
        <v>142</v>
      </c>
      <c r="C2173" s="17" t="s">
        <v>217</v>
      </c>
      <c r="D2173" s="17" t="s">
        <v>235</v>
      </c>
      <c r="E2173" s="17" t="s">
        <v>139</v>
      </c>
      <c r="F2173" s="17" t="s">
        <v>7</v>
      </c>
      <c r="G2173" s="17" t="n">
        <v>1</v>
      </c>
      <c r="H2173" s="17" t="n">
        <v>1</v>
      </c>
      <c r="I2173" s="17" t="n">
        <v>1</v>
      </c>
      <c r="J2173" s="17" t="n">
        <v>0</v>
      </c>
      <c r="K2173" s="17" t="n">
        <v>1</v>
      </c>
      <c r="L2173" s="17" t="n">
        <v>6</v>
      </c>
      <c r="M2173" s="17" t="n">
        <v>11</v>
      </c>
      <c r="N2173" s="17" t="n">
        <v>3</v>
      </c>
      <c r="O2173" s="17" t="n">
        <v>0</v>
      </c>
      <c r="P2173" s="17" t="n">
        <v>0</v>
      </c>
      <c r="Q2173" s="17" t="n">
        <v>0</v>
      </c>
      <c r="R2173" s="17" t="n">
        <v>0</v>
      </c>
      <c r="S2173" s="17" t="n">
        <v>0</v>
      </c>
      <c r="T2173" s="17" t="n">
        <v>0</v>
      </c>
    </row>
    <row r="2174" customFormat="false" ht="15" hidden="false" customHeight="true" outlineLevel="0" collapsed="false">
      <c r="A2174" s="17" t="s">
        <v>3714</v>
      </c>
      <c r="B2174" s="17" t="s">
        <v>142</v>
      </c>
      <c r="C2174" s="17" t="s">
        <v>217</v>
      </c>
      <c r="D2174" s="17" t="s">
        <v>235</v>
      </c>
      <c r="E2174" s="17" t="s">
        <v>139</v>
      </c>
      <c r="F2174" s="17" t="s">
        <v>150</v>
      </c>
      <c r="G2174" s="17" t="n">
        <v>1</v>
      </c>
      <c r="H2174" s="17" t="n">
        <v>1</v>
      </c>
      <c r="I2174" s="17" t="n">
        <v>0</v>
      </c>
      <c r="J2174" s="17" t="n">
        <v>0</v>
      </c>
      <c r="K2174" s="17" t="n">
        <v>1</v>
      </c>
      <c r="L2174" s="17" t="n">
        <v>6</v>
      </c>
      <c r="M2174" s="17" t="n">
        <v>2</v>
      </c>
      <c r="N2174" s="17" t="n">
        <v>0</v>
      </c>
      <c r="O2174" s="17" t="n">
        <v>0</v>
      </c>
      <c r="P2174" s="17" t="n">
        <v>0</v>
      </c>
      <c r="Q2174" s="17" t="n">
        <v>0</v>
      </c>
      <c r="R2174" s="17" t="n">
        <v>0</v>
      </c>
      <c r="S2174" s="17" t="n">
        <v>0</v>
      </c>
      <c r="T2174" s="17" t="n">
        <v>0</v>
      </c>
    </row>
    <row r="2175" customFormat="false" ht="15" hidden="false" customHeight="true" outlineLevel="0" collapsed="false">
      <c r="A2175" s="17" t="s">
        <v>3714</v>
      </c>
      <c r="B2175" s="17" t="s">
        <v>142</v>
      </c>
      <c r="C2175" s="17" t="s">
        <v>217</v>
      </c>
      <c r="D2175" s="17" t="s">
        <v>235</v>
      </c>
      <c r="E2175" s="17" t="s">
        <v>139</v>
      </c>
      <c r="F2175" s="17" t="s">
        <v>158</v>
      </c>
      <c r="G2175" s="17" t="n">
        <v>0</v>
      </c>
      <c r="H2175" s="17" t="n">
        <v>1</v>
      </c>
      <c r="I2175" s="17" t="n">
        <v>1</v>
      </c>
      <c r="J2175" s="17" t="n">
        <v>0</v>
      </c>
      <c r="K2175" s="17" t="n">
        <v>1</v>
      </c>
      <c r="L2175" s="17" t="n">
        <v>0</v>
      </c>
      <c r="M2175" s="17" t="n">
        <v>9</v>
      </c>
      <c r="N2175" s="17" t="n">
        <v>3</v>
      </c>
      <c r="O2175" s="17" t="n">
        <v>0</v>
      </c>
      <c r="P2175" s="17" t="n">
        <v>0</v>
      </c>
      <c r="Q2175" s="17" t="n">
        <v>0</v>
      </c>
      <c r="R2175" s="17" t="n">
        <v>0</v>
      </c>
      <c r="S2175" s="17" t="n">
        <v>0</v>
      </c>
      <c r="T2175" s="17" t="n">
        <v>0</v>
      </c>
    </row>
    <row r="2176" customFormat="false" ht="15" hidden="false" customHeight="true" outlineLevel="0" collapsed="false">
      <c r="A2176" s="17" t="s">
        <v>3714</v>
      </c>
      <c r="B2176" s="17" t="s">
        <v>142</v>
      </c>
      <c r="C2176" s="17" t="s">
        <v>217</v>
      </c>
      <c r="D2176" s="17" t="s">
        <v>218</v>
      </c>
      <c r="E2176" s="17" t="s">
        <v>139</v>
      </c>
      <c r="F2176" s="17" t="s">
        <v>7</v>
      </c>
      <c r="G2176" s="17" t="n">
        <v>1</v>
      </c>
      <c r="H2176" s="17" t="n">
        <v>1</v>
      </c>
      <c r="I2176" s="17" t="n">
        <v>1</v>
      </c>
      <c r="J2176" s="17" t="n">
        <v>0</v>
      </c>
      <c r="K2176" s="17" t="n">
        <v>1</v>
      </c>
      <c r="L2176" s="17" t="n">
        <v>45</v>
      </c>
      <c r="M2176" s="17" t="n">
        <v>26</v>
      </c>
      <c r="N2176" s="17" t="n">
        <v>9</v>
      </c>
      <c r="O2176" s="17" t="n">
        <v>0</v>
      </c>
      <c r="P2176" s="17" t="n">
        <v>0</v>
      </c>
      <c r="Q2176" s="17" t="n">
        <v>0</v>
      </c>
      <c r="R2176" s="17" t="n">
        <v>0</v>
      </c>
      <c r="S2176" s="17" t="n">
        <v>0</v>
      </c>
      <c r="T2176" s="17" t="n">
        <v>0</v>
      </c>
    </row>
    <row r="2177" customFormat="false" ht="15" hidden="false" customHeight="true" outlineLevel="0" collapsed="false">
      <c r="A2177" s="17" t="s">
        <v>3714</v>
      </c>
      <c r="B2177" s="17" t="s">
        <v>142</v>
      </c>
      <c r="C2177" s="17" t="s">
        <v>217</v>
      </c>
      <c r="D2177" s="17" t="s">
        <v>218</v>
      </c>
      <c r="E2177" s="17" t="s">
        <v>139</v>
      </c>
      <c r="F2177" s="17" t="s">
        <v>150</v>
      </c>
      <c r="G2177" s="17" t="n">
        <v>1</v>
      </c>
      <c r="H2177" s="17" t="n">
        <v>1</v>
      </c>
      <c r="I2177" s="17" t="n">
        <v>1</v>
      </c>
      <c r="J2177" s="17" t="n">
        <v>0</v>
      </c>
      <c r="K2177" s="17" t="n">
        <v>1</v>
      </c>
      <c r="L2177" s="17" t="n">
        <v>45</v>
      </c>
      <c r="M2177" s="17" t="n">
        <v>23</v>
      </c>
      <c r="N2177" s="17" t="n">
        <v>9</v>
      </c>
      <c r="O2177" s="17" t="n">
        <v>0</v>
      </c>
      <c r="P2177" s="17" t="n">
        <v>0</v>
      </c>
      <c r="Q2177" s="17" t="n">
        <v>0</v>
      </c>
      <c r="R2177" s="17" t="n">
        <v>0</v>
      </c>
      <c r="S2177" s="17" t="n">
        <v>0</v>
      </c>
      <c r="T2177" s="17" t="n">
        <v>0</v>
      </c>
    </row>
    <row r="2178" customFormat="false" ht="15" hidden="false" customHeight="true" outlineLevel="0" collapsed="false">
      <c r="A2178" s="17" t="s">
        <v>3714</v>
      </c>
      <c r="B2178" s="17" t="s">
        <v>142</v>
      </c>
      <c r="C2178" s="17" t="s">
        <v>217</v>
      </c>
      <c r="D2178" s="17" t="s">
        <v>218</v>
      </c>
      <c r="E2178" s="17" t="s">
        <v>139</v>
      </c>
      <c r="F2178" s="17" t="s">
        <v>158</v>
      </c>
      <c r="G2178" s="17" t="n">
        <v>0</v>
      </c>
      <c r="H2178" s="17" t="n">
        <v>1</v>
      </c>
      <c r="I2178" s="17" t="n">
        <v>0</v>
      </c>
      <c r="J2178" s="17" t="n">
        <v>0</v>
      </c>
      <c r="K2178" s="17" t="n">
        <v>1</v>
      </c>
      <c r="L2178" s="17" t="n">
        <v>0</v>
      </c>
      <c r="M2178" s="17" t="n">
        <v>3</v>
      </c>
      <c r="N2178" s="17" t="n">
        <v>0</v>
      </c>
      <c r="O2178" s="17" t="n">
        <v>0</v>
      </c>
      <c r="P2178" s="17" t="n">
        <v>0</v>
      </c>
      <c r="Q2178" s="17" t="n">
        <v>0</v>
      </c>
      <c r="R2178" s="17" t="n">
        <v>0</v>
      </c>
      <c r="S2178" s="17" t="n">
        <v>0</v>
      </c>
      <c r="T2178" s="17" t="n">
        <v>0</v>
      </c>
    </row>
    <row r="2179" customFormat="false" ht="15" hidden="false" customHeight="true" outlineLevel="0" collapsed="false">
      <c r="A2179" s="17" t="s">
        <v>3714</v>
      </c>
      <c r="B2179" s="17" t="s">
        <v>142</v>
      </c>
      <c r="C2179" s="17" t="s">
        <v>217</v>
      </c>
      <c r="D2179" s="17" t="s">
        <v>274</v>
      </c>
      <c r="E2179" s="17" t="s">
        <v>139</v>
      </c>
      <c r="F2179" s="17" t="s">
        <v>7</v>
      </c>
      <c r="G2179" s="17" t="n">
        <v>0</v>
      </c>
      <c r="H2179" s="17" t="n">
        <v>1</v>
      </c>
      <c r="I2179" s="17" t="n">
        <v>1</v>
      </c>
      <c r="J2179" s="17" t="n">
        <v>0</v>
      </c>
      <c r="K2179" s="17" t="n">
        <v>1</v>
      </c>
      <c r="L2179" s="17" t="n">
        <v>0</v>
      </c>
      <c r="M2179" s="17" t="n">
        <v>61</v>
      </c>
      <c r="N2179" s="17" t="n">
        <v>9</v>
      </c>
      <c r="O2179" s="17" t="n">
        <v>0</v>
      </c>
      <c r="P2179" s="17" t="n">
        <v>0</v>
      </c>
      <c r="Q2179" s="17" t="n">
        <v>0</v>
      </c>
      <c r="R2179" s="17" t="n">
        <v>0</v>
      </c>
      <c r="S2179" s="17" t="n">
        <v>0</v>
      </c>
      <c r="T2179" s="17" t="n">
        <v>0</v>
      </c>
    </row>
    <row r="2180" customFormat="false" ht="15" hidden="false" customHeight="true" outlineLevel="0" collapsed="false">
      <c r="A2180" s="17" t="s">
        <v>3714</v>
      </c>
      <c r="B2180" s="17" t="s">
        <v>142</v>
      </c>
      <c r="C2180" s="17" t="s">
        <v>217</v>
      </c>
      <c r="D2180" s="17" t="s">
        <v>274</v>
      </c>
      <c r="E2180" s="17" t="s">
        <v>139</v>
      </c>
      <c r="F2180" s="17" t="s">
        <v>150</v>
      </c>
      <c r="G2180" s="17" t="n">
        <v>0</v>
      </c>
      <c r="H2180" s="17" t="n">
        <v>1</v>
      </c>
      <c r="I2180" s="17" t="n">
        <v>1</v>
      </c>
      <c r="J2180" s="17" t="n">
        <v>0</v>
      </c>
      <c r="K2180" s="17" t="n">
        <v>1</v>
      </c>
      <c r="L2180" s="17" t="n">
        <v>0</v>
      </c>
      <c r="M2180" s="17" t="n">
        <v>42</v>
      </c>
      <c r="N2180" s="17" t="n">
        <v>8</v>
      </c>
      <c r="O2180" s="17" t="n">
        <v>0</v>
      </c>
      <c r="P2180" s="17" t="n">
        <v>0</v>
      </c>
      <c r="Q2180" s="17" t="n">
        <v>0</v>
      </c>
      <c r="R2180" s="17" t="n">
        <v>0</v>
      </c>
      <c r="S2180" s="17" t="n">
        <v>0</v>
      </c>
      <c r="T2180" s="17" t="n">
        <v>0</v>
      </c>
    </row>
    <row r="2181" customFormat="false" ht="15" hidden="false" customHeight="true" outlineLevel="0" collapsed="false">
      <c r="A2181" s="17" t="s">
        <v>3714</v>
      </c>
      <c r="B2181" s="17" t="s">
        <v>142</v>
      </c>
      <c r="C2181" s="17" t="s">
        <v>217</v>
      </c>
      <c r="D2181" s="17" t="s">
        <v>274</v>
      </c>
      <c r="E2181" s="17" t="s">
        <v>139</v>
      </c>
      <c r="F2181" s="17" t="s">
        <v>158</v>
      </c>
      <c r="G2181" s="17" t="n">
        <v>0</v>
      </c>
      <c r="H2181" s="17" t="n">
        <v>1</v>
      </c>
      <c r="I2181" s="17" t="n">
        <v>1</v>
      </c>
      <c r="J2181" s="17" t="n">
        <v>0</v>
      </c>
      <c r="K2181" s="17" t="n">
        <v>1</v>
      </c>
      <c r="L2181" s="17" t="n">
        <v>0</v>
      </c>
      <c r="M2181" s="17" t="n">
        <v>19</v>
      </c>
      <c r="N2181" s="17" t="n">
        <v>1</v>
      </c>
      <c r="O2181" s="17" t="n">
        <v>0</v>
      </c>
      <c r="P2181" s="17" t="n">
        <v>0</v>
      </c>
      <c r="Q2181" s="17" t="n">
        <v>0</v>
      </c>
      <c r="R2181" s="17" t="n">
        <v>0</v>
      </c>
      <c r="S2181" s="17" t="n">
        <v>0</v>
      </c>
      <c r="T2181" s="17" t="n">
        <v>0</v>
      </c>
    </row>
    <row r="2182" customFormat="false" ht="15" hidden="false" customHeight="true" outlineLevel="0" collapsed="false">
      <c r="A2182" s="17" t="s">
        <v>6634</v>
      </c>
      <c r="B2182" s="17" t="s">
        <v>142</v>
      </c>
      <c r="C2182" s="17" t="s">
        <v>217</v>
      </c>
      <c r="D2182" s="17" t="s">
        <v>274</v>
      </c>
      <c r="E2182" s="17" t="s">
        <v>243</v>
      </c>
      <c r="F2182" s="17" t="s">
        <v>7</v>
      </c>
      <c r="G2182" s="17" t="n">
        <v>1</v>
      </c>
      <c r="H2182" s="17" t="n">
        <v>1</v>
      </c>
      <c r="I2182" s="17" t="n">
        <v>1</v>
      </c>
      <c r="J2182" s="17" t="n">
        <v>1</v>
      </c>
      <c r="K2182" s="17" t="n">
        <v>1</v>
      </c>
      <c r="L2182" s="17" t="n">
        <v>1493</v>
      </c>
      <c r="M2182" s="17" t="n">
        <v>1578</v>
      </c>
      <c r="N2182" s="17" t="n">
        <v>1130</v>
      </c>
      <c r="O2182" s="17" t="n">
        <v>412</v>
      </c>
      <c r="P2182" s="17" t="n">
        <v>0</v>
      </c>
      <c r="Q2182" s="17" t="n">
        <v>0</v>
      </c>
      <c r="R2182" s="17" t="n">
        <v>0</v>
      </c>
      <c r="S2182" s="17" t="n">
        <v>0</v>
      </c>
      <c r="T2182" s="17" t="n">
        <v>0</v>
      </c>
    </row>
    <row r="2183" customFormat="false" ht="15" hidden="false" customHeight="true" outlineLevel="0" collapsed="false">
      <c r="A2183" s="17" t="s">
        <v>6634</v>
      </c>
      <c r="B2183" s="17" t="s">
        <v>142</v>
      </c>
      <c r="C2183" s="17" t="s">
        <v>217</v>
      </c>
      <c r="D2183" s="17" t="s">
        <v>274</v>
      </c>
      <c r="E2183" s="17" t="s">
        <v>243</v>
      </c>
      <c r="F2183" s="17" t="s">
        <v>140</v>
      </c>
      <c r="G2183" s="17" t="n">
        <v>1</v>
      </c>
      <c r="H2183" s="17" t="n">
        <v>1</v>
      </c>
      <c r="I2183" s="17" t="n">
        <v>1</v>
      </c>
      <c r="J2183" s="17" t="n">
        <v>1</v>
      </c>
      <c r="K2183" s="17" t="n">
        <v>1</v>
      </c>
      <c r="L2183" s="17" t="n">
        <v>13</v>
      </c>
      <c r="M2183" s="17" t="n">
        <v>51</v>
      </c>
      <c r="N2183" s="17" t="n">
        <v>23</v>
      </c>
      <c r="O2183" s="17" t="n">
        <v>14</v>
      </c>
      <c r="P2183" s="17" t="n">
        <v>0</v>
      </c>
      <c r="Q2183" s="17" t="n">
        <v>0</v>
      </c>
      <c r="R2183" s="17" t="n">
        <v>0</v>
      </c>
      <c r="S2183" s="17" t="n">
        <v>0</v>
      </c>
      <c r="T2183" s="17" t="n">
        <v>0</v>
      </c>
    </row>
    <row r="2184" customFormat="false" ht="15" hidden="false" customHeight="true" outlineLevel="0" collapsed="false">
      <c r="A2184" s="17" t="s">
        <v>6634</v>
      </c>
      <c r="B2184" s="17" t="s">
        <v>142</v>
      </c>
      <c r="C2184" s="17" t="s">
        <v>217</v>
      </c>
      <c r="D2184" s="17" t="s">
        <v>274</v>
      </c>
      <c r="E2184" s="17" t="s">
        <v>243</v>
      </c>
      <c r="F2184" s="17" t="s">
        <v>144</v>
      </c>
      <c r="G2184" s="17" t="n">
        <v>0</v>
      </c>
      <c r="H2184" s="17" t="n">
        <v>1</v>
      </c>
      <c r="I2184" s="17" t="n">
        <v>1</v>
      </c>
      <c r="J2184" s="17" t="n">
        <v>0</v>
      </c>
      <c r="K2184" s="17" t="n">
        <v>1</v>
      </c>
      <c r="L2184" s="17" t="n">
        <v>0</v>
      </c>
      <c r="M2184" s="17" t="n">
        <v>5</v>
      </c>
      <c r="N2184" s="17" t="n">
        <v>2</v>
      </c>
      <c r="O2184" s="17" t="n">
        <v>0</v>
      </c>
      <c r="P2184" s="17" t="n">
        <v>0</v>
      </c>
      <c r="Q2184" s="17" t="n">
        <v>0</v>
      </c>
      <c r="R2184" s="17" t="n">
        <v>0</v>
      </c>
      <c r="S2184" s="17" t="n">
        <v>0</v>
      </c>
      <c r="T2184" s="17" t="n">
        <v>0</v>
      </c>
    </row>
    <row r="2185" customFormat="false" ht="15" hidden="false" customHeight="true" outlineLevel="0" collapsed="false">
      <c r="A2185" s="17" t="s">
        <v>6634</v>
      </c>
      <c r="B2185" s="17" t="s">
        <v>142</v>
      </c>
      <c r="C2185" s="17" t="s">
        <v>217</v>
      </c>
      <c r="D2185" s="17" t="s">
        <v>274</v>
      </c>
      <c r="E2185" s="17" t="s">
        <v>243</v>
      </c>
      <c r="F2185" s="17" t="s">
        <v>150</v>
      </c>
      <c r="G2185" s="17" t="n">
        <v>1</v>
      </c>
      <c r="H2185" s="17" t="n">
        <v>1</v>
      </c>
      <c r="I2185" s="17" t="n">
        <v>1</v>
      </c>
      <c r="J2185" s="17" t="n">
        <v>1</v>
      </c>
      <c r="K2185" s="17" t="n">
        <v>1</v>
      </c>
      <c r="L2185" s="17" t="n">
        <v>1385</v>
      </c>
      <c r="M2185" s="17" t="n">
        <v>1380</v>
      </c>
      <c r="N2185" s="17" t="n">
        <v>278</v>
      </c>
      <c r="O2185" s="17" t="n">
        <v>329</v>
      </c>
      <c r="P2185" s="17" t="n">
        <v>0</v>
      </c>
      <c r="Q2185" s="17" t="n">
        <v>0</v>
      </c>
      <c r="R2185" s="17" t="n">
        <v>0</v>
      </c>
      <c r="S2185" s="17" t="n">
        <v>0</v>
      </c>
      <c r="T2185" s="17" t="n">
        <v>0</v>
      </c>
    </row>
    <row r="2186" customFormat="false" ht="15" hidden="false" customHeight="true" outlineLevel="0" collapsed="false">
      <c r="A2186" s="17" t="s">
        <v>6634</v>
      </c>
      <c r="B2186" s="17" t="s">
        <v>142</v>
      </c>
      <c r="C2186" s="17" t="s">
        <v>217</v>
      </c>
      <c r="D2186" s="17" t="s">
        <v>274</v>
      </c>
      <c r="E2186" s="17" t="s">
        <v>243</v>
      </c>
      <c r="F2186" s="17" t="s">
        <v>166</v>
      </c>
      <c r="G2186" s="17" t="n">
        <v>0</v>
      </c>
      <c r="H2186" s="17" t="n">
        <v>0</v>
      </c>
      <c r="I2186" s="17" t="n">
        <v>1</v>
      </c>
      <c r="J2186" s="17" t="n">
        <v>1</v>
      </c>
      <c r="K2186" s="17" t="n">
        <v>1</v>
      </c>
      <c r="L2186" s="17" t="n">
        <v>0</v>
      </c>
      <c r="M2186" s="17" t="n">
        <v>0</v>
      </c>
      <c r="N2186" s="17" t="n">
        <v>754</v>
      </c>
      <c r="O2186" s="17" t="n">
        <v>58</v>
      </c>
      <c r="P2186" s="17" t="n">
        <v>0</v>
      </c>
      <c r="Q2186" s="17" t="n">
        <v>0</v>
      </c>
      <c r="R2186" s="17" t="n">
        <v>0</v>
      </c>
      <c r="S2186" s="17" t="n">
        <v>0</v>
      </c>
      <c r="T2186" s="17" t="n">
        <v>0</v>
      </c>
    </row>
    <row r="2187" customFormat="false" ht="15" hidden="false" customHeight="true" outlineLevel="0" collapsed="false">
      <c r="A2187" s="17" t="s">
        <v>6634</v>
      </c>
      <c r="B2187" s="17" t="s">
        <v>142</v>
      </c>
      <c r="C2187" s="17" t="s">
        <v>217</v>
      </c>
      <c r="D2187" s="17" t="s">
        <v>274</v>
      </c>
      <c r="E2187" s="17" t="s">
        <v>243</v>
      </c>
      <c r="F2187" s="17" t="s">
        <v>158</v>
      </c>
      <c r="G2187" s="17" t="n">
        <v>1</v>
      </c>
      <c r="H2187" s="17" t="n">
        <v>1</v>
      </c>
      <c r="I2187" s="17" t="n">
        <v>1</v>
      </c>
      <c r="J2187" s="17" t="n">
        <v>1</v>
      </c>
      <c r="K2187" s="17" t="n">
        <v>1</v>
      </c>
      <c r="L2187" s="17" t="n">
        <v>88</v>
      </c>
      <c r="M2187" s="17" t="n">
        <v>135</v>
      </c>
      <c r="N2187" s="17" t="n">
        <v>69</v>
      </c>
      <c r="O2187" s="17" t="n">
        <v>7</v>
      </c>
      <c r="P2187" s="17" t="n">
        <v>0</v>
      </c>
      <c r="Q2187" s="17" t="n">
        <v>0</v>
      </c>
      <c r="R2187" s="17" t="n">
        <v>0</v>
      </c>
      <c r="S2187" s="17" t="n">
        <v>0</v>
      </c>
      <c r="T2187" s="17" t="n">
        <v>0</v>
      </c>
    </row>
    <row r="2188" customFormat="false" ht="15" hidden="false" customHeight="true" outlineLevel="0" collapsed="false">
      <c r="A2188" s="17" t="s">
        <v>6634</v>
      </c>
      <c r="B2188" s="17" t="s">
        <v>142</v>
      </c>
      <c r="C2188" s="17" t="s">
        <v>217</v>
      </c>
      <c r="D2188" s="17" t="s">
        <v>274</v>
      </c>
      <c r="E2188" s="17" t="s">
        <v>243</v>
      </c>
      <c r="F2188" s="17" t="s">
        <v>169</v>
      </c>
      <c r="G2188" s="17" t="n">
        <v>1</v>
      </c>
      <c r="H2188" s="17" t="n">
        <v>1</v>
      </c>
      <c r="I2188" s="17" t="n">
        <v>1</v>
      </c>
      <c r="J2188" s="17" t="n">
        <v>1</v>
      </c>
      <c r="K2188" s="17" t="n">
        <v>1</v>
      </c>
      <c r="L2188" s="17" t="n">
        <v>7</v>
      </c>
      <c r="M2188" s="17" t="n">
        <v>7</v>
      </c>
      <c r="N2188" s="17" t="n">
        <v>4</v>
      </c>
      <c r="O2188" s="17" t="n">
        <v>4</v>
      </c>
      <c r="P2188" s="17" t="n">
        <v>0</v>
      </c>
      <c r="Q2188" s="17" t="n">
        <v>0</v>
      </c>
      <c r="R2188" s="17" t="n">
        <v>0</v>
      </c>
      <c r="S2188" s="17" t="n">
        <v>0</v>
      </c>
      <c r="T2188" s="17" t="n">
        <v>0</v>
      </c>
    </row>
    <row r="2189" customFormat="false" ht="15" hidden="false" customHeight="true" outlineLevel="0" collapsed="false">
      <c r="A2189" s="17" t="s">
        <v>2797</v>
      </c>
      <c r="B2189" s="17" t="s">
        <v>142</v>
      </c>
      <c r="C2189" s="17" t="s">
        <v>134</v>
      </c>
      <c r="D2189" s="17" t="s">
        <v>135</v>
      </c>
      <c r="E2189" s="17" t="s">
        <v>243</v>
      </c>
      <c r="F2189" s="17" t="s">
        <v>7</v>
      </c>
      <c r="G2189" s="17" t="n">
        <v>1</v>
      </c>
      <c r="H2189" s="17" t="n">
        <v>1</v>
      </c>
      <c r="I2189" s="17" t="n">
        <v>1</v>
      </c>
      <c r="J2189" s="17" t="n">
        <v>1</v>
      </c>
      <c r="K2189" s="17" t="n">
        <v>1</v>
      </c>
      <c r="L2189" s="17" t="n">
        <v>284</v>
      </c>
      <c r="M2189" s="17" t="n">
        <v>224</v>
      </c>
      <c r="N2189" s="17" t="n">
        <v>221</v>
      </c>
      <c r="O2189" s="17" t="n">
        <v>46</v>
      </c>
      <c r="P2189" s="17" t="n">
        <v>0</v>
      </c>
      <c r="Q2189" s="17" t="n">
        <v>0</v>
      </c>
      <c r="R2189" s="17" t="n">
        <v>0</v>
      </c>
      <c r="S2189" s="17" t="n">
        <v>0</v>
      </c>
      <c r="T2189" s="17" t="n">
        <v>0</v>
      </c>
    </row>
    <row r="2190" customFormat="false" ht="15" hidden="false" customHeight="true" outlineLevel="0" collapsed="false">
      <c r="A2190" s="17" t="s">
        <v>2797</v>
      </c>
      <c r="B2190" s="17" t="s">
        <v>142</v>
      </c>
      <c r="C2190" s="17" t="s">
        <v>134</v>
      </c>
      <c r="D2190" s="17" t="s">
        <v>135</v>
      </c>
      <c r="E2190" s="17" t="s">
        <v>243</v>
      </c>
      <c r="F2190" s="17" t="s">
        <v>144</v>
      </c>
      <c r="G2190" s="17" t="n">
        <v>1</v>
      </c>
      <c r="H2190" s="17" t="n">
        <v>1</v>
      </c>
      <c r="I2190" s="17" t="n">
        <v>1</v>
      </c>
      <c r="J2190" s="17" t="n">
        <v>0</v>
      </c>
      <c r="K2190" s="17" t="n">
        <v>1</v>
      </c>
      <c r="L2190" s="17" t="n">
        <v>139</v>
      </c>
      <c r="M2190" s="17" t="n">
        <v>40</v>
      </c>
      <c r="N2190" s="17" t="n">
        <v>13</v>
      </c>
      <c r="O2190" s="17" t="n">
        <v>0</v>
      </c>
      <c r="P2190" s="17" t="n">
        <v>0</v>
      </c>
      <c r="Q2190" s="17" t="n">
        <v>0</v>
      </c>
      <c r="R2190" s="17" t="n">
        <v>0</v>
      </c>
      <c r="S2190" s="17" t="n">
        <v>0</v>
      </c>
      <c r="T2190" s="17" t="n">
        <v>0</v>
      </c>
    </row>
    <row r="2191" customFormat="false" ht="15" hidden="false" customHeight="true" outlineLevel="0" collapsed="false">
      <c r="A2191" s="17" t="s">
        <v>2797</v>
      </c>
      <c r="B2191" s="17" t="s">
        <v>142</v>
      </c>
      <c r="C2191" s="17" t="s">
        <v>134</v>
      </c>
      <c r="D2191" s="17" t="s">
        <v>135</v>
      </c>
      <c r="E2191" s="17" t="s">
        <v>243</v>
      </c>
      <c r="F2191" s="17" t="s">
        <v>150</v>
      </c>
      <c r="G2191" s="17" t="n">
        <v>1</v>
      </c>
      <c r="H2191" s="17" t="n">
        <v>1</v>
      </c>
      <c r="I2191" s="17" t="n">
        <v>1</v>
      </c>
      <c r="J2191" s="17" t="n">
        <v>1</v>
      </c>
      <c r="K2191" s="17" t="n">
        <v>1</v>
      </c>
      <c r="L2191" s="17" t="n">
        <v>125</v>
      </c>
      <c r="M2191" s="17" t="n">
        <v>126</v>
      </c>
      <c r="N2191" s="17" t="n">
        <v>199</v>
      </c>
      <c r="O2191" s="17" t="n">
        <v>41</v>
      </c>
      <c r="P2191" s="17" t="n">
        <v>0</v>
      </c>
      <c r="Q2191" s="17" t="n">
        <v>0</v>
      </c>
      <c r="R2191" s="17" t="n">
        <v>0</v>
      </c>
      <c r="S2191" s="17" t="n">
        <v>0</v>
      </c>
      <c r="T2191" s="17" t="n">
        <v>0</v>
      </c>
    </row>
    <row r="2192" customFormat="false" ht="15" hidden="false" customHeight="true" outlineLevel="0" collapsed="false">
      <c r="A2192" s="17" t="s">
        <v>2797</v>
      </c>
      <c r="B2192" s="17" t="s">
        <v>142</v>
      </c>
      <c r="C2192" s="17" t="s">
        <v>134</v>
      </c>
      <c r="D2192" s="17" t="s">
        <v>135</v>
      </c>
      <c r="E2192" s="17" t="s">
        <v>243</v>
      </c>
      <c r="F2192" s="17" t="s">
        <v>166</v>
      </c>
      <c r="G2192" s="17" t="n">
        <v>0</v>
      </c>
      <c r="H2192" s="17" t="n">
        <v>1</v>
      </c>
      <c r="I2192" s="17" t="n">
        <v>0</v>
      </c>
      <c r="J2192" s="17" t="n">
        <v>0</v>
      </c>
      <c r="K2192" s="17" t="n">
        <v>1</v>
      </c>
      <c r="L2192" s="17" t="n">
        <v>0</v>
      </c>
      <c r="M2192" s="17" t="n">
        <v>39</v>
      </c>
      <c r="N2192" s="17" t="n">
        <v>0</v>
      </c>
      <c r="O2192" s="17" t="n">
        <v>0</v>
      </c>
      <c r="P2192" s="17" t="n">
        <v>0</v>
      </c>
      <c r="Q2192" s="17" t="n">
        <v>0</v>
      </c>
      <c r="R2192" s="17" t="n">
        <v>0</v>
      </c>
      <c r="S2192" s="17" t="n">
        <v>0</v>
      </c>
      <c r="T2192" s="17" t="n">
        <v>0</v>
      </c>
    </row>
    <row r="2193" customFormat="false" ht="15" hidden="false" customHeight="true" outlineLevel="0" collapsed="false">
      <c r="A2193" s="17" t="s">
        <v>2797</v>
      </c>
      <c r="B2193" s="17" t="s">
        <v>142</v>
      </c>
      <c r="C2193" s="17" t="s">
        <v>134</v>
      </c>
      <c r="D2193" s="17" t="s">
        <v>135</v>
      </c>
      <c r="E2193" s="17" t="s">
        <v>243</v>
      </c>
      <c r="F2193" s="17" t="s">
        <v>158</v>
      </c>
      <c r="G2193" s="17" t="n">
        <v>1</v>
      </c>
      <c r="H2193" s="17" t="n">
        <v>1</v>
      </c>
      <c r="I2193" s="17" t="n">
        <v>1</v>
      </c>
      <c r="J2193" s="17" t="n">
        <v>1</v>
      </c>
      <c r="K2193" s="17" t="n">
        <v>1</v>
      </c>
      <c r="L2193" s="17" t="n">
        <v>20</v>
      </c>
      <c r="M2193" s="17" t="n">
        <v>19</v>
      </c>
      <c r="N2193" s="17" t="n">
        <v>9</v>
      </c>
      <c r="O2193" s="17" t="n">
        <v>3</v>
      </c>
      <c r="P2193" s="17" t="n">
        <v>0</v>
      </c>
      <c r="Q2193" s="17" t="n">
        <v>0</v>
      </c>
      <c r="R2193" s="17" t="n">
        <v>0</v>
      </c>
      <c r="S2193" s="17" t="n">
        <v>0</v>
      </c>
      <c r="T2193" s="17" t="n">
        <v>0</v>
      </c>
    </row>
    <row r="2194" customFormat="false" ht="15" hidden="false" customHeight="true" outlineLevel="0" collapsed="false">
      <c r="A2194" s="17" t="s">
        <v>2797</v>
      </c>
      <c r="B2194" s="17" t="s">
        <v>142</v>
      </c>
      <c r="C2194" s="17" t="s">
        <v>134</v>
      </c>
      <c r="D2194" s="17" t="s">
        <v>135</v>
      </c>
      <c r="E2194" s="17" t="s">
        <v>243</v>
      </c>
      <c r="F2194" s="17" t="s">
        <v>169</v>
      </c>
      <c r="G2194" s="17" t="n">
        <v>0</v>
      </c>
      <c r="H2194" s="17" t="n">
        <v>0</v>
      </c>
      <c r="I2194" s="17" t="n">
        <v>0</v>
      </c>
      <c r="J2194" s="17" t="n">
        <v>1</v>
      </c>
      <c r="K2194" s="17" t="n">
        <v>1</v>
      </c>
      <c r="L2194" s="17" t="n">
        <v>0</v>
      </c>
      <c r="M2194" s="17" t="n">
        <v>0</v>
      </c>
      <c r="N2194" s="17" t="n">
        <v>0</v>
      </c>
      <c r="O2194" s="17" t="n">
        <v>2</v>
      </c>
      <c r="P2194" s="17" t="n">
        <v>0</v>
      </c>
      <c r="Q2194" s="17" t="n">
        <v>0</v>
      </c>
      <c r="R2194" s="17" t="n">
        <v>0</v>
      </c>
      <c r="S2194" s="17" t="n">
        <v>0</v>
      </c>
      <c r="T2194" s="17" t="n">
        <v>0</v>
      </c>
    </row>
    <row r="2195" customFormat="false" ht="15" hidden="false" customHeight="true" outlineLevel="0" collapsed="false">
      <c r="A2195" s="17" t="s">
        <v>1685</v>
      </c>
      <c r="B2195" s="17" t="s">
        <v>142</v>
      </c>
      <c r="C2195" s="17" t="s">
        <v>134</v>
      </c>
      <c r="D2195" s="17" t="s">
        <v>135</v>
      </c>
      <c r="E2195" s="17" t="s">
        <v>243</v>
      </c>
      <c r="F2195" s="17" t="s">
        <v>7</v>
      </c>
      <c r="G2195" s="17" t="n">
        <v>1</v>
      </c>
      <c r="H2195" s="17" t="n">
        <v>1</v>
      </c>
      <c r="I2195" s="17" t="n">
        <v>1</v>
      </c>
      <c r="J2195" s="17" t="n">
        <v>1</v>
      </c>
      <c r="K2195" s="17" t="n">
        <v>1</v>
      </c>
      <c r="L2195" s="17" t="n">
        <v>99</v>
      </c>
      <c r="M2195" s="17" t="n">
        <v>389</v>
      </c>
      <c r="N2195" s="17" t="n">
        <v>460</v>
      </c>
      <c r="O2195" s="17" t="n">
        <v>215</v>
      </c>
      <c r="P2195" s="17" t="n">
        <v>0</v>
      </c>
      <c r="Q2195" s="17" t="n">
        <v>0</v>
      </c>
      <c r="R2195" s="17" t="n">
        <v>0</v>
      </c>
      <c r="S2195" s="17" t="n">
        <v>0</v>
      </c>
      <c r="T2195" s="17" t="n">
        <v>0</v>
      </c>
    </row>
    <row r="2196" customFormat="false" ht="15" hidden="false" customHeight="true" outlineLevel="0" collapsed="false">
      <c r="A2196" s="17" t="s">
        <v>1685</v>
      </c>
      <c r="B2196" s="17" t="s">
        <v>142</v>
      </c>
      <c r="C2196" s="17" t="s">
        <v>134</v>
      </c>
      <c r="D2196" s="17" t="s">
        <v>135</v>
      </c>
      <c r="E2196" s="17" t="s">
        <v>243</v>
      </c>
      <c r="F2196" s="17" t="s">
        <v>140</v>
      </c>
      <c r="G2196" s="17" t="n">
        <v>1</v>
      </c>
      <c r="H2196" s="17" t="n">
        <v>0</v>
      </c>
      <c r="I2196" s="17" t="n">
        <v>0</v>
      </c>
      <c r="J2196" s="17" t="n">
        <v>0</v>
      </c>
      <c r="K2196" s="17" t="n">
        <v>1</v>
      </c>
      <c r="L2196" s="17" t="n">
        <v>21</v>
      </c>
      <c r="M2196" s="17" t="n">
        <v>0</v>
      </c>
      <c r="N2196" s="17" t="n">
        <v>0</v>
      </c>
      <c r="O2196" s="17" t="n">
        <v>0</v>
      </c>
      <c r="P2196" s="17" t="n">
        <v>0</v>
      </c>
      <c r="Q2196" s="17" t="n">
        <v>0</v>
      </c>
      <c r="R2196" s="17" t="n">
        <v>0</v>
      </c>
      <c r="S2196" s="17" t="n">
        <v>0</v>
      </c>
      <c r="T2196" s="17" t="n">
        <v>0</v>
      </c>
    </row>
    <row r="2197" customFormat="false" ht="15" hidden="false" customHeight="true" outlineLevel="0" collapsed="false">
      <c r="A2197" s="17" t="s">
        <v>1685</v>
      </c>
      <c r="B2197" s="17" t="s">
        <v>142</v>
      </c>
      <c r="C2197" s="17" t="s">
        <v>134</v>
      </c>
      <c r="D2197" s="17" t="s">
        <v>135</v>
      </c>
      <c r="E2197" s="17" t="s">
        <v>243</v>
      </c>
      <c r="F2197" s="17" t="s">
        <v>144</v>
      </c>
      <c r="G2197" s="17" t="n">
        <v>1</v>
      </c>
      <c r="H2197" s="17" t="n">
        <v>0</v>
      </c>
      <c r="I2197" s="17" t="n">
        <v>0</v>
      </c>
      <c r="J2197" s="17" t="n">
        <v>0</v>
      </c>
      <c r="K2197" s="17" t="n">
        <v>1</v>
      </c>
      <c r="L2197" s="17" t="n">
        <v>1</v>
      </c>
      <c r="M2197" s="17" t="n">
        <v>0</v>
      </c>
      <c r="N2197" s="17" t="n">
        <v>0</v>
      </c>
      <c r="O2197" s="17" t="n">
        <v>0</v>
      </c>
      <c r="P2197" s="17" t="n">
        <v>0</v>
      </c>
      <c r="Q2197" s="17" t="n">
        <v>0</v>
      </c>
      <c r="R2197" s="17" t="n">
        <v>0</v>
      </c>
      <c r="S2197" s="17" t="n">
        <v>0</v>
      </c>
      <c r="T2197" s="17" t="n">
        <v>0</v>
      </c>
    </row>
    <row r="2198" customFormat="false" ht="15" hidden="false" customHeight="true" outlineLevel="0" collapsed="false">
      <c r="A2198" s="17" t="s">
        <v>1685</v>
      </c>
      <c r="B2198" s="17" t="s">
        <v>142</v>
      </c>
      <c r="C2198" s="17" t="s">
        <v>134</v>
      </c>
      <c r="D2198" s="17" t="s">
        <v>135</v>
      </c>
      <c r="E2198" s="17" t="s">
        <v>243</v>
      </c>
      <c r="F2198" s="17" t="s">
        <v>150</v>
      </c>
      <c r="G2198" s="17" t="n">
        <v>1</v>
      </c>
      <c r="H2198" s="17" t="n">
        <v>1</v>
      </c>
      <c r="I2198" s="17" t="n">
        <v>1</v>
      </c>
      <c r="J2198" s="17" t="n">
        <v>1</v>
      </c>
      <c r="K2198" s="17" t="n">
        <v>1</v>
      </c>
      <c r="L2198" s="17" t="n">
        <v>69</v>
      </c>
      <c r="M2198" s="17" t="n">
        <v>298</v>
      </c>
      <c r="N2198" s="17" t="n">
        <v>213</v>
      </c>
      <c r="O2198" s="17" t="n">
        <v>22</v>
      </c>
      <c r="P2198" s="17" t="n">
        <v>0</v>
      </c>
      <c r="Q2198" s="17" t="n">
        <v>0</v>
      </c>
      <c r="R2198" s="17" t="n">
        <v>0</v>
      </c>
      <c r="S2198" s="17" t="n">
        <v>0</v>
      </c>
      <c r="T2198" s="17" t="n">
        <v>0</v>
      </c>
    </row>
    <row r="2199" customFormat="false" ht="15" hidden="false" customHeight="true" outlineLevel="0" collapsed="false">
      <c r="A2199" s="17" t="s">
        <v>1685</v>
      </c>
      <c r="B2199" s="17" t="s">
        <v>142</v>
      </c>
      <c r="C2199" s="17" t="s">
        <v>134</v>
      </c>
      <c r="D2199" s="17" t="s">
        <v>135</v>
      </c>
      <c r="E2199" s="17" t="s">
        <v>243</v>
      </c>
      <c r="F2199" s="17" t="s">
        <v>166</v>
      </c>
      <c r="G2199" s="17" t="n">
        <v>0</v>
      </c>
      <c r="H2199" s="17" t="n">
        <v>1</v>
      </c>
      <c r="I2199" s="17" t="n">
        <v>1</v>
      </c>
      <c r="J2199" s="17" t="n">
        <v>1</v>
      </c>
      <c r="K2199" s="17" t="n">
        <v>1</v>
      </c>
      <c r="L2199" s="17" t="n">
        <v>0</v>
      </c>
      <c r="M2199" s="17" t="n">
        <v>1</v>
      </c>
      <c r="N2199" s="17" t="n">
        <v>170</v>
      </c>
      <c r="O2199" s="17" t="n">
        <v>150</v>
      </c>
      <c r="P2199" s="17" t="n">
        <v>0</v>
      </c>
      <c r="Q2199" s="17" t="n">
        <v>0</v>
      </c>
      <c r="R2199" s="17" t="n">
        <v>0</v>
      </c>
      <c r="S2199" s="17" t="n">
        <v>0</v>
      </c>
      <c r="T2199" s="17" t="n">
        <v>0</v>
      </c>
    </row>
    <row r="2200" customFormat="false" ht="15" hidden="false" customHeight="true" outlineLevel="0" collapsed="false">
      <c r="A2200" s="17" t="s">
        <v>1685</v>
      </c>
      <c r="B2200" s="17" t="s">
        <v>142</v>
      </c>
      <c r="C2200" s="17" t="s">
        <v>134</v>
      </c>
      <c r="D2200" s="17" t="s">
        <v>135</v>
      </c>
      <c r="E2200" s="17" t="s">
        <v>243</v>
      </c>
      <c r="F2200" s="17" t="s">
        <v>158</v>
      </c>
      <c r="G2200" s="17" t="n">
        <v>1</v>
      </c>
      <c r="H2200" s="17" t="n">
        <v>1</v>
      </c>
      <c r="I2200" s="17" t="n">
        <v>1</v>
      </c>
      <c r="J2200" s="17" t="n">
        <v>1</v>
      </c>
      <c r="K2200" s="17" t="n">
        <v>1</v>
      </c>
      <c r="L2200" s="17" t="n">
        <v>3</v>
      </c>
      <c r="M2200" s="17" t="n">
        <v>84</v>
      </c>
      <c r="N2200" s="17" t="n">
        <v>69</v>
      </c>
      <c r="O2200" s="17" t="n">
        <v>25</v>
      </c>
      <c r="P2200" s="17" t="n">
        <v>0</v>
      </c>
      <c r="Q2200" s="17" t="n">
        <v>0</v>
      </c>
      <c r="R2200" s="17" t="n">
        <v>0</v>
      </c>
      <c r="S2200" s="17" t="n">
        <v>0</v>
      </c>
      <c r="T2200" s="17" t="n">
        <v>0</v>
      </c>
    </row>
    <row r="2201" customFormat="false" ht="15" hidden="false" customHeight="true" outlineLevel="0" collapsed="false">
      <c r="A2201" s="17" t="s">
        <v>1685</v>
      </c>
      <c r="B2201" s="17" t="s">
        <v>142</v>
      </c>
      <c r="C2201" s="17" t="s">
        <v>134</v>
      </c>
      <c r="D2201" s="17" t="s">
        <v>135</v>
      </c>
      <c r="E2201" s="17" t="s">
        <v>243</v>
      </c>
      <c r="F2201" s="17" t="s">
        <v>169</v>
      </c>
      <c r="G2201" s="17" t="n">
        <v>1</v>
      </c>
      <c r="H2201" s="17" t="n">
        <v>1</v>
      </c>
      <c r="I2201" s="17" t="n">
        <v>1</v>
      </c>
      <c r="J2201" s="17" t="n">
        <v>1</v>
      </c>
      <c r="K2201" s="17" t="n">
        <v>1</v>
      </c>
      <c r="L2201" s="17" t="n">
        <v>5</v>
      </c>
      <c r="M2201" s="17" t="n">
        <v>6</v>
      </c>
      <c r="N2201" s="17" t="n">
        <v>8</v>
      </c>
      <c r="O2201" s="17" t="n">
        <v>18</v>
      </c>
      <c r="P2201" s="17" t="n">
        <v>0</v>
      </c>
      <c r="Q2201" s="17" t="n">
        <v>0</v>
      </c>
      <c r="R2201" s="17" t="n">
        <v>0</v>
      </c>
      <c r="S2201" s="17" t="n">
        <v>0</v>
      </c>
      <c r="T2201" s="17" t="n">
        <v>0</v>
      </c>
    </row>
    <row r="2202" customFormat="false" ht="15" hidden="false" customHeight="true" outlineLevel="0" collapsed="false">
      <c r="A2202" s="17" t="s">
        <v>1685</v>
      </c>
      <c r="B2202" s="17" t="s">
        <v>142</v>
      </c>
      <c r="C2202" s="17" t="s">
        <v>148</v>
      </c>
      <c r="D2202" s="17" t="s">
        <v>14443</v>
      </c>
      <c r="E2202" s="17" t="s">
        <v>139</v>
      </c>
      <c r="F2202" s="17" t="s">
        <v>7</v>
      </c>
      <c r="G2202" s="17" t="n">
        <v>2</v>
      </c>
      <c r="H2202" s="17" t="n">
        <v>3</v>
      </c>
      <c r="I2202" s="17" t="n">
        <v>0</v>
      </c>
      <c r="J2202" s="17" t="n">
        <v>0</v>
      </c>
      <c r="K2202" s="17" t="n">
        <v>3</v>
      </c>
      <c r="L2202" s="17" t="n">
        <v>21</v>
      </c>
      <c r="M2202" s="17" t="n">
        <v>19</v>
      </c>
      <c r="N2202" s="17" t="n">
        <v>0</v>
      </c>
      <c r="O2202" s="17" t="n">
        <v>0</v>
      </c>
      <c r="P2202" s="17" t="n">
        <v>0</v>
      </c>
      <c r="Q2202" s="17" t="n">
        <v>0</v>
      </c>
      <c r="R2202" s="17" t="n">
        <v>0</v>
      </c>
      <c r="S2202" s="17" t="n">
        <v>0</v>
      </c>
      <c r="T2202" s="17" t="n">
        <v>0</v>
      </c>
    </row>
    <row r="2203" customFormat="false" ht="15" hidden="false" customHeight="true" outlineLevel="0" collapsed="false">
      <c r="A2203" s="17" t="s">
        <v>1685</v>
      </c>
      <c r="B2203" s="17" t="s">
        <v>142</v>
      </c>
      <c r="C2203" s="17" t="s">
        <v>148</v>
      </c>
      <c r="D2203" s="17" t="s">
        <v>14443</v>
      </c>
      <c r="E2203" s="17" t="s">
        <v>139</v>
      </c>
      <c r="F2203" s="17" t="s">
        <v>150</v>
      </c>
      <c r="G2203" s="17" t="n">
        <v>2</v>
      </c>
      <c r="H2203" s="17" t="n">
        <v>2</v>
      </c>
      <c r="I2203" s="17" t="n">
        <v>0</v>
      </c>
      <c r="J2203" s="17" t="n">
        <v>0</v>
      </c>
      <c r="K2203" s="17" t="n">
        <v>3</v>
      </c>
      <c r="L2203" s="17" t="n">
        <v>21</v>
      </c>
      <c r="M2203" s="17" t="n">
        <v>17</v>
      </c>
      <c r="N2203" s="17" t="n">
        <v>0</v>
      </c>
      <c r="O2203" s="17" t="n">
        <v>0</v>
      </c>
      <c r="P2203" s="17" t="n">
        <v>0</v>
      </c>
      <c r="Q2203" s="17" t="n">
        <v>0</v>
      </c>
      <c r="R2203" s="17" t="n">
        <v>0</v>
      </c>
      <c r="S2203" s="17" t="n">
        <v>0</v>
      </c>
      <c r="T2203" s="17" t="n">
        <v>0</v>
      </c>
    </row>
    <row r="2204" customFormat="false" ht="15" hidden="false" customHeight="true" outlineLevel="0" collapsed="false">
      <c r="A2204" s="17" t="s">
        <v>1685</v>
      </c>
      <c r="B2204" s="17" t="s">
        <v>142</v>
      </c>
      <c r="C2204" s="17" t="s">
        <v>148</v>
      </c>
      <c r="D2204" s="17" t="s">
        <v>14443</v>
      </c>
      <c r="E2204" s="17" t="s">
        <v>139</v>
      </c>
      <c r="F2204" s="17" t="s">
        <v>158</v>
      </c>
      <c r="G2204" s="17" t="n">
        <v>0</v>
      </c>
      <c r="H2204" s="17" t="n">
        <v>1</v>
      </c>
      <c r="I2204" s="17" t="n">
        <v>0</v>
      </c>
      <c r="J2204" s="17" t="n">
        <v>0</v>
      </c>
      <c r="K2204" s="17" t="n">
        <v>1</v>
      </c>
      <c r="L2204" s="17" t="n">
        <v>0</v>
      </c>
      <c r="M2204" s="17" t="n">
        <v>2</v>
      </c>
      <c r="N2204" s="17" t="n">
        <v>0</v>
      </c>
      <c r="O2204" s="17" t="n">
        <v>0</v>
      </c>
      <c r="P2204" s="17" t="n">
        <v>0</v>
      </c>
      <c r="Q2204" s="17" t="n">
        <v>0</v>
      </c>
      <c r="R2204" s="17" t="n">
        <v>0</v>
      </c>
      <c r="S2204" s="17" t="n">
        <v>0</v>
      </c>
      <c r="T2204" s="17" t="n">
        <v>0</v>
      </c>
    </row>
    <row r="2205" customFormat="false" ht="15" hidden="false" customHeight="true" outlineLevel="0" collapsed="false">
      <c r="A2205" s="17" t="s">
        <v>1685</v>
      </c>
      <c r="B2205" s="17" t="s">
        <v>142</v>
      </c>
      <c r="C2205" s="17" t="s">
        <v>217</v>
      </c>
      <c r="D2205" s="17" t="s">
        <v>235</v>
      </c>
      <c r="E2205" s="17" t="s">
        <v>243</v>
      </c>
      <c r="F2205" s="17" t="s">
        <v>7</v>
      </c>
      <c r="G2205" s="17" t="n">
        <v>1</v>
      </c>
      <c r="H2205" s="17" t="n">
        <v>1</v>
      </c>
      <c r="I2205" s="17" t="n">
        <v>1</v>
      </c>
      <c r="J2205" s="17" t="n">
        <v>1</v>
      </c>
      <c r="K2205" s="17" t="n">
        <v>1</v>
      </c>
      <c r="L2205" s="17" t="n">
        <v>57</v>
      </c>
      <c r="M2205" s="17" t="n">
        <v>31</v>
      </c>
      <c r="N2205" s="17" t="n">
        <v>114</v>
      </c>
      <c r="O2205" s="17" t="n">
        <v>36</v>
      </c>
      <c r="P2205" s="17" t="n">
        <v>0</v>
      </c>
      <c r="Q2205" s="17" t="n">
        <v>0</v>
      </c>
      <c r="R2205" s="17" t="n">
        <v>0</v>
      </c>
      <c r="S2205" s="17" t="n">
        <v>0</v>
      </c>
      <c r="T2205" s="17" t="n">
        <v>0</v>
      </c>
    </row>
    <row r="2206" customFormat="false" ht="15" hidden="false" customHeight="true" outlineLevel="0" collapsed="false">
      <c r="A2206" s="17" t="s">
        <v>1685</v>
      </c>
      <c r="B2206" s="17" t="s">
        <v>142</v>
      </c>
      <c r="C2206" s="17" t="s">
        <v>217</v>
      </c>
      <c r="D2206" s="17" t="s">
        <v>235</v>
      </c>
      <c r="E2206" s="17" t="s">
        <v>243</v>
      </c>
      <c r="F2206" s="17" t="s">
        <v>140</v>
      </c>
      <c r="G2206" s="17" t="n">
        <v>1</v>
      </c>
      <c r="H2206" s="17" t="n">
        <v>1</v>
      </c>
      <c r="I2206" s="17" t="n">
        <v>1</v>
      </c>
      <c r="J2206" s="17" t="n">
        <v>1</v>
      </c>
      <c r="K2206" s="17" t="n">
        <v>1</v>
      </c>
      <c r="L2206" s="17" t="n">
        <v>2</v>
      </c>
      <c r="M2206" s="17" t="n">
        <v>18</v>
      </c>
      <c r="N2206" s="17" t="n">
        <v>20</v>
      </c>
      <c r="O2206" s="17" t="n">
        <v>2</v>
      </c>
      <c r="P2206" s="17" t="n">
        <v>0</v>
      </c>
      <c r="Q2206" s="17" t="n">
        <v>0</v>
      </c>
      <c r="R2206" s="17" t="n">
        <v>0</v>
      </c>
      <c r="S2206" s="17" t="n">
        <v>0</v>
      </c>
      <c r="T2206" s="17" t="n">
        <v>0</v>
      </c>
    </row>
    <row r="2207" customFormat="false" ht="15" hidden="false" customHeight="true" outlineLevel="0" collapsed="false">
      <c r="A2207" s="17" t="s">
        <v>1685</v>
      </c>
      <c r="B2207" s="17" t="s">
        <v>142</v>
      </c>
      <c r="C2207" s="17" t="s">
        <v>217</v>
      </c>
      <c r="D2207" s="17" t="s">
        <v>235</v>
      </c>
      <c r="E2207" s="17" t="s">
        <v>243</v>
      </c>
      <c r="F2207" s="17" t="s">
        <v>150</v>
      </c>
      <c r="G2207" s="17" t="n">
        <v>1</v>
      </c>
      <c r="H2207" s="17" t="n">
        <v>1</v>
      </c>
      <c r="I2207" s="17" t="n">
        <v>1</v>
      </c>
      <c r="J2207" s="17" t="n">
        <v>1</v>
      </c>
      <c r="K2207" s="17" t="n">
        <v>1</v>
      </c>
      <c r="L2207" s="17" t="n">
        <v>40</v>
      </c>
      <c r="M2207" s="17" t="n">
        <v>7</v>
      </c>
      <c r="N2207" s="17" t="n">
        <v>88</v>
      </c>
      <c r="O2207" s="17" t="n">
        <v>28</v>
      </c>
      <c r="P2207" s="17" t="n">
        <v>0</v>
      </c>
      <c r="Q2207" s="17" t="n">
        <v>0</v>
      </c>
      <c r="R2207" s="17" t="n">
        <v>0</v>
      </c>
      <c r="S2207" s="17" t="n">
        <v>0</v>
      </c>
      <c r="T2207" s="17" t="n">
        <v>0</v>
      </c>
    </row>
    <row r="2208" customFormat="false" ht="15" hidden="false" customHeight="true" outlineLevel="0" collapsed="false">
      <c r="A2208" s="17" t="s">
        <v>1685</v>
      </c>
      <c r="B2208" s="17" t="s">
        <v>142</v>
      </c>
      <c r="C2208" s="17" t="s">
        <v>217</v>
      </c>
      <c r="D2208" s="17" t="s">
        <v>235</v>
      </c>
      <c r="E2208" s="17" t="s">
        <v>243</v>
      </c>
      <c r="F2208" s="17" t="s">
        <v>158</v>
      </c>
      <c r="G2208" s="17" t="n">
        <v>1</v>
      </c>
      <c r="H2208" s="17" t="n">
        <v>1</v>
      </c>
      <c r="I2208" s="17" t="n">
        <v>1</v>
      </c>
      <c r="J2208" s="17" t="n">
        <v>1</v>
      </c>
      <c r="K2208" s="17" t="n">
        <v>1</v>
      </c>
      <c r="L2208" s="17" t="n">
        <v>15</v>
      </c>
      <c r="M2208" s="17" t="n">
        <v>6</v>
      </c>
      <c r="N2208" s="17" t="n">
        <v>6</v>
      </c>
      <c r="O2208" s="17" t="n">
        <v>1</v>
      </c>
      <c r="P2208" s="17" t="n">
        <v>0</v>
      </c>
      <c r="Q2208" s="17" t="n">
        <v>0</v>
      </c>
      <c r="R2208" s="17" t="n">
        <v>0</v>
      </c>
      <c r="S2208" s="17" t="n">
        <v>0</v>
      </c>
      <c r="T2208" s="17" t="n">
        <v>0</v>
      </c>
    </row>
    <row r="2209" customFormat="false" ht="15" hidden="false" customHeight="true" outlineLevel="0" collapsed="false">
      <c r="A2209" s="17" t="s">
        <v>1685</v>
      </c>
      <c r="B2209" s="17" t="s">
        <v>142</v>
      </c>
      <c r="C2209" s="17" t="s">
        <v>217</v>
      </c>
      <c r="D2209" s="17" t="s">
        <v>235</v>
      </c>
      <c r="E2209" s="17" t="s">
        <v>243</v>
      </c>
      <c r="F2209" s="17" t="s">
        <v>169</v>
      </c>
      <c r="G2209" s="17" t="n">
        <v>0</v>
      </c>
      <c r="H2209" s="17" t="n">
        <v>0</v>
      </c>
      <c r="I2209" s="17" t="n">
        <v>0</v>
      </c>
      <c r="J2209" s="17" t="n">
        <v>1</v>
      </c>
      <c r="K2209" s="17" t="n">
        <v>1</v>
      </c>
      <c r="L2209" s="17" t="n">
        <v>0</v>
      </c>
      <c r="M2209" s="17" t="n">
        <v>0</v>
      </c>
      <c r="N2209" s="17" t="n">
        <v>0</v>
      </c>
      <c r="O2209" s="17" t="n">
        <v>5</v>
      </c>
      <c r="P2209" s="17" t="n">
        <v>0</v>
      </c>
      <c r="Q2209" s="17" t="n">
        <v>0</v>
      </c>
      <c r="R2209" s="17" t="n">
        <v>0</v>
      </c>
      <c r="S2209" s="17" t="n">
        <v>0</v>
      </c>
      <c r="T2209" s="17" t="n">
        <v>0</v>
      </c>
    </row>
    <row r="2210" customFormat="false" ht="15" hidden="false" customHeight="true" outlineLevel="0" collapsed="false">
      <c r="A2210" s="17" t="s">
        <v>1685</v>
      </c>
      <c r="B2210" s="17" t="s">
        <v>142</v>
      </c>
      <c r="C2210" s="17" t="s">
        <v>217</v>
      </c>
      <c r="D2210" s="17" t="s">
        <v>235</v>
      </c>
      <c r="E2210" s="17" t="s">
        <v>139</v>
      </c>
      <c r="F2210" s="17" t="s">
        <v>7</v>
      </c>
      <c r="G2210" s="17" t="n">
        <v>3</v>
      </c>
      <c r="H2210" s="17" t="n">
        <v>2</v>
      </c>
      <c r="I2210" s="17" t="n">
        <v>4</v>
      </c>
      <c r="J2210" s="17" t="n">
        <v>2</v>
      </c>
      <c r="K2210" s="17" t="n">
        <v>5</v>
      </c>
      <c r="L2210" s="17" t="n">
        <v>55</v>
      </c>
      <c r="M2210" s="17" t="n">
        <v>56</v>
      </c>
      <c r="N2210" s="17" t="n">
        <v>83</v>
      </c>
      <c r="O2210" s="17" t="n">
        <v>4</v>
      </c>
      <c r="P2210" s="17" t="n">
        <v>0</v>
      </c>
      <c r="Q2210" s="17" t="n">
        <v>0</v>
      </c>
      <c r="R2210" s="17" t="n">
        <v>0</v>
      </c>
      <c r="S2210" s="17" t="n">
        <v>0</v>
      </c>
      <c r="T2210" s="17" t="n">
        <v>0</v>
      </c>
    </row>
    <row r="2211" customFormat="false" ht="15" hidden="false" customHeight="true" outlineLevel="0" collapsed="false">
      <c r="A2211" s="17" t="s">
        <v>1685</v>
      </c>
      <c r="B2211" s="17" t="s">
        <v>142</v>
      </c>
      <c r="C2211" s="17" t="s">
        <v>217</v>
      </c>
      <c r="D2211" s="17" t="s">
        <v>235</v>
      </c>
      <c r="E2211" s="17" t="s">
        <v>139</v>
      </c>
      <c r="F2211" s="17" t="s">
        <v>140</v>
      </c>
      <c r="G2211" s="17" t="n">
        <v>1</v>
      </c>
      <c r="H2211" s="17" t="n">
        <v>1</v>
      </c>
      <c r="I2211" s="17" t="n">
        <v>0</v>
      </c>
      <c r="J2211" s="17" t="n">
        <v>0</v>
      </c>
      <c r="K2211" s="17" t="n">
        <v>1</v>
      </c>
      <c r="L2211" s="17" t="n">
        <v>4</v>
      </c>
      <c r="M2211" s="17" t="n">
        <v>8</v>
      </c>
      <c r="N2211" s="17" t="n">
        <v>0</v>
      </c>
      <c r="O2211" s="17" t="n">
        <v>0</v>
      </c>
      <c r="P2211" s="17" t="n">
        <v>0</v>
      </c>
      <c r="Q2211" s="17" t="n">
        <v>0</v>
      </c>
      <c r="R2211" s="17" t="n">
        <v>0</v>
      </c>
      <c r="S2211" s="17" t="n">
        <v>0</v>
      </c>
      <c r="T2211" s="17" t="n">
        <v>0</v>
      </c>
    </row>
    <row r="2212" customFormat="false" ht="15" hidden="false" customHeight="true" outlineLevel="0" collapsed="false">
      <c r="A2212" s="17" t="s">
        <v>1685</v>
      </c>
      <c r="B2212" s="17" t="s">
        <v>142</v>
      </c>
      <c r="C2212" s="17" t="s">
        <v>217</v>
      </c>
      <c r="D2212" s="17" t="s">
        <v>235</v>
      </c>
      <c r="E2212" s="17" t="s">
        <v>139</v>
      </c>
      <c r="F2212" s="17" t="s">
        <v>144</v>
      </c>
      <c r="G2212" s="17" t="n">
        <v>1</v>
      </c>
      <c r="H2212" s="17" t="n">
        <v>0</v>
      </c>
      <c r="I2212" s="17" t="n">
        <v>0</v>
      </c>
      <c r="J2212" s="17" t="n">
        <v>0</v>
      </c>
      <c r="K2212" s="17" t="n">
        <v>1</v>
      </c>
      <c r="L2212" s="17" t="n">
        <v>10</v>
      </c>
      <c r="M2212" s="17" t="n">
        <v>0</v>
      </c>
      <c r="N2212" s="17" t="n">
        <v>0</v>
      </c>
      <c r="O2212" s="17" t="n">
        <v>0</v>
      </c>
      <c r="P2212" s="17" t="n">
        <v>0</v>
      </c>
      <c r="Q2212" s="17" t="n">
        <v>0</v>
      </c>
      <c r="R2212" s="17" t="n">
        <v>0</v>
      </c>
      <c r="S2212" s="17" t="n">
        <v>0</v>
      </c>
      <c r="T2212" s="17" t="n">
        <v>0</v>
      </c>
    </row>
    <row r="2213" customFormat="false" ht="15" hidden="false" customHeight="true" outlineLevel="0" collapsed="false">
      <c r="A2213" s="17" t="s">
        <v>1685</v>
      </c>
      <c r="B2213" s="17" t="s">
        <v>142</v>
      </c>
      <c r="C2213" s="17" t="s">
        <v>217</v>
      </c>
      <c r="D2213" s="17" t="s">
        <v>235</v>
      </c>
      <c r="E2213" s="17" t="s">
        <v>139</v>
      </c>
      <c r="F2213" s="17" t="s">
        <v>150</v>
      </c>
      <c r="G2213" s="17" t="n">
        <v>3</v>
      </c>
      <c r="H2213" s="17" t="n">
        <v>2</v>
      </c>
      <c r="I2213" s="17" t="n">
        <v>4</v>
      </c>
      <c r="J2213" s="17" t="n">
        <v>1</v>
      </c>
      <c r="K2213" s="17" t="n">
        <v>5</v>
      </c>
      <c r="L2213" s="17" t="n">
        <v>30</v>
      </c>
      <c r="M2213" s="17" t="n">
        <v>43</v>
      </c>
      <c r="N2213" s="17" t="n">
        <v>75</v>
      </c>
      <c r="O2213" s="17" t="n">
        <v>1</v>
      </c>
      <c r="P2213" s="17" t="n">
        <v>0</v>
      </c>
      <c r="Q2213" s="17" t="n">
        <v>0</v>
      </c>
      <c r="R2213" s="17" t="n">
        <v>0</v>
      </c>
      <c r="S2213" s="17" t="n">
        <v>0</v>
      </c>
      <c r="T2213" s="17" t="n">
        <v>0</v>
      </c>
    </row>
    <row r="2214" customFormat="false" ht="15" hidden="false" customHeight="true" outlineLevel="0" collapsed="false">
      <c r="A2214" s="17" t="s">
        <v>1685</v>
      </c>
      <c r="B2214" s="17" t="s">
        <v>142</v>
      </c>
      <c r="C2214" s="17" t="s">
        <v>217</v>
      </c>
      <c r="D2214" s="17" t="s">
        <v>235</v>
      </c>
      <c r="E2214" s="17" t="s">
        <v>139</v>
      </c>
      <c r="F2214" s="17" t="s">
        <v>158</v>
      </c>
      <c r="G2214" s="17" t="n">
        <v>2</v>
      </c>
      <c r="H2214" s="17" t="n">
        <v>1</v>
      </c>
      <c r="I2214" s="17" t="n">
        <v>2</v>
      </c>
      <c r="J2214" s="17" t="n">
        <v>1</v>
      </c>
      <c r="K2214" s="17" t="n">
        <v>4</v>
      </c>
      <c r="L2214" s="17" t="n">
        <v>11</v>
      </c>
      <c r="M2214" s="17" t="n">
        <v>5</v>
      </c>
      <c r="N2214" s="17" t="n">
        <v>8</v>
      </c>
      <c r="O2214" s="17" t="n">
        <v>3</v>
      </c>
      <c r="P2214" s="17" t="n">
        <v>0</v>
      </c>
      <c r="Q2214" s="17" t="n">
        <v>0</v>
      </c>
      <c r="R2214" s="17" t="n">
        <v>0</v>
      </c>
      <c r="S2214" s="17" t="n">
        <v>0</v>
      </c>
      <c r="T2214" s="17" t="n">
        <v>0</v>
      </c>
    </row>
    <row r="2215" customFormat="false" ht="15" hidden="false" customHeight="true" outlineLevel="0" collapsed="false">
      <c r="A2215" s="17" t="s">
        <v>1685</v>
      </c>
      <c r="B2215" s="17" t="s">
        <v>142</v>
      </c>
      <c r="C2215" s="17" t="s">
        <v>217</v>
      </c>
      <c r="D2215" s="17" t="s">
        <v>218</v>
      </c>
      <c r="E2215" s="17" t="s">
        <v>243</v>
      </c>
      <c r="F2215" s="17" t="s">
        <v>7</v>
      </c>
      <c r="G2215" s="17" t="n">
        <v>2</v>
      </c>
      <c r="H2215" s="17" t="n">
        <v>2</v>
      </c>
      <c r="I2215" s="17" t="n">
        <v>2</v>
      </c>
      <c r="J2215" s="17" t="n">
        <v>2</v>
      </c>
      <c r="K2215" s="17" t="n">
        <v>2</v>
      </c>
      <c r="L2215" s="17" t="n">
        <v>1625</v>
      </c>
      <c r="M2215" s="17" t="n">
        <v>1922</v>
      </c>
      <c r="N2215" s="17" t="n">
        <v>1653</v>
      </c>
      <c r="O2215" s="17" t="n">
        <v>253</v>
      </c>
      <c r="P2215" s="17" t="n">
        <v>0</v>
      </c>
      <c r="Q2215" s="17" t="n">
        <v>0</v>
      </c>
      <c r="R2215" s="17" t="n">
        <v>0</v>
      </c>
      <c r="S2215" s="17" t="n">
        <v>0</v>
      </c>
      <c r="T2215" s="17" t="n">
        <v>0</v>
      </c>
    </row>
    <row r="2216" customFormat="false" ht="15" hidden="false" customHeight="true" outlineLevel="0" collapsed="false">
      <c r="A2216" s="17" t="s">
        <v>1685</v>
      </c>
      <c r="B2216" s="17" t="s">
        <v>142</v>
      </c>
      <c r="C2216" s="17" t="s">
        <v>217</v>
      </c>
      <c r="D2216" s="17" t="s">
        <v>218</v>
      </c>
      <c r="E2216" s="17" t="s">
        <v>243</v>
      </c>
      <c r="F2216" s="17" t="s">
        <v>140</v>
      </c>
      <c r="G2216" s="17" t="n">
        <v>2</v>
      </c>
      <c r="H2216" s="17" t="n">
        <v>1</v>
      </c>
      <c r="I2216" s="17" t="n">
        <v>1</v>
      </c>
      <c r="J2216" s="17" t="n">
        <v>1</v>
      </c>
      <c r="K2216" s="17" t="n">
        <v>2</v>
      </c>
      <c r="L2216" s="17" t="n">
        <v>32</v>
      </c>
      <c r="M2216" s="17" t="n">
        <v>37</v>
      </c>
      <c r="N2216" s="17" t="n">
        <v>23</v>
      </c>
      <c r="O2216" s="17" t="n">
        <v>30</v>
      </c>
      <c r="P2216" s="17" t="n">
        <v>0</v>
      </c>
      <c r="Q2216" s="17" t="n">
        <v>0</v>
      </c>
      <c r="R2216" s="17" t="n">
        <v>0</v>
      </c>
      <c r="S2216" s="17" t="n">
        <v>0</v>
      </c>
      <c r="T2216" s="17" t="n">
        <v>0</v>
      </c>
    </row>
    <row r="2217" customFormat="false" ht="15" hidden="false" customHeight="true" outlineLevel="0" collapsed="false">
      <c r="A2217" s="17" t="s">
        <v>1685</v>
      </c>
      <c r="B2217" s="17" t="s">
        <v>142</v>
      </c>
      <c r="C2217" s="17" t="s">
        <v>217</v>
      </c>
      <c r="D2217" s="17" t="s">
        <v>218</v>
      </c>
      <c r="E2217" s="17" t="s">
        <v>243</v>
      </c>
      <c r="F2217" s="17" t="s">
        <v>144</v>
      </c>
      <c r="G2217" s="17" t="n">
        <v>1</v>
      </c>
      <c r="H2217" s="17" t="n">
        <v>0</v>
      </c>
      <c r="I2217" s="17" t="n">
        <v>0</v>
      </c>
      <c r="J2217" s="17" t="n">
        <v>0</v>
      </c>
      <c r="K2217" s="17" t="n">
        <v>1</v>
      </c>
      <c r="L2217" s="17" t="n">
        <v>5</v>
      </c>
      <c r="M2217" s="17" t="n">
        <v>0</v>
      </c>
      <c r="N2217" s="17" t="n">
        <v>0</v>
      </c>
      <c r="O2217" s="17" t="n">
        <v>0</v>
      </c>
      <c r="P2217" s="17" t="n">
        <v>0</v>
      </c>
      <c r="Q2217" s="17" t="n">
        <v>0</v>
      </c>
      <c r="R2217" s="17" t="n">
        <v>0</v>
      </c>
      <c r="S2217" s="17" t="n">
        <v>0</v>
      </c>
      <c r="T2217" s="17" t="n">
        <v>0</v>
      </c>
    </row>
    <row r="2218" customFormat="false" ht="15" hidden="false" customHeight="true" outlineLevel="0" collapsed="false">
      <c r="A2218" s="17" t="s">
        <v>1685</v>
      </c>
      <c r="B2218" s="17" t="s">
        <v>142</v>
      </c>
      <c r="C2218" s="17" t="s">
        <v>217</v>
      </c>
      <c r="D2218" s="17" t="s">
        <v>218</v>
      </c>
      <c r="E2218" s="17" t="s">
        <v>243</v>
      </c>
      <c r="F2218" s="17" t="s">
        <v>150</v>
      </c>
      <c r="G2218" s="17" t="n">
        <v>2</v>
      </c>
      <c r="H2218" s="17" t="n">
        <v>2</v>
      </c>
      <c r="I2218" s="17" t="n">
        <v>2</v>
      </c>
      <c r="J2218" s="17" t="n">
        <v>2</v>
      </c>
      <c r="K2218" s="17" t="n">
        <v>2</v>
      </c>
      <c r="L2218" s="17" t="n">
        <v>1441</v>
      </c>
      <c r="M2218" s="17" t="n">
        <v>1693</v>
      </c>
      <c r="N2218" s="17" t="n">
        <v>1486</v>
      </c>
      <c r="O2218" s="17" t="n">
        <v>168</v>
      </c>
      <c r="P2218" s="17" t="n">
        <v>0</v>
      </c>
      <c r="Q2218" s="17" t="n">
        <v>0</v>
      </c>
      <c r="R2218" s="17" t="n">
        <v>0</v>
      </c>
      <c r="S2218" s="17" t="n">
        <v>0</v>
      </c>
      <c r="T2218" s="17" t="n">
        <v>0</v>
      </c>
    </row>
    <row r="2219" customFormat="false" ht="15" hidden="false" customHeight="true" outlineLevel="0" collapsed="false">
      <c r="A2219" s="17" t="s">
        <v>1685</v>
      </c>
      <c r="B2219" s="17" t="s">
        <v>142</v>
      </c>
      <c r="C2219" s="17" t="s">
        <v>217</v>
      </c>
      <c r="D2219" s="17" t="s">
        <v>218</v>
      </c>
      <c r="E2219" s="17" t="s">
        <v>243</v>
      </c>
      <c r="F2219" s="17" t="s">
        <v>166</v>
      </c>
      <c r="G2219" s="17" t="n">
        <v>1</v>
      </c>
      <c r="H2219" s="17" t="n">
        <v>1</v>
      </c>
      <c r="I2219" s="17" t="n">
        <v>1</v>
      </c>
      <c r="J2219" s="17" t="n">
        <v>0</v>
      </c>
      <c r="K2219" s="17" t="n">
        <v>1</v>
      </c>
      <c r="L2219" s="17" t="n">
        <v>5</v>
      </c>
      <c r="M2219" s="17" t="n">
        <v>126</v>
      </c>
      <c r="N2219" s="17" t="n">
        <v>60</v>
      </c>
      <c r="O2219" s="17" t="n">
        <v>0</v>
      </c>
      <c r="P2219" s="17" t="n">
        <v>0</v>
      </c>
      <c r="Q2219" s="17" t="n">
        <v>0</v>
      </c>
      <c r="R2219" s="17" t="n">
        <v>0</v>
      </c>
      <c r="S2219" s="17" t="n">
        <v>0</v>
      </c>
      <c r="T2219" s="17" t="n">
        <v>0</v>
      </c>
    </row>
    <row r="2220" customFormat="false" ht="15" hidden="false" customHeight="true" outlineLevel="0" collapsed="false">
      <c r="A2220" s="17" t="s">
        <v>1685</v>
      </c>
      <c r="B2220" s="17" t="s">
        <v>142</v>
      </c>
      <c r="C2220" s="17" t="s">
        <v>217</v>
      </c>
      <c r="D2220" s="17" t="s">
        <v>218</v>
      </c>
      <c r="E2220" s="17" t="s">
        <v>243</v>
      </c>
      <c r="F2220" s="17" t="s">
        <v>158</v>
      </c>
      <c r="G2220" s="17" t="n">
        <v>2</v>
      </c>
      <c r="H2220" s="17" t="n">
        <v>2</v>
      </c>
      <c r="I2220" s="17" t="n">
        <v>2</v>
      </c>
      <c r="J2220" s="17" t="n">
        <v>1</v>
      </c>
      <c r="K2220" s="17" t="n">
        <v>2</v>
      </c>
      <c r="L2220" s="17" t="n">
        <v>114</v>
      </c>
      <c r="M2220" s="17" t="n">
        <v>47</v>
      </c>
      <c r="N2220" s="17" t="n">
        <v>65</v>
      </c>
      <c r="O2220" s="17" t="n">
        <v>53</v>
      </c>
      <c r="P2220" s="17" t="n">
        <v>0</v>
      </c>
      <c r="Q2220" s="17" t="n">
        <v>0</v>
      </c>
      <c r="R2220" s="17" t="n">
        <v>0</v>
      </c>
      <c r="S2220" s="17" t="n">
        <v>0</v>
      </c>
      <c r="T2220" s="17" t="n">
        <v>0</v>
      </c>
    </row>
    <row r="2221" customFormat="false" ht="15" hidden="false" customHeight="true" outlineLevel="0" collapsed="false">
      <c r="A2221" s="17" t="s">
        <v>1685</v>
      </c>
      <c r="B2221" s="17" t="s">
        <v>142</v>
      </c>
      <c r="C2221" s="17" t="s">
        <v>217</v>
      </c>
      <c r="D2221" s="17" t="s">
        <v>218</v>
      </c>
      <c r="E2221" s="17" t="s">
        <v>243</v>
      </c>
      <c r="F2221" s="17" t="s">
        <v>169</v>
      </c>
      <c r="G2221" s="17" t="n">
        <v>1</v>
      </c>
      <c r="H2221" s="17" t="n">
        <v>1</v>
      </c>
      <c r="I2221" s="17" t="n">
        <v>2</v>
      </c>
      <c r="J2221" s="17" t="n">
        <v>1</v>
      </c>
      <c r="K2221" s="17" t="n">
        <v>2</v>
      </c>
      <c r="L2221" s="17" t="n">
        <v>28</v>
      </c>
      <c r="M2221" s="17" t="n">
        <v>19</v>
      </c>
      <c r="N2221" s="17" t="n">
        <v>19</v>
      </c>
      <c r="O2221" s="17" t="n">
        <v>2</v>
      </c>
      <c r="P2221" s="17" t="n">
        <v>0</v>
      </c>
      <c r="Q2221" s="17" t="n">
        <v>0</v>
      </c>
      <c r="R2221" s="17" t="n">
        <v>0</v>
      </c>
      <c r="S2221" s="17" t="n">
        <v>0</v>
      </c>
      <c r="T2221" s="17" t="n">
        <v>0</v>
      </c>
    </row>
    <row r="2222" customFormat="false" ht="15" hidden="false" customHeight="true" outlineLevel="0" collapsed="false">
      <c r="A2222" s="17" t="s">
        <v>1685</v>
      </c>
      <c r="B2222" s="17" t="s">
        <v>142</v>
      </c>
      <c r="C2222" s="17" t="s">
        <v>217</v>
      </c>
      <c r="D2222" s="17" t="s">
        <v>274</v>
      </c>
      <c r="E2222" s="17" t="s">
        <v>243</v>
      </c>
      <c r="F2222" s="17" t="s">
        <v>7</v>
      </c>
      <c r="G2222" s="17" t="n">
        <v>2</v>
      </c>
      <c r="H2222" s="17" t="n">
        <v>2</v>
      </c>
      <c r="I2222" s="17" t="n">
        <v>2</v>
      </c>
      <c r="J2222" s="17" t="n">
        <v>2</v>
      </c>
      <c r="K2222" s="17" t="n">
        <v>2</v>
      </c>
      <c r="L2222" s="17" t="n">
        <v>663</v>
      </c>
      <c r="M2222" s="17" t="n">
        <v>838</v>
      </c>
      <c r="N2222" s="17" t="n">
        <v>1580</v>
      </c>
      <c r="O2222" s="17" t="n">
        <v>153</v>
      </c>
      <c r="P2222" s="17" t="n">
        <v>0</v>
      </c>
      <c r="Q2222" s="17" t="n">
        <v>0</v>
      </c>
      <c r="R2222" s="17" t="n">
        <v>0</v>
      </c>
      <c r="S2222" s="17" t="n">
        <v>0</v>
      </c>
      <c r="T2222" s="17" t="n">
        <v>0</v>
      </c>
    </row>
    <row r="2223" customFormat="false" ht="15" hidden="false" customHeight="true" outlineLevel="0" collapsed="false">
      <c r="A2223" s="17" t="s">
        <v>1685</v>
      </c>
      <c r="B2223" s="17" t="s">
        <v>142</v>
      </c>
      <c r="C2223" s="17" t="s">
        <v>217</v>
      </c>
      <c r="D2223" s="17" t="s">
        <v>274</v>
      </c>
      <c r="E2223" s="17" t="s">
        <v>243</v>
      </c>
      <c r="F2223" s="17" t="s">
        <v>140</v>
      </c>
      <c r="G2223" s="17" t="n">
        <v>1</v>
      </c>
      <c r="H2223" s="17" t="n">
        <v>2</v>
      </c>
      <c r="I2223" s="17" t="n">
        <v>2</v>
      </c>
      <c r="J2223" s="17" t="n">
        <v>1</v>
      </c>
      <c r="K2223" s="17" t="n">
        <v>2</v>
      </c>
      <c r="L2223" s="17" t="n">
        <v>45</v>
      </c>
      <c r="M2223" s="17" t="n">
        <v>27</v>
      </c>
      <c r="N2223" s="17" t="n">
        <v>22</v>
      </c>
      <c r="O2223" s="17" t="n">
        <v>5</v>
      </c>
      <c r="P2223" s="17" t="n">
        <v>0</v>
      </c>
      <c r="Q2223" s="17" t="n">
        <v>0</v>
      </c>
      <c r="R2223" s="17" t="n">
        <v>0</v>
      </c>
      <c r="S2223" s="17" t="n">
        <v>0</v>
      </c>
      <c r="T2223" s="17" t="n">
        <v>0</v>
      </c>
    </row>
    <row r="2224" customFormat="false" ht="15" hidden="false" customHeight="true" outlineLevel="0" collapsed="false">
      <c r="A2224" s="17" t="s">
        <v>1685</v>
      </c>
      <c r="B2224" s="17" t="s">
        <v>142</v>
      </c>
      <c r="C2224" s="17" t="s">
        <v>217</v>
      </c>
      <c r="D2224" s="17" t="s">
        <v>274</v>
      </c>
      <c r="E2224" s="17" t="s">
        <v>243</v>
      </c>
      <c r="F2224" s="17" t="s">
        <v>144</v>
      </c>
      <c r="G2224" s="17" t="n">
        <v>1</v>
      </c>
      <c r="H2224" s="17" t="n">
        <v>0</v>
      </c>
      <c r="I2224" s="17" t="n">
        <v>0</v>
      </c>
      <c r="J2224" s="17" t="n">
        <v>0</v>
      </c>
      <c r="K2224" s="17" t="n">
        <v>1</v>
      </c>
      <c r="L2224" s="17" t="n">
        <v>2</v>
      </c>
      <c r="M2224" s="17" t="n">
        <v>0</v>
      </c>
      <c r="N2224" s="17" t="n">
        <v>0</v>
      </c>
      <c r="O2224" s="17" t="n">
        <v>0</v>
      </c>
      <c r="P2224" s="17" t="n">
        <v>0</v>
      </c>
      <c r="Q2224" s="17" t="n">
        <v>0</v>
      </c>
      <c r="R2224" s="17" t="n">
        <v>0</v>
      </c>
      <c r="S2224" s="17" t="n">
        <v>0</v>
      </c>
      <c r="T2224" s="17" t="n">
        <v>0</v>
      </c>
    </row>
    <row r="2225" customFormat="false" ht="15" hidden="false" customHeight="true" outlineLevel="0" collapsed="false">
      <c r="A2225" s="17" t="s">
        <v>1685</v>
      </c>
      <c r="B2225" s="17" t="s">
        <v>142</v>
      </c>
      <c r="C2225" s="17" t="s">
        <v>217</v>
      </c>
      <c r="D2225" s="17" t="s">
        <v>274</v>
      </c>
      <c r="E2225" s="17" t="s">
        <v>243</v>
      </c>
      <c r="F2225" s="17" t="s">
        <v>150</v>
      </c>
      <c r="G2225" s="17" t="n">
        <v>2</v>
      </c>
      <c r="H2225" s="17" t="n">
        <v>2</v>
      </c>
      <c r="I2225" s="17" t="n">
        <v>2</v>
      </c>
      <c r="J2225" s="17" t="n">
        <v>2</v>
      </c>
      <c r="K2225" s="17" t="n">
        <v>2</v>
      </c>
      <c r="L2225" s="17" t="n">
        <v>555</v>
      </c>
      <c r="M2225" s="17" t="n">
        <v>741</v>
      </c>
      <c r="N2225" s="17" t="n">
        <v>1356</v>
      </c>
      <c r="O2225" s="17" t="n">
        <v>114</v>
      </c>
      <c r="P2225" s="17" t="n">
        <v>0</v>
      </c>
      <c r="Q2225" s="17" t="n">
        <v>0</v>
      </c>
      <c r="R2225" s="17" t="n">
        <v>0</v>
      </c>
      <c r="S2225" s="17" t="n">
        <v>0</v>
      </c>
      <c r="T2225" s="17" t="n">
        <v>0</v>
      </c>
    </row>
    <row r="2226" customFormat="false" ht="15" hidden="false" customHeight="true" outlineLevel="0" collapsed="false">
      <c r="A2226" s="17" t="s">
        <v>1685</v>
      </c>
      <c r="B2226" s="17" t="s">
        <v>142</v>
      </c>
      <c r="C2226" s="17" t="s">
        <v>217</v>
      </c>
      <c r="D2226" s="17" t="s">
        <v>274</v>
      </c>
      <c r="E2226" s="17" t="s">
        <v>243</v>
      </c>
      <c r="F2226" s="17" t="s">
        <v>166</v>
      </c>
      <c r="G2226" s="17" t="n">
        <v>0</v>
      </c>
      <c r="H2226" s="17" t="n">
        <v>0</v>
      </c>
      <c r="I2226" s="17" t="n">
        <v>0</v>
      </c>
      <c r="J2226" s="17" t="n">
        <v>1</v>
      </c>
      <c r="K2226" s="17" t="n">
        <v>1</v>
      </c>
      <c r="L2226" s="17" t="n">
        <v>0</v>
      </c>
      <c r="M2226" s="17" t="n">
        <v>0</v>
      </c>
      <c r="N2226" s="17" t="n">
        <v>0</v>
      </c>
      <c r="O2226" s="17" t="n">
        <v>1</v>
      </c>
      <c r="P2226" s="17" t="n">
        <v>0</v>
      </c>
      <c r="Q2226" s="17" t="n">
        <v>0</v>
      </c>
      <c r="R2226" s="17" t="n">
        <v>0</v>
      </c>
      <c r="S2226" s="17" t="n">
        <v>0</v>
      </c>
      <c r="T2226" s="17" t="n">
        <v>0</v>
      </c>
    </row>
    <row r="2227" customFormat="false" ht="15" hidden="false" customHeight="true" outlineLevel="0" collapsed="false">
      <c r="A2227" s="17" t="s">
        <v>1685</v>
      </c>
      <c r="B2227" s="17" t="s">
        <v>142</v>
      </c>
      <c r="C2227" s="17" t="s">
        <v>217</v>
      </c>
      <c r="D2227" s="17" t="s">
        <v>274</v>
      </c>
      <c r="E2227" s="17" t="s">
        <v>243</v>
      </c>
      <c r="F2227" s="17" t="s">
        <v>158</v>
      </c>
      <c r="G2227" s="17" t="n">
        <v>2</v>
      </c>
      <c r="H2227" s="17" t="n">
        <v>2</v>
      </c>
      <c r="I2227" s="17" t="n">
        <v>2</v>
      </c>
      <c r="J2227" s="17" t="n">
        <v>1</v>
      </c>
      <c r="K2227" s="17" t="n">
        <v>2</v>
      </c>
      <c r="L2227" s="17" t="n">
        <v>61</v>
      </c>
      <c r="M2227" s="17" t="n">
        <v>70</v>
      </c>
      <c r="N2227" s="17" t="n">
        <v>149</v>
      </c>
      <c r="O2227" s="17" t="n">
        <v>22</v>
      </c>
      <c r="P2227" s="17" t="n">
        <v>0</v>
      </c>
      <c r="Q2227" s="17" t="n">
        <v>0</v>
      </c>
      <c r="R2227" s="17" t="n">
        <v>0</v>
      </c>
      <c r="S2227" s="17" t="n">
        <v>0</v>
      </c>
      <c r="T2227" s="17" t="n">
        <v>0</v>
      </c>
    </row>
    <row r="2228" customFormat="false" ht="15" hidden="false" customHeight="true" outlineLevel="0" collapsed="false">
      <c r="A2228" s="17" t="s">
        <v>1685</v>
      </c>
      <c r="B2228" s="17" t="s">
        <v>142</v>
      </c>
      <c r="C2228" s="17" t="s">
        <v>217</v>
      </c>
      <c r="D2228" s="17" t="s">
        <v>274</v>
      </c>
      <c r="E2228" s="17" t="s">
        <v>243</v>
      </c>
      <c r="F2228" s="17" t="s">
        <v>169</v>
      </c>
      <c r="G2228" s="17" t="n">
        <v>0</v>
      </c>
      <c r="H2228" s="17" t="n">
        <v>0</v>
      </c>
      <c r="I2228" s="17" t="n">
        <v>2</v>
      </c>
      <c r="J2228" s="17" t="n">
        <v>1</v>
      </c>
      <c r="K2228" s="17" t="n">
        <v>2</v>
      </c>
      <c r="L2228" s="17" t="n">
        <v>0</v>
      </c>
      <c r="M2228" s="17" t="n">
        <v>0</v>
      </c>
      <c r="N2228" s="17" t="n">
        <v>53</v>
      </c>
      <c r="O2228" s="17" t="n">
        <v>11</v>
      </c>
      <c r="P2228" s="17" t="n">
        <v>0</v>
      </c>
      <c r="Q2228" s="17" t="n">
        <v>0</v>
      </c>
      <c r="R2228" s="17" t="n">
        <v>0</v>
      </c>
      <c r="S2228" s="17" t="n">
        <v>0</v>
      </c>
      <c r="T2228" s="17" t="n">
        <v>0</v>
      </c>
    </row>
    <row r="2229" customFormat="false" ht="15" hidden="false" customHeight="true" outlineLevel="0" collapsed="false">
      <c r="A2229" s="17" t="s">
        <v>5354</v>
      </c>
      <c r="B2229" s="17" t="s">
        <v>142</v>
      </c>
      <c r="C2229" s="17" t="s">
        <v>217</v>
      </c>
      <c r="D2229" s="17" t="s">
        <v>218</v>
      </c>
      <c r="E2229" s="17" t="s">
        <v>243</v>
      </c>
      <c r="F2229" s="17" t="s">
        <v>7</v>
      </c>
      <c r="G2229" s="17" t="n">
        <v>1</v>
      </c>
      <c r="H2229" s="17" t="n">
        <v>1</v>
      </c>
      <c r="I2229" s="17" t="n">
        <v>1</v>
      </c>
      <c r="J2229" s="17" t="n">
        <v>1</v>
      </c>
      <c r="K2229" s="17" t="n">
        <v>1</v>
      </c>
      <c r="L2229" s="17" t="n">
        <v>136</v>
      </c>
      <c r="M2229" s="17" t="n">
        <v>85</v>
      </c>
      <c r="N2229" s="17" t="n">
        <v>196</v>
      </c>
      <c r="O2229" s="17" t="n">
        <v>27</v>
      </c>
      <c r="P2229" s="17" t="n">
        <v>0</v>
      </c>
      <c r="Q2229" s="17" t="n">
        <v>0</v>
      </c>
      <c r="R2229" s="17" t="n">
        <v>0</v>
      </c>
      <c r="S2229" s="17" t="n">
        <v>0</v>
      </c>
      <c r="T2229" s="17" t="n">
        <v>0</v>
      </c>
    </row>
    <row r="2230" customFormat="false" ht="15" hidden="false" customHeight="true" outlineLevel="0" collapsed="false">
      <c r="A2230" s="17" t="s">
        <v>5354</v>
      </c>
      <c r="B2230" s="17" t="s">
        <v>142</v>
      </c>
      <c r="C2230" s="17" t="s">
        <v>217</v>
      </c>
      <c r="D2230" s="17" t="s">
        <v>218</v>
      </c>
      <c r="E2230" s="17" t="s">
        <v>243</v>
      </c>
      <c r="F2230" s="17" t="s">
        <v>140</v>
      </c>
      <c r="G2230" s="17" t="n">
        <v>0</v>
      </c>
      <c r="H2230" s="17" t="n">
        <v>1</v>
      </c>
      <c r="I2230" s="17" t="n">
        <v>1</v>
      </c>
      <c r="J2230" s="17" t="n">
        <v>1</v>
      </c>
      <c r="K2230" s="17" t="n">
        <v>1</v>
      </c>
      <c r="L2230" s="17" t="n">
        <v>0</v>
      </c>
      <c r="M2230" s="17" t="n">
        <v>16</v>
      </c>
      <c r="N2230" s="17" t="n">
        <v>27</v>
      </c>
      <c r="O2230" s="17" t="n">
        <v>2</v>
      </c>
      <c r="P2230" s="17" t="n">
        <v>0</v>
      </c>
      <c r="Q2230" s="17" t="n">
        <v>0</v>
      </c>
      <c r="R2230" s="17" t="n">
        <v>0</v>
      </c>
      <c r="S2230" s="17" t="n">
        <v>0</v>
      </c>
      <c r="T2230" s="17" t="n">
        <v>0</v>
      </c>
    </row>
    <row r="2231" customFormat="false" ht="15" hidden="false" customHeight="true" outlineLevel="0" collapsed="false">
      <c r="A2231" s="17" t="s">
        <v>5354</v>
      </c>
      <c r="B2231" s="17" t="s">
        <v>142</v>
      </c>
      <c r="C2231" s="17" t="s">
        <v>217</v>
      </c>
      <c r="D2231" s="17" t="s">
        <v>218</v>
      </c>
      <c r="E2231" s="17" t="s">
        <v>243</v>
      </c>
      <c r="F2231" s="17" t="s">
        <v>144</v>
      </c>
      <c r="G2231" s="17" t="n">
        <v>1</v>
      </c>
      <c r="H2231" s="17" t="n">
        <v>1</v>
      </c>
      <c r="I2231" s="17" t="n">
        <v>0</v>
      </c>
      <c r="J2231" s="17" t="n">
        <v>0</v>
      </c>
      <c r="K2231" s="17" t="n">
        <v>1</v>
      </c>
      <c r="L2231" s="17" t="n">
        <v>11</v>
      </c>
      <c r="M2231" s="17" t="n">
        <v>5</v>
      </c>
      <c r="N2231" s="17" t="n">
        <v>0</v>
      </c>
      <c r="O2231" s="17" t="n">
        <v>0</v>
      </c>
      <c r="P2231" s="17" t="n">
        <v>0</v>
      </c>
      <c r="Q2231" s="17" t="n">
        <v>0</v>
      </c>
      <c r="R2231" s="17" t="n">
        <v>0</v>
      </c>
      <c r="S2231" s="17" t="n">
        <v>0</v>
      </c>
      <c r="T2231" s="17" t="n">
        <v>0</v>
      </c>
    </row>
    <row r="2232" customFormat="false" ht="15" hidden="false" customHeight="true" outlineLevel="0" collapsed="false">
      <c r="A2232" s="17" t="s">
        <v>5354</v>
      </c>
      <c r="B2232" s="17" t="s">
        <v>142</v>
      </c>
      <c r="C2232" s="17" t="s">
        <v>217</v>
      </c>
      <c r="D2232" s="17" t="s">
        <v>218</v>
      </c>
      <c r="E2232" s="17" t="s">
        <v>243</v>
      </c>
      <c r="F2232" s="17" t="s">
        <v>150</v>
      </c>
      <c r="G2232" s="17" t="n">
        <v>1</v>
      </c>
      <c r="H2232" s="17" t="n">
        <v>1</v>
      </c>
      <c r="I2232" s="17" t="n">
        <v>1</v>
      </c>
      <c r="J2232" s="17" t="n">
        <v>1</v>
      </c>
      <c r="K2232" s="17" t="n">
        <v>1</v>
      </c>
      <c r="L2232" s="17" t="n">
        <v>83</v>
      </c>
      <c r="M2232" s="17" t="n">
        <v>25</v>
      </c>
      <c r="N2232" s="17" t="n">
        <v>76</v>
      </c>
      <c r="O2232" s="17" t="n">
        <v>11</v>
      </c>
      <c r="P2232" s="17" t="n">
        <v>0</v>
      </c>
      <c r="Q2232" s="17" t="n">
        <v>0</v>
      </c>
      <c r="R2232" s="17" t="n">
        <v>0</v>
      </c>
      <c r="S2232" s="17" t="n">
        <v>0</v>
      </c>
      <c r="T2232" s="17" t="n">
        <v>0</v>
      </c>
    </row>
    <row r="2233" customFormat="false" ht="15" hidden="false" customHeight="true" outlineLevel="0" collapsed="false">
      <c r="A2233" s="17" t="s">
        <v>5354</v>
      </c>
      <c r="B2233" s="17" t="s">
        <v>142</v>
      </c>
      <c r="C2233" s="17" t="s">
        <v>217</v>
      </c>
      <c r="D2233" s="17" t="s">
        <v>218</v>
      </c>
      <c r="E2233" s="17" t="s">
        <v>243</v>
      </c>
      <c r="F2233" s="17" t="s">
        <v>166</v>
      </c>
      <c r="G2233" s="17" t="n">
        <v>0</v>
      </c>
      <c r="H2233" s="17" t="n">
        <v>1</v>
      </c>
      <c r="I2233" s="17" t="n">
        <v>1</v>
      </c>
      <c r="J2233" s="17" t="n">
        <v>0</v>
      </c>
      <c r="K2233" s="17" t="n">
        <v>1</v>
      </c>
      <c r="L2233" s="17" t="n">
        <v>0</v>
      </c>
      <c r="M2233" s="17" t="n">
        <v>1</v>
      </c>
      <c r="N2233" s="17" t="n">
        <v>2</v>
      </c>
      <c r="O2233" s="17" t="n">
        <v>0</v>
      </c>
      <c r="P2233" s="17" t="n">
        <v>0</v>
      </c>
      <c r="Q2233" s="17" t="n">
        <v>0</v>
      </c>
      <c r="R2233" s="17" t="n">
        <v>0</v>
      </c>
      <c r="S2233" s="17" t="n">
        <v>0</v>
      </c>
      <c r="T2233" s="17" t="n">
        <v>0</v>
      </c>
    </row>
    <row r="2234" customFormat="false" ht="15" hidden="false" customHeight="true" outlineLevel="0" collapsed="false">
      <c r="A2234" s="17" t="s">
        <v>5354</v>
      </c>
      <c r="B2234" s="17" t="s">
        <v>142</v>
      </c>
      <c r="C2234" s="17" t="s">
        <v>217</v>
      </c>
      <c r="D2234" s="17" t="s">
        <v>218</v>
      </c>
      <c r="E2234" s="17" t="s">
        <v>243</v>
      </c>
      <c r="F2234" s="17" t="s">
        <v>158</v>
      </c>
      <c r="G2234" s="17" t="n">
        <v>1</v>
      </c>
      <c r="H2234" s="17" t="n">
        <v>1</v>
      </c>
      <c r="I2234" s="17" t="n">
        <v>1</v>
      </c>
      <c r="J2234" s="17" t="n">
        <v>1</v>
      </c>
      <c r="K2234" s="17" t="n">
        <v>1</v>
      </c>
      <c r="L2234" s="17" t="n">
        <v>42</v>
      </c>
      <c r="M2234" s="17" t="n">
        <v>38</v>
      </c>
      <c r="N2234" s="17" t="n">
        <v>91</v>
      </c>
      <c r="O2234" s="17" t="n">
        <v>14</v>
      </c>
      <c r="P2234" s="17" t="n">
        <v>0</v>
      </c>
      <c r="Q2234" s="17" t="n">
        <v>0</v>
      </c>
      <c r="R2234" s="17" t="n">
        <v>0</v>
      </c>
      <c r="S2234" s="17" t="n">
        <v>0</v>
      </c>
      <c r="T2234" s="17" t="n">
        <v>0</v>
      </c>
    </row>
    <row r="2235" customFormat="false" ht="15" hidden="false" customHeight="true" outlineLevel="0" collapsed="false">
      <c r="A2235" s="17" t="s">
        <v>4355</v>
      </c>
      <c r="B2235" s="17" t="s">
        <v>142</v>
      </c>
      <c r="C2235" s="17" t="s">
        <v>217</v>
      </c>
      <c r="D2235" s="17" t="s">
        <v>235</v>
      </c>
      <c r="E2235" s="17" t="s">
        <v>243</v>
      </c>
      <c r="F2235" s="17" t="s">
        <v>7</v>
      </c>
      <c r="G2235" s="17" t="n">
        <v>1</v>
      </c>
      <c r="H2235" s="17" t="n">
        <v>1</v>
      </c>
      <c r="I2235" s="17" t="n">
        <v>1</v>
      </c>
      <c r="J2235" s="17" t="n">
        <v>1</v>
      </c>
      <c r="K2235" s="17" t="n">
        <v>1</v>
      </c>
      <c r="L2235" s="17" t="n">
        <v>972</v>
      </c>
      <c r="M2235" s="17" t="n">
        <v>91</v>
      </c>
      <c r="N2235" s="17" t="n">
        <v>318</v>
      </c>
      <c r="O2235" s="17" t="n">
        <v>126</v>
      </c>
      <c r="P2235" s="17" t="n">
        <v>0</v>
      </c>
      <c r="Q2235" s="17" t="n">
        <v>0</v>
      </c>
      <c r="R2235" s="17" t="n">
        <v>0</v>
      </c>
      <c r="S2235" s="17" t="n">
        <v>0</v>
      </c>
      <c r="T2235" s="17" t="n">
        <v>0</v>
      </c>
    </row>
    <row r="2236" customFormat="false" ht="15" hidden="false" customHeight="true" outlineLevel="0" collapsed="false">
      <c r="A2236" s="17" t="s">
        <v>4355</v>
      </c>
      <c r="B2236" s="17" t="s">
        <v>142</v>
      </c>
      <c r="C2236" s="17" t="s">
        <v>217</v>
      </c>
      <c r="D2236" s="17" t="s">
        <v>235</v>
      </c>
      <c r="E2236" s="17" t="s">
        <v>243</v>
      </c>
      <c r="F2236" s="17" t="s">
        <v>140</v>
      </c>
      <c r="G2236" s="17" t="n">
        <v>1</v>
      </c>
      <c r="H2236" s="17" t="n">
        <v>0</v>
      </c>
      <c r="I2236" s="17" t="n">
        <v>0</v>
      </c>
      <c r="J2236" s="17" t="n">
        <v>0</v>
      </c>
      <c r="K2236" s="17" t="n">
        <v>1</v>
      </c>
      <c r="L2236" s="17" t="n">
        <v>693</v>
      </c>
      <c r="M2236" s="17" t="n">
        <v>0</v>
      </c>
      <c r="N2236" s="17" t="n">
        <v>0</v>
      </c>
      <c r="O2236" s="17" t="n">
        <v>0</v>
      </c>
      <c r="P2236" s="17" t="n">
        <v>0</v>
      </c>
      <c r="Q2236" s="17" t="n">
        <v>0</v>
      </c>
      <c r="R2236" s="17" t="n">
        <v>0</v>
      </c>
      <c r="S2236" s="17" t="n">
        <v>0</v>
      </c>
      <c r="T2236" s="17" t="n">
        <v>0</v>
      </c>
    </row>
    <row r="2237" customFormat="false" ht="15" hidden="false" customHeight="true" outlineLevel="0" collapsed="false">
      <c r="A2237" s="17" t="s">
        <v>4355</v>
      </c>
      <c r="B2237" s="17" t="s">
        <v>142</v>
      </c>
      <c r="C2237" s="17" t="s">
        <v>217</v>
      </c>
      <c r="D2237" s="17" t="s">
        <v>235</v>
      </c>
      <c r="E2237" s="17" t="s">
        <v>243</v>
      </c>
      <c r="F2237" s="17" t="s">
        <v>144</v>
      </c>
      <c r="G2237" s="17" t="n">
        <v>1</v>
      </c>
      <c r="H2237" s="17" t="n">
        <v>0</v>
      </c>
      <c r="I2237" s="17" t="n">
        <v>0</v>
      </c>
      <c r="J2237" s="17" t="n">
        <v>0</v>
      </c>
      <c r="K2237" s="17" t="n">
        <v>1</v>
      </c>
      <c r="L2237" s="17" t="n">
        <v>17</v>
      </c>
      <c r="M2237" s="17" t="n">
        <v>0</v>
      </c>
      <c r="N2237" s="17" t="n">
        <v>0</v>
      </c>
      <c r="O2237" s="17" t="n">
        <v>0</v>
      </c>
      <c r="P2237" s="17" t="n">
        <v>0</v>
      </c>
      <c r="Q2237" s="17" t="n">
        <v>0</v>
      </c>
      <c r="R2237" s="17" t="n">
        <v>0</v>
      </c>
      <c r="S2237" s="17" t="n">
        <v>0</v>
      </c>
      <c r="T2237" s="17" t="n">
        <v>0</v>
      </c>
    </row>
    <row r="2238" customFormat="false" ht="15" hidden="false" customHeight="true" outlineLevel="0" collapsed="false">
      <c r="A2238" s="17" t="s">
        <v>4355</v>
      </c>
      <c r="B2238" s="17" t="s">
        <v>142</v>
      </c>
      <c r="C2238" s="17" t="s">
        <v>217</v>
      </c>
      <c r="D2238" s="17" t="s">
        <v>235</v>
      </c>
      <c r="E2238" s="17" t="s">
        <v>243</v>
      </c>
      <c r="F2238" s="17" t="s">
        <v>150</v>
      </c>
      <c r="G2238" s="17" t="n">
        <v>1</v>
      </c>
      <c r="H2238" s="17" t="n">
        <v>1</v>
      </c>
      <c r="I2238" s="17" t="n">
        <v>1</v>
      </c>
      <c r="J2238" s="17" t="n">
        <v>1</v>
      </c>
      <c r="K2238" s="17" t="n">
        <v>1</v>
      </c>
      <c r="L2238" s="17" t="n">
        <v>192</v>
      </c>
      <c r="M2238" s="17" t="n">
        <v>20</v>
      </c>
      <c r="N2238" s="17" t="n">
        <v>277</v>
      </c>
      <c r="O2238" s="17" t="n">
        <v>126</v>
      </c>
      <c r="P2238" s="17" t="n">
        <v>0</v>
      </c>
      <c r="Q2238" s="17" t="n">
        <v>0</v>
      </c>
      <c r="R2238" s="17" t="n">
        <v>0</v>
      </c>
      <c r="S2238" s="17" t="n">
        <v>0</v>
      </c>
      <c r="T2238" s="17" t="n">
        <v>0</v>
      </c>
    </row>
    <row r="2239" customFormat="false" ht="15" hidden="false" customHeight="true" outlineLevel="0" collapsed="false">
      <c r="A2239" s="17" t="s">
        <v>4355</v>
      </c>
      <c r="B2239" s="17" t="s">
        <v>142</v>
      </c>
      <c r="C2239" s="17" t="s">
        <v>217</v>
      </c>
      <c r="D2239" s="17" t="s">
        <v>235</v>
      </c>
      <c r="E2239" s="17" t="s">
        <v>243</v>
      </c>
      <c r="F2239" s="17" t="s">
        <v>158</v>
      </c>
      <c r="G2239" s="17" t="n">
        <v>1</v>
      </c>
      <c r="H2239" s="17" t="n">
        <v>1</v>
      </c>
      <c r="I2239" s="17" t="n">
        <v>1</v>
      </c>
      <c r="J2239" s="17" t="n">
        <v>0</v>
      </c>
      <c r="K2239" s="17" t="n">
        <v>1</v>
      </c>
      <c r="L2239" s="17" t="n">
        <v>69</v>
      </c>
      <c r="M2239" s="17" t="n">
        <v>70</v>
      </c>
      <c r="N2239" s="17" t="n">
        <v>41</v>
      </c>
      <c r="O2239" s="17" t="n">
        <v>0</v>
      </c>
      <c r="P2239" s="17" t="n">
        <v>0</v>
      </c>
      <c r="Q2239" s="17" t="n">
        <v>0</v>
      </c>
      <c r="R2239" s="17" t="n">
        <v>0</v>
      </c>
      <c r="S2239" s="17" t="n">
        <v>0</v>
      </c>
      <c r="T2239" s="17" t="n">
        <v>0</v>
      </c>
    </row>
    <row r="2240" customFormat="false" ht="15" hidden="false" customHeight="true" outlineLevel="0" collapsed="false">
      <c r="A2240" s="17" t="s">
        <v>4355</v>
      </c>
      <c r="B2240" s="17" t="s">
        <v>142</v>
      </c>
      <c r="C2240" s="17" t="s">
        <v>217</v>
      </c>
      <c r="D2240" s="17" t="s">
        <v>235</v>
      </c>
      <c r="E2240" s="17" t="s">
        <v>243</v>
      </c>
      <c r="F2240" s="17" t="s">
        <v>169</v>
      </c>
      <c r="G2240" s="17" t="n">
        <v>1</v>
      </c>
      <c r="H2240" s="17" t="n">
        <v>1</v>
      </c>
      <c r="I2240" s="17" t="n">
        <v>0</v>
      </c>
      <c r="J2240" s="17" t="n">
        <v>0</v>
      </c>
      <c r="K2240" s="17" t="n">
        <v>1</v>
      </c>
      <c r="L2240" s="17" t="n">
        <v>1</v>
      </c>
      <c r="M2240" s="17" t="n">
        <v>1</v>
      </c>
      <c r="N2240" s="17" t="n">
        <v>0</v>
      </c>
      <c r="O2240" s="17" t="n">
        <v>0</v>
      </c>
      <c r="P2240" s="17" t="n">
        <v>0</v>
      </c>
      <c r="Q2240" s="17" t="n">
        <v>0</v>
      </c>
      <c r="R2240" s="17" t="n">
        <v>0</v>
      </c>
      <c r="S2240" s="17" t="n">
        <v>0</v>
      </c>
      <c r="T2240" s="17" t="n">
        <v>0</v>
      </c>
    </row>
    <row r="2241" customFormat="false" ht="15" hidden="false" customHeight="true" outlineLevel="0" collapsed="false">
      <c r="A2241" s="17" t="s">
        <v>4445</v>
      </c>
      <c r="B2241" s="17" t="s">
        <v>142</v>
      </c>
      <c r="C2241" s="17" t="s">
        <v>217</v>
      </c>
      <c r="D2241" s="17" t="s">
        <v>235</v>
      </c>
      <c r="E2241" s="17" t="s">
        <v>243</v>
      </c>
      <c r="F2241" s="17" t="s">
        <v>7</v>
      </c>
      <c r="G2241" s="17" t="n">
        <v>1</v>
      </c>
      <c r="H2241" s="17" t="n">
        <v>1</v>
      </c>
      <c r="I2241" s="17" t="n">
        <v>1</v>
      </c>
      <c r="J2241" s="17" t="n">
        <v>1</v>
      </c>
      <c r="K2241" s="17" t="n">
        <v>1</v>
      </c>
      <c r="L2241" s="17" t="n">
        <v>60</v>
      </c>
      <c r="M2241" s="17" t="n">
        <v>188</v>
      </c>
      <c r="N2241" s="17" t="n">
        <v>90</v>
      </c>
      <c r="O2241" s="17" t="n">
        <v>4</v>
      </c>
      <c r="P2241" s="17" t="n">
        <v>0</v>
      </c>
      <c r="Q2241" s="17" t="n">
        <v>0</v>
      </c>
      <c r="R2241" s="17" t="n">
        <v>0</v>
      </c>
      <c r="S2241" s="17" t="n">
        <v>0</v>
      </c>
      <c r="T2241" s="17" t="n">
        <v>0</v>
      </c>
    </row>
    <row r="2242" customFormat="false" ht="15" hidden="false" customHeight="true" outlineLevel="0" collapsed="false">
      <c r="A2242" s="17" t="s">
        <v>4445</v>
      </c>
      <c r="B2242" s="17" t="s">
        <v>142</v>
      </c>
      <c r="C2242" s="17" t="s">
        <v>217</v>
      </c>
      <c r="D2242" s="17" t="s">
        <v>235</v>
      </c>
      <c r="E2242" s="17" t="s">
        <v>243</v>
      </c>
      <c r="F2242" s="17" t="s">
        <v>140</v>
      </c>
      <c r="G2242" s="17" t="n">
        <v>0</v>
      </c>
      <c r="H2242" s="17" t="n">
        <v>1</v>
      </c>
      <c r="I2242" s="17" t="n">
        <v>1</v>
      </c>
      <c r="J2242" s="17" t="n">
        <v>0</v>
      </c>
      <c r="K2242" s="17" t="n">
        <v>1</v>
      </c>
      <c r="L2242" s="17" t="n">
        <v>0</v>
      </c>
      <c r="M2242" s="17" t="n">
        <v>1</v>
      </c>
      <c r="N2242" s="17" t="n">
        <v>1</v>
      </c>
      <c r="O2242" s="17" t="n">
        <v>0</v>
      </c>
      <c r="P2242" s="17" t="n">
        <v>0</v>
      </c>
      <c r="Q2242" s="17" t="n">
        <v>0</v>
      </c>
      <c r="R2242" s="17" t="n">
        <v>0</v>
      </c>
      <c r="S2242" s="17" t="n">
        <v>0</v>
      </c>
      <c r="T2242" s="17" t="n">
        <v>0</v>
      </c>
    </row>
    <row r="2243" customFormat="false" ht="15" hidden="false" customHeight="true" outlineLevel="0" collapsed="false">
      <c r="A2243" s="17" t="s">
        <v>4445</v>
      </c>
      <c r="B2243" s="17" t="s">
        <v>142</v>
      </c>
      <c r="C2243" s="17" t="s">
        <v>217</v>
      </c>
      <c r="D2243" s="17" t="s">
        <v>235</v>
      </c>
      <c r="E2243" s="17" t="s">
        <v>243</v>
      </c>
      <c r="F2243" s="17" t="s">
        <v>144</v>
      </c>
      <c r="G2243" s="17" t="n">
        <v>0</v>
      </c>
      <c r="H2243" s="17" t="n">
        <v>0</v>
      </c>
      <c r="I2243" s="17" t="n">
        <v>0</v>
      </c>
      <c r="J2243" s="17" t="n">
        <v>1</v>
      </c>
      <c r="K2243" s="17" t="n">
        <v>1</v>
      </c>
      <c r="L2243" s="17" t="n">
        <v>0</v>
      </c>
      <c r="M2243" s="17" t="n">
        <v>0</v>
      </c>
      <c r="N2243" s="17" t="n">
        <v>0</v>
      </c>
      <c r="O2243" s="17" t="n">
        <v>1</v>
      </c>
      <c r="P2243" s="17" t="n">
        <v>0</v>
      </c>
      <c r="Q2243" s="17" t="n">
        <v>0</v>
      </c>
      <c r="R2243" s="17" t="n">
        <v>0</v>
      </c>
      <c r="S2243" s="17" t="n">
        <v>0</v>
      </c>
      <c r="T2243" s="17" t="n">
        <v>0</v>
      </c>
    </row>
    <row r="2244" customFormat="false" ht="15" hidden="false" customHeight="true" outlineLevel="0" collapsed="false">
      <c r="A2244" s="17" t="s">
        <v>4445</v>
      </c>
      <c r="B2244" s="17" t="s">
        <v>142</v>
      </c>
      <c r="C2244" s="17" t="s">
        <v>217</v>
      </c>
      <c r="D2244" s="17" t="s">
        <v>235</v>
      </c>
      <c r="E2244" s="17" t="s">
        <v>243</v>
      </c>
      <c r="F2244" s="17" t="s">
        <v>150</v>
      </c>
      <c r="G2244" s="17" t="n">
        <v>1</v>
      </c>
      <c r="H2244" s="17" t="n">
        <v>1</v>
      </c>
      <c r="I2244" s="17" t="n">
        <v>1</v>
      </c>
      <c r="J2244" s="17" t="n">
        <v>1</v>
      </c>
      <c r="K2244" s="17" t="n">
        <v>1</v>
      </c>
      <c r="L2244" s="17" t="n">
        <v>60</v>
      </c>
      <c r="M2244" s="17" t="n">
        <v>135</v>
      </c>
      <c r="N2244" s="17" t="n">
        <v>81</v>
      </c>
      <c r="O2244" s="17" t="n">
        <v>3</v>
      </c>
      <c r="P2244" s="17" t="n">
        <v>0</v>
      </c>
      <c r="Q2244" s="17" t="n">
        <v>0</v>
      </c>
      <c r="R2244" s="17" t="n">
        <v>0</v>
      </c>
      <c r="S2244" s="17" t="n">
        <v>0</v>
      </c>
      <c r="T2244" s="17" t="n">
        <v>0</v>
      </c>
    </row>
    <row r="2245" customFormat="false" ht="15" hidden="false" customHeight="true" outlineLevel="0" collapsed="false">
      <c r="A2245" s="17" t="s">
        <v>4445</v>
      </c>
      <c r="B2245" s="17" t="s">
        <v>142</v>
      </c>
      <c r="C2245" s="17" t="s">
        <v>217</v>
      </c>
      <c r="D2245" s="17" t="s">
        <v>235</v>
      </c>
      <c r="E2245" s="17" t="s">
        <v>243</v>
      </c>
      <c r="F2245" s="17" t="s">
        <v>166</v>
      </c>
      <c r="G2245" s="17" t="n">
        <v>0</v>
      </c>
      <c r="H2245" s="17" t="n">
        <v>1</v>
      </c>
      <c r="I2245" s="17" t="n">
        <v>0</v>
      </c>
      <c r="J2245" s="17" t="n">
        <v>0</v>
      </c>
      <c r="K2245" s="17" t="n">
        <v>1</v>
      </c>
      <c r="L2245" s="17" t="n">
        <v>0</v>
      </c>
      <c r="M2245" s="17" t="n">
        <v>48</v>
      </c>
      <c r="N2245" s="17" t="n">
        <v>0</v>
      </c>
      <c r="O2245" s="17" t="n">
        <v>0</v>
      </c>
      <c r="P2245" s="17" t="n">
        <v>0</v>
      </c>
      <c r="Q2245" s="17" t="n">
        <v>0</v>
      </c>
      <c r="R2245" s="17" t="n">
        <v>0</v>
      </c>
      <c r="S2245" s="17" t="n">
        <v>0</v>
      </c>
      <c r="T2245" s="17" t="n">
        <v>0</v>
      </c>
    </row>
    <row r="2246" customFormat="false" ht="15" hidden="false" customHeight="true" outlineLevel="0" collapsed="false">
      <c r="A2246" s="17" t="s">
        <v>4445</v>
      </c>
      <c r="B2246" s="17" t="s">
        <v>142</v>
      </c>
      <c r="C2246" s="17" t="s">
        <v>217</v>
      </c>
      <c r="D2246" s="17" t="s">
        <v>235</v>
      </c>
      <c r="E2246" s="17" t="s">
        <v>243</v>
      </c>
      <c r="F2246" s="17" t="s">
        <v>158</v>
      </c>
      <c r="G2246" s="17" t="n">
        <v>0</v>
      </c>
      <c r="H2246" s="17" t="n">
        <v>1</v>
      </c>
      <c r="I2246" s="17" t="n">
        <v>1</v>
      </c>
      <c r="J2246" s="17" t="n">
        <v>0</v>
      </c>
      <c r="K2246" s="17" t="n">
        <v>1</v>
      </c>
      <c r="L2246" s="17" t="n">
        <v>0</v>
      </c>
      <c r="M2246" s="17" t="n">
        <v>4</v>
      </c>
      <c r="N2246" s="17" t="n">
        <v>8</v>
      </c>
      <c r="O2246" s="17" t="n">
        <v>0</v>
      </c>
      <c r="P2246" s="17" t="n">
        <v>0</v>
      </c>
      <c r="Q2246" s="17" t="n">
        <v>0</v>
      </c>
      <c r="R2246" s="17" t="n">
        <v>0</v>
      </c>
      <c r="S2246" s="17" t="n">
        <v>0</v>
      </c>
      <c r="T2246" s="17" t="n">
        <v>0</v>
      </c>
    </row>
    <row r="2247" customFormat="false" ht="15" hidden="false" customHeight="true" outlineLevel="0" collapsed="false">
      <c r="A2247" s="17" t="s">
        <v>1703</v>
      </c>
      <c r="B2247" s="17" t="s">
        <v>142</v>
      </c>
      <c r="C2247" s="17" t="s">
        <v>148</v>
      </c>
      <c r="D2247" s="17" t="s">
        <v>14443</v>
      </c>
      <c r="E2247" s="17" t="s">
        <v>139</v>
      </c>
      <c r="F2247" s="17" t="s">
        <v>7</v>
      </c>
      <c r="G2247" s="17" t="n">
        <v>1</v>
      </c>
      <c r="H2247" s="17" t="n">
        <v>0</v>
      </c>
      <c r="I2247" s="17" t="n">
        <v>0</v>
      </c>
      <c r="J2247" s="17" t="n">
        <v>0</v>
      </c>
      <c r="K2247" s="17" t="n">
        <v>1</v>
      </c>
      <c r="L2247" s="17" t="n">
        <v>1</v>
      </c>
      <c r="M2247" s="17" t="n">
        <v>0</v>
      </c>
      <c r="N2247" s="17" t="n">
        <v>0</v>
      </c>
      <c r="O2247" s="17" t="n">
        <v>0</v>
      </c>
      <c r="P2247" s="17" t="n">
        <v>0</v>
      </c>
      <c r="Q2247" s="17" t="n">
        <v>0</v>
      </c>
      <c r="R2247" s="17" t="n">
        <v>0</v>
      </c>
      <c r="S2247" s="17" t="n">
        <v>0</v>
      </c>
      <c r="T2247" s="17" t="n">
        <v>0</v>
      </c>
    </row>
    <row r="2248" customFormat="false" ht="15" hidden="false" customHeight="true" outlineLevel="0" collapsed="false">
      <c r="A2248" s="17" t="s">
        <v>1703</v>
      </c>
      <c r="B2248" s="17" t="s">
        <v>142</v>
      </c>
      <c r="C2248" s="17" t="s">
        <v>148</v>
      </c>
      <c r="D2248" s="17" t="s">
        <v>14443</v>
      </c>
      <c r="E2248" s="17" t="s">
        <v>139</v>
      </c>
      <c r="F2248" s="17" t="s">
        <v>150</v>
      </c>
      <c r="G2248" s="17" t="n">
        <v>1</v>
      </c>
      <c r="H2248" s="17" t="n">
        <v>0</v>
      </c>
      <c r="I2248" s="17" t="n">
        <v>0</v>
      </c>
      <c r="J2248" s="17" t="n">
        <v>0</v>
      </c>
      <c r="K2248" s="17" t="n">
        <v>1</v>
      </c>
      <c r="L2248" s="17" t="n">
        <v>1</v>
      </c>
      <c r="M2248" s="17" t="n">
        <v>0</v>
      </c>
      <c r="N2248" s="17" t="n">
        <v>0</v>
      </c>
      <c r="O2248" s="17" t="n">
        <v>0</v>
      </c>
      <c r="P2248" s="17" t="n">
        <v>0</v>
      </c>
      <c r="Q2248" s="17" t="n">
        <v>0</v>
      </c>
      <c r="R2248" s="17" t="n">
        <v>0</v>
      </c>
      <c r="S2248" s="17" t="n">
        <v>0</v>
      </c>
      <c r="T2248" s="17" t="n">
        <v>0</v>
      </c>
    </row>
    <row r="2249" customFormat="false" ht="15" hidden="false" customHeight="true" outlineLevel="0" collapsed="false">
      <c r="A2249" s="17" t="s">
        <v>928</v>
      </c>
      <c r="B2249" s="17" t="s">
        <v>142</v>
      </c>
      <c r="C2249" s="17" t="s">
        <v>134</v>
      </c>
      <c r="D2249" s="17" t="s">
        <v>460</v>
      </c>
      <c r="E2249" s="17" t="s">
        <v>243</v>
      </c>
      <c r="F2249" s="17" t="s">
        <v>7</v>
      </c>
      <c r="G2249" s="17" t="n">
        <v>2</v>
      </c>
      <c r="H2249" s="17" t="n">
        <v>3</v>
      </c>
      <c r="I2249" s="17" t="n">
        <v>3</v>
      </c>
      <c r="J2249" s="17" t="n">
        <v>3</v>
      </c>
      <c r="K2249" s="17" t="n">
        <v>3</v>
      </c>
      <c r="L2249" s="17" t="n">
        <v>2196</v>
      </c>
      <c r="M2249" s="17" t="n">
        <v>3725</v>
      </c>
      <c r="N2249" s="17" t="n">
        <v>15654</v>
      </c>
      <c r="O2249" s="17" t="n">
        <v>4119</v>
      </c>
      <c r="P2249" s="17" t="n">
        <v>0</v>
      </c>
      <c r="Q2249" s="17" t="n">
        <v>0</v>
      </c>
      <c r="R2249" s="17" t="n">
        <v>0</v>
      </c>
      <c r="S2249" s="17" t="n">
        <v>0</v>
      </c>
      <c r="T2249" s="17" t="n">
        <v>0</v>
      </c>
    </row>
    <row r="2250" customFormat="false" ht="15" hidden="false" customHeight="true" outlineLevel="0" collapsed="false">
      <c r="A2250" s="17" t="s">
        <v>928</v>
      </c>
      <c r="B2250" s="17" t="s">
        <v>142</v>
      </c>
      <c r="C2250" s="17" t="s">
        <v>134</v>
      </c>
      <c r="D2250" s="17" t="s">
        <v>460</v>
      </c>
      <c r="E2250" s="17" t="s">
        <v>243</v>
      </c>
      <c r="F2250" s="17" t="s">
        <v>140</v>
      </c>
      <c r="G2250" s="17" t="n">
        <v>2</v>
      </c>
      <c r="H2250" s="17" t="n">
        <v>3</v>
      </c>
      <c r="I2250" s="17" t="n">
        <v>3</v>
      </c>
      <c r="J2250" s="17" t="n">
        <v>3</v>
      </c>
      <c r="K2250" s="17" t="n">
        <v>3</v>
      </c>
      <c r="L2250" s="17" t="n">
        <v>1624</v>
      </c>
      <c r="M2250" s="17" t="n">
        <v>1830</v>
      </c>
      <c r="N2250" s="17" t="n">
        <v>7576</v>
      </c>
      <c r="O2250" s="17" t="n">
        <v>1048</v>
      </c>
      <c r="P2250" s="17" t="n">
        <v>0</v>
      </c>
      <c r="Q2250" s="17" t="n">
        <v>0</v>
      </c>
      <c r="R2250" s="17" t="n">
        <v>0</v>
      </c>
      <c r="S2250" s="17" t="n">
        <v>0</v>
      </c>
      <c r="T2250" s="17" t="n">
        <v>0</v>
      </c>
    </row>
    <row r="2251" customFormat="false" ht="15" hidden="false" customHeight="true" outlineLevel="0" collapsed="false">
      <c r="A2251" s="17" t="s">
        <v>928</v>
      </c>
      <c r="B2251" s="17" t="s">
        <v>142</v>
      </c>
      <c r="C2251" s="17" t="s">
        <v>134</v>
      </c>
      <c r="D2251" s="17" t="s">
        <v>460</v>
      </c>
      <c r="E2251" s="17" t="s">
        <v>243</v>
      </c>
      <c r="F2251" s="17" t="s">
        <v>144</v>
      </c>
      <c r="G2251" s="17" t="n">
        <v>2</v>
      </c>
      <c r="H2251" s="17" t="n">
        <v>3</v>
      </c>
      <c r="I2251" s="17" t="n">
        <v>3</v>
      </c>
      <c r="J2251" s="17" t="n">
        <v>3</v>
      </c>
      <c r="K2251" s="17" t="n">
        <v>3</v>
      </c>
      <c r="L2251" s="17" t="n">
        <v>555</v>
      </c>
      <c r="M2251" s="17" t="n">
        <v>1894</v>
      </c>
      <c r="N2251" s="17" t="n">
        <v>7891</v>
      </c>
      <c r="O2251" s="17" t="n">
        <v>2948</v>
      </c>
      <c r="P2251" s="17" t="n">
        <v>0</v>
      </c>
      <c r="Q2251" s="17" t="n">
        <v>0</v>
      </c>
      <c r="R2251" s="17" t="n">
        <v>0</v>
      </c>
      <c r="S2251" s="17" t="n">
        <v>0</v>
      </c>
      <c r="T2251" s="17" t="n">
        <v>0</v>
      </c>
    </row>
    <row r="2252" customFormat="false" ht="15" hidden="false" customHeight="true" outlineLevel="0" collapsed="false">
      <c r="A2252" s="17" t="s">
        <v>928</v>
      </c>
      <c r="B2252" s="17" t="s">
        <v>142</v>
      </c>
      <c r="C2252" s="17" t="s">
        <v>134</v>
      </c>
      <c r="D2252" s="17" t="s">
        <v>460</v>
      </c>
      <c r="E2252" s="17" t="s">
        <v>243</v>
      </c>
      <c r="F2252" s="17" t="s">
        <v>150</v>
      </c>
      <c r="G2252" s="17" t="n">
        <v>2</v>
      </c>
      <c r="H2252" s="17" t="n">
        <v>1</v>
      </c>
      <c r="I2252" s="17" t="n">
        <v>3</v>
      </c>
      <c r="J2252" s="17" t="n">
        <v>1</v>
      </c>
      <c r="K2252" s="17" t="n">
        <v>3</v>
      </c>
      <c r="L2252" s="17" t="n">
        <v>17</v>
      </c>
      <c r="M2252" s="17" t="n">
        <v>1</v>
      </c>
      <c r="N2252" s="17" t="n">
        <v>148</v>
      </c>
      <c r="O2252" s="17" t="n">
        <v>122</v>
      </c>
      <c r="P2252" s="17" t="n">
        <v>0</v>
      </c>
      <c r="Q2252" s="17" t="n">
        <v>0</v>
      </c>
      <c r="R2252" s="17" t="n">
        <v>0</v>
      </c>
      <c r="S2252" s="17" t="n">
        <v>0</v>
      </c>
      <c r="T2252" s="17" t="n">
        <v>0</v>
      </c>
    </row>
    <row r="2253" customFormat="false" ht="15" hidden="false" customHeight="true" outlineLevel="0" collapsed="false">
      <c r="A2253" s="17" t="s">
        <v>928</v>
      </c>
      <c r="B2253" s="17" t="s">
        <v>142</v>
      </c>
      <c r="C2253" s="17" t="s">
        <v>134</v>
      </c>
      <c r="D2253" s="17" t="s">
        <v>460</v>
      </c>
      <c r="E2253" s="17" t="s">
        <v>243</v>
      </c>
      <c r="F2253" s="17" t="s">
        <v>158</v>
      </c>
      <c r="G2253" s="17" t="n">
        <v>0</v>
      </c>
      <c r="H2253" s="17" t="n">
        <v>0</v>
      </c>
      <c r="I2253" s="17" t="n">
        <v>2</v>
      </c>
      <c r="J2253" s="17" t="n">
        <v>1</v>
      </c>
      <c r="K2253" s="17" t="n">
        <v>2</v>
      </c>
      <c r="L2253" s="17" t="n">
        <v>0</v>
      </c>
      <c r="M2253" s="17" t="n">
        <v>0</v>
      </c>
      <c r="N2253" s="17" t="n">
        <v>39</v>
      </c>
      <c r="O2253" s="17" t="n">
        <v>1</v>
      </c>
      <c r="P2253" s="17" t="n">
        <v>0</v>
      </c>
      <c r="Q2253" s="17" t="n">
        <v>0</v>
      </c>
      <c r="R2253" s="17" t="n">
        <v>0</v>
      </c>
      <c r="S2253" s="17" t="n">
        <v>0</v>
      </c>
      <c r="T2253" s="17" t="n">
        <v>0</v>
      </c>
    </row>
    <row r="2254" customFormat="false" ht="15" hidden="false" customHeight="true" outlineLevel="0" collapsed="false">
      <c r="A2254" s="17" t="s">
        <v>928</v>
      </c>
      <c r="B2254" s="17" t="s">
        <v>142</v>
      </c>
      <c r="C2254" s="17" t="s">
        <v>134</v>
      </c>
      <c r="D2254" s="17" t="s">
        <v>460</v>
      </c>
      <c r="E2254" s="17" t="s">
        <v>139</v>
      </c>
      <c r="F2254" s="17" t="s">
        <v>7</v>
      </c>
      <c r="G2254" s="17" t="n">
        <v>0</v>
      </c>
      <c r="H2254" s="17" t="n">
        <v>0</v>
      </c>
      <c r="I2254" s="17" t="n">
        <v>1</v>
      </c>
      <c r="J2254" s="17" t="n">
        <v>1</v>
      </c>
      <c r="K2254" s="17" t="n">
        <v>1</v>
      </c>
      <c r="L2254" s="17" t="n">
        <v>0</v>
      </c>
      <c r="M2254" s="17" t="n">
        <v>0</v>
      </c>
      <c r="N2254" s="17" t="n">
        <v>1290</v>
      </c>
      <c r="O2254" s="17" t="n">
        <v>925</v>
      </c>
      <c r="P2254" s="17" t="n">
        <v>0</v>
      </c>
      <c r="Q2254" s="17" t="n">
        <v>0</v>
      </c>
      <c r="R2254" s="17" t="n">
        <v>0</v>
      </c>
      <c r="S2254" s="17" t="n">
        <v>0</v>
      </c>
      <c r="T2254" s="17" t="n">
        <v>0</v>
      </c>
    </row>
    <row r="2255" customFormat="false" ht="15" hidden="false" customHeight="true" outlineLevel="0" collapsed="false">
      <c r="A2255" s="17" t="s">
        <v>928</v>
      </c>
      <c r="B2255" s="17" t="s">
        <v>142</v>
      </c>
      <c r="C2255" s="17" t="s">
        <v>134</v>
      </c>
      <c r="D2255" s="17" t="s">
        <v>460</v>
      </c>
      <c r="E2255" s="17" t="s">
        <v>139</v>
      </c>
      <c r="F2255" s="17" t="s">
        <v>140</v>
      </c>
      <c r="G2255" s="17" t="n">
        <v>0</v>
      </c>
      <c r="H2255" s="17" t="n">
        <v>0</v>
      </c>
      <c r="I2255" s="17" t="n">
        <v>1</v>
      </c>
      <c r="J2255" s="17" t="n">
        <v>1</v>
      </c>
      <c r="K2255" s="17" t="n">
        <v>1</v>
      </c>
      <c r="L2255" s="17" t="n">
        <v>0</v>
      </c>
      <c r="M2255" s="17" t="n">
        <v>0</v>
      </c>
      <c r="N2255" s="17" t="n">
        <v>684</v>
      </c>
      <c r="O2255" s="17" t="n">
        <v>619</v>
      </c>
      <c r="P2255" s="17" t="n">
        <v>0</v>
      </c>
      <c r="Q2255" s="17" t="n">
        <v>0</v>
      </c>
      <c r="R2255" s="17" t="n">
        <v>0</v>
      </c>
      <c r="S2255" s="17" t="n">
        <v>0</v>
      </c>
      <c r="T2255" s="17" t="n">
        <v>0</v>
      </c>
    </row>
    <row r="2256" customFormat="false" ht="15" hidden="false" customHeight="true" outlineLevel="0" collapsed="false">
      <c r="A2256" s="17" t="s">
        <v>928</v>
      </c>
      <c r="B2256" s="17" t="s">
        <v>142</v>
      </c>
      <c r="C2256" s="17" t="s">
        <v>134</v>
      </c>
      <c r="D2256" s="17" t="s">
        <v>460</v>
      </c>
      <c r="E2256" s="17" t="s">
        <v>139</v>
      </c>
      <c r="F2256" s="17" t="s">
        <v>144</v>
      </c>
      <c r="G2256" s="17" t="n">
        <v>0</v>
      </c>
      <c r="H2256" s="17" t="n">
        <v>0</v>
      </c>
      <c r="I2256" s="17" t="n">
        <v>1</v>
      </c>
      <c r="J2256" s="17" t="n">
        <v>1</v>
      </c>
      <c r="K2256" s="17" t="n">
        <v>1</v>
      </c>
      <c r="L2256" s="17" t="n">
        <v>0</v>
      </c>
      <c r="M2256" s="17" t="n">
        <v>0</v>
      </c>
      <c r="N2256" s="17" t="n">
        <v>606</v>
      </c>
      <c r="O2256" s="17" t="n">
        <v>306</v>
      </c>
      <c r="P2256" s="17" t="n">
        <v>0</v>
      </c>
      <c r="Q2256" s="17" t="n">
        <v>0</v>
      </c>
      <c r="R2256" s="17" t="n">
        <v>0</v>
      </c>
      <c r="S2256" s="17" t="n">
        <v>0</v>
      </c>
      <c r="T2256" s="17" t="n">
        <v>0</v>
      </c>
    </row>
    <row r="2257" customFormat="false" ht="15" hidden="false" customHeight="true" outlineLevel="0" collapsed="false">
      <c r="A2257" s="17" t="s">
        <v>928</v>
      </c>
      <c r="B2257" s="17" t="s">
        <v>142</v>
      </c>
      <c r="C2257" s="17" t="s">
        <v>134</v>
      </c>
      <c r="D2257" s="17" t="s">
        <v>135</v>
      </c>
      <c r="E2257" s="17" t="s">
        <v>243</v>
      </c>
      <c r="F2257" s="17" t="s">
        <v>7</v>
      </c>
      <c r="G2257" s="17" t="n">
        <v>1</v>
      </c>
      <c r="H2257" s="17" t="n">
        <v>1</v>
      </c>
      <c r="I2257" s="17" t="n">
        <v>1</v>
      </c>
      <c r="J2257" s="17" t="n">
        <v>1</v>
      </c>
      <c r="K2257" s="17" t="n">
        <v>1</v>
      </c>
      <c r="L2257" s="17" t="n">
        <v>424</v>
      </c>
      <c r="M2257" s="17" t="n">
        <v>453</v>
      </c>
      <c r="N2257" s="17" t="n">
        <v>456</v>
      </c>
      <c r="O2257" s="17" t="n">
        <v>76</v>
      </c>
      <c r="P2257" s="17" t="n">
        <v>0</v>
      </c>
      <c r="Q2257" s="17" t="n">
        <v>0</v>
      </c>
      <c r="R2257" s="17" t="n">
        <v>0</v>
      </c>
      <c r="S2257" s="17" t="n">
        <v>0</v>
      </c>
      <c r="T2257" s="17" t="n">
        <v>0</v>
      </c>
    </row>
    <row r="2258" customFormat="false" ht="15" hidden="false" customHeight="true" outlineLevel="0" collapsed="false">
      <c r="A2258" s="17" t="s">
        <v>928</v>
      </c>
      <c r="B2258" s="17" t="s">
        <v>142</v>
      </c>
      <c r="C2258" s="17" t="s">
        <v>134</v>
      </c>
      <c r="D2258" s="17" t="s">
        <v>135</v>
      </c>
      <c r="E2258" s="17" t="s">
        <v>243</v>
      </c>
      <c r="F2258" s="17" t="s">
        <v>140</v>
      </c>
      <c r="G2258" s="17" t="n">
        <v>1</v>
      </c>
      <c r="H2258" s="17" t="n">
        <v>1</v>
      </c>
      <c r="I2258" s="17" t="n">
        <v>1</v>
      </c>
      <c r="J2258" s="17" t="n">
        <v>1</v>
      </c>
      <c r="K2258" s="17" t="n">
        <v>1</v>
      </c>
      <c r="L2258" s="17" t="n">
        <v>13</v>
      </c>
      <c r="M2258" s="17" t="n">
        <v>55</v>
      </c>
      <c r="N2258" s="17" t="n">
        <v>11</v>
      </c>
      <c r="O2258" s="17" t="n">
        <v>2</v>
      </c>
      <c r="P2258" s="17" t="n">
        <v>0</v>
      </c>
      <c r="Q2258" s="17" t="n">
        <v>0</v>
      </c>
      <c r="R2258" s="17" t="n">
        <v>0</v>
      </c>
      <c r="S2258" s="17" t="n">
        <v>0</v>
      </c>
      <c r="T2258" s="17" t="n">
        <v>0</v>
      </c>
    </row>
    <row r="2259" customFormat="false" ht="15" hidden="false" customHeight="true" outlineLevel="0" collapsed="false">
      <c r="A2259" s="17" t="s">
        <v>928</v>
      </c>
      <c r="B2259" s="17" t="s">
        <v>142</v>
      </c>
      <c r="C2259" s="17" t="s">
        <v>134</v>
      </c>
      <c r="D2259" s="17" t="s">
        <v>135</v>
      </c>
      <c r="E2259" s="17" t="s">
        <v>243</v>
      </c>
      <c r="F2259" s="17" t="s">
        <v>144</v>
      </c>
      <c r="G2259" s="17" t="n">
        <v>1</v>
      </c>
      <c r="H2259" s="17" t="n">
        <v>1</v>
      </c>
      <c r="I2259" s="17" t="n">
        <v>1</v>
      </c>
      <c r="J2259" s="17" t="n">
        <v>1</v>
      </c>
      <c r="K2259" s="17" t="n">
        <v>1</v>
      </c>
      <c r="L2259" s="17" t="n">
        <v>163</v>
      </c>
      <c r="M2259" s="17" t="n">
        <v>122</v>
      </c>
      <c r="N2259" s="17" t="n">
        <v>147</v>
      </c>
      <c r="O2259" s="17" t="n">
        <v>19</v>
      </c>
      <c r="P2259" s="17" t="n">
        <v>0</v>
      </c>
      <c r="Q2259" s="17" t="n">
        <v>0</v>
      </c>
      <c r="R2259" s="17" t="n">
        <v>0</v>
      </c>
      <c r="S2259" s="17" t="n">
        <v>0</v>
      </c>
      <c r="T2259" s="17" t="n">
        <v>0</v>
      </c>
    </row>
    <row r="2260" customFormat="false" ht="15" hidden="false" customHeight="true" outlineLevel="0" collapsed="false">
      <c r="A2260" s="17" t="s">
        <v>928</v>
      </c>
      <c r="B2260" s="17" t="s">
        <v>142</v>
      </c>
      <c r="C2260" s="17" t="s">
        <v>134</v>
      </c>
      <c r="D2260" s="17" t="s">
        <v>135</v>
      </c>
      <c r="E2260" s="17" t="s">
        <v>243</v>
      </c>
      <c r="F2260" s="17" t="s">
        <v>150</v>
      </c>
      <c r="G2260" s="17" t="n">
        <v>1</v>
      </c>
      <c r="H2260" s="17" t="n">
        <v>1</v>
      </c>
      <c r="I2260" s="17" t="n">
        <v>1</v>
      </c>
      <c r="J2260" s="17" t="n">
        <v>1</v>
      </c>
      <c r="K2260" s="17" t="n">
        <v>1</v>
      </c>
      <c r="L2260" s="17" t="n">
        <v>85</v>
      </c>
      <c r="M2260" s="17" t="n">
        <v>140</v>
      </c>
      <c r="N2260" s="17" t="n">
        <v>173</v>
      </c>
      <c r="O2260" s="17" t="n">
        <v>29</v>
      </c>
      <c r="P2260" s="17" t="n">
        <v>0</v>
      </c>
      <c r="Q2260" s="17" t="n">
        <v>0</v>
      </c>
      <c r="R2260" s="17" t="n">
        <v>0</v>
      </c>
      <c r="S2260" s="17" t="n">
        <v>0</v>
      </c>
      <c r="T2260" s="17" t="n">
        <v>0</v>
      </c>
    </row>
    <row r="2261" customFormat="false" ht="15" hidden="false" customHeight="true" outlineLevel="0" collapsed="false">
      <c r="A2261" s="17" t="s">
        <v>928</v>
      </c>
      <c r="B2261" s="17" t="s">
        <v>142</v>
      </c>
      <c r="C2261" s="17" t="s">
        <v>134</v>
      </c>
      <c r="D2261" s="17" t="s">
        <v>135</v>
      </c>
      <c r="E2261" s="17" t="s">
        <v>243</v>
      </c>
      <c r="F2261" s="17" t="s">
        <v>166</v>
      </c>
      <c r="G2261" s="17" t="n">
        <v>0</v>
      </c>
      <c r="H2261" s="17" t="n">
        <v>1</v>
      </c>
      <c r="I2261" s="17" t="n">
        <v>0</v>
      </c>
      <c r="J2261" s="17" t="n">
        <v>0</v>
      </c>
      <c r="K2261" s="17" t="n">
        <v>1</v>
      </c>
      <c r="L2261" s="17" t="n">
        <v>0</v>
      </c>
      <c r="M2261" s="17" t="n">
        <v>2</v>
      </c>
      <c r="N2261" s="17" t="n">
        <v>0</v>
      </c>
      <c r="O2261" s="17" t="n">
        <v>0</v>
      </c>
      <c r="P2261" s="17" t="n">
        <v>0</v>
      </c>
      <c r="Q2261" s="17" t="n">
        <v>0</v>
      </c>
      <c r="R2261" s="17" t="n">
        <v>0</v>
      </c>
      <c r="S2261" s="17" t="n">
        <v>0</v>
      </c>
      <c r="T2261" s="17" t="n">
        <v>0</v>
      </c>
    </row>
    <row r="2262" customFormat="false" ht="15" hidden="false" customHeight="true" outlineLevel="0" collapsed="false">
      <c r="A2262" s="17" t="s">
        <v>928</v>
      </c>
      <c r="B2262" s="17" t="s">
        <v>142</v>
      </c>
      <c r="C2262" s="17" t="s">
        <v>134</v>
      </c>
      <c r="D2262" s="17" t="s">
        <v>135</v>
      </c>
      <c r="E2262" s="17" t="s">
        <v>243</v>
      </c>
      <c r="F2262" s="17" t="s">
        <v>158</v>
      </c>
      <c r="G2262" s="17" t="n">
        <v>1</v>
      </c>
      <c r="H2262" s="17" t="n">
        <v>1</v>
      </c>
      <c r="I2262" s="17" t="n">
        <v>1</v>
      </c>
      <c r="J2262" s="17" t="n">
        <v>1</v>
      </c>
      <c r="K2262" s="17" t="n">
        <v>1</v>
      </c>
      <c r="L2262" s="17" t="n">
        <v>163</v>
      </c>
      <c r="M2262" s="17" t="n">
        <v>128</v>
      </c>
      <c r="N2262" s="17" t="n">
        <v>117</v>
      </c>
      <c r="O2262" s="17" t="n">
        <v>24</v>
      </c>
      <c r="P2262" s="17" t="n">
        <v>0</v>
      </c>
      <c r="Q2262" s="17" t="n">
        <v>0</v>
      </c>
      <c r="R2262" s="17" t="n">
        <v>0</v>
      </c>
      <c r="S2262" s="17" t="n">
        <v>0</v>
      </c>
      <c r="T2262" s="17" t="n">
        <v>0</v>
      </c>
    </row>
    <row r="2263" customFormat="false" ht="15" hidden="false" customHeight="true" outlineLevel="0" collapsed="false">
      <c r="A2263" s="17" t="s">
        <v>928</v>
      </c>
      <c r="B2263" s="17" t="s">
        <v>142</v>
      </c>
      <c r="C2263" s="17" t="s">
        <v>134</v>
      </c>
      <c r="D2263" s="17" t="s">
        <v>135</v>
      </c>
      <c r="E2263" s="17" t="s">
        <v>243</v>
      </c>
      <c r="F2263" s="17" t="s">
        <v>169</v>
      </c>
      <c r="G2263" s="17" t="n">
        <v>0</v>
      </c>
      <c r="H2263" s="17" t="n">
        <v>1</v>
      </c>
      <c r="I2263" s="17" t="n">
        <v>1</v>
      </c>
      <c r="J2263" s="17" t="n">
        <v>1</v>
      </c>
      <c r="K2263" s="17" t="n">
        <v>1</v>
      </c>
      <c r="L2263" s="17" t="n">
        <v>0</v>
      </c>
      <c r="M2263" s="17" t="n">
        <v>6</v>
      </c>
      <c r="N2263" s="17" t="n">
        <v>8</v>
      </c>
      <c r="O2263" s="17" t="n">
        <v>2</v>
      </c>
      <c r="P2263" s="17" t="n">
        <v>0</v>
      </c>
      <c r="Q2263" s="17" t="n">
        <v>0</v>
      </c>
      <c r="R2263" s="17" t="n">
        <v>0</v>
      </c>
      <c r="S2263" s="17" t="n">
        <v>0</v>
      </c>
      <c r="T2263" s="17" t="n">
        <v>0</v>
      </c>
    </row>
    <row r="2264" customFormat="false" ht="15" hidden="false" customHeight="true" outlineLevel="0" collapsed="false">
      <c r="A2264" s="17" t="s">
        <v>928</v>
      </c>
      <c r="B2264" s="17" t="s">
        <v>142</v>
      </c>
      <c r="C2264" s="17" t="s">
        <v>134</v>
      </c>
      <c r="D2264" s="17" t="s">
        <v>135</v>
      </c>
      <c r="E2264" s="17" t="s">
        <v>139</v>
      </c>
      <c r="F2264" s="17" t="s">
        <v>7</v>
      </c>
      <c r="G2264" s="17" t="n">
        <v>3</v>
      </c>
      <c r="H2264" s="17" t="n">
        <v>2</v>
      </c>
      <c r="I2264" s="17" t="n">
        <v>1</v>
      </c>
      <c r="J2264" s="17" t="n">
        <v>0</v>
      </c>
      <c r="K2264" s="17" t="n">
        <v>3</v>
      </c>
      <c r="L2264" s="17" t="n">
        <v>15000</v>
      </c>
      <c r="M2264" s="17" t="n">
        <v>5</v>
      </c>
      <c r="N2264" s="17" t="n">
        <v>42</v>
      </c>
      <c r="O2264" s="17" t="n">
        <v>0</v>
      </c>
      <c r="P2264" s="17" t="n">
        <v>0</v>
      </c>
      <c r="Q2264" s="17" t="n">
        <v>0</v>
      </c>
      <c r="R2264" s="17" t="n">
        <v>0</v>
      </c>
      <c r="S2264" s="17" t="n">
        <v>0</v>
      </c>
      <c r="T2264" s="17" t="n">
        <v>0</v>
      </c>
    </row>
    <row r="2265" customFormat="false" ht="15" hidden="false" customHeight="true" outlineLevel="0" collapsed="false">
      <c r="A2265" s="17" t="s">
        <v>928</v>
      </c>
      <c r="B2265" s="17" t="s">
        <v>142</v>
      </c>
      <c r="C2265" s="17" t="s">
        <v>134</v>
      </c>
      <c r="D2265" s="17" t="s">
        <v>135</v>
      </c>
      <c r="E2265" s="17" t="s">
        <v>139</v>
      </c>
      <c r="F2265" s="17" t="s">
        <v>140</v>
      </c>
      <c r="G2265" s="17" t="n">
        <v>2</v>
      </c>
      <c r="H2265" s="17" t="n">
        <v>1</v>
      </c>
      <c r="I2265" s="17" t="n">
        <v>1</v>
      </c>
      <c r="J2265" s="17" t="n">
        <v>0</v>
      </c>
      <c r="K2265" s="17" t="n">
        <v>2</v>
      </c>
      <c r="L2265" s="17" t="n">
        <v>4389</v>
      </c>
      <c r="M2265" s="17" t="n">
        <v>4</v>
      </c>
      <c r="N2265" s="17" t="n">
        <v>40</v>
      </c>
      <c r="O2265" s="17" t="n">
        <v>0</v>
      </c>
      <c r="P2265" s="17" t="n">
        <v>0</v>
      </c>
      <c r="Q2265" s="17" t="n">
        <v>0</v>
      </c>
      <c r="R2265" s="17" t="n">
        <v>0</v>
      </c>
      <c r="S2265" s="17" t="n">
        <v>0</v>
      </c>
      <c r="T2265" s="17" t="n">
        <v>0</v>
      </c>
    </row>
    <row r="2266" customFormat="false" ht="15" hidden="false" customHeight="true" outlineLevel="0" collapsed="false">
      <c r="A2266" s="17" t="s">
        <v>928</v>
      </c>
      <c r="B2266" s="17" t="s">
        <v>142</v>
      </c>
      <c r="C2266" s="17" t="s">
        <v>134</v>
      </c>
      <c r="D2266" s="17" t="s">
        <v>135</v>
      </c>
      <c r="E2266" s="17" t="s">
        <v>139</v>
      </c>
      <c r="F2266" s="17" t="s">
        <v>144</v>
      </c>
      <c r="G2266" s="17" t="n">
        <v>2</v>
      </c>
      <c r="H2266" s="17" t="n">
        <v>0</v>
      </c>
      <c r="I2266" s="17" t="n">
        <v>1</v>
      </c>
      <c r="J2266" s="17" t="n">
        <v>0</v>
      </c>
      <c r="K2266" s="17" t="n">
        <v>3</v>
      </c>
      <c r="L2266" s="17" t="n">
        <v>10440</v>
      </c>
      <c r="M2266" s="17" t="n">
        <v>0</v>
      </c>
      <c r="N2266" s="17" t="n">
        <v>2</v>
      </c>
      <c r="O2266" s="17" t="n">
        <v>0</v>
      </c>
      <c r="P2266" s="17" t="n">
        <v>0</v>
      </c>
      <c r="Q2266" s="17" t="n">
        <v>0</v>
      </c>
      <c r="R2266" s="17" t="n">
        <v>0</v>
      </c>
      <c r="S2266" s="17" t="n">
        <v>0</v>
      </c>
      <c r="T2266" s="17" t="n">
        <v>0</v>
      </c>
    </row>
    <row r="2267" customFormat="false" ht="15" hidden="false" customHeight="true" outlineLevel="0" collapsed="false">
      <c r="A2267" s="17" t="s">
        <v>928</v>
      </c>
      <c r="B2267" s="17" t="s">
        <v>142</v>
      </c>
      <c r="C2267" s="17" t="s">
        <v>134</v>
      </c>
      <c r="D2267" s="17" t="s">
        <v>135</v>
      </c>
      <c r="E2267" s="17" t="s">
        <v>139</v>
      </c>
      <c r="F2267" s="17" t="s">
        <v>150</v>
      </c>
      <c r="G2267" s="17" t="n">
        <v>1</v>
      </c>
      <c r="H2267" s="17" t="n">
        <v>1</v>
      </c>
      <c r="I2267" s="17" t="n">
        <v>0</v>
      </c>
      <c r="J2267" s="17" t="n">
        <v>0</v>
      </c>
      <c r="K2267" s="17" t="n">
        <v>2</v>
      </c>
      <c r="L2267" s="17" t="n">
        <v>169</v>
      </c>
      <c r="M2267" s="17" t="n">
        <v>1</v>
      </c>
      <c r="N2267" s="17" t="n">
        <v>0</v>
      </c>
      <c r="O2267" s="17" t="n">
        <v>0</v>
      </c>
      <c r="P2267" s="17" t="n">
        <v>0</v>
      </c>
      <c r="Q2267" s="17" t="n">
        <v>0</v>
      </c>
      <c r="R2267" s="17" t="n">
        <v>0</v>
      </c>
      <c r="S2267" s="17" t="n">
        <v>0</v>
      </c>
      <c r="T2267" s="17" t="n">
        <v>0</v>
      </c>
    </row>
    <row r="2268" customFormat="false" ht="15" hidden="false" customHeight="true" outlineLevel="0" collapsed="false">
      <c r="A2268" s="17" t="s">
        <v>928</v>
      </c>
      <c r="B2268" s="17" t="s">
        <v>142</v>
      </c>
      <c r="C2268" s="17" t="s">
        <v>134</v>
      </c>
      <c r="D2268" s="17" t="s">
        <v>135</v>
      </c>
      <c r="E2268" s="17" t="s">
        <v>139</v>
      </c>
      <c r="F2268" s="17" t="s">
        <v>158</v>
      </c>
      <c r="G2268" s="17" t="n">
        <v>1</v>
      </c>
      <c r="H2268" s="17" t="n">
        <v>0</v>
      </c>
      <c r="I2268" s="17" t="n">
        <v>0</v>
      </c>
      <c r="J2268" s="17" t="n">
        <v>0</v>
      </c>
      <c r="K2268" s="17" t="n">
        <v>1</v>
      </c>
      <c r="L2268" s="17" t="n">
        <v>2</v>
      </c>
      <c r="M2268" s="17" t="n">
        <v>0</v>
      </c>
      <c r="N2268" s="17" t="n">
        <v>0</v>
      </c>
      <c r="O2268" s="17" t="n">
        <v>0</v>
      </c>
      <c r="P2268" s="17" t="n">
        <v>0</v>
      </c>
      <c r="Q2268" s="17" t="n">
        <v>0</v>
      </c>
      <c r="R2268" s="17" t="n">
        <v>0</v>
      </c>
      <c r="S2268" s="17" t="n">
        <v>0</v>
      </c>
      <c r="T2268" s="17" t="n">
        <v>0</v>
      </c>
    </row>
    <row r="2269" customFormat="false" ht="15" hidden="false" customHeight="true" outlineLevel="0" collapsed="false">
      <c r="A2269" s="17" t="s">
        <v>928</v>
      </c>
      <c r="B2269" s="17" t="s">
        <v>142</v>
      </c>
      <c r="C2269" s="17" t="s">
        <v>148</v>
      </c>
      <c r="D2269" s="17" t="s">
        <v>14443</v>
      </c>
      <c r="E2269" s="17" t="s">
        <v>139</v>
      </c>
      <c r="F2269" s="17" t="s">
        <v>7</v>
      </c>
      <c r="G2269" s="17" t="n">
        <v>7</v>
      </c>
      <c r="H2269" s="17" t="n">
        <v>2</v>
      </c>
      <c r="I2269" s="17" t="n">
        <v>3</v>
      </c>
      <c r="J2269" s="17" t="n">
        <v>1</v>
      </c>
      <c r="K2269" s="17" t="n">
        <v>10</v>
      </c>
      <c r="L2269" s="17" t="n">
        <v>230</v>
      </c>
      <c r="M2269" s="17" t="n">
        <v>251</v>
      </c>
      <c r="N2269" s="17" t="n">
        <v>23</v>
      </c>
      <c r="O2269" s="17" t="n">
        <v>17</v>
      </c>
      <c r="P2269" s="17" t="n">
        <v>0</v>
      </c>
      <c r="Q2269" s="17" t="n">
        <v>0</v>
      </c>
      <c r="R2269" s="17" t="n">
        <v>0</v>
      </c>
      <c r="S2269" s="17" t="n">
        <v>0</v>
      </c>
      <c r="T2269" s="17" t="n">
        <v>0</v>
      </c>
    </row>
    <row r="2270" customFormat="false" ht="15" hidden="false" customHeight="true" outlineLevel="0" collapsed="false">
      <c r="A2270" s="17" t="s">
        <v>928</v>
      </c>
      <c r="B2270" s="17" t="s">
        <v>142</v>
      </c>
      <c r="C2270" s="17" t="s">
        <v>148</v>
      </c>
      <c r="D2270" s="17" t="s">
        <v>14443</v>
      </c>
      <c r="E2270" s="17" t="s">
        <v>139</v>
      </c>
      <c r="F2270" s="17" t="s">
        <v>140</v>
      </c>
      <c r="G2270" s="17" t="n">
        <v>3</v>
      </c>
      <c r="H2270" s="17" t="n">
        <v>1</v>
      </c>
      <c r="I2270" s="17" t="n">
        <v>0</v>
      </c>
      <c r="J2270" s="17" t="n">
        <v>0</v>
      </c>
      <c r="K2270" s="17" t="n">
        <v>3</v>
      </c>
      <c r="L2270" s="17" t="n">
        <v>11</v>
      </c>
      <c r="M2270" s="17" t="n">
        <v>45</v>
      </c>
      <c r="N2270" s="17" t="n">
        <v>0</v>
      </c>
      <c r="O2270" s="17" t="n">
        <v>0</v>
      </c>
      <c r="P2270" s="17" t="n">
        <v>0</v>
      </c>
      <c r="Q2270" s="17" t="n">
        <v>0</v>
      </c>
      <c r="R2270" s="17" t="n">
        <v>0</v>
      </c>
      <c r="S2270" s="17" t="n">
        <v>0</v>
      </c>
      <c r="T2270" s="17" t="n">
        <v>0</v>
      </c>
    </row>
    <row r="2271" customFormat="false" ht="15" hidden="false" customHeight="true" outlineLevel="0" collapsed="false">
      <c r="A2271" s="17" t="s">
        <v>928</v>
      </c>
      <c r="B2271" s="17" t="s">
        <v>142</v>
      </c>
      <c r="C2271" s="17" t="s">
        <v>148</v>
      </c>
      <c r="D2271" s="17" t="s">
        <v>14443</v>
      </c>
      <c r="E2271" s="17" t="s">
        <v>139</v>
      </c>
      <c r="F2271" s="17" t="s">
        <v>144</v>
      </c>
      <c r="G2271" s="17" t="n">
        <v>3</v>
      </c>
      <c r="H2271" s="17" t="n">
        <v>1</v>
      </c>
      <c r="I2271" s="17" t="n">
        <v>1</v>
      </c>
      <c r="J2271" s="17" t="n">
        <v>0</v>
      </c>
      <c r="K2271" s="17" t="n">
        <v>4</v>
      </c>
      <c r="L2271" s="17" t="n">
        <v>158</v>
      </c>
      <c r="M2271" s="17" t="n">
        <v>177</v>
      </c>
      <c r="N2271" s="17" t="n">
        <v>0</v>
      </c>
      <c r="O2271" s="17" t="n">
        <v>0</v>
      </c>
      <c r="P2271" s="17" t="n">
        <v>0</v>
      </c>
      <c r="Q2271" s="17" t="n">
        <v>0</v>
      </c>
      <c r="R2271" s="17" t="n">
        <v>0</v>
      </c>
      <c r="S2271" s="17" t="n">
        <v>0</v>
      </c>
      <c r="T2271" s="17" t="n">
        <v>0</v>
      </c>
    </row>
    <row r="2272" customFormat="false" ht="15" hidden="false" customHeight="true" outlineLevel="0" collapsed="false">
      <c r="A2272" s="17" t="s">
        <v>928</v>
      </c>
      <c r="B2272" s="17" t="s">
        <v>142</v>
      </c>
      <c r="C2272" s="17" t="s">
        <v>148</v>
      </c>
      <c r="D2272" s="17" t="s">
        <v>14443</v>
      </c>
      <c r="E2272" s="17" t="s">
        <v>139</v>
      </c>
      <c r="F2272" s="17" t="s">
        <v>150</v>
      </c>
      <c r="G2272" s="17" t="n">
        <v>3</v>
      </c>
      <c r="H2272" s="17" t="n">
        <v>2</v>
      </c>
      <c r="I2272" s="17" t="n">
        <v>2</v>
      </c>
      <c r="J2272" s="17" t="n">
        <v>1</v>
      </c>
      <c r="K2272" s="17" t="n">
        <v>6</v>
      </c>
      <c r="L2272" s="17" t="n">
        <v>22</v>
      </c>
      <c r="M2272" s="17" t="n">
        <v>28</v>
      </c>
      <c r="N2272" s="17" t="n">
        <v>23</v>
      </c>
      <c r="O2272" s="17" t="n">
        <v>17</v>
      </c>
      <c r="P2272" s="17" t="n">
        <v>0</v>
      </c>
      <c r="Q2272" s="17" t="n">
        <v>0</v>
      </c>
      <c r="R2272" s="17" t="n">
        <v>0</v>
      </c>
      <c r="S2272" s="17" t="n">
        <v>0</v>
      </c>
      <c r="T2272" s="17" t="n">
        <v>0</v>
      </c>
    </row>
    <row r="2273" customFormat="false" ht="15" hidden="false" customHeight="true" outlineLevel="0" collapsed="false">
      <c r="A2273" s="17" t="s">
        <v>928</v>
      </c>
      <c r="B2273" s="17" t="s">
        <v>142</v>
      </c>
      <c r="C2273" s="17" t="s">
        <v>148</v>
      </c>
      <c r="D2273" s="17" t="s">
        <v>14443</v>
      </c>
      <c r="E2273" s="17" t="s">
        <v>139</v>
      </c>
      <c r="F2273" s="17" t="s">
        <v>166</v>
      </c>
      <c r="G2273" s="17" t="n">
        <v>1</v>
      </c>
      <c r="H2273" s="17" t="n">
        <v>0</v>
      </c>
      <c r="I2273" s="17" t="n">
        <v>0</v>
      </c>
      <c r="J2273" s="17" t="n">
        <v>0</v>
      </c>
      <c r="K2273" s="17" t="n">
        <v>1</v>
      </c>
      <c r="L2273" s="17" t="n">
        <v>20</v>
      </c>
      <c r="M2273" s="17" t="n">
        <v>0</v>
      </c>
      <c r="N2273" s="17" t="n">
        <v>0</v>
      </c>
      <c r="O2273" s="17" t="n">
        <v>0</v>
      </c>
      <c r="P2273" s="17" t="n">
        <v>0</v>
      </c>
      <c r="Q2273" s="17" t="n">
        <v>0</v>
      </c>
      <c r="R2273" s="17" t="n">
        <v>0</v>
      </c>
      <c r="S2273" s="17" t="n">
        <v>0</v>
      </c>
      <c r="T2273" s="17" t="n">
        <v>0</v>
      </c>
    </row>
    <row r="2274" customFormat="false" ht="15" hidden="false" customHeight="true" outlineLevel="0" collapsed="false">
      <c r="A2274" s="17" t="s">
        <v>928</v>
      </c>
      <c r="B2274" s="17" t="s">
        <v>142</v>
      </c>
      <c r="C2274" s="17" t="s">
        <v>148</v>
      </c>
      <c r="D2274" s="17" t="s">
        <v>14443</v>
      </c>
      <c r="E2274" s="17" t="s">
        <v>139</v>
      </c>
      <c r="F2274" s="17" t="s">
        <v>158</v>
      </c>
      <c r="G2274" s="17" t="n">
        <v>5</v>
      </c>
      <c r="H2274" s="17" t="n">
        <v>1</v>
      </c>
      <c r="I2274" s="17" t="n">
        <v>0</v>
      </c>
      <c r="J2274" s="17" t="n">
        <v>0</v>
      </c>
      <c r="K2274" s="17" t="n">
        <v>5</v>
      </c>
      <c r="L2274" s="17" t="n">
        <v>19</v>
      </c>
      <c r="M2274" s="17" t="n">
        <v>1</v>
      </c>
      <c r="N2274" s="17" t="n">
        <v>0</v>
      </c>
      <c r="O2274" s="17" t="n">
        <v>0</v>
      </c>
      <c r="P2274" s="17" t="n">
        <v>0</v>
      </c>
      <c r="Q2274" s="17" t="n">
        <v>0</v>
      </c>
      <c r="R2274" s="17" t="n">
        <v>0</v>
      </c>
      <c r="S2274" s="17" t="n">
        <v>0</v>
      </c>
      <c r="T2274" s="17" t="n">
        <v>0</v>
      </c>
    </row>
    <row r="2275" customFormat="false" ht="15" hidden="false" customHeight="true" outlineLevel="0" collapsed="false">
      <c r="A2275" s="17" t="s">
        <v>928</v>
      </c>
      <c r="B2275" s="17" t="s">
        <v>142</v>
      </c>
      <c r="C2275" s="17" t="s">
        <v>217</v>
      </c>
      <c r="D2275" s="17" t="s">
        <v>235</v>
      </c>
      <c r="E2275" s="17" t="s">
        <v>139</v>
      </c>
      <c r="F2275" s="17" t="s">
        <v>7</v>
      </c>
      <c r="G2275" s="17" t="n">
        <v>5</v>
      </c>
      <c r="H2275" s="17" t="n">
        <v>3</v>
      </c>
      <c r="I2275" s="17" t="n">
        <v>1</v>
      </c>
      <c r="J2275" s="17" t="n">
        <v>1</v>
      </c>
      <c r="K2275" s="17" t="n">
        <v>5</v>
      </c>
      <c r="L2275" s="17" t="n">
        <v>171</v>
      </c>
      <c r="M2275" s="17" t="n">
        <v>70</v>
      </c>
      <c r="N2275" s="17" t="n">
        <v>20</v>
      </c>
      <c r="O2275" s="17" t="n">
        <v>2</v>
      </c>
      <c r="P2275" s="17" t="n">
        <v>0</v>
      </c>
      <c r="Q2275" s="17" t="n">
        <v>0</v>
      </c>
      <c r="R2275" s="17" t="n">
        <v>0</v>
      </c>
      <c r="S2275" s="17" t="n">
        <v>0</v>
      </c>
      <c r="T2275" s="17" t="n">
        <v>0</v>
      </c>
    </row>
    <row r="2276" customFormat="false" ht="15" hidden="false" customHeight="true" outlineLevel="0" collapsed="false">
      <c r="A2276" s="17" t="s">
        <v>928</v>
      </c>
      <c r="B2276" s="17" t="s">
        <v>142</v>
      </c>
      <c r="C2276" s="17" t="s">
        <v>217</v>
      </c>
      <c r="D2276" s="17" t="s">
        <v>235</v>
      </c>
      <c r="E2276" s="17" t="s">
        <v>139</v>
      </c>
      <c r="F2276" s="17" t="s">
        <v>140</v>
      </c>
      <c r="G2276" s="17" t="n">
        <v>2</v>
      </c>
      <c r="H2276" s="17" t="n">
        <v>1</v>
      </c>
      <c r="I2276" s="17" t="n">
        <v>0</v>
      </c>
      <c r="J2276" s="17" t="n">
        <v>0</v>
      </c>
      <c r="K2276" s="17" t="n">
        <v>3</v>
      </c>
      <c r="L2276" s="17" t="n">
        <v>14</v>
      </c>
      <c r="M2276" s="17" t="n">
        <v>4</v>
      </c>
      <c r="N2276" s="17" t="n">
        <v>0</v>
      </c>
      <c r="O2276" s="17" t="n">
        <v>0</v>
      </c>
      <c r="P2276" s="17" t="n">
        <v>0</v>
      </c>
      <c r="Q2276" s="17" t="n">
        <v>0</v>
      </c>
      <c r="R2276" s="17" t="n">
        <v>0</v>
      </c>
      <c r="S2276" s="17" t="n">
        <v>0</v>
      </c>
      <c r="T2276" s="17" t="n">
        <v>0</v>
      </c>
    </row>
    <row r="2277" customFormat="false" ht="15" hidden="false" customHeight="true" outlineLevel="0" collapsed="false">
      <c r="A2277" s="17" t="s">
        <v>928</v>
      </c>
      <c r="B2277" s="17" t="s">
        <v>142</v>
      </c>
      <c r="C2277" s="17" t="s">
        <v>217</v>
      </c>
      <c r="D2277" s="17" t="s">
        <v>235</v>
      </c>
      <c r="E2277" s="17" t="s">
        <v>139</v>
      </c>
      <c r="F2277" s="17" t="s">
        <v>144</v>
      </c>
      <c r="G2277" s="17" t="n">
        <v>2</v>
      </c>
      <c r="H2277" s="17" t="n">
        <v>2</v>
      </c>
      <c r="I2277" s="17" t="n">
        <v>0</v>
      </c>
      <c r="J2277" s="17" t="n">
        <v>0</v>
      </c>
      <c r="K2277" s="17" t="n">
        <v>3</v>
      </c>
      <c r="L2277" s="17" t="n">
        <v>77</v>
      </c>
      <c r="M2277" s="17" t="n">
        <v>-11</v>
      </c>
      <c r="N2277" s="17" t="n">
        <v>0</v>
      </c>
      <c r="O2277" s="17" t="n">
        <v>0</v>
      </c>
      <c r="P2277" s="17" t="n">
        <v>0</v>
      </c>
      <c r="Q2277" s="17" t="n">
        <v>0</v>
      </c>
      <c r="R2277" s="17" t="n">
        <v>0</v>
      </c>
      <c r="S2277" s="17" t="n">
        <v>0</v>
      </c>
      <c r="T2277" s="17" t="n">
        <v>0</v>
      </c>
    </row>
    <row r="2278" customFormat="false" ht="15" hidden="false" customHeight="true" outlineLevel="0" collapsed="false">
      <c r="A2278" s="17" t="s">
        <v>928</v>
      </c>
      <c r="B2278" s="17" t="s">
        <v>142</v>
      </c>
      <c r="C2278" s="17" t="s">
        <v>217</v>
      </c>
      <c r="D2278" s="17" t="s">
        <v>235</v>
      </c>
      <c r="E2278" s="17" t="s">
        <v>139</v>
      </c>
      <c r="F2278" s="17" t="s">
        <v>150</v>
      </c>
      <c r="G2278" s="17" t="n">
        <v>2</v>
      </c>
      <c r="H2278" s="17" t="n">
        <v>2</v>
      </c>
      <c r="I2278" s="17" t="n">
        <v>1</v>
      </c>
      <c r="J2278" s="17" t="n">
        <v>1</v>
      </c>
      <c r="K2278" s="17" t="n">
        <v>3</v>
      </c>
      <c r="L2278" s="17" t="n">
        <v>50</v>
      </c>
      <c r="M2278" s="17" t="n">
        <v>44</v>
      </c>
      <c r="N2278" s="17" t="n">
        <v>12</v>
      </c>
      <c r="O2278" s="17" t="n">
        <v>2</v>
      </c>
      <c r="P2278" s="17" t="n">
        <v>0</v>
      </c>
      <c r="Q2278" s="17" t="n">
        <v>0</v>
      </c>
      <c r="R2278" s="17" t="n">
        <v>0</v>
      </c>
      <c r="S2278" s="17" t="n">
        <v>0</v>
      </c>
      <c r="T2278" s="17" t="n">
        <v>0</v>
      </c>
    </row>
    <row r="2279" customFormat="false" ht="15" hidden="false" customHeight="true" outlineLevel="0" collapsed="false">
      <c r="A2279" s="17" t="s">
        <v>928</v>
      </c>
      <c r="B2279" s="17" t="s">
        <v>142</v>
      </c>
      <c r="C2279" s="17" t="s">
        <v>217</v>
      </c>
      <c r="D2279" s="17" t="s">
        <v>235</v>
      </c>
      <c r="E2279" s="17" t="s">
        <v>139</v>
      </c>
      <c r="F2279" s="17" t="s">
        <v>158</v>
      </c>
      <c r="G2279" s="17" t="n">
        <v>4</v>
      </c>
      <c r="H2279" s="17" t="n">
        <v>3</v>
      </c>
      <c r="I2279" s="17" t="n">
        <v>1</v>
      </c>
      <c r="J2279" s="17" t="n">
        <v>0</v>
      </c>
      <c r="K2279" s="17" t="n">
        <v>4</v>
      </c>
      <c r="L2279" s="17" t="n">
        <v>29</v>
      </c>
      <c r="M2279" s="17" t="n">
        <v>33</v>
      </c>
      <c r="N2279" s="17" t="n">
        <v>8</v>
      </c>
      <c r="O2279" s="17" t="n">
        <v>0</v>
      </c>
      <c r="P2279" s="17" t="n">
        <v>0</v>
      </c>
      <c r="Q2279" s="17" t="n">
        <v>0</v>
      </c>
      <c r="R2279" s="17" t="n">
        <v>0</v>
      </c>
      <c r="S2279" s="17" t="n">
        <v>0</v>
      </c>
      <c r="T2279" s="17" t="n">
        <v>0</v>
      </c>
    </row>
    <row r="2280" customFormat="false" ht="15" hidden="false" customHeight="true" outlineLevel="0" collapsed="false">
      <c r="A2280" s="17" t="s">
        <v>928</v>
      </c>
      <c r="B2280" s="17" t="s">
        <v>142</v>
      </c>
      <c r="C2280" s="17" t="s">
        <v>217</v>
      </c>
      <c r="D2280" s="17" t="s">
        <v>235</v>
      </c>
      <c r="E2280" s="17" t="s">
        <v>139</v>
      </c>
      <c r="F2280" s="17" t="s">
        <v>169</v>
      </c>
      <c r="G2280" s="17" t="n">
        <v>1</v>
      </c>
      <c r="H2280" s="17" t="n">
        <v>0</v>
      </c>
      <c r="I2280" s="17" t="n">
        <v>0</v>
      </c>
      <c r="J2280" s="17" t="n">
        <v>0</v>
      </c>
      <c r="K2280" s="17" t="n">
        <v>1</v>
      </c>
      <c r="L2280" s="17" t="n">
        <v>1</v>
      </c>
      <c r="M2280" s="17" t="n">
        <v>0</v>
      </c>
      <c r="N2280" s="17" t="n">
        <v>0</v>
      </c>
      <c r="O2280" s="17" t="n">
        <v>0</v>
      </c>
      <c r="P2280" s="17" t="n">
        <v>0</v>
      </c>
      <c r="Q2280" s="17" t="n">
        <v>0</v>
      </c>
      <c r="R2280" s="17" t="n">
        <v>0</v>
      </c>
      <c r="S2280" s="17" t="n">
        <v>0</v>
      </c>
      <c r="T2280" s="17" t="n">
        <v>0</v>
      </c>
    </row>
    <row r="2281" customFormat="false" ht="15" hidden="false" customHeight="true" outlineLevel="0" collapsed="false">
      <c r="A2281" s="17" t="s">
        <v>928</v>
      </c>
      <c r="B2281" s="17" t="s">
        <v>142</v>
      </c>
      <c r="C2281" s="17" t="s">
        <v>217</v>
      </c>
      <c r="D2281" s="17" t="s">
        <v>218</v>
      </c>
      <c r="E2281" s="17" t="s">
        <v>139</v>
      </c>
      <c r="F2281" s="17" t="s">
        <v>7</v>
      </c>
      <c r="G2281" s="17" t="n">
        <v>1</v>
      </c>
      <c r="H2281" s="17" t="n">
        <v>1</v>
      </c>
      <c r="I2281" s="17" t="n">
        <v>1</v>
      </c>
      <c r="J2281" s="17" t="n">
        <v>0</v>
      </c>
      <c r="K2281" s="17" t="n">
        <v>1</v>
      </c>
      <c r="L2281" s="17" t="n">
        <v>3</v>
      </c>
      <c r="M2281" s="17" t="n">
        <v>5</v>
      </c>
      <c r="N2281" s="17" t="n">
        <v>7</v>
      </c>
      <c r="O2281" s="17" t="n">
        <v>0</v>
      </c>
      <c r="P2281" s="17" t="n">
        <v>0</v>
      </c>
      <c r="Q2281" s="17" t="n">
        <v>0</v>
      </c>
      <c r="R2281" s="17" t="n">
        <v>0</v>
      </c>
      <c r="S2281" s="17" t="n">
        <v>0</v>
      </c>
      <c r="T2281" s="17" t="n">
        <v>0</v>
      </c>
    </row>
    <row r="2282" customFormat="false" ht="15" hidden="false" customHeight="true" outlineLevel="0" collapsed="false">
      <c r="A2282" s="17" t="s">
        <v>928</v>
      </c>
      <c r="B2282" s="17" t="s">
        <v>142</v>
      </c>
      <c r="C2282" s="17" t="s">
        <v>217</v>
      </c>
      <c r="D2282" s="17" t="s">
        <v>218</v>
      </c>
      <c r="E2282" s="17" t="s">
        <v>139</v>
      </c>
      <c r="F2282" s="17" t="s">
        <v>150</v>
      </c>
      <c r="G2282" s="17" t="n">
        <v>1</v>
      </c>
      <c r="H2282" s="17" t="n">
        <v>1</v>
      </c>
      <c r="I2282" s="17" t="n">
        <v>1</v>
      </c>
      <c r="J2282" s="17" t="n">
        <v>0</v>
      </c>
      <c r="K2282" s="17" t="n">
        <v>1</v>
      </c>
      <c r="L2282" s="17" t="n">
        <v>3</v>
      </c>
      <c r="M2282" s="17" t="n">
        <v>5</v>
      </c>
      <c r="N2282" s="17" t="n">
        <v>7</v>
      </c>
      <c r="O2282" s="17" t="n">
        <v>0</v>
      </c>
      <c r="P2282" s="17" t="n">
        <v>0</v>
      </c>
      <c r="Q2282" s="17" t="n">
        <v>0</v>
      </c>
      <c r="R2282" s="17" t="n">
        <v>0</v>
      </c>
      <c r="S2282" s="17" t="n">
        <v>0</v>
      </c>
      <c r="T2282" s="17" t="n">
        <v>0</v>
      </c>
    </row>
    <row r="2283" customFormat="false" ht="15" hidden="false" customHeight="true" outlineLevel="0" collapsed="false">
      <c r="A2283" s="17" t="s">
        <v>928</v>
      </c>
      <c r="B2283" s="17" t="s">
        <v>142</v>
      </c>
      <c r="C2283" s="17" t="s">
        <v>217</v>
      </c>
      <c r="D2283" s="17" t="s">
        <v>274</v>
      </c>
      <c r="E2283" s="17" t="s">
        <v>139</v>
      </c>
      <c r="F2283" s="17" t="s">
        <v>7</v>
      </c>
      <c r="G2283" s="17" t="n">
        <v>1</v>
      </c>
      <c r="H2283" s="17" t="n">
        <v>1</v>
      </c>
      <c r="I2283" s="17" t="n">
        <v>1</v>
      </c>
      <c r="J2283" s="17" t="n">
        <v>0</v>
      </c>
      <c r="K2283" s="17" t="n">
        <v>1</v>
      </c>
      <c r="L2283" s="17" t="n">
        <v>217</v>
      </c>
      <c r="M2283" s="17" t="n">
        <v>9</v>
      </c>
      <c r="N2283" s="17" t="n">
        <v>82</v>
      </c>
      <c r="O2283" s="17" t="n">
        <v>0</v>
      </c>
      <c r="P2283" s="17" t="n">
        <v>0</v>
      </c>
      <c r="Q2283" s="17" t="n">
        <v>0</v>
      </c>
      <c r="R2283" s="17" t="n">
        <v>0</v>
      </c>
      <c r="S2283" s="17" t="n">
        <v>0</v>
      </c>
      <c r="T2283" s="17" t="n">
        <v>0</v>
      </c>
    </row>
    <row r="2284" customFormat="false" ht="15" hidden="false" customHeight="true" outlineLevel="0" collapsed="false">
      <c r="A2284" s="17" t="s">
        <v>928</v>
      </c>
      <c r="B2284" s="17" t="s">
        <v>142</v>
      </c>
      <c r="C2284" s="17" t="s">
        <v>217</v>
      </c>
      <c r="D2284" s="17" t="s">
        <v>274</v>
      </c>
      <c r="E2284" s="17" t="s">
        <v>139</v>
      </c>
      <c r="F2284" s="17" t="s">
        <v>140</v>
      </c>
      <c r="G2284" s="17" t="n">
        <v>1</v>
      </c>
      <c r="H2284" s="17" t="n">
        <v>0</v>
      </c>
      <c r="I2284" s="17" t="n">
        <v>1</v>
      </c>
      <c r="J2284" s="17" t="n">
        <v>0</v>
      </c>
      <c r="K2284" s="17" t="n">
        <v>1</v>
      </c>
      <c r="L2284" s="17" t="n">
        <v>118</v>
      </c>
      <c r="M2284" s="17" t="n">
        <v>0</v>
      </c>
      <c r="N2284" s="17" t="n">
        <v>11</v>
      </c>
      <c r="O2284" s="17" t="n">
        <v>0</v>
      </c>
      <c r="P2284" s="17" t="n">
        <v>0</v>
      </c>
      <c r="Q2284" s="17" t="n">
        <v>0</v>
      </c>
      <c r="R2284" s="17" t="n">
        <v>0</v>
      </c>
      <c r="S2284" s="17" t="n">
        <v>0</v>
      </c>
      <c r="T2284" s="17" t="n">
        <v>0</v>
      </c>
    </row>
    <row r="2285" customFormat="false" ht="15" hidden="false" customHeight="true" outlineLevel="0" collapsed="false">
      <c r="A2285" s="17" t="s">
        <v>928</v>
      </c>
      <c r="B2285" s="17" t="s">
        <v>142</v>
      </c>
      <c r="C2285" s="17" t="s">
        <v>217</v>
      </c>
      <c r="D2285" s="17" t="s">
        <v>274</v>
      </c>
      <c r="E2285" s="17" t="s">
        <v>139</v>
      </c>
      <c r="F2285" s="17" t="s">
        <v>144</v>
      </c>
      <c r="G2285" s="17" t="n">
        <v>0</v>
      </c>
      <c r="H2285" s="17" t="n">
        <v>0</v>
      </c>
      <c r="I2285" s="17" t="n">
        <v>1</v>
      </c>
      <c r="J2285" s="17" t="n">
        <v>0</v>
      </c>
      <c r="K2285" s="17" t="n">
        <v>1</v>
      </c>
      <c r="L2285" s="17" t="n">
        <v>0</v>
      </c>
      <c r="M2285" s="17" t="n">
        <v>0</v>
      </c>
      <c r="N2285" s="17" t="n">
        <v>11</v>
      </c>
      <c r="O2285" s="17" t="n">
        <v>0</v>
      </c>
      <c r="P2285" s="17" t="n">
        <v>0</v>
      </c>
      <c r="Q2285" s="17" t="n">
        <v>0</v>
      </c>
      <c r="R2285" s="17" t="n">
        <v>0</v>
      </c>
      <c r="S2285" s="17" t="n">
        <v>0</v>
      </c>
      <c r="T2285" s="17" t="n">
        <v>0</v>
      </c>
    </row>
    <row r="2286" customFormat="false" ht="15" hidden="false" customHeight="true" outlineLevel="0" collapsed="false">
      <c r="A2286" s="17" t="s">
        <v>928</v>
      </c>
      <c r="B2286" s="17" t="s">
        <v>142</v>
      </c>
      <c r="C2286" s="17" t="s">
        <v>217</v>
      </c>
      <c r="D2286" s="17" t="s">
        <v>274</v>
      </c>
      <c r="E2286" s="17" t="s">
        <v>139</v>
      </c>
      <c r="F2286" s="17" t="s">
        <v>150</v>
      </c>
      <c r="G2286" s="17" t="n">
        <v>1</v>
      </c>
      <c r="H2286" s="17" t="n">
        <v>1</v>
      </c>
      <c r="I2286" s="17" t="n">
        <v>1</v>
      </c>
      <c r="J2286" s="17" t="n">
        <v>0</v>
      </c>
      <c r="K2286" s="17" t="n">
        <v>1</v>
      </c>
      <c r="L2286" s="17" t="n">
        <v>49</v>
      </c>
      <c r="M2286" s="17" t="n">
        <v>9</v>
      </c>
      <c r="N2286" s="17" t="n">
        <v>60</v>
      </c>
      <c r="O2286" s="17" t="n">
        <v>0</v>
      </c>
      <c r="P2286" s="17" t="n">
        <v>0</v>
      </c>
      <c r="Q2286" s="17" t="n">
        <v>0</v>
      </c>
      <c r="R2286" s="17" t="n">
        <v>0</v>
      </c>
      <c r="S2286" s="17" t="n">
        <v>0</v>
      </c>
      <c r="T2286" s="17" t="n">
        <v>0</v>
      </c>
    </row>
    <row r="2287" customFormat="false" ht="15" hidden="false" customHeight="true" outlineLevel="0" collapsed="false">
      <c r="A2287" s="17" t="s">
        <v>928</v>
      </c>
      <c r="B2287" s="17" t="s">
        <v>142</v>
      </c>
      <c r="C2287" s="17" t="s">
        <v>217</v>
      </c>
      <c r="D2287" s="17" t="s">
        <v>274</v>
      </c>
      <c r="E2287" s="17" t="s">
        <v>139</v>
      </c>
      <c r="F2287" s="17" t="s">
        <v>158</v>
      </c>
      <c r="G2287" s="17" t="n">
        <v>1</v>
      </c>
      <c r="H2287" s="17" t="n">
        <v>0</v>
      </c>
      <c r="I2287" s="17" t="n">
        <v>0</v>
      </c>
      <c r="J2287" s="17" t="n">
        <v>0</v>
      </c>
      <c r="K2287" s="17" t="n">
        <v>1</v>
      </c>
      <c r="L2287" s="17" t="n">
        <v>48</v>
      </c>
      <c r="M2287" s="17" t="n">
        <v>0</v>
      </c>
      <c r="N2287" s="17" t="n">
        <v>0</v>
      </c>
      <c r="O2287" s="17" t="n">
        <v>0</v>
      </c>
      <c r="P2287" s="17" t="n">
        <v>0</v>
      </c>
      <c r="Q2287" s="17" t="n">
        <v>0</v>
      </c>
      <c r="R2287" s="17" t="n">
        <v>0</v>
      </c>
      <c r="S2287" s="17" t="n">
        <v>0</v>
      </c>
      <c r="T2287" s="17" t="n">
        <v>0</v>
      </c>
    </row>
    <row r="2288" customFormat="false" ht="15" hidden="false" customHeight="true" outlineLevel="0" collapsed="false">
      <c r="A2288" s="17" t="s">
        <v>928</v>
      </c>
      <c r="B2288" s="17" t="s">
        <v>142</v>
      </c>
      <c r="C2288" s="17" t="s">
        <v>217</v>
      </c>
      <c r="D2288" s="17" t="s">
        <v>274</v>
      </c>
      <c r="E2288" s="17" t="s">
        <v>139</v>
      </c>
      <c r="F2288" s="17" t="s">
        <v>169</v>
      </c>
      <c r="G2288" s="17" t="n">
        <v>1</v>
      </c>
      <c r="H2288" s="17" t="n">
        <v>0</v>
      </c>
      <c r="I2288" s="17" t="n">
        <v>0</v>
      </c>
      <c r="J2288" s="17" t="n">
        <v>0</v>
      </c>
      <c r="K2288" s="17" t="n">
        <v>1</v>
      </c>
      <c r="L2288" s="17" t="n">
        <v>2</v>
      </c>
      <c r="M2288" s="17" t="n">
        <v>0</v>
      </c>
      <c r="N2288" s="17" t="n">
        <v>0</v>
      </c>
      <c r="O2288" s="17" t="n">
        <v>0</v>
      </c>
      <c r="P2288" s="17" t="n">
        <v>0</v>
      </c>
      <c r="Q2288" s="17" t="n">
        <v>0</v>
      </c>
      <c r="R2288" s="17" t="n">
        <v>0</v>
      </c>
      <c r="S2288" s="17" t="n">
        <v>0</v>
      </c>
      <c r="T2288" s="17" t="n">
        <v>0</v>
      </c>
    </row>
    <row r="2289" customFormat="false" ht="15" hidden="false" customHeight="true" outlineLevel="0" collapsed="false">
      <c r="A2289" s="17" t="s">
        <v>10808</v>
      </c>
      <c r="B2289" s="17" t="s">
        <v>142</v>
      </c>
      <c r="C2289" s="17" t="s">
        <v>134</v>
      </c>
      <c r="D2289" s="17" t="s">
        <v>14446</v>
      </c>
      <c r="E2289" s="17" t="s">
        <v>243</v>
      </c>
      <c r="F2289" s="17" t="s">
        <v>7</v>
      </c>
      <c r="G2289" s="17" t="n">
        <v>1</v>
      </c>
      <c r="H2289" s="17" t="n">
        <v>1</v>
      </c>
      <c r="I2289" s="17" t="n">
        <v>1</v>
      </c>
      <c r="J2289" s="17" t="n">
        <v>1</v>
      </c>
      <c r="K2289" s="17" t="n">
        <v>1</v>
      </c>
      <c r="L2289" s="17" t="n">
        <v>220</v>
      </c>
      <c r="M2289" s="17" t="n">
        <v>59</v>
      </c>
      <c r="N2289" s="17" t="n">
        <v>40</v>
      </c>
      <c r="O2289" s="17" t="n">
        <v>17</v>
      </c>
      <c r="P2289" s="17" t="n">
        <v>0</v>
      </c>
      <c r="Q2289" s="17" t="n">
        <v>0</v>
      </c>
      <c r="R2289" s="17" t="n">
        <v>0</v>
      </c>
      <c r="S2289" s="17" t="n">
        <v>0</v>
      </c>
      <c r="T2289" s="17" t="n">
        <v>0</v>
      </c>
    </row>
    <row r="2290" customFormat="false" ht="15" hidden="false" customHeight="true" outlineLevel="0" collapsed="false">
      <c r="A2290" s="17" t="s">
        <v>10808</v>
      </c>
      <c r="B2290" s="17" t="s">
        <v>142</v>
      </c>
      <c r="C2290" s="17" t="s">
        <v>134</v>
      </c>
      <c r="D2290" s="17" t="s">
        <v>14446</v>
      </c>
      <c r="E2290" s="17" t="s">
        <v>243</v>
      </c>
      <c r="F2290" s="17" t="s">
        <v>140</v>
      </c>
      <c r="G2290" s="17" t="n">
        <v>1</v>
      </c>
      <c r="H2290" s="17" t="n">
        <v>0</v>
      </c>
      <c r="I2290" s="17" t="n">
        <v>0</v>
      </c>
      <c r="J2290" s="17" t="n">
        <v>0</v>
      </c>
      <c r="K2290" s="17" t="n">
        <v>1</v>
      </c>
      <c r="L2290" s="17" t="n">
        <v>2</v>
      </c>
      <c r="M2290" s="17" t="n">
        <v>0</v>
      </c>
      <c r="N2290" s="17" t="n">
        <v>0</v>
      </c>
      <c r="O2290" s="17" t="n">
        <v>0</v>
      </c>
      <c r="P2290" s="17" t="n">
        <v>0</v>
      </c>
      <c r="Q2290" s="17" t="n">
        <v>0</v>
      </c>
      <c r="R2290" s="17" t="n">
        <v>0</v>
      </c>
      <c r="S2290" s="17" t="n">
        <v>0</v>
      </c>
      <c r="T2290" s="17" t="n">
        <v>0</v>
      </c>
    </row>
    <row r="2291" customFormat="false" ht="15" hidden="false" customHeight="true" outlineLevel="0" collapsed="false">
      <c r="A2291" s="17" t="s">
        <v>10808</v>
      </c>
      <c r="B2291" s="17" t="s">
        <v>142</v>
      </c>
      <c r="C2291" s="17" t="s">
        <v>134</v>
      </c>
      <c r="D2291" s="17" t="s">
        <v>14446</v>
      </c>
      <c r="E2291" s="17" t="s">
        <v>243</v>
      </c>
      <c r="F2291" s="17" t="s">
        <v>150</v>
      </c>
      <c r="G2291" s="17" t="n">
        <v>1</v>
      </c>
      <c r="H2291" s="17" t="n">
        <v>1</v>
      </c>
      <c r="I2291" s="17" t="n">
        <v>1</v>
      </c>
      <c r="J2291" s="17" t="n">
        <v>1</v>
      </c>
      <c r="K2291" s="17" t="n">
        <v>1</v>
      </c>
      <c r="L2291" s="17" t="n">
        <v>179</v>
      </c>
      <c r="M2291" s="17" t="n">
        <v>45</v>
      </c>
      <c r="N2291" s="17" t="n">
        <v>30</v>
      </c>
      <c r="O2291" s="17" t="n">
        <v>16</v>
      </c>
      <c r="P2291" s="17" t="n">
        <v>0</v>
      </c>
      <c r="Q2291" s="17" t="n">
        <v>0</v>
      </c>
      <c r="R2291" s="17" t="n">
        <v>0</v>
      </c>
      <c r="S2291" s="17" t="n">
        <v>0</v>
      </c>
      <c r="T2291" s="17" t="n">
        <v>0</v>
      </c>
    </row>
    <row r="2292" customFormat="false" ht="15" hidden="false" customHeight="true" outlineLevel="0" collapsed="false">
      <c r="A2292" s="17" t="s">
        <v>10808</v>
      </c>
      <c r="B2292" s="17" t="s">
        <v>142</v>
      </c>
      <c r="C2292" s="17" t="s">
        <v>134</v>
      </c>
      <c r="D2292" s="17" t="s">
        <v>14446</v>
      </c>
      <c r="E2292" s="17" t="s">
        <v>243</v>
      </c>
      <c r="F2292" s="17" t="s">
        <v>158</v>
      </c>
      <c r="G2292" s="17" t="n">
        <v>1</v>
      </c>
      <c r="H2292" s="17" t="n">
        <v>1</v>
      </c>
      <c r="I2292" s="17" t="n">
        <v>1</v>
      </c>
      <c r="J2292" s="17" t="n">
        <v>1</v>
      </c>
      <c r="K2292" s="17" t="n">
        <v>1</v>
      </c>
      <c r="L2292" s="17" t="n">
        <v>39</v>
      </c>
      <c r="M2292" s="17" t="n">
        <v>14</v>
      </c>
      <c r="N2292" s="17" t="n">
        <v>10</v>
      </c>
      <c r="O2292" s="17" t="n">
        <v>1</v>
      </c>
      <c r="P2292" s="17" t="n">
        <v>0</v>
      </c>
      <c r="Q2292" s="17" t="n">
        <v>0</v>
      </c>
      <c r="R2292" s="17" t="n">
        <v>0</v>
      </c>
      <c r="S2292" s="17" t="n">
        <v>0</v>
      </c>
      <c r="T2292" s="17" t="n">
        <v>0</v>
      </c>
    </row>
    <row r="2293" customFormat="false" ht="15" hidden="false" customHeight="true" outlineLevel="0" collapsed="false">
      <c r="A2293" s="17" t="s">
        <v>1005</v>
      </c>
      <c r="B2293" s="17" t="s">
        <v>142</v>
      </c>
      <c r="C2293" s="17" t="s">
        <v>134</v>
      </c>
      <c r="D2293" s="17" t="s">
        <v>14446</v>
      </c>
      <c r="E2293" s="17" t="s">
        <v>139</v>
      </c>
      <c r="F2293" s="17" t="s">
        <v>7</v>
      </c>
      <c r="G2293" s="17" t="n">
        <v>0</v>
      </c>
      <c r="H2293" s="17" t="n">
        <v>0</v>
      </c>
      <c r="I2293" s="17" t="n">
        <v>1</v>
      </c>
      <c r="J2293" s="17" t="n">
        <v>0</v>
      </c>
      <c r="K2293" s="17" t="n">
        <v>1</v>
      </c>
      <c r="L2293" s="17" t="n">
        <v>0</v>
      </c>
      <c r="M2293" s="17" t="n">
        <v>0</v>
      </c>
      <c r="N2293" s="17" t="n">
        <v>122</v>
      </c>
      <c r="O2293" s="17" t="n">
        <v>0</v>
      </c>
      <c r="P2293" s="17" t="n">
        <v>0</v>
      </c>
      <c r="Q2293" s="17" t="n">
        <v>0</v>
      </c>
      <c r="R2293" s="17" t="n">
        <v>0</v>
      </c>
      <c r="S2293" s="17" t="n">
        <v>0</v>
      </c>
      <c r="T2293" s="17" t="n">
        <v>0</v>
      </c>
    </row>
    <row r="2294" customFormat="false" ht="15" hidden="false" customHeight="true" outlineLevel="0" collapsed="false">
      <c r="A2294" s="17" t="s">
        <v>1005</v>
      </c>
      <c r="B2294" s="17" t="s">
        <v>142</v>
      </c>
      <c r="C2294" s="17" t="s">
        <v>134</v>
      </c>
      <c r="D2294" s="17" t="s">
        <v>14446</v>
      </c>
      <c r="E2294" s="17" t="s">
        <v>139</v>
      </c>
      <c r="F2294" s="17" t="s">
        <v>140</v>
      </c>
      <c r="G2294" s="17" t="n">
        <v>0</v>
      </c>
      <c r="H2294" s="17" t="n">
        <v>0</v>
      </c>
      <c r="I2294" s="17" t="n">
        <v>1</v>
      </c>
      <c r="J2294" s="17" t="n">
        <v>0</v>
      </c>
      <c r="K2294" s="17" t="n">
        <v>1</v>
      </c>
      <c r="L2294" s="17" t="n">
        <v>0</v>
      </c>
      <c r="M2294" s="17" t="n">
        <v>0</v>
      </c>
      <c r="N2294" s="17" t="n">
        <v>29</v>
      </c>
      <c r="O2294" s="17" t="n">
        <v>0</v>
      </c>
      <c r="P2294" s="17" t="n">
        <v>0</v>
      </c>
      <c r="Q2294" s="17" t="n">
        <v>0</v>
      </c>
      <c r="R2294" s="17" t="n">
        <v>0</v>
      </c>
      <c r="S2294" s="17" t="n">
        <v>0</v>
      </c>
      <c r="T2294" s="17" t="n">
        <v>0</v>
      </c>
    </row>
    <row r="2295" customFormat="false" ht="15" hidden="false" customHeight="true" outlineLevel="0" collapsed="false">
      <c r="A2295" s="17" t="s">
        <v>1005</v>
      </c>
      <c r="B2295" s="17" t="s">
        <v>142</v>
      </c>
      <c r="C2295" s="17" t="s">
        <v>134</v>
      </c>
      <c r="D2295" s="17" t="s">
        <v>14446</v>
      </c>
      <c r="E2295" s="17" t="s">
        <v>139</v>
      </c>
      <c r="F2295" s="17" t="s">
        <v>144</v>
      </c>
      <c r="G2295" s="17" t="n">
        <v>0</v>
      </c>
      <c r="H2295" s="17" t="n">
        <v>0</v>
      </c>
      <c r="I2295" s="17" t="n">
        <v>1</v>
      </c>
      <c r="J2295" s="17" t="n">
        <v>0</v>
      </c>
      <c r="K2295" s="17" t="n">
        <v>1</v>
      </c>
      <c r="L2295" s="17" t="n">
        <v>0</v>
      </c>
      <c r="M2295" s="17" t="n">
        <v>0</v>
      </c>
      <c r="N2295" s="17" t="n">
        <v>83</v>
      </c>
      <c r="O2295" s="17" t="n">
        <v>0</v>
      </c>
      <c r="P2295" s="17" t="n">
        <v>0</v>
      </c>
      <c r="Q2295" s="17" t="n">
        <v>0</v>
      </c>
      <c r="R2295" s="17" t="n">
        <v>0</v>
      </c>
      <c r="S2295" s="17" t="n">
        <v>0</v>
      </c>
      <c r="T2295" s="17" t="n">
        <v>0</v>
      </c>
    </row>
    <row r="2296" customFormat="false" ht="15" hidden="false" customHeight="true" outlineLevel="0" collapsed="false">
      <c r="A2296" s="17" t="s">
        <v>1005</v>
      </c>
      <c r="B2296" s="17" t="s">
        <v>142</v>
      </c>
      <c r="C2296" s="17" t="s">
        <v>134</v>
      </c>
      <c r="D2296" s="17" t="s">
        <v>14446</v>
      </c>
      <c r="E2296" s="17" t="s">
        <v>139</v>
      </c>
      <c r="F2296" s="17" t="s">
        <v>166</v>
      </c>
      <c r="G2296" s="17" t="n">
        <v>0</v>
      </c>
      <c r="H2296" s="17" t="n">
        <v>0</v>
      </c>
      <c r="I2296" s="17" t="n">
        <v>1</v>
      </c>
      <c r="J2296" s="17" t="n">
        <v>0</v>
      </c>
      <c r="K2296" s="17" t="n">
        <v>1</v>
      </c>
      <c r="L2296" s="17" t="n">
        <v>0</v>
      </c>
      <c r="M2296" s="17" t="n">
        <v>0</v>
      </c>
      <c r="N2296" s="17" t="n">
        <v>10</v>
      </c>
      <c r="O2296" s="17" t="n">
        <v>0</v>
      </c>
      <c r="P2296" s="17" t="n">
        <v>0</v>
      </c>
      <c r="Q2296" s="17" t="n">
        <v>0</v>
      </c>
      <c r="R2296" s="17" t="n">
        <v>0</v>
      </c>
      <c r="S2296" s="17" t="n">
        <v>0</v>
      </c>
      <c r="T2296" s="17" t="n">
        <v>0</v>
      </c>
    </row>
    <row r="2297" customFormat="false" ht="15" hidden="false" customHeight="true" outlineLevel="0" collapsed="false">
      <c r="A2297" s="17" t="s">
        <v>1005</v>
      </c>
      <c r="B2297" s="17" t="s">
        <v>142</v>
      </c>
      <c r="C2297" s="17" t="s">
        <v>148</v>
      </c>
      <c r="D2297" s="17" t="s">
        <v>14443</v>
      </c>
      <c r="E2297" s="17" t="s">
        <v>139</v>
      </c>
      <c r="F2297" s="17" t="s">
        <v>7</v>
      </c>
      <c r="G2297" s="17" t="n">
        <v>1</v>
      </c>
      <c r="H2297" s="17" t="n">
        <v>2</v>
      </c>
      <c r="I2297" s="17" t="n">
        <v>2</v>
      </c>
      <c r="J2297" s="17" t="n">
        <v>0</v>
      </c>
      <c r="K2297" s="17" t="n">
        <v>3</v>
      </c>
      <c r="L2297" s="17" t="n">
        <v>6</v>
      </c>
      <c r="M2297" s="17" t="n">
        <v>46</v>
      </c>
      <c r="N2297" s="17" t="n">
        <v>37</v>
      </c>
      <c r="O2297" s="17" t="n">
        <v>0</v>
      </c>
      <c r="P2297" s="17" t="n">
        <v>0</v>
      </c>
      <c r="Q2297" s="17" t="n">
        <v>0</v>
      </c>
      <c r="R2297" s="17" t="n">
        <v>0</v>
      </c>
      <c r="S2297" s="17" t="n">
        <v>0</v>
      </c>
      <c r="T2297" s="17" t="n">
        <v>0</v>
      </c>
    </row>
    <row r="2298" customFormat="false" ht="15" hidden="false" customHeight="true" outlineLevel="0" collapsed="false">
      <c r="A2298" s="17" t="s">
        <v>1005</v>
      </c>
      <c r="B2298" s="17" t="s">
        <v>142</v>
      </c>
      <c r="C2298" s="17" t="s">
        <v>148</v>
      </c>
      <c r="D2298" s="17" t="s">
        <v>14443</v>
      </c>
      <c r="E2298" s="17" t="s">
        <v>139</v>
      </c>
      <c r="F2298" s="17" t="s">
        <v>140</v>
      </c>
      <c r="G2298" s="17" t="n">
        <v>1</v>
      </c>
      <c r="H2298" s="17" t="n">
        <v>0</v>
      </c>
      <c r="I2298" s="17" t="n">
        <v>0</v>
      </c>
      <c r="J2298" s="17" t="n">
        <v>0</v>
      </c>
      <c r="K2298" s="17" t="n">
        <v>1</v>
      </c>
      <c r="L2298" s="17" t="n">
        <v>1</v>
      </c>
      <c r="M2298" s="17" t="n">
        <v>0</v>
      </c>
      <c r="N2298" s="17" t="n">
        <v>0</v>
      </c>
      <c r="O2298" s="17" t="n">
        <v>0</v>
      </c>
      <c r="P2298" s="17" t="n">
        <v>0</v>
      </c>
      <c r="Q2298" s="17" t="n">
        <v>0</v>
      </c>
      <c r="R2298" s="17" t="n">
        <v>0</v>
      </c>
      <c r="S2298" s="17" t="n">
        <v>0</v>
      </c>
      <c r="T2298" s="17" t="n">
        <v>0</v>
      </c>
    </row>
    <row r="2299" customFormat="false" ht="15" hidden="false" customHeight="true" outlineLevel="0" collapsed="false">
      <c r="A2299" s="17" t="s">
        <v>1005</v>
      </c>
      <c r="B2299" s="17" t="s">
        <v>142</v>
      </c>
      <c r="C2299" s="17" t="s">
        <v>148</v>
      </c>
      <c r="D2299" s="17" t="s">
        <v>14443</v>
      </c>
      <c r="E2299" s="17" t="s">
        <v>139</v>
      </c>
      <c r="F2299" s="17" t="s">
        <v>150</v>
      </c>
      <c r="G2299" s="17" t="n">
        <v>1</v>
      </c>
      <c r="H2299" s="17" t="n">
        <v>2</v>
      </c>
      <c r="I2299" s="17" t="n">
        <v>1</v>
      </c>
      <c r="J2299" s="17" t="n">
        <v>0</v>
      </c>
      <c r="K2299" s="17" t="n">
        <v>2</v>
      </c>
      <c r="L2299" s="17" t="n">
        <v>5</v>
      </c>
      <c r="M2299" s="17" t="n">
        <v>41</v>
      </c>
      <c r="N2299" s="17" t="n">
        <v>31</v>
      </c>
      <c r="O2299" s="17" t="n">
        <v>0</v>
      </c>
      <c r="P2299" s="17" t="n">
        <v>0</v>
      </c>
      <c r="Q2299" s="17" t="n">
        <v>0</v>
      </c>
      <c r="R2299" s="17" t="n">
        <v>0</v>
      </c>
      <c r="S2299" s="17" t="n">
        <v>0</v>
      </c>
      <c r="T2299" s="17" t="n">
        <v>0</v>
      </c>
    </row>
    <row r="2300" customFormat="false" ht="15" hidden="false" customHeight="true" outlineLevel="0" collapsed="false">
      <c r="A2300" s="17" t="s">
        <v>1005</v>
      </c>
      <c r="B2300" s="17" t="s">
        <v>142</v>
      </c>
      <c r="C2300" s="17" t="s">
        <v>148</v>
      </c>
      <c r="D2300" s="17" t="s">
        <v>14443</v>
      </c>
      <c r="E2300" s="17" t="s">
        <v>139</v>
      </c>
      <c r="F2300" s="17" t="s">
        <v>158</v>
      </c>
      <c r="G2300" s="17" t="n">
        <v>0</v>
      </c>
      <c r="H2300" s="17" t="n">
        <v>1</v>
      </c>
      <c r="I2300" s="17" t="n">
        <v>1</v>
      </c>
      <c r="J2300" s="17" t="n">
        <v>0</v>
      </c>
      <c r="K2300" s="17" t="n">
        <v>2</v>
      </c>
      <c r="L2300" s="17" t="n">
        <v>0</v>
      </c>
      <c r="M2300" s="17" t="n">
        <v>5</v>
      </c>
      <c r="N2300" s="17" t="n">
        <v>6</v>
      </c>
      <c r="O2300" s="17" t="n">
        <v>0</v>
      </c>
      <c r="P2300" s="17" t="n">
        <v>0</v>
      </c>
      <c r="Q2300" s="17" t="n">
        <v>0</v>
      </c>
      <c r="R2300" s="17" t="n">
        <v>0</v>
      </c>
      <c r="S2300" s="17" t="n">
        <v>0</v>
      </c>
      <c r="T2300" s="17" t="n">
        <v>0</v>
      </c>
    </row>
    <row r="2301" customFormat="false" ht="15" hidden="false" customHeight="true" outlineLevel="0" collapsed="false">
      <c r="A2301" s="17" t="s">
        <v>1005</v>
      </c>
      <c r="B2301" s="17" t="s">
        <v>142</v>
      </c>
      <c r="C2301" s="17" t="s">
        <v>217</v>
      </c>
      <c r="D2301" s="17" t="s">
        <v>235</v>
      </c>
      <c r="E2301" s="17" t="s">
        <v>243</v>
      </c>
      <c r="F2301" s="17" t="s">
        <v>7</v>
      </c>
      <c r="G2301" s="17" t="n">
        <v>1</v>
      </c>
      <c r="H2301" s="17" t="n">
        <v>1</v>
      </c>
      <c r="I2301" s="17" t="n">
        <v>1</v>
      </c>
      <c r="J2301" s="17" t="n">
        <v>1</v>
      </c>
      <c r="K2301" s="17" t="n">
        <v>1</v>
      </c>
      <c r="L2301" s="17" t="n">
        <v>608</v>
      </c>
      <c r="M2301" s="17" t="n">
        <v>244</v>
      </c>
      <c r="N2301" s="17" t="n">
        <v>235</v>
      </c>
      <c r="O2301" s="17" t="n">
        <v>108</v>
      </c>
      <c r="P2301" s="17" t="n">
        <v>0</v>
      </c>
      <c r="Q2301" s="17" t="n">
        <v>0</v>
      </c>
      <c r="R2301" s="17" t="n">
        <v>0</v>
      </c>
      <c r="S2301" s="17" t="n">
        <v>0</v>
      </c>
      <c r="T2301" s="17" t="n">
        <v>0</v>
      </c>
    </row>
    <row r="2302" customFormat="false" ht="15" hidden="false" customHeight="true" outlineLevel="0" collapsed="false">
      <c r="A2302" s="17" t="s">
        <v>1005</v>
      </c>
      <c r="B2302" s="17" t="s">
        <v>142</v>
      </c>
      <c r="C2302" s="17" t="s">
        <v>217</v>
      </c>
      <c r="D2302" s="17" t="s">
        <v>235</v>
      </c>
      <c r="E2302" s="17" t="s">
        <v>243</v>
      </c>
      <c r="F2302" s="17" t="s">
        <v>140</v>
      </c>
      <c r="G2302" s="17" t="n">
        <v>1</v>
      </c>
      <c r="H2302" s="17" t="n">
        <v>1</v>
      </c>
      <c r="I2302" s="17" t="n">
        <v>1</v>
      </c>
      <c r="J2302" s="17" t="n">
        <v>0</v>
      </c>
      <c r="K2302" s="17" t="n">
        <v>1</v>
      </c>
      <c r="L2302" s="17" t="n">
        <v>92</v>
      </c>
      <c r="M2302" s="17" t="n">
        <v>42</v>
      </c>
      <c r="N2302" s="17" t="n">
        <v>5</v>
      </c>
      <c r="O2302" s="17" t="n">
        <v>0</v>
      </c>
      <c r="P2302" s="17" t="n">
        <v>0</v>
      </c>
      <c r="Q2302" s="17" t="n">
        <v>0</v>
      </c>
      <c r="R2302" s="17" t="n">
        <v>0</v>
      </c>
      <c r="S2302" s="17" t="n">
        <v>0</v>
      </c>
      <c r="T2302" s="17" t="n">
        <v>0</v>
      </c>
    </row>
    <row r="2303" customFormat="false" ht="15" hidden="false" customHeight="true" outlineLevel="0" collapsed="false">
      <c r="A2303" s="17" t="s">
        <v>1005</v>
      </c>
      <c r="B2303" s="17" t="s">
        <v>142</v>
      </c>
      <c r="C2303" s="17" t="s">
        <v>217</v>
      </c>
      <c r="D2303" s="17" t="s">
        <v>235</v>
      </c>
      <c r="E2303" s="17" t="s">
        <v>243</v>
      </c>
      <c r="F2303" s="17" t="s">
        <v>150</v>
      </c>
      <c r="G2303" s="17" t="n">
        <v>1</v>
      </c>
      <c r="H2303" s="17" t="n">
        <v>1</v>
      </c>
      <c r="I2303" s="17" t="n">
        <v>1</v>
      </c>
      <c r="J2303" s="17" t="n">
        <v>1</v>
      </c>
      <c r="K2303" s="17" t="n">
        <v>1</v>
      </c>
      <c r="L2303" s="17" t="n">
        <v>473</v>
      </c>
      <c r="M2303" s="17" t="n">
        <v>125</v>
      </c>
      <c r="N2303" s="17" t="n">
        <v>139</v>
      </c>
      <c r="O2303" s="17" t="n">
        <v>84</v>
      </c>
      <c r="P2303" s="17" t="n">
        <v>0</v>
      </c>
      <c r="Q2303" s="17" t="n">
        <v>0</v>
      </c>
      <c r="R2303" s="17" t="n">
        <v>0</v>
      </c>
      <c r="S2303" s="17" t="n">
        <v>0</v>
      </c>
      <c r="T2303" s="17" t="n">
        <v>0</v>
      </c>
    </row>
    <row r="2304" customFormat="false" ht="15" hidden="false" customHeight="true" outlineLevel="0" collapsed="false">
      <c r="A2304" s="17" t="s">
        <v>1005</v>
      </c>
      <c r="B2304" s="17" t="s">
        <v>142</v>
      </c>
      <c r="C2304" s="17" t="s">
        <v>217</v>
      </c>
      <c r="D2304" s="17" t="s">
        <v>235</v>
      </c>
      <c r="E2304" s="17" t="s">
        <v>243</v>
      </c>
      <c r="F2304" s="17" t="s">
        <v>166</v>
      </c>
      <c r="G2304" s="17" t="n">
        <v>0</v>
      </c>
      <c r="H2304" s="17" t="n">
        <v>0</v>
      </c>
      <c r="I2304" s="17" t="n">
        <v>0</v>
      </c>
      <c r="J2304" s="17" t="n">
        <v>1</v>
      </c>
      <c r="K2304" s="17" t="n">
        <v>1</v>
      </c>
      <c r="L2304" s="17" t="n">
        <v>0</v>
      </c>
      <c r="M2304" s="17" t="n">
        <v>0</v>
      </c>
      <c r="N2304" s="17" t="n">
        <v>0</v>
      </c>
      <c r="O2304" s="17" t="n">
        <v>2</v>
      </c>
      <c r="P2304" s="17" t="n">
        <v>0</v>
      </c>
      <c r="Q2304" s="17" t="n">
        <v>0</v>
      </c>
      <c r="R2304" s="17" t="n">
        <v>0</v>
      </c>
      <c r="S2304" s="17" t="n">
        <v>0</v>
      </c>
      <c r="T2304" s="17" t="n">
        <v>0</v>
      </c>
    </row>
    <row r="2305" customFormat="false" ht="15" hidden="false" customHeight="true" outlineLevel="0" collapsed="false">
      <c r="A2305" s="17" t="s">
        <v>1005</v>
      </c>
      <c r="B2305" s="17" t="s">
        <v>142</v>
      </c>
      <c r="C2305" s="17" t="s">
        <v>217</v>
      </c>
      <c r="D2305" s="17" t="s">
        <v>235</v>
      </c>
      <c r="E2305" s="17" t="s">
        <v>243</v>
      </c>
      <c r="F2305" s="17" t="s">
        <v>158</v>
      </c>
      <c r="G2305" s="17" t="n">
        <v>1</v>
      </c>
      <c r="H2305" s="17" t="n">
        <v>1</v>
      </c>
      <c r="I2305" s="17" t="n">
        <v>1</v>
      </c>
      <c r="J2305" s="17" t="n">
        <v>1</v>
      </c>
      <c r="K2305" s="17" t="n">
        <v>1</v>
      </c>
      <c r="L2305" s="17" t="n">
        <v>43</v>
      </c>
      <c r="M2305" s="17" t="n">
        <v>77</v>
      </c>
      <c r="N2305" s="17" t="n">
        <v>91</v>
      </c>
      <c r="O2305" s="17" t="n">
        <v>22</v>
      </c>
      <c r="P2305" s="17" t="n">
        <v>0</v>
      </c>
      <c r="Q2305" s="17" t="n">
        <v>0</v>
      </c>
      <c r="R2305" s="17" t="n">
        <v>0</v>
      </c>
      <c r="S2305" s="17" t="n">
        <v>0</v>
      </c>
      <c r="T2305" s="17" t="n">
        <v>0</v>
      </c>
    </row>
    <row r="2306" customFormat="false" ht="15" hidden="false" customHeight="true" outlineLevel="0" collapsed="false">
      <c r="A2306" s="17" t="s">
        <v>1005</v>
      </c>
      <c r="B2306" s="17" t="s">
        <v>142</v>
      </c>
      <c r="C2306" s="17" t="s">
        <v>217</v>
      </c>
      <c r="D2306" s="17" t="s">
        <v>235</v>
      </c>
      <c r="E2306" s="17" t="s">
        <v>139</v>
      </c>
      <c r="F2306" s="17" t="s">
        <v>7</v>
      </c>
      <c r="G2306" s="17" t="n">
        <v>2</v>
      </c>
      <c r="H2306" s="17" t="n">
        <v>4</v>
      </c>
      <c r="I2306" s="17" t="n">
        <v>2</v>
      </c>
      <c r="J2306" s="17" t="n">
        <v>2</v>
      </c>
      <c r="K2306" s="17" t="n">
        <v>5</v>
      </c>
      <c r="L2306" s="17" t="n">
        <v>4</v>
      </c>
      <c r="M2306" s="17" t="n">
        <v>132</v>
      </c>
      <c r="N2306" s="17" t="n">
        <v>100</v>
      </c>
      <c r="O2306" s="17" t="n">
        <v>18</v>
      </c>
      <c r="P2306" s="17" t="n">
        <v>0</v>
      </c>
      <c r="Q2306" s="17" t="n">
        <v>0</v>
      </c>
      <c r="R2306" s="17" t="n">
        <v>0</v>
      </c>
      <c r="S2306" s="17" t="n">
        <v>0</v>
      </c>
      <c r="T2306" s="17" t="n">
        <v>0</v>
      </c>
    </row>
    <row r="2307" customFormat="false" ht="15" hidden="false" customHeight="true" outlineLevel="0" collapsed="false">
      <c r="A2307" s="17" t="s">
        <v>1005</v>
      </c>
      <c r="B2307" s="17" t="s">
        <v>142</v>
      </c>
      <c r="C2307" s="17" t="s">
        <v>217</v>
      </c>
      <c r="D2307" s="17" t="s">
        <v>235</v>
      </c>
      <c r="E2307" s="17" t="s">
        <v>139</v>
      </c>
      <c r="F2307" s="17" t="s">
        <v>140</v>
      </c>
      <c r="G2307" s="17" t="n">
        <v>0</v>
      </c>
      <c r="H2307" s="17" t="n">
        <v>1</v>
      </c>
      <c r="I2307" s="17" t="n">
        <v>1</v>
      </c>
      <c r="J2307" s="17" t="n">
        <v>0</v>
      </c>
      <c r="K2307" s="17" t="n">
        <v>2</v>
      </c>
      <c r="L2307" s="17" t="n">
        <v>0</v>
      </c>
      <c r="M2307" s="17" t="n">
        <v>16</v>
      </c>
      <c r="N2307" s="17" t="n">
        <v>2</v>
      </c>
      <c r="O2307" s="17" t="n">
        <v>0</v>
      </c>
      <c r="P2307" s="17" t="n">
        <v>0</v>
      </c>
      <c r="Q2307" s="17" t="n">
        <v>0</v>
      </c>
      <c r="R2307" s="17" t="n">
        <v>0</v>
      </c>
      <c r="S2307" s="17" t="n">
        <v>0</v>
      </c>
      <c r="T2307" s="17" t="n">
        <v>0</v>
      </c>
    </row>
    <row r="2308" customFormat="false" ht="15" hidden="false" customHeight="true" outlineLevel="0" collapsed="false">
      <c r="A2308" s="17" t="s">
        <v>1005</v>
      </c>
      <c r="B2308" s="17" t="s">
        <v>142</v>
      </c>
      <c r="C2308" s="17" t="s">
        <v>217</v>
      </c>
      <c r="D2308" s="17" t="s">
        <v>235</v>
      </c>
      <c r="E2308" s="17" t="s">
        <v>139</v>
      </c>
      <c r="F2308" s="17" t="s">
        <v>150</v>
      </c>
      <c r="G2308" s="17" t="n">
        <v>2</v>
      </c>
      <c r="H2308" s="17" t="n">
        <v>4</v>
      </c>
      <c r="I2308" s="17" t="n">
        <v>2</v>
      </c>
      <c r="J2308" s="17" t="n">
        <v>2</v>
      </c>
      <c r="K2308" s="17" t="n">
        <v>5</v>
      </c>
      <c r="L2308" s="17" t="n">
        <v>1</v>
      </c>
      <c r="M2308" s="17" t="n">
        <v>88</v>
      </c>
      <c r="N2308" s="17" t="n">
        <v>64</v>
      </c>
      <c r="O2308" s="17" t="n">
        <v>15</v>
      </c>
      <c r="P2308" s="17" t="n">
        <v>0</v>
      </c>
      <c r="Q2308" s="17" t="n">
        <v>0</v>
      </c>
      <c r="R2308" s="17" t="n">
        <v>0</v>
      </c>
      <c r="S2308" s="17" t="n">
        <v>0</v>
      </c>
      <c r="T2308" s="17" t="n">
        <v>0</v>
      </c>
    </row>
    <row r="2309" customFormat="false" ht="15" hidden="false" customHeight="true" outlineLevel="0" collapsed="false">
      <c r="A2309" s="17" t="s">
        <v>1005</v>
      </c>
      <c r="B2309" s="17" t="s">
        <v>142</v>
      </c>
      <c r="C2309" s="17" t="s">
        <v>217</v>
      </c>
      <c r="D2309" s="17" t="s">
        <v>235</v>
      </c>
      <c r="E2309" s="17" t="s">
        <v>139</v>
      </c>
      <c r="F2309" s="17" t="s">
        <v>158</v>
      </c>
      <c r="G2309" s="17" t="n">
        <v>1</v>
      </c>
      <c r="H2309" s="17" t="n">
        <v>2</v>
      </c>
      <c r="I2309" s="17" t="n">
        <v>2</v>
      </c>
      <c r="J2309" s="17" t="n">
        <v>2</v>
      </c>
      <c r="K2309" s="17" t="n">
        <v>4</v>
      </c>
      <c r="L2309" s="17" t="n">
        <v>3</v>
      </c>
      <c r="M2309" s="17" t="n">
        <v>28</v>
      </c>
      <c r="N2309" s="17" t="n">
        <v>34</v>
      </c>
      <c r="O2309" s="17" t="n">
        <v>3</v>
      </c>
      <c r="P2309" s="17" t="n">
        <v>0</v>
      </c>
      <c r="Q2309" s="17" t="n">
        <v>0</v>
      </c>
      <c r="R2309" s="17" t="n">
        <v>0</v>
      </c>
      <c r="S2309" s="17" t="n">
        <v>0</v>
      </c>
      <c r="T2309" s="17" t="n">
        <v>0</v>
      </c>
    </row>
    <row r="2310" customFormat="false" ht="15" hidden="false" customHeight="true" outlineLevel="0" collapsed="false">
      <c r="A2310" s="17" t="s">
        <v>1005</v>
      </c>
      <c r="B2310" s="17" t="s">
        <v>142</v>
      </c>
      <c r="C2310" s="17" t="s">
        <v>217</v>
      </c>
      <c r="D2310" s="17" t="s">
        <v>274</v>
      </c>
      <c r="E2310" s="17" t="s">
        <v>243</v>
      </c>
      <c r="F2310" s="17" t="s">
        <v>7</v>
      </c>
      <c r="G2310" s="17" t="n">
        <v>1</v>
      </c>
      <c r="H2310" s="17" t="n">
        <v>1</v>
      </c>
      <c r="I2310" s="17" t="n">
        <v>1</v>
      </c>
      <c r="J2310" s="17" t="n">
        <v>1</v>
      </c>
      <c r="K2310" s="17" t="n">
        <v>1</v>
      </c>
      <c r="L2310" s="17" t="n">
        <v>2402</v>
      </c>
      <c r="M2310" s="17" t="n">
        <v>5086</v>
      </c>
      <c r="N2310" s="17" t="n">
        <v>6283</v>
      </c>
      <c r="O2310" s="17" t="n">
        <v>433</v>
      </c>
      <c r="P2310" s="17" t="n">
        <v>0</v>
      </c>
      <c r="Q2310" s="17" t="n">
        <v>0</v>
      </c>
      <c r="R2310" s="17" t="n">
        <v>0</v>
      </c>
      <c r="S2310" s="17" t="n">
        <v>0</v>
      </c>
      <c r="T2310" s="17" t="n">
        <v>0</v>
      </c>
    </row>
    <row r="2311" customFormat="false" ht="15" hidden="false" customHeight="true" outlineLevel="0" collapsed="false">
      <c r="A2311" s="17" t="s">
        <v>1005</v>
      </c>
      <c r="B2311" s="17" t="s">
        <v>142</v>
      </c>
      <c r="C2311" s="17" t="s">
        <v>217</v>
      </c>
      <c r="D2311" s="17" t="s">
        <v>274</v>
      </c>
      <c r="E2311" s="17" t="s">
        <v>243</v>
      </c>
      <c r="F2311" s="17" t="s">
        <v>140</v>
      </c>
      <c r="G2311" s="17" t="n">
        <v>1</v>
      </c>
      <c r="H2311" s="17" t="n">
        <v>1</v>
      </c>
      <c r="I2311" s="17" t="n">
        <v>1</v>
      </c>
      <c r="J2311" s="17" t="n">
        <v>1</v>
      </c>
      <c r="K2311" s="17" t="n">
        <v>1</v>
      </c>
      <c r="L2311" s="17" t="n">
        <v>48</v>
      </c>
      <c r="M2311" s="17" t="n">
        <v>184</v>
      </c>
      <c r="N2311" s="17" t="n">
        <v>2454</v>
      </c>
      <c r="O2311" s="17" t="n">
        <v>31</v>
      </c>
      <c r="P2311" s="17" t="n">
        <v>0</v>
      </c>
      <c r="Q2311" s="17" t="n">
        <v>0</v>
      </c>
      <c r="R2311" s="17" t="n">
        <v>0</v>
      </c>
      <c r="S2311" s="17" t="n">
        <v>0</v>
      </c>
      <c r="T2311" s="17" t="n">
        <v>0</v>
      </c>
    </row>
    <row r="2312" customFormat="false" ht="15" hidden="false" customHeight="true" outlineLevel="0" collapsed="false">
      <c r="A2312" s="17" t="s">
        <v>1005</v>
      </c>
      <c r="B2312" s="17" t="s">
        <v>142</v>
      </c>
      <c r="C2312" s="17" t="s">
        <v>217</v>
      </c>
      <c r="D2312" s="17" t="s">
        <v>274</v>
      </c>
      <c r="E2312" s="17" t="s">
        <v>243</v>
      </c>
      <c r="F2312" s="17" t="s">
        <v>144</v>
      </c>
      <c r="G2312" s="17" t="n">
        <v>1</v>
      </c>
      <c r="H2312" s="17" t="n">
        <v>1</v>
      </c>
      <c r="I2312" s="17" t="n">
        <v>1</v>
      </c>
      <c r="J2312" s="17" t="n">
        <v>0</v>
      </c>
      <c r="K2312" s="17" t="n">
        <v>1</v>
      </c>
      <c r="L2312" s="17" t="n">
        <v>1</v>
      </c>
      <c r="M2312" s="17" t="n">
        <v>24</v>
      </c>
      <c r="N2312" s="17" t="n">
        <v>15</v>
      </c>
      <c r="O2312" s="17" t="n">
        <v>0</v>
      </c>
      <c r="P2312" s="17" t="n">
        <v>0</v>
      </c>
      <c r="Q2312" s="17" t="n">
        <v>0</v>
      </c>
      <c r="R2312" s="17" t="n">
        <v>0</v>
      </c>
      <c r="S2312" s="17" t="n">
        <v>0</v>
      </c>
      <c r="T2312" s="17" t="n">
        <v>0</v>
      </c>
    </row>
    <row r="2313" customFormat="false" ht="15" hidden="false" customHeight="true" outlineLevel="0" collapsed="false">
      <c r="A2313" s="17" t="s">
        <v>1005</v>
      </c>
      <c r="B2313" s="17" t="s">
        <v>142</v>
      </c>
      <c r="C2313" s="17" t="s">
        <v>217</v>
      </c>
      <c r="D2313" s="17" t="s">
        <v>274</v>
      </c>
      <c r="E2313" s="17" t="s">
        <v>243</v>
      </c>
      <c r="F2313" s="17" t="s">
        <v>150</v>
      </c>
      <c r="G2313" s="17" t="n">
        <v>1</v>
      </c>
      <c r="H2313" s="17" t="n">
        <v>1</v>
      </c>
      <c r="I2313" s="17" t="n">
        <v>1</v>
      </c>
      <c r="J2313" s="17" t="n">
        <v>1</v>
      </c>
      <c r="K2313" s="17" t="n">
        <v>1</v>
      </c>
      <c r="L2313" s="17" t="n">
        <v>2155</v>
      </c>
      <c r="M2313" s="17" t="n">
        <v>4408</v>
      </c>
      <c r="N2313" s="17" t="n">
        <v>3166</v>
      </c>
      <c r="O2313" s="17" t="n">
        <v>388</v>
      </c>
      <c r="P2313" s="17" t="n">
        <v>0</v>
      </c>
      <c r="Q2313" s="17" t="n">
        <v>0</v>
      </c>
      <c r="R2313" s="17" t="n">
        <v>0</v>
      </c>
      <c r="S2313" s="17" t="n">
        <v>0</v>
      </c>
      <c r="T2313" s="17" t="n">
        <v>0</v>
      </c>
    </row>
    <row r="2314" customFormat="false" ht="15" hidden="false" customHeight="true" outlineLevel="0" collapsed="false">
      <c r="A2314" s="17" t="s">
        <v>1005</v>
      </c>
      <c r="B2314" s="17" t="s">
        <v>142</v>
      </c>
      <c r="C2314" s="17" t="s">
        <v>217</v>
      </c>
      <c r="D2314" s="17" t="s">
        <v>274</v>
      </c>
      <c r="E2314" s="17" t="s">
        <v>243</v>
      </c>
      <c r="F2314" s="17" t="s">
        <v>166</v>
      </c>
      <c r="G2314" s="17" t="n">
        <v>1</v>
      </c>
      <c r="H2314" s="17" t="n">
        <v>0</v>
      </c>
      <c r="I2314" s="17" t="n">
        <v>1</v>
      </c>
      <c r="J2314" s="17" t="n">
        <v>0</v>
      </c>
      <c r="K2314" s="17" t="n">
        <v>1</v>
      </c>
      <c r="L2314" s="17" t="n">
        <v>4</v>
      </c>
      <c r="M2314" s="17" t="n">
        <v>0</v>
      </c>
      <c r="N2314" s="17" t="n">
        <v>3</v>
      </c>
      <c r="O2314" s="17" t="n">
        <v>0</v>
      </c>
      <c r="P2314" s="17" t="n">
        <v>0</v>
      </c>
      <c r="Q2314" s="17" t="n">
        <v>0</v>
      </c>
      <c r="R2314" s="17" t="n">
        <v>0</v>
      </c>
      <c r="S2314" s="17" t="n">
        <v>0</v>
      </c>
      <c r="T2314" s="17" t="n">
        <v>0</v>
      </c>
    </row>
    <row r="2315" customFormat="false" ht="15" hidden="false" customHeight="true" outlineLevel="0" collapsed="false">
      <c r="A2315" s="17" t="s">
        <v>1005</v>
      </c>
      <c r="B2315" s="17" t="s">
        <v>142</v>
      </c>
      <c r="C2315" s="17" t="s">
        <v>217</v>
      </c>
      <c r="D2315" s="17" t="s">
        <v>274</v>
      </c>
      <c r="E2315" s="17" t="s">
        <v>243</v>
      </c>
      <c r="F2315" s="17" t="s">
        <v>158</v>
      </c>
      <c r="G2315" s="17" t="n">
        <v>1</v>
      </c>
      <c r="H2315" s="17" t="n">
        <v>1</v>
      </c>
      <c r="I2315" s="17" t="n">
        <v>1</v>
      </c>
      <c r="J2315" s="17" t="n">
        <v>1</v>
      </c>
      <c r="K2315" s="17" t="n">
        <v>1</v>
      </c>
      <c r="L2315" s="17" t="n">
        <v>179</v>
      </c>
      <c r="M2315" s="17" t="n">
        <v>449</v>
      </c>
      <c r="N2315" s="17" t="n">
        <v>538</v>
      </c>
      <c r="O2315" s="17" t="n">
        <v>14</v>
      </c>
      <c r="P2315" s="17" t="n">
        <v>0</v>
      </c>
      <c r="Q2315" s="17" t="n">
        <v>0</v>
      </c>
      <c r="R2315" s="17" t="n">
        <v>0</v>
      </c>
      <c r="S2315" s="17" t="n">
        <v>0</v>
      </c>
      <c r="T2315" s="17" t="n">
        <v>0</v>
      </c>
    </row>
    <row r="2316" customFormat="false" ht="15" hidden="false" customHeight="true" outlineLevel="0" collapsed="false">
      <c r="A2316" s="17" t="s">
        <v>1005</v>
      </c>
      <c r="B2316" s="17" t="s">
        <v>142</v>
      </c>
      <c r="C2316" s="17" t="s">
        <v>217</v>
      </c>
      <c r="D2316" s="17" t="s">
        <v>274</v>
      </c>
      <c r="E2316" s="17" t="s">
        <v>243</v>
      </c>
      <c r="F2316" s="17" t="s">
        <v>169</v>
      </c>
      <c r="G2316" s="17" t="n">
        <v>1</v>
      </c>
      <c r="H2316" s="17" t="n">
        <v>1</v>
      </c>
      <c r="I2316" s="17" t="n">
        <v>1</v>
      </c>
      <c r="J2316" s="17" t="n">
        <v>0</v>
      </c>
      <c r="K2316" s="17" t="n">
        <v>1</v>
      </c>
      <c r="L2316" s="17" t="n">
        <v>15</v>
      </c>
      <c r="M2316" s="17" t="n">
        <v>21</v>
      </c>
      <c r="N2316" s="17" t="n">
        <v>107</v>
      </c>
      <c r="O2316" s="17" t="n">
        <v>0</v>
      </c>
      <c r="P2316" s="17" t="n">
        <v>0</v>
      </c>
      <c r="Q2316" s="17" t="n">
        <v>0</v>
      </c>
      <c r="R2316" s="17" t="n">
        <v>0</v>
      </c>
      <c r="S2316" s="17" t="n">
        <v>0</v>
      </c>
      <c r="T2316" s="17" t="n">
        <v>0</v>
      </c>
    </row>
    <row r="2317" customFormat="false" ht="15" hidden="false" customHeight="true" outlineLevel="0" collapsed="false">
      <c r="A2317" s="17" t="s">
        <v>1117</v>
      </c>
      <c r="B2317" s="17" t="s">
        <v>142</v>
      </c>
      <c r="C2317" s="17" t="s">
        <v>134</v>
      </c>
      <c r="D2317" s="17" t="s">
        <v>460</v>
      </c>
      <c r="E2317" s="17" t="s">
        <v>243</v>
      </c>
      <c r="F2317" s="17" t="s">
        <v>7</v>
      </c>
      <c r="G2317" s="17" t="n">
        <v>1</v>
      </c>
      <c r="H2317" s="17" t="n">
        <v>1</v>
      </c>
      <c r="I2317" s="17" t="n">
        <v>1</v>
      </c>
      <c r="J2317" s="17" t="n">
        <v>1</v>
      </c>
      <c r="K2317" s="17" t="n">
        <v>1</v>
      </c>
      <c r="L2317" s="17" t="n">
        <v>6566</v>
      </c>
      <c r="M2317" s="17" t="n">
        <v>17816</v>
      </c>
      <c r="N2317" s="17" t="n">
        <v>27039</v>
      </c>
      <c r="O2317" s="17" t="n">
        <v>5546</v>
      </c>
      <c r="P2317" s="17" t="n">
        <v>0</v>
      </c>
      <c r="Q2317" s="17" t="n">
        <v>0</v>
      </c>
      <c r="R2317" s="17" t="n">
        <v>0</v>
      </c>
      <c r="S2317" s="17" t="n">
        <v>0</v>
      </c>
      <c r="T2317" s="17" t="n">
        <v>0</v>
      </c>
    </row>
    <row r="2318" customFormat="false" ht="15" hidden="false" customHeight="true" outlineLevel="0" collapsed="false">
      <c r="A2318" s="17" t="s">
        <v>1117</v>
      </c>
      <c r="B2318" s="17" t="s">
        <v>142</v>
      </c>
      <c r="C2318" s="17" t="s">
        <v>134</v>
      </c>
      <c r="D2318" s="17" t="s">
        <v>460</v>
      </c>
      <c r="E2318" s="17" t="s">
        <v>243</v>
      </c>
      <c r="F2318" s="17" t="s">
        <v>140</v>
      </c>
      <c r="G2318" s="17" t="n">
        <v>1</v>
      </c>
      <c r="H2318" s="17" t="n">
        <v>1</v>
      </c>
      <c r="I2318" s="17" t="n">
        <v>1</v>
      </c>
      <c r="J2318" s="17" t="n">
        <v>1</v>
      </c>
      <c r="K2318" s="17" t="n">
        <v>1</v>
      </c>
      <c r="L2318" s="17" t="n">
        <v>611</v>
      </c>
      <c r="M2318" s="17" t="n">
        <v>132</v>
      </c>
      <c r="N2318" s="17" t="n">
        <v>377</v>
      </c>
      <c r="O2318" s="17" t="n">
        <v>175</v>
      </c>
      <c r="P2318" s="17" t="n">
        <v>0</v>
      </c>
      <c r="Q2318" s="17" t="n">
        <v>0</v>
      </c>
      <c r="R2318" s="17" t="n">
        <v>0</v>
      </c>
      <c r="S2318" s="17" t="n">
        <v>0</v>
      </c>
      <c r="T2318" s="17" t="n">
        <v>0</v>
      </c>
    </row>
    <row r="2319" customFormat="false" ht="15" hidden="false" customHeight="true" outlineLevel="0" collapsed="false">
      <c r="A2319" s="17" t="s">
        <v>1117</v>
      </c>
      <c r="B2319" s="17" t="s">
        <v>142</v>
      </c>
      <c r="C2319" s="17" t="s">
        <v>134</v>
      </c>
      <c r="D2319" s="17" t="s">
        <v>460</v>
      </c>
      <c r="E2319" s="17" t="s">
        <v>243</v>
      </c>
      <c r="F2319" s="17" t="s">
        <v>144</v>
      </c>
      <c r="G2319" s="17" t="n">
        <v>1</v>
      </c>
      <c r="H2319" s="17" t="n">
        <v>1</v>
      </c>
      <c r="I2319" s="17" t="n">
        <v>1</v>
      </c>
      <c r="J2319" s="17" t="n">
        <v>1</v>
      </c>
      <c r="K2319" s="17" t="n">
        <v>1</v>
      </c>
      <c r="L2319" s="17" t="n">
        <v>3580</v>
      </c>
      <c r="M2319" s="17" t="n">
        <v>13897</v>
      </c>
      <c r="N2319" s="17" t="n">
        <v>11624</v>
      </c>
      <c r="O2319" s="17" t="n">
        <v>2922</v>
      </c>
      <c r="P2319" s="17" t="n">
        <v>0</v>
      </c>
      <c r="Q2319" s="17" t="n">
        <v>0</v>
      </c>
      <c r="R2319" s="17" t="n">
        <v>0</v>
      </c>
      <c r="S2319" s="17" t="n">
        <v>0</v>
      </c>
      <c r="T2319" s="17" t="n">
        <v>0</v>
      </c>
    </row>
    <row r="2320" customFormat="false" ht="15" hidden="false" customHeight="true" outlineLevel="0" collapsed="false">
      <c r="A2320" s="17" t="s">
        <v>1117</v>
      </c>
      <c r="B2320" s="17" t="s">
        <v>142</v>
      </c>
      <c r="C2320" s="17" t="s">
        <v>134</v>
      </c>
      <c r="D2320" s="17" t="s">
        <v>460</v>
      </c>
      <c r="E2320" s="17" t="s">
        <v>243</v>
      </c>
      <c r="F2320" s="17" t="s">
        <v>150</v>
      </c>
      <c r="G2320" s="17" t="n">
        <v>1</v>
      </c>
      <c r="H2320" s="17" t="n">
        <v>1</v>
      </c>
      <c r="I2320" s="17" t="n">
        <v>1</v>
      </c>
      <c r="J2320" s="17" t="n">
        <v>1</v>
      </c>
      <c r="K2320" s="17" t="n">
        <v>1</v>
      </c>
      <c r="L2320" s="17" t="n">
        <v>293</v>
      </c>
      <c r="M2320" s="17" t="n">
        <v>294</v>
      </c>
      <c r="N2320" s="17" t="n">
        <v>10947</v>
      </c>
      <c r="O2320" s="17" t="n">
        <v>2235</v>
      </c>
      <c r="P2320" s="17" t="n">
        <v>0</v>
      </c>
      <c r="Q2320" s="17" t="n">
        <v>0</v>
      </c>
      <c r="R2320" s="17" t="n">
        <v>0</v>
      </c>
      <c r="S2320" s="17" t="n">
        <v>0</v>
      </c>
      <c r="T2320" s="17" t="n">
        <v>0</v>
      </c>
    </row>
    <row r="2321" customFormat="false" ht="15" hidden="false" customHeight="true" outlineLevel="0" collapsed="false">
      <c r="A2321" s="17" t="s">
        <v>1117</v>
      </c>
      <c r="B2321" s="17" t="s">
        <v>142</v>
      </c>
      <c r="C2321" s="17" t="s">
        <v>134</v>
      </c>
      <c r="D2321" s="17" t="s">
        <v>460</v>
      </c>
      <c r="E2321" s="17" t="s">
        <v>243</v>
      </c>
      <c r="F2321" s="17" t="s">
        <v>166</v>
      </c>
      <c r="G2321" s="17" t="n">
        <v>1</v>
      </c>
      <c r="H2321" s="17" t="n">
        <v>1</v>
      </c>
      <c r="I2321" s="17" t="n">
        <v>1</v>
      </c>
      <c r="J2321" s="17" t="n">
        <v>1</v>
      </c>
      <c r="K2321" s="17" t="n">
        <v>1</v>
      </c>
      <c r="L2321" s="17" t="n">
        <v>2082</v>
      </c>
      <c r="M2321" s="17" t="n">
        <v>3493</v>
      </c>
      <c r="N2321" s="17" t="n">
        <v>4085</v>
      </c>
      <c r="O2321" s="17" t="n">
        <v>202</v>
      </c>
      <c r="P2321" s="17" t="n">
        <v>0</v>
      </c>
      <c r="Q2321" s="17" t="n">
        <v>0</v>
      </c>
      <c r="R2321" s="17" t="n">
        <v>0</v>
      </c>
      <c r="S2321" s="17" t="n">
        <v>0</v>
      </c>
      <c r="T2321" s="17" t="n">
        <v>0</v>
      </c>
    </row>
    <row r="2322" customFormat="false" ht="15" hidden="false" customHeight="true" outlineLevel="0" collapsed="false">
      <c r="A2322" s="17" t="s">
        <v>1117</v>
      </c>
      <c r="B2322" s="17" t="s">
        <v>142</v>
      </c>
      <c r="C2322" s="17" t="s">
        <v>134</v>
      </c>
      <c r="D2322" s="17" t="s">
        <v>460</v>
      </c>
      <c r="E2322" s="17" t="s">
        <v>243</v>
      </c>
      <c r="F2322" s="17" t="s">
        <v>158</v>
      </c>
      <c r="G2322" s="17" t="n">
        <v>0</v>
      </c>
      <c r="H2322" s="17" t="n">
        <v>0</v>
      </c>
      <c r="I2322" s="17" t="n">
        <v>1</v>
      </c>
      <c r="J2322" s="17" t="n">
        <v>1</v>
      </c>
      <c r="K2322" s="17" t="n">
        <v>1</v>
      </c>
      <c r="L2322" s="17" t="n">
        <v>0</v>
      </c>
      <c r="M2322" s="17" t="n">
        <v>0</v>
      </c>
      <c r="N2322" s="17" t="n">
        <v>6</v>
      </c>
      <c r="O2322" s="17" t="n">
        <v>12</v>
      </c>
      <c r="P2322" s="17" t="n">
        <v>0</v>
      </c>
      <c r="Q2322" s="17" t="n">
        <v>0</v>
      </c>
      <c r="R2322" s="17" t="n">
        <v>0</v>
      </c>
      <c r="S2322" s="17" t="n">
        <v>0</v>
      </c>
      <c r="T2322" s="17" t="n">
        <v>0</v>
      </c>
    </row>
    <row r="2323" customFormat="false" ht="15" hidden="false" customHeight="true" outlineLevel="0" collapsed="false">
      <c r="A2323" s="17" t="s">
        <v>1117</v>
      </c>
      <c r="B2323" s="17" t="s">
        <v>142</v>
      </c>
      <c r="C2323" s="17" t="s">
        <v>134</v>
      </c>
      <c r="D2323" s="17" t="s">
        <v>135</v>
      </c>
      <c r="E2323" s="17" t="s">
        <v>243</v>
      </c>
      <c r="F2323" s="17" t="s">
        <v>7</v>
      </c>
      <c r="G2323" s="17" t="n">
        <v>2</v>
      </c>
      <c r="H2323" s="17" t="n">
        <v>2</v>
      </c>
      <c r="I2323" s="17" t="n">
        <v>2</v>
      </c>
      <c r="J2323" s="17" t="n">
        <v>2</v>
      </c>
      <c r="K2323" s="17" t="n">
        <v>2</v>
      </c>
      <c r="L2323" s="17" t="n">
        <v>2709</v>
      </c>
      <c r="M2323" s="17" t="n">
        <v>2352</v>
      </c>
      <c r="N2323" s="17" t="n">
        <v>2197</v>
      </c>
      <c r="O2323" s="17" t="n">
        <v>459</v>
      </c>
      <c r="P2323" s="17" t="n">
        <v>0</v>
      </c>
      <c r="Q2323" s="17" t="n">
        <v>0</v>
      </c>
      <c r="R2323" s="17" t="n">
        <v>0</v>
      </c>
      <c r="S2323" s="17" t="n">
        <v>0</v>
      </c>
      <c r="T2323" s="17" t="n">
        <v>0</v>
      </c>
    </row>
    <row r="2324" customFormat="false" ht="15" hidden="false" customHeight="true" outlineLevel="0" collapsed="false">
      <c r="A2324" s="17" t="s">
        <v>1117</v>
      </c>
      <c r="B2324" s="17" t="s">
        <v>142</v>
      </c>
      <c r="C2324" s="17" t="s">
        <v>134</v>
      </c>
      <c r="D2324" s="17" t="s">
        <v>135</v>
      </c>
      <c r="E2324" s="17" t="s">
        <v>243</v>
      </c>
      <c r="F2324" s="17" t="s">
        <v>140</v>
      </c>
      <c r="G2324" s="17" t="n">
        <v>2</v>
      </c>
      <c r="H2324" s="17" t="n">
        <v>1</v>
      </c>
      <c r="I2324" s="17" t="n">
        <v>2</v>
      </c>
      <c r="J2324" s="17" t="n">
        <v>1</v>
      </c>
      <c r="K2324" s="17" t="n">
        <v>2</v>
      </c>
      <c r="L2324" s="17" t="n">
        <v>38</v>
      </c>
      <c r="M2324" s="17" t="n">
        <v>6</v>
      </c>
      <c r="N2324" s="17" t="n">
        <v>5</v>
      </c>
      <c r="O2324" s="17" t="n">
        <v>2</v>
      </c>
      <c r="P2324" s="17" t="n">
        <v>0</v>
      </c>
      <c r="Q2324" s="17" t="n">
        <v>0</v>
      </c>
      <c r="R2324" s="17" t="n">
        <v>0</v>
      </c>
      <c r="S2324" s="17" t="n">
        <v>0</v>
      </c>
      <c r="T2324" s="17" t="n">
        <v>0</v>
      </c>
    </row>
    <row r="2325" customFormat="false" ht="15" hidden="false" customHeight="true" outlineLevel="0" collapsed="false">
      <c r="A2325" s="17" t="s">
        <v>1117</v>
      </c>
      <c r="B2325" s="17" t="s">
        <v>142</v>
      </c>
      <c r="C2325" s="17" t="s">
        <v>134</v>
      </c>
      <c r="D2325" s="17" t="s">
        <v>135</v>
      </c>
      <c r="E2325" s="17" t="s">
        <v>243</v>
      </c>
      <c r="F2325" s="17" t="s">
        <v>144</v>
      </c>
      <c r="G2325" s="17" t="n">
        <v>2</v>
      </c>
      <c r="H2325" s="17" t="n">
        <v>2</v>
      </c>
      <c r="I2325" s="17" t="n">
        <v>2</v>
      </c>
      <c r="J2325" s="17" t="n">
        <v>1</v>
      </c>
      <c r="K2325" s="17" t="n">
        <v>2</v>
      </c>
      <c r="L2325" s="17" t="n">
        <v>975</v>
      </c>
      <c r="M2325" s="17" t="n">
        <v>523</v>
      </c>
      <c r="N2325" s="17" t="n">
        <v>257</v>
      </c>
      <c r="O2325" s="17" t="n">
        <v>6</v>
      </c>
      <c r="P2325" s="17" t="n">
        <v>0</v>
      </c>
      <c r="Q2325" s="17" t="n">
        <v>0</v>
      </c>
      <c r="R2325" s="17" t="n">
        <v>0</v>
      </c>
      <c r="S2325" s="17" t="n">
        <v>0</v>
      </c>
      <c r="T2325" s="17" t="n">
        <v>0</v>
      </c>
    </row>
    <row r="2326" customFormat="false" ht="15" hidden="false" customHeight="true" outlineLevel="0" collapsed="false">
      <c r="A2326" s="17" t="s">
        <v>1117</v>
      </c>
      <c r="B2326" s="17" t="s">
        <v>142</v>
      </c>
      <c r="C2326" s="17" t="s">
        <v>134</v>
      </c>
      <c r="D2326" s="17" t="s">
        <v>135</v>
      </c>
      <c r="E2326" s="17" t="s">
        <v>243</v>
      </c>
      <c r="F2326" s="17" t="s">
        <v>150</v>
      </c>
      <c r="G2326" s="17" t="n">
        <v>2</v>
      </c>
      <c r="H2326" s="17" t="n">
        <v>2</v>
      </c>
      <c r="I2326" s="17" t="n">
        <v>2</v>
      </c>
      <c r="J2326" s="17" t="n">
        <v>1</v>
      </c>
      <c r="K2326" s="17" t="n">
        <v>2</v>
      </c>
      <c r="L2326" s="17" t="n">
        <v>1187</v>
      </c>
      <c r="M2326" s="17" t="n">
        <v>1262</v>
      </c>
      <c r="N2326" s="17" t="n">
        <v>1363</v>
      </c>
      <c r="O2326" s="17" t="n">
        <v>391</v>
      </c>
      <c r="P2326" s="17" t="n">
        <v>0</v>
      </c>
      <c r="Q2326" s="17" t="n">
        <v>0</v>
      </c>
      <c r="R2326" s="17" t="n">
        <v>0</v>
      </c>
      <c r="S2326" s="17" t="n">
        <v>0</v>
      </c>
      <c r="T2326" s="17" t="n">
        <v>0</v>
      </c>
    </row>
    <row r="2327" customFormat="false" ht="15" hidden="false" customHeight="true" outlineLevel="0" collapsed="false">
      <c r="A2327" s="17" t="s">
        <v>1117</v>
      </c>
      <c r="B2327" s="17" t="s">
        <v>142</v>
      </c>
      <c r="C2327" s="17" t="s">
        <v>134</v>
      </c>
      <c r="D2327" s="17" t="s">
        <v>135</v>
      </c>
      <c r="E2327" s="17" t="s">
        <v>243</v>
      </c>
      <c r="F2327" s="17" t="s">
        <v>158</v>
      </c>
      <c r="G2327" s="17" t="n">
        <v>2</v>
      </c>
      <c r="H2327" s="17" t="n">
        <v>2</v>
      </c>
      <c r="I2327" s="17" t="n">
        <v>2</v>
      </c>
      <c r="J2327" s="17" t="n">
        <v>2</v>
      </c>
      <c r="K2327" s="17" t="n">
        <v>2</v>
      </c>
      <c r="L2327" s="17" t="n">
        <v>503</v>
      </c>
      <c r="M2327" s="17" t="n">
        <v>561</v>
      </c>
      <c r="N2327" s="17" t="n">
        <v>555</v>
      </c>
      <c r="O2327" s="17" t="n">
        <v>60</v>
      </c>
      <c r="P2327" s="17" t="n">
        <v>0</v>
      </c>
      <c r="Q2327" s="17" t="n">
        <v>0</v>
      </c>
      <c r="R2327" s="17" t="n">
        <v>0</v>
      </c>
      <c r="S2327" s="17" t="n">
        <v>0</v>
      </c>
      <c r="T2327" s="17" t="n">
        <v>0</v>
      </c>
    </row>
    <row r="2328" customFormat="false" ht="15" hidden="false" customHeight="true" outlineLevel="0" collapsed="false">
      <c r="A2328" s="17" t="s">
        <v>1117</v>
      </c>
      <c r="B2328" s="17" t="s">
        <v>142</v>
      </c>
      <c r="C2328" s="17" t="s">
        <v>134</v>
      </c>
      <c r="D2328" s="17" t="s">
        <v>135</v>
      </c>
      <c r="E2328" s="17" t="s">
        <v>243</v>
      </c>
      <c r="F2328" s="17" t="s">
        <v>169</v>
      </c>
      <c r="G2328" s="17" t="n">
        <v>2</v>
      </c>
      <c r="H2328" s="17" t="n">
        <v>0</v>
      </c>
      <c r="I2328" s="17" t="n">
        <v>1</v>
      </c>
      <c r="J2328" s="17" t="n">
        <v>0</v>
      </c>
      <c r="K2328" s="17" t="n">
        <v>2</v>
      </c>
      <c r="L2328" s="17" t="n">
        <v>6</v>
      </c>
      <c r="M2328" s="17" t="n">
        <v>0</v>
      </c>
      <c r="N2328" s="17" t="n">
        <v>17</v>
      </c>
      <c r="O2328" s="17" t="n">
        <v>0</v>
      </c>
      <c r="P2328" s="17" t="n">
        <v>0</v>
      </c>
      <c r="Q2328" s="17" t="n">
        <v>0</v>
      </c>
      <c r="R2328" s="17" t="n">
        <v>0</v>
      </c>
      <c r="S2328" s="17" t="n">
        <v>0</v>
      </c>
      <c r="T2328" s="17" t="n">
        <v>0</v>
      </c>
    </row>
    <row r="2329" customFormat="false" ht="15" hidden="false" customHeight="true" outlineLevel="0" collapsed="false">
      <c r="A2329" s="17" t="s">
        <v>1117</v>
      </c>
      <c r="B2329" s="17" t="s">
        <v>142</v>
      </c>
      <c r="C2329" s="17" t="s">
        <v>134</v>
      </c>
      <c r="D2329" s="17" t="s">
        <v>135</v>
      </c>
      <c r="E2329" s="17" t="s">
        <v>139</v>
      </c>
      <c r="F2329" s="17" t="s">
        <v>7</v>
      </c>
      <c r="G2329" s="17" t="n">
        <v>0</v>
      </c>
      <c r="H2329" s="17" t="n">
        <v>0</v>
      </c>
      <c r="I2329" s="17" t="n">
        <v>0</v>
      </c>
      <c r="J2329" s="17" t="n">
        <v>1</v>
      </c>
      <c r="K2329" s="17" t="n">
        <v>1</v>
      </c>
      <c r="L2329" s="17" t="n">
        <v>0</v>
      </c>
      <c r="M2329" s="17" t="n">
        <v>0</v>
      </c>
      <c r="N2329" s="17" t="n">
        <v>0</v>
      </c>
      <c r="O2329" s="17" t="n">
        <v>130</v>
      </c>
      <c r="P2329" s="17" t="n">
        <v>0</v>
      </c>
      <c r="Q2329" s="17" t="n">
        <v>0</v>
      </c>
      <c r="R2329" s="17" t="n">
        <v>0</v>
      </c>
      <c r="S2329" s="17" t="n">
        <v>0</v>
      </c>
      <c r="T2329" s="17" t="n">
        <v>0</v>
      </c>
    </row>
    <row r="2330" customFormat="false" ht="15" hidden="false" customHeight="true" outlineLevel="0" collapsed="false">
      <c r="A2330" s="17" t="s">
        <v>1117</v>
      </c>
      <c r="B2330" s="17" t="s">
        <v>142</v>
      </c>
      <c r="C2330" s="17" t="s">
        <v>134</v>
      </c>
      <c r="D2330" s="17" t="s">
        <v>135</v>
      </c>
      <c r="E2330" s="17" t="s">
        <v>139</v>
      </c>
      <c r="F2330" s="17" t="s">
        <v>140</v>
      </c>
      <c r="G2330" s="17" t="n">
        <v>0</v>
      </c>
      <c r="H2330" s="17" t="n">
        <v>0</v>
      </c>
      <c r="I2330" s="17" t="n">
        <v>0</v>
      </c>
      <c r="J2330" s="17" t="n">
        <v>1</v>
      </c>
      <c r="K2330" s="17" t="n">
        <v>1</v>
      </c>
      <c r="L2330" s="17" t="n">
        <v>0</v>
      </c>
      <c r="M2330" s="17" t="n">
        <v>0</v>
      </c>
      <c r="N2330" s="17" t="n">
        <v>0</v>
      </c>
      <c r="O2330" s="17" t="n">
        <v>100</v>
      </c>
      <c r="P2330" s="17" t="n">
        <v>0</v>
      </c>
      <c r="Q2330" s="17" t="n">
        <v>0</v>
      </c>
      <c r="R2330" s="17" t="n">
        <v>0</v>
      </c>
      <c r="S2330" s="17" t="n">
        <v>0</v>
      </c>
      <c r="T2330" s="17" t="n">
        <v>0</v>
      </c>
    </row>
    <row r="2331" customFormat="false" ht="15" hidden="false" customHeight="true" outlineLevel="0" collapsed="false">
      <c r="A2331" s="17" t="s">
        <v>1117</v>
      </c>
      <c r="B2331" s="17" t="s">
        <v>142</v>
      </c>
      <c r="C2331" s="17" t="s">
        <v>134</v>
      </c>
      <c r="D2331" s="17" t="s">
        <v>135</v>
      </c>
      <c r="E2331" s="17" t="s">
        <v>139</v>
      </c>
      <c r="F2331" s="17" t="s">
        <v>166</v>
      </c>
      <c r="G2331" s="17" t="n">
        <v>0</v>
      </c>
      <c r="H2331" s="17" t="n">
        <v>0</v>
      </c>
      <c r="I2331" s="17" t="n">
        <v>0</v>
      </c>
      <c r="J2331" s="17" t="n">
        <v>1</v>
      </c>
      <c r="K2331" s="17" t="n">
        <v>1</v>
      </c>
      <c r="L2331" s="17" t="n">
        <v>0</v>
      </c>
      <c r="M2331" s="17" t="n">
        <v>0</v>
      </c>
      <c r="N2331" s="17" t="n">
        <v>0</v>
      </c>
      <c r="O2331" s="17" t="n">
        <v>30</v>
      </c>
      <c r="P2331" s="17" t="n">
        <v>0</v>
      </c>
      <c r="Q2331" s="17" t="n">
        <v>0</v>
      </c>
      <c r="R2331" s="17" t="n">
        <v>0</v>
      </c>
      <c r="S2331" s="17" t="n">
        <v>0</v>
      </c>
      <c r="T2331" s="17" t="n">
        <v>0</v>
      </c>
    </row>
    <row r="2332" customFormat="false" ht="15" hidden="false" customHeight="true" outlineLevel="0" collapsed="false">
      <c r="A2332" s="17" t="s">
        <v>1117</v>
      </c>
      <c r="B2332" s="17" t="s">
        <v>142</v>
      </c>
      <c r="C2332" s="17" t="s">
        <v>134</v>
      </c>
      <c r="D2332" s="17" t="s">
        <v>177</v>
      </c>
      <c r="E2332" s="17" t="s">
        <v>243</v>
      </c>
      <c r="F2332" s="17" t="s">
        <v>7</v>
      </c>
      <c r="G2332" s="17" t="n">
        <v>1</v>
      </c>
      <c r="H2332" s="17" t="n">
        <v>1</v>
      </c>
      <c r="I2332" s="17" t="n">
        <v>1</v>
      </c>
      <c r="J2332" s="17" t="n">
        <v>1</v>
      </c>
      <c r="K2332" s="17" t="n">
        <v>1</v>
      </c>
      <c r="L2332" s="17" t="n">
        <v>84</v>
      </c>
      <c r="M2332" s="17" t="n">
        <v>116</v>
      </c>
      <c r="N2332" s="17" t="n">
        <v>66</v>
      </c>
      <c r="O2332" s="17" t="n">
        <v>528</v>
      </c>
      <c r="P2332" s="17" t="n">
        <v>0</v>
      </c>
      <c r="Q2332" s="17" t="n">
        <v>0</v>
      </c>
      <c r="R2332" s="17" t="n">
        <v>0</v>
      </c>
      <c r="S2332" s="17" t="n">
        <v>0</v>
      </c>
      <c r="T2332" s="17" t="n">
        <v>0</v>
      </c>
    </row>
    <row r="2333" customFormat="false" ht="15" hidden="false" customHeight="true" outlineLevel="0" collapsed="false">
      <c r="A2333" s="17" t="s">
        <v>1117</v>
      </c>
      <c r="B2333" s="17" t="s">
        <v>142</v>
      </c>
      <c r="C2333" s="17" t="s">
        <v>134</v>
      </c>
      <c r="D2333" s="17" t="s">
        <v>177</v>
      </c>
      <c r="E2333" s="17" t="s">
        <v>243</v>
      </c>
      <c r="F2333" s="17" t="s">
        <v>140</v>
      </c>
      <c r="G2333" s="17" t="n">
        <v>1</v>
      </c>
      <c r="H2333" s="17" t="n">
        <v>1</v>
      </c>
      <c r="I2333" s="17" t="n">
        <v>1</v>
      </c>
      <c r="J2333" s="17" t="n">
        <v>1</v>
      </c>
      <c r="K2333" s="17" t="n">
        <v>1</v>
      </c>
      <c r="L2333" s="17" t="n">
        <v>2</v>
      </c>
      <c r="M2333" s="17" t="n">
        <v>58</v>
      </c>
      <c r="N2333" s="17" t="n">
        <v>3</v>
      </c>
      <c r="O2333" s="17" t="n">
        <v>2</v>
      </c>
      <c r="P2333" s="17" t="n">
        <v>0</v>
      </c>
      <c r="Q2333" s="17" t="n">
        <v>0</v>
      </c>
      <c r="R2333" s="17" t="n">
        <v>0</v>
      </c>
      <c r="S2333" s="17" t="n">
        <v>0</v>
      </c>
      <c r="T2333" s="17" t="n">
        <v>0</v>
      </c>
    </row>
    <row r="2334" customFormat="false" ht="15" hidden="false" customHeight="true" outlineLevel="0" collapsed="false">
      <c r="A2334" s="17" t="s">
        <v>1117</v>
      </c>
      <c r="B2334" s="17" t="s">
        <v>142</v>
      </c>
      <c r="C2334" s="17" t="s">
        <v>134</v>
      </c>
      <c r="D2334" s="17" t="s">
        <v>177</v>
      </c>
      <c r="E2334" s="17" t="s">
        <v>243</v>
      </c>
      <c r="F2334" s="17" t="s">
        <v>144</v>
      </c>
      <c r="G2334" s="17" t="n">
        <v>1</v>
      </c>
      <c r="H2334" s="17" t="n">
        <v>0</v>
      </c>
      <c r="I2334" s="17" t="n">
        <v>0</v>
      </c>
      <c r="J2334" s="17" t="n">
        <v>1</v>
      </c>
      <c r="K2334" s="17" t="n">
        <v>1</v>
      </c>
      <c r="L2334" s="17" t="n">
        <v>27</v>
      </c>
      <c r="M2334" s="17" t="n">
        <v>0</v>
      </c>
      <c r="N2334" s="17" t="n">
        <v>0</v>
      </c>
      <c r="O2334" s="17" t="n">
        <v>1</v>
      </c>
      <c r="P2334" s="17" t="n">
        <v>0</v>
      </c>
      <c r="Q2334" s="17" t="n">
        <v>0</v>
      </c>
      <c r="R2334" s="17" t="n">
        <v>0</v>
      </c>
      <c r="S2334" s="17" t="n">
        <v>0</v>
      </c>
      <c r="T2334" s="17" t="n">
        <v>0</v>
      </c>
    </row>
    <row r="2335" customFormat="false" ht="15" hidden="false" customHeight="true" outlineLevel="0" collapsed="false">
      <c r="A2335" s="17" t="s">
        <v>1117</v>
      </c>
      <c r="B2335" s="17" t="s">
        <v>142</v>
      </c>
      <c r="C2335" s="17" t="s">
        <v>134</v>
      </c>
      <c r="D2335" s="17" t="s">
        <v>177</v>
      </c>
      <c r="E2335" s="17" t="s">
        <v>243</v>
      </c>
      <c r="F2335" s="17" t="s">
        <v>150</v>
      </c>
      <c r="G2335" s="17" t="n">
        <v>1</v>
      </c>
      <c r="H2335" s="17" t="n">
        <v>1</v>
      </c>
      <c r="I2335" s="17" t="n">
        <v>1</v>
      </c>
      <c r="J2335" s="17" t="n">
        <v>1</v>
      </c>
      <c r="K2335" s="17" t="n">
        <v>1</v>
      </c>
      <c r="L2335" s="17" t="n">
        <v>42</v>
      </c>
      <c r="M2335" s="17" t="n">
        <v>21</v>
      </c>
      <c r="N2335" s="17" t="n">
        <v>59</v>
      </c>
      <c r="O2335" s="17" t="n">
        <v>517</v>
      </c>
      <c r="P2335" s="17" t="n">
        <v>0</v>
      </c>
      <c r="Q2335" s="17" t="n">
        <v>0</v>
      </c>
      <c r="R2335" s="17" t="n">
        <v>0</v>
      </c>
      <c r="S2335" s="17" t="n">
        <v>0</v>
      </c>
      <c r="T2335" s="17" t="n">
        <v>0</v>
      </c>
    </row>
    <row r="2336" customFormat="false" ht="15" hidden="false" customHeight="true" outlineLevel="0" collapsed="false">
      <c r="A2336" s="17" t="s">
        <v>1117</v>
      </c>
      <c r="B2336" s="17" t="s">
        <v>142</v>
      </c>
      <c r="C2336" s="17" t="s">
        <v>134</v>
      </c>
      <c r="D2336" s="17" t="s">
        <v>177</v>
      </c>
      <c r="E2336" s="17" t="s">
        <v>243</v>
      </c>
      <c r="F2336" s="17" t="s">
        <v>166</v>
      </c>
      <c r="G2336" s="17" t="n">
        <v>1</v>
      </c>
      <c r="H2336" s="17" t="n">
        <v>0</v>
      </c>
      <c r="I2336" s="17" t="n">
        <v>0</v>
      </c>
      <c r="J2336" s="17" t="n">
        <v>1</v>
      </c>
      <c r="K2336" s="17" t="n">
        <v>1</v>
      </c>
      <c r="L2336" s="17" t="n">
        <v>8</v>
      </c>
      <c r="M2336" s="17" t="n">
        <v>0</v>
      </c>
      <c r="N2336" s="17" t="n">
        <v>0</v>
      </c>
      <c r="O2336" s="17" t="n">
        <v>4</v>
      </c>
      <c r="P2336" s="17" t="n">
        <v>0</v>
      </c>
      <c r="Q2336" s="17" t="n">
        <v>0</v>
      </c>
      <c r="R2336" s="17" t="n">
        <v>0</v>
      </c>
      <c r="S2336" s="17" t="n">
        <v>0</v>
      </c>
      <c r="T2336" s="17" t="n">
        <v>0</v>
      </c>
    </row>
    <row r="2337" customFormat="false" ht="15" hidden="false" customHeight="true" outlineLevel="0" collapsed="false">
      <c r="A2337" s="17" t="s">
        <v>1117</v>
      </c>
      <c r="B2337" s="17" t="s">
        <v>142</v>
      </c>
      <c r="C2337" s="17" t="s">
        <v>134</v>
      </c>
      <c r="D2337" s="17" t="s">
        <v>177</v>
      </c>
      <c r="E2337" s="17" t="s">
        <v>243</v>
      </c>
      <c r="F2337" s="17" t="s">
        <v>158</v>
      </c>
      <c r="G2337" s="17" t="n">
        <v>1</v>
      </c>
      <c r="H2337" s="17" t="n">
        <v>1</v>
      </c>
      <c r="I2337" s="17" t="n">
        <v>1</v>
      </c>
      <c r="J2337" s="17" t="n">
        <v>1</v>
      </c>
      <c r="K2337" s="17" t="n">
        <v>1</v>
      </c>
      <c r="L2337" s="17" t="n">
        <v>5</v>
      </c>
      <c r="M2337" s="17" t="n">
        <v>37</v>
      </c>
      <c r="N2337" s="17" t="n">
        <v>4</v>
      </c>
      <c r="O2337" s="17" t="n">
        <v>4</v>
      </c>
      <c r="P2337" s="17" t="n">
        <v>0</v>
      </c>
      <c r="Q2337" s="17" t="n">
        <v>0</v>
      </c>
      <c r="R2337" s="17" t="n">
        <v>0</v>
      </c>
      <c r="S2337" s="17" t="n">
        <v>0</v>
      </c>
      <c r="T2337" s="17" t="n">
        <v>0</v>
      </c>
    </row>
    <row r="2338" customFormat="false" ht="15" hidden="false" customHeight="true" outlineLevel="0" collapsed="false">
      <c r="A2338" s="17" t="s">
        <v>1117</v>
      </c>
      <c r="B2338" s="17" t="s">
        <v>142</v>
      </c>
      <c r="C2338" s="17" t="s">
        <v>134</v>
      </c>
      <c r="D2338" s="17" t="s">
        <v>14446</v>
      </c>
      <c r="E2338" s="17" t="s">
        <v>139</v>
      </c>
      <c r="F2338" s="17" t="s">
        <v>7</v>
      </c>
      <c r="G2338" s="17" t="n">
        <v>1</v>
      </c>
      <c r="H2338" s="17" t="n">
        <v>1</v>
      </c>
      <c r="I2338" s="17" t="n">
        <v>0</v>
      </c>
      <c r="J2338" s="17" t="n">
        <v>0</v>
      </c>
      <c r="K2338" s="17" t="n">
        <v>1</v>
      </c>
      <c r="L2338" s="17" t="n">
        <v>49</v>
      </c>
      <c r="M2338" s="17" t="n">
        <v>19</v>
      </c>
      <c r="N2338" s="17" t="n">
        <v>0</v>
      </c>
      <c r="O2338" s="17" t="n">
        <v>0</v>
      </c>
      <c r="P2338" s="17" t="n">
        <v>0</v>
      </c>
      <c r="Q2338" s="17" t="n">
        <v>0</v>
      </c>
      <c r="R2338" s="17" t="n">
        <v>0</v>
      </c>
      <c r="S2338" s="17" t="n">
        <v>0</v>
      </c>
      <c r="T2338" s="17" t="n">
        <v>0</v>
      </c>
    </row>
    <row r="2339" customFormat="false" ht="15" hidden="false" customHeight="true" outlineLevel="0" collapsed="false">
      <c r="A2339" s="17" t="s">
        <v>1117</v>
      </c>
      <c r="B2339" s="17" t="s">
        <v>142</v>
      </c>
      <c r="C2339" s="17" t="s">
        <v>134</v>
      </c>
      <c r="D2339" s="17" t="s">
        <v>14446</v>
      </c>
      <c r="E2339" s="17" t="s">
        <v>139</v>
      </c>
      <c r="F2339" s="17" t="s">
        <v>144</v>
      </c>
      <c r="G2339" s="17" t="n">
        <v>1</v>
      </c>
      <c r="H2339" s="17" t="n">
        <v>1</v>
      </c>
      <c r="I2339" s="17" t="n">
        <v>0</v>
      </c>
      <c r="J2339" s="17" t="n">
        <v>0</v>
      </c>
      <c r="K2339" s="17" t="n">
        <v>1</v>
      </c>
      <c r="L2339" s="17" t="n">
        <v>12</v>
      </c>
      <c r="M2339" s="17" t="n">
        <v>2</v>
      </c>
      <c r="N2339" s="17" t="n">
        <v>0</v>
      </c>
      <c r="O2339" s="17" t="n">
        <v>0</v>
      </c>
      <c r="P2339" s="17" t="n">
        <v>0</v>
      </c>
      <c r="Q2339" s="17" t="n">
        <v>0</v>
      </c>
      <c r="R2339" s="17" t="n">
        <v>0</v>
      </c>
      <c r="S2339" s="17" t="n">
        <v>0</v>
      </c>
      <c r="T2339" s="17" t="n">
        <v>0</v>
      </c>
    </row>
    <row r="2340" customFormat="false" ht="15" hidden="false" customHeight="true" outlineLevel="0" collapsed="false">
      <c r="A2340" s="17" t="s">
        <v>1117</v>
      </c>
      <c r="B2340" s="17" t="s">
        <v>142</v>
      </c>
      <c r="C2340" s="17" t="s">
        <v>134</v>
      </c>
      <c r="D2340" s="17" t="s">
        <v>14446</v>
      </c>
      <c r="E2340" s="17" t="s">
        <v>139</v>
      </c>
      <c r="F2340" s="17" t="s">
        <v>150</v>
      </c>
      <c r="G2340" s="17" t="n">
        <v>1</v>
      </c>
      <c r="H2340" s="17" t="n">
        <v>1</v>
      </c>
      <c r="I2340" s="17" t="n">
        <v>0</v>
      </c>
      <c r="J2340" s="17" t="n">
        <v>0</v>
      </c>
      <c r="K2340" s="17" t="n">
        <v>1</v>
      </c>
      <c r="L2340" s="17" t="n">
        <v>29</v>
      </c>
      <c r="M2340" s="17" t="n">
        <v>12</v>
      </c>
      <c r="N2340" s="17" t="n">
        <v>0</v>
      </c>
      <c r="O2340" s="17" t="n">
        <v>0</v>
      </c>
      <c r="P2340" s="17" t="n">
        <v>0</v>
      </c>
      <c r="Q2340" s="17" t="n">
        <v>0</v>
      </c>
      <c r="R2340" s="17" t="n">
        <v>0</v>
      </c>
      <c r="S2340" s="17" t="n">
        <v>0</v>
      </c>
      <c r="T2340" s="17" t="n">
        <v>0</v>
      </c>
    </row>
    <row r="2341" customFormat="false" ht="15" hidden="false" customHeight="true" outlineLevel="0" collapsed="false">
      <c r="A2341" s="17" t="s">
        <v>1117</v>
      </c>
      <c r="B2341" s="17" t="s">
        <v>142</v>
      </c>
      <c r="C2341" s="17" t="s">
        <v>134</v>
      </c>
      <c r="D2341" s="17" t="s">
        <v>14446</v>
      </c>
      <c r="E2341" s="17" t="s">
        <v>139</v>
      </c>
      <c r="F2341" s="17" t="s">
        <v>158</v>
      </c>
      <c r="G2341" s="17" t="n">
        <v>1</v>
      </c>
      <c r="H2341" s="17" t="n">
        <v>1</v>
      </c>
      <c r="I2341" s="17" t="n">
        <v>0</v>
      </c>
      <c r="J2341" s="17" t="n">
        <v>0</v>
      </c>
      <c r="K2341" s="17" t="n">
        <v>1</v>
      </c>
      <c r="L2341" s="17" t="n">
        <v>8</v>
      </c>
      <c r="M2341" s="17" t="n">
        <v>5</v>
      </c>
      <c r="N2341" s="17" t="n">
        <v>0</v>
      </c>
      <c r="O2341" s="17" t="n">
        <v>0</v>
      </c>
      <c r="P2341" s="17" t="n">
        <v>0</v>
      </c>
      <c r="Q2341" s="17" t="n">
        <v>0</v>
      </c>
      <c r="R2341" s="17" t="n">
        <v>0</v>
      </c>
      <c r="S2341" s="17" t="n">
        <v>0</v>
      </c>
      <c r="T2341" s="17" t="n">
        <v>0</v>
      </c>
    </row>
    <row r="2342" customFormat="false" ht="15" hidden="false" customHeight="true" outlineLevel="0" collapsed="false">
      <c r="A2342" s="17" t="s">
        <v>1117</v>
      </c>
      <c r="B2342" s="17" t="s">
        <v>142</v>
      </c>
      <c r="C2342" s="17" t="s">
        <v>217</v>
      </c>
      <c r="D2342" s="17" t="s">
        <v>235</v>
      </c>
      <c r="E2342" s="17" t="s">
        <v>243</v>
      </c>
      <c r="F2342" s="17" t="s">
        <v>7</v>
      </c>
      <c r="G2342" s="17" t="n">
        <v>1</v>
      </c>
      <c r="H2342" s="17" t="n">
        <v>1</v>
      </c>
      <c r="I2342" s="17" t="n">
        <v>1</v>
      </c>
      <c r="J2342" s="17" t="n">
        <v>1</v>
      </c>
      <c r="K2342" s="17" t="n">
        <v>1</v>
      </c>
      <c r="L2342" s="17" t="n">
        <v>3</v>
      </c>
      <c r="M2342" s="17" t="n">
        <v>21</v>
      </c>
      <c r="N2342" s="17" t="n">
        <v>154</v>
      </c>
      <c r="O2342" s="17" t="n">
        <v>17</v>
      </c>
      <c r="P2342" s="17" t="n">
        <v>0</v>
      </c>
      <c r="Q2342" s="17" t="n">
        <v>0</v>
      </c>
      <c r="R2342" s="17" t="n">
        <v>0</v>
      </c>
      <c r="S2342" s="17" t="n">
        <v>0</v>
      </c>
      <c r="T2342" s="17" t="n">
        <v>0</v>
      </c>
    </row>
    <row r="2343" customFormat="false" ht="15" hidden="false" customHeight="true" outlineLevel="0" collapsed="false">
      <c r="A2343" s="17" t="s">
        <v>1117</v>
      </c>
      <c r="B2343" s="17" t="s">
        <v>142</v>
      </c>
      <c r="C2343" s="17" t="s">
        <v>217</v>
      </c>
      <c r="D2343" s="17" t="s">
        <v>235</v>
      </c>
      <c r="E2343" s="17" t="s">
        <v>243</v>
      </c>
      <c r="F2343" s="17" t="s">
        <v>140</v>
      </c>
      <c r="G2343" s="17" t="n">
        <v>0</v>
      </c>
      <c r="H2343" s="17" t="n">
        <v>1</v>
      </c>
      <c r="I2343" s="17" t="n">
        <v>1</v>
      </c>
      <c r="J2343" s="17" t="n">
        <v>1</v>
      </c>
      <c r="K2343" s="17" t="n">
        <v>1</v>
      </c>
      <c r="L2343" s="17" t="n">
        <v>0</v>
      </c>
      <c r="M2343" s="17" t="n">
        <v>2</v>
      </c>
      <c r="N2343" s="17" t="n">
        <v>97</v>
      </c>
      <c r="O2343" s="17" t="n">
        <v>2</v>
      </c>
      <c r="P2343" s="17" t="n">
        <v>0</v>
      </c>
      <c r="Q2343" s="17" t="n">
        <v>0</v>
      </c>
      <c r="R2343" s="17" t="n">
        <v>0</v>
      </c>
      <c r="S2343" s="17" t="n">
        <v>0</v>
      </c>
      <c r="T2343" s="17" t="n">
        <v>0</v>
      </c>
    </row>
    <row r="2344" customFormat="false" ht="15" hidden="false" customHeight="true" outlineLevel="0" collapsed="false">
      <c r="A2344" s="17" t="s">
        <v>1117</v>
      </c>
      <c r="B2344" s="17" t="s">
        <v>142</v>
      </c>
      <c r="C2344" s="17" t="s">
        <v>217</v>
      </c>
      <c r="D2344" s="17" t="s">
        <v>235</v>
      </c>
      <c r="E2344" s="17" t="s">
        <v>243</v>
      </c>
      <c r="F2344" s="17" t="s">
        <v>150</v>
      </c>
      <c r="G2344" s="17" t="n">
        <v>1</v>
      </c>
      <c r="H2344" s="17" t="n">
        <v>1</v>
      </c>
      <c r="I2344" s="17" t="n">
        <v>1</v>
      </c>
      <c r="J2344" s="17" t="n">
        <v>1</v>
      </c>
      <c r="K2344" s="17" t="n">
        <v>1</v>
      </c>
      <c r="L2344" s="17" t="n">
        <v>2</v>
      </c>
      <c r="M2344" s="17" t="n">
        <v>16</v>
      </c>
      <c r="N2344" s="17" t="n">
        <v>30</v>
      </c>
      <c r="O2344" s="17" t="n">
        <v>14</v>
      </c>
      <c r="P2344" s="17" t="n">
        <v>0</v>
      </c>
      <c r="Q2344" s="17" t="n">
        <v>0</v>
      </c>
      <c r="R2344" s="17" t="n">
        <v>0</v>
      </c>
      <c r="S2344" s="17" t="n">
        <v>0</v>
      </c>
      <c r="T2344" s="17" t="n">
        <v>0</v>
      </c>
    </row>
    <row r="2345" customFormat="false" ht="15" hidden="false" customHeight="true" outlineLevel="0" collapsed="false">
      <c r="A2345" s="17" t="s">
        <v>1117</v>
      </c>
      <c r="B2345" s="17" t="s">
        <v>142</v>
      </c>
      <c r="C2345" s="17" t="s">
        <v>217</v>
      </c>
      <c r="D2345" s="17" t="s">
        <v>235</v>
      </c>
      <c r="E2345" s="17" t="s">
        <v>243</v>
      </c>
      <c r="F2345" s="17" t="s">
        <v>158</v>
      </c>
      <c r="G2345" s="17" t="n">
        <v>1</v>
      </c>
      <c r="H2345" s="17" t="n">
        <v>1</v>
      </c>
      <c r="I2345" s="17" t="n">
        <v>1</v>
      </c>
      <c r="J2345" s="17" t="n">
        <v>1</v>
      </c>
      <c r="K2345" s="17" t="n">
        <v>1</v>
      </c>
      <c r="L2345" s="17" t="n">
        <v>1</v>
      </c>
      <c r="M2345" s="17" t="n">
        <v>3</v>
      </c>
      <c r="N2345" s="17" t="n">
        <v>27</v>
      </c>
      <c r="O2345" s="17" t="n">
        <v>1</v>
      </c>
      <c r="P2345" s="17" t="n">
        <v>0</v>
      </c>
      <c r="Q2345" s="17" t="n">
        <v>0</v>
      </c>
      <c r="R2345" s="17" t="n">
        <v>0</v>
      </c>
      <c r="S2345" s="17" t="n">
        <v>0</v>
      </c>
      <c r="T2345" s="17" t="n">
        <v>0</v>
      </c>
    </row>
    <row r="2346" customFormat="false" ht="15" hidden="false" customHeight="true" outlineLevel="0" collapsed="false">
      <c r="A2346" s="17" t="s">
        <v>1117</v>
      </c>
      <c r="B2346" s="17" t="s">
        <v>142</v>
      </c>
      <c r="C2346" s="17" t="s">
        <v>217</v>
      </c>
      <c r="D2346" s="17" t="s">
        <v>235</v>
      </c>
      <c r="E2346" s="17" t="s">
        <v>139</v>
      </c>
      <c r="F2346" s="17" t="s">
        <v>7</v>
      </c>
      <c r="G2346" s="17" t="n">
        <v>2</v>
      </c>
      <c r="H2346" s="17" t="n">
        <v>4</v>
      </c>
      <c r="I2346" s="17" t="n">
        <v>2</v>
      </c>
      <c r="J2346" s="17" t="n">
        <v>1</v>
      </c>
      <c r="K2346" s="17" t="n">
        <v>4</v>
      </c>
      <c r="L2346" s="17" t="n">
        <v>45</v>
      </c>
      <c r="M2346" s="17" t="n">
        <v>508</v>
      </c>
      <c r="N2346" s="17" t="n">
        <v>36</v>
      </c>
      <c r="O2346" s="17" t="n">
        <v>23</v>
      </c>
      <c r="P2346" s="17" t="n">
        <v>0</v>
      </c>
      <c r="Q2346" s="17" t="n">
        <v>0</v>
      </c>
      <c r="R2346" s="17" t="n">
        <v>0</v>
      </c>
      <c r="S2346" s="17" t="n">
        <v>0</v>
      </c>
      <c r="T2346" s="17" t="n">
        <v>0</v>
      </c>
    </row>
    <row r="2347" customFormat="false" ht="15" hidden="false" customHeight="true" outlineLevel="0" collapsed="false">
      <c r="A2347" s="17" t="s">
        <v>1117</v>
      </c>
      <c r="B2347" s="17" t="s">
        <v>142</v>
      </c>
      <c r="C2347" s="17" t="s">
        <v>217</v>
      </c>
      <c r="D2347" s="17" t="s">
        <v>235</v>
      </c>
      <c r="E2347" s="17" t="s">
        <v>139</v>
      </c>
      <c r="F2347" s="17" t="s">
        <v>140</v>
      </c>
      <c r="G2347" s="17" t="n">
        <v>0</v>
      </c>
      <c r="H2347" s="17" t="n">
        <v>3</v>
      </c>
      <c r="I2347" s="17" t="n">
        <v>0</v>
      </c>
      <c r="J2347" s="17" t="n">
        <v>0</v>
      </c>
      <c r="K2347" s="17" t="n">
        <v>3</v>
      </c>
      <c r="L2347" s="17" t="n">
        <v>0</v>
      </c>
      <c r="M2347" s="17" t="n">
        <v>100</v>
      </c>
      <c r="N2347" s="17" t="n">
        <v>0</v>
      </c>
      <c r="O2347" s="17" t="n">
        <v>0</v>
      </c>
      <c r="P2347" s="17" t="n">
        <v>0</v>
      </c>
      <c r="Q2347" s="17" t="n">
        <v>0</v>
      </c>
      <c r="R2347" s="17" t="n">
        <v>0</v>
      </c>
      <c r="S2347" s="17" t="n">
        <v>0</v>
      </c>
      <c r="T2347" s="17" t="n">
        <v>0</v>
      </c>
    </row>
    <row r="2348" customFormat="false" ht="15" hidden="false" customHeight="true" outlineLevel="0" collapsed="false">
      <c r="A2348" s="17" t="s">
        <v>1117</v>
      </c>
      <c r="B2348" s="17" t="s">
        <v>142</v>
      </c>
      <c r="C2348" s="17" t="s">
        <v>217</v>
      </c>
      <c r="D2348" s="17" t="s">
        <v>235</v>
      </c>
      <c r="E2348" s="17" t="s">
        <v>139</v>
      </c>
      <c r="F2348" s="17" t="s">
        <v>150</v>
      </c>
      <c r="G2348" s="17" t="n">
        <v>2</v>
      </c>
      <c r="H2348" s="17" t="n">
        <v>2</v>
      </c>
      <c r="I2348" s="17" t="n">
        <v>2</v>
      </c>
      <c r="J2348" s="17" t="n">
        <v>1</v>
      </c>
      <c r="K2348" s="17" t="n">
        <v>3</v>
      </c>
      <c r="L2348" s="17" t="n">
        <v>45</v>
      </c>
      <c r="M2348" s="17" t="n">
        <v>398</v>
      </c>
      <c r="N2348" s="17" t="n">
        <v>30</v>
      </c>
      <c r="O2348" s="17" t="n">
        <v>23</v>
      </c>
      <c r="P2348" s="17" t="n">
        <v>0</v>
      </c>
      <c r="Q2348" s="17" t="n">
        <v>0</v>
      </c>
      <c r="R2348" s="17" t="n">
        <v>0</v>
      </c>
      <c r="S2348" s="17" t="n">
        <v>0</v>
      </c>
      <c r="T2348" s="17" t="n">
        <v>0</v>
      </c>
    </row>
    <row r="2349" customFormat="false" ht="15" hidden="false" customHeight="true" outlineLevel="0" collapsed="false">
      <c r="A2349" s="17" t="s">
        <v>1117</v>
      </c>
      <c r="B2349" s="17" t="s">
        <v>142</v>
      </c>
      <c r="C2349" s="17" t="s">
        <v>217</v>
      </c>
      <c r="D2349" s="17" t="s">
        <v>235</v>
      </c>
      <c r="E2349" s="17" t="s">
        <v>139</v>
      </c>
      <c r="F2349" s="17" t="s">
        <v>158</v>
      </c>
      <c r="G2349" s="17" t="n">
        <v>0</v>
      </c>
      <c r="H2349" s="17" t="n">
        <v>3</v>
      </c>
      <c r="I2349" s="17" t="n">
        <v>1</v>
      </c>
      <c r="J2349" s="17" t="n">
        <v>0</v>
      </c>
      <c r="K2349" s="17" t="n">
        <v>3</v>
      </c>
      <c r="L2349" s="17" t="n">
        <v>0</v>
      </c>
      <c r="M2349" s="17" t="n">
        <v>9</v>
      </c>
      <c r="N2349" s="17" t="n">
        <v>3</v>
      </c>
      <c r="O2349" s="17" t="n">
        <v>0</v>
      </c>
      <c r="P2349" s="17" t="n">
        <v>0</v>
      </c>
      <c r="Q2349" s="17" t="n">
        <v>0</v>
      </c>
      <c r="R2349" s="17" t="n">
        <v>0</v>
      </c>
      <c r="S2349" s="17" t="n">
        <v>0</v>
      </c>
      <c r="T2349" s="17" t="n">
        <v>0</v>
      </c>
    </row>
    <row r="2350" customFormat="false" ht="15" hidden="false" customHeight="true" outlineLevel="0" collapsed="false">
      <c r="A2350" s="17" t="s">
        <v>1117</v>
      </c>
      <c r="B2350" s="17" t="s">
        <v>142</v>
      </c>
      <c r="C2350" s="17" t="s">
        <v>217</v>
      </c>
      <c r="D2350" s="17" t="s">
        <v>235</v>
      </c>
      <c r="E2350" s="17" t="s">
        <v>139</v>
      </c>
      <c r="F2350" s="17" t="s">
        <v>169</v>
      </c>
      <c r="G2350" s="17" t="n">
        <v>0</v>
      </c>
      <c r="H2350" s="17" t="n">
        <v>1</v>
      </c>
      <c r="I2350" s="17" t="n">
        <v>1</v>
      </c>
      <c r="J2350" s="17" t="n">
        <v>0</v>
      </c>
      <c r="K2350" s="17" t="n">
        <v>1</v>
      </c>
      <c r="L2350" s="17" t="n">
        <v>0</v>
      </c>
      <c r="M2350" s="17" t="n">
        <v>1</v>
      </c>
      <c r="N2350" s="17" t="n">
        <v>3</v>
      </c>
      <c r="O2350" s="17" t="n">
        <v>0</v>
      </c>
      <c r="P2350" s="17" t="n">
        <v>0</v>
      </c>
      <c r="Q2350" s="17" t="n">
        <v>0</v>
      </c>
      <c r="R2350" s="17" t="n">
        <v>0</v>
      </c>
      <c r="S2350" s="17" t="n">
        <v>0</v>
      </c>
      <c r="T2350" s="17" t="n">
        <v>0</v>
      </c>
    </row>
    <row r="2351" customFormat="false" ht="15" hidden="false" customHeight="true" outlineLevel="0" collapsed="false">
      <c r="A2351" s="17" t="s">
        <v>1117</v>
      </c>
      <c r="B2351" s="17" t="s">
        <v>142</v>
      </c>
      <c r="C2351" s="17" t="s">
        <v>217</v>
      </c>
      <c r="D2351" s="17" t="s">
        <v>218</v>
      </c>
      <c r="E2351" s="17" t="s">
        <v>139</v>
      </c>
      <c r="F2351" s="17" t="s">
        <v>7</v>
      </c>
      <c r="G2351" s="17" t="n">
        <v>0</v>
      </c>
      <c r="H2351" s="17" t="n">
        <v>1</v>
      </c>
      <c r="I2351" s="17" t="n">
        <v>1</v>
      </c>
      <c r="J2351" s="17" t="n">
        <v>0</v>
      </c>
      <c r="K2351" s="17" t="n">
        <v>1</v>
      </c>
      <c r="L2351" s="17" t="n">
        <v>0</v>
      </c>
      <c r="M2351" s="17" t="n">
        <v>15</v>
      </c>
      <c r="N2351" s="17" t="n">
        <v>18</v>
      </c>
      <c r="O2351" s="17" t="n">
        <v>0</v>
      </c>
      <c r="P2351" s="17" t="n">
        <v>0</v>
      </c>
      <c r="Q2351" s="17" t="n">
        <v>0</v>
      </c>
      <c r="R2351" s="17" t="n">
        <v>0</v>
      </c>
      <c r="S2351" s="17" t="n">
        <v>0</v>
      </c>
      <c r="T2351" s="17" t="n">
        <v>0</v>
      </c>
    </row>
    <row r="2352" customFormat="false" ht="15" hidden="false" customHeight="true" outlineLevel="0" collapsed="false">
      <c r="A2352" s="17" t="s">
        <v>1117</v>
      </c>
      <c r="B2352" s="17" t="s">
        <v>142</v>
      </c>
      <c r="C2352" s="17" t="s">
        <v>217</v>
      </c>
      <c r="D2352" s="17" t="s">
        <v>218</v>
      </c>
      <c r="E2352" s="17" t="s">
        <v>139</v>
      </c>
      <c r="F2352" s="17" t="s">
        <v>150</v>
      </c>
      <c r="G2352" s="17" t="n">
        <v>0</v>
      </c>
      <c r="H2352" s="17" t="n">
        <v>1</v>
      </c>
      <c r="I2352" s="17" t="n">
        <v>1</v>
      </c>
      <c r="J2352" s="17" t="n">
        <v>0</v>
      </c>
      <c r="K2352" s="17" t="n">
        <v>1</v>
      </c>
      <c r="L2352" s="17" t="n">
        <v>0</v>
      </c>
      <c r="M2352" s="17" t="n">
        <v>15</v>
      </c>
      <c r="N2352" s="17" t="n">
        <v>18</v>
      </c>
      <c r="O2352" s="17" t="n">
        <v>0</v>
      </c>
      <c r="P2352" s="17" t="n">
        <v>0</v>
      </c>
      <c r="Q2352" s="17" t="n">
        <v>0</v>
      </c>
      <c r="R2352" s="17" t="n">
        <v>0</v>
      </c>
      <c r="S2352" s="17" t="n">
        <v>0</v>
      </c>
      <c r="T2352" s="17" t="n">
        <v>0</v>
      </c>
    </row>
    <row r="2353" customFormat="false" ht="15" hidden="false" customHeight="true" outlineLevel="0" collapsed="false">
      <c r="A2353" s="17" t="s">
        <v>2811</v>
      </c>
      <c r="B2353" s="17" t="s">
        <v>142</v>
      </c>
      <c r="C2353" s="17" t="s">
        <v>217</v>
      </c>
      <c r="D2353" s="17" t="s">
        <v>235</v>
      </c>
      <c r="E2353" s="17" t="s">
        <v>139</v>
      </c>
      <c r="F2353" s="17" t="s">
        <v>7</v>
      </c>
      <c r="G2353" s="17" t="n">
        <v>1</v>
      </c>
      <c r="H2353" s="17" t="n">
        <v>0</v>
      </c>
      <c r="I2353" s="17" t="n">
        <v>0</v>
      </c>
      <c r="J2353" s="17" t="n">
        <v>0</v>
      </c>
      <c r="K2353" s="17" t="n">
        <v>1</v>
      </c>
      <c r="L2353" s="17" t="n">
        <v>105</v>
      </c>
      <c r="M2353" s="17" t="n">
        <v>0</v>
      </c>
      <c r="N2353" s="17" t="n">
        <v>0</v>
      </c>
      <c r="O2353" s="17" t="n">
        <v>0</v>
      </c>
      <c r="P2353" s="17" t="n">
        <v>0</v>
      </c>
      <c r="Q2353" s="17" t="n">
        <v>0</v>
      </c>
      <c r="R2353" s="17" t="n">
        <v>0</v>
      </c>
      <c r="S2353" s="17" t="n">
        <v>0</v>
      </c>
      <c r="T2353" s="17" t="n">
        <v>0</v>
      </c>
    </row>
    <row r="2354" customFormat="false" ht="15" hidden="false" customHeight="true" outlineLevel="0" collapsed="false">
      <c r="A2354" s="17" t="s">
        <v>2811</v>
      </c>
      <c r="B2354" s="17" t="s">
        <v>142</v>
      </c>
      <c r="C2354" s="17" t="s">
        <v>217</v>
      </c>
      <c r="D2354" s="17" t="s">
        <v>235</v>
      </c>
      <c r="E2354" s="17" t="s">
        <v>139</v>
      </c>
      <c r="F2354" s="17" t="s">
        <v>150</v>
      </c>
      <c r="G2354" s="17" t="n">
        <v>1</v>
      </c>
      <c r="H2354" s="17" t="n">
        <v>0</v>
      </c>
      <c r="I2354" s="17" t="n">
        <v>0</v>
      </c>
      <c r="J2354" s="17" t="n">
        <v>0</v>
      </c>
      <c r="K2354" s="17" t="n">
        <v>1</v>
      </c>
      <c r="L2354" s="17" t="n">
        <v>100</v>
      </c>
      <c r="M2354" s="17" t="n">
        <v>0</v>
      </c>
      <c r="N2354" s="17" t="n">
        <v>0</v>
      </c>
      <c r="O2354" s="17" t="n">
        <v>0</v>
      </c>
      <c r="P2354" s="17" t="n">
        <v>0</v>
      </c>
      <c r="Q2354" s="17" t="n">
        <v>0</v>
      </c>
      <c r="R2354" s="17" t="n">
        <v>0</v>
      </c>
      <c r="S2354" s="17" t="n">
        <v>0</v>
      </c>
      <c r="T2354" s="17" t="n">
        <v>0</v>
      </c>
    </row>
    <row r="2355" customFormat="false" ht="15" hidden="false" customHeight="true" outlineLevel="0" collapsed="false">
      <c r="A2355" s="17" t="s">
        <v>2811</v>
      </c>
      <c r="B2355" s="17" t="s">
        <v>142</v>
      </c>
      <c r="C2355" s="17" t="s">
        <v>217</v>
      </c>
      <c r="D2355" s="17" t="s">
        <v>235</v>
      </c>
      <c r="E2355" s="17" t="s">
        <v>139</v>
      </c>
      <c r="F2355" s="17" t="s">
        <v>158</v>
      </c>
      <c r="G2355" s="17" t="n">
        <v>1</v>
      </c>
      <c r="H2355" s="17" t="n">
        <v>0</v>
      </c>
      <c r="I2355" s="17" t="n">
        <v>0</v>
      </c>
      <c r="J2355" s="17" t="n">
        <v>0</v>
      </c>
      <c r="K2355" s="17" t="n">
        <v>1</v>
      </c>
      <c r="L2355" s="17" t="n">
        <v>5</v>
      </c>
      <c r="M2355" s="17" t="n">
        <v>0</v>
      </c>
      <c r="N2355" s="17" t="n">
        <v>0</v>
      </c>
      <c r="O2355" s="17" t="n">
        <v>0</v>
      </c>
      <c r="P2355" s="17" t="n">
        <v>0</v>
      </c>
      <c r="Q2355" s="17" t="n">
        <v>0</v>
      </c>
      <c r="R2355" s="17" t="n">
        <v>0</v>
      </c>
      <c r="S2355" s="17" t="n">
        <v>0</v>
      </c>
      <c r="T2355" s="17" t="n">
        <v>0</v>
      </c>
    </row>
    <row r="2356" customFormat="false" ht="15" hidden="false" customHeight="true" outlineLevel="0" collapsed="false">
      <c r="A2356" s="17" t="s">
        <v>8373</v>
      </c>
      <c r="B2356" s="17" t="s">
        <v>142</v>
      </c>
      <c r="C2356" s="17" t="s">
        <v>217</v>
      </c>
      <c r="D2356" s="17" t="s">
        <v>235</v>
      </c>
      <c r="E2356" s="17" t="s">
        <v>243</v>
      </c>
      <c r="F2356" s="17" t="s">
        <v>7</v>
      </c>
      <c r="G2356" s="17" t="n">
        <v>1</v>
      </c>
      <c r="H2356" s="17" t="n">
        <v>1</v>
      </c>
      <c r="I2356" s="17" t="n">
        <v>1</v>
      </c>
      <c r="J2356" s="17" t="n">
        <v>1</v>
      </c>
      <c r="K2356" s="17" t="n">
        <v>1</v>
      </c>
      <c r="L2356" s="17" t="n">
        <v>55</v>
      </c>
      <c r="M2356" s="17" t="n">
        <v>99</v>
      </c>
      <c r="N2356" s="17" t="n">
        <v>65</v>
      </c>
      <c r="O2356" s="17" t="n">
        <v>1</v>
      </c>
      <c r="P2356" s="17" t="n">
        <v>0</v>
      </c>
      <c r="Q2356" s="17" t="n">
        <v>0</v>
      </c>
      <c r="R2356" s="17" t="n">
        <v>0</v>
      </c>
      <c r="S2356" s="17" t="n">
        <v>0</v>
      </c>
      <c r="T2356" s="17" t="n">
        <v>0</v>
      </c>
    </row>
    <row r="2357" customFormat="false" ht="15" hidden="false" customHeight="true" outlineLevel="0" collapsed="false">
      <c r="A2357" s="17" t="s">
        <v>8373</v>
      </c>
      <c r="B2357" s="17" t="s">
        <v>142</v>
      </c>
      <c r="C2357" s="17" t="s">
        <v>217</v>
      </c>
      <c r="D2357" s="17" t="s">
        <v>235</v>
      </c>
      <c r="E2357" s="17" t="s">
        <v>243</v>
      </c>
      <c r="F2357" s="17" t="s">
        <v>140</v>
      </c>
      <c r="G2357" s="17" t="n">
        <v>1</v>
      </c>
      <c r="H2357" s="17" t="n">
        <v>0</v>
      </c>
      <c r="I2357" s="17" t="n">
        <v>0</v>
      </c>
      <c r="J2357" s="17" t="n">
        <v>0</v>
      </c>
      <c r="K2357" s="17" t="n">
        <v>1</v>
      </c>
      <c r="L2357" s="17" t="n">
        <v>7</v>
      </c>
      <c r="M2357" s="17" t="n">
        <v>0</v>
      </c>
      <c r="N2357" s="17" t="n">
        <v>0</v>
      </c>
      <c r="O2357" s="17" t="n">
        <v>0</v>
      </c>
      <c r="P2357" s="17" t="n">
        <v>0</v>
      </c>
      <c r="Q2357" s="17" t="n">
        <v>0</v>
      </c>
      <c r="R2357" s="17" t="n">
        <v>0</v>
      </c>
      <c r="S2357" s="17" t="n">
        <v>0</v>
      </c>
      <c r="T2357" s="17" t="n">
        <v>0</v>
      </c>
    </row>
    <row r="2358" customFormat="false" ht="15" hidden="false" customHeight="true" outlineLevel="0" collapsed="false">
      <c r="A2358" s="17" t="s">
        <v>8373</v>
      </c>
      <c r="B2358" s="17" t="s">
        <v>142</v>
      </c>
      <c r="C2358" s="17" t="s">
        <v>217</v>
      </c>
      <c r="D2358" s="17" t="s">
        <v>235</v>
      </c>
      <c r="E2358" s="17" t="s">
        <v>243</v>
      </c>
      <c r="F2358" s="17" t="s">
        <v>150</v>
      </c>
      <c r="G2358" s="17" t="n">
        <v>1</v>
      </c>
      <c r="H2358" s="17" t="n">
        <v>1</v>
      </c>
      <c r="I2358" s="17" t="n">
        <v>1</v>
      </c>
      <c r="J2358" s="17" t="n">
        <v>0</v>
      </c>
      <c r="K2358" s="17" t="n">
        <v>1</v>
      </c>
      <c r="L2358" s="17" t="n">
        <v>35</v>
      </c>
      <c r="M2358" s="17" t="n">
        <v>49</v>
      </c>
      <c r="N2358" s="17" t="n">
        <v>39</v>
      </c>
      <c r="O2358" s="17" t="n">
        <v>0</v>
      </c>
      <c r="P2358" s="17" t="n">
        <v>0</v>
      </c>
      <c r="Q2358" s="17" t="n">
        <v>0</v>
      </c>
      <c r="R2358" s="17" t="n">
        <v>0</v>
      </c>
      <c r="S2358" s="17" t="n">
        <v>0</v>
      </c>
      <c r="T2358" s="17" t="n">
        <v>0</v>
      </c>
    </row>
    <row r="2359" customFormat="false" ht="15" hidden="false" customHeight="true" outlineLevel="0" collapsed="false">
      <c r="A2359" s="17" t="s">
        <v>8373</v>
      </c>
      <c r="B2359" s="17" t="s">
        <v>142</v>
      </c>
      <c r="C2359" s="17" t="s">
        <v>217</v>
      </c>
      <c r="D2359" s="17" t="s">
        <v>235</v>
      </c>
      <c r="E2359" s="17" t="s">
        <v>243</v>
      </c>
      <c r="F2359" s="17" t="s">
        <v>158</v>
      </c>
      <c r="G2359" s="17" t="n">
        <v>1</v>
      </c>
      <c r="H2359" s="17" t="n">
        <v>1</v>
      </c>
      <c r="I2359" s="17" t="n">
        <v>1</v>
      </c>
      <c r="J2359" s="17" t="n">
        <v>1</v>
      </c>
      <c r="K2359" s="17" t="n">
        <v>1</v>
      </c>
      <c r="L2359" s="17" t="n">
        <v>13</v>
      </c>
      <c r="M2359" s="17" t="n">
        <v>44</v>
      </c>
      <c r="N2359" s="17" t="n">
        <v>24</v>
      </c>
      <c r="O2359" s="17" t="n">
        <v>1</v>
      </c>
      <c r="P2359" s="17" t="n">
        <v>0</v>
      </c>
      <c r="Q2359" s="17" t="n">
        <v>0</v>
      </c>
      <c r="R2359" s="17" t="n">
        <v>0</v>
      </c>
      <c r="S2359" s="17" t="n">
        <v>0</v>
      </c>
      <c r="T2359" s="17" t="n">
        <v>0</v>
      </c>
    </row>
    <row r="2360" customFormat="false" ht="15" hidden="false" customHeight="true" outlineLevel="0" collapsed="false">
      <c r="A2360" s="17" t="s">
        <v>8373</v>
      </c>
      <c r="B2360" s="17" t="s">
        <v>142</v>
      </c>
      <c r="C2360" s="17" t="s">
        <v>217</v>
      </c>
      <c r="D2360" s="17" t="s">
        <v>235</v>
      </c>
      <c r="E2360" s="17" t="s">
        <v>243</v>
      </c>
      <c r="F2360" s="17" t="s">
        <v>169</v>
      </c>
      <c r="G2360" s="17" t="n">
        <v>0</v>
      </c>
      <c r="H2360" s="17" t="n">
        <v>1</v>
      </c>
      <c r="I2360" s="17" t="n">
        <v>1</v>
      </c>
      <c r="J2360" s="17" t="n">
        <v>0</v>
      </c>
      <c r="K2360" s="17" t="n">
        <v>1</v>
      </c>
      <c r="L2360" s="17" t="n">
        <v>0</v>
      </c>
      <c r="M2360" s="17" t="n">
        <v>6</v>
      </c>
      <c r="N2360" s="17" t="n">
        <v>2</v>
      </c>
      <c r="O2360" s="17" t="n">
        <v>0</v>
      </c>
      <c r="P2360" s="17" t="n">
        <v>0</v>
      </c>
      <c r="Q2360" s="17" t="n">
        <v>0</v>
      </c>
      <c r="R2360" s="17" t="n">
        <v>0</v>
      </c>
      <c r="S2360" s="17" t="n">
        <v>0</v>
      </c>
      <c r="T2360" s="17" t="n">
        <v>0</v>
      </c>
    </row>
    <row r="2361" customFormat="false" ht="15" hidden="false" customHeight="true" outlineLevel="0" collapsed="false">
      <c r="A2361" s="17" t="s">
        <v>10452</v>
      </c>
      <c r="B2361" s="17" t="s">
        <v>142</v>
      </c>
      <c r="C2361" s="17" t="s">
        <v>134</v>
      </c>
      <c r="D2361" s="17" t="s">
        <v>14446</v>
      </c>
      <c r="E2361" s="17" t="s">
        <v>243</v>
      </c>
      <c r="F2361" s="17" t="s">
        <v>7</v>
      </c>
      <c r="G2361" s="17" t="n">
        <v>1</v>
      </c>
      <c r="H2361" s="17" t="n">
        <v>1</v>
      </c>
      <c r="I2361" s="17" t="n">
        <v>1</v>
      </c>
      <c r="J2361" s="17" t="n">
        <v>1</v>
      </c>
      <c r="K2361" s="17" t="n">
        <v>1</v>
      </c>
      <c r="L2361" s="17" t="n">
        <v>839</v>
      </c>
      <c r="M2361" s="17" t="n">
        <v>472</v>
      </c>
      <c r="N2361" s="17" t="n">
        <v>490</v>
      </c>
      <c r="O2361" s="17" t="n">
        <v>45</v>
      </c>
      <c r="P2361" s="17" t="n">
        <v>0</v>
      </c>
      <c r="Q2361" s="17" t="n">
        <v>0</v>
      </c>
      <c r="R2361" s="17" t="n">
        <v>0</v>
      </c>
      <c r="S2361" s="17" t="n">
        <v>0</v>
      </c>
      <c r="T2361" s="17" t="n">
        <v>0</v>
      </c>
    </row>
    <row r="2362" customFormat="false" ht="15" hidden="false" customHeight="true" outlineLevel="0" collapsed="false">
      <c r="A2362" s="17" t="s">
        <v>10452</v>
      </c>
      <c r="B2362" s="17" t="s">
        <v>142</v>
      </c>
      <c r="C2362" s="17" t="s">
        <v>134</v>
      </c>
      <c r="D2362" s="17" t="s">
        <v>14446</v>
      </c>
      <c r="E2362" s="17" t="s">
        <v>243</v>
      </c>
      <c r="F2362" s="17" t="s">
        <v>140</v>
      </c>
      <c r="G2362" s="17" t="n">
        <v>1</v>
      </c>
      <c r="H2362" s="17" t="n">
        <v>1</v>
      </c>
      <c r="I2362" s="17" t="n">
        <v>1</v>
      </c>
      <c r="J2362" s="17" t="n">
        <v>1</v>
      </c>
      <c r="K2362" s="17" t="n">
        <v>1</v>
      </c>
      <c r="L2362" s="17" t="n">
        <v>732</v>
      </c>
      <c r="M2362" s="17" t="n">
        <v>244</v>
      </c>
      <c r="N2362" s="17" t="n">
        <v>223</v>
      </c>
      <c r="O2362" s="17" t="n">
        <v>10</v>
      </c>
      <c r="P2362" s="17" t="n">
        <v>0</v>
      </c>
      <c r="Q2362" s="17" t="n">
        <v>0</v>
      </c>
      <c r="R2362" s="17" t="n">
        <v>0</v>
      </c>
      <c r="S2362" s="17" t="n">
        <v>0</v>
      </c>
      <c r="T2362" s="17" t="n">
        <v>0</v>
      </c>
    </row>
    <row r="2363" customFormat="false" ht="15" hidden="false" customHeight="true" outlineLevel="0" collapsed="false">
      <c r="A2363" s="17" t="s">
        <v>10452</v>
      </c>
      <c r="B2363" s="17" t="s">
        <v>142</v>
      </c>
      <c r="C2363" s="17" t="s">
        <v>134</v>
      </c>
      <c r="D2363" s="17" t="s">
        <v>14446</v>
      </c>
      <c r="E2363" s="17" t="s">
        <v>243</v>
      </c>
      <c r="F2363" s="17" t="s">
        <v>144</v>
      </c>
      <c r="G2363" s="17" t="n">
        <v>0</v>
      </c>
      <c r="H2363" s="17" t="n">
        <v>1</v>
      </c>
      <c r="I2363" s="17" t="n">
        <v>1</v>
      </c>
      <c r="J2363" s="17" t="n">
        <v>1</v>
      </c>
      <c r="K2363" s="17" t="n">
        <v>1</v>
      </c>
      <c r="L2363" s="17" t="n">
        <v>0</v>
      </c>
      <c r="M2363" s="17" t="n">
        <v>153</v>
      </c>
      <c r="N2363" s="17" t="n">
        <v>98</v>
      </c>
      <c r="O2363" s="17" t="n">
        <v>5</v>
      </c>
      <c r="P2363" s="17" t="n">
        <v>0</v>
      </c>
      <c r="Q2363" s="17" t="n">
        <v>0</v>
      </c>
      <c r="R2363" s="17" t="n">
        <v>0</v>
      </c>
      <c r="S2363" s="17" t="n">
        <v>0</v>
      </c>
      <c r="T2363" s="17" t="n">
        <v>0</v>
      </c>
    </row>
    <row r="2364" customFormat="false" ht="15" hidden="false" customHeight="true" outlineLevel="0" collapsed="false">
      <c r="A2364" s="17" t="s">
        <v>10452</v>
      </c>
      <c r="B2364" s="17" t="s">
        <v>142</v>
      </c>
      <c r="C2364" s="17" t="s">
        <v>134</v>
      </c>
      <c r="D2364" s="17" t="s">
        <v>14446</v>
      </c>
      <c r="E2364" s="17" t="s">
        <v>243</v>
      </c>
      <c r="F2364" s="17" t="s">
        <v>150</v>
      </c>
      <c r="G2364" s="17" t="n">
        <v>1</v>
      </c>
      <c r="H2364" s="17" t="n">
        <v>1</v>
      </c>
      <c r="I2364" s="17" t="n">
        <v>1</v>
      </c>
      <c r="J2364" s="17" t="n">
        <v>1</v>
      </c>
      <c r="K2364" s="17" t="n">
        <v>1</v>
      </c>
      <c r="L2364" s="17" t="n">
        <v>55</v>
      </c>
      <c r="M2364" s="17" t="n">
        <v>60</v>
      </c>
      <c r="N2364" s="17" t="n">
        <v>103</v>
      </c>
      <c r="O2364" s="17" t="n">
        <v>23</v>
      </c>
      <c r="P2364" s="17" t="n">
        <v>0</v>
      </c>
      <c r="Q2364" s="17" t="n">
        <v>0</v>
      </c>
      <c r="R2364" s="17" t="n">
        <v>0</v>
      </c>
      <c r="S2364" s="17" t="n">
        <v>0</v>
      </c>
      <c r="T2364" s="17" t="n">
        <v>0</v>
      </c>
    </row>
    <row r="2365" customFormat="false" ht="15" hidden="false" customHeight="true" outlineLevel="0" collapsed="false">
      <c r="A2365" s="17" t="s">
        <v>10452</v>
      </c>
      <c r="B2365" s="17" t="s">
        <v>142</v>
      </c>
      <c r="C2365" s="17" t="s">
        <v>134</v>
      </c>
      <c r="D2365" s="17" t="s">
        <v>14446</v>
      </c>
      <c r="E2365" s="17" t="s">
        <v>243</v>
      </c>
      <c r="F2365" s="17" t="s">
        <v>166</v>
      </c>
      <c r="G2365" s="17" t="n">
        <v>0</v>
      </c>
      <c r="H2365" s="17" t="n">
        <v>1</v>
      </c>
      <c r="I2365" s="17" t="n">
        <v>0</v>
      </c>
      <c r="J2365" s="17" t="n">
        <v>0</v>
      </c>
      <c r="K2365" s="17" t="n">
        <v>1</v>
      </c>
      <c r="L2365" s="17" t="n">
        <v>0</v>
      </c>
      <c r="M2365" s="17" t="n">
        <v>2</v>
      </c>
      <c r="N2365" s="17" t="n">
        <v>0</v>
      </c>
      <c r="O2365" s="17" t="n">
        <v>0</v>
      </c>
      <c r="P2365" s="17" t="n">
        <v>0</v>
      </c>
      <c r="Q2365" s="17" t="n">
        <v>0</v>
      </c>
      <c r="R2365" s="17" t="n">
        <v>0</v>
      </c>
      <c r="S2365" s="17" t="n">
        <v>0</v>
      </c>
      <c r="T2365" s="17" t="n">
        <v>0</v>
      </c>
    </row>
    <row r="2366" customFormat="false" ht="15" hidden="false" customHeight="true" outlineLevel="0" collapsed="false">
      <c r="A2366" s="17" t="s">
        <v>10452</v>
      </c>
      <c r="B2366" s="17" t="s">
        <v>142</v>
      </c>
      <c r="C2366" s="17" t="s">
        <v>134</v>
      </c>
      <c r="D2366" s="17" t="s">
        <v>14446</v>
      </c>
      <c r="E2366" s="17" t="s">
        <v>243</v>
      </c>
      <c r="F2366" s="17" t="s">
        <v>158</v>
      </c>
      <c r="G2366" s="17" t="n">
        <v>1</v>
      </c>
      <c r="H2366" s="17" t="n">
        <v>1</v>
      </c>
      <c r="I2366" s="17" t="n">
        <v>1</v>
      </c>
      <c r="J2366" s="17" t="n">
        <v>1</v>
      </c>
      <c r="K2366" s="17" t="n">
        <v>1</v>
      </c>
      <c r="L2366" s="17" t="n">
        <v>51</v>
      </c>
      <c r="M2366" s="17" t="n">
        <v>10</v>
      </c>
      <c r="N2366" s="17" t="n">
        <v>59</v>
      </c>
      <c r="O2366" s="17" t="n">
        <v>7</v>
      </c>
      <c r="P2366" s="17" t="n">
        <v>0</v>
      </c>
      <c r="Q2366" s="17" t="n">
        <v>0</v>
      </c>
      <c r="R2366" s="17" t="n">
        <v>0</v>
      </c>
      <c r="S2366" s="17" t="n">
        <v>0</v>
      </c>
      <c r="T2366" s="17" t="n">
        <v>0</v>
      </c>
    </row>
    <row r="2367" customFormat="false" ht="15" hidden="false" customHeight="true" outlineLevel="0" collapsed="false">
      <c r="A2367" s="17" t="s">
        <v>10452</v>
      </c>
      <c r="B2367" s="17" t="s">
        <v>142</v>
      </c>
      <c r="C2367" s="17" t="s">
        <v>134</v>
      </c>
      <c r="D2367" s="17" t="s">
        <v>14446</v>
      </c>
      <c r="E2367" s="17" t="s">
        <v>243</v>
      </c>
      <c r="F2367" s="17" t="s">
        <v>169</v>
      </c>
      <c r="G2367" s="17" t="n">
        <v>1</v>
      </c>
      <c r="H2367" s="17" t="n">
        <v>1</v>
      </c>
      <c r="I2367" s="17" t="n">
        <v>1</v>
      </c>
      <c r="J2367" s="17" t="n">
        <v>0</v>
      </c>
      <c r="K2367" s="17" t="n">
        <v>1</v>
      </c>
      <c r="L2367" s="17" t="n">
        <v>1</v>
      </c>
      <c r="M2367" s="17" t="n">
        <v>3</v>
      </c>
      <c r="N2367" s="17" t="n">
        <v>7</v>
      </c>
      <c r="O2367" s="17" t="n">
        <v>0</v>
      </c>
      <c r="P2367" s="17" t="n">
        <v>0</v>
      </c>
      <c r="Q2367" s="17" t="n">
        <v>0</v>
      </c>
      <c r="R2367" s="17" t="n">
        <v>0</v>
      </c>
      <c r="S2367" s="17" t="n">
        <v>0</v>
      </c>
      <c r="T2367" s="17" t="n">
        <v>0</v>
      </c>
    </row>
    <row r="2368" customFormat="false" ht="15" hidden="false" customHeight="true" outlineLevel="0" collapsed="false">
      <c r="A2368" s="17" t="s">
        <v>11113</v>
      </c>
      <c r="B2368" s="17" t="s">
        <v>142</v>
      </c>
      <c r="C2368" s="17" t="s">
        <v>134</v>
      </c>
      <c r="D2368" s="17" t="s">
        <v>460</v>
      </c>
      <c r="E2368" s="17" t="s">
        <v>243</v>
      </c>
      <c r="F2368" s="17" t="s">
        <v>7</v>
      </c>
      <c r="G2368" s="17" t="n">
        <v>1</v>
      </c>
      <c r="H2368" s="17" t="n">
        <v>1</v>
      </c>
      <c r="I2368" s="17" t="n">
        <v>1</v>
      </c>
      <c r="J2368" s="17" t="n">
        <v>1</v>
      </c>
      <c r="K2368" s="17" t="n">
        <v>1</v>
      </c>
      <c r="L2368" s="17" t="n">
        <v>1286</v>
      </c>
      <c r="M2368" s="17" t="n">
        <v>2753</v>
      </c>
      <c r="N2368" s="17" t="n">
        <v>9833</v>
      </c>
      <c r="O2368" s="17" t="n">
        <v>4566</v>
      </c>
      <c r="P2368" s="17" t="n">
        <v>0</v>
      </c>
      <c r="Q2368" s="17" t="n">
        <v>0</v>
      </c>
      <c r="R2368" s="17" t="n">
        <v>0</v>
      </c>
      <c r="S2368" s="17" t="n">
        <v>0</v>
      </c>
      <c r="T2368" s="17" t="n">
        <v>0</v>
      </c>
    </row>
    <row r="2369" customFormat="false" ht="15" hidden="false" customHeight="true" outlineLevel="0" collapsed="false">
      <c r="A2369" s="17" t="s">
        <v>11113</v>
      </c>
      <c r="B2369" s="17" t="s">
        <v>142</v>
      </c>
      <c r="C2369" s="17" t="s">
        <v>134</v>
      </c>
      <c r="D2369" s="17" t="s">
        <v>460</v>
      </c>
      <c r="E2369" s="17" t="s">
        <v>243</v>
      </c>
      <c r="F2369" s="17" t="s">
        <v>144</v>
      </c>
      <c r="G2369" s="17" t="n">
        <v>1</v>
      </c>
      <c r="H2369" s="17" t="n">
        <v>1</v>
      </c>
      <c r="I2369" s="17" t="n">
        <v>1</v>
      </c>
      <c r="J2369" s="17" t="n">
        <v>1</v>
      </c>
      <c r="K2369" s="17" t="n">
        <v>1</v>
      </c>
      <c r="L2369" s="17" t="n">
        <v>803</v>
      </c>
      <c r="M2369" s="17" t="n">
        <v>2471</v>
      </c>
      <c r="N2369" s="17" t="n">
        <v>6026</v>
      </c>
      <c r="O2369" s="17" t="n">
        <v>1842</v>
      </c>
      <c r="P2369" s="17" t="n">
        <v>0</v>
      </c>
      <c r="Q2369" s="17" t="n">
        <v>0</v>
      </c>
      <c r="R2369" s="17" t="n">
        <v>0</v>
      </c>
      <c r="S2369" s="17" t="n">
        <v>0</v>
      </c>
      <c r="T2369" s="17" t="n">
        <v>0</v>
      </c>
    </row>
    <row r="2370" customFormat="false" ht="15" hidden="false" customHeight="true" outlineLevel="0" collapsed="false">
      <c r="A2370" s="17" t="s">
        <v>11113</v>
      </c>
      <c r="B2370" s="17" t="s">
        <v>142</v>
      </c>
      <c r="C2370" s="17" t="s">
        <v>134</v>
      </c>
      <c r="D2370" s="17" t="s">
        <v>460</v>
      </c>
      <c r="E2370" s="17" t="s">
        <v>243</v>
      </c>
      <c r="F2370" s="17" t="s">
        <v>150</v>
      </c>
      <c r="G2370" s="17" t="n">
        <v>1</v>
      </c>
      <c r="H2370" s="17" t="n">
        <v>1</v>
      </c>
      <c r="I2370" s="17" t="n">
        <v>1</v>
      </c>
      <c r="J2370" s="17" t="n">
        <v>1</v>
      </c>
      <c r="K2370" s="17" t="n">
        <v>1</v>
      </c>
      <c r="L2370" s="17" t="n">
        <v>238</v>
      </c>
      <c r="M2370" s="17" t="n">
        <v>258</v>
      </c>
      <c r="N2370" s="17" t="n">
        <v>3807</v>
      </c>
      <c r="O2370" s="17" t="n">
        <v>2724</v>
      </c>
      <c r="P2370" s="17" t="n">
        <v>0</v>
      </c>
      <c r="Q2370" s="17" t="n">
        <v>0</v>
      </c>
      <c r="R2370" s="17" t="n">
        <v>0</v>
      </c>
      <c r="S2370" s="17" t="n">
        <v>0</v>
      </c>
      <c r="T2370" s="17" t="n">
        <v>0</v>
      </c>
    </row>
    <row r="2371" customFormat="false" ht="15" hidden="false" customHeight="true" outlineLevel="0" collapsed="false">
      <c r="A2371" s="17" t="s">
        <v>11113</v>
      </c>
      <c r="B2371" s="17" t="s">
        <v>142</v>
      </c>
      <c r="C2371" s="17" t="s">
        <v>134</v>
      </c>
      <c r="D2371" s="17" t="s">
        <v>460</v>
      </c>
      <c r="E2371" s="17" t="s">
        <v>243</v>
      </c>
      <c r="F2371" s="17" t="s">
        <v>158</v>
      </c>
      <c r="G2371" s="17" t="n">
        <v>1</v>
      </c>
      <c r="H2371" s="17" t="n">
        <v>1</v>
      </c>
      <c r="I2371" s="17" t="n">
        <v>0</v>
      </c>
      <c r="J2371" s="17" t="n">
        <v>0</v>
      </c>
      <c r="K2371" s="17" t="n">
        <v>1</v>
      </c>
      <c r="L2371" s="17" t="n">
        <v>238</v>
      </c>
      <c r="M2371" s="17" t="n">
        <v>20</v>
      </c>
      <c r="N2371" s="17" t="n">
        <v>0</v>
      </c>
      <c r="O2371" s="17" t="n">
        <v>0</v>
      </c>
      <c r="P2371" s="17" t="n">
        <v>0</v>
      </c>
      <c r="Q2371" s="17" t="n">
        <v>0</v>
      </c>
      <c r="R2371" s="17" t="n">
        <v>0</v>
      </c>
      <c r="S2371" s="17" t="n">
        <v>0</v>
      </c>
      <c r="T2371" s="17" t="n">
        <v>0</v>
      </c>
    </row>
    <row r="2372" customFormat="false" ht="15" hidden="false" customHeight="true" outlineLevel="0" collapsed="false">
      <c r="A2372" s="17" t="s">
        <v>11113</v>
      </c>
      <c r="B2372" s="17" t="s">
        <v>142</v>
      </c>
      <c r="C2372" s="17" t="s">
        <v>134</v>
      </c>
      <c r="D2372" s="17" t="s">
        <v>460</v>
      </c>
      <c r="E2372" s="17" t="s">
        <v>243</v>
      </c>
      <c r="F2372" s="17" t="s">
        <v>169</v>
      </c>
      <c r="G2372" s="17" t="n">
        <v>1</v>
      </c>
      <c r="H2372" s="17" t="n">
        <v>1</v>
      </c>
      <c r="I2372" s="17" t="n">
        <v>0</v>
      </c>
      <c r="J2372" s="17" t="n">
        <v>0</v>
      </c>
      <c r="K2372" s="17" t="n">
        <v>1</v>
      </c>
      <c r="L2372" s="17" t="n">
        <v>7</v>
      </c>
      <c r="M2372" s="17" t="n">
        <v>4</v>
      </c>
      <c r="N2372" s="17" t="n">
        <v>0</v>
      </c>
      <c r="O2372" s="17" t="n">
        <v>0</v>
      </c>
      <c r="P2372" s="17" t="n">
        <v>0</v>
      </c>
      <c r="Q2372" s="17" t="n">
        <v>0</v>
      </c>
      <c r="R2372" s="17" t="n">
        <v>0</v>
      </c>
      <c r="S2372" s="17" t="n">
        <v>0</v>
      </c>
      <c r="T2372" s="17" t="n">
        <v>0</v>
      </c>
    </row>
    <row r="2373" customFormat="false" ht="15" hidden="false" customHeight="true" outlineLevel="0" collapsed="false">
      <c r="A2373" s="17" t="s">
        <v>2692</v>
      </c>
      <c r="B2373" s="17" t="s">
        <v>142</v>
      </c>
      <c r="C2373" s="17" t="s">
        <v>217</v>
      </c>
      <c r="D2373" s="17" t="s">
        <v>235</v>
      </c>
      <c r="E2373" s="17" t="s">
        <v>139</v>
      </c>
      <c r="F2373" s="17" t="s">
        <v>7</v>
      </c>
      <c r="G2373" s="17" t="n">
        <v>0</v>
      </c>
      <c r="H2373" s="17" t="n">
        <v>1</v>
      </c>
      <c r="I2373" s="17" t="n">
        <v>0</v>
      </c>
      <c r="J2373" s="17" t="n">
        <v>0</v>
      </c>
      <c r="K2373" s="17" t="n">
        <v>1</v>
      </c>
      <c r="L2373" s="17" t="n">
        <v>0</v>
      </c>
      <c r="M2373" s="17" t="n">
        <v>1</v>
      </c>
      <c r="N2373" s="17" t="n">
        <v>0</v>
      </c>
      <c r="O2373" s="17" t="n">
        <v>0</v>
      </c>
      <c r="P2373" s="17" t="n">
        <v>0</v>
      </c>
      <c r="Q2373" s="17" t="n">
        <v>0</v>
      </c>
      <c r="R2373" s="17" t="n">
        <v>0</v>
      </c>
      <c r="S2373" s="17" t="n">
        <v>0</v>
      </c>
      <c r="T2373" s="17" t="n">
        <v>0</v>
      </c>
    </row>
    <row r="2374" customFormat="false" ht="15" hidden="false" customHeight="true" outlineLevel="0" collapsed="false">
      <c r="A2374" s="17" t="s">
        <v>2692</v>
      </c>
      <c r="B2374" s="17" t="s">
        <v>142</v>
      </c>
      <c r="C2374" s="17" t="s">
        <v>217</v>
      </c>
      <c r="D2374" s="17" t="s">
        <v>235</v>
      </c>
      <c r="E2374" s="17" t="s">
        <v>139</v>
      </c>
      <c r="F2374" s="17" t="s">
        <v>150</v>
      </c>
      <c r="G2374" s="17" t="n">
        <v>0</v>
      </c>
      <c r="H2374" s="17" t="n">
        <v>1</v>
      </c>
      <c r="I2374" s="17" t="n">
        <v>0</v>
      </c>
      <c r="J2374" s="17" t="n">
        <v>0</v>
      </c>
      <c r="K2374" s="17" t="n">
        <v>1</v>
      </c>
      <c r="L2374" s="17" t="n">
        <v>0</v>
      </c>
      <c r="M2374" s="17" t="n">
        <v>1</v>
      </c>
      <c r="N2374" s="17" t="n">
        <v>0</v>
      </c>
      <c r="O2374" s="17" t="n">
        <v>0</v>
      </c>
      <c r="P2374" s="17" t="n">
        <v>0</v>
      </c>
      <c r="Q2374" s="17" t="n">
        <v>0</v>
      </c>
      <c r="R2374" s="17" t="n">
        <v>0</v>
      </c>
      <c r="S2374" s="17" t="n">
        <v>0</v>
      </c>
      <c r="T2374" s="17" t="n">
        <v>0</v>
      </c>
    </row>
    <row r="2375" customFormat="false" ht="15" hidden="false" customHeight="true" outlineLevel="0" collapsed="false">
      <c r="A2375" s="17" t="s">
        <v>1730</v>
      </c>
      <c r="B2375" s="17" t="s">
        <v>142</v>
      </c>
      <c r="C2375" s="17" t="s">
        <v>134</v>
      </c>
      <c r="D2375" s="17" t="s">
        <v>14446</v>
      </c>
      <c r="E2375" s="17" t="s">
        <v>243</v>
      </c>
      <c r="F2375" s="17" t="s">
        <v>7</v>
      </c>
      <c r="G2375" s="17" t="n">
        <v>1</v>
      </c>
      <c r="H2375" s="17" t="n">
        <v>1</v>
      </c>
      <c r="I2375" s="17" t="n">
        <v>1</v>
      </c>
      <c r="J2375" s="17" t="n">
        <v>1</v>
      </c>
      <c r="K2375" s="17" t="n">
        <v>1</v>
      </c>
      <c r="L2375" s="17" t="n">
        <v>376</v>
      </c>
      <c r="M2375" s="17" t="n">
        <v>434</v>
      </c>
      <c r="N2375" s="17" t="n">
        <v>404</v>
      </c>
      <c r="O2375" s="17" t="n">
        <v>139</v>
      </c>
      <c r="P2375" s="17" t="n">
        <v>0</v>
      </c>
      <c r="Q2375" s="17" t="n">
        <v>0</v>
      </c>
      <c r="R2375" s="17" t="n">
        <v>0</v>
      </c>
      <c r="S2375" s="17" t="n">
        <v>0</v>
      </c>
      <c r="T2375" s="17" t="n">
        <v>0</v>
      </c>
    </row>
    <row r="2376" customFormat="false" ht="15" hidden="false" customHeight="true" outlineLevel="0" collapsed="false">
      <c r="A2376" s="17" t="s">
        <v>1730</v>
      </c>
      <c r="B2376" s="17" t="s">
        <v>142</v>
      </c>
      <c r="C2376" s="17" t="s">
        <v>134</v>
      </c>
      <c r="D2376" s="17" t="s">
        <v>14446</v>
      </c>
      <c r="E2376" s="17" t="s">
        <v>243</v>
      </c>
      <c r="F2376" s="17" t="s">
        <v>140</v>
      </c>
      <c r="G2376" s="17" t="n">
        <v>1</v>
      </c>
      <c r="H2376" s="17" t="n">
        <v>1</v>
      </c>
      <c r="I2376" s="17" t="n">
        <v>1</v>
      </c>
      <c r="J2376" s="17" t="n">
        <v>1</v>
      </c>
      <c r="K2376" s="17" t="n">
        <v>1</v>
      </c>
      <c r="L2376" s="17" t="n">
        <v>9</v>
      </c>
      <c r="M2376" s="17" t="n">
        <v>14</v>
      </c>
      <c r="N2376" s="17" t="n">
        <v>40</v>
      </c>
      <c r="O2376" s="17" t="n">
        <v>4</v>
      </c>
      <c r="P2376" s="17" t="n">
        <v>0</v>
      </c>
      <c r="Q2376" s="17" t="n">
        <v>0</v>
      </c>
      <c r="R2376" s="17" t="n">
        <v>0</v>
      </c>
      <c r="S2376" s="17" t="n">
        <v>0</v>
      </c>
      <c r="T2376" s="17" t="n">
        <v>0</v>
      </c>
    </row>
    <row r="2377" customFormat="false" ht="15" hidden="false" customHeight="true" outlineLevel="0" collapsed="false">
      <c r="A2377" s="17" t="s">
        <v>1730</v>
      </c>
      <c r="B2377" s="17" t="s">
        <v>142</v>
      </c>
      <c r="C2377" s="17" t="s">
        <v>134</v>
      </c>
      <c r="D2377" s="17" t="s">
        <v>14446</v>
      </c>
      <c r="E2377" s="17" t="s">
        <v>243</v>
      </c>
      <c r="F2377" s="17" t="s">
        <v>144</v>
      </c>
      <c r="G2377" s="17" t="n">
        <v>1</v>
      </c>
      <c r="H2377" s="17" t="n">
        <v>1</v>
      </c>
      <c r="I2377" s="17" t="n">
        <v>0</v>
      </c>
      <c r="J2377" s="17" t="n">
        <v>0</v>
      </c>
      <c r="K2377" s="17" t="n">
        <v>1</v>
      </c>
      <c r="L2377" s="17" t="n">
        <v>15</v>
      </c>
      <c r="M2377" s="17" t="n">
        <v>2</v>
      </c>
      <c r="N2377" s="17" t="n">
        <v>0</v>
      </c>
      <c r="O2377" s="17" t="n">
        <v>0</v>
      </c>
      <c r="P2377" s="17" t="n">
        <v>0</v>
      </c>
      <c r="Q2377" s="17" t="n">
        <v>0</v>
      </c>
      <c r="R2377" s="17" t="n">
        <v>0</v>
      </c>
      <c r="S2377" s="17" t="n">
        <v>0</v>
      </c>
      <c r="T2377" s="17" t="n">
        <v>0</v>
      </c>
    </row>
    <row r="2378" customFormat="false" ht="15" hidden="false" customHeight="true" outlineLevel="0" collapsed="false">
      <c r="A2378" s="17" t="s">
        <v>1730</v>
      </c>
      <c r="B2378" s="17" t="s">
        <v>142</v>
      </c>
      <c r="C2378" s="17" t="s">
        <v>134</v>
      </c>
      <c r="D2378" s="17" t="s">
        <v>14446</v>
      </c>
      <c r="E2378" s="17" t="s">
        <v>243</v>
      </c>
      <c r="F2378" s="17" t="s">
        <v>150</v>
      </c>
      <c r="G2378" s="17" t="n">
        <v>1</v>
      </c>
      <c r="H2378" s="17" t="n">
        <v>1</v>
      </c>
      <c r="I2378" s="17" t="n">
        <v>1</v>
      </c>
      <c r="J2378" s="17" t="n">
        <v>1</v>
      </c>
      <c r="K2378" s="17" t="n">
        <v>1</v>
      </c>
      <c r="L2378" s="17" t="n">
        <v>122</v>
      </c>
      <c r="M2378" s="17" t="n">
        <v>233</v>
      </c>
      <c r="N2378" s="17" t="n">
        <v>224</v>
      </c>
      <c r="O2378" s="17" t="n">
        <v>122</v>
      </c>
      <c r="P2378" s="17" t="n">
        <v>0</v>
      </c>
      <c r="Q2378" s="17" t="n">
        <v>0</v>
      </c>
      <c r="R2378" s="17" t="n">
        <v>0</v>
      </c>
      <c r="S2378" s="17" t="n">
        <v>0</v>
      </c>
      <c r="T2378" s="17" t="n">
        <v>0</v>
      </c>
    </row>
    <row r="2379" customFormat="false" ht="15" hidden="false" customHeight="true" outlineLevel="0" collapsed="false">
      <c r="A2379" s="17" t="s">
        <v>1730</v>
      </c>
      <c r="B2379" s="17" t="s">
        <v>142</v>
      </c>
      <c r="C2379" s="17" t="s">
        <v>134</v>
      </c>
      <c r="D2379" s="17" t="s">
        <v>14446</v>
      </c>
      <c r="E2379" s="17" t="s">
        <v>243</v>
      </c>
      <c r="F2379" s="17" t="s">
        <v>166</v>
      </c>
      <c r="G2379" s="17" t="n">
        <v>1</v>
      </c>
      <c r="H2379" s="17" t="n">
        <v>1</v>
      </c>
      <c r="I2379" s="17" t="n">
        <v>1</v>
      </c>
      <c r="J2379" s="17" t="n">
        <v>0</v>
      </c>
      <c r="K2379" s="17" t="n">
        <v>1</v>
      </c>
      <c r="L2379" s="17" t="n">
        <v>185</v>
      </c>
      <c r="M2379" s="17" t="n">
        <v>83</v>
      </c>
      <c r="N2379" s="17" t="n">
        <v>17</v>
      </c>
      <c r="O2379" s="17" t="n">
        <v>0</v>
      </c>
      <c r="P2379" s="17" t="n">
        <v>0</v>
      </c>
      <c r="Q2379" s="17" t="n">
        <v>0</v>
      </c>
      <c r="R2379" s="17" t="n">
        <v>0</v>
      </c>
      <c r="S2379" s="17" t="n">
        <v>0</v>
      </c>
      <c r="T2379" s="17" t="n">
        <v>0</v>
      </c>
    </row>
    <row r="2380" customFormat="false" ht="15" hidden="false" customHeight="true" outlineLevel="0" collapsed="false">
      <c r="A2380" s="17" t="s">
        <v>1730</v>
      </c>
      <c r="B2380" s="17" t="s">
        <v>142</v>
      </c>
      <c r="C2380" s="17" t="s">
        <v>134</v>
      </c>
      <c r="D2380" s="17" t="s">
        <v>14446</v>
      </c>
      <c r="E2380" s="17" t="s">
        <v>243</v>
      </c>
      <c r="F2380" s="17" t="s">
        <v>158</v>
      </c>
      <c r="G2380" s="17" t="n">
        <v>1</v>
      </c>
      <c r="H2380" s="17" t="n">
        <v>1</v>
      </c>
      <c r="I2380" s="17" t="n">
        <v>1</v>
      </c>
      <c r="J2380" s="17" t="n">
        <v>1</v>
      </c>
      <c r="K2380" s="17" t="n">
        <v>1</v>
      </c>
      <c r="L2380" s="17" t="n">
        <v>45</v>
      </c>
      <c r="M2380" s="17" t="n">
        <v>94</v>
      </c>
      <c r="N2380" s="17" t="n">
        <v>122</v>
      </c>
      <c r="O2380" s="17" t="n">
        <v>9</v>
      </c>
      <c r="P2380" s="17" t="n">
        <v>0</v>
      </c>
      <c r="Q2380" s="17" t="n">
        <v>0</v>
      </c>
      <c r="R2380" s="17" t="n">
        <v>0</v>
      </c>
      <c r="S2380" s="17" t="n">
        <v>0</v>
      </c>
      <c r="T2380" s="17" t="n">
        <v>0</v>
      </c>
    </row>
    <row r="2381" customFormat="false" ht="15" hidden="false" customHeight="true" outlineLevel="0" collapsed="false">
      <c r="A2381" s="17" t="s">
        <v>1730</v>
      </c>
      <c r="B2381" s="17" t="s">
        <v>142</v>
      </c>
      <c r="C2381" s="17" t="s">
        <v>134</v>
      </c>
      <c r="D2381" s="17" t="s">
        <v>14446</v>
      </c>
      <c r="E2381" s="17" t="s">
        <v>243</v>
      </c>
      <c r="F2381" s="17" t="s">
        <v>169</v>
      </c>
      <c r="G2381" s="17" t="n">
        <v>0</v>
      </c>
      <c r="H2381" s="17" t="n">
        <v>1</v>
      </c>
      <c r="I2381" s="17" t="n">
        <v>1</v>
      </c>
      <c r="J2381" s="17" t="n">
        <v>1</v>
      </c>
      <c r="K2381" s="17" t="n">
        <v>1</v>
      </c>
      <c r="L2381" s="17" t="n">
        <v>0</v>
      </c>
      <c r="M2381" s="17" t="n">
        <v>8</v>
      </c>
      <c r="N2381" s="17" t="n">
        <v>1</v>
      </c>
      <c r="O2381" s="17" t="n">
        <v>4</v>
      </c>
      <c r="P2381" s="17" t="n">
        <v>0</v>
      </c>
      <c r="Q2381" s="17" t="n">
        <v>0</v>
      </c>
      <c r="R2381" s="17" t="n">
        <v>0</v>
      </c>
      <c r="S2381" s="17" t="n">
        <v>0</v>
      </c>
      <c r="T2381" s="17" t="n">
        <v>0</v>
      </c>
    </row>
    <row r="2382" customFormat="false" ht="15" hidden="false" customHeight="true" outlineLevel="0" collapsed="false">
      <c r="A2382" s="17" t="s">
        <v>14310</v>
      </c>
      <c r="B2382" s="17" t="s">
        <v>142</v>
      </c>
      <c r="C2382" s="17" t="s">
        <v>148</v>
      </c>
      <c r="D2382" s="17" t="s">
        <v>14443</v>
      </c>
      <c r="E2382" s="17" t="s">
        <v>139</v>
      </c>
      <c r="F2382" s="17" t="s">
        <v>7</v>
      </c>
      <c r="G2382" s="17" t="n">
        <v>0</v>
      </c>
      <c r="H2382" s="17" t="n">
        <v>0</v>
      </c>
      <c r="I2382" s="17" t="n">
        <v>1</v>
      </c>
      <c r="J2382" s="17" t="n">
        <v>0</v>
      </c>
      <c r="K2382" s="17" t="n">
        <v>1</v>
      </c>
      <c r="L2382" s="17" t="n">
        <v>0</v>
      </c>
      <c r="M2382" s="17" t="n">
        <v>0</v>
      </c>
      <c r="N2382" s="17" t="n">
        <v>18</v>
      </c>
      <c r="O2382" s="17" t="n">
        <v>0</v>
      </c>
      <c r="P2382" s="17" t="n">
        <v>0</v>
      </c>
      <c r="Q2382" s="17" t="n">
        <v>0</v>
      </c>
      <c r="R2382" s="17" t="n">
        <v>0</v>
      </c>
      <c r="S2382" s="17" t="n">
        <v>0</v>
      </c>
      <c r="T2382" s="17" t="n">
        <v>0</v>
      </c>
    </row>
    <row r="2383" customFormat="false" ht="15" hidden="false" customHeight="true" outlineLevel="0" collapsed="false">
      <c r="A2383" s="17" t="s">
        <v>14310</v>
      </c>
      <c r="B2383" s="17" t="s">
        <v>142</v>
      </c>
      <c r="C2383" s="17" t="s">
        <v>148</v>
      </c>
      <c r="D2383" s="17" t="s">
        <v>14443</v>
      </c>
      <c r="E2383" s="17" t="s">
        <v>139</v>
      </c>
      <c r="F2383" s="17" t="s">
        <v>140</v>
      </c>
      <c r="G2383" s="17" t="n">
        <v>0</v>
      </c>
      <c r="H2383" s="17" t="n">
        <v>0</v>
      </c>
      <c r="I2383" s="17" t="n">
        <v>1</v>
      </c>
      <c r="J2383" s="17" t="n">
        <v>0</v>
      </c>
      <c r="K2383" s="17" t="n">
        <v>1</v>
      </c>
      <c r="L2383" s="17" t="n">
        <v>0</v>
      </c>
      <c r="M2383" s="17" t="n">
        <v>0</v>
      </c>
      <c r="N2383" s="17" t="n">
        <v>18</v>
      </c>
      <c r="O2383" s="17" t="n">
        <v>0</v>
      </c>
      <c r="P2383" s="17" t="n">
        <v>0</v>
      </c>
      <c r="Q2383" s="17" t="n">
        <v>0</v>
      </c>
      <c r="R2383" s="17" t="n">
        <v>0</v>
      </c>
      <c r="S2383" s="17" t="n">
        <v>0</v>
      </c>
      <c r="T2383" s="17" t="n">
        <v>0</v>
      </c>
    </row>
    <row r="2384" customFormat="false" ht="15" hidden="false" customHeight="true" outlineLevel="0" collapsed="false">
      <c r="A2384" s="17" t="s">
        <v>481</v>
      </c>
      <c r="B2384" s="17" t="s">
        <v>142</v>
      </c>
      <c r="C2384" s="17" t="s">
        <v>134</v>
      </c>
      <c r="D2384" s="17" t="s">
        <v>135</v>
      </c>
      <c r="E2384" s="17" t="s">
        <v>139</v>
      </c>
      <c r="F2384" s="17" t="s">
        <v>7</v>
      </c>
      <c r="G2384" s="17" t="n">
        <v>1</v>
      </c>
      <c r="H2384" s="17" t="n">
        <v>1</v>
      </c>
      <c r="I2384" s="17" t="n">
        <v>1</v>
      </c>
      <c r="J2384" s="17" t="n">
        <v>0</v>
      </c>
      <c r="K2384" s="17" t="n">
        <v>1</v>
      </c>
      <c r="L2384" s="17" t="n">
        <v>62</v>
      </c>
      <c r="M2384" s="17" t="n">
        <v>30</v>
      </c>
      <c r="N2384" s="17" t="n">
        <v>20</v>
      </c>
      <c r="O2384" s="17" t="n">
        <v>0</v>
      </c>
      <c r="P2384" s="17" t="n">
        <v>0</v>
      </c>
      <c r="Q2384" s="17" t="n">
        <v>0</v>
      </c>
      <c r="R2384" s="17" t="n">
        <v>0</v>
      </c>
      <c r="S2384" s="17" t="n">
        <v>0</v>
      </c>
      <c r="T2384" s="17" t="n">
        <v>0</v>
      </c>
    </row>
    <row r="2385" customFormat="false" ht="15" hidden="false" customHeight="true" outlineLevel="0" collapsed="false">
      <c r="A2385" s="17" t="s">
        <v>481</v>
      </c>
      <c r="B2385" s="17" t="s">
        <v>142</v>
      </c>
      <c r="C2385" s="17" t="s">
        <v>134</v>
      </c>
      <c r="D2385" s="17" t="s">
        <v>135</v>
      </c>
      <c r="E2385" s="17" t="s">
        <v>139</v>
      </c>
      <c r="F2385" s="17" t="s">
        <v>140</v>
      </c>
      <c r="G2385" s="17" t="n">
        <v>1</v>
      </c>
      <c r="H2385" s="17" t="n">
        <v>1</v>
      </c>
      <c r="I2385" s="17" t="n">
        <v>1</v>
      </c>
      <c r="J2385" s="17" t="n">
        <v>0</v>
      </c>
      <c r="K2385" s="17" t="n">
        <v>1</v>
      </c>
      <c r="L2385" s="17" t="n">
        <v>62</v>
      </c>
      <c r="M2385" s="17" t="n">
        <v>30</v>
      </c>
      <c r="N2385" s="17" t="n">
        <v>20</v>
      </c>
      <c r="O2385" s="17" t="n">
        <v>0</v>
      </c>
      <c r="P2385" s="17" t="n">
        <v>0</v>
      </c>
      <c r="Q2385" s="17" t="n">
        <v>0</v>
      </c>
      <c r="R2385" s="17" t="n">
        <v>0</v>
      </c>
      <c r="S2385" s="17" t="n">
        <v>0</v>
      </c>
      <c r="T2385" s="17" t="n">
        <v>0</v>
      </c>
    </row>
    <row r="2386" customFormat="false" ht="15" hidden="false" customHeight="true" outlineLevel="0" collapsed="false">
      <c r="A2386" s="17" t="s">
        <v>481</v>
      </c>
      <c r="B2386" s="17" t="s">
        <v>142</v>
      </c>
      <c r="C2386" s="17" t="s">
        <v>217</v>
      </c>
      <c r="D2386" s="17" t="s">
        <v>235</v>
      </c>
      <c r="E2386" s="17" t="s">
        <v>139</v>
      </c>
      <c r="F2386" s="17" t="s">
        <v>7</v>
      </c>
      <c r="G2386" s="17" t="n">
        <v>2</v>
      </c>
      <c r="H2386" s="17" t="n">
        <v>1</v>
      </c>
      <c r="I2386" s="17" t="n">
        <v>0</v>
      </c>
      <c r="J2386" s="17" t="n">
        <v>0</v>
      </c>
      <c r="K2386" s="17" t="n">
        <v>3</v>
      </c>
      <c r="L2386" s="17" t="n">
        <v>40</v>
      </c>
      <c r="M2386" s="17" t="n">
        <v>3</v>
      </c>
      <c r="N2386" s="17" t="n">
        <v>0</v>
      </c>
      <c r="O2386" s="17" t="n">
        <v>0</v>
      </c>
      <c r="P2386" s="17" t="n">
        <v>0</v>
      </c>
      <c r="Q2386" s="17" t="n">
        <v>0</v>
      </c>
      <c r="R2386" s="17" t="n">
        <v>0</v>
      </c>
      <c r="S2386" s="17" t="n">
        <v>0</v>
      </c>
      <c r="T2386" s="17" t="n">
        <v>0</v>
      </c>
    </row>
    <row r="2387" customFormat="false" ht="15" hidden="false" customHeight="true" outlineLevel="0" collapsed="false">
      <c r="A2387" s="17" t="s">
        <v>481</v>
      </c>
      <c r="B2387" s="17" t="s">
        <v>142</v>
      </c>
      <c r="C2387" s="17" t="s">
        <v>217</v>
      </c>
      <c r="D2387" s="17" t="s">
        <v>235</v>
      </c>
      <c r="E2387" s="17" t="s">
        <v>139</v>
      </c>
      <c r="F2387" s="17" t="s">
        <v>150</v>
      </c>
      <c r="G2387" s="17" t="n">
        <v>1</v>
      </c>
      <c r="H2387" s="17" t="n">
        <v>1</v>
      </c>
      <c r="I2387" s="17" t="n">
        <v>0</v>
      </c>
      <c r="J2387" s="17" t="n">
        <v>0</v>
      </c>
      <c r="K2387" s="17" t="n">
        <v>2</v>
      </c>
      <c r="L2387" s="17" t="n">
        <v>28</v>
      </c>
      <c r="M2387" s="17" t="n">
        <v>3</v>
      </c>
      <c r="N2387" s="17" t="n">
        <v>0</v>
      </c>
      <c r="O2387" s="17" t="n">
        <v>0</v>
      </c>
      <c r="P2387" s="17" t="n">
        <v>0</v>
      </c>
      <c r="Q2387" s="17" t="n">
        <v>0</v>
      </c>
      <c r="R2387" s="17" t="n">
        <v>0</v>
      </c>
      <c r="S2387" s="17" t="n">
        <v>0</v>
      </c>
      <c r="T2387" s="17" t="n">
        <v>0</v>
      </c>
    </row>
    <row r="2388" customFormat="false" ht="15" hidden="false" customHeight="true" outlineLevel="0" collapsed="false">
      <c r="A2388" s="17" t="s">
        <v>481</v>
      </c>
      <c r="B2388" s="17" t="s">
        <v>142</v>
      </c>
      <c r="C2388" s="17" t="s">
        <v>217</v>
      </c>
      <c r="D2388" s="17" t="s">
        <v>235</v>
      </c>
      <c r="E2388" s="17" t="s">
        <v>139</v>
      </c>
      <c r="F2388" s="17" t="s">
        <v>158</v>
      </c>
      <c r="G2388" s="17" t="n">
        <v>1</v>
      </c>
      <c r="H2388" s="17" t="n">
        <v>0</v>
      </c>
      <c r="I2388" s="17" t="n">
        <v>0</v>
      </c>
      <c r="J2388" s="17" t="n">
        <v>0</v>
      </c>
      <c r="K2388" s="17" t="n">
        <v>1</v>
      </c>
      <c r="L2388" s="17" t="n">
        <v>12</v>
      </c>
      <c r="M2388" s="17" t="n">
        <v>0</v>
      </c>
      <c r="N2388" s="17" t="n">
        <v>0</v>
      </c>
      <c r="O2388" s="17" t="n">
        <v>0</v>
      </c>
      <c r="P2388" s="17" t="n">
        <v>0</v>
      </c>
      <c r="Q2388" s="17" t="n">
        <v>0</v>
      </c>
      <c r="R2388" s="17" t="n">
        <v>0</v>
      </c>
      <c r="S2388" s="17" t="n">
        <v>0</v>
      </c>
      <c r="T2388" s="17" t="n">
        <v>0</v>
      </c>
    </row>
    <row r="2389" customFormat="false" ht="15" hidden="false" customHeight="true" outlineLevel="0" collapsed="false">
      <c r="A2389" s="17" t="s">
        <v>481</v>
      </c>
      <c r="B2389" s="17" t="s">
        <v>142</v>
      </c>
      <c r="C2389" s="17" t="s">
        <v>217</v>
      </c>
      <c r="D2389" s="17" t="s">
        <v>218</v>
      </c>
      <c r="E2389" s="17" t="s">
        <v>139</v>
      </c>
      <c r="F2389" s="17" t="s">
        <v>7</v>
      </c>
      <c r="G2389" s="17" t="n">
        <v>1</v>
      </c>
      <c r="H2389" s="17" t="n">
        <v>1</v>
      </c>
      <c r="I2389" s="17" t="n">
        <v>1</v>
      </c>
      <c r="J2389" s="17" t="n">
        <v>0</v>
      </c>
      <c r="K2389" s="17" t="n">
        <v>1</v>
      </c>
      <c r="L2389" s="17" t="n">
        <v>40</v>
      </c>
      <c r="M2389" s="17" t="n">
        <v>120</v>
      </c>
      <c r="N2389" s="17" t="n">
        <v>47</v>
      </c>
      <c r="O2389" s="17" t="n">
        <v>0</v>
      </c>
      <c r="P2389" s="17" t="n">
        <v>0</v>
      </c>
      <c r="Q2389" s="17" t="n">
        <v>0</v>
      </c>
      <c r="R2389" s="17" t="n">
        <v>0</v>
      </c>
      <c r="S2389" s="17" t="n">
        <v>0</v>
      </c>
      <c r="T2389" s="17" t="n">
        <v>0</v>
      </c>
    </row>
    <row r="2390" customFormat="false" ht="15" hidden="false" customHeight="true" outlineLevel="0" collapsed="false">
      <c r="A2390" s="17" t="s">
        <v>481</v>
      </c>
      <c r="B2390" s="17" t="s">
        <v>142</v>
      </c>
      <c r="C2390" s="17" t="s">
        <v>217</v>
      </c>
      <c r="D2390" s="17" t="s">
        <v>218</v>
      </c>
      <c r="E2390" s="17" t="s">
        <v>139</v>
      </c>
      <c r="F2390" s="17" t="s">
        <v>150</v>
      </c>
      <c r="G2390" s="17" t="n">
        <v>1</v>
      </c>
      <c r="H2390" s="17" t="n">
        <v>1</v>
      </c>
      <c r="I2390" s="17" t="n">
        <v>0</v>
      </c>
      <c r="J2390" s="17" t="n">
        <v>0</v>
      </c>
      <c r="K2390" s="17" t="n">
        <v>1</v>
      </c>
      <c r="L2390" s="17" t="n">
        <v>40</v>
      </c>
      <c r="M2390" s="17" t="n">
        <v>120</v>
      </c>
      <c r="N2390" s="17" t="n">
        <v>0</v>
      </c>
      <c r="O2390" s="17" t="n">
        <v>0</v>
      </c>
      <c r="P2390" s="17" t="n">
        <v>0</v>
      </c>
      <c r="Q2390" s="17" t="n">
        <v>0</v>
      </c>
      <c r="R2390" s="17" t="n">
        <v>0</v>
      </c>
      <c r="S2390" s="17" t="n">
        <v>0</v>
      </c>
      <c r="T2390" s="17" t="n">
        <v>0</v>
      </c>
    </row>
    <row r="2391" customFormat="false" ht="15" hidden="false" customHeight="true" outlineLevel="0" collapsed="false">
      <c r="A2391" s="17" t="s">
        <v>481</v>
      </c>
      <c r="B2391" s="17" t="s">
        <v>142</v>
      </c>
      <c r="C2391" s="17" t="s">
        <v>217</v>
      </c>
      <c r="D2391" s="17" t="s">
        <v>218</v>
      </c>
      <c r="E2391" s="17" t="s">
        <v>139</v>
      </c>
      <c r="F2391" s="17" t="s">
        <v>166</v>
      </c>
      <c r="G2391" s="17" t="n">
        <v>0</v>
      </c>
      <c r="H2391" s="17" t="n">
        <v>0</v>
      </c>
      <c r="I2391" s="17" t="n">
        <v>1</v>
      </c>
      <c r="J2391" s="17" t="n">
        <v>0</v>
      </c>
      <c r="K2391" s="17" t="n">
        <v>1</v>
      </c>
      <c r="L2391" s="17" t="n">
        <v>0</v>
      </c>
      <c r="M2391" s="17" t="n">
        <v>0</v>
      </c>
      <c r="N2391" s="17" t="n">
        <v>47</v>
      </c>
      <c r="O2391" s="17" t="n">
        <v>0</v>
      </c>
      <c r="P2391" s="17" t="n">
        <v>0</v>
      </c>
      <c r="Q2391" s="17" t="n">
        <v>0</v>
      </c>
      <c r="R2391" s="17" t="n">
        <v>0</v>
      </c>
      <c r="S2391" s="17" t="n">
        <v>0</v>
      </c>
      <c r="T2391" s="17" t="n">
        <v>0</v>
      </c>
    </row>
    <row r="2392" customFormat="false" ht="15" hidden="false" customHeight="true" outlineLevel="0" collapsed="false">
      <c r="A2392" s="17" t="s">
        <v>481</v>
      </c>
      <c r="B2392" s="17" t="s">
        <v>142</v>
      </c>
      <c r="C2392" s="17" t="s">
        <v>217</v>
      </c>
      <c r="D2392" s="17" t="s">
        <v>274</v>
      </c>
      <c r="E2392" s="17" t="s">
        <v>243</v>
      </c>
      <c r="F2392" s="17" t="s">
        <v>7</v>
      </c>
      <c r="G2392" s="17" t="n">
        <v>1</v>
      </c>
      <c r="H2392" s="17" t="n">
        <v>1</v>
      </c>
      <c r="I2392" s="17" t="n">
        <v>1</v>
      </c>
      <c r="J2392" s="17" t="n">
        <v>1</v>
      </c>
      <c r="K2392" s="17" t="n">
        <v>1</v>
      </c>
      <c r="L2392" s="17" t="n">
        <v>1397</v>
      </c>
      <c r="M2392" s="17" t="n">
        <v>2595</v>
      </c>
      <c r="N2392" s="17" t="n">
        <v>3166</v>
      </c>
      <c r="O2392" s="17" t="n">
        <v>697</v>
      </c>
      <c r="P2392" s="17" t="n">
        <v>0</v>
      </c>
      <c r="Q2392" s="17" t="n">
        <v>0</v>
      </c>
      <c r="R2392" s="17" t="n">
        <v>0</v>
      </c>
      <c r="S2392" s="17" t="n">
        <v>0</v>
      </c>
      <c r="T2392" s="17" t="n">
        <v>0</v>
      </c>
    </row>
    <row r="2393" customFormat="false" ht="15" hidden="false" customHeight="true" outlineLevel="0" collapsed="false">
      <c r="A2393" s="17" t="s">
        <v>481</v>
      </c>
      <c r="B2393" s="17" t="s">
        <v>142</v>
      </c>
      <c r="C2393" s="17" t="s">
        <v>217</v>
      </c>
      <c r="D2393" s="17" t="s">
        <v>274</v>
      </c>
      <c r="E2393" s="17" t="s">
        <v>243</v>
      </c>
      <c r="F2393" s="17" t="s">
        <v>140</v>
      </c>
      <c r="G2393" s="17" t="n">
        <v>1</v>
      </c>
      <c r="H2393" s="17" t="n">
        <v>1</v>
      </c>
      <c r="I2393" s="17" t="n">
        <v>1</v>
      </c>
      <c r="J2393" s="17" t="n">
        <v>1</v>
      </c>
      <c r="K2393" s="17" t="n">
        <v>1</v>
      </c>
      <c r="L2393" s="17" t="n">
        <v>25</v>
      </c>
      <c r="M2393" s="17" t="n">
        <v>234</v>
      </c>
      <c r="N2393" s="17" t="n">
        <v>357</v>
      </c>
      <c r="O2393" s="17" t="n">
        <v>76</v>
      </c>
      <c r="P2393" s="17" t="n">
        <v>0</v>
      </c>
      <c r="Q2393" s="17" t="n">
        <v>0</v>
      </c>
      <c r="R2393" s="17" t="n">
        <v>0</v>
      </c>
      <c r="S2393" s="17" t="n">
        <v>0</v>
      </c>
      <c r="T2393" s="17" t="n">
        <v>0</v>
      </c>
    </row>
    <row r="2394" customFormat="false" ht="15" hidden="false" customHeight="true" outlineLevel="0" collapsed="false">
      <c r="A2394" s="17" t="s">
        <v>481</v>
      </c>
      <c r="B2394" s="17" t="s">
        <v>142</v>
      </c>
      <c r="C2394" s="17" t="s">
        <v>217</v>
      </c>
      <c r="D2394" s="17" t="s">
        <v>274</v>
      </c>
      <c r="E2394" s="17" t="s">
        <v>243</v>
      </c>
      <c r="F2394" s="17" t="s">
        <v>144</v>
      </c>
      <c r="G2394" s="17" t="n">
        <v>0</v>
      </c>
      <c r="H2394" s="17" t="n">
        <v>0</v>
      </c>
      <c r="I2394" s="17" t="n">
        <v>1</v>
      </c>
      <c r="J2394" s="17" t="n">
        <v>0</v>
      </c>
      <c r="K2394" s="17" t="n">
        <v>1</v>
      </c>
      <c r="L2394" s="17" t="n">
        <v>0</v>
      </c>
      <c r="M2394" s="17" t="n">
        <v>0</v>
      </c>
      <c r="N2394" s="17" t="n">
        <v>8</v>
      </c>
      <c r="O2394" s="17" t="n">
        <v>0</v>
      </c>
      <c r="P2394" s="17" t="n">
        <v>0</v>
      </c>
      <c r="Q2394" s="17" t="n">
        <v>0</v>
      </c>
      <c r="R2394" s="17" t="n">
        <v>0</v>
      </c>
      <c r="S2394" s="17" t="n">
        <v>0</v>
      </c>
      <c r="T2394" s="17" t="n">
        <v>0</v>
      </c>
    </row>
    <row r="2395" customFormat="false" ht="15" hidden="false" customHeight="true" outlineLevel="0" collapsed="false">
      <c r="A2395" s="17" t="s">
        <v>481</v>
      </c>
      <c r="B2395" s="17" t="s">
        <v>142</v>
      </c>
      <c r="C2395" s="17" t="s">
        <v>217</v>
      </c>
      <c r="D2395" s="17" t="s">
        <v>274</v>
      </c>
      <c r="E2395" s="17" t="s">
        <v>243</v>
      </c>
      <c r="F2395" s="17" t="s">
        <v>150</v>
      </c>
      <c r="G2395" s="17" t="n">
        <v>1</v>
      </c>
      <c r="H2395" s="17" t="n">
        <v>1</v>
      </c>
      <c r="I2395" s="17" t="n">
        <v>1</v>
      </c>
      <c r="J2395" s="17" t="n">
        <v>1</v>
      </c>
      <c r="K2395" s="17" t="n">
        <v>1</v>
      </c>
      <c r="L2395" s="17" t="n">
        <v>1275</v>
      </c>
      <c r="M2395" s="17" t="n">
        <v>2127</v>
      </c>
      <c r="N2395" s="17" t="n">
        <v>2188</v>
      </c>
      <c r="O2395" s="17" t="n">
        <v>538</v>
      </c>
      <c r="P2395" s="17" t="n">
        <v>0</v>
      </c>
      <c r="Q2395" s="17" t="n">
        <v>0</v>
      </c>
      <c r="R2395" s="17" t="n">
        <v>0</v>
      </c>
      <c r="S2395" s="17" t="n">
        <v>0</v>
      </c>
      <c r="T2395" s="17" t="n">
        <v>0</v>
      </c>
    </row>
    <row r="2396" customFormat="false" ht="15" hidden="false" customHeight="true" outlineLevel="0" collapsed="false">
      <c r="A2396" s="17" t="s">
        <v>481</v>
      </c>
      <c r="B2396" s="17" t="s">
        <v>142</v>
      </c>
      <c r="C2396" s="17" t="s">
        <v>217</v>
      </c>
      <c r="D2396" s="17" t="s">
        <v>274</v>
      </c>
      <c r="E2396" s="17" t="s">
        <v>243</v>
      </c>
      <c r="F2396" s="17" t="s">
        <v>166</v>
      </c>
      <c r="G2396" s="17" t="n">
        <v>0</v>
      </c>
      <c r="H2396" s="17" t="n">
        <v>0</v>
      </c>
      <c r="I2396" s="17" t="n">
        <v>1</v>
      </c>
      <c r="J2396" s="17" t="n">
        <v>0</v>
      </c>
      <c r="K2396" s="17" t="n">
        <v>1</v>
      </c>
      <c r="L2396" s="17" t="n">
        <v>0</v>
      </c>
      <c r="M2396" s="17" t="n">
        <v>0</v>
      </c>
      <c r="N2396" s="17" t="n">
        <v>334</v>
      </c>
      <c r="O2396" s="17" t="n">
        <v>0</v>
      </c>
      <c r="P2396" s="17" t="n">
        <v>0</v>
      </c>
      <c r="Q2396" s="17" t="n">
        <v>0</v>
      </c>
      <c r="R2396" s="17" t="n">
        <v>0</v>
      </c>
      <c r="S2396" s="17" t="n">
        <v>0</v>
      </c>
      <c r="T2396" s="17" t="n">
        <v>0</v>
      </c>
    </row>
    <row r="2397" customFormat="false" ht="15" hidden="false" customHeight="true" outlineLevel="0" collapsed="false">
      <c r="A2397" s="17" t="s">
        <v>481</v>
      </c>
      <c r="B2397" s="17" t="s">
        <v>142</v>
      </c>
      <c r="C2397" s="17" t="s">
        <v>217</v>
      </c>
      <c r="D2397" s="17" t="s">
        <v>274</v>
      </c>
      <c r="E2397" s="17" t="s">
        <v>243</v>
      </c>
      <c r="F2397" s="17" t="s">
        <v>158</v>
      </c>
      <c r="G2397" s="17" t="n">
        <v>1</v>
      </c>
      <c r="H2397" s="17" t="n">
        <v>1</v>
      </c>
      <c r="I2397" s="17" t="n">
        <v>1</v>
      </c>
      <c r="J2397" s="17" t="n">
        <v>1</v>
      </c>
      <c r="K2397" s="17" t="n">
        <v>1</v>
      </c>
      <c r="L2397" s="17" t="n">
        <v>95</v>
      </c>
      <c r="M2397" s="17" t="n">
        <v>211</v>
      </c>
      <c r="N2397" s="17" t="n">
        <v>179</v>
      </c>
      <c r="O2397" s="17" t="n">
        <v>46</v>
      </c>
      <c r="P2397" s="17" t="n">
        <v>0</v>
      </c>
      <c r="Q2397" s="17" t="n">
        <v>0</v>
      </c>
      <c r="R2397" s="17" t="n">
        <v>0</v>
      </c>
      <c r="S2397" s="17" t="n">
        <v>0</v>
      </c>
      <c r="T2397" s="17" t="n">
        <v>0</v>
      </c>
    </row>
    <row r="2398" customFormat="false" ht="15" hidden="false" customHeight="true" outlineLevel="0" collapsed="false">
      <c r="A2398" s="17" t="s">
        <v>481</v>
      </c>
      <c r="B2398" s="17" t="s">
        <v>142</v>
      </c>
      <c r="C2398" s="17" t="s">
        <v>217</v>
      </c>
      <c r="D2398" s="17" t="s">
        <v>274</v>
      </c>
      <c r="E2398" s="17" t="s">
        <v>243</v>
      </c>
      <c r="F2398" s="17" t="s">
        <v>169</v>
      </c>
      <c r="G2398" s="17" t="n">
        <v>1</v>
      </c>
      <c r="H2398" s="17" t="n">
        <v>1</v>
      </c>
      <c r="I2398" s="17" t="n">
        <v>1</v>
      </c>
      <c r="J2398" s="17" t="n">
        <v>1</v>
      </c>
      <c r="K2398" s="17" t="n">
        <v>1</v>
      </c>
      <c r="L2398" s="17" t="n">
        <v>2</v>
      </c>
      <c r="M2398" s="17" t="n">
        <v>23</v>
      </c>
      <c r="N2398" s="17" t="n">
        <v>100</v>
      </c>
      <c r="O2398" s="17" t="n">
        <v>37</v>
      </c>
      <c r="P2398" s="17" t="n">
        <v>0</v>
      </c>
      <c r="Q2398" s="17" t="n">
        <v>0</v>
      </c>
      <c r="R2398" s="17" t="n">
        <v>0</v>
      </c>
      <c r="S2398" s="17" t="n">
        <v>0</v>
      </c>
      <c r="T2398" s="17" t="n">
        <v>0</v>
      </c>
    </row>
    <row r="2399" customFormat="false" ht="15" hidden="false" customHeight="true" outlineLevel="0" collapsed="false">
      <c r="A2399" s="17" t="s">
        <v>250</v>
      </c>
      <c r="B2399" s="17" t="s">
        <v>142</v>
      </c>
      <c r="C2399" s="17" t="s">
        <v>134</v>
      </c>
      <c r="D2399" s="17" t="s">
        <v>135</v>
      </c>
      <c r="E2399" s="17" t="s">
        <v>139</v>
      </c>
      <c r="F2399" s="17" t="s">
        <v>7</v>
      </c>
      <c r="G2399" s="17" t="n">
        <v>2</v>
      </c>
      <c r="H2399" s="17" t="n">
        <v>2</v>
      </c>
      <c r="I2399" s="17" t="n">
        <v>2</v>
      </c>
      <c r="J2399" s="17" t="n">
        <v>0</v>
      </c>
      <c r="K2399" s="17" t="n">
        <v>2</v>
      </c>
      <c r="L2399" s="17" t="n">
        <v>76</v>
      </c>
      <c r="M2399" s="17" t="n">
        <v>11</v>
      </c>
      <c r="N2399" s="17" t="n">
        <v>112</v>
      </c>
      <c r="O2399" s="17" t="n">
        <v>0</v>
      </c>
      <c r="P2399" s="17" t="n">
        <v>0</v>
      </c>
      <c r="Q2399" s="17" t="n">
        <v>0</v>
      </c>
      <c r="R2399" s="17" t="n">
        <v>0</v>
      </c>
      <c r="S2399" s="17" t="n">
        <v>0</v>
      </c>
      <c r="T2399" s="17" t="n">
        <v>0</v>
      </c>
    </row>
    <row r="2400" customFormat="false" ht="15" hidden="false" customHeight="true" outlineLevel="0" collapsed="false">
      <c r="A2400" s="17" t="s">
        <v>250</v>
      </c>
      <c r="B2400" s="17" t="s">
        <v>142</v>
      </c>
      <c r="C2400" s="17" t="s">
        <v>134</v>
      </c>
      <c r="D2400" s="17" t="s">
        <v>135</v>
      </c>
      <c r="E2400" s="17" t="s">
        <v>139</v>
      </c>
      <c r="F2400" s="17" t="s">
        <v>140</v>
      </c>
      <c r="G2400" s="17" t="n">
        <v>0</v>
      </c>
      <c r="H2400" s="17" t="n">
        <v>2</v>
      </c>
      <c r="I2400" s="17" t="n">
        <v>1</v>
      </c>
      <c r="J2400" s="17" t="n">
        <v>0</v>
      </c>
      <c r="K2400" s="17" t="n">
        <v>2</v>
      </c>
      <c r="L2400" s="17" t="n">
        <v>0</v>
      </c>
      <c r="M2400" s="17" t="n">
        <v>9</v>
      </c>
      <c r="N2400" s="17" t="n">
        <v>3</v>
      </c>
      <c r="O2400" s="17" t="n">
        <v>0</v>
      </c>
      <c r="P2400" s="17" t="n">
        <v>0</v>
      </c>
      <c r="Q2400" s="17" t="n">
        <v>0</v>
      </c>
      <c r="R2400" s="17" t="n">
        <v>0</v>
      </c>
      <c r="S2400" s="17" t="n">
        <v>0</v>
      </c>
      <c r="T2400" s="17" t="n">
        <v>0</v>
      </c>
    </row>
    <row r="2401" customFormat="false" ht="15" hidden="false" customHeight="true" outlineLevel="0" collapsed="false">
      <c r="A2401" s="17" t="s">
        <v>250</v>
      </c>
      <c r="B2401" s="17" t="s">
        <v>142</v>
      </c>
      <c r="C2401" s="17" t="s">
        <v>134</v>
      </c>
      <c r="D2401" s="17" t="s">
        <v>135</v>
      </c>
      <c r="E2401" s="17" t="s">
        <v>139</v>
      </c>
      <c r="F2401" s="17" t="s">
        <v>150</v>
      </c>
      <c r="G2401" s="17" t="n">
        <v>2</v>
      </c>
      <c r="H2401" s="17" t="n">
        <v>1</v>
      </c>
      <c r="I2401" s="17" t="n">
        <v>1</v>
      </c>
      <c r="J2401" s="17" t="n">
        <v>0</v>
      </c>
      <c r="K2401" s="17" t="n">
        <v>2</v>
      </c>
      <c r="L2401" s="17" t="n">
        <v>41</v>
      </c>
      <c r="M2401" s="17" t="n">
        <v>2</v>
      </c>
      <c r="N2401" s="17" t="n">
        <v>86</v>
      </c>
      <c r="O2401" s="17" t="n">
        <v>0</v>
      </c>
      <c r="P2401" s="17" t="n">
        <v>0</v>
      </c>
      <c r="Q2401" s="17" t="n">
        <v>0</v>
      </c>
      <c r="R2401" s="17" t="n">
        <v>0</v>
      </c>
      <c r="S2401" s="17" t="n">
        <v>0</v>
      </c>
      <c r="T2401" s="17" t="n">
        <v>0</v>
      </c>
    </row>
    <row r="2402" customFormat="false" ht="15" hidden="false" customHeight="true" outlineLevel="0" collapsed="false">
      <c r="A2402" s="17" t="s">
        <v>250</v>
      </c>
      <c r="B2402" s="17" t="s">
        <v>142</v>
      </c>
      <c r="C2402" s="17" t="s">
        <v>134</v>
      </c>
      <c r="D2402" s="17" t="s">
        <v>135</v>
      </c>
      <c r="E2402" s="17" t="s">
        <v>139</v>
      </c>
      <c r="F2402" s="17" t="s">
        <v>158</v>
      </c>
      <c r="G2402" s="17" t="n">
        <v>2</v>
      </c>
      <c r="H2402" s="17" t="n">
        <v>0</v>
      </c>
      <c r="I2402" s="17" t="n">
        <v>1</v>
      </c>
      <c r="J2402" s="17" t="n">
        <v>0</v>
      </c>
      <c r="K2402" s="17" t="n">
        <v>2</v>
      </c>
      <c r="L2402" s="17" t="n">
        <v>35</v>
      </c>
      <c r="M2402" s="17" t="n">
        <v>0</v>
      </c>
      <c r="N2402" s="17" t="n">
        <v>23</v>
      </c>
      <c r="O2402" s="17" t="n">
        <v>0</v>
      </c>
      <c r="P2402" s="17" t="n">
        <v>0</v>
      </c>
      <c r="Q2402" s="17" t="n">
        <v>0</v>
      </c>
      <c r="R2402" s="17" t="n">
        <v>0</v>
      </c>
      <c r="S2402" s="17" t="n">
        <v>0</v>
      </c>
      <c r="T2402" s="17" t="n">
        <v>0</v>
      </c>
    </row>
    <row r="2403" customFormat="false" ht="15" hidden="false" customHeight="true" outlineLevel="0" collapsed="false">
      <c r="A2403" s="17" t="s">
        <v>250</v>
      </c>
      <c r="B2403" s="17" t="s">
        <v>142</v>
      </c>
      <c r="C2403" s="17" t="s">
        <v>134</v>
      </c>
      <c r="D2403" s="17" t="s">
        <v>14446</v>
      </c>
      <c r="E2403" s="17" t="s">
        <v>243</v>
      </c>
      <c r="F2403" s="17" t="s">
        <v>7</v>
      </c>
      <c r="G2403" s="17" t="n">
        <v>1</v>
      </c>
      <c r="H2403" s="17" t="n">
        <v>1</v>
      </c>
      <c r="I2403" s="17" t="n">
        <v>1</v>
      </c>
      <c r="J2403" s="17" t="n">
        <v>1</v>
      </c>
      <c r="K2403" s="17" t="n">
        <v>1</v>
      </c>
      <c r="L2403" s="17" t="n">
        <v>907</v>
      </c>
      <c r="M2403" s="17" t="n">
        <v>804</v>
      </c>
      <c r="N2403" s="17" t="n">
        <v>1224</v>
      </c>
      <c r="O2403" s="17" t="n">
        <v>416</v>
      </c>
      <c r="P2403" s="17" t="n">
        <v>0</v>
      </c>
      <c r="Q2403" s="17" t="n">
        <v>0</v>
      </c>
      <c r="R2403" s="17" t="n">
        <v>0</v>
      </c>
      <c r="S2403" s="17" t="n">
        <v>0</v>
      </c>
      <c r="T2403" s="17" t="n">
        <v>0</v>
      </c>
    </row>
    <row r="2404" customFormat="false" ht="15" hidden="false" customHeight="true" outlineLevel="0" collapsed="false">
      <c r="A2404" s="17" t="s">
        <v>250</v>
      </c>
      <c r="B2404" s="17" t="s">
        <v>142</v>
      </c>
      <c r="C2404" s="17" t="s">
        <v>134</v>
      </c>
      <c r="D2404" s="17" t="s">
        <v>14446</v>
      </c>
      <c r="E2404" s="17" t="s">
        <v>243</v>
      </c>
      <c r="F2404" s="17" t="s">
        <v>140</v>
      </c>
      <c r="G2404" s="17" t="n">
        <v>1</v>
      </c>
      <c r="H2404" s="17" t="n">
        <v>1</v>
      </c>
      <c r="I2404" s="17" t="n">
        <v>1</v>
      </c>
      <c r="J2404" s="17" t="n">
        <v>1</v>
      </c>
      <c r="K2404" s="17" t="n">
        <v>1</v>
      </c>
      <c r="L2404" s="17" t="n">
        <v>154</v>
      </c>
      <c r="M2404" s="17" t="n">
        <v>142</v>
      </c>
      <c r="N2404" s="17" t="n">
        <v>401</v>
      </c>
      <c r="O2404" s="17" t="n">
        <v>214</v>
      </c>
      <c r="P2404" s="17" t="n">
        <v>0</v>
      </c>
      <c r="Q2404" s="17" t="n">
        <v>0</v>
      </c>
      <c r="R2404" s="17" t="n">
        <v>0</v>
      </c>
      <c r="S2404" s="17" t="n">
        <v>0</v>
      </c>
      <c r="T2404" s="17" t="n">
        <v>0</v>
      </c>
    </row>
    <row r="2405" customFormat="false" ht="15" hidden="false" customHeight="true" outlineLevel="0" collapsed="false">
      <c r="A2405" s="17" t="s">
        <v>250</v>
      </c>
      <c r="B2405" s="17" t="s">
        <v>142</v>
      </c>
      <c r="C2405" s="17" t="s">
        <v>134</v>
      </c>
      <c r="D2405" s="17" t="s">
        <v>14446</v>
      </c>
      <c r="E2405" s="17" t="s">
        <v>243</v>
      </c>
      <c r="F2405" s="17" t="s">
        <v>144</v>
      </c>
      <c r="G2405" s="17" t="n">
        <v>1</v>
      </c>
      <c r="H2405" s="17" t="n">
        <v>1</v>
      </c>
      <c r="I2405" s="17" t="n">
        <v>0</v>
      </c>
      <c r="J2405" s="17" t="n">
        <v>0</v>
      </c>
      <c r="K2405" s="17" t="n">
        <v>1</v>
      </c>
      <c r="L2405" s="17" t="n">
        <v>2</v>
      </c>
      <c r="M2405" s="17" t="n">
        <v>3</v>
      </c>
      <c r="N2405" s="17" t="n">
        <v>0</v>
      </c>
      <c r="O2405" s="17" t="n">
        <v>0</v>
      </c>
      <c r="P2405" s="17" t="n">
        <v>0</v>
      </c>
      <c r="Q2405" s="17" t="n">
        <v>0</v>
      </c>
      <c r="R2405" s="17" t="n">
        <v>0</v>
      </c>
      <c r="S2405" s="17" t="n">
        <v>0</v>
      </c>
      <c r="T2405" s="17" t="n">
        <v>0</v>
      </c>
    </row>
    <row r="2406" customFormat="false" ht="15" hidden="false" customHeight="true" outlineLevel="0" collapsed="false">
      <c r="A2406" s="17" t="s">
        <v>250</v>
      </c>
      <c r="B2406" s="17" t="s">
        <v>142</v>
      </c>
      <c r="C2406" s="17" t="s">
        <v>134</v>
      </c>
      <c r="D2406" s="17" t="s">
        <v>14446</v>
      </c>
      <c r="E2406" s="17" t="s">
        <v>243</v>
      </c>
      <c r="F2406" s="17" t="s">
        <v>150</v>
      </c>
      <c r="G2406" s="17" t="n">
        <v>1</v>
      </c>
      <c r="H2406" s="17" t="n">
        <v>1</v>
      </c>
      <c r="I2406" s="17" t="n">
        <v>1</v>
      </c>
      <c r="J2406" s="17" t="n">
        <v>1</v>
      </c>
      <c r="K2406" s="17" t="n">
        <v>1</v>
      </c>
      <c r="L2406" s="17" t="n">
        <v>416</v>
      </c>
      <c r="M2406" s="17" t="n">
        <v>363</v>
      </c>
      <c r="N2406" s="17" t="n">
        <v>440</v>
      </c>
      <c r="O2406" s="17" t="n">
        <v>149</v>
      </c>
      <c r="P2406" s="17" t="n">
        <v>0</v>
      </c>
      <c r="Q2406" s="17" t="n">
        <v>0</v>
      </c>
      <c r="R2406" s="17" t="n">
        <v>0</v>
      </c>
      <c r="S2406" s="17" t="n">
        <v>0</v>
      </c>
      <c r="T2406" s="17" t="n">
        <v>0</v>
      </c>
    </row>
    <row r="2407" customFormat="false" ht="15" hidden="false" customHeight="true" outlineLevel="0" collapsed="false">
      <c r="A2407" s="17" t="s">
        <v>250</v>
      </c>
      <c r="B2407" s="17" t="s">
        <v>142</v>
      </c>
      <c r="C2407" s="17" t="s">
        <v>134</v>
      </c>
      <c r="D2407" s="17" t="s">
        <v>14446</v>
      </c>
      <c r="E2407" s="17" t="s">
        <v>243</v>
      </c>
      <c r="F2407" s="17" t="s">
        <v>166</v>
      </c>
      <c r="G2407" s="17" t="n">
        <v>1</v>
      </c>
      <c r="H2407" s="17" t="n">
        <v>0</v>
      </c>
      <c r="I2407" s="17" t="n">
        <v>1</v>
      </c>
      <c r="J2407" s="17" t="n">
        <v>0</v>
      </c>
      <c r="K2407" s="17" t="n">
        <v>1</v>
      </c>
      <c r="L2407" s="17" t="n">
        <v>18</v>
      </c>
      <c r="M2407" s="17" t="n">
        <v>0</v>
      </c>
      <c r="N2407" s="17" t="n">
        <v>26</v>
      </c>
      <c r="O2407" s="17" t="n">
        <v>0</v>
      </c>
      <c r="P2407" s="17" t="n">
        <v>0</v>
      </c>
      <c r="Q2407" s="17" t="n">
        <v>0</v>
      </c>
      <c r="R2407" s="17" t="n">
        <v>0</v>
      </c>
      <c r="S2407" s="17" t="n">
        <v>0</v>
      </c>
      <c r="T2407" s="17" t="n">
        <v>0</v>
      </c>
    </row>
    <row r="2408" customFormat="false" ht="15" hidden="false" customHeight="true" outlineLevel="0" collapsed="false">
      <c r="A2408" s="17" t="s">
        <v>250</v>
      </c>
      <c r="B2408" s="17" t="s">
        <v>142</v>
      </c>
      <c r="C2408" s="17" t="s">
        <v>134</v>
      </c>
      <c r="D2408" s="17" t="s">
        <v>14446</v>
      </c>
      <c r="E2408" s="17" t="s">
        <v>243</v>
      </c>
      <c r="F2408" s="17" t="s">
        <v>158</v>
      </c>
      <c r="G2408" s="17" t="n">
        <v>1</v>
      </c>
      <c r="H2408" s="17" t="n">
        <v>1</v>
      </c>
      <c r="I2408" s="17" t="n">
        <v>1</v>
      </c>
      <c r="J2408" s="17" t="n">
        <v>1</v>
      </c>
      <c r="K2408" s="17" t="n">
        <v>1</v>
      </c>
      <c r="L2408" s="17" t="n">
        <v>312</v>
      </c>
      <c r="M2408" s="17" t="n">
        <v>290</v>
      </c>
      <c r="N2408" s="17" t="n">
        <v>353</v>
      </c>
      <c r="O2408" s="17" t="n">
        <v>53</v>
      </c>
      <c r="P2408" s="17" t="n">
        <v>0</v>
      </c>
      <c r="Q2408" s="17" t="n">
        <v>0</v>
      </c>
      <c r="R2408" s="17" t="n">
        <v>0</v>
      </c>
      <c r="S2408" s="17" t="n">
        <v>0</v>
      </c>
      <c r="T2408" s="17" t="n">
        <v>0</v>
      </c>
    </row>
    <row r="2409" customFormat="false" ht="15" hidden="false" customHeight="true" outlineLevel="0" collapsed="false">
      <c r="A2409" s="17" t="s">
        <v>250</v>
      </c>
      <c r="B2409" s="17" t="s">
        <v>142</v>
      </c>
      <c r="C2409" s="17" t="s">
        <v>134</v>
      </c>
      <c r="D2409" s="17" t="s">
        <v>14446</v>
      </c>
      <c r="E2409" s="17" t="s">
        <v>243</v>
      </c>
      <c r="F2409" s="17" t="s">
        <v>169</v>
      </c>
      <c r="G2409" s="17" t="n">
        <v>1</v>
      </c>
      <c r="H2409" s="17" t="n">
        <v>1</v>
      </c>
      <c r="I2409" s="17" t="n">
        <v>1</v>
      </c>
      <c r="J2409" s="17" t="n">
        <v>0</v>
      </c>
      <c r="K2409" s="17" t="n">
        <v>1</v>
      </c>
      <c r="L2409" s="17" t="n">
        <v>5</v>
      </c>
      <c r="M2409" s="17" t="n">
        <v>6</v>
      </c>
      <c r="N2409" s="17" t="n">
        <v>4</v>
      </c>
      <c r="O2409" s="17" t="n">
        <v>0</v>
      </c>
      <c r="P2409" s="17" t="n">
        <v>0</v>
      </c>
      <c r="Q2409" s="17" t="n">
        <v>0</v>
      </c>
      <c r="R2409" s="17" t="n">
        <v>0</v>
      </c>
      <c r="S2409" s="17" t="n">
        <v>0</v>
      </c>
      <c r="T2409" s="17" t="n">
        <v>0</v>
      </c>
    </row>
    <row r="2410" customFormat="false" ht="15" hidden="false" customHeight="true" outlineLevel="0" collapsed="false">
      <c r="A2410" s="17" t="s">
        <v>250</v>
      </c>
      <c r="B2410" s="17" t="s">
        <v>142</v>
      </c>
      <c r="C2410" s="17" t="s">
        <v>134</v>
      </c>
      <c r="D2410" s="17" t="s">
        <v>14446</v>
      </c>
      <c r="E2410" s="17" t="s">
        <v>139</v>
      </c>
      <c r="F2410" s="17" t="s">
        <v>7</v>
      </c>
      <c r="G2410" s="17" t="n">
        <v>0</v>
      </c>
      <c r="H2410" s="17" t="n">
        <v>0</v>
      </c>
      <c r="I2410" s="17" t="n">
        <v>1</v>
      </c>
      <c r="J2410" s="17" t="n">
        <v>1</v>
      </c>
      <c r="K2410" s="17" t="n">
        <v>1</v>
      </c>
      <c r="L2410" s="17" t="n">
        <v>0</v>
      </c>
      <c r="M2410" s="17" t="n">
        <v>0</v>
      </c>
      <c r="N2410" s="17" t="n">
        <v>26</v>
      </c>
      <c r="O2410" s="17" t="n">
        <v>19</v>
      </c>
      <c r="P2410" s="17" t="n">
        <v>0</v>
      </c>
      <c r="Q2410" s="17" t="n">
        <v>0</v>
      </c>
      <c r="R2410" s="17" t="n">
        <v>0</v>
      </c>
      <c r="S2410" s="17" t="n">
        <v>0</v>
      </c>
      <c r="T2410" s="17" t="n">
        <v>0</v>
      </c>
    </row>
    <row r="2411" customFormat="false" ht="15" hidden="false" customHeight="true" outlineLevel="0" collapsed="false">
      <c r="A2411" s="17" t="s">
        <v>250</v>
      </c>
      <c r="B2411" s="17" t="s">
        <v>142</v>
      </c>
      <c r="C2411" s="17" t="s">
        <v>134</v>
      </c>
      <c r="D2411" s="17" t="s">
        <v>14446</v>
      </c>
      <c r="E2411" s="17" t="s">
        <v>139</v>
      </c>
      <c r="F2411" s="17" t="s">
        <v>150</v>
      </c>
      <c r="G2411" s="17" t="n">
        <v>0</v>
      </c>
      <c r="H2411" s="17" t="n">
        <v>0</v>
      </c>
      <c r="I2411" s="17" t="n">
        <v>1</v>
      </c>
      <c r="J2411" s="17" t="n">
        <v>1</v>
      </c>
      <c r="K2411" s="17" t="n">
        <v>1</v>
      </c>
      <c r="L2411" s="17" t="n">
        <v>0</v>
      </c>
      <c r="M2411" s="17" t="n">
        <v>0</v>
      </c>
      <c r="N2411" s="17" t="n">
        <v>14</v>
      </c>
      <c r="O2411" s="17" t="n">
        <v>8</v>
      </c>
      <c r="P2411" s="17" t="n">
        <v>0</v>
      </c>
      <c r="Q2411" s="17" t="n">
        <v>0</v>
      </c>
      <c r="R2411" s="17" t="n">
        <v>0</v>
      </c>
      <c r="S2411" s="17" t="n">
        <v>0</v>
      </c>
      <c r="T2411" s="17" t="n">
        <v>0</v>
      </c>
    </row>
    <row r="2412" customFormat="false" ht="15" hidden="false" customHeight="true" outlineLevel="0" collapsed="false">
      <c r="A2412" s="17" t="s">
        <v>250</v>
      </c>
      <c r="B2412" s="17" t="s">
        <v>142</v>
      </c>
      <c r="C2412" s="17" t="s">
        <v>134</v>
      </c>
      <c r="D2412" s="17" t="s">
        <v>14446</v>
      </c>
      <c r="E2412" s="17" t="s">
        <v>139</v>
      </c>
      <c r="F2412" s="17" t="s">
        <v>158</v>
      </c>
      <c r="G2412" s="17" t="n">
        <v>0</v>
      </c>
      <c r="H2412" s="17" t="n">
        <v>0</v>
      </c>
      <c r="I2412" s="17" t="n">
        <v>1</v>
      </c>
      <c r="J2412" s="17" t="n">
        <v>1</v>
      </c>
      <c r="K2412" s="17" t="n">
        <v>1</v>
      </c>
      <c r="L2412" s="17" t="n">
        <v>0</v>
      </c>
      <c r="M2412" s="17" t="n">
        <v>0</v>
      </c>
      <c r="N2412" s="17" t="n">
        <v>12</v>
      </c>
      <c r="O2412" s="17" t="n">
        <v>11</v>
      </c>
      <c r="P2412" s="17" t="n">
        <v>0</v>
      </c>
      <c r="Q2412" s="17" t="n">
        <v>0</v>
      </c>
      <c r="R2412" s="17" t="n">
        <v>0</v>
      </c>
      <c r="S2412" s="17" t="n">
        <v>0</v>
      </c>
      <c r="T2412" s="17" t="n">
        <v>0</v>
      </c>
    </row>
    <row r="2413" customFormat="false" ht="15" hidden="false" customHeight="true" outlineLevel="0" collapsed="false">
      <c r="A2413" s="17" t="s">
        <v>1237</v>
      </c>
      <c r="B2413" s="17" t="s">
        <v>142</v>
      </c>
      <c r="C2413" s="17" t="s">
        <v>148</v>
      </c>
      <c r="D2413" s="17" t="s">
        <v>14443</v>
      </c>
      <c r="E2413" s="17" t="s">
        <v>139</v>
      </c>
      <c r="F2413" s="17" t="s">
        <v>7</v>
      </c>
      <c r="G2413" s="17" t="n">
        <v>0</v>
      </c>
      <c r="H2413" s="17" t="n">
        <v>1</v>
      </c>
      <c r="I2413" s="17" t="n">
        <v>0</v>
      </c>
      <c r="J2413" s="17" t="n">
        <v>0</v>
      </c>
      <c r="K2413" s="17" t="n">
        <v>1</v>
      </c>
      <c r="L2413" s="17" t="n">
        <v>0</v>
      </c>
      <c r="M2413" s="17" t="n">
        <v>44</v>
      </c>
      <c r="N2413" s="17" t="n">
        <v>0</v>
      </c>
      <c r="O2413" s="17" t="n">
        <v>0</v>
      </c>
      <c r="P2413" s="17" t="n">
        <v>0</v>
      </c>
      <c r="Q2413" s="17" t="n">
        <v>0</v>
      </c>
      <c r="R2413" s="17" t="n">
        <v>0</v>
      </c>
      <c r="S2413" s="17" t="n">
        <v>0</v>
      </c>
      <c r="T2413" s="17" t="n">
        <v>0</v>
      </c>
    </row>
    <row r="2414" customFormat="false" ht="15" hidden="false" customHeight="true" outlineLevel="0" collapsed="false">
      <c r="A2414" s="17" t="s">
        <v>1237</v>
      </c>
      <c r="B2414" s="17" t="s">
        <v>142</v>
      </c>
      <c r="C2414" s="17" t="s">
        <v>148</v>
      </c>
      <c r="D2414" s="17" t="s">
        <v>14443</v>
      </c>
      <c r="E2414" s="17" t="s">
        <v>139</v>
      </c>
      <c r="F2414" s="17" t="s">
        <v>150</v>
      </c>
      <c r="G2414" s="17" t="n">
        <v>0</v>
      </c>
      <c r="H2414" s="17" t="n">
        <v>1</v>
      </c>
      <c r="I2414" s="17" t="n">
        <v>0</v>
      </c>
      <c r="J2414" s="17" t="n">
        <v>0</v>
      </c>
      <c r="K2414" s="17" t="n">
        <v>1</v>
      </c>
      <c r="L2414" s="17" t="n">
        <v>0</v>
      </c>
      <c r="M2414" s="17" t="n">
        <v>21</v>
      </c>
      <c r="N2414" s="17" t="n">
        <v>0</v>
      </c>
      <c r="O2414" s="17" t="n">
        <v>0</v>
      </c>
      <c r="P2414" s="17" t="n">
        <v>0</v>
      </c>
      <c r="Q2414" s="17" t="n">
        <v>0</v>
      </c>
      <c r="R2414" s="17" t="n">
        <v>0</v>
      </c>
      <c r="S2414" s="17" t="n">
        <v>0</v>
      </c>
      <c r="T2414" s="17" t="n">
        <v>0</v>
      </c>
    </row>
    <row r="2415" customFormat="false" ht="15" hidden="false" customHeight="true" outlineLevel="0" collapsed="false">
      <c r="A2415" s="17" t="s">
        <v>1237</v>
      </c>
      <c r="B2415" s="17" t="s">
        <v>142</v>
      </c>
      <c r="C2415" s="17" t="s">
        <v>148</v>
      </c>
      <c r="D2415" s="17" t="s">
        <v>14443</v>
      </c>
      <c r="E2415" s="17" t="s">
        <v>139</v>
      </c>
      <c r="F2415" s="17" t="s">
        <v>158</v>
      </c>
      <c r="G2415" s="17" t="n">
        <v>0</v>
      </c>
      <c r="H2415" s="17" t="n">
        <v>1</v>
      </c>
      <c r="I2415" s="17" t="n">
        <v>0</v>
      </c>
      <c r="J2415" s="17" t="n">
        <v>0</v>
      </c>
      <c r="K2415" s="17" t="n">
        <v>1</v>
      </c>
      <c r="L2415" s="17" t="n">
        <v>0</v>
      </c>
      <c r="M2415" s="17" t="n">
        <v>23</v>
      </c>
      <c r="N2415" s="17" t="n">
        <v>0</v>
      </c>
      <c r="O2415" s="17" t="n">
        <v>0</v>
      </c>
      <c r="P2415" s="17" t="n">
        <v>0</v>
      </c>
      <c r="Q2415" s="17" t="n">
        <v>0</v>
      </c>
      <c r="R2415" s="17" t="n">
        <v>0</v>
      </c>
      <c r="S2415" s="17" t="n">
        <v>0</v>
      </c>
      <c r="T2415" s="17" t="n">
        <v>0</v>
      </c>
    </row>
    <row r="2416" customFormat="false" ht="15" hidden="false" customHeight="true" outlineLevel="0" collapsed="false">
      <c r="A2416" s="17" t="s">
        <v>1237</v>
      </c>
      <c r="B2416" s="17" t="s">
        <v>142</v>
      </c>
      <c r="C2416" s="17" t="s">
        <v>217</v>
      </c>
      <c r="D2416" s="17" t="s">
        <v>235</v>
      </c>
      <c r="E2416" s="17" t="s">
        <v>243</v>
      </c>
      <c r="F2416" s="17" t="s">
        <v>7</v>
      </c>
      <c r="G2416" s="17" t="n">
        <v>1</v>
      </c>
      <c r="H2416" s="17" t="n">
        <v>1</v>
      </c>
      <c r="I2416" s="17" t="n">
        <v>1</v>
      </c>
      <c r="J2416" s="17" t="n">
        <v>1</v>
      </c>
      <c r="K2416" s="17" t="n">
        <v>1</v>
      </c>
      <c r="L2416" s="17" t="n">
        <v>180</v>
      </c>
      <c r="M2416" s="17" t="n">
        <v>285</v>
      </c>
      <c r="N2416" s="17" t="n">
        <v>175</v>
      </c>
      <c r="O2416" s="17" t="n">
        <v>134</v>
      </c>
      <c r="P2416" s="17" t="n">
        <v>0</v>
      </c>
      <c r="Q2416" s="17" t="n">
        <v>0</v>
      </c>
      <c r="R2416" s="17" t="n">
        <v>0</v>
      </c>
      <c r="S2416" s="17" t="n">
        <v>0</v>
      </c>
      <c r="T2416" s="17" t="n">
        <v>0</v>
      </c>
    </row>
    <row r="2417" customFormat="false" ht="15" hidden="false" customHeight="true" outlineLevel="0" collapsed="false">
      <c r="A2417" s="17" t="s">
        <v>1237</v>
      </c>
      <c r="B2417" s="17" t="s">
        <v>142</v>
      </c>
      <c r="C2417" s="17" t="s">
        <v>217</v>
      </c>
      <c r="D2417" s="17" t="s">
        <v>235</v>
      </c>
      <c r="E2417" s="17" t="s">
        <v>243</v>
      </c>
      <c r="F2417" s="17" t="s">
        <v>140</v>
      </c>
      <c r="G2417" s="17" t="n">
        <v>1</v>
      </c>
      <c r="H2417" s="17" t="n">
        <v>1</v>
      </c>
      <c r="I2417" s="17" t="n">
        <v>1</v>
      </c>
      <c r="J2417" s="17" t="n">
        <v>1</v>
      </c>
      <c r="K2417" s="17" t="n">
        <v>1</v>
      </c>
      <c r="L2417" s="17" t="n">
        <v>1</v>
      </c>
      <c r="M2417" s="17" t="n">
        <v>32</v>
      </c>
      <c r="N2417" s="17" t="n">
        <v>8</v>
      </c>
      <c r="O2417" s="17" t="n">
        <v>9</v>
      </c>
      <c r="P2417" s="17" t="n">
        <v>0</v>
      </c>
      <c r="Q2417" s="17" t="n">
        <v>0</v>
      </c>
      <c r="R2417" s="17" t="n">
        <v>0</v>
      </c>
      <c r="S2417" s="17" t="n">
        <v>0</v>
      </c>
      <c r="T2417" s="17" t="n">
        <v>0</v>
      </c>
    </row>
    <row r="2418" customFormat="false" ht="15" hidden="false" customHeight="true" outlineLevel="0" collapsed="false">
      <c r="A2418" s="17" t="s">
        <v>1237</v>
      </c>
      <c r="B2418" s="17" t="s">
        <v>142</v>
      </c>
      <c r="C2418" s="17" t="s">
        <v>217</v>
      </c>
      <c r="D2418" s="17" t="s">
        <v>235</v>
      </c>
      <c r="E2418" s="17" t="s">
        <v>243</v>
      </c>
      <c r="F2418" s="17" t="s">
        <v>144</v>
      </c>
      <c r="G2418" s="17" t="n">
        <v>1</v>
      </c>
      <c r="H2418" s="17" t="n">
        <v>0</v>
      </c>
      <c r="I2418" s="17" t="n">
        <v>0</v>
      </c>
      <c r="J2418" s="17" t="n">
        <v>0</v>
      </c>
      <c r="K2418" s="17" t="n">
        <v>1</v>
      </c>
      <c r="L2418" s="17" t="n">
        <v>2</v>
      </c>
      <c r="M2418" s="17" t="n">
        <v>0</v>
      </c>
      <c r="N2418" s="17" t="n">
        <v>0</v>
      </c>
      <c r="O2418" s="17" t="n">
        <v>0</v>
      </c>
      <c r="P2418" s="17" t="n">
        <v>0</v>
      </c>
      <c r="Q2418" s="17" t="n">
        <v>0</v>
      </c>
      <c r="R2418" s="17" t="n">
        <v>0</v>
      </c>
      <c r="S2418" s="17" t="n">
        <v>0</v>
      </c>
      <c r="T2418" s="17" t="n">
        <v>0</v>
      </c>
    </row>
    <row r="2419" customFormat="false" ht="15" hidden="false" customHeight="true" outlineLevel="0" collapsed="false">
      <c r="A2419" s="17" t="s">
        <v>1237</v>
      </c>
      <c r="B2419" s="17" t="s">
        <v>142</v>
      </c>
      <c r="C2419" s="17" t="s">
        <v>217</v>
      </c>
      <c r="D2419" s="17" t="s">
        <v>235</v>
      </c>
      <c r="E2419" s="17" t="s">
        <v>243</v>
      </c>
      <c r="F2419" s="17" t="s">
        <v>150</v>
      </c>
      <c r="G2419" s="17" t="n">
        <v>1</v>
      </c>
      <c r="H2419" s="17" t="n">
        <v>1</v>
      </c>
      <c r="I2419" s="17" t="n">
        <v>1</v>
      </c>
      <c r="J2419" s="17" t="n">
        <v>1</v>
      </c>
      <c r="K2419" s="17" t="n">
        <v>1</v>
      </c>
      <c r="L2419" s="17" t="n">
        <v>140</v>
      </c>
      <c r="M2419" s="17" t="n">
        <v>168</v>
      </c>
      <c r="N2419" s="17" t="n">
        <v>117</v>
      </c>
      <c r="O2419" s="17" t="n">
        <v>103</v>
      </c>
      <c r="P2419" s="17" t="n">
        <v>0</v>
      </c>
      <c r="Q2419" s="17" t="n">
        <v>0</v>
      </c>
      <c r="R2419" s="17" t="n">
        <v>0</v>
      </c>
      <c r="S2419" s="17" t="n">
        <v>0</v>
      </c>
      <c r="T2419" s="17" t="n">
        <v>0</v>
      </c>
    </row>
    <row r="2420" customFormat="false" ht="15" hidden="false" customHeight="true" outlineLevel="0" collapsed="false">
      <c r="A2420" s="17" t="s">
        <v>1237</v>
      </c>
      <c r="B2420" s="17" t="s">
        <v>142</v>
      </c>
      <c r="C2420" s="17" t="s">
        <v>217</v>
      </c>
      <c r="D2420" s="17" t="s">
        <v>235</v>
      </c>
      <c r="E2420" s="17" t="s">
        <v>243</v>
      </c>
      <c r="F2420" s="17" t="s">
        <v>166</v>
      </c>
      <c r="G2420" s="17" t="n">
        <v>0</v>
      </c>
      <c r="H2420" s="17" t="n">
        <v>1</v>
      </c>
      <c r="I2420" s="17" t="n">
        <v>0</v>
      </c>
      <c r="J2420" s="17" t="n">
        <v>0</v>
      </c>
      <c r="K2420" s="17" t="n">
        <v>1</v>
      </c>
      <c r="L2420" s="17" t="n">
        <v>0</v>
      </c>
      <c r="M2420" s="17" t="n">
        <v>13</v>
      </c>
      <c r="N2420" s="17" t="n">
        <v>0</v>
      </c>
      <c r="O2420" s="17" t="n">
        <v>0</v>
      </c>
      <c r="P2420" s="17" t="n">
        <v>0</v>
      </c>
      <c r="Q2420" s="17" t="n">
        <v>0</v>
      </c>
      <c r="R2420" s="17" t="n">
        <v>0</v>
      </c>
      <c r="S2420" s="17" t="n">
        <v>0</v>
      </c>
      <c r="T2420" s="17" t="n">
        <v>0</v>
      </c>
    </row>
    <row r="2421" customFormat="false" ht="15" hidden="false" customHeight="true" outlineLevel="0" collapsed="false">
      <c r="A2421" s="17" t="s">
        <v>1237</v>
      </c>
      <c r="B2421" s="17" t="s">
        <v>142</v>
      </c>
      <c r="C2421" s="17" t="s">
        <v>217</v>
      </c>
      <c r="D2421" s="17" t="s">
        <v>235</v>
      </c>
      <c r="E2421" s="17" t="s">
        <v>243</v>
      </c>
      <c r="F2421" s="17" t="s">
        <v>158</v>
      </c>
      <c r="G2421" s="17" t="n">
        <v>1</v>
      </c>
      <c r="H2421" s="17" t="n">
        <v>1</v>
      </c>
      <c r="I2421" s="17" t="n">
        <v>1</v>
      </c>
      <c r="J2421" s="17" t="n">
        <v>1</v>
      </c>
      <c r="K2421" s="17" t="n">
        <v>1</v>
      </c>
      <c r="L2421" s="17" t="n">
        <v>37</v>
      </c>
      <c r="M2421" s="17" t="n">
        <v>72</v>
      </c>
      <c r="N2421" s="17" t="n">
        <v>50</v>
      </c>
      <c r="O2421" s="17" t="n">
        <v>22</v>
      </c>
      <c r="P2421" s="17" t="n">
        <v>0</v>
      </c>
      <c r="Q2421" s="17" t="n">
        <v>0</v>
      </c>
      <c r="R2421" s="17" t="n">
        <v>0</v>
      </c>
      <c r="S2421" s="17" t="n">
        <v>0</v>
      </c>
      <c r="T2421" s="17" t="n">
        <v>0</v>
      </c>
    </row>
    <row r="2422" customFormat="false" ht="15" hidden="false" customHeight="true" outlineLevel="0" collapsed="false">
      <c r="A2422" s="17" t="s">
        <v>1237</v>
      </c>
      <c r="B2422" s="17" t="s">
        <v>142</v>
      </c>
      <c r="C2422" s="17" t="s">
        <v>217</v>
      </c>
      <c r="D2422" s="17" t="s">
        <v>235</v>
      </c>
      <c r="E2422" s="17" t="s">
        <v>243</v>
      </c>
      <c r="F2422" s="17" t="s">
        <v>169</v>
      </c>
      <c r="G2422" s="17" t="n">
        <v>0</v>
      </c>
      <c r="H2422" s="17" t="n">
        <v>0</v>
      </c>
      <c r="I2422" s="17" t="n">
        <v>1</v>
      </c>
      <c r="J2422" s="17" t="n">
        <v>0</v>
      </c>
      <c r="K2422" s="17" t="n">
        <v>1</v>
      </c>
      <c r="L2422" s="17" t="n">
        <v>0</v>
      </c>
      <c r="M2422" s="17" t="n">
        <v>0</v>
      </c>
      <c r="N2422" s="17" t="n">
        <v>0</v>
      </c>
      <c r="O2422" s="17" t="n">
        <v>0</v>
      </c>
      <c r="P2422" s="17" t="n">
        <v>0</v>
      </c>
      <c r="Q2422" s="17" t="n">
        <v>0</v>
      </c>
      <c r="R2422" s="17" t="n">
        <v>0</v>
      </c>
      <c r="S2422" s="17" t="n">
        <v>0</v>
      </c>
      <c r="T2422" s="17" t="n">
        <v>0</v>
      </c>
    </row>
    <row r="2423" customFormat="false" ht="15" hidden="false" customHeight="true" outlineLevel="0" collapsed="false">
      <c r="A2423" s="17" t="s">
        <v>1237</v>
      </c>
      <c r="B2423" s="17" t="s">
        <v>142</v>
      </c>
      <c r="C2423" s="17" t="s">
        <v>217</v>
      </c>
      <c r="D2423" s="17" t="s">
        <v>235</v>
      </c>
      <c r="E2423" s="17" t="s">
        <v>139</v>
      </c>
      <c r="F2423" s="17" t="s">
        <v>7</v>
      </c>
      <c r="G2423" s="17" t="n">
        <v>2</v>
      </c>
      <c r="H2423" s="17" t="n">
        <v>2</v>
      </c>
      <c r="I2423" s="17" t="n">
        <v>2</v>
      </c>
      <c r="J2423" s="17" t="n">
        <v>1</v>
      </c>
      <c r="K2423" s="17" t="n">
        <v>2</v>
      </c>
      <c r="L2423" s="17" t="n">
        <v>28</v>
      </c>
      <c r="M2423" s="17" t="n">
        <v>156</v>
      </c>
      <c r="N2423" s="17" t="n">
        <v>104</v>
      </c>
      <c r="O2423" s="17" t="n">
        <v>21</v>
      </c>
      <c r="P2423" s="17" t="n">
        <v>0</v>
      </c>
      <c r="Q2423" s="17" t="n">
        <v>0</v>
      </c>
      <c r="R2423" s="17" t="n">
        <v>0</v>
      </c>
      <c r="S2423" s="17" t="n">
        <v>0</v>
      </c>
      <c r="T2423" s="17" t="n">
        <v>0</v>
      </c>
    </row>
    <row r="2424" customFormat="false" ht="15" hidden="false" customHeight="true" outlineLevel="0" collapsed="false">
      <c r="A2424" s="17" t="s">
        <v>1237</v>
      </c>
      <c r="B2424" s="17" t="s">
        <v>142</v>
      </c>
      <c r="C2424" s="17" t="s">
        <v>217</v>
      </c>
      <c r="D2424" s="17" t="s">
        <v>235</v>
      </c>
      <c r="E2424" s="17" t="s">
        <v>139</v>
      </c>
      <c r="F2424" s="17" t="s">
        <v>150</v>
      </c>
      <c r="G2424" s="17" t="n">
        <v>2</v>
      </c>
      <c r="H2424" s="17" t="n">
        <v>2</v>
      </c>
      <c r="I2424" s="17" t="n">
        <v>2</v>
      </c>
      <c r="J2424" s="17" t="n">
        <v>1</v>
      </c>
      <c r="K2424" s="17" t="n">
        <v>2</v>
      </c>
      <c r="L2424" s="17" t="n">
        <v>28</v>
      </c>
      <c r="M2424" s="17" t="n">
        <v>154</v>
      </c>
      <c r="N2424" s="17" t="n">
        <v>93</v>
      </c>
      <c r="O2424" s="17" t="n">
        <v>21</v>
      </c>
      <c r="P2424" s="17" t="n">
        <v>0</v>
      </c>
      <c r="Q2424" s="17" t="n">
        <v>0</v>
      </c>
      <c r="R2424" s="17" t="n">
        <v>0</v>
      </c>
      <c r="S2424" s="17" t="n">
        <v>0</v>
      </c>
      <c r="T2424" s="17" t="n">
        <v>0</v>
      </c>
    </row>
    <row r="2425" customFormat="false" ht="15" hidden="false" customHeight="true" outlineLevel="0" collapsed="false">
      <c r="A2425" s="17" t="s">
        <v>1237</v>
      </c>
      <c r="B2425" s="17" t="s">
        <v>142</v>
      </c>
      <c r="C2425" s="17" t="s">
        <v>217</v>
      </c>
      <c r="D2425" s="17" t="s">
        <v>235</v>
      </c>
      <c r="E2425" s="17" t="s">
        <v>139</v>
      </c>
      <c r="F2425" s="17" t="s">
        <v>158</v>
      </c>
      <c r="G2425" s="17" t="n">
        <v>0</v>
      </c>
      <c r="H2425" s="17" t="n">
        <v>1</v>
      </c>
      <c r="I2425" s="17" t="n">
        <v>2</v>
      </c>
      <c r="J2425" s="17" t="n">
        <v>0</v>
      </c>
      <c r="K2425" s="17" t="n">
        <v>2</v>
      </c>
      <c r="L2425" s="17" t="n">
        <v>0</v>
      </c>
      <c r="M2425" s="17" t="n">
        <v>2</v>
      </c>
      <c r="N2425" s="17" t="n">
        <v>11</v>
      </c>
      <c r="O2425" s="17" t="n">
        <v>0</v>
      </c>
      <c r="P2425" s="17" t="n">
        <v>0</v>
      </c>
      <c r="Q2425" s="17" t="n">
        <v>0</v>
      </c>
      <c r="R2425" s="17" t="n">
        <v>0</v>
      </c>
      <c r="S2425" s="17" t="n">
        <v>0</v>
      </c>
      <c r="T2425" s="17" t="n">
        <v>0</v>
      </c>
    </row>
    <row r="2426" customFormat="false" ht="15" hidden="false" customHeight="true" outlineLevel="0" collapsed="false">
      <c r="A2426" s="17" t="s">
        <v>1237</v>
      </c>
      <c r="B2426" s="17" t="s">
        <v>142</v>
      </c>
      <c r="C2426" s="17" t="s">
        <v>217</v>
      </c>
      <c r="D2426" s="17" t="s">
        <v>218</v>
      </c>
      <c r="E2426" s="17" t="s">
        <v>243</v>
      </c>
      <c r="F2426" s="17" t="s">
        <v>7</v>
      </c>
      <c r="G2426" s="17" t="n">
        <v>2</v>
      </c>
      <c r="H2426" s="17" t="n">
        <v>2</v>
      </c>
      <c r="I2426" s="17" t="n">
        <v>2</v>
      </c>
      <c r="J2426" s="17" t="n">
        <v>2</v>
      </c>
      <c r="K2426" s="17" t="n">
        <v>2</v>
      </c>
      <c r="L2426" s="17" t="n">
        <v>492</v>
      </c>
      <c r="M2426" s="17" t="n">
        <v>898</v>
      </c>
      <c r="N2426" s="17" t="n">
        <v>1336</v>
      </c>
      <c r="O2426" s="17" t="n">
        <v>261</v>
      </c>
      <c r="P2426" s="17" t="n">
        <v>0</v>
      </c>
      <c r="Q2426" s="17" t="n">
        <v>0</v>
      </c>
      <c r="R2426" s="17" t="n">
        <v>0</v>
      </c>
      <c r="S2426" s="17" t="n">
        <v>0</v>
      </c>
      <c r="T2426" s="17" t="n">
        <v>0</v>
      </c>
    </row>
    <row r="2427" customFormat="false" ht="15" hidden="false" customHeight="true" outlineLevel="0" collapsed="false">
      <c r="A2427" s="17" t="s">
        <v>1237</v>
      </c>
      <c r="B2427" s="17" t="s">
        <v>142</v>
      </c>
      <c r="C2427" s="17" t="s">
        <v>217</v>
      </c>
      <c r="D2427" s="17" t="s">
        <v>218</v>
      </c>
      <c r="E2427" s="17" t="s">
        <v>243</v>
      </c>
      <c r="F2427" s="17" t="s">
        <v>140</v>
      </c>
      <c r="G2427" s="17" t="n">
        <v>0</v>
      </c>
      <c r="H2427" s="17" t="n">
        <v>1</v>
      </c>
      <c r="I2427" s="17" t="n">
        <v>1</v>
      </c>
      <c r="J2427" s="17" t="n">
        <v>1</v>
      </c>
      <c r="K2427" s="17" t="n">
        <v>1</v>
      </c>
      <c r="L2427" s="17" t="n">
        <v>0</v>
      </c>
      <c r="M2427" s="17" t="n">
        <v>85</v>
      </c>
      <c r="N2427" s="17" t="n">
        <v>97</v>
      </c>
      <c r="O2427" s="17" t="n">
        <v>2</v>
      </c>
      <c r="P2427" s="17" t="n">
        <v>0</v>
      </c>
      <c r="Q2427" s="17" t="n">
        <v>0</v>
      </c>
      <c r="R2427" s="17" t="n">
        <v>0</v>
      </c>
      <c r="S2427" s="17" t="n">
        <v>0</v>
      </c>
      <c r="T2427" s="17" t="n">
        <v>0</v>
      </c>
    </row>
    <row r="2428" customFormat="false" ht="15" hidden="false" customHeight="true" outlineLevel="0" collapsed="false">
      <c r="A2428" s="17" t="s">
        <v>1237</v>
      </c>
      <c r="B2428" s="17" t="s">
        <v>142</v>
      </c>
      <c r="C2428" s="17" t="s">
        <v>217</v>
      </c>
      <c r="D2428" s="17" t="s">
        <v>218</v>
      </c>
      <c r="E2428" s="17" t="s">
        <v>243</v>
      </c>
      <c r="F2428" s="17" t="s">
        <v>150</v>
      </c>
      <c r="G2428" s="17" t="n">
        <v>2</v>
      </c>
      <c r="H2428" s="17" t="n">
        <v>2</v>
      </c>
      <c r="I2428" s="17" t="n">
        <v>2</v>
      </c>
      <c r="J2428" s="17" t="n">
        <v>2</v>
      </c>
      <c r="K2428" s="17" t="n">
        <v>2</v>
      </c>
      <c r="L2428" s="17" t="n">
        <v>378</v>
      </c>
      <c r="M2428" s="17" t="n">
        <v>763</v>
      </c>
      <c r="N2428" s="17" t="n">
        <v>1071</v>
      </c>
      <c r="O2428" s="17" t="n">
        <v>244</v>
      </c>
      <c r="P2428" s="17" t="n">
        <v>0</v>
      </c>
      <c r="Q2428" s="17" t="n">
        <v>0</v>
      </c>
      <c r="R2428" s="17" t="n">
        <v>0</v>
      </c>
      <c r="S2428" s="17" t="n">
        <v>0</v>
      </c>
      <c r="T2428" s="17" t="n">
        <v>0</v>
      </c>
    </row>
    <row r="2429" customFormat="false" ht="15" hidden="false" customHeight="true" outlineLevel="0" collapsed="false">
      <c r="A2429" s="17" t="s">
        <v>1237</v>
      </c>
      <c r="B2429" s="17" t="s">
        <v>142</v>
      </c>
      <c r="C2429" s="17" t="s">
        <v>217</v>
      </c>
      <c r="D2429" s="17" t="s">
        <v>218</v>
      </c>
      <c r="E2429" s="17" t="s">
        <v>243</v>
      </c>
      <c r="F2429" s="17" t="s">
        <v>166</v>
      </c>
      <c r="G2429" s="17" t="n">
        <v>0</v>
      </c>
      <c r="H2429" s="17" t="n">
        <v>0</v>
      </c>
      <c r="I2429" s="17" t="n">
        <v>1</v>
      </c>
      <c r="J2429" s="17" t="n">
        <v>0</v>
      </c>
      <c r="K2429" s="17" t="n">
        <v>1</v>
      </c>
      <c r="L2429" s="17" t="n">
        <v>0</v>
      </c>
      <c r="M2429" s="17" t="n">
        <v>0</v>
      </c>
      <c r="N2429" s="17" t="n">
        <v>92</v>
      </c>
      <c r="O2429" s="17" t="n">
        <v>0</v>
      </c>
      <c r="P2429" s="17" t="n">
        <v>0</v>
      </c>
      <c r="Q2429" s="17" t="n">
        <v>0</v>
      </c>
      <c r="R2429" s="17" t="n">
        <v>0</v>
      </c>
      <c r="S2429" s="17" t="n">
        <v>0</v>
      </c>
      <c r="T2429" s="17" t="n">
        <v>0</v>
      </c>
    </row>
    <row r="2430" customFormat="false" ht="15" hidden="false" customHeight="true" outlineLevel="0" collapsed="false">
      <c r="A2430" s="17" t="s">
        <v>1237</v>
      </c>
      <c r="B2430" s="17" t="s">
        <v>142</v>
      </c>
      <c r="C2430" s="17" t="s">
        <v>217</v>
      </c>
      <c r="D2430" s="17" t="s">
        <v>218</v>
      </c>
      <c r="E2430" s="17" t="s">
        <v>243</v>
      </c>
      <c r="F2430" s="17" t="s">
        <v>158</v>
      </c>
      <c r="G2430" s="17" t="n">
        <v>2</v>
      </c>
      <c r="H2430" s="17" t="n">
        <v>2</v>
      </c>
      <c r="I2430" s="17" t="n">
        <v>2</v>
      </c>
      <c r="J2430" s="17" t="n">
        <v>1</v>
      </c>
      <c r="K2430" s="17" t="n">
        <v>2</v>
      </c>
      <c r="L2430" s="17" t="n">
        <v>74</v>
      </c>
      <c r="M2430" s="17" t="n">
        <v>42</v>
      </c>
      <c r="N2430" s="17" t="n">
        <v>52</v>
      </c>
      <c r="O2430" s="17" t="n">
        <v>13</v>
      </c>
      <c r="P2430" s="17" t="n">
        <v>0</v>
      </c>
      <c r="Q2430" s="17" t="n">
        <v>0</v>
      </c>
      <c r="R2430" s="17" t="n">
        <v>0</v>
      </c>
      <c r="S2430" s="17" t="n">
        <v>0</v>
      </c>
      <c r="T2430" s="17" t="n">
        <v>0</v>
      </c>
    </row>
    <row r="2431" customFormat="false" ht="15" hidden="false" customHeight="true" outlineLevel="0" collapsed="false">
      <c r="A2431" s="17" t="s">
        <v>1237</v>
      </c>
      <c r="B2431" s="17" t="s">
        <v>142</v>
      </c>
      <c r="C2431" s="17" t="s">
        <v>217</v>
      </c>
      <c r="D2431" s="17" t="s">
        <v>218</v>
      </c>
      <c r="E2431" s="17" t="s">
        <v>243</v>
      </c>
      <c r="F2431" s="17" t="s">
        <v>169</v>
      </c>
      <c r="G2431" s="17" t="n">
        <v>1</v>
      </c>
      <c r="H2431" s="17" t="n">
        <v>1</v>
      </c>
      <c r="I2431" s="17" t="n">
        <v>1</v>
      </c>
      <c r="J2431" s="17" t="n">
        <v>1</v>
      </c>
      <c r="K2431" s="17" t="n">
        <v>2</v>
      </c>
      <c r="L2431" s="17" t="n">
        <v>40</v>
      </c>
      <c r="M2431" s="17" t="n">
        <v>8</v>
      </c>
      <c r="N2431" s="17" t="n">
        <v>24</v>
      </c>
      <c r="O2431" s="17" t="n">
        <v>2</v>
      </c>
      <c r="P2431" s="17" t="n">
        <v>0</v>
      </c>
      <c r="Q2431" s="17" t="n">
        <v>0</v>
      </c>
      <c r="R2431" s="17" t="n">
        <v>0</v>
      </c>
      <c r="S2431" s="17" t="n">
        <v>0</v>
      </c>
      <c r="T2431" s="17" t="n">
        <v>0</v>
      </c>
    </row>
    <row r="2432" customFormat="false" ht="15" hidden="false" customHeight="true" outlineLevel="0" collapsed="false">
      <c r="A2432" s="17" t="s">
        <v>1237</v>
      </c>
      <c r="B2432" s="17" t="s">
        <v>142</v>
      </c>
      <c r="C2432" s="17" t="s">
        <v>217</v>
      </c>
      <c r="D2432" s="17" t="s">
        <v>218</v>
      </c>
      <c r="E2432" s="17" t="s">
        <v>139</v>
      </c>
      <c r="F2432" s="17" t="s">
        <v>7</v>
      </c>
      <c r="G2432" s="17" t="n">
        <v>1</v>
      </c>
      <c r="H2432" s="17" t="n">
        <v>0</v>
      </c>
      <c r="I2432" s="17" t="n">
        <v>0</v>
      </c>
      <c r="J2432" s="17" t="n">
        <v>0</v>
      </c>
      <c r="K2432" s="17" t="n">
        <v>1</v>
      </c>
      <c r="L2432" s="17" t="n">
        <v>25</v>
      </c>
      <c r="M2432" s="17" t="n">
        <v>0</v>
      </c>
      <c r="N2432" s="17" t="n">
        <v>0</v>
      </c>
      <c r="O2432" s="17" t="n">
        <v>0</v>
      </c>
      <c r="P2432" s="17" t="n">
        <v>0</v>
      </c>
      <c r="Q2432" s="17" t="n">
        <v>0</v>
      </c>
      <c r="R2432" s="17" t="n">
        <v>0</v>
      </c>
      <c r="S2432" s="17" t="n">
        <v>0</v>
      </c>
      <c r="T2432" s="17" t="n">
        <v>0</v>
      </c>
    </row>
    <row r="2433" customFormat="false" ht="15" hidden="false" customHeight="true" outlineLevel="0" collapsed="false">
      <c r="A2433" s="17" t="s">
        <v>1237</v>
      </c>
      <c r="B2433" s="17" t="s">
        <v>142</v>
      </c>
      <c r="C2433" s="17" t="s">
        <v>217</v>
      </c>
      <c r="D2433" s="17" t="s">
        <v>218</v>
      </c>
      <c r="E2433" s="17" t="s">
        <v>139</v>
      </c>
      <c r="F2433" s="17" t="s">
        <v>150</v>
      </c>
      <c r="G2433" s="17" t="n">
        <v>1</v>
      </c>
      <c r="H2433" s="17" t="n">
        <v>0</v>
      </c>
      <c r="I2433" s="17" t="n">
        <v>0</v>
      </c>
      <c r="J2433" s="17" t="n">
        <v>0</v>
      </c>
      <c r="K2433" s="17" t="n">
        <v>1</v>
      </c>
      <c r="L2433" s="17" t="n">
        <v>21</v>
      </c>
      <c r="M2433" s="17" t="n">
        <v>0</v>
      </c>
      <c r="N2433" s="17" t="n">
        <v>0</v>
      </c>
      <c r="O2433" s="17" t="n">
        <v>0</v>
      </c>
      <c r="P2433" s="17" t="n">
        <v>0</v>
      </c>
      <c r="Q2433" s="17" t="n">
        <v>0</v>
      </c>
      <c r="R2433" s="17" t="n">
        <v>0</v>
      </c>
      <c r="S2433" s="17" t="n">
        <v>0</v>
      </c>
      <c r="T2433" s="17" t="n">
        <v>0</v>
      </c>
    </row>
    <row r="2434" customFormat="false" ht="15" hidden="false" customHeight="true" outlineLevel="0" collapsed="false">
      <c r="A2434" s="17" t="s">
        <v>1237</v>
      </c>
      <c r="B2434" s="17" t="s">
        <v>142</v>
      </c>
      <c r="C2434" s="17" t="s">
        <v>217</v>
      </c>
      <c r="D2434" s="17" t="s">
        <v>218</v>
      </c>
      <c r="E2434" s="17" t="s">
        <v>139</v>
      </c>
      <c r="F2434" s="17" t="s">
        <v>158</v>
      </c>
      <c r="G2434" s="17" t="n">
        <v>1</v>
      </c>
      <c r="H2434" s="17" t="n">
        <v>0</v>
      </c>
      <c r="I2434" s="17" t="n">
        <v>0</v>
      </c>
      <c r="J2434" s="17" t="n">
        <v>0</v>
      </c>
      <c r="K2434" s="17" t="n">
        <v>1</v>
      </c>
      <c r="L2434" s="17" t="n">
        <v>4</v>
      </c>
      <c r="M2434" s="17" t="n">
        <v>0</v>
      </c>
      <c r="N2434" s="17" t="n">
        <v>0</v>
      </c>
      <c r="O2434" s="17" t="n">
        <v>0</v>
      </c>
      <c r="P2434" s="17" t="n">
        <v>0</v>
      </c>
      <c r="Q2434" s="17" t="n">
        <v>0</v>
      </c>
      <c r="R2434" s="17" t="n">
        <v>0</v>
      </c>
      <c r="S2434" s="17" t="n">
        <v>0</v>
      </c>
      <c r="T2434" s="17" t="n">
        <v>0</v>
      </c>
    </row>
    <row r="2435" customFormat="false" ht="15" hidden="false" customHeight="true" outlineLevel="0" collapsed="false">
      <c r="A2435" s="17" t="s">
        <v>1237</v>
      </c>
      <c r="B2435" s="17" t="s">
        <v>142</v>
      </c>
      <c r="C2435" s="17" t="s">
        <v>217</v>
      </c>
      <c r="D2435" s="17" t="s">
        <v>274</v>
      </c>
      <c r="E2435" s="17" t="s">
        <v>243</v>
      </c>
      <c r="F2435" s="17" t="s">
        <v>7</v>
      </c>
      <c r="G2435" s="17" t="n">
        <v>1</v>
      </c>
      <c r="H2435" s="17" t="n">
        <v>1</v>
      </c>
      <c r="I2435" s="17" t="n">
        <v>1</v>
      </c>
      <c r="J2435" s="17" t="n">
        <v>1</v>
      </c>
      <c r="K2435" s="17" t="n">
        <v>1</v>
      </c>
      <c r="L2435" s="17" t="n">
        <v>603</v>
      </c>
      <c r="M2435" s="17" t="n">
        <v>912</v>
      </c>
      <c r="N2435" s="17" t="n">
        <v>678</v>
      </c>
      <c r="O2435" s="17" t="n">
        <v>180</v>
      </c>
      <c r="P2435" s="17" t="n">
        <v>0</v>
      </c>
      <c r="Q2435" s="17" t="n">
        <v>0</v>
      </c>
      <c r="R2435" s="17" t="n">
        <v>0</v>
      </c>
      <c r="S2435" s="17" t="n">
        <v>0</v>
      </c>
      <c r="T2435" s="17" t="n">
        <v>0</v>
      </c>
    </row>
    <row r="2436" customFormat="false" ht="15" hidden="false" customHeight="true" outlineLevel="0" collapsed="false">
      <c r="A2436" s="17" t="s">
        <v>1237</v>
      </c>
      <c r="B2436" s="17" t="s">
        <v>142</v>
      </c>
      <c r="C2436" s="17" t="s">
        <v>217</v>
      </c>
      <c r="D2436" s="17" t="s">
        <v>274</v>
      </c>
      <c r="E2436" s="17" t="s">
        <v>243</v>
      </c>
      <c r="F2436" s="17" t="s">
        <v>140</v>
      </c>
      <c r="G2436" s="17" t="n">
        <v>1</v>
      </c>
      <c r="H2436" s="17" t="n">
        <v>1</v>
      </c>
      <c r="I2436" s="17" t="n">
        <v>1</v>
      </c>
      <c r="J2436" s="17" t="n">
        <v>1</v>
      </c>
      <c r="K2436" s="17" t="n">
        <v>1</v>
      </c>
      <c r="L2436" s="17" t="n">
        <v>38</v>
      </c>
      <c r="M2436" s="17" t="n">
        <v>22</v>
      </c>
      <c r="N2436" s="17" t="n">
        <v>65</v>
      </c>
      <c r="O2436" s="17" t="n">
        <v>2</v>
      </c>
      <c r="P2436" s="17" t="n">
        <v>0</v>
      </c>
      <c r="Q2436" s="17" t="n">
        <v>0</v>
      </c>
      <c r="R2436" s="17" t="n">
        <v>0</v>
      </c>
      <c r="S2436" s="17" t="n">
        <v>0</v>
      </c>
      <c r="T2436" s="17" t="n">
        <v>0</v>
      </c>
    </row>
    <row r="2437" customFormat="false" ht="15" hidden="false" customHeight="true" outlineLevel="0" collapsed="false">
      <c r="A2437" s="17" t="s">
        <v>1237</v>
      </c>
      <c r="B2437" s="17" t="s">
        <v>142</v>
      </c>
      <c r="C2437" s="17" t="s">
        <v>217</v>
      </c>
      <c r="D2437" s="17" t="s">
        <v>274</v>
      </c>
      <c r="E2437" s="17" t="s">
        <v>243</v>
      </c>
      <c r="F2437" s="17" t="s">
        <v>150</v>
      </c>
      <c r="G2437" s="17" t="n">
        <v>1</v>
      </c>
      <c r="H2437" s="17" t="n">
        <v>1</v>
      </c>
      <c r="I2437" s="17" t="n">
        <v>1</v>
      </c>
      <c r="J2437" s="17" t="n">
        <v>1</v>
      </c>
      <c r="K2437" s="17" t="n">
        <v>1</v>
      </c>
      <c r="L2437" s="17" t="n">
        <v>314</v>
      </c>
      <c r="M2437" s="17" t="n">
        <v>796</v>
      </c>
      <c r="N2437" s="17" t="n">
        <v>575</v>
      </c>
      <c r="O2437" s="17" t="n">
        <v>110</v>
      </c>
      <c r="P2437" s="17" t="n">
        <v>0</v>
      </c>
      <c r="Q2437" s="17" t="n">
        <v>0</v>
      </c>
      <c r="R2437" s="17" t="n">
        <v>0</v>
      </c>
      <c r="S2437" s="17" t="n">
        <v>0</v>
      </c>
      <c r="T2437" s="17" t="n">
        <v>0</v>
      </c>
    </row>
    <row r="2438" customFormat="false" ht="15" hidden="false" customHeight="true" outlineLevel="0" collapsed="false">
      <c r="A2438" s="17" t="s">
        <v>1237</v>
      </c>
      <c r="B2438" s="17" t="s">
        <v>142</v>
      </c>
      <c r="C2438" s="17" t="s">
        <v>217</v>
      </c>
      <c r="D2438" s="17" t="s">
        <v>274</v>
      </c>
      <c r="E2438" s="17" t="s">
        <v>243</v>
      </c>
      <c r="F2438" s="17" t="s">
        <v>166</v>
      </c>
      <c r="G2438" s="17" t="n">
        <v>0</v>
      </c>
      <c r="H2438" s="17" t="n">
        <v>0</v>
      </c>
      <c r="I2438" s="17" t="n">
        <v>0</v>
      </c>
      <c r="J2438" s="17" t="n">
        <v>1</v>
      </c>
      <c r="K2438" s="17" t="n">
        <v>1</v>
      </c>
      <c r="L2438" s="17" t="n">
        <v>0</v>
      </c>
      <c r="M2438" s="17" t="n">
        <v>0</v>
      </c>
      <c r="N2438" s="17" t="n">
        <v>0</v>
      </c>
      <c r="O2438" s="17" t="n">
        <v>30</v>
      </c>
      <c r="P2438" s="17" t="n">
        <v>0</v>
      </c>
      <c r="Q2438" s="17" t="n">
        <v>0</v>
      </c>
      <c r="R2438" s="17" t="n">
        <v>0</v>
      </c>
      <c r="S2438" s="17" t="n">
        <v>0</v>
      </c>
      <c r="T2438" s="17" t="n">
        <v>0</v>
      </c>
    </row>
    <row r="2439" customFormat="false" ht="15" hidden="false" customHeight="true" outlineLevel="0" collapsed="false">
      <c r="A2439" s="17" t="s">
        <v>1237</v>
      </c>
      <c r="B2439" s="17" t="s">
        <v>142</v>
      </c>
      <c r="C2439" s="17" t="s">
        <v>217</v>
      </c>
      <c r="D2439" s="17" t="s">
        <v>274</v>
      </c>
      <c r="E2439" s="17" t="s">
        <v>243</v>
      </c>
      <c r="F2439" s="17" t="s">
        <v>158</v>
      </c>
      <c r="G2439" s="17" t="n">
        <v>1</v>
      </c>
      <c r="H2439" s="17" t="n">
        <v>1</v>
      </c>
      <c r="I2439" s="17" t="n">
        <v>1</v>
      </c>
      <c r="J2439" s="17" t="n">
        <v>1</v>
      </c>
      <c r="K2439" s="17" t="n">
        <v>1</v>
      </c>
      <c r="L2439" s="17" t="n">
        <v>119</v>
      </c>
      <c r="M2439" s="17" t="n">
        <v>89</v>
      </c>
      <c r="N2439" s="17" t="n">
        <v>27</v>
      </c>
      <c r="O2439" s="17" t="n">
        <v>32</v>
      </c>
      <c r="P2439" s="17" t="n">
        <v>0</v>
      </c>
      <c r="Q2439" s="17" t="n">
        <v>0</v>
      </c>
      <c r="R2439" s="17" t="n">
        <v>0</v>
      </c>
      <c r="S2439" s="17" t="n">
        <v>0</v>
      </c>
      <c r="T2439" s="17" t="n">
        <v>0</v>
      </c>
    </row>
    <row r="2440" customFormat="false" ht="15" hidden="false" customHeight="true" outlineLevel="0" collapsed="false">
      <c r="A2440" s="17" t="s">
        <v>1237</v>
      </c>
      <c r="B2440" s="17" t="s">
        <v>142</v>
      </c>
      <c r="C2440" s="17" t="s">
        <v>217</v>
      </c>
      <c r="D2440" s="17" t="s">
        <v>274</v>
      </c>
      <c r="E2440" s="17" t="s">
        <v>243</v>
      </c>
      <c r="F2440" s="17" t="s">
        <v>169</v>
      </c>
      <c r="G2440" s="17" t="n">
        <v>1</v>
      </c>
      <c r="H2440" s="17" t="n">
        <v>1</v>
      </c>
      <c r="I2440" s="17" t="n">
        <v>1</v>
      </c>
      <c r="J2440" s="17" t="n">
        <v>1</v>
      </c>
      <c r="K2440" s="17" t="n">
        <v>1</v>
      </c>
      <c r="L2440" s="17" t="n">
        <v>132</v>
      </c>
      <c r="M2440" s="17" t="n">
        <v>5</v>
      </c>
      <c r="N2440" s="17" t="n">
        <v>11</v>
      </c>
      <c r="O2440" s="17" t="n">
        <v>6</v>
      </c>
      <c r="P2440" s="17" t="n">
        <v>0</v>
      </c>
      <c r="Q2440" s="17" t="n">
        <v>0</v>
      </c>
      <c r="R2440" s="17" t="n">
        <v>0</v>
      </c>
      <c r="S2440" s="17" t="n">
        <v>0</v>
      </c>
      <c r="T2440" s="17" t="n">
        <v>0</v>
      </c>
    </row>
    <row r="2441" customFormat="false" ht="15" hidden="false" customHeight="true" outlineLevel="0" collapsed="false">
      <c r="A2441" s="17" t="s">
        <v>4992</v>
      </c>
      <c r="B2441" s="17" t="s">
        <v>142</v>
      </c>
      <c r="C2441" s="17" t="s">
        <v>134</v>
      </c>
      <c r="D2441" s="17" t="s">
        <v>460</v>
      </c>
      <c r="E2441" s="17" t="s">
        <v>139</v>
      </c>
      <c r="F2441" s="17" t="s">
        <v>7</v>
      </c>
      <c r="G2441" s="17" t="n">
        <v>0</v>
      </c>
      <c r="H2441" s="17" t="n">
        <v>0</v>
      </c>
      <c r="I2441" s="17" t="n">
        <v>1</v>
      </c>
      <c r="J2441" s="17" t="n">
        <v>1</v>
      </c>
      <c r="K2441" s="17" t="n">
        <v>1</v>
      </c>
      <c r="L2441" s="17" t="n">
        <v>0</v>
      </c>
      <c r="M2441" s="17" t="n">
        <v>0</v>
      </c>
      <c r="N2441" s="17" t="n">
        <v>25</v>
      </c>
      <c r="O2441" s="17" t="n">
        <v>107</v>
      </c>
      <c r="P2441" s="17" t="n">
        <v>0</v>
      </c>
      <c r="Q2441" s="17" t="n">
        <v>0</v>
      </c>
      <c r="R2441" s="17" t="n">
        <v>0</v>
      </c>
      <c r="S2441" s="17" t="n">
        <v>0</v>
      </c>
      <c r="T2441" s="17" t="n">
        <v>0</v>
      </c>
    </row>
    <row r="2442" customFormat="false" ht="15" hidden="false" customHeight="true" outlineLevel="0" collapsed="false">
      <c r="A2442" s="17" t="s">
        <v>4992</v>
      </c>
      <c r="B2442" s="17" t="s">
        <v>142</v>
      </c>
      <c r="C2442" s="17" t="s">
        <v>134</v>
      </c>
      <c r="D2442" s="17" t="s">
        <v>460</v>
      </c>
      <c r="E2442" s="17" t="s">
        <v>139</v>
      </c>
      <c r="F2442" s="17" t="s">
        <v>140</v>
      </c>
      <c r="G2442" s="17" t="n">
        <v>0</v>
      </c>
      <c r="H2442" s="17" t="n">
        <v>0</v>
      </c>
      <c r="I2442" s="17" t="n">
        <v>1</v>
      </c>
      <c r="J2442" s="17" t="n">
        <v>0</v>
      </c>
      <c r="K2442" s="17" t="n">
        <v>1</v>
      </c>
      <c r="L2442" s="17" t="n">
        <v>0</v>
      </c>
      <c r="M2442" s="17" t="n">
        <v>0</v>
      </c>
      <c r="N2442" s="17" t="n">
        <v>23</v>
      </c>
      <c r="O2442" s="17" t="n">
        <v>0</v>
      </c>
      <c r="P2442" s="17" t="n">
        <v>0</v>
      </c>
      <c r="Q2442" s="17" t="n">
        <v>0</v>
      </c>
      <c r="R2442" s="17" t="n">
        <v>0</v>
      </c>
      <c r="S2442" s="17" t="n">
        <v>0</v>
      </c>
      <c r="T2442" s="17" t="n">
        <v>0</v>
      </c>
    </row>
    <row r="2443" customFormat="false" ht="15" hidden="false" customHeight="true" outlineLevel="0" collapsed="false">
      <c r="A2443" s="17" t="s">
        <v>4992</v>
      </c>
      <c r="B2443" s="17" t="s">
        <v>142</v>
      </c>
      <c r="C2443" s="17" t="s">
        <v>134</v>
      </c>
      <c r="D2443" s="17" t="s">
        <v>460</v>
      </c>
      <c r="E2443" s="17" t="s">
        <v>139</v>
      </c>
      <c r="F2443" s="17" t="s">
        <v>144</v>
      </c>
      <c r="G2443" s="17" t="n">
        <v>0</v>
      </c>
      <c r="H2443" s="17" t="n">
        <v>0</v>
      </c>
      <c r="I2443" s="17" t="n">
        <v>1</v>
      </c>
      <c r="J2443" s="17" t="n">
        <v>1</v>
      </c>
      <c r="K2443" s="17" t="n">
        <v>1</v>
      </c>
      <c r="L2443" s="17" t="n">
        <v>0</v>
      </c>
      <c r="M2443" s="17" t="n">
        <v>0</v>
      </c>
      <c r="N2443" s="17" t="n">
        <v>2</v>
      </c>
      <c r="O2443" s="17" t="n">
        <v>107</v>
      </c>
      <c r="P2443" s="17" t="n">
        <v>0</v>
      </c>
      <c r="Q2443" s="17" t="n">
        <v>0</v>
      </c>
      <c r="R2443" s="17" t="n">
        <v>0</v>
      </c>
      <c r="S2443" s="17" t="n">
        <v>0</v>
      </c>
      <c r="T2443" s="17" t="n">
        <v>0</v>
      </c>
    </row>
    <row r="2444" customFormat="false" ht="15" hidden="false" customHeight="true" outlineLevel="0" collapsed="false">
      <c r="A2444" s="17" t="s">
        <v>4992</v>
      </c>
      <c r="B2444" s="17" t="s">
        <v>142</v>
      </c>
      <c r="C2444" s="17" t="s">
        <v>217</v>
      </c>
      <c r="D2444" s="17" t="s">
        <v>235</v>
      </c>
      <c r="E2444" s="17" t="s">
        <v>139</v>
      </c>
      <c r="F2444" s="17" t="s">
        <v>7</v>
      </c>
      <c r="G2444" s="17" t="n">
        <v>0</v>
      </c>
      <c r="H2444" s="17" t="n">
        <v>1</v>
      </c>
      <c r="I2444" s="17" t="n">
        <v>2</v>
      </c>
      <c r="J2444" s="17" t="n">
        <v>1</v>
      </c>
      <c r="K2444" s="17" t="n">
        <v>3</v>
      </c>
      <c r="L2444" s="17" t="n">
        <v>0</v>
      </c>
      <c r="M2444" s="17" t="n">
        <v>9</v>
      </c>
      <c r="N2444" s="17" t="n">
        <v>30</v>
      </c>
      <c r="O2444" s="17" t="n">
        <v>11</v>
      </c>
      <c r="P2444" s="17" t="n">
        <v>0</v>
      </c>
      <c r="Q2444" s="17" t="n">
        <v>0</v>
      </c>
      <c r="R2444" s="17" t="n">
        <v>0</v>
      </c>
      <c r="S2444" s="17" t="n">
        <v>0</v>
      </c>
      <c r="T2444" s="17" t="n">
        <v>0</v>
      </c>
    </row>
    <row r="2445" customFormat="false" ht="15" hidden="false" customHeight="true" outlineLevel="0" collapsed="false">
      <c r="A2445" s="17" t="s">
        <v>4992</v>
      </c>
      <c r="B2445" s="17" t="s">
        <v>142</v>
      </c>
      <c r="C2445" s="17" t="s">
        <v>217</v>
      </c>
      <c r="D2445" s="17" t="s">
        <v>235</v>
      </c>
      <c r="E2445" s="17" t="s">
        <v>139</v>
      </c>
      <c r="F2445" s="17" t="s">
        <v>150</v>
      </c>
      <c r="G2445" s="17" t="n">
        <v>0</v>
      </c>
      <c r="H2445" s="17" t="n">
        <v>1</v>
      </c>
      <c r="I2445" s="17" t="n">
        <v>2</v>
      </c>
      <c r="J2445" s="17" t="n">
        <v>1</v>
      </c>
      <c r="K2445" s="17" t="n">
        <v>3</v>
      </c>
      <c r="L2445" s="17" t="n">
        <v>0</v>
      </c>
      <c r="M2445" s="17" t="n">
        <v>1</v>
      </c>
      <c r="N2445" s="17" t="n">
        <v>21</v>
      </c>
      <c r="O2445" s="17" t="n">
        <v>11</v>
      </c>
      <c r="P2445" s="17" t="n">
        <v>0</v>
      </c>
      <c r="Q2445" s="17" t="n">
        <v>0</v>
      </c>
      <c r="R2445" s="17" t="n">
        <v>0</v>
      </c>
      <c r="S2445" s="17" t="n">
        <v>0</v>
      </c>
      <c r="T2445" s="17" t="n">
        <v>0</v>
      </c>
    </row>
    <row r="2446" customFormat="false" ht="15" hidden="false" customHeight="true" outlineLevel="0" collapsed="false">
      <c r="A2446" s="17" t="s">
        <v>4992</v>
      </c>
      <c r="B2446" s="17" t="s">
        <v>142</v>
      </c>
      <c r="C2446" s="17" t="s">
        <v>217</v>
      </c>
      <c r="D2446" s="17" t="s">
        <v>235</v>
      </c>
      <c r="E2446" s="17" t="s">
        <v>139</v>
      </c>
      <c r="F2446" s="17" t="s">
        <v>166</v>
      </c>
      <c r="G2446" s="17" t="n">
        <v>0</v>
      </c>
      <c r="H2446" s="17" t="n">
        <v>1</v>
      </c>
      <c r="I2446" s="17" t="n">
        <v>1</v>
      </c>
      <c r="J2446" s="17" t="n">
        <v>0</v>
      </c>
      <c r="K2446" s="17" t="n">
        <v>2</v>
      </c>
      <c r="L2446" s="17" t="n">
        <v>0</v>
      </c>
      <c r="M2446" s="17" t="n">
        <v>3</v>
      </c>
      <c r="N2446" s="17" t="n">
        <v>2</v>
      </c>
      <c r="O2446" s="17" t="n">
        <v>0</v>
      </c>
      <c r="P2446" s="17" t="n">
        <v>0</v>
      </c>
      <c r="Q2446" s="17" t="n">
        <v>0</v>
      </c>
      <c r="R2446" s="17" t="n">
        <v>0</v>
      </c>
      <c r="S2446" s="17" t="n">
        <v>0</v>
      </c>
      <c r="T2446" s="17" t="n">
        <v>0</v>
      </c>
    </row>
    <row r="2447" customFormat="false" ht="15" hidden="false" customHeight="true" outlineLevel="0" collapsed="false">
      <c r="A2447" s="17" t="s">
        <v>4992</v>
      </c>
      <c r="B2447" s="17" t="s">
        <v>142</v>
      </c>
      <c r="C2447" s="17" t="s">
        <v>217</v>
      </c>
      <c r="D2447" s="17" t="s">
        <v>235</v>
      </c>
      <c r="E2447" s="17" t="s">
        <v>139</v>
      </c>
      <c r="F2447" s="17" t="s">
        <v>158</v>
      </c>
      <c r="G2447" s="17" t="n">
        <v>0</v>
      </c>
      <c r="H2447" s="17" t="n">
        <v>1</v>
      </c>
      <c r="I2447" s="17" t="n">
        <v>1</v>
      </c>
      <c r="J2447" s="17" t="n">
        <v>0</v>
      </c>
      <c r="K2447" s="17" t="n">
        <v>2</v>
      </c>
      <c r="L2447" s="17" t="n">
        <v>0</v>
      </c>
      <c r="M2447" s="17" t="n">
        <v>4</v>
      </c>
      <c r="N2447" s="17" t="n">
        <v>7</v>
      </c>
      <c r="O2447" s="17" t="n">
        <v>0</v>
      </c>
      <c r="P2447" s="17" t="n">
        <v>0</v>
      </c>
      <c r="Q2447" s="17" t="n">
        <v>0</v>
      </c>
      <c r="R2447" s="17" t="n">
        <v>0</v>
      </c>
      <c r="S2447" s="17" t="n">
        <v>0</v>
      </c>
      <c r="T2447" s="17" t="n">
        <v>0</v>
      </c>
    </row>
    <row r="2448" customFormat="false" ht="15" hidden="false" customHeight="true" outlineLevel="0" collapsed="false">
      <c r="A2448" s="17" t="s">
        <v>4992</v>
      </c>
      <c r="B2448" s="17" t="s">
        <v>142</v>
      </c>
      <c r="C2448" s="17" t="s">
        <v>217</v>
      </c>
      <c r="D2448" s="17" t="s">
        <v>235</v>
      </c>
      <c r="E2448" s="17" t="s">
        <v>139</v>
      </c>
      <c r="F2448" s="17" t="s">
        <v>169</v>
      </c>
      <c r="G2448" s="17" t="n">
        <v>0</v>
      </c>
      <c r="H2448" s="17" t="n">
        <v>1</v>
      </c>
      <c r="I2448" s="17" t="n">
        <v>0</v>
      </c>
      <c r="J2448" s="17" t="n">
        <v>0</v>
      </c>
      <c r="K2448" s="17" t="n">
        <v>1</v>
      </c>
      <c r="L2448" s="17" t="n">
        <v>0</v>
      </c>
      <c r="M2448" s="17" t="n">
        <v>1</v>
      </c>
      <c r="N2448" s="17" t="n">
        <v>0</v>
      </c>
      <c r="O2448" s="17" t="n">
        <v>0</v>
      </c>
      <c r="P2448" s="17" t="n">
        <v>0</v>
      </c>
      <c r="Q2448" s="17" t="n">
        <v>0</v>
      </c>
      <c r="R2448" s="17" t="n">
        <v>0</v>
      </c>
      <c r="S2448" s="17" t="n">
        <v>0</v>
      </c>
      <c r="T2448" s="17" t="n">
        <v>0</v>
      </c>
    </row>
    <row r="2449" customFormat="false" ht="15" hidden="false" customHeight="true" outlineLevel="0" collapsed="false">
      <c r="A2449" s="17" t="s">
        <v>2004</v>
      </c>
      <c r="B2449" s="17" t="s">
        <v>156</v>
      </c>
      <c r="C2449" s="17" t="s">
        <v>134</v>
      </c>
      <c r="D2449" s="17" t="s">
        <v>135</v>
      </c>
      <c r="E2449" s="17" t="s">
        <v>243</v>
      </c>
      <c r="F2449" s="17" t="s">
        <v>7</v>
      </c>
      <c r="G2449" s="17" t="n">
        <v>1</v>
      </c>
      <c r="H2449" s="17" t="n">
        <v>1</v>
      </c>
      <c r="I2449" s="17" t="n">
        <v>1</v>
      </c>
      <c r="J2449" s="17" t="n">
        <v>1</v>
      </c>
      <c r="K2449" s="17" t="n">
        <v>1</v>
      </c>
      <c r="L2449" s="17" t="n">
        <v>750</v>
      </c>
      <c r="M2449" s="17" t="n">
        <v>572</v>
      </c>
      <c r="N2449" s="17" t="n">
        <v>384</v>
      </c>
      <c r="O2449" s="17" t="n">
        <v>81</v>
      </c>
      <c r="P2449" s="17" t="n">
        <v>0</v>
      </c>
      <c r="Q2449" s="17" t="n">
        <v>0</v>
      </c>
      <c r="R2449" s="17" t="n">
        <v>0</v>
      </c>
      <c r="S2449" s="17" t="n">
        <v>0</v>
      </c>
      <c r="T2449" s="17" t="n">
        <v>0</v>
      </c>
    </row>
    <row r="2450" customFormat="false" ht="15" hidden="false" customHeight="true" outlineLevel="0" collapsed="false">
      <c r="A2450" s="17" t="s">
        <v>2004</v>
      </c>
      <c r="B2450" s="17" t="s">
        <v>156</v>
      </c>
      <c r="C2450" s="17" t="s">
        <v>134</v>
      </c>
      <c r="D2450" s="17" t="s">
        <v>135</v>
      </c>
      <c r="E2450" s="17" t="s">
        <v>243</v>
      </c>
      <c r="F2450" s="17" t="s">
        <v>140</v>
      </c>
      <c r="G2450" s="17" t="n">
        <v>1</v>
      </c>
      <c r="H2450" s="17" t="n">
        <v>1</v>
      </c>
      <c r="I2450" s="17" t="n">
        <v>1</v>
      </c>
      <c r="J2450" s="17" t="n">
        <v>1</v>
      </c>
      <c r="K2450" s="17" t="n">
        <v>1</v>
      </c>
      <c r="L2450" s="17" t="n">
        <v>116</v>
      </c>
      <c r="M2450" s="17" t="n">
        <v>113</v>
      </c>
      <c r="N2450" s="17" t="n">
        <v>60</v>
      </c>
      <c r="O2450" s="17" t="n">
        <v>13</v>
      </c>
      <c r="P2450" s="17" t="n">
        <v>0</v>
      </c>
      <c r="Q2450" s="17" t="n">
        <v>0</v>
      </c>
      <c r="R2450" s="17" t="n">
        <v>0</v>
      </c>
      <c r="S2450" s="17" t="n">
        <v>0</v>
      </c>
      <c r="T2450" s="17" t="n">
        <v>0</v>
      </c>
    </row>
    <row r="2451" customFormat="false" ht="15" hidden="false" customHeight="true" outlineLevel="0" collapsed="false">
      <c r="A2451" s="17" t="s">
        <v>2004</v>
      </c>
      <c r="B2451" s="17" t="s">
        <v>156</v>
      </c>
      <c r="C2451" s="17" t="s">
        <v>134</v>
      </c>
      <c r="D2451" s="17" t="s">
        <v>135</v>
      </c>
      <c r="E2451" s="17" t="s">
        <v>243</v>
      </c>
      <c r="F2451" s="17" t="s">
        <v>144</v>
      </c>
      <c r="G2451" s="17" t="n">
        <v>1</v>
      </c>
      <c r="H2451" s="17" t="n">
        <v>1</v>
      </c>
      <c r="I2451" s="17" t="n">
        <v>1</v>
      </c>
      <c r="J2451" s="17" t="n">
        <v>1</v>
      </c>
      <c r="K2451" s="17" t="n">
        <v>1</v>
      </c>
      <c r="L2451" s="17" t="n">
        <v>496</v>
      </c>
      <c r="M2451" s="17" t="n">
        <v>341</v>
      </c>
      <c r="N2451" s="17" t="n">
        <v>209</v>
      </c>
      <c r="O2451" s="17" t="n">
        <v>40</v>
      </c>
      <c r="P2451" s="17" t="n">
        <v>0</v>
      </c>
      <c r="Q2451" s="17" t="n">
        <v>0</v>
      </c>
      <c r="R2451" s="17" t="n">
        <v>0</v>
      </c>
      <c r="S2451" s="17" t="n">
        <v>0</v>
      </c>
      <c r="T2451" s="17" t="n">
        <v>0</v>
      </c>
    </row>
    <row r="2452" customFormat="false" ht="15" hidden="false" customHeight="true" outlineLevel="0" collapsed="false">
      <c r="A2452" s="17" t="s">
        <v>2004</v>
      </c>
      <c r="B2452" s="17" t="s">
        <v>156</v>
      </c>
      <c r="C2452" s="17" t="s">
        <v>134</v>
      </c>
      <c r="D2452" s="17" t="s">
        <v>135</v>
      </c>
      <c r="E2452" s="17" t="s">
        <v>243</v>
      </c>
      <c r="F2452" s="17" t="s">
        <v>150</v>
      </c>
      <c r="G2452" s="17" t="n">
        <v>1</v>
      </c>
      <c r="H2452" s="17" t="n">
        <v>1</v>
      </c>
      <c r="I2452" s="17" t="n">
        <v>1</v>
      </c>
      <c r="J2452" s="17" t="n">
        <v>1</v>
      </c>
      <c r="K2452" s="17" t="n">
        <v>1</v>
      </c>
      <c r="L2452" s="17" t="n">
        <v>99</v>
      </c>
      <c r="M2452" s="17" t="n">
        <v>61</v>
      </c>
      <c r="N2452" s="17" t="n">
        <v>47</v>
      </c>
      <c r="O2452" s="17" t="n">
        <v>20</v>
      </c>
      <c r="P2452" s="17" t="n">
        <v>0</v>
      </c>
      <c r="Q2452" s="17" t="n">
        <v>0</v>
      </c>
      <c r="R2452" s="17" t="n">
        <v>0</v>
      </c>
      <c r="S2452" s="17" t="n">
        <v>0</v>
      </c>
      <c r="T2452" s="17" t="n">
        <v>0</v>
      </c>
    </row>
    <row r="2453" customFormat="false" ht="15" hidden="false" customHeight="true" outlineLevel="0" collapsed="false">
      <c r="A2453" s="17" t="s">
        <v>2004</v>
      </c>
      <c r="B2453" s="17" t="s">
        <v>156</v>
      </c>
      <c r="C2453" s="17" t="s">
        <v>134</v>
      </c>
      <c r="D2453" s="17" t="s">
        <v>135</v>
      </c>
      <c r="E2453" s="17" t="s">
        <v>243</v>
      </c>
      <c r="F2453" s="17" t="s">
        <v>158</v>
      </c>
      <c r="G2453" s="17" t="n">
        <v>1</v>
      </c>
      <c r="H2453" s="17" t="n">
        <v>1</v>
      </c>
      <c r="I2453" s="17" t="n">
        <v>1</v>
      </c>
      <c r="J2453" s="17" t="n">
        <v>1</v>
      </c>
      <c r="K2453" s="17" t="n">
        <v>1</v>
      </c>
      <c r="L2453" s="17" t="n">
        <v>39</v>
      </c>
      <c r="M2453" s="17" t="n">
        <v>56</v>
      </c>
      <c r="N2453" s="17" t="n">
        <v>67</v>
      </c>
      <c r="O2453" s="17" t="n">
        <v>8</v>
      </c>
      <c r="P2453" s="17" t="n">
        <v>0</v>
      </c>
      <c r="Q2453" s="17" t="n">
        <v>0</v>
      </c>
      <c r="R2453" s="17" t="n">
        <v>0</v>
      </c>
      <c r="S2453" s="17" t="n">
        <v>0</v>
      </c>
      <c r="T2453" s="17" t="n">
        <v>0</v>
      </c>
    </row>
    <row r="2454" customFormat="false" ht="15" hidden="false" customHeight="true" outlineLevel="0" collapsed="false">
      <c r="A2454" s="17" t="s">
        <v>2004</v>
      </c>
      <c r="B2454" s="17" t="s">
        <v>156</v>
      </c>
      <c r="C2454" s="17" t="s">
        <v>134</v>
      </c>
      <c r="D2454" s="17" t="s">
        <v>135</v>
      </c>
      <c r="E2454" s="17" t="s">
        <v>243</v>
      </c>
      <c r="F2454" s="17" t="s">
        <v>169</v>
      </c>
      <c r="G2454" s="17" t="n">
        <v>0</v>
      </c>
      <c r="H2454" s="17" t="n">
        <v>1</v>
      </c>
      <c r="I2454" s="17" t="n">
        <v>1</v>
      </c>
      <c r="J2454" s="17" t="n">
        <v>0</v>
      </c>
      <c r="K2454" s="17" t="n">
        <v>1</v>
      </c>
      <c r="L2454" s="17" t="n">
        <v>0</v>
      </c>
      <c r="M2454" s="17" t="n">
        <v>1</v>
      </c>
      <c r="N2454" s="17" t="n">
        <v>1</v>
      </c>
      <c r="O2454" s="17" t="n">
        <v>0</v>
      </c>
      <c r="P2454" s="17" t="n">
        <v>0</v>
      </c>
      <c r="Q2454" s="17" t="n">
        <v>0</v>
      </c>
      <c r="R2454" s="17" t="n">
        <v>0</v>
      </c>
      <c r="S2454" s="17" t="n">
        <v>0</v>
      </c>
      <c r="T2454" s="17" t="n">
        <v>0</v>
      </c>
    </row>
    <row r="2455" customFormat="false" ht="15" hidden="false" customHeight="true" outlineLevel="0" collapsed="false">
      <c r="A2455" s="17" t="s">
        <v>2004</v>
      </c>
      <c r="B2455" s="17" t="s">
        <v>156</v>
      </c>
      <c r="C2455" s="17" t="s">
        <v>134</v>
      </c>
      <c r="D2455" s="17" t="s">
        <v>135</v>
      </c>
      <c r="E2455" s="17" t="s">
        <v>139</v>
      </c>
      <c r="F2455" s="17" t="s">
        <v>7</v>
      </c>
      <c r="G2455" s="17" t="n">
        <v>1</v>
      </c>
      <c r="H2455" s="17" t="n">
        <v>0</v>
      </c>
      <c r="I2455" s="17" t="n">
        <v>1</v>
      </c>
      <c r="J2455" s="17" t="n">
        <v>0</v>
      </c>
      <c r="K2455" s="17" t="n">
        <v>2</v>
      </c>
      <c r="L2455" s="17" t="n">
        <v>55</v>
      </c>
      <c r="M2455" s="17" t="n">
        <v>0</v>
      </c>
      <c r="N2455" s="17" t="n">
        <v>18</v>
      </c>
      <c r="O2455" s="17" t="n">
        <v>0</v>
      </c>
      <c r="P2455" s="17" t="n">
        <v>0</v>
      </c>
      <c r="Q2455" s="17" t="n">
        <v>0</v>
      </c>
      <c r="R2455" s="17" t="n">
        <v>0</v>
      </c>
      <c r="S2455" s="17" t="n">
        <v>0</v>
      </c>
      <c r="T2455" s="17" t="n">
        <v>0</v>
      </c>
    </row>
    <row r="2456" customFormat="false" ht="15" hidden="false" customHeight="true" outlineLevel="0" collapsed="false">
      <c r="A2456" s="17" t="s">
        <v>2004</v>
      </c>
      <c r="B2456" s="17" t="s">
        <v>156</v>
      </c>
      <c r="C2456" s="17" t="s">
        <v>134</v>
      </c>
      <c r="D2456" s="17" t="s">
        <v>135</v>
      </c>
      <c r="E2456" s="17" t="s">
        <v>139</v>
      </c>
      <c r="F2456" s="17" t="s">
        <v>144</v>
      </c>
      <c r="G2456" s="17" t="n">
        <v>0</v>
      </c>
      <c r="H2456" s="17" t="n">
        <v>0</v>
      </c>
      <c r="I2456" s="17" t="n">
        <v>1</v>
      </c>
      <c r="J2456" s="17" t="n">
        <v>0</v>
      </c>
      <c r="K2456" s="17" t="n">
        <v>1</v>
      </c>
      <c r="L2456" s="17" t="n">
        <v>0</v>
      </c>
      <c r="M2456" s="17" t="n">
        <v>0</v>
      </c>
      <c r="N2456" s="17" t="n">
        <v>9</v>
      </c>
      <c r="O2456" s="17" t="n">
        <v>0</v>
      </c>
      <c r="P2456" s="17" t="n">
        <v>0</v>
      </c>
      <c r="Q2456" s="17" t="n">
        <v>0</v>
      </c>
      <c r="R2456" s="17" t="n">
        <v>0</v>
      </c>
      <c r="S2456" s="17" t="n">
        <v>0</v>
      </c>
      <c r="T2456" s="17" t="n">
        <v>0</v>
      </c>
    </row>
    <row r="2457" customFormat="false" ht="15" hidden="false" customHeight="true" outlineLevel="0" collapsed="false">
      <c r="A2457" s="17" t="s">
        <v>2004</v>
      </c>
      <c r="B2457" s="17" t="s">
        <v>156</v>
      </c>
      <c r="C2457" s="17" t="s">
        <v>134</v>
      </c>
      <c r="D2457" s="17" t="s">
        <v>135</v>
      </c>
      <c r="E2457" s="17" t="s">
        <v>139</v>
      </c>
      <c r="F2457" s="17" t="s">
        <v>150</v>
      </c>
      <c r="G2457" s="17" t="n">
        <v>1</v>
      </c>
      <c r="H2457" s="17" t="n">
        <v>0</v>
      </c>
      <c r="I2457" s="17" t="n">
        <v>1</v>
      </c>
      <c r="J2457" s="17" t="n">
        <v>0</v>
      </c>
      <c r="K2457" s="17" t="n">
        <v>2</v>
      </c>
      <c r="L2457" s="17" t="n">
        <v>26</v>
      </c>
      <c r="M2457" s="17" t="n">
        <v>0</v>
      </c>
      <c r="N2457" s="17" t="n">
        <v>3</v>
      </c>
      <c r="O2457" s="17" t="n">
        <v>0</v>
      </c>
      <c r="P2457" s="17" t="n">
        <v>0</v>
      </c>
      <c r="Q2457" s="17" t="n">
        <v>0</v>
      </c>
      <c r="R2457" s="17" t="n">
        <v>0</v>
      </c>
      <c r="S2457" s="17" t="n">
        <v>0</v>
      </c>
      <c r="T2457" s="17" t="n">
        <v>0</v>
      </c>
    </row>
    <row r="2458" customFormat="false" ht="15" hidden="false" customHeight="true" outlineLevel="0" collapsed="false">
      <c r="A2458" s="17" t="s">
        <v>2004</v>
      </c>
      <c r="B2458" s="17" t="s">
        <v>156</v>
      </c>
      <c r="C2458" s="17" t="s">
        <v>134</v>
      </c>
      <c r="D2458" s="17" t="s">
        <v>135</v>
      </c>
      <c r="E2458" s="17" t="s">
        <v>139</v>
      </c>
      <c r="F2458" s="17" t="s">
        <v>158</v>
      </c>
      <c r="G2458" s="17" t="n">
        <v>1</v>
      </c>
      <c r="H2458" s="17" t="n">
        <v>0</v>
      </c>
      <c r="I2458" s="17" t="n">
        <v>1</v>
      </c>
      <c r="J2458" s="17" t="n">
        <v>0</v>
      </c>
      <c r="K2458" s="17" t="n">
        <v>2</v>
      </c>
      <c r="L2458" s="17" t="n">
        <v>28</v>
      </c>
      <c r="M2458" s="17" t="n">
        <v>0</v>
      </c>
      <c r="N2458" s="17" t="n">
        <v>6</v>
      </c>
      <c r="O2458" s="17" t="n">
        <v>0</v>
      </c>
      <c r="P2458" s="17" t="n">
        <v>0</v>
      </c>
      <c r="Q2458" s="17" t="n">
        <v>0</v>
      </c>
      <c r="R2458" s="17" t="n">
        <v>0</v>
      </c>
      <c r="S2458" s="17" t="n">
        <v>0</v>
      </c>
      <c r="T2458" s="17" t="n">
        <v>0</v>
      </c>
    </row>
    <row r="2459" customFormat="false" ht="15" hidden="false" customHeight="true" outlineLevel="0" collapsed="false">
      <c r="A2459" s="17" t="s">
        <v>2004</v>
      </c>
      <c r="B2459" s="17" t="s">
        <v>156</v>
      </c>
      <c r="C2459" s="17" t="s">
        <v>134</v>
      </c>
      <c r="D2459" s="17" t="s">
        <v>135</v>
      </c>
      <c r="E2459" s="17" t="s">
        <v>139</v>
      </c>
      <c r="F2459" s="17" t="s">
        <v>169</v>
      </c>
      <c r="G2459" s="17" t="n">
        <v>1</v>
      </c>
      <c r="H2459" s="17" t="n">
        <v>0</v>
      </c>
      <c r="I2459" s="17" t="n">
        <v>0</v>
      </c>
      <c r="J2459" s="17" t="n">
        <v>0</v>
      </c>
      <c r="K2459" s="17" t="n">
        <v>1</v>
      </c>
      <c r="L2459" s="17" t="n">
        <v>1</v>
      </c>
      <c r="M2459" s="17" t="n">
        <v>0</v>
      </c>
      <c r="N2459" s="17" t="n">
        <v>0</v>
      </c>
      <c r="O2459" s="17" t="n">
        <v>0</v>
      </c>
      <c r="P2459" s="17" t="n">
        <v>0</v>
      </c>
      <c r="Q2459" s="17" t="n">
        <v>0</v>
      </c>
      <c r="R2459" s="17" t="n">
        <v>0</v>
      </c>
      <c r="S2459" s="17" t="n">
        <v>0</v>
      </c>
      <c r="T2459" s="17" t="n">
        <v>0</v>
      </c>
    </row>
    <row r="2460" customFormat="false" ht="15" hidden="false" customHeight="true" outlineLevel="0" collapsed="false">
      <c r="A2460" s="17" t="s">
        <v>2004</v>
      </c>
      <c r="B2460" s="17" t="s">
        <v>156</v>
      </c>
      <c r="C2460" s="17" t="s">
        <v>134</v>
      </c>
      <c r="D2460" s="17" t="s">
        <v>14446</v>
      </c>
      <c r="E2460" s="17" t="s">
        <v>243</v>
      </c>
      <c r="F2460" s="17" t="s">
        <v>7</v>
      </c>
      <c r="G2460" s="17" t="n">
        <v>1</v>
      </c>
      <c r="H2460" s="17" t="n">
        <v>1</v>
      </c>
      <c r="I2460" s="17" t="n">
        <v>1</v>
      </c>
      <c r="J2460" s="17" t="n">
        <v>1</v>
      </c>
      <c r="K2460" s="17" t="n">
        <v>1</v>
      </c>
      <c r="L2460" s="17" t="n">
        <v>275</v>
      </c>
      <c r="M2460" s="17" t="n">
        <v>199</v>
      </c>
      <c r="N2460" s="17" t="n">
        <v>101</v>
      </c>
      <c r="O2460" s="17" t="n">
        <v>28</v>
      </c>
      <c r="P2460" s="17" t="n">
        <v>0</v>
      </c>
      <c r="Q2460" s="17" t="n">
        <v>0</v>
      </c>
      <c r="R2460" s="17" t="n">
        <v>0</v>
      </c>
      <c r="S2460" s="17" t="n">
        <v>0</v>
      </c>
      <c r="T2460" s="17" t="n">
        <v>0</v>
      </c>
    </row>
    <row r="2461" customFormat="false" ht="15" hidden="false" customHeight="true" outlineLevel="0" collapsed="false">
      <c r="A2461" s="17" t="s">
        <v>2004</v>
      </c>
      <c r="B2461" s="17" t="s">
        <v>156</v>
      </c>
      <c r="C2461" s="17" t="s">
        <v>134</v>
      </c>
      <c r="D2461" s="17" t="s">
        <v>14446</v>
      </c>
      <c r="E2461" s="17" t="s">
        <v>243</v>
      </c>
      <c r="F2461" s="17" t="s">
        <v>140</v>
      </c>
      <c r="G2461" s="17" t="n">
        <v>1</v>
      </c>
      <c r="H2461" s="17" t="n">
        <v>1</v>
      </c>
      <c r="I2461" s="17" t="n">
        <v>0</v>
      </c>
      <c r="J2461" s="17" t="n">
        <v>0</v>
      </c>
      <c r="K2461" s="17" t="n">
        <v>1</v>
      </c>
      <c r="L2461" s="17" t="n">
        <v>103</v>
      </c>
      <c r="M2461" s="17" t="n">
        <v>8</v>
      </c>
      <c r="N2461" s="17" t="n">
        <v>0</v>
      </c>
      <c r="O2461" s="17" t="n">
        <v>0</v>
      </c>
      <c r="P2461" s="17" t="n">
        <v>0</v>
      </c>
      <c r="Q2461" s="17" t="n">
        <v>0</v>
      </c>
      <c r="R2461" s="17" t="n">
        <v>0</v>
      </c>
      <c r="S2461" s="17" t="n">
        <v>0</v>
      </c>
      <c r="T2461" s="17" t="n">
        <v>0</v>
      </c>
    </row>
    <row r="2462" customFormat="false" ht="15" hidden="false" customHeight="true" outlineLevel="0" collapsed="false">
      <c r="A2462" s="17" t="s">
        <v>2004</v>
      </c>
      <c r="B2462" s="17" t="s">
        <v>156</v>
      </c>
      <c r="C2462" s="17" t="s">
        <v>134</v>
      </c>
      <c r="D2462" s="17" t="s">
        <v>14446</v>
      </c>
      <c r="E2462" s="17" t="s">
        <v>243</v>
      </c>
      <c r="F2462" s="17" t="s">
        <v>144</v>
      </c>
      <c r="G2462" s="17" t="n">
        <v>1</v>
      </c>
      <c r="H2462" s="17" t="n">
        <v>1</v>
      </c>
      <c r="I2462" s="17" t="n">
        <v>1</v>
      </c>
      <c r="J2462" s="17" t="n">
        <v>0</v>
      </c>
      <c r="K2462" s="17" t="n">
        <v>1</v>
      </c>
      <c r="L2462" s="17" t="n">
        <v>2</v>
      </c>
      <c r="M2462" s="17" t="n">
        <v>1</v>
      </c>
      <c r="N2462" s="17" t="n">
        <v>3</v>
      </c>
      <c r="O2462" s="17" t="n">
        <v>0</v>
      </c>
      <c r="P2462" s="17" t="n">
        <v>0</v>
      </c>
      <c r="Q2462" s="17" t="n">
        <v>0</v>
      </c>
      <c r="R2462" s="17" t="n">
        <v>0</v>
      </c>
      <c r="S2462" s="17" t="n">
        <v>0</v>
      </c>
      <c r="T2462" s="17" t="n">
        <v>0</v>
      </c>
    </row>
    <row r="2463" customFormat="false" ht="15" hidden="false" customHeight="true" outlineLevel="0" collapsed="false">
      <c r="A2463" s="17" t="s">
        <v>2004</v>
      </c>
      <c r="B2463" s="17" t="s">
        <v>156</v>
      </c>
      <c r="C2463" s="17" t="s">
        <v>134</v>
      </c>
      <c r="D2463" s="17" t="s">
        <v>14446</v>
      </c>
      <c r="E2463" s="17" t="s">
        <v>243</v>
      </c>
      <c r="F2463" s="17" t="s">
        <v>150</v>
      </c>
      <c r="G2463" s="17" t="n">
        <v>1</v>
      </c>
      <c r="H2463" s="17" t="n">
        <v>1</v>
      </c>
      <c r="I2463" s="17" t="n">
        <v>1</v>
      </c>
      <c r="J2463" s="17" t="n">
        <v>1</v>
      </c>
      <c r="K2463" s="17" t="n">
        <v>1</v>
      </c>
      <c r="L2463" s="17" t="n">
        <v>125</v>
      </c>
      <c r="M2463" s="17" t="n">
        <v>148</v>
      </c>
      <c r="N2463" s="17" t="n">
        <v>52</v>
      </c>
      <c r="O2463" s="17" t="n">
        <v>19</v>
      </c>
      <c r="P2463" s="17" t="n">
        <v>0</v>
      </c>
      <c r="Q2463" s="17" t="n">
        <v>0</v>
      </c>
      <c r="R2463" s="17" t="n">
        <v>0</v>
      </c>
      <c r="S2463" s="17" t="n">
        <v>0</v>
      </c>
      <c r="T2463" s="17" t="n">
        <v>0</v>
      </c>
    </row>
    <row r="2464" customFormat="false" ht="15" hidden="false" customHeight="true" outlineLevel="0" collapsed="false">
      <c r="A2464" s="17" t="s">
        <v>2004</v>
      </c>
      <c r="B2464" s="17" t="s">
        <v>156</v>
      </c>
      <c r="C2464" s="17" t="s">
        <v>134</v>
      </c>
      <c r="D2464" s="17" t="s">
        <v>14446</v>
      </c>
      <c r="E2464" s="17" t="s">
        <v>243</v>
      </c>
      <c r="F2464" s="17" t="s">
        <v>166</v>
      </c>
      <c r="G2464" s="17" t="n">
        <v>1</v>
      </c>
      <c r="H2464" s="17" t="n">
        <v>0</v>
      </c>
      <c r="I2464" s="17" t="n">
        <v>0</v>
      </c>
      <c r="J2464" s="17" t="n">
        <v>0</v>
      </c>
      <c r="K2464" s="17" t="n">
        <v>1</v>
      </c>
      <c r="L2464" s="17" t="n">
        <v>10</v>
      </c>
      <c r="M2464" s="17" t="n">
        <v>0</v>
      </c>
      <c r="N2464" s="17" t="n">
        <v>0</v>
      </c>
      <c r="O2464" s="17" t="n">
        <v>0</v>
      </c>
      <c r="P2464" s="17" t="n">
        <v>0</v>
      </c>
      <c r="Q2464" s="17" t="n">
        <v>0</v>
      </c>
      <c r="R2464" s="17" t="n">
        <v>0</v>
      </c>
      <c r="S2464" s="17" t="n">
        <v>0</v>
      </c>
      <c r="T2464" s="17" t="n">
        <v>0</v>
      </c>
    </row>
    <row r="2465" customFormat="false" ht="15" hidden="false" customHeight="true" outlineLevel="0" collapsed="false">
      <c r="A2465" s="17" t="s">
        <v>2004</v>
      </c>
      <c r="B2465" s="17" t="s">
        <v>156</v>
      </c>
      <c r="C2465" s="17" t="s">
        <v>134</v>
      </c>
      <c r="D2465" s="17" t="s">
        <v>14446</v>
      </c>
      <c r="E2465" s="17" t="s">
        <v>243</v>
      </c>
      <c r="F2465" s="17" t="s">
        <v>158</v>
      </c>
      <c r="G2465" s="17" t="n">
        <v>1</v>
      </c>
      <c r="H2465" s="17" t="n">
        <v>1</v>
      </c>
      <c r="I2465" s="17" t="n">
        <v>1</v>
      </c>
      <c r="J2465" s="17" t="n">
        <v>1</v>
      </c>
      <c r="K2465" s="17" t="n">
        <v>1</v>
      </c>
      <c r="L2465" s="17" t="n">
        <v>35</v>
      </c>
      <c r="M2465" s="17" t="n">
        <v>42</v>
      </c>
      <c r="N2465" s="17" t="n">
        <v>46</v>
      </c>
      <c r="O2465" s="17" t="n">
        <v>9</v>
      </c>
      <c r="P2465" s="17" t="n">
        <v>0</v>
      </c>
      <c r="Q2465" s="17" t="n">
        <v>0</v>
      </c>
      <c r="R2465" s="17" t="n">
        <v>0</v>
      </c>
      <c r="S2465" s="17" t="n">
        <v>0</v>
      </c>
      <c r="T2465" s="17" t="n">
        <v>0</v>
      </c>
    </row>
    <row r="2466" customFormat="false" ht="15" hidden="false" customHeight="true" outlineLevel="0" collapsed="false">
      <c r="A2466" s="17" t="s">
        <v>2004</v>
      </c>
      <c r="B2466" s="17" t="s">
        <v>156</v>
      </c>
      <c r="C2466" s="17" t="s">
        <v>148</v>
      </c>
      <c r="D2466" s="17" t="s">
        <v>14443</v>
      </c>
      <c r="E2466" s="17" t="s">
        <v>139</v>
      </c>
      <c r="F2466" s="17" t="s">
        <v>7</v>
      </c>
      <c r="G2466" s="17" t="n">
        <v>4</v>
      </c>
      <c r="H2466" s="17" t="n">
        <v>4</v>
      </c>
      <c r="I2466" s="17" t="n">
        <v>2</v>
      </c>
      <c r="J2466" s="17" t="n">
        <v>2</v>
      </c>
      <c r="K2466" s="17" t="n">
        <v>9</v>
      </c>
      <c r="L2466" s="17" t="n">
        <v>106</v>
      </c>
      <c r="M2466" s="17" t="n">
        <v>34</v>
      </c>
      <c r="N2466" s="17" t="n">
        <v>16</v>
      </c>
      <c r="O2466" s="17" t="n">
        <v>30</v>
      </c>
      <c r="P2466" s="17" t="n">
        <v>0</v>
      </c>
      <c r="Q2466" s="17" t="n">
        <v>0</v>
      </c>
      <c r="R2466" s="17" t="n">
        <v>0</v>
      </c>
      <c r="S2466" s="17" t="n">
        <v>0</v>
      </c>
      <c r="T2466" s="17" t="n">
        <v>0</v>
      </c>
    </row>
    <row r="2467" customFormat="false" ht="15" hidden="false" customHeight="true" outlineLevel="0" collapsed="false">
      <c r="A2467" s="17" t="s">
        <v>2004</v>
      </c>
      <c r="B2467" s="17" t="s">
        <v>156</v>
      </c>
      <c r="C2467" s="17" t="s">
        <v>148</v>
      </c>
      <c r="D2467" s="17" t="s">
        <v>14443</v>
      </c>
      <c r="E2467" s="17" t="s">
        <v>139</v>
      </c>
      <c r="F2467" s="17" t="s">
        <v>140</v>
      </c>
      <c r="G2467" s="17" t="n">
        <v>1</v>
      </c>
      <c r="H2467" s="17" t="n">
        <v>0</v>
      </c>
      <c r="I2467" s="17" t="n">
        <v>1</v>
      </c>
      <c r="J2467" s="17" t="n">
        <v>0</v>
      </c>
      <c r="K2467" s="17" t="n">
        <v>2</v>
      </c>
      <c r="L2467" s="17" t="n">
        <v>36</v>
      </c>
      <c r="M2467" s="17" t="n">
        <v>0</v>
      </c>
      <c r="N2467" s="17" t="n">
        <v>14</v>
      </c>
      <c r="O2467" s="17" t="n">
        <v>0</v>
      </c>
      <c r="P2467" s="17" t="n">
        <v>0</v>
      </c>
      <c r="Q2467" s="17" t="n">
        <v>0</v>
      </c>
      <c r="R2467" s="17" t="n">
        <v>0</v>
      </c>
      <c r="S2467" s="17" t="n">
        <v>0</v>
      </c>
      <c r="T2467" s="17" t="n">
        <v>0</v>
      </c>
    </row>
    <row r="2468" customFormat="false" ht="15" hidden="false" customHeight="true" outlineLevel="0" collapsed="false">
      <c r="A2468" s="17" t="s">
        <v>2004</v>
      </c>
      <c r="B2468" s="17" t="s">
        <v>156</v>
      </c>
      <c r="C2468" s="17" t="s">
        <v>148</v>
      </c>
      <c r="D2468" s="17" t="s">
        <v>14443</v>
      </c>
      <c r="E2468" s="17" t="s">
        <v>139</v>
      </c>
      <c r="F2468" s="17" t="s">
        <v>144</v>
      </c>
      <c r="G2468" s="17" t="n">
        <v>1</v>
      </c>
      <c r="H2468" s="17" t="n">
        <v>0</v>
      </c>
      <c r="I2468" s="17" t="n">
        <v>0</v>
      </c>
      <c r="J2468" s="17" t="n">
        <v>0</v>
      </c>
      <c r="K2468" s="17" t="n">
        <v>1</v>
      </c>
      <c r="L2468" s="17" t="n">
        <v>40</v>
      </c>
      <c r="M2468" s="17" t="n">
        <v>0</v>
      </c>
      <c r="N2468" s="17" t="n">
        <v>0</v>
      </c>
      <c r="O2468" s="17" t="n">
        <v>0</v>
      </c>
      <c r="P2468" s="17" t="n">
        <v>0</v>
      </c>
      <c r="Q2468" s="17" t="n">
        <v>0</v>
      </c>
      <c r="R2468" s="17" t="n">
        <v>0</v>
      </c>
      <c r="S2468" s="17" t="n">
        <v>0</v>
      </c>
      <c r="T2468" s="17" t="n">
        <v>0</v>
      </c>
    </row>
    <row r="2469" customFormat="false" ht="15" hidden="false" customHeight="true" outlineLevel="0" collapsed="false">
      <c r="A2469" s="17" t="s">
        <v>2004</v>
      </c>
      <c r="B2469" s="17" t="s">
        <v>156</v>
      </c>
      <c r="C2469" s="17" t="s">
        <v>148</v>
      </c>
      <c r="D2469" s="17" t="s">
        <v>14443</v>
      </c>
      <c r="E2469" s="17" t="s">
        <v>139</v>
      </c>
      <c r="F2469" s="17" t="s">
        <v>150</v>
      </c>
      <c r="G2469" s="17" t="n">
        <v>2</v>
      </c>
      <c r="H2469" s="17" t="n">
        <v>4</v>
      </c>
      <c r="I2469" s="17" t="n">
        <v>2</v>
      </c>
      <c r="J2469" s="17" t="n">
        <v>1</v>
      </c>
      <c r="K2469" s="17" t="n">
        <v>6</v>
      </c>
      <c r="L2469" s="17" t="n">
        <v>27</v>
      </c>
      <c r="M2469" s="17" t="n">
        <v>22</v>
      </c>
      <c r="N2469" s="17" t="n">
        <v>2</v>
      </c>
      <c r="O2469" s="17" t="n">
        <v>27</v>
      </c>
      <c r="P2469" s="17" t="n">
        <v>0</v>
      </c>
      <c r="Q2469" s="17" t="n">
        <v>0</v>
      </c>
      <c r="R2469" s="17" t="n">
        <v>0</v>
      </c>
      <c r="S2469" s="17" t="n">
        <v>0</v>
      </c>
      <c r="T2469" s="17" t="n">
        <v>0</v>
      </c>
    </row>
    <row r="2470" customFormat="false" ht="15" hidden="false" customHeight="true" outlineLevel="0" collapsed="false">
      <c r="A2470" s="17" t="s">
        <v>2004</v>
      </c>
      <c r="B2470" s="17" t="s">
        <v>156</v>
      </c>
      <c r="C2470" s="17" t="s">
        <v>148</v>
      </c>
      <c r="D2470" s="17" t="s">
        <v>14443</v>
      </c>
      <c r="E2470" s="17" t="s">
        <v>139</v>
      </c>
      <c r="F2470" s="17" t="s">
        <v>158</v>
      </c>
      <c r="G2470" s="17" t="n">
        <v>2</v>
      </c>
      <c r="H2470" s="17" t="n">
        <v>3</v>
      </c>
      <c r="I2470" s="17" t="n">
        <v>0</v>
      </c>
      <c r="J2470" s="17" t="n">
        <v>1</v>
      </c>
      <c r="K2470" s="17" t="n">
        <v>5</v>
      </c>
      <c r="L2470" s="17" t="n">
        <v>3</v>
      </c>
      <c r="M2470" s="17" t="n">
        <v>12</v>
      </c>
      <c r="N2470" s="17" t="n">
        <v>0</v>
      </c>
      <c r="O2470" s="17" t="n">
        <v>3</v>
      </c>
      <c r="P2470" s="17" t="n">
        <v>0</v>
      </c>
      <c r="Q2470" s="17" t="n">
        <v>0</v>
      </c>
      <c r="R2470" s="17" t="n">
        <v>0</v>
      </c>
      <c r="S2470" s="17" t="n">
        <v>0</v>
      </c>
      <c r="T2470" s="17" t="n">
        <v>0</v>
      </c>
    </row>
    <row r="2471" customFormat="false" ht="15" hidden="false" customHeight="true" outlineLevel="0" collapsed="false">
      <c r="A2471" s="17" t="s">
        <v>2004</v>
      </c>
      <c r="B2471" s="17" t="s">
        <v>156</v>
      </c>
      <c r="C2471" s="17" t="s">
        <v>217</v>
      </c>
      <c r="D2471" s="17" t="s">
        <v>235</v>
      </c>
      <c r="E2471" s="17" t="s">
        <v>243</v>
      </c>
      <c r="F2471" s="17" t="s">
        <v>7</v>
      </c>
      <c r="G2471" s="17" t="n">
        <v>2</v>
      </c>
      <c r="H2471" s="17" t="n">
        <v>2</v>
      </c>
      <c r="I2471" s="17" t="n">
        <v>2</v>
      </c>
      <c r="J2471" s="17" t="n">
        <v>2</v>
      </c>
      <c r="K2471" s="17" t="n">
        <v>2</v>
      </c>
      <c r="L2471" s="17" t="n">
        <v>143</v>
      </c>
      <c r="M2471" s="17" t="n">
        <v>153</v>
      </c>
      <c r="N2471" s="17" t="n">
        <v>384</v>
      </c>
      <c r="O2471" s="17" t="n">
        <v>45</v>
      </c>
      <c r="P2471" s="17" t="n">
        <v>0</v>
      </c>
      <c r="Q2471" s="17" t="n">
        <v>0</v>
      </c>
      <c r="R2471" s="17" t="n">
        <v>0</v>
      </c>
      <c r="S2471" s="17" t="n">
        <v>0</v>
      </c>
      <c r="T2471" s="17" t="n">
        <v>0</v>
      </c>
    </row>
    <row r="2472" customFormat="false" ht="15" hidden="false" customHeight="true" outlineLevel="0" collapsed="false">
      <c r="A2472" s="17" t="s">
        <v>2004</v>
      </c>
      <c r="B2472" s="17" t="s">
        <v>156</v>
      </c>
      <c r="C2472" s="17" t="s">
        <v>217</v>
      </c>
      <c r="D2472" s="17" t="s">
        <v>235</v>
      </c>
      <c r="E2472" s="17" t="s">
        <v>243</v>
      </c>
      <c r="F2472" s="17" t="s">
        <v>140</v>
      </c>
      <c r="G2472" s="17" t="n">
        <v>2</v>
      </c>
      <c r="H2472" s="17" t="n">
        <v>2</v>
      </c>
      <c r="I2472" s="17" t="n">
        <v>2</v>
      </c>
      <c r="J2472" s="17" t="n">
        <v>2</v>
      </c>
      <c r="K2472" s="17" t="n">
        <v>2</v>
      </c>
      <c r="L2472" s="17" t="n">
        <v>48</v>
      </c>
      <c r="M2472" s="17" t="n">
        <v>51</v>
      </c>
      <c r="N2472" s="17" t="n">
        <v>87</v>
      </c>
      <c r="O2472" s="17" t="n">
        <v>10</v>
      </c>
      <c r="P2472" s="17" t="n">
        <v>0</v>
      </c>
      <c r="Q2472" s="17" t="n">
        <v>0</v>
      </c>
      <c r="R2472" s="17" t="n">
        <v>0</v>
      </c>
      <c r="S2472" s="17" t="n">
        <v>0</v>
      </c>
      <c r="T2472" s="17" t="n">
        <v>0</v>
      </c>
    </row>
    <row r="2473" customFormat="false" ht="15" hidden="false" customHeight="true" outlineLevel="0" collapsed="false">
      <c r="A2473" s="17" t="s">
        <v>2004</v>
      </c>
      <c r="B2473" s="17" t="s">
        <v>156</v>
      </c>
      <c r="C2473" s="17" t="s">
        <v>217</v>
      </c>
      <c r="D2473" s="17" t="s">
        <v>235</v>
      </c>
      <c r="E2473" s="17" t="s">
        <v>243</v>
      </c>
      <c r="F2473" s="17" t="s">
        <v>144</v>
      </c>
      <c r="G2473" s="17" t="n">
        <v>1</v>
      </c>
      <c r="H2473" s="17" t="n">
        <v>2</v>
      </c>
      <c r="I2473" s="17" t="n">
        <v>2</v>
      </c>
      <c r="J2473" s="17" t="n">
        <v>0</v>
      </c>
      <c r="K2473" s="17" t="n">
        <v>2</v>
      </c>
      <c r="L2473" s="17" t="n">
        <v>2</v>
      </c>
      <c r="M2473" s="17" t="n">
        <v>6</v>
      </c>
      <c r="N2473" s="17" t="n">
        <v>12</v>
      </c>
      <c r="O2473" s="17" t="n">
        <v>0</v>
      </c>
      <c r="P2473" s="17" t="n">
        <v>0</v>
      </c>
      <c r="Q2473" s="17" t="n">
        <v>0</v>
      </c>
      <c r="R2473" s="17" t="n">
        <v>0</v>
      </c>
      <c r="S2473" s="17" t="n">
        <v>0</v>
      </c>
      <c r="T2473" s="17" t="n">
        <v>0</v>
      </c>
    </row>
    <row r="2474" customFormat="false" ht="15" hidden="false" customHeight="true" outlineLevel="0" collapsed="false">
      <c r="A2474" s="17" t="s">
        <v>2004</v>
      </c>
      <c r="B2474" s="17" t="s">
        <v>156</v>
      </c>
      <c r="C2474" s="17" t="s">
        <v>217</v>
      </c>
      <c r="D2474" s="17" t="s">
        <v>235</v>
      </c>
      <c r="E2474" s="17" t="s">
        <v>243</v>
      </c>
      <c r="F2474" s="17" t="s">
        <v>150</v>
      </c>
      <c r="G2474" s="17" t="n">
        <v>2</v>
      </c>
      <c r="H2474" s="17" t="n">
        <v>2</v>
      </c>
      <c r="I2474" s="17" t="n">
        <v>2</v>
      </c>
      <c r="J2474" s="17" t="n">
        <v>2</v>
      </c>
      <c r="K2474" s="17" t="n">
        <v>2</v>
      </c>
      <c r="L2474" s="17" t="n">
        <v>58</v>
      </c>
      <c r="M2474" s="17" t="n">
        <v>58</v>
      </c>
      <c r="N2474" s="17" t="n">
        <v>189</v>
      </c>
      <c r="O2474" s="17" t="n">
        <v>18</v>
      </c>
      <c r="P2474" s="17" t="n">
        <v>0</v>
      </c>
      <c r="Q2474" s="17" t="n">
        <v>0</v>
      </c>
      <c r="R2474" s="17" t="n">
        <v>0</v>
      </c>
      <c r="S2474" s="17" t="n">
        <v>0</v>
      </c>
      <c r="T2474" s="17" t="n">
        <v>0</v>
      </c>
    </row>
    <row r="2475" customFormat="false" ht="15" hidden="false" customHeight="true" outlineLevel="0" collapsed="false">
      <c r="A2475" s="17" t="s">
        <v>2004</v>
      </c>
      <c r="B2475" s="17" t="s">
        <v>156</v>
      </c>
      <c r="C2475" s="17" t="s">
        <v>217</v>
      </c>
      <c r="D2475" s="17" t="s">
        <v>235</v>
      </c>
      <c r="E2475" s="17" t="s">
        <v>243</v>
      </c>
      <c r="F2475" s="17" t="s">
        <v>158</v>
      </c>
      <c r="G2475" s="17" t="n">
        <v>2</v>
      </c>
      <c r="H2475" s="17" t="n">
        <v>2</v>
      </c>
      <c r="I2475" s="17" t="n">
        <v>2</v>
      </c>
      <c r="J2475" s="17" t="n">
        <v>2</v>
      </c>
      <c r="K2475" s="17" t="n">
        <v>2</v>
      </c>
      <c r="L2475" s="17" t="n">
        <v>35</v>
      </c>
      <c r="M2475" s="17" t="n">
        <v>38</v>
      </c>
      <c r="N2475" s="17" t="n">
        <v>64</v>
      </c>
      <c r="O2475" s="17" t="n">
        <v>17</v>
      </c>
      <c r="P2475" s="17" t="n">
        <v>0</v>
      </c>
      <c r="Q2475" s="17" t="n">
        <v>0</v>
      </c>
      <c r="R2475" s="17" t="n">
        <v>0</v>
      </c>
      <c r="S2475" s="17" t="n">
        <v>0</v>
      </c>
      <c r="T2475" s="17" t="n">
        <v>0</v>
      </c>
    </row>
    <row r="2476" customFormat="false" ht="15" hidden="false" customHeight="true" outlineLevel="0" collapsed="false">
      <c r="A2476" s="17" t="s">
        <v>2004</v>
      </c>
      <c r="B2476" s="17" t="s">
        <v>156</v>
      </c>
      <c r="C2476" s="17" t="s">
        <v>217</v>
      </c>
      <c r="D2476" s="17" t="s">
        <v>235</v>
      </c>
      <c r="E2476" s="17" t="s">
        <v>243</v>
      </c>
      <c r="F2476" s="17" t="s">
        <v>169</v>
      </c>
      <c r="G2476" s="17" t="n">
        <v>0</v>
      </c>
      <c r="H2476" s="17" t="n">
        <v>0</v>
      </c>
      <c r="I2476" s="17" t="n">
        <v>1</v>
      </c>
      <c r="J2476" s="17" t="n">
        <v>0</v>
      </c>
      <c r="K2476" s="17" t="n">
        <v>1</v>
      </c>
      <c r="L2476" s="17" t="n">
        <v>0</v>
      </c>
      <c r="M2476" s="17" t="n">
        <v>0</v>
      </c>
      <c r="N2476" s="17" t="n">
        <v>32</v>
      </c>
      <c r="O2476" s="17" t="n">
        <v>0</v>
      </c>
      <c r="P2476" s="17" t="n">
        <v>0</v>
      </c>
      <c r="Q2476" s="17" t="n">
        <v>0</v>
      </c>
      <c r="R2476" s="17" t="n">
        <v>0</v>
      </c>
      <c r="S2476" s="17" t="n">
        <v>0</v>
      </c>
      <c r="T2476" s="17" t="n">
        <v>0</v>
      </c>
    </row>
    <row r="2477" customFormat="false" ht="15" hidden="false" customHeight="true" outlineLevel="0" collapsed="false">
      <c r="A2477" s="17" t="s">
        <v>2004</v>
      </c>
      <c r="B2477" s="17" t="s">
        <v>156</v>
      </c>
      <c r="C2477" s="17" t="s">
        <v>217</v>
      </c>
      <c r="D2477" s="17" t="s">
        <v>235</v>
      </c>
      <c r="E2477" s="17" t="s">
        <v>139</v>
      </c>
      <c r="F2477" s="17" t="s">
        <v>7</v>
      </c>
      <c r="G2477" s="17" t="n">
        <v>1</v>
      </c>
      <c r="H2477" s="17" t="n">
        <v>1</v>
      </c>
      <c r="I2477" s="17" t="n">
        <v>1</v>
      </c>
      <c r="J2477" s="17" t="n">
        <v>0</v>
      </c>
      <c r="K2477" s="17" t="n">
        <v>1</v>
      </c>
      <c r="L2477" s="17" t="n">
        <v>54</v>
      </c>
      <c r="M2477" s="17" t="n">
        <v>242</v>
      </c>
      <c r="N2477" s="17" t="n">
        <v>33</v>
      </c>
      <c r="O2477" s="17" t="n">
        <v>0</v>
      </c>
      <c r="P2477" s="17" t="n">
        <v>0</v>
      </c>
      <c r="Q2477" s="17" t="n">
        <v>0</v>
      </c>
      <c r="R2477" s="17" t="n">
        <v>0</v>
      </c>
      <c r="S2477" s="17" t="n">
        <v>0</v>
      </c>
      <c r="T2477" s="17" t="n">
        <v>0</v>
      </c>
    </row>
    <row r="2478" customFormat="false" ht="15" hidden="false" customHeight="true" outlineLevel="0" collapsed="false">
      <c r="A2478" s="17" t="s">
        <v>2004</v>
      </c>
      <c r="B2478" s="17" t="s">
        <v>156</v>
      </c>
      <c r="C2478" s="17" t="s">
        <v>217</v>
      </c>
      <c r="D2478" s="17" t="s">
        <v>235</v>
      </c>
      <c r="E2478" s="17" t="s">
        <v>139</v>
      </c>
      <c r="F2478" s="17" t="s">
        <v>140</v>
      </c>
      <c r="G2478" s="17" t="n">
        <v>0</v>
      </c>
      <c r="H2478" s="17" t="n">
        <v>1</v>
      </c>
      <c r="I2478" s="17" t="n">
        <v>0</v>
      </c>
      <c r="J2478" s="17" t="n">
        <v>0</v>
      </c>
      <c r="K2478" s="17" t="n">
        <v>1</v>
      </c>
      <c r="L2478" s="17" t="n">
        <v>0</v>
      </c>
      <c r="M2478" s="17" t="n">
        <v>6</v>
      </c>
      <c r="N2478" s="17" t="n">
        <v>0</v>
      </c>
      <c r="O2478" s="17" t="n">
        <v>0</v>
      </c>
      <c r="P2478" s="17" t="n">
        <v>0</v>
      </c>
      <c r="Q2478" s="17" t="n">
        <v>0</v>
      </c>
      <c r="R2478" s="17" t="n">
        <v>0</v>
      </c>
      <c r="S2478" s="17" t="n">
        <v>0</v>
      </c>
      <c r="T2478" s="17" t="n">
        <v>0</v>
      </c>
    </row>
    <row r="2479" customFormat="false" ht="15" hidden="false" customHeight="true" outlineLevel="0" collapsed="false">
      <c r="A2479" s="17" t="s">
        <v>2004</v>
      </c>
      <c r="B2479" s="17" t="s">
        <v>156</v>
      </c>
      <c r="C2479" s="17" t="s">
        <v>217</v>
      </c>
      <c r="D2479" s="17" t="s">
        <v>235</v>
      </c>
      <c r="E2479" s="17" t="s">
        <v>139</v>
      </c>
      <c r="F2479" s="17" t="s">
        <v>150</v>
      </c>
      <c r="G2479" s="17" t="n">
        <v>1</v>
      </c>
      <c r="H2479" s="17" t="n">
        <v>1</v>
      </c>
      <c r="I2479" s="17" t="n">
        <v>1</v>
      </c>
      <c r="J2479" s="17" t="n">
        <v>0</v>
      </c>
      <c r="K2479" s="17" t="n">
        <v>1</v>
      </c>
      <c r="L2479" s="17" t="n">
        <v>51</v>
      </c>
      <c r="M2479" s="17" t="n">
        <v>229</v>
      </c>
      <c r="N2479" s="17" t="n">
        <v>30</v>
      </c>
      <c r="O2479" s="17" t="n">
        <v>0</v>
      </c>
      <c r="P2479" s="17" t="n">
        <v>0</v>
      </c>
      <c r="Q2479" s="17" t="n">
        <v>0</v>
      </c>
      <c r="R2479" s="17" t="n">
        <v>0</v>
      </c>
      <c r="S2479" s="17" t="n">
        <v>0</v>
      </c>
      <c r="T2479" s="17" t="n">
        <v>0</v>
      </c>
    </row>
    <row r="2480" customFormat="false" ht="15" hidden="false" customHeight="true" outlineLevel="0" collapsed="false">
      <c r="A2480" s="17" t="s">
        <v>2004</v>
      </c>
      <c r="B2480" s="17" t="s">
        <v>156</v>
      </c>
      <c r="C2480" s="17" t="s">
        <v>217</v>
      </c>
      <c r="D2480" s="17" t="s">
        <v>235</v>
      </c>
      <c r="E2480" s="17" t="s">
        <v>139</v>
      </c>
      <c r="F2480" s="17" t="s">
        <v>158</v>
      </c>
      <c r="G2480" s="17" t="n">
        <v>1</v>
      </c>
      <c r="H2480" s="17" t="n">
        <v>1</v>
      </c>
      <c r="I2480" s="17" t="n">
        <v>1</v>
      </c>
      <c r="J2480" s="17" t="n">
        <v>0</v>
      </c>
      <c r="K2480" s="17" t="n">
        <v>1</v>
      </c>
      <c r="L2480" s="17" t="n">
        <v>3</v>
      </c>
      <c r="M2480" s="17" t="n">
        <v>7</v>
      </c>
      <c r="N2480" s="17" t="n">
        <v>3</v>
      </c>
      <c r="O2480" s="17" t="n">
        <v>0</v>
      </c>
      <c r="P2480" s="17" t="n">
        <v>0</v>
      </c>
      <c r="Q2480" s="17" t="n">
        <v>0</v>
      </c>
      <c r="R2480" s="17" t="n">
        <v>0</v>
      </c>
      <c r="S2480" s="17" t="n">
        <v>0</v>
      </c>
      <c r="T2480" s="17" t="n">
        <v>0</v>
      </c>
    </row>
    <row r="2481" customFormat="false" ht="15" hidden="false" customHeight="true" outlineLevel="0" collapsed="false">
      <c r="A2481" s="17" t="s">
        <v>2004</v>
      </c>
      <c r="B2481" s="17" t="s">
        <v>156</v>
      </c>
      <c r="C2481" s="17" t="s">
        <v>217</v>
      </c>
      <c r="D2481" s="17" t="s">
        <v>218</v>
      </c>
      <c r="E2481" s="17" t="s">
        <v>243</v>
      </c>
      <c r="F2481" s="17" t="s">
        <v>7</v>
      </c>
      <c r="G2481" s="17" t="n">
        <v>2</v>
      </c>
      <c r="H2481" s="17" t="n">
        <v>2</v>
      </c>
      <c r="I2481" s="17" t="n">
        <v>2</v>
      </c>
      <c r="J2481" s="17" t="n">
        <v>2</v>
      </c>
      <c r="K2481" s="17" t="n">
        <v>2</v>
      </c>
      <c r="L2481" s="17" t="n">
        <v>3146</v>
      </c>
      <c r="M2481" s="17" t="n">
        <v>5490</v>
      </c>
      <c r="N2481" s="17" t="n">
        <v>4788</v>
      </c>
      <c r="O2481" s="17" t="n">
        <v>1202</v>
      </c>
      <c r="P2481" s="17" t="n">
        <v>0</v>
      </c>
      <c r="Q2481" s="17" t="n">
        <v>0</v>
      </c>
      <c r="R2481" s="17" t="n">
        <v>0</v>
      </c>
      <c r="S2481" s="17" t="n">
        <v>0</v>
      </c>
      <c r="T2481" s="17" t="n">
        <v>0</v>
      </c>
    </row>
    <row r="2482" customFormat="false" ht="15" hidden="false" customHeight="true" outlineLevel="0" collapsed="false">
      <c r="A2482" s="17" t="s">
        <v>2004</v>
      </c>
      <c r="B2482" s="17" t="s">
        <v>156</v>
      </c>
      <c r="C2482" s="17" t="s">
        <v>217</v>
      </c>
      <c r="D2482" s="17" t="s">
        <v>218</v>
      </c>
      <c r="E2482" s="17" t="s">
        <v>243</v>
      </c>
      <c r="F2482" s="17" t="s">
        <v>140</v>
      </c>
      <c r="G2482" s="17" t="n">
        <v>2</v>
      </c>
      <c r="H2482" s="17" t="n">
        <v>2</v>
      </c>
      <c r="I2482" s="17" t="n">
        <v>2</v>
      </c>
      <c r="J2482" s="17" t="n">
        <v>2</v>
      </c>
      <c r="K2482" s="17" t="n">
        <v>2</v>
      </c>
      <c r="L2482" s="17" t="n">
        <v>502</v>
      </c>
      <c r="M2482" s="17" t="n">
        <v>1071</v>
      </c>
      <c r="N2482" s="17" t="n">
        <v>598</v>
      </c>
      <c r="O2482" s="17" t="n">
        <v>144</v>
      </c>
      <c r="P2482" s="17" t="n">
        <v>0</v>
      </c>
      <c r="Q2482" s="17" t="n">
        <v>0</v>
      </c>
      <c r="R2482" s="17" t="n">
        <v>0</v>
      </c>
      <c r="S2482" s="17" t="n">
        <v>0</v>
      </c>
      <c r="T2482" s="17" t="n">
        <v>0</v>
      </c>
    </row>
    <row r="2483" customFormat="false" ht="15" hidden="false" customHeight="true" outlineLevel="0" collapsed="false">
      <c r="A2483" s="17" t="s">
        <v>2004</v>
      </c>
      <c r="B2483" s="17" t="s">
        <v>156</v>
      </c>
      <c r="C2483" s="17" t="s">
        <v>217</v>
      </c>
      <c r="D2483" s="17" t="s">
        <v>218</v>
      </c>
      <c r="E2483" s="17" t="s">
        <v>243</v>
      </c>
      <c r="F2483" s="17" t="s">
        <v>144</v>
      </c>
      <c r="G2483" s="17" t="n">
        <v>2</v>
      </c>
      <c r="H2483" s="17" t="n">
        <v>2</v>
      </c>
      <c r="I2483" s="17" t="n">
        <v>2</v>
      </c>
      <c r="J2483" s="17" t="n">
        <v>2</v>
      </c>
      <c r="K2483" s="17" t="n">
        <v>2</v>
      </c>
      <c r="L2483" s="17" t="n">
        <v>128</v>
      </c>
      <c r="M2483" s="17" t="n">
        <v>81</v>
      </c>
      <c r="N2483" s="17" t="n">
        <v>85</v>
      </c>
      <c r="O2483" s="17" t="n">
        <v>15</v>
      </c>
      <c r="P2483" s="17" t="n">
        <v>0</v>
      </c>
      <c r="Q2483" s="17" t="n">
        <v>0</v>
      </c>
      <c r="R2483" s="17" t="n">
        <v>0</v>
      </c>
      <c r="S2483" s="17" t="n">
        <v>0</v>
      </c>
      <c r="T2483" s="17" t="n">
        <v>0</v>
      </c>
    </row>
    <row r="2484" customFormat="false" ht="15" hidden="false" customHeight="true" outlineLevel="0" collapsed="false">
      <c r="A2484" s="17" t="s">
        <v>2004</v>
      </c>
      <c r="B2484" s="17" t="s">
        <v>156</v>
      </c>
      <c r="C2484" s="17" t="s">
        <v>217</v>
      </c>
      <c r="D2484" s="17" t="s">
        <v>218</v>
      </c>
      <c r="E2484" s="17" t="s">
        <v>243</v>
      </c>
      <c r="F2484" s="17" t="s">
        <v>150</v>
      </c>
      <c r="G2484" s="17" t="n">
        <v>2</v>
      </c>
      <c r="H2484" s="17" t="n">
        <v>2</v>
      </c>
      <c r="I2484" s="17" t="n">
        <v>2</v>
      </c>
      <c r="J2484" s="17" t="n">
        <v>2</v>
      </c>
      <c r="K2484" s="17" t="n">
        <v>2</v>
      </c>
      <c r="L2484" s="17" t="n">
        <v>1942</v>
      </c>
      <c r="M2484" s="17" t="n">
        <v>2745</v>
      </c>
      <c r="N2484" s="17" t="n">
        <v>2389</v>
      </c>
      <c r="O2484" s="17" t="n">
        <v>726</v>
      </c>
      <c r="P2484" s="17" t="n">
        <v>0</v>
      </c>
      <c r="Q2484" s="17" t="n">
        <v>0</v>
      </c>
      <c r="R2484" s="17" t="n">
        <v>0</v>
      </c>
      <c r="S2484" s="17" t="n">
        <v>0</v>
      </c>
      <c r="T2484" s="17" t="n">
        <v>0</v>
      </c>
    </row>
    <row r="2485" customFormat="false" ht="15" hidden="false" customHeight="true" outlineLevel="0" collapsed="false">
      <c r="A2485" s="17" t="s">
        <v>2004</v>
      </c>
      <c r="B2485" s="17" t="s">
        <v>156</v>
      </c>
      <c r="C2485" s="17" t="s">
        <v>217</v>
      </c>
      <c r="D2485" s="17" t="s">
        <v>218</v>
      </c>
      <c r="E2485" s="17" t="s">
        <v>243</v>
      </c>
      <c r="F2485" s="17" t="s">
        <v>166</v>
      </c>
      <c r="G2485" s="17" t="n">
        <v>0</v>
      </c>
      <c r="H2485" s="17" t="n">
        <v>2</v>
      </c>
      <c r="I2485" s="17" t="n">
        <v>1</v>
      </c>
      <c r="J2485" s="17" t="n">
        <v>0</v>
      </c>
      <c r="K2485" s="17" t="n">
        <v>2</v>
      </c>
      <c r="L2485" s="17" t="n">
        <v>0</v>
      </c>
      <c r="M2485" s="17" t="n">
        <v>2</v>
      </c>
      <c r="N2485" s="17" t="n">
        <v>15</v>
      </c>
      <c r="O2485" s="17" t="n">
        <v>0</v>
      </c>
      <c r="P2485" s="17" t="n">
        <v>0</v>
      </c>
      <c r="Q2485" s="17" t="n">
        <v>0</v>
      </c>
      <c r="R2485" s="17" t="n">
        <v>0</v>
      </c>
      <c r="S2485" s="17" t="n">
        <v>0</v>
      </c>
      <c r="T2485" s="17" t="n">
        <v>0</v>
      </c>
    </row>
    <row r="2486" customFormat="false" ht="15" hidden="false" customHeight="true" outlineLevel="0" collapsed="false">
      <c r="A2486" s="17" t="s">
        <v>2004</v>
      </c>
      <c r="B2486" s="17" t="s">
        <v>156</v>
      </c>
      <c r="C2486" s="17" t="s">
        <v>217</v>
      </c>
      <c r="D2486" s="17" t="s">
        <v>218</v>
      </c>
      <c r="E2486" s="17" t="s">
        <v>243</v>
      </c>
      <c r="F2486" s="17" t="s">
        <v>158</v>
      </c>
      <c r="G2486" s="17" t="n">
        <v>2</v>
      </c>
      <c r="H2486" s="17" t="n">
        <v>2</v>
      </c>
      <c r="I2486" s="17" t="n">
        <v>2</v>
      </c>
      <c r="J2486" s="17" t="n">
        <v>2</v>
      </c>
      <c r="K2486" s="17" t="n">
        <v>2</v>
      </c>
      <c r="L2486" s="17" t="n">
        <v>559</v>
      </c>
      <c r="M2486" s="17" t="n">
        <v>1567</v>
      </c>
      <c r="N2486" s="17" t="n">
        <v>1643</v>
      </c>
      <c r="O2486" s="17" t="n">
        <v>310</v>
      </c>
      <c r="P2486" s="17" t="n">
        <v>0</v>
      </c>
      <c r="Q2486" s="17" t="n">
        <v>0</v>
      </c>
      <c r="R2486" s="17" t="n">
        <v>0</v>
      </c>
      <c r="S2486" s="17" t="n">
        <v>0</v>
      </c>
      <c r="T2486" s="17" t="n">
        <v>0</v>
      </c>
    </row>
    <row r="2487" customFormat="false" ht="15" hidden="false" customHeight="true" outlineLevel="0" collapsed="false">
      <c r="A2487" s="17" t="s">
        <v>2004</v>
      </c>
      <c r="B2487" s="17" t="s">
        <v>156</v>
      </c>
      <c r="C2487" s="17" t="s">
        <v>217</v>
      </c>
      <c r="D2487" s="17" t="s">
        <v>218</v>
      </c>
      <c r="E2487" s="17" t="s">
        <v>243</v>
      </c>
      <c r="F2487" s="17" t="s">
        <v>169</v>
      </c>
      <c r="G2487" s="17" t="n">
        <v>2</v>
      </c>
      <c r="H2487" s="17" t="n">
        <v>2</v>
      </c>
      <c r="I2487" s="17" t="n">
        <v>2</v>
      </c>
      <c r="J2487" s="17" t="n">
        <v>2</v>
      </c>
      <c r="K2487" s="17" t="n">
        <v>2</v>
      </c>
      <c r="L2487" s="17" t="n">
        <v>15</v>
      </c>
      <c r="M2487" s="17" t="n">
        <v>24</v>
      </c>
      <c r="N2487" s="17" t="n">
        <v>58</v>
      </c>
      <c r="O2487" s="17" t="n">
        <v>7</v>
      </c>
      <c r="P2487" s="17" t="n">
        <v>0</v>
      </c>
      <c r="Q2487" s="17" t="n">
        <v>0</v>
      </c>
      <c r="R2487" s="17" t="n">
        <v>0</v>
      </c>
      <c r="S2487" s="17" t="n">
        <v>0</v>
      </c>
      <c r="T2487" s="17" t="n">
        <v>0</v>
      </c>
    </row>
    <row r="2488" customFormat="false" ht="15" hidden="false" customHeight="true" outlineLevel="0" collapsed="false">
      <c r="A2488" s="17" t="s">
        <v>2004</v>
      </c>
      <c r="B2488" s="17" t="s">
        <v>156</v>
      </c>
      <c r="C2488" s="17" t="s">
        <v>217</v>
      </c>
      <c r="D2488" s="17" t="s">
        <v>218</v>
      </c>
      <c r="E2488" s="17" t="s">
        <v>139</v>
      </c>
      <c r="F2488" s="17" t="s">
        <v>7</v>
      </c>
      <c r="G2488" s="17" t="n">
        <v>0</v>
      </c>
      <c r="H2488" s="17" t="n">
        <v>1</v>
      </c>
      <c r="I2488" s="17" t="n">
        <v>1</v>
      </c>
      <c r="J2488" s="17" t="n">
        <v>1</v>
      </c>
      <c r="K2488" s="17" t="n">
        <v>1</v>
      </c>
      <c r="L2488" s="17" t="n">
        <v>0</v>
      </c>
      <c r="M2488" s="17" t="n">
        <v>56</v>
      </c>
      <c r="N2488" s="17" t="n">
        <v>61</v>
      </c>
      <c r="O2488" s="17" t="n">
        <v>8</v>
      </c>
      <c r="P2488" s="17" t="n">
        <v>0</v>
      </c>
      <c r="Q2488" s="17" t="n">
        <v>0</v>
      </c>
      <c r="R2488" s="17" t="n">
        <v>0</v>
      </c>
      <c r="S2488" s="17" t="n">
        <v>0</v>
      </c>
      <c r="T2488" s="17" t="n">
        <v>0</v>
      </c>
    </row>
    <row r="2489" customFormat="false" ht="15" hidden="false" customHeight="true" outlineLevel="0" collapsed="false">
      <c r="A2489" s="17" t="s">
        <v>2004</v>
      </c>
      <c r="B2489" s="17" t="s">
        <v>156</v>
      </c>
      <c r="C2489" s="17" t="s">
        <v>217</v>
      </c>
      <c r="D2489" s="17" t="s">
        <v>218</v>
      </c>
      <c r="E2489" s="17" t="s">
        <v>139</v>
      </c>
      <c r="F2489" s="17" t="s">
        <v>140</v>
      </c>
      <c r="G2489" s="17" t="n">
        <v>0</v>
      </c>
      <c r="H2489" s="17" t="n">
        <v>1</v>
      </c>
      <c r="I2489" s="17" t="n">
        <v>1</v>
      </c>
      <c r="J2489" s="17" t="n">
        <v>1</v>
      </c>
      <c r="K2489" s="17" t="n">
        <v>1</v>
      </c>
      <c r="L2489" s="17" t="n">
        <v>0</v>
      </c>
      <c r="M2489" s="17" t="n">
        <v>34</v>
      </c>
      <c r="N2489" s="17" t="n">
        <v>6</v>
      </c>
      <c r="O2489" s="17" t="n">
        <v>1</v>
      </c>
      <c r="P2489" s="17" t="n">
        <v>0</v>
      </c>
      <c r="Q2489" s="17" t="n">
        <v>0</v>
      </c>
      <c r="R2489" s="17" t="n">
        <v>0</v>
      </c>
      <c r="S2489" s="17" t="n">
        <v>0</v>
      </c>
      <c r="T2489" s="17" t="n">
        <v>0</v>
      </c>
    </row>
    <row r="2490" customFormat="false" ht="15" hidden="false" customHeight="true" outlineLevel="0" collapsed="false">
      <c r="A2490" s="17" t="s">
        <v>2004</v>
      </c>
      <c r="B2490" s="17" t="s">
        <v>156</v>
      </c>
      <c r="C2490" s="17" t="s">
        <v>217</v>
      </c>
      <c r="D2490" s="17" t="s">
        <v>218</v>
      </c>
      <c r="E2490" s="17" t="s">
        <v>139</v>
      </c>
      <c r="F2490" s="17" t="s">
        <v>144</v>
      </c>
      <c r="G2490" s="17" t="n">
        <v>0</v>
      </c>
      <c r="H2490" s="17" t="n">
        <v>1</v>
      </c>
      <c r="I2490" s="17" t="n">
        <v>0</v>
      </c>
      <c r="J2490" s="17" t="n">
        <v>0</v>
      </c>
      <c r="K2490" s="17" t="n">
        <v>1</v>
      </c>
      <c r="L2490" s="17" t="n">
        <v>0</v>
      </c>
      <c r="M2490" s="17" t="n">
        <v>3</v>
      </c>
      <c r="N2490" s="17" t="n">
        <v>0</v>
      </c>
      <c r="O2490" s="17" t="n">
        <v>0</v>
      </c>
      <c r="P2490" s="17" t="n">
        <v>0</v>
      </c>
      <c r="Q2490" s="17" t="n">
        <v>0</v>
      </c>
      <c r="R2490" s="17" t="n">
        <v>0</v>
      </c>
      <c r="S2490" s="17" t="n">
        <v>0</v>
      </c>
      <c r="T2490" s="17" t="n">
        <v>0</v>
      </c>
    </row>
    <row r="2491" customFormat="false" ht="15" hidden="false" customHeight="true" outlineLevel="0" collapsed="false">
      <c r="A2491" s="17" t="s">
        <v>2004</v>
      </c>
      <c r="B2491" s="17" t="s">
        <v>156</v>
      </c>
      <c r="C2491" s="17" t="s">
        <v>217</v>
      </c>
      <c r="D2491" s="17" t="s">
        <v>218</v>
      </c>
      <c r="E2491" s="17" t="s">
        <v>139</v>
      </c>
      <c r="F2491" s="17" t="s">
        <v>150</v>
      </c>
      <c r="G2491" s="17" t="n">
        <v>0</v>
      </c>
      <c r="H2491" s="17" t="n">
        <v>1</v>
      </c>
      <c r="I2491" s="17" t="n">
        <v>1</v>
      </c>
      <c r="J2491" s="17" t="n">
        <v>1</v>
      </c>
      <c r="K2491" s="17" t="n">
        <v>1</v>
      </c>
      <c r="L2491" s="17" t="n">
        <v>0</v>
      </c>
      <c r="M2491" s="17" t="n">
        <v>9</v>
      </c>
      <c r="N2491" s="17" t="n">
        <v>33</v>
      </c>
      <c r="O2491" s="17" t="n">
        <v>2</v>
      </c>
      <c r="P2491" s="17" t="n">
        <v>0</v>
      </c>
      <c r="Q2491" s="17" t="n">
        <v>0</v>
      </c>
      <c r="R2491" s="17" t="n">
        <v>0</v>
      </c>
      <c r="S2491" s="17" t="n">
        <v>0</v>
      </c>
      <c r="T2491" s="17" t="n">
        <v>0</v>
      </c>
    </row>
    <row r="2492" customFormat="false" ht="15" hidden="false" customHeight="true" outlineLevel="0" collapsed="false">
      <c r="A2492" s="17" t="s">
        <v>2004</v>
      </c>
      <c r="B2492" s="17" t="s">
        <v>156</v>
      </c>
      <c r="C2492" s="17" t="s">
        <v>217</v>
      </c>
      <c r="D2492" s="17" t="s">
        <v>218</v>
      </c>
      <c r="E2492" s="17" t="s">
        <v>139</v>
      </c>
      <c r="F2492" s="17" t="s">
        <v>158</v>
      </c>
      <c r="G2492" s="17" t="n">
        <v>0</v>
      </c>
      <c r="H2492" s="17" t="n">
        <v>1</v>
      </c>
      <c r="I2492" s="17" t="n">
        <v>1</v>
      </c>
      <c r="J2492" s="17" t="n">
        <v>1</v>
      </c>
      <c r="K2492" s="17" t="n">
        <v>1</v>
      </c>
      <c r="L2492" s="17" t="n">
        <v>0</v>
      </c>
      <c r="M2492" s="17" t="n">
        <v>10</v>
      </c>
      <c r="N2492" s="17" t="n">
        <v>22</v>
      </c>
      <c r="O2492" s="17" t="n">
        <v>5</v>
      </c>
      <c r="P2492" s="17" t="n">
        <v>0</v>
      </c>
      <c r="Q2492" s="17" t="n">
        <v>0</v>
      </c>
      <c r="R2492" s="17" t="n">
        <v>0</v>
      </c>
      <c r="S2492" s="17" t="n">
        <v>0</v>
      </c>
      <c r="T2492" s="17" t="n">
        <v>0</v>
      </c>
    </row>
    <row r="2493" customFormat="false" ht="15" hidden="false" customHeight="true" outlineLevel="0" collapsed="false">
      <c r="A2493" s="17" t="s">
        <v>3406</v>
      </c>
      <c r="B2493" s="17" t="s">
        <v>142</v>
      </c>
      <c r="C2493" s="17" t="s">
        <v>217</v>
      </c>
      <c r="D2493" s="17" t="s">
        <v>218</v>
      </c>
      <c r="E2493" s="17" t="s">
        <v>243</v>
      </c>
      <c r="F2493" s="17" t="s">
        <v>7</v>
      </c>
      <c r="G2493" s="17" t="n">
        <v>1</v>
      </c>
      <c r="H2493" s="17" t="n">
        <v>1</v>
      </c>
      <c r="I2493" s="17" t="n">
        <v>1</v>
      </c>
      <c r="J2493" s="17" t="n">
        <v>1</v>
      </c>
      <c r="K2493" s="17" t="n">
        <v>1</v>
      </c>
      <c r="L2493" s="17" t="n">
        <v>281</v>
      </c>
      <c r="M2493" s="17" t="n">
        <v>123</v>
      </c>
      <c r="N2493" s="17" t="n">
        <v>154</v>
      </c>
      <c r="O2493" s="17" t="n">
        <v>20</v>
      </c>
      <c r="P2493" s="17" t="n">
        <v>0</v>
      </c>
      <c r="Q2493" s="17" t="n">
        <v>0</v>
      </c>
      <c r="R2493" s="17" t="n">
        <v>0</v>
      </c>
      <c r="S2493" s="17" t="n">
        <v>0</v>
      </c>
      <c r="T2493" s="17" t="n">
        <v>0</v>
      </c>
    </row>
    <row r="2494" customFormat="false" ht="15" hidden="false" customHeight="true" outlineLevel="0" collapsed="false">
      <c r="A2494" s="17" t="s">
        <v>3406</v>
      </c>
      <c r="B2494" s="17" t="s">
        <v>142</v>
      </c>
      <c r="C2494" s="17" t="s">
        <v>217</v>
      </c>
      <c r="D2494" s="17" t="s">
        <v>218</v>
      </c>
      <c r="E2494" s="17" t="s">
        <v>243</v>
      </c>
      <c r="F2494" s="17" t="s">
        <v>140</v>
      </c>
      <c r="G2494" s="17" t="n">
        <v>0</v>
      </c>
      <c r="H2494" s="17" t="n">
        <v>1</v>
      </c>
      <c r="I2494" s="17" t="n">
        <v>0</v>
      </c>
      <c r="J2494" s="17" t="n">
        <v>0</v>
      </c>
      <c r="K2494" s="17" t="n">
        <v>1</v>
      </c>
      <c r="L2494" s="17" t="n">
        <v>0</v>
      </c>
      <c r="M2494" s="17" t="n">
        <v>10</v>
      </c>
      <c r="N2494" s="17" t="n">
        <v>0</v>
      </c>
      <c r="O2494" s="17" t="n">
        <v>0</v>
      </c>
      <c r="P2494" s="17" t="n">
        <v>0</v>
      </c>
      <c r="Q2494" s="17" t="n">
        <v>0</v>
      </c>
      <c r="R2494" s="17" t="n">
        <v>0</v>
      </c>
      <c r="S2494" s="17" t="n">
        <v>0</v>
      </c>
      <c r="T2494" s="17" t="n">
        <v>0</v>
      </c>
    </row>
    <row r="2495" customFormat="false" ht="15" hidden="false" customHeight="true" outlineLevel="0" collapsed="false">
      <c r="A2495" s="17" t="s">
        <v>3406</v>
      </c>
      <c r="B2495" s="17" t="s">
        <v>142</v>
      </c>
      <c r="C2495" s="17" t="s">
        <v>217</v>
      </c>
      <c r="D2495" s="17" t="s">
        <v>218</v>
      </c>
      <c r="E2495" s="17" t="s">
        <v>243</v>
      </c>
      <c r="F2495" s="17" t="s">
        <v>150</v>
      </c>
      <c r="G2495" s="17" t="n">
        <v>1</v>
      </c>
      <c r="H2495" s="17" t="n">
        <v>1</v>
      </c>
      <c r="I2495" s="17" t="n">
        <v>1</v>
      </c>
      <c r="J2495" s="17" t="n">
        <v>1</v>
      </c>
      <c r="K2495" s="17" t="n">
        <v>1</v>
      </c>
      <c r="L2495" s="17" t="n">
        <v>246</v>
      </c>
      <c r="M2495" s="17" t="n">
        <v>101</v>
      </c>
      <c r="N2495" s="17" t="n">
        <v>146</v>
      </c>
      <c r="O2495" s="17" t="n">
        <v>20</v>
      </c>
      <c r="P2495" s="17" t="n">
        <v>0</v>
      </c>
      <c r="Q2495" s="17" t="n">
        <v>0</v>
      </c>
      <c r="R2495" s="17" t="n">
        <v>0</v>
      </c>
      <c r="S2495" s="17" t="n">
        <v>0</v>
      </c>
      <c r="T2495" s="17" t="n">
        <v>0</v>
      </c>
    </row>
    <row r="2496" customFormat="false" ht="15" hidden="false" customHeight="true" outlineLevel="0" collapsed="false">
      <c r="A2496" s="17" t="s">
        <v>3406</v>
      </c>
      <c r="B2496" s="17" t="s">
        <v>142</v>
      </c>
      <c r="C2496" s="17" t="s">
        <v>217</v>
      </c>
      <c r="D2496" s="17" t="s">
        <v>218</v>
      </c>
      <c r="E2496" s="17" t="s">
        <v>243</v>
      </c>
      <c r="F2496" s="17" t="s">
        <v>158</v>
      </c>
      <c r="G2496" s="17" t="n">
        <v>1</v>
      </c>
      <c r="H2496" s="17" t="n">
        <v>1</v>
      </c>
      <c r="I2496" s="17" t="n">
        <v>1</v>
      </c>
      <c r="J2496" s="17" t="n">
        <v>0</v>
      </c>
      <c r="K2496" s="17" t="n">
        <v>1</v>
      </c>
      <c r="L2496" s="17" t="n">
        <v>33</v>
      </c>
      <c r="M2496" s="17" t="n">
        <v>11</v>
      </c>
      <c r="N2496" s="17" t="n">
        <v>8</v>
      </c>
      <c r="O2496" s="17" t="n">
        <v>0</v>
      </c>
      <c r="P2496" s="17" t="n">
        <v>0</v>
      </c>
      <c r="Q2496" s="17" t="n">
        <v>0</v>
      </c>
      <c r="R2496" s="17" t="n">
        <v>0</v>
      </c>
      <c r="S2496" s="17" t="n">
        <v>0</v>
      </c>
      <c r="T2496" s="17" t="n">
        <v>0</v>
      </c>
    </row>
    <row r="2497" customFormat="false" ht="15" hidden="false" customHeight="true" outlineLevel="0" collapsed="false">
      <c r="A2497" s="17" t="s">
        <v>3406</v>
      </c>
      <c r="B2497" s="17" t="s">
        <v>142</v>
      </c>
      <c r="C2497" s="17" t="s">
        <v>217</v>
      </c>
      <c r="D2497" s="17" t="s">
        <v>218</v>
      </c>
      <c r="E2497" s="17" t="s">
        <v>243</v>
      </c>
      <c r="F2497" s="17" t="s">
        <v>169</v>
      </c>
      <c r="G2497" s="17" t="n">
        <v>1</v>
      </c>
      <c r="H2497" s="17" t="n">
        <v>1</v>
      </c>
      <c r="I2497" s="17" t="n">
        <v>0</v>
      </c>
      <c r="J2497" s="17" t="n">
        <v>0</v>
      </c>
      <c r="K2497" s="17" t="n">
        <v>1</v>
      </c>
      <c r="L2497" s="17" t="n">
        <v>2</v>
      </c>
      <c r="M2497" s="17" t="n">
        <v>1</v>
      </c>
      <c r="N2497" s="17" t="n">
        <v>0</v>
      </c>
      <c r="O2497" s="17" t="n">
        <v>0</v>
      </c>
      <c r="P2497" s="17" t="n">
        <v>0</v>
      </c>
      <c r="Q2497" s="17" t="n">
        <v>0</v>
      </c>
      <c r="R2497" s="17" t="n">
        <v>0</v>
      </c>
      <c r="S2497" s="17" t="n">
        <v>0</v>
      </c>
      <c r="T2497" s="17" t="n">
        <v>0</v>
      </c>
    </row>
    <row r="2498" customFormat="false" ht="15" hidden="false" customHeight="true" outlineLevel="0" collapsed="false">
      <c r="A2498" s="17" t="s">
        <v>11260</v>
      </c>
      <c r="B2498" s="17" t="s">
        <v>142</v>
      </c>
      <c r="C2498" s="17" t="s">
        <v>148</v>
      </c>
      <c r="D2498" s="17" t="s">
        <v>14443</v>
      </c>
      <c r="E2498" s="17" t="s">
        <v>139</v>
      </c>
      <c r="F2498" s="17" t="s">
        <v>7</v>
      </c>
      <c r="G2498" s="17" t="n">
        <v>1</v>
      </c>
      <c r="H2498" s="17" t="n">
        <v>1</v>
      </c>
      <c r="I2498" s="17" t="n">
        <v>0</v>
      </c>
      <c r="J2498" s="17" t="n">
        <v>0</v>
      </c>
      <c r="K2498" s="17" t="n">
        <v>1</v>
      </c>
      <c r="L2498" s="17" t="n">
        <v>49</v>
      </c>
      <c r="M2498" s="17" t="n">
        <v>24</v>
      </c>
      <c r="N2498" s="17" t="n">
        <v>0</v>
      </c>
      <c r="O2498" s="17" t="n">
        <v>0</v>
      </c>
      <c r="P2498" s="17" t="n">
        <v>0</v>
      </c>
      <c r="Q2498" s="17" t="n">
        <v>0</v>
      </c>
      <c r="R2498" s="17" t="n">
        <v>0</v>
      </c>
      <c r="S2498" s="17" t="n">
        <v>0</v>
      </c>
      <c r="T2498" s="17" t="n">
        <v>0</v>
      </c>
    </row>
    <row r="2499" customFormat="false" ht="15" hidden="false" customHeight="true" outlineLevel="0" collapsed="false">
      <c r="A2499" s="17" t="s">
        <v>11260</v>
      </c>
      <c r="B2499" s="17" t="s">
        <v>142</v>
      </c>
      <c r="C2499" s="17" t="s">
        <v>148</v>
      </c>
      <c r="D2499" s="17" t="s">
        <v>14443</v>
      </c>
      <c r="E2499" s="17" t="s">
        <v>139</v>
      </c>
      <c r="F2499" s="17" t="s">
        <v>140</v>
      </c>
      <c r="G2499" s="17" t="n">
        <v>1</v>
      </c>
      <c r="H2499" s="17" t="n">
        <v>1</v>
      </c>
      <c r="I2499" s="17" t="n">
        <v>0</v>
      </c>
      <c r="J2499" s="17" t="n">
        <v>0</v>
      </c>
      <c r="K2499" s="17" t="n">
        <v>1</v>
      </c>
      <c r="L2499" s="17" t="n">
        <v>22</v>
      </c>
      <c r="M2499" s="17" t="n">
        <v>5</v>
      </c>
      <c r="N2499" s="17" t="n">
        <v>0</v>
      </c>
      <c r="O2499" s="17" t="n">
        <v>0</v>
      </c>
      <c r="P2499" s="17" t="n">
        <v>0</v>
      </c>
      <c r="Q2499" s="17" t="n">
        <v>0</v>
      </c>
      <c r="R2499" s="17" t="n">
        <v>0</v>
      </c>
      <c r="S2499" s="17" t="n">
        <v>0</v>
      </c>
      <c r="T2499" s="17" t="n">
        <v>0</v>
      </c>
    </row>
    <row r="2500" customFormat="false" ht="15" hidden="false" customHeight="true" outlineLevel="0" collapsed="false">
      <c r="A2500" s="17" t="s">
        <v>11260</v>
      </c>
      <c r="B2500" s="17" t="s">
        <v>142</v>
      </c>
      <c r="C2500" s="17" t="s">
        <v>148</v>
      </c>
      <c r="D2500" s="17" t="s">
        <v>14443</v>
      </c>
      <c r="E2500" s="17" t="s">
        <v>139</v>
      </c>
      <c r="F2500" s="17" t="s">
        <v>144</v>
      </c>
      <c r="G2500" s="17" t="n">
        <v>1</v>
      </c>
      <c r="H2500" s="17" t="n">
        <v>1</v>
      </c>
      <c r="I2500" s="17" t="n">
        <v>0</v>
      </c>
      <c r="J2500" s="17" t="n">
        <v>0</v>
      </c>
      <c r="K2500" s="17" t="n">
        <v>1</v>
      </c>
      <c r="L2500" s="17" t="n">
        <v>17</v>
      </c>
      <c r="M2500" s="17" t="n">
        <v>15</v>
      </c>
      <c r="N2500" s="17" t="n">
        <v>0</v>
      </c>
      <c r="O2500" s="17" t="n">
        <v>0</v>
      </c>
      <c r="P2500" s="17" t="n">
        <v>0</v>
      </c>
      <c r="Q2500" s="17" t="n">
        <v>0</v>
      </c>
      <c r="R2500" s="17" t="n">
        <v>0</v>
      </c>
      <c r="S2500" s="17" t="n">
        <v>0</v>
      </c>
      <c r="T2500" s="17" t="n">
        <v>0</v>
      </c>
    </row>
    <row r="2501" customFormat="false" ht="15" hidden="false" customHeight="true" outlineLevel="0" collapsed="false">
      <c r="A2501" s="17" t="s">
        <v>11260</v>
      </c>
      <c r="B2501" s="17" t="s">
        <v>142</v>
      </c>
      <c r="C2501" s="17" t="s">
        <v>148</v>
      </c>
      <c r="D2501" s="17" t="s">
        <v>14443</v>
      </c>
      <c r="E2501" s="17" t="s">
        <v>139</v>
      </c>
      <c r="F2501" s="17" t="s">
        <v>150</v>
      </c>
      <c r="G2501" s="17" t="n">
        <v>1</v>
      </c>
      <c r="H2501" s="17" t="n">
        <v>1</v>
      </c>
      <c r="I2501" s="17" t="n">
        <v>0</v>
      </c>
      <c r="J2501" s="17" t="n">
        <v>0</v>
      </c>
      <c r="K2501" s="17" t="n">
        <v>1</v>
      </c>
      <c r="L2501" s="17" t="n">
        <v>6</v>
      </c>
      <c r="M2501" s="17" t="n">
        <v>3</v>
      </c>
      <c r="N2501" s="17" t="n">
        <v>0</v>
      </c>
      <c r="O2501" s="17" t="n">
        <v>0</v>
      </c>
      <c r="P2501" s="17" t="n">
        <v>0</v>
      </c>
      <c r="Q2501" s="17" t="n">
        <v>0</v>
      </c>
      <c r="R2501" s="17" t="n">
        <v>0</v>
      </c>
      <c r="S2501" s="17" t="n">
        <v>0</v>
      </c>
      <c r="T2501" s="17" t="n">
        <v>0</v>
      </c>
    </row>
    <row r="2502" customFormat="false" ht="15" hidden="false" customHeight="true" outlineLevel="0" collapsed="false">
      <c r="A2502" s="17" t="s">
        <v>11260</v>
      </c>
      <c r="B2502" s="17" t="s">
        <v>142</v>
      </c>
      <c r="C2502" s="17" t="s">
        <v>148</v>
      </c>
      <c r="D2502" s="17" t="s">
        <v>14443</v>
      </c>
      <c r="E2502" s="17" t="s">
        <v>139</v>
      </c>
      <c r="F2502" s="17" t="s">
        <v>158</v>
      </c>
      <c r="G2502" s="17" t="n">
        <v>1</v>
      </c>
      <c r="H2502" s="17" t="n">
        <v>1</v>
      </c>
      <c r="I2502" s="17" t="n">
        <v>0</v>
      </c>
      <c r="J2502" s="17" t="n">
        <v>0</v>
      </c>
      <c r="K2502" s="17" t="n">
        <v>1</v>
      </c>
      <c r="L2502" s="17" t="n">
        <v>4</v>
      </c>
      <c r="M2502" s="17" t="n">
        <v>1</v>
      </c>
      <c r="N2502" s="17" t="n">
        <v>0</v>
      </c>
      <c r="O2502" s="17" t="n">
        <v>0</v>
      </c>
      <c r="P2502" s="17" t="n">
        <v>0</v>
      </c>
      <c r="Q2502" s="17" t="n">
        <v>0</v>
      </c>
      <c r="R2502" s="17" t="n">
        <v>0</v>
      </c>
      <c r="S2502" s="17" t="n">
        <v>0</v>
      </c>
      <c r="T2502" s="17" t="n">
        <v>0</v>
      </c>
    </row>
    <row r="2503" customFormat="false" ht="15" hidden="false" customHeight="true" outlineLevel="0" collapsed="false">
      <c r="A2503" s="17" t="s">
        <v>14373</v>
      </c>
      <c r="B2503" s="17" t="s">
        <v>142</v>
      </c>
      <c r="C2503" s="17" t="s">
        <v>148</v>
      </c>
      <c r="D2503" s="17" t="s">
        <v>14443</v>
      </c>
      <c r="E2503" s="17" t="s">
        <v>139</v>
      </c>
      <c r="F2503" s="17" t="s">
        <v>7</v>
      </c>
      <c r="G2503" s="17" t="n">
        <v>1</v>
      </c>
      <c r="H2503" s="17" t="n">
        <v>0</v>
      </c>
      <c r="I2503" s="17" t="n">
        <v>0</v>
      </c>
      <c r="J2503" s="17" t="n">
        <v>0</v>
      </c>
      <c r="K2503" s="17" t="n">
        <v>1</v>
      </c>
      <c r="L2503" s="17" t="n">
        <v>20</v>
      </c>
      <c r="M2503" s="17" t="n">
        <v>0</v>
      </c>
      <c r="N2503" s="17" t="n">
        <v>0</v>
      </c>
      <c r="O2503" s="17" t="n">
        <v>0</v>
      </c>
      <c r="P2503" s="17" t="n">
        <v>0</v>
      </c>
      <c r="Q2503" s="17" t="n">
        <v>0</v>
      </c>
      <c r="R2503" s="17" t="n">
        <v>0</v>
      </c>
      <c r="S2503" s="17" t="n">
        <v>0</v>
      </c>
      <c r="T2503" s="17" t="n">
        <v>0</v>
      </c>
    </row>
    <row r="2504" customFormat="false" ht="15" hidden="false" customHeight="true" outlineLevel="0" collapsed="false">
      <c r="A2504" s="17" t="s">
        <v>14373</v>
      </c>
      <c r="B2504" s="17" t="s">
        <v>142</v>
      </c>
      <c r="C2504" s="17" t="s">
        <v>148</v>
      </c>
      <c r="D2504" s="17" t="s">
        <v>14443</v>
      </c>
      <c r="E2504" s="17" t="s">
        <v>139</v>
      </c>
      <c r="F2504" s="17" t="s">
        <v>150</v>
      </c>
      <c r="G2504" s="17" t="n">
        <v>1</v>
      </c>
      <c r="H2504" s="17" t="n">
        <v>0</v>
      </c>
      <c r="I2504" s="17" t="n">
        <v>0</v>
      </c>
      <c r="J2504" s="17" t="n">
        <v>0</v>
      </c>
      <c r="K2504" s="17" t="n">
        <v>1</v>
      </c>
      <c r="L2504" s="17" t="n">
        <v>20</v>
      </c>
      <c r="M2504" s="17" t="n">
        <v>0</v>
      </c>
      <c r="N2504" s="17" t="n">
        <v>0</v>
      </c>
      <c r="O2504" s="17" t="n">
        <v>0</v>
      </c>
      <c r="P2504" s="17" t="n">
        <v>0</v>
      </c>
      <c r="Q2504" s="17" t="n">
        <v>0</v>
      </c>
      <c r="R2504" s="17" t="n">
        <v>0</v>
      </c>
      <c r="S2504" s="17" t="n">
        <v>0</v>
      </c>
      <c r="T2504" s="17" t="n">
        <v>0</v>
      </c>
    </row>
    <row r="2505" customFormat="false" ht="15" hidden="false" customHeight="true" outlineLevel="0" collapsed="false">
      <c r="A2505" s="17" t="s">
        <v>8556</v>
      </c>
      <c r="B2505" s="17" t="s">
        <v>142</v>
      </c>
      <c r="C2505" s="17" t="s">
        <v>217</v>
      </c>
      <c r="D2505" s="17" t="s">
        <v>218</v>
      </c>
      <c r="E2505" s="17" t="s">
        <v>139</v>
      </c>
      <c r="F2505" s="17" t="s">
        <v>7</v>
      </c>
      <c r="G2505" s="17" t="n">
        <v>1</v>
      </c>
      <c r="H2505" s="17" t="n">
        <v>1</v>
      </c>
      <c r="I2505" s="17" t="n">
        <v>1</v>
      </c>
      <c r="J2505" s="17" t="n">
        <v>1</v>
      </c>
      <c r="K2505" s="17" t="n">
        <v>1</v>
      </c>
      <c r="L2505" s="17" t="n">
        <v>5</v>
      </c>
      <c r="M2505" s="17" t="n">
        <v>6</v>
      </c>
      <c r="N2505" s="17" t="n">
        <v>5</v>
      </c>
      <c r="O2505" s="17" t="n">
        <v>18</v>
      </c>
      <c r="P2505" s="17" t="n">
        <v>0</v>
      </c>
      <c r="Q2505" s="17" t="n">
        <v>0</v>
      </c>
      <c r="R2505" s="17" t="n">
        <v>0</v>
      </c>
      <c r="S2505" s="17" t="n">
        <v>0</v>
      </c>
      <c r="T2505" s="17" t="n">
        <v>0</v>
      </c>
    </row>
    <row r="2506" customFormat="false" ht="15" hidden="false" customHeight="true" outlineLevel="0" collapsed="false">
      <c r="A2506" s="17" t="s">
        <v>8556</v>
      </c>
      <c r="B2506" s="17" t="s">
        <v>142</v>
      </c>
      <c r="C2506" s="17" t="s">
        <v>217</v>
      </c>
      <c r="D2506" s="17" t="s">
        <v>218</v>
      </c>
      <c r="E2506" s="17" t="s">
        <v>139</v>
      </c>
      <c r="F2506" s="17" t="s">
        <v>150</v>
      </c>
      <c r="G2506" s="17" t="n">
        <v>1</v>
      </c>
      <c r="H2506" s="17" t="n">
        <v>1</v>
      </c>
      <c r="I2506" s="17" t="n">
        <v>1</v>
      </c>
      <c r="J2506" s="17" t="n">
        <v>1</v>
      </c>
      <c r="K2506" s="17" t="n">
        <v>1</v>
      </c>
      <c r="L2506" s="17" t="n">
        <v>5</v>
      </c>
      <c r="M2506" s="17" t="n">
        <v>6</v>
      </c>
      <c r="N2506" s="17" t="n">
        <v>5</v>
      </c>
      <c r="O2506" s="17" t="n">
        <v>18</v>
      </c>
      <c r="P2506" s="17" t="n">
        <v>0</v>
      </c>
      <c r="Q2506" s="17" t="n">
        <v>0</v>
      </c>
      <c r="R2506" s="17" t="n">
        <v>0</v>
      </c>
      <c r="S2506" s="17" t="n">
        <v>0</v>
      </c>
      <c r="T2506" s="17" t="n">
        <v>0</v>
      </c>
    </row>
    <row r="2507" customFormat="false" ht="15" hidden="false" customHeight="true" outlineLevel="0" collapsed="false">
      <c r="A2507" s="17" t="s">
        <v>7039</v>
      </c>
      <c r="B2507" s="17" t="s">
        <v>142</v>
      </c>
      <c r="C2507" s="17" t="s">
        <v>217</v>
      </c>
      <c r="D2507" s="17" t="s">
        <v>235</v>
      </c>
      <c r="E2507" s="17" t="s">
        <v>139</v>
      </c>
      <c r="F2507" s="17" t="s">
        <v>7</v>
      </c>
      <c r="G2507" s="17" t="n">
        <v>2</v>
      </c>
      <c r="H2507" s="17" t="n">
        <v>1</v>
      </c>
      <c r="I2507" s="17" t="n">
        <v>1</v>
      </c>
      <c r="J2507" s="17" t="n">
        <v>1</v>
      </c>
      <c r="K2507" s="17" t="n">
        <v>2</v>
      </c>
      <c r="L2507" s="17" t="n">
        <v>25</v>
      </c>
      <c r="M2507" s="17" t="n">
        <v>24</v>
      </c>
      <c r="N2507" s="17" t="n">
        <v>27</v>
      </c>
      <c r="O2507" s="17" t="n">
        <v>22</v>
      </c>
      <c r="P2507" s="17" t="n">
        <v>0</v>
      </c>
      <c r="Q2507" s="17" t="n">
        <v>0</v>
      </c>
      <c r="R2507" s="17" t="n">
        <v>0</v>
      </c>
      <c r="S2507" s="17" t="n">
        <v>0</v>
      </c>
      <c r="T2507" s="17" t="n">
        <v>0</v>
      </c>
    </row>
    <row r="2508" customFormat="false" ht="15" hidden="false" customHeight="true" outlineLevel="0" collapsed="false">
      <c r="A2508" s="17" t="s">
        <v>7039</v>
      </c>
      <c r="B2508" s="17" t="s">
        <v>142</v>
      </c>
      <c r="C2508" s="17" t="s">
        <v>217</v>
      </c>
      <c r="D2508" s="17" t="s">
        <v>235</v>
      </c>
      <c r="E2508" s="17" t="s">
        <v>139</v>
      </c>
      <c r="F2508" s="17" t="s">
        <v>140</v>
      </c>
      <c r="G2508" s="17" t="n">
        <v>1</v>
      </c>
      <c r="H2508" s="17" t="n">
        <v>1</v>
      </c>
      <c r="I2508" s="17" t="n">
        <v>1</v>
      </c>
      <c r="J2508" s="17" t="n">
        <v>1</v>
      </c>
      <c r="K2508" s="17" t="n">
        <v>1</v>
      </c>
      <c r="L2508" s="17" t="n">
        <v>9</v>
      </c>
      <c r="M2508" s="17" t="n">
        <v>7</v>
      </c>
      <c r="N2508" s="17" t="n">
        <v>24</v>
      </c>
      <c r="O2508" s="17" t="n">
        <v>8</v>
      </c>
      <c r="P2508" s="17" t="n">
        <v>0</v>
      </c>
      <c r="Q2508" s="17" t="n">
        <v>0</v>
      </c>
      <c r="R2508" s="17" t="n">
        <v>0</v>
      </c>
      <c r="S2508" s="17" t="n">
        <v>0</v>
      </c>
      <c r="T2508" s="17" t="n">
        <v>0</v>
      </c>
    </row>
    <row r="2509" customFormat="false" ht="15" hidden="false" customHeight="true" outlineLevel="0" collapsed="false">
      <c r="A2509" s="17" t="s">
        <v>7039</v>
      </c>
      <c r="B2509" s="17" t="s">
        <v>142</v>
      </c>
      <c r="C2509" s="17" t="s">
        <v>217</v>
      </c>
      <c r="D2509" s="17" t="s">
        <v>235</v>
      </c>
      <c r="E2509" s="17" t="s">
        <v>139</v>
      </c>
      <c r="F2509" s="17" t="s">
        <v>144</v>
      </c>
      <c r="G2509" s="17" t="n">
        <v>0</v>
      </c>
      <c r="H2509" s="17" t="n">
        <v>1</v>
      </c>
      <c r="I2509" s="17" t="n">
        <v>0</v>
      </c>
      <c r="J2509" s="17" t="n">
        <v>0</v>
      </c>
      <c r="K2509" s="17" t="n">
        <v>1</v>
      </c>
      <c r="L2509" s="17" t="n">
        <v>0</v>
      </c>
      <c r="M2509" s="17" t="n">
        <v>1</v>
      </c>
      <c r="N2509" s="17" t="n">
        <v>0</v>
      </c>
      <c r="O2509" s="17" t="n">
        <v>0</v>
      </c>
      <c r="P2509" s="17" t="n">
        <v>0</v>
      </c>
      <c r="Q2509" s="17" t="n">
        <v>0</v>
      </c>
      <c r="R2509" s="17" t="n">
        <v>0</v>
      </c>
      <c r="S2509" s="17" t="n">
        <v>0</v>
      </c>
      <c r="T2509" s="17" t="n">
        <v>0</v>
      </c>
    </row>
    <row r="2510" customFormat="false" ht="15" hidden="false" customHeight="true" outlineLevel="0" collapsed="false">
      <c r="A2510" s="17" t="s">
        <v>7039</v>
      </c>
      <c r="B2510" s="17" t="s">
        <v>142</v>
      </c>
      <c r="C2510" s="17" t="s">
        <v>217</v>
      </c>
      <c r="D2510" s="17" t="s">
        <v>235</v>
      </c>
      <c r="E2510" s="17" t="s">
        <v>139</v>
      </c>
      <c r="F2510" s="17" t="s">
        <v>150</v>
      </c>
      <c r="G2510" s="17" t="n">
        <v>2</v>
      </c>
      <c r="H2510" s="17" t="n">
        <v>1</v>
      </c>
      <c r="I2510" s="17" t="n">
        <v>1</v>
      </c>
      <c r="J2510" s="17" t="n">
        <v>1</v>
      </c>
      <c r="K2510" s="17" t="n">
        <v>2</v>
      </c>
      <c r="L2510" s="17" t="n">
        <v>15</v>
      </c>
      <c r="M2510" s="17" t="n">
        <v>13</v>
      </c>
      <c r="N2510" s="17" t="n">
        <v>3</v>
      </c>
      <c r="O2510" s="17" t="n">
        <v>9</v>
      </c>
      <c r="P2510" s="17" t="n">
        <v>0</v>
      </c>
      <c r="Q2510" s="17" t="n">
        <v>0</v>
      </c>
      <c r="R2510" s="17" t="n">
        <v>0</v>
      </c>
      <c r="S2510" s="17" t="n">
        <v>0</v>
      </c>
      <c r="T2510" s="17" t="n">
        <v>0</v>
      </c>
    </row>
    <row r="2511" customFormat="false" ht="15" hidden="false" customHeight="true" outlineLevel="0" collapsed="false">
      <c r="A2511" s="17" t="s">
        <v>7039</v>
      </c>
      <c r="B2511" s="17" t="s">
        <v>142</v>
      </c>
      <c r="C2511" s="17" t="s">
        <v>217</v>
      </c>
      <c r="D2511" s="17" t="s">
        <v>235</v>
      </c>
      <c r="E2511" s="17" t="s">
        <v>139</v>
      </c>
      <c r="F2511" s="17" t="s">
        <v>166</v>
      </c>
      <c r="G2511" s="17" t="n">
        <v>0</v>
      </c>
      <c r="H2511" s="17" t="n">
        <v>1</v>
      </c>
      <c r="I2511" s="17" t="n">
        <v>0</v>
      </c>
      <c r="J2511" s="17" t="n">
        <v>0</v>
      </c>
      <c r="K2511" s="17" t="n">
        <v>1</v>
      </c>
      <c r="L2511" s="17" t="n">
        <v>0</v>
      </c>
      <c r="M2511" s="17" t="n">
        <v>2</v>
      </c>
      <c r="N2511" s="17" t="n">
        <v>0</v>
      </c>
      <c r="O2511" s="17" t="n">
        <v>0</v>
      </c>
      <c r="P2511" s="17" t="n">
        <v>0</v>
      </c>
      <c r="Q2511" s="17" t="n">
        <v>0</v>
      </c>
      <c r="R2511" s="17" t="n">
        <v>0</v>
      </c>
      <c r="S2511" s="17" t="n">
        <v>0</v>
      </c>
      <c r="T2511" s="17" t="n">
        <v>0</v>
      </c>
    </row>
    <row r="2512" customFormat="false" ht="15" hidden="false" customHeight="true" outlineLevel="0" collapsed="false">
      <c r="A2512" s="17" t="s">
        <v>7039</v>
      </c>
      <c r="B2512" s="17" t="s">
        <v>142</v>
      </c>
      <c r="C2512" s="17" t="s">
        <v>217</v>
      </c>
      <c r="D2512" s="17" t="s">
        <v>235</v>
      </c>
      <c r="E2512" s="17" t="s">
        <v>139</v>
      </c>
      <c r="F2512" s="17" t="s">
        <v>158</v>
      </c>
      <c r="G2512" s="17" t="n">
        <v>0</v>
      </c>
      <c r="H2512" s="17" t="n">
        <v>1</v>
      </c>
      <c r="I2512" s="17" t="n">
        <v>0</v>
      </c>
      <c r="J2512" s="17" t="n">
        <v>1</v>
      </c>
      <c r="K2512" s="17" t="n">
        <v>1</v>
      </c>
      <c r="L2512" s="17" t="n">
        <v>0</v>
      </c>
      <c r="M2512" s="17" t="n">
        <v>1</v>
      </c>
      <c r="N2512" s="17" t="n">
        <v>0</v>
      </c>
      <c r="O2512" s="17" t="n">
        <v>5</v>
      </c>
      <c r="P2512" s="17" t="n">
        <v>0</v>
      </c>
      <c r="Q2512" s="17" t="n">
        <v>0</v>
      </c>
      <c r="R2512" s="17" t="n">
        <v>0</v>
      </c>
      <c r="S2512" s="17" t="n">
        <v>0</v>
      </c>
      <c r="T2512" s="17" t="n">
        <v>0</v>
      </c>
    </row>
    <row r="2513" customFormat="false" ht="15" hidden="false" customHeight="true" outlineLevel="0" collapsed="false">
      <c r="A2513" s="17" t="s">
        <v>7039</v>
      </c>
      <c r="B2513" s="17" t="s">
        <v>142</v>
      </c>
      <c r="C2513" s="17" t="s">
        <v>217</v>
      </c>
      <c r="D2513" s="17" t="s">
        <v>235</v>
      </c>
      <c r="E2513" s="17" t="s">
        <v>139</v>
      </c>
      <c r="F2513" s="17" t="s">
        <v>169</v>
      </c>
      <c r="G2513" s="17" t="n">
        <v>1</v>
      </c>
      <c r="H2513" s="17" t="n">
        <v>0</v>
      </c>
      <c r="I2513" s="17" t="n">
        <v>0</v>
      </c>
      <c r="J2513" s="17" t="n">
        <v>0</v>
      </c>
      <c r="K2513" s="17" t="n">
        <v>1</v>
      </c>
      <c r="L2513" s="17" t="n">
        <v>1</v>
      </c>
      <c r="M2513" s="17" t="n">
        <v>0</v>
      </c>
      <c r="N2513" s="17" t="n">
        <v>0</v>
      </c>
      <c r="O2513" s="17" t="n">
        <v>0</v>
      </c>
      <c r="P2513" s="17" t="n">
        <v>0</v>
      </c>
      <c r="Q2513" s="17" t="n">
        <v>0</v>
      </c>
      <c r="R2513" s="17" t="n">
        <v>0</v>
      </c>
      <c r="S2513" s="17" t="n">
        <v>0</v>
      </c>
      <c r="T2513" s="17" t="n">
        <v>0</v>
      </c>
    </row>
    <row r="2514" customFormat="false" ht="15" hidden="false" customHeight="true" outlineLevel="0" collapsed="false">
      <c r="A2514" s="17" t="s">
        <v>8265</v>
      </c>
      <c r="B2514" s="17" t="s">
        <v>142</v>
      </c>
      <c r="C2514" s="17" t="s">
        <v>148</v>
      </c>
      <c r="D2514" s="17" t="s">
        <v>14443</v>
      </c>
      <c r="E2514" s="17" t="s">
        <v>139</v>
      </c>
      <c r="F2514" s="17" t="s">
        <v>7</v>
      </c>
      <c r="G2514" s="17" t="n">
        <v>1</v>
      </c>
      <c r="H2514" s="17" t="n">
        <v>1</v>
      </c>
      <c r="I2514" s="17" t="n">
        <v>1</v>
      </c>
      <c r="J2514" s="17" t="n">
        <v>0</v>
      </c>
      <c r="K2514" s="17" t="n">
        <v>1</v>
      </c>
      <c r="L2514" s="17" t="n">
        <v>42</v>
      </c>
      <c r="M2514" s="17" t="n">
        <v>7</v>
      </c>
      <c r="N2514" s="17" t="n">
        <v>6</v>
      </c>
      <c r="O2514" s="17" t="n">
        <v>0</v>
      </c>
      <c r="P2514" s="17" t="n">
        <v>0</v>
      </c>
      <c r="Q2514" s="17" t="n">
        <v>0</v>
      </c>
      <c r="R2514" s="17" t="n">
        <v>0</v>
      </c>
      <c r="S2514" s="17" t="n">
        <v>0</v>
      </c>
      <c r="T2514" s="17" t="n">
        <v>0</v>
      </c>
    </row>
    <row r="2515" customFormat="false" ht="15" hidden="false" customHeight="true" outlineLevel="0" collapsed="false">
      <c r="A2515" s="17" t="s">
        <v>8265</v>
      </c>
      <c r="B2515" s="17" t="s">
        <v>142</v>
      </c>
      <c r="C2515" s="17" t="s">
        <v>148</v>
      </c>
      <c r="D2515" s="17" t="s">
        <v>14443</v>
      </c>
      <c r="E2515" s="17" t="s">
        <v>139</v>
      </c>
      <c r="F2515" s="17" t="s">
        <v>150</v>
      </c>
      <c r="G2515" s="17" t="n">
        <v>1</v>
      </c>
      <c r="H2515" s="17" t="n">
        <v>1</v>
      </c>
      <c r="I2515" s="17" t="n">
        <v>1</v>
      </c>
      <c r="J2515" s="17" t="n">
        <v>0</v>
      </c>
      <c r="K2515" s="17" t="n">
        <v>1</v>
      </c>
      <c r="L2515" s="17" t="n">
        <v>38</v>
      </c>
      <c r="M2515" s="17" t="n">
        <v>7</v>
      </c>
      <c r="N2515" s="17" t="n">
        <v>6</v>
      </c>
      <c r="O2515" s="17" t="n">
        <v>0</v>
      </c>
      <c r="P2515" s="17" t="n">
        <v>0</v>
      </c>
      <c r="Q2515" s="17" t="n">
        <v>0</v>
      </c>
      <c r="R2515" s="17" t="n">
        <v>0</v>
      </c>
      <c r="S2515" s="17" t="n">
        <v>0</v>
      </c>
      <c r="T2515" s="17" t="n">
        <v>0</v>
      </c>
    </row>
    <row r="2516" customFormat="false" ht="15" hidden="false" customHeight="true" outlineLevel="0" collapsed="false">
      <c r="A2516" s="17" t="s">
        <v>8265</v>
      </c>
      <c r="B2516" s="17" t="s">
        <v>142</v>
      </c>
      <c r="C2516" s="17" t="s">
        <v>148</v>
      </c>
      <c r="D2516" s="17" t="s">
        <v>14443</v>
      </c>
      <c r="E2516" s="17" t="s">
        <v>139</v>
      </c>
      <c r="F2516" s="17" t="s">
        <v>158</v>
      </c>
      <c r="G2516" s="17" t="n">
        <v>1</v>
      </c>
      <c r="H2516" s="17" t="n">
        <v>0</v>
      </c>
      <c r="I2516" s="17" t="n">
        <v>0</v>
      </c>
      <c r="J2516" s="17" t="n">
        <v>0</v>
      </c>
      <c r="K2516" s="17" t="n">
        <v>1</v>
      </c>
      <c r="L2516" s="17" t="n">
        <v>4</v>
      </c>
      <c r="M2516" s="17" t="n">
        <v>0</v>
      </c>
      <c r="N2516" s="17" t="n">
        <v>0</v>
      </c>
      <c r="O2516" s="17" t="n">
        <v>0</v>
      </c>
      <c r="P2516" s="17" t="n">
        <v>0</v>
      </c>
      <c r="Q2516" s="17" t="n">
        <v>0</v>
      </c>
      <c r="R2516" s="17" t="n">
        <v>0</v>
      </c>
      <c r="S2516" s="17" t="n">
        <v>0</v>
      </c>
      <c r="T2516" s="17" t="n">
        <v>0</v>
      </c>
    </row>
    <row r="2517" customFormat="false" ht="15" hidden="false" customHeight="true" outlineLevel="0" collapsed="false">
      <c r="A2517" s="17" t="s">
        <v>2665</v>
      </c>
      <c r="B2517" s="17" t="s">
        <v>142</v>
      </c>
      <c r="C2517" s="17" t="s">
        <v>148</v>
      </c>
      <c r="D2517" s="17" t="s">
        <v>14443</v>
      </c>
      <c r="E2517" s="17" t="s">
        <v>139</v>
      </c>
      <c r="F2517" s="17" t="s">
        <v>7</v>
      </c>
      <c r="G2517" s="17" t="n">
        <v>1</v>
      </c>
      <c r="H2517" s="17" t="n">
        <v>1</v>
      </c>
      <c r="I2517" s="17" t="n">
        <v>1</v>
      </c>
      <c r="J2517" s="17" t="n">
        <v>0</v>
      </c>
      <c r="K2517" s="17" t="n">
        <v>1</v>
      </c>
      <c r="L2517" s="17" t="n">
        <v>25</v>
      </c>
      <c r="M2517" s="17" t="n">
        <v>5</v>
      </c>
      <c r="N2517" s="17" t="n">
        <v>10</v>
      </c>
      <c r="O2517" s="17" t="n">
        <v>0</v>
      </c>
      <c r="P2517" s="17" t="n">
        <v>0</v>
      </c>
      <c r="Q2517" s="17" t="n">
        <v>0</v>
      </c>
      <c r="R2517" s="17" t="n">
        <v>0</v>
      </c>
      <c r="S2517" s="17" t="n">
        <v>0</v>
      </c>
      <c r="T2517" s="17" t="n">
        <v>0</v>
      </c>
    </row>
    <row r="2518" customFormat="false" ht="15" hidden="false" customHeight="true" outlineLevel="0" collapsed="false">
      <c r="A2518" s="17" t="s">
        <v>2665</v>
      </c>
      <c r="B2518" s="17" t="s">
        <v>142</v>
      </c>
      <c r="C2518" s="17" t="s">
        <v>148</v>
      </c>
      <c r="D2518" s="17" t="s">
        <v>14443</v>
      </c>
      <c r="E2518" s="17" t="s">
        <v>139</v>
      </c>
      <c r="F2518" s="17" t="s">
        <v>140</v>
      </c>
      <c r="G2518" s="17" t="n">
        <v>1</v>
      </c>
      <c r="H2518" s="17" t="n">
        <v>0</v>
      </c>
      <c r="I2518" s="17" t="n">
        <v>0</v>
      </c>
      <c r="J2518" s="17" t="n">
        <v>0</v>
      </c>
      <c r="K2518" s="17" t="n">
        <v>1</v>
      </c>
      <c r="L2518" s="17" t="n">
        <v>2</v>
      </c>
      <c r="M2518" s="17" t="n">
        <v>0</v>
      </c>
      <c r="N2518" s="17" t="n">
        <v>0</v>
      </c>
      <c r="O2518" s="17" t="n">
        <v>0</v>
      </c>
      <c r="P2518" s="17" t="n">
        <v>0</v>
      </c>
      <c r="Q2518" s="17" t="n">
        <v>0</v>
      </c>
      <c r="R2518" s="17" t="n">
        <v>0</v>
      </c>
      <c r="S2518" s="17" t="n">
        <v>0</v>
      </c>
      <c r="T2518" s="17" t="n">
        <v>0</v>
      </c>
    </row>
    <row r="2519" customFormat="false" ht="15" hidden="false" customHeight="true" outlineLevel="0" collapsed="false">
      <c r="A2519" s="17" t="s">
        <v>2665</v>
      </c>
      <c r="B2519" s="17" t="s">
        <v>142</v>
      </c>
      <c r="C2519" s="17" t="s">
        <v>148</v>
      </c>
      <c r="D2519" s="17" t="s">
        <v>14443</v>
      </c>
      <c r="E2519" s="17" t="s">
        <v>139</v>
      </c>
      <c r="F2519" s="17" t="s">
        <v>150</v>
      </c>
      <c r="G2519" s="17" t="n">
        <v>1</v>
      </c>
      <c r="H2519" s="17" t="n">
        <v>1</v>
      </c>
      <c r="I2519" s="17" t="n">
        <v>1</v>
      </c>
      <c r="J2519" s="17" t="n">
        <v>0</v>
      </c>
      <c r="K2519" s="17" t="n">
        <v>1</v>
      </c>
      <c r="L2519" s="17" t="n">
        <v>20</v>
      </c>
      <c r="M2519" s="17" t="n">
        <v>3</v>
      </c>
      <c r="N2519" s="17" t="n">
        <v>10</v>
      </c>
      <c r="O2519" s="17" t="n">
        <v>0</v>
      </c>
      <c r="P2519" s="17" t="n">
        <v>0</v>
      </c>
      <c r="Q2519" s="17" t="n">
        <v>0</v>
      </c>
      <c r="R2519" s="17" t="n">
        <v>0</v>
      </c>
      <c r="S2519" s="17" t="n">
        <v>0</v>
      </c>
      <c r="T2519" s="17" t="n">
        <v>0</v>
      </c>
    </row>
    <row r="2520" customFormat="false" ht="15" hidden="false" customHeight="true" outlineLevel="0" collapsed="false">
      <c r="A2520" s="17" t="s">
        <v>2665</v>
      </c>
      <c r="B2520" s="17" t="s">
        <v>142</v>
      </c>
      <c r="C2520" s="17" t="s">
        <v>148</v>
      </c>
      <c r="D2520" s="17" t="s">
        <v>14443</v>
      </c>
      <c r="E2520" s="17" t="s">
        <v>139</v>
      </c>
      <c r="F2520" s="17" t="s">
        <v>158</v>
      </c>
      <c r="G2520" s="17" t="n">
        <v>1</v>
      </c>
      <c r="H2520" s="17" t="n">
        <v>1</v>
      </c>
      <c r="I2520" s="17" t="n">
        <v>0</v>
      </c>
      <c r="J2520" s="17" t="n">
        <v>0</v>
      </c>
      <c r="K2520" s="17" t="n">
        <v>1</v>
      </c>
      <c r="L2520" s="17" t="n">
        <v>3</v>
      </c>
      <c r="M2520" s="17" t="n">
        <v>2</v>
      </c>
      <c r="N2520" s="17" t="n">
        <v>0</v>
      </c>
      <c r="O2520" s="17" t="n">
        <v>0</v>
      </c>
      <c r="P2520" s="17" t="n">
        <v>0</v>
      </c>
      <c r="Q2520" s="17" t="n">
        <v>0</v>
      </c>
      <c r="R2520" s="17" t="n">
        <v>0</v>
      </c>
      <c r="S2520" s="17" t="n">
        <v>0</v>
      </c>
      <c r="T2520" s="17" t="n">
        <v>0</v>
      </c>
    </row>
    <row r="2521" customFormat="false" ht="15" hidden="false" customHeight="true" outlineLevel="0" collapsed="false">
      <c r="A2521" s="17" t="s">
        <v>2665</v>
      </c>
      <c r="B2521" s="17" t="s">
        <v>142</v>
      </c>
      <c r="C2521" s="17" t="s">
        <v>217</v>
      </c>
      <c r="D2521" s="17" t="s">
        <v>235</v>
      </c>
      <c r="E2521" s="17" t="s">
        <v>243</v>
      </c>
      <c r="F2521" s="17" t="s">
        <v>7</v>
      </c>
      <c r="G2521" s="17" t="n">
        <v>1</v>
      </c>
      <c r="H2521" s="17" t="n">
        <v>1</v>
      </c>
      <c r="I2521" s="17" t="n">
        <v>1</v>
      </c>
      <c r="J2521" s="17" t="n">
        <v>1</v>
      </c>
      <c r="K2521" s="17" t="n">
        <v>1</v>
      </c>
      <c r="L2521" s="17" t="n">
        <v>155</v>
      </c>
      <c r="M2521" s="17" t="n">
        <v>169</v>
      </c>
      <c r="N2521" s="17" t="n">
        <v>149</v>
      </c>
      <c r="O2521" s="17" t="n">
        <v>59</v>
      </c>
      <c r="P2521" s="17" t="n">
        <v>0</v>
      </c>
      <c r="Q2521" s="17" t="n">
        <v>0</v>
      </c>
      <c r="R2521" s="17" t="n">
        <v>0</v>
      </c>
      <c r="S2521" s="17" t="n">
        <v>0</v>
      </c>
      <c r="T2521" s="17" t="n">
        <v>0</v>
      </c>
    </row>
    <row r="2522" customFormat="false" ht="15" hidden="false" customHeight="true" outlineLevel="0" collapsed="false">
      <c r="A2522" s="17" t="s">
        <v>2665</v>
      </c>
      <c r="B2522" s="17" t="s">
        <v>142</v>
      </c>
      <c r="C2522" s="17" t="s">
        <v>217</v>
      </c>
      <c r="D2522" s="17" t="s">
        <v>235</v>
      </c>
      <c r="E2522" s="17" t="s">
        <v>243</v>
      </c>
      <c r="F2522" s="17" t="s">
        <v>140</v>
      </c>
      <c r="G2522" s="17" t="n">
        <v>1</v>
      </c>
      <c r="H2522" s="17" t="n">
        <v>1</v>
      </c>
      <c r="I2522" s="17" t="n">
        <v>1</v>
      </c>
      <c r="J2522" s="17" t="n">
        <v>1</v>
      </c>
      <c r="K2522" s="17" t="n">
        <v>1</v>
      </c>
      <c r="L2522" s="17" t="n">
        <v>29</v>
      </c>
      <c r="M2522" s="17" t="n">
        <v>40</v>
      </c>
      <c r="N2522" s="17" t="n">
        <v>36</v>
      </c>
      <c r="O2522" s="17" t="n">
        <v>6</v>
      </c>
      <c r="P2522" s="17" t="n">
        <v>0</v>
      </c>
      <c r="Q2522" s="17" t="n">
        <v>0</v>
      </c>
      <c r="R2522" s="17" t="n">
        <v>0</v>
      </c>
      <c r="S2522" s="17" t="n">
        <v>0</v>
      </c>
      <c r="T2522" s="17" t="n">
        <v>0</v>
      </c>
    </row>
    <row r="2523" customFormat="false" ht="15" hidden="false" customHeight="true" outlineLevel="0" collapsed="false">
      <c r="A2523" s="17" t="s">
        <v>2665</v>
      </c>
      <c r="B2523" s="17" t="s">
        <v>142</v>
      </c>
      <c r="C2523" s="17" t="s">
        <v>217</v>
      </c>
      <c r="D2523" s="17" t="s">
        <v>235</v>
      </c>
      <c r="E2523" s="17" t="s">
        <v>243</v>
      </c>
      <c r="F2523" s="17" t="s">
        <v>144</v>
      </c>
      <c r="G2523" s="17" t="n">
        <v>1</v>
      </c>
      <c r="H2523" s="17" t="n">
        <v>1</v>
      </c>
      <c r="I2523" s="17" t="n">
        <v>1</v>
      </c>
      <c r="J2523" s="17" t="n">
        <v>1</v>
      </c>
      <c r="K2523" s="17" t="n">
        <v>1</v>
      </c>
      <c r="L2523" s="17" t="n">
        <v>2</v>
      </c>
      <c r="M2523" s="17" t="n">
        <v>1</v>
      </c>
      <c r="N2523" s="17" t="n">
        <v>2</v>
      </c>
      <c r="O2523" s="17" t="n">
        <v>1</v>
      </c>
      <c r="P2523" s="17" t="n">
        <v>0</v>
      </c>
      <c r="Q2523" s="17" t="n">
        <v>0</v>
      </c>
      <c r="R2523" s="17" t="n">
        <v>0</v>
      </c>
      <c r="S2523" s="17" t="n">
        <v>0</v>
      </c>
      <c r="T2523" s="17" t="n">
        <v>0</v>
      </c>
    </row>
    <row r="2524" customFormat="false" ht="15" hidden="false" customHeight="true" outlineLevel="0" collapsed="false">
      <c r="A2524" s="17" t="s">
        <v>2665</v>
      </c>
      <c r="B2524" s="17" t="s">
        <v>142</v>
      </c>
      <c r="C2524" s="17" t="s">
        <v>217</v>
      </c>
      <c r="D2524" s="17" t="s">
        <v>235</v>
      </c>
      <c r="E2524" s="17" t="s">
        <v>243</v>
      </c>
      <c r="F2524" s="17" t="s">
        <v>150</v>
      </c>
      <c r="G2524" s="17" t="n">
        <v>1</v>
      </c>
      <c r="H2524" s="17" t="n">
        <v>1</v>
      </c>
      <c r="I2524" s="17" t="n">
        <v>1</v>
      </c>
      <c r="J2524" s="17" t="n">
        <v>1</v>
      </c>
      <c r="K2524" s="17" t="n">
        <v>1</v>
      </c>
      <c r="L2524" s="17" t="n">
        <v>63</v>
      </c>
      <c r="M2524" s="17" t="n">
        <v>53</v>
      </c>
      <c r="N2524" s="17" t="n">
        <v>63</v>
      </c>
      <c r="O2524" s="17" t="n">
        <v>43</v>
      </c>
      <c r="P2524" s="17" t="n">
        <v>0</v>
      </c>
      <c r="Q2524" s="17" t="n">
        <v>0</v>
      </c>
      <c r="R2524" s="17" t="n">
        <v>0</v>
      </c>
      <c r="S2524" s="17" t="n">
        <v>0</v>
      </c>
      <c r="T2524" s="17" t="n">
        <v>0</v>
      </c>
    </row>
    <row r="2525" customFormat="false" ht="15" hidden="false" customHeight="true" outlineLevel="0" collapsed="false">
      <c r="A2525" s="17" t="s">
        <v>2665</v>
      </c>
      <c r="B2525" s="17" t="s">
        <v>142</v>
      </c>
      <c r="C2525" s="17" t="s">
        <v>217</v>
      </c>
      <c r="D2525" s="17" t="s">
        <v>235</v>
      </c>
      <c r="E2525" s="17" t="s">
        <v>243</v>
      </c>
      <c r="F2525" s="17" t="s">
        <v>158</v>
      </c>
      <c r="G2525" s="17" t="n">
        <v>1</v>
      </c>
      <c r="H2525" s="17" t="n">
        <v>1</v>
      </c>
      <c r="I2525" s="17" t="n">
        <v>1</v>
      </c>
      <c r="J2525" s="17" t="n">
        <v>1</v>
      </c>
      <c r="K2525" s="17" t="n">
        <v>1</v>
      </c>
      <c r="L2525" s="17" t="n">
        <v>61</v>
      </c>
      <c r="M2525" s="17" t="n">
        <v>75</v>
      </c>
      <c r="N2525" s="17" t="n">
        <v>48</v>
      </c>
      <c r="O2525" s="17" t="n">
        <v>9</v>
      </c>
      <c r="P2525" s="17" t="n">
        <v>0</v>
      </c>
      <c r="Q2525" s="17" t="n">
        <v>0</v>
      </c>
      <c r="R2525" s="17" t="n">
        <v>0</v>
      </c>
      <c r="S2525" s="17" t="n">
        <v>0</v>
      </c>
      <c r="T2525" s="17" t="n">
        <v>0</v>
      </c>
    </row>
    <row r="2526" customFormat="false" ht="15" hidden="false" customHeight="true" outlineLevel="0" collapsed="false">
      <c r="A2526" s="17" t="s">
        <v>2665</v>
      </c>
      <c r="B2526" s="17" t="s">
        <v>142</v>
      </c>
      <c r="C2526" s="17" t="s">
        <v>217</v>
      </c>
      <c r="D2526" s="17" t="s">
        <v>235</v>
      </c>
      <c r="E2526" s="17" t="s">
        <v>139</v>
      </c>
      <c r="F2526" s="17" t="s">
        <v>7</v>
      </c>
      <c r="G2526" s="17" t="n">
        <v>1</v>
      </c>
      <c r="H2526" s="17" t="n">
        <v>0</v>
      </c>
      <c r="I2526" s="17" t="n">
        <v>0</v>
      </c>
      <c r="J2526" s="17" t="n">
        <v>0</v>
      </c>
      <c r="K2526" s="17" t="n">
        <v>1</v>
      </c>
      <c r="L2526" s="17" t="n">
        <v>12</v>
      </c>
      <c r="M2526" s="17" t="n">
        <v>0</v>
      </c>
      <c r="N2526" s="17" t="n">
        <v>0</v>
      </c>
      <c r="O2526" s="17" t="n">
        <v>0</v>
      </c>
      <c r="P2526" s="17" t="n">
        <v>0</v>
      </c>
      <c r="Q2526" s="17" t="n">
        <v>0</v>
      </c>
      <c r="R2526" s="17" t="n">
        <v>0</v>
      </c>
      <c r="S2526" s="17" t="n">
        <v>0</v>
      </c>
      <c r="T2526" s="17" t="n">
        <v>0</v>
      </c>
    </row>
    <row r="2527" customFormat="false" ht="15" hidden="false" customHeight="true" outlineLevel="0" collapsed="false">
      <c r="A2527" s="17" t="s">
        <v>2665</v>
      </c>
      <c r="B2527" s="17" t="s">
        <v>142</v>
      </c>
      <c r="C2527" s="17" t="s">
        <v>217</v>
      </c>
      <c r="D2527" s="17" t="s">
        <v>235</v>
      </c>
      <c r="E2527" s="17" t="s">
        <v>139</v>
      </c>
      <c r="F2527" s="17" t="s">
        <v>140</v>
      </c>
      <c r="G2527" s="17" t="n">
        <v>1</v>
      </c>
      <c r="H2527" s="17" t="n">
        <v>0</v>
      </c>
      <c r="I2527" s="17" t="n">
        <v>0</v>
      </c>
      <c r="J2527" s="17" t="n">
        <v>0</v>
      </c>
      <c r="K2527" s="17" t="n">
        <v>1</v>
      </c>
      <c r="L2527" s="17" t="n">
        <v>3</v>
      </c>
      <c r="M2527" s="17" t="n">
        <v>0</v>
      </c>
      <c r="N2527" s="17" t="n">
        <v>0</v>
      </c>
      <c r="O2527" s="17" t="n">
        <v>0</v>
      </c>
      <c r="P2527" s="17" t="n">
        <v>0</v>
      </c>
      <c r="Q2527" s="17" t="n">
        <v>0</v>
      </c>
      <c r="R2527" s="17" t="n">
        <v>0</v>
      </c>
      <c r="S2527" s="17" t="n">
        <v>0</v>
      </c>
      <c r="T2527" s="17" t="n">
        <v>0</v>
      </c>
    </row>
    <row r="2528" customFormat="false" ht="15" hidden="false" customHeight="true" outlineLevel="0" collapsed="false">
      <c r="A2528" s="17" t="s">
        <v>2665</v>
      </c>
      <c r="B2528" s="17" t="s">
        <v>142</v>
      </c>
      <c r="C2528" s="17" t="s">
        <v>217</v>
      </c>
      <c r="D2528" s="17" t="s">
        <v>235</v>
      </c>
      <c r="E2528" s="17" t="s">
        <v>139</v>
      </c>
      <c r="F2528" s="17" t="s">
        <v>144</v>
      </c>
      <c r="G2528" s="17" t="n">
        <v>1</v>
      </c>
      <c r="H2528" s="17" t="n">
        <v>0</v>
      </c>
      <c r="I2528" s="17" t="n">
        <v>0</v>
      </c>
      <c r="J2528" s="17" t="n">
        <v>0</v>
      </c>
      <c r="K2528" s="17" t="n">
        <v>1</v>
      </c>
      <c r="L2528" s="17" t="n">
        <v>7</v>
      </c>
      <c r="M2528" s="17" t="n">
        <v>0</v>
      </c>
      <c r="N2528" s="17" t="n">
        <v>0</v>
      </c>
      <c r="O2528" s="17" t="n">
        <v>0</v>
      </c>
      <c r="P2528" s="17" t="n">
        <v>0</v>
      </c>
      <c r="Q2528" s="17" t="n">
        <v>0</v>
      </c>
      <c r="R2528" s="17" t="n">
        <v>0</v>
      </c>
      <c r="S2528" s="17" t="n">
        <v>0</v>
      </c>
      <c r="T2528" s="17" t="n">
        <v>0</v>
      </c>
    </row>
    <row r="2529" customFormat="false" ht="15" hidden="false" customHeight="true" outlineLevel="0" collapsed="false">
      <c r="A2529" s="17" t="s">
        <v>2665</v>
      </c>
      <c r="B2529" s="17" t="s">
        <v>142</v>
      </c>
      <c r="C2529" s="17" t="s">
        <v>217</v>
      </c>
      <c r="D2529" s="17" t="s">
        <v>235</v>
      </c>
      <c r="E2529" s="17" t="s">
        <v>139</v>
      </c>
      <c r="F2529" s="17" t="s">
        <v>150</v>
      </c>
      <c r="G2529" s="17" t="n">
        <v>1</v>
      </c>
      <c r="H2529" s="17" t="n">
        <v>0</v>
      </c>
      <c r="I2529" s="17" t="n">
        <v>0</v>
      </c>
      <c r="J2529" s="17" t="n">
        <v>0</v>
      </c>
      <c r="K2529" s="17" t="n">
        <v>1</v>
      </c>
      <c r="L2529" s="17" t="n">
        <v>1</v>
      </c>
      <c r="M2529" s="17" t="n">
        <v>0</v>
      </c>
      <c r="N2529" s="17" t="n">
        <v>0</v>
      </c>
      <c r="O2529" s="17" t="n">
        <v>0</v>
      </c>
      <c r="P2529" s="17" t="n">
        <v>0</v>
      </c>
      <c r="Q2529" s="17" t="n">
        <v>0</v>
      </c>
      <c r="R2529" s="17" t="n">
        <v>0</v>
      </c>
      <c r="S2529" s="17" t="n">
        <v>0</v>
      </c>
      <c r="T2529" s="17" t="n">
        <v>0</v>
      </c>
    </row>
    <row r="2530" customFormat="false" ht="15" hidden="false" customHeight="true" outlineLevel="0" collapsed="false">
      <c r="A2530" s="17" t="s">
        <v>2665</v>
      </c>
      <c r="B2530" s="17" t="s">
        <v>142</v>
      </c>
      <c r="C2530" s="17" t="s">
        <v>217</v>
      </c>
      <c r="D2530" s="17" t="s">
        <v>235</v>
      </c>
      <c r="E2530" s="17" t="s">
        <v>139</v>
      </c>
      <c r="F2530" s="17" t="s">
        <v>158</v>
      </c>
      <c r="G2530" s="17" t="n">
        <v>1</v>
      </c>
      <c r="H2530" s="17" t="n">
        <v>0</v>
      </c>
      <c r="I2530" s="17" t="n">
        <v>0</v>
      </c>
      <c r="J2530" s="17" t="n">
        <v>0</v>
      </c>
      <c r="K2530" s="17" t="n">
        <v>1</v>
      </c>
      <c r="L2530" s="17" t="n">
        <v>1</v>
      </c>
      <c r="M2530" s="17" t="n">
        <v>0</v>
      </c>
      <c r="N2530" s="17" t="n">
        <v>0</v>
      </c>
      <c r="O2530" s="17" t="n">
        <v>0</v>
      </c>
      <c r="P2530" s="17" t="n">
        <v>0</v>
      </c>
      <c r="Q2530" s="17" t="n">
        <v>0</v>
      </c>
      <c r="R2530" s="17" t="n">
        <v>0</v>
      </c>
      <c r="S2530" s="17" t="n">
        <v>0</v>
      </c>
      <c r="T2530" s="17" t="n">
        <v>0</v>
      </c>
    </row>
    <row r="2531" customFormat="false" ht="15" hidden="false" customHeight="true" outlineLevel="0" collapsed="false">
      <c r="A2531" s="17" t="s">
        <v>3109</v>
      </c>
      <c r="B2531" s="17" t="s">
        <v>142</v>
      </c>
      <c r="C2531" s="17" t="s">
        <v>217</v>
      </c>
      <c r="D2531" s="17" t="s">
        <v>218</v>
      </c>
      <c r="E2531" s="17" t="s">
        <v>243</v>
      </c>
      <c r="F2531" s="17" t="s">
        <v>7</v>
      </c>
      <c r="G2531" s="17" t="n">
        <v>1</v>
      </c>
      <c r="H2531" s="17" t="n">
        <v>1</v>
      </c>
      <c r="I2531" s="17" t="n">
        <v>1</v>
      </c>
      <c r="J2531" s="17" t="n">
        <v>1</v>
      </c>
      <c r="K2531" s="17" t="n">
        <v>1</v>
      </c>
      <c r="L2531" s="17" t="n">
        <v>75</v>
      </c>
      <c r="M2531" s="17" t="n">
        <v>183</v>
      </c>
      <c r="N2531" s="17" t="n">
        <v>358</v>
      </c>
      <c r="O2531" s="17" t="n">
        <v>67</v>
      </c>
      <c r="P2531" s="17" t="n">
        <v>0</v>
      </c>
      <c r="Q2531" s="17" t="n">
        <v>0</v>
      </c>
      <c r="R2531" s="17" t="n">
        <v>0</v>
      </c>
      <c r="S2531" s="17" t="n">
        <v>0</v>
      </c>
      <c r="T2531" s="17" t="n">
        <v>0</v>
      </c>
    </row>
    <row r="2532" customFormat="false" ht="15" hidden="false" customHeight="true" outlineLevel="0" collapsed="false">
      <c r="A2532" s="17" t="s">
        <v>3109</v>
      </c>
      <c r="B2532" s="17" t="s">
        <v>142</v>
      </c>
      <c r="C2532" s="17" t="s">
        <v>217</v>
      </c>
      <c r="D2532" s="17" t="s">
        <v>218</v>
      </c>
      <c r="E2532" s="17" t="s">
        <v>243</v>
      </c>
      <c r="F2532" s="17" t="s">
        <v>140</v>
      </c>
      <c r="G2532" s="17" t="n">
        <v>0</v>
      </c>
      <c r="H2532" s="17" t="n">
        <v>1</v>
      </c>
      <c r="I2532" s="17" t="n">
        <v>0</v>
      </c>
      <c r="J2532" s="17" t="n">
        <v>0</v>
      </c>
      <c r="K2532" s="17" t="n">
        <v>1</v>
      </c>
      <c r="L2532" s="17" t="n">
        <v>0</v>
      </c>
      <c r="M2532" s="17" t="n">
        <v>14</v>
      </c>
      <c r="N2532" s="17" t="n">
        <v>0</v>
      </c>
      <c r="O2532" s="17" t="n">
        <v>0</v>
      </c>
      <c r="P2532" s="17" t="n">
        <v>0</v>
      </c>
      <c r="Q2532" s="17" t="n">
        <v>0</v>
      </c>
      <c r="R2532" s="17" t="n">
        <v>0</v>
      </c>
      <c r="S2532" s="17" t="n">
        <v>0</v>
      </c>
      <c r="T2532" s="17" t="n">
        <v>0</v>
      </c>
    </row>
    <row r="2533" customFormat="false" ht="15" hidden="false" customHeight="true" outlineLevel="0" collapsed="false">
      <c r="A2533" s="17" t="s">
        <v>3109</v>
      </c>
      <c r="B2533" s="17" t="s">
        <v>142</v>
      </c>
      <c r="C2533" s="17" t="s">
        <v>217</v>
      </c>
      <c r="D2533" s="17" t="s">
        <v>218</v>
      </c>
      <c r="E2533" s="17" t="s">
        <v>243</v>
      </c>
      <c r="F2533" s="17" t="s">
        <v>150</v>
      </c>
      <c r="G2533" s="17" t="n">
        <v>1</v>
      </c>
      <c r="H2533" s="17" t="n">
        <v>1</v>
      </c>
      <c r="I2533" s="17" t="n">
        <v>1</v>
      </c>
      <c r="J2533" s="17" t="n">
        <v>1</v>
      </c>
      <c r="K2533" s="17" t="n">
        <v>1</v>
      </c>
      <c r="L2533" s="17" t="n">
        <v>62</v>
      </c>
      <c r="M2533" s="17" t="n">
        <v>148</v>
      </c>
      <c r="N2533" s="17" t="n">
        <v>255</v>
      </c>
      <c r="O2533" s="17" t="n">
        <v>54</v>
      </c>
      <c r="P2533" s="17" t="n">
        <v>0</v>
      </c>
      <c r="Q2533" s="17" t="n">
        <v>0</v>
      </c>
      <c r="R2533" s="17" t="n">
        <v>0</v>
      </c>
      <c r="S2533" s="17" t="n">
        <v>0</v>
      </c>
      <c r="T2533" s="17" t="n">
        <v>0</v>
      </c>
    </row>
    <row r="2534" customFormat="false" ht="15" hidden="false" customHeight="true" outlineLevel="0" collapsed="false">
      <c r="A2534" s="17" t="s">
        <v>3109</v>
      </c>
      <c r="B2534" s="17" t="s">
        <v>142</v>
      </c>
      <c r="C2534" s="17" t="s">
        <v>217</v>
      </c>
      <c r="D2534" s="17" t="s">
        <v>218</v>
      </c>
      <c r="E2534" s="17" t="s">
        <v>243</v>
      </c>
      <c r="F2534" s="17" t="s">
        <v>158</v>
      </c>
      <c r="G2534" s="17" t="n">
        <v>1</v>
      </c>
      <c r="H2534" s="17" t="n">
        <v>1</v>
      </c>
      <c r="I2534" s="17" t="n">
        <v>1</v>
      </c>
      <c r="J2534" s="17" t="n">
        <v>1</v>
      </c>
      <c r="K2534" s="17" t="n">
        <v>1</v>
      </c>
      <c r="L2534" s="17" t="n">
        <v>12</v>
      </c>
      <c r="M2534" s="17" t="n">
        <v>13</v>
      </c>
      <c r="N2534" s="17" t="n">
        <v>95</v>
      </c>
      <c r="O2534" s="17" t="n">
        <v>10</v>
      </c>
      <c r="P2534" s="17" t="n">
        <v>0</v>
      </c>
      <c r="Q2534" s="17" t="n">
        <v>0</v>
      </c>
      <c r="R2534" s="17" t="n">
        <v>0</v>
      </c>
      <c r="S2534" s="17" t="n">
        <v>0</v>
      </c>
      <c r="T2534" s="17" t="n">
        <v>0</v>
      </c>
    </row>
    <row r="2535" customFormat="false" ht="15" hidden="false" customHeight="true" outlineLevel="0" collapsed="false">
      <c r="A2535" s="17" t="s">
        <v>3109</v>
      </c>
      <c r="B2535" s="17" t="s">
        <v>142</v>
      </c>
      <c r="C2535" s="17" t="s">
        <v>217</v>
      </c>
      <c r="D2535" s="17" t="s">
        <v>218</v>
      </c>
      <c r="E2535" s="17" t="s">
        <v>243</v>
      </c>
      <c r="F2535" s="17" t="s">
        <v>169</v>
      </c>
      <c r="G2535" s="17" t="n">
        <v>1</v>
      </c>
      <c r="H2535" s="17" t="n">
        <v>1</v>
      </c>
      <c r="I2535" s="17" t="n">
        <v>1</v>
      </c>
      <c r="J2535" s="17" t="n">
        <v>1</v>
      </c>
      <c r="K2535" s="17" t="n">
        <v>1</v>
      </c>
      <c r="L2535" s="17" t="n">
        <v>1</v>
      </c>
      <c r="M2535" s="17" t="n">
        <v>8</v>
      </c>
      <c r="N2535" s="17" t="n">
        <v>8</v>
      </c>
      <c r="O2535" s="17" t="n">
        <v>3</v>
      </c>
      <c r="P2535" s="17" t="n">
        <v>0</v>
      </c>
      <c r="Q2535" s="17" t="n">
        <v>0</v>
      </c>
      <c r="R2535" s="17" t="n">
        <v>0</v>
      </c>
      <c r="S2535" s="17" t="n">
        <v>0</v>
      </c>
      <c r="T2535" s="17" t="n">
        <v>0</v>
      </c>
    </row>
    <row r="2536" customFormat="false" ht="15" hidden="false" customHeight="true" outlineLevel="0" collapsed="false">
      <c r="A2536" s="17" t="s">
        <v>583</v>
      </c>
      <c r="B2536" s="17" t="s">
        <v>142</v>
      </c>
      <c r="C2536" s="17" t="s">
        <v>217</v>
      </c>
      <c r="D2536" s="17" t="s">
        <v>235</v>
      </c>
      <c r="E2536" s="17" t="s">
        <v>243</v>
      </c>
      <c r="F2536" s="17" t="s">
        <v>7</v>
      </c>
      <c r="G2536" s="17" t="n">
        <v>2</v>
      </c>
      <c r="H2536" s="17" t="n">
        <v>2</v>
      </c>
      <c r="I2536" s="17" t="n">
        <v>2</v>
      </c>
      <c r="J2536" s="17" t="n">
        <v>2</v>
      </c>
      <c r="K2536" s="17" t="n">
        <v>2</v>
      </c>
      <c r="L2536" s="17" t="n">
        <v>435</v>
      </c>
      <c r="M2536" s="17" t="n">
        <v>754</v>
      </c>
      <c r="N2536" s="17" t="n">
        <v>431</v>
      </c>
      <c r="O2536" s="17" t="n">
        <v>354</v>
      </c>
      <c r="P2536" s="17" t="n">
        <v>0</v>
      </c>
      <c r="Q2536" s="17" t="n">
        <v>0</v>
      </c>
      <c r="R2536" s="17" t="n">
        <v>0</v>
      </c>
      <c r="S2536" s="17" t="n">
        <v>0</v>
      </c>
      <c r="T2536" s="17" t="n">
        <v>0</v>
      </c>
    </row>
    <row r="2537" customFormat="false" ht="15" hidden="false" customHeight="true" outlineLevel="0" collapsed="false">
      <c r="A2537" s="17" t="s">
        <v>583</v>
      </c>
      <c r="B2537" s="17" t="s">
        <v>142</v>
      </c>
      <c r="C2537" s="17" t="s">
        <v>217</v>
      </c>
      <c r="D2537" s="17" t="s">
        <v>235</v>
      </c>
      <c r="E2537" s="17" t="s">
        <v>243</v>
      </c>
      <c r="F2537" s="17" t="s">
        <v>140</v>
      </c>
      <c r="G2537" s="17" t="n">
        <v>2</v>
      </c>
      <c r="H2537" s="17" t="n">
        <v>2</v>
      </c>
      <c r="I2537" s="17" t="n">
        <v>1</v>
      </c>
      <c r="J2537" s="17" t="n">
        <v>1</v>
      </c>
      <c r="K2537" s="17" t="n">
        <v>2</v>
      </c>
      <c r="L2537" s="17" t="n">
        <v>23</v>
      </c>
      <c r="M2537" s="17" t="n">
        <v>39</v>
      </c>
      <c r="N2537" s="17" t="n">
        <v>4</v>
      </c>
      <c r="O2537" s="17" t="n">
        <v>12</v>
      </c>
      <c r="P2537" s="17" t="n">
        <v>0</v>
      </c>
      <c r="Q2537" s="17" t="n">
        <v>0</v>
      </c>
      <c r="R2537" s="17" t="n">
        <v>0</v>
      </c>
      <c r="S2537" s="17" t="n">
        <v>0</v>
      </c>
      <c r="T2537" s="17" t="n">
        <v>0</v>
      </c>
    </row>
    <row r="2538" customFormat="false" ht="15" hidden="false" customHeight="true" outlineLevel="0" collapsed="false">
      <c r="A2538" s="17" t="s">
        <v>583</v>
      </c>
      <c r="B2538" s="17" t="s">
        <v>142</v>
      </c>
      <c r="C2538" s="17" t="s">
        <v>217</v>
      </c>
      <c r="D2538" s="17" t="s">
        <v>235</v>
      </c>
      <c r="E2538" s="17" t="s">
        <v>243</v>
      </c>
      <c r="F2538" s="17" t="s">
        <v>144</v>
      </c>
      <c r="G2538" s="17" t="n">
        <v>0</v>
      </c>
      <c r="H2538" s="17" t="n">
        <v>0</v>
      </c>
      <c r="I2538" s="17" t="n">
        <v>1</v>
      </c>
      <c r="J2538" s="17" t="n">
        <v>0</v>
      </c>
      <c r="K2538" s="17" t="n">
        <v>1</v>
      </c>
      <c r="L2538" s="17" t="n">
        <v>0</v>
      </c>
      <c r="M2538" s="17" t="n">
        <v>0</v>
      </c>
      <c r="N2538" s="17" t="n">
        <v>4</v>
      </c>
      <c r="O2538" s="17" t="n">
        <v>0</v>
      </c>
      <c r="P2538" s="17" t="n">
        <v>0</v>
      </c>
      <c r="Q2538" s="17" t="n">
        <v>0</v>
      </c>
      <c r="R2538" s="17" t="n">
        <v>0</v>
      </c>
      <c r="S2538" s="17" t="n">
        <v>0</v>
      </c>
      <c r="T2538" s="17" t="n">
        <v>0</v>
      </c>
    </row>
    <row r="2539" customFormat="false" ht="15" hidden="false" customHeight="true" outlineLevel="0" collapsed="false">
      <c r="A2539" s="17" t="s">
        <v>583</v>
      </c>
      <c r="B2539" s="17" t="s">
        <v>142</v>
      </c>
      <c r="C2539" s="17" t="s">
        <v>217</v>
      </c>
      <c r="D2539" s="17" t="s">
        <v>235</v>
      </c>
      <c r="E2539" s="17" t="s">
        <v>243</v>
      </c>
      <c r="F2539" s="17" t="s">
        <v>150</v>
      </c>
      <c r="G2539" s="17" t="n">
        <v>2</v>
      </c>
      <c r="H2539" s="17" t="n">
        <v>2</v>
      </c>
      <c r="I2539" s="17" t="n">
        <v>2</v>
      </c>
      <c r="J2539" s="17" t="n">
        <v>2</v>
      </c>
      <c r="K2539" s="17" t="n">
        <v>2</v>
      </c>
      <c r="L2539" s="17" t="n">
        <v>307</v>
      </c>
      <c r="M2539" s="17" t="n">
        <v>578</v>
      </c>
      <c r="N2539" s="17" t="n">
        <v>320</v>
      </c>
      <c r="O2539" s="17" t="n">
        <v>277</v>
      </c>
      <c r="P2539" s="17" t="n">
        <v>0</v>
      </c>
      <c r="Q2539" s="17" t="n">
        <v>0</v>
      </c>
      <c r="R2539" s="17" t="n">
        <v>0</v>
      </c>
      <c r="S2539" s="17" t="n">
        <v>0</v>
      </c>
      <c r="T2539" s="17" t="n">
        <v>0</v>
      </c>
    </row>
    <row r="2540" customFormat="false" ht="15" hidden="false" customHeight="true" outlineLevel="0" collapsed="false">
      <c r="A2540" s="17" t="s">
        <v>583</v>
      </c>
      <c r="B2540" s="17" t="s">
        <v>142</v>
      </c>
      <c r="C2540" s="17" t="s">
        <v>217</v>
      </c>
      <c r="D2540" s="17" t="s">
        <v>235</v>
      </c>
      <c r="E2540" s="17" t="s">
        <v>243</v>
      </c>
      <c r="F2540" s="17" t="s">
        <v>166</v>
      </c>
      <c r="G2540" s="17" t="n">
        <v>0</v>
      </c>
      <c r="H2540" s="17" t="n">
        <v>1</v>
      </c>
      <c r="I2540" s="17" t="n">
        <v>0</v>
      </c>
      <c r="J2540" s="17" t="n">
        <v>0</v>
      </c>
      <c r="K2540" s="17" t="n">
        <v>1</v>
      </c>
      <c r="L2540" s="17" t="n">
        <v>0</v>
      </c>
      <c r="M2540" s="17" t="n">
        <v>48</v>
      </c>
      <c r="N2540" s="17" t="n">
        <v>0</v>
      </c>
      <c r="O2540" s="17" t="n">
        <v>0</v>
      </c>
      <c r="P2540" s="17" t="n">
        <v>0</v>
      </c>
      <c r="Q2540" s="17" t="n">
        <v>0</v>
      </c>
      <c r="R2540" s="17" t="n">
        <v>0</v>
      </c>
      <c r="S2540" s="17" t="n">
        <v>0</v>
      </c>
      <c r="T2540" s="17" t="n">
        <v>0</v>
      </c>
    </row>
    <row r="2541" customFormat="false" ht="15" hidden="false" customHeight="true" outlineLevel="0" collapsed="false">
      <c r="A2541" s="17" t="s">
        <v>583</v>
      </c>
      <c r="B2541" s="17" t="s">
        <v>142</v>
      </c>
      <c r="C2541" s="17" t="s">
        <v>217</v>
      </c>
      <c r="D2541" s="17" t="s">
        <v>235</v>
      </c>
      <c r="E2541" s="17" t="s">
        <v>243</v>
      </c>
      <c r="F2541" s="17" t="s">
        <v>158</v>
      </c>
      <c r="G2541" s="17" t="n">
        <v>2</v>
      </c>
      <c r="H2541" s="17" t="n">
        <v>2</v>
      </c>
      <c r="I2541" s="17" t="n">
        <v>2</v>
      </c>
      <c r="J2541" s="17" t="n">
        <v>2</v>
      </c>
      <c r="K2541" s="17" t="n">
        <v>2</v>
      </c>
      <c r="L2541" s="17" t="n">
        <v>105</v>
      </c>
      <c r="M2541" s="17" t="n">
        <v>89</v>
      </c>
      <c r="N2541" s="17" t="n">
        <v>102</v>
      </c>
      <c r="O2541" s="17" t="n">
        <v>60</v>
      </c>
      <c r="P2541" s="17" t="n">
        <v>0</v>
      </c>
      <c r="Q2541" s="17" t="n">
        <v>0</v>
      </c>
      <c r="R2541" s="17" t="n">
        <v>0</v>
      </c>
      <c r="S2541" s="17" t="n">
        <v>0</v>
      </c>
      <c r="T2541" s="17" t="n">
        <v>0</v>
      </c>
    </row>
    <row r="2542" customFormat="false" ht="15" hidden="false" customHeight="true" outlineLevel="0" collapsed="false">
      <c r="A2542" s="17" t="s">
        <v>583</v>
      </c>
      <c r="B2542" s="17" t="s">
        <v>142</v>
      </c>
      <c r="C2542" s="17" t="s">
        <v>217</v>
      </c>
      <c r="D2542" s="17" t="s">
        <v>235</v>
      </c>
      <c r="E2542" s="17" t="s">
        <v>243</v>
      </c>
      <c r="F2542" s="17" t="s">
        <v>169</v>
      </c>
      <c r="G2542" s="17" t="n">
        <v>0</v>
      </c>
      <c r="H2542" s="17" t="n">
        <v>0</v>
      </c>
      <c r="I2542" s="17" t="n">
        <v>1</v>
      </c>
      <c r="J2542" s="17" t="n">
        <v>1</v>
      </c>
      <c r="K2542" s="17" t="n">
        <v>2</v>
      </c>
      <c r="L2542" s="17" t="n">
        <v>0</v>
      </c>
      <c r="M2542" s="17" t="n">
        <v>0</v>
      </c>
      <c r="N2542" s="17" t="n">
        <v>1</v>
      </c>
      <c r="O2542" s="17" t="n">
        <v>5</v>
      </c>
      <c r="P2542" s="17" t="n">
        <v>0</v>
      </c>
      <c r="Q2542" s="17" t="n">
        <v>0</v>
      </c>
      <c r="R2542" s="17" t="n">
        <v>0</v>
      </c>
      <c r="S2542" s="17" t="n">
        <v>0</v>
      </c>
      <c r="T2542" s="17" t="n">
        <v>0</v>
      </c>
    </row>
    <row r="2543" customFormat="false" ht="15" hidden="false" customHeight="true" outlineLevel="0" collapsed="false">
      <c r="A2543" s="17" t="s">
        <v>583</v>
      </c>
      <c r="B2543" s="17" t="s">
        <v>142</v>
      </c>
      <c r="C2543" s="17" t="s">
        <v>217</v>
      </c>
      <c r="D2543" s="17" t="s">
        <v>235</v>
      </c>
      <c r="E2543" s="17" t="s">
        <v>139</v>
      </c>
      <c r="F2543" s="17" t="s">
        <v>7</v>
      </c>
      <c r="G2543" s="17" t="n">
        <v>7</v>
      </c>
      <c r="H2543" s="17" t="n">
        <v>6</v>
      </c>
      <c r="I2543" s="17" t="n">
        <v>5</v>
      </c>
      <c r="J2543" s="17" t="n">
        <v>2</v>
      </c>
      <c r="K2543" s="17" t="n">
        <v>8</v>
      </c>
      <c r="L2543" s="17" t="n">
        <v>243</v>
      </c>
      <c r="M2543" s="17" t="n">
        <v>297</v>
      </c>
      <c r="N2543" s="17" t="n">
        <v>228</v>
      </c>
      <c r="O2543" s="17" t="n">
        <v>39</v>
      </c>
      <c r="P2543" s="17" t="n">
        <v>0</v>
      </c>
      <c r="Q2543" s="17" t="n">
        <v>0</v>
      </c>
      <c r="R2543" s="17" t="n">
        <v>0</v>
      </c>
      <c r="S2543" s="17" t="n">
        <v>0</v>
      </c>
      <c r="T2543" s="17" t="n">
        <v>0</v>
      </c>
    </row>
    <row r="2544" customFormat="false" ht="15" hidden="false" customHeight="true" outlineLevel="0" collapsed="false">
      <c r="A2544" s="17" t="s">
        <v>583</v>
      </c>
      <c r="B2544" s="17" t="s">
        <v>142</v>
      </c>
      <c r="C2544" s="17" t="s">
        <v>217</v>
      </c>
      <c r="D2544" s="17" t="s">
        <v>235</v>
      </c>
      <c r="E2544" s="17" t="s">
        <v>139</v>
      </c>
      <c r="F2544" s="17" t="s">
        <v>140</v>
      </c>
      <c r="G2544" s="17" t="n">
        <v>1</v>
      </c>
      <c r="H2544" s="17" t="n">
        <v>1</v>
      </c>
      <c r="I2544" s="17" t="n">
        <v>1</v>
      </c>
      <c r="J2544" s="17" t="n">
        <v>0</v>
      </c>
      <c r="K2544" s="17" t="n">
        <v>3</v>
      </c>
      <c r="L2544" s="17" t="n">
        <v>8</v>
      </c>
      <c r="M2544" s="17" t="n">
        <v>2</v>
      </c>
      <c r="N2544" s="17" t="n">
        <v>1</v>
      </c>
      <c r="O2544" s="17" t="n">
        <v>0</v>
      </c>
      <c r="P2544" s="17" t="n">
        <v>0</v>
      </c>
      <c r="Q2544" s="17" t="n">
        <v>0</v>
      </c>
      <c r="R2544" s="17" t="n">
        <v>0</v>
      </c>
      <c r="S2544" s="17" t="n">
        <v>0</v>
      </c>
      <c r="T2544" s="17" t="n">
        <v>0</v>
      </c>
    </row>
    <row r="2545" customFormat="false" ht="15" hidden="false" customHeight="true" outlineLevel="0" collapsed="false">
      <c r="A2545" s="17" t="s">
        <v>583</v>
      </c>
      <c r="B2545" s="17" t="s">
        <v>142</v>
      </c>
      <c r="C2545" s="17" t="s">
        <v>217</v>
      </c>
      <c r="D2545" s="17" t="s">
        <v>235</v>
      </c>
      <c r="E2545" s="17" t="s">
        <v>139</v>
      </c>
      <c r="F2545" s="17" t="s">
        <v>150</v>
      </c>
      <c r="G2545" s="17" t="n">
        <v>6</v>
      </c>
      <c r="H2545" s="17" t="n">
        <v>6</v>
      </c>
      <c r="I2545" s="17" t="n">
        <v>5</v>
      </c>
      <c r="J2545" s="17" t="n">
        <v>2</v>
      </c>
      <c r="K2545" s="17" t="n">
        <v>8</v>
      </c>
      <c r="L2545" s="17" t="n">
        <v>178</v>
      </c>
      <c r="M2545" s="17" t="n">
        <v>266</v>
      </c>
      <c r="N2545" s="17" t="n">
        <v>213</v>
      </c>
      <c r="O2545" s="17" t="n">
        <v>34</v>
      </c>
      <c r="P2545" s="17" t="n">
        <v>0</v>
      </c>
      <c r="Q2545" s="17" t="n">
        <v>0</v>
      </c>
      <c r="R2545" s="17" t="n">
        <v>0</v>
      </c>
      <c r="S2545" s="17" t="n">
        <v>0</v>
      </c>
      <c r="T2545" s="17" t="n">
        <v>0</v>
      </c>
    </row>
    <row r="2546" customFormat="false" ht="15" hidden="false" customHeight="true" outlineLevel="0" collapsed="false">
      <c r="A2546" s="17" t="s">
        <v>583</v>
      </c>
      <c r="B2546" s="17" t="s">
        <v>142</v>
      </c>
      <c r="C2546" s="17" t="s">
        <v>217</v>
      </c>
      <c r="D2546" s="17" t="s">
        <v>235</v>
      </c>
      <c r="E2546" s="17" t="s">
        <v>139</v>
      </c>
      <c r="F2546" s="17" t="s">
        <v>166</v>
      </c>
      <c r="G2546" s="17" t="n">
        <v>1</v>
      </c>
      <c r="H2546" s="17" t="n">
        <v>1</v>
      </c>
      <c r="I2546" s="17" t="n">
        <v>0</v>
      </c>
      <c r="J2546" s="17" t="n">
        <v>0</v>
      </c>
      <c r="K2546" s="17" t="n">
        <v>1</v>
      </c>
      <c r="L2546" s="17" t="n">
        <v>43</v>
      </c>
      <c r="M2546" s="17" t="n">
        <v>2</v>
      </c>
      <c r="N2546" s="17" t="n">
        <v>0</v>
      </c>
      <c r="O2546" s="17" t="n">
        <v>0</v>
      </c>
      <c r="P2546" s="17" t="n">
        <v>0</v>
      </c>
      <c r="Q2546" s="17" t="n">
        <v>0</v>
      </c>
      <c r="R2546" s="17" t="n">
        <v>0</v>
      </c>
      <c r="S2546" s="17" t="n">
        <v>0</v>
      </c>
      <c r="T2546" s="17" t="n">
        <v>0</v>
      </c>
    </row>
    <row r="2547" customFormat="false" ht="15" hidden="false" customHeight="true" outlineLevel="0" collapsed="false">
      <c r="A2547" s="17" t="s">
        <v>583</v>
      </c>
      <c r="B2547" s="17" t="s">
        <v>142</v>
      </c>
      <c r="C2547" s="17" t="s">
        <v>217</v>
      </c>
      <c r="D2547" s="17" t="s">
        <v>235</v>
      </c>
      <c r="E2547" s="17" t="s">
        <v>139</v>
      </c>
      <c r="F2547" s="17" t="s">
        <v>158</v>
      </c>
      <c r="G2547" s="17" t="n">
        <v>3</v>
      </c>
      <c r="H2547" s="17" t="n">
        <v>3</v>
      </c>
      <c r="I2547" s="17" t="n">
        <v>1</v>
      </c>
      <c r="J2547" s="17" t="n">
        <v>1</v>
      </c>
      <c r="K2547" s="17" t="n">
        <v>4</v>
      </c>
      <c r="L2547" s="17" t="n">
        <v>14</v>
      </c>
      <c r="M2547" s="17" t="n">
        <v>27</v>
      </c>
      <c r="N2547" s="17" t="n">
        <v>5</v>
      </c>
      <c r="O2547" s="17" t="n">
        <v>4</v>
      </c>
      <c r="P2547" s="17" t="n">
        <v>0</v>
      </c>
      <c r="Q2547" s="17" t="n">
        <v>0</v>
      </c>
      <c r="R2547" s="17" t="n">
        <v>0</v>
      </c>
      <c r="S2547" s="17" t="n">
        <v>0</v>
      </c>
      <c r="T2547" s="17" t="n">
        <v>0</v>
      </c>
    </row>
    <row r="2548" customFormat="false" ht="15" hidden="false" customHeight="true" outlineLevel="0" collapsed="false">
      <c r="A2548" s="17" t="s">
        <v>583</v>
      </c>
      <c r="B2548" s="17" t="s">
        <v>142</v>
      </c>
      <c r="C2548" s="17" t="s">
        <v>217</v>
      </c>
      <c r="D2548" s="17" t="s">
        <v>235</v>
      </c>
      <c r="E2548" s="17" t="s">
        <v>139</v>
      </c>
      <c r="F2548" s="17" t="s">
        <v>169</v>
      </c>
      <c r="G2548" s="17" t="n">
        <v>0</v>
      </c>
      <c r="H2548" s="17" t="n">
        <v>0</v>
      </c>
      <c r="I2548" s="17" t="n">
        <v>1</v>
      </c>
      <c r="J2548" s="17" t="n">
        <v>1</v>
      </c>
      <c r="K2548" s="17" t="n">
        <v>1</v>
      </c>
      <c r="L2548" s="17" t="n">
        <v>0</v>
      </c>
      <c r="M2548" s="17" t="n">
        <v>0</v>
      </c>
      <c r="N2548" s="17" t="n">
        <v>9</v>
      </c>
      <c r="O2548" s="17" t="n">
        <v>1</v>
      </c>
      <c r="P2548" s="17" t="n">
        <v>0</v>
      </c>
      <c r="Q2548" s="17" t="n">
        <v>0</v>
      </c>
      <c r="R2548" s="17" t="n">
        <v>0</v>
      </c>
      <c r="S2548" s="17" t="n">
        <v>0</v>
      </c>
      <c r="T2548" s="17" t="n">
        <v>0</v>
      </c>
    </row>
    <row r="2549" customFormat="false" ht="15" hidden="false" customHeight="true" outlineLevel="0" collapsed="false">
      <c r="A2549" s="17" t="s">
        <v>583</v>
      </c>
      <c r="B2549" s="17" t="s">
        <v>142</v>
      </c>
      <c r="C2549" s="17" t="s">
        <v>217</v>
      </c>
      <c r="D2549" s="17" t="s">
        <v>218</v>
      </c>
      <c r="E2549" s="17" t="s">
        <v>139</v>
      </c>
      <c r="F2549" s="17" t="s">
        <v>7</v>
      </c>
      <c r="G2549" s="17" t="n">
        <v>5</v>
      </c>
      <c r="H2549" s="17" t="n">
        <v>4</v>
      </c>
      <c r="I2549" s="17" t="n">
        <v>3</v>
      </c>
      <c r="J2549" s="17" t="n">
        <v>2</v>
      </c>
      <c r="K2549" s="17" t="n">
        <v>5</v>
      </c>
      <c r="L2549" s="17" t="n">
        <v>475</v>
      </c>
      <c r="M2549" s="17" t="n">
        <v>334</v>
      </c>
      <c r="N2549" s="17" t="n">
        <v>68</v>
      </c>
      <c r="O2549" s="17" t="n">
        <v>28</v>
      </c>
      <c r="P2549" s="17" t="n">
        <v>0</v>
      </c>
      <c r="Q2549" s="17" t="n">
        <v>0</v>
      </c>
      <c r="R2549" s="17" t="n">
        <v>0</v>
      </c>
      <c r="S2549" s="17" t="n">
        <v>0</v>
      </c>
      <c r="T2549" s="17" t="n">
        <v>0</v>
      </c>
    </row>
    <row r="2550" customFormat="false" ht="15" hidden="false" customHeight="true" outlineLevel="0" collapsed="false">
      <c r="A2550" s="17" t="s">
        <v>583</v>
      </c>
      <c r="B2550" s="17" t="s">
        <v>142</v>
      </c>
      <c r="C2550" s="17" t="s">
        <v>217</v>
      </c>
      <c r="D2550" s="17" t="s">
        <v>218</v>
      </c>
      <c r="E2550" s="17" t="s">
        <v>139</v>
      </c>
      <c r="F2550" s="17" t="s">
        <v>140</v>
      </c>
      <c r="G2550" s="17" t="n">
        <v>1</v>
      </c>
      <c r="H2550" s="17" t="n">
        <v>1</v>
      </c>
      <c r="I2550" s="17" t="n">
        <v>1</v>
      </c>
      <c r="J2550" s="17" t="n">
        <v>0</v>
      </c>
      <c r="K2550" s="17" t="n">
        <v>1</v>
      </c>
      <c r="L2550" s="17" t="n">
        <v>4</v>
      </c>
      <c r="M2550" s="17" t="n">
        <v>179</v>
      </c>
      <c r="N2550" s="17" t="n">
        <v>1</v>
      </c>
      <c r="O2550" s="17" t="n">
        <v>0</v>
      </c>
      <c r="P2550" s="17" t="n">
        <v>0</v>
      </c>
      <c r="Q2550" s="17" t="n">
        <v>0</v>
      </c>
      <c r="R2550" s="17" t="n">
        <v>0</v>
      </c>
      <c r="S2550" s="17" t="n">
        <v>0</v>
      </c>
      <c r="T2550" s="17" t="n">
        <v>0</v>
      </c>
    </row>
    <row r="2551" customFormat="false" ht="15" hidden="false" customHeight="true" outlineLevel="0" collapsed="false">
      <c r="A2551" s="17" t="s">
        <v>583</v>
      </c>
      <c r="B2551" s="17" t="s">
        <v>142</v>
      </c>
      <c r="C2551" s="17" t="s">
        <v>217</v>
      </c>
      <c r="D2551" s="17" t="s">
        <v>218</v>
      </c>
      <c r="E2551" s="17" t="s">
        <v>139</v>
      </c>
      <c r="F2551" s="17" t="s">
        <v>144</v>
      </c>
      <c r="G2551" s="17" t="n">
        <v>0</v>
      </c>
      <c r="H2551" s="17" t="n">
        <v>1</v>
      </c>
      <c r="I2551" s="17" t="n">
        <v>0</v>
      </c>
      <c r="J2551" s="17" t="n">
        <v>0</v>
      </c>
      <c r="K2551" s="17" t="n">
        <v>1</v>
      </c>
      <c r="L2551" s="17" t="n">
        <v>0</v>
      </c>
      <c r="M2551" s="17" t="n">
        <v>2</v>
      </c>
      <c r="N2551" s="17" t="n">
        <v>0</v>
      </c>
      <c r="O2551" s="17" t="n">
        <v>0</v>
      </c>
      <c r="P2551" s="17" t="n">
        <v>0</v>
      </c>
      <c r="Q2551" s="17" t="n">
        <v>0</v>
      </c>
      <c r="R2551" s="17" t="n">
        <v>0</v>
      </c>
      <c r="S2551" s="17" t="n">
        <v>0</v>
      </c>
      <c r="T2551" s="17" t="n">
        <v>0</v>
      </c>
    </row>
    <row r="2552" customFormat="false" ht="15" hidden="false" customHeight="true" outlineLevel="0" collapsed="false">
      <c r="A2552" s="17" t="s">
        <v>583</v>
      </c>
      <c r="B2552" s="17" t="s">
        <v>142</v>
      </c>
      <c r="C2552" s="17" t="s">
        <v>217</v>
      </c>
      <c r="D2552" s="17" t="s">
        <v>218</v>
      </c>
      <c r="E2552" s="17" t="s">
        <v>139</v>
      </c>
      <c r="F2552" s="17" t="s">
        <v>150</v>
      </c>
      <c r="G2552" s="17" t="n">
        <v>4</v>
      </c>
      <c r="H2552" s="17" t="n">
        <v>3</v>
      </c>
      <c r="I2552" s="17" t="n">
        <v>2</v>
      </c>
      <c r="J2552" s="17" t="n">
        <v>1</v>
      </c>
      <c r="K2552" s="17" t="n">
        <v>4</v>
      </c>
      <c r="L2552" s="17" t="n">
        <v>336</v>
      </c>
      <c r="M2552" s="17" t="n">
        <v>134</v>
      </c>
      <c r="N2552" s="17" t="n">
        <v>41</v>
      </c>
      <c r="O2552" s="17" t="n">
        <v>17</v>
      </c>
      <c r="P2552" s="17" t="n">
        <v>0</v>
      </c>
      <c r="Q2552" s="17" t="n">
        <v>0</v>
      </c>
      <c r="R2552" s="17" t="n">
        <v>0</v>
      </c>
      <c r="S2552" s="17" t="n">
        <v>0</v>
      </c>
      <c r="T2552" s="17" t="n">
        <v>0</v>
      </c>
    </row>
    <row r="2553" customFormat="false" ht="15" hidden="false" customHeight="true" outlineLevel="0" collapsed="false">
      <c r="A2553" s="17" t="s">
        <v>583</v>
      </c>
      <c r="B2553" s="17" t="s">
        <v>142</v>
      </c>
      <c r="C2553" s="17" t="s">
        <v>217</v>
      </c>
      <c r="D2553" s="17" t="s">
        <v>218</v>
      </c>
      <c r="E2553" s="17" t="s">
        <v>139</v>
      </c>
      <c r="F2553" s="17" t="s">
        <v>158</v>
      </c>
      <c r="G2553" s="17" t="n">
        <v>2</v>
      </c>
      <c r="H2553" s="17" t="n">
        <v>1</v>
      </c>
      <c r="I2553" s="17" t="n">
        <v>2</v>
      </c>
      <c r="J2553" s="17" t="n">
        <v>2</v>
      </c>
      <c r="K2553" s="17" t="n">
        <v>3</v>
      </c>
      <c r="L2553" s="17" t="n">
        <v>126</v>
      </c>
      <c r="M2553" s="17" t="n">
        <v>19</v>
      </c>
      <c r="N2553" s="17" t="n">
        <v>26</v>
      </c>
      <c r="O2553" s="17" t="n">
        <v>11</v>
      </c>
      <c r="P2553" s="17" t="n">
        <v>0</v>
      </c>
      <c r="Q2553" s="17" t="n">
        <v>0</v>
      </c>
      <c r="R2553" s="17" t="n">
        <v>0</v>
      </c>
      <c r="S2553" s="17" t="n">
        <v>0</v>
      </c>
      <c r="T2553" s="17" t="n">
        <v>0</v>
      </c>
    </row>
    <row r="2554" customFormat="false" ht="15" hidden="false" customHeight="true" outlineLevel="0" collapsed="false">
      <c r="A2554" s="17" t="s">
        <v>583</v>
      </c>
      <c r="B2554" s="17" t="s">
        <v>142</v>
      </c>
      <c r="C2554" s="17" t="s">
        <v>217</v>
      </c>
      <c r="D2554" s="17" t="s">
        <v>218</v>
      </c>
      <c r="E2554" s="17" t="s">
        <v>139</v>
      </c>
      <c r="F2554" s="17" t="s">
        <v>169</v>
      </c>
      <c r="G2554" s="17" t="n">
        <v>1</v>
      </c>
      <c r="H2554" s="17" t="n">
        <v>0</v>
      </c>
      <c r="I2554" s="17" t="n">
        <v>0</v>
      </c>
      <c r="J2554" s="17" t="n">
        <v>0</v>
      </c>
      <c r="K2554" s="17" t="n">
        <v>1</v>
      </c>
      <c r="L2554" s="17" t="n">
        <v>9</v>
      </c>
      <c r="M2554" s="17" t="n">
        <v>0</v>
      </c>
      <c r="N2554" s="17" t="n">
        <v>0</v>
      </c>
      <c r="O2554" s="17" t="n">
        <v>0</v>
      </c>
      <c r="P2554" s="17" t="n">
        <v>0</v>
      </c>
      <c r="Q2554" s="17" t="n">
        <v>0</v>
      </c>
      <c r="R2554" s="17" t="n">
        <v>0</v>
      </c>
      <c r="S2554" s="17" t="n">
        <v>0</v>
      </c>
      <c r="T2554" s="17" t="n">
        <v>0</v>
      </c>
    </row>
    <row r="2555" customFormat="false" ht="15" hidden="false" customHeight="true" outlineLevel="0" collapsed="false">
      <c r="A2555" s="17" t="s">
        <v>4085</v>
      </c>
      <c r="B2555" s="17" t="s">
        <v>142</v>
      </c>
      <c r="C2555" s="17" t="s">
        <v>148</v>
      </c>
      <c r="D2555" s="17" t="s">
        <v>14443</v>
      </c>
      <c r="E2555" s="17" t="s">
        <v>139</v>
      </c>
      <c r="F2555" s="17" t="s">
        <v>7</v>
      </c>
      <c r="G2555" s="17" t="n">
        <v>0</v>
      </c>
      <c r="H2555" s="17" t="n">
        <v>0</v>
      </c>
      <c r="I2555" s="17" t="n">
        <v>0</v>
      </c>
      <c r="J2555" s="17" t="n">
        <v>1</v>
      </c>
      <c r="K2555" s="17" t="n">
        <v>1</v>
      </c>
      <c r="L2555" s="17" t="n">
        <v>0</v>
      </c>
      <c r="M2555" s="17" t="n">
        <v>0</v>
      </c>
      <c r="N2555" s="17" t="n">
        <v>0</v>
      </c>
      <c r="O2555" s="17" t="n">
        <v>15</v>
      </c>
      <c r="P2555" s="17" t="n">
        <v>0</v>
      </c>
      <c r="Q2555" s="17" t="n">
        <v>0</v>
      </c>
      <c r="R2555" s="17" t="n">
        <v>0</v>
      </c>
      <c r="S2555" s="17" t="n">
        <v>0</v>
      </c>
      <c r="T2555" s="17" t="n">
        <v>0</v>
      </c>
    </row>
    <row r="2556" customFormat="false" ht="15" hidden="false" customHeight="true" outlineLevel="0" collapsed="false">
      <c r="A2556" s="17" t="s">
        <v>4085</v>
      </c>
      <c r="B2556" s="17" t="s">
        <v>142</v>
      </c>
      <c r="C2556" s="17" t="s">
        <v>148</v>
      </c>
      <c r="D2556" s="17" t="s">
        <v>14443</v>
      </c>
      <c r="E2556" s="17" t="s">
        <v>139</v>
      </c>
      <c r="F2556" s="17" t="s">
        <v>169</v>
      </c>
      <c r="G2556" s="17" t="n">
        <v>0</v>
      </c>
      <c r="H2556" s="17" t="n">
        <v>0</v>
      </c>
      <c r="I2556" s="17" t="n">
        <v>0</v>
      </c>
      <c r="J2556" s="17" t="n">
        <v>1</v>
      </c>
      <c r="K2556" s="17" t="n">
        <v>1</v>
      </c>
      <c r="L2556" s="17" t="n">
        <v>0</v>
      </c>
      <c r="M2556" s="17" t="n">
        <v>0</v>
      </c>
      <c r="N2556" s="17" t="n">
        <v>0</v>
      </c>
      <c r="O2556" s="17" t="n">
        <v>15</v>
      </c>
      <c r="P2556" s="17" t="n">
        <v>0</v>
      </c>
      <c r="Q2556" s="17" t="n">
        <v>0</v>
      </c>
      <c r="R2556" s="17" t="n">
        <v>0</v>
      </c>
      <c r="S2556" s="17" t="n">
        <v>0</v>
      </c>
      <c r="T2556" s="17" t="n">
        <v>0</v>
      </c>
    </row>
    <row r="2557" customFormat="false" ht="15" hidden="false" customHeight="true" outlineLevel="0" collapsed="false">
      <c r="A2557" s="17" t="s">
        <v>4085</v>
      </c>
      <c r="B2557" s="17" t="s">
        <v>142</v>
      </c>
      <c r="C2557" s="17" t="s">
        <v>217</v>
      </c>
      <c r="D2557" s="17" t="s">
        <v>235</v>
      </c>
      <c r="E2557" s="17" t="s">
        <v>243</v>
      </c>
      <c r="F2557" s="17" t="s">
        <v>7</v>
      </c>
      <c r="G2557" s="17" t="n">
        <v>1</v>
      </c>
      <c r="H2557" s="17" t="n">
        <v>1</v>
      </c>
      <c r="I2557" s="17" t="n">
        <v>1</v>
      </c>
      <c r="J2557" s="17" t="n">
        <v>0</v>
      </c>
      <c r="K2557" s="17" t="n">
        <v>1</v>
      </c>
      <c r="L2557" s="17" t="n">
        <v>130</v>
      </c>
      <c r="M2557" s="17" t="n">
        <v>133</v>
      </c>
      <c r="N2557" s="17" t="n">
        <v>25</v>
      </c>
      <c r="O2557" s="17" t="n">
        <v>0</v>
      </c>
      <c r="P2557" s="17" t="n">
        <v>0</v>
      </c>
      <c r="Q2557" s="17" t="n">
        <v>0</v>
      </c>
      <c r="R2557" s="17" t="n">
        <v>0</v>
      </c>
      <c r="S2557" s="17" t="n">
        <v>0</v>
      </c>
      <c r="T2557" s="17" t="n">
        <v>0</v>
      </c>
    </row>
    <row r="2558" customFormat="false" ht="15" hidden="false" customHeight="true" outlineLevel="0" collapsed="false">
      <c r="A2558" s="17" t="s">
        <v>4085</v>
      </c>
      <c r="B2558" s="17" t="s">
        <v>142</v>
      </c>
      <c r="C2558" s="17" t="s">
        <v>217</v>
      </c>
      <c r="D2558" s="17" t="s">
        <v>235</v>
      </c>
      <c r="E2558" s="17" t="s">
        <v>243</v>
      </c>
      <c r="F2558" s="17" t="s">
        <v>140</v>
      </c>
      <c r="G2558" s="17" t="n">
        <v>1</v>
      </c>
      <c r="H2558" s="17" t="n">
        <v>1</v>
      </c>
      <c r="I2558" s="17" t="n">
        <v>1</v>
      </c>
      <c r="J2558" s="17" t="n">
        <v>0</v>
      </c>
      <c r="K2558" s="17" t="n">
        <v>1</v>
      </c>
      <c r="L2558" s="17" t="n">
        <v>9</v>
      </c>
      <c r="M2558" s="17" t="n">
        <v>25</v>
      </c>
      <c r="N2558" s="17" t="n">
        <v>8</v>
      </c>
      <c r="O2558" s="17" t="n">
        <v>0</v>
      </c>
      <c r="P2558" s="17" t="n">
        <v>0</v>
      </c>
      <c r="Q2558" s="17" t="n">
        <v>0</v>
      </c>
      <c r="R2558" s="17" t="n">
        <v>0</v>
      </c>
      <c r="S2558" s="17" t="n">
        <v>0</v>
      </c>
      <c r="T2558" s="17" t="n">
        <v>0</v>
      </c>
    </row>
    <row r="2559" customFormat="false" ht="15" hidden="false" customHeight="true" outlineLevel="0" collapsed="false">
      <c r="A2559" s="17" t="s">
        <v>4085</v>
      </c>
      <c r="B2559" s="17" t="s">
        <v>142</v>
      </c>
      <c r="C2559" s="17" t="s">
        <v>217</v>
      </c>
      <c r="D2559" s="17" t="s">
        <v>235</v>
      </c>
      <c r="E2559" s="17" t="s">
        <v>243</v>
      </c>
      <c r="F2559" s="17" t="s">
        <v>144</v>
      </c>
      <c r="G2559" s="17" t="n">
        <v>1</v>
      </c>
      <c r="H2559" s="17" t="n">
        <v>1</v>
      </c>
      <c r="I2559" s="17" t="n">
        <v>0</v>
      </c>
      <c r="J2559" s="17" t="n">
        <v>0</v>
      </c>
      <c r="K2559" s="17" t="n">
        <v>1</v>
      </c>
      <c r="L2559" s="17" t="n">
        <v>24</v>
      </c>
      <c r="M2559" s="17" t="n">
        <v>1</v>
      </c>
      <c r="N2559" s="17" t="n">
        <v>0</v>
      </c>
      <c r="O2559" s="17" t="n">
        <v>0</v>
      </c>
      <c r="P2559" s="17" t="n">
        <v>0</v>
      </c>
      <c r="Q2559" s="17" t="n">
        <v>0</v>
      </c>
      <c r="R2559" s="17" t="n">
        <v>0</v>
      </c>
      <c r="S2559" s="17" t="n">
        <v>0</v>
      </c>
      <c r="T2559" s="17" t="n">
        <v>0</v>
      </c>
    </row>
    <row r="2560" customFormat="false" ht="15" hidden="false" customHeight="true" outlineLevel="0" collapsed="false">
      <c r="A2560" s="17" t="s">
        <v>4085</v>
      </c>
      <c r="B2560" s="17" t="s">
        <v>142</v>
      </c>
      <c r="C2560" s="17" t="s">
        <v>217</v>
      </c>
      <c r="D2560" s="17" t="s">
        <v>235</v>
      </c>
      <c r="E2560" s="17" t="s">
        <v>243</v>
      </c>
      <c r="F2560" s="17" t="s">
        <v>150</v>
      </c>
      <c r="G2560" s="17" t="n">
        <v>1</v>
      </c>
      <c r="H2560" s="17" t="n">
        <v>1</v>
      </c>
      <c r="I2560" s="17" t="n">
        <v>1</v>
      </c>
      <c r="J2560" s="17" t="n">
        <v>0</v>
      </c>
      <c r="K2560" s="17" t="n">
        <v>1</v>
      </c>
      <c r="L2560" s="17" t="n">
        <v>76</v>
      </c>
      <c r="M2560" s="17" t="n">
        <v>93</v>
      </c>
      <c r="N2560" s="17" t="n">
        <v>16</v>
      </c>
      <c r="O2560" s="17" t="n">
        <v>0</v>
      </c>
      <c r="P2560" s="17" t="n">
        <v>0</v>
      </c>
      <c r="Q2560" s="17" t="n">
        <v>0</v>
      </c>
      <c r="R2560" s="17" t="n">
        <v>0</v>
      </c>
      <c r="S2560" s="17" t="n">
        <v>0</v>
      </c>
      <c r="T2560" s="17" t="n">
        <v>0</v>
      </c>
    </row>
    <row r="2561" customFormat="false" ht="15" hidden="false" customHeight="true" outlineLevel="0" collapsed="false">
      <c r="A2561" s="17" t="s">
        <v>4085</v>
      </c>
      <c r="B2561" s="17" t="s">
        <v>142</v>
      </c>
      <c r="C2561" s="17" t="s">
        <v>217</v>
      </c>
      <c r="D2561" s="17" t="s">
        <v>235</v>
      </c>
      <c r="E2561" s="17" t="s">
        <v>243</v>
      </c>
      <c r="F2561" s="17" t="s">
        <v>158</v>
      </c>
      <c r="G2561" s="17" t="n">
        <v>1</v>
      </c>
      <c r="H2561" s="17" t="n">
        <v>1</v>
      </c>
      <c r="I2561" s="17" t="n">
        <v>1</v>
      </c>
      <c r="J2561" s="17" t="n">
        <v>0</v>
      </c>
      <c r="K2561" s="17" t="n">
        <v>1</v>
      </c>
      <c r="L2561" s="17" t="n">
        <v>21</v>
      </c>
      <c r="M2561" s="17" t="n">
        <v>11</v>
      </c>
      <c r="N2561" s="17" t="n">
        <v>1</v>
      </c>
      <c r="O2561" s="17" t="n">
        <v>0</v>
      </c>
      <c r="P2561" s="17" t="n">
        <v>0</v>
      </c>
      <c r="Q2561" s="17" t="n">
        <v>0</v>
      </c>
      <c r="R2561" s="17" t="n">
        <v>0</v>
      </c>
      <c r="S2561" s="17" t="n">
        <v>0</v>
      </c>
      <c r="T2561" s="17" t="n">
        <v>0</v>
      </c>
    </row>
    <row r="2562" customFormat="false" ht="15" hidden="false" customHeight="true" outlineLevel="0" collapsed="false">
      <c r="A2562" s="17" t="s">
        <v>4085</v>
      </c>
      <c r="B2562" s="17" t="s">
        <v>142</v>
      </c>
      <c r="C2562" s="17" t="s">
        <v>217</v>
      </c>
      <c r="D2562" s="17" t="s">
        <v>235</v>
      </c>
      <c r="E2562" s="17" t="s">
        <v>243</v>
      </c>
      <c r="F2562" s="17" t="s">
        <v>169</v>
      </c>
      <c r="G2562" s="17" t="n">
        <v>0</v>
      </c>
      <c r="H2562" s="17" t="n">
        <v>1</v>
      </c>
      <c r="I2562" s="17" t="n">
        <v>0</v>
      </c>
      <c r="J2562" s="17" t="n">
        <v>0</v>
      </c>
      <c r="K2562" s="17" t="n">
        <v>1</v>
      </c>
      <c r="L2562" s="17" t="n">
        <v>0</v>
      </c>
      <c r="M2562" s="17" t="n">
        <v>3</v>
      </c>
      <c r="N2562" s="17" t="n">
        <v>0</v>
      </c>
      <c r="O2562" s="17" t="n">
        <v>0</v>
      </c>
      <c r="P2562" s="17" t="n">
        <v>0</v>
      </c>
      <c r="Q2562" s="17" t="n">
        <v>0</v>
      </c>
      <c r="R2562" s="17" t="n">
        <v>0</v>
      </c>
      <c r="S2562" s="17" t="n">
        <v>0</v>
      </c>
      <c r="T2562" s="17" t="n">
        <v>0</v>
      </c>
    </row>
    <row r="2563" customFormat="false" ht="15" hidden="false" customHeight="true" outlineLevel="0" collapsed="false">
      <c r="A2563" s="17" t="s">
        <v>2475</v>
      </c>
      <c r="B2563" s="17" t="s">
        <v>142</v>
      </c>
      <c r="C2563" s="17" t="s">
        <v>134</v>
      </c>
      <c r="D2563" s="17" t="s">
        <v>135</v>
      </c>
      <c r="E2563" s="17" t="s">
        <v>139</v>
      </c>
      <c r="F2563" s="17" t="s">
        <v>7</v>
      </c>
      <c r="G2563" s="17" t="n">
        <v>0</v>
      </c>
      <c r="H2563" s="17" t="n">
        <v>0</v>
      </c>
      <c r="I2563" s="17" t="n">
        <v>1</v>
      </c>
      <c r="J2563" s="17" t="n">
        <v>0</v>
      </c>
      <c r="K2563" s="17" t="n">
        <v>1</v>
      </c>
      <c r="L2563" s="17" t="n">
        <v>0</v>
      </c>
      <c r="M2563" s="17" t="n">
        <v>0</v>
      </c>
      <c r="N2563" s="17" t="n">
        <v>42</v>
      </c>
      <c r="O2563" s="17" t="n">
        <v>0</v>
      </c>
      <c r="P2563" s="17" t="n">
        <v>0</v>
      </c>
      <c r="Q2563" s="17" t="n">
        <v>0</v>
      </c>
      <c r="R2563" s="17" t="n">
        <v>0</v>
      </c>
      <c r="S2563" s="17" t="n">
        <v>0</v>
      </c>
      <c r="T2563" s="17" t="n">
        <v>0</v>
      </c>
    </row>
    <row r="2564" customFormat="false" ht="15" hidden="false" customHeight="true" outlineLevel="0" collapsed="false">
      <c r="A2564" s="17" t="s">
        <v>2475</v>
      </c>
      <c r="B2564" s="17" t="s">
        <v>142</v>
      </c>
      <c r="C2564" s="17" t="s">
        <v>134</v>
      </c>
      <c r="D2564" s="17" t="s">
        <v>135</v>
      </c>
      <c r="E2564" s="17" t="s">
        <v>139</v>
      </c>
      <c r="F2564" s="17" t="s">
        <v>140</v>
      </c>
      <c r="G2564" s="17" t="n">
        <v>0</v>
      </c>
      <c r="H2564" s="17" t="n">
        <v>0</v>
      </c>
      <c r="I2564" s="17" t="n">
        <v>1</v>
      </c>
      <c r="J2564" s="17" t="n">
        <v>0</v>
      </c>
      <c r="K2564" s="17" t="n">
        <v>1</v>
      </c>
      <c r="L2564" s="17" t="n">
        <v>0</v>
      </c>
      <c r="M2564" s="17" t="n">
        <v>0</v>
      </c>
      <c r="N2564" s="17" t="n">
        <v>13</v>
      </c>
      <c r="O2564" s="17" t="n">
        <v>0</v>
      </c>
      <c r="P2564" s="17" t="n">
        <v>0</v>
      </c>
      <c r="Q2564" s="17" t="n">
        <v>0</v>
      </c>
      <c r="R2564" s="17" t="n">
        <v>0</v>
      </c>
      <c r="S2564" s="17" t="n">
        <v>0</v>
      </c>
      <c r="T2564" s="17" t="n">
        <v>0</v>
      </c>
    </row>
    <row r="2565" customFormat="false" ht="15" hidden="false" customHeight="true" outlineLevel="0" collapsed="false">
      <c r="A2565" s="17" t="s">
        <v>2475</v>
      </c>
      <c r="B2565" s="17" t="s">
        <v>142</v>
      </c>
      <c r="C2565" s="17" t="s">
        <v>134</v>
      </c>
      <c r="D2565" s="17" t="s">
        <v>135</v>
      </c>
      <c r="E2565" s="17" t="s">
        <v>139</v>
      </c>
      <c r="F2565" s="17" t="s">
        <v>150</v>
      </c>
      <c r="G2565" s="17" t="n">
        <v>0</v>
      </c>
      <c r="H2565" s="17" t="n">
        <v>0</v>
      </c>
      <c r="I2565" s="17" t="n">
        <v>1</v>
      </c>
      <c r="J2565" s="17" t="n">
        <v>0</v>
      </c>
      <c r="K2565" s="17" t="n">
        <v>1</v>
      </c>
      <c r="L2565" s="17" t="n">
        <v>0</v>
      </c>
      <c r="M2565" s="17" t="n">
        <v>0</v>
      </c>
      <c r="N2565" s="17" t="n">
        <v>28</v>
      </c>
      <c r="O2565" s="17" t="n">
        <v>0</v>
      </c>
      <c r="P2565" s="17" t="n">
        <v>0</v>
      </c>
      <c r="Q2565" s="17" t="n">
        <v>0</v>
      </c>
      <c r="R2565" s="17" t="n">
        <v>0</v>
      </c>
      <c r="S2565" s="17" t="n">
        <v>0</v>
      </c>
      <c r="T2565" s="17" t="n">
        <v>0</v>
      </c>
    </row>
    <row r="2566" customFormat="false" ht="15" hidden="false" customHeight="true" outlineLevel="0" collapsed="false">
      <c r="A2566" s="17" t="s">
        <v>2475</v>
      </c>
      <c r="B2566" s="17" t="s">
        <v>142</v>
      </c>
      <c r="C2566" s="17" t="s">
        <v>134</v>
      </c>
      <c r="D2566" s="17" t="s">
        <v>135</v>
      </c>
      <c r="E2566" s="17" t="s">
        <v>139</v>
      </c>
      <c r="F2566" s="17" t="s">
        <v>158</v>
      </c>
      <c r="G2566" s="17" t="n">
        <v>0</v>
      </c>
      <c r="H2566" s="17" t="n">
        <v>0</v>
      </c>
      <c r="I2566" s="17" t="n">
        <v>1</v>
      </c>
      <c r="J2566" s="17" t="n">
        <v>0</v>
      </c>
      <c r="K2566" s="17" t="n">
        <v>1</v>
      </c>
      <c r="L2566" s="17" t="n">
        <v>0</v>
      </c>
      <c r="M2566" s="17" t="n">
        <v>0</v>
      </c>
      <c r="N2566" s="17" t="n">
        <v>1</v>
      </c>
      <c r="O2566" s="17" t="n">
        <v>0</v>
      </c>
      <c r="P2566" s="17" t="n">
        <v>0</v>
      </c>
      <c r="Q2566" s="17" t="n">
        <v>0</v>
      </c>
      <c r="R2566" s="17" t="n">
        <v>0</v>
      </c>
      <c r="S2566" s="17" t="n">
        <v>0</v>
      </c>
      <c r="T2566" s="17" t="n">
        <v>0</v>
      </c>
    </row>
    <row r="2567" customFormat="false" ht="15" hidden="false" customHeight="true" outlineLevel="0" collapsed="false">
      <c r="A2567" s="17" t="s">
        <v>2475</v>
      </c>
      <c r="B2567" s="17" t="s">
        <v>142</v>
      </c>
      <c r="C2567" s="17" t="s">
        <v>148</v>
      </c>
      <c r="D2567" s="17" t="s">
        <v>14443</v>
      </c>
      <c r="E2567" s="17" t="s">
        <v>139</v>
      </c>
      <c r="F2567" s="17" t="s">
        <v>7</v>
      </c>
      <c r="G2567" s="17" t="n">
        <v>5</v>
      </c>
      <c r="H2567" s="17" t="n">
        <v>1</v>
      </c>
      <c r="I2567" s="17" t="n">
        <v>1</v>
      </c>
      <c r="J2567" s="17" t="n">
        <v>1</v>
      </c>
      <c r="K2567" s="17" t="n">
        <v>7</v>
      </c>
      <c r="L2567" s="17" t="n">
        <v>51</v>
      </c>
      <c r="M2567" s="17" t="n">
        <v>3</v>
      </c>
      <c r="N2567" s="17" t="n">
        <v>4</v>
      </c>
      <c r="O2567" s="17" t="n">
        <v>16</v>
      </c>
      <c r="P2567" s="17" t="n">
        <v>0</v>
      </c>
      <c r="Q2567" s="17" t="n">
        <v>0</v>
      </c>
      <c r="R2567" s="17" t="n">
        <v>0</v>
      </c>
      <c r="S2567" s="17" t="n">
        <v>0</v>
      </c>
      <c r="T2567" s="17" t="n">
        <v>0</v>
      </c>
    </row>
    <row r="2568" customFormat="false" ht="15" hidden="false" customHeight="true" outlineLevel="0" collapsed="false">
      <c r="A2568" s="17" t="s">
        <v>2475</v>
      </c>
      <c r="B2568" s="17" t="s">
        <v>142</v>
      </c>
      <c r="C2568" s="17" t="s">
        <v>148</v>
      </c>
      <c r="D2568" s="17" t="s">
        <v>14443</v>
      </c>
      <c r="E2568" s="17" t="s">
        <v>139</v>
      </c>
      <c r="F2568" s="17" t="s">
        <v>140</v>
      </c>
      <c r="G2568" s="17" t="n">
        <v>2</v>
      </c>
      <c r="H2568" s="17" t="n">
        <v>0</v>
      </c>
      <c r="I2568" s="17" t="n">
        <v>0</v>
      </c>
      <c r="J2568" s="17" t="n">
        <v>0</v>
      </c>
      <c r="K2568" s="17" t="n">
        <v>2</v>
      </c>
      <c r="L2568" s="17" t="n">
        <v>35</v>
      </c>
      <c r="M2568" s="17" t="n">
        <v>0</v>
      </c>
      <c r="N2568" s="17" t="n">
        <v>0</v>
      </c>
      <c r="O2568" s="17" t="n">
        <v>0</v>
      </c>
      <c r="P2568" s="17" t="n">
        <v>0</v>
      </c>
      <c r="Q2568" s="17" t="n">
        <v>0</v>
      </c>
      <c r="R2568" s="17" t="n">
        <v>0</v>
      </c>
      <c r="S2568" s="17" t="n">
        <v>0</v>
      </c>
      <c r="T2568" s="17" t="n">
        <v>0</v>
      </c>
    </row>
    <row r="2569" customFormat="false" ht="15" hidden="false" customHeight="true" outlineLevel="0" collapsed="false">
      <c r="A2569" s="17" t="s">
        <v>2475</v>
      </c>
      <c r="B2569" s="17" t="s">
        <v>142</v>
      </c>
      <c r="C2569" s="17" t="s">
        <v>148</v>
      </c>
      <c r="D2569" s="17" t="s">
        <v>14443</v>
      </c>
      <c r="E2569" s="17" t="s">
        <v>139</v>
      </c>
      <c r="F2569" s="17" t="s">
        <v>150</v>
      </c>
      <c r="G2569" s="17" t="n">
        <v>1</v>
      </c>
      <c r="H2569" s="17" t="n">
        <v>1</v>
      </c>
      <c r="I2569" s="17" t="n">
        <v>1</v>
      </c>
      <c r="J2569" s="17" t="n">
        <v>1</v>
      </c>
      <c r="K2569" s="17" t="n">
        <v>3</v>
      </c>
      <c r="L2569" s="17" t="n">
        <v>1</v>
      </c>
      <c r="M2569" s="17" t="n">
        <v>3</v>
      </c>
      <c r="N2569" s="17" t="n">
        <v>3</v>
      </c>
      <c r="O2569" s="17" t="n">
        <v>16</v>
      </c>
      <c r="P2569" s="17" t="n">
        <v>0</v>
      </c>
      <c r="Q2569" s="17" t="n">
        <v>0</v>
      </c>
      <c r="R2569" s="17" t="n">
        <v>0</v>
      </c>
      <c r="S2569" s="17" t="n">
        <v>0</v>
      </c>
      <c r="T2569" s="17" t="n">
        <v>0</v>
      </c>
    </row>
    <row r="2570" customFormat="false" ht="15" hidden="false" customHeight="true" outlineLevel="0" collapsed="false">
      <c r="A2570" s="17" t="s">
        <v>2475</v>
      </c>
      <c r="B2570" s="17" t="s">
        <v>142</v>
      </c>
      <c r="C2570" s="17" t="s">
        <v>148</v>
      </c>
      <c r="D2570" s="17" t="s">
        <v>14443</v>
      </c>
      <c r="E2570" s="17" t="s">
        <v>139</v>
      </c>
      <c r="F2570" s="17" t="s">
        <v>158</v>
      </c>
      <c r="G2570" s="17" t="n">
        <v>3</v>
      </c>
      <c r="H2570" s="17" t="n">
        <v>0</v>
      </c>
      <c r="I2570" s="17" t="n">
        <v>1</v>
      </c>
      <c r="J2570" s="17" t="n">
        <v>0</v>
      </c>
      <c r="K2570" s="17" t="n">
        <v>4</v>
      </c>
      <c r="L2570" s="17" t="n">
        <v>15</v>
      </c>
      <c r="M2570" s="17" t="n">
        <v>0</v>
      </c>
      <c r="N2570" s="17" t="n">
        <v>1</v>
      </c>
      <c r="O2570" s="17" t="n">
        <v>0</v>
      </c>
      <c r="P2570" s="17" t="n">
        <v>0</v>
      </c>
      <c r="Q2570" s="17" t="n">
        <v>0</v>
      </c>
      <c r="R2570" s="17" t="n">
        <v>0</v>
      </c>
      <c r="S2570" s="17" t="n">
        <v>0</v>
      </c>
      <c r="T2570" s="17" t="n">
        <v>0</v>
      </c>
    </row>
    <row r="2571" customFormat="false" ht="15" hidden="false" customHeight="true" outlineLevel="0" collapsed="false">
      <c r="A2571" s="17" t="s">
        <v>2475</v>
      </c>
      <c r="B2571" s="17" t="s">
        <v>142</v>
      </c>
      <c r="C2571" s="17" t="s">
        <v>217</v>
      </c>
      <c r="D2571" s="17" t="s">
        <v>235</v>
      </c>
      <c r="E2571" s="17" t="s">
        <v>139</v>
      </c>
      <c r="F2571" s="17" t="s">
        <v>7</v>
      </c>
      <c r="G2571" s="17" t="n">
        <v>0</v>
      </c>
      <c r="H2571" s="17" t="n">
        <v>0</v>
      </c>
      <c r="I2571" s="17" t="n">
        <v>1</v>
      </c>
      <c r="J2571" s="17" t="n">
        <v>0</v>
      </c>
      <c r="K2571" s="17" t="n">
        <v>1</v>
      </c>
      <c r="L2571" s="17" t="n">
        <v>0</v>
      </c>
      <c r="M2571" s="17" t="n">
        <v>0</v>
      </c>
      <c r="N2571" s="17" t="n">
        <v>14</v>
      </c>
      <c r="O2571" s="17" t="n">
        <v>0</v>
      </c>
      <c r="P2571" s="17" t="n">
        <v>0</v>
      </c>
      <c r="Q2571" s="17" t="n">
        <v>0</v>
      </c>
      <c r="R2571" s="17" t="n">
        <v>0</v>
      </c>
      <c r="S2571" s="17" t="n">
        <v>0</v>
      </c>
      <c r="T2571" s="17" t="n">
        <v>0</v>
      </c>
    </row>
    <row r="2572" customFormat="false" ht="15" hidden="false" customHeight="true" outlineLevel="0" collapsed="false">
      <c r="A2572" s="17" t="s">
        <v>2475</v>
      </c>
      <c r="B2572" s="17" t="s">
        <v>142</v>
      </c>
      <c r="C2572" s="17" t="s">
        <v>217</v>
      </c>
      <c r="D2572" s="17" t="s">
        <v>235</v>
      </c>
      <c r="E2572" s="17" t="s">
        <v>139</v>
      </c>
      <c r="F2572" s="17" t="s">
        <v>150</v>
      </c>
      <c r="G2572" s="17" t="n">
        <v>0</v>
      </c>
      <c r="H2572" s="17" t="n">
        <v>0</v>
      </c>
      <c r="I2572" s="17" t="n">
        <v>1</v>
      </c>
      <c r="J2572" s="17" t="n">
        <v>0</v>
      </c>
      <c r="K2572" s="17" t="n">
        <v>1</v>
      </c>
      <c r="L2572" s="17" t="n">
        <v>0</v>
      </c>
      <c r="M2572" s="17" t="n">
        <v>0</v>
      </c>
      <c r="N2572" s="17" t="n">
        <v>10</v>
      </c>
      <c r="O2572" s="17" t="n">
        <v>0</v>
      </c>
      <c r="P2572" s="17" t="n">
        <v>0</v>
      </c>
      <c r="Q2572" s="17" t="n">
        <v>0</v>
      </c>
      <c r="R2572" s="17" t="n">
        <v>0</v>
      </c>
      <c r="S2572" s="17" t="n">
        <v>0</v>
      </c>
      <c r="T2572" s="17" t="n">
        <v>0</v>
      </c>
    </row>
    <row r="2573" customFormat="false" ht="15" hidden="false" customHeight="true" outlineLevel="0" collapsed="false">
      <c r="A2573" s="17" t="s">
        <v>2475</v>
      </c>
      <c r="B2573" s="17" t="s">
        <v>142</v>
      </c>
      <c r="C2573" s="17" t="s">
        <v>217</v>
      </c>
      <c r="D2573" s="17" t="s">
        <v>235</v>
      </c>
      <c r="E2573" s="17" t="s">
        <v>139</v>
      </c>
      <c r="F2573" s="17" t="s">
        <v>158</v>
      </c>
      <c r="G2573" s="17" t="n">
        <v>0</v>
      </c>
      <c r="H2573" s="17" t="n">
        <v>0</v>
      </c>
      <c r="I2573" s="17" t="n">
        <v>1</v>
      </c>
      <c r="J2573" s="17" t="n">
        <v>0</v>
      </c>
      <c r="K2573" s="17" t="n">
        <v>1</v>
      </c>
      <c r="L2573" s="17" t="n">
        <v>0</v>
      </c>
      <c r="M2573" s="17" t="n">
        <v>0</v>
      </c>
      <c r="N2573" s="17" t="n">
        <v>4</v>
      </c>
      <c r="O2573" s="17" t="n">
        <v>0</v>
      </c>
      <c r="P2573" s="17" t="n">
        <v>0</v>
      </c>
      <c r="Q2573" s="17" t="n">
        <v>0</v>
      </c>
      <c r="R2573" s="17" t="n">
        <v>0</v>
      </c>
      <c r="S2573" s="17" t="n">
        <v>0</v>
      </c>
      <c r="T2573" s="17" t="n">
        <v>0</v>
      </c>
    </row>
    <row r="2574" customFormat="false" ht="15" hidden="false" customHeight="true" outlineLevel="0" collapsed="false">
      <c r="A2574" s="17" t="s">
        <v>2475</v>
      </c>
      <c r="B2574" s="17" t="s">
        <v>142</v>
      </c>
      <c r="C2574" s="17" t="s">
        <v>217</v>
      </c>
      <c r="D2574" s="17" t="s">
        <v>218</v>
      </c>
      <c r="E2574" s="17" t="s">
        <v>243</v>
      </c>
      <c r="F2574" s="17" t="s">
        <v>7</v>
      </c>
      <c r="G2574" s="17" t="n">
        <v>1</v>
      </c>
      <c r="H2574" s="17" t="n">
        <v>1</v>
      </c>
      <c r="I2574" s="17" t="n">
        <v>1</v>
      </c>
      <c r="J2574" s="17" t="n">
        <v>0</v>
      </c>
      <c r="K2574" s="17" t="n">
        <v>1</v>
      </c>
      <c r="L2574" s="17" t="n">
        <v>116</v>
      </c>
      <c r="M2574" s="17" t="n">
        <v>123</v>
      </c>
      <c r="N2574" s="17" t="n">
        <v>19</v>
      </c>
      <c r="O2574" s="17" t="n">
        <v>0</v>
      </c>
      <c r="P2574" s="17" t="n">
        <v>0</v>
      </c>
      <c r="Q2574" s="17" t="n">
        <v>0</v>
      </c>
      <c r="R2574" s="17" t="n">
        <v>0</v>
      </c>
      <c r="S2574" s="17" t="n">
        <v>0</v>
      </c>
      <c r="T2574" s="17" t="n">
        <v>0</v>
      </c>
    </row>
    <row r="2575" customFormat="false" ht="15" hidden="false" customHeight="true" outlineLevel="0" collapsed="false">
      <c r="A2575" s="17" t="s">
        <v>2475</v>
      </c>
      <c r="B2575" s="17" t="s">
        <v>142</v>
      </c>
      <c r="C2575" s="17" t="s">
        <v>217</v>
      </c>
      <c r="D2575" s="17" t="s">
        <v>218</v>
      </c>
      <c r="E2575" s="17" t="s">
        <v>243</v>
      </c>
      <c r="F2575" s="17" t="s">
        <v>140</v>
      </c>
      <c r="G2575" s="17" t="n">
        <v>1</v>
      </c>
      <c r="H2575" s="17" t="n">
        <v>1</v>
      </c>
      <c r="I2575" s="17" t="n">
        <v>1</v>
      </c>
      <c r="J2575" s="17" t="n">
        <v>0</v>
      </c>
      <c r="K2575" s="17" t="n">
        <v>1</v>
      </c>
      <c r="L2575" s="17" t="n">
        <v>2</v>
      </c>
      <c r="M2575" s="17" t="n">
        <v>14</v>
      </c>
      <c r="N2575" s="17" t="n">
        <v>2</v>
      </c>
      <c r="O2575" s="17" t="n">
        <v>0</v>
      </c>
      <c r="P2575" s="17" t="n">
        <v>0</v>
      </c>
      <c r="Q2575" s="17" t="n">
        <v>0</v>
      </c>
      <c r="R2575" s="17" t="n">
        <v>0</v>
      </c>
      <c r="S2575" s="17" t="n">
        <v>0</v>
      </c>
      <c r="T2575" s="17" t="n">
        <v>0</v>
      </c>
    </row>
    <row r="2576" customFormat="false" ht="15" hidden="false" customHeight="true" outlineLevel="0" collapsed="false">
      <c r="A2576" s="17" t="s">
        <v>2475</v>
      </c>
      <c r="B2576" s="17" t="s">
        <v>142</v>
      </c>
      <c r="C2576" s="17" t="s">
        <v>217</v>
      </c>
      <c r="D2576" s="17" t="s">
        <v>218</v>
      </c>
      <c r="E2576" s="17" t="s">
        <v>243</v>
      </c>
      <c r="F2576" s="17" t="s">
        <v>144</v>
      </c>
      <c r="G2576" s="17" t="n">
        <v>0</v>
      </c>
      <c r="H2576" s="17" t="n">
        <v>1</v>
      </c>
      <c r="I2576" s="17" t="n">
        <v>0</v>
      </c>
      <c r="J2576" s="17" t="n">
        <v>0</v>
      </c>
      <c r="K2576" s="17" t="n">
        <v>1</v>
      </c>
      <c r="L2576" s="17" t="n">
        <v>0</v>
      </c>
      <c r="M2576" s="17" t="n">
        <v>3</v>
      </c>
      <c r="N2576" s="17" t="n">
        <v>0</v>
      </c>
      <c r="O2576" s="17" t="n">
        <v>0</v>
      </c>
      <c r="P2576" s="17" t="n">
        <v>0</v>
      </c>
      <c r="Q2576" s="17" t="n">
        <v>0</v>
      </c>
      <c r="R2576" s="17" t="n">
        <v>0</v>
      </c>
      <c r="S2576" s="17" t="n">
        <v>0</v>
      </c>
      <c r="T2576" s="17" t="n">
        <v>0</v>
      </c>
    </row>
    <row r="2577" customFormat="false" ht="15" hidden="false" customHeight="true" outlineLevel="0" collapsed="false">
      <c r="A2577" s="17" t="s">
        <v>2475</v>
      </c>
      <c r="B2577" s="17" t="s">
        <v>142</v>
      </c>
      <c r="C2577" s="17" t="s">
        <v>217</v>
      </c>
      <c r="D2577" s="17" t="s">
        <v>218</v>
      </c>
      <c r="E2577" s="17" t="s">
        <v>243</v>
      </c>
      <c r="F2577" s="17" t="s">
        <v>150</v>
      </c>
      <c r="G2577" s="17" t="n">
        <v>1</v>
      </c>
      <c r="H2577" s="17" t="n">
        <v>1</v>
      </c>
      <c r="I2577" s="17" t="n">
        <v>1</v>
      </c>
      <c r="J2577" s="17" t="n">
        <v>0</v>
      </c>
      <c r="K2577" s="17" t="n">
        <v>1</v>
      </c>
      <c r="L2577" s="17" t="n">
        <v>64</v>
      </c>
      <c r="M2577" s="17" t="n">
        <v>74</v>
      </c>
      <c r="N2577" s="17" t="n">
        <v>6</v>
      </c>
      <c r="O2577" s="17" t="n">
        <v>0</v>
      </c>
      <c r="P2577" s="17" t="n">
        <v>0</v>
      </c>
      <c r="Q2577" s="17" t="n">
        <v>0</v>
      </c>
      <c r="R2577" s="17" t="n">
        <v>0</v>
      </c>
      <c r="S2577" s="17" t="n">
        <v>0</v>
      </c>
      <c r="T2577" s="17" t="n">
        <v>0</v>
      </c>
    </row>
    <row r="2578" customFormat="false" ht="15" hidden="false" customHeight="true" outlineLevel="0" collapsed="false">
      <c r="A2578" s="17" t="s">
        <v>2475</v>
      </c>
      <c r="B2578" s="17" t="s">
        <v>142</v>
      </c>
      <c r="C2578" s="17" t="s">
        <v>217</v>
      </c>
      <c r="D2578" s="17" t="s">
        <v>218</v>
      </c>
      <c r="E2578" s="17" t="s">
        <v>243</v>
      </c>
      <c r="F2578" s="17" t="s">
        <v>158</v>
      </c>
      <c r="G2578" s="17" t="n">
        <v>1</v>
      </c>
      <c r="H2578" s="17" t="n">
        <v>1</v>
      </c>
      <c r="I2578" s="17" t="n">
        <v>1</v>
      </c>
      <c r="J2578" s="17" t="n">
        <v>0</v>
      </c>
      <c r="K2578" s="17" t="n">
        <v>1</v>
      </c>
      <c r="L2578" s="17" t="n">
        <v>50</v>
      </c>
      <c r="M2578" s="17" t="n">
        <v>32</v>
      </c>
      <c r="N2578" s="17" t="n">
        <v>11</v>
      </c>
      <c r="O2578" s="17" t="n">
        <v>0</v>
      </c>
      <c r="P2578" s="17" t="n">
        <v>0</v>
      </c>
      <c r="Q2578" s="17" t="n">
        <v>0</v>
      </c>
      <c r="R2578" s="17" t="n">
        <v>0</v>
      </c>
      <c r="S2578" s="17" t="n">
        <v>0</v>
      </c>
      <c r="T2578" s="17" t="n">
        <v>0</v>
      </c>
    </row>
    <row r="2579" customFormat="false" ht="15" hidden="false" customHeight="true" outlineLevel="0" collapsed="false">
      <c r="A2579" s="17" t="s">
        <v>2475</v>
      </c>
      <c r="B2579" s="17" t="s">
        <v>142</v>
      </c>
      <c r="C2579" s="17" t="s">
        <v>217</v>
      </c>
      <c r="D2579" s="17" t="s">
        <v>274</v>
      </c>
      <c r="E2579" s="17" t="s">
        <v>139</v>
      </c>
      <c r="F2579" s="17" t="s">
        <v>7</v>
      </c>
      <c r="G2579" s="17" t="n">
        <v>1</v>
      </c>
      <c r="H2579" s="17" t="n">
        <v>1</v>
      </c>
      <c r="I2579" s="17" t="n">
        <v>1</v>
      </c>
      <c r="J2579" s="17" t="n">
        <v>0</v>
      </c>
      <c r="K2579" s="17" t="n">
        <v>1</v>
      </c>
      <c r="L2579" s="17" t="n">
        <v>22</v>
      </c>
      <c r="M2579" s="17" t="n">
        <v>83</v>
      </c>
      <c r="N2579" s="17" t="n">
        <v>5</v>
      </c>
      <c r="O2579" s="17" t="n">
        <v>0</v>
      </c>
      <c r="P2579" s="17" t="n">
        <v>0</v>
      </c>
      <c r="Q2579" s="17" t="n">
        <v>0</v>
      </c>
      <c r="R2579" s="17" t="n">
        <v>0</v>
      </c>
      <c r="S2579" s="17" t="n">
        <v>0</v>
      </c>
      <c r="T2579" s="17" t="n">
        <v>0</v>
      </c>
    </row>
    <row r="2580" customFormat="false" ht="15" hidden="false" customHeight="true" outlineLevel="0" collapsed="false">
      <c r="A2580" s="17" t="s">
        <v>2475</v>
      </c>
      <c r="B2580" s="17" t="s">
        <v>142</v>
      </c>
      <c r="C2580" s="17" t="s">
        <v>217</v>
      </c>
      <c r="D2580" s="17" t="s">
        <v>274</v>
      </c>
      <c r="E2580" s="17" t="s">
        <v>139</v>
      </c>
      <c r="F2580" s="17" t="s">
        <v>140</v>
      </c>
      <c r="G2580" s="17" t="n">
        <v>0</v>
      </c>
      <c r="H2580" s="17" t="n">
        <v>1</v>
      </c>
      <c r="I2580" s="17" t="n">
        <v>0</v>
      </c>
      <c r="J2580" s="17" t="n">
        <v>0</v>
      </c>
      <c r="K2580" s="17" t="n">
        <v>1</v>
      </c>
      <c r="L2580" s="17" t="n">
        <v>0</v>
      </c>
      <c r="M2580" s="17" t="n">
        <v>4</v>
      </c>
      <c r="N2580" s="17" t="n">
        <v>0</v>
      </c>
      <c r="O2580" s="17" t="n">
        <v>0</v>
      </c>
      <c r="P2580" s="17" t="n">
        <v>0</v>
      </c>
      <c r="Q2580" s="17" t="n">
        <v>0</v>
      </c>
      <c r="R2580" s="17" t="n">
        <v>0</v>
      </c>
      <c r="S2580" s="17" t="n">
        <v>0</v>
      </c>
      <c r="T2580" s="17" t="n">
        <v>0</v>
      </c>
    </row>
    <row r="2581" customFormat="false" ht="15" hidden="false" customHeight="true" outlineLevel="0" collapsed="false">
      <c r="A2581" s="17" t="s">
        <v>2475</v>
      </c>
      <c r="B2581" s="17" t="s">
        <v>142</v>
      </c>
      <c r="C2581" s="17" t="s">
        <v>217</v>
      </c>
      <c r="D2581" s="17" t="s">
        <v>274</v>
      </c>
      <c r="E2581" s="17" t="s">
        <v>139</v>
      </c>
      <c r="F2581" s="17" t="s">
        <v>150</v>
      </c>
      <c r="G2581" s="17" t="n">
        <v>1</v>
      </c>
      <c r="H2581" s="17" t="n">
        <v>1</v>
      </c>
      <c r="I2581" s="17" t="n">
        <v>0</v>
      </c>
      <c r="J2581" s="17" t="n">
        <v>0</v>
      </c>
      <c r="K2581" s="17" t="n">
        <v>1</v>
      </c>
      <c r="L2581" s="17" t="n">
        <v>12</v>
      </c>
      <c r="M2581" s="17" t="n">
        <v>68</v>
      </c>
      <c r="N2581" s="17" t="n">
        <v>0</v>
      </c>
      <c r="O2581" s="17" t="n">
        <v>0</v>
      </c>
      <c r="P2581" s="17" t="n">
        <v>0</v>
      </c>
      <c r="Q2581" s="17" t="n">
        <v>0</v>
      </c>
      <c r="R2581" s="17" t="n">
        <v>0</v>
      </c>
      <c r="S2581" s="17" t="n">
        <v>0</v>
      </c>
      <c r="T2581" s="17" t="n">
        <v>0</v>
      </c>
    </row>
    <row r="2582" customFormat="false" ht="15" hidden="false" customHeight="true" outlineLevel="0" collapsed="false">
      <c r="A2582" s="17" t="s">
        <v>2475</v>
      </c>
      <c r="B2582" s="17" t="s">
        <v>142</v>
      </c>
      <c r="C2582" s="17" t="s">
        <v>217</v>
      </c>
      <c r="D2582" s="17" t="s">
        <v>274</v>
      </c>
      <c r="E2582" s="17" t="s">
        <v>139</v>
      </c>
      <c r="F2582" s="17" t="s">
        <v>158</v>
      </c>
      <c r="G2582" s="17" t="n">
        <v>1</v>
      </c>
      <c r="H2582" s="17" t="n">
        <v>1</v>
      </c>
      <c r="I2582" s="17" t="n">
        <v>1</v>
      </c>
      <c r="J2582" s="17" t="n">
        <v>0</v>
      </c>
      <c r="K2582" s="17" t="n">
        <v>1</v>
      </c>
      <c r="L2582" s="17" t="n">
        <v>10</v>
      </c>
      <c r="M2582" s="17" t="n">
        <v>11</v>
      </c>
      <c r="N2582" s="17" t="n">
        <v>5</v>
      </c>
      <c r="O2582" s="17" t="n">
        <v>0</v>
      </c>
      <c r="P2582" s="17" t="n">
        <v>0</v>
      </c>
      <c r="Q2582" s="17" t="n">
        <v>0</v>
      </c>
      <c r="R2582" s="17" t="n">
        <v>0</v>
      </c>
      <c r="S2582" s="17" t="n">
        <v>0</v>
      </c>
      <c r="T2582" s="17" t="n">
        <v>0</v>
      </c>
    </row>
    <row r="2583" customFormat="false" ht="15" hidden="false" customHeight="true" outlineLevel="0" collapsed="false">
      <c r="A2583" s="17" t="s">
        <v>8840</v>
      </c>
      <c r="B2583" s="17" t="s">
        <v>142</v>
      </c>
      <c r="C2583" s="17" t="s">
        <v>148</v>
      </c>
      <c r="D2583" s="17" t="s">
        <v>14443</v>
      </c>
      <c r="E2583" s="17" t="s">
        <v>139</v>
      </c>
      <c r="F2583" s="17" t="s">
        <v>7</v>
      </c>
      <c r="G2583" s="17" t="n">
        <v>0</v>
      </c>
      <c r="H2583" s="17" t="n">
        <v>1</v>
      </c>
      <c r="I2583" s="17" t="n">
        <v>0</v>
      </c>
      <c r="J2583" s="17" t="n">
        <v>0</v>
      </c>
      <c r="K2583" s="17" t="n">
        <v>1</v>
      </c>
      <c r="L2583" s="17" t="n">
        <v>0</v>
      </c>
      <c r="M2583" s="17" t="n">
        <v>9</v>
      </c>
      <c r="N2583" s="17" t="n">
        <v>0</v>
      </c>
      <c r="O2583" s="17" t="n">
        <v>0</v>
      </c>
      <c r="P2583" s="17" t="n">
        <v>0</v>
      </c>
      <c r="Q2583" s="17" t="n">
        <v>0</v>
      </c>
      <c r="R2583" s="17" t="n">
        <v>0</v>
      </c>
      <c r="S2583" s="17" t="n">
        <v>0</v>
      </c>
      <c r="T2583" s="17" t="n">
        <v>0</v>
      </c>
    </row>
    <row r="2584" customFormat="false" ht="15" hidden="false" customHeight="true" outlineLevel="0" collapsed="false">
      <c r="A2584" s="17" t="s">
        <v>8840</v>
      </c>
      <c r="B2584" s="17" t="s">
        <v>142</v>
      </c>
      <c r="C2584" s="17" t="s">
        <v>148</v>
      </c>
      <c r="D2584" s="17" t="s">
        <v>14443</v>
      </c>
      <c r="E2584" s="17" t="s">
        <v>139</v>
      </c>
      <c r="F2584" s="17" t="s">
        <v>140</v>
      </c>
      <c r="G2584" s="17" t="n">
        <v>0</v>
      </c>
      <c r="H2584" s="17" t="n">
        <v>1</v>
      </c>
      <c r="I2584" s="17" t="n">
        <v>0</v>
      </c>
      <c r="J2584" s="17" t="n">
        <v>0</v>
      </c>
      <c r="K2584" s="17" t="n">
        <v>1</v>
      </c>
      <c r="L2584" s="17" t="n">
        <v>0</v>
      </c>
      <c r="M2584" s="17" t="n">
        <v>6</v>
      </c>
      <c r="N2584" s="17" t="n">
        <v>0</v>
      </c>
      <c r="O2584" s="17" t="n">
        <v>0</v>
      </c>
      <c r="P2584" s="17" t="n">
        <v>0</v>
      </c>
      <c r="Q2584" s="17" t="n">
        <v>0</v>
      </c>
      <c r="R2584" s="17" t="n">
        <v>0</v>
      </c>
      <c r="S2584" s="17" t="n">
        <v>0</v>
      </c>
      <c r="T2584" s="17" t="n">
        <v>0</v>
      </c>
    </row>
    <row r="2585" customFormat="false" ht="15" hidden="false" customHeight="true" outlineLevel="0" collapsed="false">
      <c r="A2585" s="17" t="s">
        <v>8840</v>
      </c>
      <c r="B2585" s="17" t="s">
        <v>142</v>
      </c>
      <c r="C2585" s="17" t="s">
        <v>148</v>
      </c>
      <c r="D2585" s="17" t="s">
        <v>14443</v>
      </c>
      <c r="E2585" s="17" t="s">
        <v>139</v>
      </c>
      <c r="F2585" s="17" t="s">
        <v>150</v>
      </c>
      <c r="G2585" s="17" t="n">
        <v>0</v>
      </c>
      <c r="H2585" s="17" t="n">
        <v>1</v>
      </c>
      <c r="I2585" s="17" t="n">
        <v>0</v>
      </c>
      <c r="J2585" s="17" t="n">
        <v>0</v>
      </c>
      <c r="K2585" s="17" t="n">
        <v>1</v>
      </c>
      <c r="L2585" s="17" t="n">
        <v>0</v>
      </c>
      <c r="M2585" s="17" t="n">
        <v>3</v>
      </c>
      <c r="N2585" s="17" t="n">
        <v>0</v>
      </c>
      <c r="O2585" s="17" t="n">
        <v>0</v>
      </c>
      <c r="P2585" s="17" t="n">
        <v>0</v>
      </c>
      <c r="Q2585" s="17" t="n">
        <v>0</v>
      </c>
      <c r="R2585" s="17" t="n">
        <v>0</v>
      </c>
      <c r="S2585" s="17" t="n">
        <v>0</v>
      </c>
      <c r="T2585" s="17" t="n">
        <v>0</v>
      </c>
    </row>
    <row r="2586" customFormat="false" ht="15" hidden="false" customHeight="true" outlineLevel="0" collapsed="false">
      <c r="A2586" s="17" t="s">
        <v>1396</v>
      </c>
      <c r="B2586" s="17" t="s">
        <v>142</v>
      </c>
      <c r="C2586" s="17" t="s">
        <v>134</v>
      </c>
      <c r="D2586" s="17" t="s">
        <v>135</v>
      </c>
      <c r="E2586" s="17" t="s">
        <v>139</v>
      </c>
      <c r="F2586" s="17" t="s">
        <v>7</v>
      </c>
      <c r="G2586" s="17" t="n">
        <v>2</v>
      </c>
      <c r="H2586" s="17" t="n">
        <v>2</v>
      </c>
      <c r="I2586" s="17" t="n">
        <v>1</v>
      </c>
      <c r="J2586" s="17" t="n">
        <v>0</v>
      </c>
      <c r="K2586" s="17" t="n">
        <v>2</v>
      </c>
      <c r="L2586" s="17" t="n">
        <v>78</v>
      </c>
      <c r="M2586" s="17" t="n">
        <v>59</v>
      </c>
      <c r="N2586" s="17" t="n">
        <v>1</v>
      </c>
      <c r="O2586" s="17" t="n">
        <v>0</v>
      </c>
      <c r="P2586" s="17" t="n">
        <v>0</v>
      </c>
      <c r="Q2586" s="17" t="n">
        <v>0</v>
      </c>
      <c r="R2586" s="17" t="n">
        <v>0</v>
      </c>
      <c r="S2586" s="17" t="n">
        <v>0</v>
      </c>
      <c r="T2586" s="17" t="n">
        <v>0</v>
      </c>
    </row>
    <row r="2587" customFormat="false" ht="15" hidden="false" customHeight="true" outlineLevel="0" collapsed="false">
      <c r="A2587" s="17" t="s">
        <v>1396</v>
      </c>
      <c r="B2587" s="17" t="s">
        <v>142</v>
      </c>
      <c r="C2587" s="17" t="s">
        <v>134</v>
      </c>
      <c r="D2587" s="17" t="s">
        <v>135</v>
      </c>
      <c r="E2587" s="17" t="s">
        <v>139</v>
      </c>
      <c r="F2587" s="17" t="s">
        <v>140</v>
      </c>
      <c r="G2587" s="17" t="n">
        <v>1</v>
      </c>
      <c r="H2587" s="17" t="n">
        <v>1</v>
      </c>
      <c r="I2587" s="17" t="n">
        <v>0</v>
      </c>
      <c r="J2587" s="17" t="n">
        <v>0</v>
      </c>
      <c r="K2587" s="17" t="n">
        <v>1</v>
      </c>
      <c r="L2587" s="17" t="n">
        <v>1</v>
      </c>
      <c r="M2587" s="17" t="n">
        <v>1</v>
      </c>
      <c r="N2587" s="17" t="n">
        <v>0</v>
      </c>
      <c r="O2587" s="17" t="n">
        <v>0</v>
      </c>
      <c r="P2587" s="17" t="n">
        <v>0</v>
      </c>
      <c r="Q2587" s="17" t="n">
        <v>0</v>
      </c>
      <c r="R2587" s="17" t="n">
        <v>0</v>
      </c>
      <c r="S2587" s="17" t="n">
        <v>0</v>
      </c>
      <c r="T2587" s="17" t="n">
        <v>0</v>
      </c>
    </row>
    <row r="2588" customFormat="false" ht="15" hidden="false" customHeight="true" outlineLevel="0" collapsed="false">
      <c r="A2588" s="17" t="s">
        <v>1396</v>
      </c>
      <c r="B2588" s="17" t="s">
        <v>142</v>
      </c>
      <c r="C2588" s="17" t="s">
        <v>134</v>
      </c>
      <c r="D2588" s="17" t="s">
        <v>135</v>
      </c>
      <c r="E2588" s="17" t="s">
        <v>139</v>
      </c>
      <c r="F2588" s="17" t="s">
        <v>144</v>
      </c>
      <c r="G2588" s="17" t="n">
        <v>2</v>
      </c>
      <c r="H2588" s="17" t="n">
        <v>2</v>
      </c>
      <c r="I2588" s="17" t="n">
        <v>0</v>
      </c>
      <c r="J2588" s="17" t="n">
        <v>0</v>
      </c>
      <c r="K2588" s="17" t="n">
        <v>2</v>
      </c>
      <c r="L2588" s="17" t="n">
        <v>56</v>
      </c>
      <c r="M2588" s="17" t="n">
        <v>13</v>
      </c>
      <c r="N2588" s="17" t="n">
        <v>0</v>
      </c>
      <c r="O2588" s="17" t="n">
        <v>0</v>
      </c>
      <c r="P2588" s="17" t="n">
        <v>0</v>
      </c>
      <c r="Q2588" s="17" t="n">
        <v>0</v>
      </c>
      <c r="R2588" s="17" t="n">
        <v>0</v>
      </c>
      <c r="S2588" s="17" t="n">
        <v>0</v>
      </c>
      <c r="T2588" s="17" t="n">
        <v>0</v>
      </c>
    </row>
    <row r="2589" customFormat="false" ht="15" hidden="false" customHeight="true" outlineLevel="0" collapsed="false">
      <c r="A2589" s="17" t="s">
        <v>1396</v>
      </c>
      <c r="B2589" s="17" t="s">
        <v>142</v>
      </c>
      <c r="C2589" s="17" t="s">
        <v>134</v>
      </c>
      <c r="D2589" s="17" t="s">
        <v>135</v>
      </c>
      <c r="E2589" s="17" t="s">
        <v>139</v>
      </c>
      <c r="F2589" s="17" t="s">
        <v>150</v>
      </c>
      <c r="G2589" s="17" t="n">
        <v>2</v>
      </c>
      <c r="H2589" s="17" t="n">
        <v>2</v>
      </c>
      <c r="I2589" s="17" t="n">
        <v>0</v>
      </c>
      <c r="J2589" s="17" t="n">
        <v>0</v>
      </c>
      <c r="K2589" s="17" t="n">
        <v>2</v>
      </c>
      <c r="L2589" s="17" t="n">
        <v>15</v>
      </c>
      <c r="M2589" s="17" t="n">
        <v>21</v>
      </c>
      <c r="N2589" s="17" t="n">
        <v>0</v>
      </c>
      <c r="O2589" s="17" t="n">
        <v>0</v>
      </c>
      <c r="P2589" s="17" t="n">
        <v>0</v>
      </c>
      <c r="Q2589" s="17" t="n">
        <v>0</v>
      </c>
      <c r="R2589" s="17" t="n">
        <v>0</v>
      </c>
      <c r="S2589" s="17" t="n">
        <v>0</v>
      </c>
      <c r="T2589" s="17" t="n">
        <v>0</v>
      </c>
    </row>
    <row r="2590" customFormat="false" ht="15" hidden="false" customHeight="true" outlineLevel="0" collapsed="false">
      <c r="A2590" s="17" t="s">
        <v>1396</v>
      </c>
      <c r="B2590" s="17" t="s">
        <v>142</v>
      </c>
      <c r="C2590" s="17" t="s">
        <v>134</v>
      </c>
      <c r="D2590" s="17" t="s">
        <v>135</v>
      </c>
      <c r="E2590" s="17" t="s">
        <v>139</v>
      </c>
      <c r="F2590" s="17" t="s">
        <v>158</v>
      </c>
      <c r="G2590" s="17" t="n">
        <v>2</v>
      </c>
      <c r="H2590" s="17" t="n">
        <v>2</v>
      </c>
      <c r="I2590" s="17" t="n">
        <v>1</v>
      </c>
      <c r="J2590" s="17" t="n">
        <v>0</v>
      </c>
      <c r="K2590" s="17" t="n">
        <v>2</v>
      </c>
      <c r="L2590" s="17" t="n">
        <v>6</v>
      </c>
      <c r="M2590" s="17" t="n">
        <v>24</v>
      </c>
      <c r="N2590" s="17" t="n">
        <v>1</v>
      </c>
      <c r="O2590" s="17" t="n">
        <v>0</v>
      </c>
      <c r="P2590" s="17" t="n">
        <v>0</v>
      </c>
      <c r="Q2590" s="17" t="n">
        <v>0</v>
      </c>
      <c r="R2590" s="17" t="n">
        <v>0</v>
      </c>
      <c r="S2590" s="17" t="n">
        <v>0</v>
      </c>
      <c r="T2590" s="17" t="n">
        <v>0</v>
      </c>
    </row>
    <row r="2591" customFormat="false" ht="15" hidden="false" customHeight="true" outlineLevel="0" collapsed="false">
      <c r="A2591" s="17" t="s">
        <v>1396</v>
      </c>
      <c r="B2591" s="17" t="s">
        <v>142</v>
      </c>
      <c r="C2591" s="17" t="s">
        <v>148</v>
      </c>
      <c r="D2591" s="17" t="s">
        <v>14443</v>
      </c>
      <c r="E2591" s="17" t="s">
        <v>139</v>
      </c>
      <c r="F2591" s="17" t="s">
        <v>7</v>
      </c>
      <c r="G2591" s="17" t="n">
        <v>0</v>
      </c>
      <c r="H2591" s="17" t="n">
        <v>1</v>
      </c>
      <c r="I2591" s="17" t="n">
        <v>0</v>
      </c>
      <c r="J2591" s="17" t="n">
        <v>0</v>
      </c>
      <c r="K2591" s="17" t="n">
        <v>1</v>
      </c>
      <c r="L2591" s="17" t="n">
        <v>0</v>
      </c>
      <c r="M2591" s="17" t="n">
        <v>8</v>
      </c>
      <c r="N2591" s="17" t="n">
        <v>0</v>
      </c>
      <c r="O2591" s="17" t="n">
        <v>0</v>
      </c>
      <c r="P2591" s="17" t="n">
        <v>0</v>
      </c>
      <c r="Q2591" s="17" t="n">
        <v>0</v>
      </c>
      <c r="R2591" s="17" t="n">
        <v>0</v>
      </c>
      <c r="S2591" s="17" t="n">
        <v>0</v>
      </c>
      <c r="T2591" s="17" t="n">
        <v>0</v>
      </c>
    </row>
    <row r="2592" customFormat="false" ht="15" hidden="false" customHeight="true" outlineLevel="0" collapsed="false">
      <c r="A2592" s="17" t="s">
        <v>1396</v>
      </c>
      <c r="B2592" s="17" t="s">
        <v>142</v>
      </c>
      <c r="C2592" s="17" t="s">
        <v>148</v>
      </c>
      <c r="D2592" s="17" t="s">
        <v>14443</v>
      </c>
      <c r="E2592" s="17" t="s">
        <v>139</v>
      </c>
      <c r="F2592" s="17" t="s">
        <v>144</v>
      </c>
      <c r="G2592" s="17" t="n">
        <v>0</v>
      </c>
      <c r="H2592" s="17" t="n">
        <v>1</v>
      </c>
      <c r="I2592" s="17" t="n">
        <v>0</v>
      </c>
      <c r="J2592" s="17" t="n">
        <v>0</v>
      </c>
      <c r="K2592" s="17" t="n">
        <v>1</v>
      </c>
      <c r="L2592" s="17" t="n">
        <v>0</v>
      </c>
      <c r="M2592" s="17" t="n">
        <v>1</v>
      </c>
      <c r="N2592" s="17" t="n">
        <v>0</v>
      </c>
      <c r="O2592" s="17" t="n">
        <v>0</v>
      </c>
      <c r="P2592" s="17" t="n">
        <v>0</v>
      </c>
      <c r="Q2592" s="17" t="n">
        <v>0</v>
      </c>
      <c r="R2592" s="17" t="n">
        <v>0</v>
      </c>
      <c r="S2592" s="17" t="n">
        <v>0</v>
      </c>
      <c r="T2592" s="17" t="n">
        <v>0</v>
      </c>
    </row>
    <row r="2593" customFormat="false" ht="15" hidden="false" customHeight="true" outlineLevel="0" collapsed="false">
      <c r="A2593" s="17" t="s">
        <v>1396</v>
      </c>
      <c r="B2593" s="17" t="s">
        <v>142</v>
      </c>
      <c r="C2593" s="17" t="s">
        <v>148</v>
      </c>
      <c r="D2593" s="17" t="s">
        <v>14443</v>
      </c>
      <c r="E2593" s="17" t="s">
        <v>139</v>
      </c>
      <c r="F2593" s="17" t="s">
        <v>150</v>
      </c>
      <c r="G2593" s="17" t="n">
        <v>0</v>
      </c>
      <c r="H2593" s="17" t="n">
        <v>1</v>
      </c>
      <c r="I2593" s="17" t="n">
        <v>0</v>
      </c>
      <c r="J2593" s="17" t="n">
        <v>0</v>
      </c>
      <c r="K2593" s="17" t="n">
        <v>1</v>
      </c>
      <c r="L2593" s="17" t="n">
        <v>0</v>
      </c>
      <c r="M2593" s="17" t="n">
        <v>7</v>
      </c>
      <c r="N2593" s="17" t="n">
        <v>0</v>
      </c>
      <c r="O2593" s="17" t="n">
        <v>0</v>
      </c>
      <c r="P2593" s="17" t="n">
        <v>0</v>
      </c>
      <c r="Q2593" s="17" t="n">
        <v>0</v>
      </c>
      <c r="R2593" s="17" t="n">
        <v>0</v>
      </c>
      <c r="S2593" s="17" t="n">
        <v>0</v>
      </c>
      <c r="T2593" s="17" t="n">
        <v>0</v>
      </c>
    </row>
    <row r="2594" customFormat="false" ht="15" hidden="false" customHeight="true" outlineLevel="0" collapsed="false">
      <c r="A2594" s="17" t="s">
        <v>227</v>
      </c>
      <c r="B2594" s="17" t="s">
        <v>142</v>
      </c>
      <c r="C2594" s="17" t="s">
        <v>134</v>
      </c>
      <c r="D2594" s="17" t="s">
        <v>135</v>
      </c>
      <c r="E2594" s="17" t="s">
        <v>139</v>
      </c>
      <c r="F2594" s="17" t="s">
        <v>7</v>
      </c>
      <c r="G2594" s="17" t="n">
        <v>1</v>
      </c>
      <c r="H2594" s="17" t="n">
        <v>1</v>
      </c>
      <c r="I2594" s="17" t="n">
        <v>1</v>
      </c>
      <c r="J2594" s="17" t="n">
        <v>0</v>
      </c>
      <c r="K2594" s="17" t="n">
        <v>1</v>
      </c>
      <c r="L2594" s="17" t="n">
        <v>2</v>
      </c>
      <c r="M2594" s="17" t="n">
        <v>8</v>
      </c>
      <c r="N2594" s="17" t="n">
        <v>13</v>
      </c>
      <c r="O2594" s="17" t="n">
        <v>0</v>
      </c>
      <c r="P2594" s="17" t="n">
        <v>0</v>
      </c>
      <c r="Q2594" s="17" t="n">
        <v>0</v>
      </c>
      <c r="R2594" s="17" t="n">
        <v>0</v>
      </c>
      <c r="S2594" s="17" t="n">
        <v>0</v>
      </c>
      <c r="T2594" s="17" t="n">
        <v>0</v>
      </c>
    </row>
    <row r="2595" customFormat="false" ht="15" hidden="false" customHeight="true" outlineLevel="0" collapsed="false">
      <c r="A2595" s="17" t="s">
        <v>227</v>
      </c>
      <c r="B2595" s="17" t="s">
        <v>142</v>
      </c>
      <c r="C2595" s="17" t="s">
        <v>134</v>
      </c>
      <c r="D2595" s="17" t="s">
        <v>135</v>
      </c>
      <c r="E2595" s="17" t="s">
        <v>139</v>
      </c>
      <c r="F2595" s="17" t="s">
        <v>144</v>
      </c>
      <c r="G2595" s="17" t="n">
        <v>0</v>
      </c>
      <c r="H2595" s="17" t="n">
        <v>1</v>
      </c>
      <c r="I2595" s="17" t="n">
        <v>0</v>
      </c>
      <c r="J2595" s="17" t="n">
        <v>0</v>
      </c>
      <c r="K2595" s="17" t="n">
        <v>1</v>
      </c>
      <c r="L2595" s="17" t="n">
        <v>0</v>
      </c>
      <c r="M2595" s="17" t="n">
        <v>8</v>
      </c>
      <c r="N2595" s="17" t="n">
        <v>0</v>
      </c>
      <c r="O2595" s="17" t="n">
        <v>0</v>
      </c>
      <c r="P2595" s="17" t="n">
        <v>0</v>
      </c>
      <c r="Q2595" s="17" t="n">
        <v>0</v>
      </c>
      <c r="R2595" s="17" t="n">
        <v>0</v>
      </c>
      <c r="S2595" s="17" t="n">
        <v>0</v>
      </c>
      <c r="T2595" s="17" t="n">
        <v>0</v>
      </c>
    </row>
    <row r="2596" customFormat="false" ht="15" hidden="false" customHeight="true" outlineLevel="0" collapsed="false">
      <c r="A2596" s="17" t="s">
        <v>227</v>
      </c>
      <c r="B2596" s="17" t="s">
        <v>142</v>
      </c>
      <c r="C2596" s="17" t="s">
        <v>134</v>
      </c>
      <c r="D2596" s="17" t="s">
        <v>135</v>
      </c>
      <c r="E2596" s="17" t="s">
        <v>139</v>
      </c>
      <c r="F2596" s="17" t="s">
        <v>150</v>
      </c>
      <c r="G2596" s="17" t="n">
        <v>0</v>
      </c>
      <c r="H2596" s="17" t="n">
        <v>0</v>
      </c>
      <c r="I2596" s="17" t="n">
        <v>1</v>
      </c>
      <c r="J2596" s="17" t="n">
        <v>0</v>
      </c>
      <c r="K2596" s="17" t="n">
        <v>1</v>
      </c>
      <c r="L2596" s="17" t="n">
        <v>0</v>
      </c>
      <c r="M2596" s="17" t="n">
        <v>0</v>
      </c>
      <c r="N2596" s="17" t="n">
        <v>3</v>
      </c>
      <c r="O2596" s="17" t="n">
        <v>0</v>
      </c>
      <c r="P2596" s="17" t="n">
        <v>0</v>
      </c>
      <c r="Q2596" s="17" t="n">
        <v>0</v>
      </c>
      <c r="R2596" s="17" t="n">
        <v>0</v>
      </c>
      <c r="S2596" s="17" t="n">
        <v>0</v>
      </c>
      <c r="T2596" s="17" t="n">
        <v>0</v>
      </c>
    </row>
    <row r="2597" customFormat="false" ht="15" hidden="false" customHeight="true" outlineLevel="0" collapsed="false">
      <c r="A2597" s="17" t="s">
        <v>227</v>
      </c>
      <c r="B2597" s="17" t="s">
        <v>142</v>
      </c>
      <c r="C2597" s="17" t="s">
        <v>134</v>
      </c>
      <c r="D2597" s="17" t="s">
        <v>135</v>
      </c>
      <c r="E2597" s="17" t="s">
        <v>139</v>
      </c>
      <c r="F2597" s="17" t="s">
        <v>158</v>
      </c>
      <c r="G2597" s="17" t="n">
        <v>0</v>
      </c>
      <c r="H2597" s="17" t="n">
        <v>0</v>
      </c>
      <c r="I2597" s="17" t="n">
        <v>1</v>
      </c>
      <c r="J2597" s="17" t="n">
        <v>0</v>
      </c>
      <c r="K2597" s="17" t="n">
        <v>1</v>
      </c>
      <c r="L2597" s="17" t="n">
        <v>0</v>
      </c>
      <c r="M2597" s="17" t="n">
        <v>0</v>
      </c>
      <c r="N2597" s="17" t="n">
        <v>5</v>
      </c>
      <c r="O2597" s="17" t="n">
        <v>0</v>
      </c>
      <c r="P2597" s="17" t="n">
        <v>0</v>
      </c>
      <c r="Q2597" s="17" t="n">
        <v>0</v>
      </c>
      <c r="R2597" s="17" t="n">
        <v>0</v>
      </c>
      <c r="S2597" s="17" t="n">
        <v>0</v>
      </c>
      <c r="T2597" s="17" t="n">
        <v>0</v>
      </c>
    </row>
    <row r="2598" customFormat="false" ht="15" hidden="false" customHeight="true" outlineLevel="0" collapsed="false">
      <c r="A2598" s="17" t="s">
        <v>227</v>
      </c>
      <c r="B2598" s="17" t="s">
        <v>142</v>
      </c>
      <c r="C2598" s="17" t="s">
        <v>134</v>
      </c>
      <c r="D2598" s="17" t="s">
        <v>135</v>
      </c>
      <c r="E2598" s="17" t="s">
        <v>139</v>
      </c>
      <c r="F2598" s="17" t="s">
        <v>169</v>
      </c>
      <c r="G2598" s="17" t="n">
        <v>1</v>
      </c>
      <c r="H2598" s="17" t="n">
        <v>0</v>
      </c>
      <c r="I2598" s="17" t="n">
        <v>1</v>
      </c>
      <c r="J2598" s="17" t="n">
        <v>0</v>
      </c>
      <c r="K2598" s="17" t="n">
        <v>1</v>
      </c>
      <c r="L2598" s="17" t="n">
        <v>2</v>
      </c>
      <c r="M2598" s="17" t="n">
        <v>0</v>
      </c>
      <c r="N2598" s="17" t="n">
        <v>5</v>
      </c>
      <c r="O2598" s="17" t="n">
        <v>0</v>
      </c>
      <c r="P2598" s="17" t="n">
        <v>0</v>
      </c>
      <c r="Q2598" s="17" t="n">
        <v>0</v>
      </c>
      <c r="R2598" s="17" t="n">
        <v>0</v>
      </c>
      <c r="S2598" s="17" t="n">
        <v>0</v>
      </c>
      <c r="T2598" s="17" t="n">
        <v>0</v>
      </c>
    </row>
    <row r="2599" customFormat="false" ht="15" hidden="false" customHeight="true" outlineLevel="0" collapsed="false">
      <c r="A2599" s="17" t="s">
        <v>227</v>
      </c>
      <c r="B2599" s="17" t="s">
        <v>142</v>
      </c>
      <c r="C2599" s="17" t="s">
        <v>134</v>
      </c>
      <c r="D2599" s="17" t="s">
        <v>14446</v>
      </c>
      <c r="E2599" s="17" t="s">
        <v>139</v>
      </c>
      <c r="F2599" s="17" t="s">
        <v>7</v>
      </c>
      <c r="G2599" s="17" t="n">
        <v>0</v>
      </c>
      <c r="H2599" s="17" t="n">
        <v>0</v>
      </c>
      <c r="I2599" s="17" t="n">
        <v>1</v>
      </c>
      <c r="J2599" s="17" t="n">
        <v>1</v>
      </c>
      <c r="K2599" s="17" t="n">
        <v>1</v>
      </c>
      <c r="L2599" s="17" t="n">
        <v>0</v>
      </c>
      <c r="M2599" s="17" t="n">
        <v>0</v>
      </c>
      <c r="N2599" s="17" t="n">
        <v>442</v>
      </c>
      <c r="O2599" s="17" t="n">
        <v>153</v>
      </c>
      <c r="P2599" s="17" t="n">
        <v>0</v>
      </c>
      <c r="Q2599" s="17" t="n">
        <v>0</v>
      </c>
      <c r="R2599" s="17" t="n">
        <v>0</v>
      </c>
      <c r="S2599" s="17" t="n">
        <v>0</v>
      </c>
      <c r="T2599" s="17" t="n">
        <v>0</v>
      </c>
    </row>
    <row r="2600" customFormat="false" ht="15" hidden="false" customHeight="true" outlineLevel="0" collapsed="false">
      <c r="A2600" s="17" t="s">
        <v>227</v>
      </c>
      <c r="B2600" s="17" t="s">
        <v>142</v>
      </c>
      <c r="C2600" s="17" t="s">
        <v>134</v>
      </c>
      <c r="D2600" s="17" t="s">
        <v>14446</v>
      </c>
      <c r="E2600" s="17" t="s">
        <v>139</v>
      </c>
      <c r="F2600" s="17" t="s">
        <v>140</v>
      </c>
      <c r="G2600" s="17" t="n">
        <v>0</v>
      </c>
      <c r="H2600" s="17" t="n">
        <v>0</v>
      </c>
      <c r="I2600" s="17" t="n">
        <v>1</v>
      </c>
      <c r="J2600" s="17" t="n">
        <v>1</v>
      </c>
      <c r="K2600" s="17" t="n">
        <v>1</v>
      </c>
      <c r="L2600" s="17" t="n">
        <v>0</v>
      </c>
      <c r="M2600" s="17" t="n">
        <v>0</v>
      </c>
      <c r="N2600" s="17" t="n">
        <v>274</v>
      </c>
      <c r="O2600" s="17" t="n">
        <v>106</v>
      </c>
      <c r="P2600" s="17" t="n">
        <v>0</v>
      </c>
      <c r="Q2600" s="17" t="n">
        <v>0</v>
      </c>
      <c r="R2600" s="17" t="n">
        <v>0</v>
      </c>
      <c r="S2600" s="17" t="n">
        <v>0</v>
      </c>
      <c r="T2600" s="17" t="n">
        <v>0</v>
      </c>
    </row>
    <row r="2601" customFormat="false" ht="15" hidden="false" customHeight="true" outlineLevel="0" collapsed="false">
      <c r="A2601" s="17" t="s">
        <v>227</v>
      </c>
      <c r="B2601" s="17" t="s">
        <v>142</v>
      </c>
      <c r="C2601" s="17" t="s">
        <v>134</v>
      </c>
      <c r="D2601" s="17" t="s">
        <v>14446</v>
      </c>
      <c r="E2601" s="17" t="s">
        <v>139</v>
      </c>
      <c r="F2601" s="17" t="s">
        <v>144</v>
      </c>
      <c r="G2601" s="17" t="n">
        <v>0</v>
      </c>
      <c r="H2601" s="17" t="n">
        <v>0</v>
      </c>
      <c r="I2601" s="17" t="n">
        <v>1</v>
      </c>
      <c r="J2601" s="17" t="n">
        <v>1</v>
      </c>
      <c r="K2601" s="17" t="n">
        <v>1</v>
      </c>
      <c r="L2601" s="17" t="n">
        <v>0</v>
      </c>
      <c r="M2601" s="17" t="n">
        <v>0</v>
      </c>
      <c r="N2601" s="17" t="n">
        <v>89</v>
      </c>
      <c r="O2601" s="17" t="n">
        <v>2</v>
      </c>
      <c r="P2601" s="17" t="n">
        <v>0</v>
      </c>
      <c r="Q2601" s="17" t="n">
        <v>0</v>
      </c>
      <c r="R2601" s="17" t="n">
        <v>0</v>
      </c>
      <c r="S2601" s="17" t="n">
        <v>0</v>
      </c>
      <c r="T2601" s="17" t="n">
        <v>0</v>
      </c>
    </row>
    <row r="2602" customFormat="false" ht="15" hidden="false" customHeight="true" outlineLevel="0" collapsed="false">
      <c r="A2602" s="17" t="s">
        <v>227</v>
      </c>
      <c r="B2602" s="17" t="s">
        <v>142</v>
      </c>
      <c r="C2602" s="17" t="s">
        <v>134</v>
      </c>
      <c r="D2602" s="17" t="s">
        <v>14446</v>
      </c>
      <c r="E2602" s="17" t="s">
        <v>139</v>
      </c>
      <c r="F2602" s="17" t="s">
        <v>150</v>
      </c>
      <c r="G2602" s="17" t="n">
        <v>0</v>
      </c>
      <c r="H2602" s="17" t="n">
        <v>0</v>
      </c>
      <c r="I2602" s="17" t="n">
        <v>1</v>
      </c>
      <c r="J2602" s="17" t="n">
        <v>1</v>
      </c>
      <c r="K2602" s="17" t="n">
        <v>1</v>
      </c>
      <c r="L2602" s="17" t="n">
        <v>0</v>
      </c>
      <c r="M2602" s="17" t="n">
        <v>0</v>
      </c>
      <c r="N2602" s="17" t="n">
        <v>77</v>
      </c>
      <c r="O2602" s="17" t="n">
        <v>34</v>
      </c>
      <c r="P2602" s="17" t="n">
        <v>0</v>
      </c>
      <c r="Q2602" s="17" t="n">
        <v>0</v>
      </c>
      <c r="R2602" s="17" t="n">
        <v>0</v>
      </c>
      <c r="S2602" s="17" t="n">
        <v>0</v>
      </c>
      <c r="T2602" s="17" t="n">
        <v>0</v>
      </c>
    </row>
    <row r="2603" customFormat="false" ht="15" hidden="false" customHeight="true" outlineLevel="0" collapsed="false">
      <c r="A2603" s="17" t="s">
        <v>227</v>
      </c>
      <c r="B2603" s="17" t="s">
        <v>142</v>
      </c>
      <c r="C2603" s="17" t="s">
        <v>134</v>
      </c>
      <c r="D2603" s="17" t="s">
        <v>14446</v>
      </c>
      <c r="E2603" s="17" t="s">
        <v>139</v>
      </c>
      <c r="F2603" s="17" t="s">
        <v>166</v>
      </c>
      <c r="G2603" s="17" t="n">
        <v>0</v>
      </c>
      <c r="H2603" s="17" t="n">
        <v>0</v>
      </c>
      <c r="I2603" s="17" t="n">
        <v>0</v>
      </c>
      <c r="J2603" s="17" t="n">
        <v>1</v>
      </c>
      <c r="K2603" s="17" t="n">
        <v>1</v>
      </c>
      <c r="L2603" s="17" t="n">
        <v>0</v>
      </c>
      <c r="M2603" s="17" t="n">
        <v>0</v>
      </c>
      <c r="N2603" s="17" t="n">
        <v>0</v>
      </c>
      <c r="O2603" s="17" t="n">
        <v>5</v>
      </c>
      <c r="P2603" s="17" t="n">
        <v>0</v>
      </c>
      <c r="Q2603" s="17" t="n">
        <v>0</v>
      </c>
      <c r="R2603" s="17" t="n">
        <v>0</v>
      </c>
      <c r="S2603" s="17" t="n">
        <v>0</v>
      </c>
      <c r="T2603" s="17" t="n">
        <v>0</v>
      </c>
    </row>
    <row r="2604" customFormat="false" ht="15" hidden="false" customHeight="true" outlineLevel="0" collapsed="false">
      <c r="A2604" s="17" t="s">
        <v>227</v>
      </c>
      <c r="B2604" s="17" t="s">
        <v>142</v>
      </c>
      <c r="C2604" s="17" t="s">
        <v>134</v>
      </c>
      <c r="D2604" s="17" t="s">
        <v>14446</v>
      </c>
      <c r="E2604" s="17" t="s">
        <v>139</v>
      </c>
      <c r="F2604" s="17" t="s">
        <v>158</v>
      </c>
      <c r="G2604" s="17" t="n">
        <v>0</v>
      </c>
      <c r="H2604" s="17" t="n">
        <v>0</v>
      </c>
      <c r="I2604" s="17" t="n">
        <v>1</v>
      </c>
      <c r="J2604" s="17" t="n">
        <v>1</v>
      </c>
      <c r="K2604" s="17" t="n">
        <v>1</v>
      </c>
      <c r="L2604" s="17" t="n">
        <v>0</v>
      </c>
      <c r="M2604" s="17" t="n">
        <v>0</v>
      </c>
      <c r="N2604" s="17" t="n">
        <v>2</v>
      </c>
      <c r="O2604" s="17" t="n">
        <v>6</v>
      </c>
      <c r="P2604" s="17" t="n">
        <v>0</v>
      </c>
      <c r="Q2604" s="17" t="n">
        <v>0</v>
      </c>
      <c r="R2604" s="17" t="n">
        <v>0</v>
      </c>
      <c r="S2604" s="17" t="n">
        <v>0</v>
      </c>
      <c r="T2604" s="17" t="n">
        <v>0</v>
      </c>
    </row>
    <row r="2605" customFormat="false" ht="15" hidden="false" customHeight="true" outlineLevel="0" collapsed="false">
      <c r="A2605" s="17" t="s">
        <v>227</v>
      </c>
      <c r="B2605" s="17" t="s">
        <v>142</v>
      </c>
      <c r="C2605" s="17" t="s">
        <v>148</v>
      </c>
      <c r="D2605" s="17" t="s">
        <v>14443</v>
      </c>
      <c r="E2605" s="17" t="s">
        <v>139</v>
      </c>
      <c r="F2605" s="17" t="s">
        <v>7</v>
      </c>
      <c r="G2605" s="17" t="n">
        <v>2</v>
      </c>
      <c r="H2605" s="17" t="n">
        <v>1</v>
      </c>
      <c r="I2605" s="17" t="n">
        <v>4</v>
      </c>
      <c r="J2605" s="17" t="n">
        <v>0</v>
      </c>
      <c r="K2605" s="17" t="n">
        <v>6</v>
      </c>
      <c r="L2605" s="17" t="n">
        <v>24</v>
      </c>
      <c r="M2605" s="17" t="n">
        <v>15</v>
      </c>
      <c r="N2605" s="17" t="n">
        <v>284</v>
      </c>
      <c r="O2605" s="17" t="n">
        <v>0</v>
      </c>
      <c r="P2605" s="17" t="n">
        <v>0</v>
      </c>
      <c r="Q2605" s="17" t="n">
        <v>0</v>
      </c>
      <c r="R2605" s="17" t="n">
        <v>0</v>
      </c>
      <c r="S2605" s="17" t="n">
        <v>0</v>
      </c>
      <c r="T2605" s="17" t="n">
        <v>0</v>
      </c>
    </row>
    <row r="2606" customFormat="false" ht="15" hidden="false" customHeight="true" outlineLevel="0" collapsed="false">
      <c r="A2606" s="17" t="s">
        <v>227</v>
      </c>
      <c r="B2606" s="17" t="s">
        <v>142</v>
      </c>
      <c r="C2606" s="17" t="s">
        <v>148</v>
      </c>
      <c r="D2606" s="17" t="s">
        <v>14443</v>
      </c>
      <c r="E2606" s="17" t="s">
        <v>139</v>
      </c>
      <c r="F2606" s="17" t="s">
        <v>140</v>
      </c>
      <c r="G2606" s="17" t="n">
        <v>0</v>
      </c>
      <c r="H2606" s="17" t="n">
        <v>0</v>
      </c>
      <c r="I2606" s="17" t="n">
        <v>1</v>
      </c>
      <c r="J2606" s="17" t="n">
        <v>0</v>
      </c>
      <c r="K2606" s="17" t="n">
        <v>1</v>
      </c>
      <c r="L2606" s="17" t="n">
        <v>0</v>
      </c>
      <c r="M2606" s="17" t="n">
        <v>0</v>
      </c>
      <c r="N2606" s="17" t="n">
        <v>91</v>
      </c>
      <c r="O2606" s="17" t="n">
        <v>0</v>
      </c>
      <c r="P2606" s="17" t="n">
        <v>0</v>
      </c>
      <c r="Q2606" s="17" t="n">
        <v>0</v>
      </c>
      <c r="R2606" s="17" t="n">
        <v>0</v>
      </c>
      <c r="S2606" s="17" t="n">
        <v>0</v>
      </c>
      <c r="T2606" s="17" t="n">
        <v>0</v>
      </c>
    </row>
    <row r="2607" customFormat="false" ht="15" hidden="false" customHeight="true" outlineLevel="0" collapsed="false">
      <c r="A2607" s="17" t="s">
        <v>227</v>
      </c>
      <c r="B2607" s="17" t="s">
        <v>142</v>
      </c>
      <c r="C2607" s="17" t="s">
        <v>148</v>
      </c>
      <c r="D2607" s="17" t="s">
        <v>14443</v>
      </c>
      <c r="E2607" s="17" t="s">
        <v>139</v>
      </c>
      <c r="F2607" s="17" t="s">
        <v>150</v>
      </c>
      <c r="G2607" s="17" t="n">
        <v>1</v>
      </c>
      <c r="H2607" s="17" t="n">
        <v>1</v>
      </c>
      <c r="I2607" s="17" t="n">
        <v>3</v>
      </c>
      <c r="J2607" s="17" t="n">
        <v>0</v>
      </c>
      <c r="K2607" s="17" t="n">
        <v>4</v>
      </c>
      <c r="L2607" s="17" t="n">
        <v>20</v>
      </c>
      <c r="M2607" s="17" t="n">
        <v>3</v>
      </c>
      <c r="N2607" s="17" t="n">
        <v>113</v>
      </c>
      <c r="O2607" s="17" t="n">
        <v>0</v>
      </c>
      <c r="P2607" s="17" t="n">
        <v>0</v>
      </c>
      <c r="Q2607" s="17" t="n">
        <v>0</v>
      </c>
      <c r="R2607" s="17" t="n">
        <v>0</v>
      </c>
      <c r="S2607" s="17" t="n">
        <v>0</v>
      </c>
      <c r="T2607" s="17" t="n">
        <v>0</v>
      </c>
    </row>
    <row r="2608" customFormat="false" ht="15" hidden="false" customHeight="true" outlineLevel="0" collapsed="false">
      <c r="A2608" s="17" t="s">
        <v>227</v>
      </c>
      <c r="B2608" s="17" t="s">
        <v>142</v>
      </c>
      <c r="C2608" s="17" t="s">
        <v>148</v>
      </c>
      <c r="D2608" s="17" t="s">
        <v>14443</v>
      </c>
      <c r="E2608" s="17" t="s">
        <v>139</v>
      </c>
      <c r="F2608" s="17" t="s">
        <v>166</v>
      </c>
      <c r="G2608" s="17" t="n">
        <v>0</v>
      </c>
      <c r="H2608" s="17" t="n">
        <v>0</v>
      </c>
      <c r="I2608" s="17" t="n">
        <v>1</v>
      </c>
      <c r="J2608" s="17" t="n">
        <v>0</v>
      </c>
      <c r="K2608" s="17" t="n">
        <v>1</v>
      </c>
      <c r="L2608" s="17" t="n">
        <v>0</v>
      </c>
      <c r="M2608" s="17" t="n">
        <v>0</v>
      </c>
      <c r="N2608" s="17" t="n">
        <v>80</v>
      </c>
      <c r="O2608" s="17" t="n">
        <v>0</v>
      </c>
      <c r="P2608" s="17" t="n">
        <v>0</v>
      </c>
      <c r="Q2608" s="17" t="n">
        <v>0</v>
      </c>
      <c r="R2608" s="17" t="n">
        <v>0</v>
      </c>
      <c r="S2608" s="17" t="n">
        <v>0</v>
      </c>
      <c r="T2608" s="17" t="n">
        <v>0</v>
      </c>
    </row>
    <row r="2609" customFormat="false" ht="15" hidden="false" customHeight="true" outlineLevel="0" collapsed="false">
      <c r="A2609" s="17" t="s">
        <v>227</v>
      </c>
      <c r="B2609" s="17" t="s">
        <v>142</v>
      </c>
      <c r="C2609" s="17" t="s">
        <v>148</v>
      </c>
      <c r="D2609" s="17" t="s">
        <v>14443</v>
      </c>
      <c r="E2609" s="17" t="s">
        <v>139</v>
      </c>
      <c r="F2609" s="17" t="s">
        <v>158</v>
      </c>
      <c r="G2609" s="17" t="n">
        <v>0</v>
      </c>
      <c r="H2609" s="17" t="n">
        <v>1</v>
      </c>
      <c r="I2609" s="17" t="n">
        <v>0</v>
      </c>
      <c r="J2609" s="17" t="n">
        <v>0</v>
      </c>
      <c r="K2609" s="17" t="n">
        <v>1</v>
      </c>
      <c r="L2609" s="17" t="n">
        <v>0</v>
      </c>
      <c r="M2609" s="17" t="n">
        <v>12</v>
      </c>
      <c r="N2609" s="17" t="n">
        <v>0</v>
      </c>
      <c r="O2609" s="17" t="n">
        <v>0</v>
      </c>
      <c r="P2609" s="17" t="n">
        <v>0</v>
      </c>
      <c r="Q2609" s="17" t="n">
        <v>0</v>
      </c>
      <c r="R2609" s="17" t="n">
        <v>0</v>
      </c>
      <c r="S2609" s="17" t="n">
        <v>0</v>
      </c>
      <c r="T2609" s="17" t="n">
        <v>0</v>
      </c>
    </row>
    <row r="2610" customFormat="false" ht="15" hidden="false" customHeight="true" outlineLevel="0" collapsed="false">
      <c r="A2610" s="17" t="s">
        <v>227</v>
      </c>
      <c r="B2610" s="17" t="s">
        <v>142</v>
      </c>
      <c r="C2610" s="17" t="s">
        <v>148</v>
      </c>
      <c r="D2610" s="17" t="s">
        <v>14443</v>
      </c>
      <c r="E2610" s="17" t="s">
        <v>139</v>
      </c>
      <c r="F2610" s="17" t="s">
        <v>169</v>
      </c>
      <c r="G2610" s="17" t="n">
        <v>1</v>
      </c>
      <c r="H2610" s="17" t="n">
        <v>0</v>
      </c>
      <c r="I2610" s="17" t="n">
        <v>0</v>
      </c>
      <c r="J2610" s="17" t="n">
        <v>0</v>
      </c>
      <c r="K2610" s="17" t="n">
        <v>1</v>
      </c>
      <c r="L2610" s="17" t="n">
        <v>4</v>
      </c>
      <c r="M2610" s="17" t="n">
        <v>0</v>
      </c>
      <c r="N2610" s="17" t="n">
        <v>0</v>
      </c>
      <c r="O2610" s="17" t="n">
        <v>0</v>
      </c>
      <c r="P2610" s="17" t="n">
        <v>0</v>
      </c>
      <c r="Q2610" s="17" t="n">
        <v>0</v>
      </c>
      <c r="R2610" s="17" t="n">
        <v>0</v>
      </c>
      <c r="S2610" s="17" t="n">
        <v>0</v>
      </c>
      <c r="T2610" s="17" t="n">
        <v>0</v>
      </c>
    </row>
    <row r="2611" customFormat="false" ht="15" hidden="false" customHeight="true" outlineLevel="0" collapsed="false">
      <c r="A2611" s="17" t="s">
        <v>227</v>
      </c>
      <c r="B2611" s="17" t="s">
        <v>142</v>
      </c>
      <c r="C2611" s="17" t="s">
        <v>217</v>
      </c>
      <c r="D2611" s="17" t="s">
        <v>235</v>
      </c>
      <c r="E2611" s="17" t="s">
        <v>139</v>
      </c>
      <c r="F2611" s="17" t="s">
        <v>7</v>
      </c>
      <c r="G2611" s="17" t="n">
        <v>2</v>
      </c>
      <c r="H2611" s="17" t="n">
        <v>1</v>
      </c>
      <c r="I2611" s="17" t="n">
        <v>1</v>
      </c>
      <c r="J2611" s="17" t="n">
        <v>0</v>
      </c>
      <c r="K2611" s="17" t="n">
        <v>2</v>
      </c>
      <c r="L2611" s="17" t="n">
        <v>35</v>
      </c>
      <c r="M2611" s="17" t="n">
        <v>86</v>
      </c>
      <c r="N2611" s="17" t="n">
        <v>5</v>
      </c>
      <c r="O2611" s="17" t="n">
        <v>0</v>
      </c>
      <c r="P2611" s="17" t="n">
        <v>0</v>
      </c>
      <c r="Q2611" s="17" t="n">
        <v>0</v>
      </c>
      <c r="R2611" s="17" t="n">
        <v>0</v>
      </c>
      <c r="S2611" s="17" t="n">
        <v>0</v>
      </c>
      <c r="T2611" s="17" t="n">
        <v>0</v>
      </c>
    </row>
    <row r="2612" customFormat="false" ht="15" hidden="false" customHeight="true" outlineLevel="0" collapsed="false">
      <c r="A2612" s="17" t="s">
        <v>227</v>
      </c>
      <c r="B2612" s="17" t="s">
        <v>142</v>
      </c>
      <c r="C2612" s="17" t="s">
        <v>217</v>
      </c>
      <c r="D2612" s="17" t="s">
        <v>235</v>
      </c>
      <c r="E2612" s="17" t="s">
        <v>139</v>
      </c>
      <c r="F2612" s="17" t="s">
        <v>140</v>
      </c>
      <c r="G2612" s="17" t="n">
        <v>2</v>
      </c>
      <c r="H2612" s="17" t="n">
        <v>0</v>
      </c>
      <c r="I2612" s="17" t="n">
        <v>0</v>
      </c>
      <c r="J2612" s="17" t="n">
        <v>0</v>
      </c>
      <c r="K2612" s="17" t="n">
        <v>2</v>
      </c>
      <c r="L2612" s="17" t="n">
        <v>10</v>
      </c>
      <c r="M2612" s="17" t="n">
        <v>0</v>
      </c>
      <c r="N2612" s="17" t="n">
        <v>0</v>
      </c>
      <c r="O2612" s="17" t="n">
        <v>0</v>
      </c>
      <c r="P2612" s="17" t="n">
        <v>0</v>
      </c>
      <c r="Q2612" s="17" t="n">
        <v>0</v>
      </c>
      <c r="R2612" s="17" t="n">
        <v>0</v>
      </c>
      <c r="S2612" s="17" t="n">
        <v>0</v>
      </c>
      <c r="T2612" s="17" t="n">
        <v>0</v>
      </c>
    </row>
    <row r="2613" customFormat="false" ht="15" hidden="false" customHeight="true" outlineLevel="0" collapsed="false">
      <c r="A2613" s="17" t="s">
        <v>227</v>
      </c>
      <c r="B2613" s="17" t="s">
        <v>142</v>
      </c>
      <c r="C2613" s="17" t="s">
        <v>217</v>
      </c>
      <c r="D2613" s="17" t="s">
        <v>235</v>
      </c>
      <c r="E2613" s="17" t="s">
        <v>139</v>
      </c>
      <c r="F2613" s="17" t="s">
        <v>150</v>
      </c>
      <c r="G2613" s="17" t="n">
        <v>2</v>
      </c>
      <c r="H2613" s="17" t="n">
        <v>1</v>
      </c>
      <c r="I2613" s="17" t="n">
        <v>1</v>
      </c>
      <c r="J2613" s="17" t="n">
        <v>0</v>
      </c>
      <c r="K2613" s="17" t="n">
        <v>2</v>
      </c>
      <c r="L2613" s="17" t="n">
        <v>25</v>
      </c>
      <c r="M2613" s="17" t="n">
        <v>86</v>
      </c>
      <c r="N2613" s="17" t="n">
        <v>5</v>
      </c>
      <c r="O2613" s="17" t="n">
        <v>0</v>
      </c>
      <c r="P2613" s="17" t="n">
        <v>0</v>
      </c>
      <c r="Q2613" s="17" t="n">
        <v>0</v>
      </c>
      <c r="R2613" s="17" t="n">
        <v>0</v>
      </c>
      <c r="S2613" s="17" t="n">
        <v>0</v>
      </c>
      <c r="T2613" s="17" t="n">
        <v>0</v>
      </c>
    </row>
    <row r="2614" customFormat="false" ht="15" hidden="false" customHeight="true" outlineLevel="0" collapsed="false">
      <c r="A2614" s="17" t="s">
        <v>227</v>
      </c>
      <c r="B2614" s="17" t="s">
        <v>142</v>
      </c>
      <c r="C2614" s="17" t="s">
        <v>217</v>
      </c>
      <c r="D2614" s="17" t="s">
        <v>218</v>
      </c>
      <c r="E2614" s="17" t="s">
        <v>139</v>
      </c>
      <c r="F2614" s="17" t="s">
        <v>7</v>
      </c>
      <c r="G2614" s="17" t="n">
        <v>1</v>
      </c>
      <c r="H2614" s="17" t="n">
        <v>1</v>
      </c>
      <c r="I2614" s="17" t="n">
        <v>1</v>
      </c>
      <c r="J2614" s="17" t="n">
        <v>1</v>
      </c>
      <c r="K2614" s="17" t="n">
        <v>1</v>
      </c>
      <c r="L2614" s="17" t="n">
        <v>23</v>
      </c>
      <c r="M2614" s="17" t="n">
        <v>353</v>
      </c>
      <c r="N2614" s="17" t="n">
        <v>89</v>
      </c>
      <c r="O2614" s="17" t="n">
        <v>39</v>
      </c>
      <c r="P2614" s="17" t="n">
        <v>0</v>
      </c>
      <c r="Q2614" s="17" t="n">
        <v>0</v>
      </c>
      <c r="R2614" s="17" t="n">
        <v>0</v>
      </c>
      <c r="S2614" s="17" t="n">
        <v>0</v>
      </c>
      <c r="T2614" s="17" t="n">
        <v>0</v>
      </c>
    </row>
    <row r="2615" customFormat="false" ht="15" hidden="false" customHeight="true" outlineLevel="0" collapsed="false">
      <c r="A2615" s="17" t="s">
        <v>227</v>
      </c>
      <c r="B2615" s="17" t="s">
        <v>142</v>
      </c>
      <c r="C2615" s="17" t="s">
        <v>217</v>
      </c>
      <c r="D2615" s="17" t="s">
        <v>218</v>
      </c>
      <c r="E2615" s="17" t="s">
        <v>139</v>
      </c>
      <c r="F2615" s="17" t="s">
        <v>150</v>
      </c>
      <c r="G2615" s="17" t="n">
        <v>1</v>
      </c>
      <c r="H2615" s="17" t="n">
        <v>1</v>
      </c>
      <c r="I2615" s="17" t="n">
        <v>1</v>
      </c>
      <c r="J2615" s="17" t="n">
        <v>1</v>
      </c>
      <c r="K2615" s="17" t="n">
        <v>1</v>
      </c>
      <c r="L2615" s="17" t="n">
        <v>23</v>
      </c>
      <c r="M2615" s="17" t="n">
        <v>353</v>
      </c>
      <c r="N2615" s="17" t="n">
        <v>86</v>
      </c>
      <c r="O2615" s="17" t="n">
        <v>39</v>
      </c>
      <c r="P2615" s="17" t="n">
        <v>0</v>
      </c>
      <c r="Q2615" s="17" t="n">
        <v>0</v>
      </c>
      <c r="R2615" s="17" t="n">
        <v>0</v>
      </c>
      <c r="S2615" s="17" t="n">
        <v>0</v>
      </c>
      <c r="T2615" s="17" t="n">
        <v>0</v>
      </c>
    </row>
    <row r="2616" customFormat="false" ht="15" hidden="false" customHeight="true" outlineLevel="0" collapsed="false">
      <c r="A2616" s="17" t="s">
        <v>227</v>
      </c>
      <c r="B2616" s="17" t="s">
        <v>142</v>
      </c>
      <c r="C2616" s="17" t="s">
        <v>217</v>
      </c>
      <c r="D2616" s="17" t="s">
        <v>218</v>
      </c>
      <c r="E2616" s="17" t="s">
        <v>139</v>
      </c>
      <c r="F2616" s="17" t="s">
        <v>158</v>
      </c>
      <c r="G2616" s="17" t="n">
        <v>0</v>
      </c>
      <c r="H2616" s="17" t="n">
        <v>0</v>
      </c>
      <c r="I2616" s="17" t="n">
        <v>1</v>
      </c>
      <c r="J2616" s="17" t="n">
        <v>0</v>
      </c>
      <c r="K2616" s="17" t="n">
        <v>1</v>
      </c>
      <c r="L2616" s="17" t="n">
        <v>0</v>
      </c>
      <c r="M2616" s="17" t="n">
        <v>0</v>
      </c>
      <c r="N2616" s="17" t="n">
        <v>3</v>
      </c>
      <c r="O2616" s="17" t="n">
        <v>0</v>
      </c>
      <c r="P2616" s="17" t="n">
        <v>0</v>
      </c>
      <c r="Q2616" s="17" t="n">
        <v>0</v>
      </c>
      <c r="R2616" s="17" t="n">
        <v>0</v>
      </c>
      <c r="S2616" s="17" t="n">
        <v>0</v>
      </c>
      <c r="T2616" s="17" t="n">
        <v>0</v>
      </c>
    </row>
    <row r="2617" customFormat="false" ht="15" hidden="false" customHeight="true" outlineLevel="0" collapsed="false">
      <c r="A2617" s="17" t="s">
        <v>173</v>
      </c>
      <c r="B2617" s="17" t="s">
        <v>142</v>
      </c>
      <c r="C2617" s="17" t="s">
        <v>134</v>
      </c>
      <c r="D2617" s="17" t="s">
        <v>135</v>
      </c>
      <c r="E2617" s="17" t="s">
        <v>139</v>
      </c>
      <c r="F2617" s="17" t="s">
        <v>7</v>
      </c>
      <c r="G2617" s="17" t="n">
        <v>0</v>
      </c>
      <c r="H2617" s="17" t="n">
        <v>0</v>
      </c>
      <c r="I2617" s="17" t="n">
        <v>0</v>
      </c>
      <c r="J2617" s="17" t="n">
        <v>1</v>
      </c>
      <c r="K2617" s="17" t="n">
        <v>1</v>
      </c>
      <c r="L2617" s="17" t="n">
        <v>0</v>
      </c>
      <c r="M2617" s="17" t="n">
        <v>0</v>
      </c>
      <c r="N2617" s="17" t="n">
        <v>0</v>
      </c>
      <c r="O2617" s="17" t="n">
        <v>77</v>
      </c>
      <c r="P2617" s="17" t="n">
        <v>0</v>
      </c>
      <c r="Q2617" s="17" t="n">
        <v>0</v>
      </c>
      <c r="R2617" s="17" t="n">
        <v>0</v>
      </c>
      <c r="S2617" s="17" t="n">
        <v>0</v>
      </c>
      <c r="T2617" s="17" t="n">
        <v>0</v>
      </c>
    </row>
    <row r="2618" customFormat="false" ht="15" hidden="false" customHeight="true" outlineLevel="0" collapsed="false">
      <c r="A2618" s="17" t="s">
        <v>173</v>
      </c>
      <c r="B2618" s="17" t="s">
        <v>142</v>
      </c>
      <c r="C2618" s="17" t="s">
        <v>134</v>
      </c>
      <c r="D2618" s="17" t="s">
        <v>135</v>
      </c>
      <c r="E2618" s="17" t="s">
        <v>139</v>
      </c>
      <c r="F2618" s="17" t="s">
        <v>150</v>
      </c>
      <c r="G2618" s="17" t="n">
        <v>0</v>
      </c>
      <c r="H2618" s="17" t="n">
        <v>0</v>
      </c>
      <c r="I2618" s="17" t="n">
        <v>0</v>
      </c>
      <c r="J2618" s="17" t="n">
        <v>1</v>
      </c>
      <c r="K2618" s="17" t="n">
        <v>1</v>
      </c>
      <c r="L2618" s="17" t="n">
        <v>0</v>
      </c>
      <c r="M2618" s="17" t="n">
        <v>0</v>
      </c>
      <c r="N2618" s="17" t="n">
        <v>0</v>
      </c>
      <c r="O2618" s="17" t="n">
        <v>49</v>
      </c>
      <c r="P2618" s="17" t="n">
        <v>0</v>
      </c>
      <c r="Q2618" s="17" t="n">
        <v>0</v>
      </c>
      <c r="R2618" s="17" t="n">
        <v>0</v>
      </c>
      <c r="S2618" s="17" t="n">
        <v>0</v>
      </c>
      <c r="T2618" s="17" t="n">
        <v>0</v>
      </c>
    </row>
    <row r="2619" customFormat="false" ht="15" hidden="false" customHeight="true" outlineLevel="0" collapsed="false">
      <c r="A2619" s="17" t="s">
        <v>173</v>
      </c>
      <c r="B2619" s="17" t="s">
        <v>142</v>
      </c>
      <c r="C2619" s="17" t="s">
        <v>134</v>
      </c>
      <c r="D2619" s="17" t="s">
        <v>135</v>
      </c>
      <c r="E2619" s="17" t="s">
        <v>139</v>
      </c>
      <c r="F2619" s="17" t="s">
        <v>158</v>
      </c>
      <c r="G2619" s="17" t="n">
        <v>0</v>
      </c>
      <c r="H2619" s="17" t="n">
        <v>0</v>
      </c>
      <c r="I2619" s="17" t="n">
        <v>0</v>
      </c>
      <c r="J2619" s="17" t="n">
        <v>1</v>
      </c>
      <c r="K2619" s="17" t="n">
        <v>1</v>
      </c>
      <c r="L2619" s="17" t="n">
        <v>0</v>
      </c>
      <c r="M2619" s="17" t="n">
        <v>0</v>
      </c>
      <c r="N2619" s="17" t="n">
        <v>0</v>
      </c>
      <c r="O2619" s="17" t="n">
        <v>28</v>
      </c>
      <c r="P2619" s="17" t="n">
        <v>0</v>
      </c>
      <c r="Q2619" s="17" t="n">
        <v>0</v>
      </c>
      <c r="R2619" s="17" t="n">
        <v>0</v>
      </c>
      <c r="S2619" s="17" t="n">
        <v>0</v>
      </c>
      <c r="T2619" s="17" t="n">
        <v>0</v>
      </c>
    </row>
    <row r="2620" customFormat="false" ht="15" hidden="false" customHeight="true" outlineLevel="0" collapsed="false">
      <c r="A2620" s="17" t="s">
        <v>173</v>
      </c>
      <c r="B2620" s="17" t="s">
        <v>142</v>
      </c>
      <c r="C2620" s="17" t="s">
        <v>148</v>
      </c>
      <c r="D2620" s="17" t="s">
        <v>14443</v>
      </c>
      <c r="E2620" s="17" t="s">
        <v>139</v>
      </c>
      <c r="F2620" s="17" t="s">
        <v>7</v>
      </c>
      <c r="G2620" s="17" t="n">
        <v>1</v>
      </c>
      <c r="H2620" s="17" t="n">
        <v>1</v>
      </c>
      <c r="I2620" s="17" t="n">
        <v>1</v>
      </c>
      <c r="J2620" s="17" t="n">
        <v>1</v>
      </c>
      <c r="K2620" s="17" t="n">
        <v>2</v>
      </c>
      <c r="L2620" s="17" t="n">
        <v>2</v>
      </c>
      <c r="M2620" s="17" t="n">
        <v>5</v>
      </c>
      <c r="N2620" s="17" t="n">
        <v>2</v>
      </c>
      <c r="O2620" s="17" t="n">
        <v>20</v>
      </c>
      <c r="P2620" s="17" t="n">
        <v>0</v>
      </c>
      <c r="Q2620" s="17" t="n">
        <v>0</v>
      </c>
      <c r="R2620" s="17" t="n">
        <v>0</v>
      </c>
      <c r="S2620" s="17" t="n">
        <v>0</v>
      </c>
      <c r="T2620" s="17" t="n">
        <v>0</v>
      </c>
    </row>
    <row r="2621" customFormat="false" ht="15" hidden="false" customHeight="true" outlineLevel="0" collapsed="false">
      <c r="A2621" s="17" t="s">
        <v>173</v>
      </c>
      <c r="B2621" s="17" t="s">
        <v>142</v>
      </c>
      <c r="C2621" s="17" t="s">
        <v>148</v>
      </c>
      <c r="D2621" s="17" t="s">
        <v>14443</v>
      </c>
      <c r="E2621" s="17" t="s">
        <v>139</v>
      </c>
      <c r="F2621" s="17" t="s">
        <v>140</v>
      </c>
      <c r="G2621" s="17" t="n">
        <v>0</v>
      </c>
      <c r="H2621" s="17" t="n">
        <v>1</v>
      </c>
      <c r="I2621" s="17" t="n">
        <v>0</v>
      </c>
      <c r="J2621" s="17" t="n">
        <v>1</v>
      </c>
      <c r="K2621" s="17" t="n">
        <v>1</v>
      </c>
      <c r="L2621" s="17" t="n">
        <v>0</v>
      </c>
      <c r="M2621" s="17" t="n">
        <v>5</v>
      </c>
      <c r="N2621" s="17" t="n">
        <v>0</v>
      </c>
      <c r="O2621" s="17" t="n">
        <v>3</v>
      </c>
      <c r="P2621" s="17" t="n">
        <v>0</v>
      </c>
      <c r="Q2621" s="17" t="n">
        <v>0</v>
      </c>
      <c r="R2621" s="17" t="n">
        <v>0</v>
      </c>
      <c r="S2621" s="17" t="n">
        <v>0</v>
      </c>
      <c r="T2621" s="17" t="n">
        <v>0</v>
      </c>
    </row>
    <row r="2622" customFormat="false" ht="15" hidden="false" customHeight="true" outlineLevel="0" collapsed="false">
      <c r="A2622" s="17" t="s">
        <v>173</v>
      </c>
      <c r="B2622" s="17" t="s">
        <v>142</v>
      </c>
      <c r="C2622" s="17" t="s">
        <v>148</v>
      </c>
      <c r="D2622" s="17" t="s">
        <v>14443</v>
      </c>
      <c r="E2622" s="17" t="s">
        <v>139</v>
      </c>
      <c r="F2622" s="17" t="s">
        <v>144</v>
      </c>
      <c r="G2622" s="17" t="n">
        <v>0</v>
      </c>
      <c r="H2622" s="17" t="n">
        <v>0</v>
      </c>
      <c r="I2622" s="17" t="n">
        <v>0</v>
      </c>
      <c r="J2622" s="17" t="n">
        <v>1</v>
      </c>
      <c r="K2622" s="17" t="n">
        <v>1</v>
      </c>
      <c r="L2622" s="17" t="n">
        <v>0</v>
      </c>
      <c r="M2622" s="17" t="n">
        <v>0</v>
      </c>
      <c r="N2622" s="17" t="n">
        <v>0</v>
      </c>
      <c r="O2622" s="17" t="n">
        <v>10</v>
      </c>
      <c r="P2622" s="17" t="n">
        <v>0</v>
      </c>
      <c r="Q2622" s="17" t="n">
        <v>0</v>
      </c>
      <c r="R2622" s="17" t="n">
        <v>0</v>
      </c>
      <c r="S2622" s="17" t="n">
        <v>0</v>
      </c>
      <c r="T2622" s="17" t="n">
        <v>0</v>
      </c>
    </row>
    <row r="2623" customFormat="false" ht="15" hidden="false" customHeight="true" outlineLevel="0" collapsed="false">
      <c r="A2623" s="17" t="s">
        <v>173</v>
      </c>
      <c r="B2623" s="17" t="s">
        <v>142</v>
      </c>
      <c r="C2623" s="17" t="s">
        <v>148</v>
      </c>
      <c r="D2623" s="17" t="s">
        <v>14443</v>
      </c>
      <c r="E2623" s="17" t="s">
        <v>139</v>
      </c>
      <c r="F2623" s="17" t="s">
        <v>150</v>
      </c>
      <c r="G2623" s="17" t="n">
        <v>0</v>
      </c>
      <c r="H2623" s="17" t="n">
        <v>0</v>
      </c>
      <c r="I2623" s="17" t="n">
        <v>1</v>
      </c>
      <c r="J2623" s="17" t="n">
        <v>0</v>
      </c>
      <c r="K2623" s="17" t="n">
        <v>1</v>
      </c>
      <c r="L2623" s="17" t="n">
        <v>0</v>
      </c>
      <c r="M2623" s="17" t="n">
        <v>0</v>
      </c>
      <c r="N2623" s="17" t="n">
        <v>2</v>
      </c>
      <c r="O2623" s="17" t="n">
        <v>0</v>
      </c>
      <c r="P2623" s="17" t="n">
        <v>0</v>
      </c>
      <c r="Q2623" s="17" t="n">
        <v>0</v>
      </c>
      <c r="R2623" s="17" t="n">
        <v>0</v>
      </c>
      <c r="S2623" s="17" t="n">
        <v>0</v>
      </c>
      <c r="T2623" s="17" t="n">
        <v>0</v>
      </c>
    </row>
    <row r="2624" customFormat="false" ht="15" hidden="false" customHeight="true" outlineLevel="0" collapsed="false">
      <c r="A2624" s="17" t="s">
        <v>173</v>
      </c>
      <c r="B2624" s="17" t="s">
        <v>142</v>
      </c>
      <c r="C2624" s="17" t="s">
        <v>148</v>
      </c>
      <c r="D2624" s="17" t="s">
        <v>14443</v>
      </c>
      <c r="E2624" s="17" t="s">
        <v>139</v>
      </c>
      <c r="F2624" s="17" t="s">
        <v>158</v>
      </c>
      <c r="G2624" s="17" t="n">
        <v>1</v>
      </c>
      <c r="H2624" s="17" t="n">
        <v>0</v>
      </c>
      <c r="I2624" s="17" t="n">
        <v>0</v>
      </c>
      <c r="J2624" s="17" t="n">
        <v>1</v>
      </c>
      <c r="K2624" s="17" t="n">
        <v>1</v>
      </c>
      <c r="L2624" s="17" t="n">
        <v>2</v>
      </c>
      <c r="M2624" s="17" t="n">
        <v>0</v>
      </c>
      <c r="N2624" s="17" t="n">
        <v>0</v>
      </c>
      <c r="O2624" s="17" t="n">
        <v>7</v>
      </c>
      <c r="P2624" s="17" t="n">
        <v>0</v>
      </c>
      <c r="Q2624" s="17" t="n">
        <v>0</v>
      </c>
      <c r="R2624" s="17" t="n">
        <v>0</v>
      </c>
      <c r="S2624" s="17" t="n">
        <v>0</v>
      </c>
      <c r="T2624" s="17" t="n">
        <v>0</v>
      </c>
    </row>
    <row r="2625" customFormat="false" ht="15" hidden="false" customHeight="true" outlineLevel="0" collapsed="false">
      <c r="A2625" s="17" t="s">
        <v>173</v>
      </c>
      <c r="B2625" s="17" t="s">
        <v>142</v>
      </c>
      <c r="C2625" s="17" t="s">
        <v>217</v>
      </c>
      <c r="D2625" s="17" t="s">
        <v>235</v>
      </c>
      <c r="E2625" s="17" t="s">
        <v>139</v>
      </c>
      <c r="F2625" s="17" t="s">
        <v>7</v>
      </c>
      <c r="G2625" s="17" t="n">
        <v>1</v>
      </c>
      <c r="H2625" s="17" t="n">
        <v>1</v>
      </c>
      <c r="I2625" s="17" t="n">
        <v>1</v>
      </c>
      <c r="J2625" s="17" t="n">
        <v>0</v>
      </c>
      <c r="K2625" s="17" t="n">
        <v>2</v>
      </c>
      <c r="L2625" s="17" t="n">
        <v>6</v>
      </c>
      <c r="M2625" s="17" t="n">
        <v>18</v>
      </c>
      <c r="N2625" s="17" t="n">
        <v>2</v>
      </c>
      <c r="O2625" s="17" t="n">
        <v>0</v>
      </c>
      <c r="P2625" s="17" t="n">
        <v>0</v>
      </c>
      <c r="Q2625" s="17" t="n">
        <v>0</v>
      </c>
      <c r="R2625" s="17" t="n">
        <v>0</v>
      </c>
      <c r="S2625" s="17" t="n">
        <v>0</v>
      </c>
      <c r="T2625" s="17" t="n">
        <v>0</v>
      </c>
    </row>
    <row r="2626" customFormat="false" ht="15" hidden="false" customHeight="true" outlineLevel="0" collapsed="false">
      <c r="A2626" s="17" t="s">
        <v>173</v>
      </c>
      <c r="B2626" s="17" t="s">
        <v>142</v>
      </c>
      <c r="C2626" s="17" t="s">
        <v>217</v>
      </c>
      <c r="D2626" s="17" t="s">
        <v>235</v>
      </c>
      <c r="E2626" s="17" t="s">
        <v>139</v>
      </c>
      <c r="F2626" s="17" t="s">
        <v>140</v>
      </c>
      <c r="G2626" s="17" t="n">
        <v>1</v>
      </c>
      <c r="H2626" s="17" t="n">
        <v>1</v>
      </c>
      <c r="I2626" s="17" t="n">
        <v>1</v>
      </c>
      <c r="J2626" s="17" t="n">
        <v>0</v>
      </c>
      <c r="K2626" s="17" t="n">
        <v>2</v>
      </c>
      <c r="L2626" s="17" t="n">
        <v>2</v>
      </c>
      <c r="M2626" s="17" t="n">
        <v>18</v>
      </c>
      <c r="N2626" s="17" t="n">
        <v>2</v>
      </c>
      <c r="O2626" s="17" t="n">
        <v>0</v>
      </c>
      <c r="P2626" s="17" t="n">
        <v>0</v>
      </c>
      <c r="Q2626" s="17" t="n">
        <v>0</v>
      </c>
      <c r="R2626" s="17" t="n">
        <v>0</v>
      </c>
      <c r="S2626" s="17" t="n">
        <v>0</v>
      </c>
      <c r="T2626" s="17" t="n">
        <v>0</v>
      </c>
    </row>
    <row r="2627" customFormat="false" ht="15" hidden="false" customHeight="true" outlineLevel="0" collapsed="false">
      <c r="A2627" s="17" t="s">
        <v>173</v>
      </c>
      <c r="B2627" s="17" t="s">
        <v>142</v>
      </c>
      <c r="C2627" s="17" t="s">
        <v>217</v>
      </c>
      <c r="D2627" s="17" t="s">
        <v>235</v>
      </c>
      <c r="E2627" s="17" t="s">
        <v>139</v>
      </c>
      <c r="F2627" s="17" t="s">
        <v>150</v>
      </c>
      <c r="G2627" s="17" t="n">
        <v>1</v>
      </c>
      <c r="H2627" s="17" t="n">
        <v>0</v>
      </c>
      <c r="I2627" s="17" t="n">
        <v>0</v>
      </c>
      <c r="J2627" s="17" t="n">
        <v>0</v>
      </c>
      <c r="K2627" s="17" t="n">
        <v>1</v>
      </c>
      <c r="L2627" s="17" t="n">
        <v>1</v>
      </c>
      <c r="M2627" s="17" t="n">
        <v>0</v>
      </c>
      <c r="N2627" s="17" t="n">
        <v>0</v>
      </c>
      <c r="O2627" s="17" t="n">
        <v>0</v>
      </c>
      <c r="P2627" s="17" t="n">
        <v>0</v>
      </c>
      <c r="Q2627" s="17" t="n">
        <v>0</v>
      </c>
      <c r="R2627" s="17" t="n">
        <v>0</v>
      </c>
      <c r="S2627" s="17" t="n">
        <v>0</v>
      </c>
      <c r="T2627" s="17" t="n">
        <v>0</v>
      </c>
    </row>
    <row r="2628" customFormat="false" ht="15" hidden="false" customHeight="true" outlineLevel="0" collapsed="false">
      <c r="A2628" s="17" t="s">
        <v>173</v>
      </c>
      <c r="B2628" s="17" t="s">
        <v>142</v>
      </c>
      <c r="C2628" s="17" t="s">
        <v>217</v>
      </c>
      <c r="D2628" s="17" t="s">
        <v>235</v>
      </c>
      <c r="E2628" s="17" t="s">
        <v>139</v>
      </c>
      <c r="F2628" s="17" t="s">
        <v>158</v>
      </c>
      <c r="G2628" s="17" t="n">
        <v>1</v>
      </c>
      <c r="H2628" s="17" t="n">
        <v>0</v>
      </c>
      <c r="I2628" s="17" t="n">
        <v>0</v>
      </c>
      <c r="J2628" s="17" t="n">
        <v>0</v>
      </c>
      <c r="K2628" s="17" t="n">
        <v>1</v>
      </c>
      <c r="L2628" s="17" t="n">
        <v>3</v>
      </c>
      <c r="M2628" s="17" t="n">
        <v>0</v>
      </c>
      <c r="N2628" s="17" t="n">
        <v>0</v>
      </c>
      <c r="O2628" s="17" t="n">
        <v>0</v>
      </c>
      <c r="P2628" s="17" t="n">
        <v>0</v>
      </c>
      <c r="Q2628" s="17" t="n">
        <v>0</v>
      </c>
      <c r="R2628" s="17" t="n">
        <v>0</v>
      </c>
      <c r="S2628" s="17" t="n">
        <v>0</v>
      </c>
      <c r="T2628" s="17" t="n">
        <v>0</v>
      </c>
    </row>
    <row r="2629" customFormat="false" ht="15" hidden="false" customHeight="true" outlineLevel="0" collapsed="false">
      <c r="A2629" s="17" t="s">
        <v>5749</v>
      </c>
      <c r="B2629" s="17" t="s">
        <v>142</v>
      </c>
      <c r="C2629" s="17" t="s">
        <v>134</v>
      </c>
      <c r="D2629" s="17" t="s">
        <v>135</v>
      </c>
      <c r="E2629" s="17" t="s">
        <v>139</v>
      </c>
      <c r="F2629" s="17" t="s">
        <v>7</v>
      </c>
      <c r="G2629" s="17" t="n">
        <v>0</v>
      </c>
      <c r="H2629" s="17" t="n">
        <v>0</v>
      </c>
      <c r="I2629" s="17" t="n">
        <v>1</v>
      </c>
      <c r="J2629" s="17" t="n">
        <v>0</v>
      </c>
      <c r="K2629" s="17" t="n">
        <v>1</v>
      </c>
      <c r="L2629" s="17" t="n">
        <v>0</v>
      </c>
      <c r="M2629" s="17" t="n">
        <v>0</v>
      </c>
      <c r="N2629" s="17" t="n">
        <v>49</v>
      </c>
      <c r="O2629" s="17" t="n">
        <v>0</v>
      </c>
      <c r="P2629" s="17" t="n">
        <v>0</v>
      </c>
      <c r="Q2629" s="17" t="n">
        <v>0</v>
      </c>
      <c r="R2629" s="17" t="n">
        <v>0</v>
      </c>
      <c r="S2629" s="17" t="n">
        <v>0</v>
      </c>
      <c r="T2629" s="17" t="n">
        <v>0</v>
      </c>
    </row>
    <row r="2630" customFormat="false" ht="15" hidden="false" customHeight="true" outlineLevel="0" collapsed="false">
      <c r="A2630" s="17" t="s">
        <v>5749</v>
      </c>
      <c r="B2630" s="17" t="s">
        <v>142</v>
      </c>
      <c r="C2630" s="17" t="s">
        <v>134</v>
      </c>
      <c r="D2630" s="17" t="s">
        <v>135</v>
      </c>
      <c r="E2630" s="17" t="s">
        <v>139</v>
      </c>
      <c r="F2630" s="17" t="s">
        <v>140</v>
      </c>
      <c r="G2630" s="17" t="n">
        <v>0</v>
      </c>
      <c r="H2630" s="17" t="n">
        <v>0</v>
      </c>
      <c r="I2630" s="17" t="n">
        <v>1</v>
      </c>
      <c r="J2630" s="17" t="n">
        <v>0</v>
      </c>
      <c r="K2630" s="17" t="n">
        <v>1</v>
      </c>
      <c r="L2630" s="17" t="n">
        <v>0</v>
      </c>
      <c r="M2630" s="17" t="n">
        <v>0</v>
      </c>
      <c r="N2630" s="17" t="n">
        <v>20</v>
      </c>
      <c r="O2630" s="17" t="n">
        <v>0</v>
      </c>
      <c r="P2630" s="17" t="n">
        <v>0</v>
      </c>
      <c r="Q2630" s="17" t="n">
        <v>0</v>
      </c>
      <c r="R2630" s="17" t="n">
        <v>0</v>
      </c>
      <c r="S2630" s="17" t="n">
        <v>0</v>
      </c>
      <c r="T2630" s="17" t="n">
        <v>0</v>
      </c>
    </row>
    <row r="2631" customFormat="false" ht="15" hidden="false" customHeight="true" outlineLevel="0" collapsed="false">
      <c r="A2631" s="17" t="s">
        <v>5749</v>
      </c>
      <c r="B2631" s="17" t="s">
        <v>142</v>
      </c>
      <c r="C2631" s="17" t="s">
        <v>134</v>
      </c>
      <c r="D2631" s="17" t="s">
        <v>135</v>
      </c>
      <c r="E2631" s="17" t="s">
        <v>139</v>
      </c>
      <c r="F2631" s="17" t="s">
        <v>150</v>
      </c>
      <c r="G2631" s="17" t="n">
        <v>0</v>
      </c>
      <c r="H2631" s="17" t="n">
        <v>0</v>
      </c>
      <c r="I2631" s="17" t="n">
        <v>1</v>
      </c>
      <c r="J2631" s="17" t="n">
        <v>0</v>
      </c>
      <c r="K2631" s="17" t="n">
        <v>1</v>
      </c>
      <c r="L2631" s="17" t="n">
        <v>0</v>
      </c>
      <c r="M2631" s="17" t="n">
        <v>0</v>
      </c>
      <c r="N2631" s="17" t="n">
        <v>14</v>
      </c>
      <c r="O2631" s="17" t="n">
        <v>0</v>
      </c>
      <c r="P2631" s="17" t="n">
        <v>0</v>
      </c>
      <c r="Q2631" s="17" t="n">
        <v>0</v>
      </c>
      <c r="R2631" s="17" t="n">
        <v>0</v>
      </c>
      <c r="S2631" s="17" t="n">
        <v>0</v>
      </c>
      <c r="T2631" s="17" t="n">
        <v>0</v>
      </c>
    </row>
    <row r="2632" customFormat="false" ht="15" hidden="false" customHeight="true" outlineLevel="0" collapsed="false">
      <c r="A2632" s="17" t="s">
        <v>5749</v>
      </c>
      <c r="B2632" s="17" t="s">
        <v>142</v>
      </c>
      <c r="C2632" s="17" t="s">
        <v>134</v>
      </c>
      <c r="D2632" s="17" t="s">
        <v>135</v>
      </c>
      <c r="E2632" s="17" t="s">
        <v>139</v>
      </c>
      <c r="F2632" s="17" t="s">
        <v>158</v>
      </c>
      <c r="G2632" s="17" t="n">
        <v>0</v>
      </c>
      <c r="H2632" s="17" t="n">
        <v>0</v>
      </c>
      <c r="I2632" s="17" t="n">
        <v>1</v>
      </c>
      <c r="J2632" s="17" t="n">
        <v>0</v>
      </c>
      <c r="K2632" s="17" t="n">
        <v>1</v>
      </c>
      <c r="L2632" s="17" t="n">
        <v>0</v>
      </c>
      <c r="M2632" s="17" t="n">
        <v>0</v>
      </c>
      <c r="N2632" s="17" t="n">
        <v>15</v>
      </c>
      <c r="O2632" s="17" t="n">
        <v>0</v>
      </c>
      <c r="P2632" s="17" t="n">
        <v>0</v>
      </c>
      <c r="Q2632" s="17" t="n">
        <v>0</v>
      </c>
      <c r="R2632" s="17" t="n">
        <v>0</v>
      </c>
      <c r="S2632" s="17" t="n">
        <v>0</v>
      </c>
      <c r="T2632" s="17" t="n">
        <v>0</v>
      </c>
    </row>
    <row r="2633" customFormat="false" ht="15" hidden="false" customHeight="true" outlineLevel="0" collapsed="false">
      <c r="A2633" s="17" t="s">
        <v>5749</v>
      </c>
      <c r="B2633" s="17" t="s">
        <v>142</v>
      </c>
      <c r="C2633" s="17" t="s">
        <v>148</v>
      </c>
      <c r="D2633" s="17" t="s">
        <v>14443</v>
      </c>
      <c r="E2633" s="17" t="s">
        <v>139</v>
      </c>
      <c r="F2633" s="17" t="s">
        <v>7</v>
      </c>
      <c r="G2633" s="17" t="n">
        <v>0</v>
      </c>
      <c r="H2633" s="17" t="n">
        <v>0</v>
      </c>
      <c r="I2633" s="17" t="n">
        <v>3</v>
      </c>
      <c r="J2633" s="17" t="n">
        <v>0</v>
      </c>
      <c r="K2633" s="17" t="n">
        <v>3</v>
      </c>
      <c r="L2633" s="17" t="n">
        <v>0</v>
      </c>
      <c r="M2633" s="17" t="n">
        <v>0</v>
      </c>
      <c r="N2633" s="17" t="n">
        <v>28</v>
      </c>
      <c r="O2633" s="17" t="n">
        <v>0</v>
      </c>
      <c r="P2633" s="17" t="n">
        <v>0</v>
      </c>
      <c r="Q2633" s="17" t="n">
        <v>0</v>
      </c>
      <c r="R2633" s="17" t="n">
        <v>0</v>
      </c>
      <c r="S2633" s="17" t="n">
        <v>0</v>
      </c>
      <c r="T2633" s="17" t="n">
        <v>0</v>
      </c>
    </row>
    <row r="2634" customFormat="false" ht="15" hidden="false" customHeight="true" outlineLevel="0" collapsed="false">
      <c r="A2634" s="17" t="s">
        <v>5749</v>
      </c>
      <c r="B2634" s="17" t="s">
        <v>142</v>
      </c>
      <c r="C2634" s="17" t="s">
        <v>148</v>
      </c>
      <c r="D2634" s="17" t="s">
        <v>14443</v>
      </c>
      <c r="E2634" s="17" t="s">
        <v>139</v>
      </c>
      <c r="F2634" s="17" t="s">
        <v>150</v>
      </c>
      <c r="G2634" s="17" t="n">
        <v>0</v>
      </c>
      <c r="H2634" s="17" t="n">
        <v>0</v>
      </c>
      <c r="I2634" s="17" t="n">
        <v>2</v>
      </c>
      <c r="J2634" s="17" t="n">
        <v>0</v>
      </c>
      <c r="K2634" s="17" t="n">
        <v>2</v>
      </c>
      <c r="L2634" s="17" t="n">
        <v>0</v>
      </c>
      <c r="M2634" s="17" t="n">
        <v>0</v>
      </c>
      <c r="N2634" s="17" t="n">
        <v>22</v>
      </c>
      <c r="O2634" s="17" t="n">
        <v>0</v>
      </c>
      <c r="P2634" s="17" t="n">
        <v>0</v>
      </c>
      <c r="Q2634" s="17" t="n">
        <v>0</v>
      </c>
      <c r="R2634" s="17" t="n">
        <v>0</v>
      </c>
      <c r="S2634" s="17" t="n">
        <v>0</v>
      </c>
      <c r="T2634" s="17" t="n">
        <v>0</v>
      </c>
    </row>
    <row r="2635" customFormat="false" ht="15" hidden="false" customHeight="true" outlineLevel="0" collapsed="false">
      <c r="A2635" s="17" t="s">
        <v>5749</v>
      </c>
      <c r="B2635" s="17" t="s">
        <v>142</v>
      </c>
      <c r="C2635" s="17" t="s">
        <v>148</v>
      </c>
      <c r="D2635" s="17" t="s">
        <v>14443</v>
      </c>
      <c r="E2635" s="17" t="s">
        <v>139</v>
      </c>
      <c r="F2635" s="17" t="s">
        <v>158</v>
      </c>
      <c r="G2635" s="17" t="n">
        <v>0</v>
      </c>
      <c r="H2635" s="17" t="n">
        <v>0</v>
      </c>
      <c r="I2635" s="17" t="n">
        <v>1</v>
      </c>
      <c r="J2635" s="17" t="n">
        <v>0</v>
      </c>
      <c r="K2635" s="17" t="n">
        <v>1</v>
      </c>
      <c r="L2635" s="17" t="n">
        <v>0</v>
      </c>
      <c r="M2635" s="17" t="n">
        <v>0</v>
      </c>
      <c r="N2635" s="17" t="n">
        <v>6</v>
      </c>
      <c r="O2635" s="17" t="n">
        <v>0</v>
      </c>
      <c r="P2635" s="17" t="n">
        <v>0</v>
      </c>
      <c r="Q2635" s="17" t="n">
        <v>0</v>
      </c>
      <c r="R2635" s="17" t="n">
        <v>0</v>
      </c>
      <c r="S2635" s="17" t="n">
        <v>0</v>
      </c>
      <c r="T2635" s="17" t="n">
        <v>0</v>
      </c>
    </row>
    <row r="2636" customFormat="false" ht="15" hidden="false" customHeight="true" outlineLevel="0" collapsed="false">
      <c r="A2636" s="17" t="s">
        <v>5749</v>
      </c>
      <c r="B2636" s="17" t="s">
        <v>142</v>
      </c>
      <c r="C2636" s="17" t="s">
        <v>217</v>
      </c>
      <c r="D2636" s="17" t="s">
        <v>235</v>
      </c>
      <c r="E2636" s="17" t="s">
        <v>139</v>
      </c>
      <c r="F2636" s="17" t="s">
        <v>7</v>
      </c>
      <c r="G2636" s="17" t="n">
        <v>0</v>
      </c>
      <c r="H2636" s="17" t="n">
        <v>0</v>
      </c>
      <c r="I2636" s="17" t="n">
        <v>1</v>
      </c>
      <c r="J2636" s="17" t="n">
        <v>1</v>
      </c>
      <c r="K2636" s="17" t="n">
        <v>1</v>
      </c>
      <c r="L2636" s="17" t="n">
        <v>0</v>
      </c>
      <c r="M2636" s="17" t="n">
        <v>0</v>
      </c>
      <c r="N2636" s="17" t="n">
        <v>3</v>
      </c>
      <c r="O2636" s="17" t="n">
        <v>1</v>
      </c>
      <c r="P2636" s="17" t="n">
        <v>0</v>
      </c>
      <c r="Q2636" s="17" t="n">
        <v>0</v>
      </c>
      <c r="R2636" s="17" t="n">
        <v>0</v>
      </c>
      <c r="S2636" s="17" t="n">
        <v>0</v>
      </c>
      <c r="T2636" s="17" t="n">
        <v>0</v>
      </c>
    </row>
    <row r="2637" customFormat="false" ht="15" hidden="false" customHeight="true" outlineLevel="0" collapsed="false">
      <c r="A2637" s="17" t="s">
        <v>5749</v>
      </c>
      <c r="B2637" s="17" t="s">
        <v>142</v>
      </c>
      <c r="C2637" s="17" t="s">
        <v>217</v>
      </c>
      <c r="D2637" s="17" t="s">
        <v>235</v>
      </c>
      <c r="E2637" s="17" t="s">
        <v>139</v>
      </c>
      <c r="F2637" s="17" t="s">
        <v>158</v>
      </c>
      <c r="G2637" s="17" t="n">
        <v>0</v>
      </c>
      <c r="H2637" s="17" t="n">
        <v>0</v>
      </c>
      <c r="I2637" s="17" t="n">
        <v>1</v>
      </c>
      <c r="J2637" s="17" t="n">
        <v>1</v>
      </c>
      <c r="K2637" s="17" t="n">
        <v>1</v>
      </c>
      <c r="L2637" s="17" t="n">
        <v>0</v>
      </c>
      <c r="M2637" s="17" t="n">
        <v>0</v>
      </c>
      <c r="N2637" s="17" t="n">
        <v>3</v>
      </c>
      <c r="O2637" s="17" t="n">
        <v>1</v>
      </c>
      <c r="P2637" s="17" t="n">
        <v>0</v>
      </c>
      <c r="Q2637" s="17" t="n">
        <v>0</v>
      </c>
      <c r="R2637" s="17" t="n">
        <v>0</v>
      </c>
      <c r="S2637" s="17" t="n">
        <v>0</v>
      </c>
      <c r="T2637" s="17" t="n">
        <v>0</v>
      </c>
    </row>
    <row r="2638" customFormat="false" ht="15" hidden="false" customHeight="true" outlineLevel="0" collapsed="false">
      <c r="A2638" s="17" t="s">
        <v>5749</v>
      </c>
      <c r="B2638" s="17" t="s">
        <v>142</v>
      </c>
      <c r="C2638" s="17" t="s">
        <v>217</v>
      </c>
      <c r="D2638" s="17" t="s">
        <v>218</v>
      </c>
      <c r="E2638" s="17" t="s">
        <v>139</v>
      </c>
      <c r="F2638" s="17" t="s">
        <v>7</v>
      </c>
      <c r="G2638" s="17" t="n">
        <v>0</v>
      </c>
      <c r="H2638" s="17" t="n">
        <v>0</v>
      </c>
      <c r="I2638" s="17" t="n">
        <v>3</v>
      </c>
      <c r="J2638" s="17" t="n">
        <v>1</v>
      </c>
      <c r="K2638" s="17" t="n">
        <v>3</v>
      </c>
      <c r="L2638" s="17" t="n">
        <v>0</v>
      </c>
      <c r="M2638" s="17" t="n">
        <v>0</v>
      </c>
      <c r="N2638" s="17" t="n">
        <v>244</v>
      </c>
      <c r="O2638" s="17" t="n">
        <v>242</v>
      </c>
      <c r="P2638" s="17" t="n">
        <v>0</v>
      </c>
      <c r="Q2638" s="17" t="n">
        <v>0</v>
      </c>
      <c r="R2638" s="17" t="n">
        <v>0</v>
      </c>
      <c r="S2638" s="17" t="n">
        <v>0</v>
      </c>
      <c r="T2638" s="17" t="n">
        <v>0</v>
      </c>
    </row>
    <row r="2639" customFormat="false" ht="15" hidden="false" customHeight="true" outlineLevel="0" collapsed="false">
      <c r="A2639" s="17" t="s">
        <v>5749</v>
      </c>
      <c r="B2639" s="17" t="s">
        <v>142</v>
      </c>
      <c r="C2639" s="17" t="s">
        <v>217</v>
      </c>
      <c r="D2639" s="17" t="s">
        <v>218</v>
      </c>
      <c r="E2639" s="17" t="s">
        <v>139</v>
      </c>
      <c r="F2639" s="17" t="s">
        <v>140</v>
      </c>
      <c r="G2639" s="17" t="n">
        <v>0</v>
      </c>
      <c r="H2639" s="17" t="n">
        <v>0</v>
      </c>
      <c r="I2639" s="17" t="n">
        <v>2</v>
      </c>
      <c r="J2639" s="17" t="n">
        <v>1</v>
      </c>
      <c r="K2639" s="17" t="n">
        <v>2</v>
      </c>
      <c r="L2639" s="17" t="n">
        <v>0</v>
      </c>
      <c r="M2639" s="17" t="n">
        <v>0</v>
      </c>
      <c r="N2639" s="17" t="n">
        <v>163</v>
      </c>
      <c r="O2639" s="17" t="n">
        <v>240</v>
      </c>
      <c r="P2639" s="17" t="n">
        <v>0</v>
      </c>
      <c r="Q2639" s="17" t="n">
        <v>0</v>
      </c>
      <c r="R2639" s="17" t="n">
        <v>0</v>
      </c>
      <c r="S2639" s="17" t="n">
        <v>0</v>
      </c>
      <c r="T2639" s="17" t="n">
        <v>0</v>
      </c>
    </row>
    <row r="2640" customFormat="false" ht="15" hidden="false" customHeight="true" outlineLevel="0" collapsed="false">
      <c r="A2640" s="17" t="s">
        <v>5749</v>
      </c>
      <c r="B2640" s="17" t="s">
        <v>142</v>
      </c>
      <c r="C2640" s="17" t="s">
        <v>217</v>
      </c>
      <c r="D2640" s="17" t="s">
        <v>218</v>
      </c>
      <c r="E2640" s="17" t="s">
        <v>139</v>
      </c>
      <c r="F2640" s="17" t="s">
        <v>144</v>
      </c>
      <c r="G2640" s="17" t="n">
        <v>0</v>
      </c>
      <c r="H2640" s="17" t="n">
        <v>0</v>
      </c>
      <c r="I2640" s="17" t="n">
        <v>1</v>
      </c>
      <c r="J2640" s="17" t="n">
        <v>1</v>
      </c>
      <c r="K2640" s="17" t="n">
        <v>1</v>
      </c>
      <c r="L2640" s="17" t="n">
        <v>0</v>
      </c>
      <c r="M2640" s="17" t="n">
        <v>0</v>
      </c>
      <c r="N2640" s="17" t="n">
        <v>62</v>
      </c>
      <c r="O2640" s="17" t="n">
        <v>2</v>
      </c>
      <c r="P2640" s="17" t="n">
        <v>0</v>
      </c>
      <c r="Q2640" s="17" t="n">
        <v>0</v>
      </c>
      <c r="R2640" s="17" t="n">
        <v>0</v>
      </c>
      <c r="S2640" s="17" t="n">
        <v>0</v>
      </c>
      <c r="T2640" s="17" t="n">
        <v>0</v>
      </c>
    </row>
    <row r="2641" customFormat="false" ht="15" hidden="false" customHeight="true" outlineLevel="0" collapsed="false">
      <c r="A2641" s="17" t="s">
        <v>5749</v>
      </c>
      <c r="B2641" s="17" t="s">
        <v>142</v>
      </c>
      <c r="C2641" s="17" t="s">
        <v>217</v>
      </c>
      <c r="D2641" s="17" t="s">
        <v>218</v>
      </c>
      <c r="E2641" s="17" t="s">
        <v>139</v>
      </c>
      <c r="F2641" s="17" t="s">
        <v>150</v>
      </c>
      <c r="G2641" s="17" t="n">
        <v>0</v>
      </c>
      <c r="H2641" s="17" t="n">
        <v>0</v>
      </c>
      <c r="I2641" s="17" t="n">
        <v>2</v>
      </c>
      <c r="J2641" s="17" t="n">
        <v>0</v>
      </c>
      <c r="K2641" s="17" t="n">
        <v>2</v>
      </c>
      <c r="L2641" s="17" t="n">
        <v>0</v>
      </c>
      <c r="M2641" s="17" t="n">
        <v>0</v>
      </c>
      <c r="N2641" s="17" t="n">
        <v>14</v>
      </c>
      <c r="O2641" s="17" t="n">
        <v>0</v>
      </c>
      <c r="P2641" s="17" t="n">
        <v>0</v>
      </c>
      <c r="Q2641" s="17" t="n">
        <v>0</v>
      </c>
      <c r="R2641" s="17" t="n">
        <v>0</v>
      </c>
      <c r="S2641" s="17" t="n">
        <v>0</v>
      </c>
      <c r="T2641" s="17" t="n">
        <v>0</v>
      </c>
    </row>
    <row r="2642" customFormat="false" ht="15" hidden="false" customHeight="true" outlineLevel="0" collapsed="false">
      <c r="A2642" s="17" t="s">
        <v>5749</v>
      </c>
      <c r="B2642" s="17" t="s">
        <v>142</v>
      </c>
      <c r="C2642" s="17" t="s">
        <v>217</v>
      </c>
      <c r="D2642" s="17" t="s">
        <v>218</v>
      </c>
      <c r="E2642" s="17" t="s">
        <v>139</v>
      </c>
      <c r="F2642" s="17" t="s">
        <v>158</v>
      </c>
      <c r="G2642" s="17" t="n">
        <v>0</v>
      </c>
      <c r="H2642" s="17" t="n">
        <v>0</v>
      </c>
      <c r="I2642" s="17" t="n">
        <v>2</v>
      </c>
      <c r="J2642" s="17" t="n">
        <v>0</v>
      </c>
      <c r="K2642" s="17" t="n">
        <v>2</v>
      </c>
      <c r="L2642" s="17" t="n">
        <v>0</v>
      </c>
      <c r="M2642" s="17" t="n">
        <v>0</v>
      </c>
      <c r="N2642" s="17" t="n">
        <v>5</v>
      </c>
      <c r="O2642" s="17" t="n">
        <v>0</v>
      </c>
      <c r="P2642" s="17" t="n">
        <v>0</v>
      </c>
      <c r="Q2642" s="17" t="n">
        <v>0</v>
      </c>
      <c r="R2642" s="17" t="n">
        <v>0</v>
      </c>
      <c r="S2642" s="17" t="n">
        <v>0</v>
      </c>
      <c r="T2642" s="17" t="n">
        <v>0</v>
      </c>
    </row>
    <row r="2643" customFormat="false" ht="15" hidden="false" customHeight="true" outlineLevel="0" collapsed="false">
      <c r="A2643" s="17" t="s">
        <v>231</v>
      </c>
      <c r="B2643" s="17" t="s">
        <v>156</v>
      </c>
      <c r="C2643" s="17" t="s">
        <v>134</v>
      </c>
      <c r="D2643" s="17" t="s">
        <v>460</v>
      </c>
      <c r="E2643" s="17" t="s">
        <v>243</v>
      </c>
      <c r="F2643" s="17" t="s">
        <v>7</v>
      </c>
      <c r="G2643" s="17" t="n">
        <v>1</v>
      </c>
      <c r="H2643" s="17" t="n">
        <v>1</v>
      </c>
      <c r="I2643" s="17" t="n">
        <v>1</v>
      </c>
      <c r="J2643" s="17" t="n">
        <v>1</v>
      </c>
      <c r="K2643" s="17" t="n">
        <v>1</v>
      </c>
      <c r="L2643" s="17" t="n">
        <v>19047</v>
      </c>
      <c r="M2643" s="17" t="n">
        <v>12980</v>
      </c>
      <c r="N2643" s="17" t="n">
        <v>7414</v>
      </c>
      <c r="O2643" s="17" t="n">
        <v>2004</v>
      </c>
      <c r="P2643" s="17" t="n">
        <v>0</v>
      </c>
      <c r="Q2643" s="17" t="n">
        <v>0</v>
      </c>
      <c r="R2643" s="17" t="n">
        <v>0</v>
      </c>
      <c r="S2643" s="17" t="n">
        <v>0</v>
      </c>
      <c r="T2643" s="17" t="n">
        <v>0</v>
      </c>
    </row>
    <row r="2644" customFormat="false" ht="15" hidden="false" customHeight="true" outlineLevel="0" collapsed="false">
      <c r="A2644" s="17" t="s">
        <v>231</v>
      </c>
      <c r="B2644" s="17" t="s">
        <v>156</v>
      </c>
      <c r="C2644" s="17" t="s">
        <v>134</v>
      </c>
      <c r="D2644" s="17" t="s">
        <v>460</v>
      </c>
      <c r="E2644" s="17" t="s">
        <v>243</v>
      </c>
      <c r="F2644" s="17" t="s">
        <v>140</v>
      </c>
      <c r="G2644" s="17" t="n">
        <v>1</v>
      </c>
      <c r="H2644" s="17" t="n">
        <v>1</v>
      </c>
      <c r="I2644" s="17" t="n">
        <v>1</v>
      </c>
      <c r="J2644" s="17" t="n">
        <v>1</v>
      </c>
      <c r="K2644" s="17" t="n">
        <v>1</v>
      </c>
      <c r="L2644" s="17" t="n">
        <v>1372</v>
      </c>
      <c r="M2644" s="17" t="n">
        <v>655</v>
      </c>
      <c r="N2644" s="17" t="n">
        <v>1687</v>
      </c>
      <c r="O2644" s="17" t="n">
        <v>25</v>
      </c>
      <c r="P2644" s="17" t="n">
        <v>0</v>
      </c>
      <c r="Q2644" s="17" t="n">
        <v>0</v>
      </c>
      <c r="R2644" s="17" t="n">
        <v>0</v>
      </c>
      <c r="S2644" s="17" t="n">
        <v>0</v>
      </c>
      <c r="T2644" s="17" t="n">
        <v>0</v>
      </c>
    </row>
    <row r="2645" customFormat="false" ht="15" hidden="false" customHeight="true" outlineLevel="0" collapsed="false">
      <c r="A2645" s="17" t="s">
        <v>231</v>
      </c>
      <c r="B2645" s="17" t="s">
        <v>156</v>
      </c>
      <c r="C2645" s="17" t="s">
        <v>134</v>
      </c>
      <c r="D2645" s="17" t="s">
        <v>460</v>
      </c>
      <c r="E2645" s="17" t="s">
        <v>243</v>
      </c>
      <c r="F2645" s="17" t="s">
        <v>144</v>
      </c>
      <c r="G2645" s="17" t="n">
        <v>1</v>
      </c>
      <c r="H2645" s="17" t="n">
        <v>1</v>
      </c>
      <c r="I2645" s="17" t="n">
        <v>1</v>
      </c>
      <c r="J2645" s="17" t="n">
        <v>1</v>
      </c>
      <c r="K2645" s="17" t="n">
        <v>1</v>
      </c>
      <c r="L2645" s="17" t="n">
        <v>14191</v>
      </c>
      <c r="M2645" s="17" t="n">
        <v>11489</v>
      </c>
      <c r="N2645" s="17" t="n">
        <v>4559</v>
      </c>
      <c r="O2645" s="17" t="n">
        <v>1088</v>
      </c>
      <c r="P2645" s="17" t="n">
        <v>0</v>
      </c>
      <c r="Q2645" s="17" t="n">
        <v>0</v>
      </c>
      <c r="R2645" s="17" t="n">
        <v>0</v>
      </c>
      <c r="S2645" s="17" t="n">
        <v>0</v>
      </c>
      <c r="T2645" s="17" t="n">
        <v>0</v>
      </c>
    </row>
    <row r="2646" customFormat="false" ht="15" hidden="false" customHeight="true" outlineLevel="0" collapsed="false">
      <c r="A2646" s="17" t="s">
        <v>231</v>
      </c>
      <c r="B2646" s="17" t="s">
        <v>156</v>
      </c>
      <c r="C2646" s="17" t="s">
        <v>134</v>
      </c>
      <c r="D2646" s="17" t="s">
        <v>460</v>
      </c>
      <c r="E2646" s="17" t="s">
        <v>243</v>
      </c>
      <c r="F2646" s="17" t="s">
        <v>150</v>
      </c>
      <c r="G2646" s="17" t="n">
        <v>1</v>
      </c>
      <c r="H2646" s="17" t="n">
        <v>1</v>
      </c>
      <c r="I2646" s="17" t="n">
        <v>1</v>
      </c>
      <c r="J2646" s="17" t="n">
        <v>1</v>
      </c>
      <c r="K2646" s="17" t="n">
        <v>1</v>
      </c>
      <c r="L2646" s="17" t="n">
        <v>282</v>
      </c>
      <c r="M2646" s="17" t="n">
        <v>328</v>
      </c>
      <c r="N2646" s="17" t="n">
        <v>1050</v>
      </c>
      <c r="O2646" s="17" t="n">
        <v>874</v>
      </c>
      <c r="P2646" s="17" t="n">
        <v>0</v>
      </c>
      <c r="Q2646" s="17" t="n">
        <v>0</v>
      </c>
      <c r="R2646" s="17" t="n">
        <v>0</v>
      </c>
      <c r="S2646" s="17" t="n">
        <v>0</v>
      </c>
      <c r="T2646" s="17" t="n">
        <v>0</v>
      </c>
    </row>
    <row r="2647" customFormat="false" ht="15" hidden="false" customHeight="true" outlineLevel="0" collapsed="false">
      <c r="A2647" s="17" t="s">
        <v>231</v>
      </c>
      <c r="B2647" s="17" t="s">
        <v>156</v>
      </c>
      <c r="C2647" s="17" t="s">
        <v>134</v>
      </c>
      <c r="D2647" s="17" t="s">
        <v>460</v>
      </c>
      <c r="E2647" s="17" t="s">
        <v>243</v>
      </c>
      <c r="F2647" s="17" t="s">
        <v>166</v>
      </c>
      <c r="G2647" s="17" t="n">
        <v>1</v>
      </c>
      <c r="H2647" s="17" t="n">
        <v>1</v>
      </c>
      <c r="I2647" s="17" t="n">
        <v>0</v>
      </c>
      <c r="J2647" s="17" t="n">
        <v>0</v>
      </c>
      <c r="K2647" s="17" t="n">
        <v>1</v>
      </c>
      <c r="L2647" s="17" t="n">
        <v>3085</v>
      </c>
      <c r="M2647" s="17" t="n">
        <v>422</v>
      </c>
      <c r="N2647" s="17" t="n">
        <v>0</v>
      </c>
      <c r="O2647" s="17" t="n">
        <v>0</v>
      </c>
      <c r="P2647" s="17" t="n">
        <v>0</v>
      </c>
      <c r="Q2647" s="17" t="n">
        <v>0</v>
      </c>
      <c r="R2647" s="17" t="n">
        <v>0</v>
      </c>
      <c r="S2647" s="17" t="n">
        <v>0</v>
      </c>
      <c r="T2647" s="17" t="n">
        <v>0</v>
      </c>
    </row>
    <row r="2648" customFormat="false" ht="15" hidden="false" customHeight="true" outlineLevel="0" collapsed="false">
      <c r="A2648" s="17" t="s">
        <v>231</v>
      </c>
      <c r="B2648" s="17" t="s">
        <v>156</v>
      </c>
      <c r="C2648" s="17" t="s">
        <v>134</v>
      </c>
      <c r="D2648" s="17" t="s">
        <v>460</v>
      </c>
      <c r="E2648" s="17" t="s">
        <v>243</v>
      </c>
      <c r="F2648" s="17" t="s">
        <v>158</v>
      </c>
      <c r="G2648" s="17" t="n">
        <v>1</v>
      </c>
      <c r="H2648" s="17" t="n">
        <v>1</v>
      </c>
      <c r="I2648" s="17" t="n">
        <v>1</v>
      </c>
      <c r="J2648" s="17" t="n">
        <v>1</v>
      </c>
      <c r="K2648" s="17" t="n">
        <v>1</v>
      </c>
      <c r="L2648" s="17" t="n">
        <v>112</v>
      </c>
      <c r="M2648" s="17" t="n">
        <v>86</v>
      </c>
      <c r="N2648" s="17" t="n">
        <v>99</v>
      </c>
      <c r="O2648" s="17" t="n">
        <v>17</v>
      </c>
      <c r="P2648" s="17" t="n">
        <v>0</v>
      </c>
      <c r="Q2648" s="17" t="n">
        <v>0</v>
      </c>
      <c r="R2648" s="17" t="n">
        <v>0</v>
      </c>
      <c r="S2648" s="17" t="n">
        <v>0</v>
      </c>
      <c r="T2648" s="17" t="n">
        <v>0</v>
      </c>
    </row>
    <row r="2649" customFormat="false" ht="15" hidden="false" customHeight="true" outlineLevel="0" collapsed="false">
      <c r="A2649" s="17" t="s">
        <v>231</v>
      </c>
      <c r="B2649" s="17" t="s">
        <v>156</v>
      </c>
      <c r="C2649" s="17" t="s">
        <v>134</v>
      </c>
      <c r="D2649" s="17" t="s">
        <v>460</v>
      </c>
      <c r="E2649" s="17" t="s">
        <v>243</v>
      </c>
      <c r="F2649" s="17" t="s">
        <v>169</v>
      </c>
      <c r="G2649" s="17" t="n">
        <v>1</v>
      </c>
      <c r="H2649" s="17" t="n">
        <v>0</v>
      </c>
      <c r="I2649" s="17" t="n">
        <v>1</v>
      </c>
      <c r="J2649" s="17" t="n">
        <v>0</v>
      </c>
      <c r="K2649" s="17" t="n">
        <v>1</v>
      </c>
      <c r="L2649" s="17" t="n">
        <v>5</v>
      </c>
      <c r="M2649" s="17" t="n">
        <v>0</v>
      </c>
      <c r="N2649" s="17" t="n">
        <v>19</v>
      </c>
      <c r="O2649" s="17" t="n">
        <v>0</v>
      </c>
      <c r="P2649" s="17" t="n">
        <v>0</v>
      </c>
      <c r="Q2649" s="17" t="n">
        <v>0</v>
      </c>
      <c r="R2649" s="17" t="n">
        <v>0</v>
      </c>
      <c r="S2649" s="17" t="n">
        <v>0</v>
      </c>
      <c r="T2649" s="17" t="n">
        <v>0</v>
      </c>
    </row>
    <row r="2650" customFormat="false" ht="15" hidden="false" customHeight="true" outlineLevel="0" collapsed="false">
      <c r="A2650" s="17" t="s">
        <v>231</v>
      </c>
      <c r="B2650" s="17" t="s">
        <v>156</v>
      </c>
      <c r="C2650" s="17" t="s">
        <v>134</v>
      </c>
      <c r="D2650" s="17" t="s">
        <v>460</v>
      </c>
      <c r="E2650" s="17" t="s">
        <v>139</v>
      </c>
      <c r="F2650" s="17" t="s">
        <v>7</v>
      </c>
      <c r="G2650" s="17" t="n">
        <v>1</v>
      </c>
      <c r="H2650" s="17" t="n">
        <v>1</v>
      </c>
      <c r="I2650" s="17" t="n">
        <v>2</v>
      </c>
      <c r="J2650" s="17" t="n">
        <v>1</v>
      </c>
      <c r="K2650" s="17" t="n">
        <v>2</v>
      </c>
      <c r="L2650" s="17" t="n">
        <v>160</v>
      </c>
      <c r="M2650" s="17" t="n">
        <v>7</v>
      </c>
      <c r="N2650" s="17" t="n">
        <v>749</v>
      </c>
      <c r="O2650" s="17" t="n">
        <v>38</v>
      </c>
      <c r="P2650" s="17" t="n">
        <v>0</v>
      </c>
      <c r="Q2650" s="17" t="n">
        <v>0</v>
      </c>
      <c r="R2650" s="17" t="n">
        <v>0</v>
      </c>
      <c r="S2650" s="17" t="n">
        <v>0</v>
      </c>
      <c r="T2650" s="17" t="n">
        <v>0</v>
      </c>
    </row>
    <row r="2651" customFormat="false" ht="15" hidden="false" customHeight="true" outlineLevel="0" collapsed="false">
      <c r="A2651" s="17" t="s">
        <v>231</v>
      </c>
      <c r="B2651" s="17" t="s">
        <v>156</v>
      </c>
      <c r="C2651" s="17" t="s">
        <v>134</v>
      </c>
      <c r="D2651" s="17" t="s">
        <v>460</v>
      </c>
      <c r="E2651" s="17" t="s">
        <v>139</v>
      </c>
      <c r="F2651" s="17" t="s">
        <v>140</v>
      </c>
      <c r="G2651" s="17" t="n">
        <v>1</v>
      </c>
      <c r="H2651" s="17" t="n">
        <v>1</v>
      </c>
      <c r="I2651" s="17" t="n">
        <v>1</v>
      </c>
      <c r="J2651" s="17" t="n">
        <v>1</v>
      </c>
      <c r="K2651" s="17" t="n">
        <v>2</v>
      </c>
      <c r="L2651" s="17" t="n">
        <v>151</v>
      </c>
      <c r="M2651" s="17" t="n">
        <v>7</v>
      </c>
      <c r="N2651" s="17" t="n">
        <v>159</v>
      </c>
      <c r="O2651" s="17" t="n">
        <v>14</v>
      </c>
      <c r="P2651" s="17" t="n">
        <v>0</v>
      </c>
      <c r="Q2651" s="17" t="n">
        <v>0</v>
      </c>
      <c r="R2651" s="17" t="n">
        <v>0</v>
      </c>
      <c r="S2651" s="17" t="n">
        <v>0</v>
      </c>
      <c r="T2651" s="17" t="n">
        <v>0</v>
      </c>
    </row>
    <row r="2652" customFormat="false" ht="15" hidden="false" customHeight="true" outlineLevel="0" collapsed="false">
      <c r="A2652" s="17" t="s">
        <v>231</v>
      </c>
      <c r="B2652" s="17" t="s">
        <v>156</v>
      </c>
      <c r="C2652" s="17" t="s">
        <v>134</v>
      </c>
      <c r="D2652" s="17" t="s">
        <v>460</v>
      </c>
      <c r="E2652" s="17" t="s">
        <v>139</v>
      </c>
      <c r="F2652" s="17" t="s">
        <v>144</v>
      </c>
      <c r="G2652" s="17" t="n">
        <v>1</v>
      </c>
      <c r="H2652" s="17" t="n">
        <v>0</v>
      </c>
      <c r="I2652" s="17" t="n">
        <v>2</v>
      </c>
      <c r="J2652" s="17" t="n">
        <v>1</v>
      </c>
      <c r="K2652" s="17" t="n">
        <v>2</v>
      </c>
      <c r="L2652" s="17" t="n">
        <v>9</v>
      </c>
      <c r="M2652" s="17" t="n">
        <v>0</v>
      </c>
      <c r="N2652" s="17" t="n">
        <v>590</v>
      </c>
      <c r="O2652" s="17" t="n">
        <v>24</v>
      </c>
      <c r="P2652" s="17" t="n">
        <v>0</v>
      </c>
      <c r="Q2652" s="17" t="n">
        <v>0</v>
      </c>
      <c r="R2652" s="17" t="n">
        <v>0</v>
      </c>
      <c r="S2652" s="17" t="n">
        <v>0</v>
      </c>
      <c r="T2652" s="17" t="n">
        <v>0</v>
      </c>
    </row>
    <row r="2653" customFormat="false" ht="15" hidden="false" customHeight="true" outlineLevel="0" collapsed="false">
      <c r="A2653" s="17" t="s">
        <v>231</v>
      </c>
      <c r="B2653" s="17" t="s">
        <v>156</v>
      </c>
      <c r="C2653" s="17" t="s">
        <v>134</v>
      </c>
      <c r="D2653" s="17" t="s">
        <v>135</v>
      </c>
      <c r="E2653" s="17" t="s">
        <v>243</v>
      </c>
      <c r="F2653" s="17" t="s">
        <v>7</v>
      </c>
      <c r="G2653" s="17" t="n">
        <v>1</v>
      </c>
      <c r="H2653" s="17" t="n">
        <v>1</v>
      </c>
      <c r="I2653" s="17" t="n">
        <v>1</v>
      </c>
      <c r="J2653" s="17" t="n">
        <v>1</v>
      </c>
      <c r="K2653" s="17" t="n">
        <v>1</v>
      </c>
      <c r="L2653" s="17" t="n">
        <v>210</v>
      </c>
      <c r="M2653" s="17" t="n">
        <v>259</v>
      </c>
      <c r="N2653" s="17" t="n">
        <v>386</v>
      </c>
      <c r="O2653" s="17" t="n">
        <v>132</v>
      </c>
      <c r="P2653" s="17" t="n">
        <v>0</v>
      </c>
      <c r="Q2653" s="17" t="n">
        <v>0</v>
      </c>
      <c r="R2653" s="17" t="n">
        <v>0</v>
      </c>
      <c r="S2653" s="17" t="n">
        <v>0</v>
      </c>
      <c r="T2653" s="17" t="n">
        <v>0</v>
      </c>
    </row>
    <row r="2654" customFormat="false" ht="15" hidden="false" customHeight="true" outlineLevel="0" collapsed="false">
      <c r="A2654" s="17" t="s">
        <v>231</v>
      </c>
      <c r="B2654" s="17" t="s">
        <v>156</v>
      </c>
      <c r="C2654" s="17" t="s">
        <v>134</v>
      </c>
      <c r="D2654" s="17" t="s">
        <v>135</v>
      </c>
      <c r="E2654" s="17" t="s">
        <v>243</v>
      </c>
      <c r="F2654" s="17" t="s">
        <v>140</v>
      </c>
      <c r="G2654" s="17" t="n">
        <v>1</v>
      </c>
      <c r="H2654" s="17" t="n">
        <v>0</v>
      </c>
      <c r="I2654" s="17" t="n">
        <v>1</v>
      </c>
      <c r="J2654" s="17" t="n">
        <v>0</v>
      </c>
      <c r="K2654" s="17" t="n">
        <v>1</v>
      </c>
      <c r="L2654" s="17" t="n">
        <v>2</v>
      </c>
      <c r="M2654" s="17" t="n">
        <v>0</v>
      </c>
      <c r="N2654" s="17" t="n">
        <v>9</v>
      </c>
      <c r="O2654" s="17" t="n">
        <v>0</v>
      </c>
      <c r="P2654" s="17" t="n">
        <v>0</v>
      </c>
      <c r="Q2654" s="17" t="n">
        <v>0</v>
      </c>
      <c r="R2654" s="17" t="n">
        <v>0</v>
      </c>
      <c r="S2654" s="17" t="n">
        <v>0</v>
      </c>
      <c r="T2654" s="17" t="n">
        <v>0</v>
      </c>
    </row>
    <row r="2655" customFormat="false" ht="15" hidden="false" customHeight="true" outlineLevel="0" collapsed="false">
      <c r="A2655" s="17" t="s">
        <v>231</v>
      </c>
      <c r="B2655" s="17" t="s">
        <v>156</v>
      </c>
      <c r="C2655" s="17" t="s">
        <v>134</v>
      </c>
      <c r="D2655" s="17" t="s">
        <v>135</v>
      </c>
      <c r="E2655" s="17" t="s">
        <v>243</v>
      </c>
      <c r="F2655" s="17" t="s">
        <v>144</v>
      </c>
      <c r="G2655" s="17" t="n">
        <v>1</v>
      </c>
      <c r="H2655" s="17" t="n">
        <v>1</v>
      </c>
      <c r="I2655" s="17" t="n">
        <v>0</v>
      </c>
      <c r="J2655" s="17" t="n">
        <v>0</v>
      </c>
      <c r="K2655" s="17" t="n">
        <v>1</v>
      </c>
      <c r="L2655" s="17" t="n">
        <v>142</v>
      </c>
      <c r="M2655" s="17" t="n">
        <v>6</v>
      </c>
      <c r="N2655" s="17" t="n">
        <v>0</v>
      </c>
      <c r="O2655" s="17" t="n">
        <v>0</v>
      </c>
      <c r="P2655" s="17" t="n">
        <v>0</v>
      </c>
      <c r="Q2655" s="17" t="n">
        <v>0</v>
      </c>
      <c r="R2655" s="17" t="n">
        <v>0</v>
      </c>
      <c r="S2655" s="17" t="n">
        <v>0</v>
      </c>
      <c r="T2655" s="17" t="n">
        <v>0</v>
      </c>
    </row>
    <row r="2656" customFormat="false" ht="15" hidden="false" customHeight="true" outlineLevel="0" collapsed="false">
      <c r="A2656" s="17" t="s">
        <v>231</v>
      </c>
      <c r="B2656" s="17" t="s">
        <v>156</v>
      </c>
      <c r="C2656" s="17" t="s">
        <v>134</v>
      </c>
      <c r="D2656" s="17" t="s">
        <v>135</v>
      </c>
      <c r="E2656" s="17" t="s">
        <v>243</v>
      </c>
      <c r="F2656" s="17" t="s">
        <v>150</v>
      </c>
      <c r="G2656" s="17" t="n">
        <v>1</v>
      </c>
      <c r="H2656" s="17" t="n">
        <v>1</v>
      </c>
      <c r="I2656" s="17" t="n">
        <v>1</v>
      </c>
      <c r="J2656" s="17" t="n">
        <v>1</v>
      </c>
      <c r="K2656" s="17" t="n">
        <v>1</v>
      </c>
      <c r="L2656" s="17" t="n">
        <v>23</v>
      </c>
      <c r="M2656" s="17" t="n">
        <v>117</v>
      </c>
      <c r="N2656" s="17" t="n">
        <v>229</v>
      </c>
      <c r="O2656" s="17" t="n">
        <v>78</v>
      </c>
      <c r="P2656" s="17" t="n">
        <v>0</v>
      </c>
      <c r="Q2656" s="17" t="n">
        <v>0</v>
      </c>
      <c r="R2656" s="17" t="n">
        <v>0</v>
      </c>
      <c r="S2656" s="17" t="n">
        <v>0</v>
      </c>
      <c r="T2656" s="17" t="n">
        <v>0</v>
      </c>
    </row>
    <row r="2657" customFormat="false" ht="15" hidden="false" customHeight="true" outlineLevel="0" collapsed="false">
      <c r="A2657" s="17" t="s">
        <v>231</v>
      </c>
      <c r="B2657" s="17" t="s">
        <v>156</v>
      </c>
      <c r="C2657" s="17" t="s">
        <v>134</v>
      </c>
      <c r="D2657" s="17" t="s">
        <v>135</v>
      </c>
      <c r="E2657" s="17" t="s">
        <v>243</v>
      </c>
      <c r="F2657" s="17" t="s">
        <v>158</v>
      </c>
      <c r="G2657" s="17" t="n">
        <v>1</v>
      </c>
      <c r="H2657" s="17" t="n">
        <v>1</v>
      </c>
      <c r="I2657" s="17" t="n">
        <v>1</v>
      </c>
      <c r="J2657" s="17" t="n">
        <v>1</v>
      </c>
      <c r="K2657" s="17" t="n">
        <v>1</v>
      </c>
      <c r="L2657" s="17" t="n">
        <v>43</v>
      </c>
      <c r="M2657" s="17" t="n">
        <v>136</v>
      </c>
      <c r="N2657" s="17" t="n">
        <v>148</v>
      </c>
      <c r="O2657" s="17" t="n">
        <v>54</v>
      </c>
      <c r="P2657" s="17" t="n">
        <v>0</v>
      </c>
      <c r="Q2657" s="17" t="n">
        <v>0</v>
      </c>
      <c r="R2657" s="17" t="n">
        <v>0</v>
      </c>
      <c r="S2657" s="17" t="n">
        <v>0</v>
      </c>
      <c r="T2657" s="17" t="n">
        <v>0</v>
      </c>
    </row>
    <row r="2658" customFormat="false" ht="15" hidden="false" customHeight="true" outlineLevel="0" collapsed="false">
      <c r="A2658" s="17" t="s">
        <v>231</v>
      </c>
      <c r="B2658" s="17" t="s">
        <v>156</v>
      </c>
      <c r="C2658" s="17" t="s">
        <v>134</v>
      </c>
      <c r="D2658" s="17" t="s">
        <v>135</v>
      </c>
      <c r="E2658" s="17" t="s">
        <v>139</v>
      </c>
      <c r="F2658" s="17" t="s">
        <v>7</v>
      </c>
      <c r="G2658" s="17" t="n">
        <v>3</v>
      </c>
      <c r="H2658" s="17" t="n">
        <v>1</v>
      </c>
      <c r="I2658" s="17" t="n">
        <v>6</v>
      </c>
      <c r="J2658" s="17" t="n">
        <v>6</v>
      </c>
      <c r="K2658" s="17" t="n">
        <v>7</v>
      </c>
      <c r="L2658" s="17" t="n">
        <v>573</v>
      </c>
      <c r="M2658" s="17" t="n">
        <v>841</v>
      </c>
      <c r="N2658" s="17" t="n">
        <v>280</v>
      </c>
      <c r="O2658" s="17" t="n">
        <v>484</v>
      </c>
      <c r="P2658" s="17" t="n">
        <v>0</v>
      </c>
      <c r="Q2658" s="17" t="n">
        <v>0</v>
      </c>
      <c r="R2658" s="17" t="n">
        <v>0</v>
      </c>
      <c r="S2658" s="17" t="n">
        <v>0</v>
      </c>
      <c r="T2658" s="17" t="n">
        <v>0</v>
      </c>
    </row>
    <row r="2659" customFormat="false" ht="15" hidden="false" customHeight="true" outlineLevel="0" collapsed="false">
      <c r="A2659" s="17" t="s">
        <v>231</v>
      </c>
      <c r="B2659" s="17" t="s">
        <v>156</v>
      </c>
      <c r="C2659" s="17" t="s">
        <v>134</v>
      </c>
      <c r="D2659" s="17" t="s">
        <v>135</v>
      </c>
      <c r="E2659" s="17" t="s">
        <v>139</v>
      </c>
      <c r="F2659" s="17" t="s">
        <v>140</v>
      </c>
      <c r="G2659" s="17" t="n">
        <v>1</v>
      </c>
      <c r="H2659" s="17" t="n">
        <v>0</v>
      </c>
      <c r="I2659" s="17" t="n">
        <v>3</v>
      </c>
      <c r="J2659" s="17" t="n">
        <v>2</v>
      </c>
      <c r="K2659" s="17" t="n">
        <v>4</v>
      </c>
      <c r="L2659" s="17" t="n">
        <v>18</v>
      </c>
      <c r="M2659" s="17" t="n">
        <v>0</v>
      </c>
      <c r="N2659" s="17" t="n">
        <v>23</v>
      </c>
      <c r="O2659" s="17" t="n">
        <v>149</v>
      </c>
      <c r="P2659" s="17" t="n">
        <v>0</v>
      </c>
      <c r="Q2659" s="17" t="n">
        <v>0</v>
      </c>
      <c r="R2659" s="17" t="n">
        <v>0</v>
      </c>
      <c r="S2659" s="17" t="n">
        <v>0</v>
      </c>
      <c r="T2659" s="17" t="n">
        <v>0</v>
      </c>
    </row>
    <row r="2660" customFormat="false" ht="15" hidden="false" customHeight="true" outlineLevel="0" collapsed="false">
      <c r="A2660" s="17" t="s">
        <v>231</v>
      </c>
      <c r="B2660" s="17" t="s">
        <v>156</v>
      </c>
      <c r="C2660" s="17" t="s">
        <v>134</v>
      </c>
      <c r="D2660" s="17" t="s">
        <v>135</v>
      </c>
      <c r="E2660" s="17" t="s">
        <v>139</v>
      </c>
      <c r="F2660" s="17" t="s">
        <v>144</v>
      </c>
      <c r="G2660" s="17" t="n">
        <v>2</v>
      </c>
      <c r="H2660" s="17" t="n">
        <v>0</v>
      </c>
      <c r="I2660" s="17" t="n">
        <v>2</v>
      </c>
      <c r="J2660" s="17" t="n">
        <v>3</v>
      </c>
      <c r="K2660" s="17" t="n">
        <v>4</v>
      </c>
      <c r="L2660" s="17" t="n">
        <v>230</v>
      </c>
      <c r="M2660" s="17" t="n">
        <v>0</v>
      </c>
      <c r="N2660" s="17" t="n">
        <v>59</v>
      </c>
      <c r="O2660" s="17" t="n">
        <v>88</v>
      </c>
      <c r="P2660" s="17" t="n">
        <v>0</v>
      </c>
      <c r="Q2660" s="17" t="n">
        <v>0</v>
      </c>
      <c r="R2660" s="17" t="n">
        <v>0</v>
      </c>
      <c r="S2660" s="17" t="n">
        <v>0</v>
      </c>
      <c r="T2660" s="17" t="n">
        <v>0</v>
      </c>
    </row>
    <row r="2661" customFormat="false" ht="15" hidden="false" customHeight="true" outlineLevel="0" collapsed="false">
      <c r="A2661" s="17" t="s">
        <v>231</v>
      </c>
      <c r="B2661" s="17" t="s">
        <v>156</v>
      </c>
      <c r="C2661" s="17" t="s">
        <v>134</v>
      </c>
      <c r="D2661" s="17" t="s">
        <v>135</v>
      </c>
      <c r="E2661" s="17" t="s">
        <v>139</v>
      </c>
      <c r="F2661" s="17" t="s">
        <v>150</v>
      </c>
      <c r="G2661" s="17" t="n">
        <v>3</v>
      </c>
      <c r="H2661" s="17" t="n">
        <v>1</v>
      </c>
      <c r="I2661" s="17" t="n">
        <v>5</v>
      </c>
      <c r="J2661" s="17" t="n">
        <v>3</v>
      </c>
      <c r="K2661" s="17" t="n">
        <v>6</v>
      </c>
      <c r="L2661" s="17" t="n">
        <v>325</v>
      </c>
      <c r="M2661" s="17" t="n">
        <v>838</v>
      </c>
      <c r="N2661" s="17" t="n">
        <v>99</v>
      </c>
      <c r="O2661" s="17" t="n">
        <v>93</v>
      </c>
      <c r="P2661" s="17" t="n">
        <v>0</v>
      </c>
      <c r="Q2661" s="17" t="n">
        <v>0</v>
      </c>
      <c r="R2661" s="17" t="n">
        <v>0</v>
      </c>
      <c r="S2661" s="17" t="n">
        <v>0</v>
      </c>
      <c r="T2661" s="17" t="n">
        <v>0</v>
      </c>
    </row>
    <row r="2662" customFormat="false" ht="15" hidden="false" customHeight="true" outlineLevel="0" collapsed="false">
      <c r="A2662" s="17" t="s">
        <v>231</v>
      </c>
      <c r="B2662" s="17" t="s">
        <v>156</v>
      </c>
      <c r="C2662" s="17" t="s">
        <v>134</v>
      </c>
      <c r="D2662" s="17" t="s">
        <v>135</v>
      </c>
      <c r="E2662" s="17" t="s">
        <v>139</v>
      </c>
      <c r="F2662" s="17" t="s">
        <v>158</v>
      </c>
      <c r="G2662" s="17" t="n">
        <v>0</v>
      </c>
      <c r="H2662" s="17" t="n">
        <v>1</v>
      </c>
      <c r="I2662" s="17" t="n">
        <v>2</v>
      </c>
      <c r="J2662" s="17" t="n">
        <v>4</v>
      </c>
      <c r="K2662" s="17" t="n">
        <v>4</v>
      </c>
      <c r="L2662" s="17" t="n">
        <v>0</v>
      </c>
      <c r="M2662" s="17" t="n">
        <v>3</v>
      </c>
      <c r="N2662" s="17" t="n">
        <v>99</v>
      </c>
      <c r="O2662" s="17" t="n">
        <v>154</v>
      </c>
      <c r="P2662" s="17" t="n">
        <v>0</v>
      </c>
      <c r="Q2662" s="17" t="n">
        <v>0</v>
      </c>
      <c r="R2662" s="17" t="n">
        <v>0</v>
      </c>
      <c r="S2662" s="17" t="n">
        <v>0</v>
      </c>
      <c r="T2662" s="17" t="n">
        <v>0</v>
      </c>
    </row>
    <row r="2663" customFormat="false" ht="15" hidden="false" customHeight="true" outlineLevel="0" collapsed="false">
      <c r="A2663" s="17" t="s">
        <v>231</v>
      </c>
      <c r="B2663" s="17" t="s">
        <v>156</v>
      </c>
      <c r="C2663" s="17" t="s">
        <v>134</v>
      </c>
      <c r="D2663" s="17" t="s">
        <v>14446</v>
      </c>
      <c r="E2663" s="17" t="s">
        <v>243</v>
      </c>
      <c r="F2663" s="17" t="s">
        <v>7</v>
      </c>
      <c r="G2663" s="17" t="n">
        <v>1</v>
      </c>
      <c r="H2663" s="17" t="n">
        <v>1</v>
      </c>
      <c r="I2663" s="17" t="n">
        <v>1</v>
      </c>
      <c r="J2663" s="17" t="n">
        <v>1</v>
      </c>
      <c r="K2663" s="17" t="n">
        <v>1</v>
      </c>
      <c r="L2663" s="17" t="n">
        <v>249</v>
      </c>
      <c r="M2663" s="17" t="n">
        <v>21</v>
      </c>
      <c r="N2663" s="17" t="n">
        <v>214</v>
      </c>
      <c r="O2663" s="17" t="n">
        <v>140</v>
      </c>
      <c r="P2663" s="17" t="n">
        <v>0</v>
      </c>
      <c r="Q2663" s="17" t="n">
        <v>0</v>
      </c>
      <c r="R2663" s="17" t="n">
        <v>0</v>
      </c>
      <c r="S2663" s="17" t="n">
        <v>0</v>
      </c>
      <c r="T2663" s="17" t="n">
        <v>0</v>
      </c>
    </row>
    <row r="2664" customFormat="false" ht="15" hidden="false" customHeight="true" outlineLevel="0" collapsed="false">
      <c r="A2664" s="17" t="s">
        <v>231</v>
      </c>
      <c r="B2664" s="17" t="s">
        <v>156</v>
      </c>
      <c r="C2664" s="17" t="s">
        <v>134</v>
      </c>
      <c r="D2664" s="17" t="s">
        <v>14446</v>
      </c>
      <c r="E2664" s="17" t="s">
        <v>243</v>
      </c>
      <c r="F2664" s="17" t="s">
        <v>140</v>
      </c>
      <c r="G2664" s="17" t="n">
        <v>0</v>
      </c>
      <c r="H2664" s="17" t="n">
        <v>0</v>
      </c>
      <c r="I2664" s="17" t="n">
        <v>0</v>
      </c>
      <c r="J2664" s="17" t="n">
        <v>1</v>
      </c>
      <c r="K2664" s="17" t="n">
        <v>1</v>
      </c>
      <c r="L2664" s="17" t="n">
        <v>0</v>
      </c>
      <c r="M2664" s="17" t="n">
        <v>0</v>
      </c>
      <c r="N2664" s="17" t="n">
        <v>0</v>
      </c>
      <c r="O2664" s="17" t="n">
        <v>2</v>
      </c>
      <c r="P2664" s="17" t="n">
        <v>0</v>
      </c>
      <c r="Q2664" s="17" t="n">
        <v>0</v>
      </c>
      <c r="R2664" s="17" t="n">
        <v>0</v>
      </c>
      <c r="S2664" s="17" t="n">
        <v>0</v>
      </c>
      <c r="T2664" s="17" t="n">
        <v>0</v>
      </c>
    </row>
    <row r="2665" customFormat="false" ht="15" hidden="false" customHeight="true" outlineLevel="0" collapsed="false">
      <c r="A2665" s="17" t="s">
        <v>231</v>
      </c>
      <c r="B2665" s="17" t="s">
        <v>156</v>
      </c>
      <c r="C2665" s="17" t="s">
        <v>134</v>
      </c>
      <c r="D2665" s="17" t="s">
        <v>14446</v>
      </c>
      <c r="E2665" s="17" t="s">
        <v>243</v>
      </c>
      <c r="F2665" s="17" t="s">
        <v>144</v>
      </c>
      <c r="G2665" s="17" t="n">
        <v>1</v>
      </c>
      <c r="H2665" s="17" t="n">
        <v>0</v>
      </c>
      <c r="I2665" s="17" t="n">
        <v>1</v>
      </c>
      <c r="J2665" s="17" t="n">
        <v>1</v>
      </c>
      <c r="K2665" s="17" t="n">
        <v>1</v>
      </c>
      <c r="L2665" s="17" t="n">
        <v>162</v>
      </c>
      <c r="M2665" s="17" t="n">
        <v>0</v>
      </c>
      <c r="N2665" s="17" t="n">
        <v>16</v>
      </c>
      <c r="O2665" s="17" t="n">
        <v>34</v>
      </c>
      <c r="P2665" s="17" t="n">
        <v>0</v>
      </c>
      <c r="Q2665" s="17" t="n">
        <v>0</v>
      </c>
      <c r="R2665" s="17" t="n">
        <v>0</v>
      </c>
      <c r="S2665" s="17" t="n">
        <v>0</v>
      </c>
      <c r="T2665" s="17" t="n">
        <v>0</v>
      </c>
    </row>
    <row r="2666" customFormat="false" ht="15" hidden="false" customHeight="true" outlineLevel="0" collapsed="false">
      <c r="A2666" s="17" t="s">
        <v>231</v>
      </c>
      <c r="B2666" s="17" t="s">
        <v>156</v>
      </c>
      <c r="C2666" s="17" t="s">
        <v>134</v>
      </c>
      <c r="D2666" s="17" t="s">
        <v>14446</v>
      </c>
      <c r="E2666" s="17" t="s">
        <v>243</v>
      </c>
      <c r="F2666" s="17" t="s">
        <v>150</v>
      </c>
      <c r="G2666" s="17" t="n">
        <v>1</v>
      </c>
      <c r="H2666" s="17" t="n">
        <v>1</v>
      </c>
      <c r="I2666" s="17" t="n">
        <v>1</v>
      </c>
      <c r="J2666" s="17" t="n">
        <v>1</v>
      </c>
      <c r="K2666" s="17" t="n">
        <v>1</v>
      </c>
      <c r="L2666" s="17" t="n">
        <v>57</v>
      </c>
      <c r="M2666" s="17" t="n">
        <v>15</v>
      </c>
      <c r="N2666" s="17" t="n">
        <v>57</v>
      </c>
      <c r="O2666" s="17" t="n">
        <v>51</v>
      </c>
      <c r="P2666" s="17" t="n">
        <v>0</v>
      </c>
      <c r="Q2666" s="17" t="n">
        <v>0</v>
      </c>
      <c r="R2666" s="17" t="n">
        <v>0</v>
      </c>
      <c r="S2666" s="17" t="n">
        <v>0</v>
      </c>
      <c r="T2666" s="17" t="n">
        <v>0</v>
      </c>
    </row>
    <row r="2667" customFormat="false" ht="15" hidden="false" customHeight="true" outlineLevel="0" collapsed="false">
      <c r="A2667" s="17" t="s">
        <v>231</v>
      </c>
      <c r="B2667" s="17" t="s">
        <v>156</v>
      </c>
      <c r="C2667" s="17" t="s">
        <v>134</v>
      </c>
      <c r="D2667" s="17" t="s">
        <v>14446</v>
      </c>
      <c r="E2667" s="17" t="s">
        <v>243</v>
      </c>
      <c r="F2667" s="17" t="s">
        <v>166</v>
      </c>
      <c r="G2667" s="17" t="n">
        <v>1</v>
      </c>
      <c r="H2667" s="17" t="n">
        <v>0</v>
      </c>
      <c r="I2667" s="17" t="n">
        <v>1</v>
      </c>
      <c r="J2667" s="17" t="n">
        <v>1</v>
      </c>
      <c r="K2667" s="17" t="n">
        <v>1</v>
      </c>
      <c r="L2667" s="17" t="n">
        <v>30</v>
      </c>
      <c r="M2667" s="17" t="n">
        <v>0</v>
      </c>
      <c r="N2667" s="17" t="n">
        <v>129</v>
      </c>
      <c r="O2667" s="17" t="n">
        <v>51</v>
      </c>
      <c r="P2667" s="17" t="n">
        <v>0</v>
      </c>
      <c r="Q2667" s="17" t="n">
        <v>0</v>
      </c>
      <c r="R2667" s="17" t="n">
        <v>0</v>
      </c>
      <c r="S2667" s="17" t="n">
        <v>0</v>
      </c>
      <c r="T2667" s="17" t="n">
        <v>0</v>
      </c>
    </row>
    <row r="2668" customFormat="false" ht="15" hidden="false" customHeight="true" outlineLevel="0" collapsed="false">
      <c r="A2668" s="17" t="s">
        <v>231</v>
      </c>
      <c r="B2668" s="17" t="s">
        <v>156</v>
      </c>
      <c r="C2668" s="17" t="s">
        <v>134</v>
      </c>
      <c r="D2668" s="17" t="s">
        <v>14446</v>
      </c>
      <c r="E2668" s="17" t="s">
        <v>243</v>
      </c>
      <c r="F2668" s="17" t="s">
        <v>158</v>
      </c>
      <c r="G2668" s="17" t="n">
        <v>0</v>
      </c>
      <c r="H2668" s="17" t="n">
        <v>0</v>
      </c>
      <c r="I2668" s="17" t="n">
        <v>1</v>
      </c>
      <c r="J2668" s="17" t="n">
        <v>1</v>
      </c>
      <c r="K2668" s="17" t="n">
        <v>1</v>
      </c>
      <c r="L2668" s="17" t="n">
        <v>0</v>
      </c>
      <c r="M2668" s="17" t="n">
        <v>0</v>
      </c>
      <c r="N2668" s="17" t="n">
        <v>4</v>
      </c>
      <c r="O2668" s="17" t="n">
        <v>1</v>
      </c>
      <c r="P2668" s="17" t="n">
        <v>0</v>
      </c>
      <c r="Q2668" s="17" t="n">
        <v>0</v>
      </c>
      <c r="R2668" s="17" t="n">
        <v>0</v>
      </c>
      <c r="S2668" s="17" t="n">
        <v>0</v>
      </c>
      <c r="T2668" s="17" t="n">
        <v>0</v>
      </c>
    </row>
    <row r="2669" customFormat="false" ht="15" hidden="false" customHeight="true" outlineLevel="0" collapsed="false">
      <c r="A2669" s="17" t="s">
        <v>231</v>
      </c>
      <c r="B2669" s="17" t="s">
        <v>156</v>
      </c>
      <c r="C2669" s="17" t="s">
        <v>134</v>
      </c>
      <c r="D2669" s="17" t="s">
        <v>14446</v>
      </c>
      <c r="E2669" s="17" t="s">
        <v>243</v>
      </c>
      <c r="F2669" s="17" t="s">
        <v>169</v>
      </c>
      <c r="G2669" s="17" t="n">
        <v>0</v>
      </c>
      <c r="H2669" s="17" t="n">
        <v>1</v>
      </c>
      <c r="I2669" s="17" t="n">
        <v>1</v>
      </c>
      <c r="J2669" s="17" t="n">
        <v>1</v>
      </c>
      <c r="K2669" s="17" t="n">
        <v>1</v>
      </c>
      <c r="L2669" s="17" t="n">
        <v>0</v>
      </c>
      <c r="M2669" s="17" t="n">
        <v>6</v>
      </c>
      <c r="N2669" s="17" t="n">
        <v>8</v>
      </c>
      <c r="O2669" s="17" t="n">
        <v>1</v>
      </c>
      <c r="P2669" s="17" t="n">
        <v>0</v>
      </c>
      <c r="Q2669" s="17" t="n">
        <v>0</v>
      </c>
      <c r="R2669" s="17" t="n">
        <v>0</v>
      </c>
      <c r="S2669" s="17" t="n">
        <v>0</v>
      </c>
      <c r="T2669" s="17" t="n">
        <v>0</v>
      </c>
    </row>
    <row r="2670" customFormat="false" ht="15" hidden="false" customHeight="true" outlineLevel="0" collapsed="false">
      <c r="A2670" s="17" t="s">
        <v>231</v>
      </c>
      <c r="B2670" s="17" t="s">
        <v>156</v>
      </c>
      <c r="C2670" s="17" t="s">
        <v>134</v>
      </c>
      <c r="D2670" s="17" t="s">
        <v>14446</v>
      </c>
      <c r="E2670" s="17" t="s">
        <v>139</v>
      </c>
      <c r="F2670" s="17" t="s">
        <v>7</v>
      </c>
      <c r="G2670" s="17" t="n">
        <v>1</v>
      </c>
      <c r="H2670" s="17" t="n">
        <v>0</v>
      </c>
      <c r="I2670" s="17" t="n">
        <v>1</v>
      </c>
      <c r="J2670" s="17" t="n">
        <v>0</v>
      </c>
      <c r="K2670" s="17" t="n">
        <v>1</v>
      </c>
      <c r="L2670" s="17" t="n">
        <v>12</v>
      </c>
      <c r="M2670" s="17" t="n">
        <v>0</v>
      </c>
      <c r="N2670" s="17" t="n">
        <v>20</v>
      </c>
      <c r="O2670" s="17" t="n">
        <v>0</v>
      </c>
      <c r="P2670" s="17" t="n">
        <v>0</v>
      </c>
      <c r="Q2670" s="17" t="n">
        <v>0</v>
      </c>
      <c r="R2670" s="17" t="n">
        <v>0</v>
      </c>
      <c r="S2670" s="17" t="n">
        <v>0</v>
      </c>
      <c r="T2670" s="17" t="n">
        <v>0</v>
      </c>
    </row>
    <row r="2671" customFormat="false" ht="15" hidden="false" customHeight="true" outlineLevel="0" collapsed="false">
      <c r="A2671" s="17" t="s">
        <v>231</v>
      </c>
      <c r="B2671" s="17" t="s">
        <v>156</v>
      </c>
      <c r="C2671" s="17" t="s">
        <v>134</v>
      </c>
      <c r="D2671" s="17" t="s">
        <v>14446</v>
      </c>
      <c r="E2671" s="17" t="s">
        <v>139</v>
      </c>
      <c r="F2671" s="17" t="s">
        <v>140</v>
      </c>
      <c r="G2671" s="17" t="n">
        <v>1</v>
      </c>
      <c r="H2671" s="17" t="n">
        <v>0</v>
      </c>
      <c r="I2671" s="17" t="n">
        <v>0</v>
      </c>
      <c r="J2671" s="17" t="n">
        <v>0</v>
      </c>
      <c r="K2671" s="17" t="n">
        <v>1</v>
      </c>
      <c r="L2671" s="17" t="n">
        <v>2</v>
      </c>
      <c r="M2671" s="17" t="n">
        <v>0</v>
      </c>
      <c r="N2671" s="17" t="n">
        <v>0</v>
      </c>
      <c r="O2671" s="17" t="n">
        <v>0</v>
      </c>
      <c r="P2671" s="17" t="n">
        <v>0</v>
      </c>
      <c r="Q2671" s="17" t="n">
        <v>0</v>
      </c>
      <c r="R2671" s="17" t="n">
        <v>0</v>
      </c>
      <c r="S2671" s="17" t="n">
        <v>0</v>
      </c>
      <c r="T2671" s="17" t="n">
        <v>0</v>
      </c>
    </row>
    <row r="2672" customFormat="false" ht="15" hidden="false" customHeight="true" outlineLevel="0" collapsed="false">
      <c r="A2672" s="17" t="s">
        <v>231</v>
      </c>
      <c r="B2672" s="17" t="s">
        <v>156</v>
      </c>
      <c r="C2672" s="17" t="s">
        <v>134</v>
      </c>
      <c r="D2672" s="17" t="s">
        <v>14446</v>
      </c>
      <c r="E2672" s="17" t="s">
        <v>139</v>
      </c>
      <c r="F2672" s="17" t="s">
        <v>144</v>
      </c>
      <c r="G2672" s="17" t="n">
        <v>1</v>
      </c>
      <c r="H2672" s="17" t="n">
        <v>0</v>
      </c>
      <c r="I2672" s="17" t="n">
        <v>0</v>
      </c>
      <c r="J2672" s="17" t="n">
        <v>0</v>
      </c>
      <c r="K2672" s="17" t="n">
        <v>1</v>
      </c>
      <c r="L2672" s="17" t="n">
        <v>10</v>
      </c>
      <c r="M2672" s="17" t="n">
        <v>0</v>
      </c>
      <c r="N2672" s="17" t="n">
        <v>0</v>
      </c>
      <c r="O2672" s="17" t="n">
        <v>0</v>
      </c>
      <c r="P2672" s="17" t="n">
        <v>0</v>
      </c>
      <c r="Q2672" s="17" t="n">
        <v>0</v>
      </c>
      <c r="R2672" s="17" t="n">
        <v>0</v>
      </c>
      <c r="S2672" s="17" t="n">
        <v>0</v>
      </c>
      <c r="T2672" s="17" t="n">
        <v>0</v>
      </c>
    </row>
    <row r="2673" customFormat="false" ht="15" hidden="false" customHeight="true" outlineLevel="0" collapsed="false">
      <c r="A2673" s="17" t="s">
        <v>231</v>
      </c>
      <c r="B2673" s="17" t="s">
        <v>156</v>
      </c>
      <c r="C2673" s="17" t="s">
        <v>134</v>
      </c>
      <c r="D2673" s="17" t="s">
        <v>14446</v>
      </c>
      <c r="E2673" s="17" t="s">
        <v>139</v>
      </c>
      <c r="F2673" s="17" t="s">
        <v>150</v>
      </c>
      <c r="G2673" s="17" t="n">
        <v>0</v>
      </c>
      <c r="H2673" s="17" t="n">
        <v>0</v>
      </c>
      <c r="I2673" s="17" t="n">
        <v>1</v>
      </c>
      <c r="J2673" s="17" t="n">
        <v>0</v>
      </c>
      <c r="K2673" s="17" t="n">
        <v>1</v>
      </c>
      <c r="L2673" s="17" t="n">
        <v>0</v>
      </c>
      <c r="M2673" s="17" t="n">
        <v>0</v>
      </c>
      <c r="N2673" s="17" t="n">
        <v>20</v>
      </c>
      <c r="O2673" s="17" t="n">
        <v>0</v>
      </c>
      <c r="P2673" s="17" t="n">
        <v>0</v>
      </c>
      <c r="Q2673" s="17" t="n">
        <v>0</v>
      </c>
      <c r="R2673" s="17" t="n">
        <v>0</v>
      </c>
      <c r="S2673" s="17" t="n">
        <v>0</v>
      </c>
      <c r="T2673" s="17" t="n">
        <v>0</v>
      </c>
    </row>
    <row r="2674" customFormat="false" ht="15" hidden="false" customHeight="true" outlineLevel="0" collapsed="false">
      <c r="A2674" s="17" t="s">
        <v>231</v>
      </c>
      <c r="B2674" s="17" t="s">
        <v>156</v>
      </c>
      <c r="C2674" s="17" t="s">
        <v>148</v>
      </c>
      <c r="D2674" s="17" t="s">
        <v>14443</v>
      </c>
      <c r="E2674" s="17" t="s">
        <v>139</v>
      </c>
      <c r="F2674" s="17" t="s">
        <v>7</v>
      </c>
      <c r="G2674" s="17" t="n">
        <v>22</v>
      </c>
      <c r="H2674" s="17" t="n">
        <v>17</v>
      </c>
      <c r="I2674" s="17" t="n">
        <v>17</v>
      </c>
      <c r="J2674" s="17" t="n">
        <v>10</v>
      </c>
      <c r="K2674" s="17" t="n">
        <v>42</v>
      </c>
      <c r="L2674" s="17" t="n">
        <v>493</v>
      </c>
      <c r="M2674" s="17" t="n">
        <v>1384</v>
      </c>
      <c r="N2674" s="17" t="n">
        <v>1201</v>
      </c>
      <c r="O2674" s="17" t="n">
        <v>195</v>
      </c>
      <c r="P2674" s="17" t="n">
        <v>0</v>
      </c>
      <c r="Q2674" s="17" t="n">
        <v>0</v>
      </c>
      <c r="R2674" s="17" t="n">
        <v>0</v>
      </c>
      <c r="S2674" s="17" t="n">
        <v>0</v>
      </c>
      <c r="T2674" s="17" t="n">
        <v>0</v>
      </c>
    </row>
    <row r="2675" customFormat="false" ht="15" hidden="false" customHeight="true" outlineLevel="0" collapsed="false">
      <c r="A2675" s="17" t="s">
        <v>231</v>
      </c>
      <c r="B2675" s="17" t="s">
        <v>156</v>
      </c>
      <c r="C2675" s="17" t="s">
        <v>148</v>
      </c>
      <c r="D2675" s="17" t="s">
        <v>14443</v>
      </c>
      <c r="E2675" s="17" t="s">
        <v>139</v>
      </c>
      <c r="F2675" s="17" t="s">
        <v>140</v>
      </c>
      <c r="G2675" s="17" t="n">
        <v>4</v>
      </c>
      <c r="H2675" s="17" t="n">
        <v>7</v>
      </c>
      <c r="I2675" s="17" t="n">
        <v>7</v>
      </c>
      <c r="J2675" s="17" t="n">
        <v>4</v>
      </c>
      <c r="K2675" s="17" t="n">
        <v>14</v>
      </c>
      <c r="L2675" s="17" t="n">
        <v>296</v>
      </c>
      <c r="M2675" s="17" t="n">
        <v>31</v>
      </c>
      <c r="N2675" s="17" t="n">
        <v>90</v>
      </c>
      <c r="O2675" s="17" t="n">
        <v>38</v>
      </c>
      <c r="P2675" s="17" t="n">
        <v>0</v>
      </c>
      <c r="Q2675" s="17" t="n">
        <v>0</v>
      </c>
      <c r="R2675" s="17" t="n">
        <v>0</v>
      </c>
      <c r="S2675" s="17" t="n">
        <v>0</v>
      </c>
      <c r="T2675" s="17" t="n">
        <v>0</v>
      </c>
    </row>
    <row r="2676" customFormat="false" ht="15" hidden="false" customHeight="true" outlineLevel="0" collapsed="false">
      <c r="A2676" s="17" t="s">
        <v>231</v>
      </c>
      <c r="B2676" s="17" t="s">
        <v>156</v>
      </c>
      <c r="C2676" s="17" t="s">
        <v>148</v>
      </c>
      <c r="D2676" s="17" t="s">
        <v>14443</v>
      </c>
      <c r="E2676" s="17" t="s">
        <v>139</v>
      </c>
      <c r="F2676" s="17" t="s">
        <v>144</v>
      </c>
      <c r="G2676" s="17" t="n">
        <v>4</v>
      </c>
      <c r="H2676" s="17" t="n">
        <v>3</v>
      </c>
      <c r="I2676" s="17" t="n">
        <v>0</v>
      </c>
      <c r="J2676" s="17" t="n">
        <v>0</v>
      </c>
      <c r="K2676" s="17" t="n">
        <v>5</v>
      </c>
      <c r="L2676" s="17" t="n">
        <v>30</v>
      </c>
      <c r="M2676" s="17" t="n">
        <v>4</v>
      </c>
      <c r="N2676" s="17" t="n">
        <v>0</v>
      </c>
      <c r="O2676" s="17" t="n">
        <v>0</v>
      </c>
      <c r="P2676" s="17" t="n">
        <v>0</v>
      </c>
      <c r="Q2676" s="17" t="n">
        <v>0</v>
      </c>
      <c r="R2676" s="17" t="n">
        <v>0</v>
      </c>
      <c r="S2676" s="17" t="n">
        <v>0</v>
      </c>
      <c r="T2676" s="17" t="n">
        <v>0</v>
      </c>
    </row>
    <row r="2677" customFormat="false" ht="15" hidden="false" customHeight="true" outlineLevel="0" collapsed="false">
      <c r="A2677" s="17" t="s">
        <v>231</v>
      </c>
      <c r="B2677" s="17" t="s">
        <v>156</v>
      </c>
      <c r="C2677" s="17" t="s">
        <v>148</v>
      </c>
      <c r="D2677" s="17" t="s">
        <v>14443</v>
      </c>
      <c r="E2677" s="17" t="s">
        <v>139</v>
      </c>
      <c r="F2677" s="17" t="s">
        <v>150</v>
      </c>
      <c r="G2677" s="17" t="n">
        <v>13</v>
      </c>
      <c r="H2677" s="17" t="n">
        <v>12</v>
      </c>
      <c r="I2677" s="17" t="n">
        <v>12</v>
      </c>
      <c r="J2677" s="17" t="n">
        <v>7</v>
      </c>
      <c r="K2677" s="17" t="n">
        <v>32</v>
      </c>
      <c r="L2677" s="17" t="n">
        <v>146</v>
      </c>
      <c r="M2677" s="17" t="n">
        <v>1331</v>
      </c>
      <c r="N2677" s="17" t="n">
        <v>950</v>
      </c>
      <c r="O2677" s="17" t="n">
        <v>111</v>
      </c>
      <c r="P2677" s="17" t="n">
        <v>0</v>
      </c>
      <c r="Q2677" s="17" t="n">
        <v>0</v>
      </c>
      <c r="R2677" s="17" t="n">
        <v>0</v>
      </c>
      <c r="S2677" s="17" t="n">
        <v>0</v>
      </c>
      <c r="T2677" s="17" t="n">
        <v>0</v>
      </c>
    </row>
    <row r="2678" customFormat="false" ht="15" hidden="false" customHeight="true" outlineLevel="0" collapsed="false">
      <c r="A2678" s="17" t="s">
        <v>231</v>
      </c>
      <c r="B2678" s="17" t="s">
        <v>156</v>
      </c>
      <c r="C2678" s="17" t="s">
        <v>148</v>
      </c>
      <c r="D2678" s="17" t="s">
        <v>14443</v>
      </c>
      <c r="E2678" s="17" t="s">
        <v>139</v>
      </c>
      <c r="F2678" s="17" t="s">
        <v>166</v>
      </c>
      <c r="G2678" s="17" t="n">
        <v>0</v>
      </c>
      <c r="H2678" s="17" t="n">
        <v>0</v>
      </c>
      <c r="I2678" s="17" t="n">
        <v>1</v>
      </c>
      <c r="J2678" s="17" t="n">
        <v>3</v>
      </c>
      <c r="K2678" s="17" t="n">
        <v>3</v>
      </c>
      <c r="L2678" s="17" t="n">
        <v>0</v>
      </c>
      <c r="M2678" s="17" t="n">
        <v>0</v>
      </c>
      <c r="N2678" s="17" t="n">
        <v>82</v>
      </c>
      <c r="O2678" s="17" t="n">
        <v>41</v>
      </c>
      <c r="P2678" s="17" t="n">
        <v>0</v>
      </c>
      <c r="Q2678" s="17" t="n">
        <v>0</v>
      </c>
      <c r="R2678" s="17" t="n">
        <v>0</v>
      </c>
      <c r="S2678" s="17" t="n">
        <v>0</v>
      </c>
      <c r="T2678" s="17" t="n">
        <v>0</v>
      </c>
    </row>
    <row r="2679" customFormat="false" ht="15" hidden="false" customHeight="true" outlineLevel="0" collapsed="false">
      <c r="A2679" s="17" t="s">
        <v>231</v>
      </c>
      <c r="B2679" s="17" t="s">
        <v>156</v>
      </c>
      <c r="C2679" s="17" t="s">
        <v>148</v>
      </c>
      <c r="D2679" s="17" t="s">
        <v>14443</v>
      </c>
      <c r="E2679" s="17" t="s">
        <v>139</v>
      </c>
      <c r="F2679" s="17" t="s">
        <v>158</v>
      </c>
      <c r="G2679" s="17" t="n">
        <v>6</v>
      </c>
      <c r="H2679" s="17" t="n">
        <v>5</v>
      </c>
      <c r="I2679" s="17" t="n">
        <v>8</v>
      </c>
      <c r="J2679" s="17" t="n">
        <v>0</v>
      </c>
      <c r="K2679" s="17" t="n">
        <v>15</v>
      </c>
      <c r="L2679" s="17" t="n">
        <v>21</v>
      </c>
      <c r="M2679" s="17" t="n">
        <v>18</v>
      </c>
      <c r="N2679" s="17" t="n">
        <v>79</v>
      </c>
      <c r="O2679" s="17" t="n">
        <v>0</v>
      </c>
      <c r="P2679" s="17" t="n">
        <v>0</v>
      </c>
      <c r="Q2679" s="17" t="n">
        <v>0</v>
      </c>
      <c r="R2679" s="17" t="n">
        <v>0</v>
      </c>
      <c r="S2679" s="17" t="n">
        <v>0</v>
      </c>
      <c r="T2679" s="17" t="n">
        <v>0</v>
      </c>
    </row>
    <row r="2680" customFormat="false" ht="15" hidden="false" customHeight="true" outlineLevel="0" collapsed="false">
      <c r="A2680" s="17" t="s">
        <v>231</v>
      </c>
      <c r="B2680" s="17" t="s">
        <v>156</v>
      </c>
      <c r="C2680" s="17" t="s">
        <v>148</v>
      </c>
      <c r="D2680" s="17" t="s">
        <v>14443</v>
      </c>
      <c r="E2680" s="17" t="s">
        <v>139</v>
      </c>
      <c r="F2680" s="17" t="s">
        <v>169</v>
      </c>
      <c r="G2680" s="17" t="n">
        <v>0</v>
      </c>
      <c r="H2680" s="17" t="n">
        <v>0</v>
      </c>
      <c r="I2680" s="17" t="n">
        <v>0</v>
      </c>
      <c r="J2680" s="17" t="n">
        <v>1</v>
      </c>
      <c r="K2680" s="17" t="n">
        <v>1</v>
      </c>
      <c r="L2680" s="17" t="n">
        <v>0</v>
      </c>
      <c r="M2680" s="17" t="n">
        <v>0</v>
      </c>
      <c r="N2680" s="17" t="n">
        <v>0</v>
      </c>
      <c r="O2680" s="17" t="n">
        <v>5</v>
      </c>
      <c r="P2680" s="17" t="n">
        <v>0</v>
      </c>
      <c r="Q2680" s="17" t="n">
        <v>0</v>
      </c>
      <c r="R2680" s="17" t="n">
        <v>0</v>
      </c>
      <c r="S2680" s="17" t="n">
        <v>0</v>
      </c>
      <c r="T2680" s="17" t="n">
        <v>0</v>
      </c>
    </row>
    <row r="2681" customFormat="false" ht="15" hidden="false" customHeight="true" outlineLevel="0" collapsed="false">
      <c r="A2681" s="17" t="s">
        <v>231</v>
      </c>
      <c r="B2681" s="17" t="s">
        <v>156</v>
      </c>
      <c r="C2681" s="17" t="s">
        <v>217</v>
      </c>
      <c r="D2681" s="17" t="s">
        <v>235</v>
      </c>
      <c r="E2681" s="17" t="s">
        <v>243</v>
      </c>
      <c r="F2681" s="17" t="s">
        <v>7</v>
      </c>
      <c r="G2681" s="17" t="n">
        <v>6</v>
      </c>
      <c r="H2681" s="17" t="n">
        <v>7</v>
      </c>
      <c r="I2681" s="17" t="n">
        <v>7</v>
      </c>
      <c r="J2681" s="17" t="n">
        <v>6</v>
      </c>
      <c r="K2681" s="17" t="n">
        <v>7</v>
      </c>
      <c r="L2681" s="17" t="n">
        <v>765</v>
      </c>
      <c r="M2681" s="17" t="n">
        <v>828</v>
      </c>
      <c r="N2681" s="17" t="n">
        <v>458</v>
      </c>
      <c r="O2681" s="17" t="n">
        <v>87</v>
      </c>
      <c r="P2681" s="17" t="n">
        <v>0</v>
      </c>
      <c r="Q2681" s="17" t="n">
        <v>0</v>
      </c>
      <c r="R2681" s="17" t="n">
        <v>0</v>
      </c>
      <c r="S2681" s="17" t="n">
        <v>0</v>
      </c>
      <c r="T2681" s="17" t="n">
        <v>0</v>
      </c>
    </row>
    <row r="2682" customFormat="false" ht="15" hidden="false" customHeight="true" outlineLevel="0" collapsed="false">
      <c r="A2682" s="17" t="s">
        <v>231</v>
      </c>
      <c r="B2682" s="17" t="s">
        <v>156</v>
      </c>
      <c r="C2682" s="17" t="s">
        <v>217</v>
      </c>
      <c r="D2682" s="17" t="s">
        <v>235</v>
      </c>
      <c r="E2682" s="17" t="s">
        <v>243</v>
      </c>
      <c r="F2682" s="17" t="s">
        <v>140</v>
      </c>
      <c r="G2682" s="17" t="n">
        <v>6</v>
      </c>
      <c r="H2682" s="17" t="n">
        <v>4</v>
      </c>
      <c r="I2682" s="17" t="n">
        <v>6</v>
      </c>
      <c r="J2682" s="17" t="n">
        <v>2</v>
      </c>
      <c r="K2682" s="17" t="n">
        <v>7</v>
      </c>
      <c r="L2682" s="17" t="n">
        <v>330</v>
      </c>
      <c r="M2682" s="17" t="n">
        <v>300</v>
      </c>
      <c r="N2682" s="17" t="n">
        <v>174</v>
      </c>
      <c r="O2682" s="17" t="n">
        <v>24</v>
      </c>
      <c r="P2682" s="17" t="n">
        <v>0</v>
      </c>
      <c r="Q2682" s="17" t="n">
        <v>0</v>
      </c>
      <c r="R2682" s="17" t="n">
        <v>0</v>
      </c>
      <c r="S2682" s="17" t="n">
        <v>0</v>
      </c>
      <c r="T2682" s="17" t="n">
        <v>0</v>
      </c>
    </row>
    <row r="2683" customFormat="false" ht="15" hidden="false" customHeight="true" outlineLevel="0" collapsed="false">
      <c r="A2683" s="17" t="s">
        <v>231</v>
      </c>
      <c r="B2683" s="17" t="s">
        <v>156</v>
      </c>
      <c r="C2683" s="17" t="s">
        <v>217</v>
      </c>
      <c r="D2683" s="17" t="s">
        <v>235</v>
      </c>
      <c r="E2683" s="17" t="s">
        <v>243</v>
      </c>
      <c r="F2683" s="17" t="s">
        <v>144</v>
      </c>
      <c r="G2683" s="17" t="n">
        <v>1</v>
      </c>
      <c r="H2683" s="17" t="n">
        <v>3</v>
      </c>
      <c r="I2683" s="17" t="n">
        <v>1</v>
      </c>
      <c r="J2683" s="17" t="n">
        <v>0</v>
      </c>
      <c r="K2683" s="17" t="n">
        <v>4</v>
      </c>
      <c r="L2683" s="17" t="n">
        <v>8</v>
      </c>
      <c r="M2683" s="17" t="n">
        <v>6</v>
      </c>
      <c r="N2683" s="17" t="n">
        <v>2</v>
      </c>
      <c r="O2683" s="17" t="n">
        <v>0</v>
      </c>
      <c r="P2683" s="17" t="n">
        <v>0</v>
      </c>
      <c r="Q2683" s="17" t="n">
        <v>0</v>
      </c>
      <c r="R2683" s="17" t="n">
        <v>0</v>
      </c>
      <c r="S2683" s="17" t="n">
        <v>0</v>
      </c>
      <c r="T2683" s="17" t="n">
        <v>0</v>
      </c>
    </row>
    <row r="2684" customFormat="false" ht="15" hidden="false" customHeight="true" outlineLevel="0" collapsed="false">
      <c r="A2684" s="17" t="s">
        <v>231</v>
      </c>
      <c r="B2684" s="17" t="s">
        <v>156</v>
      </c>
      <c r="C2684" s="17" t="s">
        <v>217</v>
      </c>
      <c r="D2684" s="17" t="s">
        <v>235</v>
      </c>
      <c r="E2684" s="17" t="s">
        <v>243</v>
      </c>
      <c r="F2684" s="17" t="s">
        <v>150</v>
      </c>
      <c r="G2684" s="17" t="n">
        <v>6</v>
      </c>
      <c r="H2684" s="17" t="n">
        <v>7</v>
      </c>
      <c r="I2684" s="17" t="n">
        <v>7</v>
      </c>
      <c r="J2684" s="17" t="n">
        <v>6</v>
      </c>
      <c r="K2684" s="17" t="n">
        <v>7</v>
      </c>
      <c r="L2684" s="17" t="n">
        <v>371</v>
      </c>
      <c r="M2684" s="17" t="n">
        <v>464</v>
      </c>
      <c r="N2684" s="17" t="n">
        <v>210</v>
      </c>
      <c r="O2684" s="17" t="n">
        <v>43</v>
      </c>
      <c r="P2684" s="17" t="n">
        <v>0</v>
      </c>
      <c r="Q2684" s="17" t="n">
        <v>0</v>
      </c>
      <c r="R2684" s="17" t="n">
        <v>0</v>
      </c>
      <c r="S2684" s="17" t="n">
        <v>0</v>
      </c>
      <c r="T2684" s="17" t="n">
        <v>0</v>
      </c>
    </row>
    <row r="2685" customFormat="false" ht="15" hidden="false" customHeight="true" outlineLevel="0" collapsed="false">
      <c r="A2685" s="17" t="s">
        <v>231</v>
      </c>
      <c r="B2685" s="17" t="s">
        <v>156</v>
      </c>
      <c r="C2685" s="17" t="s">
        <v>217</v>
      </c>
      <c r="D2685" s="17" t="s">
        <v>235</v>
      </c>
      <c r="E2685" s="17" t="s">
        <v>243</v>
      </c>
      <c r="F2685" s="17" t="s">
        <v>166</v>
      </c>
      <c r="G2685" s="17" t="n">
        <v>2</v>
      </c>
      <c r="H2685" s="17" t="n">
        <v>1</v>
      </c>
      <c r="I2685" s="17" t="n">
        <v>1</v>
      </c>
      <c r="J2685" s="17" t="n">
        <v>1</v>
      </c>
      <c r="K2685" s="17" t="n">
        <v>4</v>
      </c>
      <c r="L2685" s="17" t="n">
        <v>2</v>
      </c>
      <c r="M2685" s="17" t="n">
        <v>14</v>
      </c>
      <c r="N2685" s="17" t="n">
        <v>2</v>
      </c>
      <c r="O2685" s="17" t="n">
        <v>1</v>
      </c>
      <c r="P2685" s="17" t="n">
        <v>0</v>
      </c>
      <c r="Q2685" s="17" t="n">
        <v>0</v>
      </c>
      <c r="R2685" s="17" t="n">
        <v>0</v>
      </c>
      <c r="S2685" s="17" t="n">
        <v>0</v>
      </c>
      <c r="T2685" s="17" t="n">
        <v>0</v>
      </c>
    </row>
    <row r="2686" customFormat="false" ht="15" hidden="false" customHeight="true" outlineLevel="0" collapsed="false">
      <c r="A2686" s="17" t="s">
        <v>231</v>
      </c>
      <c r="B2686" s="17" t="s">
        <v>156</v>
      </c>
      <c r="C2686" s="17" t="s">
        <v>217</v>
      </c>
      <c r="D2686" s="17" t="s">
        <v>235</v>
      </c>
      <c r="E2686" s="17" t="s">
        <v>243</v>
      </c>
      <c r="F2686" s="17" t="s">
        <v>158</v>
      </c>
      <c r="G2686" s="17" t="n">
        <v>6</v>
      </c>
      <c r="H2686" s="17" t="n">
        <v>6</v>
      </c>
      <c r="I2686" s="17" t="n">
        <v>7</v>
      </c>
      <c r="J2686" s="17" t="n">
        <v>3</v>
      </c>
      <c r="K2686" s="17" t="n">
        <v>7</v>
      </c>
      <c r="L2686" s="17" t="n">
        <v>54</v>
      </c>
      <c r="M2686" s="17" t="n">
        <v>39</v>
      </c>
      <c r="N2686" s="17" t="n">
        <v>70</v>
      </c>
      <c r="O2686" s="17" t="n">
        <v>19</v>
      </c>
      <c r="P2686" s="17" t="n">
        <v>0</v>
      </c>
      <c r="Q2686" s="17" t="n">
        <v>0</v>
      </c>
      <c r="R2686" s="17" t="n">
        <v>0</v>
      </c>
      <c r="S2686" s="17" t="n">
        <v>0</v>
      </c>
      <c r="T2686" s="17" t="n">
        <v>0</v>
      </c>
    </row>
    <row r="2687" customFormat="false" ht="15" hidden="false" customHeight="true" outlineLevel="0" collapsed="false">
      <c r="A2687" s="17" t="s">
        <v>231</v>
      </c>
      <c r="B2687" s="17" t="s">
        <v>156</v>
      </c>
      <c r="C2687" s="17" t="s">
        <v>217</v>
      </c>
      <c r="D2687" s="17" t="s">
        <v>235</v>
      </c>
      <c r="E2687" s="17" t="s">
        <v>243</v>
      </c>
      <c r="F2687" s="17" t="s">
        <v>169</v>
      </c>
      <c r="G2687" s="17" t="n">
        <v>1</v>
      </c>
      <c r="H2687" s="17" t="n">
        <v>1</v>
      </c>
      <c r="I2687" s="17" t="n">
        <v>0</v>
      </c>
      <c r="J2687" s="17" t="n">
        <v>0</v>
      </c>
      <c r="K2687" s="17" t="n">
        <v>2</v>
      </c>
      <c r="L2687" s="17" t="n">
        <v>0</v>
      </c>
      <c r="M2687" s="17" t="n">
        <v>5</v>
      </c>
      <c r="N2687" s="17" t="n">
        <v>0</v>
      </c>
      <c r="O2687" s="17" t="n">
        <v>0</v>
      </c>
      <c r="P2687" s="17" t="n">
        <v>0</v>
      </c>
      <c r="Q2687" s="17" t="n">
        <v>0</v>
      </c>
      <c r="R2687" s="17" t="n">
        <v>0</v>
      </c>
      <c r="S2687" s="17" t="n">
        <v>0</v>
      </c>
      <c r="T2687" s="17" t="n">
        <v>0</v>
      </c>
    </row>
    <row r="2688" customFormat="false" ht="15" hidden="false" customHeight="true" outlineLevel="0" collapsed="false">
      <c r="A2688" s="17" t="s">
        <v>231</v>
      </c>
      <c r="B2688" s="17" t="s">
        <v>156</v>
      </c>
      <c r="C2688" s="17" t="s">
        <v>217</v>
      </c>
      <c r="D2688" s="17" t="s">
        <v>235</v>
      </c>
      <c r="E2688" s="17" t="s">
        <v>139</v>
      </c>
      <c r="F2688" s="17" t="s">
        <v>7</v>
      </c>
      <c r="G2688" s="17" t="n">
        <v>14</v>
      </c>
      <c r="H2688" s="17" t="n">
        <v>17</v>
      </c>
      <c r="I2688" s="17" t="n">
        <v>11</v>
      </c>
      <c r="J2688" s="17" t="n">
        <v>9</v>
      </c>
      <c r="K2688" s="17" t="n">
        <v>25</v>
      </c>
      <c r="L2688" s="17" t="n">
        <v>322</v>
      </c>
      <c r="M2688" s="17" t="n">
        <v>226</v>
      </c>
      <c r="N2688" s="17" t="n">
        <v>246</v>
      </c>
      <c r="O2688" s="17" t="n">
        <v>55</v>
      </c>
      <c r="P2688" s="17" t="n">
        <v>0</v>
      </c>
      <c r="Q2688" s="17" t="n">
        <v>0</v>
      </c>
      <c r="R2688" s="17" t="n">
        <v>0</v>
      </c>
      <c r="S2688" s="17" t="n">
        <v>0</v>
      </c>
      <c r="T2688" s="17" t="n">
        <v>0</v>
      </c>
    </row>
    <row r="2689" customFormat="false" ht="15" hidden="false" customHeight="true" outlineLevel="0" collapsed="false">
      <c r="A2689" s="17" t="s">
        <v>231</v>
      </c>
      <c r="B2689" s="17" t="s">
        <v>156</v>
      </c>
      <c r="C2689" s="17" t="s">
        <v>217</v>
      </c>
      <c r="D2689" s="17" t="s">
        <v>235</v>
      </c>
      <c r="E2689" s="17" t="s">
        <v>139</v>
      </c>
      <c r="F2689" s="17" t="s">
        <v>140</v>
      </c>
      <c r="G2689" s="17" t="n">
        <v>6</v>
      </c>
      <c r="H2689" s="17" t="n">
        <v>5</v>
      </c>
      <c r="I2689" s="17" t="n">
        <v>6</v>
      </c>
      <c r="J2689" s="17" t="n">
        <v>1</v>
      </c>
      <c r="K2689" s="17" t="n">
        <v>11</v>
      </c>
      <c r="L2689" s="17" t="n">
        <v>112</v>
      </c>
      <c r="M2689" s="17" t="n">
        <v>38</v>
      </c>
      <c r="N2689" s="17" t="n">
        <v>88</v>
      </c>
      <c r="O2689" s="17" t="n">
        <v>1</v>
      </c>
      <c r="P2689" s="17" t="n">
        <v>0</v>
      </c>
      <c r="Q2689" s="17" t="n">
        <v>0</v>
      </c>
      <c r="R2689" s="17" t="n">
        <v>0</v>
      </c>
      <c r="S2689" s="17" t="n">
        <v>0</v>
      </c>
      <c r="T2689" s="17" t="n">
        <v>0</v>
      </c>
    </row>
    <row r="2690" customFormat="false" ht="15" hidden="false" customHeight="true" outlineLevel="0" collapsed="false">
      <c r="A2690" s="17" t="s">
        <v>231</v>
      </c>
      <c r="B2690" s="17" t="s">
        <v>156</v>
      </c>
      <c r="C2690" s="17" t="s">
        <v>217</v>
      </c>
      <c r="D2690" s="17" t="s">
        <v>235</v>
      </c>
      <c r="E2690" s="17" t="s">
        <v>139</v>
      </c>
      <c r="F2690" s="17" t="s">
        <v>144</v>
      </c>
      <c r="G2690" s="17" t="n">
        <v>2</v>
      </c>
      <c r="H2690" s="17" t="n">
        <v>1</v>
      </c>
      <c r="I2690" s="17" t="n">
        <v>1</v>
      </c>
      <c r="J2690" s="17" t="n">
        <v>0</v>
      </c>
      <c r="K2690" s="17" t="n">
        <v>2</v>
      </c>
      <c r="L2690" s="17" t="n">
        <v>3</v>
      </c>
      <c r="M2690" s="17" t="n">
        <v>1</v>
      </c>
      <c r="N2690" s="17" t="n">
        <v>3</v>
      </c>
      <c r="O2690" s="17" t="n">
        <v>0</v>
      </c>
      <c r="P2690" s="17" t="n">
        <v>0</v>
      </c>
      <c r="Q2690" s="17" t="n">
        <v>0</v>
      </c>
      <c r="R2690" s="17" t="n">
        <v>0</v>
      </c>
      <c r="S2690" s="17" t="n">
        <v>0</v>
      </c>
      <c r="T2690" s="17" t="n">
        <v>0</v>
      </c>
    </row>
    <row r="2691" customFormat="false" ht="15" hidden="false" customHeight="true" outlineLevel="0" collapsed="false">
      <c r="A2691" s="17" t="s">
        <v>231</v>
      </c>
      <c r="B2691" s="17" t="s">
        <v>156</v>
      </c>
      <c r="C2691" s="17" t="s">
        <v>217</v>
      </c>
      <c r="D2691" s="17" t="s">
        <v>235</v>
      </c>
      <c r="E2691" s="17" t="s">
        <v>139</v>
      </c>
      <c r="F2691" s="17" t="s">
        <v>150</v>
      </c>
      <c r="G2691" s="17" t="n">
        <v>12</v>
      </c>
      <c r="H2691" s="17" t="n">
        <v>16</v>
      </c>
      <c r="I2691" s="17" t="n">
        <v>9</v>
      </c>
      <c r="J2691" s="17" t="n">
        <v>8</v>
      </c>
      <c r="K2691" s="17" t="n">
        <v>23</v>
      </c>
      <c r="L2691" s="17" t="n">
        <v>129</v>
      </c>
      <c r="M2691" s="17" t="n">
        <v>145</v>
      </c>
      <c r="N2691" s="17" t="n">
        <v>83</v>
      </c>
      <c r="O2691" s="17" t="n">
        <v>46</v>
      </c>
      <c r="P2691" s="17" t="n">
        <v>0</v>
      </c>
      <c r="Q2691" s="17" t="n">
        <v>0</v>
      </c>
      <c r="R2691" s="17" t="n">
        <v>0</v>
      </c>
      <c r="S2691" s="17" t="n">
        <v>0</v>
      </c>
      <c r="T2691" s="17" t="n">
        <v>0</v>
      </c>
    </row>
    <row r="2692" customFormat="false" ht="15" hidden="false" customHeight="true" outlineLevel="0" collapsed="false">
      <c r="A2692" s="17" t="s">
        <v>231</v>
      </c>
      <c r="B2692" s="17" t="s">
        <v>156</v>
      </c>
      <c r="C2692" s="17" t="s">
        <v>217</v>
      </c>
      <c r="D2692" s="17" t="s">
        <v>235</v>
      </c>
      <c r="E2692" s="17" t="s">
        <v>139</v>
      </c>
      <c r="F2692" s="17" t="s">
        <v>166</v>
      </c>
      <c r="G2692" s="17" t="n">
        <v>0</v>
      </c>
      <c r="H2692" s="17" t="n">
        <v>0</v>
      </c>
      <c r="I2692" s="17" t="n">
        <v>1</v>
      </c>
      <c r="J2692" s="17" t="n">
        <v>0</v>
      </c>
      <c r="K2692" s="17" t="n">
        <v>1</v>
      </c>
      <c r="L2692" s="17" t="n">
        <v>0</v>
      </c>
      <c r="M2692" s="17" t="n">
        <v>0</v>
      </c>
      <c r="N2692" s="17" t="n">
        <v>2</v>
      </c>
      <c r="O2692" s="17" t="n">
        <v>0</v>
      </c>
      <c r="P2692" s="17" t="n">
        <v>0</v>
      </c>
      <c r="Q2692" s="17" t="n">
        <v>0</v>
      </c>
      <c r="R2692" s="17" t="n">
        <v>0</v>
      </c>
      <c r="S2692" s="17" t="n">
        <v>0</v>
      </c>
      <c r="T2692" s="17" t="n">
        <v>0</v>
      </c>
    </row>
    <row r="2693" customFormat="false" ht="15" hidden="false" customHeight="true" outlineLevel="0" collapsed="false">
      <c r="A2693" s="17" t="s">
        <v>231</v>
      </c>
      <c r="B2693" s="17" t="s">
        <v>156</v>
      </c>
      <c r="C2693" s="17" t="s">
        <v>217</v>
      </c>
      <c r="D2693" s="17" t="s">
        <v>235</v>
      </c>
      <c r="E2693" s="17" t="s">
        <v>139</v>
      </c>
      <c r="F2693" s="17" t="s">
        <v>158</v>
      </c>
      <c r="G2693" s="17" t="n">
        <v>7</v>
      </c>
      <c r="H2693" s="17" t="n">
        <v>6</v>
      </c>
      <c r="I2693" s="17" t="n">
        <v>6</v>
      </c>
      <c r="J2693" s="17" t="n">
        <v>2</v>
      </c>
      <c r="K2693" s="17" t="n">
        <v>14</v>
      </c>
      <c r="L2693" s="17" t="n">
        <v>77</v>
      </c>
      <c r="M2693" s="17" t="n">
        <v>41</v>
      </c>
      <c r="N2693" s="17" t="n">
        <v>66</v>
      </c>
      <c r="O2693" s="17" t="n">
        <v>8</v>
      </c>
      <c r="P2693" s="17" t="n">
        <v>0</v>
      </c>
      <c r="Q2693" s="17" t="n">
        <v>0</v>
      </c>
      <c r="R2693" s="17" t="n">
        <v>0</v>
      </c>
      <c r="S2693" s="17" t="n">
        <v>0</v>
      </c>
      <c r="T2693" s="17" t="n">
        <v>0</v>
      </c>
    </row>
    <row r="2694" customFormat="false" ht="15" hidden="false" customHeight="true" outlineLevel="0" collapsed="false">
      <c r="A2694" s="17" t="s">
        <v>231</v>
      </c>
      <c r="B2694" s="17" t="s">
        <v>156</v>
      </c>
      <c r="C2694" s="17" t="s">
        <v>217</v>
      </c>
      <c r="D2694" s="17" t="s">
        <v>235</v>
      </c>
      <c r="E2694" s="17" t="s">
        <v>139</v>
      </c>
      <c r="F2694" s="17" t="s">
        <v>169</v>
      </c>
      <c r="G2694" s="17" t="n">
        <v>1</v>
      </c>
      <c r="H2694" s="17" t="n">
        <v>1</v>
      </c>
      <c r="I2694" s="17" t="n">
        <v>2</v>
      </c>
      <c r="J2694" s="17" t="n">
        <v>0</v>
      </c>
      <c r="K2694" s="17" t="n">
        <v>3</v>
      </c>
      <c r="L2694" s="17" t="n">
        <v>1</v>
      </c>
      <c r="M2694" s="17" t="n">
        <v>1</v>
      </c>
      <c r="N2694" s="17" t="n">
        <v>4</v>
      </c>
      <c r="O2694" s="17" t="n">
        <v>0</v>
      </c>
      <c r="P2694" s="17" t="n">
        <v>0</v>
      </c>
      <c r="Q2694" s="17" t="n">
        <v>0</v>
      </c>
      <c r="R2694" s="17" t="n">
        <v>0</v>
      </c>
      <c r="S2694" s="17" t="n">
        <v>0</v>
      </c>
      <c r="T2694" s="17" t="n">
        <v>0</v>
      </c>
    </row>
    <row r="2695" customFormat="false" ht="15" hidden="false" customHeight="true" outlineLevel="0" collapsed="false">
      <c r="A2695" s="17" t="s">
        <v>231</v>
      </c>
      <c r="B2695" s="17" t="s">
        <v>156</v>
      </c>
      <c r="C2695" s="17" t="s">
        <v>217</v>
      </c>
      <c r="D2695" s="17" t="s">
        <v>218</v>
      </c>
      <c r="E2695" s="17" t="s">
        <v>243</v>
      </c>
      <c r="F2695" s="17" t="s">
        <v>7</v>
      </c>
      <c r="G2695" s="17" t="n">
        <v>5</v>
      </c>
      <c r="H2695" s="17" t="n">
        <v>5</v>
      </c>
      <c r="I2695" s="17" t="n">
        <v>5</v>
      </c>
      <c r="J2695" s="17" t="n">
        <v>5</v>
      </c>
      <c r="K2695" s="17" t="n">
        <v>5</v>
      </c>
      <c r="L2695" s="17" t="n">
        <v>1101</v>
      </c>
      <c r="M2695" s="17" t="n">
        <v>884</v>
      </c>
      <c r="N2695" s="17" t="n">
        <v>525</v>
      </c>
      <c r="O2695" s="17" t="n">
        <v>299</v>
      </c>
      <c r="P2695" s="17" t="n">
        <v>0</v>
      </c>
      <c r="Q2695" s="17" t="n">
        <v>0</v>
      </c>
      <c r="R2695" s="17" t="n">
        <v>0</v>
      </c>
      <c r="S2695" s="17" t="n">
        <v>0</v>
      </c>
      <c r="T2695" s="17" t="n">
        <v>0</v>
      </c>
    </row>
    <row r="2696" customFormat="false" ht="15" hidden="false" customHeight="true" outlineLevel="0" collapsed="false">
      <c r="A2696" s="17" t="s">
        <v>231</v>
      </c>
      <c r="B2696" s="17" t="s">
        <v>156</v>
      </c>
      <c r="C2696" s="17" t="s">
        <v>217</v>
      </c>
      <c r="D2696" s="17" t="s">
        <v>218</v>
      </c>
      <c r="E2696" s="17" t="s">
        <v>243</v>
      </c>
      <c r="F2696" s="17" t="s">
        <v>140</v>
      </c>
      <c r="G2696" s="17" t="n">
        <v>4</v>
      </c>
      <c r="H2696" s="17" t="n">
        <v>5</v>
      </c>
      <c r="I2696" s="17" t="n">
        <v>4</v>
      </c>
      <c r="J2696" s="17" t="n">
        <v>5</v>
      </c>
      <c r="K2696" s="17" t="n">
        <v>5</v>
      </c>
      <c r="L2696" s="17" t="n">
        <v>121</v>
      </c>
      <c r="M2696" s="17" t="n">
        <v>130</v>
      </c>
      <c r="N2696" s="17" t="n">
        <v>94</v>
      </c>
      <c r="O2696" s="17" t="n">
        <v>49</v>
      </c>
      <c r="P2696" s="17" t="n">
        <v>0</v>
      </c>
      <c r="Q2696" s="17" t="n">
        <v>0</v>
      </c>
      <c r="R2696" s="17" t="n">
        <v>0</v>
      </c>
      <c r="S2696" s="17" t="n">
        <v>0</v>
      </c>
      <c r="T2696" s="17" t="n">
        <v>0</v>
      </c>
    </row>
    <row r="2697" customFormat="false" ht="15" hidden="false" customHeight="true" outlineLevel="0" collapsed="false">
      <c r="A2697" s="17" t="s">
        <v>231</v>
      </c>
      <c r="B2697" s="17" t="s">
        <v>156</v>
      </c>
      <c r="C2697" s="17" t="s">
        <v>217</v>
      </c>
      <c r="D2697" s="17" t="s">
        <v>218</v>
      </c>
      <c r="E2697" s="17" t="s">
        <v>243</v>
      </c>
      <c r="F2697" s="17" t="s">
        <v>144</v>
      </c>
      <c r="G2697" s="17" t="n">
        <v>3</v>
      </c>
      <c r="H2697" s="17" t="n">
        <v>2</v>
      </c>
      <c r="I2697" s="17" t="n">
        <v>1</v>
      </c>
      <c r="J2697" s="17" t="n">
        <v>0</v>
      </c>
      <c r="K2697" s="17" t="n">
        <v>4</v>
      </c>
      <c r="L2697" s="17" t="n">
        <v>16</v>
      </c>
      <c r="M2697" s="17" t="n">
        <v>10</v>
      </c>
      <c r="N2697" s="17" t="n">
        <v>5</v>
      </c>
      <c r="O2697" s="17" t="n">
        <v>0</v>
      </c>
      <c r="P2697" s="17" t="n">
        <v>0</v>
      </c>
      <c r="Q2697" s="17" t="n">
        <v>0</v>
      </c>
      <c r="R2697" s="17" t="n">
        <v>0</v>
      </c>
      <c r="S2697" s="17" t="n">
        <v>0</v>
      </c>
      <c r="T2697" s="17" t="n">
        <v>0</v>
      </c>
    </row>
    <row r="2698" customFormat="false" ht="15" hidden="false" customHeight="true" outlineLevel="0" collapsed="false">
      <c r="A2698" s="17" t="s">
        <v>231</v>
      </c>
      <c r="B2698" s="17" t="s">
        <v>156</v>
      </c>
      <c r="C2698" s="17" t="s">
        <v>217</v>
      </c>
      <c r="D2698" s="17" t="s">
        <v>218</v>
      </c>
      <c r="E2698" s="17" t="s">
        <v>243</v>
      </c>
      <c r="F2698" s="17" t="s">
        <v>150</v>
      </c>
      <c r="G2698" s="17" t="n">
        <v>5</v>
      </c>
      <c r="H2698" s="17" t="n">
        <v>5</v>
      </c>
      <c r="I2698" s="17" t="n">
        <v>5</v>
      </c>
      <c r="J2698" s="17" t="n">
        <v>5</v>
      </c>
      <c r="K2698" s="17" t="n">
        <v>5</v>
      </c>
      <c r="L2698" s="17" t="n">
        <v>784</v>
      </c>
      <c r="M2698" s="17" t="n">
        <v>552</v>
      </c>
      <c r="N2698" s="17" t="n">
        <v>277</v>
      </c>
      <c r="O2698" s="17" t="n">
        <v>208</v>
      </c>
      <c r="P2698" s="17" t="n">
        <v>0</v>
      </c>
      <c r="Q2698" s="17" t="n">
        <v>0</v>
      </c>
      <c r="R2698" s="17" t="n">
        <v>0</v>
      </c>
      <c r="S2698" s="17" t="n">
        <v>0</v>
      </c>
      <c r="T2698" s="17" t="n">
        <v>0</v>
      </c>
    </row>
    <row r="2699" customFormat="false" ht="15" hidden="false" customHeight="true" outlineLevel="0" collapsed="false">
      <c r="A2699" s="17" t="s">
        <v>231</v>
      </c>
      <c r="B2699" s="17" t="s">
        <v>156</v>
      </c>
      <c r="C2699" s="17" t="s">
        <v>217</v>
      </c>
      <c r="D2699" s="17" t="s">
        <v>218</v>
      </c>
      <c r="E2699" s="17" t="s">
        <v>243</v>
      </c>
      <c r="F2699" s="17" t="s">
        <v>166</v>
      </c>
      <c r="G2699" s="17" t="n">
        <v>0</v>
      </c>
      <c r="H2699" s="17" t="n">
        <v>1</v>
      </c>
      <c r="I2699" s="17" t="n">
        <v>0</v>
      </c>
      <c r="J2699" s="17" t="n">
        <v>0</v>
      </c>
      <c r="K2699" s="17" t="n">
        <v>1</v>
      </c>
      <c r="L2699" s="17" t="n">
        <v>0</v>
      </c>
      <c r="M2699" s="17" t="n">
        <v>2</v>
      </c>
      <c r="N2699" s="17" t="n">
        <v>0</v>
      </c>
      <c r="O2699" s="17" t="n">
        <v>0</v>
      </c>
      <c r="P2699" s="17" t="n">
        <v>0</v>
      </c>
      <c r="Q2699" s="17" t="n">
        <v>0</v>
      </c>
      <c r="R2699" s="17" t="n">
        <v>0</v>
      </c>
      <c r="S2699" s="17" t="n">
        <v>0</v>
      </c>
      <c r="T2699" s="17" t="n">
        <v>0</v>
      </c>
    </row>
    <row r="2700" customFormat="false" ht="15" hidden="false" customHeight="true" outlineLevel="0" collapsed="false">
      <c r="A2700" s="17" t="s">
        <v>231</v>
      </c>
      <c r="B2700" s="17" t="s">
        <v>156</v>
      </c>
      <c r="C2700" s="17" t="s">
        <v>217</v>
      </c>
      <c r="D2700" s="17" t="s">
        <v>218</v>
      </c>
      <c r="E2700" s="17" t="s">
        <v>243</v>
      </c>
      <c r="F2700" s="17" t="s">
        <v>158</v>
      </c>
      <c r="G2700" s="17" t="n">
        <v>5</v>
      </c>
      <c r="H2700" s="17" t="n">
        <v>5</v>
      </c>
      <c r="I2700" s="17" t="n">
        <v>5</v>
      </c>
      <c r="J2700" s="17" t="n">
        <v>5</v>
      </c>
      <c r="K2700" s="17" t="n">
        <v>5</v>
      </c>
      <c r="L2700" s="17" t="n">
        <v>179</v>
      </c>
      <c r="M2700" s="17" t="n">
        <v>184</v>
      </c>
      <c r="N2700" s="17" t="n">
        <v>147</v>
      </c>
      <c r="O2700" s="17" t="n">
        <v>41</v>
      </c>
      <c r="P2700" s="17" t="n">
        <v>0</v>
      </c>
      <c r="Q2700" s="17" t="n">
        <v>0</v>
      </c>
      <c r="R2700" s="17" t="n">
        <v>0</v>
      </c>
      <c r="S2700" s="17" t="n">
        <v>0</v>
      </c>
      <c r="T2700" s="17" t="n">
        <v>0</v>
      </c>
    </row>
    <row r="2701" customFormat="false" ht="15" hidden="false" customHeight="true" outlineLevel="0" collapsed="false">
      <c r="A2701" s="17" t="s">
        <v>231</v>
      </c>
      <c r="B2701" s="17" t="s">
        <v>156</v>
      </c>
      <c r="C2701" s="17" t="s">
        <v>217</v>
      </c>
      <c r="D2701" s="17" t="s">
        <v>218</v>
      </c>
      <c r="E2701" s="17" t="s">
        <v>243</v>
      </c>
      <c r="F2701" s="17" t="s">
        <v>169</v>
      </c>
      <c r="G2701" s="17" t="n">
        <v>1</v>
      </c>
      <c r="H2701" s="17" t="n">
        <v>2</v>
      </c>
      <c r="I2701" s="17" t="n">
        <v>1</v>
      </c>
      <c r="J2701" s="17" t="n">
        <v>1</v>
      </c>
      <c r="K2701" s="17" t="n">
        <v>3</v>
      </c>
      <c r="L2701" s="17" t="n">
        <v>1</v>
      </c>
      <c r="M2701" s="17" t="n">
        <v>6</v>
      </c>
      <c r="N2701" s="17" t="n">
        <v>2</v>
      </c>
      <c r="O2701" s="17" t="n">
        <v>1</v>
      </c>
      <c r="P2701" s="17" t="n">
        <v>0</v>
      </c>
      <c r="Q2701" s="17" t="n">
        <v>0</v>
      </c>
      <c r="R2701" s="17" t="n">
        <v>0</v>
      </c>
      <c r="S2701" s="17" t="n">
        <v>0</v>
      </c>
      <c r="T2701" s="17" t="n">
        <v>0</v>
      </c>
    </row>
    <row r="2702" customFormat="false" ht="15" hidden="false" customHeight="true" outlineLevel="0" collapsed="false">
      <c r="A2702" s="17" t="s">
        <v>231</v>
      </c>
      <c r="B2702" s="17" t="s">
        <v>156</v>
      </c>
      <c r="C2702" s="17" t="s">
        <v>217</v>
      </c>
      <c r="D2702" s="17" t="s">
        <v>218</v>
      </c>
      <c r="E2702" s="17" t="s">
        <v>139</v>
      </c>
      <c r="F2702" s="17" t="s">
        <v>7</v>
      </c>
      <c r="G2702" s="17" t="n">
        <v>8</v>
      </c>
      <c r="H2702" s="17" t="n">
        <v>6</v>
      </c>
      <c r="I2702" s="17" t="n">
        <v>4</v>
      </c>
      <c r="J2702" s="17" t="n">
        <v>2</v>
      </c>
      <c r="K2702" s="17" t="n">
        <v>8</v>
      </c>
      <c r="L2702" s="17" t="n">
        <v>467</v>
      </c>
      <c r="M2702" s="17" t="n">
        <v>93</v>
      </c>
      <c r="N2702" s="17" t="n">
        <v>59</v>
      </c>
      <c r="O2702" s="17" t="n">
        <v>8</v>
      </c>
      <c r="P2702" s="17" t="n">
        <v>0</v>
      </c>
      <c r="Q2702" s="17" t="n">
        <v>0</v>
      </c>
      <c r="R2702" s="17" t="n">
        <v>0</v>
      </c>
      <c r="S2702" s="17" t="n">
        <v>0</v>
      </c>
      <c r="T2702" s="17" t="n">
        <v>0</v>
      </c>
    </row>
    <row r="2703" customFormat="false" ht="15" hidden="false" customHeight="true" outlineLevel="0" collapsed="false">
      <c r="A2703" s="17" t="s">
        <v>231</v>
      </c>
      <c r="B2703" s="17" t="s">
        <v>156</v>
      </c>
      <c r="C2703" s="17" t="s">
        <v>217</v>
      </c>
      <c r="D2703" s="17" t="s">
        <v>218</v>
      </c>
      <c r="E2703" s="17" t="s">
        <v>139</v>
      </c>
      <c r="F2703" s="17" t="s">
        <v>140</v>
      </c>
      <c r="G2703" s="17" t="n">
        <v>7</v>
      </c>
      <c r="H2703" s="17" t="n">
        <v>5</v>
      </c>
      <c r="I2703" s="17" t="n">
        <v>1</v>
      </c>
      <c r="J2703" s="17" t="n">
        <v>1</v>
      </c>
      <c r="K2703" s="17" t="n">
        <v>7</v>
      </c>
      <c r="L2703" s="17" t="n">
        <v>89</v>
      </c>
      <c r="M2703" s="17" t="n">
        <v>18</v>
      </c>
      <c r="N2703" s="17" t="n">
        <v>1</v>
      </c>
      <c r="O2703" s="17" t="n">
        <v>4</v>
      </c>
      <c r="P2703" s="17" t="n">
        <v>0</v>
      </c>
      <c r="Q2703" s="17" t="n">
        <v>0</v>
      </c>
      <c r="R2703" s="17" t="n">
        <v>0</v>
      </c>
      <c r="S2703" s="17" t="n">
        <v>0</v>
      </c>
      <c r="T2703" s="17" t="n">
        <v>0</v>
      </c>
    </row>
    <row r="2704" customFormat="false" ht="15" hidden="false" customHeight="true" outlineLevel="0" collapsed="false">
      <c r="A2704" s="17" t="s">
        <v>231</v>
      </c>
      <c r="B2704" s="17" t="s">
        <v>156</v>
      </c>
      <c r="C2704" s="17" t="s">
        <v>217</v>
      </c>
      <c r="D2704" s="17" t="s">
        <v>218</v>
      </c>
      <c r="E2704" s="17" t="s">
        <v>139</v>
      </c>
      <c r="F2704" s="17" t="s">
        <v>144</v>
      </c>
      <c r="G2704" s="17" t="n">
        <v>2</v>
      </c>
      <c r="H2704" s="17" t="n">
        <v>0</v>
      </c>
      <c r="I2704" s="17" t="n">
        <v>1</v>
      </c>
      <c r="J2704" s="17" t="n">
        <v>0</v>
      </c>
      <c r="K2704" s="17" t="n">
        <v>3</v>
      </c>
      <c r="L2704" s="17" t="n">
        <v>90</v>
      </c>
      <c r="M2704" s="17" t="n">
        <v>0</v>
      </c>
      <c r="N2704" s="17" t="n">
        <v>4</v>
      </c>
      <c r="O2704" s="17" t="n">
        <v>0</v>
      </c>
      <c r="P2704" s="17" t="n">
        <v>0</v>
      </c>
      <c r="Q2704" s="17" t="n">
        <v>0</v>
      </c>
      <c r="R2704" s="17" t="n">
        <v>0</v>
      </c>
      <c r="S2704" s="17" t="n">
        <v>0</v>
      </c>
      <c r="T2704" s="17" t="n">
        <v>0</v>
      </c>
    </row>
    <row r="2705" customFormat="false" ht="15" hidden="false" customHeight="true" outlineLevel="0" collapsed="false">
      <c r="A2705" s="17" t="s">
        <v>231</v>
      </c>
      <c r="B2705" s="17" t="s">
        <v>156</v>
      </c>
      <c r="C2705" s="17" t="s">
        <v>217</v>
      </c>
      <c r="D2705" s="17" t="s">
        <v>218</v>
      </c>
      <c r="E2705" s="17" t="s">
        <v>139</v>
      </c>
      <c r="F2705" s="17" t="s">
        <v>150</v>
      </c>
      <c r="G2705" s="17" t="n">
        <v>7</v>
      </c>
      <c r="H2705" s="17" t="n">
        <v>4</v>
      </c>
      <c r="I2705" s="17" t="n">
        <v>4</v>
      </c>
      <c r="J2705" s="17" t="n">
        <v>1</v>
      </c>
      <c r="K2705" s="17" t="n">
        <v>8</v>
      </c>
      <c r="L2705" s="17" t="n">
        <v>203</v>
      </c>
      <c r="M2705" s="17" t="n">
        <v>66</v>
      </c>
      <c r="N2705" s="17" t="n">
        <v>54</v>
      </c>
      <c r="O2705" s="17" t="n">
        <v>2</v>
      </c>
      <c r="P2705" s="17" t="n">
        <v>0</v>
      </c>
      <c r="Q2705" s="17" t="n">
        <v>0</v>
      </c>
      <c r="R2705" s="17" t="n">
        <v>0</v>
      </c>
      <c r="S2705" s="17" t="n">
        <v>0</v>
      </c>
      <c r="T2705" s="17" t="n">
        <v>0</v>
      </c>
    </row>
    <row r="2706" customFormat="false" ht="15" hidden="false" customHeight="true" outlineLevel="0" collapsed="false">
      <c r="A2706" s="17" t="s">
        <v>231</v>
      </c>
      <c r="B2706" s="17" t="s">
        <v>156</v>
      </c>
      <c r="C2706" s="17" t="s">
        <v>217</v>
      </c>
      <c r="D2706" s="17" t="s">
        <v>218</v>
      </c>
      <c r="E2706" s="17" t="s">
        <v>139</v>
      </c>
      <c r="F2706" s="17" t="s">
        <v>158</v>
      </c>
      <c r="G2706" s="17" t="n">
        <v>5</v>
      </c>
      <c r="H2706" s="17" t="n">
        <v>1</v>
      </c>
      <c r="I2706" s="17" t="n">
        <v>0</v>
      </c>
      <c r="J2706" s="17" t="n">
        <v>1</v>
      </c>
      <c r="K2706" s="17" t="n">
        <v>6</v>
      </c>
      <c r="L2706" s="17" t="n">
        <v>72</v>
      </c>
      <c r="M2706" s="17" t="n">
        <v>9</v>
      </c>
      <c r="N2706" s="17" t="n">
        <v>0</v>
      </c>
      <c r="O2706" s="17" t="n">
        <v>2</v>
      </c>
      <c r="P2706" s="17" t="n">
        <v>0</v>
      </c>
      <c r="Q2706" s="17" t="n">
        <v>0</v>
      </c>
      <c r="R2706" s="17" t="n">
        <v>0</v>
      </c>
      <c r="S2706" s="17" t="n">
        <v>0</v>
      </c>
      <c r="T2706" s="17" t="n">
        <v>0</v>
      </c>
    </row>
    <row r="2707" customFormat="false" ht="15" hidden="false" customHeight="true" outlineLevel="0" collapsed="false">
      <c r="A2707" s="17" t="s">
        <v>231</v>
      </c>
      <c r="B2707" s="17" t="s">
        <v>156</v>
      </c>
      <c r="C2707" s="17" t="s">
        <v>217</v>
      </c>
      <c r="D2707" s="17" t="s">
        <v>218</v>
      </c>
      <c r="E2707" s="17" t="s">
        <v>139</v>
      </c>
      <c r="F2707" s="17" t="s">
        <v>169</v>
      </c>
      <c r="G2707" s="17" t="n">
        <v>3</v>
      </c>
      <c r="H2707" s="17" t="n">
        <v>0</v>
      </c>
      <c r="I2707" s="17" t="n">
        <v>0</v>
      </c>
      <c r="J2707" s="17" t="n">
        <v>0</v>
      </c>
      <c r="K2707" s="17" t="n">
        <v>3</v>
      </c>
      <c r="L2707" s="17" t="n">
        <v>13</v>
      </c>
      <c r="M2707" s="17" t="n">
        <v>0</v>
      </c>
      <c r="N2707" s="17" t="n">
        <v>0</v>
      </c>
      <c r="O2707" s="17" t="n">
        <v>0</v>
      </c>
      <c r="P2707" s="17" t="n">
        <v>0</v>
      </c>
      <c r="Q2707" s="17" t="n">
        <v>0</v>
      </c>
      <c r="R2707" s="17" t="n">
        <v>0</v>
      </c>
      <c r="S2707" s="17" t="n">
        <v>0</v>
      </c>
      <c r="T2707" s="17" t="n">
        <v>0</v>
      </c>
    </row>
    <row r="2708" customFormat="false" ht="15" hidden="false" customHeight="true" outlineLevel="0" collapsed="false">
      <c r="A2708" s="17" t="s">
        <v>231</v>
      </c>
      <c r="B2708" s="17" t="s">
        <v>156</v>
      </c>
      <c r="C2708" s="17" t="s">
        <v>217</v>
      </c>
      <c r="D2708" s="17" t="s">
        <v>274</v>
      </c>
      <c r="E2708" s="17" t="s">
        <v>243</v>
      </c>
      <c r="F2708" s="17" t="s">
        <v>7</v>
      </c>
      <c r="G2708" s="17" t="n">
        <v>4</v>
      </c>
      <c r="H2708" s="17" t="n">
        <v>4</v>
      </c>
      <c r="I2708" s="17" t="n">
        <v>4</v>
      </c>
      <c r="J2708" s="17" t="n">
        <v>4</v>
      </c>
      <c r="K2708" s="17" t="n">
        <v>4</v>
      </c>
      <c r="L2708" s="17" t="n">
        <v>4135</v>
      </c>
      <c r="M2708" s="17" t="n">
        <v>2671</v>
      </c>
      <c r="N2708" s="17" t="n">
        <v>1119</v>
      </c>
      <c r="O2708" s="17" t="n">
        <v>523</v>
      </c>
      <c r="P2708" s="17" t="n">
        <v>0</v>
      </c>
      <c r="Q2708" s="17" t="n">
        <v>0</v>
      </c>
      <c r="R2708" s="17" t="n">
        <v>0</v>
      </c>
      <c r="S2708" s="17" t="n">
        <v>0</v>
      </c>
      <c r="T2708" s="17" t="n">
        <v>0</v>
      </c>
    </row>
    <row r="2709" customFormat="false" ht="15" hidden="false" customHeight="true" outlineLevel="0" collapsed="false">
      <c r="A2709" s="17" t="s">
        <v>231</v>
      </c>
      <c r="B2709" s="17" t="s">
        <v>156</v>
      </c>
      <c r="C2709" s="17" t="s">
        <v>217</v>
      </c>
      <c r="D2709" s="17" t="s">
        <v>274</v>
      </c>
      <c r="E2709" s="17" t="s">
        <v>243</v>
      </c>
      <c r="F2709" s="17" t="s">
        <v>140</v>
      </c>
      <c r="G2709" s="17" t="n">
        <v>3</v>
      </c>
      <c r="H2709" s="17" t="n">
        <v>3</v>
      </c>
      <c r="I2709" s="17" t="n">
        <v>3</v>
      </c>
      <c r="J2709" s="17" t="n">
        <v>4</v>
      </c>
      <c r="K2709" s="17" t="n">
        <v>4</v>
      </c>
      <c r="L2709" s="17" t="n">
        <v>2505</v>
      </c>
      <c r="M2709" s="17" t="n">
        <v>593</v>
      </c>
      <c r="N2709" s="17" t="n">
        <v>73</v>
      </c>
      <c r="O2709" s="17" t="n">
        <v>65</v>
      </c>
      <c r="P2709" s="17" t="n">
        <v>0</v>
      </c>
      <c r="Q2709" s="17" t="n">
        <v>0</v>
      </c>
      <c r="R2709" s="17" t="n">
        <v>0</v>
      </c>
      <c r="S2709" s="17" t="n">
        <v>0</v>
      </c>
      <c r="T2709" s="17" t="n">
        <v>0</v>
      </c>
    </row>
    <row r="2710" customFormat="false" ht="15" hidden="false" customHeight="true" outlineLevel="0" collapsed="false">
      <c r="A2710" s="17" t="s">
        <v>231</v>
      </c>
      <c r="B2710" s="17" t="s">
        <v>156</v>
      </c>
      <c r="C2710" s="17" t="s">
        <v>217</v>
      </c>
      <c r="D2710" s="17" t="s">
        <v>274</v>
      </c>
      <c r="E2710" s="17" t="s">
        <v>243</v>
      </c>
      <c r="F2710" s="17" t="s">
        <v>144</v>
      </c>
      <c r="G2710" s="17" t="n">
        <v>1</v>
      </c>
      <c r="H2710" s="17" t="n">
        <v>1</v>
      </c>
      <c r="I2710" s="17" t="n">
        <v>1</v>
      </c>
      <c r="J2710" s="17" t="n">
        <v>0</v>
      </c>
      <c r="K2710" s="17" t="n">
        <v>3</v>
      </c>
      <c r="L2710" s="17" t="n">
        <v>11</v>
      </c>
      <c r="M2710" s="17" t="n">
        <v>6</v>
      </c>
      <c r="N2710" s="17" t="n">
        <v>2</v>
      </c>
      <c r="O2710" s="17" t="n">
        <v>0</v>
      </c>
      <c r="P2710" s="17" t="n">
        <v>0</v>
      </c>
      <c r="Q2710" s="17" t="n">
        <v>0</v>
      </c>
      <c r="R2710" s="17" t="n">
        <v>0</v>
      </c>
      <c r="S2710" s="17" t="n">
        <v>0</v>
      </c>
      <c r="T2710" s="17" t="n">
        <v>0</v>
      </c>
    </row>
    <row r="2711" customFormat="false" ht="15" hidden="false" customHeight="true" outlineLevel="0" collapsed="false">
      <c r="A2711" s="17" t="s">
        <v>231</v>
      </c>
      <c r="B2711" s="17" t="s">
        <v>156</v>
      </c>
      <c r="C2711" s="17" t="s">
        <v>217</v>
      </c>
      <c r="D2711" s="17" t="s">
        <v>274</v>
      </c>
      <c r="E2711" s="17" t="s">
        <v>243</v>
      </c>
      <c r="F2711" s="17" t="s">
        <v>150</v>
      </c>
      <c r="G2711" s="17" t="n">
        <v>4</v>
      </c>
      <c r="H2711" s="17" t="n">
        <v>4</v>
      </c>
      <c r="I2711" s="17" t="n">
        <v>4</v>
      </c>
      <c r="J2711" s="17" t="n">
        <v>4</v>
      </c>
      <c r="K2711" s="17" t="n">
        <v>4</v>
      </c>
      <c r="L2711" s="17" t="n">
        <v>1266</v>
      </c>
      <c r="M2711" s="17" t="n">
        <v>1553</v>
      </c>
      <c r="N2711" s="17" t="n">
        <v>746</v>
      </c>
      <c r="O2711" s="17" t="n">
        <v>323</v>
      </c>
      <c r="P2711" s="17" t="n">
        <v>0</v>
      </c>
      <c r="Q2711" s="17" t="n">
        <v>0</v>
      </c>
      <c r="R2711" s="17" t="n">
        <v>0</v>
      </c>
      <c r="S2711" s="17" t="n">
        <v>0</v>
      </c>
      <c r="T2711" s="17" t="n">
        <v>0</v>
      </c>
    </row>
    <row r="2712" customFormat="false" ht="15" hidden="false" customHeight="true" outlineLevel="0" collapsed="false">
      <c r="A2712" s="17" t="s">
        <v>231</v>
      </c>
      <c r="B2712" s="17" t="s">
        <v>156</v>
      </c>
      <c r="C2712" s="17" t="s">
        <v>217</v>
      </c>
      <c r="D2712" s="17" t="s">
        <v>274</v>
      </c>
      <c r="E2712" s="17" t="s">
        <v>243</v>
      </c>
      <c r="F2712" s="17" t="s">
        <v>166</v>
      </c>
      <c r="G2712" s="17" t="n">
        <v>1</v>
      </c>
      <c r="H2712" s="17" t="n">
        <v>1</v>
      </c>
      <c r="I2712" s="17" t="n">
        <v>1</v>
      </c>
      <c r="J2712" s="17" t="n">
        <v>1</v>
      </c>
      <c r="K2712" s="17" t="n">
        <v>2</v>
      </c>
      <c r="L2712" s="17" t="n">
        <v>14</v>
      </c>
      <c r="M2712" s="17" t="n">
        <v>65</v>
      </c>
      <c r="N2712" s="17" t="n">
        <v>3</v>
      </c>
      <c r="O2712" s="17" t="n">
        <v>3</v>
      </c>
      <c r="P2712" s="17" t="n">
        <v>0</v>
      </c>
      <c r="Q2712" s="17" t="n">
        <v>0</v>
      </c>
      <c r="R2712" s="17" t="n">
        <v>0</v>
      </c>
      <c r="S2712" s="17" t="n">
        <v>0</v>
      </c>
      <c r="T2712" s="17" t="n">
        <v>0</v>
      </c>
    </row>
    <row r="2713" customFormat="false" ht="15" hidden="false" customHeight="true" outlineLevel="0" collapsed="false">
      <c r="A2713" s="17" t="s">
        <v>231</v>
      </c>
      <c r="B2713" s="17" t="s">
        <v>156</v>
      </c>
      <c r="C2713" s="17" t="s">
        <v>217</v>
      </c>
      <c r="D2713" s="17" t="s">
        <v>274</v>
      </c>
      <c r="E2713" s="17" t="s">
        <v>243</v>
      </c>
      <c r="F2713" s="17" t="s">
        <v>158</v>
      </c>
      <c r="G2713" s="17" t="n">
        <v>4</v>
      </c>
      <c r="H2713" s="17" t="n">
        <v>4</v>
      </c>
      <c r="I2713" s="17" t="n">
        <v>4</v>
      </c>
      <c r="J2713" s="17" t="n">
        <v>4</v>
      </c>
      <c r="K2713" s="17" t="n">
        <v>4</v>
      </c>
      <c r="L2713" s="17" t="n">
        <v>222</v>
      </c>
      <c r="M2713" s="17" t="n">
        <v>415</v>
      </c>
      <c r="N2713" s="17" t="n">
        <v>246</v>
      </c>
      <c r="O2713" s="17" t="n">
        <v>108</v>
      </c>
      <c r="P2713" s="17" t="n">
        <v>0</v>
      </c>
      <c r="Q2713" s="17" t="n">
        <v>0</v>
      </c>
      <c r="R2713" s="17" t="n">
        <v>0</v>
      </c>
      <c r="S2713" s="17" t="n">
        <v>0</v>
      </c>
      <c r="T2713" s="17" t="n">
        <v>0</v>
      </c>
    </row>
    <row r="2714" customFormat="false" ht="15" hidden="false" customHeight="true" outlineLevel="0" collapsed="false">
      <c r="A2714" s="17" t="s">
        <v>231</v>
      </c>
      <c r="B2714" s="17" t="s">
        <v>156</v>
      </c>
      <c r="C2714" s="17" t="s">
        <v>217</v>
      </c>
      <c r="D2714" s="17" t="s">
        <v>274</v>
      </c>
      <c r="E2714" s="17" t="s">
        <v>243</v>
      </c>
      <c r="F2714" s="17" t="s">
        <v>169</v>
      </c>
      <c r="G2714" s="17" t="n">
        <v>3</v>
      </c>
      <c r="H2714" s="17" t="n">
        <v>4</v>
      </c>
      <c r="I2714" s="17" t="n">
        <v>2</v>
      </c>
      <c r="J2714" s="17" t="n">
        <v>1</v>
      </c>
      <c r="K2714" s="17" t="n">
        <v>4</v>
      </c>
      <c r="L2714" s="17" t="n">
        <v>117</v>
      </c>
      <c r="M2714" s="17" t="n">
        <v>39</v>
      </c>
      <c r="N2714" s="17" t="n">
        <v>49</v>
      </c>
      <c r="O2714" s="17" t="n">
        <v>24</v>
      </c>
      <c r="P2714" s="17" t="n">
        <v>0</v>
      </c>
      <c r="Q2714" s="17" t="n">
        <v>0</v>
      </c>
      <c r="R2714" s="17" t="n">
        <v>0</v>
      </c>
      <c r="S2714" s="17" t="n">
        <v>0</v>
      </c>
      <c r="T2714" s="17" t="n">
        <v>0</v>
      </c>
    </row>
    <row r="2715" customFormat="false" ht="15" hidden="false" customHeight="true" outlineLevel="0" collapsed="false">
      <c r="A2715" s="17" t="s">
        <v>231</v>
      </c>
      <c r="B2715" s="17" t="s">
        <v>156</v>
      </c>
      <c r="C2715" s="17" t="s">
        <v>217</v>
      </c>
      <c r="D2715" s="17" t="s">
        <v>274</v>
      </c>
      <c r="E2715" s="17" t="s">
        <v>139</v>
      </c>
      <c r="F2715" s="17" t="s">
        <v>7</v>
      </c>
      <c r="G2715" s="17" t="n">
        <v>2</v>
      </c>
      <c r="H2715" s="17" t="n">
        <v>1</v>
      </c>
      <c r="I2715" s="17" t="n">
        <v>1</v>
      </c>
      <c r="J2715" s="17" t="n">
        <v>1</v>
      </c>
      <c r="K2715" s="17" t="n">
        <v>2</v>
      </c>
      <c r="L2715" s="17" t="n">
        <v>375</v>
      </c>
      <c r="M2715" s="17" t="n">
        <v>92</v>
      </c>
      <c r="N2715" s="17" t="n">
        <v>16</v>
      </c>
      <c r="O2715" s="17" t="n">
        <v>34</v>
      </c>
      <c r="P2715" s="17" t="n">
        <v>0</v>
      </c>
      <c r="Q2715" s="17" t="n">
        <v>0</v>
      </c>
      <c r="R2715" s="17" t="n">
        <v>0</v>
      </c>
      <c r="S2715" s="17" t="n">
        <v>0</v>
      </c>
      <c r="T2715" s="17" t="n">
        <v>0</v>
      </c>
    </row>
    <row r="2716" customFormat="false" ht="15" hidden="false" customHeight="true" outlineLevel="0" collapsed="false">
      <c r="A2716" s="17" t="s">
        <v>231</v>
      </c>
      <c r="B2716" s="17" t="s">
        <v>156</v>
      </c>
      <c r="C2716" s="17" t="s">
        <v>217</v>
      </c>
      <c r="D2716" s="17" t="s">
        <v>274</v>
      </c>
      <c r="E2716" s="17" t="s">
        <v>139</v>
      </c>
      <c r="F2716" s="17" t="s">
        <v>140</v>
      </c>
      <c r="G2716" s="17" t="n">
        <v>0</v>
      </c>
      <c r="H2716" s="17" t="n">
        <v>1</v>
      </c>
      <c r="I2716" s="17" t="n">
        <v>1</v>
      </c>
      <c r="J2716" s="17" t="n">
        <v>0</v>
      </c>
      <c r="K2716" s="17" t="n">
        <v>1</v>
      </c>
      <c r="L2716" s="17" t="n">
        <v>0</v>
      </c>
      <c r="M2716" s="17" t="n">
        <v>19</v>
      </c>
      <c r="N2716" s="17" t="n">
        <v>10</v>
      </c>
      <c r="O2716" s="17" t="n">
        <v>0</v>
      </c>
      <c r="P2716" s="17" t="n">
        <v>0</v>
      </c>
      <c r="Q2716" s="17" t="n">
        <v>0</v>
      </c>
      <c r="R2716" s="17" t="n">
        <v>0</v>
      </c>
      <c r="S2716" s="17" t="n">
        <v>0</v>
      </c>
      <c r="T2716" s="17" t="n">
        <v>0</v>
      </c>
    </row>
    <row r="2717" customFormat="false" ht="15" hidden="false" customHeight="true" outlineLevel="0" collapsed="false">
      <c r="A2717" s="17" t="s">
        <v>231</v>
      </c>
      <c r="B2717" s="17" t="s">
        <v>156</v>
      </c>
      <c r="C2717" s="17" t="s">
        <v>217</v>
      </c>
      <c r="D2717" s="17" t="s">
        <v>274</v>
      </c>
      <c r="E2717" s="17" t="s">
        <v>139</v>
      </c>
      <c r="F2717" s="17" t="s">
        <v>150</v>
      </c>
      <c r="G2717" s="17" t="n">
        <v>2</v>
      </c>
      <c r="H2717" s="17" t="n">
        <v>1</v>
      </c>
      <c r="I2717" s="17" t="n">
        <v>1</v>
      </c>
      <c r="J2717" s="17" t="n">
        <v>1</v>
      </c>
      <c r="K2717" s="17" t="n">
        <v>2</v>
      </c>
      <c r="L2717" s="17" t="n">
        <v>375</v>
      </c>
      <c r="M2717" s="17" t="n">
        <v>68</v>
      </c>
      <c r="N2717" s="17" t="n">
        <v>6</v>
      </c>
      <c r="O2717" s="17" t="n">
        <v>12</v>
      </c>
      <c r="P2717" s="17" t="n">
        <v>0</v>
      </c>
      <c r="Q2717" s="17" t="n">
        <v>0</v>
      </c>
      <c r="R2717" s="17" t="n">
        <v>0</v>
      </c>
      <c r="S2717" s="17" t="n">
        <v>0</v>
      </c>
      <c r="T2717" s="17" t="n">
        <v>0</v>
      </c>
    </row>
    <row r="2718" customFormat="false" ht="15" hidden="false" customHeight="true" outlineLevel="0" collapsed="false">
      <c r="A2718" s="17" t="s">
        <v>231</v>
      </c>
      <c r="B2718" s="17" t="s">
        <v>156</v>
      </c>
      <c r="C2718" s="17" t="s">
        <v>217</v>
      </c>
      <c r="D2718" s="17" t="s">
        <v>274</v>
      </c>
      <c r="E2718" s="17" t="s">
        <v>139</v>
      </c>
      <c r="F2718" s="17" t="s">
        <v>158</v>
      </c>
      <c r="G2718" s="17" t="n">
        <v>0</v>
      </c>
      <c r="H2718" s="17" t="n">
        <v>1</v>
      </c>
      <c r="I2718" s="17" t="n">
        <v>0</v>
      </c>
      <c r="J2718" s="17" t="n">
        <v>1</v>
      </c>
      <c r="K2718" s="17" t="n">
        <v>1</v>
      </c>
      <c r="L2718" s="17" t="n">
        <v>0</v>
      </c>
      <c r="M2718" s="17" t="n">
        <v>5</v>
      </c>
      <c r="N2718" s="17" t="n">
        <v>0</v>
      </c>
      <c r="O2718" s="17" t="n">
        <v>18</v>
      </c>
      <c r="P2718" s="17" t="n">
        <v>0</v>
      </c>
      <c r="Q2718" s="17" t="n">
        <v>0</v>
      </c>
      <c r="R2718" s="17" t="n">
        <v>0</v>
      </c>
      <c r="S2718" s="17" t="n">
        <v>0</v>
      </c>
      <c r="T2718" s="17" t="n">
        <v>0</v>
      </c>
    </row>
    <row r="2719" customFormat="false" ht="15" hidden="false" customHeight="true" outlineLevel="0" collapsed="false">
      <c r="A2719" s="17" t="s">
        <v>231</v>
      </c>
      <c r="B2719" s="17" t="s">
        <v>156</v>
      </c>
      <c r="C2719" s="17" t="s">
        <v>217</v>
      </c>
      <c r="D2719" s="17" t="s">
        <v>274</v>
      </c>
      <c r="E2719" s="17" t="s">
        <v>139</v>
      </c>
      <c r="F2719" s="17" t="s">
        <v>169</v>
      </c>
      <c r="G2719" s="17" t="n">
        <v>0</v>
      </c>
      <c r="H2719" s="17" t="n">
        <v>0</v>
      </c>
      <c r="I2719" s="17" t="n">
        <v>0</v>
      </c>
      <c r="J2719" s="17" t="n">
        <v>1</v>
      </c>
      <c r="K2719" s="17" t="n">
        <v>1</v>
      </c>
      <c r="L2719" s="17" t="n">
        <v>0</v>
      </c>
      <c r="M2719" s="17" t="n">
        <v>0</v>
      </c>
      <c r="N2719" s="17" t="n">
        <v>0</v>
      </c>
      <c r="O2719" s="17" t="n">
        <v>4</v>
      </c>
      <c r="P2719" s="17" t="n">
        <v>0</v>
      </c>
      <c r="Q2719" s="17" t="n">
        <v>0</v>
      </c>
      <c r="R2719" s="17" t="n">
        <v>0</v>
      </c>
      <c r="S2719" s="17" t="n">
        <v>0</v>
      </c>
      <c r="T2719" s="17" t="n">
        <v>0</v>
      </c>
    </row>
    <row r="2720" customFormat="false" ht="15" hidden="false" customHeight="true" outlineLevel="0" collapsed="false">
      <c r="A2720" s="17" t="s">
        <v>231</v>
      </c>
      <c r="B2720" s="17" t="s">
        <v>156</v>
      </c>
      <c r="C2720" s="17" t="s">
        <v>217</v>
      </c>
      <c r="D2720" s="17" t="s">
        <v>874</v>
      </c>
      <c r="E2720" s="17" t="s">
        <v>243</v>
      </c>
      <c r="F2720" s="17" t="s">
        <v>7</v>
      </c>
      <c r="G2720" s="17" t="n">
        <v>3</v>
      </c>
      <c r="H2720" s="17" t="n">
        <v>3</v>
      </c>
      <c r="I2720" s="17" t="n">
        <v>3</v>
      </c>
      <c r="J2720" s="17" t="n">
        <v>3</v>
      </c>
      <c r="K2720" s="17" t="n">
        <v>3</v>
      </c>
      <c r="L2720" s="17" t="n">
        <v>1568</v>
      </c>
      <c r="M2720" s="17" t="n">
        <v>1911</v>
      </c>
      <c r="N2720" s="17" t="n">
        <v>1727</v>
      </c>
      <c r="O2720" s="17" t="n">
        <v>315</v>
      </c>
      <c r="P2720" s="17" t="n">
        <v>0</v>
      </c>
      <c r="Q2720" s="17" t="n">
        <v>0</v>
      </c>
      <c r="R2720" s="17" t="n">
        <v>0</v>
      </c>
      <c r="S2720" s="17" t="n">
        <v>0</v>
      </c>
      <c r="T2720" s="17" t="n">
        <v>0</v>
      </c>
    </row>
    <row r="2721" customFormat="false" ht="15" hidden="false" customHeight="true" outlineLevel="0" collapsed="false">
      <c r="A2721" s="17" t="s">
        <v>231</v>
      </c>
      <c r="B2721" s="17" t="s">
        <v>156</v>
      </c>
      <c r="C2721" s="17" t="s">
        <v>217</v>
      </c>
      <c r="D2721" s="17" t="s">
        <v>874</v>
      </c>
      <c r="E2721" s="17" t="s">
        <v>243</v>
      </c>
      <c r="F2721" s="17" t="s">
        <v>140</v>
      </c>
      <c r="G2721" s="17" t="n">
        <v>2</v>
      </c>
      <c r="H2721" s="17" t="n">
        <v>2</v>
      </c>
      <c r="I2721" s="17" t="n">
        <v>3</v>
      </c>
      <c r="J2721" s="17" t="n">
        <v>1</v>
      </c>
      <c r="K2721" s="17" t="n">
        <v>3</v>
      </c>
      <c r="L2721" s="17" t="n">
        <v>40</v>
      </c>
      <c r="M2721" s="17" t="n">
        <v>559</v>
      </c>
      <c r="N2721" s="17" t="n">
        <v>219</v>
      </c>
      <c r="O2721" s="17" t="n">
        <v>10</v>
      </c>
      <c r="P2721" s="17" t="n">
        <v>0</v>
      </c>
      <c r="Q2721" s="17" t="n">
        <v>0</v>
      </c>
      <c r="R2721" s="17" t="n">
        <v>0</v>
      </c>
      <c r="S2721" s="17" t="n">
        <v>0</v>
      </c>
      <c r="T2721" s="17" t="n">
        <v>0</v>
      </c>
    </row>
    <row r="2722" customFormat="false" ht="15" hidden="false" customHeight="true" outlineLevel="0" collapsed="false">
      <c r="A2722" s="17" t="s">
        <v>231</v>
      </c>
      <c r="B2722" s="17" t="s">
        <v>156</v>
      </c>
      <c r="C2722" s="17" t="s">
        <v>217</v>
      </c>
      <c r="D2722" s="17" t="s">
        <v>874</v>
      </c>
      <c r="E2722" s="17" t="s">
        <v>243</v>
      </c>
      <c r="F2722" s="17" t="s">
        <v>144</v>
      </c>
      <c r="G2722" s="17" t="n">
        <v>2</v>
      </c>
      <c r="H2722" s="17" t="n">
        <v>2</v>
      </c>
      <c r="I2722" s="17" t="n">
        <v>2</v>
      </c>
      <c r="J2722" s="17" t="n">
        <v>1</v>
      </c>
      <c r="K2722" s="17" t="n">
        <v>2</v>
      </c>
      <c r="L2722" s="17" t="n">
        <v>15</v>
      </c>
      <c r="M2722" s="17" t="n">
        <v>10</v>
      </c>
      <c r="N2722" s="17" t="n">
        <v>403</v>
      </c>
      <c r="O2722" s="17" t="n">
        <v>9</v>
      </c>
      <c r="P2722" s="17" t="n">
        <v>0</v>
      </c>
      <c r="Q2722" s="17" t="n">
        <v>0</v>
      </c>
      <c r="R2722" s="17" t="n">
        <v>0</v>
      </c>
      <c r="S2722" s="17" t="n">
        <v>0</v>
      </c>
      <c r="T2722" s="17" t="n">
        <v>0</v>
      </c>
    </row>
    <row r="2723" customFormat="false" ht="15" hidden="false" customHeight="true" outlineLevel="0" collapsed="false">
      <c r="A2723" s="17" t="s">
        <v>231</v>
      </c>
      <c r="B2723" s="17" t="s">
        <v>156</v>
      </c>
      <c r="C2723" s="17" t="s">
        <v>217</v>
      </c>
      <c r="D2723" s="17" t="s">
        <v>874</v>
      </c>
      <c r="E2723" s="17" t="s">
        <v>243</v>
      </c>
      <c r="F2723" s="17" t="s">
        <v>150</v>
      </c>
      <c r="G2723" s="17" t="n">
        <v>3</v>
      </c>
      <c r="H2723" s="17" t="n">
        <v>3</v>
      </c>
      <c r="I2723" s="17" t="n">
        <v>3</v>
      </c>
      <c r="J2723" s="17" t="n">
        <v>3</v>
      </c>
      <c r="K2723" s="17" t="n">
        <v>3</v>
      </c>
      <c r="L2723" s="17" t="n">
        <v>1275</v>
      </c>
      <c r="M2723" s="17" t="n">
        <v>1012</v>
      </c>
      <c r="N2723" s="17" t="n">
        <v>810</v>
      </c>
      <c r="O2723" s="17" t="n">
        <v>251</v>
      </c>
      <c r="P2723" s="17" t="n">
        <v>0</v>
      </c>
      <c r="Q2723" s="17" t="n">
        <v>0</v>
      </c>
      <c r="R2723" s="17" t="n">
        <v>0</v>
      </c>
      <c r="S2723" s="17" t="n">
        <v>0</v>
      </c>
      <c r="T2723" s="17" t="n">
        <v>0</v>
      </c>
    </row>
    <row r="2724" customFormat="false" ht="15" hidden="false" customHeight="true" outlineLevel="0" collapsed="false">
      <c r="A2724" s="17" t="s">
        <v>231</v>
      </c>
      <c r="B2724" s="17" t="s">
        <v>156</v>
      </c>
      <c r="C2724" s="17" t="s">
        <v>217</v>
      </c>
      <c r="D2724" s="17" t="s">
        <v>874</v>
      </c>
      <c r="E2724" s="17" t="s">
        <v>243</v>
      </c>
      <c r="F2724" s="17" t="s">
        <v>166</v>
      </c>
      <c r="G2724" s="17" t="n">
        <v>1</v>
      </c>
      <c r="H2724" s="17" t="n">
        <v>0</v>
      </c>
      <c r="I2724" s="17" t="n">
        <v>1</v>
      </c>
      <c r="J2724" s="17" t="n">
        <v>0</v>
      </c>
      <c r="K2724" s="17" t="n">
        <v>1</v>
      </c>
      <c r="L2724" s="17" t="n">
        <v>17</v>
      </c>
      <c r="M2724" s="17" t="n">
        <v>0</v>
      </c>
      <c r="N2724" s="17" t="n">
        <v>63</v>
      </c>
      <c r="O2724" s="17" t="n">
        <v>0</v>
      </c>
      <c r="P2724" s="17" t="n">
        <v>0</v>
      </c>
      <c r="Q2724" s="17" t="n">
        <v>0</v>
      </c>
      <c r="R2724" s="17" t="n">
        <v>0</v>
      </c>
      <c r="S2724" s="17" t="n">
        <v>0</v>
      </c>
      <c r="T2724" s="17" t="n">
        <v>0</v>
      </c>
    </row>
    <row r="2725" customFormat="false" ht="15" hidden="false" customHeight="true" outlineLevel="0" collapsed="false">
      <c r="A2725" s="17" t="s">
        <v>231</v>
      </c>
      <c r="B2725" s="17" t="s">
        <v>156</v>
      </c>
      <c r="C2725" s="17" t="s">
        <v>217</v>
      </c>
      <c r="D2725" s="17" t="s">
        <v>874</v>
      </c>
      <c r="E2725" s="17" t="s">
        <v>243</v>
      </c>
      <c r="F2725" s="17" t="s">
        <v>158</v>
      </c>
      <c r="G2725" s="17" t="n">
        <v>3</v>
      </c>
      <c r="H2725" s="17" t="n">
        <v>3</v>
      </c>
      <c r="I2725" s="17" t="n">
        <v>2</v>
      </c>
      <c r="J2725" s="17" t="n">
        <v>1</v>
      </c>
      <c r="K2725" s="17" t="n">
        <v>3</v>
      </c>
      <c r="L2725" s="17" t="n">
        <v>198</v>
      </c>
      <c r="M2725" s="17" t="n">
        <v>310</v>
      </c>
      <c r="N2725" s="17" t="n">
        <v>226</v>
      </c>
      <c r="O2725" s="17" t="n">
        <v>44</v>
      </c>
      <c r="P2725" s="17" t="n">
        <v>0</v>
      </c>
      <c r="Q2725" s="17" t="n">
        <v>0</v>
      </c>
      <c r="R2725" s="17" t="n">
        <v>0</v>
      </c>
      <c r="S2725" s="17" t="n">
        <v>0</v>
      </c>
      <c r="T2725" s="17" t="n">
        <v>0</v>
      </c>
    </row>
    <row r="2726" customFormat="false" ht="15" hidden="false" customHeight="true" outlineLevel="0" collapsed="false">
      <c r="A2726" s="17" t="s">
        <v>231</v>
      </c>
      <c r="B2726" s="17" t="s">
        <v>156</v>
      </c>
      <c r="C2726" s="17" t="s">
        <v>217</v>
      </c>
      <c r="D2726" s="17" t="s">
        <v>874</v>
      </c>
      <c r="E2726" s="17" t="s">
        <v>243</v>
      </c>
      <c r="F2726" s="17" t="s">
        <v>169</v>
      </c>
      <c r="G2726" s="17" t="n">
        <v>2</v>
      </c>
      <c r="H2726" s="17" t="n">
        <v>1</v>
      </c>
      <c r="I2726" s="17" t="n">
        <v>1</v>
      </c>
      <c r="J2726" s="17" t="n">
        <v>1</v>
      </c>
      <c r="K2726" s="17" t="n">
        <v>2</v>
      </c>
      <c r="L2726" s="17" t="n">
        <v>23</v>
      </c>
      <c r="M2726" s="17" t="n">
        <v>20</v>
      </c>
      <c r="N2726" s="17" t="n">
        <v>6</v>
      </c>
      <c r="O2726" s="17" t="n">
        <v>1</v>
      </c>
      <c r="P2726" s="17" t="n">
        <v>0</v>
      </c>
      <c r="Q2726" s="17" t="n">
        <v>0</v>
      </c>
      <c r="R2726" s="17" t="n">
        <v>0</v>
      </c>
      <c r="S2726" s="17" t="n">
        <v>0</v>
      </c>
      <c r="T2726" s="17" t="n">
        <v>0</v>
      </c>
    </row>
    <row r="2727" customFormat="false" ht="15" hidden="false" customHeight="true" outlineLevel="0" collapsed="false">
      <c r="A2727" s="17" t="s">
        <v>231</v>
      </c>
      <c r="B2727" s="17" t="s">
        <v>156</v>
      </c>
      <c r="C2727" s="17" t="s">
        <v>217</v>
      </c>
      <c r="D2727" s="17" t="s">
        <v>874</v>
      </c>
      <c r="E2727" s="17" t="s">
        <v>139</v>
      </c>
      <c r="F2727" s="17" t="s">
        <v>7</v>
      </c>
      <c r="G2727" s="17" t="n">
        <v>0</v>
      </c>
      <c r="H2727" s="17" t="n">
        <v>1</v>
      </c>
      <c r="I2727" s="17" t="n">
        <v>1</v>
      </c>
      <c r="J2727" s="17" t="n">
        <v>0</v>
      </c>
      <c r="K2727" s="17" t="n">
        <v>1</v>
      </c>
      <c r="L2727" s="17" t="n">
        <v>0</v>
      </c>
      <c r="M2727" s="17" t="n">
        <v>5</v>
      </c>
      <c r="N2727" s="17" t="n">
        <v>-5</v>
      </c>
      <c r="O2727" s="17" t="n">
        <v>0</v>
      </c>
      <c r="P2727" s="17" t="n">
        <v>0</v>
      </c>
      <c r="Q2727" s="17" t="n">
        <v>0</v>
      </c>
      <c r="R2727" s="17" t="n">
        <v>0</v>
      </c>
      <c r="S2727" s="17" t="n">
        <v>0</v>
      </c>
      <c r="T2727" s="17" t="n">
        <v>0</v>
      </c>
    </row>
    <row r="2728" customFormat="false" ht="15" hidden="false" customHeight="true" outlineLevel="0" collapsed="false">
      <c r="A2728" s="17" t="s">
        <v>231</v>
      </c>
      <c r="B2728" s="17" t="s">
        <v>156</v>
      </c>
      <c r="C2728" s="17" t="s">
        <v>217</v>
      </c>
      <c r="D2728" s="17" t="s">
        <v>874</v>
      </c>
      <c r="E2728" s="17" t="s">
        <v>139</v>
      </c>
      <c r="F2728" s="17" t="s">
        <v>150</v>
      </c>
      <c r="G2728" s="17" t="n">
        <v>0</v>
      </c>
      <c r="H2728" s="17" t="n">
        <v>1</v>
      </c>
      <c r="I2728" s="17" t="n">
        <v>1</v>
      </c>
      <c r="J2728" s="17" t="n">
        <v>0</v>
      </c>
      <c r="K2728" s="17" t="n">
        <v>1</v>
      </c>
      <c r="L2728" s="17" t="n">
        <v>0</v>
      </c>
      <c r="M2728" s="17" t="n">
        <v>5</v>
      </c>
      <c r="N2728" s="17" t="n">
        <v>-5</v>
      </c>
      <c r="O2728" s="17" t="n">
        <v>0</v>
      </c>
      <c r="P2728" s="17" t="n">
        <v>0</v>
      </c>
      <c r="Q2728" s="17" t="n">
        <v>0</v>
      </c>
      <c r="R2728" s="17" t="n">
        <v>0</v>
      </c>
      <c r="S2728" s="17" t="n">
        <v>0</v>
      </c>
      <c r="T2728" s="17" t="n">
        <v>0</v>
      </c>
    </row>
    <row r="2729" customFormat="false" ht="15" hidden="false" customHeight="true" outlineLevel="0" collapsed="false">
      <c r="A2729" s="17" t="s">
        <v>5336</v>
      </c>
      <c r="B2729" s="17" t="s">
        <v>142</v>
      </c>
      <c r="C2729" s="17" t="s">
        <v>134</v>
      </c>
      <c r="D2729" s="17" t="s">
        <v>14446</v>
      </c>
      <c r="E2729" s="17" t="s">
        <v>243</v>
      </c>
      <c r="F2729" s="17" t="s">
        <v>7</v>
      </c>
      <c r="G2729" s="17" t="n">
        <v>2</v>
      </c>
      <c r="H2729" s="17" t="n">
        <v>2</v>
      </c>
      <c r="I2729" s="17" t="n">
        <v>2</v>
      </c>
      <c r="J2729" s="17" t="n">
        <v>2</v>
      </c>
      <c r="K2729" s="17" t="n">
        <v>2</v>
      </c>
      <c r="L2729" s="17" t="n">
        <v>912</v>
      </c>
      <c r="M2729" s="17" t="n">
        <v>916</v>
      </c>
      <c r="N2729" s="17" t="n">
        <v>501</v>
      </c>
      <c r="O2729" s="17" t="n">
        <v>125</v>
      </c>
      <c r="P2729" s="17" t="n">
        <v>0</v>
      </c>
      <c r="Q2729" s="17" t="n">
        <v>0</v>
      </c>
      <c r="R2729" s="17" t="n">
        <v>0</v>
      </c>
      <c r="S2729" s="17" t="n">
        <v>0</v>
      </c>
      <c r="T2729" s="17" t="n">
        <v>0</v>
      </c>
    </row>
    <row r="2730" customFormat="false" ht="15" hidden="false" customHeight="true" outlineLevel="0" collapsed="false">
      <c r="A2730" s="17" t="s">
        <v>5336</v>
      </c>
      <c r="B2730" s="17" t="s">
        <v>142</v>
      </c>
      <c r="C2730" s="17" t="s">
        <v>134</v>
      </c>
      <c r="D2730" s="17" t="s">
        <v>14446</v>
      </c>
      <c r="E2730" s="17" t="s">
        <v>243</v>
      </c>
      <c r="F2730" s="17" t="s">
        <v>140</v>
      </c>
      <c r="G2730" s="17" t="n">
        <v>1</v>
      </c>
      <c r="H2730" s="17" t="n">
        <v>1</v>
      </c>
      <c r="I2730" s="17" t="n">
        <v>2</v>
      </c>
      <c r="J2730" s="17" t="n">
        <v>2</v>
      </c>
      <c r="K2730" s="17" t="n">
        <v>2</v>
      </c>
      <c r="L2730" s="17" t="n">
        <v>15</v>
      </c>
      <c r="M2730" s="17" t="n">
        <v>10</v>
      </c>
      <c r="N2730" s="17" t="n">
        <v>31</v>
      </c>
      <c r="O2730" s="17" t="n">
        <v>14</v>
      </c>
      <c r="P2730" s="17" t="n">
        <v>0</v>
      </c>
      <c r="Q2730" s="17" t="n">
        <v>0</v>
      </c>
      <c r="R2730" s="17" t="n">
        <v>0</v>
      </c>
      <c r="S2730" s="17" t="n">
        <v>0</v>
      </c>
      <c r="T2730" s="17" t="n">
        <v>0</v>
      </c>
    </row>
    <row r="2731" customFormat="false" ht="15" hidden="false" customHeight="true" outlineLevel="0" collapsed="false">
      <c r="A2731" s="17" t="s">
        <v>5336</v>
      </c>
      <c r="B2731" s="17" t="s">
        <v>142</v>
      </c>
      <c r="C2731" s="17" t="s">
        <v>134</v>
      </c>
      <c r="D2731" s="17" t="s">
        <v>14446</v>
      </c>
      <c r="E2731" s="17" t="s">
        <v>243</v>
      </c>
      <c r="F2731" s="17" t="s">
        <v>144</v>
      </c>
      <c r="G2731" s="17" t="n">
        <v>1</v>
      </c>
      <c r="H2731" s="17" t="n">
        <v>1</v>
      </c>
      <c r="I2731" s="17" t="n">
        <v>2</v>
      </c>
      <c r="J2731" s="17" t="n">
        <v>1</v>
      </c>
      <c r="K2731" s="17" t="n">
        <v>2</v>
      </c>
      <c r="L2731" s="17" t="n">
        <v>37</v>
      </c>
      <c r="M2731" s="17" t="n">
        <v>103</v>
      </c>
      <c r="N2731" s="17" t="n">
        <v>107</v>
      </c>
      <c r="O2731" s="17" t="n">
        <v>13</v>
      </c>
      <c r="P2731" s="17" t="n">
        <v>0</v>
      </c>
      <c r="Q2731" s="17" t="n">
        <v>0</v>
      </c>
      <c r="R2731" s="17" t="n">
        <v>0</v>
      </c>
      <c r="S2731" s="17" t="n">
        <v>0</v>
      </c>
      <c r="T2731" s="17" t="n">
        <v>0</v>
      </c>
    </row>
    <row r="2732" customFormat="false" ht="15" hidden="false" customHeight="true" outlineLevel="0" collapsed="false">
      <c r="A2732" s="17" t="s">
        <v>5336</v>
      </c>
      <c r="B2732" s="17" t="s">
        <v>142</v>
      </c>
      <c r="C2732" s="17" t="s">
        <v>134</v>
      </c>
      <c r="D2732" s="17" t="s">
        <v>14446</v>
      </c>
      <c r="E2732" s="17" t="s">
        <v>243</v>
      </c>
      <c r="F2732" s="17" t="s">
        <v>150</v>
      </c>
      <c r="G2732" s="17" t="n">
        <v>2</v>
      </c>
      <c r="H2732" s="17" t="n">
        <v>2</v>
      </c>
      <c r="I2732" s="17" t="n">
        <v>1</v>
      </c>
      <c r="J2732" s="17" t="n">
        <v>1</v>
      </c>
      <c r="K2732" s="17" t="n">
        <v>2</v>
      </c>
      <c r="L2732" s="17" t="n">
        <v>51</v>
      </c>
      <c r="M2732" s="17" t="n">
        <v>97</v>
      </c>
      <c r="N2732" s="17" t="n">
        <v>30</v>
      </c>
      <c r="O2732" s="17" t="n">
        <v>62</v>
      </c>
      <c r="P2732" s="17" t="n">
        <v>0</v>
      </c>
      <c r="Q2732" s="17" t="n">
        <v>0</v>
      </c>
      <c r="R2732" s="17" t="n">
        <v>0</v>
      </c>
      <c r="S2732" s="17" t="n">
        <v>0</v>
      </c>
      <c r="T2732" s="17" t="n">
        <v>0</v>
      </c>
    </row>
    <row r="2733" customFormat="false" ht="15" hidden="false" customHeight="true" outlineLevel="0" collapsed="false">
      <c r="A2733" s="17" t="s">
        <v>5336</v>
      </c>
      <c r="B2733" s="17" t="s">
        <v>142</v>
      </c>
      <c r="C2733" s="17" t="s">
        <v>134</v>
      </c>
      <c r="D2733" s="17" t="s">
        <v>14446</v>
      </c>
      <c r="E2733" s="17" t="s">
        <v>243</v>
      </c>
      <c r="F2733" s="17" t="s">
        <v>166</v>
      </c>
      <c r="G2733" s="17" t="n">
        <v>1</v>
      </c>
      <c r="H2733" s="17" t="n">
        <v>1</v>
      </c>
      <c r="I2733" s="17" t="n">
        <v>1</v>
      </c>
      <c r="J2733" s="17" t="n">
        <v>0</v>
      </c>
      <c r="K2733" s="17" t="n">
        <v>2</v>
      </c>
      <c r="L2733" s="17" t="n">
        <v>500</v>
      </c>
      <c r="M2733" s="17" t="n">
        <v>335</v>
      </c>
      <c r="N2733" s="17" t="n">
        <v>30</v>
      </c>
      <c r="O2733" s="17" t="n">
        <v>0</v>
      </c>
      <c r="P2733" s="17" t="n">
        <v>0</v>
      </c>
      <c r="Q2733" s="17" t="n">
        <v>0</v>
      </c>
      <c r="R2733" s="17" t="n">
        <v>0</v>
      </c>
      <c r="S2733" s="17" t="n">
        <v>0</v>
      </c>
      <c r="T2733" s="17" t="n">
        <v>0</v>
      </c>
    </row>
    <row r="2734" customFormat="false" ht="15" hidden="false" customHeight="true" outlineLevel="0" collapsed="false">
      <c r="A2734" s="17" t="s">
        <v>5336</v>
      </c>
      <c r="B2734" s="17" t="s">
        <v>142</v>
      </c>
      <c r="C2734" s="17" t="s">
        <v>134</v>
      </c>
      <c r="D2734" s="17" t="s">
        <v>14446</v>
      </c>
      <c r="E2734" s="17" t="s">
        <v>243</v>
      </c>
      <c r="F2734" s="17" t="s">
        <v>158</v>
      </c>
      <c r="G2734" s="17" t="n">
        <v>1</v>
      </c>
      <c r="H2734" s="17" t="n">
        <v>1</v>
      </c>
      <c r="I2734" s="17" t="n">
        <v>1</v>
      </c>
      <c r="J2734" s="17" t="n">
        <v>2</v>
      </c>
      <c r="K2734" s="17" t="n">
        <v>2</v>
      </c>
      <c r="L2734" s="17" t="n">
        <v>115</v>
      </c>
      <c r="M2734" s="17" t="n">
        <v>130</v>
      </c>
      <c r="N2734" s="17" t="n">
        <v>9</v>
      </c>
      <c r="O2734" s="17" t="n">
        <v>36</v>
      </c>
      <c r="P2734" s="17" t="n">
        <v>0</v>
      </c>
      <c r="Q2734" s="17" t="n">
        <v>0</v>
      </c>
      <c r="R2734" s="17" t="n">
        <v>0</v>
      </c>
      <c r="S2734" s="17" t="n">
        <v>0</v>
      </c>
      <c r="T2734" s="17" t="n">
        <v>0</v>
      </c>
    </row>
    <row r="2735" customFormat="false" ht="15" hidden="false" customHeight="true" outlineLevel="0" collapsed="false">
      <c r="A2735" s="17" t="s">
        <v>5336</v>
      </c>
      <c r="B2735" s="17" t="s">
        <v>142</v>
      </c>
      <c r="C2735" s="17" t="s">
        <v>134</v>
      </c>
      <c r="D2735" s="17" t="s">
        <v>14446</v>
      </c>
      <c r="E2735" s="17" t="s">
        <v>243</v>
      </c>
      <c r="F2735" s="17" t="s">
        <v>169</v>
      </c>
      <c r="G2735" s="17" t="n">
        <v>1</v>
      </c>
      <c r="H2735" s="17" t="n">
        <v>1</v>
      </c>
      <c r="I2735" s="17" t="n">
        <v>2</v>
      </c>
      <c r="J2735" s="17" t="n">
        <v>0</v>
      </c>
      <c r="K2735" s="17" t="n">
        <v>2</v>
      </c>
      <c r="L2735" s="17" t="n">
        <v>194</v>
      </c>
      <c r="M2735" s="17" t="n">
        <v>241</v>
      </c>
      <c r="N2735" s="17" t="n">
        <v>294</v>
      </c>
      <c r="O2735" s="17" t="n">
        <v>0</v>
      </c>
      <c r="P2735" s="17" t="n">
        <v>0</v>
      </c>
      <c r="Q2735" s="17" t="n">
        <v>0</v>
      </c>
      <c r="R2735" s="17" t="n">
        <v>0</v>
      </c>
      <c r="S2735" s="17" t="n">
        <v>0</v>
      </c>
      <c r="T2735" s="17" t="n">
        <v>0</v>
      </c>
    </row>
    <row r="2736" customFormat="false" ht="15" hidden="false" customHeight="true" outlineLevel="0" collapsed="false">
      <c r="A2736" s="17" t="s">
        <v>13275</v>
      </c>
      <c r="B2736" s="17" t="s">
        <v>142</v>
      </c>
      <c r="C2736" s="17" t="s">
        <v>148</v>
      </c>
      <c r="D2736" s="17" t="s">
        <v>14443</v>
      </c>
      <c r="E2736" s="17" t="s">
        <v>139</v>
      </c>
      <c r="F2736" s="17" t="s">
        <v>7</v>
      </c>
      <c r="G2736" s="17" t="n">
        <v>1</v>
      </c>
      <c r="H2736" s="17" t="n">
        <v>0</v>
      </c>
      <c r="I2736" s="17" t="n">
        <v>0</v>
      </c>
      <c r="J2736" s="17" t="n">
        <v>0</v>
      </c>
      <c r="K2736" s="17" t="n">
        <v>1</v>
      </c>
      <c r="L2736" s="17" t="n">
        <v>22</v>
      </c>
      <c r="M2736" s="17" t="n">
        <v>0</v>
      </c>
      <c r="N2736" s="17" t="n">
        <v>0</v>
      </c>
      <c r="O2736" s="17" t="n">
        <v>0</v>
      </c>
      <c r="P2736" s="17" t="n">
        <v>0</v>
      </c>
      <c r="Q2736" s="17" t="n">
        <v>0</v>
      </c>
      <c r="R2736" s="17" t="n">
        <v>0</v>
      </c>
      <c r="S2736" s="17" t="n">
        <v>0</v>
      </c>
      <c r="T2736" s="17" t="n">
        <v>0</v>
      </c>
    </row>
    <row r="2737" customFormat="false" ht="15" hidden="false" customHeight="true" outlineLevel="0" collapsed="false">
      <c r="A2737" s="17" t="s">
        <v>13275</v>
      </c>
      <c r="B2737" s="17" t="s">
        <v>142</v>
      </c>
      <c r="C2737" s="17" t="s">
        <v>148</v>
      </c>
      <c r="D2737" s="17" t="s">
        <v>14443</v>
      </c>
      <c r="E2737" s="17" t="s">
        <v>139</v>
      </c>
      <c r="F2737" s="17" t="s">
        <v>150</v>
      </c>
      <c r="G2737" s="17" t="n">
        <v>1</v>
      </c>
      <c r="H2737" s="17" t="n">
        <v>0</v>
      </c>
      <c r="I2737" s="17" t="n">
        <v>0</v>
      </c>
      <c r="J2737" s="17" t="n">
        <v>0</v>
      </c>
      <c r="K2737" s="17" t="n">
        <v>1</v>
      </c>
      <c r="L2737" s="17" t="n">
        <v>2</v>
      </c>
      <c r="M2737" s="17" t="n">
        <v>0</v>
      </c>
      <c r="N2737" s="17" t="n">
        <v>0</v>
      </c>
      <c r="O2737" s="17" t="n">
        <v>0</v>
      </c>
      <c r="P2737" s="17" t="n">
        <v>0</v>
      </c>
      <c r="Q2737" s="17" t="n">
        <v>0</v>
      </c>
      <c r="R2737" s="17" t="n">
        <v>0</v>
      </c>
      <c r="S2737" s="17" t="n">
        <v>0</v>
      </c>
      <c r="T2737" s="17" t="n">
        <v>0</v>
      </c>
    </row>
    <row r="2738" customFormat="false" ht="15" hidden="false" customHeight="true" outlineLevel="0" collapsed="false">
      <c r="A2738" s="17" t="s">
        <v>13275</v>
      </c>
      <c r="B2738" s="17" t="s">
        <v>142</v>
      </c>
      <c r="C2738" s="17" t="s">
        <v>148</v>
      </c>
      <c r="D2738" s="17" t="s">
        <v>14443</v>
      </c>
      <c r="E2738" s="17" t="s">
        <v>139</v>
      </c>
      <c r="F2738" s="17" t="s">
        <v>158</v>
      </c>
      <c r="G2738" s="17" t="n">
        <v>1</v>
      </c>
      <c r="H2738" s="17" t="n">
        <v>0</v>
      </c>
      <c r="I2738" s="17" t="n">
        <v>0</v>
      </c>
      <c r="J2738" s="17" t="n">
        <v>0</v>
      </c>
      <c r="K2738" s="17" t="n">
        <v>1</v>
      </c>
      <c r="L2738" s="17" t="n">
        <v>20</v>
      </c>
      <c r="M2738" s="17" t="n">
        <v>0</v>
      </c>
      <c r="N2738" s="17" t="n">
        <v>0</v>
      </c>
      <c r="O2738" s="17" t="n">
        <v>0</v>
      </c>
      <c r="P2738" s="17" t="n">
        <v>0</v>
      </c>
      <c r="Q2738" s="17" t="n">
        <v>0</v>
      </c>
      <c r="R2738" s="17" t="n">
        <v>0</v>
      </c>
      <c r="S2738" s="17" t="n">
        <v>0</v>
      </c>
      <c r="T2738" s="17" t="n">
        <v>0</v>
      </c>
    </row>
    <row r="2739" customFormat="false" ht="15" hidden="false" customHeight="true" outlineLevel="0" collapsed="false">
      <c r="A2739" s="17" t="s">
        <v>13275</v>
      </c>
      <c r="B2739" s="17" t="s">
        <v>142</v>
      </c>
      <c r="C2739" s="17" t="s">
        <v>217</v>
      </c>
      <c r="D2739" s="17" t="s">
        <v>235</v>
      </c>
      <c r="E2739" s="17" t="s">
        <v>139</v>
      </c>
      <c r="F2739" s="17" t="s">
        <v>7</v>
      </c>
      <c r="G2739" s="17" t="n">
        <v>0</v>
      </c>
      <c r="H2739" s="17" t="n">
        <v>0</v>
      </c>
      <c r="I2739" s="17" t="n">
        <v>1</v>
      </c>
      <c r="J2739" s="17" t="n">
        <v>1</v>
      </c>
      <c r="K2739" s="17" t="n">
        <v>1</v>
      </c>
      <c r="L2739" s="17" t="n">
        <v>0</v>
      </c>
      <c r="M2739" s="17" t="n">
        <v>0</v>
      </c>
      <c r="N2739" s="17" t="n">
        <v>2</v>
      </c>
      <c r="O2739" s="17" t="n">
        <v>353</v>
      </c>
      <c r="P2739" s="17" t="n">
        <v>0</v>
      </c>
      <c r="Q2739" s="17" t="n">
        <v>0</v>
      </c>
      <c r="R2739" s="17" t="n">
        <v>0</v>
      </c>
      <c r="S2739" s="17" t="n">
        <v>0</v>
      </c>
      <c r="T2739" s="17" t="n">
        <v>0</v>
      </c>
    </row>
    <row r="2740" customFormat="false" ht="15" hidden="false" customHeight="true" outlineLevel="0" collapsed="false">
      <c r="A2740" s="17" t="s">
        <v>13275</v>
      </c>
      <c r="B2740" s="17" t="s">
        <v>142</v>
      </c>
      <c r="C2740" s="17" t="s">
        <v>217</v>
      </c>
      <c r="D2740" s="17" t="s">
        <v>235</v>
      </c>
      <c r="E2740" s="17" t="s">
        <v>139</v>
      </c>
      <c r="F2740" s="17" t="s">
        <v>140</v>
      </c>
      <c r="G2740" s="17" t="n">
        <v>0</v>
      </c>
      <c r="H2740" s="17" t="n">
        <v>0</v>
      </c>
      <c r="I2740" s="17" t="n">
        <v>0</v>
      </c>
      <c r="J2740" s="17" t="n">
        <v>1</v>
      </c>
      <c r="K2740" s="17" t="n">
        <v>1</v>
      </c>
      <c r="L2740" s="17" t="n">
        <v>0</v>
      </c>
      <c r="M2740" s="17" t="n">
        <v>0</v>
      </c>
      <c r="N2740" s="17" t="n">
        <v>0</v>
      </c>
      <c r="O2740" s="17" t="n">
        <v>8</v>
      </c>
      <c r="P2740" s="17" t="n">
        <v>0</v>
      </c>
      <c r="Q2740" s="17" t="n">
        <v>0</v>
      </c>
      <c r="R2740" s="17" t="n">
        <v>0</v>
      </c>
      <c r="S2740" s="17" t="n">
        <v>0</v>
      </c>
      <c r="T2740" s="17" t="n">
        <v>0</v>
      </c>
    </row>
    <row r="2741" customFormat="false" ht="15" hidden="false" customHeight="true" outlineLevel="0" collapsed="false">
      <c r="A2741" s="17" t="s">
        <v>13275</v>
      </c>
      <c r="B2741" s="17" t="s">
        <v>142</v>
      </c>
      <c r="C2741" s="17" t="s">
        <v>217</v>
      </c>
      <c r="D2741" s="17" t="s">
        <v>235</v>
      </c>
      <c r="E2741" s="17" t="s">
        <v>139</v>
      </c>
      <c r="F2741" s="17" t="s">
        <v>150</v>
      </c>
      <c r="G2741" s="17" t="n">
        <v>0</v>
      </c>
      <c r="H2741" s="17" t="n">
        <v>0</v>
      </c>
      <c r="I2741" s="17" t="n">
        <v>1</v>
      </c>
      <c r="J2741" s="17" t="n">
        <v>1</v>
      </c>
      <c r="K2741" s="17" t="n">
        <v>1</v>
      </c>
      <c r="L2741" s="17" t="n">
        <v>0</v>
      </c>
      <c r="M2741" s="17" t="n">
        <v>0</v>
      </c>
      <c r="N2741" s="17" t="n">
        <v>2</v>
      </c>
      <c r="O2741" s="17" t="n">
        <v>304</v>
      </c>
      <c r="P2741" s="17" t="n">
        <v>0</v>
      </c>
      <c r="Q2741" s="17" t="n">
        <v>0</v>
      </c>
      <c r="R2741" s="17" t="n">
        <v>0</v>
      </c>
      <c r="S2741" s="17" t="n">
        <v>0</v>
      </c>
      <c r="T2741" s="17" t="n">
        <v>0</v>
      </c>
    </row>
    <row r="2742" customFormat="false" ht="15" hidden="false" customHeight="true" outlineLevel="0" collapsed="false">
      <c r="A2742" s="17" t="s">
        <v>13275</v>
      </c>
      <c r="B2742" s="17" t="s">
        <v>142</v>
      </c>
      <c r="C2742" s="17" t="s">
        <v>217</v>
      </c>
      <c r="D2742" s="17" t="s">
        <v>235</v>
      </c>
      <c r="E2742" s="17" t="s">
        <v>139</v>
      </c>
      <c r="F2742" s="17" t="s">
        <v>158</v>
      </c>
      <c r="G2742" s="17" t="n">
        <v>0</v>
      </c>
      <c r="H2742" s="17" t="n">
        <v>0</v>
      </c>
      <c r="I2742" s="17" t="n">
        <v>0</v>
      </c>
      <c r="J2742" s="17" t="n">
        <v>1</v>
      </c>
      <c r="K2742" s="17" t="n">
        <v>1</v>
      </c>
      <c r="L2742" s="17" t="n">
        <v>0</v>
      </c>
      <c r="M2742" s="17" t="n">
        <v>0</v>
      </c>
      <c r="N2742" s="17" t="n">
        <v>0</v>
      </c>
      <c r="O2742" s="17" t="n">
        <v>41</v>
      </c>
      <c r="P2742" s="17" t="n">
        <v>0</v>
      </c>
      <c r="Q2742" s="17" t="n">
        <v>0</v>
      </c>
      <c r="R2742" s="17" t="n">
        <v>0</v>
      </c>
      <c r="S2742" s="17" t="n">
        <v>0</v>
      </c>
      <c r="T2742" s="17" t="n">
        <v>0</v>
      </c>
    </row>
    <row r="2743" customFormat="false" ht="15" hidden="false" customHeight="true" outlineLevel="0" collapsed="false">
      <c r="A2743" s="17" t="s">
        <v>2696</v>
      </c>
      <c r="B2743" s="17" t="s">
        <v>142</v>
      </c>
      <c r="C2743" s="17" t="s">
        <v>134</v>
      </c>
      <c r="D2743" s="17" t="s">
        <v>14446</v>
      </c>
      <c r="E2743" s="17" t="s">
        <v>243</v>
      </c>
      <c r="F2743" s="17" t="s">
        <v>7</v>
      </c>
      <c r="G2743" s="17" t="n">
        <v>1</v>
      </c>
      <c r="H2743" s="17" t="n">
        <v>1</v>
      </c>
      <c r="I2743" s="17" t="n">
        <v>1</v>
      </c>
      <c r="J2743" s="17" t="n">
        <v>1</v>
      </c>
      <c r="K2743" s="17" t="n">
        <v>1</v>
      </c>
      <c r="L2743" s="17" t="n">
        <v>197</v>
      </c>
      <c r="M2743" s="17" t="n">
        <v>284</v>
      </c>
      <c r="N2743" s="17" t="n">
        <v>302</v>
      </c>
      <c r="O2743" s="17" t="n">
        <v>44</v>
      </c>
      <c r="P2743" s="17" t="n">
        <v>0</v>
      </c>
      <c r="Q2743" s="17" t="n">
        <v>0</v>
      </c>
      <c r="R2743" s="17" t="n">
        <v>0</v>
      </c>
      <c r="S2743" s="17" t="n">
        <v>0</v>
      </c>
      <c r="T2743" s="17" t="n">
        <v>0</v>
      </c>
    </row>
    <row r="2744" customFormat="false" ht="15" hidden="false" customHeight="true" outlineLevel="0" collapsed="false">
      <c r="A2744" s="17" t="s">
        <v>2696</v>
      </c>
      <c r="B2744" s="17" t="s">
        <v>142</v>
      </c>
      <c r="C2744" s="17" t="s">
        <v>134</v>
      </c>
      <c r="D2744" s="17" t="s">
        <v>14446</v>
      </c>
      <c r="E2744" s="17" t="s">
        <v>243</v>
      </c>
      <c r="F2744" s="17" t="s">
        <v>140</v>
      </c>
      <c r="G2744" s="17" t="n">
        <v>1</v>
      </c>
      <c r="H2744" s="17" t="n">
        <v>1</v>
      </c>
      <c r="I2744" s="17" t="n">
        <v>1</v>
      </c>
      <c r="J2744" s="17" t="n">
        <v>0</v>
      </c>
      <c r="K2744" s="17" t="n">
        <v>1</v>
      </c>
      <c r="L2744" s="17" t="n">
        <v>5</v>
      </c>
      <c r="M2744" s="17" t="n">
        <v>7</v>
      </c>
      <c r="N2744" s="17" t="n">
        <v>5</v>
      </c>
      <c r="O2744" s="17" t="n">
        <v>0</v>
      </c>
      <c r="P2744" s="17" t="n">
        <v>0</v>
      </c>
      <c r="Q2744" s="17" t="n">
        <v>0</v>
      </c>
      <c r="R2744" s="17" t="n">
        <v>0</v>
      </c>
      <c r="S2744" s="17" t="n">
        <v>0</v>
      </c>
      <c r="T2744" s="17" t="n">
        <v>0</v>
      </c>
    </row>
    <row r="2745" customFormat="false" ht="15" hidden="false" customHeight="true" outlineLevel="0" collapsed="false">
      <c r="A2745" s="17" t="s">
        <v>2696</v>
      </c>
      <c r="B2745" s="17" t="s">
        <v>142</v>
      </c>
      <c r="C2745" s="17" t="s">
        <v>134</v>
      </c>
      <c r="D2745" s="17" t="s">
        <v>14446</v>
      </c>
      <c r="E2745" s="17" t="s">
        <v>243</v>
      </c>
      <c r="F2745" s="17" t="s">
        <v>144</v>
      </c>
      <c r="G2745" s="17" t="n">
        <v>1</v>
      </c>
      <c r="H2745" s="17" t="n">
        <v>1</v>
      </c>
      <c r="I2745" s="17" t="n">
        <v>0</v>
      </c>
      <c r="J2745" s="17" t="n">
        <v>0</v>
      </c>
      <c r="K2745" s="17" t="n">
        <v>1</v>
      </c>
      <c r="L2745" s="17" t="n">
        <v>13</v>
      </c>
      <c r="M2745" s="17" t="n">
        <v>78</v>
      </c>
      <c r="N2745" s="17" t="n">
        <v>0</v>
      </c>
      <c r="O2745" s="17" t="n">
        <v>0</v>
      </c>
      <c r="P2745" s="17" t="n">
        <v>0</v>
      </c>
      <c r="Q2745" s="17" t="n">
        <v>0</v>
      </c>
      <c r="R2745" s="17" t="n">
        <v>0</v>
      </c>
      <c r="S2745" s="17" t="n">
        <v>0</v>
      </c>
      <c r="T2745" s="17" t="n">
        <v>0</v>
      </c>
    </row>
    <row r="2746" customFormat="false" ht="15" hidden="false" customHeight="true" outlineLevel="0" collapsed="false">
      <c r="A2746" s="17" t="s">
        <v>2696</v>
      </c>
      <c r="B2746" s="17" t="s">
        <v>142</v>
      </c>
      <c r="C2746" s="17" t="s">
        <v>134</v>
      </c>
      <c r="D2746" s="17" t="s">
        <v>14446</v>
      </c>
      <c r="E2746" s="17" t="s">
        <v>243</v>
      </c>
      <c r="F2746" s="17" t="s">
        <v>150</v>
      </c>
      <c r="G2746" s="17" t="n">
        <v>1</v>
      </c>
      <c r="H2746" s="17" t="n">
        <v>1</v>
      </c>
      <c r="I2746" s="17" t="n">
        <v>1</v>
      </c>
      <c r="J2746" s="17" t="n">
        <v>1</v>
      </c>
      <c r="K2746" s="17" t="n">
        <v>1</v>
      </c>
      <c r="L2746" s="17" t="n">
        <v>163</v>
      </c>
      <c r="M2746" s="17" t="n">
        <v>183</v>
      </c>
      <c r="N2746" s="17" t="n">
        <v>275</v>
      </c>
      <c r="O2746" s="17" t="n">
        <v>42</v>
      </c>
      <c r="P2746" s="17" t="n">
        <v>0</v>
      </c>
      <c r="Q2746" s="17" t="n">
        <v>0</v>
      </c>
      <c r="R2746" s="17" t="n">
        <v>0</v>
      </c>
      <c r="S2746" s="17" t="n">
        <v>0</v>
      </c>
      <c r="T2746" s="17" t="n">
        <v>0</v>
      </c>
    </row>
    <row r="2747" customFormat="false" ht="15" hidden="false" customHeight="true" outlineLevel="0" collapsed="false">
      <c r="A2747" s="17" t="s">
        <v>2696</v>
      </c>
      <c r="B2747" s="17" t="s">
        <v>142</v>
      </c>
      <c r="C2747" s="17" t="s">
        <v>134</v>
      </c>
      <c r="D2747" s="17" t="s">
        <v>14446</v>
      </c>
      <c r="E2747" s="17" t="s">
        <v>243</v>
      </c>
      <c r="F2747" s="17" t="s">
        <v>166</v>
      </c>
      <c r="G2747" s="17" t="n">
        <v>0</v>
      </c>
      <c r="H2747" s="17" t="n">
        <v>0</v>
      </c>
      <c r="I2747" s="17" t="n">
        <v>1</v>
      </c>
      <c r="J2747" s="17" t="n">
        <v>0</v>
      </c>
      <c r="K2747" s="17" t="n">
        <v>1</v>
      </c>
      <c r="L2747" s="17" t="n">
        <v>0</v>
      </c>
      <c r="M2747" s="17" t="n">
        <v>0</v>
      </c>
      <c r="N2747" s="17" t="n">
        <v>3</v>
      </c>
      <c r="O2747" s="17" t="n">
        <v>0</v>
      </c>
      <c r="P2747" s="17" t="n">
        <v>0</v>
      </c>
      <c r="Q2747" s="17" t="n">
        <v>0</v>
      </c>
      <c r="R2747" s="17" t="n">
        <v>0</v>
      </c>
      <c r="S2747" s="17" t="n">
        <v>0</v>
      </c>
      <c r="T2747" s="17" t="n">
        <v>0</v>
      </c>
    </row>
    <row r="2748" customFormat="false" ht="15" hidden="false" customHeight="true" outlineLevel="0" collapsed="false">
      <c r="A2748" s="17" t="s">
        <v>2696</v>
      </c>
      <c r="B2748" s="17" t="s">
        <v>142</v>
      </c>
      <c r="C2748" s="17" t="s">
        <v>134</v>
      </c>
      <c r="D2748" s="17" t="s">
        <v>14446</v>
      </c>
      <c r="E2748" s="17" t="s">
        <v>243</v>
      </c>
      <c r="F2748" s="17" t="s">
        <v>158</v>
      </c>
      <c r="G2748" s="17" t="n">
        <v>1</v>
      </c>
      <c r="H2748" s="17" t="n">
        <v>1</v>
      </c>
      <c r="I2748" s="17" t="n">
        <v>1</v>
      </c>
      <c r="J2748" s="17" t="n">
        <v>1</v>
      </c>
      <c r="K2748" s="17" t="n">
        <v>1</v>
      </c>
      <c r="L2748" s="17" t="n">
        <v>16</v>
      </c>
      <c r="M2748" s="17" t="n">
        <v>16</v>
      </c>
      <c r="N2748" s="17" t="n">
        <v>19</v>
      </c>
      <c r="O2748" s="17" t="n">
        <v>2</v>
      </c>
      <c r="P2748" s="17" t="n">
        <v>0</v>
      </c>
      <c r="Q2748" s="17" t="n">
        <v>0</v>
      </c>
      <c r="R2748" s="17" t="n">
        <v>0</v>
      </c>
      <c r="S2748" s="17" t="n">
        <v>0</v>
      </c>
      <c r="T2748" s="17" t="n">
        <v>0</v>
      </c>
    </row>
    <row r="2749" customFormat="false" ht="15" hidden="false" customHeight="true" outlineLevel="0" collapsed="false">
      <c r="A2749" s="17" t="s">
        <v>2696</v>
      </c>
      <c r="B2749" s="17" t="s">
        <v>142</v>
      </c>
      <c r="C2749" s="17" t="s">
        <v>148</v>
      </c>
      <c r="D2749" s="17" t="s">
        <v>14443</v>
      </c>
      <c r="E2749" s="17" t="s">
        <v>139</v>
      </c>
      <c r="F2749" s="17" t="s">
        <v>7</v>
      </c>
      <c r="G2749" s="17" t="n">
        <v>2</v>
      </c>
      <c r="H2749" s="17" t="n">
        <v>0</v>
      </c>
      <c r="I2749" s="17" t="n">
        <v>2</v>
      </c>
      <c r="J2749" s="17" t="n">
        <v>1</v>
      </c>
      <c r="K2749" s="17" t="n">
        <v>4</v>
      </c>
      <c r="L2749" s="17" t="n">
        <v>58</v>
      </c>
      <c r="M2749" s="17" t="n">
        <v>0</v>
      </c>
      <c r="N2749" s="17" t="n">
        <v>143</v>
      </c>
      <c r="O2749" s="17" t="n">
        <v>13</v>
      </c>
      <c r="P2749" s="17" t="n">
        <v>0</v>
      </c>
      <c r="Q2749" s="17" t="n">
        <v>0</v>
      </c>
      <c r="R2749" s="17" t="n">
        <v>0</v>
      </c>
      <c r="S2749" s="17" t="n">
        <v>0</v>
      </c>
      <c r="T2749" s="17" t="n">
        <v>0</v>
      </c>
    </row>
    <row r="2750" customFormat="false" ht="15" hidden="false" customHeight="true" outlineLevel="0" collapsed="false">
      <c r="A2750" s="17" t="s">
        <v>2696</v>
      </c>
      <c r="B2750" s="17" t="s">
        <v>142</v>
      </c>
      <c r="C2750" s="17" t="s">
        <v>148</v>
      </c>
      <c r="D2750" s="17" t="s">
        <v>14443</v>
      </c>
      <c r="E2750" s="17" t="s">
        <v>139</v>
      </c>
      <c r="F2750" s="17" t="s">
        <v>140</v>
      </c>
      <c r="G2750" s="17" t="n">
        <v>1</v>
      </c>
      <c r="H2750" s="17" t="n">
        <v>0</v>
      </c>
      <c r="I2750" s="17" t="n">
        <v>1</v>
      </c>
      <c r="J2750" s="17" t="n">
        <v>0</v>
      </c>
      <c r="K2750" s="17" t="n">
        <v>2</v>
      </c>
      <c r="L2750" s="17" t="n">
        <v>15</v>
      </c>
      <c r="M2750" s="17" t="n">
        <v>0</v>
      </c>
      <c r="N2750" s="17" t="n">
        <v>7</v>
      </c>
      <c r="O2750" s="17" t="n">
        <v>0</v>
      </c>
      <c r="P2750" s="17" t="n">
        <v>0</v>
      </c>
      <c r="Q2750" s="17" t="n">
        <v>0</v>
      </c>
      <c r="R2750" s="17" t="n">
        <v>0</v>
      </c>
      <c r="S2750" s="17" t="n">
        <v>0</v>
      </c>
      <c r="T2750" s="17" t="n">
        <v>0</v>
      </c>
    </row>
    <row r="2751" customFormat="false" ht="15" hidden="false" customHeight="true" outlineLevel="0" collapsed="false">
      <c r="A2751" s="17" t="s">
        <v>2696</v>
      </c>
      <c r="B2751" s="17" t="s">
        <v>142</v>
      </c>
      <c r="C2751" s="17" t="s">
        <v>148</v>
      </c>
      <c r="D2751" s="17" t="s">
        <v>14443</v>
      </c>
      <c r="E2751" s="17" t="s">
        <v>139</v>
      </c>
      <c r="F2751" s="17" t="s">
        <v>150</v>
      </c>
      <c r="G2751" s="17" t="n">
        <v>1</v>
      </c>
      <c r="H2751" s="17" t="n">
        <v>0</v>
      </c>
      <c r="I2751" s="17" t="n">
        <v>1</v>
      </c>
      <c r="J2751" s="17" t="n">
        <v>1</v>
      </c>
      <c r="K2751" s="17" t="n">
        <v>2</v>
      </c>
      <c r="L2751" s="17" t="n">
        <v>30</v>
      </c>
      <c r="M2751" s="17" t="n">
        <v>0</v>
      </c>
      <c r="N2751" s="17" t="n">
        <v>136</v>
      </c>
      <c r="O2751" s="17" t="n">
        <v>13</v>
      </c>
      <c r="P2751" s="17" t="n">
        <v>0</v>
      </c>
      <c r="Q2751" s="17" t="n">
        <v>0</v>
      </c>
      <c r="R2751" s="17" t="n">
        <v>0</v>
      </c>
      <c r="S2751" s="17" t="n">
        <v>0</v>
      </c>
      <c r="T2751" s="17" t="n">
        <v>0</v>
      </c>
    </row>
    <row r="2752" customFormat="false" ht="15" hidden="false" customHeight="true" outlineLevel="0" collapsed="false">
      <c r="A2752" s="17" t="s">
        <v>2696</v>
      </c>
      <c r="B2752" s="17" t="s">
        <v>142</v>
      </c>
      <c r="C2752" s="17" t="s">
        <v>148</v>
      </c>
      <c r="D2752" s="17" t="s">
        <v>14443</v>
      </c>
      <c r="E2752" s="17" t="s">
        <v>139</v>
      </c>
      <c r="F2752" s="17" t="s">
        <v>158</v>
      </c>
      <c r="G2752" s="17" t="n">
        <v>1</v>
      </c>
      <c r="H2752" s="17" t="n">
        <v>0</v>
      </c>
      <c r="I2752" s="17" t="n">
        <v>0</v>
      </c>
      <c r="J2752" s="17" t="n">
        <v>0</v>
      </c>
      <c r="K2752" s="17" t="n">
        <v>1</v>
      </c>
      <c r="L2752" s="17" t="n">
        <v>13</v>
      </c>
      <c r="M2752" s="17" t="n">
        <v>0</v>
      </c>
      <c r="N2752" s="17" t="n">
        <v>0</v>
      </c>
      <c r="O2752" s="17" t="n">
        <v>0</v>
      </c>
      <c r="P2752" s="17" t="n">
        <v>0</v>
      </c>
      <c r="Q2752" s="17" t="n">
        <v>0</v>
      </c>
      <c r="R2752" s="17" t="n">
        <v>0</v>
      </c>
      <c r="S2752" s="17" t="n">
        <v>0</v>
      </c>
      <c r="T2752" s="17" t="n">
        <v>0</v>
      </c>
    </row>
    <row r="2753" customFormat="false" ht="15" hidden="false" customHeight="true" outlineLevel="0" collapsed="false">
      <c r="A2753" s="17" t="s">
        <v>2696</v>
      </c>
      <c r="B2753" s="17" t="s">
        <v>142</v>
      </c>
      <c r="C2753" s="17" t="s">
        <v>217</v>
      </c>
      <c r="D2753" s="17" t="s">
        <v>235</v>
      </c>
      <c r="E2753" s="17" t="s">
        <v>243</v>
      </c>
      <c r="F2753" s="17" t="s">
        <v>7</v>
      </c>
      <c r="G2753" s="17" t="n">
        <v>1</v>
      </c>
      <c r="H2753" s="17" t="n">
        <v>1</v>
      </c>
      <c r="I2753" s="17" t="n">
        <v>1</v>
      </c>
      <c r="J2753" s="17" t="n">
        <v>1</v>
      </c>
      <c r="K2753" s="17" t="n">
        <v>1</v>
      </c>
      <c r="L2753" s="17" t="n">
        <v>283</v>
      </c>
      <c r="M2753" s="17" t="n">
        <v>356</v>
      </c>
      <c r="N2753" s="17" t="n">
        <v>338</v>
      </c>
      <c r="O2753" s="17" t="n">
        <v>128</v>
      </c>
      <c r="P2753" s="17" t="n">
        <v>0</v>
      </c>
      <c r="Q2753" s="17" t="n">
        <v>0</v>
      </c>
      <c r="R2753" s="17" t="n">
        <v>0</v>
      </c>
      <c r="S2753" s="17" t="n">
        <v>0</v>
      </c>
      <c r="T2753" s="17" t="n">
        <v>0</v>
      </c>
    </row>
    <row r="2754" customFormat="false" ht="15" hidden="false" customHeight="true" outlineLevel="0" collapsed="false">
      <c r="A2754" s="17" t="s">
        <v>2696</v>
      </c>
      <c r="B2754" s="17" t="s">
        <v>142</v>
      </c>
      <c r="C2754" s="17" t="s">
        <v>217</v>
      </c>
      <c r="D2754" s="17" t="s">
        <v>235</v>
      </c>
      <c r="E2754" s="17" t="s">
        <v>243</v>
      </c>
      <c r="F2754" s="17" t="s">
        <v>140</v>
      </c>
      <c r="G2754" s="17" t="n">
        <v>1</v>
      </c>
      <c r="H2754" s="17" t="n">
        <v>1</v>
      </c>
      <c r="I2754" s="17" t="n">
        <v>1</v>
      </c>
      <c r="J2754" s="17" t="n">
        <v>1</v>
      </c>
      <c r="K2754" s="17" t="n">
        <v>1</v>
      </c>
      <c r="L2754" s="17" t="n">
        <v>46</v>
      </c>
      <c r="M2754" s="17" t="n">
        <v>119</v>
      </c>
      <c r="N2754" s="17" t="n">
        <v>57</v>
      </c>
      <c r="O2754" s="17" t="n">
        <v>21</v>
      </c>
      <c r="P2754" s="17" t="n">
        <v>0</v>
      </c>
      <c r="Q2754" s="17" t="n">
        <v>0</v>
      </c>
      <c r="R2754" s="17" t="n">
        <v>0</v>
      </c>
      <c r="S2754" s="17" t="n">
        <v>0</v>
      </c>
      <c r="T2754" s="17" t="n">
        <v>0</v>
      </c>
    </row>
    <row r="2755" customFormat="false" ht="15" hidden="false" customHeight="true" outlineLevel="0" collapsed="false">
      <c r="A2755" s="17" t="s">
        <v>2696</v>
      </c>
      <c r="B2755" s="17" t="s">
        <v>142</v>
      </c>
      <c r="C2755" s="17" t="s">
        <v>217</v>
      </c>
      <c r="D2755" s="17" t="s">
        <v>235</v>
      </c>
      <c r="E2755" s="17" t="s">
        <v>243</v>
      </c>
      <c r="F2755" s="17" t="s">
        <v>150</v>
      </c>
      <c r="G2755" s="17" t="n">
        <v>1</v>
      </c>
      <c r="H2755" s="17" t="n">
        <v>1</v>
      </c>
      <c r="I2755" s="17" t="n">
        <v>1</v>
      </c>
      <c r="J2755" s="17" t="n">
        <v>1</v>
      </c>
      <c r="K2755" s="17" t="n">
        <v>1</v>
      </c>
      <c r="L2755" s="17" t="n">
        <v>199</v>
      </c>
      <c r="M2755" s="17" t="n">
        <v>164</v>
      </c>
      <c r="N2755" s="17" t="n">
        <v>196</v>
      </c>
      <c r="O2755" s="17" t="n">
        <v>92</v>
      </c>
      <c r="P2755" s="17" t="n">
        <v>0</v>
      </c>
      <c r="Q2755" s="17" t="n">
        <v>0</v>
      </c>
      <c r="R2755" s="17" t="n">
        <v>0</v>
      </c>
      <c r="S2755" s="17" t="n">
        <v>0</v>
      </c>
      <c r="T2755" s="17" t="n">
        <v>0</v>
      </c>
    </row>
    <row r="2756" customFormat="false" ht="15" hidden="false" customHeight="true" outlineLevel="0" collapsed="false">
      <c r="A2756" s="17" t="s">
        <v>2696</v>
      </c>
      <c r="B2756" s="17" t="s">
        <v>142</v>
      </c>
      <c r="C2756" s="17" t="s">
        <v>217</v>
      </c>
      <c r="D2756" s="17" t="s">
        <v>235</v>
      </c>
      <c r="E2756" s="17" t="s">
        <v>243</v>
      </c>
      <c r="F2756" s="17" t="s">
        <v>166</v>
      </c>
      <c r="G2756" s="17" t="n">
        <v>1</v>
      </c>
      <c r="H2756" s="17" t="n">
        <v>1</v>
      </c>
      <c r="I2756" s="17" t="n">
        <v>1</v>
      </c>
      <c r="J2756" s="17" t="n">
        <v>0</v>
      </c>
      <c r="K2756" s="17" t="n">
        <v>1</v>
      </c>
      <c r="L2756" s="17" t="n">
        <v>6</v>
      </c>
      <c r="M2756" s="17" t="n">
        <v>3</v>
      </c>
      <c r="N2756" s="17" t="n">
        <v>9</v>
      </c>
      <c r="O2756" s="17" t="n">
        <v>0</v>
      </c>
      <c r="P2756" s="17" t="n">
        <v>0</v>
      </c>
      <c r="Q2756" s="17" t="n">
        <v>0</v>
      </c>
      <c r="R2756" s="17" t="n">
        <v>0</v>
      </c>
      <c r="S2756" s="17" t="n">
        <v>0</v>
      </c>
      <c r="T2756" s="17" t="n">
        <v>0</v>
      </c>
    </row>
    <row r="2757" customFormat="false" ht="15" hidden="false" customHeight="true" outlineLevel="0" collapsed="false">
      <c r="A2757" s="17" t="s">
        <v>2696</v>
      </c>
      <c r="B2757" s="17" t="s">
        <v>142</v>
      </c>
      <c r="C2757" s="17" t="s">
        <v>217</v>
      </c>
      <c r="D2757" s="17" t="s">
        <v>235</v>
      </c>
      <c r="E2757" s="17" t="s">
        <v>243</v>
      </c>
      <c r="F2757" s="17" t="s">
        <v>158</v>
      </c>
      <c r="G2757" s="17" t="n">
        <v>1</v>
      </c>
      <c r="H2757" s="17" t="n">
        <v>1</v>
      </c>
      <c r="I2757" s="17" t="n">
        <v>1</v>
      </c>
      <c r="J2757" s="17" t="n">
        <v>1</v>
      </c>
      <c r="K2757" s="17" t="n">
        <v>1</v>
      </c>
      <c r="L2757" s="17" t="n">
        <v>32</v>
      </c>
      <c r="M2757" s="17" t="n">
        <v>70</v>
      </c>
      <c r="N2757" s="17" t="n">
        <v>76</v>
      </c>
      <c r="O2757" s="17" t="n">
        <v>15</v>
      </c>
      <c r="P2757" s="17" t="n">
        <v>0</v>
      </c>
      <c r="Q2757" s="17" t="n">
        <v>0</v>
      </c>
      <c r="R2757" s="17" t="n">
        <v>0</v>
      </c>
      <c r="S2757" s="17" t="n">
        <v>0</v>
      </c>
      <c r="T2757" s="17" t="n">
        <v>0</v>
      </c>
    </row>
    <row r="2758" customFormat="false" ht="15" hidden="false" customHeight="true" outlineLevel="0" collapsed="false">
      <c r="A2758" s="17" t="s">
        <v>2696</v>
      </c>
      <c r="B2758" s="17" t="s">
        <v>142</v>
      </c>
      <c r="C2758" s="17" t="s">
        <v>217</v>
      </c>
      <c r="D2758" s="17" t="s">
        <v>235</v>
      </c>
      <c r="E2758" s="17" t="s">
        <v>139</v>
      </c>
      <c r="F2758" s="17" t="s">
        <v>7</v>
      </c>
      <c r="G2758" s="17" t="n">
        <v>1</v>
      </c>
      <c r="H2758" s="17" t="n">
        <v>1</v>
      </c>
      <c r="I2758" s="17" t="n">
        <v>1</v>
      </c>
      <c r="J2758" s="17" t="n">
        <v>0</v>
      </c>
      <c r="K2758" s="17" t="n">
        <v>1</v>
      </c>
      <c r="L2758" s="17" t="n">
        <v>32</v>
      </c>
      <c r="M2758" s="17" t="n">
        <v>12</v>
      </c>
      <c r="N2758" s="17" t="n">
        <v>16</v>
      </c>
      <c r="O2758" s="17" t="n">
        <v>0</v>
      </c>
      <c r="P2758" s="17" t="n">
        <v>0</v>
      </c>
      <c r="Q2758" s="17" t="n">
        <v>0</v>
      </c>
      <c r="R2758" s="17" t="n">
        <v>0</v>
      </c>
      <c r="S2758" s="17" t="n">
        <v>0</v>
      </c>
      <c r="T2758" s="17" t="n">
        <v>0</v>
      </c>
    </row>
    <row r="2759" customFormat="false" ht="15" hidden="false" customHeight="true" outlineLevel="0" collapsed="false">
      <c r="A2759" s="17" t="s">
        <v>2696</v>
      </c>
      <c r="B2759" s="17" t="s">
        <v>142</v>
      </c>
      <c r="C2759" s="17" t="s">
        <v>217</v>
      </c>
      <c r="D2759" s="17" t="s">
        <v>235</v>
      </c>
      <c r="E2759" s="17" t="s">
        <v>139</v>
      </c>
      <c r="F2759" s="17" t="s">
        <v>140</v>
      </c>
      <c r="G2759" s="17" t="n">
        <v>1</v>
      </c>
      <c r="H2759" s="17" t="n">
        <v>0</v>
      </c>
      <c r="I2759" s="17" t="n">
        <v>0</v>
      </c>
      <c r="J2759" s="17" t="n">
        <v>0</v>
      </c>
      <c r="K2759" s="17" t="n">
        <v>1</v>
      </c>
      <c r="L2759" s="17" t="n">
        <v>6</v>
      </c>
      <c r="M2759" s="17" t="n">
        <v>0</v>
      </c>
      <c r="N2759" s="17" t="n">
        <v>0</v>
      </c>
      <c r="O2759" s="17" t="n">
        <v>0</v>
      </c>
      <c r="P2759" s="17" t="n">
        <v>0</v>
      </c>
      <c r="Q2759" s="17" t="n">
        <v>0</v>
      </c>
      <c r="R2759" s="17" t="n">
        <v>0</v>
      </c>
      <c r="S2759" s="17" t="n">
        <v>0</v>
      </c>
      <c r="T2759" s="17" t="n">
        <v>0</v>
      </c>
    </row>
    <row r="2760" customFormat="false" ht="15" hidden="false" customHeight="true" outlineLevel="0" collapsed="false">
      <c r="A2760" s="17" t="s">
        <v>2696</v>
      </c>
      <c r="B2760" s="17" t="s">
        <v>142</v>
      </c>
      <c r="C2760" s="17" t="s">
        <v>217</v>
      </c>
      <c r="D2760" s="17" t="s">
        <v>235</v>
      </c>
      <c r="E2760" s="17" t="s">
        <v>139</v>
      </c>
      <c r="F2760" s="17" t="s">
        <v>144</v>
      </c>
      <c r="G2760" s="17" t="n">
        <v>1</v>
      </c>
      <c r="H2760" s="17" t="n">
        <v>1</v>
      </c>
      <c r="I2760" s="17" t="n">
        <v>0</v>
      </c>
      <c r="J2760" s="17" t="n">
        <v>0</v>
      </c>
      <c r="K2760" s="17" t="n">
        <v>1</v>
      </c>
      <c r="L2760" s="17" t="n">
        <v>1</v>
      </c>
      <c r="M2760" s="17" t="n">
        <v>1</v>
      </c>
      <c r="N2760" s="17" t="n">
        <v>0</v>
      </c>
      <c r="O2760" s="17" t="n">
        <v>0</v>
      </c>
      <c r="P2760" s="17" t="n">
        <v>0</v>
      </c>
      <c r="Q2760" s="17" t="n">
        <v>0</v>
      </c>
      <c r="R2760" s="17" t="n">
        <v>0</v>
      </c>
      <c r="S2760" s="17" t="n">
        <v>0</v>
      </c>
      <c r="T2760" s="17" t="n">
        <v>0</v>
      </c>
    </row>
    <row r="2761" customFormat="false" ht="15" hidden="false" customHeight="true" outlineLevel="0" collapsed="false">
      <c r="A2761" s="17" t="s">
        <v>2696</v>
      </c>
      <c r="B2761" s="17" t="s">
        <v>142</v>
      </c>
      <c r="C2761" s="17" t="s">
        <v>217</v>
      </c>
      <c r="D2761" s="17" t="s">
        <v>235</v>
      </c>
      <c r="E2761" s="17" t="s">
        <v>139</v>
      </c>
      <c r="F2761" s="17" t="s">
        <v>150</v>
      </c>
      <c r="G2761" s="17" t="n">
        <v>1</v>
      </c>
      <c r="H2761" s="17" t="n">
        <v>1</v>
      </c>
      <c r="I2761" s="17" t="n">
        <v>1</v>
      </c>
      <c r="J2761" s="17" t="n">
        <v>0</v>
      </c>
      <c r="K2761" s="17" t="n">
        <v>1</v>
      </c>
      <c r="L2761" s="17" t="n">
        <v>23</v>
      </c>
      <c r="M2761" s="17" t="n">
        <v>10</v>
      </c>
      <c r="N2761" s="17" t="n">
        <v>14</v>
      </c>
      <c r="O2761" s="17" t="n">
        <v>0</v>
      </c>
      <c r="P2761" s="17" t="n">
        <v>0</v>
      </c>
      <c r="Q2761" s="17" t="n">
        <v>0</v>
      </c>
      <c r="R2761" s="17" t="n">
        <v>0</v>
      </c>
      <c r="S2761" s="17" t="n">
        <v>0</v>
      </c>
      <c r="T2761" s="17" t="n">
        <v>0</v>
      </c>
    </row>
    <row r="2762" customFormat="false" ht="15" hidden="false" customHeight="true" outlineLevel="0" collapsed="false">
      <c r="A2762" s="17" t="s">
        <v>2696</v>
      </c>
      <c r="B2762" s="17" t="s">
        <v>142</v>
      </c>
      <c r="C2762" s="17" t="s">
        <v>217</v>
      </c>
      <c r="D2762" s="17" t="s">
        <v>235</v>
      </c>
      <c r="E2762" s="17" t="s">
        <v>139</v>
      </c>
      <c r="F2762" s="17" t="s">
        <v>166</v>
      </c>
      <c r="G2762" s="17" t="n">
        <v>0</v>
      </c>
      <c r="H2762" s="17" t="n">
        <v>0</v>
      </c>
      <c r="I2762" s="17" t="n">
        <v>1</v>
      </c>
      <c r="J2762" s="17" t="n">
        <v>0</v>
      </c>
      <c r="K2762" s="17" t="n">
        <v>1</v>
      </c>
      <c r="L2762" s="17" t="n">
        <v>0</v>
      </c>
      <c r="M2762" s="17" t="n">
        <v>0</v>
      </c>
      <c r="N2762" s="17" t="n">
        <v>1</v>
      </c>
      <c r="O2762" s="17" t="n">
        <v>0</v>
      </c>
      <c r="P2762" s="17" t="n">
        <v>0</v>
      </c>
      <c r="Q2762" s="17" t="n">
        <v>0</v>
      </c>
      <c r="R2762" s="17" t="n">
        <v>0</v>
      </c>
      <c r="S2762" s="17" t="n">
        <v>0</v>
      </c>
      <c r="T2762" s="17" t="n">
        <v>0</v>
      </c>
    </row>
    <row r="2763" customFormat="false" ht="15" hidden="false" customHeight="true" outlineLevel="0" collapsed="false">
      <c r="A2763" s="17" t="s">
        <v>2696</v>
      </c>
      <c r="B2763" s="17" t="s">
        <v>142</v>
      </c>
      <c r="C2763" s="17" t="s">
        <v>217</v>
      </c>
      <c r="D2763" s="17" t="s">
        <v>235</v>
      </c>
      <c r="E2763" s="17" t="s">
        <v>139</v>
      </c>
      <c r="F2763" s="17" t="s">
        <v>158</v>
      </c>
      <c r="G2763" s="17" t="n">
        <v>1</v>
      </c>
      <c r="H2763" s="17" t="n">
        <v>1</v>
      </c>
      <c r="I2763" s="17" t="n">
        <v>1</v>
      </c>
      <c r="J2763" s="17" t="n">
        <v>0</v>
      </c>
      <c r="K2763" s="17" t="n">
        <v>1</v>
      </c>
      <c r="L2763" s="17" t="n">
        <v>2</v>
      </c>
      <c r="M2763" s="17" t="n">
        <v>1</v>
      </c>
      <c r="N2763" s="17" t="n">
        <v>1</v>
      </c>
      <c r="O2763" s="17" t="n">
        <v>0</v>
      </c>
      <c r="P2763" s="17" t="n">
        <v>0</v>
      </c>
      <c r="Q2763" s="17" t="n">
        <v>0</v>
      </c>
      <c r="R2763" s="17" t="n">
        <v>0</v>
      </c>
      <c r="S2763" s="17" t="n">
        <v>0</v>
      </c>
      <c r="T2763" s="17" t="n">
        <v>0</v>
      </c>
    </row>
    <row r="2764" customFormat="false" ht="15" hidden="false" customHeight="true" outlineLevel="0" collapsed="false">
      <c r="A2764" s="17" t="s">
        <v>3937</v>
      </c>
      <c r="B2764" s="17" t="s">
        <v>156</v>
      </c>
      <c r="C2764" s="17" t="s">
        <v>217</v>
      </c>
      <c r="D2764" s="17" t="s">
        <v>235</v>
      </c>
      <c r="E2764" s="17" t="s">
        <v>139</v>
      </c>
      <c r="F2764" s="17" t="s">
        <v>7</v>
      </c>
      <c r="G2764" s="17" t="n">
        <v>2</v>
      </c>
      <c r="H2764" s="17" t="n">
        <v>1</v>
      </c>
      <c r="I2764" s="17" t="n">
        <v>1</v>
      </c>
      <c r="J2764" s="17" t="n">
        <v>0</v>
      </c>
      <c r="K2764" s="17" t="n">
        <v>2</v>
      </c>
      <c r="L2764" s="17" t="n">
        <v>35</v>
      </c>
      <c r="M2764" s="17" t="n">
        <v>11</v>
      </c>
      <c r="N2764" s="17" t="n">
        <v>15</v>
      </c>
      <c r="O2764" s="17" t="n">
        <v>0</v>
      </c>
      <c r="P2764" s="17" t="n">
        <v>0</v>
      </c>
      <c r="Q2764" s="17" t="n">
        <v>0</v>
      </c>
      <c r="R2764" s="17" t="n">
        <v>0</v>
      </c>
      <c r="S2764" s="17" t="n">
        <v>0</v>
      </c>
      <c r="T2764" s="17" t="n">
        <v>0</v>
      </c>
    </row>
    <row r="2765" customFormat="false" ht="15" hidden="false" customHeight="true" outlineLevel="0" collapsed="false">
      <c r="A2765" s="17" t="s">
        <v>3937</v>
      </c>
      <c r="B2765" s="17" t="s">
        <v>156</v>
      </c>
      <c r="C2765" s="17" t="s">
        <v>217</v>
      </c>
      <c r="D2765" s="17" t="s">
        <v>235</v>
      </c>
      <c r="E2765" s="17" t="s">
        <v>139</v>
      </c>
      <c r="F2765" s="17" t="s">
        <v>140</v>
      </c>
      <c r="G2765" s="17" t="n">
        <v>1</v>
      </c>
      <c r="H2765" s="17" t="n">
        <v>0</v>
      </c>
      <c r="I2765" s="17" t="n">
        <v>0</v>
      </c>
      <c r="J2765" s="17" t="n">
        <v>0</v>
      </c>
      <c r="K2765" s="17" t="n">
        <v>1</v>
      </c>
      <c r="L2765" s="17" t="n">
        <v>1</v>
      </c>
      <c r="M2765" s="17" t="n">
        <v>0</v>
      </c>
      <c r="N2765" s="17" t="n">
        <v>0</v>
      </c>
      <c r="O2765" s="17" t="n">
        <v>0</v>
      </c>
      <c r="P2765" s="17" t="n">
        <v>0</v>
      </c>
      <c r="Q2765" s="17" t="n">
        <v>0</v>
      </c>
      <c r="R2765" s="17" t="n">
        <v>0</v>
      </c>
      <c r="S2765" s="17" t="n">
        <v>0</v>
      </c>
      <c r="T2765" s="17" t="n">
        <v>0</v>
      </c>
    </row>
    <row r="2766" customFormat="false" ht="15" hidden="false" customHeight="true" outlineLevel="0" collapsed="false">
      <c r="A2766" s="17" t="s">
        <v>3937</v>
      </c>
      <c r="B2766" s="17" t="s">
        <v>156</v>
      </c>
      <c r="C2766" s="17" t="s">
        <v>217</v>
      </c>
      <c r="D2766" s="17" t="s">
        <v>235</v>
      </c>
      <c r="E2766" s="17" t="s">
        <v>139</v>
      </c>
      <c r="F2766" s="17" t="s">
        <v>150</v>
      </c>
      <c r="G2766" s="17" t="n">
        <v>1</v>
      </c>
      <c r="H2766" s="17" t="n">
        <v>1</v>
      </c>
      <c r="I2766" s="17" t="n">
        <v>1</v>
      </c>
      <c r="J2766" s="17" t="n">
        <v>0</v>
      </c>
      <c r="K2766" s="17" t="n">
        <v>1</v>
      </c>
      <c r="L2766" s="17" t="n">
        <v>33</v>
      </c>
      <c r="M2766" s="17" t="n">
        <v>10</v>
      </c>
      <c r="N2766" s="17" t="n">
        <v>15</v>
      </c>
      <c r="O2766" s="17" t="n">
        <v>0</v>
      </c>
      <c r="P2766" s="17" t="n">
        <v>0</v>
      </c>
      <c r="Q2766" s="17" t="n">
        <v>0</v>
      </c>
      <c r="R2766" s="17" t="n">
        <v>0</v>
      </c>
      <c r="S2766" s="17" t="n">
        <v>0</v>
      </c>
      <c r="T2766" s="17" t="n">
        <v>0</v>
      </c>
    </row>
    <row r="2767" customFormat="false" ht="15" hidden="false" customHeight="true" outlineLevel="0" collapsed="false">
      <c r="A2767" s="17" t="s">
        <v>3937</v>
      </c>
      <c r="B2767" s="17" t="s">
        <v>156</v>
      </c>
      <c r="C2767" s="17" t="s">
        <v>217</v>
      </c>
      <c r="D2767" s="17" t="s">
        <v>235</v>
      </c>
      <c r="E2767" s="17" t="s">
        <v>139</v>
      </c>
      <c r="F2767" s="17" t="s">
        <v>158</v>
      </c>
      <c r="G2767" s="17" t="n">
        <v>1</v>
      </c>
      <c r="H2767" s="17" t="n">
        <v>1</v>
      </c>
      <c r="I2767" s="17" t="n">
        <v>0</v>
      </c>
      <c r="J2767" s="17" t="n">
        <v>0</v>
      </c>
      <c r="K2767" s="17" t="n">
        <v>1</v>
      </c>
      <c r="L2767" s="17" t="n">
        <v>1</v>
      </c>
      <c r="M2767" s="17" t="n">
        <v>1</v>
      </c>
      <c r="N2767" s="17" t="n">
        <v>0</v>
      </c>
      <c r="O2767" s="17" t="n">
        <v>0</v>
      </c>
      <c r="P2767" s="17" t="n">
        <v>0</v>
      </c>
      <c r="Q2767" s="17" t="n">
        <v>0</v>
      </c>
      <c r="R2767" s="17" t="n">
        <v>0</v>
      </c>
      <c r="S2767" s="17" t="n">
        <v>0</v>
      </c>
      <c r="T2767" s="17" t="n">
        <v>0</v>
      </c>
    </row>
    <row r="2768" customFormat="false" ht="15" hidden="false" customHeight="true" outlineLevel="0" collapsed="false">
      <c r="A2768" s="17" t="s">
        <v>3937</v>
      </c>
      <c r="B2768" s="17" t="s">
        <v>156</v>
      </c>
      <c r="C2768" s="17" t="s">
        <v>217</v>
      </c>
      <c r="D2768" s="17" t="s">
        <v>218</v>
      </c>
      <c r="E2768" s="17" t="s">
        <v>243</v>
      </c>
      <c r="F2768" s="17" t="s">
        <v>7</v>
      </c>
      <c r="G2768" s="17" t="n">
        <v>2</v>
      </c>
      <c r="H2768" s="17" t="n">
        <v>2</v>
      </c>
      <c r="I2768" s="17" t="n">
        <v>2</v>
      </c>
      <c r="J2768" s="17" t="n">
        <v>2</v>
      </c>
      <c r="K2768" s="17" t="n">
        <v>2</v>
      </c>
      <c r="L2768" s="17" t="n">
        <v>663</v>
      </c>
      <c r="M2768" s="17" t="n">
        <v>473</v>
      </c>
      <c r="N2768" s="17" t="n">
        <v>691</v>
      </c>
      <c r="O2768" s="17" t="n">
        <v>340</v>
      </c>
      <c r="P2768" s="17" t="n">
        <v>0</v>
      </c>
      <c r="Q2768" s="17" t="n">
        <v>0</v>
      </c>
      <c r="R2768" s="17" t="n">
        <v>0</v>
      </c>
      <c r="S2768" s="17" t="n">
        <v>0</v>
      </c>
      <c r="T2768" s="17" t="n">
        <v>0</v>
      </c>
    </row>
    <row r="2769" customFormat="false" ht="15" hidden="false" customHeight="true" outlineLevel="0" collapsed="false">
      <c r="A2769" s="17" t="s">
        <v>3937</v>
      </c>
      <c r="B2769" s="17" t="s">
        <v>156</v>
      </c>
      <c r="C2769" s="17" t="s">
        <v>217</v>
      </c>
      <c r="D2769" s="17" t="s">
        <v>218</v>
      </c>
      <c r="E2769" s="17" t="s">
        <v>243</v>
      </c>
      <c r="F2769" s="17" t="s">
        <v>140</v>
      </c>
      <c r="G2769" s="17" t="n">
        <v>2</v>
      </c>
      <c r="H2769" s="17" t="n">
        <v>2</v>
      </c>
      <c r="I2769" s="17" t="n">
        <v>2</v>
      </c>
      <c r="J2769" s="17" t="n">
        <v>2</v>
      </c>
      <c r="K2769" s="17" t="n">
        <v>2</v>
      </c>
      <c r="L2769" s="17" t="n">
        <v>36</v>
      </c>
      <c r="M2769" s="17" t="n">
        <v>38</v>
      </c>
      <c r="N2769" s="17" t="n">
        <v>282</v>
      </c>
      <c r="O2769" s="17" t="n">
        <v>18</v>
      </c>
      <c r="P2769" s="17" t="n">
        <v>0</v>
      </c>
      <c r="Q2769" s="17" t="n">
        <v>0</v>
      </c>
      <c r="R2769" s="17" t="n">
        <v>0</v>
      </c>
      <c r="S2769" s="17" t="n">
        <v>0</v>
      </c>
      <c r="T2769" s="17" t="n">
        <v>0</v>
      </c>
    </row>
    <row r="2770" customFormat="false" ht="15" hidden="false" customHeight="true" outlineLevel="0" collapsed="false">
      <c r="A2770" s="17" t="s">
        <v>3937</v>
      </c>
      <c r="B2770" s="17" t="s">
        <v>156</v>
      </c>
      <c r="C2770" s="17" t="s">
        <v>217</v>
      </c>
      <c r="D2770" s="17" t="s">
        <v>218</v>
      </c>
      <c r="E2770" s="17" t="s">
        <v>243</v>
      </c>
      <c r="F2770" s="17" t="s">
        <v>144</v>
      </c>
      <c r="G2770" s="17" t="n">
        <v>1</v>
      </c>
      <c r="H2770" s="17" t="n">
        <v>1</v>
      </c>
      <c r="I2770" s="17" t="n">
        <v>0</v>
      </c>
      <c r="J2770" s="17" t="n">
        <v>0</v>
      </c>
      <c r="K2770" s="17" t="n">
        <v>1</v>
      </c>
      <c r="L2770" s="17" t="n">
        <v>1</v>
      </c>
      <c r="M2770" s="17" t="n">
        <v>3</v>
      </c>
      <c r="N2770" s="17" t="n">
        <v>0</v>
      </c>
      <c r="O2770" s="17" t="n">
        <v>0</v>
      </c>
      <c r="P2770" s="17" t="n">
        <v>0</v>
      </c>
      <c r="Q2770" s="17" t="n">
        <v>0</v>
      </c>
      <c r="R2770" s="17" t="n">
        <v>0</v>
      </c>
      <c r="S2770" s="17" t="n">
        <v>0</v>
      </c>
      <c r="T2770" s="17" t="n">
        <v>0</v>
      </c>
    </row>
    <row r="2771" customFormat="false" ht="15" hidden="false" customHeight="true" outlineLevel="0" collapsed="false">
      <c r="A2771" s="17" t="s">
        <v>3937</v>
      </c>
      <c r="B2771" s="17" t="s">
        <v>156</v>
      </c>
      <c r="C2771" s="17" t="s">
        <v>217</v>
      </c>
      <c r="D2771" s="17" t="s">
        <v>218</v>
      </c>
      <c r="E2771" s="17" t="s">
        <v>243</v>
      </c>
      <c r="F2771" s="17" t="s">
        <v>150</v>
      </c>
      <c r="G2771" s="17" t="n">
        <v>2</v>
      </c>
      <c r="H2771" s="17" t="n">
        <v>2</v>
      </c>
      <c r="I2771" s="17" t="n">
        <v>2</v>
      </c>
      <c r="J2771" s="17" t="n">
        <v>2</v>
      </c>
      <c r="K2771" s="17" t="n">
        <v>2</v>
      </c>
      <c r="L2771" s="17" t="n">
        <v>507</v>
      </c>
      <c r="M2771" s="17" t="n">
        <v>312</v>
      </c>
      <c r="N2771" s="17" t="n">
        <v>349</v>
      </c>
      <c r="O2771" s="17" t="n">
        <v>290</v>
      </c>
      <c r="P2771" s="17" t="n">
        <v>0</v>
      </c>
      <c r="Q2771" s="17" t="n">
        <v>0</v>
      </c>
      <c r="R2771" s="17" t="n">
        <v>0</v>
      </c>
      <c r="S2771" s="17" t="n">
        <v>0</v>
      </c>
      <c r="T2771" s="17" t="n">
        <v>0</v>
      </c>
    </row>
    <row r="2772" customFormat="false" ht="15" hidden="false" customHeight="true" outlineLevel="0" collapsed="false">
      <c r="A2772" s="17" t="s">
        <v>3937</v>
      </c>
      <c r="B2772" s="17" t="s">
        <v>156</v>
      </c>
      <c r="C2772" s="17" t="s">
        <v>217</v>
      </c>
      <c r="D2772" s="17" t="s">
        <v>218</v>
      </c>
      <c r="E2772" s="17" t="s">
        <v>243</v>
      </c>
      <c r="F2772" s="17" t="s">
        <v>166</v>
      </c>
      <c r="G2772" s="17" t="n">
        <v>0</v>
      </c>
      <c r="H2772" s="17" t="n">
        <v>2</v>
      </c>
      <c r="I2772" s="17" t="n">
        <v>0</v>
      </c>
      <c r="J2772" s="17" t="n">
        <v>0</v>
      </c>
      <c r="K2772" s="17" t="n">
        <v>2</v>
      </c>
      <c r="L2772" s="17" t="n">
        <v>0</v>
      </c>
      <c r="M2772" s="17" t="n">
        <v>46</v>
      </c>
      <c r="N2772" s="17" t="n">
        <v>0</v>
      </c>
      <c r="O2772" s="17" t="n">
        <v>0</v>
      </c>
      <c r="P2772" s="17" t="n">
        <v>0</v>
      </c>
      <c r="Q2772" s="17" t="n">
        <v>0</v>
      </c>
      <c r="R2772" s="17" t="n">
        <v>0</v>
      </c>
      <c r="S2772" s="17" t="n">
        <v>0</v>
      </c>
      <c r="T2772" s="17" t="n">
        <v>0</v>
      </c>
    </row>
    <row r="2773" customFormat="false" ht="15" hidden="false" customHeight="true" outlineLevel="0" collapsed="false">
      <c r="A2773" s="17" t="s">
        <v>3937</v>
      </c>
      <c r="B2773" s="17" t="s">
        <v>156</v>
      </c>
      <c r="C2773" s="17" t="s">
        <v>217</v>
      </c>
      <c r="D2773" s="17" t="s">
        <v>218</v>
      </c>
      <c r="E2773" s="17" t="s">
        <v>243</v>
      </c>
      <c r="F2773" s="17" t="s">
        <v>158</v>
      </c>
      <c r="G2773" s="17" t="n">
        <v>2</v>
      </c>
      <c r="H2773" s="17" t="n">
        <v>2</v>
      </c>
      <c r="I2773" s="17" t="n">
        <v>2</v>
      </c>
      <c r="J2773" s="17" t="n">
        <v>2</v>
      </c>
      <c r="K2773" s="17" t="n">
        <v>2</v>
      </c>
      <c r="L2773" s="17" t="n">
        <v>108</v>
      </c>
      <c r="M2773" s="17" t="n">
        <v>68</v>
      </c>
      <c r="N2773" s="17" t="n">
        <v>58</v>
      </c>
      <c r="O2773" s="17" t="n">
        <v>32</v>
      </c>
      <c r="P2773" s="17" t="n">
        <v>0</v>
      </c>
      <c r="Q2773" s="17" t="n">
        <v>0</v>
      </c>
      <c r="R2773" s="17" t="n">
        <v>0</v>
      </c>
      <c r="S2773" s="17" t="n">
        <v>0</v>
      </c>
      <c r="T2773" s="17" t="n">
        <v>0</v>
      </c>
    </row>
    <row r="2774" customFormat="false" ht="15" hidden="false" customHeight="true" outlineLevel="0" collapsed="false">
      <c r="A2774" s="17" t="s">
        <v>3937</v>
      </c>
      <c r="B2774" s="17" t="s">
        <v>156</v>
      </c>
      <c r="C2774" s="17" t="s">
        <v>217</v>
      </c>
      <c r="D2774" s="17" t="s">
        <v>218</v>
      </c>
      <c r="E2774" s="17" t="s">
        <v>243</v>
      </c>
      <c r="F2774" s="17" t="s">
        <v>169</v>
      </c>
      <c r="G2774" s="17" t="n">
        <v>1</v>
      </c>
      <c r="H2774" s="17" t="n">
        <v>1</v>
      </c>
      <c r="I2774" s="17" t="n">
        <v>1</v>
      </c>
      <c r="J2774" s="17" t="n">
        <v>0</v>
      </c>
      <c r="K2774" s="17" t="n">
        <v>1</v>
      </c>
      <c r="L2774" s="17" t="n">
        <v>11</v>
      </c>
      <c r="M2774" s="17" t="n">
        <v>6</v>
      </c>
      <c r="N2774" s="17" t="n">
        <v>2</v>
      </c>
      <c r="O2774" s="17" t="n">
        <v>0</v>
      </c>
      <c r="P2774" s="17" t="n">
        <v>0</v>
      </c>
      <c r="Q2774" s="17" t="n">
        <v>0</v>
      </c>
      <c r="R2774" s="17" t="n">
        <v>0</v>
      </c>
      <c r="S2774" s="17" t="n">
        <v>0</v>
      </c>
      <c r="T2774" s="17" t="n">
        <v>0</v>
      </c>
    </row>
    <row r="2775" customFormat="false" ht="15" hidden="false" customHeight="true" outlineLevel="0" collapsed="false">
      <c r="A2775" s="17" t="s">
        <v>3937</v>
      </c>
      <c r="B2775" s="17" t="s">
        <v>156</v>
      </c>
      <c r="C2775" s="17" t="s">
        <v>217</v>
      </c>
      <c r="D2775" s="17" t="s">
        <v>218</v>
      </c>
      <c r="E2775" s="17" t="s">
        <v>139</v>
      </c>
      <c r="F2775" s="17" t="s">
        <v>7</v>
      </c>
      <c r="G2775" s="17" t="n">
        <v>0</v>
      </c>
      <c r="H2775" s="17" t="n">
        <v>0</v>
      </c>
      <c r="I2775" s="17" t="n">
        <v>1</v>
      </c>
      <c r="J2775" s="17" t="n">
        <v>0</v>
      </c>
      <c r="K2775" s="17" t="n">
        <v>1</v>
      </c>
      <c r="L2775" s="17" t="n">
        <v>0</v>
      </c>
      <c r="M2775" s="17" t="n">
        <v>0</v>
      </c>
      <c r="N2775" s="17" t="n">
        <v>6</v>
      </c>
      <c r="O2775" s="17" t="n">
        <v>0</v>
      </c>
      <c r="P2775" s="17" t="n">
        <v>0</v>
      </c>
      <c r="Q2775" s="17" t="n">
        <v>0</v>
      </c>
      <c r="R2775" s="17" t="n">
        <v>0</v>
      </c>
      <c r="S2775" s="17" t="n">
        <v>0</v>
      </c>
      <c r="T2775" s="17" t="n">
        <v>0</v>
      </c>
    </row>
    <row r="2776" customFormat="false" ht="15" hidden="false" customHeight="true" outlineLevel="0" collapsed="false">
      <c r="A2776" s="17" t="s">
        <v>3937</v>
      </c>
      <c r="B2776" s="17" t="s">
        <v>156</v>
      </c>
      <c r="C2776" s="17" t="s">
        <v>217</v>
      </c>
      <c r="D2776" s="17" t="s">
        <v>218</v>
      </c>
      <c r="E2776" s="17" t="s">
        <v>139</v>
      </c>
      <c r="F2776" s="17" t="s">
        <v>144</v>
      </c>
      <c r="G2776" s="17" t="n">
        <v>0</v>
      </c>
      <c r="H2776" s="17" t="n">
        <v>0</v>
      </c>
      <c r="I2776" s="17" t="n">
        <v>1</v>
      </c>
      <c r="J2776" s="17" t="n">
        <v>0</v>
      </c>
      <c r="K2776" s="17" t="n">
        <v>1</v>
      </c>
      <c r="L2776" s="17" t="n">
        <v>0</v>
      </c>
      <c r="M2776" s="17" t="n">
        <v>0</v>
      </c>
      <c r="N2776" s="17" t="n">
        <v>2</v>
      </c>
      <c r="O2776" s="17" t="n">
        <v>0</v>
      </c>
      <c r="P2776" s="17" t="n">
        <v>0</v>
      </c>
      <c r="Q2776" s="17" t="n">
        <v>0</v>
      </c>
      <c r="R2776" s="17" t="n">
        <v>0</v>
      </c>
      <c r="S2776" s="17" t="n">
        <v>0</v>
      </c>
      <c r="T2776" s="17" t="n">
        <v>0</v>
      </c>
    </row>
    <row r="2777" customFormat="false" ht="15" hidden="false" customHeight="true" outlineLevel="0" collapsed="false">
      <c r="A2777" s="17" t="s">
        <v>3937</v>
      </c>
      <c r="B2777" s="17" t="s">
        <v>156</v>
      </c>
      <c r="C2777" s="17" t="s">
        <v>217</v>
      </c>
      <c r="D2777" s="17" t="s">
        <v>218</v>
      </c>
      <c r="E2777" s="17" t="s">
        <v>139</v>
      </c>
      <c r="F2777" s="17" t="s">
        <v>150</v>
      </c>
      <c r="G2777" s="17" t="n">
        <v>0</v>
      </c>
      <c r="H2777" s="17" t="n">
        <v>0</v>
      </c>
      <c r="I2777" s="17" t="n">
        <v>1</v>
      </c>
      <c r="J2777" s="17" t="n">
        <v>0</v>
      </c>
      <c r="K2777" s="17" t="n">
        <v>1</v>
      </c>
      <c r="L2777" s="17" t="n">
        <v>0</v>
      </c>
      <c r="M2777" s="17" t="n">
        <v>0</v>
      </c>
      <c r="N2777" s="17" t="n">
        <v>4</v>
      </c>
      <c r="O2777" s="17" t="n">
        <v>0</v>
      </c>
      <c r="P2777" s="17" t="n">
        <v>0</v>
      </c>
      <c r="Q2777" s="17" t="n">
        <v>0</v>
      </c>
      <c r="R2777" s="17" t="n">
        <v>0</v>
      </c>
      <c r="S2777" s="17" t="n">
        <v>0</v>
      </c>
      <c r="T2777" s="17" t="n">
        <v>0</v>
      </c>
    </row>
    <row r="2778" customFormat="false" ht="15" hidden="false" customHeight="true" outlineLevel="0" collapsed="false">
      <c r="A2778" s="17" t="s">
        <v>3937</v>
      </c>
      <c r="B2778" s="17" t="s">
        <v>156</v>
      </c>
      <c r="C2778" s="17" t="s">
        <v>217</v>
      </c>
      <c r="D2778" s="17" t="s">
        <v>874</v>
      </c>
      <c r="E2778" s="17" t="s">
        <v>243</v>
      </c>
      <c r="F2778" s="17" t="s">
        <v>7</v>
      </c>
      <c r="G2778" s="17" t="n">
        <v>1</v>
      </c>
      <c r="H2778" s="17" t="n">
        <v>1</v>
      </c>
      <c r="I2778" s="17" t="n">
        <v>1</v>
      </c>
      <c r="J2778" s="17" t="n">
        <v>1</v>
      </c>
      <c r="K2778" s="17" t="n">
        <v>1</v>
      </c>
      <c r="L2778" s="17" t="n">
        <v>179</v>
      </c>
      <c r="M2778" s="17" t="n">
        <v>105</v>
      </c>
      <c r="N2778" s="17" t="n">
        <v>547</v>
      </c>
      <c r="O2778" s="17" t="n">
        <v>139</v>
      </c>
      <c r="P2778" s="17" t="n">
        <v>0</v>
      </c>
      <c r="Q2778" s="17" t="n">
        <v>0</v>
      </c>
      <c r="R2778" s="17" t="n">
        <v>0</v>
      </c>
      <c r="S2778" s="17" t="n">
        <v>0</v>
      </c>
      <c r="T2778" s="17" t="n">
        <v>0</v>
      </c>
    </row>
    <row r="2779" customFormat="false" ht="15" hidden="false" customHeight="true" outlineLevel="0" collapsed="false">
      <c r="A2779" s="17" t="s">
        <v>3937</v>
      </c>
      <c r="B2779" s="17" t="s">
        <v>156</v>
      </c>
      <c r="C2779" s="17" t="s">
        <v>217</v>
      </c>
      <c r="D2779" s="17" t="s">
        <v>874</v>
      </c>
      <c r="E2779" s="17" t="s">
        <v>243</v>
      </c>
      <c r="F2779" s="17" t="s">
        <v>140</v>
      </c>
      <c r="G2779" s="17" t="n">
        <v>1</v>
      </c>
      <c r="H2779" s="17" t="n">
        <v>1</v>
      </c>
      <c r="I2779" s="17" t="n">
        <v>1</v>
      </c>
      <c r="J2779" s="17" t="n">
        <v>1</v>
      </c>
      <c r="K2779" s="17" t="n">
        <v>1</v>
      </c>
      <c r="L2779" s="17" t="n">
        <v>9</v>
      </c>
      <c r="M2779" s="17" t="n">
        <v>6</v>
      </c>
      <c r="N2779" s="17" t="n">
        <v>45</v>
      </c>
      <c r="O2779" s="17" t="n">
        <v>12</v>
      </c>
      <c r="P2779" s="17" t="n">
        <v>0</v>
      </c>
      <c r="Q2779" s="17" t="n">
        <v>0</v>
      </c>
      <c r="R2779" s="17" t="n">
        <v>0</v>
      </c>
      <c r="S2779" s="17" t="n">
        <v>0</v>
      </c>
      <c r="T2779" s="17" t="n">
        <v>0</v>
      </c>
    </row>
    <row r="2780" customFormat="false" ht="15" hidden="false" customHeight="true" outlineLevel="0" collapsed="false">
      <c r="A2780" s="17" t="s">
        <v>3937</v>
      </c>
      <c r="B2780" s="17" t="s">
        <v>156</v>
      </c>
      <c r="C2780" s="17" t="s">
        <v>217</v>
      </c>
      <c r="D2780" s="17" t="s">
        <v>874</v>
      </c>
      <c r="E2780" s="17" t="s">
        <v>243</v>
      </c>
      <c r="F2780" s="17" t="s">
        <v>150</v>
      </c>
      <c r="G2780" s="17" t="n">
        <v>1</v>
      </c>
      <c r="H2780" s="17" t="n">
        <v>1</v>
      </c>
      <c r="I2780" s="17" t="n">
        <v>1</v>
      </c>
      <c r="J2780" s="17" t="n">
        <v>1</v>
      </c>
      <c r="K2780" s="17" t="n">
        <v>1</v>
      </c>
      <c r="L2780" s="17" t="n">
        <v>149</v>
      </c>
      <c r="M2780" s="17" t="n">
        <v>80</v>
      </c>
      <c r="N2780" s="17" t="n">
        <v>404</v>
      </c>
      <c r="O2780" s="17" t="n">
        <v>122</v>
      </c>
      <c r="P2780" s="17" t="n">
        <v>0</v>
      </c>
      <c r="Q2780" s="17" t="n">
        <v>0</v>
      </c>
      <c r="R2780" s="17" t="n">
        <v>0</v>
      </c>
      <c r="S2780" s="17" t="n">
        <v>0</v>
      </c>
      <c r="T2780" s="17" t="n">
        <v>0</v>
      </c>
    </row>
    <row r="2781" customFormat="false" ht="15" hidden="false" customHeight="true" outlineLevel="0" collapsed="false">
      <c r="A2781" s="17" t="s">
        <v>3937</v>
      </c>
      <c r="B2781" s="17" t="s">
        <v>156</v>
      </c>
      <c r="C2781" s="17" t="s">
        <v>217</v>
      </c>
      <c r="D2781" s="17" t="s">
        <v>874</v>
      </c>
      <c r="E2781" s="17" t="s">
        <v>243</v>
      </c>
      <c r="F2781" s="17" t="s">
        <v>166</v>
      </c>
      <c r="G2781" s="17" t="n">
        <v>0</v>
      </c>
      <c r="H2781" s="17" t="n">
        <v>0</v>
      </c>
      <c r="I2781" s="17" t="n">
        <v>1</v>
      </c>
      <c r="J2781" s="17" t="n">
        <v>0</v>
      </c>
      <c r="K2781" s="17" t="n">
        <v>1</v>
      </c>
      <c r="L2781" s="17" t="n">
        <v>0</v>
      </c>
      <c r="M2781" s="17" t="n">
        <v>0</v>
      </c>
      <c r="N2781" s="17" t="n">
        <v>62</v>
      </c>
      <c r="O2781" s="17" t="n">
        <v>0</v>
      </c>
      <c r="P2781" s="17" t="n">
        <v>0</v>
      </c>
      <c r="Q2781" s="17" t="n">
        <v>0</v>
      </c>
      <c r="R2781" s="17" t="n">
        <v>0</v>
      </c>
      <c r="S2781" s="17" t="n">
        <v>0</v>
      </c>
      <c r="T2781" s="17" t="n">
        <v>0</v>
      </c>
    </row>
    <row r="2782" customFormat="false" ht="15" hidden="false" customHeight="true" outlineLevel="0" collapsed="false">
      <c r="A2782" s="17" t="s">
        <v>3937</v>
      </c>
      <c r="B2782" s="17" t="s">
        <v>156</v>
      </c>
      <c r="C2782" s="17" t="s">
        <v>217</v>
      </c>
      <c r="D2782" s="17" t="s">
        <v>874</v>
      </c>
      <c r="E2782" s="17" t="s">
        <v>243</v>
      </c>
      <c r="F2782" s="17" t="s">
        <v>158</v>
      </c>
      <c r="G2782" s="17" t="n">
        <v>1</v>
      </c>
      <c r="H2782" s="17" t="n">
        <v>1</v>
      </c>
      <c r="I2782" s="17" t="n">
        <v>1</v>
      </c>
      <c r="J2782" s="17" t="n">
        <v>1</v>
      </c>
      <c r="K2782" s="17" t="n">
        <v>1</v>
      </c>
      <c r="L2782" s="17" t="n">
        <v>21</v>
      </c>
      <c r="M2782" s="17" t="n">
        <v>18</v>
      </c>
      <c r="N2782" s="17" t="n">
        <v>25</v>
      </c>
      <c r="O2782" s="17" t="n">
        <v>5</v>
      </c>
      <c r="P2782" s="17" t="n">
        <v>0</v>
      </c>
      <c r="Q2782" s="17" t="n">
        <v>0</v>
      </c>
      <c r="R2782" s="17" t="n">
        <v>0</v>
      </c>
      <c r="S2782" s="17" t="n">
        <v>0</v>
      </c>
      <c r="T2782" s="17" t="n">
        <v>0</v>
      </c>
    </row>
    <row r="2783" customFormat="false" ht="15" hidden="false" customHeight="true" outlineLevel="0" collapsed="false">
      <c r="A2783" s="17" t="s">
        <v>3937</v>
      </c>
      <c r="B2783" s="17" t="s">
        <v>156</v>
      </c>
      <c r="C2783" s="17" t="s">
        <v>217</v>
      </c>
      <c r="D2783" s="17" t="s">
        <v>874</v>
      </c>
      <c r="E2783" s="17" t="s">
        <v>243</v>
      </c>
      <c r="F2783" s="17" t="s">
        <v>169</v>
      </c>
      <c r="G2783" s="17" t="n">
        <v>0</v>
      </c>
      <c r="H2783" s="17" t="n">
        <v>1</v>
      </c>
      <c r="I2783" s="17" t="n">
        <v>1</v>
      </c>
      <c r="J2783" s="17" t="n">
        <v>0</v>
      </c>
      <c r="K2783" s="17" t="n">
        <v>1</v>
      </c>
      <c r="L2783" s="17" t="n">
        <v>0</v>
      </c>
      <c r="M2783" s="17" t="n">
        <v>1</v>
      </c>
      <c r="N2783" s="17" t="n">
        <v>11</v>
      </c>
      <c r="O2783" s="17" t="n">
        <v>0</v>
      </c>
      <c r="P2783" s="17" t="n">
        <v>0</v>
      </c>
      <c r="Q2783" s="17" t="n">
        <v>0</v>
      </c>
      <c r="R2783" s="17" t="n">
        <v>0</v>
      </c>
      <c r="S2783" s="17" t="n">
        <v>0</v>
      </c>
      <c r="T2783" s="17" t="n">
        <v>0</v>
      </c>
    </row>
    <row r="2784" customFormat="false" ht="15" hidden="false" customHeight="true" outlineLevel="0" collapsed="false">
      <c r="A2784" s="17" t="s">
        <v>823</v>
      </c>
      <c r="B2784" s="17" t="s">
        <v>142</v>
      </c>
      <c r="C2784" s="17" t="s">
        <v>134</v>
      </c>
      <c r="D2784" s="17" t="s">
        <v>135</v>
      </c>
      <c r="E2784" s="17" t="s">
        <v>243</v>
      </c>
      <c r="F2784" s="17" t="s">
        <v>7</v>
      </c>
      <c r="G2784" s="17" t="n">
        <v>1</v>
      </c>
      <c r="H2784" s="17" t="n">
        <v>1</v>
      </c>
      <c r="I2784" s="17" t="n">
        <v>1</v>
      </c>
      <c r="J2784" s="17" t="n">
        <v>1</v>
      </c>
      <c r="K2784" s="17" t="n">
        <v>1</v>
      </c>
      <c r="L2784" s="17" t="n">
        <v>1681</v>
      </c>
      <c r="M2784" s="17" t="n">
        <v>1271</v>
      </c>
      <c r="N2784" s="17" t="n">
        <v>1128</v>
      </c>
      <c r="O2784" s="17" t="n">
        <v>381</v>
      </c>
      <c r="P2784" s="17" t="n">
        <v>0</v>
      </c>
      <c r="Q2784" s="17" t="n">
        <v>0</v>
      </c>
      <c r="R2784" s="17" t="n">
        <v>0</v>
      </c>
      <c r="S2784" s="17" t="n">
        <v>0</v>
      </c>
      <c r="T2784" s="17" t="n">
        <v>0</v>
      </c>
    </row>
    <row r="2785" customFormat="false" ht="15" hidden="false" customHeight="true" outlineLevel="0" collapsed="false">
      <c r="A2785" s="17" t="s">
        <v>823</v>
      </c>
      <c r="B2785" s="17" t="s">
        <v>142</v>
      </c>
      <c r="C2785" s="17" t="s">
        <v>134</v>
      </c>
      <c r="D2785" s="17" t="s">
        <v>135</v>
      </c>
      <c r="E2785" s="17" t="s">
        <v>243</v>
      </c>
      <c r="F2785" s="17" t="s">
        <v>140</v>
      </c>
      <c r="G2785" s="17" t="n">
        <v>1</v>
      </c>
      <c r="H2785" s="17" t="n">
        <v>1</v>
      </c>
      <c r="I2785" s="17" t="n">
        <v>1</v>
      </c>
      <c r="J2785" s="17" t="n">
        <v>1</v>
      </c>
      <c r="K2785" s="17" t="n">
        <v>1</v>
      </c>
      <c r="L2785" s="17" t="n">
        <v>366</v>
      </c>
      <c r="M2785" s="17" t="n">
        <v>233</v>
      </c>
      <c r="N2785" s="17" t="n">
        <v>229</v>
      </c>
      <c r="O2785" s="17" t="n">
        <v>78</v>
      </c>
      <c r="P2785" s="17" t="n">
        <v>0</v>
      </c>
      <c r="Q2785" s="17" t="n">
        <v>0</v>
      </c>
      <c r="R2785" s="17" t="n">
        <v>0</v>
      </c>
      <c r="S2785" s="17" t="n">
        <v>0</v>
      </c>
      <c r="T2785" s="17" t="n">
        <v>0</v>
      </c>
    </row>
    <row r="2786" customFormat="false" ht="15" hidden="false" customHeight="true" outlineLevel="0" collapsed="false">
      <c r="A2786" s="17" t="s">
        <v>823</v>
      </c>
      <c r="B2786" s="17" t="s">
        <v>142</v>
      </c>
      <c r="C2786" s="17" t="s">
        <v>134</v>
      </c>
      <c r="D2786" s="17" t="s">
        <v>135</v>
      </c>
      <c r="E2786" s="17" t="s">
        <v>243</v>
      </c>
      <c r="F2786" s="17" t="s">
        <v>144</v>
      </c>
      <c r="G2786" s="17" t="n">
        <v>1</v>
      </c>
      <c r="H2786" s="17" t="n">
        <v>1</v>
      </c>
      <c r="I2786" s="17" t="n">
        <v>1</v>
      </c>
      <c r="J2786" s="17" t="n">
        <v>1</v>
      </c>
      <c r="K2786" s="17" t="n">
        <v>1</v>
      </c>
      <c r="L2786" s="17" t="n">
        <v>1181</v>
      </c>
      <c r="M2786" s="17" t="n">
        <v>947</v>
      </c>
      <c r="N2786" s="17" t="n">
        <v>811</v>
      </c>
      <c r="O2786" s="17" t="n">
        <v>270</v>
      </c>
      <c r="P2786" s="17" t="n">
        <v>0</v>
      </c>
      <c r="Q2786" s="17" t="n">
        <v>0</v>
      </c>
      <c r="R2786" s="17" t="n">
        <v>0</v>
      </c>
      <c r="S2786" s="17" t="n">
        <v>0</v>
      </c>
      <c r="T2786" s="17" t="n">
        <v>0</v>
      </c>
    </row>
    <row r="2787" customFormat="false" ht="15" hidden="false" customHeight="true" outlineLevel="0" collapsed="false">
      <c r="A2787" s="17" t="s">
        <v>823</v>
      </c>
      <c r="B2787" s="17" t="s">
        <v>142</v>
      </c>
      <c r="C2787" s="17" t="s">
        <v>134</v>
      </c>
      <c r="D2787" s="17" t="s">
        <v>135</v>
      </c>
      <c r="E2787" s="17" t="s">
        <v>243</v>
      </c>
      <c r="F2787" s="17" t="s">
        <v>150</v>
      </c>
      <c r="G2787" s="17" t="n">
        <v>1</v>
      </c>
      <c r="H2787" s="17" t="n">
        <v>1</v>
      </c>
      <c r="I2787" s="17" t="n">
        <v>1</v>
      </c>
      <c r="J2787" s="17" t="n">
        <v>1</v>
      </c>
      <c r="K2787" s="17" t="n">
        <v>1</v>
      </c>
      <c r="L2787" s="17" t="n">
        <v>95</v>
      </c>
      <c r="M2787" s="17" t="n">
        <v>47</v>
      </c>
      <c r="N2787" s="17" t="n">
        <v>55</v>
      </c>
      <c r="O2787" s="17" t="n">
        <v>21</v>
      </c>
      <c r="P2787" s="17" t="n">
        <v>0</v>
      </c>
      <c r="Q2787" s="17" t="n">
        <v>0</v>
      </c>
      <c r="R2787" s="17" t="n">
        <v>0</v>
      </c>
      <c r="S2787" s="17" t="n">
        <v>0</v>
      </c>
      <c r="T2787" s="17" t="n">
        <v>0</v>
      </c>
    </row>
    <row r="2788" customFormat="false" ht="15" hidden="false" customHeight="true" outlineLevel="0" collapsed="false">
      <c r="A2788" s="17" t="s">
        <v>823</v>
      </c>
      <c r="B2788" s="17" t="s">
        <v>142</v>
      </c>
      <c r="C2788" s="17" t="s">
        <v>134</v>
      </c>
      <c r="D2788" s="17" t="s">
        <v>135</v>
      </c>
      <c r="E2788" s="17" t="s">
        <v>243</v>
      </c>
      <c r="F2788" s="17" t="s">
        <v>158</v>
      </c>
      <c r="G2788" s="17" t="n">
        <v>1</v>
      </c>
      <c r="H2788" s="17" t="n">
        <v>1</v>
      </c>
      <c r="I2788" s="17" t="n">
        <v>1</v>
      </c>
      <c r="J2788" s="17" t="n">
        <v>1</v>
      </c>
      <c r="K2788" s="17" t="n">
        <v>1</v>
      </c>
      <c r="L2788" s="17" t="n">
        <v>39</v>
      </c>
      <c r="M2788" s="17" t="n">
        <v>44</v>
      </c>
      <c r="N2788" s="17" t="n">
        <v>33</v>
      </c>
      <c r="O2788" s="17" t="n">
        <v>12</v>
      </c>
      <c r="P2788" s="17" t="n">
        <v>0</v>
      </c>
      <c r="Q2788" s="17" t="n">
        <v>0</v>
      </c>
      <c r="R2788" s="17" t="n">
        <v>0</v>
      </c>
      <c r="S2788" s="17" t="n">
        <v>0</v>
      </c>
      <c r="T2788" s="17" t="n">
        <v>0</v>
      </c>
    </row>
    <row r="2789" customFormat="false" ht="15" hidden="false" customHeight="true" outlineLevel="0" collapsed="false">
      <c r="A2789" s="17" t="s">
        <v>823</v>
      </c>
      <c r="B2789" s="17" t="s">
        <v>142</v>
      </c>
      <c r="C2789" s="17" t="s">
        <v>217</v>
      </c>
      <c r="D2789" s="17" t="s">
        <v>235</v>
      </c>
      <c r="E2789" s="17" t="s">
        <v>243</v>
      </c>
      <c r="F2789" s="17" t="s">
        <v>7</v>
      </c>
      <c r="G2789" s="17" t="n">
        <v>2</v>
      </c>
      <c r="H2789" s="17" t="n">
        <v>2</v>
      </c>
      <c r="I2789" s="17" t="n">
        <v>2</v>
      </c>
      <c r="J2789" s="17" t="n">
        <v>1</v>
      </c>
      <c r="K2789" s="17" t="n">
        <v>2</v>
      </c>
      <c r="L2789" s="17" t="n">
        <v>435</v>
      </c>
      <c r="M2789" s="17" t="n">
        <v>192</v>
      </c>
      <c r="N2789" s="17" t="n">
        <v>278</v>
      </c>
      <c r="O2789" s="17" t="n">
        <v>20</v>
      </c>
      <c r="P2789" s="17" t="n">
        <v>0</v>
      </c>
      <c r="Q2789" s="17" t="n">
        <v>0</v>
      </c>
      <c r="R2789" s="17" t="n">
        <v>0</v>
      </c>
      <c r="S2789" s="17" t="n">
        <v>0</v>
      </c>
      <c r="T2789" s="17" t="n">
        <v>0</v>
      </c>
    </row>
    <row r="2790" customFormat="false" ht="15" hidden="false" customHeight="true" outlineLevel="0" collapsed="false">
      <c r="A2790" s="17" t="s">
        <v>823</v>
      </c>
      <c r="B2790" s="17" t="s">
        <v>142</v>
      </c>
      <c r="C2790" s="17" t="s">
        <v>217</v>
      </c>
      <c r="D2790" s="17" t="s">
        <v>235</v>
      </c>
      <c r="E2790" s="17" t="s">
        <v>243</v>
      </c>
      <c r="F2790" s="17" t="s">
        <v>140</v>
      </c>
      <c r="G2790" s="17" t="n">
        <v>0</v>
      </c>
      <c r="H2790" s="17" t="n">
        <v>0</v>
      </c>
      <c r="I2790" s="17" t="n">
        <v>1</v>
      </c>
      <c r="J2790" s="17" t="n">
        <v>0</v>
      </c>
      <c r="K2790" s="17" t="n">
        <v>1</v>
      </c>
      <c r="L2790" s="17" t="n">
        <v>0</v>
      </c>
      <c r="M2790" s="17" t="n">
        <v>0</v>
      </c>
      <c r="N2790" s="17" t="n">
        <v>2</v>
      </c>
      <c r="O2790" s="17" t="n">
        <v>0</v>
      </c>
      <c r="P2790" s="17" t="n">
        <v>0</v>
      </c>
      <c r="Q2790" s="17" t="n">
        <v>0</v>
      </c>
      <c r="R2790" s="17" t="n">
        <v>0</v>
      </c>
      <c r="S2790" s="17" t="n">
        <v>0</v>
      </c>
      <c r="T2790" s="17" t="n">
        <v>0</v>
      </c>
    </row>
    <row r="2791" customFormat="false" ht="15" hidden="false" customHeight="true" outlineLevel="0" collapsed="false">
      <c r="A2791" s="17" t="s">
        <v>823</v>
      </c>
      <c r="B2791" s="17" t="s">
        <v>142</v>
      </c>
      <c r="C2791" s="17" t="s">
        <v>217</v>
      </c>
      <c r="D2791" s="17" t="s">
        <v>235</v>
      </c>
      <c r="E2791" s="17" t="s">
        <v>243</v>
      </c>
      <c r="F2791" s="17" t="s">
        <v>144</v>
      </c>
      <c r="G2791" s="17" t="n">
        <v>1</v>
      </c>
      <c r="H2791" s="17" t="n">
        <v>0</v>
      </c>
      <c r="I2791" s="17" t="n">
        <v>1</v>
      </c>
      <c r="J2791" s="17" t="n">
        <v>0</v>
      </c>
      <c r="K2791" s="17" t="n">
        <v>1</v>
      </c>
      <c r="L2791" s="17" t="n">
        <v>2</v>
      </c>
      <c r="M2791" s="17" t="n">
        <v>0</v>
      </c>
      <c r="N2791" s="17" t="n">
        <v>5</v>
      </c>
      <c r="O2791" s="17" t="n">
        <v>0</v>
      </c>
      <c r="P2791" s="17" t="n">
        <v>0</v>
      </c>
      <c r="Q2791" s="17" t="n">
        <v>0</v>
      </c>
      <c r="R2791" s="17" t="n">
        <v>0</v>
      </c>
      <c r="S2791" s="17" t="n">
        <v>0</v>
      </c>
      <c r="T2791" s="17" t="n">
        <v>0</v>
      </c>
    </row>
    <row r="2792" customFormat="false" ht="15" hidden="false" customHeight="true" outlineLevel="0" collapsed="false">
      <c r="A2792" s="17" t="s">
        <v>823</v>
      </c>
      <c r="B2792" s="17" t="s">
        <v>142</v>
      </c>
      <c r="C2792" s="17" t="s">
        <v>217</v>
      </c>
      <c r="D2792" s="17" t="s">
        <v>235</v>
      </c>
      <c r="E2792" s="17" t="s">
        <v>243</v>
      </c>
      <c r="F2792" s="17" t="s">
        <v>150</v>
      </c>
      <c r="G2792" s="17" t="n">
        <v>2</v>
      </c>
      <c r="H2792" s="17" t="n">
        <v>2</v>
      </c>
      <c r="I2792" s="17" t="n">
        <v>2</v>
      </c>
      <c r="J2792" s="17" t="n">
        <v>1</v>
      </c>
      <c r="K2792" s="17" t="n">
        <v>2</v>
      </c>
      <c r="L2792" s="17" t="n">
        <v>365</v>
      </c>
      <c r="M2792" s="17" t="n">
        <v>102</v>
      </c>
      <c r="N2792" s="17" t="n">
        <v>193</v>
      </c>
      <c r="O2792" s="17" t="n">
        <v>7</v>
      </c>
      <c r="P2792" s="17" t="n">
        <v>0</v>
      </c>
      <c r="Q2792" s="17" t="n">
        <v>0</v>
      </c>
      <c r="R2792" s="17" t="n">
        <v>0</v>
      </c>
      <c r="S2792" s="17" t="n">
        <v>0</v>
      </c>
      <c r="T2792" s="17" t="n">
        <v>0</v>
      </c>
    </row>
    <row r="2793" customFormat="false" ht="15" hidden="false" customHeight="true" outlineLevel="0" collapsed="false">
      <c r="A2793" s="17" t="s">
        <v>823</v>
      </c>
      <c r="B2793" s="17" t="s">
        <v>142</v>
      </c>
      <c r="C2793" s="17" t="s">
        <v>217</v>
      </c>
      <c r="D2793" s="17" t="s">
        <v>235</v>
      </c>
      <c r="E2793" s="17" t="s">
        <v>243</v>
      </c>
      <c r="F2793" s="17" t="s">
        <v>158</v>
      </c>
      <c r="G2793" s="17" t="n">
        <v>2</v>
      </c>
      <c r="H2793" s="17" t="n">
        <v>2</v>
      </c>
      <c r="I2793" s="17" t="n">
        <v>2</v>
      </c>
      <c r="J2793" s="17" t="n">
        <v>1</v>
      </c>
      <c r="K2793" s="17" t="n">
        <v>2</v>
      </c>
      <c r="L2793" s="17" t="n">
        <v>68</v>
      </c>
      <c r="M2793" s="17" t="n">
        <v>90</v>
      </c>
      <c r="N2793" s="17" t="n">
        <v>78</v>
      </c>
      <c r="O2793" s="17" t="n">
        <v>13</v>
      </c>
      <c r="P2793" s="17" t="n">
        <v>0</v>
      </c>
      <c r="Q2793" s="17" t="n">
        <v>0</v>
      </c>
      <c r="R2793" s="17" t="n">
        <v>0</v>
      </c>
      <c r="S2793" s="17" t="n">
        <v>0</v>
      </c>
      <c r="T2793" s="17" t="n">
        <v>0</v>
      </c>
    </row>
    <row r="2794" customFormat="false" ht="15" hidden="false" customHeight="true" outlineLevel="0" collapsed="false">
      <c r="A2794" s="17" t="s">
        <v>823</v>
      </c>
      <c r="B2794" s="17" t="s">
        <v>142</v>
      </c>
      <c r="C2794" s="17" t="s">
        <v>217</v>
      </c>
      <c r="D2794" s="17" t="s">
        <v>235</v>
      </c>
      <c r="E2794" s="17" t="s">
        <v>139</v>
      </c>
      <c r="F2794" s="17" t="s">
        <v>7</v>
      </c>
      <c r="G2794" s="17" t="n">
        <v>4</v>
      </c>
      <c r="H2794" s="17" t="n">
        <v>4</v>
      </c>
      <c r="I2794" s="17" t="n">
        <v>3</v>
      </c>
      <c r="J2794" s="17" t="n">
        <v>2</v>
      </c>
      <c r="K2794" s="17" t="n">
        <v>5</v>
      </c>
      <c r="L2794" s="17" t="n">
        <v>99</v>
      </c>
      <c r="M2794" s="17" t="n">
        <v>164</v>
      </c>
      <c r="N2794" s="17" t="n">
        <v>33</v>
      </c>
      <c r="O2794" s="17" t="n">
        <v>13</v>
      </c>
      <c r="P2794" s="17" t="n">
        <v>0</v>
      </c>
      <c r="Q2794" s="17" t="n">
        <v>0</v>
      </c>
      <c r="R2794" s="17" t="n">
        <v>0</v>
      </c>
      <c r="S2794" s="17" t="n">
        <v>0</v>
      </c>
      <c r="T2794" s="17" t="n">
        <v>0</v>
      </c>
    </row>
    <row r="2795" customFormat="false" ht="15" hidden="false" customHeight="true" outlineLevel="0" collapsed="false">
      <c r="A2795" s="17" t="s">
        <v>823</v>
      </c>
      <c r="B2795" s="17" t="s">
        <v>142</v>
      </c>
      <c r="C2795" s="17" t="s">
        <v>217</v>
      </c>
      <c r="D2795" s="17" t="s">
        <v>235</v>
      </c>
      <c r="E2795" s="17" t="s">
        <v>139</v>
      </c>
      <c r="F2795" s="17" t="s">
        <v>140</v>
      </c>
      <c r="G2795" s="17" t="n">
        <v>0</v>
      </c>
      <c r="H2795" s="17" t="n">
        <v>1</v>
      </c>
      <c r="I2795" s="17" t="n">
        <v>0</v>
      </c>
      <c r="J2795" s="17" t="n">
        <v>0</v>
      </c>
      <c r="K2795" s="17" t="n">
        <v>1</v>
      </c>
      <c r="L2795" s="17" t="n">
        <v>0</v>
      </c>
      <c r="M2795" s="17" t="n">
        <v>4</v>
      </c>
      <c r="N2795" s="17" t="n">
        <v>0</v>
      </c>
      <c r="O2795" s="17" t="n">
        <v>0</v>
      </c>
      <c r="P2795" s="17" t="n">
        <v>0</v>
      </c>
      <c r="Q2795" s="17" t="n">
        <v>0</v>
      </c>
      <c r="R2795" s="17" t="n">
        <v>0</v>
      </c>
      <c r="S2795" s="17" t="n">
        <v>0</v>
      </c>
      <c r="T2795" s="17" t="n">
        <v>0</v>
      </c>
    </row>
    <row r="2796" customFormat="false" ht="15" hidden="false" customHeight="true" outlineLevel="0" collapsed="false">
      <c r="A2796" s="17" t="s">
        <v>823</v>
      </c>
      <c r="B2796" s="17" t="s">
        <v>142</v>
      </c>
      <c r="C2796" s="17" t="s">
        <v>217</v>
      </c>
      <c r="D2796" s="17" t="s">
        <v>235</v>
      </c>
      <c r="E2796" s="17" t="s">
        <v>139</v>
      </c>
      <c r="F2796" s="17" t="s">
        <v>144</v>
      </c>
      <c r="G2796" s="17" t="n">
        <v>1</v>
      </c>
      <c r="H2796" s="17" t="n">
        <v>1</v>
      </c>
      <c r="I2796" s="17" t="n">
        <v>0</v>
      </c>
      <c r="J2796" s="17" t="n">
        <v>0</v>
      </c>
      <c r="K2796" s="17" t="n">
        <v>1</v>
      </c>
      <c r="L2796" s="17" t="n">
        <v>2</v>
      </c>
      <c r="M2796" s="17" t="n">
        <v>5</v>
      </c>
      <c r="N2796" s="17" t="n">
        <v>0</v>
      </c>
      <c r="O2796" s="17" t="n">
        <v>0</v>
      </c>
      <c r="P2796" s="17" t="n">
        <v>0</v>
      </c>
      <c r="Q2796" s="17" t="n">
        <v>0</v>
      </c>
      <c r="R2796" s="17" t="n">
        <v>0</v>
      </c>
      <c r="S2796" s="17" t="n">
        <v>0</v>
      </c>
      <c r="T2796" s="17" t="n">
        <v>0</v>
      </c>
    </row>
    <row r="2797" customFormat="false" ht="15" hidden="false" customHeight="true" outlineLevel="0" collapsed="false">
      <c r="A2797" s="17" t="s">
        <v>823</v>
      </c>
      <c r="B2797" s="17" t="s">
        <v>142</v>
      </c>
      <c r="C2797" s="17" t="s">
        <v>217</v>
      </c>
      <c r="D2797" s="17" t="s">
        <v>235</v>
      </c>
      <c r="E2797" s="17" t="s">
        <v>139</v>
      </c>
      <c r="F2797" s="17" t="s">
        <v>150</v>
      </c>
      <c r="G2797" s="17" t="n">
        <v>2</v>
      </c>
      <c r="H2797" s="17" t="n">
        <v>3</v>
      </c>
      <c r="I2797" s="17" t="n">
        <v>3</v>
      </c>
      <c r="J2797" s="17" t="n">
        <v>2</v>
      </c>
      <c r="K2797" s="17" t="n">
        <v>3</v>
      </c>
      <c r="L2797" s="17" t="n">
        <v>78</v>
      </c>
      <c r="M2797" s="17" t="n">
        <v>72</v>
      </c>
      <c r="N2797" s="17" t="n">
        <v>17</v>
      </c>
      <c r="O2797" s="17" t="n">
        <v>13</v>
      </c>
      <c r="P2797" s="17" t="n">
        <v>0</v>
      </c>
      <c r="Q2797" s="17" t="n">
        <v>0</v>
      </c>
      <c r="R2797" s="17" t="n">
        <v>0</v>
      </c>
      <c r="S2797" s="17" t="n">
        <v>0</v>
      </c>
      <c r="T2797" s="17" t="n">
        <v>0</v>
      </c>
    </row>
    <row r="2798" customFormat="false" ht="15" hidden="false" customHeight="true" outlineLevel="0" collapsed="false">
      <c r="A2798" s="17" t="s">
        <v>823</v>
      </c>
      <c r="B2798" s="17" t="s">
        <v>142</v>
      </c>
      <c r="C2798" s="17" t="s">
        <v>217</v>
      </c>
      <c r="D2798" s="17" t="s">
        <v>235</v>
      </c>
      <c r="E2798" s="17" t="s">
        <v>139</v>
      </c>
      <c r="F2798" s="17" t="s">
        <v>158</v>
      </c>
      <c r="G2798" s="17" t="n">
        <v>3</v>
      </c>
      <c r="H2798" s="17" t="n">
        <v>2</v>
      </c>
      <c r="I2798" s="17" t="n">
        <v>3</v>
      </c>
      <c r="J2798" s="17" t="n">
        <v>0</v>
      </c>
      <c r="K2798" s="17" t="n">
        <v>5</v>
      </c>
      <c r="L2798" s="17" t="n">
        <v>19</v>
      </c>
      <c r="M2798" s="17" t="n">
        <v>79</v>
      </c>
      <c r="N2798" s="17" t="n">
        <v>14</v>
      </c>
      <c r="O2798" s="17" t="n">
        <v>0</v>
      </c>
      <c r="P2798" s="17" t="n">
        <v>0</v>
      </c>
      <c r="Q2798" s="17" t="n">
        <v>0</v>
      </c>
      <c r="R2798" s="17" t="n">
        <v>0</v>
      </c>
      <c r="S2798" s="17" t="n">
        <v>0</v>
      </c>
      <c r="T2798" s="17" t="n">
        <v>0</v>
      </c>
    </row>
    <row r="2799" customFormat="false" ht="15" hidden="false" customHeight="true" outlineLevel="0" collapsed="false">
      <c r="A2799" s="17" t="s">
        <v>823</v>
      </c>
      <c r="B2799" s="17" t="s">
        <v>142</v>
      </c>
      <c r="C2799" s="17" t="s">
        <v>217</v>
      </c>
      <c r="D2799" s="17" t="s">
        <v>235</v>
      </c>
      <c r="E2799" s="17" t="s">
        <v>139</v>
      </c>
      <c r="F2799" s="17" t="s">
        <v>169</v>
      </c>
      <c r="G2799" s="17" t="n">
        <v>0</v>
      </c>
      <c r="H2799" s="17" t="n">
        <v>1</v>
      </c>
      <c r="I2799" s="17" t="n">
        <v>1</v>
      </c>
      <c r="J2799" s="17" t="n">
        <v>0</v>
      </c>
      <c r="K2799" s="17" t="n">
        <v>1</v>
      </c>
      <c r="L2799" s="17" t="n">
        <v>0</v>
      </c>
      <c r="M2799" s="17" t="n">
        <v>4</v>
      </c>
      <c r="N2799" s="17" t="n">
        <v>2</v>
      </c>
      <c r="O2799" s="17" t="n">
        <v>0</v>
      </c>
      <c r="P2799" s="17" t="n">
        <v>0</v>
      </c>
      <c r="Q2799" s="17" t="n">
        <v>0</v>
      </c>
      <c r="R2799" s="17" t="n">
        <v>0</v>
      </c>
      <c r="S2799" s="17" t="n">
        <v>0</v>
      </c>
      <c r="T2799" s="17" t="n">
        <v>0</v>
      </c>
    </row>
    <row r="2800" customFormat="false" ht="15" hidden="false" customHeight="true" outlineLevel="0" collapsed="false">
      <c r="A2800" s="17" t="s">
        <v>358</v>
      </c>
      <c r="B2800" s="17" t="s">
        <v>142</v>
      </c>
      <c r="C2800" s="17" t="s">
        <v>148</v>
      </c>
      <c r="D2800" s="17" t="s">
        <v>14443</v>
      </c>
      <c r="E2800" s="17" t="s">
        <v>139</v>
      </c>
      <c r="F2800" s="17" t="s">
        <v>7</v>
      </c>
      <c r="G2800" s="17" t="n">
        <v>1</v>
      </c>
      <c r="H2800" s="17" t="n">
        <v>0</v>
      </c>
      <c r="I2800" s="17" t="n">
        <v>0</v>
      </c>
      <c r="J2800" s="17" t="n">
        <v>0</v>
      </c>
      <c r="K2800" s="17" t="n">
        <v>1</v>
      </c>
      <c r="L2800" s="17" t="n">
        <v>1</v>
      </c>
      <c r="M2800" s="17" t="n">
        <v>0</v>
      </c>
      <c r="N2800" s="17" t="n">
        <v>0</v>
      </c>
      <c r="O2800" s="17" t="n">
        <v>0</v>
      </c>
      <c r="P2800" s="17" t="n">
        <v>0</v>
      </c>
      <c r="Q2800" s="17" t="n">
        <v>0</v>
      </c>
      <c r="R2800" s="17" t="n">
        <v>0</v>
      </c>
      <c r="S2800" s="17" t="n">
        <v>0</v>
      </c>
      <c r="T2800" s="17" t="n">
        <v>0</v>
      </c>
    </row>
    <row r="2801" customFormat="false" ht="15" hidden="false" customHeight="true" outlineLevel="0" collapsed="false">
      <c r="A2801" s="17" t="s">
        <v>358</v>
      </c>
      <c r="B2801" s="17" t="s">
        <v>142</v>
      </c>
      <c r="C2801" s="17" t="s">
        <v>148</v>
      </c>
      <c r="D2801" s="17" t="s">
        <v>14443</v>
      </c>
      <c r="E2801" s="17" t="s">
        <v>139</v>
      </c>
      <c r="F2801" s="17" t="s">
        <v>150</v>
      </c>
      <c r="G2801" s="17" t="n">
        <v>1</v>
      </c>
      <c r="H2801" s="17" t="n">
        <v>0</v>
      </c>
      <c r="I2801" s="17" t="n">
        <v>0</v>
      </c>
      <c r="J2801" s="17" t="n">
        <v>0</v>
      </c>
      <c r="K2801" s="17" t="n">
        <v>1</v>
      </c>
      <c r="L2801" s="17" t="n">
        <v>1</v>
      </c>
      <c r="M2801" s="17" t="n">
        <v>0</v>
      </c>
      <c r="N2801" s="17" t="n">
        <v>0</v>
      </c>
      <c r="O2801" s="17" t="n">
        <v>0</v>
      </c>
      <c r="P2801" s="17" t="n">
        <v>0</v>
      </c>
      <c r="Q2801" s="17" t="n">
        <v>0</v>
      </c>
      <c r="R2801" s="17" t="n">
        <v>0</v>
      </c>
      <c r="S2801" s="17" t="n">
        <v>0</v>
      </c>
      <c r="T2801" s="17" t="n">
        <v>0</v>
      </c>
    </row>
    <row r="2802" customFormat="false" ht="15" hidden="false" customHeight="true" outlineLevel="0" collapsed="false">
      <c r="A2802" s="17" t="s">
        <v>358</v>
      </c>
      <c r="B2802" s="17" t="s">
        <v>142</v>
      </c>
      <c r="C2802" s="17" t="s">
        <v>217</v>
      </c>
      <c r="D2802" s="17" t="s">
        <v>218</v>
      </c>
      <c r="E2802" s="17" t="s">
        <v>139</v>
      </c>
      <c r="F2802" s="17" t="s">
        <v>7</v>
      </c>
      <c r="G2802" s="17" t="n">
        <v>1</v>
      </c>
      <c r="H2802" s="17" t="n">
        <v>0</v>
      </c>
      <c r="I2802" s="17" t="n">
        <v>0</v>
      </c>
      <c r="J2802" s="17" t="n">
        <v>1</v>
      </c>
      <c r="K2802" s="17" t="n">
        <v>1</v>
      </c>
      <c r="L2802" s="17" t="n">
        <v>40</v>
      </c>
      <c r="M2802" s="17" t="n">
        <v>0</v>
      </c>
      <c r="N2802" s="17" t="n">
        <v>0</v>
      </c>
      <c r="O2802" s="17" t="n">
        <v>6</v>
      </c>
      <c r="P2802" s="17" t="n">
        <v>0</v>
      </c>
      <c r="Q2802" s="17" t="n">
        <v>0</v>
      </c>
      <c r="R2802" s="17" t="n">
        <v>0</v>
      </c>
      <c r="S2802" s="17" t="n">
        <v>0</v>
      </c>
      <c r="T2802" s="17" t="n">
        <v>0</v>
      </c>
    </row>
    <row r="2803" customFormat="false" ht="15" hidden="false" customHeight="true" outlineLevel="0" collapsed="false">
      <c r="A2803" s="17" t="s">
        <v>358</v>
      </c>
      <c r="B2803" s="17" t="s">
        <v>142</v>
      </c>
      <c r="C2803" s="17" t="s">
        <v>217</v>
      </c>
      <c r="D2803" s="17" t="s">
        <v>218</v>
      </c>
      <c r="E2803" s="17" t="s">
        <v>139</v>
      </c>
      <c r="F2803" s="17" t="s">
        <v>140</v>
      </c>
      <c r="G2803" s="17" t="n">
        <v>1</v>
      </c>
      <c r="H2803" s="17" t="n">
        <v>0</v>
      </c>
      <c r="I2803" s="17" t="n">
        <v>0</v>
      </c>
      <c r="J2803" s="17" t="n">
        <v>0</v>
      </c>
      <c r="K2803" s="17" t="n">
        <v>1</v>
      </c>
      <c r="L2803" s="17" t="n">
        <v>39</v>
      </c>
      <c r="M2803" s="17" t="n">
        <v>0</v>
      </c>
      <c r="N2803" s="17" t="n">
        <v>0</v>
      </c>
      <c r="O2803" s="17" t="n">
        <v>0</v>
      </c>
      <c r="P2803" s="17" t="n">
        <v>0</v>
      </c>
      <c r="Q2803" s="17" t="n">
        <v>0</v>
      </c>
      <c r="R2803" s="17" t="n">
        <v>0</v>
      </c>
      <c r="S2803" s="17" t="n">
        <v>0</v>
      </c>
      <c r="T2803" s="17" t="n">
        <v>0</v>
      </c>
    </row>
    <row r="2804" customFormat="false" ht="15" hidden="false" customHeight="true" outlineLevel="0" collapsed="false">
      <c r="A2804" s="17" t="s">
        <v>358</v>
      </c>
      <c r="B2804" s="17" t="s">
        <v>142</v>
      </c>
      <c r="C2804" s="17" t="s">
        <v>217</v>
      </c>
      <c r="D2804" s="17" t="s">
        <v>218</v>
      </c>
      <c r="E2804" s="17" t="s">
        <v>139</v>
      </c>
      <c r="F2804" s="17" t="s">
        <v>150</v>
      </c>
      <c r="G2804" s="17" t="n">
        <v>0</v>
      </c>
      <c r="H2804" s="17" t="n">
        <v>0</v>
      </c>
      <c r="I2804" s="17" t="n">
        <v>0</v>
      </c>
      <c r="J2804" s="17" t="n">
        <v>1</v>
      </c>
      <c r="K2804" s="17" t="n">
        <v>1</v>
      </c>
      <c r="L2804" s="17" t="n">
        <v>0</v>
      </c>
      <c r="M2804" s="17" t="n">
        <v>0</v>
      </c>
      <c r="N2804" s="17" t="n">
        <v>0</v>
      </c>
      <c r="O2804" s="17" t="n">
        <v>6</v>
      </c>
      <c r="P2804" s="17" t="n">
        <v>0</v>
      </c>
      <c r="Q2804" s="17" t="n">
        <v>0</v>
      </c>
      <c r="R2804" s="17" t="n">
        <v>0</v>
      </c>
      <c r="S2804" s="17" t="n">
        <v>0</v>
      </c>
      <c r="T2804" s="17" t="n">
        <v>0</v>
      </c>
    </row>
    <row r="2805" customFormat="false" ht="15" hidden="false" customHeight="true" outlineLevel="0" collapsed="false">
      <c r="A2805" s="17" t="s">
        <v>358</v>
      </c>
      <c r="B2805" s="17" t="s">
        <v>142</v>
      </c>
      <c r="C2805" s="17" t="s">
        <v>217</v>
      </c>
      <c r="D2805" s="17" t="s">
        <v>218</v>
      </c>
      <c r="E2805" s="17" t="s">
        <v>139</v>
      </c>
      <c r="F2805" s="17" t="s">
        <v>158</v>
      </c>
      <c r="G2805" s="17" t="n">
        <v>1</v>
      </c>
      <c r="H2805" s="17" t="n">
        <v>0</v>
      </c>
      <c r="I2805" s="17" t="n">
        <v>0</v>
      </c>
      <c r="J2805" s="17" t="n">
        <v>0</v>
      </c>
      <c r="K2805" s="17" t="n">
        <v>1</v>
      </c>
      <c r="L2805" s="17" t="n">
        <v>1</v>
      </c>
      <c r="M2805" s="17" t="n">
        <v>0</v>
      </c>
      <c r="N2805" s="17" t="n">
        <v>0</v>
      </c>
      <c r="O2805" s="17" t="n">
        <v>0</v>
      </c>
      <c r="P2805" s="17" t="n">
        <v>0</v>
      </c>
      <c r="Q2805" s="17" t="n">
        <v>0</v>
      </c>
      <c r="R2805" s="17" t="n">
        <v>0</v>
      </c>
      <c r="S2805" s="17" t="n">
        <v>0</v>
      </c>
      <c r="T2805" s="17" t="n">
        <v>0</v>
      </c>
    </row>
    <row r="2806" customFormat="false" ht="15" hidden="false" customHeight="true" outlineLevel="0" collapsed="false">
      <c r="A2806" s="17" t="s">
        <v>4534</v>
      </c>
      <c r="B2806" s="17" t="s">
        <v>142</v>
      </c>
      <c r="C2806" s="17" t="s">
        <v>217</v>
      </c>
      <c r="D2806" s="17" t="s">
        <v>235</v>
      </c>
      <c r="E2806" s="17" t="s">
        <v>243</v>
      </c>
      <c r="F2806" s="17" t="s">
        <v>7</v>
      </c>
      <c r="G2806" s="17" t="n">
        <v>1</v>
      </c>
      <c r="H2806" s="17" t="n">
        <v>1</v>
      </c>
      <c r="I2806" s="17" t="n">
        <v>1</v>
      </c>
      <c r="J2806" s="17" t="n">
        <v>1</v>
      </c>
      <c r="K2806" s="17" t="n">
        <v>1</v>
      </c>
      <c r="L2806" s="17" t="n">
        <v>84</v>
      </c>
      <c r="M2806" s="17" t="n">
        <v>225</v>
      </c>
      <c r="N2806" s="17" t="n">
        <v>277</v>
      </c>
      <c r="O2806" s="17" t="n">
        <v>96</v>
      </c>
      <c r="P2806" s="17" t="n">
        <v>0</v>
      </c>
      <c r="Q2806" s="17" t="n">
        <v>0</v>
      </c>
      <c r="R2806" s="17" t="n">
        <v>0</v>
      </c>
      <c r="S2806" s="17" t="n">
        <v>0</v>
      </c>
      <c r="T2806" s="17" t="n">
        <v>0</v>
      </c>
    </row>
    <row r="2807" customFormat="false" ht="15" hidden="false" customHeight="true" outlineLevel="0" collapsed="false">
      <c r="A2807" s="17" t="s">
        <v>4534</v>
      </c>
      <c r="B2807" s="17" t="s">
        <v>142</v>
      </c>
      <c r="C2807" s="17" t="s">
        <v>217</v>
      </c>
      <c r="D2807" s="17" t="s">
        <v>235</v>
      </c>
      <c r="E2807" s="17" t="s">
        <v>243</v>
      </c>
      <c r="F2807" s="17" t="s">
        <v>140</v>
      </c>
      <c r="G2807" s="17" t="n">
        <v>0</v>
      </c>
      <c r="H2807" s="17" t="n">
        <v>0</v>
      </c>
      <c r="I2807" s="17" t="n">
        <v>1</v>
      </c>
      <c r="J2807" s="17" t="n">
        <v>1</v>
      </c>
      <c r="K2807" s="17" t="n">
        <v>1</v>
      </c>
      <c r="L2807" s="17" t="n">
        <v>0</v>
      </c>
      <c r="M2807" s="17" t="n">
        <v>0</v>
      </c>
      <c r="N2807" s="17" t="n">
        <v>138</v>
      </c>
      <c r="O2807" s="17" t="n">
        <v>49</v>
      </c>
      <c r="P2807" s="17" t="n">
        <v>0</v>
      </c>
      <c r="Q2807" s="17" t="n">
        <v>0</v>
      </c>
      <c r="R2807" s="17" t="n">
        <v>0</v>
      </c>
      <c r="S2807" s="17" t="n">
        <v>0</v>
      </c>
      <c r="T2807" s="17" t="n">
        <v>0</v>
      </c>
    </row>
    <row r="2808" customFormat="false" ht="15" hidden="false" customHeight="true" outlineLevel="0" collapsed="false">
      <c r="A2808" s="17" t="s">
        <v>4534</v>
      </c>
      <c r="B2808" s="17" t="s">
        <v>142</v>
      </c>
      <c r="C2808" s="17" t="s">
        <v>217</v>
      </c>
      <c r="D2808" s="17" t="s">
        <v>235</v>
      </c>
      <c r="E2808" s="17" t="s">
        <v>243</v>
      </c>
      <c r="F2808" s="17" t="s">
        <v>150</v>
      </c>
      <c r="G2808" s="17" t="n">
        <v>1</v>
      </c>
      <c r="H2808" s="17" t="n">
        <v>1</v>
      </c>
      <c r="I2808" s="17" t="n">
        <v>1</v>
      </c>
      <c r="J2808" s="17" t="n">
        <v>1</v>
      </c>
      <c r="K2808" s="17" t="n">
        <v>1</v>
      </c>
      <c r="L2808" s="17" t="n">
        <v>84</v>
      </c>
      <c r="M2808" s="17" t="n">
        <v>220</v>
      </c>
      <c r="N2808" s="17" t="n">
        <v>117</v>
      </c>
      <c r="O2808" s="17" t="n">
        <v>47</v>
      </c>
      <c r="P2808" s="17" t="n">
        <v>0</v>
      </c>
      <c r="Q2808" s="17" t="n">
        <v>0</v>
      </c>
      <c r="R2808" s="17" t="n">
        <v>0</v>
      </c>
      <c r="S2808" s="17" t="n">
        <v>0</v>
      </c>
      <c r="T2808" s="17" t="n">
        <v>0</v>
      </c>
    </row>
    <row r="2809" customFormat="false" ht="15" hidden="false" customHeight="true" outlineLevel="0" collapsed="false">
      <c r="A2809" s="17" t="s">
        <v>4534</v>
      </c>
      <c r="B2809" s="17" t="s">
        <v>142</v>
      </c>
      <c r="C2809" s="17" t="s">
        <v>217</v>
      </c>
      <c r="D2809" s="17" t="s">
        <v>235</v>
      </c>
      <c r="E2809" s="17" t="s">
        <v>243</v>
      </c>
      <c r="F2809" s="17" t="s">
        <v>158</v>
      </c>
      <c r="G2809" s="17" t="n">
        <v>0</v>
      </c>
      <c r="H2809" s="17" t="n">
        <v>1</v>
      </c>
      <c r="I2809" s="17" t="n">
        <v>1</v>
      </c>
      <c r="J2809" s="17" t="n">
        <v>0</v>
      </c>
      <c r="K2809" s="17" t="n">
        <v>1</v>
      </c>
      <c r="L2809" s="17" t="n">
        <v>0</v>
      </c>
      <c r="M2809" s="17" t="n">
        <v>5</v>
      </c>
      <c r="N2809" s="17" t="n">
        <v>13</v>
      </c>
      <c r="O2809" s="17" t="n">
        <v>0</v>
      </c>
      <c r="P2809" s="17" t="n">
        <v>0</v>
      </c>
      <c r="Q2809" s="17" t="n">
        <v>0</v>
      </c>
      <c r="R2809" s="17" t="n">
        <v>0</v>
      </c>
      <c r="S2809" s="17" t="n">
        <v>0</v>
      </c>
      <c r="T2809" s="17" t="n">
        <v>0</v>
      </c>
    </row>
    <row r="2810" customFormat="false" ht="15" hidden="false" customHeight="true" outlineLevel="0" collapsed="false">
      <c r="A2810" s="17" t="s">
        <v>4534</v>
      </c>
      <c r="B2810" s="17" t="s">
        <v>142</v>
      </c>
      <c r="C2810" s="17" t="s">
        <v>217</v>
      </c>
      <c r="D2810" s="17" t="s">
        <v>235</v>
      </c>
      <c r="E2810" s="17" t="s">
        <v>243</v>
      </c>
      <c r="F2810" s="17" t="s">
        <v>169</v>
      </c>
      <c r="G2810" s="17" t="n">
        <v>0</v>
      </c>
      <c r="H2810" s="17" t="n">
        <v>0</v>
      </c>
      <c r="I2810" s="17" t="n">
        <v>1</v>
      </c>
      <c r="J2810" s="17" t="n">
        <v>0</v>
      </c>
      <c r="K2810" s="17" t="n">
        <v>1</v>
      </c>
      <c r="L2810" s="17" t="n">
        <v>0</v>
      </c>
      <c r="M2810" s="17" t="n">
        <v>0</v>
      </c>
      <c r="N2810" s="17" t="n">
        <v>9</v>
      </c>
      <c r="O2810" s="17" t="n">
        <v>0</v>
      </c>
      <c r="P2810" s="17" t="n">
        <v>0</v>
      </c>
      <c r="Q2810" s="17" t="n">
        <v>0</v>
      </c>
      <c r="R2810" s="17" t="n">
        <v>0</v>
      </c>
      <c r="S2810" s="17" t="n">
        <v>0</v>
      </c>
      <c r="T2810" s="17" t="n">
        <v>0</v>
      </c>
    </row>
    <row r="2811" customFormat="false" ht="15" hidden="false" customHeight="true" outlineLevel="0" collapsed="false">
      <c r="A2811" s="17" t="s">
        <v>4534</v>
      </c>
      <c r="B2811" s="17" t="s">
        <v>142</v>
      </c>
      <c r="C2811" s="17" t="s">
        <v>217</v>
      </c>
      <c r="D2811" s="17" t="s">
        <v>218</v>
      </c>
      <c r="E2811" s="17" t="s">
        <v>139</v>
      </c>
      <c r="F2811" s="17" t="s">
        <v>7</v>
      </c>
      <c r="G2811" s="17" t="n">
        <v>0</v>
      </c>
      <c r="H2811" s="17" t="n">
        <v>0</v>
      </c>
      <c r="I2811" s="17" t="n">
        <v>1</v>
      </c>
      <c r="J2811" s="17" t="n">
        <v>1</v>
      </c>
      <c r="K2811" s="17" t="n">
        <v>1</v>
      </c>
      <c r="L2811" s="17" t="n">
        <v>0</v>
      </c>
      <c r="M2811" s="17" t="n">
        <v>0</v>
      </c>
      <c r="N2811" s="17" t="n">
        <v>100</v>
      </c>
      <c r="O2811" s="17" t="n">
        <v>5</v>
      </c>
      <c r="P2811" s="17" t="n">
        <v>0</v>
      </c>
      <c r="Q2811" s="17" t="n">
        <v>0</v>
      </c>
      <c r="R2811" s="17" t="n">
        <v>0</v>
      </c>
      <c r="S2811" s="17" t="n">
        <v>0</v>
      </c>
      <c r="T2811" s="17" t="n">
        <v>0</v>
      </c>
    </row>
    <row r="2812" customFormat="false" ht="15" hidden="false" customHeight="true" outlineLevel="0" collapsed="false">
      <c r="A2812" s="17" t="s">
        <v>4534</v>
      </c>
      <c r="B2812" s="17" t="s">
        <v>142</v>
      </c>
      <c r="C2812" s="17" t="s">
        <v>217</v>
      </c>
      <c r="D2812" s="17" t="s">
        <v>218</v>
      </c>
      <c r="E2812" s="17" t="s">
        <v>139</v>
      </c>
      <c r="F2812" s="17" t="s">
        <v>140</v>
      </c>
      <c r="G2812" s="17" t="n">
        <v>0</v>
      </c>
      <c r="H2812" s="17" t="n">
        <v>0</v>
      </c>
      <c r="I2812" s="17" t="n">
        <v>1</v>
      </c>
      <c r="J2812" s="17" t="n">
        <v>0</v>
      </c>
      <c r="K2812" s="17" t="n">
        <v>1</v>
      </c>
      <c r="L2812" s="17" t="n">
        <v>0</v>
      </c>
      <c r="M2812" s="17" t="n">
        <v>0</v>
      </c>
      <c r="N2812" s="17" t="n">
        <v>10</v>
      </c>
      <c r="O2812" s="17" t="n">
        <v>0</v>
      </c>
      <c r="P2812" s="17" t="n">
        <v>0</v>
      </c>
      <c r="Q2812" s="17" t="n">
        <v>0</v>
      </c>
      <c r="R2812" s="17" t="n">
        <v>0</v>
      </c>
      <c r="S2812" s="17" t="n">
        <v>0</v>
      </c>
      <c r="T2812" s="17" t="n">
        <v>0</v>
      </c>
    </row>
    <row r="2813" customFormat="false" ht="15" hidden="false" customHeight="true" outlineLevel="0" collapsed="false">
      <c r="A2813" s="17" t="s">
        <v>4534</v>
      </c>
      <c r="B2813" s="17" t="s">
        <v>142</v>
      </c>
      <c r="C2813" s="17" t="s">
        <v>217</v>
      </c>
      <c r="D2813" s="17" t="s">
        <v>218</v>
      </c>
      <c r="E2813" s="17" t="s">
        <v>139</v>
      </c>
      <c r="F2813" s="17" t="s">
        <v>150</v>
      </c>
      <c r="G2813" s="17" t="n">
        <v>0</v>
      </c>
      <c r="H2813" s="17" t="n">
        <v>0</v>
      </c>
      <c r="I2813" s="17" t="n">
        <v>0</v>
      </c>
      <c r="J2813" s="17" t="n">
        <v>1</v>
      </c>
      <c r="K2813" s="17" t="n">
        <v>1</v>
      </c>
      <c r="L2813" s="17" t="n">
        <v>0</v>
      </c>
      <c r="M2813" s="17" t="n">
        <v>0</v>
      </c>
      <c r="N2813" s="17" t="n">
        <v>0</v>
      </c>
      <c r="O2813" s="17" t="n">
        <v>2</v>
      </c>
      <c r="P2813" s="17" t="n">
        <v>0</v>
      </c>
      <c r="Q2813" s="17" t="n">
        <v>0</v>
      </c>
      <c r="R2813" s="17" t="n">
        <v>0</v>
      </c>
      <c r="S2813" s="17" t="n">
        <v>0</v>
      </c>
      <c r="T2813" s="17" t="n">
        <v>0</v>
      </c>
    </row>
    <row r="2814" customFormat="false" ht="15" hidden="false" customHeight="true" outlineLevel="0" collapsed="false">
      <c r="A2814" s="17" t="s">
        <v>4534</v>
      </c>
      <c r="B2814" s="17" t="s">
        <v>142</v>
      </c>
      <c r="C2814" s="17" t="s">
        <v>217</v>
      </c>
      <c r="D2814" s="17" t="s">
        <v>218</v>
      </c>
      <c r="E2814" s="17" t="s">
        <v>139</v>
      </c>
      <c r="F2814" s="17" t="s">
        <v>166</v>
      </c>
      <c r="G2814" s="17" t="n">
        <v>0</v>
      </c>
      <c r="H2814" s="17" t="n">
        <v>0</v>
      </c>
      <c r="I2814" s="17" t="n">
        <v>1</v>
      </c>
      <c r="J2814" s="17" t="n">
        <v>0</v>
      </c>
      <c r="K2814" s="17" t="n">
        <v>1</v>
      </c>
      <c r="L2814" s="17" t="n">
        <v>0</v>
      </c>
      <c r="M2814" s="17" t="n">
        <v>0</v>
      </c>
      <c r="N2814" s="17" t="n">
        <v>90</v>
      </c>
      <c r="O2814" s="17" t="n">
        <v>0</v>
      </c>
      <c r="P2814" s="17" t="n">
        <v>0</v>
      </c>
      <c r="Q2814" s="17" t="n">
        <v>0</v>
      </c>
      <c r="R2814" s="17" t="n">
        <v>0</v>
      </c>
      <c r="S2814" s="17" t="n">
        <v>0</v>
      </c>
      <c r="T2814" s="17" t="n">
        <v>0</v>
      </c>
    </row>
    <row r="2815" customFormat="false" ht="15" hidden="false" customHeight="true" outlineLevel="0" collapsed="false">
      <c r="A2815" s="17" t="s">
        <v>4534</v>
      </c>
      <c r="B2815" s="17" t="s">
        <v>142</v>
      </c>
      <c r="C2815" s="17" t="s">
        <v>217</v>
      </c>
      <c r="D2815" s="17" t="s">
        <v>218</v>
      </c>
      <c r="E2815" s="17" t="s">
        <v>139</v>
      </c>
      <c r="F2815" s="17" t="s">
        <v>158</v>
      </c>
      <c r="G2815" s="17" t="n">
        <v>0</v>
      </c>
      <c r="H2815" s="17" t="n">
        <v>0</v>
      </c>
      <c r="I2815" s="17" t="n">
        <v>0</v>
      </c>
      <c r="J2815" s="17" t="n">
        <v>1</v>
      </c>
      <c r="K2815" s="17" t="n">
        <v>1</v>
      </c>
      <c r="L2815" s="17" t="n">
        <v>0</v>
      </c>
      <c r="M2815" s="17" t="n">
        <v>0</v>
      </c>
      <c r="N2815" s="17" t="n">
        <v>0</v>
      </c>
      <c r="O2815" s="17" t="n">
        <v>3</v>
      </c>
      <c r="P2815" s="17" t="n">
        <v>0</v>
      </c>
      <c r="Q2815" s="17" t="n">
        <v>0</v>
      </c>
      <c r="R2815" s="17" t="n">
        <v>0</v>
      </c>
      <c r="S2815" s="17" t="n">
        <v>0</v>
      </c>
      <c r="T2815" s="17" t="n">
        <v>0</v>
      </c>
    </row>
    <row r="2816" customFormat="false" ht="15" hidden="false" customHeight="true" outlineLevel="0" collapsed="false">
      <c r="A2816" s="17" t="s">
        <v>1125</v>
      </c>
      <c r="B2816" s="17" t="s">
        <v>156</v>
      </c>
      <c r="C2816" s="17" t="s">
        <v>134</v>
      </c>
      <c r="D2816" s="17" t="s">
        <v>135</v>
      </c>
      <c r="E2816" s="17" t="s">
        <v>139</v>
      </c>
      <c r="F2816" s="17" t="s">
        <v>7</v>
      </c>
      <c r="G2816" s="17" t="n">
        <v>1</v>
      </c>
      <c r="H2816" s="17" t="n">
        <v>0</v>
      </c>
      <c r="I2816" s="17" t="n">
        <v>0</v>
      </c>
      <c r="J2816" s="17" t="n">
        <v>0</v>
      </c>
      <c r="K2816" s="17" t="n">
        <v>1</v>
      </c>
      <c r="L2816" s="17" t="n">
        <v>1</v>
      </c>
      <c r="M2816" s="17" t="n">
        <v>0</v>
      </c>
      <c r="N2816" s="17" t="n">
        <v>0</v>
      </c>
      <c r="O2816" s="17" t="n">
        <v>0</v>
      </c>
      <c r="P2816" s="17" t="n">
        <v>0</v>
      </c>
      <c r="Q2816" s="17" t="n">
        <v>0</v>
      </c>
      <c r="R2816" s="17" t="n">
        <v>0</v>
      </c>
      <c r="S2816" s="17" t="n">
        <v>0</v>
      </c>
      <c r="T2816" s="17" t="n">
        <v>0</v>
      </c>
    </row>
    <row r="2817" customFormat="false" ht="15" hidden="false" customHeight="true" outlineLevel="0" collapsed="false">
      <c r="A2817" s="17" t="s">
        <v>1125</v>
      </c>
      <c r="B2817" s="17" t="s">
        <v>156</v>
      </c>
      <c r="C2817" s="17" t="s">
        <v>134</v>
      </c>
      <c r="D2817" s="17" t="s">
        <v>135</v>
      </c>
      <c r="E2817" s="17" t="s">
        <v>139</v>
      </c>
      <c r="F2817" s="17" t="s">
        <v>150</v>
      </c>
      <c r="G2817" s="17" t="n">
        <v>1</v>
      </c>
      <c r="H2817" s="17" t="n">
        <v>0</v>
      </c>
      <c r="I2817" s="17" t="n">
        <v>0</v>
      </c>
      <c r="J2817" s="17" t="n">
        <v>0</v>
      </c>
      <c r="K2817" s="17" t="n">
        <v>1</v>
      </c>
      <c r="L2817" s="17" t="n">
        <v>1</v>
      </c>
      <c r="M2817" s="17" t="n">
        <v>0</v>
      </c>
      <c r="N2817" s="17" t="n">
        <v>0</v>
      </c>
      <c r="O2817" s="17" t="n">
        <v>0</v>
      </c>
      <c r="P2817" s="17" t="n">
        <v>0</v>
      </c>
      <c r="Q2817" s="17" t="n">
        <v>0</v>
      </c>
      <c r="R2817" s="17" t="n">
        <v>0</v>
      </c>
      <c r="S2817" s="17" t="n">
        <v>0</v>
      </c>
      <c r="T2817" s="17" t="n">
        <v>0</v>
      </c>
    </row>
    <row r="2818" customFormat="false" ht="15" hidden="false" customHeight="true" outlineLevel="0" collapsed="false">
      <c r="A2818" s="17" t="s">
        <v>1125</v>
      </c>
      <c r="B2818" s="17" t="s">
        <v>156</v>
      </c>
      <c r="C2818" s="17" t="s">
        <v>148</v>
      </c>
      <c r="D2818" s="17" t="s">
        <v>14443</v>
      </c>
      <c r="E2818" s="17" t="s">
        <v>139</v>
      </c>
      <c r="F2818" s="17" t="s">
        <v>7</v>
      </c>
      <c r="G2818" s="17" t="n">
        <v>4</v>
      </c>
      <c r="H2818" s="17" t="n">
        <v>6</v>
      </c>
      <c r="I2818" s="17" t="n">
        <v>1</v>
      </c>
      <c r="J2818" s="17" t="n">
        <v>1</v>
      </c>
      <c r="K2818" s="17" t="n">
        <v>10</v>
      </c>
      <c r="L2818" s="17" t="n">
        <v>85</v>
      </c>
      <c r="M2818" s="17" t="n">
        <v>402</v>
      </c>
      <c r="N2818" s="17" t="n">
        <v>0</v>
      </c>
      <c r="O2818" s="17" t="n">
        <v>3</v>
      </c>
      <c r="P2818" s="17" t="n">
        <v>0</v>
      </c>
      <c r="Q2818" s="17" t="n">
        <v>0</v>
      </c>
      <c r="R2818" s="17" t="n">
        <v>0</v>
      </c>
      <c r="S2818" s="17" t="n">
        <v>0</v>
      </c>
      <c r="T2818" s="17" t="n">
        <v>0</v>
      </c>
    </row>
    <row r="2819" customFormat="false" ht="15" hidden="false" customHeight="true" outlineLevel="0" collapsed="false">
      <c r="A2819" s="17" t="s">
        <v>1125</v>
      </c>
      <c r="B2819" s="17" t="s">
        <v>156</v>
      </c>
      <c r="C2819" s="17" t="s">
        <v>148</v>
      </c>
      <c r="D2819" s="17" t="s">
        <v>14443</v>
      </c>
      <c r="E2819" s="17" t="s">
        <v>139</v>
      </c>
      <c r="F2819" s="17" t="s">
        <v>140</v>
      </c>
      <c r="G2819" s="17" t="n">
        <v>2</v>
      </c>
      <c r="H2819" s="17" t="n">
        <v>3</v>
      </c>
      <c r="I2819" s="17" t="n">
        <v>0</v>
      </c>
      <c r="J2819" s="17" t="n">
        <v>0</v>
      </c>
      <c r="K2819" s="17" t="n">
        <v>4</v>
      </c>
      <c r="L2819" s="17" t="n">
        <v>23</v>
      </c>
      <c r="M2819" s="17" t="n">
        <v>350</v>
      </c>
      <c r="N2819" s="17" t="n">
        <v>0</v>
      </c>
      <c r="O2819" s="17" t="n">
        <v>0</v>
      </c>
      <c r="P2819" s="17" t="n">
        <v>0</v>
      </c>
      <c r="Q2819" s="17" t="n">
        <v>0</v>
      </c>
      <c r="R2819" s="17" t="n">
        <v>0</v>
      </c>
      <c r="S2819" s="17" t="n">
        <v>0</v>
      </c>
      <c r="T2819" s="17" t="n">
        <v>0</v>
      </c>
    </row>
    <row r="2820" customFormat="false" ht="15" hidden="false" customHeight="true" outlineLevel="0" collapsed="false">
      <c r="A2820" s="17" t="s">
        <v>1125</v>
      </c>
      <c r="B2820" s="17" t="s">
        <v>156</v>
      </c>
      <c r="C2820" s="17" t="s">
        <v>148</v>
      </c>
      <c r="D2820" s="17" t="s">
        <v>14443</v>
      </c>
      <c r="E2820" s="17" t="s">
        <v>139</v>
      </c>
      <c r="F2820" s="17" t="s">
        <v>144</v>
      </c>
      <c r="G2820" s="17" t="n">
        <v>1</v>
      </c>
      <c r="H2820" s="17" t="n">
        <v>0</v>
      </c>
      <c r="I2820" s="17" t="n">
        <v>0</v>
      </c>
      <c r="J2820" s="17" t="n">
        <v>0</v>
      </c>
      <c r="K2820" s="17" t="n">
        <v>1</v>
      </c>
      <c r="L2820" s="17" t="n">
        <v>35</v>
      </c>
      <c r="M2820" s="17" t="n">
        <v>0</v>
      </c>
      <c r="N2820" s="17" t="n">
        <v>0</v>
      </c>
      <c r="O2820" s="17" t="n">
        <v>0</v>
      </c>
      <c r="P2820" s="17" t="n">
        <v>0</v>
      </c>
      <c r="Q2820" s="17" t="n">
        <v>0</v>
      </c>
      <c r="R2820" s="17" t="n">
        <v>0</v>
      </c>
      <c r="S2820" s="17" t="n">
        <v>0</v>
      </c>
      <c r="T2820" s="17" t="n">
        <v>0</v>
      </c>
    </row>
    <row r="2821" customFormat="false" ht="15" hidden="false" customHeight="true" outlineLevel="0" collapsed="false">
      <c r="A2821" s="17" t="s">
        <v>1125</v>
      </c>
      <c r="B2821" s="17" t="s">
        <v>156</v>
      </c>
      <c r="C2821" s="17" t="s">
        <v>148</v>
      </c>
      <c r="D2821" s="17" t="s">
        <v>14443</v>
      </c>
      <c r="E2821" s="17" t="s">
        <v>139</v>
      </c>
      <c r="F2821" s="17" t="s">
        <v>150</v>
      </c>
      <c r="G2821" s="17" t="n">
        <v>3</v>
      </c>
      <c r="H2821" s="17" t="n">
        <v>3</v>
      </c>
      <c r="I2821" s="17" t="n">
        <v>1</v>
      </c>
      <c r="J2821" s="17" t="n">
        <v>1</v>
      </c>
      <c r="K2821" s="17" t="n">
        <v>7</v>
      </c>
      <c r="L2821" s="17" t="n">
        <v>21</v>
      </c>
      <c r="M2821" s="17" t="n">
        <v>27</v>
      </c>
      <c r="N2821" s="17" t="n">
        <v>0</v>
      </c>
      <c r="O2821" s="17" t="n">
        <v>3</v>
      </c>
      <c r="P2821" s="17" t="n">
        <v>0</v>
      </c>
      <c r="Q2821" s="17" t="n">
        <v>0</v>
      </c>
      <c r="R2821" s="17" t="n">
        <v>0</v>
      </c>
      <c r="S2821" s="17" t="n">
        <v>0</v>
      </c>
      <c r="T2821" s="17" t="n">
        <v>0</v>
      </c>
    </row>
    <row r="2822" customFormat="false" ht="15" hidden="false" customHeight="true" outlineLevel="0" collapsed="false">
      <c r="A2822" s="17" t="s">
        <v>1125</v>
      </c>
      <c r="B2822" s="17" t="s">
        <v>156</v>
      </c>
      <c r="C2822" s="17" t="s">
        <v>148</v>
      </c>
      <c r="D2822" s="17" t="s">
        <v>14443</v>
      </c>
      <c r="E2822" s="17" t="s">
        <v>139</v>
      </c>
      <c r="F2822" s="17" t="s">
        <v>158</v>
      </c>
      <c r="G2822" s="17" t="n">
        <v>2</v>
      </c>
      <c r="H2822" s="17" t="n">
        <v>2</v>
      </c>
      <c r="I2822" s="17" t="n">
        <v>1</v>
      </c>
      <c r="J2822" s="17" t="n">
        <v>0</v>
      </c>
      <c r="K2822" s="17" t="n">
        <v>4</v>
      </c>
      <c r="L2822" s="17" t="n">
        <v>6</v>
      </c>
      <c r="M2822" s="17" t="n">
        <v>25</v>
      </c>
      <c r="N2822" s="17" t="n">
        <v>0</v>
      </c>
      <c r="O2822" s="17" t="n">
        <v>0</v>
      </c>
      <c r="P2822" s="17" t="n">
        <v>0</v>
      </c>
      <c r="Q2822" s="17" t="n">
        <v>0</v>
      </c>
      <c r="R2822" s="17" t="n">
        <v>0</v>
      </c>
      <c r="S2822" s="17" t="n">
        <v>0</v>
      </c>
      <c r="T2822" s="17" t="n">
        <v>0</v>
      </c>
    </row>
    <row r="2823" customFormat="false" ht="15" hidden="false" customHeight="true" outlineLevel="0" collapsed="false">
      <c r="A2823" s="17" t="s">
        <v>1125</v>
      </c>
      <c r="B2823" s="17" t="s">
        <v>156</v>
      </c>
      <c r="C2823" s="17" t="s">
        <v>217</v>
      </c>
      <c r="D2823" s="17" t="s">
        <v>235</v>
      </c>
      <c r="E2823" s="17" t="s">
        <v>243</v>
      </c>
      <c r="F2823" s="17" t="s">
        <v>7</v>
      </c>
      <c r="G2823" s="17" t="n">
        <v>3</v>
      </c>
      <c r="H2823" s="17" t="n">
        <v>3</v>
      </c>
      <c r="I2823" s="17" t="n">
        <v>3</v>
      </c>
      <c r="J2823" s="17" t="n">
        <v>3</v>
      </c>
      <c r="K2823" s="17" t="n">
        <v>3</v>
      </c>
      <c r="L2823" s="17" t="n">
        <v>473</v>
      </c>
      <c r="M2823" s="17" t="n">
        <v>617</v>
      </c>
      <c r="N2823" s="17" t="n">
        <v>265</v>
      </c>
      <c r="O2823" s="17" t="n">
        <v>105</v>
      </c>
      <c r="P2823" s="17" t="n">
        <v>0</v>
      </c>
      <c r="Q2823" s="17" t="n">
        <v>0</v>
      </c>
      <c r="R2823" s="17" t="n">
        <v>0</v>
      </c>
      <c r="S2823" s="17" t="n">
        <v>0</v>
      </c>
      <c r="T2823" s="17" t="n">
        <v>0</v>
      </c>
    </row>
    <row r="2824" customFormat="false" ht="15" hidden="false" customHeight="true" outlineLevel="0" collapsed="false">
      <c r="A2824" s="17" t="s">
        <v>1125</v>
      </c>
      <c r="B2824" s="17" t="s">
        <v>156</v>
      </c>
      <c r="C2824" s="17" t="s">
        <v>217</v>
      </c>
      <c r="D2824" s="17" t="s">
        <v>235</v>
      </c>
      <c r="E2824" s="17" t="s">
        <v>243</v>
      </c>
      <c r="F2824" s="17" t="s">
        <v>140</v>
      </c>
      <c r="G2824" s="17" t="n">
        <v>3</v>
      </c>
      <c r="H2824" s="17" t="n">
        <v>3</v>
      </c>
      <c r="I2824" s="17" t="n">
        <v>2</v>
      </c>
      <c r="J2824" s="17" t="n">
        <v>1</v>
      </c>
      <c r="K2824" s="17" t="n">
        <v>3</v>
      </c>
      <c r="L2824" s="17" t="n">
        <v>85</v>
      </c>
      <c r="M2824" s="17" t="n">
        <v>77</v>
      </c>
      <c r="N2824" s="17" t="n">
        <v>72</v>
      </c>
      <c r="O2824" s="17" t="n">
        <v>2</v>
      </c>
      <c r="P2824" s="17" t="n">
        <v>0</v>
      </c>
      <c r="Q2824" s="17" t="n">
        <v>0</v>
      </c>
      <c r="R2824" s="17" t="n">
        <v>0</v>
      </c>
      <c r="S2824" s="17" t="n">
        <v>0</v>
      </c>
      <c r="T2824" s="17" t="n">
        <v>0</v>
      </c>
    </row>
    <row r="2825" customFormat="false" ht="15" hidden="false" customHeight="true" outlineLevel="0" collapsed="false">
      <c r="A2825" s="17" t="s">
        <v>1125</v>
      </c>
      <c r="B2825" s="17" t="s">
        <v>156</v>
      </c>
      <c r="C2825" s="17" t="s">
        <v>217</v>
      </c>
      <c r="D2825" s="17" t="s">
        <v>235</v>
      </c>
      <c r="E2825" s="17" t="s">
        <v>243</v>
      </c>
      <c r="F2825" s="17" t="s">
        <v>144</v>
      </c>
      <c r="G2825" s="17" t="n">
        <v>0</v>
      </c>
      <c r="H2825" s="17" t="n">
        <v>1</v>
      </c>
      <c r="I2825" s="17" t="n">
        <v>0</v>
      </c>
      <c r="J2825" s="17" t="n">
        <v>0</v>
      </c>
      <c r="K2825" s="17" t="n">
        <v>1</v>
      </c>
      <c r="L2825" s="17" t="n">
        <v>0</v>
      </c>
      <c r="M2825" s="17" t="n">
        <v>6</v>
      </c>
      <c r="N2825" s="17" t="n">
        <v>0</v>
      </c>
      <c r="O2825" s="17" t="n">
        <v>0</v>
      </c>
      <c r="P2825" s="17" t="n">
        <v>0</v>
      </c>
      <c r="Q2825" s="17" t="n">
        <v>0</v>
      </c>
      <c r="R2825" s="17" t="n">
        <v>0</v>
      </c>
      <c r="S2825" s="17" t="n">
        <v>0</v>
      </c>
      <c r="T2825" s="17" t="n">
        <v>0</v>
      </c>
    </row>
    <row r="2826" customFormat="false" ht="15" hidden="false" customHeight="true" outlineLevel="0" collapsed="false">
      <c r="A2826" s="17" t="s">
        <v>1125</v>
      </c>
      <c r="B2826" s="17" t="s">
        <v>156</v>
      </c>
      <c r="C2826" s="17" t="s">
        <v>217</v>
      </c>
      <c r="D2826" s="17" t="s">
        <v>235</v>
      </c>
      <c r="E2826" s="17" t="s">
        <v>243</v>
      </c>
      <c r="F2826" s="17" t="s">
        <v>150</v>
      </c>
      <c r="G2826" s="17" t="n">
        <v>3</v>
      </c>
      <c r="H2826" s="17" t="n">
        <v>3</v>
      </c>
      <c r="I2826" s="17" t="n">
        <v>3</v>
      </c>
      <c r="J2826" s="17" t="n">
        <v>3</v>
      </c>
      <c r="K2826" s="17" t="n">
        <v>3</v>
      </c>
      <c r="L2826" s="17" t="n">
        <v>283</v>
      </c>
      <c r="M2826" s="17" t="n">
        <v>465</v>
      </c>
      <c r="N2826" s="17" t="n">
        <v>116</v>
      </c>
      <c r="O2826" s="17" t="n">
        <v>85</v>
      </c>
      <c r="P2826" s="17" t="n">
        <v>0</v>
      </c>
      <c r="Q2826" s="17" t="n">
        <v>0</v>
      </c>
      <c r="R2826" s="17" t="n">
        <v>0</v>
      </c>
      <c r="S2826" s="17" t="n">
        <v>0</v>
      </c>
      <c r="T2826" s="17" t="n">
        <v>0</v>
      </c>
    </row>
    <row r="2827" customFormat="false" ht="15" hidden="false" customHeight="true" outlineLevel="0" collapsed="false">
      <c r="A2827" s="17" t="s">
        <v>1125</v>
      </c>
      <c r="B2827" s="17" t="s">
        <v>156</v>
      </c>
      <c r="C2827" s="17" t="s">
        <v>217</v>
      </c>
      <c r="D2827" s="17" t="s">
        <v>235</v>
      </c>
      <c r="E2827" s="17" t="s">
        <v>243</v>
      </c>
      <c r="F2827" s="17" t="s">
        <v>166</v>
      </c>
      <c r="G2827" s="17" t="n">
        <v>0</v>
      </c>
      <c r="H2827" s="17" t="n">
        <v>1</v>
      </c>
      <c r="I2827" s="17" t="n">
        <v>1</v>
      </c>
      <c r="J2827" s="17" t="n">
        <v>0</v>
      </c>
      <c r="K2827" s="17" t="n">
        <v>1</v>
      </c>
      <c r="L2827" s="17" t="n">
        <v>0</v>
      </c>
      <c r="M2827" s="17" t="n">
        <v>6</v>
      </c>
      <c r="N2827" s="17" t="n">
        <v>14</v>
      </c>
      <c r="O2827" s="17" t="n">
        <v>0</v>
      </c>
      <c r="P2827" s="17" t="n">
        <v>0</v>
      </c>
      <c r="Q2827" s="17" t="n">
        <v>0</v>
      </c>
      <c r="R2827" s="17" t="n">
        <v>0</v>
      </c>
      <c r="S2827" s="17" t="n">
        <v>0</v>
      </c>
      <c r="T2827" s="17" t="n">
        <v>0</v>
      </c>
    </row>
    <row r="2828" customFormat="false" ht="15" hidden="false" customHeight="true" outlineLevel="0" collapsed="false">
      <c r="A2828" s="17" t="s">
        <v>1125</v>
      </c>
      <c r="B2828" s="17" t="s">
        <v>156</v>
      </c>
      <c r="C2828" s="17" t="s">
        <v>217</v>
      </c>
      <c r="D2828" s="17" t="s">
        <v>235</v>
      </c>
      <c r="E2828" s="17" t="s">
        <v>243</v>
      </c>
      <c r="F2828" s="17" t="s">
        <v>158</v>
      </c>
      <c r="G2828" s="17" t="n">
        <v>3</v>
      </c>
      <c r="H2828" s="17" t="n">
        <v>3</v>
      </c>
      <c r="I2828" s="17" t="n">
        <v>2</v>
      </c>
      <c r="J2828" s="17" t="n">
        <v>2</v>
      </c>
      <c r="K2828" s="17" t="n">
        <v>3</v>
      </c>
      <c r="L2828" s="17" t="n">
        <v>105</v>
      </c>
      <c r="M2828" s="17" t="n">
        <v>63</v>
      </c>
      <c r="N2828" s="17" t="n">
        <v>61</v>
      </c>
      <c r="O2828" s="17" t="n">
        <v>18</v>
      </c>
      <c r="P2828" s="17" t="n">
        <v>0</v>
      </c>
      <c r="Q2828" s="17" t="n">
        <v>0</v>
      </c>
      <c r="R2828" s="17" t="n">
        <v>0</v>
      </c>
      <c r="S2828" s="17" t="n">
        <v>0</v>
      </c>
      <c r="T2828" s="17" t="n">
        <v>0</v>
      </c>
    </row>
    <row r="2829" customFormat="false" ht="15" hidden="false" customHeight="true" outlineLevel="0" collapsed="false">
      <c r="A2829" s="17" t="s">
        <v>1125</v>
      </c>
      <c r="B2829" s="17" t="s">
        <v>156</v>
      </c>
      <c r="C2829" s="17" t="s">
        <v>217</v>
      </c>
      <c r="D2829" s="17" t="s">
        <v>235</v>
      </c>
      <c r="E2829" s="17" t="s">
        <v>243</v>
      </c>
      <c r="F2829" s="17" t="s">
        <v>169</v>
      </c>
      <c r="G2829" s="17" t="n">
        <v>0</v>
      </c>
      <c r="H2829" s="17" t="n">
        <v>0</v>
      </c>
      <c r="I2829" s="17" t="n">
        <v>2</v>
      </c>
      <c r="J2829" s="17" t="n">
        <v>0</v>
      </c>
      <c r="K2829" s="17" t="n">
        <v>2</v>
      </c>
      <c r="L2829" s="17" t="n">
        <v>0</v>
      </c>
      <c r="M2829" s="17" t="n">
        <v>0</v>
      </c>
      <c r="N2829" s="17" t="n">
        <v>2</v>
      </c>
      <c r="O2829" s="17" t="n">
        <v>0</v>
      </c>
      <c r="P2829" s="17" t="n">
        <v>0</v>
      </c>
      <c r="Q2829" s="17" t="n">
        <v>0</v>
      </c>
      <c r="R2829" s="17" t="n">
        <v>0</v>
      </c>
      <c r="S2829" s="17" t="n">
        <v>0</v>
      </c>
      <c r="T2829" s="17" t="n">
        <v>0</v>
      </c>
    </row>
    <row r="2830" customFormat="false" ht="15" hidden="false" customHeight="true" outlineLevel="0" collapsed="false">
      <c r="A2830" s="17" t="s">
        <v>1125</v>
      </c>
      <c r="B2830" s="17" t="s">
        <v>156</v>
      </c>
      <c r="C2830" s="17" t="s">
        <v>217</v>
      </c>
      <c r="D2830" s="17" t="s">
        <v>235</v>
      </c>
      <c r="E2830" s="17" t="s">
        <v>139</v>
      </c>
      <c r="F2830" s="17" t="s">
        <v>7</v>
      </c>
      <c r="G2830" s="17" t="n">
        <v>3</v>
      </c>
      <c r="H2830" s="17" t="n">
        <v>4</v>
      </c>
      <c r="I2830" s="17" t="n">
        <v>3</v>
      </c>
      <c r="J2830" s="17" t="n">
        <v>1</v>
      </c>
      <c r="K2830" s="17" t="n">
        <v>5</v>
      </c>
      <c r="L2830" s="17" t="n">
        <v>39</v>
      </c>
      <c r="M2830" s="17" t="n">
        <v>158</v>
      </c>
      <c r="N2830" s="17" t="n">
        <v>89</v>
      </c>
      <c r="O2830" s="17" t="n">
        <v>20</v>
      </c>
      <c r="P2830" s="17" t="n">
        <v>0</v>
      </c>
      <c r="Q2830" s="17" t="n">
        <v>0</v>
      </c>
      <c r="R2830" s="17" t="n">
        <v>0</v>
      </c>
      <c r="S2830" s="17" t="n">
        <v>0</v>
      </c>
      <c r="T2830" s="17" t="n">
        <v>0</v>
      </c>
    </row>
    <row r="2831" customFormat="false" ht="15" hidden="false" customHeight="true" outlineLevel="0" collapsed="false">
      <c r="A2831" s="17" t="s">
        <v>1125</v>
      </c>
      <c r="B2831" s="17" t="s">
        <v>156</v>
      </c>
      <c r="C2831" s="17" t="s">
        <v>217</v>
      </c>
      <c r="D2831" s="17" t="s">
        <v>235</v>
      </c>
      <c r="E2831" s="17" t="s">
        <v>139</v>
      </c>
      <c r="F2831" s="17" t="s">
        <v>140</v>
      </c>
      <c r="G2831" s="17" t="n">
        <v>0</v>
      </c>
      <c r="H2831" s="17" t="n">
        <v>2</v>
      </c>
      <c r="I2831" s="17" t="n">
        <v>2</v>
      </c>
      <c r="J2831" s="17" t="n">
        <v>1</v>
      </c>
      <c r="K2831" s="17" t="n">
        <v>2</v>
      </c>
      <c r="L2831" s="17" t="n">
        <v>0</v>
      </c>
      <c r="M2831" s="17" t="n">
        <v>51</v>
      </c>
      <c r="N2831" s="17" t="n">
        <v>22</v>
      </c>
      <c r="O2831" s="17" t="n">
        <v>6</v>
      </c>
      <c r="P2831" s="17" t="n">
        <v>0</v>
      </c>
      <c r="Q2831" s="17" t="n">
        <v>0</v>
      </c>
      <c r="R2831" s="17" t="n">
        <v>0</v>
      </c>
      <c r="S2831" s="17" t="n">
        <v>0</v>
      </c>
      <c r="T2831" s="17" t="n">
        <v>0</v>
      </c>
    </row>
    <row r="2832" customFormat="false" ht="15" hidden="false" customHeight="true" outlineLevel="0" collapsed="false">
      <c r="A2832" s="17" t="s">
        <v>1125</v>
      </c>
      <c r="B2832" s="17" t="s">
        <v>156</v>
      </c>
      <c r="C2832" s="17" t="s">
        <v>217</v>
      </c>
      <c r="D2832" s="17" t="s">
        <v>235</v>
      </c>
      <c r="E2832" s="17" t="s">
        <v>139</v>
      </c>
      <c r="F2832" s="17" t="s">
        <v>144</v>
      </c>
      <c r="G2832" s="17" t="n">
        <v>1</v>
      </c>
      <c r="H2832" s="17" t="n">
        <v>1</v>
      </c>
      <c r="I2832" s="17" t="n">
        <v>0</v>
      </c>
      <c r="J2832" s="17" t="n">
        <v>0</v>
      </c>
      <c r="K2832" s="17" t="n">
        <v>2</v>
      </c>
      <c r="L2832" s="17" t="n">
        <v>2</v>
      </c>
      <c r="M2832" s="17" t="n">
        <v>3</v>
      </c>
      <c r="N2832" s="17" t="n">
        <v>0</v>
      </c>
      <c r="O2832" s="17" t="n">
        <v>0</v>
      </c>
      <c r="P2832" s="17" t="n">
        <v>0</v>
      </c>
      <c r="Q2832" s="17" t="n">
        <v>0</v>
      </c>
      <c r="R2832" s="17" t="n">
        <v>0</v>
      </c>
      <c r="S2832" s="17" t="n">
        <v>0</v>
      </c>
      <c r="T2832" s="17" t="n">
        <v>0</v>
      </c>
    </row>
    <row r="2833" customFormat="false" ht="15" hidden="false" customHeight="true" outlineLevel="0" collapsed="false">
      <c r="A2833" s="17" t="s">
        <v>1125</v>
      </c>
      <c r="B2833" s="17" t="s">
        <v>156</v>
      </c>
      <c r="C2833" s="17" t="s">
        <v>217</v>
      </c>
      <c r="D2833" s="17" t="s">
        <v>235</v>
      </c>
      <c r="E2833" s="17" t="s">
        <v>139</v>
      </c>
      <c r="F2833" s="17" t="s">
        <v>150</v>
      </c>
      <c r="G2833" s="17" t="n">
        <v>1</v>
      </c>
      <c r="H2833" s="17" t="n">
        <v>3</v>
      </c>
      <c r="I2833" s="17" t="n">
        <v>3</v>
      </c>
      <c r="J2833" s="17" t="n">
        <v>1</v>
      </c>
      <c r="K2833" s="17" t="n">
        <v>3</v>
      </c>
      <c r="L2833" s="17" t="n">
        <v>23</v>
      </c>
      <c r="M2833" s="17" t="n">
        <v>28</v>
      </c>
      <c r="N2833" s="17" t="n">
        <v>46</v>
      </c>
      <c r="O2833" s="17" t="n">
        <v>13</v>
      </c>
      <c r="P2833" s="17" t="n">
        <v>0</v>
      </c>
      <c r="Q2833" s="17" t="n">
        <v>0</v>
      </c>
      <c r="R2833" s="17" t="n">
        <v>0</v>
      </c>
      <c r="S2833" s="17" t="n">
        <v>0</v>
      </c>
      <c r="T2833" s="17" t="n">
        <v>0</v>
      </c>
    </row>
    <row r="2834" customFormat="false" ht="15" hidden="false" customHeight="true" outlineLevel="0" collapsed="false">
      <c r="A2834" s="17" t="s">
        <v>1125</v>
      </c>
      <c r="B2834" s="17" t="s">
        <v>156</v>
      </c>
      <c r="C2834" s="17" t="s">
        <v>217</v>
      </c>
      <c r="D2834" s="17" t="s">
        <v>235</v>
      </c>
      <c r="E2834" s="17" t="s">
        <v>139</v>
      </c>
      <c r="F2834" s="17" t="s">
        <v>166</v>
      </c>
      <c r="G2834" s="17" t="n">
        <v>0</v>
      </c>
      <c r="H2834" s="17" t="n">
        <v>1</v>
      </c>
      <c r="I2834" s="17" t="n">
        <v>0</v>
      </c>
      <c r="J2834" s="17" t="n">
        <v>0</v>
      </c>
      <c r="K2834" s="17" t="n">
        <v>1</v>
      </c>
      <c r="L2834" s="17" t="n">
        <v>0</v>
      </c>
      <c r="M2834" s="17" t="n">
        <v>74</v>
      </c>
      <c r="N2834" s="17" t="n">
        <v>0</v>
      </c>
      <c r="O2834" s="17" t="n">
        <v>0</v>
      </c>
      <c r="P2834" s="17" t="n">
        <v>0</v>
      </c>
      <c r="Q2834" s="17" t="n">
        <v>0</v>
      </c>
      <c r="R2834" s="17" t="n">
        <v>0</v>
      </c>
      <c r="S2834" s="17" t="n">
        <v>0</v>
      </c>
      <c r="T2834" s="17" t="n">
        <v>0</v>
      </c>
    </row>
    <row r="2835" customFormat="false" ht="15" hidden="false" customHeight="true" outlineLevel="0" collapsed="false">
      <c r="A2835" s="17" t="s">
        <v>1125</v>
      </c>
      <c r="B2835" s="17" t="s">
        <v>156</v>
      </c>
      <c r="C2835" s="17" t="s">
        <v>217</v>
      </c>
      <c r="D2835" s="17" t="s">
        <v>235</v>
      </c>
      <c r="E2835" s="17" t="s">
        <v>139</v>
      </c>
      <c r="F2835" s="17" t="s">
        <v>158</v>
      </c>
      <c r="G2835" s="17" t="n">
        <v>3</v>
      </c>
      <c r="H2835" s="17" t="n">
        <v>1</v>
      </c>
      <c r="I2835" s="17" t="n">
        <v>2</v>
      </c>
      <c r="J2835" s="17" t="n">
        <v>1</v>
      </c>
      <c r="K2835" s="17" t="n">
        <v>4</v>
      </c>
      <c r="L2835" s="17" t="n">
        <v>14</v>
      </c>
      <c r="M2835" s="17" t="n">
        <v>2</v>
      </c>
      <c r="N2835" s="17" t="n">
        <v>21</v>
      </c>
      <c r="O2835" s="17" t="n">
        <v>1</v>
      </c>
      <c r="P2835" s="17" t="n">
        <v>0</v>
      </c>
      <c r="Q2835" s="17" t="n">
        <v>0</v>
      </c>
      <c r="R2835" s="17" t="n">
        <v>0</v>
      </c>
      <c r="S2835" s="17" t="n">
        <v>0</v>
      </c>
      <c r="T2835" s="17" t="n">
        <v>0</v>
      </c>
    </row>
    <row r="2836" customFormat="false" ht="15" hidden="false" customHeight="true" outlineLevel="0" collapsed="false">
      <c r="A2836" s="17" t="s">
        <v>1125</v>
      </c>
      <c r="B2836" s="17" t="s">
        <v>156</v>
      </c>
      <c r="C2836" s="17" t="s">
        <v>217</v>
      </c>
      <c r="D2836" s="17" t="s">
        <v>218</v>
      </c>
      <c r="E2836" s="17" t="s">
        <v>139</v>
      </c>
      <c r="F2836" s="17" t="s">
        <v>7</v>
      </c>
      <c r="G2836" s="17" t="n">
        <v>1</v>
      </c>
      <c r="H2836" s="17" t="n">
        <v>1</v>
      </c>
      <c r="I2836" s="17" t="n">
        <v>1</v>
      </c>
      <c r="J2836" s="17" t="n">
        <v>1</v>
      </c>
      <c r="K2836" s="17" t="n">
        <v>1</v>
      </c>
      <c r="L2836" s="17" t="n">
        <v>28</v>
      </c>
      <c r="M2836" s="17" t="n">
        <v>67</v>
      </c>
      <c r="N2836" s="17" t="n">
        <v>3</v>
      </c>
      <c r="O2836" s="17" t="n">
        <v>2</v>
      </c>
      <c r="P2836" s="17" t="n">
        <v>0</v>
      </c>
      <c r="Q2836" s="17" t="n">
        <v>0</v>
      </c>
      <c r="R2836" s="17" t="n">
        <v>0</v>
      </c>
      <c r="S2836" s="17" t="n">
        <v>0</v>
      </c>
      <c r="T2836" s="17" t="n">
        <v>0</v>
      </c>
    </row>
    <row r="2837" customFormat="false" ht="15" hidden="false" customHeight="true" outlineLevel="0" collapsed="false">
      <c r="A2837" s="17" t="s">
        <v>1125</v>
      </c>
      <c r="B2837" s="17" t="s">
        <v>156</v>
      </c>
      <c r="C2837" s="17" t="s">
        <v>217</v>
      </c>
      <c r="D2837" s="17" t="s">
        <v>218</v>
      </c>
      <c r="E2837" s="17" t="s">
        <v>139</v>
      </c>
      <c r="F2837" s="17" t="s">
        <v>140</v>
      </c>
      <c r="G2837" s="17" t="n">
        <v>1</v>
      </c>
      <c r="H2837" s="17" t="n">
        <v>1</v>
      </c>
      <c r="I2837" s="17" t="n">
        <v>0</v>
      </c>
      <c r="J2837" s="17" t="n">
        <v>0</v>
      </c>
      <c r="K2837" s="17" t="n">
        <v>1</v>
      </c>
      <c r="L2837" s="17" t="n">
        <v>7</v>
      </c>
      <c r="M2837" s="17" t="n">
        <v>8</v>
      </c>
      <c r="N2837" s="17" t="n">
        <v>0</v>
      </c>
      <c r="O2837" s="17" t="n">
        <v>0</v>
      </c>
      <c r="P2837" s="17" t="n">
        <v>0</v>
      </c>
      <c r="Q2837" s="17" t="n">
        <v>0</v>
      </c>
      <c r="R2837" s="17" t="n">
        <v>0</v>
      </c>
      <c r="S2837" s="17" t="n">
        <v>0</v>
      </c>
      <c r="T2837" s="17" t="n">
        <v>0</v>
      </c>
    </row>
    <row r="2838" customFormat="false" ht="15" hidden="false" customHeight="true" outlineLevel="0" collapsed="false">
      <c r="A2838" s="17" t="s">
        <v>1125</v>
      </c>
      <c r="B2838" s="17" t="s">
        <v>156</v>
      </c>
      <c r="C2838" s="17" t="s">
        <v>217</v>
      </c>
      <c r="D2838" s="17" t="s">
        <v>218</v>
      </c>
      <c r="E2838" s="17" t="s">
        <v>139</v>
      </c>
      <c r="F2838" s="17" t="s">
        <v>144</v>
      </c>
      <c r="G2838" s="17" t="n">
        <v>1</v>
      </c>
      <c r="H2838" s="17" t="n">
        <v>0</v>
      </c>
      <c r="I2838" s="17" t="n">
        <v>0</v>
      </c>
      <c r="J2838" s="17" t="n">
        <v>0</v>
      </c>
      <c r="K2838" s="17" t="n">
        <v>1</v>
      </c>
      <c r="L2838" s="17" t="n">
        <v>1</v>
      </c>
      <c r="M2838" s="17" t="n">
        <v>0</v>
      </c>
      <c r="N2838" s="17" t="n">
        <v>0</v>
      </c>
      <c r="O2838" s="17" t="n">
        <v>0</v>
      </c>
      <c r="P2838" s="17" t="n">
        <v>0</v>
      </c>
      <c r="Q2838" s="17" t="n">
        <v>0</v>
      </c>
      <c r="R2838" s="17" t="n">
        <v>0</v>
      </c>
      <c r="S2838" s="17" t="n">
        <v>0</v>
      </c>
      <c r="T2838" s="17" t="n">
        <v>0</v>
      </c>
    </row>
    <row r="2839" customFormat="false" ht="15" hidden="false" customHeight="true" outlineLevel="0" collapsed="false">
      <c r="A2839" s="17" t="s">
        <v>1125</v>
      </c>
      <c r="B2839" s="17" t="s">
        <v>156</v>
      </c>
      <c r="C2839" s="17" t="s">
        <v>217</v>
      </c>
      <c r="D2839" s="17" t="s">
        <v>218</v>
      </c>
      <c r="E2839" s="17" t="s">
        <v>139</v>
      </c>
      <c r="F2839" s="17" t="s">
        <v>150</v>
      </c>
      <c r="G2839" s="17" t="n">
        <v>1</v>
      </c>
      <c r="H2839" s="17" t="n">
        <v>1</v>
      </c>
      <c r="I2839" s="17" t="n">
        <v>1</v>
      </c>
      <c r="J2839" s="17" t="n">
        <v>1</v>
      </c>
      <c r="K2839" s="17" t="n">
        <v>1</v>
      </c>
      <c r="L2839" s="17" t="n">
        <v>11</v>
      </c>
      <c r="M2839" s="17" t="n">
        <v>49</v>
      </c>
      <c r="N2839" s="17" t="n">
        <v>1</v>
      </c>
      <c r="O2839" s="17" t="n">
        <v>2</v>
      </c>
      <c r="P2839" s="17" t="n">
        <v>0</v>
      </c>
      <c r="Q2839" s="17" t="n">
        <v>0</v>
      </c>
      <c r="R2839" s="17" t="n">
        <v>0</v>
      </c>
      <c r="S2839" s="17" t="n">
        <v>0</v>
      </c>
      <c r="T2839" s="17" t="n">
        <v>0</v>
      </c>
    </row>
    <row r="2840" customFormat="false" ht="15" hidden="false" customHeight="true" outlineLevel="0" collapsed="false">
      <c r="A2840" s="17" t="s">
        <v>1125</v>
      </c>
      <c r="B2840" s="17" t="s">
        <v>156</v>
      </c>
      <c r="C2840" s="17" t="s">
        <v>217</v>
      </c>
      <c r="D2840" s="17" t="s">
        <v>218</v>
      </c>
      <c r="E2840" s="17" t="s">
        <v>139</v>
      </c>
      <c r="F2840" s="17" t="s">
        <v>158</v>
      </c>
      <c r="G2840" s="17" t="n">
        <v>1</v>
      </c>
      <c r="H2840" s="17" t="n">
        <v>1</v>
      </c>
      <c r="I2840" s="17" t="n">
        <v>1</v>
      </c>
      <c r="J2840" s="17" t="n">
        <v>0</v>
      </c>
      <c r="K2840" s="17" t="n">
        <v>1</v>
      </c>
      <c r="L2840" s="17" t="n">
        <v>9</v>
      </c>
      <c r="M2840" s="17" t="n">
        <v>10</v>
      </c>
      <c r="N2840" s="17" t="n">
        <v>2</v>
      </c>
      <c r="O2840" s="17" t="n">
        <v>0</v>
      </c>
      <c r="P2840" s="17" t="n">
        <v>0</v>
      </c>
      <c r="Q2840" s="17" t="n">
        <v>0</v>
      </c>
      <c r="R2840" s="17" t="n">
        <v>0</v>
      </c>
      <c r="S2840" s="17" t="n">
        <v>0</v>
      </c>
      <c r="T2840" s="17" t="n">
        <v>0</v>
      </c>
    </row>
    <row r="2841" customFormat="false" ht="15" hidden="false" customHeight="true" outlineLevel="0" collapsed="false">
      <c r="A2841" s="17" t="s">
        <v>1125</v>
      </c>
      <c r="B2841" s="17" t="s">
        <v>156</v>
      </c>
      <c r="C2841" s="17" t="s">
        <v>217</v>
      </c>
      <c r="D2841" s="17" t="s">
        <v>274</v>
      </c>
      <c r="E2841" s="17" t="s">
        <v>243</v>
      </c>
      <c r="F2841" s="17" t="s">
        <v>7</v>
      </c>
      <c r="G2841" s="17" t="n">
        <v>1</v>
      </c>
      <c r="H2841" s="17" t="n">
        <v>1</v>
      </c>
      <c r="I2841" s="17" t="n">
        <v>1</v>
      </c>
      <c r="J2841" s="17" t="n">
        <v>1</v>
      </c>
      <c r="K2841" s="17" t="n">
        <v>1</v>
      </c>
      <c r="L2841" s="17" t="n">
        <v>145</v>
      </c>
      <c r="M2841" s="17" t="n">
        <v>133</v>
      </c>
      <c r="N2841" s="17" t="n">
        <v>148</v>
      </c>
      <c r="O2841" s="17" t="n">
        <v>46</v>
      </c>
      <c r="P2841" s="17" t="n">
        <v>0</v>
      </c>
      <c r="Q2841" s="17" t="n">
        <v>0</v>
      </c>
      <c r="R2841" s="17" t="n">
        <v>0</v>
      </c>
      <c r="S2841" s="17" t="n">
        <v>0</v>
      </c>
      <c r="T2841" s="17" t="n">
        <v>0</v>
      </c>
    </row>
    <row r="2842" customFormat="false" ht="15" hidden="false" customHeight="true" outlineLevel="0" collapsed="false">
      <c r="A2842" s="17" t="s">
        <v>1125</v>
      </c>
      <c r="B2842" s="17" t="s">
        <v>156</v>
      </c>
      <c r="C2842" s="17" t="s">
        <v>217</v>
      </c>
      <c r="D2842" s="17" t="s">
        <v>274</v>
      </c>
      <c r="E2842" s="17" t="s">
        <v>243</v>
      </c>
      <c r="F2842" s="17" t="s">
        <v>140</v>
      </c>
      <c r="G2842" s="17" t="n">
        <v>1</v>
      </c>
      <c r="H2842" s="17" t="n">
        <v>1</v>
      </c>
      <c r="I2842" s="17" t="n">
        <v>1</v>
      </c>
      <c r="J2842" s="17" t="n">
        <v>1</v>
      </c>
      <c r="K2842" s="17" t="n">
        <v>1</v>
      </c>
      <c r="L2842" s="17" t="n">
        <v>74</v>
      </c>
      <c r="M2842" s="17" t="n">
        <v>14</v>
      </c>
      <c r="N2842" s="17" t="n">
        <v>6</v>
      </c>
      <c r="O2842" s="17" t="n">
        <v>17</v>
      </c>
      <c r="P2842" s="17" t="n">
        <v>0</v>
      </c>
      <c r="Q2842" s="17" t="n">
        <v>0</v>
      </c>
      <c r="R2842" s="17" t="n">
        <v>0</v>
      </c>
      <c r="S2842" s="17" t="n">
        <v>0</v>
      </c>
      <c r="T2842" s="17" t="n">
        <v>0</v>
      </c>
    </row>
    <row r="2843" customFormat="false" ht="15" hidden="false" customHeight="true" outlineLevel="0" collapsed="false">
      <c r="A2843" s="17" t="s">
        <v>1125</v>
      </c>
      <c r="B2843" s="17" t="s">
        <v>156</v>
      </c>
      <c r="C2843" s="17" t="s">
        <v>217</v>
      </c>
      <c r="D2843" s="17" t="s">
        <v>274</v>
      </c>
      <c r="E2843" s="17" t="s">
        <v>243</v>
      </c>
      <c r="F2843" s="17" t="s">
        <v>144</v>
      </c>
      <c r="G2843" s="17" t="n">
        <v>0</v>
      </c>
      <c r="H2843" s="17" t="n">
        <v>0</v>
      </c>
      <c r="I2843" s="17" t="n">
        <v>0</v>
      </c>
      <c r="J2843" s="17" t="n">
        <v>1</v>
      </c>
      <c r="K2843" s="17" t="n">
        <v>1</v>
      </c>
      <c r="L2843" s="17" t="n">
        <v>0</v>
      </c>
      <c r="M2843" s="17" t="n">
        <v>0</v>
      </c>
      <c r="N2843" s="17" t="n">
        <v>0</v>
      </c>
      <c r="O2843" s="17" t="n">
        <v>5</v>
      </c>
      <c r="P2843" s="17" t="n">
        <v>0</v>
      </c>
      <c r="Q2843" s="17" t="n">
        <v>0</v>
      </c>
      <c r="R2843" s="17" t="n">
        <v>0</v>
      </c>
      <c r="S2843" s="17" t="n">
        <v>0</v>
      </c>
      <c r="T2843" s="17" t="n">
        <v>0</v>
      </c>
    </row>
    <row r="2844" customFormat="false" ht="15" hidden="false" customHeight="true" outlineLevel="0" collapsed="false">
      <c r="A2844" s="17" t="s">
        <v>1125</v>
      </c>
      <c r="B2844" s="17" t="s">
        <v>156</v>
      </c>
      <c r="C2844" s="17" t="s">
        <v>217</v>
      </c>
      <c r="D2844" s="17" t="s">
        <v>274</v>
      </c>
      <c r="E2844" s="17" t="s">
        <v>243</v>
      </c>
      <c r="F2844" s="17" t="s">
        <v>150</v>
      </c>
      <c r="G2844" s="17" t="n">
        <v>1</v>
      </c>
      <c r="H2844" s="17" t="n">
        <v>1</v>
      </c>
      <c r="I2844" s="17" t="n">
        <v>1</v>
      </c>
      <c r="J2844" s="17" t="n">
        <v>1</v>
      </c>
      <c r="K2844" s="17" t="n">
        <v>1</v>
      </c>
      <c r="L2844" s="17" t="n">
        <v>53</v>
      </c>
      <c r="M2844" s="17" t="n">
        <v>83</v>
      </c>
      <c r="N2844" s="17" t="n">
        <v>132</v>
      </c>
      <c r="O2844" s="17" t="n">
        <v>15</v>
      </c>
      <c r="P2844" s="17" t="n">
        <v>0</v>
      </c>
      <c r="Q2844" s="17" t="n">
        <v>0</v>
      </c>
      <c r="R2844" s="17" t="n">
        <v>0</v>
      </c>
      <c r="S2844" s="17" t="n">
        <v>0</v>
      </c>
      <c r="T2844" s="17" t="n">
        <v>0</v>
      </c>
    </row>
    <row r="2845" customFormat="false" ht="15" hidden="false" customHeight="true" outlineLevel="0" collapsed="false">
      <c r="A2845" s="17" t="s">
        <v>1125</v>
      </c>
      <c r="B2845" s="17" t="s">
        <v>156</v>
      </c>
      <c r="C2845" s="17" t="s">
        <v>217</v>
      </c>
      <c r="D2845" s="17" t="s">
        <v>274</v>
      </c>
      <c r="E2845" s="17" t="s">
        <v>243</v>
      </c>
      <c r="F2845" s="17" t="s">
        <v>158</v>
      </c>
      <c r="G2845" s="17" t="n">
        <v>1</v>
      </c>
      <c r="H2845" s="17" t="n">
        <v>1</v>
      </c>
      <c r="I2845" s="17" t="n">
        <v>1</v>
      </c>
      <c r="J2845" s="17" t="n">
        <v>1</v>
      </c>
      <c r="K2845" s="17" t="n">
        <v>1</v>
      </c>
      <c r="L2845" s="17" t="n">
        <v>18</v>
      </c>
      <c r="M2845" s="17" t="n">
        <v>36</v>
      </c>
      <c r="N2845" s="17" t="n">
        <v>7</v>
      </c>
      <c r="O2845" s="17" t="n">
        <v>9</v>
      </c>
      <c r="P2845" s="17" t="n">
        <v>0</v>
      </c>
      <c r="Q2845" s="17" t="n">
        <v>0</v>
      </c>
      <c r="R2845" s="17" t="n">
        <v>0</v>
      </c>
      <c r="S2845" s="17" t="n">
        <v>0</v>
      </c>
      <c r="T2845" s="17" t="n">
        <v>0</v>
      </c>
    </row>
    <row r="2846" customFormat="false" ht="15" hidden="false" customHeight="true" outlineLevel="0" collapsed="false">
      <c r="A2846" s="17" t="s">
        <v>1125</v>
      </c>
      <c r="B2846" s="17" t="s">
        <v>156</v>
      </c>
      <c r="C2846" s="17" t="s">
        <v>217</v>
      </c>
      <c r="D2846" s="17" t="s">
        <v>274</v>
      </c>
      <c r="E2846" s="17" t="s">
        <v>243</v>
      </c>
      <c r="F2846" s="17" t="s">
        <v>169</v>
      </c>
      <c r="G2846" s="17" t="n">
        <v>0</v>
      </c>
      <c r="H2846" s="17" t="n">
        <v>0</v>
      </c>
      <c r="I2846" s="17" t="n">
        <v>1</v>
      </c>
      <c r="J2846" s="17" t="n">
        <v>0</v>
      </c>
      <c r="K2846" s="17" t="n">
        <v>1</v>
      </c>
      <c r="L2846" s="17" t="n">
        <v>0</v>
      </c>
      <c r="M2846" s="17" t="n">
        <v>0</v>
      </c>
      <c r="N2846" s="17" t="n">
        <v>3</v>
      </c>
      <c r="O2846" s="17" t="n">
        <v>0</v>
      </c>
      <c r="P2846" s="17" t="n">
        <v>0</v>
      </c>
      <c r="Q2846" s="17" t="n">
        <v>0</v>
      </c>
      <c r="R2846" s="17" t="n">
        <v>0</v>
      </c>
      <c r="S2846" s="17" t="n">
        <v>0</v>
      </c>
      <c r="T2846" s="17" t="n">
        <v>0</v>
      </c>
    </row>
    <row r="2847" customFormat="false" ht="15" hidden="false" customHeight="true" outlineLevel="0" collapsed="false">
      <c r="A2847" s="17" t="s">
        <v>2865</v>
      </c>
      <c r="B2847" s="17" t="s">
        <v>142</v>
      </c>
      <c r="C2847" s="17" t="s">
        <v>134</v>
      </c>
      <c r="D2847" s="17" t="s">
        <v>135</v>
      </c>
      <c r="E2847" s="17" t="s">
        <v>139</v>
      </c>
      <c r="F2847" s="17" t="s">
        <v>7</v>
      </c>
      <c r="G2847" s="17" t="n">
        <v>1</v>
      </c>
      <c r="H2847" s="17" t="n">
        <v>0</v>
      </c>
      <c r="I2847" s="17" t="n">
        <v>0</v>
      </c>
      <c r="J2847" s="17" t="n">
        <v>0</v>
      </c>
      <c r="K2847" s="17" t="n">
        <v>1</v>
      </c>
      <c r="L2847" s="17" t="n">
        <v>5</v>
      </c>
      <c r="M2847" s="17" t="n">
        <v>0</v>
      </c>
      <c r="N2847" s="17" t="n">
        <v>0</v>
      </c>
      <c r="O2847" s="17" t="n">
        <v>0</v>
      </c>
      <c r="P2847" s="17" t="n">
        <v>0</v>
      </c>
      <c r="Q2847" s="17" t="n">
        <v>0</v>
      </c>
      <c r="R2847" s="17" t="n">
        <v>0</v>
      </c>
      <c r="S2847" s="17" t="n">
        <v>0</v>
      </c>
      <c r="T2847" s="17" t="n">
        <v>0</v>
      </c>
    </row>
    <row r="2848" customFormat="false" ht="15" hidden="false" customHeight="true" outlineLevel="0" collapsed="false">
      <c r="A2848" s="17" t="s">
        <v>2865</v>
      </c>
      <c r="B2848" s="17" t="s">
        <v>142</v>
      </c>
      <c r="C2848" s="17" t="s">
        <v>134</v>
      </c>
      <c r="D2848" s="17" t="s">
        <v>135</v>
      </c>
      <c r="E2848" s="17" t="s">
        <v>139</v>
      </c>
      <c r="F2848" s="17" t="s">
        <v>140</v>
      </c>
      <c r="G2848" s="17" t="n">
        <v>1</v>
      </c>
      <c r="H2848" s="17" t="n">
        <v>0</v>
      </c>
      <c r="I2848" s="17" t="n">
        <v>0</v>
      </c>
      <c r="J2848" s="17" t="n">
        <v>0</v>
      </c>
      <c r="K2848" s="17" t="n">
        <v>1</v>
      </c>
      <c r="L2848" s="17" t="n">
        <v>5</v>
      </c>
      <c r="M2848" s="17" t="n">
        <v>0</v>
      </c>
      <c r="N2848" s="17" t="n">
        <v>0</v>
      </c>
      <c r="O2848" s="17" t="n">
        <v>0</v>
      </c>
      <c r="P2848" s="17" t="n">
        <v>0</v>
      </c>
      <c r="Q2848" s="17" t="n">
        <v>0</v>
      </c>
      <c r="R2848" s="17" t="n">
        <v>0</v>
      </c>
      <c r="S2848" s="17" t="n">
        <v>0</v>
      </c>
      <c r="T2848" s="17" t="n">
        <v>0</v>
      </c>
    </row>
    <row r="2849" customFormat="false" ht="15" hidden="false" customHeight="true" outlineLevel="0" collapsed="false">
      <c r="A2849" s="17" t="s">
        <v>2865</v>
      </c>
      <c r="B2849" s="17" t="s">
        <v>142</v>
      </c>
      <c r="C2849" s="17" t="s">
        <v>148</v>
      </c>
      <c r="D2849" s="17" t="s">
        <v>14443</v>
      </c>
      <c r="E2849" s="17" t="s">
        <v>139</v>
      </c>
      <c r="F2849" s="17" t="s">
        <v>7</v>
      </c>
      <c r="G2849" s="17" t="n">
        <v>0</v>
      </c>
      <c r="H2849" s="17" t="n">
        <v>0</v>
      </c>
      <c r="I2849" s="17" t="n">
        <v>1</v>
      </c>
      <c r="J2849" s="17" t="n">
        <v>1</v>
      </c>
      <c r="K2849" s="17" t="n">
        <v>1</v>
      </c>
      <c r="L2849" s="17" t="n">
        <v>0</v>
      </c>
      <c r="M2849" s="17" t="n">
        <v>0</v>
      </c>
      <c r="N2849" s="17" t="n">
        <v>12</v>
      </c>
      <c r="O2849" s="17" t="n">
        <v>38</v>
      </c>
      <c r="P2849" s="17" t="n">
        <v>0</v>
      </c>
      <c r="Q2849" s="17" t="n">
        <v>0</v>
      </c>
      <c r="R2849" s="17" t="n">
        <v>0</v>
      </c>
      <c r="S2849" s="17" t="n">
        <v>0</v>
      </c>
      <c r="T2849" s="17" t="n">
        <v>0</v>
      </c>
    </row>
    <row r="2850" customFormat="false" ht="15" hidden="false" customHeight="true" outlineLevel="0" collapsed="false">
      <c r="A2850" s="17" t="s">
        <v>2865</v>
      </c>
      <c r="B2850" s="17" t="s">
        <v>142</v>
      </c>
      <c r="C2850" s="17" t="s">
        <v>148</v>
      </c>
      <c r="D2850" s="17" t="s">
        <v>14443</v>
      </c>
      <c r="E2850" s="17" t="s">
        <v>139</v>
      </c>
      <c r="F2850" s="17" t="s">
        <v>140</v>
      </c>
      <c r="G2850" s="17" t="n">
        <v>0</v>
      </c>
      <c r="H2850" s="17" t="n">
        <v>0</v>
      </c>
      <c r="I2850" s="17" t="n">
        <v>0</v>
      </c>
      <c r="J2850" s="17" t="n">
        <v>1</v>
      </c>
      <c r="K2850" s="17" t="n">
        <v>1</v>
      </c>
      <c r="L2850" s="17" t="n">
        <v>0</v>
      </c>
      <c r="M2850" s="17" t="n">
        <v>0</v>
      </c>
      <c r="N2850" s="17" t="n">
        <v>0</v>
      </c>
      <c r="O2850" s="17" t="n">
        <v>33</v>
      </c>
      <c r="P2850" s="17" t="n">
        <v>0</v>
      </c>
      <c r="Q2850" s="17" t="n">
        <v>0</v>
      </c>
      <c r="R2850" s="17" t="n">
        <v>0</v>
      </c>
      <c r="S2850" s="17" t="n">
        <v>0</v>
      </c>
      <c r="T2850" s="17" t="n">
        <v>0</v>
      </c>
    </row>
    <row r="2851" customFormat="false" ht="15" hidden="false" customHeight="true" outlineLevel="0" collapsed="false">
      <c r="A2851" s="17" t="s">
        <v>2865</v>
      </c>
      <c r="B2851" s="17" t="s">
        <v>142</v>
      </c>
      <c r="C2851" s="17" t="s">
        <v>148</v>
      </c>
      <c r="D2851" s="17" t="s">
        <v>14443</v>
      </c>
      <c r="E2851" s="17" t="s">
        <v>139</v>
      </c>
      <c r="F2851" s="17" t="s">
        <v>150</v>
      </c>
      <c r="G2851" s="17" t="n">
        <v>0</v>
      </c>
      <c r="H2851" s="17" t="n">
        <v>0</v>
      </c>
      <c r="I2851" s="17" t="n">
        <v>1</v>
      </c>
      <c r="J2851" s="17" t="n">
        <v>1</v>
      </c>
      <c r="K2851" s="17" t="n">
        <v>1</v>
      </c>
      <c r="L2851" s="17" t="n">
        <v>0</v>
      </c>
      <c r="M2851" s="17" t="n">
        <v>0</v>
      </c>
      <c r="N2851" s="17" t="n">
        <v>12</v>
      </c>
      <c r="O2851" s="17" t="n">
        <v>5</v>
      </c>
      <c r="P2851" s="17" t="n">
        <v>0</v>
      </c>
      <c r="Q2851" s="17" t="n">
        <v>0</v>
      </c>
      <c r="R2851" s="17" t="n">
        <v>0</v>
      </c>
      <c r="S2851" s="17" t="n">
        <v>0</v>
      </c>
      <c r="T2851" s="17" t="n">
        <v>0</v>
      </c>
    </row>
    <row r="2852" customFormat="false" ht="15" hidden="false" customHeight="true" outlineLevel="0" collapsed="false">
      <c r="A2852" s="17" t="s">
        <v>2865</v>
      </c>
      <c r="B2852" s="17" t="s">
        <v>142</v>
      </c>
      <c r="C2852" s="17" t="s">
        <v>217</v>
      </c>
      <c r="D2852" s="17" t="s">
        <v>218</v>
      </c>
      <c r="E2852" s="17" t="s">
        <v>139</v>
      </c>
      <c r="F2852" s="17" t="s">
        <v>7</v>
      </c>
      <c r="G2852" s="17" t="n">
        <v>1</v>
      </c>
      <c r="H2852" s="17" t="n">
        <v>0</v>
      </c>
      <c r="I2852" s="17" t="n">
        <v>0</v>
      </c>
      <c r="J2852" s="17" t="n">
        <v>0</v>
      </c>
      <c r="K2852" s="17" t="n">
        <v>1</v>
      </c>
      <c r="L2852" s="17" t="n">
        <v>3</v>
      </c>
      <c r="M2852" s="17" t="n">
        <v>0</v>
      </c>
      <c r="N2852" s="17" t="n">
        <v>0</v>
      </c>
      <c r="O2852" s="17" t="n">
        <v>0</v>
      </c>
      <c r="P2852" s="17" t="n">
        <v>0</v>
      </c>
      <c r="Q2852" s="17" t="n">
        <v>0</v>
      </c>
      <c r="R2852" s="17" t="n">
        <v>0</v>
      </c>
      <c r="S2852" s="17" t="n">
        <v>0</v>
      </c>
      <c r="T2852" s="17" t="n">
        <v>0</v>
      </c>
    </row>
    <row r="2853" customFormat="false" ht="15" hidden="false" customHeight="true" outlineLevel="0" collapsed="false">
      <c r="A2853" s="17" t="s">
        <v>2865</v>
      </c>
      <c r="B2853" s="17" t="s">
        <v>142</v>
      </c>
      <c r="C2853" s="17" t="s">
        <v>217</v>
      </c>
      <c r="D2853" s="17" t="s">
        <v>218</v>
      </c>
      <c r="E2853" s="17" t="s">
        <v>139</v>
      </c>
      <c r="F2853" s="17" t="s">
        <v>150</v>
      </c>
      <c r="G2853" s="17" t="n">
        <v>1</v>
      </c>
      <c r="H2853" s="17" t="n">
        <v>0</v>
      </c>
      <c r="I2853" s="17" t="n">
        <v>0</v>
      </c>
      <c r="J2853" s="17" t="n">
        <v>0</v>
      </c>
      <c r="K2853" s="17" t="n">
        <v>1</v>
      </c>
      <c r="L2853" s="17" t="n">
        <v>3</v>
      </c>
      <c r="M2853" s="17" t="n">
        <v>0</v>
      </c>
      <c r="N2853" s="17" t="n">
        <v>0</v>
      </c>
      <c r="O2853" s="17" t="n">
        <v>0</v>
      </c>
      <c r="P2853" s="17" t="n">
        <v>0</v>
      </c>
      <c r="Q2853" s="17" t="n">
        <v>0</v>
      </c>
      <c r="R2853" s="17" t="n">
        <v>0</v>
      </c>
      <c r="S2853" s="17" t="n">
        <v>0</v>
      </c>
      <c r="T2853" s="17" t="n">
        <v>0</v>
      </c>
    </row>
    <row r="2854" customFormat="false" ht="15" hidden="false" customHeight="true" outlineLevel="0" collapsed="false">
      <c r="A2854" s="17" t="s">
        <v>1577</v>
      </c>
      <c r="B2854" s="17" t="s">
        <v>156</v>
      </c>
      <c r="C2854" s="17" t="s">
        <v>134</v>
      </c>
      <c r="D2854" s="17" t="s">
        <v>460</v>
      </c>
      <c r="E2854" s="17" t="s">
        <v>139</v>
      </c>
      <c r="F2854" s="17" t="s">
        <v>7</v>
      </c>
      <c r="G2854" s="17" t="n">
        <v>0</v>
      </c>
      <c r="H2854" s="17" t="n">
        <v>1</v>
      </c>
      <c r="I2854" s="17" t="n">
        <v>1</v>
      </c>
      <c r="J2854" s="17" t="n">
        <v>1</v>
      </c>
      <c r="K2854" s="17" t="n">
        <v>1</v>
      </c>
      <c r="L2854" s="17" t="n">
        <v>0</v>
      </c>
      <c r="M2854" s="17" t="n">
        <v>2</v>
      </c>
      <c r="N2854" s="17" t="n">
        <v>79</v>
      </c>
      <c r="O2854" s="17" t="n">
        <v>3</v>
      </c>
      <c r="P2854" s="17" t="n">
        <v>0</v>
      </c>
      <c r="Q2854" s="17" t="n">
        <v>0</v>
      </c>
      <c r="R2854" s="17" t="n">
        <v>0</v>
      </c>
      <c r="S2854" s="17" t="n">
        <v>0</v>
      </c>
      <c r="T2854" s="17" t="n">
        <v>0</v>
      </c>
    </row>
    <row r="2855" customFormat="false" ht="15" hidden="false" customHeight="true" outlineLevel="0" collapsed="false">
      <c r="A2855" s="17" t="s">
        <v>1577</v>
      </c>
      <c r="B2855" s="17" t="s">
        <v>156</v>
      </c>
      <c r="C2855" s="17" t="s">
        <v>134</v>
      </c>
      <c r="D2855" s="17" t="s">
        <v>460</v>
      </c>
      <c r="E2855" s="17" t="s">
        <v>139</v>
      </c>
      <c r="F2855" s="17" t="s">
        <v>140</v>
      </c>
      <c r="G2855" s="17" t="n">
        <v>0</v>
      </c>
      <c r="H2855" s="17" t="n">
        <v>0</v>
      </c>
      <c r="I2855" s="17" t="n">
        <v>1</v>
      </c>
      <c r="J2855" s="17" t="n">
        <v>0</v>
      </c>
      <c r="K2855" s="17" t="n">
        <v>1</v>
      </c>
      <c r="L2855" s="17" t="n">
        <v>0</v>
      </c>
      <c r="M2855" s="17" t="n">
        <v>0</v>
      </c>
      <c r="N2855" s="17" t="n">
        <v>5</v>
      </c>
      <c r="O2855" s="17" t="n">
        <v>0</v>
      </c>
      <c r="P2855" s="17" t="n">
        <v>0</v>
      </c>
      <c r="Q2855" s="17" t="n">
        <v>0</v>
      </c>
      <c r="R2855" s="17" t="n">
        <v>0</v>
      </c>
      <c r="S2855" s="17" t="n">
        <v>0</v>
      </c>
      <c r="T2855" s="17" t="n">
        <v>0</v>
      </c>
    </row>
    <row r="2856" customFormat="false" ht="15" hidden="false" customHeight="true" outlineLevel="0" collapsed="false">
      <c r="A2856" s="17" t="s">
        <v>1577</v>
      </c>
      <c r="B2856" s="17" t="s">
        <v>156</v>
      </c>
      <c r="C2856" s="17" t="s">
        <v>134</v>
      </c>
      <c r="D2856" s="17" t="s">
        <v>460</v>
      </c>
      <c r="E2856" s="17" t="s">
        <v>139</v>
      </c>
      <c r="F2856" s="17" t="s">
        <v>150</v>
      </c>
      <c r="G2856" s="17" t="n">
        <v>0</v>
      </c>
      <c r="H2856" s="17" t="n">
        <v>1</v>
      </c>
      <c r="I2856" s="17" t="n">
        <v>1</v>
      </c>
      <c r="J2856" s="17" t="n">
        <v>1</v>
      </c>
      <c r="K2856" s="17" t="n">
        <v>1</v>
      </c>
      <c r="L2856" s="17" t="n">
        <v>0</v>
      </c>
      <c r="M2856" s="17" t="n">
        <v>2</v>
      </c>
      <c r="N2856" s="17" t="n">
        <v>59</v>
      </c>
      <c r="O2856" s="17" t="n">
        <v>3</v>
      </c>
      <c r="P2856" s="17" t="n">
        <v>0</v>
      </c>
      <c r="Q2856" s="17" t="n">
        <v>0</v>
      </c>
      <c r="R2856" s="17" t="n">
        <v>0</v>
      </c>
      <c r="S2856" s="17" t="n">
        <v>0</v>
      </c>
      <c r="T2856" s="17" t="n">
        <v>0</v>
      </c>
    </row>
    <row r="2857" customFormat="false" ht="15" hidden="false" customHeight="true" outlineLevel="0" collapsed="false">
      <c r="A2857" s="17" t="s">
        <v>1577</v>
      </c>
      <c r="B2857" s="17" t="s">
        <v>156</v>
      </c>
      <c r="C2857" s="17" t="s">
        <v>134</v>
      </c>
      <c r="D2857" s="17" t="s">
        <v>460</v>
      </c>
      <c r="E2857" s="17" t="s">
        <v>139</v>
      </c>
      <c r="F2857" s="17" t="s">
        <v>158</v>
      </c>
      <c r="G2857" s="17" t="n">
        <v>0</v>
      </c>
      <c r="H2857" s="17" t="n">
        <v>0</v>
      </c>
      <c r="I2857" s="17" t="n">
        <v>1</v>
      </c>
      <c r="J2857" s="17" t="n">
        <v>0</v>
      </c>
      <c r="K2857" s="17" t="n">
        <v>1</v>
      </c>
      <c r="L2857" s="17" t="n">
        <v>0</v>
      </c>
      <c r="M2857" s="17" t="n">
        <v>0</v>
      </c>
      <c r="N2857" s="17" t="n">
        <v>15</v>
      </c>
      <c r="O2857" s="17" t="n">
        <v>0</v>
      </c>
      <c r="P2857" s="17" t="n">
        <v>0</v>
      </c>
      <c r="Q2857" s="17" t="n">
        <v>0</v>
      </c>
      <c r="R2857" s="17" t="n">
        <v>0</v>
      </c>
      <c r="S2857" s="17" t="n">
        <v>0</v>
      </c>
      <c r="T2857" s="17" t="n">
        <v>0</v>
      </c>
    </row>
    <row r="2858" customFormat="false" ht="15" hidden="false" customHeight="true" outlineLevel="0" collapsed="false">
      <c r="A2858" s="17" t="s">
        <v>1577</v>
      </c>
      <c r="B2858" s="17" t="s">
        <v>156</v>
      </c>
      <c r="C2858" s="17" t="s">
        <v>134</v>
      </c>
      <c r="D2858" s="17" t="s">
        <v>135</v>
      </c>
      <c r="E2858" s="17" t="s">
        <v>243</v>
      </c>
      <c r="F2858" s="17" t="s">
        <v>7</v>
      </c>
      <c r="G2858" s="17" t="n">
        <v>1</v>
      </c>
      <c r="H2858" s="17" t="n">
        <v>1</v>
      </c>
      <c r="I2858" s="17" t="n">
        <v>1</v>
      </c>
      <c r="J2858" s="17" t="n">
        <v>1</v>
      </c>
      <c r="K2858" s="17" t="n">
        <v>1</v>
      </c>
      <c r="L2858" s="17" t="n">
        <v>115</v>
      </c>
      <c r="M2858" s="17" t="n">
        <v>58</v>
      </c>
      <c r="N2858" s="17" t="n">
        <v>11</v>
      </c>
      <c r="O2858" s="17" t="n">
        <v>19</v>
      </c>
      <c r="P2858" s="17" t="n">
        <v>0</v>
      </c>
      <c r="Q2858" s="17" t="n">
        <v>0</v>
      </c>
      <c r="R2858" s="17" t="n">
        <v>0</v>
      </c>
      <c r="S2858" s="17" t="n">
        <v>0</v>
      </c>
      <c r="T2858" s="17" t="n">
        <v>0</v>
      </c>
    </row>
    <row r="2859" customFormat="false" ht="15" hidden="false" customHeight="true" outlineLevel="0" collapsed="false">
      <c r="A2859" s="17" t="s">
        <v>1577</v>
      </c>
      <c r="B2859" s="17" t="s">
        <v>156</v>
      </c>
      <c r="C2859" s="17" t="s">
        <v>134</v>
      </c>
      <c r="D2859" s="17" t="s">
        <v>135</v>
      </c>
      <c r="E2859" s="17" t="s">
        <v>243</v>
      </c>
      <c r="F2859" s="17" t="s">
        <v>140</v>
      </c>
      <c r="G2859" s="17" t="n">
        <v>0</v>
      </c>
      <c r="H2859" s="17" t="n">
        <v>1</v>
      </c>
      <c r="I2859" s="17" t="n">
        <v>1</v>
      </c>
      <c r="J2859" s="17" t="n">
        <v>0</v>
      </c>
      <c r="K2859" s="17" t="n">
        <v>1</v>
      </c>
      <c r="L2859" s="17" t="n">
        <v>0</v>
      </c>
      <c r="M2859" s="17" t="n">
        <v>6</v>
      </c>
      <c r="N2859" s="17" t="n">
        <v>5</v>
      </c>
      <c r="O2859" s="17" t="n">
        <v>0</v>
      </c>
      <c r="P2859" s="17" t="n">
        <v>0</v>
      </c>
      <c r="Q2859" s="17" t="n">
        <v>0</v>
      </c>
      <c r="R2859" s="17" t="n">
        <v>0</v>
      </c>
      <c r="S2859" s="17" t="n">
        <v>0</v>
      </c>
      <c r="T2859" s="17" t="n">
        <v>0</v>
      </c>
    </row>
    <row r="2860" customFormat="false" ht="15" hidden="false" customHeight="true" outlineLevel="0" collapsed="false">
      <c r="A2860" s="17" t="s">
        <v>1577</v>
      </c>
      <c r="B2860" s="17" t="s">
        <v>156</v>
      </c>
      <c r="C2860" s="17" t="s">
        <v>134</v>
      </c>
      <c r="D2860" s="17" t="s">
        <v>135</v>
      </c>
      <c r="E2860" s="17" t="s">
        <v>243</v>
      </c>
      <c r="F2860" s="17" t="s">
        <v>144</v>
      </c>
      <c r="G2860" s="17" t="n">
        <v>1</v>
      </c>
      <c r="H2860" s="17" t="n">
        <v>1</v>
      </c>
      <c r="I2860" s="17" t="n">
        <v>1</v>
      </c>
      <c r="J2860" s="17" t="n">
        <v>1</v>
      </c>
      <c r="K2860" s="17" t="n">
        <v>1</v>
      </c>
      <c r="L2860" s="17" t="n">
        <v>105</v>
      </c>
      <c r="M2860" s="17" t="n">
        <v>23</v>
      </c>
      <c r="N2860" s="17" t="n">
        <v>5</v>
      </c>
      <c r="O2860" s="17" t="n">
        <v>18</v>
      </c>
      <c r="P2860" s="17" t="n">
        <v>0</v>
      </c>
      <c r="Q2860" s="17" t="n">
        <v>0</v>
      </c>
      <c r="R2860" s="17" t="n">
        <v>0</v>
      </c>
      <c r="S2860" s="17" t="n">
        <v>0</v>
      </c>
      <c r="T2860" s="17" t="n">
        <v>0</v>
      </c>
    </row>
    <row r="2861" customFormat="false" ht="15" hidden="false" customHeight="true" outlineLevel="0" collapsed="false">
      <c r="A2861" s="17" t="s">
        <v>1577</v>
      </c>
      <c r="B2861" s="17" t="s">
        <v>156</v>
      </c>
      <c r="C2861" s="17" t="s">
        <v>134</v>
      </c>
      <c r="D2861" s="17" t="s">
        <v>135</v>
      </c>
      <c r="E2861" s="17" t="s">
        <v>243</v>
      </c>
      <c r="F2861" s="17" t="s">
        <v>150</v>
      </c>
      <c r="G2861" s="17" t="n">
        <v>1</v>
      </c>
      <c r="H2861" s="17" t="n">
        <v>1</v>
      </c>
      <c r="I2861" s="17" t="n">
        <v>1</v>
      </c>
      <c r="J2861" s="17" t="n">
        <v>1</v>
      </c>
      <c r="K2861" s="17" t="n">
        <v>1</v>
      </c>
      <c r="L2861" s="17" t="n">
        <v>9</v>
      </c>
      <c r="M2861" s="17" t="n">
        <v>29</v>
      </c>
      <c r="N2861" s="17" t="n">
        <v>1</v>
      </c>
      <c r="O2861" s="17" t="n">
        <v>1</v>
      </c>
      <c r="P2861" s="17" t="n">
        <v>0</v>
      </c>
      <c r="Q2861" s="17" t="n">
        <v>0</v>
      </c>
      <c r="R2861" s="17" t="n">
        <v>0</v>
      </c>
      <c r="S2861" s="17" t="n">
        <v>0</v>
      </c>
      <c r="T2861" s="17" t="n">
        <v>0</v>
      </c>
    </row>
    <row r="2862" customFormat="false" ht="15" hidden="false" customHeight="true" outlineLevel="0" collapsed="false">
      <c r="A2862" s="17" t="s">
        <v>1577</v>
      </c>
      <c r="B2862" s="17" t="s">
        <v>156</v>
      </c>
      <c r="C2862" s="17" t="s">
        <v>134</v>
      </c>
      <c r="D2862" s="17" t="s">
        <v>135</v>
      </c>
      <c r="E2862" s="17" t="s">
        <v>243</v>
      </c>
      <c r="F2862" s="17" t="s">
        <v>158</v>
      </c>
      <c r="G2862" s="17" t="n">
        <v>1</v>
      </c>
      <c r="H2862" s="17" t="n">
        <v>0</v>
      </c>
      <c r="I2862" s="17" t="n">
        <v>0</v>
      </c>
      <c r="J2862" s="17" t="n">
        <v>0</v>
      </c>
      <c r="K2862" s="17" t="n">
        <v>1</v>
      </c>
      <c r="L2862" s="17" t="n">
        <v>1</v>
      </c>
      <c r="M2862" s="17" t="n">
        <v>0</v>
      </c>
      <c r="N2862" s="17" t="n">
        <v>0</v>
      </c>
      <c r="O2862" s="17" t="n">
        <v>0</v>
      </c>
      <c r="P2862" s="17" t="n">
        <v>0</v>
      </c>
      <c r="Q2862" s="17" t="n">
        <v>0</v>
      </c>
      <c r="R2862" s="17" t="n">
        <v>0</v>
      </c>
      <c r="S2862" s="17" t="n">
        <v>0</v>
      </c>
      <c r="T2862" s="17" t="n">
        <v>0</v>
      </c>
    </row>
    <row r="2863" customFormat="false" ht="15" hidden="false" customHeight="true" outlineLevel="0" collapsed="false">
      <c r="A2863" s="17" t="s">
        <v>1577</v>
      </c>
      <c r="B2863" s="17" t="s">
        <v>156</v>
      </c>
      <c r="C2863" s="17" t="s">
        <v>134</v>
      </c>
      <c r="D2863" s="17" t="s">
        <v>135</v>
      </c>
      <c r="E2863" s="17" t="s">
        <v>139</v>
      </c>
      <c r="F2863" s="17" t="s">
        <v>7</v>
      </c>
      <c r="G2863" s="17" t="n">
        <v>0</v>
      </c>
      <c r="H2863" s="17" t="n">
        <v>0</v>
      </c>
      <c r="I2863" s="17" t="n">
        <v>2</v>
      </c>
      <c r="J2863" s="17" t="n">
        <v>1</v>
      </c>
      <c r="K2863" s="17" t="n">
        <v>2</v>
      </c>
      <c r="L2863" s="17" t="n">
        <v>0</v>
      </c>
      <c r="M2863" s="17" t="n">
        <v>0</v>
      </c>
      <c r="N2863" s="17" t="n">
        <v>76</v>
      </c>
      <c r="O2863" s="17" t="n">
        <v>29</v>
      </c>
      <c r="P2863" s="17" t="n">
        <v>0</v>
      </c>
      <c r="Q2863" s="17" t="n">
        <v>0</v>
      </c>
      <c r="R2863" s="17" t="n">
        <v>0</v>
      </c>
      <c r="S2863" s="17" t="n">
        <v>0</v>
      </c>
      <c r="T2863" s="17" t="n">
        <v>0</v>
      </c>
    </row>
    <row r="2864" customFormat="false" ht="15" hidden="false" customHeight="true" outlineLevel="0" collapsed="false">
      <c r="A2864" s="17" t="s">
        <v>1577</v>
      </c>
      <c r="B2864" s="17" t="s">
        <v>156</v>
      </c>
      <c r="C2864" s="17" t="s">
        <v>134</v>
      </c>
      <c r="D2864" s="17" t="s">
        <v>135</v>
      </c>
      <c r="E2864" s="17" t="s">
        <v>139</v>
      </c>
      <c r="F2864" s="17" t="s">
        <v>140</v>
      </c>
      <c r="G2864" s="17" t="n">
        <v>0</v>
      </c>
      <c r="H2864" s="17" t="n">
        <v>0</v>
      </c>
      <c r="I2864" s="17" t="n">
        <v>0</v>
      </c>
      <c r="J2864" s="17" t="n">
        <v>1</v>
      </c>
      <c r="K2864" s="17" t="n">
        <v>1</v>
      </c>
      <c r="L2864" s="17" t="n">
        <v>0</v>
      </c>
      <c r="M2864" s="17" t="n">
        <v>0</v>
      </c>
      <c r="N2864" s="17" t="n">
        <v>0</v>
      </c>
      <c r="O2864" s="17" t="n">
        <v>16</v>
      </c>
      <c r="P2864" s="17" t="n">
        <v>0</v>
      </c>
      <c r="Q2864" s="17" t="n">
        <v>0</v>
      </c>
      <c r="R2864" s="17" t="n">
        <v>0</v>
      </c>
      <c r="S2864" s="17" t="n">
        <v>0</v>
      </c>
      <c r="T2864" s="17" t="n">
        <v>0</v>
      </c>
    </row>
    <row r="2865" customFormat="false" ht="15" hidden="false" customHeight="true" outlineLevel="0" collapsed="false">
      <c r="A2865" s="17" t="s">
        <v>1577</v>
      </c>
      <c r="B2865" s="17" t="s">
        <v>156</v>
      </c>
      <c r="C2865" s="17" t="s">
        <v>134</v>
      </c>
      <c r="D2865" s="17" t="s">
        <v>135</v>
      </c>
      <c r="E2865" s="17" t="s">
        <v>139</v>
      </c>
      <c r="F2865" s="17" t="s">
        <v>144</v>
      </c>
      <c r="G2865" s="17" t="n">
        <v>0</v>
      </c>
      <c r="H2865" s="17" t="n">
        <v>0</v>
      </c>
      <c r="I2865" s="17" t="n">
        <v>1</v>
      </c>
      <c r="J2865" s="17" t="n">
        <v>0</v>
      </c>
      <c r="K2865" s="17" t="n">
        <v>1</v>
      </c>
      <c r="L2865" s="17" t="n">
        <v>0</v>
      </c>
      <c r="M2865" s="17" t="n">
        <v>0</v>
      </c>
      <c r="N2865" s="17" t="n">
        <v>42</v>
      </c>
      <c r="O2865" s="17" t="n">
        <v>0</v>
      </c>
      <c r="P2865" s="17" t="n">
        <v>0</v>
      </c>
      <c r="Q2865" s="17" t="n">
        <v>0</v>
      </c>
      <c r="R2865" s="17" t="n">
        <v>0</v>
      </c>
      <c r="S2865" s="17" t="n">
        <v>0</v>
      </c>
      <c r="T2865" s="17" t="n">
        <v>0</v>
      </c>
    </row>
    <row r="2866" customFormat="false" ht="15" hidden="false" customHeight="true" outlineLevel="0" collapsed="false">
      <c r="A2866" s="17" t="s">
        <v>1577</v>
      </c>
      <c r="B2866" s="17" t="s">
        <v>156</v>
      </c>
      <c r="C2866" s="17" t="s">
        <v>134</v>
      </c>
      <c r="D2866" s="17" t="s">
        <v>135</v>
      </c>
      <c r="E2866" s="17" t="s">
        <v>139</v>
      </c>
      <c r="F2866" s="17" t="s">
        <v>150</v>
      </c>
      <c r="G2866" s="17" t="n">
        <v>0</v>
      </c>
      <c r="H2866" s="17" t="n">
        <v>0</v>
      </c>
      <c r="I2866" s="17" t="n">
        <v>1</v>
      </c>
      <c r="J2866" s="17" t="n">
        <v>1</v>
      </c>
      <c r="K2866" s="17" t="n">
        <v>1</v>
      </c>
      <c r="L2866" s="17" t="n">
        <v>0</v>
      </c>
      <c r="M2866" s="17" t="n">
        <v>0</v>
      </c>
      <c r="N2866" s="17" t="n">
        <v>28</v>
      </c>
      <c r="O2866" s="17" t="n">
        <v>6</v>
      </c>
      <c r="P2866" s="17" t="n">
        <v>0</v>
      </c>
      <c r="Q2866" s="17" t="n">
        <v>0</v>
      </c>
      <c r="R2866" s="17" t="n">
        <v>0</v>
      </c>
      <c r="S2866" s="17" t="n">
        <v>0</v>
      </c>
      <c r="T2866" s="17" t="n">
        <v>0</v>
      </c>
    </row>
    <row r="2867" customFormat="false" ht="15" hidden="false" customHeight="true" outlineLevel="0" collapsed="false">
      <c r="A2867" s="17" t="s">
        <v>1577</v>
      </c>
      <c r="B2867" s="17" t="s">
        <v>156</v>
      </c>
      <c r="C2867" s="17" t="s">
        <v>134</v>
      </c>
      <c r="D2867" s="17" t="s">
        <v>135</v>
      </c>
      <c r="E2867" s="17" t="s">
        <v>139</v>
      </c>
      <c r="F2867" s="17" t="s">
        <v>158</v>
      </c>
      <c r="G2867" s="17" t="n">
        <v>0</v>
      </c>
      <c r="H2867" s="17" t="n">
        <v>0</v>
      </c>
      <c r="I2867" s="17" t="n">
        <v>1</v>
      </c>
      <c r="J2867" s="17" t="n">
        <v>1</v>
      </c>
      <c r="K2867" s="17" t="n">
        <v>1</v>
      </c>
      <c r="L2867" s="17" t="n">
        <v>0</v>
      </c>
      <c r="M2867" s="17" t="n">
        <v>0</v>
      </c>
      <c r="N2867" s="17" t="n">
        <v>6</v>
      </c>
      <c r="O2867" s="17" t="n">
        <v>7</v>
      </c>
      <c r="P2867" s="17" t="n">
        <v>0</v>
      </c>
      <c r="Q2867" s="17" t="n">
        <v>0</v>
      </c>
      <c r="R2867" s="17" t="n">
        <v>0</v>
      </c>
      <c r="S2867" s="17" t="n">
        <v>0</v>
      </c>
      <c r="T2867" s="17" t="n">
        <v>0</v>
      </c>
    </row>
    <row r="2868" customFormat="false" ht="15" hidden="false" customHeight="true" outlineLevel="0" collapsed="false">
      <c r="A2868" s="17" t="s">
        <v>1577</v>
      </c>
      <c r="B2868" s="17" t="s">
        <v>156</v>
      </c>
      <c r="C2868" s="17" t="s">
        <v>148</v>
      </c>
      <c r="D2868" s="17" t="s">
        <v>14443</v>
      </c>
      <c r="E2868" s="17" t="s">
        <v>139</v>
      </c>
      <c r="F2868" s="17" t="s">
        <v>7</v>
      </c>
      <c r="G2868" s="17" t="n">
        <v>1</v>
      </c>
      <c r="H2868" s="17" t="n">
        <v>1</v>
      </c>
      <c r="I2868" s="17" t="n">
        <v>1</v>
      </c>
      <c r="J2868" s="17" t="n">
        <v>0</v>
      </c>
      <c r="K2868" s="17" t="n">
        <v>3</v>
      </c>
      <c r="L2868" s="17" t="n">
        <v>1</v>
      </c>
      <c r="M2868" s="17" t="n">
        <v>1</v>
      </c>
      <c r="N2868" s="17" t="n">
        <v>4</v>
      </c>
      <c r="O2868" s="17" t="n">
        <v>0</v>
      </c>
      <c r="P2868" s="17" t="n">
        <v>0</v>
      </c>
      <c r="Q2868" s="17" t="n">
        <v>0</v>
      </c>
      <c r="R2868" s="17" t="n">
        <v>0</v>
      </c>
      <c r="S2868" s="17" t="n">
        <v>0</v>
      </c>
      <c r="T2868" s="17" t="n">
        <v>0</v>
      </c>
    </row>
    <row r="2869" customFormat="false" ht="15" hidden="false" customHeight="true" outlineLevel="0" collapsed="false">
      <c r="A2869" s="17" t="s">
        <v>1577</v>
      </c>
      <c r="B2869" s="17" t="s">
        <v>156</v>
      </c>
      <c r="C2869" s="17" t="s">
        <v>148</v>
      </c>
      <c r="D2869" s="17" t="s">
        <v>14443</v>
      </c>
      <c r="E2869" s="17" t="s">
        <v>139</v>
      </c>
      <c r="F2869" s="17" t="s">
        <v>140</v>
      </c>
      <c r="G2869" s="17" t="n">
        <v>0</v>
      </c>
      <c r="H2869" s="17" t="n">
        <v>1</v>
      </c>
      <c r="I2869" s="17" t="n">
        <v>0</v>
      </c>
      <c r="J2869" s="17" t="n">
        <v>0</v>
      </c>
      <c r="K2869" s="17" t="n">
        <v>1</v>
      </c>
      <c r="L2869" s="17" t="n">
        <v>0</v>
      </c>
      <c r="M2869" s="17" t="n">
        <v>1</v>
      </c>
      <c r="N2869" s="17" t="n">
        <v>0</v>
      </c>
      <c r="O2869" s="17" t="n">
        <v>0</v>
      </c>
      <c r="P2869" s="17" t="n">
        <v>0</v>
      </c>
      <c r="Q2869" s="17" t="n">
        <v>0</v>
      </c>
      <c r="R2869" s="17" t="n">
        <v>0</v>
      </c>
      <c r="S2869" s="17" t="n">
        <v>0</v>
      </c>
      <c r="T2869" s="17" t="n">
        <v>0</v>
      </c>
    </row>
    <row r="2870" customFormat="false" ht="15" hidden="false" customHeight="true" outlineLevel="0" collapsed="false">
      <c r="A2870" s="17" t="s">
        <v>1577</v>
      </c>
      <c r="B2870" s="17" t="s">
        <v>156</v>
      </c>
      <c r="C2870" s="17" t="s">
        <v>148</v>
      </c>
      <c r="D2870" s="17" t="s">
        <v>14443</v>
      </c>
      <c r="E2870" s="17" t="s">
        <v>139</v>
      </c>
      <c r="F2870" s="17" t="s">
        <v>144</v>
      </c>
      <c r="G2870" s="17" t="n">
        <v>1</v>
      </c>
      <c r="H2870" s="17" t="n">
        <v>0</v>
      </c>
      <c r="I2870" s="17" t="n">
        <v>0</v>
      </c>
      <c r="J2870" s="17" t="n">
        <v>0</v>
      </c>
      <c r="K2870" s="17" t="n">
        <v>1</v>
      </c>
      <c r="L2870" s="17" t="n">
        <v>1</v>
      </c>
      <c r="M2870" s="17" t="n">
        <v>0</v>
      </c>
      <c r="N2870" s="17" t="n">
        <v>0</v>
      </c>
      <c r="O2870" s="17" t="n">
        <v>0</v>
      </c>
      <c r="P2870" s="17" t="n">
        <v>0</v>
      </c>
      <c r="Q2870" s="17" t="n">
        <v>0</v>
      </c>
      <c r="R2870" s="17" t="n">
        <v>0</v>
      </c>
      <c r="S2870" s="17" t="n">
        <v>0</v>
      </c>
      <c r="T2870" s="17" t="n">
        <v>0</v>
      </c>
    </row>
    <row r="2871" customFormat="false" ht="15" hidden="false" customHeight="true" outlineLevel="0" collapsed="false">
      <c r="A2871" s="17" t="s">
        <v>1577</v>
      </c>
      <c r="B2871" s="17" t="s">
        <v>156</v>
      </c>
      <c r="C2871" s="17" t="s">
        <v>148</v>
      </c>
      <c r="D2871" s="17" t="s">
        <v>14443</v>
      </c>
      <c r="E2871" s="17" t="s">
        <v>139</v>
      </c>
      <c r="F2871" s="17" t="s">
        <v>158</v>
      </c>
      <c r="G2871" s="17" t="n">
        <v>0</v>
      </c>
      <c r="H2871" s="17" t="n">
        <v>0</v>
      </c>
      <c r="I2871" s="17" t="n">
        <v>1</v>
      </c>
      <c r="J2871" s="17" t="n">
        <v>0</v>
      </c>
      <c r="K2871" s="17" t="n">
        <v>1</v>
      </c>
      <c r="L2871" s="17" t="n">
        <v>0</v>
      </c>
      <c r="M2871" s="17" t="n">
        <v>0</v>
      </c>
      <c r="N2871" s="17" t="n">
        <v>4</v>
      </c>
      <c r="O2871" s="17" t="n">
        <v>0</v>
      </c>
      <c r="P2871" s="17" t="n">
        <v>0</v>
      </c>
      <c r="Q2871" s="17" t="n">
        <v>0</v>
      </c>
      <c r="R2871" s="17" t="n">
        <v>0</v>
      </c>
      <c r="S2871" s="17" t="n">
        <v>0</v>
      </c>
      <c r="T2871" s="17" t="n">
        <v>0</v>
      </c>
    </row>
    <row r="2872" customFormat="false" ht="15" hidden="false" customHeight="true" outlineLevel="0" collapsed="false">
      <c r="A2872" s="17" t="s">
        <v>1577</v>
      </c>
      <c r="B2872" s="17" t="s">
        <v>156</v>
      </c>
      <c r="C2872" s="17" t="s">
        <v>217</v>
      </c>
      <c r="D2872" s="17" t="s">
        <v>218</v>
      </c>
      <c r="E2872" s="17" t="s">
        <v>243</v>
      </c>
      <c r="F2872" s="17" t="s">
        <v>7</v>
      </c>
      <c r="G2872" s="17" t="n">
        <v>1</v>
      </c>
      <c r="H2872" s="17" t="n">
        <v>1</v>
      </c>
      <c r="I2872" s="17" t="n">
        <v>1</v>
      </c>
      <c r="J2872" s="17" t="n">
        <v>1</v>
      </c>
      <c r="K2872" s="17" t="n">
        <v>1</v>
      </c>
      <c r="L2872" s="17" t="n">
        <v>103</v>
      </c>
      <c r="M2872" s="17" t="n">
        <v>105</v>
      </c>
      <c r="N2872" s="17" t="n">
        <v>69</v>
      </c>
      <c r="O2872" s="17" t="n">
        <v>7</v>
      </c>
      <c r="P2872" s="17" t="n">
        <v>0</v>
      </c>
      <c r="Q2872" s="17" t="n">
        <v>0</v>
      </c>
      <c r="R2872" s="17" t="n">
        <v>0</v>
      </c>
      <c r="S2872" s="17" t="n">
        <v>0</v>
      </c>
      <c r="T2872" s="17" t="n">
        <v>0</v>
      </c>
    </row>
    <row r="2873" customFormat="false" ht="15" hidden="false" customHeight="true" outlineLevel="0" collapsed="false">
      <c r="A2873" s="17" t="s">
        <v>1577</v>
      </c>
      <c r="B2873" s="17" t="s">
        <v>156</v>
      </c>
      <c r="C2873" s="17" t="s">
        <v>217</v>
      </c>
      <c r="D2873" s="17" t="s">
        <v>218</v>
      </c>
      <c r="E2873" s="17" t="s">
        <v>243</v>
      </c>
      <c r="F2873" s="17" t="s">
        <v>140</v>
      </c>
      <c r="G2873" s="17" t="n">
        <v>1</v>
      </c>
      <c r="H2873" s="17" t="n">
        <v>1</v>
      </c>
      <c r="I2873" s="17" t="n">
        <v>1</v>
      </c>
      <c r="J2873" s="17" t="n">
        <v>0</v>
      </c>
      <c r="K2873" s="17" t="n">
        <v>1</v>
      </c>
      <c r="L2873" s="17" t="n">
        <v>25</v>
      </c>
      <c r="M2873" s="17" t="n">
        <v>21</v>
      </c>
      <c r="N2873" s="17" t="n">
        <v>14</v>
      </c>
      <c r="O2873" s="17" t="n">
        <v>0</v>
      </c>
      <c r="P2873" s="17" t="n">
        <v>0</v>
      </c>
      <c r="Q2873" s="17" t="n">
        <v>0</v>
      </c>
      <c r="R2873" s="17" t="n">
        <v>0</v>
      </c>
      <c r="S2873" s="17" t="n">
        <v>0</v>
      </c>
      <c r="T2873" s="17" t="n">
        <v>0</v>
      </c>
    </row>
    <row r="2874" customFormat="false" ht="15" hidden="false" customHeight="true" outlineLevel="0" collapsed="false">
      <c r="A2874" s="17" t="s">
        <v>1577</v>
      </c>
      <c r="B2874" s="17" t="s">
        <v>156</v>
      </c>
      <c r="C2874" s="17" t="s">
        <v>217</v>
      </c>
      <c r="D2874" s="17" t="s">
        <v>218</v>
      </c>
      <c r="E2874" s="17" t="s">
        <v>243</v>
      </c>
      <c r="F2874" s="17" t="s">
        <v>144</v>
      </c>
      <c r="G2874" s="17" t="n">
        <v>1</v>
      </c>
      <c r="H2874" s="17" t="n">
        <v>0</v>
      </c>
      <c r="I2874" s="17" t="n">
        <v>0</v>
      </c>
      <c r="J2874" s="17" t="n">
        <v>0</v>
      </c>
      <c r="K2874" s="17" t="n">
        <v>1</v>
      </c>
      <c r="L2874" s="17" t="n">
        <v>2</v>
      </c>
      <c r="M2874" s="17" t="n">
        <v>0</v>
      </c>
      <c r="N2874" s="17" t="n">
        <v>0</v>
      </c>
      <c r="O2874" s="17" t="n">
        <v>0</v>
      </c>
      <c r="P2874" s="17" t="n">
        <v>0</v>
      </c>
      <c r="Q2874" s="17" t="n">
        <v>0</v>
      </c>
      <c r="R2874" s="17" t="n">
        <v>0</v>
      </c>
      <c r="S2874" s="17" t="n">
        <v>0</v>
      </c>
      <c r="T2874" s="17" t="n">
        <v>0</v>
      </c>
    </row>
    <row r="2875" customFormat="false" ht="15" hidden="false" customHeight="true" outlineLevel="0" collapsed="false">
      <c r="A2875" s="17" t="s">
        <v>1577</v>
      </c>
      <c r="B2875" s="17" t="s">
        <v>156</v>
      </c>
      <c r="C2875" s="17" t="s">
        <v>217</v>
      </c>
      <c r="D2875" s="17" t="s">
        <v>218</v>
      </c>
      <c r="E2875" s="17" t="s">
        <v>243</v>
      </c>
      <c r="F2875" s="17" t="s">
        <v>150</v>
      </c>
      <c r="G2875" s="17" t="n">
        <v>1</v>
      </c>
      <c r="H2875" s="17" t="n">
        <v>1</v>
      </c>
      <c r="I2875" s="17" t="n">
        <v>1</v>
      </c>
      <c r="J2875" s="17" t="n">
        <v>1</v>
      </c>
      <c r="K2875" s="17" t="n">
        <v>1</v>
      </c>
      <c r="L2875" s="17" t="n">
        <v>62</v>
      </c>
      <c r="M2875" s="17" t="n">
        <v>70</v>
      </c>
      <c r="N2875" s="17" t="n">
        <v>55</v>
      </c>
      <c r="O2875" s="17" t="n">
        <v>3</v>
      </c>
      <c r="P2875" s="17" t="n">
        <v>0</v>
      </c>
      <c r="Q2875" s="17" t="n">
        <v>0</v>
      </c>
      <c r="R2875" s="17" t="n">
        <v>0</v>
      </c>
      <c r="S2875" s="17" t="n">
        <v>0</v>
      </c>
      <c r="T2875" s="17" t="n">
        <v>0</v>
      </c>
    </row>
    <row r="2876" customFormat="false" ht="15" hidden="false" customHeight="true" outlineLevel="0" collapsed="false">
      <c r="A2876" s="17" t="s">
        <v>1577</v>
      </c>
      <c r="B2876" s="17" t="s">
        <v>156</v>
      </c>
      <c r="C2876" s="17" t="s">
        <v>217</v>
      </c>
      <c r="D2876" s="17" t="s">
        <v>218</v>
      </c>
      <c r="E2876" s="17" t="s">
        <v>243</v>
      </c>
      <c r="F2876" s="17" t="s">
        <v>158</v>
      </c>
      <c r="G2876" s="17" t="n">
        <v>1</v>
      </c>
      <c r="H2876" s="17" t="n">
        <v>1</v>
      </c>
      <c r="I2876" s="17" t="n">
        <v>0</v>
      </c>
      <c r="J2876" s="17" t="n">
        <v>1</v>
      </c>
      <c r="K2876" s="17" t="n">
        <v>1</v>
      </c>
      <c r="L2876" s="17" t="n">
        <v>14</v>
      </c>
      <c r="M2876" s="17" t="n">
        <v>14</v>
      </c>
      <c r="N2876" s="17" t="n">
        <v>0</v>
      </c>
      <c r="O2876" s="17" t="n">
        <v>4</v>
      </c>
      <c r="P2876" s="17" t="n">
        <v>0</v>
      </c>
      <c r="Q2876" s="17" t="n">
        <v>0</v>
      </c>
      <c r="R2876" s="17" t="n">
        <v>0</v>
      </c>
      <c r="S2876" s="17" t="n">
        <v>0</v>
      </c>
      <c r="T2876" s="17" t="n">
        <v>0</v>
      </c>
    </row>
    <row r="2877" customFormat="false" ht="15" hidden="false" customHeight="true" outlineLevel="0" collapsed="false">
      <c r="A2877" s="17" t="s">
        <v>1577</v>
      </c>
      <c r="B2877" s="17" t="s">
        <v>156</v>
      </c>
      <c r="C2877" s="17" t="s">
        <v>217</v>
      </c>
      <c r="D2877" s="17" t="s">
        <v>274</v>
      </c>
      <c r="E2877" s="17" t="s">
        <v>243</v>
      </c>
      <c r="F2877" s="17" t="s">
        <v>7</v>
      </c>
      <c r="G2877" s="17" t="n">
        <v>2</v>
      </c>
      <c r="H2877" s="17" t="n">
        <v>2</v>
      </c>
      <c r="I2877" s="17" t="n">
        <v>2</v>
      </c>
      <c r="J2877" s="17" t="n">
        <v>2</v>
      </c>
      <c r="K2877" s="17" t="n">
        <v>2</v>
      </c>
      <c r="L2877" s="17" t="n">
        <v>1995</v>
      </c>
      <c r="M2877" s="17" t="n">
        <v>2237</v>
      </c>
      <c r="N2877" s="17" t="n">
        <v>2090</v>
      </c>
      <c r="O2877" s="17" t="n">
        <v>594</v>
      </c>
      <c r="P2877" s="17" t="n">
        <v>0</v>
      </c>
      <c r="Q2877" s="17" t="n">
        <v>0</v>
      </c>
      <c r="R2877" s="17" t="n">
        <v>0</v>
      </c>
      <c r="S2877" s="17" t="n">
        <v>0</v>
      </c>
      <c r="T2877" s="17" t="n">
        <v>0</v>
      </c>
    </row>
    <row r="2878" customFormat="false" ht="15" hidden="false" customHeight="true" outlineLevel="0" collapsed="false">
      <c r="A2878" s="17" t="s">
        <v>1577</v>
      </c>
      <c r="B2878" s="17" t="s">
        <v>156</v>
      </c>
      <c r="C2878" s="17" t="s">
        <v>217</v>
      </c>
      <c r="D2878" s="17" t="s">
        <v>274</v>
      </c>
      <c r="E2878" s="17" t="s">
        <v>243</v>
      </c>
      <c r="F2878" s="17" t="s">
        <v>140</v>
      </c>
      <c r="G2878" s="17" t="n">
        <v>2</v>
      </c>
      <c r="H2878" s="17" t="n">
        <v>2</v>
      </c>
      <c r="I2878" s="17" t="n">
        <v>2</v>
      </c>
      <c r="J2878" s="17" t="n">
        <v>2</v>
      </c>
      <c r="K2878" s="17" t="n">
        <v>2</v>
      </c>
      <c r="L2878" s="17" t="n">
        <v>160</v>
      </c>
      <c r="M2878" s="17" t="n">
        <v>46</v>
      </c>
      <c r="N2878" s="17" t="n">
        <v>78</v>
      </c>
      <c r="O2878" s="17" t="n">
        <v>35</v>
      </c>
      <c r="P2878" s="17" t="n">
        <v>0</v>
      </c>
      <c r="Q2878" s="17" t="n">
        <v>0</v>
      </c>
      <c r="R2878" s="17" t="n">
        <v>0</v>
      </c>
      <c r="S2878" s="17" t="n">
        <v>0</v>
      </c>
      <c r="T2878" s="17" t="n">
        <v>0</v>
      </c>
    </row>
    <row r="2879" customFormat="false" ht="15" hidden="false" customHeight="true" outlineLevel="0" collapsed="false">
      <c r="A2879" s="17" t="s">
        <v>1577</v>
      </c>
      <c r="B2879" s="17" t="s">
        <v>156</v>
      </c>
      <c r="C2879" s="17" t="s">
        <v>217</v>
      </c>
      <c r="D2879" s="17" t="s">
        <v>274</v>
      </c>
      <c r="E2879" s="17" t="s">
        <v>243</v>
      </c>
      <c r="F2879" s="17" t="s">
        <v>144</v>
      </c>
      <c r="G2879" s="17" t="n">
        <v>0</v>
      </c>
      <c r="H2879" s="17" t="n">
        <v>1</v>
      </c>
      <c r="I2879" s="17" t="n">
        <v>1</v>
      </c>
      <c r="J2879" s="17" t="n">
        <v>0</v>
      </c>
      <c r="K2879" s="17" t="n">
        <v>1</v>
      </c>
      <c r="L2879" s="17" t="n">
        <v>0</v>
      </c>
      <c r="M2879" s="17" t="n">
        <v>2</v>
      </c>
      <c r="N2879" s="17" t="n">
        <v>1</v>
      </c>
      <c r="O2879" s="17" t="n">
        <v>0</v>
      </c>
      <c r="P2879" s="17" t="n">
        <v>0</v>
      </c>
      <c r="Q2879" s="17" t="n">
        <v>0</v>
      </c>
      <c r="R2879" s="17" t="n">
        <v>0</v>
      </c>
      <c r="S2879" s="17" t="n">
        <v>0</v>
      </c>
      <c r="T2879" s="17" t="n">
        <v>0</v>
      </c>
    </row>
    <row r="2880" customFormat="false" ht="15" hidden="false" customHeight="true" outlineLevel="0" collapsed="false">
      <c r="A2880" s="17" t="s">
        <v>1577</v>
      </c>
      <c r="B2880" s="17" t="s">
        <v>156</v>
      </c>
      <c r="C2880" s="17" t="s">
        <v>217</v>
      </c>
      <c r="D2880" s="17" t="s">
        <v>274</v>
      </c>
      <c r="E2880" s="17" t="s">
        <v>243</v>
      </c>
      <c r="F2880" s="17" t="s">
        <v>150</v>
      </c>
      <c r="G2880" s="17" t="n">
        <v>2</v>
      </c>
      <c r="H2880" s="17" t="n">
        <v>2</v>
      </c>
      <c r="I2880" s="17" t="n">
        <v>2</v>
      </c>
      <c r="J2880" s="17" t="n">
        <v>2</v>
      </c>
      <c r="K2880" s="17" t="n">
        <v>2</v>
      </c>
      <c r="L2880" s="17" t="n">
        <v>1504</v>
      </c>
      <c r="M2880" s="17" t="n">
        <v>1823</v>
      </c>
      <c r="N2880" s="17" t="n">
        <v>1530</v>
      </c>
      <c r="O2880" s="17" t="n">
        <v>437</v>
      </c>
      <c r="P2880" s="17" t="n">
        <v>0</v>
      </c>
      <c r="Q2880" s="17" t="n">
        <v>0</v>
      </c>
      <c r="R2880" s="17" t="n">
        <v>0</v>
      </c>
      <c r="S2880" s="17" t="n">
        <v>0</v>
      </c>
      <c r="T2880" s="17" t="n">
        <v>0</v>
      </c>
    </row>
    <row r="2881" customFormat="false" ht="15" hidden="false" customHeight="true" outlineLevel="0" collapsed="false">
      <c r="A2881" s="17" t="s">
        <v>1577</v>
      </c>
      <c r="B2881" s="17" t="s">
        <v>156</v>
      </c>
      <c r="C2881" s="17" t="s">
        <v>217</v>
      </c>
      <c r="D2881" s="17" t="s">
        <v>274</v>
      </c>
      <c r="E2881" s="17" t="s">
        <v>243</v>
      </c>
      <c r="F2881" s="17" t="s">
        <v>166</v>
      </c>
      <c r="G2881" s="17" t="n">
        <v>0</v>
      </c>
      <c r="H2881" s="17" t="n">
        <v>0</v>
      </c>
      <c r="I2881" s="17" t="n">
        <v>1</v>
      </c>
      <c r="J2881" s="17" t="n">
        <v>1</v>
      </c>
      <c r="K2881" s="17" t="n">
        <v>1</v>
      </c>
      <c r="L2881" s="17" t="n">
        <v>0</v>
      </c>
      <c r="M2881" s="17" t="n">
        <v>0</v>
      </c>
      <c r="N2881" s="17" t="n">
        <v>4</v>
      </c>
      <c r="O2881" s="17" t="n">
        <v>6</v>
      </c>
      <c r="P2881" s="17" t="n">
        <v>0</v>
      </c>
      <c r="Q2881" s="17" t="n">
        <v>0</v>
      </c>
      <c r="R2881" s="17" t="n">
        <v>0</v>
      </c>
      <c r="S2881" s="17" t="n">
        <v>0</v>
      </c>
      <c r="T2881" s="17" t="n">
        <v>0</v>
      </c>
    </row>
    <row r="2882" customFormat="false" ht="15" hidden="false" customHeight="true" outlineLevel="0" collapsed="false">
      <c r="A2882" s="17" t="s">
        <v>1577</v>
      </c>
      <c r="B2882" s="17" t="s">
        <v>156</v>
      </c>
      <c r="C2882" s="17" t="s">
        <v>217</v>
      </c>
      <c r="D2882" s="17" t="s">
        <v>274</v>
      </c>
      <c r="E2882" s="17" t="s">
        <v>243</v>
      </c>
      <c r="F2882" s="17" t="s">
        <v>158</v>
      </c>
      <c r="G2882" s="17" t="n">
        <v>2</v>
      </c>
      <c r="H2882" s="17" t="n">
        <v>2</v>
      </c>
      <c r="I2882" s="17" t="n">
        <v>2</v>
      </c>
      <c r="J2882" s="17" t="n">
        <v>1</v>
      </c>
      <c r="K2882" s="17" t="n">
        <v>2</v>
      </c>
      <c r="L2882" s="17" t="n">
        <v>316</v>
      </c>
      <c r="M2882" s="17" t="n">
        <v>346</v>
      </c>
      <c r="N2882" s="17" t="n">
        <v>420</v>
      </c>
      <c r="O2882" s="17" t="n">
        <v>114</v>
      </c>
      <c r="P2882" s="17" t="n">
        <v>0</v>
      </c>
      <c r="Q2882" s="17" t="n">
        <v>0</v>
      </c>
      <c r="R2882" s="17" t="n">
        <v>0</v>
      </c>
      <c r="S2882" s="17" t="n">
        <v>0</v>
      </c>
      <c r="T2882" s="17" t="n">
        <v>0</v>
      </c>
    </row>
    <row r="2883" customFormat="false" ht="15" hidden="false" customHeight="true" outlineLevel="0" collapsed="false">
      <c r="A2883" s="17" t="s">
        <v>1577</v>
      </c>
      <c r="B2883" s="17" t="s">
        <v>156</v>
      </c>
      <c r="C2883" s="17" t="s">
        <v>217</v>
      </c>
      <c r="D2883" s="17" t="s">
        <v>274</v>
      </c>
      <c r="E2883" s="17" t="s">
        <v>243</v>
      </c>
      <c r="F2883" s="17" t="s">
        <v>169</v>
      </c>
      <c r="G2883" s="17" t="n">
        <v>2</v>
      </c>
      <c r="H2883" s="17" t="n">
        <v>2</v>
      </c>
      <c r="I2883" s="17" t="n">
        <v>2</v>
      </c>
      <c r="J2883" s="17" t="n">
        <v>1</v>
      </c>
      <c r="K2883" s="17" t="n">
        <v>2</v>
      </c>
      <c r="L2883" s="17" t="n">
        <v>15</v>
      </c>
      <c r="M2883" s="17" t="n">
        <v>20</v>
      </c>
      <c r="N2883" s="17" t="n">
        <v>57</v>
      </c>
      <c r="O2883" s="17" t="n">
        <v>2</v>
      </c>
      <c r="P2883" s="17" t="n">
        <v>0</v>
      </c>
      <c r="Q2883" s="17" t="n">
        <v>0</v>
      </c>
      <c r="R2883" s="17" t="n">
        <v>0</v>
      </c>
      <c r="S2883" s="17" t="n">
        <v>0</v>
      </c>
      <c r="T2883" s="17" t="n">
        <v>0</v>
      </c>
    </row>
    <row r="2884" customFormat="false" ht="15" hidden="false" customHeight="true" outlineLevel="0" collapsed="false">
      <c r="A2884" s="17" t="s">
        <v>2620</v>
      </c>
      <c r="B2884" s="17" t="s">
        <v>156</v>
      </c>
      <c r="C2884" s="17" t="s">
        <v>134</v>
      </c>
      <c r="D2884" s="17" t="s">
        <v>135</v>
      </c>
      <c r="E2884" s="17" t="s">
        <v>139</v>
      </c>
      <c r="F2884" s="17" t="s">
        <v>7</v>
      </c>
      <c r="G2884" s="17" t="n">
        <v>1</v>
      </c>
      <c r="H2884" s="17" t="n">
        <v>1</v>
      </c>
      <c r="I2884" s="17" t="n">
        <v>1</v>
      </c>
      <c r="J2884" s="17" t="n">
        <v>1</v>
      </c>
      <c r="K2884" s="17" t="n">
        <v>1</v>
      </c>
      <c r="L2884" s="17" t="n">
        <v>5</v>
      </c>
      <c r="M2884" s="17" t="n">
        <v>47</v>
      </c>
      <c r="N2884" s="17" t="n">
        <v>84</v>
      </c>
      <c r="O2884" s="17" t="n">
        <v>4</v>
      </c>
      <c r="P2884" s="17" t="n">
        <v>0</v>
      </c>
      <c r="Q2884" s="17" t="n">
        <v>0</v>
      </c>
      <c r="R2884" s="17" t="n">
        <v>0</v>
      </c>
      <c r="S2884" s="17" t="n">
        <v>0</v>
      </c>
      <c r="T2884" s="17" t="n">
        <v>0</v>
      </c>
    </row>
    <row r="2885" customFormat="false" ht="15" hidden="false" customHeight="true" outlineLevel="0" collapsed="false">
      <c r="A2885" s="17" t="s">
        <v>2620</v>
      </c>
      <c r="B2885" s="17" t="s">
        <v>156</v>
      </c>
      <c r="C2885" s="17" t="s">
        <v>134</v>
      </c>
      <c r="D2885" s="17" t="s">
        <v>135</v>
      </c>
      <c r="E2885" s="17" t="s">
        <v>139</v>
      </c>
      <c r="F2885" s="17" t="s">
        <v>140</v>
      </c>
      <c r="G2885" s="17" t="n">
        <v>1</v>
      </c>
      <c r="H2885" s="17" t="n">
        <v>1</v>
      </c>
      <c r="I2885" s="17" t="n">
        <v>0</v>
      </c>
      <c r="J2885" s="17" t="n">
        <v>0</v>
      </c>
      <c r="K2885" s="17" t="n">
        <v>1</v>
      </c>
      <c r="L2885" s="17" t="n">
        <v>5</v>
      </c>
      <c r="M2885" s="17" t="n">
        <v>2</v>
      </c>
      <c r="N2885" s="17" t="n">
        <v>0</v>
      </c>
      <c r="O2885" s="17" t="n">
        <v>0</v>
      </c>
      <c r="P2885" s="17" t="n">
        <v>0</v>
      </c>
      <c r="Q2885" s="17" t="n">
        <v>0</v>
      </c>
      <c r="R2885" s="17" t="n">
        <v>0</v>
      </c>
      <c r="S2885" s="17" t="n">
        <v>0</v>
      </c>
      <c r="T2885" s="17" t="n">
        <v>0</v>
      </c>
    </row>
    <row r="2886" customFormat="false" ht="15" hidden="false" customHeight="true" outlineLevel="0" collapsed="false">
      <c r="A2886" s="17" t="s">
        <v>2620</v>
      </c>
      <c r="B2886" s="17" t="s">
        <v>156</v>
      </c>
      <c r="C2886" s="17" t="s">
        <v>134</v>
      </c>
      <c r="D2886" s="17" t="s">
        <v>135</v>
      </c>
      <c r="E2886" s="17" t="s">
        <v>139</v>
      </c>
      <c r="F2886" s="17" t="s">
        <v>150</v>
      </c>
      <c r="G2886" s="17" t="n">
        <v>0</v>
      </c>
      <c r="H2886" s="17" t="n">
        <v>1</v>
      </c>
      <c r="I2886" s="17" t="n">
        <v>1</v>
      </c>
      <c r="J2886" s="17" t="n">
        <v>0</v>
      </c>
      <c r="K2886" s="17" t="n">
        <v>1</v>
      </c>
      <c r="L2886" s="17" t="n">
        <v>0</v>
      </c>
      <c r="M2886" s="17" t="n">
        <v>45</v>
      </c>
      <c r="N2886" s="17" t="n">
        <v>61</v>
      </c>
      <c r="O2886" s="17" t="n">
        <v>0</v>
      </c>
      <c r="P2886" s="17" t="n">
        <v>0</v>
      </c>
      <c r="Q2886" s="17" t="n">
        <v>0</v>
      </c>
      <c r="R2886" s="17" t="n">
        <v>0</v>
      </c>
      <c r="S2886" s="17" t="n">
        <v>0</v>
      </c>
      <c r="T2886" s="17" t="n">
        <v>0</v>
      </c>
    </row>
    <row r="2887" customFormat="false" ht="15" hidden="false" customHeight="true" outlineLevel="0" collapsed="false">
      <c r="A2887" s="17" t="s">
        <v>2620</v>
      </c>
      <c r="B2887" s="17" t="s">
        <v>156</v>
      </c>
      <c r="C2887" s="17" t="s">
        <v>134</v>
      </c>
      <c r="D2887" s="17" t="s">
        <v>135</v>
      </c>
      <c r="E2887" s="17" t="s">
        <v>139</v>
      </c>
      <c r="F2887" s="17" t="s">
        <v>158</v>
      </c>
      <c r="G2887" s="17" t="n">
        <v>0</v>
      </c>
      <c r="H2887" s="17" t="n">
        <v>0</v>
      </c>
      <c r="I2887" s="17" t="n">
        <v>1</v>
      </c>
      <c r="J2887" s="17" t="n">
        <v>1</v>
      </c>
      <c r="K2887" s="17" t="n">
        <v>1</v>
      </c>
      <c r="L2887" s="17" t="n">
        <v>0</v>
      </c>
      <c r="M2887" s="17" t="n">
        <v>0</v>
      </c>
      <c r="N2887" s="17" t="n">
        <v>23</v>
      </c>
      <c r="O2887" s="17" t="n">
        <v>4</v>
      </c>
      <c r="P2887" s="17" t="n">
        <v>0</v>
      </c>
      <c r="Q2887" s="17" t="n">
        <v>0</v>
      </c>
      <c r="R2887" s="17" t="n">
        <v>0</v>
      </c>
      <c r="S2887" s="17" t="n">
        <v>0</v>
      </c>
      <c r="T2887" s="17" t="n">
        <v>0</v>
      </c>
    </row>
    <row r="2888" customFormat="false" ht="15" hidden="false" customHeight="true" outlineLevel="0" collapsed="false">
      <c r="A2888" s="17" t="s">
        <v>2620</v>
      </c>
      <c r="B2888" s="17" t="s">
        <v>156</v>
      </c>
      <c r="C2888" s="17" t="s">
        <v>217</v>
      </c>
      <c r="D2888" s="17" t="s">
        <v>235</v>
      </c>
      <c r="E2888" s="17" t="s">
        <v>243</v>
      </c>
      <c r="F2888" s="17" t="s">
        <v>7</v>
      </c>
      <c r="G2888" s="17" t="n">
        <v>1</v>
      </c>
      <c r="H2888" s="17" t="n">
        <v>1</v>
      </c>
      <c r="I2888" s="17" t="n">
        <v>1</v>
      </c>
      <c r="J2888" s="17" t="n">
        <v>0</v>
      </c>
      <c r="K2888" s="17" t="n">
        <v>1</v>
      </c>
      <c r="L2888" s="17" t="n">
        <v>616</v>
      </c>
      <c r="M2888" s="17" t="n">
        <v>167</v>
      </c>
      <c r="N2888" s="17" t="n">
        <v>121</v>
      </c>
      <c r="O2888" s="17" t="n">
        <v>0</v>
      </c>
      <c r="P2888" s="17" t="n">
        <v>0</v>
      </c>
      <c r="Q2888" s="17" t="n">
        <v>0</v>
      </c>
      <c r="R2888" s="17" t="n">
        <v>0</v>
      </c>
      <c r="S2888" s="17" t="n">
        <v>0</v>
      </c>
      <c r="T2888" s="17" t="n">
        <v>0</v>
      </c>
    </row>
    <row r="2889" customFormat="false" ht="15" hidden="false" customHeight="true" outlineLevel="0" collapsed="false">
      <c r="A2889" s="17" t="s">
        <v>2620</v>
      </c>
      <c r="B2889" s="17" t="s">
        <v>156</v>
      </c>
      <c r="C2889" s="17" t="s">
        <v>217</v>
      </c>
      <c r="D2889" s="17" t="s">
        <v>235</v>
      </c>
      <c r="E2889" s="17" t="s">
        <v>243</v>
      </c>
      <c r="F2889" s="17" t="s">
        <v>140</v>
      </c>
      <c r="G2889" s="17" t="n">
        <v>1</v>
      </c>
      <c r="H2889" s="17" t="n">
        <v>1</v>
      </c>
      <c r="I2889" s="17" t="n">
        <v>1</v>
      </c>
      <c r="J2889" s="17" t="n">
        <v>0</v>
      </c>
      <c r="K2889" s="17" t="n">
        <v>1</v>
      </c>
      <c r="L2889" s="17" t="n">
        <v>368</v>
      </c>
      <c r="M2889" s="17" t="n">
        <v>59</v>
      </c>
      <c r="N2889" s="17" t="n">
        <v>26</v>
      </c>
      <c r="O2889" s="17" t="n">
        <v>0</v>
      </c>
      <c r="P2889" s="17" t="n">
        <v>0</v>
      </c>
      <c r="Q2889" s="17" t="n">
        <v>0</v>
      </c>
      <c r="R2889" s="17" t="n">
        <v>0</v>
      </c>
      <c r="S2889" s="17" t="n">
        <v>0</v>
      </c>
      <c r="T2889" s="17" t="n">
        <v>0</v>
      </c>
    </row>
    <row r="2890" customFormat="false" ht="15" hidden="false" customHeight="true" outlineLevel="0" collapsed="false">
      <c r="A2890" s="17" t="s">
        <v>2620</v>
      </c>
      <c r="B2890" s="17" t="s">
        <v>156</v>
      </c>
      <c r="C2890" s="17" t="s">
        <v>217</v>
      </c>
      <c r="D2890" s="17" t="s">
        <v>235</v>
      </c>
      <c r="E2890" s="17" t="s">
        <v>243</v>
      </c>
      <c r="F2890" s="17" t="s">
        <v>144</v>
      </c>
      <c r="G2890" s="17" t="n">
        <v>1</v>
      </c>
      <c r="H2890" s="17" t="n">
        <v>0</v>
      </c>
      <c r="I2890" s="17" t="n">
        <v>1</v>
      </c>
      <c r="J2890" s="17" t="n">
        <v>0</v>
      </c>
      <c r="K2890" s="17" t="n">
        <v>1</v>
      </c>
      <c r="L2890" s="17" t="n">
        <v>213</v>
      </c>
      <c r="M2890" s="17" t="n">
        <v>0</v>
      </c>
      <c r="N2890" s="17" t="n">
        <v>3</v>
      </c>
      <c r="O2890" s="17" t="n">
        <v>0</v>
      </c>
      <c r="P2890" s="17" t="n">
        <v>0</v>
      </c>
      <c r="Q2890" s="17" t="n">
        <v>0</v>
      </c>
      <c r="R2890" s="17" t="n">
        <v>0</v>
      </c>
      <c r="S2890" s="17" t="n">
        <v>0</v>
      </c>
      <c r="T2890" s="17" t="n">
        <v>0</v>
      </c>
    </row>
    <row r="2891" customFormat="false" ht="15" hidden="false" customHeight="true" outlineLevel="0" collapsed="false">
      <c r="A2891" s="17" t="s">
        <v>2620</v>
      </c>
      <c r="B2891" s="17" t="s">
        <v>156</v>
      </c>
      <c r="C2891" s="17" t="s">
        <v>217</v>
      </c>
      <c r="D2891" s="17" t="s">
        <v>235</v>
      </c>
      <c r="E2891" s="17" t="s">
        <v>243</v>
      </c>
      <c r="F2891" s="17" t="s">
        <v>150</v>
      </c>
      <c r="G2891" s="17" t="n">
        <v>1</v>
      </c>
      <c r="H2891" s="17" t="n">
        <v>1</v>
      </c>
      <c r="I2891" s="17" t="n">
        <v>1</v>
      </c>
      <c r="J2891" s="17" t="n">
        <v>0</v>
      </c>
      <c r="K2891" s="17" t="n">
        <v>1</v>
      </c>
      <c r="L2891" s="17" t="n">
        <v>24</v>
      </c>
      <c r="M2891" s="17" t="n">
        <v>107</v>
      </c>
      <c r="N2891" s="17" t="n">
        <v>46</v>
      </c>
      <c r="O2891" s="17" t="n">
        <v>0</v>
      </c>
      <c r="P2891" s="17" t="n">
        <v>0</v>
      </c>
      <c r="Q2891" s="17" t="n">
        <v>0</v>
      </c>
      <c r="R2891" s="17" t="n">
        <v>0</v>
      </c>
      <c r="S2891" s="17" t="n">
        <v>0</v>
      </c>
      <c r="T2891" s="17" t="n">
        <v>0</v>
      </c>
    </row>
    <row r="2892" customFormat="false" ht="15" hidden="false" customHeight="true" outlineLevel="0" collapsed="false">
      <c r="A2892" s="17" t="s">
        <v>2620</v>
      </c>
      <c r="B2892" s="17" t="s">
        <v>156</v>
      </c>
      <c r="C2892" s="17" t="s">
        <v>217</v>
      </c>
      <c r="D2892" s="17" t="s">
        <v>235</v>
      </c>
      <c r="E2892" s="17" t="s">
        <v>243</v>
      </c>
      <c r="F2892" s="17" t="s">
        <v>166</v>
      </c>
      <c r="G2892" s="17" t="n">
        <v>1</v>
      </c>
      <c r="H2892" s="17" t="n">
        <v>0</v>
      </c>
      <c r="I2892" s="17" t="n">
        <v>1</v>
      </c>
      <c r="J2892" s="17" t="n">
        <v>0</v>
      </c>
      <c r="K2892" s="17" t="n">
        <v>1</v>
      </c>
      <c r="L2892" s="17" t="n">
        <v>1</v>
      </c>
      <c r="M2892" s="17" t="n">
        <v>0</v>
      </c>
      <c r="N2892" s="17" t="n">
        <v>46</v>
      </c>
      <c r="O2892" s="17" t="n">
        <v>0</v>
      </c>
      <c r="P2892" s="17" t="n">
        <v>0</v>
      </c>
      <c r="Q2892" s="17" t="n">
        <v>0</v>
      </c>
      <c r="R2892" s="17" t="n">
        <v>0</v>
      </c>
      <c r="S2892" s="17" t="n">
        <v>0</v>
      </c>
      <c r="T2892" s="17" t="n">
        <v>0</v>
      </c>
    </row>
    <row r="2893" customFormat="false" ht="15" hidden="false" customHeight="true" outlineLevel="0" collapsed="false">
      <c r="A2893" s="17" t="s">
        <v>2620</v>
      </c>
      <c r="B2893" s="17" t="s">
        <v>156</v>
      </c>
      <c r="C2893" s="17" t="s">
        <v>217</v>
      </c>
      <c r="D2893" s="17" t="s">
        <v>235</v>
      </c>
      <c r="E2893" s="17" t="s">
        <v>243</v>
      </c>
      <c r="F2893" s="17" t="s">
        <v>158</v>
      </c>
      <c r="G2893" s="17" t="n">
        <v>1</v>
      </c>
      <c r="H2893" s="17" t="n">
        <v>1</v>
      </c>
      <c r="I2893" s="17" t="n">
        <v>0</v>
      </c>
      <c r="J2893" s="17" t="n">
        <v>0</v>
      </c>
      <c r="K2893" s="17" t="n">
        <v>1</v>
      </c>
      <c r="L2893" s="17" t="n">
        <v>10</v>
      </c>
      <c r="M2893" s="17" t="n">
        <v>1</v>
      </c>
      <c r="N2893" s="17" t="n">
        <v>0</v>
      </c>
      <c r="O2893" s="17" t="n">
        <v>0</v>
      </c>
      <c r="P2893" s="17" t="n">
        <v>0</v>
      </c>
      <c r="Q2893" s="17" t="n">
        <v>0</v>
      </c>
      <c r="R2893" s="17" t="n">
        <v>0</v>
      </c>
      <c r="S2893" s="17" t="n">
        <v>0</v>
      </c>
      <c r="T2893" s="17" t="n">
        <v>0</v>
      </c>
    </row>
    <row r="2894" customFormat="false" ht="15" hidden="false" customHeight="true" outlineLevel="0" collapsed="false">
      <c r="A2894" s="17" t="s">
        <v>2620</v>
      </c>
      <c r="B2894" s="17" t="s">
        <v>156</v>
      </c>
      <c r="C2894" s="17" t="s">
        <v>217</v>
      </c>
      <c r="D2894" s="17" t="s">
        <v>235</v>
      </c>
      <c r="E2894" s="17" t="s">
        <v>139</v>
      </c>
      <c r="F2894" s="17" t="s">
        <v>7</v>
      </c>
      <c r="G2894" s="17" t="n">
        <v>5</v>
      </c>
      <c r="H2894" s="17" t="n">
        <v>3</v>
      </c>
      <c r="I2894" s="17" t="n">
        <v>2</v>
      </c>
      <c r="J2894" s="17" t="n">
        <v>1</v>
      </c>
      <c r="K2894" s="17" t="n">
        <v>5</v>
      </c>
      <c r="L2894" s="17" t="n">
        <v>147</v>
      </c>
      <c r="M2894" s="17" t="n">
        <v>18</v>
      </c>
      <c r="N2894" s="17" t="n">
        <v>14</v>
      </c>
      <c r="O2894" s="17" t="n">
        <v>22</v>
      </c>
      <c r="P2894" s="17" t="n">
        <v>0</v>
      </c>
      <c r="Q2894" s="17" t="n">
        <v>0</v>
      </c>
      <c r="R2894" s="17" t="n">
        <v>0</v>
      </c>
      <c r="S2894" s="17" t="n">
        <v>0</v>
      </c>
      <c r="T2894" s="17" t="n">
        <v>0</v>
      </c>
    </row>
    <row r="2895" customFormat="false" ht="15" hidden="false" customHeight="true" outlineLevel="0" collapsed="false">
      <c r="A2895" s="17" t="s">
        <v>2620</v>
      </c>
      <c r="B2895" s="17" t="s">
        <v>156</v>
      </c>
      <c r="C2895" s="17" t="s">
        <v>217</v>
      </c>
      <c r="D2895" s="17" t="s">
        <v>235</v>
      </c>
      <c r="E2895" s="17" t="s">
        <v>139</v>
      </c>
      <c r="F2895" s="17" t="s">
        <v>140</v>
      </c>
      <c r="G2895" s="17" t="n">
        <v>3</v>
      </c>
      <c r="H2895" s="17" t="n">
        <v>1</v>
      </c>
      <c r="I2895" s="17" t="n">
        <v>2</v>
      </c>
      <c r="J2895" s="17" t="n">
        <v>1</v>
      </c>
      <c r="K2895" s="17" t="n">
        <v>3</v>
      </c>
      <c r="L2895" s="17" t="n">
        <v>12</v>
      </c>
      <c r="M2895" s="17" t="n">
        <v>1</v>
      </c>
      <c r="N2895" s="17" t="n">
        <v>10</v>
      </c>
      <c r="O2895" s="17" t="n">
        <v>16</v>
      </c>
      <c r="P2895" s="17" t="n">
        <v>0</v>
      </c>
      <c r="Q2895" s="17" t="n">
        <v>0</v>
      </c>
      <c r="R2895" s="17" t="n">
        <v>0</v>
      </c>
      <c r="S2895" s="17" t="n">
        <v>0</v>
      </c>
      <c r="T2895" s="17" t="n">
        <v>0</v>
      </c>
    </row>
    <row r="2896" customFormat="false" ht="15" hidden="false" customHeight="true" outlineLevel="0" collapsed="false">
      <c r="A2896" s="17" t="s">
        <v>2620</v>
      </c>
      <c r="B2896" s="17" t="s">
        <v>156</v>
      </c>
      <c r="C2896" s="17" t="s">
        <v>217</v>
      </c>
      <c r="D2896" s="17" t="s">
        <v>235</v>
      </c>
      <c r="E2896" s="17" t="s">
        <v>139</v>
      </c>
      <c r="F2896" s="17" t="s">
        <v>144</v>
      </c>
      <c r="G2896" s="17" t="n">
        <v>1</v>
      </c>
      <c r="H2896" s="17" t="n">
        <v>1</v>
      </c>
      <c r="I2896" s="17" t="n">
        <v>0</v>
      </c>
      <c r="J2896" s="17" t="n">
        <v>0</v>
      </c>
      <c r="K2896" s="17" t="n">
        <v>1</v>
      </c>
      <c r="L2896" s="17" t="n">
        <v>2</v>
      </c>
      <c r="M2896" s="17" t="n">
        <v>1</v>
      </c>
      <c r="N2896" s="17" t="n">
        <v>0</v>
      </c>
      <c r="O2896" s="17" t="n">
        <v>0</v>
      </c>
      <c r="P2896" s="17" t="n">
        <v>0</v>
      </c>
      <c r="Q2896" s="17" t="n">
        <v>0</v>
      </c>
      <c r="R2896" s="17" t="n">
        <v>0</v>
      </c>
      <c r="S2896" s="17" t="n">
        <v>0</v>
      </c>
      <c r="T2896" s="17" t="n">
        <v>0</v>
      </c>
    </row>
    <row r="2897" customFormat="false" ht="15" hidden="false" customHeight="true" outlineLevel="0" collapsed="false">
      <c r="A2897" s="17" t="s">
        <v>2620</v>
      </c>
      <c r="B2897" s="17" t="s">
        <v>156</v>
      </c>
      <c r="C2897" s="17" t="s">
        <v>217</v>
      </c>
      <c r="D2897" s="17" t="s">
        <v>235</v>
      </c>
      <c r="E2897" s="17" t="s">
        <v>139</v>
      </c>
      <c r="F2897" s="17" t="s">
        <v>150</v>
      </c>
      <c r="G2897" s="17" t="n">
        <v>4</v>
      </c>
      <c r="H2897" s="17" t="n">
        <v>3</v>
      </c>
      <c r="I2897" s="17" t="n">
        <v>1</v>
      </c>
      <c r="J2897" s="17" t="n">
        <v>0</v>
      </c>
      <c r="K2897" s="17" t="n">
        <v>4</v>
      </c>
      <c r="L2897" s="17" t="n">
        <v>112</v>
      </c>
      <c r="M2897" s="17" t="n">
        <v>14</v>
      </c>
      <c r="N2897" s="17" t="n">
        <v>2</v>
      </c>
      <c r="O2897" s="17" t="n">
        <v>0</v>
      </c>
      <c r="P2897" s="17" t="n">
        <v>0</v>
      </c>
      <c r="Q2897" s="17" t="n">
        <v>0</v>
      </c>
      <c r="R2897" s="17" t="n">
        <v>0</v>
      </c>
      <c r="S2897" s="17" t="n">
        <v>0</v>
      </c>
      <c r="T2897" s="17" t="n">
        <v>0</v>
      </c>
    </row>
    <row r="2898" customFormat="false" ht="15" hidden="false" customHeight="true" outlineLevel="0" collapsed="false">
      <c r="A2898" s="17" t="s">
        <v>2620</v>
      </c>
      <c r="B2898" s="17" t="s">
        <v>156</v>
      </c>
      <c r="C2898" s="17" t="s">
        <v>217</v>
      </c>
      <c r="D2898" s="17" t="s">
        <v>235</v>
      </c>
      <c r="E2898" s="17" t="s">
        <v>139</v>
      </c>
      <c r="F2898" s="17" t="s">
        <v>158</v>
      </c>
      <c r="G2898" s="17" t="n">
        <v>4</v>
      </c>
      <c r="H2898" s="17" t="n">
        <v>1</v>
      </c>
      <c r="I2898" s="17" t="n">
        <v>1</v>
      </c>
      <c r="J2898" s="17" t="n">
        <v>1</v>
      </c>
      <c r="K2898" s="17" t="n">
        <v>5</v>
      </c>
      <c r="L2898" s="17" t="n">
        <v>21</v>
      </c>
      <c r="M2898" s="17" t="n">
        <v>1</v>
      </c>
      <c r="N2898" s="17" t="n">
        <v>2</v>
      </c>
      <c r="O2898" s="17" t="n">
        <v>6</v>
      </c>
      <c r="P2898" s="17" t="n">
        <v>0</v>
      </c>
      <c r="Q2898" s="17" t="n">
        <v>0</v>
      </c>
      <c r="R2898" s="17" t="n">
        <v>0</v>
      </c>
      <c r="S2898" s="17" t="n">
        <v>0</v>
      </c>
      <c r="T2898" s="17" t="n">
        <v>0</v>
      </c>
    </row>
    <row r="2899" customFormat="false" ht="15" hidden="false" customHeight="true" outlineLevel="0" collapsed="false">
      <c r="A2899" s="17" t="s">
        <v>2620</v>
      </c>
      <c r="B2899" s="17" t="s">
        <v>156</v>
      </c>
      <c r="C2899" s="17" t="s">
        <v>217</v>
      </c>
      <c r="D2899" s="17" t="s">
        <v>235</v>
      </c>
      <c r="E2899" s="17" t="s">
        <v>139</v>
      </c>
      <c r="F2899" s="17" t="s">
        <v>169</v>
      </c>
      <c r="G2899" s="17" t="n">
        <v>0</v>
      </c>
      <c r="H2899" s="17" t="n">
        <v>1</v>
      </c>
      <c r="I2899" s="17" t="n">
        <v>0</v>
      </c>
      <c r="J2899" s="17" t="n">
        <v>0</v>
      </c>
      <c r="K2899" s="17" t="n">
        <v>1</v>
      </c>
      <c r="L2899" s="17" t="n">
        <v>0</v>
      </c>
      <c r="M2899" s="17" t="n">
        <v>1</v>
      </c>
      <c r="N2899" s="17" t="n">
        <v>0</v>
      </c>
      <c r="O2899" s="17" t="n">
        <v>0</v>
      </c>
      <c r="P2899" s="17" t="n">
        <v>0</v>
      </c>
      <c r="Q2899" s="17" t="n">
        <v>0</v>
      </c>
      <c r="R2899" s="17" t="n">
        <v>0</v>
      </c>
      <c r="S2899" s="17" t="n">
        <v>0</v>
      </c>
      <c r="T2899" s="17" t="n">
        <v>0</v>
      </c>
    </row>
    <row r="2900" customFormat="false" ht="15" hidden="false" customHeight="true" outlineLevel="0" collapsed="false">
      <c r="A2900" s="17" t="s">
        <v>2620</v>
      </c>
      <c r="B2900" s="17" t="s">
        <v>156</v>
      </c>
      <c r="C2900" s="17" t="s">
        <v>217</v>
      </c>
      <c r="D2900" s="17" t="s">
        <v>274</v>
      </c>
      <c r="E2900" s="17" t="s">
        <v>243</v>
      </c>
      <c r="F2900" s="17" t="s">
        <v>7</v>
      </c>
      <c r="G2900" s="17" t="n">
        <v>1</v>
      </c>
      <c r="H2900" s="17" t="n">
        <v>1</v>
      </c>
      <c r="I2900" s="17" t="n">
        <v>1</v>
      </c>
      <c r="J2900" s="17" t="n">
        <v>1</v>
      </c>
      <c r="K2900" s="17" t="n">
        <v>1</v>
      </c>
      <c r="L2900" s="17" t="n">
        <v>221</v>
      </c>
      <c r="M2900" s="17" t="n">
        <v>209</v>
      </c>
      <c r="N2900" s="17" t="n">
        <v>407</v>
      </c>
      <c r="O2900" s="17" t="n">
        <v>36</v>
      </c>
      <c r="P2900" s="17" t="n">
        <v>0</v>
      </c>
      <c r="Q2900" s="17" t="n">
        <v>0</v>
      </c>
      <c r="R2900" s="17" t="n">
        <v>0</v>
      </c>
      <c r="S2900" s="17" t="n">
        <v>0</v>
      </c>
      <c r="T2900" s="17" t="n">
        <v>0</v>
      </c>
    </row>
    <row r="2901" customFormat="false" ht="15" hidden="false" customHeight="true" outlineLevel="0" collapsed="false">
      <c r="A2901" s="17" t="s">
        <v>2620</v>
      </c>
      <c r="B2901" s="17" t="s">
        <v>156</v>
      </c>
      <c r="C2901" s="17" t="s">
        <v>217</v>
      </c>
      <c r="D2901" s="17" t="s">
        <v>274</v>
      </c>
      <c r="E2901" s="17" t="s">
        <v>243</v>
      </c>
      <c r="F2901" s="17" t="s">
        <v>140</v>
      </c>
      <c r="G2901" s="17" t="n">
        <v>1</v>
      </c>
      <c r="H2901" s="17" t="n">
        <v>1</v>
      </c>
      <c r="I2901" s="17" t="n">
        <v>1</v>
      </c>
      <c r="J2901" s="17" t="n">
        <v>1</v>
      </c>
      <c r="K2901" s="17" t="n">
        <v>1</v>
      </c>
      <c r="L2901" s="17" t="n">
        <v>23</v>
      </c>
      <c r="M2901" s="17" t="n">
        <v>1</v>
      </c>
      <c r="N2901" s="17" t="n">
        <v>1</v>
      </c>
      <c r="O2901" s="17" t="n">
        <v>0</v>
      </c>
      <c r="P2901" s="17" t="n">
        <v>0</v>
      </c>
      <c r="Q2901" s="17" t="n">
        <v>0</v>
      </c>
      <c r="R2901" s="17" t="n">
        <v>0</v>
      </c>
      <c r="S2901" s="17" t="n">
        <v>0</v>
      </c>
      <c r="T2901" s="17" t="n">
        <v>0</v>
      </c>
    </row>
    <row r="2902" customFormat="false" ht="15" hidden="false" customHeight="true" outlineLevel="0" collapsed="false">
      <c r="A2902" s="17" t="s">
        <v>2620</v>
      </c>
      <c r="B2902" s="17" t="s">
        <v>156</v>
      </c>
      <c r="C2902" s="17" t="s">
        <v>217</v>
      </c>
      <c r="D2902" s="17" t="s">
        <v>274</v>
      </c>
      <c r="E2902" s="17" t="s">
        <v>243</v>
      </c>
      <c r="F2902" s="17" t="s">
        <v>144</v>
      </c>
      <c r="G2902" s="17" t="n">
        <v>1</v>
      </c>
      <c r="H2902" s="17" t="n">
        <v>0</v>
      </c>
      <c r="I2902" s="17" t="n">
        <v>0</v>
      </c>
      <c r="J2902" s="17" t="n">
        <v>0</v>
      </c>
      <c r="K2902" s="17" t="n">
        <v>1</v>
      </c>
      <c r="L2902" s="17" t="n">
        <v>1</v>
      </c>
      <c r="M2902" s="17" t="n">
        <v>0</v>
      </c>
      <c r="N2902" s="17" t="n">
        <v>0</v>
      </c>
      <c r="O2902" s="17" t="n">
        <v>0</v>
      </c>
      <c r="P2902" s="17" t="n">
        <v>0</v>
      </c>
      <c r="Q2902" s="17" t="n">
        <v>0</v>
      </c>
      <c r="R2902" s="17" t="n">
        <v>0</v>
      </c>
      <c r="S2902" s="17" t="n">
        <v>0</v>
      </c>
      <c r="T2902" s="17" t="n">
        <v>0</v>
      </c>
    </row>
    <row r="2903" customFormat="false" ht="15" hidden="false" customHeight="true" outlineLevel="0" collapsed="false">
      <c r="A2903" s="17" t="s">
        <v>2620</v>
      </c>
      <c r="B2903" s="17" t="s">
        <v>156</v>
      </c>
      <c r="C2903" s="17" t="s">
        <v>217</v>
      </c>
      <c r="D2903" s="17" t="s">
        <v>274</v>
      </c>
      <c r="E2903" s="17" t="s">
        <v>243</v>
      </c>
      <c r="F2903" s="17" t="s">
        <v>150</v>
      </c>
      <c r="G2903" s="17" t="n">
        <v>1</v>
      </c>
      <c r="H2903" s="17" t="n">
        <v>1</v>
      </c>
      <c r="I2903" s="17" t="n">
        <v>1</v>
      </c>
      <c r="J2903" s="17" t="n">
        <v>1</v>
      </c>
      <c r="K2903" s="17" t="n">
        <v>1</v>
      </c>
      <c r="L2903" s="17" t="n">
        <v>175</v>
      </c>
      <c r="M2903" s="17" t="n">
        <v>139</v>
      </c>
      <c r="N2903" s="17" t="n">
        <v>105</v>
      </c>
      <c r="O2903" s="17" t="n">
        <v>30</v>
      </c>
      <c r="P2903" s="17" t="n">
        <v>0</v>
      </c>
      <c r="Q2903" s="17" t="n">
        <v>0</v>
      </c>
      <c r="R2903" s="17" t="n">
        <v>0</v>
      </c>
      <c r="S2903" s="17" t="n">
        <v>0</v>
      </c>
      <c r="T2903" s="17" t="n">
        <v>0</v>
      </c>
    </row>
    <row r="2904" customFormat="false" ht="15" hidden="false" customHeight="true" outlineLevel="0" collapsed="false">
      <c r="A2904" s="17" t="s">
        <v>2620</v>
      </c>
      <c r="B2904" s="17" t="s">
        <v>156</v>
      </c>
      <c r="C2904" s="17" t="s">
        <v>217</v>
      </c>
      <c r="D2904" s="17" t="s">
        <v>274</v>
      </c>
      <c r="E2904" s="17" t="s">
        <v>243</v>
      </c>
      <c r="F2904" s="17" t="s">
        <v>166</v>
      </c>
      <c r="G2904" s="17" t="n">
        <v>0</v>
      </c>
      <c r="H2904" s="17" t="n">
        <v>0</v>
      </c>
      <c r="I2904" s="17" t="n">
        <v>1</v>
      </c>
      <c r="J2904" s="17" t="n">
        <v>0</v>
      </c>
      <c r="K2904" s="17" t="n">
        <v>1</v>
      </c>
      <c r="L2904" s="17" t="n">
        <v>0</v>
      </c>
      <c r="M2904" s="17" t="n">
        <v>0</v>
      </c>
      <c r="N2904" s="17" t="n">
        <v>71</v>
      </c>
      <c r="O2904" s="17" t="n">
        <v>0</v>
      </c>
      <c r="P2904" s="17" t="n">
        <v>0</v>
      </c>
      <c r="Q2904" s="17" t="n">
        <v>0</v>
      </c>
      <c r="R2904" s="17" t="n">
        <v>0</v>
      </c>
      <c r="S2904" s="17" t="n">
        <v>0</v>
      </c>
      <c r="T2904" s="17" t="n">
        <v>0</v>
      </c>
    </row>
    <row r="2905" customFormat="false" ht="15" hidden="false" customHeight="true" outlineLevel="0" collapsed="false">
      <c r="A2905" s="17" t="s">
        <v>2620</v>
      </c>
      <c r="B2905" s="17" t="s">
        <v>156</v>
      </c>
      <c r="C2905" s="17" t="s">
        <v>217</v>
      </c>
      <c r="D2905" s="17" t="s">
        <v>274</v>
      </c>
      <c r="E2905" s="17" t="s">
        <v>243</v>
      </c>
      <c r="F2905" s="17" t="s">
        <v>158</v>
      </c>
      <c r="G2905" s="17" t="n">
        <v>1</v>
      </c>
      <c r="H2905" s="17" t="n">
        <v>1</v>
      </c>
      <c r="I2905" s="17" t="n">
        <v>1</v>
      </c>
      <c r="J2905" s="17" t="n">
        <v>1</v>
      </c>
      <c r="K2905" s="17" t="n">
        <v>1</v>
      </c>
      <c r="L2905" s="17" t="n">
        <v>17</v>
      </c>
      <c r="M2905" s="17" t="n">
        <v>23</v>
      </c>
      <c r="N2905" s="17" t="n">
        <v>216</v>
      </c>
      <c r="O2905" s="17" t="n">
        <v>6</v>
      </c>
      <c r="P2905" s="17" t="n">
        <v>0</v>
      </c>
      <c r="Q2905" s="17" t="n">
        <v>0</v>
      </c>
      <c r="R2905" s="17" t="n">
        <v>0</v>
      </c>
      <c r="S2905" s="17" t="n">
        <v>0</v>
      </c>
      <c r="T2905" s="17" t="n">
        <v>0</v>
      </c>
    </row>
    <row r="2906" customFormat="false" ht="15" hidden="false" customHeight="true" outlineLevel="0" collapsed="false">
      <c r="A2906" s="17" t="s">
        <v>2620</v>
      </c>
      <c r="B2906" s="17" t="s">
        <v>156</v>
      </c>
      <c r="C2906" s="17" t="s">
        <v>217</v>
      </c>
      <c r="D2906" s="17" t="s">
        <v>274</v>
      </c>
      <c r="E2906" s="17" t="s">
        <v>243</v>
      </c>
      <c r="F2906" s="17" t="s">
        <v>169</v>
      </c>
      <c r="G2906" s="17" t="n">
        <v>1</v>
      </c>
      <c r="H2906" s="17" t="n">
        <v>1</v>
      </c>
      <c r="I2906" s="17" t="n">
        <v>1</v>
      </c>
      <c r="J2906" s="17" t="n">
        <v>0</v>
      </c>
      <c r="K2906" s="17" t="n">
        <v>1</v>
      </c>
      <c r="L2906" s="17" t="n">
        <v>5</v>
      </c>
      <c r="M2906" s="17" t="n">
        <v>46</v>
      </c>
      <c r="N2906" s="17" t="n">
        <v>14</v>
      </c>
      <c r="O2906" s="17" t="n">
        <v>0</v>
      </c>
      <c r="P2906" s="17" t="n">
        <v>0</v>
      </c>
      <c r="Q2906" s="17" t="n">
        <v>0</v>
      </c>
      <c r="R2906" s="17" t="n">
        <v>0</v>
      </c>
      <c r="S2906" s="17" t="n">
        <v>0</v>
      </c>
      <c r="T2906" s="17" t="n">
        <v>0</v>
      </c>
    </row>
    <row r="2907" customFormat="false" ht="15" hidden="false" customHeight="true" outlineLevel="0" collapsed="false">
      <c r="A2907" s="17" t="s">
        <v>2620</v>
      </c>
      <c r="B2907" s="17" t="s">
        <v>156</v>
      </c>
      <c r="C2907" s="17" t="s">
        <v>217</v>
      </c>
      <c r="D2907" s="17" t="s">
        <v>874</v>
      </c>
      <c r="E2907" s="17" t="s">
        <v>139</v>
      </c>
      <c r="F2907" s="17" t="s">
        <v>7</v>
      </c>
      <c r="G2907" s="17" t="n">
        <v>1</v>
      </c>
      <c r="H2907" s="17" t="n">
        <v>1</v>
      </c>
      <c r="I2907" s="17" t="n">
        <v>1</v>
      </c>
      <c r="J2907" s="17" t="n">
        <v>1</v>
      </c>
      <c r="K2907" s="17" t="n">
        <v>1</v>
      </c>
      <c r="L2907" s="17" t="n">
        <v>18</v>
      </c>
      <c r="M2907" s="17" t="n">
        <v>23</v>
      </c>
      <c r="N2907" s="17" t="n">
        <v>40</v>
      </c>
      <c r="O2907" s="17" t="n">
        <v>4</v>
      </c>
      <c r="P2907" s="17" t="n">
        <v>0</v>
      </c>
      <c r="Q2907" s="17" t="n">
        <v>0</v>
      </c>
      <c r="R2907" s="17" t="n">
        <v>0</v>
      </c>
      <c r="S2907" s="17" t="n">
        <v>0</v>
      </c>
      <c r="T2907" s="17" t="n">
        <v>0</v>
      </c>
    </row>
    <row r="2908" customFormat="false" ht="15" hidden="false" customHeight="true" outlineLevel="0" collapsed="false">
      <c r="A2908" s="17" t="s">
        <v>2620</v>
      </c>
      <c r="B2908" s="17" t="s">
        <v>156</v>
      </c>
      <c r="C2908" s="17" t="s">
        <v>217</v>
      </c>
      <c r="D2908" s="17" t="s">
        <v>874</v>
      </c>
      <c r="E2908" s="17" t="s">
        <v>139</v>
      </c>
      <c r="F2908" s="17" t="s">
        <v>140</v>
      </c>
      <c r="G2908" s="17" t="n">
        <v>1</v>
      </c>
      <c r="H2908" s="17" t="n">
        <v>0</v>
      </c>
      <c r="I2908" s="17" t="n">
        <v>1</v>
      </c>
      <c r="J2908" s="17" t="n">
        <v>0</v>
      </c>
      <c r="K2908" s="17" t="n">
        <v>1</v>
      </c>
      <c r="L2908" s="17" t="n">
        <v>8</v>
      </c>
      <c r="M2908" s="17" t="n">
        <v>0</v>
      </c>
      <c r="N2908" s="17" t="n">
        <v>2</v>
      </c>
      <c r="O2908" s="17" t="n">
        <v>0</v>
      </c>
      <c r="P2908" s="17" t="n">
        <v>0</v>
      </c>
      <c r="Q2908" s="17" t="n">
        <v>0</v>
      </c>
      <c r="R2908" s="17" t="n">
        <v>0</v>
      </c>
      <c r="S2908" s="17" t="n">
        <v>0</v>
      </c>
      <c r="T2908" s="17" t="n">
        <v>0</v>
      </c>
    </row>
    <row r="2909" customFormat="false" ht="15" hidden="false" customHeight="true" outlineLevel="0" collapsed="false">
      <c r="A2909" s="17" t="s">
        <v>2620</v>
      </c>
      <c r="B2909" s="17" t="s">
        <v>156</v>
      </c>
      <c r="C2909" s="17" t="s">
        <v>217</v>
      </c>
      <c r="D2909" s="17" t="s">
        <v>874</v>
      </c>
      <c r="E2909" s="17" t="s">
        <v>139</v>
      </c>
      <c r="F2909" s="17" t="s">
        <v>144</v>
      </c>
      <c r="G2909" s="17" t="n">
        <v>0</v>
      </c>
      <c r="H2909" s="17" t="n">
        <v>1</v>
      </c>
      <c r="I2909" s="17" t="n">
        <v>0</v>
      </c>
      <c r="J2909" s="17" t="n">
        <v>0</v>
      </c>
      <c r="K2909" s="17" t="n">
        <v>1</v>
      </c>
      <c r="L2909" s="17" t="n">
        <v>0</v>
      </c>
      <c r="M2909" s="17" t="n">
        <v>2</v>
      </c>
      <c r="N2909" s="17" t="n">
        <v>0</v>
      </c>
      <c r="O2909" s="17" t="n">
        <v>0</v>
      </c>
      <c r="P2909" s="17" t="n">
        <v>0</v>
      </c>
      <c r="Q2909" s="17" t="n">
        <v>0</v>
      </c>
      <c r="R2909" s="17" t="n">
        <v>0</v>
      </c>
      <c r="S2909" s="17" t="n">
        <v>0</v>
      </c>
      <c r="T2909" s="17" t="n">
        <v>0</v>
      </c>
    </row>
    <row r="2910" customFormat="false" ht="15" hidden="false" customHeight="true" outlineLevel="0" collapsed="false">
      <c r="A2910" s="17" t="s">
        <v>2620</v>
      </c>
      <c r="B2910" s="17" t="s">
        <v>156</v>
      </c>
      <c r="C2910" s="17" t="s">
        <v>217</v>
      </c>
      <c r="D2910" s="17" t="s">
        <v>874</v>
      </c>
      <c r="E2910" s="17" t="s">
        <v>139</v>
      </c>
      <c r="F2910" s="17" t="s">
        <v>150</v>
      </c>
      <c r="G2910" s="17" t="n">
        <v>1</v>
      </c>
      <c r="H2910" s="17" t="n">
        <v>1</v>
      </c>
      <c r="I2910" s="17" t="n">
        <v>1</v>
      </c>
      <c r="J2910" s="17" t="n">
        <v>1</v>
      </c>
      <c r="K2910" s="17" t="n">
        <v>1</v>
      </c>
      <c r="L2910" s="17" t="n">
        <v>8</v>
      </c>
      <c r="M2910" s="17" t="n">
        <v>12</v>
      </c>
      <c r="N2910" s="17" t="n">
        <v>37</v>
      </c>
      <c r="O2910" s="17" t="n">
        <v>4</v>
      </c>
      <c r="P2910" s="17" t="n">
        <v>0</v>
      </c>
      <c r="Q2910" s="17" t="n">
        <v>0</v>
      </c>
      <c r="R2910" s="17" t="n">
        <v>0</v>
      </c>
      <c r="S2910" s="17" t="n">
        <v>0</v>
      </c>
      <c r="T2910" s="17" t="n">
        <v>0</v>
      </c>
    </row>
    <row r="2911" customFormat="false" ht="15" hidden="false" customHeight="true" outlineLevel="0" collapsed="false">
      <c r="A2911" s="17" t="s">
        <v>2620</v>
      </c>
      <c r="B2911" s="17" t="s">
        <v>156</v>
      </c>
      <c r="C2911" s="17" t="s">
        <v>217</v>
      </c>
      <c r="D2911" s="17" t="s">
        <v>874</v>
      </c>
      <c r="E2911" s="17" t="s">
        <v>139</v>
      </c>
      <c r="F2911" s="17" t="s">
        <v>158</v>
      </c>
      <c r="G2911" s="17" t="n">
        <v>0</v>
      </c>
      <c r="H2911" s="17" t="n">
        <v>1</v>
      </c>
      <c r="I2911" s="17" t="n">
        <v>1</v>
      </c>
      <c r="J2911" s="17" t="n">
        <v>0</v>
      </c>
      <c r="K2911" s="17" t="n">
        <v>1</v>
      </c>
      <c r="L2911" s="17" t="n">
        <v>0</v>
      </c>
      <c r="M2911" s="17" t="n">
        <v>8</v>
      </c>
      <c r="N2911" s="17" t="n">
        <v>1</v>
      </c>
      <c r="O2911" s="17" t="n">
        <v>0</v>
      </c>
      <c r="P2911" s="17" t="n">
        <v>0</v>
      </c>
      <c r="Q2911" s="17" t="n">
        <v>0</v>
      </c>
      <c r="R2911" s="17" t="n">
        <v>0</v>
      </c>
      <c r="S2911" s="17" t="n">
        <v>0</v>
      </c>
      <c r="T2911" s="17" t="n">
        <v>0</v>
      </c>
    </row>
    <row r="2912" customFormat="false" ht="15" hidden="false" customHeight="true" outlineLevel="0" collapsed="false">
      <c r="A2912" s="17" t="s">
        <v>2620</v>
      </c>
      <c r="B2912" s="17" t="s">
        <v>156</v>
      </c>
      <c r="C2912" s="17" t="s">
        <v>217</v>
      </c>
      <c r="D2912" s="17" t="s">
        <v>874</v>
      </c>
      <c r="E2912" s="17" t="s">
        <v>139</v>
      </c>
      <c r="F2912" s="17" t="s">
        <v>169</v>
      </c>
      <c r="G2912" s="17" t="n">
        <v>1</v>
      </c>
      <c r="H2912" s="17" t="n">
        <v>1</v>
      </c>
      <c r="I2912" s="17" t="n">
        <v>0</v>
      </c>
      <c r="J2912" s="17" t="n">
        <v>0</v>
      </c>
      <c r="K2912" s="17" t="n">
        <v>1</v>
      </c>
      <c r="L2912" s="17" t="n">
        <v>2</v>
      </c>
      <c r="M2912" s="17" t="n">
        <v>1</v>
      </c>
      <c r="N2912" s="17" t="n">
        <v>0</v>
      </c>
      <c r="O2912" s="17" t="n">
        <v>0</v>
      </c>
      <c r="P2912" s="17" t="n">
        <v>0</v>
      </c>
      <c r="Q2912" s="17" t="n">
        <v>0</v>
      </c>
      <c r="R2912" s="17" t="n">
        <v>0</v>
      </c>
      <c r="S2912" s="17" t="n">
        <v>0</v>
      </c>
      <c r="T2912" s="17" t="n">
        <v>0</v>
      </c>
    </row>
    <row r="2913" customFormat="false" ht="15" hidden="false" customHeight="true" outlineLevel="0" collapsed="false">
      <c r="A2913" s="17" t="s">
        <v>236</v>
      </c>
      <c r="B2913" s="17" t="s">
        <v>142</v>
      </c>
      <c r="C2913" s="17" t="s">
        <v>134</v>
      </c>
      <c r="D2913" s="17" t="s">
        <v>460</v>
      </c>
      <c r="E2913" s="17" t="s">
        <v>243</v>
      </c>
      <c r="F2913" s="17" t="s">
        <v>7</v>
      </c>
      <c r="G2913" s="17" t="n">
        <v>1</v>
      </c>
      <c r="H2913" s="17" t="n">
        <v>1</v>
      </c>
      <c r="I2913" s="17" t="n">
        <v>1</v>
      </c>
      <c r="J2913" s="17" t="n">
        <v>1</v>
      </c>
      <c r="K2913" s="17" t="n">
        <v>1</v>
      </c>
      <c r="L2913" s="17" t="n">
        <v>18</v>
      </c>
      <c r="M2913" s="17" t="n">
        <v>1492</v>
      </c>
      <c r="N2913" s="17" t="n">
        <v>2158</v>
      </c>
      <c r="O2913" s="17" t="n">
        <v>247</v>
      </c>
      <c r="P2913" s="17" t="n">
        <v>0</v>
      </c>
      <c r="Q2913" s="17" t="n">
        <v>0</v>
      </c>
      <c r="R2913" s="17" t="n">
        <v>0</v>
      </c>
      <c r="S2913" s="17" t="n">
        <v>0</v>
      </c>
      <c r="T2913" s="17" t="n">
        <v>0</v>
      </c>
    </row>
    <row r="2914" customFormat="false" ht="15" hidden="false" customHeight="true" outlineLevel="0" collapsed="false">
      <c r="A2914" s="17" t="s">
        <v>236</v>
      </c>
      <c r="B2914" s="17" t="s">
        <v>142</v>
      </c>
      <c r="C2914" s="17" t="s">
        <v>134</v>
      </c>
      <c r="D2914" s="17" t="s">
        <v>460</v>
      </c>
      <c r="E2914" s="17" t="s">
        <v>243</v>
      </c>
      <c r="F2914" s="17" t="s">
        <v>140</v>
      </c>
      <c r="G2914" s="17" t="n">
        <v>1</v>
      </c>
      <c r="H2914" s="17" t="n">
        <v>1</v>
      </c>
      <c r="I2914" s="17" t="n">
        <v>1</v>
      </c>
      <c r="J2914" s="17" t="n">
        <v>0</v>
      </c>
      <c r="K2914" s="17" t="n">
        <v>1</v>
      </c>
      <c r="L2914" s="17" t="n">
        <v>18</v>
      </c>
      <c r="M2914" s="17" t="n">
        <v>161</v>
      </c>
      <c r="N2914" s="17" t="n">
        <v>275</v>
      </c>
      <c r="O2914" s="17" t="n">
        <v>0</v>
      </c>
      <c r="P2914" s="17" t="n">
        <v>0</v>
      </c>
      <c r="Q2914" s="17" t="n">
        <v>0</v>
      </c>
      <c r="R2914" s="17" t="n">
        <v>0</v>
      </c>
      <c r="S2914" s="17" t="n">
        <v>0</v>
      </c>
      <c r="T2914" s="17" t="n">
        <v>0</v>
      </c>
    </row>
    <row r="2915" customFormat="false" ht="15" hidden="false" customHeight="true" outlineLevel="0" collapsed="false">
      <c r="A2915" s="17" t="s">
        <v>236</v>
      </c>
      <c r="B2915" s="17" t="s">
        <v>142</v>
      </c>
      <c r="C2915" s="17" t="s">
        <v>134</v>
      </c>
      <c r="D2915" s="17" t="s">
        <v>460</v>
      </c>
      <c r="E2915" s="17" t="s">
        <v>243</v>
      </c>
      <c r="F2915" s="17" t="s">
        <v>144</v>
      </c>
      <c r="G2915" s="17" t="n">
        <v>0</v>
      </c>
      <c r="H2915" s="17" t="n">
        <v>1</v>
      </c>
      <c r="I2915" s="17" t="n">
        <v>1</v>
      </c>
      <c r="J2915" s="17" t="n">
        <v>1</v>
      </c>
      <c r="K2915" s="17" t="n">
        <v>1</v>
      </c>
      <c r="L2915" s="17" t="n">
        <v>0</v>
      </c>
      <c r="M2915" s="17" t="n">
        <v>1263</v>
      </c>
      <c r="N2915" s="17" t="n">
        <v>1864</v>
      </c>
      <c r="O2915" s="17" t="n">
        <v>213</v>
      </c>
      <c r="P2915" s="17" t="n">
        <v>0</v>
      </c>
      <c r="Q2915" s="17" t="n">
        <v>0</v>
      </c>
      <c r="R2915" s="17" t="n">
        <v>0</v>
      </c>
      <c r="S2915" s="17" t="n">
        <v>0</v>
      </c>
      <c r="T2915" s="17" t="n">
        <v>0</v>
      </c>
    </row>
    <row r="2916" customFormat="false" ht="15" hidden="false" customHeight="true" outlineLevel="0" collapsed="false">
      <c r="A2916" s="17" t="s">
        <v>236</v>
      </c>
      <c r="B2916" s="17" t="s">
        <v>142</v>
      </c>
      <c r="C2916" s="17" t="s">
        <v>134</v>
      </c>
      <c r="D2916" s="17" t="s">
        <v>460</v>
      </c>
      <c r="E2916" s="17" t="s">
        <v>243</v>
      </c>
      <c r="F2916" s="17" t="s">
        <v>150</v>
      </c>
      <c r="G2916" s="17" t="n">
        <v>0</v>
      </c>
      <c r="H2916" s="17" t="n">
        <v>1</v>
      </c>
      <c r="I2916" s="17" t="n">
        <v>1</v>
      </c>
      <c r="J2916" s="17" t="n">
        <v>1</v>
      </c>
      <c r="K2916" s="17" t="n">
        <v>1</v>
      </c>
      <c r="L2916" s="17" t="n">
        <v>0</v>
      </c>
      <c r="M2916" s="17" t="n">
        <v>51</v>
      </c>
      <c r="N2916" s="17" t="n">
        <v>14</v>
      </c>
      <c r="O2916" s="17" t="n">
        <v>34</v>
      </c>
      <c r="P2916" s="17" t="n">
        <v>0</v>
      </c>
      <c r="Q2916" s="17" t="n">
        <v>0</v>
      </c>
      <c r="R2916" s="17" t="n">
        <v>0</v>
      </c>
      <c r="S2916" s="17" t="n">
        <v>0</v>
      </c>
      <c r="T2916" s="17" t="n">
        <v>0</v>
      </c>
    </row>
    <row r="2917" customFormat="false" ht="15" hidden="false" customHeight="true" outlineLevel="0" collapsed="false">
      <c r="A2917" s="17" t="s">
        <v>236</v>
      </c>
      <c r="B2917" s="17" t="s">
        <v>142</v>
      </c>
      <c r="C2917" s="17" t="s">
        <v>134</v>
      </c>
      <c r="D2917" s="17" t="s">
        <v>460</v>
      </c>
      <c r="E2917" s="17" t="s">
        <v>243</v>
      </c>
      <c r="F2917" s="17" t="s">
        <v>158</v>
      </c>
      <c r="G2917" s="17" t="n">
        <v>0</v>
      </c>
      <c r="H2917" s="17" t="n">
        <v>1</v>
      </c>
      <c r="I2917" s="17" t="n">
        <v>1</v>
      </c>
      <c r="J2917" s="17" t="n">
        <v>0</v>
      </c>
      <c r="K2917" s="17" t="n">
        <v>1</v>
      </c>
      <c r="L2917" s="17" t="n">
        <v>0</v>
      </c>
      <c r="M2917" s="17" t="n">
        <v>17</v>
      </c>
      <c r="N2917" s="17" t="n">
        <v>5</v>
      </c>
      <c r="O2917" s="17" t="n">
        <v>0</v>
      </c>
      <c r="P2917" s="17" t="n">
        <v>0</v>
      </c>
      <c r="Q2917" s="17" t="n">
        <v>0</v>
      </c>
      <c r="R2917" s="17" t="n">
        <v>0</v>
      </c>
      <c r="S2917" s="17" t="n">
        <v>0</v>
      </c>
      <c r="T2917" s="17" t="n">
        <v>0</v>
      </c>
    </row>
    <row r="2918" customFormat="false" ht="15" hidden="false" customHeight="true" outlineLevel="0" collapsed="false">
      <c r="A2918" s="17" t="s">
        <v>236</v>
      </c>
      <c r="B2918" s="17" t="s">
        <v>142</v>
      </c>
      <c r="C2918" s="17" t="s">
        <v>134</v>
      </c>
      <c r="D2918" s="17" t="s">
        <v>460</v>
      </c>
      <c r="E2918" s="17" t="s">
        <v>139</v>
      </c>
      <c r="F2918" s="17" t="s">
        <v>7</v>
      </c>
      <c r="G2918" s="17" t="n">
        <v>0</v>
      </c>
      <c r="H2918" s="17" t="n">
        <v>1</v>
      </c>
      <c r="I2918" s="17" t="n">
        <v>1</v>
      </c>
      <c r="J2918" s="17" t="n">
        <v>1</v>
      </c>
      <c r="K2918" s="17" t="n">
        <v>1</v>
      </c>
      <c r="L2918" s="17" t="n">
        <v>0</v>
      </c>
      <c r="M2918" s="17" t="n">
        <v>142</v>
      </c>
      <c r="N2918" s="17" t="n">
        <v>527</v>
      </c>
      <c r="O2918" s="17" t="n">
        <v>361</v>
      </c>
      <c r="P2918" s="17" t="n">
        <v>0</v>
      </c>
      <c r="Q2918" s="17" t="n">
        <v>0</v>
      </c>
      <c r="R2918" s="17" t="n">
        <v>0</v>
      </c>
      <c r="S2918" s="17" t="n">
        <v>0</v>
      </c>
      <c r="T2918" s="17" t="n">
        <v>0</v>
      </c>
    </row>
    <row r="2919" customFormat="false" ht="15" hidden="false" customHeight="true" outlineLevel="0" collapsed="false">
      <c r="A2919" s="17" t="s">
        <v>236</v>
      </c>
      <c r="B2919" s="17" t="s">
        <v>142</v>
      </c>
      <c r="C2919" s="17" t="s">
        <v>134</v>
      </c>
      <c r="D2919" s="17" t="s">
        <v>460</v>
      </c>
      <c r="E2919" s="17" t="s">
        <v>139</v>
      </c>
      <c r="F2919" s="17" t="s">
        <v>140</v>
      </c>
      <c r="G2919" s="17" t="n">
        <v>0</v>
      </c>
      <c r="H2919" s="17" t="n">
        <v>0</v>
      </c>
      <c r="I2919" s="17" t="n">
        <v>1</v>
      </c>
      <c r="J2919" s="17" t="n">
        <v>1</v>
      </c>
      <c r="K2919" s="17" t="n">
        <v>1</v>
      </c>
      <c r="L2919" s="17" t="n">
        <v>0</v>
      </c>
      <c r="M2919" s="17" t="n">
        <v>0</v>
      </c>
      <c r="N2919" s="17" t="n">
        <v>380</v>
      </c>
      <c r="O2919" s="17" t="n">
        <v>4</v>
      </c>
      <c r="P2919" s="17" t="n">
        <v>0</v>
      </c>
      <c r="Q2919" s="17" t="n">
        <v>0</v>
      </c>
      <c r="R2919" s="17" t="n">
        <v>0</v>
      </c>
      <c r="S2919" s="17" t="n">
        <v>0</v>
      </c>
      <c r="T2919" s="17" t="n">
        <v>0</v>
      </c>
    </row>
    <row r="2920" customFormat="false" ht="15" hidden="false" customHeight="true" outlineLevel="0" collapsed="false">
      <c r="A2920" s="17" t="s">
        <v>236</v>
      </c>
      <c r="B2920" s="17" t="s">
        <v>142</v>
      </c>
      <c r="C2920" s="17" t="s">
        <v>134</v>
      </c>
      <c r="D2920" s="17" t="s">
        <v>460</v>
      </c>
      <c r="E2920" s="17" t="s">
        <v>139</v>
      </c>
      <c r="F2920" s="17" t="s">
        <v>144</v>
      </c>
      <c r="G2920" s="17" t="n">
        <v>0</v>
      </c>
      <c r="H2920" s="17" t="n">
        <v>1</v>
      </c>
      <c r="I2920" s="17" t="n">
        <v>1</v>
      </c>
      <c r="J2920" s="17" t="n">
        <v>1</v>
      </c>
      <c r="K2920" s="17" t="n">
        <v>1</v>
      </c>
      <c r="L2920" s="17" t="n">
        <v>0</v>
      </c>
      <c r="M2920" s="17" t="n">
        <v>134</v>
      </c>
      <c r="N2920" s="17" t="n">
        <v>114</v>
      </c>
      <c r="O2920" s="17" t="n">
        <v>351</v>
      </c>
      <c r="P2920" s="17" t="n">
        <v>0</v>
      </c>
      <c r="Q2920" s="17" t="n">
        <v>0</v>
      </c>
      <c r="R2920" s="17" t="n">
        <v>0</v>
      </c>
      <c r="S2920" s="17" t="n">
        <v>0</v>
      </c>
      <c r="T2920" s="17" t="n">
        <v>0</v>
      </c>
    </row>
    <row r="2921" customFormat="false" ht="15" hidden="false" customHeight="true" outlineLevel="0" collapsed="false">
      <c r="A2921" s="17" t="s">
        <v>236</v>
      </c>
      <c r="B2921" s="17" t="s">
        <v>142</v>
      </c>
      <c r="C2921" s="17" t="s">
        <v>134</v>
      </c>
      <c r="D2921" s="17" t="s">
        <v>460</v>
      </c>
      <c r="E2921" s="17" t="s">
        <v>139</v>
      </c>
      <c r="F2921" s="17" t="s">
        <v>150</v>
      </c>
      <c r="G2921" s="17" t="n">
        <v>0</v>
      </c>
      <c r="H2921" s="17" t="n">
        <v>1</v>
      </c>
      <c r="I2921" s="17" t="n">
        <v>1</v>
      </c>
      <c r="J2921" s="17" t="n">
        <v>1</v>
      </c>
      <c r="K2921" s="17" t="n">
        <v>1</v>
      </c>
      <c r="L2921" s="17" t="n">
        <v>0</v>
      </c>
      <c r="M2921" s="17" t="n">
        <v>8</v>
      </c>
      <c r="N2921" s="17" t="n">
        <v>32</v>
      </c>
      <c r="O2921" s="17" t="n">
        <v>6</v>
      </c>
      <c r="P2921" s="17" t="n">
        <v>0</v>
      </c>
      <c r="Q2921" s="17" t="n">
        <v>0</v>
      </c>
      <c r="R2921" s="17" t="n">
        <v>0</v>
      </c>
      <c r="S2921" s="17" t="n">
        <v>0</v>
      </c>
      <c r="T2921" s="17" t="n">
        <v>0</v>
      </c>
    </row>
    <row r="2922" customFormat="false" ht="15" hidden="false" customHeight="true" outlineLevel="0" collapsed="false">
      <c r="A2922" s="17" t="s">
        <v>236</v>
      </c>
      <c r="B2922" s="17" t="s">
        <v>142</v>
      </c>
      <c r="C2922" s="17" t="s">
        <v>134</v>
      </c>
      <c r="D2922" s="17" t="s">
        <v>460</v>
      </c>
      <c r="E2922" s="17" t="s">
        <v>139</v>
      </c>
      <c r="F2922" s="17" t="s">
        <v>166</v>
      </c>
      <c r="G2922" s="17" t="n">
        <v>0</v>
      </c>
      <c r="H2922" s="17" t="n">
        <v>0</v>
      </c>
      <c r="I2922" s="17" t="n">
        <v>1</v>
      </c>
      <c r="J2922" s="17" t="n">
        <v>0</v>
      </c>
      <c r="K2922" s="17" t="n">
        <v>1</v>
      </c>
      <c r="L2922" s="17" t="n">
        <v>0</v>
      </c>
      <c r="M2922" s="17" t="n">
        <v>0</v>
      </c>
      <c r="N2922" s="17" t="n">
        <v>1</v>
      </c>
      <c r="O2922" s="17" t="n">
        <v>0</v>
      </c>
      <c r="P2922" s="17" t="n">
        <v>0</v>
      </c>
      <c r="Q2922" s="17" t="n">
        <v>0</v>
      </c>
      <c r="R2922" s="17" t="n">
        <v>0</v>
      </c>
      <c r="S2922" s="17" t="n">
        <v>0</v>
      </c>
      <c r="T2922" s="17" t="n">
        <v>0</v>
      </c>
    </row>
    <row r="2923" customFormat="false" ht="15" hidden="false" customHeight="true" outlineLevel="0" collapsed="false">
      <c r="A2923" s="17" t="s">
        <v>236</v>
      </c>
      <c r="B2923" s="17" t="s">
        <v>142</v>
      </c>
      <c r="C2923" s="17" t="s">
        <v>134</v>
      </c>
      <c r="D2923" s="17" t="s">
        <v>135</v>
      </c>
      <c r="E2923" s="17" t="s">
        <v>139</v>
      </c>
      <c r="F2923" s="17" t="s">
        <v>7</v>
      </c>
      <c r="G2923" s="17" t="n">
        <v>3</v>
      </c>
      <c r="H2923" s="17" t="n">
        <v>3</v>
      </c>
      <c r="I2923" s="17" t="n">
        <v>8</v>
      </c>
      <c r="J2923" s="17" t="n">
        <v>8</v>
      </c>
      <c r="K2923" s="17" t="n">
        <v>12</v>
      </c>
      <c r="L2923" s="17" t="n">
        <v>229</v>
      </c>
      <c r="M2923" s="17" t="n">
        <v>106</v>
      </c>
      <c r="N2923" s="17" t="n">
        <v>460</v>
      </c>
      <c r="O2923" s="17" t="n">
        <v>694</v>
      </c>
      <c r="P2923" s="17" t="n">
        <v>0</v>
      </c>
      <c r="Q2923" s="17" t="n">
        <v>0</v>
      </c>
      <c r="R2923" s="17" t="n">
        <v>0</v>
      </c>
      <c r="S2923" s="17" t="n">
        <v>0</v>
      </c>
      <c r="T2923" s="17" t="n">
        <v>0</v>
      </c>
    </row>
    <row r="2924" customFormat="false" ht="15" hidden="false" customHeight="true" outlineLevel="0" collapsed="false">
      <c r="A2924" s="17" t="s">
        <v>236</v>
      </c>
      <c r="B2924" s="17" t="s">
        <v>142</v>
      </c>
      <c r="C2924" s="17" t="s">
        <v>134</v>
      </c>
      <c r="D2924" s="17" t="s">
        <v>135</v>
      </c>
      <c r="E2924" s="17" t="s">
        <v>139</v>
      </c>
      <c r="F2924" s="17" t="s">
        <v>140</v>
      </c>
      <c r="G2924" s="17" t="n">
        <v>1</v>
      </c>
      <c r="H2924" s="17" t="n">
        <v>1</v>
      </c>
      <c r="I2924" s="17" t="n">
        <v>2</v>
      </c>
      <c r="J2924" s="17" t="n">
        <v>4</v>
      </c>
      <c r="K2924" s="17" t="n">
        <v>7</v>
      </c>
      <c r="L2924" s="17" t="n">
        <v>58</v>
      </c>
      <c r="M2924" s="17" t="n">
        <v>3</v>
      </c>
      <c r="N2924" s="17" t="n">
        <v>18</v>
      </c>
      <c r="O2924" s="17" t="n">
        <v>60</v>
      </c>
      <c r="P2924" s="17" t="n">
        <v>0</v>
      </c>
      <c r="Q2924" s="17" t="n">
        <v>0</v>
      </c>
      <c r="R2924" s="17" t="n">
        <v>0</v>
      </c>
      <c r="S2924" s="17" t="n">
        <v>0</v>
      </c>
      <c r="T2924" s="17" t="n">
        <v>0</v>
      </c>
    </row>
    <row r="2925" customFormat="false" ht="15" hidden="false" customHeight="true" outlineLevel="0" collapsed="false">
      <c r="A2925" s="17" t="s">
        <v>236</v>
      </c>
      <c r="B2925" s="17" t="s">
        <v>142</v>
      </c>
      <c r="C2925" s="17" t="s">
        <v>134</v>
      </c>
      <c r="D2925" s="17" t="s">
        <v>135</v>
      </c>
      <c r="E2925" s="17" t="s">
        <v>139</v>
      </c>
      <c r="F2925" s="17" t="s">
        <v>144</v>
      </c>
      <c r="G2925" s="17" t="n">
        <v>1</v>
      </c>
      <c r="H2925" s="17" t="n">
        <v>0</v>
      </c>
      <c r="I2925" s="17" t="n">
        <v>2</v>
      </c>
      <c r="J2925" s="17" t="n">
        <v>1</v>
      </c>
      <c r="K2925" s="17" t="n">
        <v>3</v>
      </c>
      <c r="L2925" s="17" t="n">
        <v>8</v>
      </c>
      <c r="M2925" s="17" t="n">
        <v>0</v>
      </c>
      <c r="N2925" s="17" t="n">
        <v>11</v>
      </c>
      <c r="O2925" s="17" t="n">
        <v>3</v>
      </c>
      <c r="P2925" s="17" t="n">
        <v>0</v>
      </c>
      <c r="Q2925" s="17" t="n">
        <v>0</v>
      </c>
      <c r="R2925" s="17" t="n">
        <v>0</v>
      </c>
      <c r="S2925" s="17" t="n">
        <v>0</v>
      </c>
      <c r="T2925" s="17" t="n">
        <v>0</v>
      </c>
    </row>
    <row r="2926" customFormat="false" ht="15" hidden="false" customHeight="true" outlineLevel="0" collapsed="false">
      <c r="A2926" s="17" t="s">
        <v>236</v>
      </c>
      <c r="B2926" s="17" t="s">
        <v>142</v>
      </c>
      <c r="C2926" s="17" t="s">
        <v>134</v>
      </c>
      <c r="D2926" s="17" t="s">
        <v>135</v>
      </c>
      <c r="E2926" s="17" t="s">
        <v>139</v>
      </c>
      <c r="F2926" s="17" t="s">
        <v>150</v>
      </c>
      <c r="G2926" s="17" t="n">
        <v>3</v>
      </c>
      <c r="H2926" s="17" t="n">
        <v>3</v>
      </c>
      <c r="I2926" s="17" t="n">
        <v>8</v>
      </c>
      <c r="J2926" s="17" t="n">
        <v>8</v>
      </c>
      <c r="K2926" s="17" t="n">
        <v>12</v>
      </c>
      <c r="L2926" s="17" t="n">
        <v>116</v>
      </c>
      <c r="M2926" s="17" t="n">
        <v>83</v>
      </c>
      <c r="N2926" s="17" t="n">
        <v>305</v>
      </c>
      <c r="O2926" s="17" t="n">
        <v>486</v>
      </c>
      <c r="P2926" s="17" t="n">
        <v>0</v>
      </c>
      <c r="Q2926" s="17" t="n">
        <v>0</v>
      </c>
      <c r="R2926" s="17" t="n">
        <v>0</v>
      </c>
      <c r="S2926" s="17" t="n">
        <v>0</v>
      </c>
      <c r="T2926" s="17" t="n">
        <v>0</v>
      </c>
    </row>
    <row r="2927" customFormat="false" ht="15" hidden="false" customHeight="true" outlineLevel="0" collapsed="false">
      <c r="A2927" s="17" t="s">
        <v>236</v>
      </c>
      <c r="B2927" s="17" t="s">
        <v>142</v>
      </c>
      <c r="C2927" s="17" t="s">
        <v>134</v>
      </c>
      <c r="D2927" s="17" t="s">
        <v>135</v>
      </c>
      <c r="E2927" s="17" t="s">
        <v>139</v>
      </c>
      <c r="F2927" s="17" t="s">
        <v>166</v>
      </c>
      <c r="G2927" s="17" t="n">
        <v>1</v>
      </c>
      <c r="H2927" s="17" t="n">
        <v>1</v>
      </c>
      <c r="I2927" s="17" t="n">
        <v>0</v>
      </c>
      <c r="J2927" s="17" t="n">
        <v>1</v>
      </c>
      <c r="K2927" s="17" t="n">
        <v>2</v>
      </c>
      <c r="L2927" s="17" t="n">
        <v>14</v>
      </c>
      <c r="M2927" s="17" t="n">
        <v>10</v>
      </c>
      <c r="N2927" s="17" t="n">
        <v>0</v>
      </c>
      <c r="O2927" s="17" t="n">
        <v>30</v>
      </c>
      <c r="P2927" s="17" t="n">
        <v>0</v>
      </c>
      <c r="Q2927" s="17" t="n">
        <v>0</v>
      </c>
      <c r="R2927" s="17" t="n">
        <v>0</v>
      </c>
      <c r="S2927" s="17" t="n">
        <v>0</v>
      </c>
      <c r="T2927" s="17" t="n">
        <v>0</v>
      </c>
    </row>
    <row r="2928" customFormat="false" ht="15" hidden="false" customHeight="true" outlineLevel="0" collapsed="false">
      <c r="A2928" s="17" t="s">
        <v>236</v>
      </c>
      <c r="B2928" s="17" t="s">
        <v>142</v>
      </c>
      <c r="C2928" s="17" t="s">
        <v>134</v>
      </c>
      <c r="D2928" s="17" t="s">
        <v>135</v>
      </c>
      <c r="E2928" s="17" t="s">
        <v>139</v>
      </c>
      <c r="F2928" s="17" t="s">
        <v>158</v>
      </c>
      <c r="G2928" s="17" t="n">
        <v>2</v>
      </c>
      <c r="H2928" s="17" t="n">
        <v>2</v>
      </c>
      <c r="I2928" s="17" t="n">
        <v>6</v>
      </c>
      <c r="J2928" s="17" t="n">
        <v>7</v>
      </c>
      <c r="K2928" s="17" t="n">
        <v>9</v>
      </c>
      <c r="L2928" s="17" t="n">
        <v>33</v>
      </c>
      <c r="M2928" s="17" t="n">
        <v>10</v>
      </c>
      <c r="N2928" s="17" t="n">
        <v>126</v>
      </c>
      <c r="O2928" s="17" t="n">
        <v>115</v>
      </c>
      <c r="P2928" s="17" t="n">
        <v>0</v>
      </c>
      <c r="Q2928" s="17" t="n">
        <v>0</v>
      </c>
      <c r="R2928" s="17" t="n">
        <v>0</v>
      </c>
      <c r="S2928" s="17" t="n">
        <v>0</v>
      </c>
      <c r="T2928" s="17" t="n">
        <v>0</v>
      </c>
    </row>
    <row r="2929" customFormat="false" ht="15" hidden="false" customHeight="true" outlineLevel="0" collapsed="false">
      <c r="A2929" s="17" t="s">
        <v>236</v>
      </c>
      <c r="B2929" s="17" t="s">
        <v>142</v>
      </c>
      <c r="C2929" s="17" t="s">
        <v>134</v>
      </c>
      <c r="D2929" s="17" t="s">
        <v>177</v>
      </c>
      <c r="E2929" s="17" t="s">
        <v>243</v>
      </c>
      <c r="F2929" s="17" t="s">
        <v>7</v>
      </c>
      <c r="G2929" s="17" t="n">
        <v>4</v>
      </c>
      <c r="H2929" s="17" t="n">
        <v>4</v>
      </c>
      <c r="I2929" s="17" t="n">
        <v>4</v>
      </c>
      <c r="J2929" s="17" t="n">
        <v>4</v>
      </c>
      <c r="K2929" s="17" t="n">
        <v>4</v>
      </c>
      <c r="L2929" s="17" t="n">
        <v>811</v>
      </c>
      <c r="M2929" s="17" t="n">
        <v>882</v>
      </c>
      <c r="N2929" s="17" t="n">
        <v>1570</v>
      </c>
      <c r="O2929" s="17" t="n">
        <v>327</v>
      </c>
      <c r="P2929" s="17" t="n">
        <v>0</v>
      </c>
      <c r="Q2929" s="17" t="n">
        <v>0</v>
      </c>
      <c r="R2929" s="17" t="n">
        <v>0</v>
      </c>
      <c r="S2929" s="17" t="n">
        <v>0</v>
      </c>
      <c r="T2929" s="17" t="n">
        <v>0</v>
      </c>
    </row>
    <row r="2930" customFormat="false" ht="15" hidden="false" customHeight="true" outlineLevel="0" collapsed="false">
      <c r="A2930" s="17" t="s">
        <v>236</v>
      </c>
      <c r="B2930" s="17" t="s">
        <v>142</v>
      </c>
      <c r="C2930" s="17" t="s">
        <v>134</v>
      </c>
      <c r="D2930" s="17" t="s">
        <v>177</v>
      </c>
      <c r="E2930" s="17" t="s">
        <v>243</v>
      </c>
      <c r="F2930" s="17" t="s">
        <v>140</v>
      </c>
      <c r="G2930" s="17" t="n">
        <v>3</v>
      </c>
      <c r="H2930" s="17" t="n">
        <v>2</v>
      </c>
      <c r="I2930" s="17" t="n">
        <v>4</v>
      </c>
      <c r="J2930" s="17" t="n">
        <v>2</v>
      </c>
      <c r="K2930" s="17" t="n">
        <v>4</v>
      </c>
      <c r="L2930" s="17" t="n">
        <v>131</v>
      </c>
      <c r="M2930" s="17" t="n">
        <v>237</v>
      </c>
      <c r="N2930" s="17" t="n">
        <v>298</v>
      </c>
      <c r="O2930" s="17" t="n">
        <v>62</v>
      </c>
      <c r="P2930" s="17" t="n">
        <v>0</v>
      </c>
      <c r="Q2930" s="17" t="n">
        <v>0</v>
      </c>
      <c r="R2930" s="17" t="n">
        <v>0</v>
      </c>
      <c r="S2930" s="17" t="n">
        <v>0</v>
      </c>
      <c r="T2930" s="17" t="n">
        <v>0</v>
      </c>
    </row>
    <row r="2931" customFormat="false" ht="15" hidden="false" customHeight="true" outlineLevel="0" collapsed="false">
      <c r="A2931" s="17" t="s">
        <v>236</v>
      </c>
      <c r="B2931" s="17" t="s">
        <v>142</v>
      </c>
      <c r="C2931" s="17" t="s">
        <v>134</v>
      </c>
      <c r="D2931" s="17" t="s">
        <v>177</v>
      </c>
      <c r="E2931" s="17" t="s">
        <v>243</v>
      </c>
      <c r="F2931" s="17" t="s">
        <v>144</v>
      </c>
      <c r="G2931" s="17" t="n">
        <v>3</v>
      </c>
      <c r="H2931" s="17" t="n">
        <v>3</v>
      </c>
      <c r="I2931" s="17" t="n">
        <v>3</v>
      </c>
      <c r="J2931" s="17" t="n">
        <v>2</v>
      </c>
      <c r="K2931" s="17" t="n">
        <v>3</v>
      </c>
      <c r="L2931" s="17" t="n">
        <v>84</v>
      </c>
      <c r="M2931" s="17" t="n">
        <v>35</v>
      </c>
      <c r="N2931" s="17" t="n">
        <v>170</v>
      </c>
      <c r="O2931" s="17" t="n">
        <v>19</v>
      </c>
      <c r="P2931" s="17" t="n">
        <v>0</v>
      </c>
      <c r="Q2931" s="17" t="n">
        <v>0</v>
      </c>
      <c r="R2931" s="17" t="n">
        <v>0</v>
      </c>
      <c r="S2931" s="17" t="n">
        <v>0</v>
      </c>
      <c r="T2931" s="17" t="n">
        <v>0</v>
      </c>
    </row>
    <row r="2932" customFormat="false" ht="15" hidden="false" customHeight="true" outlineLevel="0" collapsed="false">
      <c r="A2932" s="17" t="s">
        <v>236</v>
      </c>
      <c r="B2932" s="17" t="s">
        <v>142</v>
      </c>
      <c r="C2932" s="17" t="s">
        <v>134</v>
      </c>
      <c r="D2932" s="17" t="s">
        <v>177</v>
      </c>
      <c r="E2932" s="17" t="s">
        <v>243</v>
      </c>
      <c r="F2932" s="17" t="s">
        <v>150</v>
      </c>
      <c r="G2932" s="17" t="n">
        <v>4</v>
      </c>
      <c r="H2932" s="17" t="n">
        <v>4</v>
      </c>
      <c r="I2932" s="17" t="n">
        <v>4</v>
      </c>
      <c r="J2932" s="17" t="n">
        <v>3</v>
      </c>
      <c r="K2932" s="17" t="n">
        <v>4</v>
      </c>
      <c r="L2932" s="17" t="n">
        <v>431</v>
      </c>
      <c r="M2932" s="17" t="n">
        <v>543</v>
      </c>
      <c r="N2932" s="17" t="n">
        <v>782</v>
      </c>
      <c r="O2932" s="17" t="n">
        <v>189</v>
      </c>
      <c r="P2932" s="17" t="n">
        <v>0</v>
      </c>
      <c r="Q2932" s="17" t="n">
        <v>0</v>
      </c>
      <c r="R2932" s="17" t="n">
        <v>0</v>
      </c>
      <c r="S2932" s="17" t="n">
        <v>0</v>
      </c>
      <c r="T2932" s="17" t="n">
        <v>0</v>
      </c>
    </row>
    <row r="2933" customFormat="false" ht="15" hidden="false" customHeight="true" outlineLevel="0" collapsed="false">
      <c r="A2933" s="17" t="s">
        <v>236</v>
      </c>
      <c r="B2933" s="17" t="s">
        <v>142</v>
      </c>
      <c r="C2933" s="17" t="s">
        <v>134</v>
      </c>
      <c r="D2933" s="17" t="s">
        <v>177</v>
      </c>
      <c r="E2933" s="17" t="s">
        <v>243</v>
      </c>
      <c r="F2933" s="17" t="s">
        <v>166</v>
      </c>
      <c r="G2933" s="17" t="n">
        <v>0</v>
      </c>
      <c r="H2933" s="17" t="n">
        <v>1</v>
      </c>
      <c r="I2933" s="17" t="n">
        <v>1</v>
      </c>
      <c r="J2933" s="17" t="n">
        <v>0</v>
      </c>
      <c r="K2933" s="17" t="n">
        <v>2</v>
      </c>
      <c r="L2933" s="17" t="n">
        <v>0</v>
      </c>
      <c r="M2933" s="17" t="n">
        <v>5</v>
      </c>
      <c r="N2933" s="17" t="n">
        <v>210</v>
      </c>
      <c r="O2933" s="17" t="n">
        <v>0</v>
      </c>
      <c r="P2933" s="17" t="n">
        <v>0</v>
      </c>
      <c r="Q2933" s="17" t="n">
        <v>0</v>
      </c>
      <c r="R2933" s="17" t="n">
        <v>0</v>
      </c>
      <c r="S2933" s="17" t="n">
        <v>0</v>
      </c>
      <c r="T2933" s="17" t="n">
        <v>0</v>
      </c>
    </row>
    <row r="2934" customFormat="false" ht="15" hidden="false" customHeight="true" outlineLevel="0" collapsed="false">
      <c r="A2934" s="17" t="s">
        <v>236</v>
      </c>
      <c r="B2934" s="17" t="s">
        <v>142</v>
      </c>
      <c r="C2934" s="17" t="s">
        <v>134</v>
      </c>
      <c r="D2934" s="17" t="s">
        <v>177</v>
      </c>
      <c r="E2934" s="17" t="s">
        <v>243</v>
      </c>
      <c r="F2934" s="17" t="s">
        <v>158</v>
      </c>
      <c r="G2934" s="17" t="n">
        <v>4</v>
      </c>
      <c r="H2934" s="17" t="n">
        <v>3</v>
      </c>
      <c r="I2934" s="17" t="n">
        <v>3</v>
      </c>
      <c r="J2934" s="17" t="n">
        <v>3</v>
      </c>
      <c r="K2934" s="17" t="n">
        <v>4</v>
      </c>
      <c r="L2934" s="17" t="n">
        <v>29</v>
      </c>
      <c r="M2934" s="17" t="n">
        <v>57</v>
      </c>
      <c r="N2934" s="17" t="n">
        <v>110</v>
      </c>
      <c r="O2934" s="17" t="n">
        <v>54</v>
      </c>
      <c r="P2934" s="17" t="n">
        <v>0</v>
      </c>
      <c r="Q2934" s="17" t="n">
        <v>0</v>
      </c>
      <c r="R2934" s="17" t="n">
        <v>0</v>
      </c>
      <c r="S2934" s="17" t="n">
        <v>0</v>
      </c>
      <c r="T2934" s="17" t="n">
        <v>0</v>
      </c>
    </row>
    <row r="2935" customFormat="false" ht="15" hidden="false" customHeight="true" outlineLevel="0" collapsed="false">
      <c r="A2935" s="17" t="s">
        <v>236</v>
      </c>
      <c r="B2935" s="17" t="s">
        <v>142</v>
      </c>
      <c r="C2935" s="17" t="s">
        <v>134</v>
      </c>
      <c r="D2935" s="17" t="s">
        <v>177</v>
      </c>
      <c r="E2935" s="17" t="s">
        <v>243</v>
      </c>
      <c r="F2935" s="17" t="s">
        <v>169</v>
      </c>
      <c r="G2935" s="17" t="n">
        <v>1</v>
      </c>
      <c r="H2935" s="17" t="n">
        <v>2</v>
      </c>
      <c r="I2935" s="17" t="n">
        <v>0</v>
      </c>
      <c r="J2935" s="17" t="n">
        <v>1</v>
      </c>
      <c r="K2935" s="17" t="n">
        <v>4</v>
      </c>
      <c r="L2935" s="17" t="n">
        <v>136</v>
      </c>
      <c r="M2935" s="17" t="n">
        <v>5</v>
      </c>
      <c r="N2935" s="17" t="n">
        <v>0</v>
      </c>
      <c r="O2935" s="17" t="n">
        <v>3</v>
      </c>
      <c r="P2935" s="17" t="n">
        <v>0</v>
      </c>
      <c r="Q2935" s="17" t="n">
        <v>0</v>
      </c>
      <c r="R2935" s="17" t="n">
        <v>0</v>
      </c>
      <c r="S2935" s="17" t="n">
        <v>0</v>
      </c>
      <c r="T2935" s="17" t="n">
        <v>0</v>
      </c>
    </row>
    <row r="2936" customFormat="false" ht="15" hidden="false" customHeight="true" outlineLevel="0" collapsed="false">
      <c r="A2936" s="17" t="s">
        <v>236</v>
      </c>
      <c r="B2936" s="17" t="s">
        <v>142</v>
      </c>
      <c r="C2936" s="17" t="s">
        <v>134</v>
      </c>
      <c r="D2936" s="17" t="s">
        <v>14446</v>
      </c>
      <c r="E2936" s="17" t="s">
        <v>243</v>
      </c>
      <c r="F2936" s="17" t="s">
        <v>7</v>
      </c>
      <c r="G2936" s="17" t="n">
        <v>4</v>
      </c>
      <c r="H2936" s="17" t="n">
        <v>4</v>
      </c>
      <c r="I2936" s="17" t="n">
        <v>4</v>
      </c>
      <c r="J2936" s="17" t="n">
        <v>3</v>
      </c>
      <c r="K2936" s="17" t="n">
        <v>4</v>
      </c>
      <c r="L2936" s="17" t="n">
        <v>4263</v>
      </c>
      <c r="M2936" s="17" t="n">
        <v>4070</v>
      </c>
      <c r="N2936" s="17" t="n">
        <v>3193</v>
      </c>
      <c r="O2936" s="17" t="n">
        <v>1030</v>
      </c>
      <c r="P2936" s="17" t="n">
        <v>0</v>
      </c>
      <c r="Q2936" s="17" t="n">
        <v>0</v>
      </c>
      <c r="R2936" s="17" t="n">
        <v>0</v>
      </c>
      <c r="S2936" s="17" t="n">
        <v>0</v>
      </c>
      <c r="T2936" s="17" t="n">
        <v>0</v>
      </c>
    </row>
    <row r="2937" customFormat="false" ht="15" hidden="false" customHeight="true" outlineLevel="0" collapsed="false">
      <c r="A2937" s="17" t="s">
        <v>236</v>
      </c>
      <c r="B2937" s="17" t="s">
        <v>142</v>
      </c>
      <c r="C2937" s="17" t="s">
        <v>134</v>
      </c>
      <c r="D2937" s="17" t="s">
        <v>14446</v>
      </c>
      <c r="E2937" s="17" t="s">
        <v>243</v>
      </c>
      <c r="F2937" s="17" t="s">
        <v>140</v>
      </c>
      <c r="G2937" s="17" t="n">
        <v>3</v>
      </c>
      <c r="H2937" s="17" t="n">
        <v>3</v>
      </c>
      <c r="I2937" s="17" t="n">
        <v>3</v>
      </c>
      <c r="J2937" s="17" t="n">
        <v>2</v>
      </c>
      <c r="K2937" s="17" t="n">
        <v>4</v>
      </c>
      <c r="L2937" s="17" t="n">
        <v>588</v>
      </c>
      <c r="M2937" s="17" t="n">
        <v>462</v>
      </c>
      <c r="N2937" s="17" t="n">
        <v>144</v>
      </c>
      <c r="O2937" s="17" t="n">
        <v>41</v>
      </c>
      <c r="P2937" s="17" t="n">
        <v>0</v>
      </c>
      <c r="Q2937" s="17" t="n">
        <v>0</v>
      </c>
      <c r="R2937" s="17" t="n">
        <v>0</v>
      </c>
      <c r="S2937" s="17" t="n">
        <v>0</v>
      </c>
      <c r="T2937" s="17" t="n">
        <v>0</v>
      </c>
    </row>
    <row r="2938" customFormat="false" ht="15" hidden="false" customHeight="true" outlineLevel="0" collapsed="false">
      <c r="A2938" s="17" t="s">
        <v>236</v>
      </c>
      <c r="B2938" s="17" t="s">
        <v>142</v>
      </c>
      <c r="C2938" s="17" t="s">
        <v>134</v>
      </c>
      <c r="D2938" s="17" t="s">
        <v>14446</v>
      </c>
      <c r="E2938" s="17" t="s">
        <v>243</v>
      </c>
      <c r="F2938" s="17" t="s">
        <v>144</v>
      </c>
      <c r="G2938" s="17" t="n">
        <v>2</v>
      </c>
      <c r="H2938" s="17" t="n">
        <v>2</v>
      </c>
      <c r="I2938" s="17" t="n">
        <v>1</v>
      </c>
      <c r="J2938" s="17" t="n">
        <v>0</v>
      </c>
      <c r="K2938" s="17" t="n">
        <v>2</v>
      </c>
      <c r="L2938" s="17" t="n">
        <v>7</v>
      </c>
      <c r="M2938" s="17" t="n">
        <v>28</v>
      </c>
      <c r="N2938" s="17" t="n">
        <v>0</v>
      </c>
      <c r="O2938" s="17" t="n">
        <v>0</v>
      </c>
      <c r="P2938" s="17" t="n">
        <v>0</v>
      </c>
      <c r="Q2938" s="17" t="n">
        <v>0</v>
      </c>
      <c r="R2938" s="17" t="n">
        <v>0</v>
      </c>
      <c r="S2938" s="17" t="n">
        <v>0</v>
      </c>
      <c r="T2938" s="17" t="n">
        <v>0</v>
      </c>
    </row>
    <row r="2939" customFormat="false" ht="15" hidden="false" customHeight="true" outlineLevel="0" collapsed="false">
      <c r="A2939" s="17" t="s">
        <v>236</v>
      </c>
      <c r="B2939" s="17" t="s">
        <v>142</v>
      </c>
      <c r="C2939" s="17" t="s">
        <v>134</v>
      </c>
      <c r="D2939" s="17" t="s">
        <v>14446</v>
      </c>
      <c r="E2939" s="17" t="s">
        <v>243</v>
      </c>
      <c r="F2939" s="17" t="s">
        <v>150</v>
      </c>
      <c r="G2939" s="17" t="n">
        <v>4</v>
      </c>
      <c r="H2939" s="17" t="n">
        <v>4</v>
      </c>
      <c r="I2939" s="17" t="n">
        <v>4</v>
      </c>
      <c r="J2939" s="17" t="n">
        <v>3</v>
      </c>
      <c r="K2939" s="17" t="n">
        <v>4</v>
      </c>
      <c r="L2939" s="17" t="n">
        <v>2418</v>
      </c>
      <c r="M2939" s="17" t="n">
        <v>2354</v>
      </c>
      <c r="N2939" s="17" t="n">
        <v>1838</v>
      </c>
      <c r="O2939" s="17" t="n">
        <v>612</v>
      </c>
      <c r="P2939" s="17" t="n">
        <v>0</v>
      </c>
      <c r="Q2939" s="17" t="n">
        <v>0</v>
      </c>
      <c r="R2939" s="17" t="n">
        <v>0</v>
      </c>
      <c r="S2939" s="17" t="n">
        <v>0</v>
      </c>
      <c r="T2939" s="17" t="n">
        <v>0</v>
      </c>
    </row>
    <row r="2940" customFormat="false" ht="15" hidden="false" customHeight="true" outlineLevel="0" collapsed="false">
      <c r="A2940" s="17" t="s">
        <v>236</v>
      </c>
      <c r="B2940" s="17" t="s">
        <v>142</v>
      </c>
      <c r="C2940" s="17" t="s">
        <v>134</v>
      </c>
      <c r="D2940" s="17" t="s">
        <v>14446</v>
      </c>
      <c r="E2940" s="17" t="s">
        <v>243</v>
      </c>
      <c r="F2940" s="17" t="s">
        <v>166</v>
      </c>
      <c r="G2940" s="17" t="n">
        <v>1</v>
      </c>
      <c r="H2940" s="17" t="n">
        <v>4</v>
      </c>
      <c r="I2940" s="17" t="n">
        <v>2</v>
      </c>
      <c r="J2940" s="17" t="n">
        <v>2</v>
      </c>
      <c r="K2940" s="17" t="n">
        <v>4</v>
      </c>
      <c r="L2940" s="17" t="n">
        <v>623</v>
      </c>
      <c r="M2940" s="17" t="n">
        <v>751</v>
      </c>
      <c r="N2940" s="17" t="n">
        <v>565</v>
      </c>
      <c r="O2940" s="17" t="n">
        <v>225</v>
      </c>
      <c r="P2940" s="17" t="n">
        <v>0</v>
      </c>
      <c r="Q2940" s="17" t="n">
        <v>0</v>
      </c>
      <c r="R2940" s="17" t="n">
        <v>0</v>
      </c>
      <c r="S2940" s="17" t="n">
        <v>0</v>
      </c>
      <c r="T2940" s="17" t="n">
        <v>0</v>
      </c>
    </row>
    <row r="2941" customFormat="false" ht="15" hidden="false" customHeight="true" outlineLevel="0" collapsed="false">
      <c r="A2941" s="17" t="s">
        <v>236</v>
      </c>
      <c r="B2941" s="17" t="s">
        <v>142</v>
      </c>
      <c r="C2941" s="17" t="s">
        <v>134</v>
      </c>
      <c r="D2941" s="17" t="s">
        <v>14446</v>
      </c>
      <c r="E2941" s="17" t="s">
        <v>243</v>
      </c>
      <c r="F2941" s="17" t="s">
        <v>158</v>
      </c>
      <c r="G2941" s="17" t="n">
        <v>4</v>
      </c>
      <c r="H2941" s="17" t="n">
        <v>4</v>
      </c>
      <c r="I2941" s="17" t="n">
        <v>4</v>
      </c>
      <c r="J2941" s="17" t="n">
        <v>3</v>
      </c>
      <c r="K2941" s="17" t="n">
        <v>4</v>
      </c>
      <c r="L2941" s="17" t="n">
        <v>513</v>
      </c>
      <c r="M2941" s="17" t="n">
        <v>374</v>
      </c>
      <c r="N2941" s="17" t="n">
        <v>547</v>
      </c>
      <c r="O2941" s="17" t="n">
        <v>106</v>
      </c>
      <c r="P2941" s="17" t="n">
        <v>0</v>
      </c>
      <c r="Q2941" s="17" t="n">
        <v>0</v>
      </c>
      <c r="R2941" s="17" t="n">
        <v>0</v>
      </c>
      <c r="S2941" s="17" t="n">
        <v>0</v>
      </c>
      <c r="T2941" s="17" t="n">
        <v>0</v>
      </c>
    </row>
    <row r="2942" customFormat="false" ht="15" hidden="false" customHeight="true" outlineLevel="0" collapsed="false">
      <c r="A2942" s="17" t="s">
        <v>236</v>
      </c>
      <c r="B2942" s="17" t="s">
        <v>142</v>
      </c>
      <c r="C2942" s="17" t="s">
        <v>134</v>
      </c>
      <c r="D2942" s="17" t="s">
        <v>14446</v>
      </c>
      <c r="E2942" s="17" t="s">
        <v>243</v>
      </c>
      <c r="F2942" s="17" t="s">
        <v>169</v>
      </c>
      <c r="G2942" s="17" t="n">
        <v>2</v>
      </c>
      <c r="H2942" s="17" t="n">
        <v>3</v>
      </c>
      <c r="I2942" s="17" t="n">
        <v>3</v>
      </c>
      <c r="J2942" s="17" t="n">
        <v>1</v>
      </c>
      <c r="K2942" s="17" t="n">
        <v>4</v>
      </c>
      <c r="L2942" s="17" t="n">
        <v>114</v>
      </c>
      <c r="M2942" s="17" t="n">
        <v>101</v>
      </c>
      <c r="N2942" s="17" t="n">
        <v>99</v>
      </c>
      <c r="O2942" s="17" t="n">
        <v>46</v>
      </c>
      <c r="P2942" s="17" t="n">
        <v>0</v>
      </c>
      <c r="Q2942" s="17" t="n">
        <v>0</v>
      </c>
      <c r="R2942" s="17" t="n">
        <v>0</v>
      </c>
      <c r="S2942" s="17" t="n">
        <v>0</v>
      </c>
      <c r="T2942" s="17" t="n">
        <v>0</v>
      </c>
    </row>
    <row r="2943" customFormat="false" ht="15" hidden="false" customHeight="true" outlineLevel="0" collapsed="false">
      <c r="A2943" s="17" t="s">
        <v>236</v>
      </c>
      <c r="B2943" s="17" t="s">
        <v>142</v>
      </c>
      <c r="C2943" s="17" t="s">
        <v>134</v>
      </c>
      <c r="D2943" s="17" t="s">
        <v>14446</v>
      </c>
      <c r="E2943" s="17" t="s">
        <v>139</v>
      </c>
      <c r="F2943" s="17" t="s">
        <v>7</v>
      </c>
      <c r="G2943" s="17" t="n">
        <v>0</v>
      </c>
      <c r="H2943" s="17" t="n">
        <v>0</v>
      </c>
      <c r="I2943" s="17" t="n">
        <v>1</v>
      </c>
      <c r="J2943" s="17" t="n">
        <v>1</v>
      </c>
      <c r="K2943" s="17" t="n">
        <v>1</v>
      </c>
      <c r="L2943" s="17" t="n">
        <v>0</v>
      </c>
      <c r="M2943" s="17" t="n">
        <v>0</v>
      </c>
      <c r="N2943" s="17" t="n">
        <v>72</v>
      </c>
      <c r="O2943" s="17" t="n">
        <v>4</v>
      </c>
      <c r="P2943" s="17" t="n">
        <v>0</v>
      </c>
      <c r="Q2943" s="17" t="n">
        <v>0</v>
      </c>
      <c r="R2943" s="17" t="n">
        <v>0</v>
      </c>
      <c r="S2943" s="17" t="n">
        <v>0</v>
      </c>
      <c r="T2943" s="17" t="n">
        <v>0</v>
      </c>
    </row>
    <row r="2944" customFormat="false" ht="15" hidden="false" customHeight="true" outlineLevel="0" collapsed="false">
      <c r="A2944" s="17" t="s">
        <v>236</v>
      </c>
      <c r="B2944" s="17" t="s">
        <v>142</v>
      </c>
      <c r="C2944" s="17" t="s">
        <v>134</v>
      </c>
      <c r="D2944" s="17" t="s">
        <v>14446</v>
      </c>
      <c r="E2944" s="17" t="s">
        <v>139</v>
      </c>
      <c r="F2944" s="17" t="s">
        <v>140</v>
      </c>
      <c r="G2944" s="17" t="n">
        <v>0</v>
      </c>
      <c r="H2944" s="17" t="n">
        <v>0</v>
      </c>
      <c r="I2944" s="17" t="n">
        <v>1</v>
      </c>
      <c r="J2944" s="17" t="n">
        <v>0</v>
      </c>
      <c r="K2944" s="17" t="n">
        <v>1</v>
      </c>
      <c r="L2944" s="17" t="n">
        <v>0</v>
      </c>
      <c r="M2944" s="17" t="n">
        <v>0</v>
      </c>
      <c r="N2944" s="17" t="n">
        <v>1</v>
      </c>
      <c r="O2944" s="17" t="n">
        <v>0</v>
      </c>
      <c r="P2944" s="17" t="n">
        <v>0</v>
      </c>
      <c r="Q2944" s="17" t="n">
        <v>0</v>
      </c>
      <c r="R2944" s="17" t="n">
        <v>0</v>
      </c>
      <c r="S2944" s="17" t="n">
        <v>0</v>
      </c>
      <c r="T2944" s="17" t="n">
        <v>0</v>
      </c>
    </row>
    <row r="2945" customFormat="false" ht="15" hidden="false" customHeight="true" outlineLevel="0" collapsed="false">
      <c r="A2945" s="17" t="s">
        <v>236</v>
      </c>
      <c r="B2945" s="17" t="s">
        <v>142</v>
      </c>
      <c r="C2945" s="17" t="s">
        <v>134</v>
      </c>
      <c r="D2945" s="17" t="s">
        <v>14446</v>
      </c>
      <c r="E2945" s="17" t="s">
        <v>139</v>
      </c>
      <c r="F2945" s="17" t="s">
        <v>144</v>
      </c>
      <c r="G2945" s="17" t="n">
        <v>0</v>
      </c>
      <c r="H2945" s="17" t="n">
        <v>0</v>
      </c>
      <c r="I2945" s="17" t="n">
        <v>1</v>
      </c>
      <c r="J2945" s="17" t="n">
        <v>0</v>
      </c>
      <c r="K2945" s="17" t="n">
        <v>1</v>
      </c>
      <c r="L2945" s="17" t="n">
        <v>0</v>
      </c>
      <c r="M2945" s="17" t="n">
        <v>0</v>
      </c>
      <c r="N2945" s="17" t="n">
        <v>1</v>
      </c>
      <c r="O2945" s="17" t="n">
        <v>0</v>
      </c>
      <c r="P2945" s="17" t="n">
        <v>0</v>
      </c>
      <c r="Q2945" s="17" t="n">
        <v>0</v>
      </c>
      <c r="R2945" s="17" t="n">
        <v>0</v>
      </c>
      <c r="S2945" s="17" t="n">
        <v>0</v>
      </c>
      <c r="T2945" s="17" t="n">
        <v>0</v>
      </c>
    </row>
    <row r="2946" customFormat="false" ht="15" hidden="false" customHeight="true" outlineLevel="0" collapsed="false">
      <c r="A2946" s="17" t="s">
        <v>236</v>
      </c>
      <c r="B2946" s="17" t="s">
        <v>142</v>
      </c>
      <c r="C2946" s="17" t="s">
        <v>134</v>
      </c>
      <c r="D2946" s="17" t="s">
        <v>14446</v>
      </c>
      <c r="E2946" s="17" t="s">
        <v>139</v>
      </c>
      <c r="F2946" s="17" t="s">
        <v>150</v>
      </c>
      <c r="G2946" s="17" t="n">
        <v>0</v>
      </c>
      <c r="H2946" s="17" t="n">
        <v>0</v>
      </c>
      <c r="I2946" s="17" t="n">
        <v>1</v>
      </c>
      <c r="J2946" s="17" t="n">
        <v>0</v>
      </c>
      <c r="K2946" s="17" t="n">
        <v>1</v>
      </c>
      <c r="L2946" s="17" t="n">
        <v>0</v>
      </c>
      <c r="M2946" s="17" t="n">
        <v>0</v>
      </c>
      <c r="N2946" s="17" t="n">
        <v>24</v>
      </c>
      <c r="O2946" s="17" t="n">
        <v>0</v>
      </c>
      <c r="P2946" s="17" t="n">
        <v>0</v>
      </c>
      <c r="Q2946" s="17" t="n">
        <v>0</v>
      </c>
      <c r="R2946" s="17" t="n">
        <v>0</v>
      </c>
      <c r="S2946" s="17" t="n">
        <v>0</v>
      </c>
      <c r="T2946" s="17" t="n">
        <v>0</v>
      </c>
    </row>
    <row r="2947" customFormat="false" ht="15" hidden="false" customHeight="true" outlineLevel="0" collapsed="false">
      <c r="A2947" s="17" t="s">
        <v>236</v>
      </c>
      <c r="B2947" s="17" t="s">
        <v>142</v>
      </c>
      <c r="C2947" s="17" t="s">
        <v>134</v>
      </c>
      <c r="D2947" s="17" t="s">
        <v>14446</v>
      </c>
      <c r="E2947" s="17" t="s">
        <v>139</v>
      </c>
      <c r="F2947" s="17" t="s">
        <v>166</v>
      </c>
      <c r="G2947" s="17" t="n">
        <v>0</v>
      </c>
      <c r="H2947" s="17" t="n">
        <v>0</v>
      </c>
      <c r="I2947" s="17" t="n">
        <v>1</v>
      </c>
      <c r="J2947" s="17" t="n">
        <v>1</v>
      </c>
      <c r="K2947" s="17" t="n">
        <v>1</v>
      </c>
      <c r="L2947" s="17" t="n">
        <v>0</v>
      </c>
      <c r="M2947" s="17" t="n">
        <v>0</v>
      </c>
      <c r="N2947" s="17" t="n">
        <v>46</v>
      </c>
      <c r="O2947" s="17" t="n">
        <v>4</v>
      </c>
      <c r="P2947" s="17" t="n">
        <v>0</v>
      </c>
      <c r="Q2947" s="17" t="n">
        <v>0</v>
      </c>
      <c r="R2947" s="17" t="n">
        <v>0</v>
      </c>
      <c r="S2947" s="17" t="n">
        <v>0</v>
      </c>
      <c r="T2947" s="17" t="n">
        <v>0</v>
      </c>
    </row>
    <row r="2948" customFormat="false" ht="15" hidden="false" customHeight="true" outlineLevel="0" collapsed="false">
      <c r="A2948" s="17" t="s">
        <v>236</v>
      </c>
      <c r="B2948" s="17" t="s">
        <v>142</v>
      </c>
      <c r="C2948" s="17" t="s">
        <v>148</v>
      </c>
      <c r="D2948" s="17" t="s">
        <v>14443</v>
      </c>
      <c r="E2948" s="17" t="s">
        <v>139</v>
      </c>
      <c r="F2948" s="17" t="s">
        <v>7</v>
      </c>
      <c r="G2948" s="17" t="n">
        <v>4</v>
      </c>
      <c r="H2948" s="17" t="n">
        <v>3</v>
      </c>
      <c r="I2948" s="17" t="n">
        <v>4</v>
      </c>
      <c r="J2948" s="17" t="n">
        <v>4</v>
      </c>
      <c r="K2948" s="17" t="n">
        <v>7</v>
      </c>
      <c r="L2948" s="17" t="n">
        <v>352</v>
      </c>
      <c r="M2948" s="17" t="n">
        <v>91</v>
      </c>
      <c r="N2948" s="17" t="n">
        <v>50</v>
      </c>
      <c r="O2948" s="17" t="n">
        <v>84</v>
      </c>
      <c r="P2948" s="17" t="n">
        <v>0</v>
      </c>
      <c r="Q2948" s="17" t="n">
        <v>0</v>
      </c>
      <c r="R2948" s="17" t="n">
        <v>0</v>
      </c>
      <c r="S2948" s="17" t="n">
        <v>0</v>
      </c>
      <c r="T2948" s="17" t="n">
        <v>0</v>
      </c>
    </row>
    <row r="2949" customFormat="false" ht="15" hidden="false" customHeight="true" outlineLevel="0" collapsed="false">
      <c r="A2949" s="17" t="s">
        <v>236</v>
      </c>
      <c r="B2949" s="17" t="s">
        <v>142</v>
      </c>
      <c r="C2949" s="17" t="s">
        <v>148</v>
      </c>
      <c r="D2949" s="17" t="s">
        <v>14443</v>
      </c>
      <c r="E2949" s="17" t="s">
        <v>139</v>
      </c>
      <c r="F2949" s="17" t="s">
        <v>140</v>
      </c>
      <c r="G2949" s="17" t="n">
        <v>1</v>
      </c>
      <c r="H2949" s="17" t="n">
        <v>1</v>
      </c>
      <c r="I2949" s="17" t="n">
        <v>2</v>
      </c>
      <c r="J2949" s="17" t="n">
        <v>2</v>
      </c>
      <c r="K2949" s="17" t="n">
        <v>3</v>
      </c>
      <c r="L2949" s="17" t="n">
        <v>187</v>
      </c>
      <c r="M2949" s="17" t="n">
        <v>28</v>
      </c>
      <c r="N2949" s="17" t="n">
        <v>19</v>
      </c>
      <c r="O2949" s="17" t="n">
        <v>15</v>
      </c>
      <c r="P2949" s="17" t="n">
        <v>0</v>
      </c>
      <c r="Q2949" s="17" t="n">
        <v>0</v>
      </c>
      <c r="R2949" s="17" t="n">
        <v>0</v>
      </c>
      <c r="S2949" s="17" t="n">
        <v>0</v>
      </c>
      <c r="T2949" s="17" t="n">
        <v>0</v>
      </c>
    </row>
    <row r="2950" customFormat="false" ht="15" hidden="false" customHeight="true" outlineLevel="0" collapsed="false">
      <c r="A2950" s="17" t="s">
        <v>236</v>
      </c>
      <c r="B2950" s="17" t="s">
        <v>142</v>
      </c>
      <c r="C2950" s="17" t="s">
        <v>148</v>
      </c>
      <c r="D2950" s="17" t="s">
        <v>14443</v>
      </c>
      <c r="E2950" s="17" t="s">
        <v>139</v>
      </c>
      <c r="F2950" s="17" t="s">
        <v>150</v>
      </c>
      <c r="G2950" s="17" t="n">
        <v>2</v>
      </c>
      <c r="H2950" s="17" t="n">
        <v>2</v>
      </c>
      <c r="I2950" s="17" t="n">
        <v>2</v>
      </c>
      <c r="J2950" s="17" t="n">
        <v>2</v>
      </c>
      <c r="K2950" s="17" t="n">
        <v>3</v>
      </c>
      <c r="L2950" s="17" t="n">
        <v>103</v>
      </c>
      <c r="M2950" s="17" t="n">
        <v>55</v>
      </c>
      <c r="N2950" s="17" t="n">
        <v>23</v>
      </c>
      <c r="O2950" s="17" t="n">
        <v>68</v>
      </c>
      <c r="P2950" s="17" t="n">
        <v>0</v>
      </c>
      <c r="Q2950" s="17" t="n">
        <v>0</v>
      </c>
      <c r="R2950" s="17" t="n">
        <v>0</v>
      </c>
      <c r="S2950" s="17" t="n">
        <v>0</v>
      </c>
      <c r="T2950" s="17" t="n">
        <v>0</v>
      </c>
    </row>
    <row r="2951" customFormat="false" ht="15" hidden="false" customHeight="true" outlineLevel="0" collapsed="false">
      <c r="A2951" s="17" t="s">
        <v>236</v>
      </c>
      <c r="B2951" s="17" t="s">
        <v>142</v>
      </c>
      <c r="C2951" s="17" t="s">
        <v>148</v>
      </c>
      <c r="D2951" s="17" t="s">
        <v>14443</v>
      </c>
      <c r="E2951" s="17" t="s">
        <v>139</v>
      </c>
      <c r="F2951" s="17" t="s">
        <v>158</v>
      </c>
      <c r="G2951" s="17" t="n">
        <v>2</v>
      </c>
      <c r="H2951" s="17" t="n">
        <v>2</v>
      </c>
      <c r="I2951" s="17" t="n">
        <v>2</v>
      </c>
      <c r="J2951" s="17" t="n">
        <v>1</v>
      </c>
      <c r="K2951" s="17" t="n">
        <v>3</v>
      </c>
      <c r="L2951" s="17" t="n">
        <v>62</v>
      </c>
      <c r="M2951" s="17" t="n">
        <v>8</v>
      </c>
      <c r="N2951" s="17" t="n">
        <v>8</v>
      </c>
      <c r="O2951" s="17" t="n">
        <v>1</v>
      </c>
      <c r="P2951" s="17" t="n">
        <v>0</v>
      </c>
      <c r="Q2951" s="17" t="n">
        <v>0</v>
      </c>
      <c r="R2951" s="17" t="n">
        <v>0</v>
      </c>
      <c r="S2951" s="17" t="n">
        <v>0</v>
      </c>
      <c r="T2951" s="17" t="n">
        <v>0</v>
      </c>
    </row>
    <row r="2952" customFormat="false" ht="15" hidden="false" customHeight="true" outlineLevel="0" collapsed="false">
      <c r="A2952" s="17" t="s">
        <v>236</v>
      </c>
      <c r="B2952" s="17" t="s">
        <v>142</v>
      </c>
      <c r="C2952" s="17" t="s">
        <v>217</v>
      </c>
      <c r="D2952" s="17" t="s">
        <v>235</v>
      </c>
      <c r="E2952" s="17" t="s">
        <v>139</v>
      </c>
      <c r="F2952" s="17" t="s">
        <v>7</v>
      </c>
      <c r="G2952" s="17" t="n">
        <v>3</v>
      </c>
      <c r="H2952" s="17" t="n">
        <v>2</v>
      </c>
      <c r="I2952" s="17" t="n">
        <v>1</v>
      </c>
      <c r="J2952" s="17" t="n">
        <v>3</v>
      </c>
      <c r="K2952" s="17" t="n">
        <v>4</v>
      </c>
      <c r="L2952" s="17" t="n">
        <v>3027</v>
      </c>
      <c r="M2952" s="17" t="n">
        <v>51</v>
      </c>
      <c r="N2952" s="17" t="n">
        <v>26</v>
      </c>
      <c r="O2952" s="17" t="n">
        <v>561</v>
      </c>
      <c r="P2952" s="17" t="n">
        <v>0</v>
      </c>
      <c r="Q2952" s="17" t="n">
        <v>0</v>
      </c>
      <c r="R2952" s="17" t="n">
        <v>0</v>
      </c>
      <c r="S2952" s="17" t="n">
        <v>0</v>
      </c>
      <c r="T2952" s="17" t="n">
        <v>0</v>
      </c>
    </row>
    <row r="2953" customFormat="false" ht="15" hidden="false" customHeight="true" outlineLevel="0" collapsed="false">
      <c r="A2953" s="17" t="s">
        <v>236</v>
      </c>
      <c r="B2953" s="17" t="s">
        <v>142</v>
      </c>
      <c r="C2953" s="17" t="s">
        <v>217</v>
      </c>
      <c r="D2953" s="17" t="s">
        <v>235</v>
      </c>
      <c r="E2953" s="17" t="s">
        <v>139</v>
      </c>
      <c r="F2953" s="17" t="s">
        <v>140</v>
      </c>
      <c r="G2953" s="17" t="n">
        <v>1</v>
      </c>
      <c r="H2953" s="17" t="n">
        <v>1</v>
      </c>
      <c r="I2953" s="17" t="n">
        <v>0</v>
      </c>
      <c r="J2953" s="17" t="n">
        <v>1</v>
      </c>
      <c r="K2953" s="17" t="n">
        <v>3</v>
      </c>
      <c r="L2953" s="17" t="n">
        <v>591</v>
      </c>
      <c r="M2953" s="17" t="n">
        <v>7</v>
      </c>
      <c r="N2953" s="17" t="n">
        <v>0</v>
      </c>
      <c r="O2953" s="17" t="n">
        <v>250</v>
      </c>
      <c r="P2953" s="17" t="n">
        <v>0</v>
      </c>
      <c r="Q2953" s="17" t="n">
        <v>0</v>
      </c>
      <c r="R2953" s="17" t="n">
        <v>0</v>
      </c>
      <c r="S2953" s="17" t="n">
        <v>0</v>
      </c>
      <c r="T2953" s="17" t="n">
        <v>0</v>
      </c>
    </row>
    <row r="2954" customFormat="false" ht="15" hidden="false" customHeight="true" outlineLevel="0" collapsed="false">
      <c r="A2954" s="17" t="s">
        <v>236</v>
      </c>
      <c r="B2954" s="17" t="s">
        <v>142</v>
      </c>
      <c r="C2954" s="17" t="s">
        <v>217</v>
      </c>
      <c r="D2954" s="17" t="s">
        <v>235</v>
      </c>
      <c r="E2954" s="17" t="s">
        <v>139</v>
      </c>
      <c r="F2954" s="17" t="s">
        <v>144</v>
      </c>
      <c r="G2954" s="17" t="n">
        <v>2</v>
      </c>
      <c r="H2954" s="17" t="n">
        <v>1</v>
      </c>
      <c r="I2954" s="17" t="n">
        <v>0</v>
      </c>
      <c r="J2954" s="17" t="n">
        <v>1</v>
      </c>
      <c r="K2954" s="17" t="n">
        <v>3</v>
      </c>
      <c r="L2954" s="17" t="n">
        <v>2054</v>
      </c>
      <c r="M2954" s="17" t="n">
        <v>22</v>
      </c>
      <c r="N2954" s="17" t="n">
        <v>0</v>
      </c>
      <c r="O2954" s="17" t="n">
        <v>100</v>
      </c>
      <c r="P2954" s="17" t="n">
        <v>0</v>
      </c>
      <c r="Q2954" s="17" t="n">
        <v>0</v>
      </c>
      <c r="R2954" s="17" t="n">
        <v>0</v>
      </c>
      <c r="S2954" s="17" t="n">
        <v>0</v>
      </c>
      <c r="T2954" s="17" t="n">
        <v>0</v>
      </c>
    </row>
    <row r="2955" customFormat="false" ht="15" hidden="false" customHeight="true" outlineLevel="0" collapsed="false">
      <c r="A2955" s="17" t="s">
        <v>236</v>
      </c>
      <c r="B2955" s="17" t="s">
        <v>142</v>
      </c>
      <c r="C2955" s="17" t="s">
        <v>217</v>
      </c>
      <c r="D2955" s="17" t="s">
        <v>235</v>
      </c>
      <c r="E2955" s="17" t="s">
        <v>139</v>
      </c>
      <c r="F2955" s="17" t="s">
        <v>150</v>
      </c>
      <c r="G2955" s="17" t="n">
        <v>3</v>
      </c>
      <c r="H2955" s="17" t="n">
        <v>2</v>
      </c>
      <c r="I2955" s="17" t="n">
        <v>1</v>
      </c>
      <c r="J2955" s="17" t="n">
        <v>2</v>
      </c>
      <c r="K2955" s="17" t="n">
        <v>4</v>
      </c>
      <c r="L2955" s="17" t="n">
        <v>154</v>
      </c>
      <c r="M2955" s="17" t="n">
        <v>20</v>
      </c>
      <c r="N2955" s="17" t="n">
        <v>26</v>
      </c>
      <c r="O2955" s="17" t="n">
        <v>187</v>
      </c>
      <c r="P2955" s="17" t="n">
        <v>0</v>
      </c>
      <c r="Q2955" s="17" t="n">
        <v>0</v>
      </c>
      <c r="R2955" s="17" t="n">
        <v>0</v>
      </c>
      <c r="S2955" s="17" t="n">
        <v>0</v>
      </c>
      <c r="T2955" s="17" t="n">
        <v>0</v>
      </c>
    </row>
    <row r="2956" customFormat="false" ht="15" hidden="false" customHeight="true" outlineLevel="0" collapsed="false">
      <c r="A2956" s="17" t="s">
        <v>236</v>
      </c>
      <c r="B2956" s="17" t="s">
        <v>142</v>
      </c>
      <c r="C2956" s="17" t="s">
        <v>217</v>
      </c>
      <c r="D2956" s="17" t="s">
        <v>235</v>
      </c>
      <c r="E2956" s="17" t="s">
        <v>139</v>
      </c>
      <c r="F2956" s="17" t="s">
        <v>158</v>
      </c>
      <c r="G2956" s="17" t="n">
        <v>1</v>
      </c>
      <c r="H2956" s="17" t="n">
        <v>1</v>
      </c>
      <c r="I2956" s="17" t="n">
        <v>0</v>
      </c>
      <c r="J2956" s="17" t="n">
        <v>1</v>
      </c>
      <c r="K2956" s="17" t="n">
        <v>2</v>
      </c>
      <c r="L2956" s="17" t="n">
        <v>228</v>
      </c>
      <c r="M2956" s="17" t="n">
        <v>2</v>
      </c>
      <c r="N2956" s="17" t="n">
        <v>0</v>
      </c>
      <c r="O2956" s="17" t="n">
        <v>24</v>
      </c>
      <c r="P2956" s="17" t="n">
        <v>0</v>
      </c>
      <c r="Q2956" s="17" t="n">
        <v>0</v>
      </c>
      <c r="R2956" s="17" t="n">
        <v>0</v>
      </c>
      <c r="S2956" s="17" t="n">
        <v>0</v>
      </c>
      <c r="T2956" s="17" t="n">
        <v>0</v>
      </c>
    </row>
    <row r="2957" customFormat="false" ht="15" hidden="false" customHeight="true" outlineLevel="0" collapsed="false">
      <c r="A2957" s="17" t="s">
        <v>236</v>
      </c>
      <c r="B2957" s="17" t="s">
        <v>142</v>
      </c>
      <c r="C2957" s="17" t="s">
        <v>217</v>
      </c>
      <c r="D2957" s="17" t="s">
        <v>218</v>
      </c>
      <c r="E2957" s="17" t="s">
        <v>243</v>
      </c>
      <c r="F2957" s="17" t="s">
        <v>7</v>
      </c>
      <c r="G2957" s="17" t="n">
        <v>2</v>
      </c>
      <c r="H2957" s="17" t="n">
        <v>2</v>
      </c>
      <c r="I2957" s="17" t="n">
        <v>2</v>
      </c>
      <c r="J2957" s="17" t="n">
        <v>2</v>
      </c>
      <c r="K2957" s="17" t="n">
        <v>2</v>
      </c>
      <c r="L2957" s="17" t="n">
        <v>5433</v>
      </c>
      <c r="M2957" s="17" t="n">
        <v>2494</v>
      </c>
      <c r="N2957" s="17" t="n">
        <v>1923</v>
      </c>
      <c r="O2957" s="17" t="n">
        <v>627</v>
      </c>
      <c r="P2957" s="17" t="n">
        <v>0</v>
      </c>
      <c r="Q2957" s="17" t="n">
        <v>0</v>
      </c>
      <c r="R2957" s="17" t="n">
        <v>0</v>
      </c>
      <c r="S2957" s="17" t="n">
        <v>0</v>
      </c>
      <c r="T2957" s="17" t="n">
        <v>0</v>
      </c>
    </row>
    <row r="2958" customFormat="false" ht="15" hidden="false" customHeight="true" outlineLevel="0" collapsed="false">
      <c r="A2958" s="17" t="s">
        <v>236</v>
      </c>
      <c r="B2958" s="17" t="s">
        <v>142</v>
      </c>
      <c r="C2958" s="17" t="s">
        <v>217</v>
      </c>
      <c r="D2958" s="17" t="s">
        <v>218</v>
      </c>
      <c r="E2958" s="17" t="s">
        <v>243</v>
      </c>
      <c r="F2958" s="17" t="s">
        <v>140</v>
      </c>
      <c r="G2958" s="17" t="n">
        <v>2</v>
      </c>
      <c r="H2958" s="17" t="n">
        <v>1</v>
      </c>
      <c r="I2958" s="17" t="n">
        <v>1</v>
      </c>
      <c r="J2958" s="17" t="n">
        <v>2</v>
      </c>
      <c r="K2958" s="17" t="n">
        <v>2</v>
      </c>
      <c r="L2958" s="17" t="n">
        <v>95</v>
      </c>
      <c r="M2958" s="17" t="n">
        <v>47</v>
      </c>
      <c r="N2958" s="17" t="n">
        <v>40</v>
      </c>
      <c r="O2958" s="17" t="n">
        <v>8</v>
      </c>
      <c r="P2958" s="17" t="n">
        <v>0</v>
      </c>
      <c r="Q2958" s="17" t="n">
        <v>0</v>
      </c>
      <c r="R2958" s="17" t="n">
        <v>0</v>
      </c>
      <c r="S2958" s="17" t="n">
        <v>0</v>
      </c>
      <c r="T2958" s="17" t="n">
        <v>0</v>
      </c>
    </row>
    <row r="2959" customFormat="false" ht="15" hidden="false" customHeight="true" outlineLevel="0" collapsed="false">
      <c r="A2959" s="17" t="s">
        <v>236</v>
      </c>
      <c r="B2959" s="17" t="s">
        <v>142</v>
      </c>
      <c r="C2959" s="17" t="s">
        <v>217</v>
      </c>
      <c r="D2959" s="17" t="s">
        <v>218</v>
      </c>
      <c r="E2959" s="17" t="s">
        <v>243</v>
      </c>
      <c r="F2959" s="17" t="s">
        <v>144</v>
      </c>
      <c r="G2959" s="17" t="n">
        <v>1</v>
      </c>
      <c r="H2959" s="17" t="n">
        <v>1</v>
      </c>
      <c r="I2959" s="17" t="n">
        <v>0</v>
      </c>
      <c r="J2959" s="17" t="n">
        <v>0</v>
      </c>
      <c r="K2959" s="17" t="n">
        <v>2</v>
      </c>
      <c r="L2959" s="17" t="n">
        <v>8</v>
      </c>
      <c r="M2959" s="17" t="n">
        <v>58</v>
      </c>
      <c r="N2959" s="17" t="n">
        <v>0</v>
      </c>
      <c r="O2959" s="17" t="n">
        <v>0</v>
      </c>
      <c r="P2959" s="17" t="n">
        <v>0</v>
      </c>
      <c r="Q2959" s="17" t="n">
        <v>0</v>
      </c>
      <c r="R2959" s="17" t="n">
        <v>0</v>
      </c>
      <c r="S2959" s="17" t="n">
        <v>0</v>
      </c>
      <c r="T2959" s="17" t="n">
        <v>0</v>
      </c>
    </row>
    <row r="2960" customFormat="false" ht="15" hidden="false" customHeight="true" outlineLevel="0" collapsed="false">
      <c r="A2960" s="17" t="s">
        <v>236</v>
      </c>
      <c r="B2960" s="17" t="s">
        <v>142</v>
      </c>
      <c r="C2960" s="17" t="s">
        <v>217</v>
      </c>
      <c r="D2960" s="17" t="s">
        <v>218</v>
      </c>
      <c r="E2960" s="17" t="s">
        <v>243</v>
      </c>
      <c r="F2960" s="17" t="s">
        <v>150</v>
      </c>
      <c r="G2960" s="17" t="n">
        <v>2</v>
      </c>
      <c r="H2960" s="17" t="n">
        <v>2</v>
      </c>
      <c r="I2960" s="17" t="n">
        <v>2</v>
      </c>
      <c r="J2960" s="17" t="n">
        <v>2</v>
      </c>
      <c r="K2960" s="17" t="n">
        <v>2</v>
      </c>
      <c r="L2960" s="17" t="n">
        <v>3705</v>
      </c>
      <c r="M2960" s="17" t="n">
        <v>2289</v>
      </c>
      <c r="N2960" s="17" t="n">
        <v>1795</v>
      </c>
      <c r="O2960" s="17" t="n">
        <v>572</v>
      </c>
      <c r="P2960" s="17" t="n">
        <v>0</v>
      </c>
      <c r="Q2960" s="17" t="n">
        <v>0</v>
      </c>
      <c r="R2960" s="17" t="n">
        <v>0</v>
      </c>
      <c r="S2960" s="17" t="n">
        <v>0</v>
      </c>
      <c r="T2960" s="17" t="n">
        <v>0</v>
      </c>
    </row>
    <row r="2961" customFormat="false" ht="15" hidden="false" customHeight="true" outlineLevel="0" collapsed="false">
      <c r="A2961" s="17" t="s">
        <v>236</v>
      </c>
      <c r="B2961" s="17" t="s">
        <v>142</v>
      </c>
      <c r="C2961" s="17" t="s">
        <v>217</v>
      </c>
      <c r="D2961" s="17" t="s">
        <v>218</v>
      </c>
      <c r="E2961" s="17" t="s">
        <v>243</v>
      </c>
      <c r="F2961" s="17" t="s">
        <v>166</v>
      </c>
      <c r="G2961" s="17" t="n">
        <v>1</v>
      </c>
      <c r="H2961" s="17" t="n">
        <v>0</v>
      </c>
      <c r="I2961" s="17" t="n">
        <v>0</v>
      </c>
      <c r="J2961" s="17" t="n">
        <v>0</v>
      </c>
      <c r="K2961" s="17" t="n">
        <v>1</v>
      </c>
      <c r="L2961" s="17" t="n">
        <v>1432</v>
      </c>
      <c r="M2961" s="17" t="n">
        <v>0</v>
      </c>
      <c r="N2961" s="17" t="n">
        <v>0</v>
      </c>
      <c r="O2961" s="17" t="n">
        <v>0</v>
      </c>
      <c r="P2961" s="17" t="n">
        <v>0</v>
      </c>
      <c r="Q2961" s="17" t="n">
        <v>0</v>
      </c>
      <c r="R2961" s="17" t="n">
        <v>0</v>
      </c>
      <c r="S2961" s="17" t="n">
        <v>0</v>
      </c>
      <c r="T2961" s="17" t="n">
        <v>0</v>
      </c>
    </row>
    <row r="2962" customFormat="false" ht="15" hidden="false" customHeight="true" outlineLevel="0" collapsed="false">
      <c r="A2962" s="17" t="s">
        <v>236</v>
      </c>
      <c r="B2962" s="17" t="s">
        <v>142</v>
      </c>
      <c r="C2962" s="17" t="s">
        <v>217</v>
      </c>
      <c r="D2962" s="17" t="s">
        <v>218</v>
      </c>
      <c r="E2962" s="17" t="s">
        <v>243</v>
      </c>
      <c r="F2962" s="17" t="s">
        <v>158</v>
      </c>
      <c r="G2962" s="17" t="n">
        <v>2</v>
      </c>
      <c r="H2962" s="17" t="n">
        <v>2</v>
      </c>
      <c r="I2962" s="17" t="n">
        <v>2</v>
      </c>
      <c r="J2962" s="17" t="n">
        <v>2</v>
      </c>
      <c r="K2962" s="17" t="n">
        <v>2</v>
      </c>
      <c r="L2962" s="17" t="n">
        <v>184</v>
      </c>
      <c r="M2962" s="17" t="n">
        <v>99</v>
      </c>
      <c r="N2962" s="17" t="n">
        <v>78</v>
      </c>
      <c r="O2962" s="17" t="n">
        <v>31</v>
      </c>
      <c r="P2962" s="17" t="n">
        <v>0</v>
      </c>
      <c r="Q2962" s="17" t="n">
        <v>0</v>
      </c>
      <c r="R2962" s="17" t="n">
        <v>0</v>
      </c>
      <c r="S2962" s="17" t="n">
        <v>0</v>
      </c>
      <c r="T2962" s="17" t="n">
        <v>0</v>
      </c>
    </row>
    <row r="2963" customFormat="false" ht="15" hidden="false" customHeight="true" outlineLevel="0" collapsed="false">
      <c r="A2963" s="17" t="s">
        <v>236</v>
      </c>
      <c r="B2963" s="17" t="s">
        <v>142</v>
      </c>
      <c r="C2963" s="17" t="s">
        <v>217</v>
      </c>
      <c r="D2963" s="17" t="s">
        <v>218</v>
      </c>
      <c r="E2963" s="17" t="s">
        <v>243</v>
      </c>
      <c r="F2963" s="17" t="s">
        <v>169</v>
      </c>
      <c r="G2963" s="17" t="n">
        <v>2</v>
      </c>
      <c r="H2963" s="17" t="n">
        <v>1</v>
      </c>
      <c r="I2963" s="17" t="n">
        <v>2</v>
      </c>
      <c r="J2963" s="17" t="n">
        <v>1</v>
      </c>
      <c r="K2963" s="17" t="n">
        <v>2</v>
      </c>
      <c r="L2963" s="17" t="n">
        <v>9</v>
      </c>
      <c r="M2963" s="17" t="n">
        <v>1</v>
      </c>
      <c r="N2963" s="17" t="n">
        <v>10</v>
      </c>
      <c r="O2963" s="17" t="n">
        <v>16</v>
      </c>
      <c r="P2963" s="17" t="n">
        <v>0</v>
      </c>
      <c r="Q2963" s="17" t="n">
        <v>0</v>
      </c>
      <c r="R2963" s="17" t="n">
        <v>0</v>
      </c>
      <c r="S2963" s="17" t="n">
        <v>0</v>
      </c>
      <c r="T2963" s="17" t="n">
        <v>0</v>
      </c>
    </row>
    <row r="2964" customFormat="false" ht="15" hidden="false" customHeight="true" outlineLevel="0" collapsed="false">
      <c r="A2964" s="17" t="s">
        <v>236</v>
      </c>
      <c r="B2964" s="17" t="s">
        <v>142</v>
      </c>
      <c r="C2964" s="17" t="s">
        <v>217</v>
      </c>
      <c r="D2964" s="17" t="s">
        <v>218</v>
      </c>
      <c r="E2964" s="17" t="s">
        <v>139</v>
      </c>
      <c r="F2964" s="17" t="s">
        <v>7</v>
      </c>
      <c r="G2964" s="17" t="n">
        <v>1</v>
      </c>
      <c r="H2964" s="17" t="n">
        <v>3</v>
      </c>
      <c r="I2964" s="17" t="n">
        <v>1</v>
      </c>
      <c r="J2964" s="17" t="n">
        <v>0</v>
      </c>
      <c r="K2964" s="17" t="n">
        <v>3</v>
      </c>
      <c r="L2964" s="17" t="n">
        <v>54</v>
      </c>
      <c r="M2964" s="17" t="n">
        <v>50</v>
      </c>
      <c r="N2964" s="17" t="n">
        <v>78</v>
      </c>
      <c r="O2964" s="17" t="n">
        <v>0</v>
      </c>
      <c r="P2964" s="17" t="n">
        <v>0</v>
      </c>
      <c r="Q2964" s="17" t="n">
        <v>0</v>
      </c>
      <c r="R2964" s="17" t="n">
        <v>0</v>
      </c>
      <c r="S2964" s="17" t="n">
        <v>0</v>
      </c>
      <c r="T2964" s="17" t="n">
        <v>0</v>
      </c>
    </row>
    <row r="2965" customFormat="false" ht="15" hidden="false" customHeight="true" outlineLevel="0" collapsed="false">
      <c r="A2965" s="17" t="s">
        <v>236</v>
      </c>
      <c r="B2965" s="17" t="s">
        <v>142</v>
      </c>
      <c r="C2965" s="17" t="s">
        <v>217</v>
      </c>
      <c r="D2965" s="17" t="s">
        <v>218</v>
      </c>
      <c r="E2965" s="17" t="s">
        <v>139</v>
      </c>
      <c r="F2965" s="17" t="s">
        <v>140</v>
      </c>
      <c r="G2965" s="17" t="n">
        <v>1</v>
      </c>
      <c r="H2965" s="17" t="n">
        <v>0</v>
      </c>
      <c r="I2965" s="17" t="n">
        <v>0</v>
      </c>
      <c r="J2965" s="17" t="n">
        <v>0</v>
      </c>
      <c r="K2965" s="17" t="n">
        <v>1</v>
      </c>
      <c r="L2965" s="17" t="n">
        <v>8</v>
      </c>
      <c r="M2965" s="17" t="n">
        <v>0</v>
      </c>
      <c r="N2965" s="17" t="n">
        <v>0</v>
      </c>
      <c r="O2965" s="17" t="n">
        <v>0</v>
      </c>
      <c r="P2965" s="17" t="n">
        <v>0</v>
      </c>
      <c r="Q2965" s="17" t="n">
        <v>0</v>
      </c>
      <c r="R2965" s="17" t="n">
        <v>0</v>
      </c>
      <c r="S2965" s="17" t="n">
        <v>0</v>
      </c>
      <c r="T2965" s="17" t="n">
        <v>0</v>
      </c>
    </row>
    <row r="2966" customFormat="false" ht="15" hidden="false" customHeight="true" outlineLevel="0" collapsed="false">
      <c r="A2966" s="17" t="s">
        <v>236</v>
      </c>
      <c r="B2966" s="17" t="s">
        <v>142</v>
      </c>
      <c r="C2966" s="17" t="s">
        <v>217</v>
      </c>
      <c r="D2966" s="17" t="s">
        <v>218</v>
      </c>
      <c r="E2966" s="17" t="s">
        <v>139</v>
      </c>
      <c r="F2966" s="17" t="s">
        <v>144</v>
      </c>
      <c r="G2966" s="17" t="n">
        <v>1</v>
      </c>
      <c r="H2966" s="17" t="n">
        <v>0</v>
      </c>
      <c r="I2966" s="17" t="n">
        <v>0</v>
      </c>
      <c r="J2966" s="17" t="n">
        <v>0</v>
      </c>
      <c r="K2966" s="17" t="n">
        <v>1</v>
      </c>
      <c r="L2966" s="17" t="n">
        <v>8</v>
      </c>
      <c r="M2966" s="17" t="n">
        <v>0</v>
      </c>
      <c r="N2966" s="17" t="n">
        <v>0</v>
      </c>
      <c r="O2966" s="17" t="n">
        <v>0</v>
      </c>
      <c r="P2966" s="17" t="n">
        <v>0</v>
      </c>
      <c r="Q2966" s="17" t="n">
        <v>0</v>
      </c>
      <c r="R2966" s="17" t="n">
        <v>0</v>
      </c>
      <c r="S2966" s="17" t="n">
        <v>0</v>
      </c>
      <c r="T2966" s="17" t="n">
        <v>0</v>
      </c>
    </row>
    <row r="2967" customFormat="false" ht="15" hidden="false" customHeight="true" outlineLevel="0" collapsed="false">
      <c r="A2967" s="17" t="s">
        <v>236</v>
      </c>
      <c r="B2967" s="17" t="s">
        <v>142</v>
      </c>
      <c r="C2967" s="17" t="s">
        <v>217</v>
      </c>
      <c r="D2967" s="17" t="s">
        <v>218</v>
      </c>
      <c r="E2967" s="17" t="s">
        <v>139</v>
      </c>
      <c r="F2967" s="17" t="s">
        <v>150</v>
      </c>
      <c r="G2967" s="17" t="n">
        <v>1</v>
      </c>
      <c r="H2967" s="17" t="n">
        <v>3</v>
      </c>
      <c r="I2967" s="17" t="n">
        <v>1</v>
      </c>
      <c r="J2967" s="17" t="n">
        <v>0</v>
      </c>
      <c r="K2967" s="17" t="n">
        <v>3</v>
      </c>
      <c r="L2967" s="17" t="n">
        <v>28</v>
      </c>
      <c r="M2967" s="17" t="n">
        <v>40</v>
      </c>
      <c r="N2967" s="17" t="n">
        <v>78</v>
      </c>
      <c r="O2967" s="17" t="n">
        <v>0</v>
      </c>
      <c r="P2967" s="17" t="n">
        <v>0</v>
      </c>
      <c r="Q2967" s="17" t="n">
        <v>0</v>
      </c>
      <c r="R2967" s="17" t="n">
        <v>0</v>
      </c>
      <c r="S2967" s="17" t="n">
        <v>0</v>
      </c>
      <c r="T2967" s="17" t="n">
        <v>0</v>
      </c>
    </row>
    <row r="2968" customFormat="false" ht="15" hidden="false" customHeight="true" outlineLevel="0" collapsed="false">
      <c r="A2968" s="17" t="s">
        <v>236</v>
      </c>
      <c r="B2968" s="17" t="s">
        <v>142</v>
      </c>
      <c r="C2968" s="17" t="s">
        <v>217</v>
      </c>
      <c r="D2968" s="17" t="s">
        <v>218</v>
      </c>
      <c r="E2968" s="17" t="s">
        <v>139</v>
      </c>
      <c r="F2968" s="17" t="s">
        <v>158</v>
      </c>
      <c r="G2968" s="17" t="n">
        <v>1</v>
      </c>
      <c r="H2968" s="17" t="n">
        <v>3</v>
      </c>
      <c r="I2968" s="17" t="n">
        <v>0</v>
      </c>
      <c r="J2968" s="17" t="n">
        <v>0</v>
      </c>
      <c r="K2968" s="17" t="n">
        <v>3</v>
      </c>
      <c r="L2968" s="17" t="n">
        <v>10</v>
      </c>
      <c r="M2968" s="17" t="n">
        <v>10</v>
      </c>
      <c r="N2968" s="17" t="n">
        <v>0</v>
      </c>
      <c r="O2968" s="17" t="n">
        <v>0</v>
      </c>
      <c r="P2968" s="17" t="n">
        <v>0</v>
      </c>
      <c r="Q2968" s="17" t="n">
        <v>0</v>
      </c>
      <c r="R2968" s="17" t="n">
        <v>0</v>
      </c>
      <c r="S2968" s="17" t="n">
        <v>0</v>
      </c>
      <c r="T2968" s="17" t="n">
        <v>0</v>
      </c>
    </row>
    <row r="2969" customFormat="false" ht="15" hidden="false" customHeight="true" outlineLevel="0" collapsed="false">
      <c r="A2969" s="17" t="s">
        <v>6035</v>
      </c>
      <c r="B2969" s="17" t="s">
        <v>142</v>
      </c>
      <c r="C2969" s="17" t="s">
        <v>148</v>
      </c>
      <c r="D2969" s="17" t="s">
        <v>14443</v>
      </c>
      <c r="E2969" s="17" t="s">
        <v>139</v>
      </c>
      <c r="F2969" s="17" t="s">
        <v>7</v>
      </c>
      <c r="G2969" s="17" t="n">
        <v>0</v>
      </c>
      <c r="H2969" s="17" t="n">
        <v>0</v>
      </c>
      <c r="I2969" s="17" t="n">
        <v>1</v>
      </c>
      <c r="J2969" s="17" t="n">
        <v>0</v>
      </c>
      <c r="K2969" s="17" t="n">
        <v>1</v>
      </c>
      <c r="L2969" s="17" t="n">
        <v>0</v>
      </c>
      <c r="M2969" s="17" t="n">
        <v>0</v>
      </c>
      <c r="N2969" s="17" t="n">
        <v>214</v>
      </c>
      <c r="O2969" s="17" t="n">
        <v>0</v>
      </c>
      <c r="P2969" s="17" t="n">
        <v>0</v>
      </c>
      <c r="Q2969" s="17" t="n">
        <v>0</v>
      </c>
      <c r="R2969" s="17" t="n">
        <v>0</v>
      </c>
      <c r="S2969" s="17" t="n">
        <v>0</v>
      </c>
      <c r="T2969" s="17" t="n">
        <v>0</v>
      </c>
    </row>
    <row r="2970" customFormat="false" ht="15" hidden="false" customHeight="true" outlineLevel="0" collapsed="false">
      <c r="A2970" s="17" t="s">
        <v>6035</v>
      </c>
      <c r="B2970" s="17" t="s">
        <v>142</v>
      </c>
      <c r="C2970" s="17" t="s">
        <v>148</v>
      </c>
      <c r="D2970" s="17" t="s">
        <v>14443</v>
      </c>
      <c r="E2970" s="17" t="s">
        <v>139</v>
      </c>
      <c r="F2970" s="17" t="s">
        <v>140</v>
      </c>
      <c r="G2970" s="17" t="n">
        <v>0</v>
      </c>
      <c r="H2970" s="17" t="n">
        <v>0</v>
      </c>
      <c r="I2970" s="17" t="n">
        <v>1</v>
      </c>
      <c r="J2970" s="17" t="n">
        <v>0</v>
      </c>
      <c r="K2970" s="17" t="n">
        <v>1</v>
      </c>
      <c r="L2970" s="17" t="n">
        <v>0</v>
      </c>
      <c r="M2970" s="17" t="n">
        <v>0</v>
      </c>
      <c r="N2970" s="17" t="n">
        <v>214</v>
      </c>
      <c r="O2970" s="17" t="n">
        <v>0</v>
      </c>
      <c r="P2970" s="17" t="n">
        <v>0</v>
      </c>
      <c r="Q2970" s="17" t="n">
        <v>0</v>
      </c>
      <c r="R2970" s="17" t="n">
        <v>0</v>
      </c>
      <c r="S2970" s="17" t="n">
        <v>0</v>
      </c>
      <c r="T2970" s="17" t="n">
        <v>0</v>
      </c>
    </row>
    <row r="2971" customFormat="false" ht="15" hidden="false" customHeight="true" outlineLevel="0" collapsed="false">
      <c r="A2971" s="17" t="s">
        <v>6035</v>
      </c>
      <c r="B2971" s="17" t="s">
        <v>142</v>
      </c>
      <c r="C2971" s="17" t="s">
        <v>217</v>
      </c>
      <c r="D2971" s="17" t="s">
        <v>218</v>
      </c>
      <c r="E2971" s="17" t="s">
        <v>243</v>
      </c>
      <c r="F2971" s="17" t="s">
        <v>7</v>
      </c>
      <c r="G2971" s="17" t="n">
        <v>1</v>
      </c>
      <c r="H2971" s="17" t="n">
        <v>1</v>
      </c>
      <c r="I2971" s="17" t="n">
        <v>1</v>
      </c>
      <c r="J2971" s="17" t="n">
        <v>1</v>
      </c>
      <c r="K2971" s="17" t="n">
        <v>1</v>
      </c>
      <c r="L2971" s="17" t="n">
        <v>119</v>
      </c>
      <c r="M2971" s="17" t="n">
        <v>136</v>
      </c>
      <c r="N2971" s="17" t="n">
        <v>104</v>
      </c>
      <c r="O2971" s="17" t="n">
        <v>7</v>
      </c>
      <c r="P2971" s="17" t="n">
        <v>0</v>
      </c>
      <c r="Q2971" s="17" t="n">
        <v>0</v>
      </c>
      <c r="R2971" s="17" t="n">
        <v>0</v>
      </c>
      <c r="S2971" s="17" t="n">
        <v>0</v>
      </c>
      <c r="T2971" s="17" t="n">
        <v>0</v>
      </c>
    </row>
    <row r="2972" customFormat="false" ht="15" hidden="false" customHeight="true" outlineLevel="0" collapsed="false">
      <c r="A2972" s="17" t="s">
        <v>6035</v>
      </c>
      <c r="B2972" s="17" t="s">
        <v>142</v>
      </c>
      <c r="C2972" s="17" t="s">
        <v>217</v>
      </c>
      <c r="D2972" s="17" t="s">
        <v>218</v>
      </c>
      <c r="E2972" s="17" t="s">
        <v>243</v>
      </c>
      <c r="F2972" s="17" t="s">
        <v>140</v>
      </c>
      <c r="G2972" s="17" t="n">
        <v>0</v>
      </c>
      <c r="H2972" s="17" t="n">
        <v>0</v>
      </c>
      <c r="I2972" s="17" t="n">
        <v>1</v>
      </c>
      <c r="J2972" s="17" t="n">
        <v>0</v>
      </c>
      <c r="K2972" s="17" t="n">
        <v>1</v>
      </c>
      <c r="L2972" s="17" t="n">
        <v>0</v>
      </c>
      <c r="M2972" s="17" t="n">
        <v>0</v>
      </c>
      <c r="N2972" s="17" t="n">
        <v>2</v>
      </c>
      <c r="O2972" s="17" t="n">
        <v>0</v>
      </c>
      <c r="P2972" s="17" t="n">
        <v>0</v>
      </c>
      <c r="Q2972" s="17" t="n">
        <v>0</v>
      </c>
      <c r="R2972" s="17" t="n">
        <v>0</v>
      </c>
      <c r="S2972" s="17" t="n">
        <v>0</v>
      </c>
      <c r="T2972" s="17" t="n">
        <v>0</v>
      </c>
    </row>
    <row r="2973" customFormat="false" ht="15" hidden="false" customHeight="true" outlineLevel="0" collapsed="false">
      <c r="A2973" s="17" t="s">
        <v>6035</v>
      </c>
      <c r="B2973" s="17" t="s">
        <v>142</v>
      </c>
      <c r="C2973" s="17" t="s">
        <v>217</v>
      </c>
      <c r="D2973" s="17" t="s">
        <v>218</v>
      </c>
      <c r="E2973" s="17" t="s">
        <v>243</v>
      </c>
      <c r="F2973" s="17" t="s">
        <v>150</v>
      </c>
      <c r="G2973" s="17" t="n">
        <v>1</v>
      </c>
      <c r="H2973" s="17" t="n">
        <v>1</v>
      </c>
      <c r="I2973" s="17" t="n">
        <v>1</v>
      </c>
      <c r="J2973" s="17" t="n">
        <v>0</v>
      </c>
      <c r="K2973" s="17" t="n">
        <v>1</v>
      </c>
      <c r="L2973" s="17" t="n">
        <v>50</v>
      </c>
      <c r="M2973" s="17" t="n">
        <v>130</v>
      </c>
      <c r="N2973" s="17" t="n">
        <v>90</v>
      </c>
      <c r="O2973" s="17" t="n">
        <v>0</v>
      </c>
      <c r="P2973" s="17" t="n">
        <v>0</v>
      </c>
      <c r="Q2973" s="17" t="n">
        <v>0</v>
      </c>
      <c r="R2973" s="17" t="n">
        <v>0</v>
      </c>
      <c r="S2973" s="17" t="n">
        <v>0</v>
      </c>
      <c r="T2973" s="17" t="n">
        <v>0</v>
      </c>
    </row>
    <row r="2974" customFormat="false" ht="15" hidden="false" customHeight="true" outlineLevel="0" collapsed="false">
      <c r="A2974" s="17" t="s">
        <v>6035</v>
      </c>
      <c r="B2974" s="17" t="s">
        <v>142</v>
      </c>
      <c r="C2974" s="17" t="s">
        <v>217</v>
      </c>
      <c r="D2974" s="17" t="s">
        <v>218</v>
      </c>
      <c r="E2974" s="17" t="s">
        <v>243</v>
      </c>
      <c r="F2974" s="17" t="s">
        <v>166</v>
      </c>
      <c r="G2974" s="17" t="n">
        <v>1</v>
      </c>
      <c r="H2974" s="17" t="n">
        <v>0</v>
      </c>
      <c r="I2974" s="17" t="n">
        <v>0</v>
      </c>
      <c r="J2974" s="17" t="n">
        <v>0</v>
      </c>
      <c r="K2974" s="17" t="n">
        <v>1</v>
      </c>
      <c r="L2974" s="17" t="n">
        <v>27</v>
      </c>
      <c r="M2974" s="17" t="n">
        <v>0</v>
      </c>
      <c r="N2974" s="17" t="n">
        <v>0</v>
      </c>
      <c r="O2974" s="17" t="n">
        <v>0</v>
      </c>
      <c r="P2974" s="17" t="n">
        <v>0</v>
      </c>
      <c r="Q2974" s="17" t="n">
        <v>0</v>
      </c>
      <c r="R2974" s="17" t="n">
        <v>0</v>
      </c>
      <c r="S2974" s="17" t="n">
        <v>0</v>
      </c>
      <c r="T2974" s="17" t="n">
        <v>0</v>
      </c>
    </row>
    <row r="2975" customFormat="false" ht="15" hidden="false" customHeight="true" outlineLevel="0" collapsed="false">
      <c r="A2975" s="17" t="s">
        <v>6035</v>
      </c>
      <c r="B2975" s="17" t="s">
        <v>142</v>
      </c>
      <c r="C2975" s="17" t="s">
        <v>217</v>
      </c>
      <c r="D2975" s="17" t="s">
        <v>218</v>
      </c>
      <c r="E2975" s="17" t="s">
        <v>243</v>
      </c>
      <c r="F2975" s="17" t="s">
        <v>158</v>
      </c>
      <c r="G2975" s="17" t="n">
        <v>1</v>
      </c>
      <c r="H2975" s="17" t="n">
        <v>1</v>
      </c>
      <c r="I2975" s="17" t="n">
        <v>1</v>
      </c>
      <c r="J2975" s="17" t="n">
        <v>1</v>
      </c>
      <c r="K2975" s="17" t="n">
        <v>1</v>
      </c>
      <c r="L2975" s="17" t="n">
        <v>41</v>
      </c>
      <c r="M2975" s="17" t="n">
        <v>6</v>
      </c>
      <c r="N2975" s="17" t="n">
        <v>12</v>
      </c>
      <c r="O2975" s="17" t="n">
        <v>7</v>
      </c>
      <c r="P2975" s="17" t="n">
        <v>0</v>
      </c>
      <c r="Q2975" s="17" t="n">
        <v>0</v>
      </c>
      <c r="R2975" s="17" t="n">
        <v>0</v>
      </c>
      <c r="S2975" s="17" t="n">
        <v>0</v>
      </c>
      <c r="T2975" s="17" t="n">
        <v>0</v>
      </c>
    </row>
    <row r="2976" customFormat="false" ht="15" hidden="false" customHeight="true" outlineLevel="0" collapsed="false">
      <c r="A2976" s="17" t="s">
        <v>6035</v>
      </c>
      <c r="B2976" s="17" t="s">
        <v>142</v>
      </c>
      <c r="C2976" s="17" t="s">
        <v>217</v>
      </c>
      <c r="D2976" s="17" t="s">
        <v>218</v>
      </c>
      <c r="E2976" s="17" t="s">
        <v>243</v>
      </c>
      <c r="F2976" s="17" t="s">
        <v>169</v>
      </c>
      <c r="G2976" s="17" t="n">
        <v>1</v>
      </c>
      <c r="H2976" s="17" t="n">
        <v>0</v>
      </c>
      <c r="I2976" s="17" t="n">
        <v>0</v>
      </c>
      <c r="J2976" s="17" t="n">
        <v>0</v>
      </c>
      <c r="K2976" s="17" t="n">
        <v>1</v>
      </c>
      <c r="L2976" s="17" t="n">
        <v>1</v>
      </c>
      <c r="M2976" s="17" t="n">
        <v>0</v>
      </c>
      <c r="N2976" s="17" t="n">
        <v>0</v>
      </c>
      <c r="O2976" s="17" t="n">
        <v>0</v>
      </c>
      <c r="P2976" s="17" t="n">
        <v>0</v>
      </c>
      <c r="Q2976" s="17" t="n">
        <v>0</v>
      </c>
      <c r="R2976" s="17" t="n">
        <v>0</v>
      </c>
      <c r="S2976" s="17" t="n">
        <v>0</v>
      </c>
      <c r="T2976" s="17" t="n">
        <v>0</v>
      </c>
    </row>
    <row r="2977" customFormat="false" ht="15" hidden="false" customHeight="true" outlineLevel="0" collapsed="false">
      <c r="A2977" s="17" t="s">
        <v>2853</v>
      </c>
      <c r="B2977" s="17" t="s">
        <v>142</v>
      </c>
      <c r="C2977" s="17" t="s">
        <v>134</v>
      </c>
      <c r="D2977" s="17" t="s">
        <v>135</v>
      </c>
      <c r="E2977" s="17" t="s">
        <v>139</v>
      </c>
      <c r="F2977" s="17" t="s">
        <v>7</v>
      </c>
      <c r="G2977" s="17" t="n">
        <v>1</v>
      </c>
      <c r="H2977" s="17" t="n">
        <v>1</v>
      </c>
      <c r="I2977" s="17" t="n">
        <v>0</v>
      </c>
      <c r="J2977" s="17" t="n">
        <v>0</v>
      </c>
      <c r="K2977" s="17" t="n">
        <v>1</v>
      </c>
      <c r="L2977" s="17" t="n">
        <v>557</v>
      </c>
      <c r="M2977" s="17" t="n">
        <v>4</v>
      </c>
      <c r="N2977" s="17" t="n">
        <v>0</v>
      </c>
      <c r="O2977" s="17" t="n">
        <v>0</v>
      </c>
      <c r="P2977" s="17" t="n">
        <v>0</v>
      </c>
      <c r="Q2977" s="17" t="n">
        <v>0</v>
      </c>
      <c r="R2977" s="17" t="n">
        <v>0</v>
      </c>
      <c r="S2977" s="17" t="n">
        <v>0</v>
      </c>
      <c r="T2977" s="17" t="n">
        <v>0</v>
      </c>
    </row>
    <row r="2978" customFormat="false" ht="15" hidden="false" customHeight="true" outlineLevel="0" collapsed="false">
      <c r="A2978" s="17" t="s">
        <v>2853</v>
      </c>
      <c r="B2978" s="17" t="s">
        <v>142</v>
      </c>
      <c r="C2978" s="17" t="s">
        <v>134</v>
      </c>
      <c r="D2978" s="17" t="s">
        <v>135</v>
      </c>
      <c r="E2978" s="17" t="s">
        <v>139</v>
      </c>
      <c r="F2978" s="17" t="s">
        <v>144</v>
      </c>
      <c r="G2978" s="17" t="n">
        <v>1</v>
      </c>
      <c r="H2978" s="17" t="n">
        <v>0</v>
      </c>
      <c r="I2978" s="17" t="n">
        <v>0</v>
      </c>
      <c r="J2978" s="17" t="n">
        <v>0</v>
      </c>
      <c r="K2978" s="17" t="n">
        <v>1</v>
      </c>
      <c r="L2978" s="17" t="n">
        <v>24</v>
      </c>
      <c r="M2978" s="17" t="n">
        <v>0</v>
      </c>
      <c r="N2978" s="17" t="n">
        <v>0</v>
      </c>
      <c r="O2978" s="17" t="n">
        <v>0</v>
      </c>
      <c r="P2978" s="17" t="n">
        <v>0</v>
      </c>
      <c r="Q2978" s="17" t="n">
        <v>0</v>
      </c>
      <c r="R2978" s="17" t="n">
        <v>0</v>
      </c>
      <c r="S2978" s="17" t="n">
        <v>0</v>
      </c>
      <c r="T2978" s="17" t="n">
        <v>0</v>
      </c>
    </row>
    <row r="2979" customFormat="false" ht="15" hidden="false" customHeight="true" outlineLevel="0" collapsed="false">
      <c r="A2979" s="17" t="s">
        <v>2853</v>
      </c>
      <c r="B2979" s="17" t="s">
        <v>142</v>
      </c>
      <c r="C2979" s="17" t="s">
        <v>134</v>
      </c>
      <c r="D2979" s="17" t="s">
        <v>135</v>
      </c>
      <c r="E2979" s="17" t="s">
        <v>139</v>
      </c>
      <c r="F2979" s="17" t="s">
        <v>150</v>
      </c>
      <c r="G2979" s="17" t="n">
        <v>1</v>
      </c>
      <c r="H2979" s="17" t="n">
        <v>1</v>
      </c>
      <c r="I2979" s="17" t="n">
        <v>0</v>
      </c>
      <c r="J2979" s="17" t="n">
        <v>0</v>
      </c>
      <c r="K2979" s="17" t="n">
        <v>1</v>
      </c>
      <c r="L2979" s="17" t="n">
        <v>331</v>
      </c>
      <c r="M2979" s="17" t="n">
        <v>4</v>
      </c>
      <c r="N2979" s="17" t="n">
        <v>0</v>
      </c>
      <c r="O2979" s="17" t="n">
        <v>0</v>
      </c>
      <c r="P2979" s="17" t="n">
        <v>0</v>
      </c>
      <c r="Q2979" s="17" t="n">
        <v>0</v>
      </c>
      <c r="R2979" s="17" t="n">
        <v>0</v>
      </c>
      <c r="S2979" s="17" t="n">
        <v>0</v>
      </c>
      <c r="T2979" s="17" t="n">
        <v>0</v>
      </c>
    </row>
    <row r="2980" customFormat="false" ht="15" hidden="false" customHeight="true" outlineLevel="0" collapsed="false">
      <c r="A2980" s="17" t="s">
        <v>2853</v>
      </c>
      <c r="B2980" s="17" t="s">
        <v>142</v>
      </c>
      <c r="C2980" s="17" t="s">
        <v>134</v>
      </c>
      <c r="D2980" s="17" t="s">
        <v>135</v>
      </c>
      <c r="E2980" s="17" t="s">
        <v>139</v>
      </c>
      <c r="F2980" s="17" t="s">
        <v>166</v>
      </c>
      <c r="G2980" s="17" t="n">
        <v>1</v>
      </c>
      <c r="H2980" s="17" t="n">
        <v>0</v>
      </c>
      <c r="I2980" s="17" t="n">
        <v>0</v>
      </c>
      <c r="J2980" s="17" t="n">
        <v>0</v>
      </c>
      <c r="K2980" s="17" t="n">
        <v>1</v>
      </c>
      <c r="L2980" s="17" t="n">
        <v>50</v>
      </c>
      <c r="M2980" s="17" t="n">
        <v>0</v>
      </c>
      <c r="N2980" s="17" t="n">
        <v>0</v>
      </c>
      <c r="O2980" s="17" t="n">
        <v>0</v>
      </c>
      <c r="P2980" s="17" t="n">
        <v>0</v>
      </c>
      <c r="Q2980" s="17" t="n">
        <v>0</v>
      </c>
      <c r="R2980" s="17" t="n">
        <v>0</v>
      </c>
      <c r="S2980" s="17" t="n">
        <v>0</v>
      </c>
      <c r="T2980" s="17" t="n">
        <v>0</v>
      </c>
    </row>
    <row r="2981" customFormat="false" ht="15" hidden="false" customHeight="true" outlineLevel="0" collapsed="false">
      <c r="A2981" s="17" t="s">
        <v>2853</v>
      </c>
      <c r="B2981" s="17" t="s">
        <v>142</v>
      </c>
      <c r="C2981" s="17" t="s">
        <v>134</v>
      </c>
      <c r="D2981" s="17" t="s">
        <v>135</v>
      </c>
      <c r="E2981" s="17" t="s">
        <v>139</v>
      </c>
      <c r="F2981" s="17" t="s">
        <v>158</v>
      </c>
      <c r="G2981" s="17" t="n">
        <v>1</v>
      </c>
      <c r="H2981" s="17" t="n">
        <v>0</v>
      </c>
      <c r="I2981" s="17" t="n">
        <v>0</v>
      </c>
      <c r="J2981" s="17" t="n">
        <v>0</v>
      </c>
      <c r="K2981" s="17" t="n">
        <v>1</v>
      </c>
      <c r="L2981" s="17" t="n">
        <v>128</v>
      </c>
      <c r="M2981" s="17" t="n">
        <v>0</v>
      </c>
      <c r="N2981" s="17" t="n">
        <v>0</v>
      </c>
      <c r="O2981" s="17" t="n">
        <v>0</v>
      </c>
      <c r="P2981" s="17" t="n">
        <v>0</v>
      </c>
      <c r="Q2981" s="17" t="n">
        <v>0</v>
      </c>
      <c r="R2981" s="17" t="n">
        <v>0</v>
      </c>
      <c r="S2981" s="17" t="n">
        <v>0</v>
      </c>
      <c r="T2981" s="17" t="n">
        <v>0</v>
      </c>
    </row>
    <row r="2982" customFormat="false" ht="15" hidden="false" customHeight="true" outlineLevel="0" collapsed="false">
      <c r="A2982" s="17" t="s">
        <v>2853</v>
      </c>
      <c r="B2982" s="17" t="s">
        <v>142</v>
      </c>
      <c r="C2982" s="17" t="s">
        <v>134</v>
      </c>
      <c r="D2982" s="17" t="s">
        <v>135</v>
      </c>
      <c r="E2982" s="17" t="s">
        <v>139</v>
      </c>
      <c r="F2982" s="17" t="s">
        <v>169</v>
      </c>
      <c r="G2982" s="17" t="n">
        <v>1</v>
      </c>
      <c r="H2982" s="17" t="n">
        <v>0</v>
      </c>
      <c r="I2982" s="17" t="n">
        <v>0</v>
      </c>
      <c r="J2982" s="17" t="n">
        <v>0</v>
      </c>
      <c r="K2982" s="17" t="n">
        <v>1</v>
      </c>
      <c r="L2982" s="17" t="n">
        <v>24</v>
      </c>
      <c r="M2982" s="17" t="n">
        <v>0</v>
      </c>
      <c r="N2982" s="17" t="n">
        <v>0</v>
      </c>
      <c r="O2982" s="17" t="n">
        <v>0</v>
      </c>
      <c r="P2982" s="17" t="n">
        <v>0</v>
      </c>
      <c r="Q2982" s="17" t="n">
        <v>0</v>
      </c>
      <c r="R2982" s="17" t="n">
        <v>0</v>
      </c>
      <c r="S2982" s="17" t="n">
        <v>0</v>
      </c>
      <c r="T2982" s="17" t="n">
        <v>0</v>
      </c>
    </row>
    <row r="2983" customFormat="false" ht="15" hidden="false" customHeight="true" outlineLevel="0" collapsed="false">
      <c r="A2983" s="17" t="s">
        <v>2853</v>
      </c>
      <c r="B2983" s="17" t="s">
        <v>142</v>
      </c>
      <c r="C2983" s="17" t="s">
        <v>217</v>
      </c>
      <c r="D2983" s="17" t="s">
        <v>274</v>
      </c>
      <c r="E2983" s="17" t="s">
        <v>243</v>
      </c>
      <c r="F2983" s="17" t="s">
        <v>7</v>
      </c>
      <c r="G2983" s="17" t="n">
        <v>1</v>
      </c>
      <c r="H2983" s="17" t="n">
        <v>1</v>
      </c>
      <c r="I2983" s="17" t="n">
        <v>1</v>
      </c>
      <c r="J2983" s="17" t="n">
        <v>1</v>
      </c>
      <c r="K2983" s="17" t="n">
        <v>1</v>
      </c>
      <c r="L2983" s="17" t="n">
        <v>51</v>
      </c>
      <c r="M2983" s="17" t="n">
        <v>220</v>
      </c>
      <c r="N2983" s="17" t="n">
        <v>26</v>
      </c>
      <c r="O2983" s="17" t="n">
        <v>39</v>
      </c>
      <c r="P2983" s="17" t="n">
        <v>0</v>
      </c>
      <c r="Q2983" s="17" t="n">
        <v>0</v>
      </c>
      <c r="R2983" s="17" t="n">
        <v>0</v>
      </c>
      <c r="S2983" s="17" t="n">
        <v>0</v>
      </c>
      <c r="T2983" s="17" t="n">
        <v>0</v>
      </c>
    </row>
    <row r="2984" customFormat="false" ht="15" hidden="false" customHeight="true" outlineLevel="0" collapsed="false">
      <c r="A2984" s="17" t="s">
        <v>2853</v>
      </c>
      <c r="B2984" s="17" t="s">
        <v>142</v>
      </c>
      <c r="C2984" s="17" t="s">
        <v>217</v>
      </c>
      <c r="D2984" s="17" t="s">
        <v>274</v>
      </c>
      <c r="E2984" s="17" t="s">
        <v>243</v>
      </c>
      <c r="F2984" s="17" t="s">
        <v>140</v>
      </c>
      <c r="G2984" s="17" t="n">
        <v>1</v>
      </c>
      <c r="H2984" s="17" t="n">
        <v>1</v>
      </c>
      <c r="I2984" s="17" t="n">
        <v>0</v>
      </c>
      <c r="J2984" s="17" t="n">
        <v>1</v>
      </c>
      <c r="K2984" s="17" t="n">
        <v>1</v>
      </c>
      <c r="L2984" s="17" t="n">
        <v>1</v>
      </c>
      <c r="M2984" s="17" t="n">
        <v>1</v>
      </c>
      <c r="N2984" s="17" t="n">
        <v>0</v>
      </c>
      <c r="O2984" s="17" t="n">
        <v>25</v>
      </c>
      <c r="P2984" s="17" t="n">
        <v>0</v>
      </c>
      <c r="Q2984" s="17" t="n">
        <v>0</v>
      </c>
      <c r="R2984" s="17" t="n">
        <v>0</v>
      </c>
      <c r="S2984" s="17" t="n">
        <v>0</v>
      </c>
      <c r="T2984" s="17" t="n">
        <v>0</v>
      </c>
    </row>
    <row r="2985" customFormat="false" ht="15" hidden="false" customHeight="true" outlineLevel="0" collapsed="false">
      <c r="A2985" s="17" t="s">
        <v>2853</v>
      </c>
      <c r="B2985" s="17" t="s">
        <v>142</v>
      </c>
      <c r="C2985" s="17" t="s">
        <v>217</v>
      </c>
      <c r="D2985" s="17" t="s">
        <v>274</v>
      </c>
      <c r="E2985" s="17" t="s">
        <v>243</v>
      </c>
      <c r="F2985" s="17" t="s">
        <v>144</v>
      </c>
      <c r="G2985" s="17" t="n">
        <v>0</v>
      </c>
      <c r="H2985" s="17" t="n">
        <v>1</v>
      </c>
      <c r="I2985" s="17" t="n">
        <v>0</v>
      </c>
      <c r="J2985" s="17" t="n">
        <v>1</v>
      </c>
      <c r="K2985" s="17" t="n">
        <v>1</v>
      </c>
      <c r="L2985" s="17" t="n">
        <v>0</v>
      </c>
      <c r="M2985" s="17" t="n">
        <v>2</v>
      </c>
      <c r="N2985" s="17" t="n">
        <v>0</v>
      </c>
      <c r="O2985" s="17" t="n">
        <v>13</v>
      </c>
      <c r="P2985" s="17" t="n">
        <v>0</v>
      </c>
      <c r="Q2985" s="17" t="n">
        <v>0</v>
      </c>
      <c r="R2985" s="17" t="n">
        <v>0</v>
      </c>
      <c r="S2985" s="17" t="n">
        <v>0</v>
      </c>
      <c r="T2985" s="17" t="n">
        <v>0</v>
      </c>
    </row>
    <row r="2986" customFormat="false" ht="15" hidden="false" customHeight="true" outlineLevel="0" collapsed="false">
      <c r="A2986" s="17" t="s">
        <v>2853</v>
      </c>
      <c r="B2986" s="17" t="s">
        <v>142</v>
      </c>
      <c r="C2986" s="17" t="s">
        <v>217</v>
      </c>
      <c r="D2986" s="17" t="s">
        <v>274</v>
      </c>
      <c r="E2986" s="17" t="s">
        <v>243</v>
      </c>
      <c r="F2986" s="17" t="s">
        <v>150</v>
      </c>
      <c r="G2986" s="17" t="n">
        <v>1</v>
      </c>
      <c r="H2986" s="17" t="n">
        <v>1</v>
      </c>
      <c r="I2986" s="17" t="n">
        <v>1</v>
      </c>
      <c r="J2986" s="17" t="n">
        <v>1</v>
      </c>
      <c r="K2986" s="17" t="n">
        <v>1</v>
      </c>
      <c r="L2986" s="17" t="n">
        <v>34</v>
      </c>
      <c r="M2986" s="17" t="n">
        <v>129</v>
      </c>
      <c r="N2986" s="17" t="n">
        <v>21</v>
      </c>
      <c r="O2986" s="17" t="n">
        <v>1</v>
      </c>
      <c r="P2986" s="17" t="n">
        <v>0</v>
      </c>
      <c r="Q2986" s="17" t="n">
        <v>0</v>
      </c>
      <c r="R2986" s="17" t="n">
        <v>0</v>
      </c>
      <c r="S2986" s="17" t="n">
        <v>0</v>
      </c>
      <c r="T2986" s="17" t="n">
        <v>0</v>
      </c>
    </row>
    <row r="2987" customFormat="false" ht="15" hidden="false" customHeight="true" outlineLevel="0" collapsed="false">
      <c r="A2987" s="17" t="s">
        <v>2853</v>
      </c>
      <c r="B2987" s="17" t="s">
        <v>142</v>
      </c>
      <c r="C2987" s="17" t="s">
        <v>217</v>
      </c>
      <c r="D2987" s="17" t="s">
        <v>274</v>
      </c>
      <c r="E2987" s="17" t="s">
        <v>243</v>
      </c>
      <c r="F2987" s="17" t="s">
        <v>158</v>
      </c>
      <c r="G2987" s="17" t="n">
        <v>1</v>
      </c>
      <c r="H2987" s="17" t="n">
        <v>1</v>
      </c>
      <c r="I2987" s="17" t="n">
        <v>1</v>
      </c>
      <c r="J2987" s="17" t="n">
        <v>0</v>
      </c>
      <c r="K2987" s="17" t="n">
        <v>1</v>
      </c>
      <c r="L2987" s="17" t="n">
        <v>16</v>
      </c>
      <c r="M2987" s="17" t="n">
        <v>88</v>
      </c>
      <c r="N2987" s="17" t="n">
        <v>5</v>
      </c>
      <c r="O2987" s="17" t="n">
        <v>0</v>
      </c>
      <c r="P2987" s="17" t="n">
        <v>0</v>
      </c>
      <c r="Q2987" s="17" t="n">
        <v>0</v>
      </c>
      <c r="R2987" s="17" t="n">
        <v>0</v>
      </c>
      <c r="S2987" s="17" t="n">
        <v>0</v>
      </c>
      <c r="T2987" s="17" t="n">
        <v>0</v>
      </c>
    </row>
    <row r="2988" customFormat="false" ht="15" hidden="false" customHeight="true" outlineLevel="0" collapsed="false">
      <c r="A2988" s="17" t="s">
        <v>14099</v>
      </c>
      <c r="B2988" s="17" t="s">
        <v>142</v>
      </c>
      <c r="C2988" s="17" t="s">
        <v>134</v>
      </c>
      <c r="D2988" s="17" t="s">
        <v>135</v>
      </c>
      <c r="E2988" s="17" t="s">
        <v>139</v>
      </c>
      <c r="F2988" s="17" t="s">
        <v>7</v>
      </c>
      <c r="G2988" s="17" t="n">
        <v>1</v>
      </c>
      <c r="H2988" s="17" t="n">
        <v>1</v>
      </c>
      <c r="I2988" s="17" t="n">
        <v>0</v>
      </c>
      <c r="J2988" s="17" t="n">
        <v>0</v>
      </c>
      <c r="K2988" s="17" t="n">
        <v>1</v>
      </c>
      <c r="L2988" s="17" t="n">
        <v>1</v>
      </c>
      <c r="M2988" s="17" t="n">
        <v>18</v>
      </c>
      <c r="N2988" s="17" t="n">
        <v>0</v>
      </c>
      <c r="O2988" s="17" t="n">
        <v>0</v>
      </c>
      <c r="P2988" s="17" t="n">
        <v>0</v>
      </c>
      <c r="Q2988" s="17" t="n">
        <v>0</v>
      </c>
      <c r="R2988" s="17" t="n">
        <v>0</v>
      </c>
      <c r="S2988" s="17" t="n">
        <v>0</v>
      </c>
      <c r="T2988" s="17" t="n">
        <v>0</v>
      </c>
    </row>
    <row r="2989" customFormat="false" ht="15" hidden="false" customHeight="true" outlineLevel="0" collapsed="false">
      <c r="A2989" s="17" t="s">
        <v>14099</v>
      </c>
      <c r="B2989" s="17" t="s">
        <v>142</v>
      </c>
      <c r="C2989" s="17" t="s">
        <v>134</v>
      </c>
      <c r="D2989" s="17" t="s">
        <v>135</v>
      </c>
      <c r="E2989" s="17" t="s">
        <v>139</v>
      </c>
      <c r="F2989" s="17" t="s">
        <v>140</v>
      </c>
      <c r="G2989" s="17" t="n">
        <v>0</v>
      </c>
      <c r="H2989" s="17" t="n">
        <v>1</v>
      </c>
      <c r="I2989" s="17" t="n">
        <v>0</v>
      </c>
      <c r="J2989" s="17" t="n">
        <v>0</v>
      </c>
      <c r="K2989" s="17" t="n">
        <v>1</v>
      </c>
      <c r="L2989" s="17" t="n">
        <v>0</v>
      </c>
      <c r="M2989" s="17" t="n">
        <v>8</v>
      </c>
      <c r="N2989" s="17" t="n">
        <v>0</v>
      </c>
      <c r="O2989" s="17" t="n">
        <v>0</v>
      </c>
      <c r="P2989" s="17" t="n">
        <v>0</v>
      </c>
      <c r="Q2989" s="17" t="n">
        <v>0</v>
      </c>
      <c r="R2989" s="17" t="n">
        <v>0</v>
      </c>
      <c r="S2989" s="17" t="n">
        <v>0</v>
      </c>
      <c r="T2989" s="17" t="n">
        <v>0</v>
      </c>
    </row>
    <row r="2990" customFormat="false" ht="15" hidden="false" customHeight="true" outlineLevel="0" collapsed="false">
      <c r="A2990" s="17" t="s">
        <v>14099</v>
      </c>
      <c r="B2990" s="17" t="s">
        <v>142</v>
      </c>
      <c r="C2990" s="17" t="s">
        <v>134</v>
      </c>
      <c r="D2990" s="17" t="s">
        <v>135</v>
      </c>
      <c r="E2990" s="17" t="s">
        <v>139</v>
      </c>
      <c r="F2990" s="17" t="s">
        <v>150</v>
      </c>
      <c r="G2990" s="17" t="n">
        <v>1</v>
      </c>
      <c r="H2990" s="17" t="n">
        <v>1</v>
      </c>
      <c r="I2990" s="17" t="n">
        <v>0</v>
      </c>
      <c r="J2990" s="17" t="n">
        <v>0</v>
      </c>
      <c r="K2990" s="17" t="n">
        <v>1</v>
      </c>
      <c r="L2990" s="17" t="n">
        <v>1</v>
      </c>
      <c r="M2990" s="17" t="n">
        <v>10</v>
      </c>
      <c r="N2990" s="17" t="n">
        <v>0</v>
      </c>
      <c r="O2990" s="17" t="n">
        <v>0</v>
      </c>
      <c r="P2990" s="17" t="n">
        <v>0</v>
      </c>
      <c r="Q2990" s="17" t="n">
        <v>0</v>
      </c>
      <c r="R2990" s="17" t="n">
        <v>0</v>
      </c>
      <c r="S2990" s="17" t="n">
        <v>0</v>
      </c>
      <c r="T2990" s="17" t="n">
        <v>0</v>
      </c>
    </row>
    <row r="2991" customFormat="false" ht="15" hidden="false" customHeight="true" outlineLevel="0" collapsed="false">
      <c r="A2991" s="17" t="s">
        <v>5787</v>
      </c>
      <c r="B2991" s="17" t="s">
        <v>142</v>
      </c>
      <c r="C2991" s="17" t="s">
        <v>148</v>
      </c>
      <c r="D2991" s="17" t="s">
        <v>14443</v>
      </c>
      <c r="E2991" s="17" t="s">
        <v>139</v>
      </c>
      <c r="F2991" s="17" t="s">
        <v>7</v>
      </c>
      <c r="G2991" s="17" t="n">
        <v>2</v>
      </c>
      <c r="H2991" s="17" t="n">
        <v>1</v>
      </c>
      <c r="I2991" s="17" t="n">
        <v>1</v>
      </c>
      <c r="J2991" s="17" t="n">
        <v>1</v>
      </c>
      <c r="K2991" s="17" t="n">
        <v>4</v>
      </c>
      <c r="L2991" s="17" t="n">
        <v>333</v>
      </c>
      <c r="M2991" s="17" t="n">
        <v>144</v>
      </c>
      <c r="N2991" s="17" t="n">
        <v>0</v>
      </c>
      <c r="O2991" s="17" t="n">
        <v>18</v>
      </c>
      <c r="P2991" s="17" t="n">
        <v>0</v>
      </c>
      <c r="Q2991" s="17" t="n">
        <v>0</v>
      </c>
      <c r="R2991" s="17" t="n">
        <v>0</v>
      </c>
      <c r="S2991" s="17" t="n">
        <v>0</v>
      </c>
      <c r="T2991" s="17" t="n">
        <v>0</v>
      </c>
    </row>
    <row r="2992" customFormat="false" ht="15" hidden="false" customHeight="true" outlineLevel="0" collapsed="false">
      <c r="A2992" s="17" t="s">
        <v>5787</v>
      </c>
      <c r="B2992" s="17" t="s">
        <v>142</v>
      </c>
      <c r="C2992" s="17" t="s">
        <v>148</v>
      </c>
      <c r="D2992" s="17" t="s">
        <v>14443</v>
      </c>
      <c r="E2992" s="17" t="s">
        <v>139</v>
      </c>
      <c r="F2992" s="17" t="s">
        <v>140</v>
      </c>
      <c r="G2992" s="17" t="n">
        <v>2</v>
      </c>
      <c r="H2992" s="17" t="n">
        <v>0</v>
      </c>
      <c r="I2992" s="17" t="n">
        <v>0</v>
      </c>
      <c r="J2992" s="17" t="n">
        <v>1</v>
      </c>
      <c r="K2992" s="17" t="n">
        <v>3</v>
      </c>
      <c r="L2992" s="17" t="n">
        <v>121</v>
      </c>
      <c r="M2992" s="17" t="n">
        <v>0</v>
      </c>
      <c r="N2992" s="17" t="n">
        <v>0</v>
      </c>
      <c r="O2992" s="17" t="n">
        <v>12</v>
      </c>
      <c r="P2992" s="17" t="n">
        <v>0</v>
      </c>
      <c r="Q2992" s="17" t="n">
        <v>0</v>
      </c>
      <c r="R2992" s="17" t="n">
        <v>0</v>
      </c>
      <c r="S2992" s="17" t="n">
        <v>0</v>
      </c>
      <c r="T2992" s="17" t="n">
        <v>0</v>
      </c>
    </row>
    <row r="2993" customFormat="false" ht="15" hidden="false" customHeight="true" outlineLevel="0" collapsed="false">
      <c r="A2993" s="17" t="s">
        <v>5787</v>
      </c>
      <c r="B2993" s="17" t="s">
        <v>142</v>
      </c>
      <c r="C2993" s="17" t="s">
        <v>148</v>
      </c>
      <c r="D2993" s="17" t="s">
        <v>14443</v>
      </c>
      <c r="E2993" s="17" t="s">
        <v>139</v>
      </c>
      <c r="F2993" s="17" t="s">
        <v>144</v>
      </c>
      <c r="G2993" s="17" t="n">
        <v>0</v>
      </c>
      <c r="H2993" s="17" t="n">
        <v>1</v>
      </c>
      <c r="I2993" s="17" t="n">
        <v>0</v>
      </c>
      <c r="J2993" s="17" t="n">
        <v>0</v>
      </c>
      <c r="K2993" s="17" t="n">
        <v>1</v>
      </c>
      <c r="L2993" s="17" t="n">
        <v>0</v>
      </c>
      <c r="M2993" s="17" t="n">
        <v>3</v>
      </c>
      <c r="N2993" s="17" t="n">
        <v>0</v>
      </c>
      <c r="O2993" s="17" t="n">
        <v>0</v>
      </c>
      <c r="P2993" s="17" t="n">
        <v>0</v>
      </c>
      <c r="Q2993" s="17" t="n">
        <v>0</v>
      </c>
      <c r="R2993" s="17" t="n">
        <v>0</v>
      </c>
      <c r="S2993" s="17" t="n">
        <v>0</v>
      </c>
      <c r="T2993" s="17" t="n">
        <v>0</v>
      </c>
    </row>
    <row r="2994" customFormat="false" ht="15" hidden="false" customHeight="true" outlineLevel="0" collapsed="false">
      <c r="A2994" s="17" t="s">
        <v>5787</v>
      </c>
      <c r="B2994" s="17" t="s">
        <v>142</v>
      </c>
      <c r="C2994" s="17" t="s">
        <v>148</v>
      </c>
      <c r="D2994" s="17" t="s">
        <v>14443</v>
      </c>
      <c r="E2994" s="17" t="s">
        <v>139</v>
      </c>
      <c r="F2994" s="17" t="s">
        <v>150</v>
      </c>
      <c r="G2994" s="17" t="n">
        <v>2</v>
      </c>
      <c r="H2994" s="17" t="n">
        <v>1</v>
      </c>
      <c r="I2994" s="17" t="n">
        <v>1</v>
      </c>
      <c r="J2994" s="17" t="n">
        <v>0</v>
      </c>
      <c r="K2994" s="17" t="n">
        <v>3</v>
      </c>
      <c r="L2994" s="17" t="n">
        <v>195</v>
      </c>
      <c r="M2994" s="17" t="n">
        <v>77</v>
      </c>
      <c r="N2994" s="17" t="n">
        <v>0</v>
      </c>
      <c r="O2994" s="17" t="n">
        <v>0</v>
      </c>
      <c r="P2994" s="17" t="n">
        <v>0</v>
      </c>
      <c r="Q2994" s="17" t="n">
        <v>0</v>
      </c>
      <c r="R2994" s="17" t="n">
        <v>0</v>
      </c>
      <c r="S2994" s="17" t="n">
        <v>0</v>
      </c>
      <c r="T2994" s="17" t="n">
        <v>0</v>
      </c>
    </row>
    <row r="2995" customFormat="false" ht="15" hidden="false" customHeight="true" outlineLevel="0" collapsed="false">
      <c r="A2995" s="17" t="s">
        <v>5787</v>
      </c>
      <c r="B2995" s="17" t="s">
        <v>142</v>
      </c>
      <c r="C2995" s="17" t="s">
        <v>148</v>
      </c>
      <c r="D2995" s="17" t="s">
        <v>14443</v>
      </c>
      <c r="E2995" s="17" t="s">
        <v>139</v>
      </c>
      <c r="F2995" s="17" t="s">
        <v>166</v>
      </c>
      <c r="G2995" s="17" t="n">
        <v>0</v>
      </c>
      <c r="H2995" s="17" t="n">
        <v>0</v>
      </c>
      <c r="I2995" s="17" t="n">
        <v>0</v>
      </c>
      <c r="J2995" s="17" t="n">
        <v>1</v>
      </c>
      <c r="K2995" s="17" t="n">
        <v>1</v>
      </c>
      <c r="L2995" s="17" t="n">
        <v>0</v>
      </c>
      <c r="M2995" s="17" t="n">
        <v>0</v>
      </c>
      <c r="N2995" s="17" t="n">
        <v>0</v>
      </c>
      <c r="O2995" s="17" t="n">
        <v>6</v>
      </c>
      <c r="P2995" s="17" t="n">
        <v>0</v>
      </c>
      <c r="Q2995" s="17" t="n">
        <v>0</v>
      </c>
      <c r="R2995" s="17" t="n">
        <v>0</v>
      </c>
      <c r="S2995" s="17" t="n">
        <v>0</v>
      </c>
      <c r="T2995" s="17" t="n">
        <v>0</v>
      </c>
    </row>
    <row r="2996" customFormat="false" ht="15" hidden="false" customHeight="true" outlineLevel="0" collapsed="false">
      <c r="A2996" s="17" t="s">
        <v>5787</v>
      </c>
      <c r="B2996" s="17" t="s">
        <v>142</v>
      </c>
      <c r="C2996" s="17" t="s">
        <v>148</v>
      </c>
      <c r="D2996" s="17" t="s">
        <v>14443</v>
      </c>
      <c r="E2996" s="17" t="s">
        <v>139</v>
      </c>
      <c r="F2996" s="17" t="s">
        <v>158</v>
      </c>
      <c r="G2996" s="17" t="n">
        <v>1</v>
      </c>
      <c r="H2996" s="17" t="n">
        <v>1</v>
      </c>
      <c r="I2996" s="17" t="n">
        <v>1</v>
      </c>
      <c r="J2996" s="17" t="n">
        <v>0</v>
      </c>
      <c r="K2996" s="17" t="n">
        <v>2</v>
      </c>
      <c r="L2996" s="17" t="n">
        <v>17</v>
      </c>
      <c r="M2996" s="17" t="n">
        <v>64</v>
      </c>
      <c r="N2996" s="17" t="n">
        <v>0</v>
      </c>
      <c r="O2996" s="17" t="n">
        <v>0</v>
      </c>
      <c r="P2996" s="17" t="n">
        <v>0</v>
      </c>
      <c r="Q2996" s="17" t="n">
        <v>0</v>
      </c>
      <c r="R2996" s="17" t="n">
        <v>0</v>
      </c>
      <c r="S2996" s="17" t="n">
        <v>0</v>
      </c>
      <c r="T2996" s="17" t="n">
        <v>0</v>
      </c>
    </row>
    <row r="2997" customFormat="false" ht="15" hidden="false" customHeight="true" outlineLevel="0" collapsed="false">
      <c r="A2997" s="17" t="s">
        <v>5787</v>
      </c>
      <c r="B2997" s="17" t="s">
        <v>142</v>
      </c>
      <c r="C2997" s="17" t="s">
        <v>217</v>
      </c>
      <c r="D2997" s="17" t="s">
        <v>235</v>
      </c>
      <c r="E2997" s="17" t="s">
        <v>139</v>
      </c>
      <c r="F2997" s="17" t="s">
        <v>7</v>
      </c>
      <c r="G2997" s="17" t="n">
        <v>0</v>
      </c>
      <c r="H2997" s="17" t="n">
        <v>0</v>
      </c>
      <c r="I2997" s="17" t="n">
        <v>0</v>
      </c>
      <c r="J2997" s="17" t="n">
        <v>1</v>
      </c>
      <c r="K2997" s="17" t="n">
        <v>1</v>
      </c>
      <c r="L2997" s="17" t="n">
        <v>0</v>
      </c>
      <c r="M2997" s="17" t="n">
        <v>0</v>
      </c>
      <c r="N2997" s="17" t="n">
        <v>0</v>
      </c>
      <c r="O2997" s="17" t="n">
        <v>15</v>
      </c>
      <c r="P2997" s="17" t="n">
        <v>0</v>
      </c>
      <c r="Q2997" s="17" t="n">
        <v>0</v>
      </c>
      <c r="R2997" s="17" t="n">
        <v>0</v>
      </c>
      <c r="S2997" s="17" t="n">
        <v>0</v>
      </c>
      <c r="T2997" s="17" t="n">
        <v>0</v>
      </c>
    </row>
    <row r="2998" customFormat="false" ht="15" hidden="false" customHeight="true" outlineLevel="0" collapsed="false">
      <c r="A2998" s="17" t="s">
        <v>5787</v>
      </c>
      <c r="B2998" s="17" t="s">
        <v>142</v>
      </c>
      <c r="C2998" s="17" t="s">
        <v>217</v>
      </c>
      <c r="D2998" s="17" t="s">
        <v>235</v>
      </c>
      <c r="E2998" s="17" t="s">
        <v>139</v>
      </c>
      <c r="F2998" s="17" t="s">
        <v>140</v>
      </c>
      <c r="G2998" s="17" t="n">
        <v>0</v>
      </c>
      <c r="H2998" s="17" t="n">
        <v>0</v>
      </c>
      <c r="I2998" s="17" t="n">
        <v>0</v>
      </c>
      <c r="J2998" s="17" t="n">
        <v>1</v>
      </c>
      <c r="K2998" s="17" t="n">
        <v>1</v>
      </c>
      <c r="L2998" s="17" t="n">
        <v>0</v>
      </c>
      <c r="M2998" s="17" t="n">
        <v>0</v>
      </c>
      <c r="N2998" s="17" t="n">
        <v>0</v>
      </c>
      <c r="O2998" s="17" t="n">
        <v>7</v>
      </c>
      <c r="P2998" s="17" t="n">
        <v>0</v>
      </c>
      <c r="Q2998" s="17" t="n">
        <v>0</v>
      </c>
      <c r="R2998" s="17" t="n">
        <v>0</v>
      </c>
      <c r="S2998" s="17" t="n">
        <v>0</v>
      </c>
      <c r="T2998" s="17" t="n">
        <v>0</v>
      </c>
    </row>
    <row r="2999" customFormat="false" ht="15" hidden="false" customHeight="true" outlineLevel="0" collapsed="false">
      <c r="A2999" s="17" t="s">
        <v>5787</v>
      </c>
      <c r="B2999" s="17" t="s">
        <v>142</v>
      </c>
      <c r="C2999" s="17" t="s">
        <v>217</v>
      </c>
      <c r="D2999" s="17" t="s">
        <v>235</v>
      </c>
      <c r="E2999" s="17" t="s">
        <v>139</v>
      </c>
      <c r="F2999" s="17" t="s">
        <v>144</v>
      </c>
      <c r="G2999" s="17" t="n">
        <v>0</v>
      </c>
      <c r="H2999" s="17" t="n">
        <v>0</v>
      </c>
      <c r="I2999" s="17" t="n">
        <v>0</v>
      </c>
      <c r="J2999" s="17" t="n">
        <v>1</v>
      </c>
      <c r="K2999" s="17" t="n">
        <v>1</v>
      </c>
      <c r="L2999" s="17" t="n">
        <v>0</v>
      </c>
      <c r="M2999" s="17" t="n">
        <v>0</v>
      </c>
      <c r="N2999" s="17" t="n">
        <v>0</v>
      </c>
      <c r="O2999" s="17" t="n">
        <v>4</v>
      </c>
      <c r="P2999" s="17" t="n">
        <v>0</v>
      </c>
      <c r="Q2999" s="17" t="n">
        <v>0</v>
      </c>
      <c r="R2999" s="17" t="n">
        <v>0</v>
      </c>
      <c r="S2999" s="17" t="n">
        <v>0</v>
      </c>
      <c r="T2999" s="17" t="n">
        <v>0</v>
      </c>
    </row>
    <row r="3000" customFormat="false" ht="15" hidden="false" customHeight="true" outlineLevel="0" collapsed="false">
      <c r="A3000" s="17" t="s">
        <v>5787</v>
      </c>
      <c r="B3000" s="17" t="s">
        <v>142</v>
      </c>
      <c r="C3000" s="17" t="s">
        <v>217</v>
      </c>
      <c r="D3000" s="17" t="s">
        <v>235</v>
      </c>
      <c r="E3000" s="17" t="s">
        <v>139</v>
      </c>
      <c r="F3000" s="17" t="s">
        <v>150</v>
      </c>
      <c r="G3000" s="17" t="n">
        <v>0</v>
      </c>
      <c r="H3000" s="17" t="n">
        <v>0</v>
      </c>
      <c r="I3000" s="17" t="n">
        <v>0</v>
      </c>
      <c r="J3000" s="17" t="n">
        <v>1</v>
      </c>
      <c r="K3000" s="17" t="n">
        <v>1</v>
      </c>
      <c r="L3000" s="17" t="n">
        <v>0</v>
      </c>
      <c r="M3000" s="17" t="n">
        <v>0</v>
      </c>
      <c r="N3000" s="17" t="n">
        <v>0</v>
      </c>
      <c r="O3000" s="17" t="n">
        <v>2</v>
      </c>
      <c r="P3000" s="17" t="n">
        <v>0</v>
      </c>
      <c r="Q3000" s="17" t="n">
        <v>0</v>
      </c>
      <c r="R3000" s="17" t="n">
        <v>0</v>
      </c>
      <c r="S3000" s="17" t="n">
        <v>0</v>
      </c>
      <c r="T3000" s="17" t="n">
        <v>0</v>
      </c>
    </row>
    <row r="3001" customFormat="false" ht="15" hidden="false" customHeight="true" outlineLevel="0" collapsed="false">
      <c r="A3001" s="17" t="s">
        <v>5787</v>
      </c>
      <c r="B3001" s="17" t="s">
        <v>142</v>
      </c>
      <c r="C3001" s="17" t="s">
        <v>217</v>
      </c>
      <c r="D3001" s="17" t="s">
        <v>235</v>
      </c>
      <c r="E3001" s="17" t="s">
        <v>139</v>
      </c>
      <c r="F3001" s="17" t="s">
        <v>158</v>
      </c>
      <c r="G3001" s="17" t="n">
        <v>0</v>
      </c>
      <c r="H3001" s="17" t="n">
        <v>0</v>
      </c>
      <c r="I3001" s="17" t="n">
        <v>0</v>
      </c>
      <c r="J3001" s="17" t="n">
        <v>1</v>
      </c>
      <c r="K3001" s="17" t="n">
        <v>1</v>
      </c>
      <c r="L3001" s="17" t="n">
        <v>0</v>
      </c>
      <c r="M3001" s="17" t="n">
        <v>0</v>
      </c>
      <c r="N3001" s="17" t="n">
        <v>0</v>
      </c>
      <c r="O3001" s="17" t="n">
        <v>2</v>
      </c>
      <c r="P3001" s="17" t="n">
        <v>0</v>
      </c>
      <c r="Q3001" s="17" t="n">
        <v>0</v>
      </c>
      <c r="R3001" s="17" t="n">
        <v>0</v>
      </c>
      <c r="S3001" s="17" t="n">
        <v>0</v>
      </c>
      <c r="T3001" s="17" t="n">
        <v>0</v>
      </c>
    </row>
    <row r="3002" customFormat="false" ht="15" hidden="false" customHeight="true" outlineLevel="0" collapsed="false">
      <c r="A3002" s="17" t="s">
        <v>136</v>
      </c>
      <c r="B3002" s="17" t="s">
        <v>142</v>
      </c>
      <c r="C3002" s="17" t="s">
        <v>134</v>
      </c>
      <c r="D3002" s="17" t="s">
        <v>460</v>
      </c>
      <c r="E3002" s="17" t="s">
        <v>243</v>
      </c>
      <c r="F3002" s="17" t="s">
        <v>7</v>
      </c>
      <c r="G3002" s="17" t="n">
        <v>3</v>
      </c>
      <c r="H3002" s="17" t="n">
        <v>3</v>
      </c>
      <c r="I3002" s="17" t="n">
        <v>3</v>
      </c>
      <c r="J3002" s="17" t="n">
        <v>3</v>
      </c>
      <c r="K3002" s="17" t="n">
        <v>3</v>
      </c>
      <c r="L3002" s="17" t="n">
        <v>1245</v>
      </c>
      <c r="M3002" s="17" t="n">
        <v>6847</v>
      </c>
      <c r="N3002" s="17" t="n">
        <v>2362</v>
      </c>
      <c r="O3002" s="17" t="n">
        <v>2304</v>
      </c>
      <c r="P3002" s="17" t="n">
        <v>0</v>
      </c>
      <c r="Q3002" s="17" t="n">
        <v>0</v>
      </c>
      <c r="R3002" s="17" t="n">
        <v>0</v>
      </c>
      <c r="S3002" s="17" t="n">
        <v>0</v>
      </c>
      <c r="T3002" s="17" t="n">
        <v>0</v>
      </c>
    </row>
    <row r="3003" customFormat="false" ht="15" hidden="false" customHeight="true" outlineLevel="0" collapsed="false">
      <c r="A3003" s="17" t="s">
        <v>136</v>
      </c>
      <c r="B3003" s="17" t="s">
        <v>142</v>
      </c>
      <c r="C3003" s="17" t="s">
        <v>134</v>
      </c>
      <c r="D3003" s="17" t="s">
        <v>460</v>
      </c>
      <c r="E3003" s="17" t="s">
        <v>243</v>
      </c>
      <c r="F3003" s="17" t="s">
        <v>140</v>
      </c>
      <c r="G3003" s="17" t="n">
        <v>1</v>
      </c>
      <c r="H3003" s="17" t="n">
        <v>1</v>
      </c>
      <c r="I3003" s="17" t="n">
        <v>3</v>
      </c>
      <c r="J3003" s="17" t="n">
        <v>2</v>
      </c>
      <c r="K3003" s="17" t="n">
        <v>3</v>
      </c>
      <c r="L3003" s="17" t="n">
        <v>107</v>
      </c>
      <c r="M3003" s="17" t="n">
        <v>44</v>
      </c>
      <c r="N3003" s="17" t="n">
        <v>105</v>
      </c>
      <c r="O3003" s="17" t="n">
        <v>42</v>
      </c>
      <c r="P3003" s="17" t="n">
        <v>0</v>
      </c>
      <c r="Q3003" s="17" t="n">
        <v>0</v>
      </c>
      <c r="R3003" s="17" t="n">
        <v>0</v>
      </c>
      <c r="S3003" s="17" t="n">
        <v>0</v>
      </c>
      <c r="T3003" s="17" t="n">
        <v>0</v>
      </c>
    </row>
    <row r="3004" customFormat="false" ht="15" hidden="false" customHeight="true" outlineLevel="0" collapsed="false">
      <c r="A3004" s="17" t="s">
        <v>136</v>
      </c>
      <c r="B3004" s="17" t="s">
        <v>142</v>
      </c>
      <c r="C3004" s="17" t="s">
        <v>134</v>
      </c>
      <c r="D3004" s="17" t="s">
        <v>460</v>
      </c>
      <c r="E3004" s="17" t="s">
        <v>243</v>
      </c>
      <c r="F3004" s="17" t="s">
        <v>144</v>
      </c>
      <c r="G3004" s="17" t="n">
        <v>3</v>
      </c>
      <c r="H3004" s="17" t="n">
        <v>3</v>
      </c>
      <c r="I3004" s="17" t="n">
        <v>3</v>
      </c>
      <c r="J3004" s="17" t="n">
        <v>3</v>
      </c>
      <c r="K3004" s="17" t="n">
        <v>3</v>
      </c>
      <c r="L3004" s="17" t="n">
        <v>1045</v>
      </c>
      <c r="M3004" s="17" t="n">
        <v>3602</v>
      </c>
      <c r="N3004" s="17" t="n">
        <v>2026</v>
      </c>
      <c r="O3004" s="17" t="n">
        <v>2014</v>
      </c>
      <c r="P3004" s="17" t="n">
        <v>0</v>
      </c>
      <c r="Q3004" s="17" t="n">
        <v>0</v>
      </c>
      <c r="R3004" s="17" t="n">
        <v>0</v>
      </c>
      <c r="S3004" s="17" t="n">
        <v>0</v>
      </c>
      <c r="T3004" s="17" t="n">
        <v>0</v>
      </c>
    </row>
    <row r="3005" customFormat="false" ht="15" hidden="false" customHeight="true" outlineLevel="0" collapsed="false">
      <c r="A3005" s="17" t="s">
        <v>136</v>
      </c>
      <c r="B3005" s="17" t="s">
        <v>142</v>
      </c>
      <c r="C3005" s="17" t="s">
        <v>134</v>
      </c>
      <c r="D3005" s="17" t="s">
        <v>460</v>
      </c>
      <c r="E3005" s="17" t="s">
        <v>243</v>
      </c>
      <c r="F3005" s="17" t="s">
        <v>150</v>
      </c>
      <c r="G3005" s="17" t="n">
        <v>2</v>
      </c>
      <c r="H3005" s="17" t="n">
        <v>2</v>
      </c>
      <c r="I3005" s="17" t="n">
        <v>1</v>
      </c>
      <c r="J3005" s="17" t="n">
        <v>2</v>
      </c>
      <c r="K3005" s="17" t="n">
        <v>3</v>
      </c>
      <c r="L3005" s="17" t="n">
        <v>80</v>
      </c>
      <c r="M3005" s="17" t="n">
        <v>28</v>
      </c>
      <c r="N3005" s="17" t="n">
        <v>178</v>
      </c>
      <c r="O3005" s="17" t="n">
        <v>241</v>
      </c>
      <c r="P3005" s="17" t="n">
        <v>0</v>
      </c>
      <c r="Q3005" s="17" t="n">
        <v>0</v>
      </c>
      <c r="R3005" s="17" t="n">
        <v>0</v>
      </c>
      <c r="S3005" s="17" t="n">
        <v>0</v>
      </c>
      <c r="T3005" s="17" t="n">
        <v>0</v>
      </c>
    </row>
    <row r="3006" customFormat="false" ht="15" hidden="false" customHeight="true" outlineLevel="0" collapsed="false">
      <c r="A3006" s="17" t="s">
        <v>136</v>
      </c>
      <c r="B3006" s="17" t="s">
        <v>142</v>
      </c>
      <c r="C3006" s="17" t="s">
        <v>134</v>
      </c>
      <c r="D3006" s="17" t="s">
        <v>460</v>
      </c>
      <c r="E3006" s="17" t="s">
        <v>243</v>
      </c>
      <c r="F3006" s="17" t="s">
        <v>166</v>
      </c>
      <c r="G3006" s="17" t="n">
        <v>0</v>
      </c>
      <c r="H3006" s="17" t="n">
        <v>1</v>
      </c>
      <c r="I3006" s="17" t="n">
        <v>1</v>
      </c>
      <c r="J3006" s="17" t="n">
        <v>0</v>
      </c>
      <c r="K3006" s="17" t="n">
        <v>1</v>
      </c>
      <c r="L3006" s="17" t="n">
        <v>0</v>
      </c>
      <c r="M3006" s="17" t="n">
        <v>3154</v>
      </c>
      <c r="N3006" s="17" t="n">
        <v>40</v>
      </c>
      <c r="O3006" s="17" t="n">
        <v>0</v>
      </c>
      <c r="P3006" s="17" t="n">
        <v>0</v>
      </c>
      <c r="Q3006" s="17" t="n">
        <v>0</v>
      </c>
      <c r="R3006" s="17" t="n">
        <v>0</v>
      </c>
      <c r="S3006" s="17" t="n">
        <v>0</v>
      </c>
      <c r="T3006" s="17" t="n">
        <v>0</v>
      </c>
    </row>
    <row r="3007" customFormat="false" ht="15" hidden="false" customHeight="true" outlineLevel="0" collapsed="false">
      <c r="A3007" s="17" t="s">
        <v>136</v>
      </c>
      <c r="B3007" s="17" t="s">
        <v>142</v>
      </c>
      <c r="C3007" s="17" t="s">
        <v>134</v>
      </c>
      <c r="D3007" s="17" t="s">
        <v>460</v>
      </c>
      <c r="E3007" s="17" t="s">
        <v>243</v>
      </c>
      <c r="F3007" s="17" t="s">
        <v>158</v>
      </c>
      <c r="G3007" s="17" t="n">
        <v>1</v>
      </c>
      <c r="H3007" s="17" t="n">
        <v>1</v>
      </c>
      <c r="I3007" s="17" t="n">
        <v>1</v>
      </c>
      <c r="J3007" s="17" t="n">
        <v>0</v>
      </c>
      <c r="K3007" s="17" t="n">
        <v>1</v>
      </c>
      <c r="L3007" s="17" t="n">
        <v>13</v>
      </c>
      <c r="M3007" s="17" t="n">
        <v>14</v>
      </c>
      <c r="N3007" s="17" t="n">
        <v>1</v>
      </c>
      <c r="O3007" s="17" t="n">
        <v>0</v>
      </c>
      <c r="P3007" s="17" t="n">
        <v>0</v>
      </c>
      <c r="Q3007" s="17" t="n">
        <v>0</v>
      </c>
      <c r="R3007" s="17" t="n">
        <v>0</v>
      </c>
      <c r="S3007" s="17" t="n">
        <v>0</v>
      </c>
      <c r="T3007" s="17" t="n">
        <v>0</v>
      </c>
    </row>
    <row r="3008" customFormat="false" ht="15" hidden="false" customHeight="true" outlineLevel="0" collapsed="false">
      <c r="A3008" s="17" t="s">
        <v>136</v>
      </c>
      <c r="B3008" s="17" t="s">
        <v>142</v>
      </c>
      <c r="C3008" s="17" t="s">
        <v>134</v>
      </c>
      <c r="D3008" s="17" t="s">
        <v>460</v>
      </c>
      <c r="E3008" s="17" t="s">
        <v>243</v>
      </c>
      <c r="F3008" s="17" t="s">
        <v>169</v>
      </c>
      <c r="G3008" s="17" t="n">
        <v>0</v>
      </c>
      <c r="H3008" s="17" t="n">
        <v>1</v>
      </c>
      <c r="I3008" s="17" t="n">
        <v>1</v>
      </c>
      <c r="J3008" s="17" t="n">
        <v>2</v>
      </c>
      <c r="K3008" s="17" t="n">
        <v>2</v>
      </c>
      <c r="L3008" s="17" t="n">
        <v>0</v>
      </c>
      <c r="M3008" s="17" t="n">
        <v>5</v>
      </c>
      <c r="N3008" s="17" t="n">
        <v>12</v>
      </c>
      <c r="O3008" s="17" t="n">
        <v>7</v>
      </c>
      <c r="P3008" s="17" t="n">
        <v>0</v>
      </c>
      <c r="Q3008" s="17" t="n">
        <v>0</v>
      </c>
      <c r="R3008" s="17" t="n">
        <v>0</v>
      </c>
      <c r="S3008" s="17" t="n">
        <v>0</v>
      </c>
      <c r="T3008" s="17" t="n">
        <v>0</v>
      </c>
    </row>
    <row r="3009" customFormat="false" ht="15" hidden="false" customHeight="true" outlineLevel="0" collapsed="false">
      <c r="A3009" s="17" t="s">
        <v>136</v>
      </c>
      <c r="B3009" s="17" t="s">
        <v>142</v>
      </c>
      <c r="C3009" s="17" t="s">
        <v>134</v>
      </c>
      <c r="D3009" s="17" t="s">
        <v>135</v>
      </c>
      <c r="E3009" s="17" t="s">
        <v>243</v>
      </c>
      <c r="F3009" s="17" t="s">
        <v>7</v>
      </c>
      <c r="G3009" s="17" t="n">
        <v>2</v>
      </c>
      <c r="H3009" s="17" t="n">
        <v>2</v>
      </c>
      <c r="I3009" s="17" t="n">
        <v>1</v>
      </c>
      <c r="J3009" s="17" t="n">
        <v>1</v>
      </c>
      <c r="K3009" s="17" t="n">
        <v>2</v>
      </c>
      <c r="L3009" s="17" t="n">
        <v>33928</v>
      </c>
      <c r="M3009" s="17" t="n">
        <v>24208</v>
      </c>
      <c r="N3009" s="17" t="n">
        <v>299</v>
      </c>
      <c r="O3009" s="17" t="n">
        <v>75</v>
      </c>
      <c r="P3009" s="17" t="n">
        <v>0</v>
      </c>
      <c r="Q3009" s="17" t="n">
        <v>0</v>
      </c>
      <c r="R3009" s="17" t="n">
        <v>0</v>
      </c>
      <c r="S3009" s="17" t="n">
        <v>0</v>
      </c>
      <c r="T3009" s="17" t="n">
        <v>0</v>
      </c>
    </row>
    <row r="3010" customFormat="false" ht="15" hidden="false" customHeight="true" outlineLevel="0" collapsed="false">
      <c r="A3010" s="17" t="s">
        <v>136</v>
      </c>
      <c r="B3010" s="17" t="s">
        <v>142</v>
      </c>
      <c r="C3010" s="17" t="s">
        <v>134</v>
      </c>
      <c r="D3010" s="17" t="s">
        <v>135</v>
      </c>
      <c r="E3010" s="17" t="s">
        <v>243</v>
      </c>
      <c r="F3010" s="17" t="s">
        <v>144</v>
      </c>
      <c r="G3010" s="17" t="n">
        <v>1</v>
      </c>
      <c r="H3010" s="17" t="n">
        <v>1</v>
      </c>
      <c r="I3010" s="17" t="n">
        <v>0</v>
      </c>
      <c r="J3010" s="17" t="n">
        <v>0</v>
      </c>
      <c r="K3010" s="17" t="n">
        <v>1</v>
      </c>
      <c r="L3010" s="17" t="n">
        <v>18809</v>
      </c>
      <c r="M3010" s="17" t="n">
        <v>12316</v>
      </c>
      <c r="N3010" s="17" t="n">
        <v>0</v>
      </c>
      <c r="O3010" s="17" t="n">
        <v>0</v>
      </c>
      <c r="P3010" s="17" t="n">
        <v>0</v>
      </c>
      <c r="Q3010" s="17" t="n">
        <v>0</v>
      </c>
      <c r="R3010" s="17" t="n">
        <v>0</v>
      </c>
      <c r="S3010" s="17" t="n">
        <v>0</v>
      </c>
      <c r="T3010" s="17" t="n">
        <v>0</v>
      </c>
    </row>
    <row r="3011" customFormat="false" ht="15" hidden="false" customHeight="true" outlineLevel="0" collapsed="false">
      <c r="A3011" s="17" t="s">
        <v>136</v>
      </c>
      <c r="B3011" s="17" t="s">
        <v>142</v>
      </c>
      <c r="C3011" s="17" t="s">
        <v>134</v>
      </c>
      <c r="D3011" s="17" t="s">
        <v>135</v>
      </c>
      <c r="E3011" s="17" t="s">
        <v>243</v>
      </c>
      <c r="F3011" s="17" t="s">
        <v>150</v>
      </c>
      <c r="G3011" s="17" t="n">
        <v>2</v>
      </c>
      <c r="H3011" s="17" t="n">
        <v>2</v>
      </c>
      <c r="I3011" s="17" t="n">
        <v>1</v>
      </c>
      <c r="J3011" s="17" t="n">
        <v>1</v>
      </c>
      <c r="K3011" s="17" t="n">
        <v>2</v>
      </c>
      <c r="L3011" s="17" t="n">
        <v>8068</v>
      </c>
      <c r="M3011" s="17" t="n">
        <v>6120</v>
      </c>
      <c r="N3011" s="17" t="n">
        <v>188</v>
      </c>
      <c r="O3011" s="17" t="n">
        <v>51</v>
      </c>
      <c r="P3011" s="17" t="n">
        <v>0</v>
      </c>
      <c r="Q3011" s="17" t="n">
        <v>0</v>
      </c>
      <c r="R3011" s="17" t="n">
        <v>0</v>
      </c>
      <c r="S3011" s="17" t="n">
        <v>0</v>
      </c>
      <c r="T3011" s="17" t="n">
        <v>0</v>
      </c>
    </row>
    <row r="3012" customFormat="false" ht="15" hidden="false" customHeight="true" outlineLevel="0" collapsed="false">
      <c r="A3012" s="17" t="s">
        <v>136</v>
      </c>
      <c r="B3012" s="17" t="s">
        <v>142</v>
      </c>
      <c r="C3012" s="17" t="s">
        <v>134</v>
      </c>
      <c r="D3012" s="17" t="s">
        <v>135</v>
      </c>
      <c r="E3012" s="17" t="s">
        <v>243</v>
      </c>
      <c r="F3012" s="17" t="s">
        <v>158</v>
      </c>
      <c r="G3012" s="17" t="n">
        <v>2</v>
      </c>
      <c r="H3012" s="17" t="n">
        <v>2</v>
      </c>
      <c r="I3012" s="17" t="n">
        <v>1</v>
      </c>
      <c r="J3012" s="17" t="n">
        <v>1</v>
      </c>
      <c r="K3012" s="17" t="n">
        <v>2</v>
      </c>
      <c r="L3012" s="17" t="n">
        <v>5710</v>
      </c>
      <c r="M3012" s="17" t="n">
        <v>4595</v>
      </c>
      <c r="N3012" s="17" t="n">
        <v>97</v>
      </c>
      <c r="O3012" s="17" t="n">
        <v>24</v>
      </c>
      <c r="P3012" s="17" t="n">
        <v>0</v>
      </c>
      <c r="Q3012" s="17" t="n">
        <v>0</v>
      </c>
      <c r="R3012" s="17" t="n">
        <v>0</v>
      </c>
      <c r="S3012" s="17" t="n">
        <v>0</v>
      </c>
      <c r="T3012" s="17" t="n">
        <v>0</v>
      </c>
    </row>
    <row r="3013" customFormat="false" ht="15" hidden="false" customHeight="true" outlineLevel="0" collapsed="false">
      <c r="A3013" s="17" t="s">
        <v>136</v>
      </c>
      <c r="B3013" s="17" t="s">
        <v>142</v>
      </c>
      <c r="C3013" s="17" t="s">
        <v>134</v>
      </c>
      <c r="D3013" s="17" t="s">
        <v>135</v>
      </c>
      <c r="E3013" s="17" t="s">
        <v>243</v>
      </c>
      <c r="F3013" s="17" t="s">
        <v>169</v>
      </c>
      <c r="G3013" s="17" t="n">
        <v>1</v>
      </c>
      <c r="H3013" s="17" t="n">
        <v>1</v>
      </c>
      <c r="I3013" s="17" t="n">
        <v>1</v>
      </c>
      <c r="J3013" s="17" t="n">
        <v>0</v>
      </c>
      <c r="K3013" s="17" t="n">
        <v>2</v>
      </c>
      <c r="L3013" s="17" t="n">
        <v>1341</v>
      </c>
      <c r="M3013" s="17" t="n">
        <v>1177</v>
      </c>
      <c r="N3013" s="17" t="n">
        <v>14</v>
      </c>
      <c r="O3013" s="17" t="n">
        <v>0</v>
      </c>
      <c r="P3013" s="17" t="n">
        <v>0</v>
      </c>
      <c r="Q3013" s="17" t="n">
        <v>0</v>
      </c>
      <c r="R3013" s="17" t="n">
        <v>0</v>
      </c>
      <c r="S3013" s="17" t="n">
        <v>0</v>
      </c>
      <c r="T3013" s="17" t="n">
        <v>0</v>
      </c>
    </row>
    <row r="3014" customFormat="false" ht="15" hidden="false" customHeight="true" outlineLevel="0" collapsed="false">
      <c r="A3014" s="17" t="s">
        <v>136</v>
      </c>
      <c r="B3014" s="17" t="s">
        <v>142</v>
      </c>
      <c r="C3014" s="17" t="s">
        <v>134</v>
      </c>
      <c r="D3014" s="17" t="s">
        <v>135</v>
      </c>
      <c r="E3014" s="17" t="s">
        <v>139</v>
      </c>
      <c r="F3014" s="17" t="s">
        <v>7</v>
      </c>
      <c r="G3014" s="17" t="n">
        <v>16</v>
      </c>
      <c r="H3014" s="17" t="n">
        <v>6</v>
      </c>
      <c r="I3014" s="17" t="n">
        <v>6</v>
      </c>
      <c r="J3014" s="17" t="n">
        <v>3</v>
      </c>
      <c r="K3014" s="17" t="n">
        <v>22</v>
      </c>
      <c r="L3014" s="17" t="n">
        <v>464</v>
      </c>
      <c r="M3014" s="17" t="n">
        <v>6063</v>
      </c>
      <c r="N3014" s="17" t="n">
        <v>6633</v>
      </c>
      <c r="O3014" s="17" t="n">
        <v>1604</v>
      </c>
      <c r="P3014" s="17" t="n">
        <v>0</v>
      </c>
      <c r="Q3014" s="17" t="n">
        <v>0</v>
      </c>
      <c r="R3014" s="17" t="n">
        <v>0</v>
      </c>
      <c r="S3014" s="17" t="n">
        <v>0</v>
      </c>
      <c r="T3014" s="17" t="n">
        <v>0</v>
      </c>
    </row>
    <row r="3015" customFormat="false" ht="15" hidden="false" customHeight="true" outlineLevel="0" collapsed="false">
      <c r="A3015" s="17" t="s">
        <v>136</v>
      </c>
      <c r="B3015" s="17" t="s">
        <v>142</v>
      </c>
      <c r="C3015" s="17" t="s">
        <v>134</v>
      </c>
      <c r="D3015" s="17" t="s">
        <v>135</v>
      </c>
      <c r="E3015" s="17" t="s">
        <v>139</v>
      </c>
      <c r="F3015" s="17" t="s">
        <v>140</v>
      </c>
      <c r="G3015" s="17" t="n">
        <v>9</v>
      </c>
      <c r="H3015" s="17" t="n">
        <v>1</v>
      </c>
      <c r="I3015" s="17" t="n">
        <v>2</v>
      </c>
      <c r="J3015" s="17" t="n">
        <v>1</v>
      </c>
      <c r="K3015" s="17" t="n">
        <v>10</v>
      </c>
      <c r="L3015" s="17" t="n">
        <v>131</v>
      </c>
      <c r="M3015" s="17" t="n">
        <v>3</v>
      </c>
      <c r="N3015" s="17" t="n">
        <v>30</v>
      </c>
      <c r="O3015" s="17" t="n">
        <v>1</v>
      </c>
      <c r="P3015" s="17" t="n">
        <v>0</v>
      </c>
      <c r="Q3015" s="17" t="n">
        <v>0</v>
      </c>
      <c r="R3015" s="17" t="n">
        <v>0</v>
      </c>
      <c r="S3015" s="17" t="n">
        <v>0</v>
      </c>
      <c r="T3015" s="17" t="n">
        <v>0</v>
      </c>
    </row>
    <row r="3016" customFormat="false" ht="15" hidden="false" customHeight="true" outlineLevel="0" collapsed="false">
      <c r="A3016" s="17" t="s">
        <v>136</v>
      </c>
      <c r="B3016" s="17" t="s">
        <v>142</v>
      </c>
      <c r="C3016" s="17" t="s">
        <v>134</v>
      </c>
      <c r="D3016" s="17" t="s">
        <v>135</v>
      </c>
      <c r="E3016" s="17" t="s">
        <v>139</v>
      </c>
      <c r="F3016" s="17" t="s">
        <v>144</v>
      </c>
      <c r="G3016" s="17" t="n">
        <v>4</v>
      </c>
      <c r="H3016" s="17" t="n">
        <v>3</v>
      </c>
      <c r="I3016" s="17" t="n">
        <v>2</v>
      </c>
      <c r="J3016" s="17" t="n">
        <v>1</v>
      </c>
      <c r="K3016" s="17" t="n">
        <v>7</v>
      </c>
      <c r="L3016" s="17" t="n">
        <v>79</v>
      </c>
      <c r="M3016" s="17" t="n">
        <v>3899</v>
      </c>
      <c r="N3016" s="17" t="n">
        <v>2981</v>
      </c>
      <c r="O3016" s="17" t="n">
        <v>522</v>
      </c>
      <c r="P3016" s="17" t="n">
        <v>0</v>
      </c>
      <c r="Q3016" s="17" t="n">
        <v>0</v>
      </c>
      <c r="R3016" s="17" t="n">
        <v>0</v>
      </c>
      <c r="S3016" s="17" t="n">
        <v>0</v>
      </c>
      <c r="T3016" s="17" t="n">
        <v>0</v>
      </c>
    </row>
    <row r="3017" customFormat="false" ht="15" hidden="false" customHeight="true" outlineLevel="0" collapsed="false">
      <c r="A3017" s="17" t="s">
        <v>136</v>
      </c>
      <c r="B3017" s="17" t="s">
        <v>142</v>
      </c>
      <c r="C3017" s="17" t="s">
        <v>134</v>
      </c>
      <c r="D3017" s="17" t="s">
        <v>135</v>
      </c>
      <c r="E3017" s="17" t="s">
        <v>139</v>
      </c>
      <c r="F3017" s="17" t="s">
        <v>150</v>
      </c>
      <c r="G3017" s="17" t="n">
        <v>9</v>
      </c>
      <c r="H3017" s="17" t="n">
        <v>3</v>
      </c>
      <c r="I3017" s="17" t="n">
        <v>4</v>
      </c>
      <c r="J3017" s="17" t="n">
        <v>3</v>
      </c>
      <c r="K3017" s="17" t="n">
        <v>14</v>
      </c>
      <c r="L3017" s="17" t="n">
        <v>194</v>
      </c>
      <c r="M3017" s="17" t="n">
        <v>1115</v>
      </c>
      <c r="N3017" s="17" t="n">
        <v>1452</v>
      </c>
      <c r="O3017" s="17" t="n">
        <v>415</v>
      </c>
      <c r="P3017" s="17" t="n">
        <v>0</v>
      </c>
      <c r="Q3017" s="17" t="n">
        <v>0</v>
      </c>
      <c r="R3017" s="17" t="n">
        <v>0</v>
      </c>
      <c r="S3017" s="17" t="n">
        <v>0</v>
      </c>
      <c r="T3017" s="17" t="n">
        <v>0</v>
      </c>
    </row>
    <row r="3018" customFormat="false" ht="15" hidden="false" customHeight="true" outlineLevel="0" collapsed="false">
      <c r="A3018" s="17" t="s">
        <v>136</v>
      </c>
      <c r="B3018" s="17" t="s">
        <v>142</v>
      </c>
      <c r="C3018" s="17" t="s">
        <v>134</v>
      </c>
      <c r="D3018" s="17" t="s">
        <v>135</v>
      </c>
      <c r="E3018" s="17" t="s">
        <v>139</v>
      </c>
      <c r="F3018" s="17" t="s">
        <v>166</v>
      </c>
      <c r="G3018" s="17" t="n">
        <v>1</v>
      </c>
      <c r="H3018" s="17" t="n">
        <v>0</v>
      </c>
      <c r="I3018" s="17" t="n">
        <v>0</v>
      </c>
      <c r="J3018" s="17" t="n">
        <v>1</v>
      </c>
      <c r="K3018" s="17" t="n">
        <v>2</v>
      </c>
      <c r="L3018" s="17" t="n">
        <v>2</v>
      </c>
      <c r="M3018" s="17" t="n">
        <v>0</v>
      </c>
      <c r="N3018" s="17" t="n">
        <v>0</v>
      </c>
      <c r="O3018" s="17" t="n">
        <v>265</v>
      </c>
      <c r="P3018" s="17" t="n">
        <v>0</v>
      </c>
      <c r="Q3018" s="17" t="n">
        <v>0</v>
      </c>
      <c r="R3018" s="17" t="n">
        <v>0</v>
      </c>
      <c r="S3018" s="17" t="n">
        <v>0</v>
      </c>
      <c r="T3018" s="17" t="n">
        <v>0</v>
      </c>
    </row>
    <row r="3019" customFormat="false" ht="15" hidden="false" customHeight="true" outlineLevel="0" collapsed="false">
      <c r="A3019" s="17" t="s">
        <v>136</v>
      </c>
      <c r="B3019" s="17" t="s">
        <v>142</v>
      </c>
      <c r="C3019" s="17" t="s">
        <v>134</v>
      </c>
      <c r="D3019" s="17" t="s">
        <v>135</v>
      </c>
      <c r="E3019" s="17" t="s">
        <v>139</v>
      </c>
      <c r="F3019" s="17" t="s">
        <v>158</v>
      </c>
      <c r="G3019" s="17" t="n">
        <v>9</v>
      </c>
      <c r="H3019" s="17" t="n">
        <v>3</v>
      </c>
      <c r="I3019" s="17" t="n">
        <v>3</v>
      </c>
      <c r="J3019" s="17" t="n">
        <v>2</v>
      </c>
      <c r="K3019" s="17" t="n">
        <v>14</v>
      </c>
      <c r="L3019" s="17" t="n">
        <v>56</v>
      </c>
      <c r="M3019" s="17" t="n">
        <v>840</v>
      </c>
      <c r="N3019" s="17" t="n">
        <v>1606</v>
      </c>
      <c r="O3019" s="17" t="n">
        <v>315</v>
      </c>
      <c r="P3019" s="17" t="n">
        <v>0</v>
      </c>
      <c r="Q3019" s="17" t="n">
        <v>0</v>
      </c>
      <c r="R3019" s="17" t="n">
        <v>0</v>
      </c>
      <c r="S3019" s="17" t="n">
        <v>0</v>
      </c>
      <c r="T3019" s="17" t="n">
        <v>0</v>
      </c>
    </row>
    <row r="3020" customFormat="false" ht="15" hidden="false" customHeight="true" outlineLevel="0" collapsed="false">
      <c r="A3020" s="17" t="s">
        <v>136</v>
      </c>
      <c r="B3020" s="17" t="s">
        <v>142</v>
      </c>
      <c r="C3020" s="17" t="s">
        <v>134</v>
      </c>
      <c r="D3020" s="17" t="s">
        <v>135</v>
      </c>
      <c r="E3020" s="17" t="s">
        <v>139</v>
      </c>
      <c r="F3020" s="17" t="s">
        <v>169</v>
      </c>
      <c r="G3020" s="17" t="n">
        <v>1</v>
      </c>
      <c r="H3020" s="17" t="n">
        <v>2</v>
      </c>
      <c r="I3020" s="17" t="n">
        <v>1</v>
      </c>
      <c r="J3020" s="17" t="n">
        <v>1</v>
      </c>
      <c r="K3020" s="17" t="n">
        <v>3</v>
      </c>
      <c r="L3020" s="17" t="n">
        <v>2</v>
      </c>
      <c r="M3020" s="17" t="n">
        <v>206</v>
      </c>
      <c r="N3020" s="17" t="n">
        <v>564</v>
      </c>
      <c r="O3020" s="17" t="n">
        <v>86</v>
      </c>
      <c r="P3020" s="17" t="n">
        <v>0</v>
      </c>
      <c r="Q3020" s="17" t="n">
        <v>0</v>
      </c>
      <c r="R3020" s="17" t="n">
        <v>0</v>
      </c>
      <c r="S3020" s="17" t="n">
        <v>0</v>
      </c>
      <c r="T3020" s="17" t="n">
        <v>0</v>
      </c>
    </row>
    <row r="3021" customFormat="false" ht="15" hidden="false" customHeight="true" outlineLevel="0" collapsed="false">
      <c r="A3021" s="17" t="s">
        <v>136</v>
      </c>
      <c r="B3021" s="17" t="s">
        <v>142</v>
      </c>
      <c r="C3021" s="17" t="s">
        <v>134</v>
      </c>
      <c r="D3021" s="17" t="s">
        <v>177</v>
      </c>
      <c r="E3021" s="17" t="s">
        <v>243</v>
      </c>
      <c r="F3021" s="17" t="s">
        <v>7</v>
      </c>
      <c r="G3021" s="17" t="n">
        <v>1</v>
      </c>
      <c r="H3021" s="17" t="n">
        <v>1</v>
      </c>
      <c r="I3021" s="17" t="n">
        <v>1</v>
      </c>
      <c r="J3021" s="17" t="n">
        <v>0</v>
      </c>
      <c r="K3021" s="17" t="n">
        <v>1</v>
      </c>
      <c r="L3021" s="17" t="n">
        <v>114</v>
      </c>
      <c r="M3021" s="17" t="n">
        <v>70</v>
      </c>
      <c r="N3021" s="17" t="n">
        <v>88</v>
      </c>
      <c r="O3021" s="17" t="n">
        <v>0</v>
      </c>
      <c r="P3021" s="17" t="n">
        <v>0</v>
      </c>
      <c r="Q3021" s="17" t="n">
        <v>0</v>
      </c>
      <c r="R3021" s="17" t="n">
        <v>0</v>
      </c>
      <c r="S3021" s="17" t="n">
        <v>0</v>
      </c>
      <c r="T3021" s="17" t="n">
        <v>0</v>
      </c>
    </row>
    <row r="3022" customFormat="false" ht="15" hidden="false" customHeight="true" outlineLevel="0" collapsed="false">
      <c r="A3022" s="17" t="s">
        <v>136</v>
      </c>
      <c r="B3022" s="17" t="s">
        <v>142</v>
      </c>
      <c r="C3022" s="17" t="s">
        <v>134</v>
      </c>
      <c r="D3022" s="17" t="s">
        <v>177</v>
      </c>
      <c r="E3022" s="17" t="s">
        <v>243</v>
      </c>
      <c r="F3022" s="17" t="s">
        <v>140</v>
      </c>
      <c r="G3022" s="17" t="n">
        <v>1</v>
      </c>
      <c r="H3022" s="17" t="n">
        <v>1</v>
      </c>
      <c r="I3022" s="17" t="n">
        <v>1</v>
      </c>
      <c r="J3022" s="17" t="n">
        <v>0</v>
      </c>
      <c r="K3022" s="17" t="n">
        <v>1</v>
      </c>
      <c r="L3022" s="17" t="n">
        <v>5</v>
      </c>
      <c r="M3022" s="17" t="n">
        <v>5</v>
      </c>
      <c r="N3022" s="17" t="n">
        <v>4</v>
      </c>
      <c r="O3022" s="17" t="n">
        <v>0</v>
      </c>
      <c r="P3022" s="17" t="n">
        <v>0</v>
      </c>
      <c r="Q3022" s="17" t="n">
        <v>0</v>
      </c>
      <c r="R3022" s="17" t="n">
        <v>0</v>
      </c>
      <c r="S3022" s="17" t="n">
        <v>0</v>
      </c>
      <c r="T3022" s="17" t="n">
        <v>0</v>
      </c>
    </row>
    <row r="3023" customFormat="false" ht="15" hidden="false" customHeight="true" outlineLevel="0" collapsed="false">
      <c r="A3023" s="17" t="s">
        <v>136</v>
      </c>
      <c r="B3023" s="17" t="s">
        <v>142</v>
      </c>
      <c r="C3023" s="17" t="s">
        <v>134</v>
      </c>
      <c r="D3023" s="17" t="s">
        <v>177</v>
      </c>
      <c r="E3023" s="17" t="s">
        <v>243</v>
      </c>
      <c r="F3023" s="17" t="s">
        <v>144</v>
      </c>
      <c r="G3023" s="17" t="n">
        <v>1</v>
      </c>
      <c r="H3023" s="17" t="n">
        <v>1</v>
      </c>
      <c r="I3023" s="17" t="n">
        <v>1</v>
      </c>
      <c r="J3023" s="17" t="n">
        <v>0</v>
      </c>
      <c r="K3023" s="17" t="n">
        <v>1</v>
      </c>
      <c r="L3023" s="17" t="n">
        <v>80</v>
      </c>
      <c r="M3023" s="17" t="n">
        <v>64</v>
      </c>
      <c r="N3023" s="17" t="n">
        <v>50</v>
      </c>
      <c r="O3023" s="17" t="n">
        <v>0</v>
      </c>
      <c r="P3023" s="17" t="n">
        <v>0</v>
      </c>
      <c r="Q3023" s="17" t="n">
        <v>0</v>
      </c>
      <c r="R3023" s="17" t="n">
        <v>0</v>
      </c>
      <c r="S3023" s="17" t="n">
        <v>0</v>
      </c>
      <c r="T3023" s="17" t="n">
        <v>0</v>
      </c>
    </row>
    <row r="3024" customFormat="false" ht="15" hidden="false" customHeight="true" outlineLevel="0" collapsed="false">
      <c r="A3024" s="17" t="s">
        <v>136</v>
      </c>
      <c r="B3024" s="17" t="s">
        <v>142</v>
      </c>
      <c r="C3024" s="17" t="s">
        <v>134</v>
      </c>
      <c r="D3024" s="17" t="s">
        <v>177</v>
      </c>
      <c r="E3024" s="17" t="s">
        <v>243</v>
      </c>
      <c r="F3024" s="17" t="s">
        <v>150</v>
      </c>
      <c r="G3024" s="17" t="n">
        <v>1</v>
      </c>
      <c r="H3024" s="17" t="n">
        <v>1</v>
      </c>
      <c r="I3024" s="17" t="n">
        <v>1</v>
      </c>
      <c r="J3024" s="17" t="n">
        <v>0</v>
      </c>
      <c r="K3024" s="17" t="n">
        <v>1</v>
      </c>
      <c r="L3024" s="17" t="n">
        <v>29</v>
      </c>
      <c r="M3024" s="17" t="n">
        <v>1</v>
      </c>
      <c r="N3024" s="17" t="n">
        <v>34</v>
      </c>
      <c r="O3024" s="17" t="n">
        <v>0</v>
      </c>
      <c r="P3024" s="17" t="n">
        <v>0</v>
      </c>
      <c r="Q3024" s="17" t="n">
        <v>0</v>
      </c>
      <c r="R3024" s="17" t="n">
        <v>0</v>
      </c>
      <c r="S3024" s="17" t="n">
        <v>0</v>
      </c>
      <c r="T3024" s="17" t="n">
        <v>0</v>
      </c>
    </row>
    <row r="3025" customFormat="false" ht="15" hidden="false" customHeight="true" outlineLevel="0" collapsed="false">
      <c r="A3025" s="17" t="s">
        <v>136</v>
      </c>
      <c r="B3025" s="17" t="s">
        <v>142</v>
      </c>
      <c r="C3025" s="17" t="s">
        <v>134</v>
      </c>
      <c r="D3025" s="17" t="s">
        <v>177</v>
      </c>
      <c r="E3025" s="17" t="s">
        <v>139</v>
      </c>
      <c r="F3025" s="17" t="s">
        <v>7</v>
      </c>
      <c r="G3025" s="17" t="n">
        <v>2</v>
      </c>
      <c r="H3025" s="17" t="n">
        <v>4</v>
      </c>
      <c r="I3025" s="17" t="n">
        <v>4</v>
      </c>
      <c r="J3025" s="17" t="n">
        <v>2</v>
      </c>
      <c r="K3025" s="17" t="n">
        <v>4</v>
      </c>
      <c r="L3025" s="17" t="n">
        <v>35</v>
      </c>
      <c r="M3025" s="17" t="n">
        <v>904</v>
      </c>
      <c r="N3025" s="17" t="n">
        <v>300</v>
      </c>
      <c r="O3025" s="17" t="n">
        <v>49</v>
      </c>
      <c r="P3025" s="17" t="n">
        <v>0</v>
      </c>
      <c r="Q3025" s="17" t="n">
        <v>0</v>
      </c>
      <c r="R3025" s="17" t="n">
        <v>0</v>
      </c>
      <c r="S3025" s="17" t="n">
        <v>0</v>
      </c>
      <c r="T3025" s="17" t="n">
        <v>0</v>
      </c>
    </row>
    <row r="3026" customFormat="false" ht="15" hidden="false" customHeight="true" outlineLevel="0" collapsed="false">
      <c r="A3026" s="17" t="s">
        <v>136</v>
      </c>
      <c r="B3026" s="17" t="s">
        <v>142</v>
      </c>
      <c r="C3026" s="17" t="s">
        <v>134</v>
      </c>
      <c r="D3026" s="17" t="s">
        <v>177</v>
      </c>
      <c r="E3026" s="17" t="s">
        <v>139</v>
      </c>
      <c r="F3026" s="17" t="s">
        <v>140</v>
      </c>
      <c r="G3026" s="17" t="n">
        <v>1</v>
      </c>
      <c r="H3026" s="17" t="n">
        <v>1</v>
      </c>
      <c r="I3026" s="17" t="n">
        <v>2</v>
      </c>
      <c r="J3026" s="17" t="n">
        <v>1</v>
      </c>
      <c r="K3026" s="17" t="n">
        <v>4</v>
      </c>
      <c r="L3026" s="17" t="n">
        <v>2</v>
      </c>
      <c r="M3026" s="17" t="n">
        <v>3</v>
      </c>
      <c r="N3026" s="17" t="n">
        <v>29</v>
      </c>
      <c r="O3026" s="17" t="n">
        <v>9</v>
      </c>
      <c r="P3026" s="17" t="n">
        <v>0</v>
      </c>
      <c r="Q3026" s="17" t="n">
        <v>0</v>
      </c>
      <c r="R3026" s="17" t="n">
        <v>0</v>
      </c>
      <c r="S3026" s="17" t="n">
        <v>0</v>
      </c>
      <c r="T3026" s="17" t="n">
        <v>0</v>
      </c>
    </row>
    <row r="3027" customFormat="false" ht="15" hidden="false" customHeight="true" outlineLevel="0" collapsed="false">
      <c r="A3027" s="17" t="s">
        <v>136</v>
      </c>
      <c r="B3027" s="17" t="s">
        <v>142</v>
      </c>
      <c r="C3027" s="17" t="s">
        <v>134</v>
      </c>
      <c r="D3027" s="17" t="s">
        <v>177</v>
      </c>
      <c r="E3027" s="17" t="s">
        <v>139</v>
      </c>
      <c r="F3027" s="17" t="s">
        <v>144</v>
      </c>
      <c r="G3027" s="17" t="n">
        <v>0</v>
      </c>
      <c r="H3027" s="17" t="n">
        <v>0</v>
      </c>
      <c r="I3027" s="17" t="n">
        <v>1</v>
      </c>
      <c r="J3027" s="17" t="n">
        <v>0</v>
      </c>
      <c r="K3027" s="17" t="n">
        <v>1</v>
      </c>
      <c r="L3027" s="17" t="n">
        <v>0</v>
      </c>
      <c r="M3027" s="17" t="n">
        <v>0</v>
      </c>
      <c r="N3027" s="17" t="n">
        <v>67</v>
      </c>
      <c r="O3027" s="17" t="n">
        <v>0</v>
      </c>
      <c r="P3027" s="17" t="n">
        <v>0</v>
      </c>
      <c r="Q3027" s="17" t="n">
        <v>0</v>
      </c>
      <c r="R3027" s="17" t="n">
        <v>0</v>
      </c>
      <c r="S3027" s="17" t="n">
        <v>0</v>
      </c>
      <c r="T3027" s="17" t="n">
        <v>0</v>
      </c>
    </row>
    <row r="3028" customFormat="false" ht="15" hidden="false" customHeight="true" outlineLevel="0" collapsed="false">
      <c r="A3028" s="17" t="s">
        <v>136</v>
      </c>
      <c r="B3028" s="17" t="s">
        <v>142</v>
      </c>
      <c r="C3028" s="17" t="s">
        <v>134</v>
      </c>
      <c r="D3028" s="17" t="s">
        <v>177</v>
      </c>
      <c r="E3028" s="17" t="s">
        <v>139</v>
      </c>
      <c r="F3028" s="17" t="s">
        <v>150</v>
      </c>
      <c r="G3028" s="17" t="n">
        <v>1</v>
      </c>
      <c r="H3028" s="17" t="n">
        <v>4</v>
      </c>
      <c r="I3028" s="17" t="n">
        <v>4</v>
      </c>
      <c r="J3028" s="17" t="n">
        <v>2</v>
      </c>
      <c r="K3028" s="17" t="n">
        <v>4</v>
      </c>
      <c r="L3028" s="17" t="n">
        <v>33</v>
      </c>
      <c r="M3028" s="17" t="n">
        <v>715</v>
      </c>
      <c r="N3028" s="17" t="n">
        <v>172</v>
      </c>
      <c r="O3028" s="17" t="n">
        <v>40</v>
      </c>
      <c r="P3028" s="17" t="n">
        <v>0</v>
      </c>
      <c r="Q3028" s="17" t="n">
        <v>0</v>
      </c>
      <c r="R3028" s="17" t="n">
        <v>0</v>
      </c>
      <c r="S3028" s="17" t="n">
        <v>0</v>
      </c>
      <c r="T3028" s="17" t="n">
        <v>0</v>
      </c>
    </row>
    <row r="3029" customFormat="false" ht="15" hidden="false" customHeight="true" outlineLevel="0" collapsed="false">
      <c r="A3029" s="17" t="s">
        <v>136</v>
      </c>
      <c r="B3029" s="17" t="s">
        <v>142</v>
      </c>
      <c r="C3029" s="17" t="s">
        <v>134</v>
      </c>
      <c r="D3029" s="17" t="s">
        <v>177</v>
      </c>
      <c r="E3029" s="17" t="s">
        <v>139</v>
      </c>
      <c r="F3029" s="17" t="s">
        <v>166</v>
      </c>
      <c r="G3029" s="17" t="n">
        <v>0</v>
      </c>
      <c r="H3029" s="17" t="n">
        <v>1</v>
      </c>
      <c r="I3029" s="17" t="n">
        <v>0</v>
      </c>
      <c r="J3029" s="17" t="n">
        <v>0</v>
      </c>
      <c r="K3029" s="17" t="n">
        <v>1</v>
      </c>
      <c r="L3029" s="17" t="n">
        <v>0</v>
      </c>
      <c r="M3029" s="17" t="n">
        <v>162</v>
      </c>
      <c r="N3029" s="17" t="n">
        <v>0</v>
      </c>
      <c r="O3029" s="17" t="n">
        <v>0</v>
      </c>
      <c r="P3029" s="17" t="n">
        <v>0</v>
      </c>
      <c r="Q3029" s="17" t="n">
        <v>0</v>
      </c>
      <c r="R3029" s="17" t="n">
        <v>0</v>
      </c>
      <c r="S3029" s="17" t="n">
        <v>0</v>
      </c>
      <c r="T3029" s="17" t="n">
        <v>0</v>
      </c>
    </row>
    <row r="3030" customFormat="false" ht="15" hidden="false" customHeight="true" outlineLevel="0" collapsed="false">
      <c r="A3030" s="17" t="s">
        <v>136</v>
      </c>
      <c r="B3030" s="17" t="s">
        <v>142</v>
      </c>
      <c r="C3030" s="17" t="s">
        <v>134</v>
      </c>
      <c r="D3030" s="17" t="s">
        <v>177</v>
      </c>
      <c r="E3030" s="17" t="s">
        <v>139</v>
      </c>
      <c r="F3030" s="17" t="s">
        <v>158</v>
      </c>
      <c r="G3030" s="17" t="n">
        <v>0</v>
      </c>
      <c r="H3030" s="17" t="n">
        <v>2</v>
      </c>
      <c r="I3030" s="17" t="n">
        <v>3</v>
      </c>
      <c r="J3030" s="17" t="n">
        <v>0</v>
      </c>
      <c r="K3030" s="17" t="n">
        <v>3</v>
      </c>
      <c r="L3030" s="17" t="n">
        <v>0</v>
      </c>
      <c r="M3030" s="17" t="n">
        <v>24</v>
      </c>
      <c r="N3030" s="17" t="n">
        <v>32</v>
      </c>
      <c r="O3030" s="17" t="n">
        <v>0</v>
      </c>
      <c r="P3030" s="17" t="n">
        <v>0</v>
      </c>
      <c r="Q3030" s="17" t="n">
        <v>0</v>
      </c>
      <c r="R3030" s="17" t="n">
        <v>0</v>
      </c>
      <c r="S3030" s="17" t="n">
        <v>0</v>
      </c>
      <c r="T3030" s="17" t="n">
        <v>0</v>
      </c>
    </row>
    <row r="3031" customFormat="false" ht="15" hidden="false" customHeight="true" outlineLevel="0" collapsed="false">
      <c r="A3031" s="17" t="s">
        <v>136</v>
      </c>
      <c r="B3031" s="17" t="s">
        <v>142</v>
      </c>
      <c r="C3031" s="17" t="s">
        <v>134</v>
      </c>
      <c r="D3031" s="17" t="s">
        <v>14446</v>
      </c>
      <c r="E3031" s="17" t="s">
        <v>243</v>
      </c>
      <c r="F3031" s="17" t="s">
        <v>7</v>
      </c>
      <c r="G3031" s="17" t="n">
        <v>3</v>
      </c>
      <c r="H3031" s="17" t="n">
        <v>3</v>
      </c>
      <c r="I3031" s="17" t="n">
        <v>3</v>
      </c>
      <c r="J3031" s="17" t="n">
        <v>3</v>
      </c>
      <c r="K3031" s="17" t="n">
        <v>3</v>
      </c>
      <c r="L3031" s="17" t="n">
        <v>3728</v>
      </c>
      <c r="M3031" s="17" t="n">
        <v>1965</v>
      </c>
      <c r="N3031" s="17" t="n">
        <v>611</v>
      </c>
      <c r="O3031" s="17" t="n">
        <v>94</v>
      </c>
      <c r="P3031" s="17" t="n">
        <v>0</v>
      </c>
      <c r="Q3031" s="17" t="n">
        <v>0</v>
      </c>
      <c r="R3031" s="17" t="n">
        <v>0</v>
      </c>
      <c r="S3031" s="17" t="n">
        <v>0</v>
      </c>
      <c r="T3031" s="17" t="n">
        <v>0</v>
      </c>
    </row>
    <row r="3032" customFormat="false" ht="15" hidden="false" customHeight="true" outlineLevel="0" collapsed="false">
      <c r="A3032" s="17" t="s">
        <v>136</v>
      </c>
      <c r="B3032" s="17" t="s">
        <v>142</v>
      </c>
      <c r="C3032" s="17" t="s">
        <v>134</v>
      </c>
      <c r="D3032" s="17" t="s">
        <v>14446</v>
      </c>
      <c r="E3032" s="17" t="s">
        <v>243</v>
      </c>
      <c r="F3032" s="17" t="s">
        <v>140</v>
      </c>
      <c r="G3032" s="17" t="n">
        <v>3</v>
      </c>
      <c r="H3032" s="17" t="n">
        <v>3</v>
      </c>
      <c r="I3032" s="17" t="n">
        <v>3</v>
      </c>
      <c r="J3032" s="17" t="n">
        <v>1</v>
      </c>
      <c r="K3032" s="17" t="n">
        <v>3</v>
      </c>
      <c r="L3032" s="17" t="n">
        <v>1473</v>
      </c>
      <c r="M3032" s="17" t="n">
        <v>369</v>
      </c>
      <c r="N3032" s="17" t="n">
        <v>67</v>
      </c>
      <c r="O3032" s="17" t="n">
        <v>10</v>
      </c>
      <c r="P3032" s="17" t="n">
        <v>0</v>
      </c>
      <c r="Q3032" s="17" t="n">
        <v>0</v>
      </c>
      <c r="R3032" s="17" t="n">
        <v>0</v>
      </c>
      <c r="S3032" s="17" t="n">
        <v>0</v>
      </c>
      <c r="T3032" s="17" t="n">
        <v>0</v>
      </c>
    </row>
    <row r="3033" customFormat="false" ht="15" hidden="false" customHeight="true" outlineLevel="0" collapsed="false">
      <c r="A3033" s="17" t="s">
        <v>136</v>
      </c>
      <c r="B3033" s="17" t="s">
        <v>142</v>
      </c>
      <c r="C3033" s="17" t="s">
        <v>134</v>
      </c>
      <c r="D3033" s="17" t="s">
        <v>14446</v>
      </c>
      <c r="E3033" s="17" t="s">
        <v>243</v>
      </c>
      <c r="F3033" s="17" t="s">
        <v>144</v>
      </c>
      <c r="G3033" s="17" t="n">
        <v>3</v>
      </c>
      <c r="H3033" s="17" t="n">
        <v>2</v>
      </c>
      <c r="I3033" s="17" t="n">
        <v>1</v>
      </c>
      <c r="J3033" s="17" t="n">
        <v>0</v>
      </c>
      <c r="K3033" s="17" t="n">
        <v>3</v>
      </c>
      <c r="L3033" s="17" t="n">
        <v>80</v>
      </c>
      <c r="M3033" s="17" t="n">
        <v>15</v>
      </c>
      <c r="N3033" s="17" t="n">
        <v>2</v>
      </c>
      <c r="O3033" s="17" t="n">
        <v>0</v>
      </c>
      <c r="P3033" s="17" t="n">
        <v>0</v>
      </c>
      <c r="Q3033" s="17" t="n">
        <v>0</v>
      </c>
      <c r="R3033" s="17" t="n">
        <v>0</v>
      </c>
      <c r="S3033" s="17" t="n">
        <v>0</v>
      </c>
      <c r="T3033" s="17" t="n">
        <v>0</v>
      </c>
    </row>
    <row r="3034" customFormat="false" ht="15" hidden="false" customHeight="true" outlineLevel="0" collapsed="false">
      <c r="A3034" s="17" t="s">
        <v>136</v>
      </c>
      <c r="B3034" s="17" t="s">
        <v>142</v>
      </c>
      <c r="C3034" s="17" t="s">
        <v>134</v>
      </c>
      <c r="D3034" s="17" t="s">
        <v>14446</v>
      </c>
      <c r="E3034" s="17" t="s">
        <v>243</v>
      </c>
      <c r="F3034" s="17" t="s">
        <v>150</v>
      </c>
      <c r="G3034" s="17" t="n">
        <v>3</v>
      </c>
      <c r="H3034" s="17" t="n">
        <v>3</v>
      </c>
      <c r="I3034" s="17" t="n">
        <v>3</v>
      </c>
      <c r="J3034" s="17" t="n">
        <v>3</v>
      </c>
      <c r="K3034" s="17" t="n">
        <v>3</v>
      </c>
      <c r="L3034" s="17" t="n">
        <v>1905</v>
      </c>
      <c r="M3034" s="17" t="n">
        <v>1273</v>
      </c>
      <c r="N3034" s="17" t="n">
        <v>428</v>
      </c>
      <c r="O3034" s="17" t="n">
        <v>52</v>
      </c>
      <c r="P3034" s="17" t="n">
        <v>0</v>
      </c>
      <c r="Q3034" s="17" t="n">
        <v>0</v>
      </c>
      <c r="R3034" s="17" t="n">
        <v>0</v>
      </c>
      <c r="S3034" s="17" t="n">
        <v>0</v>
      </c>
      <c r="T3034" s="17" t="n">
        <v>0</v>
      </c>
    </row>
    <row r="3035" customFormat="false" ht="15" hidden="false" customHeight="true" outlineLevel="0" collapsed="false">
      <c r="A3035" s="17" t="s">
        <v>136</v>
      </c>
      <c r="B3035" s="17" t="s">
        <v>142</v>
      </c>
      <c r="C3035" s="17" t="s">
        <v>134</v>
      </c>
      <c r="D3035" s="17" t="s">
        <v>14446</v>
      </c>
      <c r="E3035" s="17" t="s">
        <v>243</v>
      </c>
      <c r="F3035" s="17" t="s">
        <v>166</v>
      </c>
      <c r="G3035" s="17" t="n">
        <v>3</v>
      </c>
      <c r="H3035" s="17" t="n">
        <v>2</v>
      </c>
      <c r="I3035" s="17" t="n">
        <v>1</v>
      </c>
      <c r="J3035" s="17" t="n">
        <v>1</v>
      </c>
      <c r="K3035" s="17" t="n">
        <v>3</v>
      </c>
      <c r="L3035" s="17" t="n">
        <v>38</v>
      </c>
      <c r="M3035" s="17" t="n">
        <v>103</v>
      </c>
      <c r="N3035" s="17" t="n">
        <v>9</v>
      </c>
      <c r="O3035" s="17" t="n">
        <v>21</v>
      </c>
      <c r="P3035" s="17" t="n">
        <v>0</v>
      </c>
      <c r="Q3035" s="17" t="n">
        <v>0</v>
      </c>
      <c r="R3035" s="17" t="n">
        <v>0</v>
      </c>
      <c r="S3035" s="17" t="n">
        <v>0</v>
      </c>
      <c r="T3035" s="17" t="n">
        <v>0</v>
      </c>
    </row>
    <row r="3036" customFormat="false" ht="15" hidden="false" customHeight="true" outlineLevel="0" collapsed="false">
      <c r="A3036" s="17" t="s">
        <v>136</v>
      </c>
      <c r="B3036" s="17" t="s">
        <v>142</v>
      </c>
      <c r="C3036" s="17" t="s">
        <v>134</v>
      </c>
      <c r="D3036" s="17" t="s">
        <v>14446</v>
      </c>
      <c r="E3036" s="17" t="s">
        <v>243</v>
      </c>
      <c r="F3036" s="17" t="s">
        <v>158</v>
      </c>
      <c r="G3036" s="17" t="n">
        <v>3</v>
      </c>
      <c r="H3036" s="17" t="n">
        <v>3</v>
      </c>
      <c r="I3036" s="17" t="n">
        <v>3</v>
      </c>
      <c r="J3036" s="17" t="n">
        <v>2</v>
      </c>
      <c r="K3036" s="17" t="n">
        <v>3</v>
      </c>
      <c r="L3036" s="17" t="n">
        <v>200</v>
      </c>
      <c r="M3036" s="17" t="n">
        <v>134</v>
      </c>
      <c r="N3036" s="17" t="n">
        <v>96</v>
      </c>
      <c r="O3036" s="17" t="n">
        <v>11</v>
      </c>
      <c r="P3036" s="17" t="n">
        <v>0</v>
      </c>
      <c r="Q3036" s="17" t="n">
        <v>0</v>
      </c>
      <c r="R3036" s="17" t="n">
        <v>0</v>
      </c>
      <c r="S3036" s="17" t="n">
        <v>0</v>
      </c>
      <c r="T3036" s="17" t="n">
        <v>0</v>
      </c>
    </row>
    <row r="3037" customFormat="false" ht="15" hidden="false" customHeight="true" outlineLevel="0" collapsed="false">
      <c r="A3037" s="17" t="s">
        <v>136</v>
      </c>
      <c r="B3037" s="17" t="s">
        <v>142</v>
      </c>
      <c r="C3037" s="17" t="s">
        <v>134</v>
      </c>
      <c r="D3037" s="17" t="s">
        <v>14446</v>
      </c>
      <c r="E3037" s="17" t="s">
        <v>243</v>
      </c>
      <c r="F3037" s="17" t="s">
        <v>169</v>
      </c>
      <c r="G3037" s="17" t="n">
        <v>2</v>
      </c>
      <c r="H3037" s="17" t="n">
        <v>3</v>
      </c>
      <c r="I3037" s="17" t="n">
        <v>2</v>
      </c>
      <c r="J3037" s="17" t="n">
        <v>0</v>
      </c>
      <c r="K3037" s="17" t="n">
        <v>3</v>
      </c>
      <c r="L3037" s="17" t="n">
        <v>32</v>
      </c>
      <c r="M3037" s="17" t="n">
        <v>71</v>
      </c>
      <c r="N3037" s="17" t="n">
        <v>9</v>
      </c>
      <c r="O3037" s="17" t="n">
        <v>0</v>
      </c>
      <c r="P3037" s="17" t="n">
        <v>0</v>
      </c>
      <c r="Q3037" s="17" t="n">
        <v>0</v>
      </c>
      <c r="R3037" s="17" t="n">
        <v>0</v>
      </c>
      <c r="S3037" s="17" t="n">
        <v>0</v>
      </c>
      <c r="T3037" s="17" t="n">
        <v>0</v>
      </c>
    </row>
    <row r="3038" customFormat="false" ht="15" hidden="false" customHeight="true" outlineLevel="0" collapsed="false">
      <c r="A3038" s="17" t="s">
        <v>136</v>
      </c>
      <c r="B3038" s="17" t="s">
        <v>142</v>
      </c>
      <c r="C3038" s="17" t="s">
        <v>134</v>
      </c>
      <c r="D3038" s="17" t="s">
        <v>14446</v>
      </c>
      <c r="E3038" s="17" t="s">
        <v>139</v>
      </c>
      <c r="F3038" s="17" t="s">
        <v>7</v>
      </c>
      <c r="G3038" s="17" t="n">
        <v>2</v>
      </c>
      <c r="H3038" s="17" t="n">
        <v>2</v>
      </c>
      <c r="I3038" s="17" t="n">
        <v>2</v>
      </c>
      <c r="J3038" s="17" t="n">
        <v>1</v>
      </c>
      <c r="K3038" s="17" t="n">
        <v>2</v>
      </c>
      <c r="L3038" s="17" t="n">
        <v>118</v>
      </c>
      <c r="M3038" s="17" t="n">
        <v>94</v>
      </c>
      <c r="N3038" s="17" t="n">
        <v>115</v>
      </c>
      <c r="O3038" s="17" t="n">
        <v>53</v>
      </c>
      <c r="P3038" s="17" t="n">
        <v>0</v>
      </c>
      <c r="Q3038" s="17" t="n">
        <v>0</v>
      </c>
      <c r="R3038" s="17" t="n">
        <v>0</v>
      </c>
      <c r="S3038" s="17" t="n">
        <v>0</v>
      </c>
      <c r="T3038" s="17" t="n">
        <v>0</v>
      </c>
    </row>
    <row r="3039" customFormat="false" ht="15" hidden="false" customHeight="true" outlineLevel="0" collapsed="false">
      <c r="A3039" s="17" t="s">
        <v>136</v>
      </c>
      <c r="B3039" s="17" t="s">
        <v>142</v>
      </c>
      <c r="C3039" s="17" t="s">
        <v>134</v>
      </c>
      <c r="D3039" s="17" t="s">
        <v>14446</v>
      </c>
      <c r="E3039" s="17" t="s">
        <v>139</v>
      </c>
      <c r="F3039" s="17" t="s">
        <v>150</v>
      </c>
      <c r="G3039" s="17" t="n">
        <v>2</v>
      </c>
      <c r="H3039" s="17" t="n">
        <v>2</v>
      </c>
      <c r="I3039" s="17" t="n">
        <v>2</v>
      </c>
      <c r="J3039" s="17" t="n">
        <v>1</v>
      </c>
      <c r="K3039" s="17" t="n">
        <v>2</v>
      </c>
      <c r="L3039" s="17" t="n">
        <v>102</v>
      </c>
      <c r="M3039" s="17" t="n">
        <v>88</v>
      </c>
      <c r="N3039" s="17" t="n">
        <v>97</v>
      </c>
      <c r="O3039" s="17" t="n">
        <v>52</v>
      </c>
      <c r="P3039" s="17" t="n">
        <v>0</v>
      </c>
      <c r="Q3039" s="17" t="n">
        <v>0</v>
      </c>
      <c r="R3039" s="17" t="n">
        <v>0</v>
      </c>
      <c r="S3039" s="17" t="n">
        <v>0</v>
      </c>
      <c r="T3039" s="17" t="n">
        <v>0</v>
      </c>
    </row>
    <row r="3040" customFormat="false" ht="15" hidden="false" customHeight="true" outlineLevel="0" collapsed="false">
      <c r="A3040" s="17" t="s">
        <v>136</v>
      </c>
      <c r="B3040" s="17" t="s">
        <v>142</v>
      </c>
      <c r="C3040" s="17" t="s">
        <v>134</v>
      </c>
      <c r="D3040" s="17" t="s">
        <v>14446</v>
      </c>
      <c r="E3040" s="17" t="s">
        <v>139</v>
      </c>
      <c r="F3040" s="17" t="s">
        <v>166</v>
      </c>
      <c r="G3040" s="17" t="n">
        <v>1</v>
      </c>
      <c r="H3040" s="17" t="n">
        <v>0</v>
      </c>
      <c r="I3040" s="17" t="n">
        <v>0</v>
      </c>
      <c r="J3040" s="17" t="n">
        <v>0</v>
      </c>
      <c r="K3040" s="17" t="n">
        <v>1</v>
      </c>
      <c r="L3040" s="17" t="n">
        <v>3</v>
      </c>
      <c r="M3040" s="17" t="n">
        <v>0</v>
      </c>
      <c r="N3040" s="17" t="n">
        <v>0</v>
      </c>
      <c r="O3040" s="17" t="n">
        <v>0</v>
      </c>
      <c r="P3040" s="17" t="n">
        <v>0</v>
      </c>
      <c r="Q3040" s="17" t="n">
        <v>0</v>
      </c>
      <c r="R3040" s="17" t="n">
        <v>0</v>
      </c>
      <c r="S3040" s="17" t="n">
        <v>0</v>
      </c>
      <c r="T3040" s="17" t="n">
        <v>0</v>
      </c>
    </row>
    <row r="3041" customFormat="false" ht="15" hidden="false" customHeight="true" outlineLevel="0" collapsed="false">
      <c r="A3041" s="17" t="s">
        <v>136</v>
      </c>
      <c r="B3041" s="17" t="s">
        <v>142</v>
      </c>
      <c r="C3041" s="17" t="s">
        <v>134</v>
      </c>
      <c r="D3041" s="17" t="s">
        <v>14446</v>
      </c>
      <c r="E3041" s="17" t="s">
        <v>139</v>
      </c>
      <c r="F3041" s="17" t="s">
        <v>158</v>
      </c>
      <c r="G3041" s="17" t="n">
        <v>1</v>
      </c>
      <c r="H3041" s="17" t="n">
        <v>1</v>
      </c>
      <c r="I3041" s="17" t="n">
        <v>1</v>
      </c>
      <c r="J3041" s="17" t="n">
        <v>1</v>
      </c>
      <c r="K3041" s="17" t="n">
        <v>1</v>
      </c>
      <c r="L3041" s="17" t="n">
        <v>11</v>
      </c>
      <c r="M3041" s="17" t="n">
        <v>4</v>
      </c>
      <c r="N3041" s="17" t="n">
        <v>17</v>
      </c>
      <c r="O3041" s="17" t="n">
        <v>1</v>
      </c>
      <c r="P3041" s="17" t="n">
        <v>0</v>
      </c>
      <c r="Q3041" s="17" t="n">
        <v>0</v>
      </c>
      <c r="R3041" s="17" t="n">
        <v>0</v>
      </c>
      <c r="S3041" s="17" t="n">
        <v>0</v>
      </c>
      <c r="T3041" s="17" t="n">
        <v>0</v>
      </c>
    </row>
    <row r="3042" customFormat="false" ht="15" hidden="false" customHeight="true" outlineLevel="0" collapsed="false">
      <c r="A3042" s="17" t="s">
        <v>136</v>
      </c>
      <c r="B3042" s="17" t="s">
        <v>142</v>
      </c>
      <c r="C3042" s="17" t="s">
        <v>134</v>
      </c>
      <c r="D3042" s="17" t="s">
        <v>14446</v>
      </c>
      <c r="E3042" s="17" t="s">
        <v>139</v>
      </c>
      <c r="F3042" s="17" t="s">
        <v>169</v>
      </c>
      <c r="G3042" s="17" t="n">
        <v>1</v>
      </c>
      <c r="H3042" s="17" t="n">
        <v>1</v>
      </c>
      <c r="I3042" s="17" t="n">
        <v>1</v>
      </c>
      <c r="J3042" s="17" t="n">
        <v>0</v>
      </c>
      <c r="K3042" s="17" t="n">
        <v>2</v>
      </c>
      <c r="L3042" s="17" t="n">
        <v>2</v>
      </c>
      <c r="M3042" s="17" t="n">
        <v>2</v>
      </c>
      <c r="N3042" s="17" t="n">
        <v>1</v>
      </c>
      <c r="O3042" s="17" t="n">
        <v>0</v>
      </c>
      <c r="P3042" s="17" t="n">
        <v>0</v>
      </c>
      <c r="Q3042" s="17" t="n">
        <v>0</v>
      </c>
      <c r="R3042" s="17" t="n">
        <v>0</v>
      </c>
      <c r="S3042" s="17" t="n">
        <v>0</v>
      </c>
      <c r="T3042" s="17" t="n">
        <v>0</v>
      </c>
    </row>
    <row r="3043" customFormat="false" ht="15" hidden="false" customHeight="true" outlineLevel="0" collapsed="false">
      <c r="A3043" s="17" t="s">
        <v>136</v>
      </c>
      <c r="B3043" s="17" t="s">
        <v>142</v>
      </c>
      <c r="C3043" s="17" t="s">
        <v>148</v>
      </c>
      <c r="D3043" s="17" t="s">
        <v>14443</v>
      </c>
      <c r="E3043" s="17" t="s">
        <v>243</v>
      </c>
      <c r="F3043" s="17" t="s">
        <v>7</v>
      </c>
      <c r="G3043" s="17" t="n">
        <v>3</v>
      </c>
      <c r="H3043" s="17" t="n">
        <v>3</v>
      </c>
      <c r="I3043" s="17" t="n">
        <v>3</v>
      </c>
      <c r="J3043" s="17" t="n">
        <v>2</v>
      </c>
      <c r="K3043" s="17" t="n">
        <v>3</v>
      </c>
      <c r="L3043" s="17" t="n">
        <v>1709</v>
      </c>
      <c r="M3043" s="17" t="n">
        <v>1937</v>
      </c>
      <c r="N3043" s="17" t="n">
        <v>3011</v>
      </c>
      <c r="O3043" s="17" t="n">
        <v>612</v>
      </c>
      <c r="P3043" s="17" t="n">
        <v>0</v>
      </c>
      <c r="Q3043" s="17" t="n">
        <v>0</v>
      </c>
      <c r="R3043" s="17" t="n">
        <v>0</v>
      </c>
      <c r="S3043" s="17" t="n">
        <v>0</v>
      </c>
      <c r="T3043" s="17" t="n">
        <v>0</v>
      </c>
    </row>
    <row r="3044" customFormat="false" ht="15" hidden="false" customHeight="true" outlineLevel="0" collapsed="false">
      <c r="A3044" s="17" t="s">
        <v>136</v>
      </c>
      <c r="B3044" s="17" t="s">
        <v>142</v>
      </c>
      <c r="C3044" s="17" t="s">
        <v>148</v>
      </c>
      <c r="D3044" s="17" t="s">
        <v>14443</v>
      </c>
      <c r="E3044" s="17" t="s">
        <v>243</v>
      </c>
      <c r="F3044" s="17" t="s">
        <v>140</v>
      </c>
      <c r="G3044" s="17" t="n">
        <v>3</v>
      </c>
      <c r="H3044" s="17" t="n">
        <v>3</v>
      </c>
      <c r="I3044" s="17" t="n">
        <v>2</v>
      </c>
      <c r="J3044" s="17" t="n">
        <v>2</v>
      </c>
      <c r="K3044" s="17" t="n">
        <v>3</v>
      </c>
      <c r="L3044" s="17" t="n">
        <v>339</v>
      </c>
      <c r="M3044" s="17" t="n">
        <v>362</v>
      </c>
      <c r="N3044" s="17" t="n">
        <v>502</v>
      </c>
      <c r="O3044" s="17" t="n">
        <v>110</v>
      </c>
      <c r="P3044" s="17" t="n">
        <v>0</v>
      </c>
      <c r="Q3044" s="17" t="n">
        <v>0</v>
      </c>
      <c r="R3044" s="17" t="n">
        <v>0</v>
      </c>
      <c r="S3044" s="17" t="n">
        <v>0</v>
      </c>
      <c r="T3044" s="17" t="n">
        <v>0</v>
      </c>
    </row>
    <row r="3045" customFormat="false" ht="15" hidden="false" customHeight="true" outlineLevel="0" collapsed="false">
      <c r="A3045" s="17" t="s">
        <v>136</v>
      </c>
      <c r="B3045" s="17" t="s">
        <v>142</v>
      </c>
      <c r="C3045" s="17" t="s">
        <v>148</v>
      </c>
      <c r="D3045" s="17" t="s">
        <v>14443</v>
      </c>
      <c r="E3045" s="17" t="s">
        <v>243</v>
      </c>
      <c r="F3045" s="17" t="s">
        <v>144</v>
      </c>
      <c r="G3045" s="17" t="n">
        <v>3</v>
      </c>
      <c r="H3045" s="17" t="n">
        <v>1</v>
      </c>
      <c r="I3045" s="17" t="n">
        <v>3</v>
      </c>
      <c r="J3045" s="17" t="n">
        <v>1</v>
      </c>
      <c r="K3045" s="17" t="n">
        <v>3</v>
      </c>
      <c r="L3045" s="17" t="n">
        <v>151</v>
      </c>
      <c r="M3045" s="17" t="n">
        <v>425</v>
      </c>
      <c r="N3045" s="17" t="n">
        <v>327</v>
      </c>
      <c r="O3045" s="17" t="n">
        <v>75</v>
      </c>
      <c r="P3045" s="17" t="n">
        <v>0</v>
      </c>
      <c r="Q3045" s="17" t="n">
        <v>0</v>
      </c>
      <c r="R3045" s="17" t="n">
        <v>0</v>
      </c>
      <c r="S3045" s="17" t="n">
        <v>0</v>
      </c>
      <c r="T3045" s="17" t="n">
        <v>0</v>
      </c>
    </row>
    <row r="3046" customFormat="false" ht="15" hidden="false" customHeight="true" outlineLevel="0" collapsed="false">
      <c r="A3046" s="17" t="s">
        <v>136</v>
      </c>
      <c r="B3046" s="17" t="s">
        <v>142</v>
      </c>
      <c r="C3046" s="17" t="s">
        <v>148</v>
      </c>
      <c r="D3046" s="17" t="s">
        <v>14443</v>
      </c>
      <c r="E3046" s="17" t="s">
        <v>243</v>
      </c>
      <c r="F3046" s="17" t="s">
        <v>150</v>
      </c>
      <c r="G3046" s="17" t="n">
        <v>2</v>
      </c>
      <c r="H3046" s="17" t="n">
        <v>3</v>
      </c>
      <c r="I3046" s="17" t="n">
        <v>3</v>
      </c>
      <c r="J3046" s="17" t="n">
        <v>2</v>
      </c>
      <c r="K3046" s="17" t="n">
        <v>3</v>
      </c>
      <c r="L3046" s="17" t="n">
        <v>859</v>
      </c>
      <c r="M3046" s="17" t="n">
        <v>747</v>
      </c>
      <c r="N3046" s="17" t="n">
        <v>1394</v>
      </c>
      <c r="O3046" s="17" t="n">
        <v>297</v>
      </c>
      <c r="P3046" s="17" t="n">
        <v>0</v>
      </c>
      <c r="Q3046" s="17" t="n">
        <v>0</v>
      </c>
      <c r="R3046" s="17" t="n">
        <v>0</v>
      </c>
      <c r="S3046" s="17" t="n">
        <v>0</v>
      </c>
      <c r="T3046" s="17" t="n">
        <v>0</v>
      </c>
    </row>
    <row r="3047" customFormat="false" ht="15" hidden="false" customHeight="true" outlineLevel="0" collapsed="false">
      <c r="A3047" s="17" t="s">
        <v>136</v>
      </c>
      <c r="B3047" s="17" t="s">
        <v>142</v>
      </c>
      <c r="C3047" s="17" t="s">
        <v>148</v>
      </c>
      <c r="D3047" s="17" t="s">
        <v>14443</v>
      </c>
      <c r="E3047" s="17" t="s">
        <v>243</v>
      </c>
      <c r="F3047" s="17" t="s">
        <v>166</v>
      </c>
      <c r="G3047" s="17" t="n">
        <v>0</v>
      </c>
      <c r="H3047" s="17" t="n">
        <v>1</v>
      </c>
      <c r="I3047" s="17" t="n">
        <v>1</v>
      </c>
      <c r="J3047" s="17" t="n">
        <v>0</v>
      </c>
      <c r="K3047" s="17" t="n">
        <v>1</v>
      </c>
      <c r="L3047" s="17" t="n">
        <v>0</v>
      </c>
      <c r="M3047" s="17" t="n">
        <v>10</v>
      </c>
      <c r="N3047" s="17" t="n">
        <v>167</v>
      </c>
      <c r="O3047" s="17" t="n">
        <v>0</v>
      </c>
      <c r="P3047" s="17" t="n">
        <v>0</v>
      </c>
      <c r="Q3047" s="17" t="n">
        <v>0</v>
      </c>
      <c r="R3047" s="17" t="n">
        <v>0</v>
      </c>
      <c r="S3047" s="17" t="n">
        <v>0</v>
      </c>
      <c r="T3047" s="17" t="n">
        <v>0</v>
      </c>
    </row>
    <row r="3048" customFormat="false" ht="15" hidden="false" customHeight="true" outlineLevel="0" collapsed="false">
      <c r="A3048" s="17" t="s">
        <v>136</v>
      </c>
      <c r="B3048" s="17" t="s">
        <v>142</v>
      </c>
      <c r="C3048" s="17" t="s">
        <v>148</v>
      </c>
      <c r="D3048" s="17" t="s">
        <v>14443</v>
      </c>
      <c r="E3048" s="17" t="s">
        <v>243</v>
      </c>
      <c r="F3048" s="17" t="s">
        <v>158</v>
      </c>
      <c r="G3048" s="17" t="n">
        <v>2</v>
      </c>
      <c r="H3048" s="17" t="n">
        <v>3</v>
      </c>
      <c r="I3048" s="17" t="n">
        <v>2</v>
      </c>
      <c r="J3048" s="17" t="n">
        <v>2</v>
      </c>
      <c r="K3048" s="17" t="n">
        <v>3</v>
      </c>
      <c r="L3048" s="17" t="n">
        <v>358</v>
      </c>
      <c r="M3048" s="17" t="n">
        <v>391</v>
      </c>
      <c r="N3048" s="17" t="n">
        <v>614</v>
      </c>
      <c r="O3048" s="17" t="n">
        <v>125</v>
      </c>
      <c r="P3048" s="17" t="n">
        <v>0</v>
      </c>
      <c r="Q3048" s="17" t="n">
        <v>0</v>
      </c>
      <c r="R3048" s="17" t="n">
        <v>0</v>
      </c>
      <c r="S3048" s="17" t="n">
        <v>0</v>
      </c>
      <c r="T3048" s="17" t="n">
        <v>0</v>
      </c>
    </row>
    <row r="3049" customFormat="false" ht="15" hidden="false" customHeight="true" outlineLevel="0" collapsed="false">
      <c r="A3049" s="17" t="s">
        <v>136</v>
      </c>
      <c r="B3049" s="17" t="s">
        <v>142</v>
      </c>
      <c r="C3049" s="17" t="s">
        <v>148</v>
      </c>
      <c r="D3049" s="17" t="s">
        <v>14443</v>
      </c>
      <c r="E3049" s="17" t="s">
        <v>243</v>
      </c>
      <c r="F3049" s="17" t="s">
        <v>169</v>
      </c>
      <c r="G3049" s="17" t="n">
        <v>1</v>
      </c>
      <c r="H3049" s="17" t="n">
        <v>1</v>
      </c>
      <c r="I3049" s="17" t="n">
        <v>1</v>
      </c>
      <c r="J3049" s="17" t="n">
        <v>1</v>
      </c>
      <c r="K3049" s="17" t="n">
        <v>2</v>
      </c>
      <c r="L3049" s="17" t="n">
        <v>2</v>
      </c>
      <c r="M3049" s="17" t="n">
        <v>2</v>
      </c>
      <c r="N3049" s="17" t="n">
        <v>7</v>
      </c>
      <c r="O3049" s="17" t="n">
        <v>5</v>
      </c>
      <c r="P3049" s="17" t="n">
        <v>0</v>
      </c>
      <c r="Q3049" s="17" t="n">
        <v>0</v>
      </c>
      <c r="R3049" s="17" t="n">
        <v>0</v>
      </c>
      <c r="S3049" s="17" t="n">
        <v>0</v>
      </c>
      <c r="T3049" s="17" t="n">
        <v>0</v>
      </c>
    </row>
    <row r="3050" customFormat="false" ht="15" hidden="false" customHeight="true" outlineLevel="0" collapsed="false">
      <c r="A3050" s="17" t="s">
        <v>136</v>
      </c>
      <c r="B3050" s="17" t="s">
        <v>142</v>
      </c>
      <c r="C3050" s="17" t="s">
        <v>148</v>
      </c>
      <c r="D3050" s="17" t="s">
        <v>14443</v>
      </c>
      <c r="E3050" s="17" t="s">
        <v>139</v>
      </c>
      <c r="F3050" s="17" t="s">
        <v>7</v>
      </c>
      <c r="G3050" s="17" t="n">
        <v>117</v>
      </c>
      <c r="H3050" s="17" t="n">
        <v>41</v>
      </c>
      <c r="I3050" s="17" t="n">
        <v>40</v>
      </c>
      <c r="J3050" s="17" t="n">
        <v>12</v>
      </c>
      <c r="K3050" s="17" t="n">
        <v>176</v>
      </c>
      <c r="L3050" s="17" t="n">
        <v>2597</v>
      </c>
      <c r="M3050" s="17" t="n">
        <v>1498</v>
      </c>
      <c r="N3050" s="17" t="n">
        <v>1253</v>
      </c>
      <c r="O3050" s="17" t="n">
        <v>566</v>
      </c>
      <c r="P3050" s="17" t="n">
        <v>0</v>
      </c>
      <c r="Q3050" s="17" t="n">
        <v>0</v>
      </c>
      <c r="R3050" s="17" t="n">
        <v>0</v>
      </c>
      <c r="S3050" s="17" t="n">
        <v>0</v>
      </c>
      <c r="T3050" s="17" t="n">
        <v>0</v>
      </c>
    </row>
    <row r="3051" customFormat="false" ht="15" hidden="false" customHeight="true" outlineLevel="0" collapsed="false">
      <c r="A3051" s="17" t="s">
        <v>136</v>
      </c>
      <c r="B3051" s="17" t="s">
        <v>142</v>
      </c>
      <c r="C3051" s="17" t="s">
        <v>148</v>
      </c>
      <c r="D3051" s="17" t="s">
        <v>14443</v>
      </c>
      <c r="E3051" s="17" t="s">
        <v>139</v>
      </c>
      <c r="F3051" s="17" t="s">
        <v>140</v>
      </c>
      <c r="G3051" s="17" t="n">
        <v>32</v>
      </c>
      <c r="H3051" s="17" t="n">
        <v>14</v>
      </c>
      <c r="I3051" s="17" t="n">
        <v>13</v>
      </c>
      <c r="J3051" s="17" t="n">
        <v>2</v>
      </c>
      <c r="K3051" s="17" t="n">
        <v>52</v>
      </c>
      <c r="L3051" s="17" t="n">
        <v>616</v>
      </c>
      <c r="M3051" s="17" t="n">
        <v>696</v>
      </c>
      <c r="N3051" s="17" t="n">
        <v>332</v>
      </c>
      <c r="O3051" s="17" t="n">
        <v>402</v>
      </c>
      <c r="P3051" s="17" t="n">
        <v>0</v>
      </c>
      <c r="Q3051" s="17" t="n">
        <v>0</v>
      </c>
      <c r="R3051" s="17" t="n">
        <v>0</v>
      </c>
      <c r="S3051" s="17" t="n">
        <v>0</v>
      </c>
      <c r="T3051" s="17" t="n">
        <v>0</v>
      </c>
    </row>
    <row r="3052" customFormat="false" ht="15" hidden="false" customHeight="true" outlineLevel="0" collapsed="false">
      <c r="A3052" s="17" t="s">
        <v>136</v>
      </c>
      <c r="B3052" s="17" t="s">
        <v>142</v>
      </c>
      <c r="C3052" s="17" t="s">
        <v>148</v>
      </c>
      <c r="D3052" s="17" t="s">
        <v>14443</v>
      </c>
      <c r="E3052" s="17" t="s">
        <v>139</v>
      </c>
      <c r="F3052" s="17" t="s">
        <v>144</v>
      </c>
      <c r="G3052" s="17" t="n">
        <v>24</v>
      </c>
      <c r="H3052" s="17" t="n">
        <v>5</v>
      </c>
      <c r="I3052" s="17" t="n">
        <v>1</v>
      </c>
      <c r="J3052" s="17" t="n">
        <v>0</v>
      </c>
      <c r="K3052" s="17" t="n">
        <v>27</v>
      </c>
      <c r="L3052" s="17" t="n">
        <v>269</v>
      </c>
      <c r="M3052" s="17" t="n">
        <v>124</v>
      </c>
      <c r="N3052" s="17" t="n">
        <v>150</v>
      </c>
      <c r="O3052" s="17" t="n">
        <v>0</v>
      </c>
      <c r="P3052" s="17" t="n">
        <v>0</v>
      </c>
      <c r="Q3052" s="17" t="n">
        <v>0</v>
      </c>
      <c r="R3052" s="17" t="n">
        <v>0</v>
      </c>
      <c r="S3052" s="17" t="n">
        <v>0</v>
      </c>
      <c r="T3052" s="17" t="n">
        <v>0</v>
      </c>
    </row>
    <row r="3053" customFormat="false" ht="15" hidden="false" customHeight="true" outlineLevel="0" collapsed="false">
      <c r="A3053" s="17" t="s">
        <v>136</v>
      </c>
      <c r="B3053" s="17" t="s">
        <v>142</v>
      </c>
      <c r="C3053" s="17" t="s">
        <v>148</v>
      </c>
      <c r="D3053" s="17" t="s">
        <v>14443</v>
      </c>
      <c r="E3053" s="17" t="s">
        <v>139</v>
      </c>
      <c r="F3053" s="17" t="s">
        <v>150</v>
      </c>
      <c r="G3053" s="17" t="n">
        <v>72</v>
      </c>
      <c r="H3053" s="17" t="n">
        <v>22</v>
      </c>
      <c r="I3053" s="17" t="n">
        <v>21</v>
      </c>
      <c r="J3053" s="17" t="n">
        <v>9</v>
      </c>
      <c r="K3053" s="17" t="n">
        <v>104</v>
      </c>
      <c r="L3053" s="17" t="n">
        <v>1328</v>
      </c>
      <c r="M3053" s="17" t="n">
        <v>455</v>
      </c>
      <c r="N3053" s="17" t="n">
        <v>253</v>
      </c>
      <c r="O3053" s="17" t="n">
        <v>145</v>
      </c>
      <c r="P3053" s="17" t="n">
        <v>0</v>
      </c>
      <c r="Q3053" s="17" t="n">
        <v>0</v>
      </c>
      <c r="R3053" s="17" t="n">
        <v>0</v>
      </c>
      <c r="S3053" s="17" t="n">
        <v>0</v>
      </c>
      <c r="T3053" s="17" t="n">
        <v>0</v>
      </c>
    </row>
    <row r="3054" customFormat="false" ht="15" hidden="false" customHeight="true" outlineLevel="0" collapsed="false">
      <c r="A3054" s="17" t="s">
        <v>136</v>
      </c>
      <c r="B3054" s="17" t="s">
        <v>142</v>
      </c>
      <c r="C3054" s="17" t="s">
        <v>148</v>
      </c>
      <c r="D3054" s="17" t="s">
        <v>14443</v>
      </c>
      <c r="E3054" s="17" t="s">
        <v>139</v>
      </c>
      <c r="F3054" s="17" t="s">
        <v>166</v>
      </c>
      <c r="G3054" s="17" t="n">
        <v>2</v>
      </c>
      <c r="H3054" s="17" t="n">
        <v>2</v>
      </c>
      <c r="I3054" s="17" t="n">
        <v>2</v>
      </c>
      <c r="J3054" s="17" t="n">
        <v>0</v>
      </c>
      <c r="K3054" s="17" t="n">
        <v>5</v>
      </c>
      <c r="L3054" s="17" t="n">
        <v>27</v>
      </c>
      <c r="M3054" s="17" t="n">
        <v>57</v>
      </c>
      <c r="N3054" s="17" t="n">
        <v>456</v>
      </c>
      <c r="O3054" s="17" t="n">
        <v>0</v>
      </c>
      <c r="P3054" s="17" t="n">
        <v>0</v>
      </c>
      <c r="Q3054" s="17" t="n">
        <v>0</v>
      </c>
      <c r="R3054" s="17" t="n">
        <v>0</v>
      </c>
      <c r="S3054" s="17" t="n">
        <v>0</v>
      </c>
      <c r="T3054" s="17" t="n">
        <v>0</v>
      </c>
    </row>
    <row r="3055" customFormat="false" ht="15" hidden="false" customHeight="true" outlineLevel="0" collapsed="false">
      <c r="A3055" s="17" t="s">
        <v>136</v>
      </c>
      <c r="B3055" s="17" t="s">
        <v>142</v>
      </c>
      <c r="C3055" s="17" t="s">
        <v>148</v>
      </c>
      <c r="D3055" s="17" t="s">
        <v>14443</v>
      </c>
      <c r="E3055" s="17" t="s">
        <v>139</v>
      </c>
      <c r="F3055" s="17" t="s">
        <v>158</v>
      </c>
      <c r="G3055" s="17" t="n">
        <v>39</v>
      </c>
      <c r="H3055" s="17" t="n">
        <v>17</v>
      </c>
      <c r="I3055" s="17" t="n">
        <v>11</v>
      </c>
      <c r="J3055" s="17" t="n">
        <v>2</v>
      </c>
      <c r="K3055" s="17" t="n">
        <v>61</v>
      </c>
      <c r="L3055" s="17" t="n">
        <v>299</v>
      </c>
      <c r="M3055" s="17" t="n">
        <v>162</v>
      </c>
      <c r="N3055" s="17" t="n">
        <v>58</v>
      </c>
      <c r="O3055" s="17" t="n">
        <v>15</v>
      </c>
      <c r="P3055" s="17" t="n">
        <v>0</v>
      </c>
      <c r="Q3055" s="17" t="n">
        <v>0</v>
      </c>
      <c r="R3055" s="17" t="n">
        <v>0</v>
      </c>
      <c r="S3055" s="17" t="n">
        <v>0</v>
      </c>
      <c r="T3055" s="17" t="n">
        <v>0</v>
      </c>
    </row>
    <row r="3056" customFormat="false" ht="15" hidden="false" customHeight="true" outlineLevel="0" collapsed="false">
      <c r="A3056" s="17" t="s">
        <v>136</v>
      </c>
      <c r="B3056" s="17" t="s">
        <v>142</v>
      </c>
      <c r="C3056" s="17" t="s">
        <v>148</v>
      </c>
      <c r="D3056" s="17" t="s">
        <v>14443</v>
      </c>
      <c r="E3056" s="17" t="s">
        <v>139</v>
      </c>
      <c r="F3056" s="17" t="s">
        <v>169</v>
      </c>
      <c r="G3056" s="17" t="n">
        <v>4</v>
      </c>
      <c r="H3056" s="17" t="n">
        <v>1</v>
      </c>
      <c r="I3056" s="17" t="n">
        <v>3</v>
      </c>
      <c r="J3056" s="17" t="n">
        <v>2</v>
      </c>
      <c r="K3056" s="17" t="n">
        <v>10</v>
      </c>
      <c r="L3056" s="17" t="n">
        <v>58</v>
      </c>
      <c r="M3056" s="17" t="n">
        <v>4</v>
      </c>
      <c r="N3056" s="17" t="n">
        <v>4</v>
      </c>
      <c r="O3056" s="17" t="n">
        <v>4</v>
      </c>
      <c r="P3056" s="17" t="n">
        <v>0</v>
      </c>
      <c r="Q3056" s="17" t="n">
        <v>0</v>
      </c>
      <c r="R3056" s="17" t="n">
        <v>0</v>
      </c>
      <c r="S3056" s="17" t="n">
        <v>0</v>
      </c>
      <c r="T3056" s="17" t="n">
        <v>0</v>
      </c>
    </row>
    <row r="3057" customFormat="false" ht="15" hidden="false" customHeight="true" outlineLevel="0" collapsed="false">
      <c r="A3057" s="17" t="s">
        <v>136</v>
      </c>
      <c r="B3057" s="17" t="s">
        <v>142</v>
      </c>
      <c r="C3057" s="17" t="s">
        <v>217</v>
      </c>
      <c r="D3057" s="17" t="s">
        <v>235</v>
      </c>
      <c r="E3057" s="17" t="s">
        <v>243</v>
      </c>
      <c r="F3057" s="17" t="s">
        <v>7</v>
      </c>
      <c r="G3057" s="17" t="n">
        <v>1</v>
      </c>
      <c r="H3057" s="17" t="n">
        <v>1</v>
      </c>
      <c r="I3057" s="17" t="n">
        <v>1</v>
      </c>
      <c r="J3057" s="17" t="n">
        <v>1</v>
      </c>
      <c r="K3057" s="17" t="n">
        <v>1</v>
      </c>
      <c r="L3057" s="17" t="n">
        <v>46</v>
      </c>
      <c r="M3057" s="17" t="n">
        <v>58</v>
      </c>
      <c r="N3057" s="17" t="n">
        <v>38</v>
      </c>
      <c r="O3057" s="17" t="n">
        <v>6</v>
      </c>
      <c r="P3057" s="17" t="n">
        <v>0</v>
      </c>
      <c r="Q3057" s="17" t="n">
        <v>0</v>
      </c>
      <c r="R3057" s="17" t="n">
        <v>0</v>
      </c>
      <c r="S3057" s="17" t="n">
        <v>0</v>
      </c>
      <c r="T3057" s="17" t="n">
        <v>0</v>
      </c>
    </row>
    <row r="3058" customFormat="false" ht="15" hidden="false" customHeight="true" outlineLevel="0" collapsed="false">
      <c r="A3058" s="17" t="s">
        <v>136</v>
      </c>
      <c r="B3058" s="17" t="s">
        <v>142</v>
      </c>
      <c r="C3058" s="17" t="s">
        <v>217</v>
      </c>
      <c r="D3058" s="17" t="s">
        <v>235</v>
      </c>
      <c r="E3058" s="17" t="s">
        <v>243</v>
      </c>
      <c r="F3058" s="17" t="s">
        <v>140</v>
      </c>
      <c r="G3058" s="17" t="n">
        <v>1</v>
      </c>
      <c r="H3058" s="17" t="n">
        <v>0</v>
      </c>
      <c r="I3058" s="17" t="n">
        <v>0</v>
      </c>
      <c r="J3058" s="17" t="n">
        <v>0</v>
      </c>
      <c r="K3058" s="17" t="n">
        <v>1</v>
      </c>
      <c r="L3058" s="17" t="n">
        <v>19</v>
      </c>
      <c r="M3058" s="17" t="n">
        <v>0</v>
      </c>
      <c r="N3058" s="17" t="n">
        <v>0</v>
      </c>
      <c r="O3058" s="17" t="n">
        <v>0</v>
      </c>
      <c r="P3058" s="17" t="n">
        <v>0</v>
      </c>
      <c r="Q3058" s="17" t="n">
        <v>0</v>
      </c>
      <c r="R3058" s="17" t="n">
        <v>0</v>
      </c>
      <c r="S3058" s="17" t="n">
        <v>0</v>
      </c>
      <c r="T3058" s="17" t="n">
        <v>0</v>
      </c>
    </row>
    <row r="3059" customFormat="false" ht="15" hidden="false" customHeight="true" outlineLevel="0" collapsed="false">
      <c r="A3059" s="17" t="s">
        <v>136</v>
      </c>
      <c r="B3059" s="17" t="s">
        <v>142</v>
      </c>
      <c r="C3059" s="17" t="s">
        <v>217</v>
      </c>
      <c r="D3059" s="17" t="s">
        <v>235</v>
      </c>
      <c r="E3059" s="17" t="s">
        <v>243</v>
      </c>
      <c r="F3059" s="17" t="s">
        <v>144</v>
      </c>
      <c r="G3059" s="17" t="n">
        <v>1</v>
      </c>
      <c r="H3059" s="17" t="n">
        <v>0</v>
      </c>
      <c r="I3059" s="17" t="n">
        <v>0</v>
      </c>
      <c r="J3059" s="17" t="n">
        <v>0</v>
      </c>
      <c r="K3059" s="17" t="n">
        <v>1</v>
      </c>
      <c r="L3059" s="17" t="n">
        <v>1</v>
      </c>
      <c r="M3059" s="17" t="n">
        <v>0</v>
      </c>
      <c r="N3059" s="17" t="n">
        <v>0</v>
      </c>
      <c r="O3059" s="17" t="n">
        <v>0</v>
      </c>
      <c r="P3059" s="17" t="n">
        <v>0</v>
      </c>
      <c r="Q3059" s="17" t="n">
        <v>0</v>
      </c>
      <c r="R3059" s="17" t="n">
        <v>0</v>
      </c>
      <c r="S3059" s="17" t="n">
        <v>0</v>
      </c>
      <c r="T3059" s="17" t="n">
        <v>0</v>
      </c>
    </row>
    <row r="3060" customFormat="false" ht="15" hidden="false" customHeight="true" outlineLevel="0" collapsed="false">
      <c r="A3060" s="17" t="s">
        <v>136</v>
      </c>
      <c r="B3060" s="17" t="s">
        <v>142</v>
      </c>
      <c r="C3060" s="17" t="s">
        <v>217</v>
      </c>
      <c r="D3060" s="17" t="s">
        <v>235</v>
      </c>
      <c r="E3060" s="17" t="s">
        <v>243</v>
      </c>
      <c r="F3060" s="17" t="s">
        <v>150</v>
      </c>
      <c r="G3060" s="17" t="n">
        <v>1</v>
      </c>
      <c r="H3060" s="17" t="n">
        <v>1</v>
      </c>
      <c r="I3060" s="17" t="n">
        <v>1</v>
      </c>
      <c r="J3060" s="17" t="n">
        <v>1</v>
      </c>
      <c r="K3060" s="17" t="n">
        <v>1</v>
      </c>
      <c r="L3060" s="17" t="n">
        <v>14</v>
      </c>
      <c r="M3060" s="17" t="n">
        <v>53</v>
      </c>
      <c r="N3060" s="17" t="n">
        <v>28</v>
      </c>
      <c r="O3060" s="17" t="n">
        <v>6</v>
      </c>
      <c r="P3060" s="17" t="n">
        <v>0</v>
      </c>
      <c r="Q3060" s="17" t="n">
        <v>0</v>
      </c>
      <c r="R3060" s="17" t="n">
        <v>0</v>
      </c>
      <c r="S3060" s="17" t="n">
        <v>0</v>
      </c>
      <c r="T3060" s="17" t="n">
        <v>0</v>
      </c>
    </row>
    <row r="3061" customFormat="false" ht="15" hidden="false" customHeight="true" outlineLevel="0" collapsed="false">
      <c r="A3061" s="17" t="s">
        <v>136</v>
      </c>
      <c r="B3061" s="17" t="s">
        <v>142</v>
      </c>
      <c r="C3061" s="17" t="s">
        <v>217</v>
      </c>
      <c r="D3061" s="17" t="s">
        <v>235</v>
      </c>
      <c r="E3061" s="17" t="s">
        <v>243</v>
      </c>
      <c r="F3061" s="17" t="s">
        <v>158</v>
      </c>
      <c r="G3061" s="17" t="n">
        <v>1</v>
      </c>
      <c r="H3061" s="17" t="n">
        <v>1</v>
      </c>
      <c r="I3061" s="17" t="n">
        <v>1</v>
      </c>
      <c r="J3061" s="17" t="n">
        <v>0</v>
      </c>
      <c r="K3061" s="17" t="n">
        <v>1</v>
      </c>
      <c r="L3061" s="17" t="n">
        <v>12</v>
      </c>
      <c r="M3061" s="17" t="n">
        <v>5</v>
      </c>
      <c r="N3061" s="17" t="n">
        <v>8</v>
      </c>
      <c r="O3061" s="17" t="n">
        <v>0</v>
      </c>
      <c r="P3061" s="17" t="n">
        <v>0</v>
      </c>
      <c r="Q3061" s="17" t="n">
        <v>0</v>
      </c>
      <c r="R3061" s="17" t="n">
        <v>0</v>
      </c>
      <c r="S3061" s="17" t="n">
        <v>0</v>
      </c>
      <c r="T3061" s="17" t="n">
        <v>0</v>
      </c>
    </row>
    <row r="3062" customFormat="false" ht="15" hidden="false" customHeight="true" outlineLevel="0" collapsed="false">
      <c r="A3062" s="17" t="s">
        <v>136</v>
      </c>
      <c r="B3062" s="17" t="s">
        <v>142</v>
      </c>
      <c r="C3062" s="17" t="s">
        <v>217</v>
      </c>
      <c r="D3062" s="17" t="s">
        <v>235</v>
      </c>
      <c r="E3062" s="17" t="s">
        <v>243</v>
      </c>
      <c r="F3062" s="17" t="s">
        <v>169</v>
      </c>
      <c r="G3062" s="17" t="n">
        <v>0</v>
      </c>
      <c r="H3062" s="17" t="n">
        <v>0</v>
      </c>
      <c r="I3062" s="17" t="n">
        <v>1</v>
      </c>
      <c r="J3062" s="17" t="n">
        <v>0</v>
      </c>
      <c r="K3062" s="17" t="n">
        <v>1</v>
      </c>
      <c r="L3062" s="17" t="n">
        <v>0</v>
      </c>
      <c r="M3062" s="17" t="n">
        <v>0</v>
      </c>
      <c r="N3062" s="17" t="n">
        <v>2</v>
      </c>
      <c r="O3062" s="17" t="n">
        <v>0</v>
      </c>
      <c r="P3062" s="17" t="n">
        <v>0</v>
      </c>
      <c r="Q3062" s="17" t="n">
        <v>0</v>
      </c>
      <c r="R3062" s="17" t="n">
        <v>0</v>
      </c>
      <c r="S3062" s="17" t="n">
        <v>0</v>
      </c>
      <c r="T3062" s="17" t="n">
        <v>0</v>
      </c>
    </row>
    <row r="3063" customFormat="false" ht="15" hidden="false" customHeight="true" outlineLevel="0" collapsed="false">
      <c r="A3063" s="17" t="s">
        <v>136</v>
      </c>
      <c r="B3063" s="17" t="s">
        <v>142</v>
      </c>
      <c r="C3063" s="17" t="s">
        <v>217</v>
      </c>
      <c r="D3063" s="17" t="s">
        <v>235</v>
      </c>
      <c r="E3063" s="17" t="s">
        <v>139</v>
      </c>
      <c r="F3063" s="17" t="s">
        <v>7</v>
      </c>
      <c r="G3063" s="17" t="n">
        <v>16</v>
      </c>
      <c r="H3063" s="17" t="n">
        <v>13</v>
      </c>
      <c r="I3063" s="17" t="n">
        <v>13</v>
      </c>
      <c r="J3063" s="17" t="n">
        <v>2</v>
      </c>
      <c r="K3063" s="17" t="n">
        <v>24</v>
      </c>
      <c r="L3063" s="17" t="n">
        <v>461</v>
      </c>
      <c r="M3063" s="17" t="n">
        <v>135</v>
      </c>
      <c r="N3063" s="17" t="n">
        <v>174</v>
      </c>
      <c r="O3063" s="17" t="n">
        <v>5</v>
      </c>
      <c r="P3063" s="17" t="n">
        <v>0</v>
      </c>
      <c r="Q3063" s="17" t="n">
        <v>0</v>
      </c>
      <c r="R3063" s="17" t="n">
        <v>0</v>
      </c>
      <c r="S3063" s="17" t="n">
        <v>0</v>
      </c>
      <c r="T3063" s="17" t="n">
        <v>0</v>
      </c>
    </row>
    <row r="3064" customFormat="false" ht="15" hidden="false" customHeight="true" outlineLevel="0" collapsed="false">
      <c r="A3064" s="17" t="s">
        <v>136</v>
      </c>
      <c r="B3064" s="17" t="s">
        <v>142</v>
      </c>
      <c r="C3064" s="17" t="s">
        <v>217</v>
      </c>
      <c r="D3064" s="17" t="s">
        <v>235</v>
      </c>
      <c r="E3064" s="17" t="s">
        <v>139</v>
      </c>
      <c r="F3064" s="17" t="s">
        <v>140</v>
      </c>
      <c r="G3064" s="17" t="n">
        <v>5</v>
      </c>
      <c r="H3064" s="17" t="n">
        <v>4</v>
      </c>
      <c r="I3064" s="17" t="n">
        <v>3</v>
      </c>
      <c r="J3064" s="17" t="n">
        <v>0</v>
      </c>
      <c r="K3064" s="17" t="n">
        <v>7</v>
      </c>
      <c r="L3064" s="17" t="n">
        <v>82</v>
      </c>
      <c r="M3064" s="17" t="n">
        <v>31</v>
      </c>
      <c r="N3064" s="17" t="n">
        <v>67</v>
      </c>
      <c r="O3064" s="17" t="n">
        <v>0</v>
      </c>
      <c r="P3064" s="17" t="n">
        <v>0</v>
      </c>
      <c r="Q3064" s="17" t="n">
        <v>0</v>
      </c>
      <c r="R3064" s="17" t="n">
        <v>0</v>
      </c>
      <c r="S3064" s="17" t="n">
        <v>0</v>
      </c>
      <c r="T3064" s="17" t="n">
        <v>0</v>
      </c>
    </row>
    <row r="3065" customFormat="false" ht="15" hidden="false" customHeight="true" outlineLevel="0" collapsed="false">
      <c r="A3065" s="17" t="s">
        <v>136</v>
      </c>
      <c r="B3065" s="17" t="s">
        <v>142</v>
      </c>
      <c r="C3065" s="17" t="s">
        <v>217</v>
      </c>
      <c r="D3065" s="17" t="s">
        <v>235</v>
      </c>
      <c r="E3065" s="17" t="s">
        <v>139</v>
      </c>
      <c r="F3065" s="17" t="s">
        <v>144</v>
      </c>
      <c r="G3065" s="17" t="n">
        <v>1</v>
      </c>
      <c r="H3065" s="17" t="n">
        <v>1</v>
      </c>
      <c r="I3065" s="17" t="n">
        <v>2</v>
      </c>
      <c r="J3065" s="17" t="n">
        <v>0</v>
      </c>
      <c r="K3065" s="17" t="n">
        <v>3</v>
      </c>
      <c r="L3065" s="17" t="n">
        <v>3</v>
      </c>
      <c r="M3065" s="17" t="n">
        <v>0</v>
      </c>
      <c r="N3065" s="17" t="n">
        <v>2</v>
      </c>
      <c r="O3065" s="17" t="n">
        <v>0</v>
      </c>
      <c r="P3065" s="17" t="n">
        <v>0</v>
      </c>
      <c r="Q3065" s="17" t="n">
        <v>0</v>
      </c>
      <c r="R3065" s="17" t="n">
        <v>0</v>
      </c>
      <c r="S3065" s="17" t="n">
        <v>0</v>
      </c>
      <c r="T3065" s="17" t="n">
        <v>0</v>
      </c>
    </row>
    <row r="3066" customFormat="false" ht="15" hidden="false" customHeight="true" outlineLevel="0" collapsed="false">
      <c r="A3066" s="17" t="s">
        <v>136</v>
      </c>
      <c r="B3066" s="17" t="s">
        <v>142</v>
      </c>
      <c r="C3066" s="17" t="s">
        <v>217</v>
      </c>
      <c r="D3066" s="17" t="s">
        <v>235</v>
      </c>
      <c r="E3066" s="17" t="s">
        <v>139</v>
      </c>
      <c r="F3066" s="17" t="s">
        <v>150</v>
      </c>
      <c r="G3066" s="17" t="n">
        <v>12</v>
      </c>
      <c r="H3066" s="17" t="n">
        <v>9</v>
      </c>
      <c r="I3066" s="17" t="n">
        <v>7</v>
      </c>
      <c r="J3066" s="17" t="n">
        <v>2</v>
      </c>
      <c r="K3066" s="17" t="n">
        <v>18</v>
      </c>
      <c r="L3066" s="17" t="n">
        <v>246</v>
      </c>
      <c r="M3066" s="17" t="n">
        <v>70</v>
      </c>
      <c r="N3066" s="17" t="n">
        <v>79</v>
      </c>
      <c r="O3066" s="17" t="n">
        <v>4</v>
      </c>
      <c r="P3066" s="17" t="n">
        <v>0</v>
      </c>
      <c r="Q3066" s="17" t="n">
        <v>0</v>
      </c>
      <c r="R3066" s="17" t="n">
        <v>0</v>
      </c>
      <c r="S3066" s="17" t="n">
        <v>0</v>
      </c>
      <c r="T3066" s="17" t="n">
        <v>0</v>
      </c>
    </row>
    <row r="3067" customFormat="false" ht="15" hidden="false" customHeight="true" outlineLevel="0" collapsed="false">
      <c r="A3067" s="17" t="s">
        <v>136</v>
      </c>
      <c r="B3067" s="17" t="s">
        <v>142</v>
      </c>
      <c r="C3067" s="17" t="s">
        <v>217</v>
      </c>
      <c r="D3067" s="17" t="s">
        <v>235</v>
      </c>
      <c r="E3067" s="17" t="s">
        <v>139</v>
      </c>
      <c r="F3067" s="17" t="s">
        <v>166</v>
      </c>
      <c r="G3067" s="17" t="n">
        <v>0</v>
      </c>
      <c r="H3067" s="17" t="n">
        <v>0</v>
      </c>
      <c r="I3067" s="17" t="n">
        <v>1</v>
      </c>
      <c r="J3067" s="17" t="n">
        <v>0</v>
      </c>
      <c r="K3067" s="17" t="n">
        <v>1</v>
      </c>
      <c r="L3067" s="17" t="n">
        <v>0</v>
      </c>
      <c r="M3067" s="17" t="n">
        <v>0</v>
      </c>
      <c r="N3067" s="17" t="n">
        <v>6</v>
      </c>
      <c r="O3067" s="17" t="n">
        <v>0</v>
      </c>
      <c r="P3067" s="17" t="n">
        <v>0</v>
      </c>
      <c r="Q3067" s="17" t="n">
        <v>0</v>
      </c>
      <c r="R3067" s="17" t="n">
        <v>0</v>
      </c>
      <c r="S3067" s="17" t="n">
        <v>0</v>
      </c>
      <c r="T3067" s="17" t="n">
        <v>0</v>
      </c>
    </row>
    <row r="3068" customFormat="false" ht="15" hidden="false" customHeight="true" outlineLevel="0" collapsed="false">
      <c r="A3068" s="17" t="s">
        <v>136</v>
      </c>
      <c r="B3068" s="17" t="s">
        <v>142</v>
      </c>
      <c r="C3068" s="17" t="s">
        <v>217</v>
      </c>
      <c r="D3068" s="17" t="s">
        <v>235</v>
      </c>
      <c r="E3068" s="17" t="s">
        <v>139</v>
      </c>
      <c r="F3068" s="17" t="s">
        <v>158</v>
      </c>
      <c r="G3068" s="17" t="n">
        <v>8</v>
      </c>
      <c r="H3068" s="17" t="n">
        <v>6</v>
      </c>
      <c r="I3068" s="17" t="n">
        <v>6</v>
      </c>
      <c r="J3068" s="17" t="n">
        <v>1</v>
      </c>
      <c r="K3068" s="17" t="n">
        <v>15</v>
      </c>
      <c r="L3068" s="17" t="n">
        <v>127</v>
      </c>
      <c r="M3068" s="17" t="n">
        <v>34</v>
      </c>
      <c r="N3068" s="17" t="n">
        <v>20</v>
      </c>
      <c r="O3068" s="17" t="n">
        <v>1</v>
      </c>
      <c r="P3068" s="17" t="n">
        <v>0</v>
      </c>
      <c r="Q3068" s="17" t="n">
        <v>0</v>
      </c>
      <c r="R3068" s="17" t="n">
        <v>0</v>
      </c>
      <c r="S3068" s="17" t="n">
        <v>0</v>
      </c>
      <c r="T3068" s="17" t="n">
        <v>0</v>
      </c>
    </row>
    <row r="3069" customFormat="false" ht="15" hidden="false" customHeight="true" outlineLevel="0" collapsed="false">
      <c r="A3069" s="17" t="s">
        <v>136</v>
      </c>
      <c r="B3069" s="17" t="s">
        <v>142</v>
      </c>
      <c r="C3069" s="17" t="s">
        <v>217</v>
      </c>
      <c r="D3069" s="17" t="s">
        <v>235</v>
      </c>
      <c r="E3069" s="17" t="s">
        <v>139</v>
      </c>
      <c r="F3069" s="17" t="s">
        <v>169</v>
      </c>
      <c r="G3069" s="17" t="n">
        <v>2</v>
      </c>
      <c r="H3069" s="17" t="n">
        <v>0</v>
      </c>
      <c r="I3069" s="17" t="n">
        <v>0</v>
      </c>
      <c r="J3069" s="17" t="n">
        <v>0</v>
      </c>
      <c r="K3069" s="17" t="n">
        <v>2</v>
      </c>
      <c r="L3069" s="17" t="n">
        <v>3</v>
      </c>
      <c r="M3069" s="17" t="n">
        <v>0</v>
      </c>
      <c r="N3069" s="17" t="n">
        <v>0</v>
      </c>
      <c r="O3069" s="17" t="n">
        <v>0</v>
      </c>
      <c r="P3069" s="17" t="n">
        <v>0</v>
      </c>
      <c r="Q3069" s="17" t="n">
        <v>0</v>
      </c>
      <c r="R3069" s="17" t="n">
        <v>0</v>
      </c>
      <c r="S3069" s="17" t="n">
        <v>0</v>
      </c>
      <c r="T3069" s="17" t="n">
        <v>0</v>
      </c>
    </row>
    <row r="3070" customFormat="false" ht="15" hidden="false" customHeight="true" outlineLevel="0" collapsed="false">
      <c r="A3070" s="17" t="s">
        <v>136</v>
      </c>
      <c r="B3070" s="17" t="s">
        <v>142</v>
      </c>
      <c r="C3070" s="17" t="s">
        <v>217</v>
      </c>
      <c r="D3070" s="17" t="s">
        <v>218</v>
      </c>
      <c r="E3070" s="17" t="s">
        <v>139</v>
      </c>
      <c r="F3070" s="17" t="s">
        <v>7</v>
      </c>
      <c r="G3070" s="17" t="n">
        <v>14</v>
      </c>
      <c r="H3070" s="17" t="n">
        <v>13</v>
      </c>
      <c r="I3070" s="17" t="n">
        <v>14</v>
      </c>
      <c r="J3070" s="17" t="n">
        <v>5</v>
      </c>
      <c r="K3070" s="17" t="n">
        <v>18</v>
      </c>
      <c r="L3070" s="17" t="n">
        <v>578</v>
      </c>
      <c r="M3070" s="17" t="n">
        <v>661</v>
      </c>
      <c r="N3070" s="17" t="n">
        <v>504</v>
      </c>
      <c r="O3070" s="17" t="n">
        <v>63</v>
      </c>
      <c r="P3070" s="17" t="n">
        <v>0</v>
      </c>
      <c r="Q3070" s="17" t="n">
        <v>0</v>
      </c>
      <c r="R3070" s="17" t="n">
        <v>0</v>
      </c>
      <c r="S3070" s="17" t="n">
        <v>0</v>
      </c>
      <c r="T3070" s="17" t="n">
        <v>0</v>
      </c>
    </row>
    <row r="3071" customFormat="false" ht="15" hidden="false" customHeight="true" outlineLevel="0" collapsed="false">
      <c r="A3071" s="17" t="s">
        <v>136</v>
      </c>
      <c r="B3071" s="17" t="s">
        <v>142</v>
      </c>
      <c r="C3071" s="17" t="s">
        <v>217</v>
      </c>
      <c r="D3071" s="17" t="s">
        <v>218</v>
      </c>
      <c r="E3071" s="17" t="s">
        <v>139</v>
      </c>
      <c r="F3071" s="17" t="s">
        <v>140</v>
      </c>
      <c r="G3071" s="17" t="n">
        <v>7</v>
      </c>
      <c r="H3071" s="17" t="n">
        <v>5</v>
      </c>
      <c r="I3071" s="17" t="n">
        <v>5</v>
      </c>
      <c r="J3071" s="17" t="n">
        <v>2</v>
      </c>
      <c r="K3071" s="17" t="n">
        <v>13</v>
      </c>
      <c r="L3071" s="17" t="n">
        <v>62</v>
      </c>
      <c r="M3071" s="17" t="n">
        <v>270</v>
      </c>
      <c r="N3071" s="17" t="n">
        <v>39</v>
      </c>
      <c r="O3071" s="17" t="n">
        <v>5</v>
      </c>
      <c r="P3071" s="17" t="n">
        <v>0</v>
      </c>
      <c r="Q3071" s="17" t="n">
        <v>0</v>
      </c>
      <c r="R3071" s="17" t="n">
        <v>0</v>
      </c>
      <c r="S3071" s="17" t="n">
        <v>0</v>
      </c>
      <c r="T3071" s="17" t="n">
        <v>0</v>
      </c>
    </row>
    <row r="3072" customFormat="false" ht="15" hidden="false" customHeight="true" outlineLevel="0" collapsed="false">
      <c r="A3072" s="17" t="s">
        <v>136</v>
      </c>
      <c r="B3072" s="17" t="s">
        <v>142</v>
      </c>
      <c r="C3072" s="17" t="s">
        <v>217</v>
      </c>
      <c r="D3072" s="17" t="s">
        <v>218</v>
      </c>
      <c r="E3072" s="17" t="s">
        <v>139</v>
      </c>
      <c r="F3072" s="17" t="s">
        <v>144</v>
      </c>
      <c r="G3072" s="17" t="n">
        <v>2</v>
      </c>
      <c r="H3072" s="17" t="n">
        <v>2</v>
      </c>
      <c r="I3072" s="17" t="n">
        <v>1</v>
      </c>
      <c r="J3072" s="17" t="n">
        <v>0</v>
      </c>
      <c r="K3072" s="17" t="n">
        <v>3</v>
      </c>
      <c r="L3072" s="17" t="n">
        <v>9</v>
      </c>
      <c r="M3072" s="17" t="n">
        <v>4</v>
      </c>
      <c r="N3072" s="17" t="n">
        <v>248</v>
      </c>
      <c r="O3072" s="17" t="n">
        <v>0</v>
      </c>
      <c r="P3072" s="17" t="n">
        <v>0</v>
      </c>
      <c r="Q3072" s="17" t="n">
        <v>0</v>
      </c>
      <c r="R3072" s="17" t="n">
        <v>0</v>
      </c>
      <c r="S3072" s="17" t="n">
        <v>0</v>
      </c>
      <c r="T3072" s="17" t="n">
        <v>0</v>
      </c>
    </row>
    <row r="3073" customFormat="false" ht="15" hidden="false" customHeight="true" outlineLevel="0" collapsed="false">
      <c r="A3073" s="17" t="s">
        <v>136</v>
      </c>
      <c r="B3073" s="17" t="s">
        <v>142</v>
      </c>
      <c r="C3073" s="17" t="s">
        <v>217</v>
      </c>
      <c r="D3073" s="17" t="s">
        <v>218</v>
      </c>
      <c r="E3073" s="17" t="s">
        <v>139</v>
      </c>
      <c r="F3073" s="17" t="s">
        <v>150</v>
      </c>
      <c r="G3073" s="17" t="n">
        <v>10</v>
      </c>
      <c r="H3073" s="17" t="n">
        <v>10</v>
      </c>
      <c r="I3073" s="17" t="n">
        <v>8</v>
      </c>
      <c r="J3073" s="17" t="n">
        <v>3</v>
      </c>
      <c r="K3073" s="17" t="n">
        <v>13</v>
      </c>
      <c r="L3073" s="17" t="n">
        <v>359</v>
      </c>
      <c r="M3073" s="17" t="n">
        <v>273</v>
      </c>
      <c r="N3073" s="17" t="n">
        <v>192</v>
      </c>
      <c r="O3073" s="17" t="n">
        <v>57</v>
      </c>
      <c r="P3073" s="17" t="n">
        <v>0</v>
      </c>
      <c r="Q3073" s="17" t="n">
        <v>0</v>
      </c>
      <c r="R3073" s="17" t="n">
        <v>0</v>
      </c>
      <c r="S3073" s="17" t="n">
        <v>0</v>
      </c>
      <c r="T3073" s="17" t="n">
        <v>0</v>
      </c>
    </row>
    <row r="3074" customFormat="false" ht="15" hidden="false" customHeight="true" outlineLevel="0" collapsed="false">
      <c r="A3074" s="17" t="s">
        <v>136</v>
      </c>
      <c r="B3074" s="17" t="s">
        <v>142</v>
      </c>
      <c r="C3074" s="17" t="s">
        <v>217</v>
      </c>
      <c r="D3074" s="17" t="s">
        <v>218</v>
      </c>
      <c r="E3074" s="17" t="s">
        <v>139</v>
      </c>
      <c r="F3074" s="17" t="s">
        <v>158</v>
      </c>
      <c r="G3074" s="17" t="n">
        <v>8</v>
      </c>
      <c r="H3074" s="17" t="n">
        <v>6</v>
      </c>
      <c r="I3074" s="17" t="n">
        <v>5</v>
      </c>
      <c r="J3074" s="17" t="n">
        <v>1</v>
      </c>
      <c r="K3074" s="17" t="n">
        <v>10</v>
      </c>
      <c r="L3074" s="17" t="n">
        <v>147</v>
      </c>
      <c r="M3074" s="17" t="n">
        <v>113</v>
      </c>
      <c r="N3074" s="17" t="n">
        <v>25</v>
      </c>
      <c r="O3074" s="17" t="n">
        <v>1</v>
      </c>
      <c r="P3074" s="17" t="n">
        <v>0</v>
      </c>
      <c r="Q3074" s="17" t="n">
        <v>0</v>
      </c>
      <c r="R3074" s="17" t="n">
        <v>0</v>
      </c>
      <c r="S3074" s="17" t="n">
        <v>0</v>
      </c>
      <c r="T3074" s="17" t="n">
        <v>0</v>
      </c>
    </row>
    <row r="3075" customFormat="false" ht="15" hidden="false" customHeight="true" outlineLevel="0" collapsed="false">
      <c r="A3075" s="17" t="s">
        <v>136</v>
      </c>
      <c r="B3075" s="17" t="s">
        <v>142</v>
      </c>
      <c r="C3075" s="17" t="s">
        <v>217</v>
      </c>
      <c r="D3075" s="17" t="s">
        <v>218</v>
      </c>
      <c r="E3075" s="17" t="s">
        <v>139</v>
      </c>
      <c r="F3075" s="17" t="s">
        <v>169</v>
      </c>
      <c r="G3075" s="17" t="n">
        <v>1</v>
      </c>
      <c r="H3075" s="17" t="n">
        <v>1</v>
      </c>
      <c r="I3075" s="17" t="n">
        <v>0</v>
      </c>
      <c r="J3075" s="17" t="n">
        <v>0</v>
      </c>
      <c r="K3075" s="17" t="n">
        <v>2</v>
      </c>
      <c r="L3075" s="17" t="n">
        <v>1</v>
      </c>
      <c r="M3075" s="17" t="n">
        <v>1</v>
      </c>
      <c r="N3075" s="17" t="n">
        <v>0</v>
      </c>
      <c r="O3075" s="17" t="n">
        <v>0</v>
      </c>
      <c r="P3075" s="17" t="n">
        <v>0</v>
      </c>
      <c r="Q3075" s="17" t="n">
        <v>0</v>
      </c>
      <c r="R3075" s="17" t="n">
        <v>0</v>
      </c>
      <c r="S3075" s="17" t="n">
        <v>0</v>
      </c>
      <c r="T3075" s="17" t="n">
        <v>0</v>
      </c>
    </row>
    <row r="3076" customFormat="false" ht="15" hidden="false" customHeight="true" outlineLevel="0" collapsed="false">
      <c r="A3076" s="17" t="s">
        <v>136</v>
      </c>
      <c r="B3076" s="17" t="s">
        <v>142</v>
      </c>
      <c r="C3076" s="17" t="s">
        <v>217</v>
      </c>
      <c r="D3076" s="17" t="s">
        <v>874</v>
      </c>
      <c r="E3076" s="17" t="s">
        <v>243</v>
      </c>
      <c r="F3076" s="17" t="s">
        <v>7</v>
      </c>
      <c r="G3076" s="17" t="n">
        <v>1</v>
      </c>
      <c r="H3076" s="17" t="n">
        <v>1</v>
      </c>
      <c r="I3076" s="17" t="n">
        <v>1</v>
      </c>
      <c r="J3076" s="17" t="n">
        <v>1</v>
      </c>
      <c r="K3076" s="17" t="n">
        <v>1</v>
      </c>
      <c r="L3076" s="17" t="n">
        <v>64</v>
      </c>
      <c r="M3076" s="17" t="n">
        <v>64</v>
      </c>
      <c r="N3076" s="17" t="n">
        <v>44</v>
      </c>
      <c r="O3076" s="17" t="n">
        <v>73</v>
      </c>
      <c r="P3076" s="17" t="n">
        <v>0</v>
      </c>
      <c r="Q3076" s="17" t="n">
        <v>0</v>
      </c>
      <c r="R3076" s="17" t="n">
        <v>0</v>
      </c>
      <c r="S3076" s="17" t="n">
        <v>0</v>
      </c>
      <c r="T3076" s="17" t="n">
        <v>0</v>
      </c>
    </row>
    <row r="3077" customFormat="false" ht="15" hidden="false" customHeight="true" outlineLevel="0" collapsed="false">
      <c r="A3077" s="17" t="s">
        <v>136</v>
      </c>
      <c r="B3077" s="17" t="s">
        <v>142</v>
      </c>
      <c r="C3077" s="17" t="s">
        <v>217</v>
      </c>
      <c r="D3077" s="17" t="s">
        <v>874</v>
      </c>
      <c r="E3077" s="17" t="s">
        <v>243</v>
      </c>
      <c r="F3077" s="17" t="s">
        <v>140</v>
      </c>
      <c r="G3077" s="17" t="n">
        <v>0</v>
      </c>
      <c r="H3077" s="17" t="n">
        <v>1</v>
      </c>
      <c r="I3077" s="17" t="n">
        <v>0</v>
      </c>
      <c r="J3077" s="17" t="n">
        <v>0</v>
      </c>
      <c r="K3077" s="17" t="n">
        <v>1</v>
      </c>
      <c r="L3077" s="17" t="n">
        <v>0</v>
      </c>
      <c r="M3077" s="17" t="n">
        <v>28</v>
      </c>
      <c r="N3077" s="17" t="n">
        <v>0</v>
      </c>
      <c r="O3077" s="17" t="n">
        <v>0</v>
      </c>
      <c r="P3077" s="17" t="n">
        <v>0</v>
      </c>
      <c r="Q3077" s="17" t="n">
        <v>0</v>
      </c>
      <c r="R3077" s="17" t="n">
        <v>0</v>
      </c>
      <c r="S3077" s="17" t="n">
        <v>0</v>
      </c>
      <c r="T3077" s="17" t="n">
        <v>0</v>
      </c>
    </row>
    <row r="3078" customFormat="false" ht="15" hidden="false" customHeight="true" outlineLevel="0" collapsed="false">
      <c r="A3078" s="17" t="s">
        <v>136</v>
      </c>
      <c r="B3078" s="17" t="s">
        <v>142</v>
      </c>
      <c r="C3078" s="17" t="s">
        <v>217</v>
      </c>
      <c r="D3078" s="17" t="s">
        <v>874</v>
      </c>
      <c r="E3078" s="17" t="s">
        <v>243</v>
      </c>
      <c r="F3078" s="17" t="s">
        <v>150</v>
      </c>
      <c r="G3078" s="17" t="n">
        <v>1</v>
      </c>
      <c r="H3078" s="17" t="n">
        <v>1</v>
      </c>
      <c r="I3078" s="17" t="n">
        <v>1</v>
      </c>
      <c r="J3078" s="17" t="n">
        <v>1</v>
      </c>
      <c r="K3078" s="17" t="n">
        <v>1</v>
      </c>
      <c r="L3078" s="17" t="n">
        <v>50</v>
      </c>
      <c r="M3078" s="17" t="n">
        <v>17</v>
      </c>
      <c r="N3078" s="17" t="n">
        <v>28</v>
      </c>
      <c r="O3078" s="17" t="n">
        <v>62</v>
      </c>
      <c r="P3078" s="17" t="n">
        <v>0</v>
      </c>
      <c r="Q3078" s="17" t="n">
        <v>0</v>
      </c>
      <c r="R3078" s="17" t="n">
        <v>0</v>
      </c>
      <c r="S3078" s="17" t="n">
        <v>0</v>
      </c>
      <c r="T3078" s="17" t="n">
        <v>0</v>
      </c>
    </row>
    <row r="3079" customFormat="false" ht="15" hidden="false" customHeight="true" outlineLevel="0" collapsed="false">
      <c r="A3079" s="17" t="s">
        <v>136</v>
      </c>
      <c r="B3079" s="17" t="s">
        <v>142</v>
      </c>
      <c r="C3079" s="17" t="s">
        <v>217</v>
      </c>
      <c r="D3079" s="17" t="s">
        <v>874</v>
      </c>
      <c r="E3079" s="17" t="s">
        <v>243</v>
      </c>
      <c r="F3079" s="17" t="s">
        <v>158</v>
      </c>
      <c r="G3079" s="17" t="n">
        <v>1</v>
      </c>
      <c r="H3079" s="17" t="n">
        <v>1</v>
      </c>
      <c r="I3079" s="17" t="n">
        <v>1</v>
      </c>
      <c r="J3079" s="17" t="n">
        <v>1</v>
      </c>
      <c r="K3079" s="17" t="n">
        <v>1</v>
      </c>
      <c r="L3079" s="17" t="n">
        <v>11</v>
      </c>
      <c r="M3079" s="17" t="n">
        <v>7</v>
      </c>
      <c r="N3079" s="17" t="n">
        <v>7</v>
      </c>
      <c r="O3079" s="17" t="n">
        <v>11</v>
      </c>
      <c r="P3079" s="17" t="n">
        <v>0</v>
      </c>
      <c r="Q3079" s="17" t="n">
        <v>0</v>
      </c>
      <c r="R3079" s="17" t="n">
        <v>0</v>
      </c>
      <c r="S3079" s="17" t="n">
        <v>0</v>
      </c>
      <c r="T3079" s="17" t="n">
        <v>0</v>
      </c>
    </row>
    <row r="3080" customFormat="false" ht="15" hidden="false" customHeight="true" outlineLevel="0" collapsed="false">
      <c r="A3080" s="17" t="s">
        <v>136</v>
      </c>
      <c r="B3080" s="17" t="s">
        <v>142</v>
      </c>
      <c r="C3080" s="17" t="s">
        <v>217</v>
      </c>
      <c r="D3080" s="17" t="s">
        <v>874</v>
      </c>
      <c r="E3080" s="17" t="s">
        <v>243</v>
      </c>
      <c r="F3080" s="17" t="s">
        <v>169</v>
      </c>
      <c r="G3080" s="17" t="n">
        <v>1</v>
      </c>
      <c r="H3080" s="17" t="n">
        <v>1</v>
      </c>
      <c r="I3080" s="17" t="n">
        <v>1</v>
      </c>
      <c r="J3080" s="17" t="n">
        <v>0</v>
      </c>
      <c r="K3080" s="17" t="n">
        <v>1</v>
      </c>
      <c r="L3080" s="17" t="n">
        <v>3</v>
      </c>
      <c r="M3080" s="17" t="n">
        <v>12</v>
      </c>
      <c r="N3080" s="17" t="n">
        <v>9</v>
      </c>
      <c r="O3080" s="17" t="n">
        <v>0</v>
      </c>
      <c r="P3080" s="17" t="n">
        <v>0</v>
      </c>
      <c r="Q3080" s="17" t="n">
        <v>0</v>
      </c>
      <c r="R3080" s="17" t="n">
        <v>0</v>
      </c>
      <c r="S3080" s="17" t="n">
        <v>0</v>
      </c>
      <c r="T3080" s="17" t="n">
        <v>0</v>
      </c>
    </row>
    <row r="3081" customFormat="false" ht="15" hidden="false" customHeight="true" outlineLevel="0" collapsed="false">
      <c r="A3081" s="17" t="s">
        <v>549</v>
      </c>
      <c r="B3081" s="17" t="s">
        <v>142</v>
      </c>
      <c r="C3081" s="17" t="s">
        <v>148</v>
      </c>
      <c r="D3081" s="17" t="s">
        <v>14443</v>
      </c>
      <c r="E3081" s="17" t="s">
        <v>139</v>
      </c>
      <c r="F3081" s="17" t="s">
        <v>7</v>
      </c>
      <c r="G3081" s="17" t="n">
        <v>1</v>
      </c>
      <c r="H3081" s="17" t="n">
        <v>1</v>
      </c>
      <c r="I3081" s="17" t="n">
        <v>1</v>
      </c>
      <c r="J3081" s="17" t="n">
        <v>1</v>
      </c>
      <c r="K3081" s="17" t="n">
        <v>2</v>
      </c>
      <c r="L3081" s="17" t="n">
        <v>20</v>
      </c>
      <c r="M3081" s="17" t="n">
        <v>92</v>
      </c>
      <c r="N3081" s="17" t="n">
        <v>39</v>
      </c>
      <c r="O3081" s="17" t="n">
        <v>33</v>
      </c>
      <c r="P3081" s="17" t="n">
        <v>0</v>
      </c>
      <c r="Q3081" s="17" t="n">
        <v>0</v>
      </c>
      <c r="R3081" s="17" t="n">
        <v>0</v>
      </c>
      <c r="S3081" s="17" t="n">
        <v>0</v>
      </c>
      <c r="T3081" s="17" t="n">
        <v>0</v>
      </c>
    </row>
    <row r="3082" customFormat="false" ht="15" hidden="false" customHeight="true" outlineLevel="0" collapsed="false">
      <c r="A3082" s="17" t="s">
        <v>549</v>
      </c>
      <c r="B3082" s="17" t="s">
        <v>142</v>
      </c>
      <c r="C3082" s="17" t="s">
        <v>148</v>
      </c>
      <c r="D3082" s="17" t="s">
        <v>14443</v>
      </c>
      <c r="E3082" s="17" t="s">
        <v>139</v>
      </c>
      <c r="F3082" s="17" t="s">
        <v>150</v>
      </c>
      <c r="G3082" s="17" t="n">
        <v>1</v>
      </c>
      <c r="H3082" s="17" t="n">
        <v>1</v>
      </c>
      <c r="I3082" s="17" t="n">
        <v>1</v>
      </c>
      <c r="J3082" s="17" t="n">
        <v>1</v>
      </c>
      <c r="K3082" s="17" t="n">
        <v>2</v>
      </c>
      <c r="L3082" s="17" t="n">
        <v>18</v>
      </c>
      <c r="M3082" s="17" t="n">
        <v>60</v>
      </c>
      <c r="N3082" s="17" t="n">
        <v>26</v>
      </c>
      <c r="O3082" s="17" t="n">
        <v>32</v>
      </c>
      <c r="P3082" s="17" t="n">
        <v>0</v>
      </c>
      <c r="Q3082" s="17" t="n">
        <v>0</v>
      </c>
      <c r="R3082" s="17" t="n">
        <v>0</v>
      </c>
      <c r="S3082" s="17" t="n">
        <v>0</v>
      </c>
      <c r="T3082" s="17" t="n">
        <v>0</v>
      </c>
    </row>
    <row r="3083" customFormat="false" ht="15" hidden="false" customHeight="true" outlineLevel="0" collapsed="false">
      <c r="A3083" s="17" t="s">
        <v>549</v>
      </c>
      <c r="B3083" s="17" t="s">
        <v>142</v>
      </c>
      <c r="C3083" s="17" t="s">
        <v>148</v>
      </c>
      <c r="D3083" s="17" t="s">
        <v>14443</v>
      </c>
      <c r="E3083" s="17" t="s">
        <v>139</v>
      </c>
      <c r="F3083" s="17" t="s">
        <v>158</v>
      </c>
      <c r="G3083" s="17" t="n">
        <v>1</v>
      </c>
      <c r="H3083" s="17" t="n">
        <v>1</v>
      </c>
      <c r="I3083" s="17" t="n">
        <v>1</v>
      </c>
      <c r="J3083" s="17" t="n">
        <v>1</v>
      </c>
      <c r="K3083" s="17" t="n">
        <v>2</v>
      </c>
      <c r="L3083" s="17" t="n">
        <v>2</v>
      </c>
      <c r="M3083" s="17" t="n">
        <v>32</v>
      </c>
      <c r="N3083" s="17" t="n">
        <v>13</v>
      </c>
      <c r="O3083" s="17" t="n">
        <v>1</v>
      </c>
      <c r="P3083" s="17" t="n">
        <v>0</v>
      </c>
      <c r="Q3083" s="17" t="n">
        <v>0</v>
      </c>
      <c r="R3083" s="17" t="n">
        <v>0</v>
      </c>
      <c r="S3083" s="17" t="n">
        <v>0</v>
      </c>
      <c r="T3083" s="17" t="n">
        <v>0</v>
      </c>
    </row>
    <row r="3084" customFormat="false" ht="15" hidden="false" customHeight="true" outlineLevel="0" collapsed="false">
      <c r="A3084" s="17" t="s">
        <v>549</v>
      </c>
      <c r="B3084" s="17" t="s">
        <v>142</v>
      </c>
      <c r="C3084" s="17" t="s">
        <v>217</v>
      </c>
      <c r="D3084" s="17" t="s">
        <v>235</v>
      </c>
      <c r="E3084" s="17" t="s">
        <v>139</v>
      </c>
      <c r="F3084" s="17" t="s">
        <v>7</v>
      </c>
      <c r="G3084" s="17" t="n">
        <v>0</v>
      </c>
      <c r="H3084" s="17" t="n">
        <v>0</v>
      </c>
      <c r="I3084" s="17" t="n">
        <v>0</v>
      </c>
      <c r="J3084" s="17" t="n">
        <v>1</v>
      </c>
      <c r="K3084" s="17" t="n">
        <v>1</v>
      </c>
      <c r="L3084" s="17" t="n">
        <v>0</v>
      </c>
      <c r="M3084" s="17" t="n">
        <v>0</v>
      </c>
      <c r="N3084" s="17" t="n">
        <v>0</v>
      </c>
      <c r="O3084" s="17" t="n">
        <v>14</v>
      </c>
      <c r="P3084" s="17" t="n">
        <v>0</v>
      </c>
      <c r="Q3084" s="17" t="n">
        <v>0</v>
      </c>
      <c r="R3084" s="17" t="n">
        <v>0</v>
      </c>
      <c r="S3084" s="17" t="n">
        <v>0</v>
      </c>
      <c r="T3084" s="17" t="n">
        <v>0</v>
      </c>
    </row>
    <row r="3085" customFormat="false" ht="15" hidden="false" customHeight="true" outlineLevel="0" collapsed="false">
      <c r="A3085" s="17" t="s">
        <v>549</v>
      </c>
      <c r="B3085" s="17" t="s">
        <v>142</v>
      </c>
      <c r="C3085" s="17" t="s">
        <v>217</v>
      </c>
      <c r="D3085" s="17" t="s">
        <v>235</v>
      </c>
      <c r="E3085" s="17" t="s">
        <v>139</v>
      </c>
      <c r="F3085" s="17" t="s">
        <v>140</v>
      </c>
      <c r="G3085" s="17" t="n">
        <v>0</v>
      </c>
      <c r="H3085" s="17" t="n">
        <v>0</v>
      </c>
      <c r="I3085" s="17" t="n">
        <v>0</v>
      </c>
      <c r="J3085" s="17" t="n">
        <v>1</v>
      </c>
      <c r="K3085" s="17" t="n">
        <v>1</v>
      </c>
      <c r="L3085" s="17" t="n">
        <v>0</v>
      </c>
      <c r="M3085" s="17" t="n">
        <v>0</v>
      </c>
      <c r="N3085" s="17" t="n">
        <v>0</v>
      </c>
      <c r="O3085" s="17" t="n">
        <v>14</v>
      </c>
      <c r="P3085" s="17" t="n">
        <v>0</v>
      </c>
      <c r="Q3085" s="17" t="n">
        <v>0</v>
      </c>
      <c r="R3085" s="17" t="n">
        <v>0</v>
      </c>
      <c r="S3085" s="17" t="n">
        <v>0</v>
      </c>
      <c r="T3085" s="17" t="n">
        <v>0</v>
      </c>
    </row>
    <row r="3086" customFormat="false" ht="15" hidden="false" customHeight="true" outlineLevel="0" collapsed="false">
      <c r="A3086" s="17" t="s">
        <v>2214</v>
      </c>
      <c r="B3086" s="17" t="s">
        <v>142</v>
      </c>
      <c r="C3086" s="17" t="s">
        <v>134</v>
      </c>
      <c r="D3086" s="17" t="s">
        <v>135</v>
      </c>
      <c r="E3086" s="17" t="s">
        <v>243</v>
      </c>
      <c r="F3086" s="17" t="s">
        <v>7</v>
      </c>
      <c r="G3086" s="17" t="n">
        <v>1</v>
      </c>
      <c r="H3086" s="17" t="n">
        <v>1</v>
      </c>
      <c r="I3086" s="17" t="n">
        <v>1</v>
      </c>
      <c r="J3086" s="17" t="n">
        <v>1</v>
      </c>
      <c r="K3086" s="17" t="n">
        <v>1</v>
      </c>
      <c r="L3086" s="17" t="n">
        <v>188</v>
      </c>
      <c r="M3086" s="17" t="n">
        <v>204</v>
      </c>
      <c r="N3086" s="17" t="n">
        <v>36</v>
      </c>
      <c r="O3086" s="17" t="n">
        <v>7</v>
      </c>
      <c r="P3086" s="17" t="n">
        <v>0</v>
      </c>
      <c r="Q3086" s="17" t="n">
        <v>0</v>
      </c>
      <c r="R3086" s="17" t="n">
        <v>0</v>
      </c>
      <c r="S3086" s="17" t="n">
        <v>0</v>
      </c>
      <c r="T3086" s="17" t="n">
        <v>0</v>
      </c>
    </row>
    <row r="3087" customFormat="false" ht="15" hidden="false" customHeight="true" outlineLevel="0" collapsed="false">
      <c r="A3087" s="17" t="s">
        <v>2214</v>
      </c>
      <c r="B3087" s="17" t="s">
        <v>142</v>
      </c>
      <c r="C3087" s="17" t="s">
        <v>134</v>
      </c>
      <c r="D3087" s="17" t="s">
        <v>135</v>
      </c>
      <c r="E3087" s="17" t="s">
        <v>243</v>
      </c>
      <c r="F3087" s="17" t="s">
        <v>140</v>
      </c>
      <c r="G3087" s="17" t="n">
        <v>1</v>
      </c>
      <c r="H3087" s="17" t="n">
        <v>0</v>
      </c>
      <c r="I3087" s="17" t="n">
        <v>1</v>
      </c>
      <c r="J3087" s="17" t="n">
        <v>1</v>
      </c>
      <c r="K3087" s="17" t="n">
        <v>1</v>
      </c>
      <c r="L3087" s="17" t="n">
        <v>16</v>
      </c>
      <c r="M3087" s="17" t="n">
        <v>0</v>
      </c>
      <c r="N3087" s="17" t="n">
        <v>1</v>
      </c>
      <c r="O3087" s="17" t="n">
        <v>3</v>
      </c>
      <c r="P3087" s="17" t="n">
        <v>0</v>
      </c>
      <c r="Q3087" s="17" t="n">
        <v>0</v>
      </c>
      <c r="R3087" s="17" t="n">
        <v>0</v>
      </c>
      <c r="S3087" s="17" t="n">
        <v>0</v>
      </c>
      <c r="T3087" s="17" t="n">
        <v>0</v>
      </c>
    </row>
    <row r="3088" customFormat="false" ht="15" hidden="false" customHeight="true" outlineLevel="0" collapsed="false">
      <c r="A3088" s="17" t="s">
        <v>2214</v>
      </c>
      <c r="B3088" s="17" t="s">
        <v>142</v>
      </c>
      <c r="C3088" s="17" t="s">
        <v>134</v>
      </c>
      <c r="D3088" s="17" t="s">
        <v>135</v>
      </c>
      <c r="E3088" s="17" t="s">
        <v>243</v>
      </c>
      <c r="F3088" s="17" t="s">
        <v>144</v>
      </c>
      <c r="G3088" s="17" t="n">
        <v>1</v>
      </c>
      <c r="H3088" s="17" t="n">
        <v>1</v>
      </c>
      <c r="I3088" s="17" t="n">
        <v>1</v>
      </c>
      <c r="J3088" s="17" t="n">
        <v>0</v>
      </c>
      <c r="K3088" s="17" t="n">
        <v>1</v>
      </c>
      <c r="L3088" s="17" t="n">
        <v>109</v>
      </c>
      <c r="M3088" s="17" t="n">
        <v>122</v>
      </c>
      <c r="N3088" s="17" t="n">
        <v>19</v>
      </c>
      <c r="O3088" s="17" t="n">
        <v>0</v>
      </c>
      <c r="P3088" s="17" t="n">
        <v>0</v>
      </c>
      <c r="Q3088" s="17" t="n">
        <v>0</v>
      </c>
      <c r="R3088" s="17" t="n">
        <v>0</v>
      </c>
      <c r="S3088" s="17" t="n">
        <v>0</v>
      </c>
      <c r="T3088" s="17" t="n">
        <v>0</v>
      </c>
    </row>
    <row r="3089" customFormat="false" ht="15" hidden="false" customHeight="true" outlineLevel="0" collapsed="false">
      <c r="A3089" s="17" t="s">
        <v>2214</v>
      </c>
      <c r="B3089" s="17" t="s">
        <v>142</v>
      </c>
      <c r="C3089" s="17" t="s">
        <v>134</v>
      </c>
      <c r="D3089" s="17" t="s">
        <v>135</v>
      </c>
      <c r="E3089" s="17" t="s">
        <v>243</v>
      </c>
      <c r="F3089" s="17" t="s">
        <v>150</v>
      </c>
      <c r="G3089" s="17" t="n">
        <v>1</v>
      </c>
      <c r="H3089" s="17" t="n">
        <v>1</v>
      </c>
      <c r="I3089" s="17" t="n">
        <v>1</v>
      </c>
      <c r="J3089" s="17" t="n">
        <v>1</v>
      </c>
      <c r="K3089" s="17" t="n">
        <v>1</v>
      </c>
      <c r="L3089" s="17" t="n">
        <v>26</v>
      </c>
      <c r="M3089" s="17" t="n">
        <v>53</v>
      </c>
      <c r="N3089" s="17" t="n">
        <v>8</v>
      </c>
      <c r="O3089" s="17" t="n">
        <v>4</v>
      </c>
      <c r="P3089" s="17" t="n">
        <v>0</v>
      </c>
      <c r="Q3089" s="17" t="n">
        <v>0</v>
      </c>
      <c r="R3089" s="17" t="n">
        <v>0</v>
      </c>
      <c r="S3089" s="17" t="n">
        <v>0</v>
      </c>
      <c r="T3089" s="17" t="n">
        <v>0</v>
      </c>
    </row>
    <row r="3090" customFormat="false" ht="15" hidden="false" customHeight="true" outlineLevel="0" collapsed="false">
      <c r="A3090" s="17" t="s">
        <v>2214</v>
      </c>
      <c r="B3090" s="17" t="s">
        <v>142</v>
      </c>
      <c r="C3090" s="17" t="s">
        <v>134</v>
      </c>
      <c r="D3090" s="17" t="s">
        <v>135</v>
      </c>
      <c r="E3090" s="17" t="s">
        <v>243</v>
      </c>
      <c r="F3090" s="17" t="s">
        <v>158</v>
      </c>
      <c r="G3090" s="17" t="n">
        <v>1</v>
      </c>
      <c r="H3090" s="17" t="n">
        <v>1</v>
      </c>
      <c r="I3090" s="17" t="n">
        <v>1</v>
      </c>
      <c r="J3090" s="17" t="n">
        <v>0</v>
      </c>
      <c r="K3090" s="17" t="n">
        <v>1</v>
      </c>
      <c r="L3090" s="17" t="n">
        <v>36</v>
      </c>
      <c r="M3090" s="17" t="n">
        <v>29</v>
      </c>
      <c r="N3090" s="17" t="n">
        <v>8</v>
      </c>
      <c r="O3090" s="17" t="n">
        <v>0</v>
      </c>
      <c r="P3090" s="17" t="n">
        <v>0</v>
      </c>
      <c r="Q3090" s="17" t="n">
        <v>0</v>
      </c>
      <c r="R3090" s="17" t="n">
        <v>0</v>
      </c>
      <c r="S3090" s="17" t="n">
        <v>0</v>
      </c>
      <c r="T3090" s="17" t="n">
        <v>0</v>
      </c>
    </row>
    <row r="3091" customFormat="false" ht="15" hidden="false" customHeight="true" outlineLevel="0" collapsed="false">
      <c r="A3091" s="17" t="s">
        <v>2214</v>
      </c>
      <c r="B3091" s="17" t="s">
        <v>142</v>
      </c>
      <c r="C3091" s="17" t="s">
        <v>134</v>
      </c>
      <c r="D3091" s="17" t="s">
        <v>135</v>
      </c>
      <c r="E3091" s="17" t="s">
        <v>243</v>
      </c>
      <c r="F3091" s="17" t="s">
        <v>169</v>
      </c>
      <c r="G3091" s="17" t="n">
        <v>1</v>
      </c>
      <c r="H3091" s="17" t="n">
        <v>0</v>
      </c>
      <c r="I3091" s="17" t="n">
        <v>0</v>
      </c>
      <c r="J3091" s="17" t="n">
        <v>0</v>
      </c>
      <c r="K3091" s="17" t="n">
        <v>1</v>
      </c>
      <c r="L3091" s="17" t="n">
        <v>1</v>
      </c>
      <c r="M3091" s="17" t="n">
        <v>0</v>
      </c>
      <c r="N3091" s="17" t="n">
        <v>0</v>
      </c>
      <c r="O3091" s="17" t="n">
        <v>0</v>
      </c>
      <c r="P3091" s="17" t="n">
        <v>0</v>
      </c>
      <c r="Q3091" s="17" t="n">
        <v>0</v>
      </c>
      <c r="R3091" s="17" t="n">
        <v>0</v>
      </c>
      <c r="S3091" s="17" t="n">
        <v>0</v>
      </c>
      <c r="T3091" s="17" t="n">
        <v>0</v>
      </c>
    </row>
    <row r="3092" customFormat="false" ht="15" hidden="false" customHeight="true" outlineLevel="0" collapsed="false">
      <c r="A3092" s="17" t="s">
        <v>2214</v>
      </c>
      <c r="B3092" s="17" t="s">
        <v>142</v>
      </c>
      <c r="C3092" s="17" t="s">
        <v>148</v>
      </c>
      <c r="D3092" s="17" t="s">
        <v>14443</v>
      </c>
      <c r="E3092" s="17" t="s">
        <v>139</v>
      </c>
      <c r="F3092" s="17" t="s">
        <v>7</v>
      </c>
      <c r="G3092" s="17" t="n">
        <v>2</v>
      </c>
      <c r="H3092" s="17" t="n">
        <v>3</v>
      </c>
      <c r="I3092" s="17" t="n">
        <v>3</v>
      </c>
      <c r="J3092" s="17" t="n">
        <v>0</v>
      </c>
      <c r="K3092" s="17" t="n">
        <v>5</v>
      </c>
      <c r="L3092" s="17" t="n">
        <v>4</v>
      </c>
      <c r="M3092" s="17" t="n">
        <v>16</v>
      </c>
      <c r="N3092" s="17" t="n">
        <v>41</v>
      </c>
      <c r="O3092" s="17" t="n">
        <v>0</v>
      </c>
      <c r="P3092" s="17" t="n">
        <v>0</v>
      </c>
      <c r="Q3092" s="17" t="n">
        <v>0</v>
      </c>
      <c r="R3092" s="17" t="n">
        <v>0</v>
      </c>
      <c r="S3092" s="17" t="n">
        <v>0</v>
      </c>
      <c r="T3092" s="17" t="n">
        <v>0</v>
      </c>
    </row>
    <row r="3093" customFormat="false" ht="15" hidden="false" customHeight="true" outlineLevel="0" collapsed="false">
      <c r="A3093" s="17" t="s">
        <v>2214</v>
      </c>
      <c r="B3093" s="17" t="s">
        <v>142</v>
      </c>
      <c r="C3093" s="17" t="s">
        <v>148</v>
      </c>
      <c r="D3093" s="17" t="s">
        <v>14443</v>
      </c>
      <c r="E3093" s="17" t="s">
        <v>139</v>
      </c>
      <c r="F3093" s="17" t="s">
        <v>140</v>
      </c>
      <c r="G3093" s="17" t="n">
        <v>0</v>
      </c>
      <c r="H3093" s="17" t="n">
        <v>1</v>
      </c>
      <c r="I3093" s="17" t="n">
        <v>1</v>
      </c>
      <c r="J3093" s="17" t="n">
        <v>0</v>
      </c>
      <c r="K3093" s="17" t="n">
        <v>1</v>
      </c>
      <c r="L3093" s="17" t="n">
        <v>0</v>
      </c>
      <c r="M3093" s="17" t="n">
        <v>1</v>
      </c>
      <c r="N3093" s="17" t="n">
        <v>9</v>
      </c>
      <c r="O3093" s="17" t="n">
        <v>0</v>
      </c>
      <c r="P3093" s="17" t="n">
        <v>0</v>
      </c>
      <c r="Q3093" s="17" t="n">
        <v>0</v>
      </c>
      <c r="R3093" s="17" t="n">
        <v>0</v>
      </c>
      <c r="S3093" s="17" t="n">
        <v>0</v>
      </c>
      <c r="T3093" s="17" t="n">
        <v>0</v>
      </c>
    </row>
    <row r="3094" customFormat="false" ht="15" hidden="false" customHeight="true" outlineLevel="0" collapsed="false">
      <c r="A3094" s="17" t="s">
        <v>2214</v>
      </c>
      <c r="B3094" s="17" t="s">
        <v>142</v>
      </c>
      <c r="C3094" s="17" t="s">
        <v>148</v>
      </c>
      <c r="D3094" s="17" t="s">
        <v>14443</v>
      </c>
      <c r="E3094" s="17" t="s">
        <v>139</v>
      </c>
      <c r="F3094" s="17" t="s">
        <v>150</v>
      </c>
      <c r="G3094" s="17" t="n">
        <v>2</v>
      </c>
      <c r="H3094" s="17" t="n">
        <v>3</v>
      </c>
      <c r="I3094" s="17" t="n">
        <v>3</v>
      </c>
      <c r="J3094" s="17" t="n">
        <v>0</v>
      </c>
      <c r="K3094" s="17" t="n">
        <v>5</v>
      </c>
      <c r="L3094" s="17" t="n">
        <v>4</v>
      </c>
      <c r="M3094" s="17" t="n">
        <v>10</v>
      </c>
      <c r="N3094" s="17" t="n">
        <v>29</v>
      </c>
      <c r="O3094" s="17" t="n">
        <v>0</v>
      </c>
      <c r="P3094" s="17" t="n">
        <v>0</v>
      </c>
      <c r="Q3094" s="17" t="n">
        <v>0</v>
      </c>
      <c r="R3094" s="17" t="n">
        <v>0</v>
      </c>
      <c r="S3094" s="17" t="n">
        <v>0</v>
      </c>
      <c r="T3094" s="17" t="n">
        <v>0</v>
      </c>
    </row>
    <row r="3095" customFormat="false" ht="15" hidden="false" customHeight="true" outlineLevel="0" collapsed="false">
      <c r="A3095" s="17" t="s">
        <v>2214</v>
      </c>
      <c r="B3095" s="17" t="s">
        <v>142</v>
      </c>
      <c r="C3095" s="17" t="s">
        <v>148</v>
      </c>
      <c r="D3095" s="17" t="s">
        <v>14443</v>
      </c>
      <c r="E3095" s="17" t="s">
        <v>139</v>
      </c>
      <c r="F3095" s="17" t="s">
        <v>158</v>
      </c>
      <c r="G3095" s="17" t="n">
        <v>0</v>
      </c>
      <c r="H3095" s="17" t="n">
        <v>1</v>
      </c>
      <c r="I3095" s="17" t="n">
        <v>2</v>
      </c>
      <c r="J3095" s="17" t="n">
        <v>0</v>
      </c>
      <c r="K3095" s="17" t="n">
        <v>2</v>
      </c>
      <c r="L3095" s="17" t="n">
        <v>0</v>
      </c>
      <c r="M3095" s="17" t="n">
        <v>5</v>
      </c>
      <c r="N3095" s="17" t="n">
        <v>3</v>
      </c>
      <c r="O3095" s="17" t="n">
        <v>0</v>
      </c>
      <c r="P3095" s="17" t="n">
        <v>0</v>
      </c>
      <c r="Q3095" s="17" t="n">
        <v>0</v>
      </c>
      <c r="R3095" s="17" t="n">
        <v>0</v>
      </c>
      <c r="S3095" s="17" t="n">
        <v>0</v>
      </c>
      <c r="T3095" s="17" t="n">
        <v>0</v>
      </c>
    </row>
    <row r="3096" customFormat="false" ht="15" hidden="false" customHeight="true" outlineLevel="0" collapsed="false">
      <c r="A3096" s="17" t="s">
        <v>2214</v>
      </c>
      <c r="B3096" s="17" t="s">
        <v>142</v>
      </c>
      <c r="C3096" s="17" t="s">
        <v>217</v>
      </c>
      <c r="D3096" s="17" t="s">
        <v>235</v>
      </c>
      <c r="E3096" s="17" t="s">
        <v>243</v>
      </c>
      <c r="F3096" s="17" t="s">
        <v>7</v>
      </c>
      <c r="G3096" s="17" t="n">
        <v>1</v>
      </c>
      <c r="H3096" s="17" t="n">
        <v>1</v>
      </c>
      <c r="I3096" s="17" t="n">
        <v>1</v>
      </c>
      <c r="J3096" s="17" t="n">
        <v>1</v>
      </c>
      <c r="K3096" s="17" t="n">
        <v>1</v>
      </c>
      <c r="L3096" s="17" t="n">
        <v>23</v>
      </c>
      <c r="M3096" s="17" t="n">
        <v>20</v>
      </c>
      <c r="N3096" s="17" t="n">
        <v>108</v>
      </c>
      <c r="O3096" s="17" t="n">
        <v>51</v>
      </c>
      <c r="P3096" s="17" t="n">
        <v>0</v>
      </c>
      <c r="Q3096" s="17" t="n">
        <v>0</v>
      </c>
      <c r="R3096" s="17" t="n">
        <v>0</v>
      </c>
      <c r="S3096" s="17" t="n">
        <v>0</v>
      </c>
      <c r="T3096" s="17" t="n">
        <v>0</v>
      </c>
    </row>
    <row r="3097" customFormat="false" ht="15" hidden="false" customHeight="true" outlineLevel="0" collapsed="false">
      <c r="A3097" s="17" t="s">
        <v>2214</v>
      </c>
      <c r="B3097" s="17" t="s">
        <v>142</v>
      </c>
      <c r="C3097" s="17" t="s">
        <v>217</v>
      </c>
      <c r="D3097" s="17" t="s">
        <v>235</v>
      </c>
      <c r="E3097" s="17" t="s">
        <v>243</v>
      </c>
      <c r="F3097" s="17" t="s">
        <v>140</v>
      </c>
      <c r="G3097" s="17" t="n">
        <v>0</v>
      </c>
      <c r="H3097" s="17" t="n">
        <v>0</v>
      </c>
      <c r="I3097" s="17" t="n">
        <v>1</v>
      </c>
      <c r="J3097" s="17" t="n">
        <v>1</v>
      </c>
      <c r="K3097" s="17" t="n">
        <v>1</v>
      </c>
      <c r="L3097" s="17" t="n">
        <v>0</v>
      </c>
      <c r="M3097" s="17" t="n">
        <v>0</v>
      </c>
      <c r="N3097" s="17" t="n">
        <v>30</v>
      </c>
      <c r="O3097" s="17" t="n">
        <v>24</v>
      </c>
      <c r="P3097" s="17" t="n">
        <v>0</v>
      </c>
      <c r="Q3097" s="17" t="n">
        <v>0</v>
      </c>
      <c r="R3097" s="17" t="n">
        <v>0</v>
      </c>
      <c r="S3097" s="17" t="n">
        <v>0</v>
      </c>
      <c r="T3097" s="17" t="n">
        <v>0</v>
      </c>
    </row>
    <row r="3098" customFormat="false" ht="15" hidden="false" customHeight="true" outlineLevel="0" collapsed="false">
      <c r="A3098" s="17" t="s">
        <v>2214</v>
      </c>
      <c r="B3098" s="17" t="s">
        <v>142</v>
      </c>
      <c r="C3098" s="17" t="s">
        <v>217</v>
      </c>
      <c r="D3098" s="17" t="s">
        <v>235</v>
      </c>
      <c r="E3098" s="17" t="s">
        <v>243</v>
      </c>
      <c r="F3098" s="17" t="s">
        <v>150</v>
      </c>
      <c r="G3098" s="17" t="n">
        <v>1</v>
      </c>
      <c r="H3098" s="17" t="n">
        <v>1</v>
      </c>
      <c r="I3098" s="17" t="n">
        <v>1</v>
      </c>
      <c r="J3098" s="17" t="n">
        <v>1</v>
      </c>
      <c r="K3098" s="17" t="n">
        <v>1</v>
      </c>
      <c r="L3098" s="17" t="n">
        <v>21</v>
      </c>
      <c r="M3098" s="17" t="n">
        <v>20</v>
      </c>
      <c r="N3098" s="17" t="n">
        <v>67</v>
      </c>
      <c r="O3098" s="17" t="n">
        <v>25</v>
      </c>
      <c r="P3098" s="17" t="n">
        <v>0</v>
      </c>
      <c r="Q3098" s="17" t="n">
        <v>0</v>
      </c>
      <c r="R3098" s="17" t="n">
        <v>0</v>
      </c>
      <c r="S3098" s="17" t="n">
        <v>0</v>
      </c>
      <c r="T3098" s="17" t="n">
        <v>0</v>
      </c>
    </row>
    <row r="3099" customFormat="false" ht="15" hidden="false" customHeight="true" outlineLevel="0" collapsed="false">
      <c r="A3099" s="17" t="s">
        <v>2214</v>
      </c>
      <c r="B3099" s="17" t="s">
        <v>142</v>
      </c>
      <c r="C3099" s="17" t="s">
        <v>217</v>
      </c>
      <c r="D3099" s="17" t="s">
        <v>235</v>
      </c>
      <c r="E3099" s="17" t="s">
        <v>243</v>
      </c>
      <c r="F3099" s="17" t="s">
        <v>158</v>
      </c>
      <c r="G3099" s="17" t="n">
        <v>1</v>
      </c>
      <c r="H3099" s="17" t="n">
        <v>0</v>
      </c>
      <c r="I3099" s="17" t="n">
        <v>1</v>
      </c>
      <c r="J3099" s="17" t="n">
        <v>1</v>
      </c>
      <c r="K3099" s="17" t="n">
        <v>1</v>
      </c>
      <c r="L3099" s="17" t="n">
        <v>2</v>
      </c>
      <c r="M3099" s="17" t="n">
        <v>0</v>
      </c>
      <c r="N3099" s="17" t="n">
        <v>11</v>
      </c>
      <c r="O3099" s="17" t="n">
        <v>2</v>
      </c>
      <c r="P3099" s="17" t="n">
        <v>0</v>
      </c>
      <c r="Q3099" s="17" t="n">
        <v>0</v>
      </c>
      <c r="R3099" s="17" t="n">
        <v>0</v>
      </c>
      <c r="S3099" s="17" t="n">
        <v>0</v>
      </c>
      <c r="T3099" s="17" t="n">
        <v>0</v>
      </c>
    </row>
    <row r="3100" customFormat="false" ht="15" hidden="false" customHeight="true" outlineLevel="0" collapsed="false">
      <c r="A3100" s="17" t="s">
        <v>2214</v>
      </c>
      <c r="B3100" s="17" t="s">
        <v>142</v>
      </c>
      <c r="C3100" s="17" t="s">
        <v>217</v>
      </c>
      <c r="D3100" s="17" t="s">
        <v>235</v>
      </c>
      <c r="E3100" s="17" t="s">
        <v>139</v>
      </c>
      <c r="F3100" s="17" t="s">
        <v>7</v>
      </c>
      <c r="G3100" s="17" t="n">
        <v>1</v>
      </c>
      <c r="H3100" s="17" t="n">
        <v>1</v>
      </c>
      <c r="I3100" s="17" t="n">
        <v>1</v>
      </c>
      <c r="J3100" s="17" t="n">
        <v>1</v>
      </c>
      <c r="K3100" s="17" t="n">
        <v>2</v>
      </c>
      <c r="L3100" s="17" t="n">
        <v>4</v>
      </c>
      <c r="M3100" s="17" t="n">
        <v>11</v>
      </c>
      <c r="N3100" s="17" t="n">
        <v>35</v>
      </c>
      <c r="O3100" s="17" t="n">
        <v>4</v>
      </c>
      <c r="P3100" s="17" t="n">
        <v>0</v>
      </c>
      <c r="Q3100" s="17" t="n">
        <v>0</v>
      </c>
      <c r="R3100" s="17" t="n">
        <v>0</v>
      </c>
      <c r="S3100" s="17" t="n">
        <v>0</v>
      </c>
      <c r="T3100" s="17" t="n">
        <v>0</v>
      </c>
    </row>
    <row r="3101" customFormat="false" ht="15" hidden="false" customHeight="true" outlineLevel="0" collapsed="false">
      <c r="A3101" s="17" t="s">
        <v>2214</v>
      </c>
      <c r="B3101" s="17" t="s">
        <v>142</v>
      </c>
      <c r="C3101" s="17" t="s">
        <v>217</v>
      </c>
      <c r="D3101" s="17" t="s">
        <v>235</v>
      </c>
      <c r="E3101" s="17" t="s">
        <v>139</v>
      </c>
      <c r="F3101" s="17" t="s">
        <v>140</v>
      </c>
      <c r="G3101" s="17" t="n">
        <v>0</v>
      </c>
      <c r="H3101" s="17" t="n">
        <v>1</v>
      </c>
      <c r="I3101" s="17" t="n">
        <v>1</v>
      </c>
      <c r="J3101" s="17" t="n">
        <v>1</v>
      </c>
      <c r="K3101" s="17" t="n">
        <v>1</v>
      </c>
      <c r="L3101" s="17" t="n">
        <v>0</v>
      </c>
      <c r="M3101" s="17" t="n">
        <v>8</v>
      </c>
      <c r="N3101" s="17" t="n">
        <v>13</v>
      </c>
      <c r="O3101" s="17" t="n">
        <v>4</v>
      </c>
      <c r="P3101" s="17" t="n">
        <v>0</v>
      </c>
      <c r="Q3101" s="17" t="n">
        <v>0</v>
      </c>
      <c r="R3101" s="17" t="n">
        <v>0</v>
      </c>
      <c r="S3101" s="17" t="n">
        <v>0</v>
      </c>
      <c r="T3101" s="17" t="n">
        <v>0</v>
      </c>
    </row>
    <row r="3102" customFormat="false" ht="15" hidden="false" customHeight="true" outlineLevel="0" collapsed="false">
      <c r="A3102" s="17" t="s">
        <v>2214</v>
      </c>
      <c r="B3102" s="17" t="s">
        <v>142</v>
      </c>
      <c r="C3102" s="17" t="s">
        <v>217</v>
      </c>
      <c r="D3102" s="17" t="s">
        <v>235</v>
      </c>
      <c r="E3102" s="17" t="s">
        <v>139</v>
      </c>
      <c r="F3102" s="17" t="s">
        <v>150</v>
      </c>
      <c r="G3102" s="17" t="n">
        <v>1</v>
      </c>
      <c r="H3102" s="17" t="n">
        <v>1</v>
      </c>
      <c r="I3102" s="17" t="n">
        <v>1</v>
      </c>
      <c r="J3102" s="17" t="n">
        <v>0</v>
      </c>
      <c r="K3102" s="17" t="n">
        <v>2</v>
      </c>
      <c r="L3102" s="17" t="n">
        <v>4</v>
      </c>
      <c r="M3102" s="17" t="n">
        <v>3</v>
      </c>
      <c r="N3102" s="17" t="n">
        <v>18</v>
      </c>
      <c r="O3102" s="17" t="n">
        <v>0</v>
      </c>
      <c r="P3102" s="17" t="n">
        <v>0</v>
      </c>
      <c r="Q3102" s="17" t="n">
        <v>0</v>
      </c>
      <c r="R3102" s="17" t="n">
        <v>0</v>
      </c>
      <c r="S3102" s="17" t="n">
        <v>0</v>
      </c>
      <c r="T3102" s="17" t="n">
        <v>0</v>
      </c>
    </row>
    <row r="3103" customFormat="false" ht="15" hidden="false" customHeight="true" outlineLevel="0" collapsed="false">
      <c r="A3103" s="17" t="s">
        <v>2214</v>
      </c>
      <c r="B3103" s="17" t="s">
        <v>142</v>
      </c>
      <c r="C3103" s="17" t="s">
        <v>217</v>
      </c>
      <c r="D3103" s="17" t="s">
        <v>235</v>
      </c>
      <c r="E3103" s="17" t="s">
        <v>139</v>
      </c>
      <c r="F3103" s="17" t="s">
        <v>158</v>
      </c>
      <c r="G3103" s="17" t="n">
        <v>0</v>
      </c>
      <c r="H3103" s="17" t="n">
        <v>0</v>
      </c>
      <c r="I3103" s="17" t="n">
        <v>1</v>
      </c>
      <c r="J3103" s="17" t="n">
        <v>0</v>
      </c>
      <c r="K3103" s="17" t="n">
        <v>1</v>
      </c>
      <c r="L3103" s="17" t="n">
        <v>0</v>
      </c>
      <c r="M3103" s="17" t="n">
        <v>0</v>
      </c>
      <c r="N3103" s="17" t="n">
        <v>4</v>
      </c>
      <c r="O3103" s="17" t="n">
        <v>0</v>
      </c>
      <c r="P3103" s="17" t="n">
        <v>0</v>
      </c>
      <c r="Q3103" s="17" t="n">
        <v>0</v>
      </c>
      <c r="R3103" s="17" t="n">
        <v>0</v>
      </c>
      <c r="S3103" s="17" t="n">
        <v>0</v>
      </c>
      <c r="T3103" s="17" t="n">
        <v>0</v>
      </c>
    </row>
    <row r="3104" customFormat="false" ht="15" hidden="false" customHeight="true" outlineLevel="0" collapsed="false">
      <c r="A3104" s="17" t="s">
        <v>2214</v>
      </c>
      <c r="B3104" s="17" t="s">
        <v>142</v>
      </c>
      <c r="C3104" s="17" t="s">
        <v>217</v>
      </c>
      <c r="D3104" s="17" t="s">
        <v>218</v>
      </c>
      <c r="E3104" s="17" t="s">
        <v>243</v>
      </c>
      <c r="F3104" s="17" t="s">
        <v>7</v>
      </c>
      <c r="G3104" s="17" t="n">
        <v>2</v>
      </c>
      <c r="H3104" s="17" t="n">
        <v>2</v>
      </c>
      <c r="I3104" s="17" t="n">
        <v>2</v>
      </c>
      <c r="J3104" s="17" t="n">
        <v>2</v>
      </c>
      <c r="K3104" s="17" t="n">
        <v>2</v>
      </c>
      <c r="L3104" s="17" t="n">
        <v>244</v>
      </c>
      <c r="M3104" s="17" t="n">
        <v>216</v>
      </c>
      <c r="N3104" s="17" t="n">
        <v>388</v>
      </c>
      <c r="O3104" s="17" t="n">
        <v>88</v>
      </c>
      <c r="P3104" s="17" t="n">
        <v>0</v>
      </c>
      <c r="Q3104" s="17" t="n">
        <v>0</v>
      </c>
      <c r="R3104" s="17" t="n">
        <v>0</v>
      </c>
      <c r="S3104" s="17" t="n">
        <v>0</v>
      </c>
      <c r="T3104" s="17" t="n">
        <v>0</v>
      </c>
    </row>
    <row r="3105" customFormat="false" ht="15" hidden="false" customHeight="true" outlineLevel="0" collapsed="false">
      <c r="A3105" s="17" t="s">
        <v>2214</v>
      </c>
      <c r="B3105" s="17" t="s">
        <v>142</v>
      </c>
      <c r="C3105" s="17" t="s">
        <v>217</v>
      </c>
      <c r="D3105" s="17" t="s">
        <v>218</v>
      </c>
      <c r="E3105" s="17" t="s">
        <v>243</v>
      </c>
      <c r="F3105" s="17" t="s">
        <v>140</v>
      </c>
      <c r="G3105" s="17" t="n">
        <v>1</v>
      </c>
      <c r="H3105" s="17" t="n">
        <v>2</v>
      </c>
      <c r="I3105" s="17" t="n">
        <v>2</v>
      </c>
      <c r="J3105" s="17" t="n">
        <v>2</v>
      </c>
      <c r="K3105" s="17" t="n">
        <v>2</v>
      </c>
      <c r="L3105" s="17" t="n">
        <v>32</v>
      </c>
      <c r="M3105" s="17" t="n">
        <v>78</v>
      </c>
      <c r="N3105" s="17" t="n">
        <v>79</v>
      </c>
      <c r="O3105" s="17" t="n">
        <v>49</v>
      </c>
      <c r="P3105" s="17" t="n">
        <v>0</v>
      </c>
      <c r="Q3105" s="17" t="n">
        <v>0</v>
      </c>
      <c r="R3105" s="17" t="n">
        <v>0</v>
      </c>
      <c r="S3105" s="17" t="n">
        <v>0</v>
      </c>
      <c r="T3105" s="17" t="n">
        <v>0</v>
      </c>
    </row>
    <row r="3106" customFormat="false" ht="15" hidden="false" customHeight="true" outlineLevel="0" collapsed="false">
      <c r="A3106" s="17" t="s">
        <v>2214</v>
      </c>
      <c r="B3106" s="17" t="s">
        <v>142</v>
      </c>
      <c r="C3106" s="17" t="s">
        <v>217</v>
      </c>
      <c r="D3106" s="17" t="s">
        <v>218</v>
      </c>
      <c r="E3106" s="17" t="s">
        <v>243</v>
      </c>
      <c r="F3106" s="17" t="s">
        <v>144</v>
      </c>
      <c r="G3106" s="17" t="n">
        <v>1</v>
      </c>
      <c r="H3106" s="17" t="n">
        <v>0</v>
      </c>
      <c r="I3106" s="17" t="n">
        <v>0</v>
      </c>
      <c r="J3106" s="17" t="n">
        <v>1</v>
      </c>
      <c r="K3106" s="17" t="n">
        <v>2</v>
      </c>
      <c r="L3106" s="17" t="n">
        <v>2</v>
      </c>
      <c r="M3106" s="17" t="n">
        <v>0</v>
      </c>
      <c r="N3106" s="17" t="n">
        <v>0</v>
      </c>
      <c r="O3106" s="17" t="n">
        <v>4</v>
      </c>
      <c r="P3106" s="17" t="n">
        <v>0</v>
      </c>
      <c r="Q3106" s="17" t="n">
        <v>0</v>
      </c>
      <c r="R3106" s="17" t="n">
        <v>0</v>
      </c>
      <c r="S3106" s="17" t="n">
        <v>0</v>
      </c>
      <c r="T3106" s="17" t="n">
        <v>0</v>
      </c>
    </row>
    <row r="3107" customFormat="false" ht="15" hidden="false" customHeight="true" outlineLevel="0" collapsed="false">
      <c r="A3107" s="17" t="s">
        <v>2214</v>
      </c>
      <c r="B3107" s="17" t="s">
        <v>142</v>
      </c>
      <c r="C3107" s="17" t="s">
        <v>217</v>
      </c>
      <c r="D3107" s="17" t="s">
        <v>218</v>
      </c>
      <c r="E3107" s="17" t="s">
        <v>243</v>
      </c>
      <c r="F3107" s="17" t="s">
        <v>150</v>
      </c>
      <c r="G3107" s="17" t="n">
        <v>2</v>
      </c>
      <c r="H3107" s="17" t="n">
        <v>2</v>
      </c>
      <c r="I3107" s="17" t="n">
        <v>2</v>
      </c>
      <c r="J3107" s="17" t="n">
        <v>1</v>
      </c>
      <c r="K3107" s="17" t="n">
        <v>2</v>
      </c>
      <c r="L3107" s="17" t="n">
        <v>207</v>
      </c>
      <c r="M3107" s="17" t="n">
        <v>86</v>
      </c>
      <c r="N3107" s="17" t="n">
        <v>269</v>
      </c>
      <c r="O3107" s="17" t="n">
        <v>30</v>
      </c>
      <c r="P3107" s="17" t="n">
        <v>0</v>
      </c>
      <c r="Q3107" s="17" t="n">
        <v>0</v>
      </c>
      <c r="R3107" s="17" t="n">
        <v>0</v>
      </c>
      <c r="S3107" s="17" t="n">
        <v>0</v>
      </c>
      <c r="T3107" s="17" t="n">
        <v>0</v>
      </c>
    </row>
    <row r="3108" customFormat="false" ht="15" hidden="false" customHeight="true" outlineLevel="0" collapsed="false">
      <c r="A3108" s="17" t="s">
        <v>2214</v>
      </c>
      <c r="B3108" s="17" t="s">
        <v>142</v>
      </c>
      <c r="C3108" s="17" t="s">
        <v>217</v>
      </c>
      <c r="D3108" s="17" t="s">
        <v>218</v>
      </c>
      <c r="E3108" s="17" t="s">
        <v>243</v>
      </c>
      <c r="F3108" s="17" t="s">
        <v>166</v>
      </c>
      <c r="G3108" s="17" t="n">
        <v>0</v>
      </c>
      <c r="H3108" s="17" t="n">
        <v>0</v>
      </c>
      <c r="I3108" s="17" t="n">
        <v>1</v>
      </c>
      <c r="J3108" s="17" t="n">
        <v>0</v>
      </c>
      <c r="K3108" s="17" t="n">
        <v>1</v>
      </c>
      <c r="L3108" s="17" t="n">
        <v>0</v>
      </c>
      <c r="M3108" s="17" t="n">
        <v>0</v>
      </c>
      <c r="N3108" s="17" t="n">
        <v>10</v>
      </c>
      <c r="O3108" s="17" t="n">
        <v>0</v>
      </c>
      <c r="P3108" s="17" t="n">
        <v>0</v>
      </c>
      <c r="Q3108" s="17" t="n">
        <v>0</v>
      </c>
      <c r="R3108" s="17" t="n">
        <v>0</v>
      </c>
      <c r="S3108" s="17" t="n">
        <v>0</v>
      </c>
      <c r="T3108" s="17" t="n">
        <v>0</v>
      </c>
    </row>
    <row r="3109" customFormat="false" ht="15" hidden="false" customHeight="true" outlineLevel="0" collapsed="false">
      <c r="A3109" s="17" t="s">
        <v>2214</v>
      </c>
      <c r="B3109" s="17" t="s">
        <v>142</v>
      </c>
      <c r="C3109" s="17" t="s">
        <v>217</v>
      </c>
      <c r="D3109" s="17" t="s">
        <v>218</v>
      </c>
      <c r="E3109" s="17" t="s">
        <v>243</v>
      </c>
      <c r="F3109" s="17" t="s">
        <v>158</v>
      </c>
      <c r="G3109" s="17" t="n">
        <v>2</v>
      </c>
      <c r="H3109" s="17" t="n">
        <v>2</v>
      </c>
      <c r="I3109" s="17" t="n">
        <v>2</v>
      </c>
      <c r="J3109" s="17" t="n">
        <v>1</v>
      </c>
      <c r="K3109" s="17" t="n">
        <v>2</v>
      </c>
      <c r="L3109" s="17" t="n">
        <v>3</v>
      </c>
      <c r="M3109" s="17" t="n">
        <v>52</v>
      </c>
      <c r="N3109" s="17" t="n">
        <v>30</v>
      </c>
      <c r="O3109" s="17" t="n">
        <v>5</v>
      </c>
      <c r="P3109" s="17" t="n">
        <v>0</v>
      </c>
      <c r="Q3109" s="17" t="n">
        <v>0</v>
      </c>
      <c r="R3109" s="17" t="n">
        <v>0</v>
      </c>
      <c r="S3109" s="17" t="n">
        <v>0</v>
      </c>
      <c r="T3109" s="17" t="n">
        <v>0</v>
      </c>
    </row>
    <row r="3110" customFormat="false" ht="15" hidden="false" customHeight="true" outlineLevel="0" collapsed="false">
      <c r="A3110" s="17" t="s">
        <v>2214</v>
      </c>
      <c r="B3110" s="17" t="s">
        <v>142</v>
      </c>
      <c r="C3110" s="17" t="s">
        <v>217</v>
      </c>
      <c r="D3110" s="17" t="s">
        <v>218</v>
      </c>
      <c r="E3110" s="17" t="s">
        <v>139</v>
      </c>
      <c r="F3110" s="17" t="s">
        <v>7</v>
      </c>
      <c r="G3110" s="17" t="n">
        <v>0</v>
      </c>
      <c r="H3110" s="17" t="n">
        <v>1</v>
      </c>
      <c r="I3110" s="17" t="n">
        <v>0</v>
      </c>
      <c r="J3110" s="17" t="n">
        <v>0</v>
      </c>
      <c r="K3110" s="17" t="n">
        <v>1</v>
      </c>
      <c r="L3110" s="17" t="n">
        <v>0</v>
      </c>
      <c r="M3110" s="17" t="n">
        <v>17</v>
      </c>
      <c r="N3110" s="17" t="n">
        <v>0</v>
      </c>
      <c r="O3110" s="17" t="n">
        <v>0</v>
      </c>
      <c r="P3110" s="17" t="n">
        <v>0</v>
      </c>
      <c r="Q3110" s="17" t="n">
        <v>0</v>
      </c>
      <c r="R3110" s="17" t="n">
        <v>0</v>
      </c>
      <c r="S3110" s="17" t="n">
        <v>0</v>
      </c>
      <c r="T3110" s="17" t="n">
        <v>0</v>
      </c>
    </row>
    <row r="3111" customFormat="false" ht="15" hidden="false" customHeight="true" outlineLevel="0" collapsed="false">
      <c r="A3111" s="17" t="s">
        <v>2214</v>
      </c>
      <c r="B3111" s="17" t="s">
        <v>142</v>
      </c>
      <c r="C3111" s="17" t="s">
        <v>217</v>
      </c>
      <c r="D3111" s="17" t="s">
        <v>218</v>
      </c>
      <c r="E3111" s="17" t="s">
        <v>139</v>
      </c>
      <c r="F3111" s="17" t="s">
        <v>150</v>
      </c>
      <c r="G3111" s="17" t="n">
        <v>0</v>
      </c>
      <c r="H3111" s="17" t="n">
        <v>1</v>
      </c>
      <c r="I3111" s="17" t="n">
        <v>0</v>
      </c>
      <c r="J3111" s="17" t="n">
        <v>0</v>
      </c>
      <c r="K3111" s="17" t="n">
        <v>1</v>
      </c>
      <c r="L3111" s="17" t="n">
        <v>0</v>
      </c>
      <c r="M3111" s="17" t="n">
        <v>11</v>
      </c>
      <c r="N3111" s="17" t="n">
        <v>0</v>
      </c>
      <c r="O3111" s="17" t="n">
        <v>0</v>
      </c>
      <c r="P3111" s="17" t="n">
        <v>0</v>
      </c>
      <c r="Q3111" s="17" t="n">
        <v>0</v>
      </c>
      <c r="R3111" s="17" t="n">
        <v>0</v>
      </c>
      <c r="S3111" s="17" t="n">
        <v>0</v>
      </c>
      <c r="T3111" s="17" t="n">
        <v>0</v>
      </c>
    </row>
    <row r="3112" customFormat="false" ht="15" hidden="false" customHeight="true" outlineLevel="0" collapsed="false">
      <c r="A3112" s="17" t="s">
        <v>2214</v>
      </c>
      <c r="B3112" s="17" t="s">
        <v>142</v>
      </c>
      <c r="C3112" s="17" t="s">
        <v>217</v>
      </c>
      <c r="D3112" s="17" t="s">
        <v>218</v>
      </c>
      <c r="E3112" s="17" t="s">
        <v>139</v>
      </c>
      <c r="F3112" s="17" t="s">
        <v>158</v>
      </c>
      <c r="G3112" s="17" t="n">
        <v>0</v>
      </c>
      <c r="H3112" s="17" t="n">
        <v>1</v>
      </c>
      <c r="I3112" s="17" t="n">
        <v>0</v>
      </c>
      <c r="J3112" s="17" t="n">
        <v>0</v>
      </c>
      <c r="K3112" s="17" t="n">
        <v>1</v>
      </c>
      <c r="L3112" s="17" t="n">
        <v>0</v>
      </c>
      <c r="M3112" s="17" t="n">
        <v>6</v>
      </c>
      <c r="N3112" s="17" t="n">
        <v>0</v>
      </c>
      <c r="O3112" s="17" t="n">
        <v>0</v>
      </c>
      <c r="P3112" s="17" t="n">
        <v>0</v>
      </c>
      <c r="Q3112" s="17" t="n">
        <v>0</v>
      </c>
      <c r="R3112" s="17" t="n">
        <v>0</v>
      </c>
      <c r="S3112" s="17" t="n">
        <v>0</v>
      </c>
      <c r="T3112" s="17" t="n">
        <v>0</v>
      </c>
    </row>
    <row r="3113" customFormat="false" ht="15" hidden="false" customHeight="true" outlineLevel="0" collapsed="false">
      <c r="A3113" s="17" t="s">
        <v>2186</v>
      </c>
      <c r="B3113" s="17" t="s">
        <v>142</v>
      </c>
      <c r="C3113" s="17" t="s">
        <v>148</v>
      </c>
      <c r="D3113" s="17" t="s">
        <v>14443</v>
      </c>
      <c r="E3113" s="17" t="s">
        <v>139</v>
      </c>
      <c r="F3113" s="17" t="s">
        <v>7</v>
      </c>
      <c r="G3113" s="17" t="n">
        <v>0</v>
      </c>
      <c r="H3113" s="17" t="n">
        <v>1</v>
      </c>
      <c r="I3113" s="17" t="n">
        <v>0</v>
      </c>
      <c r="J3113" s="17" t="n">
        <v>0</v>
      </c>
      <c r="K3113" s="17" t="n">
        <v>1</v>
      </c>
      <c r="L3113" s="17" t="n">
        <v>0</v>
      </c>
      <c r="M3113" s="17" t="n">
        <v>21</v>
      </c>
      <c r="N3113" s="17" t="n">
        <v>0</v>
      </c>
      <c r="O3113" s="17" t="n">
        <v>0</v>
      </c>
      <c r="P3113" s="17" t="n">
        <v>0</v>
      </c>
      <c r="Q3113" s="17" t="n">
        <v>0</v>
      </c>
      <c r="R3113" s="17" t="n">
        <v>0</v>
      </c>
      <c r="S3113" s="17" t="n">
        <v>0</v>
      </c>
      <c r="T3113" s="17" t="n">
        <v>0</v>
      </c>
    </row>
    <row r="3114" customFormat="false" ht="15" hidden="false" customHeight="true" outlineLevel="0" collapsed="false">
      <c r="A3114" s="17" t="s">
        <v>2186</v>
      </c>
      <c r="B3114" s="17" t="s">
        <v>142</v>
      </c>
      <c r="C3114" s="17" t="s">
        <v>148</v>
      </c>
      <c r="D3114" s="17" t="s">
        <v>14443</v>
      </c>
      <c r="E3114" s="17" t="s">
        <v>139</v>
      </c>
      <c r="F3114" s="17" t="s">
        <v>150</v>
      </c>
      <c r="G3114" s="17" t="n">
        <v>0</v>
      </c>
      <c r="H3114" s="17" t="n">
        <v>1</v>
      </c>
      <c r="I3114" s="17" t="n">
        <v>0</v>
      </c>
      <c r="J3114" s="17" t="n">
        <v>0</v>
      </c>
      <c r="K3114" s="17" t="n">
        <v>1</v>
      </c>
      <c r="L3114" s="17" t="n">
        <v>0</v>
      </c>
      <c r="M3114" s="17" t="n">
        <v>21</v>
      </c>
      <c r="N3114" s="17" t="n">
        <v>0</v>
      </c>
      <c r="O3114" s="17" t="n">
        <v>0</v>
      </c>
      <c r="P3114" s="17" t="n">
        <v>0</v>
      </c>
      <c r="Q3114" s="17" t="n">
        <v>0</v>
      </c>
      <c r="R3114" s="17" t="n">
        <v>0</v>
      </c>
      <c r="S3114" s="17" t="n">
        <v>0</v>
      </c>
      <c r="T3114" s="17" t="n">
        <v>0</v>
      </c>
    </row>
    <row r="3115" customFormat="false" ht="15" hidden="false" customHeight="true" outlineLevel="0" collapsed="false">
      <c r="A3115" s="17" t="s">
        <v>1100</v>
      </c>
      <c r="B3115" s="17" t="s">
        <v>142</v>
      </c>
      <c r="C3115" s="17" t="s">
        <v>134</v>
      </c>
      <c r="D3115" s="17" t="s">
        <v>135</v>
      </c>
      <c r="E3115" s="17" t="s">
        <v>139</v>
      </c>
      <c r="F3115" s="17" t="s">
        <v>7</v>
      </c>
      <c r="G3115" s="17" t="n">
        <v>1</v>
      </c>
      <c r="H3115" s="17" t="n">
        <v>1</v>
      </c>
      <c r="I3115" s="17" t="n">
        <v>0</v>
      </c>
      <c r="J3115" s="17" t="n">
        <v>0</v>
      </c>
      <c r="K3115" s="17" t="n">
        <v>1</v>
      </c>
      <c r="L3115" s="17" t="n">
        <v>626</v>
      </c>
      <c r="M3115" s="17" t="n">
        <v>520</v>
      </c>
      <c r="N3115" s="17" t="n">
        <v>0</v>
      </c>
      <c r="O3115" s="17" t="n">
        <v>0</v>
      </c>
      <c r="P3115" s="17" t="n">
        <v>0</v>
      </c>
      <c r="Q3115" s="17" t="n">
        <v>0</v>
      </c>
      <c r="R3115" s="17" t="n">
        <v>0</v>
      </c>
      <c r="S3115" s="17" t="n">
        <v>0</v>
      </c>
      <c r="T3115" s="17" t="n">
        <v>0</v>
      </c>
    </row>
    <row r="3116" customFormat="false" ht="15" hidden="false" customHeight="true" outlineLevel="0" collapsed="false">
      <c r="A3116" s="17" t="s">
        <v>1100</v>
      </c>
      <c r="B3116" s="17" t="s">
        <v>142</v>
      </c>
      <c r="C3116" s="17" t="s">
        <v>134</v>
      </c>
      <c r="D3116" s="17" t="s">
        <v>135</v>
      </c>
      <c r="E3116" s="17" t="s">
        <v>139</v>
      </c>
      <c r="F3116" s="17" t="s">
        <v>140</v>
      </c>
      <c r="G3116" s="17" t="n">
        <v>0</v>
      </c>
      <c r="H3116" s="17" t="n">
        <v>1</v>
      </c>
      <c r="I3116" s="17" t="n">
        <v>0</v>
      </c>
      <c r="J3116" s="17" t="n">
        <v>0</v>
      </c>
      <c r="K3116" s="17" t="n">
        <v>1</v>
      </c>
      <c r="L3116" s="17" t="n">
        <v>0</v>
      </c>
      <c r="M3116" s="17" t="n">
        <v>294</v>
      </c>
      <c r="N3116" s="17" t="n">
        <v>0</v>
      </c>
      <c r="O3116" s="17" t="n">
        <v>0</v>
      </c>
      <c r="P3116" s="17" t="n">
        <v>0</v>
      </c>
      <c r="Q3116" s="17" t="n">
        <v>0</v>
      </c>
      <c r="R3116" s="17" t="n">
        <v>0</v>
      </c>
      <c r="S3116" s="17" t="n">
        <v>0</v>
      </c>
      <c r="T3116" s="17" t="n">
        <v>0</v>
      </c>
    </row>
    <row r="3117" customFormat="false" ht="15" hidden="false" customHeight="true" outlineLevel="0" collapsed="false">
      <c r="A3117" s="17" t="s">
        <v>1100</v>
      </c>
      <c r="B3117" s="17" t="s">
        <v>142</v>
      </c>
      <c r="C3117" s="17" t="s">
        <v>134</v>
      </c>
      <c r="D3117" s="17" t="s">
        <v>135</v>
      </c>
      <c r="E3117" s="17" t="s">
        <v>139</v>
      </c>
      <c r="F3117" s="17" t="s">
        <v>144</v>
      </c>
      <c r="G3117" s="17" t="n">
        <v>1</v>
      </c>
      <c r="H3117" s="17" t="n">
        <v>1</v>
      </c>
      <c r="I3117" s="17" t="n">
        <v>0</v>
      </c>
      <c r="J3117" s="17" t="n">
        <v>0</v>
      </c>
      <c r="K3117" s="17" t="n">
        <v>1</v>
      </c>
      <c r="L3117" s="17" t="n">
        <v>182</v>
      </c>
      <c r="M3117" s="17" t="n">
        <v>79</v>
      </c>
      <c r="N3117" s="17" t="n">
        <v>0</v>
      </c>
      <c r="O3117" s="17" t="n">
        <v>0</v>
      </c>
      <c r="P3117" s="17" t="n">
        <v>0</v>
      </c>
      <c r="Q3117" s="17" t="n">
        <v>0</v>
      </c>
      <c r="R3117" s="17" t="n">
        <v>0</v>
      </c>
      <c r="S3117" s="17" t="n">
        <v>0</v>
      </c>
      <c r="T3117" s="17" t="n">
        <v>0</v>
      </c>
    </row>
    <row r="3118" customFormat="false" ht="15" hidden="false" customHeight="true" outlineLevel="0" collapsed="false">
      <c r="A3118" s="17" t="s">
        <v>1100</v>
      </c>
      <c r="B3118" s="17" t="s">
        <v>142</v>
      </c>
      <c r="C3118" s="17" t="s">
        <v>134</v>
      </c>
      <c r="D3118" s="17" t="s">
        <v>135</v>
      </c>
      <c r="E3118" s="17" t="s">
        <v>139</v>
      </c>
      <c r="F3118" s="17" t="s">
        <v>150</v>
      </c>
      <c r="G3118" s="17" t="n">
        <v>1</v>
      </c>
      <c r="H3118" s="17" t="n">
        <v>1</v>
      </c>
      <c r="I3118" s="17" t="n">
        <v>0</v>
      </c>
      <c r="J3118" s="17" t="n">
        <v>0</v>
      </c>
      <c r="K3118" s="17" t="n">
        <v>1</v>
      </c>
      <c r="L3118" s="17" t="n">
        <v>410</v>
      </c>
      <c r="M3118" s="17" t="n">
        <v>133</v>
      </c>
      <c r="N3118" s="17" t="n">
        <v>0</v>
      </c>
      <c r="O3118" s="17" t="n">
        <v>0</v>
      </c>
      <c r="P3118" s="17" t="n">
        <v>0</v>
      </c>
      <c r="Q3118" s="17" t="n">
        <v>0</v>
      </c>
      <c r="R3118" s="17" t="n">
        <v>0</v>
      </c>
      <c r="S3118" s="17" t="n">
        <v>0</v>
      </c>
      <c r="T3118" s="17" t="n">
        <v>0</v>
      </c>
    </row>
    <row r="3119" customFormat="false" ht="15" hidden="false" customHeight="true" outlineLevel="0" collapsed="false">
      <c r="A3119" s="17" t="s">
        <v>1100</v>
      </c>
      <c r="B3119" s="17" t="s">
        <v>142</v>
      </c>
      <c r="C3119" s="17" t="s">
        <v>134</v>
      </c>
      <c r="D3119" s="17" t="s">
        <v>135</v>
      </c>
      <c r="E3119" s="17" t="s">
        <v>139</v>
      </c>
      <c r="F3119" s="17" t="s">
        <v>169</v>
      </c>
      <c r="G3119" s="17" t="n">
        <v>1</v>
      </c>
      <c r="H3119" s="17" t="n">
        <v>1</v>
      </c>
      <c r="I3119" s="17" t="n">
        <v>0</v>
      </c>
      <c r="J3119" s="17" t="n">
        <v>0</v>
      </c>
      <c r="K3119" s="17" t="n">
        <v>1</v>
      </c>
      <c r="L3119" s="17" t="n">
        <v>34</v>
      </c>
      <c r="M3119" s="17" t="n">
        <v>14</v>
      </c>
      <c r="N3119" s="17" t="n">
        <v>0</v>
      </c>
      <c r="O3119" s="17" t="n">
        <v>0</v>
      </c>
      <c r="P3119" s="17" t="n">
        <v>0</v>
      </c>
      <c r="Q3119" s="17" t="n">
        <v>0</v>
      </c>
      <c r="R3119" s="17" t="n">
        <v>0</v>
      </c>
      <c r="S3119" s="17" t="n">
        <v>0</v>
      </c>
      <c r="T3119" s="17" t="n">
        <v>0</v>
      </c>
    </row>
    <row r="3120" customFormat="false" ht="15" hidden="false" customHeight="true" outlineLevel="0" collapsed="false">
      <c r="A3120" s="17" t="s">
        <v>4398</v>
      </c>
      <c r="B3120" s="17" t="s">
        <v>142</v>
      </c>
      <c r="C3120" s="17" t="s">
        <v>148</v>
      </c>
      <c r="D3120" s="17" t="s">
        <v>14443</v>
      </c>
      <c r="E3120" s="17" t="s">
        <v>139</v>
      </c>
      <c r="F3120" s="17" t="s">
        <v>7</v>
      </c>
      <c r="G3120" s="17" t="n">
        <v>1</v>
      </c>
      <c r="H3120" s="17" t="n">
        <v>0</v>
      </c>
      <c r="I3120" s="17" t="n">
        <v>0</v>
      </c>
      <c r="J3120" s="17" t="n">
        <v>0</v>
      </c>
      <c r="K3120" s="17" t="n">
        <v>1</v>
      </c>
      <c r="L3120" s="17" t="n">
        <v>1</v>
      </c>
      <c r="M3120" s="17" t="n">
        <v>0</v>
      </c>
      <c r="N3120" s="17" t="n">
        <v>0</v>
      </c>
      <c r="O3120" s="17" t="n">
        <v>0</v>
      </c>
      <c r="P3120" s="17" t="n">
        <v>0</v>
      </c>
      <c r="Q3120" s="17" t="n">
        <v>0</v>
      </c>
      <c r="R3120" s="17" t="n">
        <v>0</v>
      </c>
      <c r="S3120" s="17" t="n">
        <v>0</v>
      </c>
      <c r="T3120" s="17" t="n">
        <v>0</v>
      </c>
    </row>
    <row r="3121" customFormat="false" ht="15" hidden="false" customHeight="true" outlineLevel="0" collapsed="false">
      <c r="A3121" s="17" t="s">
        <v>4398</v>
      </c>
      <c r="B3121" s="17" t="s">
        <v>142</v>
      </c>
      <c r="C3121" s="17" t="s">
        <v>148</v>
      </c>
      <c r="D3121" s="17" t="s">
        <v>14443</v>
      </c>
      <c r="E3121" s="17" t="s">
        <v>139</v>
      </c>
      <c r="F3121" s="17" t="s">
        <v>158</v>
      </c>
      <c r="G3121" s="17" t="n">
        <v>1</v>
      </c>
      <c r="H3121" s="17" t="n">
        <v>0</v>
      </c>
      <c r="I3121" s="17" t="n">
        <v>0</v>
      </c>
      <c r="J3121" s="17" t="n">
        <v>0</v>
      </c>
      <c r="K3121" s="17" t="n">
        <v>1</v>
      </c>
      <c r="L3121" s="17" t="n">
        <v>1</v>
      </c>
      <c r="M3121" s="17" t="n">
        <v>0</v>
      </c>
      <c r="N3121" s="17" t="n">
        <v>0</v>
      </c>
      <c r="O3121" s="17" t="n">
        <v>0</v>
      </c>
      <c r="P3121" s="17" t="n">
        <v>0</v>
      </c>
      <c r="Q3121" s="17" t="n">
        <v>0</v>
      </c>
      <c r="R3121" s="17" t="n">
        <v>0</v>
      </c>
      <c r="S3121" s="17" t="n">
        <v>0</v>
      </c>
      <c r="T3121" s="17" t="n">
        <v>0</v>
      </c>
    </row>
    <row r="3122" customFormat="false" ht="15" hidden="false" customHeight="true" outlineLevel="0" collapsed="false">
      <c r="A3122" s="17" t="s">
        <v>4398</v>
      </c>
      <c r="B3122" s="17" t="s">
        <v>142</v>
      </c>
      <c r="C3122" s="17" t="s">
        <v>217</v>
      </c>
      <c r="D3122" s="17" t="s">
        <v>235</v>
      </c>
      <c r="E3122" s="17" t="s">
        <v>139</v>
      </c>
      <c r="F3122" s="17" t="s">
        <v>7</v>
      </c>
      <c r="G3122" s="17" t="n">
        <v>1</v>
      </c>
      <c r="H3122" s="17" t="n">
        <v>1</v>
      </c>
      <c r="I3122" s="17" t="n">
        <v>1</v>
      </c>
      <c r="J3122" s="17" t="n">
        <v>1</v>
      </c>
      <c r="K3122" s="17" t="n">
        <v>1</v>
      </c>
      <c r="L3122" s="17" t="n">
        <v>93</v>
      </c>
      <c r="M3122" s="17" t="n">
        <v>39</v>
      </c>
      <c r="N3122" s="17" t="n">
        <v>2</v>
      </c>
      <c r="O3122" s="17" t="n">
        <v>3</v>
      </c>
      <c r="P3122" s="17" t="n">
        <v>0</v>
      </c>
      <c r="Q3122" s="17" t="n">
        <v>0</v>
      </c>
      <c r="R3122" s="17" t="n">
        <v>0</v>
      </c>
      <c r="S3122" s="17" t="n">
        <v>0</v>
      </c>
      <c r="T3122" s="17" t="n">
        <v>0</v>
      </c>
    </row>
    <row r="3123" customFormat="false" ht="15" hidden="false" customHeight="true" outlineLevel="0" collapsed="false">
      <c r="A3123" s="17" t="s">
        <v>4398</v>
      </c>
      <c r="B3123" s="17" t="s">
        <v>142</v>
      </c>
      <c r="C3123" s="17" t="s">
        <v>217</v>
      </c>
      <c r="D3123" s="17" t="s">
        <v>235</v>
      </c>
      <c r="E3123" s="17" t="s">
        <v>139</v>
      </c>
      <c r="F3123" s="17" t="s">
        <v>140</v>
      </c>
      <c r="G3123" s="17" t="n">
        <v>1</v>
      </c>
      <c r="H3123" s="17" t="n">
        <v>1</v>
      </c>
      <c r="I3123" s="17" t="n">
        <v>0</v>
      </c>
      <c r="J3123" s="17" t="n">
        <v>0</v>
      </c>
      <c r="K3123" s="17" t="n">
        <v>1</v>
      </c>
      <c r="L3123" s="17" t="n">
        <v>16</v>
      </c>
      <c r="M3123" s="17" t="n">
        <v>2</v>
      </c>
      <c r="N3123" s="17" t="n">
        <v>0</v>
      </c>
      <c r="O3123" s="17" t="n">
        <v>0</v>
      </c>
      <c r="P3123" s="17" t="n">
        <v>0</v>
      </c>
      <c r="Q3123" s="17" t="n">
        <v>0</v>
      </c>
      <c r="R3123" s="17" t="n">
        <v>0</v>
      </c>
      <c r="S3123" s="17" t="n">
        <v>0</v>
      </c>
      <c r="T3123" s="17" t="n">
        <v>0</v>
      </c>
    </row>
    <row r="3124" customFormat="false" ht="15" hidden="false" customHeight="true" outlineLevel="0" collapsed="false">
      <c r="A3124" s="17" t="s">
        <v>4398</v>
      </c>
      <c r="B3124" s="17" t="s">
        <v>142</v>
      </c>
      <c r="C3124" s="17" t="s">
        <v>217</v>
      </c>
      <c r="D3124" s="17" t="s">
        <v>235</v>
      </c>
      <c r="E3124" s="17" t="s">
        <v>139</v>
      </c>
      <c r="F3124" s="17" t="s">
        <v>144</v>
      </c>
      <c r="G3124" s="17" t="n">
        <v>1</v>
      </c>
      <c r="H3124" s="17" t="n">
        <v>0</v>
      </c>
      <c r="I3124" s="17" t="n">
        <v>1</v>
      </c>
      <c r="J3124" s="17" t="n">
        <v>1</v>
      </c>
      <c r="K3124" s="17" t="n">
        <v>1</v>
      </c>
      <c r="L3124" s="17" t="n">
        <v>7</v>
      </c>
      <c r="M3124" s="17" t="n">
        <v>0</v>
      </c>
      <c r="N3124" s="17" t="n">
        <v>2</v>
      </c>
      <c r="O3124" s="17" t="n">
        <v>3</v>
      </c>
      <c r="P3124" s="17" t="n">
        <v>0</v>
      </c>
      <c r="Q3124" s="17" t="n">
        <v>0</v>
      </c>
      <c r="R3124" s="17" t="n">
        <v>0</v>
      </c>
      <c r="S3124" s="17" t="n">
        <v>0</v>
      </c>
      <c r="T3124" s="17" t="n">
        <v>0</v>
      </c>
    </row>
    <row r="3125" customFormat="false" ht="15" hidden="false" customHeight="true" outlineLevel="0" collapsed="false">
      <c r="A3125" s="17" t="s">
        <v>4398</v>
      </c>
      <c r="B3125" s="17" t="s">
        <v>142</v>
      </c>
      <c r="C3125" s="17" t="s">
        <v>217</v>
      </c>
      <c r="D3125" s="17" t="s">
        <v>235</v>
      </c>
      <c r="E3125" s="17" t="s">
        <v>139</v>
      </c>
      <c r="F3125" s="17" t="s">
        <v>150</v>
      </c>
      <c r="G3125" s="17" t="n">
        <v>1</v>
      </c>
      <c r="H3125" s="17" t="n">
        <v>1</v>
      </c>
      <c r="I3125" s="17" t="n">
        <v>0</v>
      </c>
      <c r="J3125" s="17" t="n">
        <v>0</v>
      </c>
      <c r="K3125" s="17" t="n">
        <v>1</v>
      </c>
      <c r="L3125" s="17" t="n">
        <v>54</v>
      </c>
      <c r="M3125" s="17" t="n">
        <v>15</v>
      </c>
      <c r="N3125" s="17" t="n">
        <v>0</v>
      </c>
      <c r="O3125" s="17" t="n">
        <v>0</v>
      </c>
      <c r="P3125" s="17" t="n">
        <v>0</v>
      </c>
      <c r="Q3125" s="17" t="n">
        <v>0</v>
      </c>
      <c r="R3125" s="17" t="n">
        <v>0</v>
      </c>
      <c r="S3125" s="17" t="n">
        <v>0</v>
      </c>
      <c r="T3125" s="17" t="n">
        <v>0</v>
      </c>
    </row>
    <row r="3126" customFormat="false" ht="15" hidden="false" customHeight="true" outlineLevel="0" collapsed="false">
      <c r="A3126" s="17" t="s">
        <v>4398</v>
      </c>
      <c r="B3126" s="17" t="s">
        <v>142</v>
      </c>
      <c r="C3126" s="17" t="s">
        <v>217</v>
      </c>
      <c r="D3126" s="17" t="s">
        <v>235</v>
      </c>
      <c r="E3126" s="17" t="s">
        <v>139</v>
      </c>
      <c r="F3126" s="17" t="s">
        <v>158</v>
      </c>
      <c r="G3126" s="17" t="n">
        <v>1</v>
      </c>
      <c r="H3126" s="17" t="n">
        <v>1</v>
      </c>
      <c r="I3126" s="17" t="n">
        <v>0</v>
      </c>
      <c r="J3126" s="17" t="n">
        <v>0</v>
      </c>
      <c r="K3126" s="17" t="n">
        <v>1</v>
      </c>
      <c r="L3126" s="17" t="n">
        <v>16</v>
      </c>
      <c r="M3126" s="17" t="n">
        <v>22</v>
      </c>
      <c r="N3126" s="17" t="n">
        <v>0</v>
      </c>
      <c r="O3126" s="17" t="n">
        <v>0</v>
      </c>
      <c r="P3126" s="17" t="n">
        <v>0</v>
      </c>
      <c r="Q3126" s="17" t="n">
        <v>0</v>
      </c>
      <c r="R3126" s="17" t="n">
        <v>0</v>
      </c>
      <c r="S3126" s="17" t="n">
        <v>0</v>
      </c>
      <c r="T3126" s="17" t="n">
        <v>0</v>
      </c>
    </row>
    <row r="3127" customFormat="false" ht="15" hidden="false" customHeight="true" outlineLevel="0" collapsed="false">
      <c r="A3127" s="17" t="s">
        <v>4398</v>
      </c>
      <c r="B3127" s="17" t="s">
        <v>142</v>
      </c>
      <c r="C3127" s="17" t="s">
        <v>217</v>
      </c>
      <c r="D3127" s="17" t="s">
        <v>218</v>
      </c>
      <c r="E3127" s="17" t="s">
        <v>139</v>
      </c>
      <c r="F3127" s="17" t="s">
        <v>7</v>
      </c>
      <c r="G3127" s="17" t="n">
        <v>1</v>
      </c>
      <c r="H3127" s="17" t="n">
        <v>1</v>
      </c>
      <c r="I3127" s="17" t="n">
        <v>1</v>
      </c>
      <c r="J3127" s="17" t="n">
        <v>0</v>
      </c>
      <c r="K3127" s="17" t="n">
        <v>1</v>
      </c>
      <c r="L3127" s="17" t="n">
        <v>255</v>
      </c>
      <c r="M3127" s="17" t="n">
        <v>100</v>
      </c>
      <c r="N3127" s="17" t="n">
        <v>35</v>
      </c>
      <c r="O3127" s="17" t="n">
        <v>0</v>
      </c>
      <c r="P3127" s="17" t="n">
        <v>0</v>
      </c>
      <c r="Q3127" s="17" t="n">
        <v>0</v>
      </c>
      <c r="R3127" s="17" t="n">
        <v>0</v>
      </c>
      <c r="S3127" s="17" t="n">
        <v>0</v>
      </c>
      <c r="T3127" s="17" t="n">
        <v>0</v>
      </c>
    </row>
    <row r="3128" customFormat="false" ht="15" hidden="false" customHeight="true" outlineLevel="0" collapsed="false">
      <c r="A3128" s="17" t="s">
        <v>4398</v>
      </c>
      <c r="B3128" s="17" t="s">
        <v>142</v>
      </c>
      <c r="C3128" s="17" t="s">
        <v>217</v>
      </c>
      <c r="D3128" s="17" t="s">
        <v>218</v>
      </c>
      <c r="E3128" s="17" t="s">
        <v>139</v>
      </c>
      <c r="F3128" s="17" t="s">
        <v>140</v>
      </c>
      <c r="G3128" s="17" t="n">
        <v>0</v>
      </c>
      <c r="H3128" s="17" t="n">
        <v>0</v>
      </c>
      <c r="I3128" s="17" t="n">
        <v>1</v>
      </c>
      <c r="J3128" s="17" t="n">
        <v>0</v>
      </c>
      <c r="K3128" s="17" t="n">
        <v>1</v>
      </c>
      <c r="L3128" s="17" t="n">
        <v>0</v>
      </c>
      <c r="M3128" s="17" t="n">
        <v>0</v>
      </c>
      <c r="N3128" s="17" t="n">
        <v>5</v>
      </c>
      <c r="O3128" s="17" t="n">
        <v>0</v>
      </c>
      <c r="P3128" s="17" t="n">
        <v>0</v>
      </c>
      <c r="Q3128" s="17" t="n">
        <v>0</v>
      </c>
      <c r="R3128" s="17" t="n">
        <v>0</v>
      </c>
      <c r="S3128" s="17" t="n">
        <v>0</v>
      </c>
      <c r="T3128" s="17" t="n">
        <v>0</v>
      </c>
    </row>
    <row r="3129" customFormat="false" ht="15" hidden="false" customHeight="true" outlineLevel="0" collapsed="false">
      <c r="A3129" s="17" t="s">
        <v>4398</v>
      </c>
      <c r="B3129" s="17" t="s">
        <v>142</v>
      </c>
      <c r="C3129" s="17" t="s">
        <v>217</v>
      </c>
      <c r="D3129" s="17" t="s">
        <v>218</v>
      </c>
      <c r="E3129" s="17" t="s">
        <v>139</v>
      </c>
      <c r="F3129" s="17" t="s">
        <v>150</v>
      </c>
      <c r="G3129" s="17" t="n">
        <v>1</v>
      </c>
      <c r="H3129" s="17" t="n">
        <v>1</v>
      </c>
      <c r="I3129" s="17" t="n">
        <v>1</v>
      </c>
      <c r="J3129" s="17" t="n">
        <v>0</v>
      </c>
      <c r="K3129" s="17" t="n">
        <v>1</v>
      </c>
      <c r="L3129" s="17" t="n">
        <v>182</v>
      </c>
      <c r="M3129" s="17" t="n">
        <v>84</v>
      </c>
      <c r="N3129" s="17" t="n">
        <v>15</v>
      </c>
      <c r="O3129" s="17" t="n">
        <v>0</v>
      </c>
      <c r="P3129" s="17" t="n">
        <v>0</v>
      </c>
      <c r="Q3129" s="17" t="n">
        <v>0</v>
      </c>
      <c r="R3129" s="17" t="n">
        <v>0</v>
      </c>
      <c r="S3129" s="17" t="n">
        <v>0</v>
      </c>
      <c r="T3129" s="17" t="n">
        <v>0</v>
      </c>
    </row>
    <row r="3130" customFormat="false" ht="15" hidden="false" customHeight="true" outlineLevel="0" collapsed="false">
      <c r="A3130" s="17" t="s">
        <v>4398</v>
      </c>
      <c r="B3130" s="17" t="s">
        <v>142</v>
      </c>
      <c r="C3130" s="17" t="s">
        <v>217</v>
      </c>
      <c r="D3130" s="17" t="s">
        <v>218</v>
      </c>
      <c r="E3130" s="17" t="s">
        <v>139</v>
      </c>
      <c r="F3130" s="17" t="s">
        <v>158</v>
      </c>
      <c r="G3130" s="17" t="n">
        <v>1</v>
      </c>
      <c r="H3130" s="17" t="n">
        <v>1</v>
      </c>
      <c r="I3130" s="17" t="n">
        <v>1</v>
      </c>
      <c r="J3130" s="17" t="n">
        <v>0</v>
      </c>
      <c r="K3130" s="17" t="n">
        <v>1</v>
      </c>
      <c r="L3130" s="17" t="n">
        <v>73</v>
      </c>
      <c r="M3130" s="17" t="n">
        <v>16</v>
      </c>
      <c r="N3130" s="17" t="n">
        <v>15</v>
      </c>
      <c r="O3130" s="17" t="n">
        <v>0</v>
      </c>
      <c r="P3130" s="17" t="n">
        <v>0</v>
      </c>
      <c r="Q3130" s="17" t="n">
        <v>0</v>
      </c>
      <c r="R3130" s="17" t="n">
        <v>0</v>
      </c>
      <c r="S3130" s="17" t="n">
        <v>0</v>
      </c>
      <c r="T3130" s="17" t="n">
        <v>0</v>
      </c>
    </row>
    <row r="3131" customFormat="false" ht="15" hidden="false" customHeight="true" outlineLevel="0" collapsed="false">
      <c r="A3131" s="17" t="s">
        <v>11566</v>
      </c>
      <c r="B3131" s="17" t="s">
        <v>142</v>
      </c>
      <c r="C3131" s="17" t="s">
        <v>148</v>
      </c>
      <c r="D3131" s="17" t="s">
        <v>14443</v>
      </c>
      <c r="E3131" s="17" t="s">
        <v>139</v>
      </c>
      <c r="F3131" s="17" t="s">
        <v>7</v>
      </c>
      <c r="G3131" s="17" t="n">
        <v>0</v>
      </c>
      <c r="H3131" s="17" t="n">
        <v>0</v>
      </c>
      <c r="I3131" s="17" t="n">
        <v>1</v>
      </c>
      <c r="J3131" s="17" t="n">
        <v>1</v>
      </c>
      <c r="K3131" s="17" t="n">
        <v>1</v>
      </c>
      <c r="L3131" s="17" t="n">
        <v>0</v>
      </c>
      <c r="M3131" s="17" t="n">
        <v>0</v>
      </c>
      <c r="N3131" s="17" t="n">
        <v>15</v>
      </c>
      <c r="O3131" s="17" t="n">
        <v>62</v>
      </c>
      <c r="P3131" s="17" t="n">
        <v>0</v>
      </c>
      <c r="Q3131" s="17" t="n">
        <v>0</v>
      </c>
      <c r="R3131" s="17" t="n">
        <v>0</v>
      </c>
      <c r="S3131" s="17" t="n">
        <v>0</v>
      </c>
      <c r="T3131" s="17" t="n">
        <v>0</v>
      </c>
    </row>
    <row r="3132" customFormat="false" ht="15" hidden="false" customHeight="true" outlineLevel="0" collapsed="false">
      <c r="A3132" s="17" t="s">
        <v>11566</v>
      </c>
      <c r="B3132" s="17" t="s">
        <v>142</v>
      </c>
      <c r="C3132" s="17" t="s">
        <v>148</v>
      </c>
      <c r="D3132" s="17" t="s">
        <v>14443</v>
      </c>
      <c r="E3132" s="17" t="s">
        <v>139</v>
      </c>
      <c r="F3132" s="17" t="s">
        <v>140</v>
      </c>
      <c r="G3132" s="17" t="n">
        <v>0</v>
      </c>
      <c r="H3132" s="17" t="n">
        <v>0</v>
      </c>
      <c r="I3132" s="17" t="n">
        <v>1</v>
      </c>
      <c r="J3132" s="17" t="n">
        <v>1</v>
      </c>
      <c r="K3132" s="17" t="n">
        <v>1</v>
      </c>
      <c r="L3132" s="17" t="n">
        <v>0</v>
      </c>
      <c r="M3132" s="17" t="n">
        <v>0</v>
      </c>
      <c r="N3132" s="17" t="n">
        <v>15</v>
      </c>
      <c r="O3132" s="17" t="n">
        <v>37</v>
      </c>
      <c r="P3132" s="17" t="n">
        <v>0</v>
      </c>
      <c r="Q3132" s="17" t="n">
        <v>0</v>
      </c>
      <c r="R3132" s="17" t="n">
        <v>0</v>
      </c>
      <c r="S3132" s="17" t="n">
        <v>0</v>
      </c>
      <c r="T3132" s="17" t="n">
        <v>0</v>
      </c>
    </row>
    <row r="3133" customFormat="false" ht="15" hidden="false" customHeight="true" outlineLevel="0" collapsed="false">
      <c r="A3133" s="17" t="s">
        <v>11566</v>
      </c>
      <c r="B3133" s="17" t="s">
        <v>142</v>
      </c>
      <c r="C3133" s="17" t="s">
        <v>148</v>
      </c>
      <c r="D3133" s="17" t="s">
        <v>14443</v>
      </c>
      <c r="E3133" s="17" t="s">
        <v>139</v>
      </c>
      <c r="F3133" s="17" t="s">
        <v>150</v>
      </c>
      <c r="G3133" s="17" t="n">
        <v>0</v>
      </c>
      <c r="H3133" s="17" t="n">
        <v>0</v>
      </c>
      <c r="I3133" s="17" t="n">
        <v>0</v>
      </c>
      <c r="J3133" s="17" t="n">
        <v>1</v>
      </c>
      <c r="K3133" s="17" t="n">
        <v>1</v>
      </c>
      <c r="L3133" s="17" t="n">
        <v>0</v>
      </c>
      <c r="M3133" s="17" t="n">
        <v>0</v>
      </c>
      <c r="N3133" s="17" t="n">
        <v>0</v>
      </c>
      <c r="O3133" s="17" t="n">
        <v>13</v>
      </c>
      <c r="P3133" s="17" t="n">
        <v>0</v>
      </c>
      <c r="Q3133" s="17" t="n">
        <v>0</v>
      </c>
      <c r="R3133" s="17" t="n">
        <v>0</v>
      </c>
      <c r="S3133" s="17" t="n">
        <v>0</v>
      </c>
      <c r="T3133" s="17" t="n">
        <v>0</v>
      </c>
    </row>
    <row r="3134" customFormat="false" ht="15" hidden="false" customHeight="true" outlineLevel="0" collapsed="false">
      <c r="A3134" s="17" t="s">
        <v>11566</v>
      </c>
      <c r="B3134" s="17" t="s">
        <v>142</v>
      </c>
      <c r="C3134" s="17" t="s">
        <v>148</v>
      </c>
      <c r="D3134" s="17" t="s">
        <v>14443</v>
      </c>
      <c r="E3134" s="17" t="s">
        <v>139</v>
      </c>
      <c r="F3134" s="17" t="s">
        <v>166</v>
      </c>
      <c r="G3134" s="17" t="n">
        <v>0</v>
      </c>
      <c r="H3134" s="17" t="n">
        <v>0</v>
      </c>
      <c r="I3134" s="17" t="n">
        <v>0</v>
      </c>
      <c r="J3134" s="17" t="n">
        <v>1</v>
      </c>
      <c r="K3134" s="17" t="n">
        <v>1</v>
      </c>
      <c r="L3134" s="17" t="n">
        <v>0</v>
      </c>
      <c r="M3134" s="17" t="n">
        <v>0</v>
      </c>
      <c r="N3134" s="17" t="n">
        <v>0</v>
      </c>
      <c r="O3134" s="17" t="n">
        <v>12</v>
      </c>
      <c r="P3134" s="17" t="n">
        <v>0</v>
      </c>
      <c r="Q3134" s="17" t="n">
        <v>0</v>
      </c>
      <c r="R3134" s="17" t="n">
        <v>0</v>
      </c>
      <c r="S3134" s="17" t="n">
        <v>0</v>
      </c>
      <c r="T3134" s="17" t="n">
        <v>0</v>
      </c>
    </row>
    <row r="3135" customFormat="false" ht="15" hidden="false" customHeight="true" outlineLevel="0" collapsed="false">
      <c r="A3135" s="17" t="s">
        <v>7408</v>
      </c>
      <c r="B3135" s="17" t="s">
        <v>142</v>
      </c>
      <c r="C3135" s="17" t="s">
        <v>217</v>
      </c>
      <c r="D3135" s="17" t="s">
        <v>235</v>
      </c>
      <c r="E3135" s="17" t="s">
        <v>139</v>
      </c>
      <c r="F3135" s="17" t="s">
        <v>7</v>
      </c>
      <c r="G3135" s="17" t="n">
        <v>1</v>
      </c>
      <c r="H3135" s="17" t="n">
        <v>1</v>
      </c>
      <c r="I3135" s="17" t="n">
        <v>1</v>
      </c>
      <c r="J3135" s="17" t="n">
        <v>0</v>
      </c>
      <c r="K3135" s="17" t="n">
        <v>1</v>
      </c>
      <c r="L3135" s="17" t="n">
        <v>8</v>
      </c>
      <c r="M3135" s="17" t="n">
        <v>4</v>
      </c>
      <c r="N3135" s="17" t="n">
        <v>12</v>
      </c>
      <c r="O3135" s="17" t="n">
        <v>0</v>
      </c>
      <c r="P3135" s="17" t="n">
        <v>0</v>
      </c>
      <c r="Q3135" s="17" t="n">
        <v>0</v>
      </c>
      <c r="R3135" s="17" t="n">
        <v>0</v>
      </c>
      <c r="S3135" s="17" t="n">
        <v>0</v>
      </c>
      <c r="T3135" s="17" t="n">
        <v>0</v>
      </c>
    </row>
    <row r="3136" customFormat="false" ht="15" hidden="false" customHeight="true" outlineLevel="0" collapsed="false">
      <c r="A3136" s="17" t="s">
        <v>7408</v>
      </c>
      <c r="B3136" s="17" t="s">
        <v>142</v>
      </c>
      <c r="C3136" s="17" t="s">
        <v>217</v>
      </c>
      <c r="D3136" s="17" t="s">
        <v>235</v>
      </c>
      <c r="E3136" s="17" t="s">
        <v>139</v>
      </c>
      <c r="F3136" s="17" t="s">
        <v>150</v>
      </c>
      <c r="G3136" s="17" t="n">
        <v>1</v>
      </c>
      <c r="H3136" s="17" t="n">
        <v>1</v>
      </c>
      <c r="I3136" s="17" t="n">
        <v>1</v>
      </c>
      <c r="J3136" s="17" t="n">
        <v>0</v>
      </c>
      <c r="K3136" s="17" t="n">
        <v>1</v>
      </c>
      <c r="L3136" s="17" t="n">
        <v>8</v>
      </c>
      <c r="M3136" s="17" t="n">
        <v>4</v>
      </c>
      <c r="N3136" s="17" t="n">
        <v>12</v>
      </c>
      <c r="O3136" s="17" t="n">
        <v>0</v>
      </c>
      <c r="P3136" s="17" t="n">
        <v>0</v>
      </c>
      <c r="Q3136" s="17" t="n">
        <v>0</v>
      </c>
      <c r="R3136" s="17" t="n">
        <v>0</v>
      </c>
      <c r="S3136" s="17" t="n">
        <v>0</v>
      </c>
      <c r="T3136" s="17" t="n">
        <v>0</v>
      </c>
    </row>
    <row r="3137" customFormat="false" ht="15" hidden="false" customHeight="true" outlineLevel="0" collapsed="false">
      <c r="A3137" s="17" t="s">
        <v>284</v>
      </c>
      <c r="B3137" s="17" t="s">
        <v>142</v>
      </c>
      <c r="C3137" s="17" t="s">
        <v>148</v>
      </c>
      <c r="D3137" s="17" t="s">
        <v>14443</v>
      </c>
      <c r="E3137" s="17" t="s">
        <v>139</v>
      </c>
      <c r="F3137" s="17" t="s">
        <v>7</v>
      </c>
      <c r="G3137" s="17" t="n">
        <v>1</v>
      </c>
      <c r="H3137" s="17" t="n">
        <v>0</v>
      </c>
      <c r="I3137" s="17" t="n">
        <v>1</v>
      </c>
      <c r="J3137" s="17" t="n">
        <v>0</v>
      </c>
      <c r="K3137" s="17" t="n">
        <v>2</v>
      </c>
      <c r="L3137" s="17" t="n">
        <v>5</v>
      </c>
      <c r="M3137" s="17" t="n">
        <v>0</v>
      </c>
      <c r="N3137" s="17" t="n">
        <v>5</v>
      </c>
      <c r="O3137" s="17" t="n">
        <v>0</v>
      </c>
      <c r="P3137" s="17" t="n">
        <v>0</v>
      </c>
      <c r="Q3137" s="17" t="n">
        <v>0</v>
      </c>
      <c r="R3137" s="17" t="n">
        <v>0</v>
      </c>
      <c r="S3137" s="17" t="n">
        <v>0</v>
      </c>
      <c r="T3137" s="17" t="n">
        <v>0</v>
      </c>
    </row>
    <row r="3138" customFormat="false" ht="15" hidden="false" customHeight="true" outlineLevel="0" collapsed="false">
      <c r="A3138" s="17" t="s">
        <v>284</v>
      </c>
      <c r="B3138" s="17" t="s">
        <v>142</v>
      </c>
      <c r="C3138" s="17" t="s">
        <v>148</v>
      </c>
      <c r="D3138" s="17" t="s">
        <v>14443</v>
      </c>
      <c r="E3138" s="17" t="s">
        <v>139</v>
      </c>
      <c r="F3138" s="17" t="s">
        <v>150</v>
      </c>
      <c r="G3138" s="17" t="n">
        <v>1</v>
      </c>
      <c r="H3138" s="17" t="n">
        <v>0</v>
      </c>
      <c r="I3138" s="17" t="n">
        <v>1</v>
      </c>
      <c r="J3138" s="17" t="n">
        <v>0</v>
      </c>
      <c r="K3138" s="17" t="n">
        <v>2</v>
      </c>
      <c r="L3138" s="17" t="n">
        <v>5</v>
      </c>
      <c r="M3138" s="17" t="n">
        <v>0</v>
      </c>
      <c r="N3138" s="17" t="n">
        <v>5</v>
      </c>
      <c r="O3138" s="17" t="n">
        <v>0</v>
      </c>
      <c r="P3138" s="17" t="n">
        <v>0</v>
      </c>
      <c r="Q3138" s="17" t="n">
        <v>0</v>
      </c>
      <c r="R3138" s="17" t="n">
        <v>0</v>
      </c>
      <c r="S3138" s="17" t="n">
        <v>0</v>
      </c>
      <c r="T3138" s="17" t="n">
        <v>0</v>
      </c>
    </row>
    <row r="3139" customFormat="false" ht="15" hidden="false" customHeight="true" outlineLevel="0" collapsed="false">
      <c r="A3139" s="17" t="s">
        <v>284</v>
      </c>
      <c r="B3139" s="17" t="s">
        <v>142</v>
      </c>
      <c r="C3139" s="17" t="s">
        <v>217</v>
      </c>
      <c r="D3139" s="17" t="s">
        <v>235</v>
      </c>
      <c r="E3139" s="17" t="s">
        <v>139</v>
      </c>
      <c r="F3139" s="17" t="s">
        <v>7</v>
      </c>
      <c r="G3139" s="17" t="n">
        <v>1</v>
      </c>
      <c r="H3139" s="17" t="n">
        <v>0</v>
      </c>
      <c r="I3139" s="17" t="n">
        <v>0</v>
      </c>
      <c r="J3139" s="17" t="n">
        <v>0</v>
      </c>
      <c r="K3139" s="17" t="n">
        <v>1</v>
      </c>
      <c r="L3139" s="17" t="n">
        <v>19</v>
      </c>
      <c r="M3139" s="17" t="n">
        <v>0</v>
      </c>
      <c r="N3139" s="17" t="n">
        <v>0</v>
      </c>
      <c r="O3139" s="17" t="n">
        <v>0</v>
      </c>
      <c r="P3139" s="17" t="n">
        <v>0</v>
      </c>
      <c r="Q3139" s="17" t="n">
        <v>0</v>
      </c>
      <c r="R3139" s="17" t="n">
        <v>0</v>
      </c>
      <c r="S3139" s="17" t="n">
        <v>0</v>
      </c>
      <c r="T3139" s="17" t="n">
        <v>0</v>
      </c>
    </row>
    <row r="3140" customFormat="false" ht="15" hidden="false" customHeight="true" outlineLevel="0" collapsed="false">
      <c r="A3140" s="17" t="s">
        <v>284</v>
      </c>
      <c r="B3140" s="17" t="s">
        <v>142</v>
      </c>
      <c r="C3140" s="17" t="s">
        <v>217</v>
      </c>
      <c r="D3140" s="17" t="s">
        <v>235</v>
      </c>
      <c r="E3140" s="17" t="s">
        <v>139</v>
      </c>
      <c r="F3140" s="17" t="s">
        <v>150</v>
      </c>
      <c r="G3140" s="17" t="n">
        <v>1</v>
      </c>
      <c r="H3140" s="17" t="n">
        <v>0</v>
      </c>
      <c r="I3140" s="17" t="n">
        <v>0</v>
      </c>
      <c r="J3140" s="17" t="n">
        <v>0</v>
      </c>
      <c r="K3140" s="17" t="n">
        <v>1</v>
      </c>
      <c r="L3140" s="17" t="n">
        <v>19</v>
      </c>
      <c r="M3140" s="17" t="n">
        <v>0</v>
      </c>
      <c r="N3140" s="17" t="n">
        <v>0</v>
      </c>
      <c r="O3140" s="17" t="n">
        <v>0</v>
      </c>
      <c r="P3140" s="17" t="n">
        <v>0</v>
      </c>
      <c r="Q3140" s="17" t="n">
        <v>0</v>
      </c>
      <c r="R3140" s="17" t="n">
        <v>0</v>
      </c>
      <c r="S3140" s="17" t="n">
        <v>0</v>
      </c>
      <c r="T3140" s="17" t="n">
        <v>0</v>
      </c>
    </row>
    <row r="3141" customFormat="false" ht="15" hidden="false" customHeight="true" outlineLevel="0" collapsed="false">
      <c r="A3141" s="17" t="s">
        <v>284</v>
      </c>
      <c r="B3141" s="17" t="s">
        <v>142</v>
      </c>
      <c r="C3141" s="17" t="s">
        <v>217</v>
      </c>
      <c r="D3141" s="17" t="s">
        <v>218</v>
      </c>
      <c r="E3141" s="17" t="s">
        <v>243</v>
      </c>
      <c r="F3141" s="17" t="s">
        <v>7</v>
      </c>
      <c r="G3141" s="17" t="n">
        <v>2</v>
      </c>
      <c r="H3141" s="17" t="n">
        <v>2</v>
      </c>
      <c r="I3141" s="17" t="n">
        <v>2</v>
      </c>
      <c r="J3141" s="17" t="n">
        <v>2</v>
      </c>
      <c r="K3141" s="17" t="n">
        <v>2</v>
      </c>
      <c r="L3141" s="17" t="n">
        <v>300</v>
      </c>
      <c r="M3141" s="17" t="n">
        <v>680</v>
      </c>
      <c r="N3141" s="17" t="n">
        <v>554</v>
      </c>
      <c r="O3141" s="17" t="n">
        <v>105</v>
      </c>
      <c r="P3141" s="17" t="n">
        <v>0</v>
      </c>
      <c r="Q3141" s="17" t="n">
        <v>0</v>
      </c>
      <c r="R3141" s="17" t="n">
        <v>0</v>
      </c>
      <c r="S3141" s="17" t="n">
        <v>0</v>
      </c>
      <c r="T3141" s="17" t="n">
        <v>0</v>
      </c>
    </row>
    <row r="3142" customFormat="false" ht="15" hidden="false" customHeight="true" outlineLevel="0" collapsed="false">
      <c r="A3142" s="17" t="s">
        <v>284</v>
      </c>
      <c r="B3142" s="17" t="s">
        <v>142</v>
      </c>
      <c r="C3142" s="17" t="s">
        <v>217</v>
      </c>
      <c r="D3142" s="17" t="s">
        <v>218</v>
      </c>
      <c r="E3142" s="17" t="s">
        <v>243</v>
      </c>
      <c r="F3142" s="17" t="s">
        <v>140</v>
      </c>
      <c r="G3142" s="17" t="n">
        <v>1</v>
      </c>
      <c r="H3142" s="17" t="n">
        <v>1</v>
      </c>
      <c r="I3142" s="17" t="n">
        <v>0</v>
      </c>
      <c r="J3142" s="17" t="n">
        <v>0</v>
      </c>
      <c r="K3142" s="17" t="n">
        <v>1</v>
      </c>
      <c r="L3142" s="17" t="n">
        <v>14</v>
      </c>
      <c r="M3142" s="17" t="n">
        <v>10</v>
      </c>
      <c r="N3142" s="17" t="n">
        <v>0</v>
      </c>
      <c r="O3142" s="17" t="n">
        <v>0</v>
      </c>
      <c r="P3142" s="17" t="n">
        <v>0</v>
      </c>
      <c r="Q3142" s="17" t="n">
        <v>0</v>
      </c>
      <c r="R3142" s="17" t="n">
        <v>0</v>
      </c>
      <c r="S3142" s="17" t="n">
        <v>0</v>
      </c>
      <c r="T3142" s="17" t="n">
        <v>0</v>
      </c>
    </row>
    <row r="3143" customFormat="false" ht="15" hidden="false" customHeight="true" outlineLevel="0" collapsed="false">
      <c r="A3143" s="17" t="s">
        <v>284</v>
      </c>
      <c r="B3143" s="17" t="s">
        <v>142</v>
      </c>
      <c r="C3143" s="17" t="s">
        <v>217</v>
      </c>
      <c r="D3143" s="17" t="s">
        <v>218</v>
      </c>
      <c r="E3143" s="17" t="s">
        <v>243</v>
      </c>
      <c r="F3143" s="17" t="s">
        <v>150</v>
      </c>
      <c r="G3143" s="17" t="n">
        <v>2</v>
      </c>
      <c r="H3143" s="17" t="n">
        <v>2</v>
      </c>
      <c r="I3143" s="17" t="n">
        <v>2</v>
      </c>
      <c r="J3143" s="17" t="n">
        <v>2</v>
      </c>
      <c r="K3143" s="17" t="n">
        <v>2</v>
      </c>
      <c r="L3143" s="17" t="n">
        <v>261</v>
      </c>
      <c r="M3143" s="17" t="n">
        <v>478</v>
      </c>
      <c r="N3143" s="17" t="n">
        <v>495</v>
      </c>
      <c r="O3143" s="17" t="n">
        <v>66</v>
      </c>
      <c r="P3143" s="17" t="n">
        <v>0</v>
      </c>
      <c r="Q3143" s="17" t="n">
        <v>0</v>
      </c>
      <c r="R3143" s="17" t="n">
        <v>0</v>
      </c>
      <c r="S3143" s="17" t="n">
        <v>0</v>
      </c>
      <c r="T3143" s="17" t="n">
        <v>0</v>
      </c>
    </row>
    <row r="3144" customFormat="false" ht="15" hidden="false" customHeight="true" outlineLevel="0" collapsed="false">
      <c r="A3144" s="17" t="s">
        <v>284</v>
      </c>
      <c r="B3144" s="17" t="s">
        <v>142</v>
      </c>
      <c r="C3144" s="17" t="s">
        <v>217</v>
      </c>
      <c r="D3144" s="17" t="s">
        <v>218</v>
      </c>
      <c r="E3144" s="17" t="s">
        <v>243</v>
      </c>
      <c r="F3144" s="17" t="s">
        <v>166</v>
      </c>
      <c r="G3144" s="17" t="n">
        <v>0</v>
      </c>
      <c r="H3144" s="17" t="n">
        <v>1</v>
      </c>
      <c r="I3144" s="17" t="n">
        <v>1</v>
      </c>
      <c r="J3144" s="17" t="n">
        <v>0</v>
      </c>
      <c r="K3144" s="17" t="n">
        <v>2</v>
      </c>
      <c r="L3144" s="17" t="n">
        <v>0</v>
      </c>
      <c r="M3144" s="17" t="n">
        <v>40</v>
      </c>
      <c r="N3144" s="17" t="n">
        <v>3</v>
      </c>
      <c r="O3144" s="17" t="n">
        <v>0</v>
      </c>
      <c r="P3144" s="17" t="n">
        <v>0</v>
      </c>
      <c r="Q3144" s="17" t="n">
        <v>0</v>
      </c>
      <c r="R3144" s="17" t="n">
        <v>0</v>
      </c>
      <c r="S3144" s="17" t="n">
        <v>0</v>
      </c>
      <c r="T3144" s="17" t="n">
        <v>0</v>
      </c>
    </row>
    <row r="3145" customFormat="false" ht="15" hidden="false" customHeight="true" outlineLevel="0" collapsed="false">
      <c r="A3145" s="17" t="s">
        <v>284</v>
      </c>
      <c r="B3145" s="17" t="s">
        <v>142</v>
      </c>
      <c r="C3145" s="17" t="s">
        <v>217</v>
      </c>
      <c r="D3145" s="17" t="s">
        <v>218</v>
      </c>
      <c r="E3145" s="17" t="s">
        <v>243</v>
      </c>
      <c r="F3145" s="17" t="s">
        <v>158</v>
      </c>
      <c r="G3145" s="17" t="n">
        <v>2</v>
      </c>
      <c r="H3145" s="17" t="n">
        <v>2</v>
      </c>
      <c r="I3145" s="17" t="n">
        <v>2</v>
      </c>
      <c r="J3145" s="17" t="n">
        <v>1</v>
      </c>
      <c r="K3145" s="17" t="n">
        <v>2</v>
      </c>
      <c r="L3145" s="17" t="n">
        <v>23</v>
      </c>
      <c r="M3145" s="17" t="n">
        <v>152</v>
      </c>
      <c r="N3145" s="17" t="n">
        <v>49</v>
      </c>
      <c r="O3145" s="17" t="n">
        <v>30</v>
      </c>
      <c r="P3145" s="17" t="n">
        <v>0</v>
      </c>
      <c r="Q3145" s="17" t="n">
        <v>0</v>
      </c>
      <c r="R3145" s="17" t="n">
        <v>0</v>
      </c>
      <c r="S3145" s="17" t="n">
        <v>0</v>
      </c>
      <c r="T3145" s="17" t="n">
        <v>0</v>
      </c>
    </row>
    <row r="3146" customFormat="false" ht="15" hidden="false" customHeight="true" outlineLevel="0" collapsed="false">
      <c r="A3146" s="17" t="s">
        <v>284</v>
      </c>
      <c r="B3146" s="17" t="s">
        <v>142</v>
      </c>
      <c r="C3146" s="17" t="s">
        <v>217</v>
      </c>
      <c r="D3146" s="17" t="s">
        <v>218</v>
      </c>
      <c r="E3146" s="17" t="s">
        <v>243</v>
      </c>
      <c r="F3146" s="17" t="s">
        <v>169</v>
      </c>
      <c r="G3146" s="17" t="n">
        <v>1</v>
      </c>
      <c r="H3146" s="17" t="n">
        <v>0</v>
      </c>
      <c r="I3146" s="17" t="n">
        <v>1</v>
      </c>
      <c r="J3146" s="17" t="n">
        <v>2</v>
      </c>
      <c r="K3146" s="17" t="n">
        <v>2</v>
      </c>
      <c r="L3146" s="17" t="n">
        <v>2</v>
      </c>
      <c r="M3146" s="17" t="n">
        <v>0</v>
      </c>
      <c r="N3146" s="17" t="n">
        <v>7</v>
      </c>
      <c r="O3146" s="17" t="n">
        <v>9</v>
      </c>
      <c r="P3146" s="17" t="n">
        <v>0</v>
      </c>
      <c r="Q3146" s="17" t="n">
        <v>0</v>
      </c>
      <c r="R3146" s="17" t="n">
        <v>0</v>
      </c>
      <c r="S3146" s="17" t="n">
        <v>0</v>
      </c>
      <c r="T3146" s="17" t="n">
        <v>0</v>
      </c>
    </row>
    <row r="3147" customFormat="false" ht="15" hidden="false" customHeight="true" outlineLevel="0" collapsed="false">
      <c r="A3147" s="17" t="s">
        <v>284</v>
      </c>
      <c r="B3147" s="17" t="s">
        <v>142</v>
      </c>
      <c r="C3147" s="17" t="s">
        <v>217</v>
      </c>
      <c r="D3147" s="17" t="s">
        <v>218</v>
      </c>
      <c r="E3147" s="17" t="s">
        <v>139</v>
      </c>
      <c r="F3147" s="17" t="s">
        <v>7</v>
      </c>
      <c r="G3147" s="17" t="n">
        <v>3</v>
      </c>
      <c r="H3147" s="17" t="n">
        <v>2</v>
      </c>
      <c r="I3147" s="17" t="n">
        <v>1</v>
      </c>
      <c r="J3147" s="17" t="n">
        <v>1</v>
      </c>
      <c r="K3147" s="17" t="n">
        <v>3</v>
      </c>
      <c r="L3147" s="17" t="n">
        <v>172</v>
      </c>
      <c r="M3147" s="17" t="n">
        <v>170</v>
      </c>
      <c r="N3147" s="17" t="n">
        <v>138</v>
      </c>
      <c r="O3147" s="17" t="n">
        <v>1</v>
      </c>
      <c r="P3147" s="17" t="n">
        <v>0</v>
      </c>
      <c r="Q3147" s="17" t="n">
        <v>0</v>
      </c>
      <c r="R3147" s="17" t="n">
        <v>0</v>
      </c>
      <c r="S3147" s="17" t="n">
        <v>0</v>
      </c>
      <c r="T3147" s="17" t="n">
        <v>0</v>
      </c>
    </row>
    <row r="3148" customFormat="false" ht="15" hidden="false" customHeight="true" outlineLevel="0" collapsed="false">
      <c r="A3148" s="17" t="s">
        <v>284</v>
      </c>
      <c r="B3148" s="17" t="s">
        <v>142</v>
      </c>
      <c r="C3148" s="17" t="s">
        <v>217</v>
      </c>
      <c r="D3148" s="17" t="s">
        <v>218</v>
      </c>
      <c r="E3148" s="17" t="s">
        <v>139</v>
      </c>
      <c r="F3148" s="17" t="s">
        <v>150</v>
      </c>
      <c r="G3148" s="17" t="n">
        <v>3</v>
      </c>
      <c r="H3148" s="17" t="n">
        <v>2</v>
      </c>
      <c r="I3148" s="17" t="n">
        <v>1</v>
      </c>
      <c r="J3148" s="17" t="n">
        <v>1</v>
      </c>
      <c r="K3148" s="17" t="n">
        <v>3</v>
      </c>
      <c r="L3148" s="17" t="n">
        <v>170</v>
      </c>
      <c r="M3148" s="17" t="n">
        <v>164</v>
      </c>
      <c r="N3148" s="17" t="n">
        <v>138</v>
      </c>
      <c r="O3148" s="17" t="n">
        <v>1</v>
      </c>
      <c r="P3148" s="17" t="n">
        <v>0</v>
      </c>
      <c r="Q3148" s="17" t="n">
        <v>0</v>
      </c>
      <c r="R3148" s="17" t="n">
        <v>0</v>
      </c>
      <c r="S3148" s="17" t="n">
        <v>0</v>
      </c>
      <c r="T3148" s="17" t="n">
        <v>0</v>
      </c>
    </row>
    <row r="3149" customFormat="false" ht="15" hidden="false" customHeight="true" outlineLevel="0" collapsed="false">
      <c r="A3149" s="17" t="s">
        <v>284</v>
      </c>
      <c r="B3149" s="17" t="s">
        <v>142</v>
      </c>
      <c r="C3149" s="17" t="s">
        <v>217</v>
      </c>
      <c r="D3149" s="17" t="s">
        <v>218</v>
      </c>
      <c r="E3149" s="17" t="s">
        <v>139</v>
      </c>
      <c r="F3149" s="17" t="s">
        <v>158</v>
      </c>
      <c r="G3149" s="17" t="n">
        <v>1</v>
      </c>
      <c r="H3149" s="17" t="n">
        <v>1</v>
      </c>
      <c r="I3149" s="17" t="n">
        <v>0</v>
      </c>
      <c r="J3149" s="17" t="n">
        <v>0</v>
      </c>
      <c r="K3149" s="17" t="n">
        <v>1</v>
      </c>
      <c r="L3149" s="17" t="n">
        <v>2</v>
      </c>
      <c r="M3149" s="17" t="n">
        <v>6</v>
      </c>
      <c r="N3149" s="17" t="n">
        <v>0</v>
      </c>
      <c r="O3149" s="17" t="n">
        <v>0</v>
      </c>
      <c r="P3149" s="17" t="n">
        <v>0</v>
      </c>
      <c r="Q3149" s="17" t="n">
        <v>0</v>
      </c>
      <c r="R3149" s="17" t="n">
        <v>0</v>
      </c>
      <c r="S3149" s="17" t="n">
        <v>0</v>
      </c>
      <c r="T3149" s="17" t="n">
        <v>0</v>
      </c>
    </row>
    <row r="3150" customFormat="false" ht="15" hidden="false" customHeight="true" outlineLevel="0" collapsed="false">
      <c r="A3150" s="17" t="s">
        <v>284</v>
      </c>
      <c r="B3150" s="17" t="s">
        <v>142</v>
      </c>
      <c r="C3150" s="17" t="s">
        <v>217</v>
      </c>
      <c r="D3150" s="17" t="s">
        <v>274</v>
      </c>
      <c r="E3150" s="17" t="s">
        <v>243</v>
      </c>
      <c r="F3150" s="17" t="s">
        <v>7</v>
      </c>
      <c r="G3150" s="17" t="n">
        <v>1</v>
      </c>
      <c r="H3150" s="17" t="n">
        <v>1</v>
      </c>
      <c r="I3150" s="17" t="n">
        <v>1</v>
      </c>
      <c r="J3150" s="17" t="n">
        <v>0</v>
      </c>
      <c r="K3150" s="17" t="n">
        <v>1</v>
      </c>
      <c r="L3150" s="17" t="n">
        <v>260</v>
      </c>
      <c r="M3150" s="17" t="n">
        <v>75</v>
      </c>
      <c r="N3150" s="17" t="n">
        <v>56</v>
      </c>
      <c r="O3150" s="17" t="n">
        <v>0</v>
      </c>
      <c r="P3150" s="17" t="n">
        <v>0</v>
      </c>
      <c r="Q3150" s="17" t="n">
        <v>0</v>
      </c>
      <c r="R3150" s="17" t="n">
        <v>0</v>
      </c>
      <c r="S3150" s="17" t="n">
        <v>0</v>
      </c>
      <c r="T3150" s="17" t="n">
        <v>0</v>
      </c>
    </row>
    <row r="3151" customFormat="false" ht="15" hidden="false" customHeight="true" outlineLevel="0" collapsed="false">
      <c r="A3151" s="17" t="s">
        <v>284</v>
      </c>
      <c r="B3151" s="17" t="s">
        <v>142</v>
      </c>
      <c r="C3151" s="17" t="s">
        <v>217</v>
      </c>
      <c r="D3151" s="17" t="s">
        <v>274</v>
      </c>
      <c r="E3151" s="17" t="s">
        <v>243</v>
      </c>
      <c r="F3151" s="17" t="s">
        <v>150</v>
      </c>
      <c r="G3151" s="17" t="n">
        <v>1</v>
      </c>
      <c r="H3151" s="17" t="n">
        <v>1</v>
      </c>
      <c r="I3151" s="17" t="n">
        <v>1</v>
      </c>
      <c r="J3151" s="17" t="n">
        <v>0</v>
      </c>
      <c r="K3151" s="17" t="n">
        <v>1</v>
      </c>
      <c r="L3151" s="17" t="n">
        <v>257</v>
      </c>
      <c r="M3151" s="17" t="n">
        <v>65</v>
      </c>
      <c r="N3151" s="17" t="n">
        <v>50</v>
      </c>
      <c r="O3151" s="17" t="n">
        <v>0</v>
      </c>
      <c r="P3151" s="17" t="n">
        <v>0</v>
      </c>
      <c r="Q3151" s="17" t="n">
        <v>0</v>
      </c>
      <c r="R3151" s="17" t="n">
        <v>0</v>
      </c>
      <c r="S3151" s="17" t="n">
        <v>0</v>
      </c>
      <c r="T3151" s="17" t="n">
        <v>0</v>
      </c>
    </row>
    <row r="3152" customFormat="false" ht="15" hidden="false" customHeight="true" outlineLevel="0" collapsed="false">
      <c r="A3152" s="17" t="s">
        <v>284</v>
      </c>
      <c r="B3152" s="17" t="s">
        <v>142</v>
      </c>
      <c r="C3152" s="17" t="s">
        <v>217</v>
      </c>
      <c r="D3152" s="17" t="s">
        <v>274</v>
      </c>
      <c r="E3152" s="17" t="s">
        <v>243</v>
      </c>
      <c r="F3152" s="17" t="s">
        <v>158</v>
      </c>
      <c r="G3152" s="17" t="n">
        <v>1</v>
      </c>
      <c r="H3152" s="17" t="n">
        <v>1</v>
      </c>
      <c r="I3152" s="17" t="n">
        <v>1</v>
      </c>
      <c r="J3152" s="17" t="n">
        <v>0</v>
      </c>
      <c r="K3152" s="17" t="n">
        <v>1</v>
      </c>
      <c r="L3152" s="17" t="n">
        <v>3</v>
      </c>
      <c r="M3152" s="17" t="n">
        <v>10</v>
      </c>
      <c r="N3152" s="17" t="n">
        <v>5</v>
      </c>
      <c r="O3152" s="17" t="n">
        <v>0</v>
      </c>
      <c r="P3152" s="17" t="n">
        <v>0</v>
      </c>
      <c r="Q3152" s="17" t="n">
        <v>0</v>
      </c>
      <c r="R3152" s="17" t="n">
        <v>0</v>
      </c>
      <c r="S3152" s="17" t="n">
        <v>0</v>
      </c>
      <c r="T3152" s="17" t="n">
        <v>0</v>
      </c>
    </row>
    <row r="3153" customFormat="false" ht="15" hidden="false" customHeight="true" outlineLevel="0" collapsed="false">
      <c r="A3153" s="17" t="s">
        <v>284</v>
      </c>
      <c r="B3153" s="17" t="s">
        <v>142</v>
      </c>
      <c r="C3153" s="17" t="s">
        <v>217</v>
      </c>
      <c r="D3153" s="17" t="s">
        <v>274</v>
      </c>
      <c r="E3153" s="17" t="s">
        <v>243</v>
      </c>
      <c r="F3153" s="17" t="s">
        <v>169</v>
      </c>
      <c r="G3153" s="17" t="n">
        <v>0</v>
      </c>
      <c r="H3153" s="17" t="n">
        <v>0</v>
      </c>
      <c r="I3153" s="17" t="n">
        <v>1</v>
      </c>
      <c r="J3153" s="17" t="n">
        <v>0</v>
      </c>
      <c r="K3153" s="17" t="n">
        <v>1</v>
      </c>
      <c r="L3153" s="17" t="n">
        <v>0</v>
      </c>
      <c r="M3153" s="17" t="n">
        <v>0</v>
      </c>
      <c r="N3153" s="17" t="n">
        <v>1</v>
      </c>
      <c r="O3153" s="17" t="n">
        <v>0</v>
      </c>
      <c r="P3153" s="17" t="n">
        <v>0</v>
      </c>
      <c r="Q3153" s="17" t="n">
        <v>0</v>
      </c>
      <c r="R3153" s="17" t="n">
        <v>0</v>
      </c>
      <c r="S3153" s="17" t="n">
        <v>0</v>
      </c>
      <c r="T3153" s="17" t="n">
        <v>0</v>
      </c>
    </row>
    <row r="3154" customFormat="false" ht="15" hidden="false" customHeight="true" outlineLevel="0" collapsed="false">
      <c r="A3154" s="17" t="s">
        <v>4163</v>
      </c>
      <c r="B3154" s="17" t="s">
        <v>156</v>
      </c>
      <c r="C3154" s="17" t="s">
        <v>134</v>
      </c>
      <c r="D3154" s="17" t="s">
        <v>135</v>
      </c>
      <c r="E3154" s="17" t="s">
        <v>243</v>
      </c>
      <c r="F3154" s="17" t="s">
        <v>7</v>
      </c>
      <c r="G3154" s="17" t="n">
        <v>1</v>
      </c>
      <c r="H3154" s="17" t="n">
        <v>1</v>
      </c>
      <c r="I3154" s="17" t="n">
        <v>1</v>
      </c>
      <c r="J3154" s="17" t="n">
        <v>1</v>
      </c>
      <c r="K3154" s="17" t="n">
        <v>1</v>
      </c>
      <c r="L3154" s="17" t="n">
        <v>326</v>
      </c>
      <c r="M3154" s="17" t="n">
        <v>576</v>
      </c>
      <c r="N3154" s="17" t="n">
        <v>395</v>
      </c>
      <c r="O3154" s="17" t="n">
        <v>42</v>
      </c>
      <c r="P3154" s="17" t="n">
        <v>0</v>
      </c>
      <c r="Q3154" s="17" t="n">
        <v>0</v>
      </c>
      <c r="R3154" s="17" t="n">
        <v>0</v>
      </c>
      <c r="S3154" s="17" t="n">
        <v>0</v>
      </c>
      <c r="T3154" s="17" t="n">
        <v>0</v>
      </c>
    </row>
    <row r="3155" customFormat="false" ht="15" hidden="false" customHeight="true" outlineLevel="0" collapsed="false">
      <c r="A3155" s="17" t="s">
        <v>4163</v>
      </c>
      <c r="B3155" s="17" t="s">
        <v>156</v>
      </c>
      <c r="C3155" s="17" t="s">
        <v>134</v>
      </c>
      <c r="D3155" s="17" t="s">
        <v>135</v>
      </c>
      <c r="E3155" s="17" t="s">
        <v>243</v>
      </c>
      <c r="F3155" s="17" t="s">
        <v>140</v>
      </c>
      <c r="G3155" s="17" t="n">
        <v>1</v>
      </c>
      <c r="H3155" s="17" t="n">
        <v>1</v>
      </c>
      <c r="I3155" s="17" t="n">
        <v>1</v>
      </c>
      <c r="J3155" s="17" t="n">
        <v>1</v>
      </c>
      <c r="K3155" s="17" t="n">
        <v>1</v>
      </c>
      <c r="L3155" s="17" t="n">
        <v>10</v>
      </c>
      <c r="M3155" s="17" t="n">
        <v>34</v>
      </c>
      <c r="N3155" s="17" t="n">
        <v>12</v>
      </c>
      <c r="O3155" s="17" t="n">
        <v>1</v>
      </c>
      <c r="P3155" s="17" t="n">
        <v>0</v>
      </c>
      <c r="Q3155" s="17" t="n">
        <v>0</v>
      </c>
      <c r="R3155" s="17" t="n">
        <v>0</v>
      </c>
      <c r="S3155" s="17" t="n">
        <v>0</v>
      </c>
      <c r="T3155" s="17" t="n">
        <v>0</v>
      </c>
    </row>
    <row r="3156" customFormat="false" ht="15" hidden="false" customHeight="true" outlineLevel="0" collapsed="false">
      <c r="A3156" s="17" t="s">
        <v>4163</v>
      </c>
      <c r="B3156" s="17" t="s">
        <v>156</v>
      </c>
      <c r="C3156" s="17" t="s">
        <v>134</v>
      </c>
      <c r="D3156" s="17" t="s">
        <v>135</v>
      </c>
      <c r="E3156" s="17" t="s">
        <v>243</v>
      </c>
      <c r="F3156" s="17" t="s">
        <v>144</v>
      </c>
      <c r="G3156" s="17" t="n">
        <v>1</v>
      </c>
      <c r="H3156" s="17" t="n">
        <v>1</v>
      </c>
      <c r="I3156" s="17" t="n">
        <v>1</v>
      </c>
      <c r="J3156" s="17" t="n">
        <v>1</v>
      </c>
      <c r="K3156" s="17" t="n">
        <v>1</v>
      </c>
      <c r="L3156" s="17" t="n">
        <v>29</v>
      </c>
      <c r="M3156" s="17" t="n">
        <v>43</v>
      </c>
      <c r="N3156" s="17" t="n">
        <v>17</v>
      </c>
      <c r="O3156" s="17" t="n">
        <v>2</v>
      </c>
      <c r="P3156" s="17" t="n">
        <v>0</v>
      </c>
      <c r="Q3156" s="17" t="n">
        <v>0</v>
      </c>
      <c r="R3156" s="17" t="n">
        <v>0</v>
      </c>
      <c r="S3156" s="17" t="n">
        <v>0</v>
      </c>
      <c r="T3156" s="17" t="n">
        <v>0</v>
      </c>
    </row>
    <row r="3157" customFormat="false" ht="15" hidden="false" customHeight="true" outlineLevel="0" collapsed="false">
      <c r="A3157" s="17" t="s">
        <v>4163</v>
      </c>
      <c r="B3157" s="17" t="s">
        <v>156</v>
      </c>
      <c r="C3157" s="17" t="s">
        <v>134</v>
      </c>
      <c r="D3157" s="17" t="s">
        <v>135</v>
      </c>
      <c r="E3157" s="17" t="s">
        <v>243</v>
      </c>
      <c r="F3157" s="17" t="s">
        <v>150</v>
      </c>
      <c r="G3157" s="17" t="n">
        <v>1</v>
      </c>
      <c r="H3157" s="17" t="n">
        <v>1</v>
      </c>
      <c r="I3157" s="17" t="n">
        <v>1</v>
      </c>
      <c r="J3157" s="17" t="n">
        <v>1</v>
      </c>
      <c r="K3157" s="17" t="n">
        <v>1</v>
      </c>
      <c r="L3157" s="17" t="n">
        <v>183</v>
      </c>
      <c r="M3157" s="17" t="n">
        <v>292</v>
      </c>
      <c r="N3157" s="17" t="n">
        <v>224</v>
      </c>
      <c r="O3157" s="17" t="n">
        <v>7</v>
      </c>
      <c r="P3157" s="17" t="n">
        <v>0</v>
      </c>
      <c r="Q3157" s="17" t="n">
        <v>0</v>
      </c>
      <c r="R3157" s="17" t="n">
        <v>0</v>
      </c>
      <c r="S3157" s="17" t="n">
        <v>0</v>
      </c>
      <c r="T3157" s="17" t="n">
        <v>0</v>
      </c>
    </row>
    <row r="3158" customFormat="false" ht="15" hidden="false" customHeight="true" outlineLevel="0" collapsed="false">
      <c r="A3158" s="17" t="s">
        <v>4163</v>
      </c>
      <c r="B3158" s="17" t="s">
        <v>156</v>
      </c>
      <c r="C3158" s="17" t="s">
        <v>134</v>
      </c>
      <c r="D3158" s="17" t="s">
        <v>135</v>
      </c>
      <c r="E3158" s="17" t="s">
        <v>243</v>
      </c>
      <c r="F3158" s="17" t="s">
        <v>158</v>
      </c>
      <c r="G3158" s="17" t="n">
        <v>1</v>
      </c>
      <c r="H3158" s="17" t="n">
        <v>1</v>
      </c>
      <c r="I3158" s="17" t="n">
        <v>1</v>
      </c>
      <c r="J3158" s="17" t="n">
        <v>1</v>
      </c>
      <c r="K3158" s="17" t="n">
        <v>1</v>
      </c>
      <c r="L3158" s="17" t="n">
        <v>103</v>
      </c>
      <c r="M3158" s="17" t="n">
        <v>201</v>
      </c>
      <c r="N3158" s="17" t="n">
        <v>142</v>
      </c>
      <c r="O3158" s="17" t="n">
        <v>31</v>
      </c>
      <c r="P3158" s="17" t="n">
        <v>0</v>
      </c>
      <c r="Q3158" s="17" t="n">
        <v>0</v>
      </c>
      <c r="R3158" s="17" t="n">
        <v>0</v>
      </c>
      <c r="S3158" s="17" t="n">
        <v>0</v>
      </c>
      <c r="T3158" s="17" t="n">
        <v>0</v>
      </c>
    </row>
    <row r="3159" customFormat="false" ht="15" hidden="false" customHeight="true" outlineLevel="0" collapsed="false">
      <c r="A3159" s="17" t="s">
        <v>4163</v>
      </c>
      <c r="B3159" s="17" t="s">
        <v>156</v>
      </c>
      <c r="C3159" s="17" t="s">
        <v>134</v>
      </c>
      <c r="D3159" s="17" t="s">
        <v>135</v>
      </c>
      <c r="E3159" s="17" t="s">
        <v>243</v>
      </c>
      <c r="F3159" s="17" t="s">
        <v>169</v>
      </c>
      <c r="G3159" s="17" t="n">
        <v>1</v>
      </c>
      <c r="H3159" s="17" t="n">
        <v>1</v>
      </c>
      <c r="I3159" s="17" t="n">
        <v>0</v>
      </c>
      <c r="J3159" s="17" t="n">
        <v>1</v>
      </c>
      <c r="K3159" s="17" t="n">
        <v>1</v>
      </c>
      <c r="L3159" s="17" t="n">
        <v>1</v>
      </c>
      <c r="M3159" s="17" t="n">
        <v>6</v>
      </c>
      <c r="N3159" s="17" t="n">
        <v>0</v>
      </c>
      <c r="O3159" s="17" t="n">
        <v>1</v>
      </c>
      <c r="P3159" s="17" t="n">
        <v>0</v>
      </c>
      <c r="Q3159" s="17" t="n">
        <v>0</v>
      </c>
      <c r="R3159" s="17" t="n">
        <v>0</v>
      </c>
      <c r="S3159" s="17" t="n">
        <v>0</v>
      </c>
      <c r="T3159" s="17" t="n">
        <v>0</v>
      </c>
    </row>
    <row r="3160" customFormat="false" ht="15" hidden="false" customHeight="true" outlineLevel="0" collapsed="false">
      <c r="A3160" s="17" t="s">
        <v>4163</v>
      </c>
      <c r="B3160" s="17" t="s">
        <v>156</v>
      </c>
      <c r="C3160" s="17" t="s">
        <v>134</v>
      </c>
      <c r="D3160" s="17" t="s">
        <v>135</v>
      </c>
      <c r="E3160" s="17" t="s">
        <v>139</v>
      </c>
      <c r="F3160" s="17" t="s">
        <v>7</v>
      </c>
      <c r="G3160" s="17" t="n">
        <v>2</v>
      </c>
      <c r="H3160" s="17" t="n">
        <v>1</v>
      </c>
      <c r="I3160" s="17" t="n">
        <v>0</v>
      </c>
      <c r="J3160" s="17" t="n">
        <v>0</v>
      </c>
      <c r="K3160" s="17" t="n">
        <v>2</v>
      </c>
      <c r="L3160" s="17" t="n">
        <v>623</v>
      </c>
      <c r="M3160" s="17" t="n">
        <v>2</v>
      </c>
      <c r="N3160" s="17" t="n">
        <v>0</v>
      </c>
      <c r="O3160" s="17" t="n">
        <v>0</v>
      </c>
      <c r="P3160" s="17" t="n">
        <v>0</v>
      </c>
      <c r="Q3160" s="17" t="n">
        <v>0</v>
      </c>
      <c r="R3160" s="17" t="n">
        <v>0</v>
      </c>
      <c r="S3160" s="17" t="n">
        <v>0</v>
      </c>
      <c r="T3160" s="17" t="n">
        <v>0</v>
      </c>
    </row>
    <row r="3161" customFormat="false" ht="15" hidden="false" customHeight="true" outlineLevel="0" collapsed="false">
      <c r="A3161" s="17" t="s">
        <v>4163</v>
      </c>
      <c r="B3161" s="17" t="s">
        <v>156</v>
      </c>
      <c r="C3161" s="17" t="s">
        <v>134</v>
      </c>
      <c r="D3161" s="17" t="s">
        <v>135</v>
      </c>
      <c r="E3161" s="17" t="s">
        <v>139</v>
      </c>
      <c r="F3161" s="17" t="s">
        <v>140</v>
      </c>
      <c r="G3161" s="17" t="n">
        <v>1</v>
      </c>
      <c r="H3161" s="17" t="n">
        <v>0</v>
      </c>
      <c r="I3161" s="17" t="n">
        <v>0</v>
      </c>
      <c r="J3161" s="17" t="n">
        <v>0</v>
      </c>
      <c r="K3161" s="17" t="n">
        <v>1</v>
      </c>
      <c r="L3161" s="17" t="n">
        <v>43</v>
      </c>
      <c r="M3161" s="17" t="n">
        <v>0</v>
      </c>
      <c r="N3161" s="17" t="n">
        <v>0</v>
      </c>
      <c r="O3161" s="17" t="n">
        <v>0</v>
      </c>
      <c r="P3161" s="17" t="n">
        <v>0</v>
      </c>
      <c r="Q3161" s="17" t="n">
        <v>0</v>
      </c>
      <c r="R3161" s="17" t="n">
        <v>0</v>
      </c>
      <c r="S3161" s="17" t="n">
        <v>0</v>
      </c>
      <c r="T3161" s="17" t="n">
        <v>0</v>
      </c>
    </row>
    <row r="3162" customFormat="false" ht="15" hidden="false" customHeight="true" outlineLevel="0" collapsed="false">
      <c r="A3162" s="17" t="s">
        <v>4163</v>
      </c>
      <c r="B3162" s="17" t="s">
        <v>156</v>
      </c>
      <c r="C3162" s="17" t="s">
        <v>134</v>
      </c>
      <c r="D3162" s="17" t="s">
        <v>135</v>
      </c>
      <c r="E3162" s="17" t="s">
        <v>139</v>
      </c>
      <c r="F3162" s="17" t="s">
        <v>144</v>
      </c>
      <c r="G3162" s="17" t="n">
        <v>1</v>
      </c>
      <c r="H3162" s="17" t="n">
        <v>0</v>
      </c>
      <c r="I3162" s="17" t="n">
        <v>0</v>
      </c>
      <c r="J3162" s="17" t="n">
        <v>0</v>
      </c>
      <c r="K3162" s="17" t="n">
        <v>1</v>
      </c>
      <c r="L3162" s="17" t="n">
        <v>111</v>
      </c>
      <c r="M3162" s="17" t="n">
        <v>0</v>
      </c>
      <c r="N3162" s="17" t="n">
        <v>0</v>
      </c>
      <c r="O3162" s="17" t="n">
        <v>0</v>
      </c>
      <c r="P3162" s="17" t="n">
        <v>0</v>
      </c>
      <c r="Q3162" s="17" t="n">
        <v>0</v>
      </c>
      <c r="R3162" s="17" t="n">
        <v>0</v>
      </c>
      <c r="S3162" s="17" t="n">
        <v>0</v>
      </c>
      <c r="T3162" s="17" t="n">
        <v>0</v>
      </c>
    </row>
    <row r="3163" customFormat="false" ht="15" hidden="false" customHeight="true" outlineLevel="0" collapsed="false">
      <c r="A3163" s="17" t="s">
        <v>4163</v>
      </c>
      <c r="B3163" s="17" t="s">
        <v>156</v>
      </c>
      <c r="C3163" s="17" t="s">
        <v>134</v>
      </c>
      <c r="D3163" s="17" t="s">
        <v>135</v>
      </c>
      <c r="E3163" s="17" t="s">
        <v>139</v>
      </c>
      <c r="F3163" s="17" t="s">
        <v>150</v>
      </c>
      <c r="G3163" s="17" t="n">
        <v>2</v>
      </c>
      <c r="H3163" s="17" t="n">
        <v>1</v>
      </c>
      <c r="I3163" s="17" t="n">
        <v>0</v>
      </c>
      <c r="J3163" s="17" t="n">
        <v>0</v>
      </c>
      <c r="K3163" s="17" t="n">
        <v>2</v>
      </c>
      <c r="L3163" s="17" t="n">
        <v>272</v>
      </c>
      <c r="M3163" s="17" t="n">
        <v>2</v>
      </c>
      <c r="N3163" s="17" t="n">
        <v>0</v>
      </c>
      <c r="O3163" s="17" t="n">
        <v>0</v>
      </c>
      <c r="P3163" s="17" t="n">
        <v>0</v>
      </c>
      <c r="Q3163" s="17" t="n">
        <v>0</v>
      </c>
      <c r="R3163" s="17" t="n">
        <v>0</v>
      </c>
      <c r="S3163" s="17" t="n">
        <v>0</v>
      </c>
      <c r="T3163" s="17" t="n">
        <v>0</v>
      </c>
    </row>
    <row r="3164" customFormat="false" ht="15" hidden="false" customHeight="true" outlineLevel="0" collapsed="false">
      <c r="A3164" s="17" t="s">
        <v>4163</v>
      </c>
      <c r="B3164" s="17" t="s">
        <v>156</v>
      </c>
      <c r="C3164" s="17" t="s">
        <v>134</v>
      </c>
      <c r="D3164" s="17" t="s">
        <v>135</v>
      </c>
      <c r="E3164" s="17" t="s">
        <v>139</v>
      </c>
      <c r="F3164" s="17" t="s">
        <v>158</v>
      </c>
      <c r="G3164" s="17" t="n">
        <v>1</v>
      </c>
      <c r="H3164" s="17" t="n">
        <v>0</v>
      </c>
      <c r="I3164" s="17" t="n">
        <v>0</v>
      </c>
      <c r="J3164" s="17" t="n">
        <v>0</v>
      </c>
      <c r="K3164" s="17" t="n">
        <v>1</v>
      </c>
      <c r="L3164" s="17" t="n">
        <v>194</v>
      </c>
      <c r="M3164" s="17" t="n">
        <v>0</v>
      </c>
      <c r="N3164" s="17" t="n">
        <v>0</v>
      </c>
      <c r="O3164" s="17" t="n">
        <v>0</v>
      </c>
      <c r="P3164" s="17" t="n">
        <v>0</v>
      </c>
      <c r="Q3164" s="17" t="n">
        <v>0</v>
      </c>
      <c r="R3164" s="17" t="n">
        <v>0</v>
      </c>
      <c r="S3164" s="17" t="n">
        <v>0</v>
      </c>
      <c r="T3164" s="17" t="n">
        <v>0</v>
      </c>
    </row>
    <row r="3165" customFormat="false" ht="15" hidden="false" customHeight="true" outlineLevel="0" collapsed="false">
      <c r="A3165" s="17" t="s">
        <v>4163</v>
      </c>
      <c r="B3165" s="17" t="s">
        <v>156</v>
      </c>
      <c r="C3165" s="17" t="s">
        <v>134</v>
      </c>
      <c r="D3165" s="17" t="s">
        <v>135</v>
      </c>
      <c r="E3165" s="17" t="s">
        <v>139</v>
      </c>
      <c r="F3165" s="17" t="s">
        <v>169</v>
      </c>
      <c r="G3165" s="17" t="n">
        <v>1</v>
      </c>
      <c r="H3165" s="17" t="n">
        <v>0</v>
      </c>
      <c r="I3165" s="17" t="n">
        <v>0</v>
      </c>
      <c r="J3165" s="17" t="n">
        <v>0</v>
      </c>
      <c r="K3165" s="17" t="n">
        <v>1</v>
      </c>
      <c r="L3165" s="17" t="n">
        <v>3</v>
      </c>
      <c r="M3165" s="17" t="n">
        <v>0</v>
      </c>
      <c r="N3165" s="17" t="n">
        <v>0</v>
      </c>
      <c r="O3165" s="17" t="n">
        <v>0</v>
      </c>
      <c r="P3165" s="17" t="n">
        <v>0</v>
      </c>
      <c r="Q3165" s="17" t="n">
        <v>0</v>
      </c>
      <c r="R3165" s="17" t="n">
        <v>0</v>
      </c>
      <c r="S3165" s="17" t="n">
        <v>0</v>
      </c>
      <c r="T3165" s="17" t="n">
        <v>0</v>
      </c>
    </row>
    <row r="3166" customFormat="false" ht="15" hidden="false" customHeight="true" outlineLevel="0" collapsed="false">
      <c r="A3166" s="17" t="s">
        <v>4163</v>
      </c>
      <c r="B3166" s="17" t="s">
        <v>156</v>
      </c>
      <c r="C3166" s="17" t="s">
        <v>148</v>
      </c>
      <c r="D3166" s="17" t="s">
        <v>14443</v>
      </c>
      <c r="E3166" s="17" t="s">
        <v>139</v>
      </c>
      <c r="F3166" s="17" t="s">
        <v>7</v>
      </c>
      <c r="G3166" s="17" t="n">
        <v>5</v>
      </c>
      <c r="H3166" s="17" t="n">
        <v>2</v>
      </c>
      <c r="I3166" s="17" t="n">
        <v>0</v>
      </c>
      <c r="J3166" s="17" t="n">
        <v>0</v>
      </c>
      <c r="K3166" s="17" t="n">
        <v>6</v>
      </c>
      <c r="L3166" s="17" t="n">
        <v>71</v>
      </c>
      <c r="M3166" s="17" t="n">
        <v>19</v>
      </c>
      <c r="N3166" s="17" t="n">
        <v>0</v>
      </c>
      <c r="O3166" s="17" t="n">
        <v>0</v>
      </c>
      <c r="P3166" s="17" t="n">
        <v>0</v>
      </c>
      <c r="Q3166" s="17" t="n">
        <v>0</v>
      </c>
      <c r="R3166" s="17" t="n">
        <v>0</v>
      </c>
      <c r="S3166" s="17" t="n">
        <v>0</v>
      </c>
      <c r="T3166" s="17" t="n">
        <v>0</v>
      </c>
    </row>
    <row r="3167" customFormat="false" ht="15" hidden="false" customHeight="true" outlineLevel="0" collapsed="false">
      <c r="A3167" s="17" t="s">
        <v>4163</v>
      </c>
      <c r="B3167" s="17" t="s">
        <v>156</v>
      </c>
      <c r="C3167" s="17" t="s">
        <v>148</v>
      </c>
      <c r="D3167" s="17" t="s">
        <v>14443</v>
      </c>
      <c r="E3167" s="17" t="s">
        <v>139</v>
      </c>
      <c r="F3167" s="17" t="s">
        <v>140</v>
      </c>
      <c r="G3167" s="17" t="n">
        <v>1</v>
      </c>
      <c r="H3167" s="17" t="n">
        <v>0</v>
      </c>
      <c r="I3167" s="17" t="n">
        <v>0</v>
      </c>
      <c r="J3167" s="17" t="n">
        <v>0</v>
      </c>
      <c r="K3167" s="17" t="n">
        <v>1</v>
      </c>
      <c r="L3167" s="17" t="n">
        <v>4</v>
      </c>
      <c r="M3167" s="17" t="n">
        <v>0</v>
      </c>
      <c r="N3167" s="17" t="n">
        <v>0</v>
      </c>
      <c r="O3167" s="17" t="n">
        <v>0</v>
      </c>
      <c r="P3167" s="17" t="n">
        <v>0</v>
      </c>
      <c r="Q3167" s="17" t="n">
        <v>0</v>
      </c>
      <c r="R3167" s="17" t="n">
        <v>0</v>
      </c>
      <c r="S3167" s="17" t="n">
        <v>0</v>
      </c>
      <c r="T3167" s="17" t="n">
        <v>0</v>
      </c>
    </row>
    <row r="3168" customFormat="false" ht="15" hidden="false" customHeight="true" outlineLevel="0" collapsed="false">
      <c r="A3168" s="17" t="s">
        <v>4163</v>
      </c>
      <c r="B3168" s="17" t="s">
        <v>156</v>
      </c>
      <c r="C3168" s="17" t="s">
        <v>148</v>
      </c>
      <c r="D3168" s="17" t="s">
        <v>14443</v>
      </c>
      <c r="E3168" s="17" t="s">
        <v>139</v>
      </c>
      <c r="F3168" s="17" t="s">
        <v>144</v>
      </c>
      <c r="G3168" s="17" t="n">
        <v>1</v>
      </c>
      <c r="H3168" s="17" t="n">
        <v>0</v>
      </c>
      <c r="I3168" s="17" t="n">
        <v>0</v>
      </c>
      <c r="J3168" s="17" t="n">
        <v>0</v>
      </c>
      <c r="K3168" s="17" t="n">
        <v>1</v>
      </c>
      <c r="L3168" s="17" t="n">
        <v>2</v>
      </c>
      <c r="M3168" s="17" t="n">
        <v>0</v>
      </c>
      <c r="N3168" s="17" t="n">
        <v>0</v>
      </c>
      <c r="O3168" s="17" t="n">
        <v>0</v>
      </c>
      <c r="P3168" s="17" t="n">
        <v>0</v>
      </c>
      <c r="Q3168" s="17" t="n">
        <v>0</v>
      </c>
      <c r="R3168" s="17" t="n">
        <v>0</v>
      </c>
      <c r="S3168" s="17" t="n">
        <v>0</v>
      </c>
      <c r="T3168" s="17" t="n">
        <v>0</v>
      </c>
    </row>
    <row r="3169" customFormat="false" ht="15" hidden="false" customHeight="true" outlineLevel="0" collapsed="false">
      <c r="A3169" s="17" t="s">
        <v>4163</v>
      </c>
      <c r="B3169" s="17" t="s">
        <v>156</v>
      </c>
      <c r="C3169" s="17" t="s">
        <v>148</v>
      </c>
      <c r="D3169" s="17" t="s">
        <v>14443</v>
      </c>
      <c r="E3169" s="17" t="s">
        <v>139</v>
      </c>
      <c r="F3169" s="17" t="s">
        <v>150</v>
      </c>
      <c r="G3169" s="17" t="n">
        <v>3</v>
      </c>
      <c r="H3169" s="17" t="n">
        <v>1</v>
      </c>
      <c r="I3169" s="17" t="n">
        <v>0</v>
      </c>
      <c r="J3169" s="17" t="n">
        <v>0</v>
      </c>
      <c r="K3169" s="17" t="n">
        <v>4</v>
      </c>
      <c r="L3169" s="17" t="n">
        <v>52</v>
      </c>
      <c r="M3169" s="17" t="n">
        <v>16</v>
      </c>
      <c r="N3169" s="17" t="n">
        <v>0</v>
      </c>
      <c r="O3169" s="17" t="n">
        <v>0</v>
      </c>
      <c r="P3169" s="17" t="n">
        <v>0</v>
      </c>
      <c r="Q3169" s="17" t="n">
        <v>0</v>
      </c>
      <c r="R3169" s="17" t="n">
        <v>0</v>
      </c>
      <c r="S3169" s="17" t="n">
        <v>0</v>
      </c>
      <c r="T3169" s="17" t="n">
        <v>0</v>
      </c>
    </row>
    <row r="3170" customFormat="false" ht="15" hidden="false" customHeight="true" outlineLevel="0" collapsed="false">
      <c r="A3170" s="17" t="s">
        <v>4163</v>
      </c>
      <c r="B3170" s="17" t="s">
        <v>156</v>
      </c>
      <c r="C3170" s="17" t="s">
        <v>148</v>
      </c>
      <c r="D3170" s="17" t="s">
        <v>14443</v>
      </c>
      <c r="E3170" s="17" t="s">
        <v>139</v>
      </c>
      <c r="F3170" s="17" t="s">
        <v>158</v>
      </c>
      <c r="G3170" s="17" t="n">
        <v>2</v>
      </c>
      <c r="H3170" s="17" t="n">
        <v>1</v>
      </c>
      <c r="I3170" s="17" t="n">
        <v>0</v>
      </c>
      <c r="J3170" s="17" t="n">
        <v>0</v>
      </c>
      <c r="K3170" s="17" t="n">
        <v>3</v>
      </c>
      <c r="L3170" s="17" t="n">
        <v>13</v>
      </c>
      <c r="M3170" s="17" t="n">
        <v>3</v>
      </c>
      <c r="N3170" s="17" t="n">
        <v>0</v>
      </c>
      <c r="O3170" s="17" t="n">
        <v>0</v>
      </c>
      <c r="P3170" s="17" t="n">
        <v>0</v>
      </c>
      <c r="Q3170" s="17" t="n">
        <v>0</v>
      </c>
      <c r="R3170" s="17" t="n">
        <v>0</v>
      </c>
      <c r="S3170" s="17" t="n">
        <v>0</v>
      </c>
      <c r="T3170" s="17" t="n">
        <v>0</v>
      </c>
    </row>
    <row r="3171" customFormat="false" ht="15" hidden="false" customHeight="true" outlineLevel="0" collapsed="false">
      <c r="A3171" s="17" t="s">
        <v>4163</v>
      </c>
      <c r="B3171" s="17" t="s">
        <v>156</v>
      </c>
      <c r="C3171" s="17" t="s">
        <v>217</v>
      </c>
      <c r="D3171" s="17" t="s">
        <v>235</v>
      </c>
      <c r="E3171" s="17" t="s">
        <v>139</v>
      </c>
      <c r="F3171" s="17" t="s">
        <v>7</v>
      </c>
      <c r="G3171" s="17" t="n">
        <v>2</v>
      </c>
      <c r="H3171" s="17" t="n">
        <v>1</v>
      </c>
      <c r="I3171" s="17" t="n">
        <v>1</v>
      </c>
      <c r="J3171" s="17" t="n">
        <v>1</v>
      </c>
      <c r="K3171" s="17" t="n">
        <v>3</v>
      </c>
      <c r="L3171" s="17" t="n">
        <v>18</v>
      </c>
      <c r="M3171" s="17" t="n">
        <v>83</v>
      </c>
      <c r="N3171" s="17" t="n">
        <v>111</v>
      </c>
      <c r="O3171" s="17" t="n">
        <v>4</v>
      </c>
      <c r="P3171" s="17" t="n">
        <v>0</v>
      </c>
      <c r="Q3171" s="17" t="n">
        <v>0</v>
      </c>
      <c r="R3171" s="17" t="n">
        <v>0</v>
      </c>
      <c r="S3171" s="17" t="n">
        <v>0</v>
      </c>
      <c r="T3171" s="17" t="n">
        <v>0</v>
      </c>
    </row>
    <row r="3172" customFormat="false" ht="15" hidden="false" customHeight="true" outlineLevel="0" collapsed="false">
      <c r="A3172" s="17" t="s">
        <v>4163</v>
      </c>
      <c r="B3172" s="17" t="s">
        <v>156</v>
      </c>
      <c r="C3172" s="17" t="s">
        <v>217</v>
      </c>
      <c r="D3172" s="17" t="s">
        <v>235</v>
      </c>
      <c r="E3172" s="17" t="s">
        <v>139</v>
      </c>
      <c r="F3172" s="17" t="s">
        <v>140</v>
      </c>
      <c r="G3172" s="17" t="n">
        <v>1</v>
      </c>
      <c r="H3172" s="17" t="n">
        <v>1</v>
      </c>
      <c r="I3172" s="17" t="n">
        <v>1</v>
      </c>
      <c r="J3172" s="17" t="n">
        <v>0</v>
      </c>
      <c r="K3172" s="17" t="n">
        <v>1</v>
      </c>
      <c r="L3172" s="17" t="n">
        <v>1</v>
      </c>
      <c r="M3172" s="17" t="n">
        <v>17</v>
      </c>
      <c r="N3172" s="17" t="n">
        <v>2</v>
      </c>
      <c r="O3172" s="17" t="n">
        <v>0</v>
      </c>
      <c r="P3172" s="17" t="n">
        <v>0</v>
      </c>
      <c r="Q3172" s="17" t="n">
        <v>0</v>
      </c>
      <c r="R3172" s="17" t="n">
        <v>0</v>
      </c>
      <c r="S3172" s="17" t="n">
        <v>0</v>
      </c>
      <c r="T3172" s="17" t="n">
        <v>0</v>
      </c>
    </row>
    <row r="3173" customFormat="false" ht="15" hidden="false" customHeight="true" outlineLevel="0" collapsed="false">
      <c r="A3173" s="17" t="s">
        <v>4163</v>
      </c>
      <c r="B3173" s="17" t="s">
        <v>156</v>
      </c>
      <c r="C3173" s="17" t="s">
        <v>217</v>
      </c>
      <c r="D3173" s="17" t="s">
        <v>235</v>
      </c>
      <c r="E3173" s="17" t="s">
        <v>139</v>
      </c>
      <c r="F3173" s="17" t="s">
        <v>150</v>
      </c>
      <c r="G3173" s="17" t="n">
        <v>2</v>
      </c>
      <c r="H3173" s="17" t="n">
        <v>1</v>
      </c>
      <c r="I3173" s="17" t="n">
        <v>1</v>
      </c>
      <c r="J3173" s="17" t="n">
        <v>1</v>
      </c>
      <c r="K3173" s="17" t="n">
        <v>3</v>
      </c>
      <c r="L3173" s="17" t="n">
        <v>15</v>
      </c>
      <c r="M3173" s="17" t="n">
        <v>63</v>
      </c>
      <c r="N3173" s="17" t="n">
        <v>65</v>
      </c>
      <c r="O3173" s="17" t="n">
        <v>3</v>
      </c>
      <c r="P3173" s="17" t="n">
        <v>0</v>
      </c>
      <c r="Q3173" s="17" t="n">
        <v>0</v>
      </c>
      <c r="R3173" s="17" t="n">
        <v>0</v>
      </c>
      <c r="S3173" s="17" t="n">
        <v>0</v>
      </c>
      <c r="T3173" s="17" t="n">
        <v>0</v>
      </c>
    </row>
    <row r="3174" customFormat="false" ht="15" hidden="false" customHeight="true" outlineLevel="0" collapsed="false">
      <c r="A3174" s="17" t="s">
        <v>4163</v>
      </c>
      <c r="B3174" s="17" t="s">
        <v>156</v>
      </c>
      <c r="C3174" s="17" t="s">
        <v>217</v>
      </c>
      <c r="D3174" s="17" t="s">
        <v>235</v>
      </c>
      <c r="E3174" s="17" t="s">
        <v>139</v>
      </c>
      <c r="F3174" s="17" t="s">
        <v>166</v>
      </c>
      <c r="G3174" s="17" t="n">
        <v>0</v>
      </c>
      <c r="H3174" s="17" t="n">
        <v>0</v>
      </c>
      <c r="I3174" s="17" t="n">
        <v>1</v>
      </c>
      <c r="J3174" s="17" t="n">
        <v>0</v>
      </c>
      <c r="K3174" s="17" t="n">
        <v>1</v>
      </c>
      <c r="L3174" s="17" t="n">
        <v>0</v>
      </c>
      <c r="M3174" s="17" t="n">
        <v>0</v>
      </c>
      <c r="N3174" s="17" t="n">
        <v>35</v>
      </c>
      <c r="O3174" s="17" t="n">
        <v>0</v>
      </c>
      <c r="P3174" s="17" t="n">
        <v>0</v>
      </c>
      <c r="Q3174" s="17" t="n">
        <v>0</v>
      </c>
      <c r="R3174" s="17" t="n">
        <v>0</v>
      </c>
      <c r="S3174" s="17" t="n">
        <v>0</v>
      </c>
      <c r="T3174" s="17" t="n">
        <v>0</v>
      </c>
    </row>
    <row r="3175" customFormat="false" ht="15" hidden="false" customHeight="true" outlineLevel="0" collapsed="false">
      <c r="A3175" s="17" t="s">
        <v>4163</v>
      </c>
      <c r="B3175" s="17" t="s">
        <v>156</v>
      </c>
      <c r="C3175" s="17" t="s">
        <v>217</v>
      </c>
      <c r="D3175" s="17" t="s">
        <v>235</v>
      </c>
      <c r="E3175" s="17" t="s">
        <v>139</v>
      </c>
      <c r="F3175" s="17" t="s">
        <v>158</v>
      </c>
      <c r="G3175" s="17" t="n">
        <v>1</v>
      </c>
      <c r="H3175" s="17" t="n">
        <v>1</v>
      </c>
      <c r="I3175" s="17" t="n">
        <v>1</v>
      </c>
      <c r="J3175" s="17" t="n">
        <v>1</v>
      </c>
      <c r="K3175" s="17" t="n">
        <v>2</v>
      </c>
      <c r="L3175" s="17" t="n">
        <v>2</v>
      </c>
      <c r="M3175" s="17" t="n">
        <v>3</v>
      </c>
      <c r="N3175" s="17" t="n">
        <v>9</v>
      </c>
      <c r="O3175" s="17" t="n">
        <v>1</v>
      </c>
      <c r="P3175" s="17" t="n">
        <v>0</v>
      </c>
      <c r="Q3175" s="17" t="n">
        <v>0</v>
      </c>
      <c r="R3175" s="17" t="n">
        <v>0</v>
      </c>
      <c r="S3175" s="17" t="n">
        <v>0</v>
      </c>
      <c r="T3175" s="17" t="n">
        <v>0</v>
      </c>
    </row>
    <row r="3176" customFormat="false" ht="15" hidden="false" customHeight="true" outlineLevel="0" collapsed="false">
      <c r="A3176" s="17" t="s">
        <v>4163</v>
      </c>
      <c r="B3176" s="17" t="s">
        <v>156</v>
      </c>
      <c r="C3176" s="17" t="s">
        <v>217</v>
      </c>
      <c r="D3176" s="17" t="s">
        <v>218</v>
      </c>
      <c r="E3176" s="17" t="s">
        <v>243</v>
      </c>
      <c r="F3176" s="17" t="s">
        <v>7</v>
      </c>
      <c r="G3176" s="17" t="n">
        <v>4</v>
      </c>
      <c r="H3176" s="17" t="n">
        <v>4</v>
      </c>
      <c r="I3176" s="17" t="n">
        <v>4</v>
      </c>
      <c r="J3176" s="17" t="n">
        <v>4</v>
      </c>
      <c r="K3176" s="17" t="n">
        <v>4</v>
      </c>
      <c r="L3176" s="17" t="n">
        <v>1053</v>
      </c>
      <c r="M3176" s="17" t="n">
        <v>916</v>
      </c>
      <c r="N3176" s="17" t="n">
        <v>1091</v>
      </c>
      <c r="O3176" s="17" t="n">
        <v>335</v>
      </c>
      <c r="P3176" s="17" t="n">
        <v>0</v>
      </c>
      <c r="Q3176" s="17" t="n">
        <v>0</v>
      </c>
      <c r="R3176" s="17" t="n">
        <v>0</v>
      </c>
      <c r="S3176" s="17" t="n">
        <v>0</v>
      </c>
      <c r="T3176" s="17" t="n">
        <v>0</v>
      </c>
    </row>
    <row r="3177" customFormat="false" ht="15" hidden="false" customHeight="true" outlineLevel="0" collapsed="false">
      <c r="A3177" s="17" t="s">
        <v>4163</v>
      </c>
      <c r="B3177" s="17" t="s">
        <v>156</v>
      </c>
      <c r="C3177" s="17" t="s">
        <v>217</v>
      </c>
      <c r="D3177" s="17" t="s">
        <v>218</v>
      </c>
      <c r="E3177" s="17" t="s">
        <v>243</v>
      </c>
      <c r="F3177" s="17" t="s">
        <v>140</v>
      </c>
      <c r="G3177" s="17" t="n">
        <v>4</v>
      </c>
      <c r="H3177" s="17" t="n">
        <v>4</v>
      </c>
      <c r="I3177" s="17" t="n">
        <v>2</v>
      </c>
      <c r="J3177" s="17" t="n">
        <v>2</v>
      </c>
      <c r="K3177" s="17" t="n">
        <v>4</v>
      </c>
      <c r="L3177" s="17" t="n">
        <v>89</v>
      </c>
      <c r="M3177" s="17" t="n">
        <v>57</v>
      </c>
      <c r="N3177" s="17" t="n">
        <v>30</v>
      </c>
      <c r="O3177" s="17" t="n">
        <v>26</v>
      </c>
      <c r="P3177" s="17" t="n">
        <v>0</v>
      </c>
      <c r="Q3177" s="17" t="n">
        <v>0</v>
      </c>
      <c r="R3177" s="17" t="n">
        <v>0</v>
      </c>
      <c r="S3177" s="17" t="n">
        <v>0</v>
      </c>
      <c r="T3177" s="17" t="n">
        <v>0</v>
      </c>
    </row>
    <row r="3178" customFormat="false" ht="15" hidden="false" customHeight="true" outlineLevel="0" collapsed="false">
      <c r="A3178" s="17" t="s">
        <v>4163</v>
      </c>
      <c r="B3178" s="17" t="s">
        <v>156</v>
      </c>
      <c r="C3178" s="17" t="s">
        <v>217</v>
      </c>
      <c r="D3178" s="17" t="s">
        <v>218</v>
      </c>
      <c r="E3178" s="17" t="s">
        <v>243</v>
      </c>
      <c r="F3178" s="17" t="s">
        <v>144</v>
      </c>
      <c r="G3178" s="17" t="n">
        <v>4</v>
      </c>
      <c r="H3178" s="17" t="n">
        <v>3</v>
      </c>
      <c r="I3178" s="17" t="n">
        <v>2</v>
      </c>
      <c r="J3178" s="17" t="n">
        <v>2</v>
      </c>
      <c r="K3178" s="17" t="n">
        <v>4</v>
      </c>
      <c r="L3178" s="17" t="n">
        <v>18</v>
      </c>
      <c r="M3178" s="17" t="n">
        <v>10</v>
      </c>
      <c r="N3178" s="17" t="n">
        <v>8</v>
      </c>
      <c r="O3178" s="17" t="n">
        <v>5</v>
      </c>
      <c r="P3178" s="17" t="n">
        <v>0</v>
      </c>
      <c r="Q3178" s="17" t="n">
        <v>0</v>
      </c>
      <c r="R3178" s="17" t="n">
        <v>0</v>
      </c>
      <c r="S3178" s="17" t="n">
        <v>0</v>
      </c>
      <c r="T3178" s="17" t="n">
        <v>0</v>
      </c>
    </row>
    <row r="3179" customFormat="false" ht="15" hidden="false" customHeight="true" outlineLevel="0" collapsed="false">
      <c r="A3179" s="17" t="s">
        <v>4163</v>
      </c>
      <c r="B3179" s="17" t="s">
        <v>156</v>
      </c>
      <c r="C3179" s="17" t="s">
        <v>217</v>
      </c>
      <c r="D3179" s="17" t="s">
        <v>218</v>
      </c>
      <c r="E3179" s="17" t="s">
        <v>243</v>
      </c>
      <c r="F3179" s="17" t="s">
        <v>150</v>
      </c>
      <c r="G3179" s="17" t="n">
        <v>4</v>
      </c>
      <c r="H3179" s="17" t="n">
        <v>4</v>
      </c>
      <c r="I3179" s="17" t="n">
        <v>4</v>
      </c>
      <c r="J3179" s="17" t="n">
        <v>4</v>
      </c>
      <c r="K3179" s="17" t="n">
        <v>4</v>
      </c>
      <c r="L3179" s="17" t="n">
        <v>657</v>
      </c>
      <c r="M3179" s="17" t="n">
        <v>694</v>
      </c>
      <c r="N3179" s="17" t="n">
        <v>800</v>
      </c>
      <c r="O3179" s="17" t="n">
        <v>198</v>
      </c>
      <c r="P3179" s="17" t="n">
        <v>0</v>
      </c>
      <c r="Q3179" s="17" t="n">
        <v>0</v>
      </c>
      <c r="R3179" s="17" t="n">
        <v>0</v>
      </c>
      <c r="S3179" s="17" t="n">
        <v>0</v>
      </c>
      <c r="T3179" s="17" t="n">
        <v>0</v>
      </c>
    </row>
    <row r="3180" customFormat="false" ht="15" hidden="false" customHeight="true" outlineLevel="0" collapsed="false">
      <c r="A3180" s="17" t="s">
        <v>4163</v>
      </c>
      <c r="B3180" s="17" t="s">
        <v>156</v>
      </c>
      <c r="C3180" s="17" t="s">
        <v>217</v>
      </c>
      <c r="D3180" s="17" t="s">
        <v>218</v>
      </c>
      <c r="E3180" s="17" t="s">
        <v>243</v>
      </c>
      <c r="F3180" s="17" t="s">
        <v>166</v>
      </c>
      <c r="G3180" s="17" t="n">
        <v>0</v>
      </c>
      <c r="H3180" s="17" t="n">
        <v>0</v>
      </c>
      <c r="I3180" s="17" t="n">
        <v>1</v>
      </c>
      <c r="J3180" s="17" t="n">
        <v>0</v>
      </c>
      <c r="K3180" s="17" t="n">
        <v>1</v>
      </c>
      <c r="L3180" s="17" t="n">
        <v>0</v>
      </c>
      <c r="M3180" s="17" t="n">
        <v>0</v>
      </c>
      <c r="N3180" s="17" t="n">
        <v>11</v>
      </c>
      <c r="O3180" s="17" t="n">
        <v>0</v>
      </c>
      <c r="P3180" s="17" t="n">
        <v>0</v>
      </c>
      <c r="Q3180" s="17" t="n">
        <v>0</v>
      </c>
      <c r="R3180" s="17" t="n">
        <v>0</v>
      </c>
      <c r="S3180" s="17" t="n">
        <v>0</v>
      </c>
      <c r="T3180" s="17" t="n">
        <v>0</v>
      </c>
    </row>
    <row r="3181" customFormat="false" ht="15" hidden="false" customHeight="true" outlineLevel="0" collapsed="false">
      <c r="A3181" s="17" t="s">
        <v>4163</v>
      </c>
      <c r="B3181" s="17" t="s">
        <v>156</v>
      </c>
      <c r="C3181" s="17" t="s">
        <v>217</v>
      </c>
      <c r="D3181" s="17" t="s">
        <v>218</v>
      </c>
      <c r="E3181" s="17" t="s">
        <v>243</v>
      </c>
      <c r="F3181" s="17" t="s">
        <v>158</v>
      </c>
      <c r="G3181" s="17" t="n">
        <v>4</v>
      </c>
      <c r="H3181" s="17" t="n">
        <v>4</v>
      </c>
      <c r="I3181" s="17" t="n">
        <v>4</v>
      </c>
      <c r="J3181" s="17" t="n">
        <v>4</v>
      </c>
      <c r="K3181" s="17" t="n">
        <v>4</v>
      </c>
      <c r="L3181" s="17" t="n">
        <v>289</v>
      </c>
      <c r="M3181" s="17" t="n">
        <v>154</v>
      </c>
      <c r="N3181" s="17" t="n">
        <v>236</v>
      </c>
      <c r="O3181" s="17" t="n">
        <v>106</v>
      </c>
      <c r="P3181" s="17" t="n">
        <v>0</v>
      </c>
      <c r="Q3181" s="17" t="n">
        <v>0</v>
      </c>
      <c r="R3181" s="17" t="n">
        <v>0</v>
      </c>
      <c r="S3181" s="17" t="n">
        <v>0</v>
      </c>
      <c r="T3181" s="17" t="n">
        <v>0</v>
      </c>
    </row>
    <row r="3182" customFormat="false" ht="15" hidden="false" customHeight="true" outlineLevel="0" collapsed="false">
      <c r="A3182" s="17" t="s">
        <v>4163</v>
      </c>
      <c r="B3182" s="17" t="s">
        <v>156</v>
      </c>
      <c r="C3182" s="17" t="s">
        <v>217</v>
      </c>
      <c r="D3182" s="17" t="s">
        <v>218</v>
      </c>
      <c r="E3182" s="17" t="s">
        <v>243</v>
      </c>
      <c r="F3182" s="17" t="s">
        <v>169</v>
      </c>
      <c r="G3182" s="17" t="n">
        <v>0</v>
      </c>
      <c r="H3182" s="17" t="n">
        <v>1</v>
      </c>
      <c r="I3182" s="17" t="n">
        <v>3</v>
      </c>
      <c r="J3182" s="17" t="n">
        <v>0</v>
      </c>
      <c r="K3182" s="17" t="n">
        <v>3</v>
      </c>
      <c r="L3182" s="17" t="n">
        <v>0</v>
      </c>
      <c r="M3182" s="17" t="n">
        <v>1</v>
      </c>
      <c r="N3182" s="17" t="n">
        <v>6</v>
      </c>
      <c r="O3182" s="17" t="n">
        <v>0</v>
      </c>
      <c r="P3182" s="17" t="n">
        <v>0</v>
      </c>
      <c r="Q3182" s="17" t="n">
        <v>0</v>
      </c>
      <c r="R3182" s="17" t="n">
        <v>0</v>
      </c>
      <c r="S3182" s="17" t="n">
        <v>0</v>
      </c>
      <c r="T3182" s="17" t="n">
        <v>0</v>
      </c>
    </row>
    <row r="3183" customFormat="false" ht="15" hidden="false" customHeight="true" outlineLevel="0" collapsed="false">
      <c r="A3183" s="17" t="s">
        <v>4163</v>
      </c>
      <c r="B3183" s="17" t="s">
        <v>156</v>
      </c>
      <c r="C3183" s="17" t="s">
        <v>217</v>
      </c>
      <c r="D3183" s="17" t="s">
        <v>218</v>
      </c>
      <c r="E3183" s="17" t="s">
        <v>139</v>
      </c>
      <c r="F3183" s="17" t="s">
        <v>7</v>
      </c>
      <c r="G3183" s="17" t="n">
        <v>1</v>
      </c>
      <c r="H3183" s="17" t="n">
        <v>0</v>
      </c>
      <c r="I3183" s="17" t="n">
        <v>0</v>
      </c>
      <c r="J3183" s="17" t="n">
        <v>0</v>
      </c>
      <c r="K3183" s="17" t="n">
        <v>1</v>
      </c>
      <c r="L3183" s="17" t="n">
        <v>9</v>
      </c>
      <c r="M3183" s="17" t="n">
        <v>0</v>
      </c>
      <c r="N3183" s="17" t="n">
        <v>0</v>
      </c>
      <c r="O3183" s="17" t="n">
        <v>0</v>
      </c>
      <c r="P3183" s="17" t="n">
        <v>0</v>
      </c>
      <c r="Q3183" s="17" t="n">
        <v>0</v>
      </c>
      <c r="R3183" s="17" t="n">
        <v>0</v>
      </c>
      <c r="S3183" s="17" t="n">
        <v>0</v>
      </c>
      <c r="T3183" s="17" t="n">
        <v>0</v>
      </c>
    </row>
    <row r="3184" customFormat="false" ht="15" hidden="false" customHeight="true" outlineLevel="0" collapsed="false">
      <c r="A3184" s="17" t="s">
        <v>4163</v>
      </c>
      <c r="B3184" s="17" t="s">
        <v>156</v>
      </c>
      <c r="C3184" s="17" t="s">
        <v>217</v>
      </c>
      <c r="D3184" s="17" t="s">
        <v>218</v>
      </c>
      <c r="E3184" s="17" t="s">
        <v>139</v>
      </c>
      <c r="F3184" s="17" t="s">
        <v>150</v>
      </c>
      <c r="G3184" s="17" t="n">
        <v>1</v>
      </c>
      <c r="H3184" s="17" t="n">
        <v>0</v>
      </c>
      <c r="I3184" s="17" t="n">
        <v>0</v>
      </c>
      <c r="J3184" s="17" t="n">
        <v>0</v>
      </c>
      <c r="K3184" s="17" t="n">
        <v>1</v>
      </c>
      <c r="L3184" s="17" t="n">
        <v>5</v>
      </c>
      <c r="M3184" s="17" t="n">
        <v>0</v>
      </c>
      <c r="N3184" s="17" t="n">
        <v>0</v>
      </c>
      <c r="O3184" s="17" t="n">
        <v>0</v>
      </c>
      <c r="P3184" s="17" t="n">
        <v>0</v>
      </c>
      <c r="Q3184" s="17" t="n">
        <v>0</v>
      </c>
      <c r="R3184" s="17" t="n">
        <v>0</v>
      </c>
      <c r="S3184" s="17" t="n">
        <v>0</v>
      </c>
      <c r="T3184" s="17" t="n">
        <v>0</v>
      </c>
    </row>
    <row r="3185" customFormat="false" ht="15" hidden="false" customHeight="true" outlineLevel="0" collapsed="false">
      <c r="A3185" s="17" t="s">
        <v>4163</v>
      </c>
      <c r="B3185" s="17" t="s">
        <v>156</v>
      </c>
      <c r="C3185" s="17" t="s">
        <v>217</v>
      </c>
      <c r="D3185" s="17" t="s">
        <v>218</v>
      </c>
      <c r="E3185" s="17" t="s">
        <v>139</v>
      </c>
      <c r="F3185" s="17" t="s">
        <v>158</v>
      </c>
      <c r="G3185" s="17" t="n">
        <v>1</v>
      </c>
      <c r="H3185" s="17" t="n">
        <v>0</v>
      </c>
      <c r="I3185" s="17" t="n">
        <v>0</v>
      </c>
      <c r="J3185" s="17" t="n">
        <v>0</v>
      </c>
      <c r="K3185" s="17" t="n">
        <v>1</v>
      </c>
      <c r="L3185" s="17" t="n">
        <v>4</v>
      </c>
      <c r="M3185" s="17" t="n">
        <v>0</v>
      </c>
      <c r="N3185" s="17" t="n">
        <v>0</v>
      </c>
      <c r="O3185" s="17" t="n">
        <v>0</v>
      </c>
      <c r="P3185" s="17" t="n">
        <v>0</v>
      </c>
      <c r="Q3185" s="17" t="n">
        <v>0</v>
      </c>
      <c r="R3185" s="17" t="n">
        <v>0</v>
      </c>
      <c r="S3185" s="17" t="n">
        <v>0</v>
      </c>
      <c r="T3185" s="17" t="n">
        <v>0</v>
      </c>
    </row>
    <row r="3186" customFormat="false" ht="15" hidden="false" customHeight="true" outlineLevel="0" collapsed="false">
      <c r="A3186" s="17" t="s">
        <v>4163</v>
      </c>
      <c r="B3186" s="17" t="s">
        <v>156</v>
      </c>
      <c r="C3186" s="17" t="s">
        <v>217</v>
      </c>
      <c r="D3186" s="17" t="s">
        <v>274</v>
      </c>
      <c r="E3186" s="17" t="s">
        <v>243</v>
      </c>
      <c r="F3186" s="17" t="s">
        <v>7</v>
      </c>
      <c r="G3186" s="17" t="n">
        <v>1</v>
      </c>
      <c r="H3186" s="17" t="n">
        <v>2</v>
      </c>
      <c r="I3186" s="17" t="n">
        <v>2</v>
      </c>
      <c r="J3186" s="17" t="n">
        <v>2</v>
      </c>
      <c r="K3186" s="17" t="n">
        <v>2</v>
      </c>
      <c r="L3186" s="17" t="n">
        <v>105</v>
      </c>
      <c r="M3186" s="17" t="n">
        <v>408</v>
      </c>
      <c r="N3186" s="17" t="n">
        <v>718</v>
      </c>
      <c r="O3186" s="17" t="n">
        <v>183</v>
      </c>
      <c r="P3186" s="17" t="n">
        <v>0</v>
      </c>
      <c r="Q3186" s="17" t="n">
        <v>0</v>
      </c>
      <c r="R3186" s="17" t="n">
        <v>0</v>
      </c>
      <c r="S3186" s="17" t="n">
        <v>0</v>
      </c>
      <c r="T3186" s="17" t="n">
        <v>0</v>
      </c>
    </row>
    <row r="3187" customFormat="false" ht="15" hidden="false" customHeight="true" outlineLevel="0" collapsed="false">
      <c r="A3187" s="17" t="s">
        <v>4163</v>
      </c>
      <c r="B3187" s="17" t="s">
        <v>156</v>
      </c>
      <c r="C3187" s="17" t="s">
        <v>217</v>
      </c>
      <c r="D3187" s="17" t="s">
        <v>274</v>
      </c>
      <c r="E3187" s="17" t="s">
        <v>243</v>
      </c>
      <c r="F3187" s="17" t="s">
        <v>140</v>
      </c>
      <c r="G3187" s="17" t="n">
        <v>1</v>
      </c>
      <c r="H3187" s="17" t="n">
        <v>2</v>
      </c>
      <c r="I3187" s="17" t="n">
        <v>1</v>
      </c>
      <c r="J3187" s="17" t="n">
        <v>2</v>
      </c>
      <c r="K3187" s="17" t="n">
        <v>2</v>
      </c>
      <c r="L3187" s="17" t="n">
        <v>13</v>
      </c>
      <c r="M3187" s="17" t="n">
        <v>41</v>
      </c>
      <c r="N3187" s="17" t="n">
        <v>72</v>
      </c>
      <c r="O3187" s="17" t="n">
        <v>16</v>
      </c>
      <c r="P3187" s="17" t="n">
        <v>0</v>
      </c>
      <c r="Q3187" s="17" t="n">
        <v>0</v>
      </c>
      <c r="R3187" s="17" t="n">
        <v>0</v>
      </c>
      <c r="S3187" s="17" t="n">
        <v>0</v>
      </c>
      <c r="T3187" s="17" t="n">
        <v>0</v>
      </c>
    </row>
    <row r="3188" customFormat="false" ht="15" hidden="false" customHeight="true" outlineLevel="0" collapsed="false">
      <c r="A3188" s="17" t="s">
        <v>4163</v>
      </c>
      <c r="B3188" s="17" t="s">
        <v>156</v>
      </c>
      <c r="C3188" s="17" t="s">
        <v>217</v>
      </c>
      <c r="D3188" s="17" t="s">
        <v>274</v>
      </c>
      <c r="E3188" s="17" t="s">
        <v>243</v>
      </c>
      <c r="F3188" s="17" t="s">
        <v>144</v>
      </c>
      <c r="G3188" s="17" t="n">
        <v>0</v>
      </c>
      <c r="H3188" s="17" t="n">
        <v>2</v>
      </c>
      <c r="I3188" s="17" t="n">
        <v>2</v>
      </c>
      <c r="J3188" s="17" t="n">
        <v>1</v>
      </c>
      <c r="K3188" s="17" t="n">
        <v>2</v>
      </c>
      <c r="L3188" s="17" t="n">
        <v>0</v>
      </c>
      <c r="M3188" s="17" t="n">
        <v>2</v>
      </c>
      <c r="N3188" s="17" t="n">
        <v>6</v>
      </c>
      <c r="O3188" s="17" t="n">
        <v>0</v>
      </c>
      <c r="P3188" s="17" t="n">
        <v>0</v>
      </c>
      <c r="Q3188" s="17" t="n">
        <v>0</v>
      </c>
      <c r="R3188" s="17" t="n">
        <v>0</v>
      </c>
      <c r="S3188" s="17" t="n">
        <v>0</v>
      </c>
      <c r="T3188" s="17" t="n">
        <v>0</v>
      </c>
    </row>
    <row r="3189" customFormat="false" ht="15" hidden="false" customHeight="true" outlineLevel="0" collapsed="false">
      <c r="A3189" s="17" t="s">
        <v>4163</v>
      </c>
      <c r="B3189" s="17" t="s">
        <v>156</v>
      </c>
      <c r="C3189" s="17" t="s">
        <v>217</v>
      </c>
      <c r="D3189" s="17" t="s">
        <v>274</v>
      </c>
      <c r="E3189" s="17" t="s">
        <v>243</v>
      </c>
      <c r="F3189" s="17" t="s">
        <v>150</v>
      </c>
      <c r="G3189" s="17" t="n">
        <v>1</v>
      </c>
      <c r="H3189" s="17" t="n">
        <v>2</v>
      </c>
      <c r="I3189" s="17" t="n">
        <v>2</v>
      </c>
      <c r="J3189" s="17" t="n">
        <v>2</v>
      </c>
      <c r="K3189" s="17" t="n">
        <v>2</v>
      </c>
      <c r="L3189" s="17" t="n">
        <v>87</v>
      </c>
      <c r="M3189" s="17" t="n">
        <v>237</v>
      </c>
      <c r="N3189" s="17" t="n">
        <v>447</v>
      </c>
      <c r="O3189" s="17" t="n">
        <v>97</v>
      </c>
      <c r="P3189" s="17" t="n">
        <v>0</v>
      </c>
      <c r="Q3189" s="17" t="n">
        <v>0</v>
      </c>
      <c r="R3189" s="17" t="n">
        <v>0</v>
      </c>
      <c r="S3189" s="17" t="n">
        <v>0</v>
      </c>
      <c r="T3189" s="17" t="n">
        <v>0</v>
      </c>
    </row>
    <row r="3190" customFormat="false" ht="15" hidden="false" customHeight="true" outlineLevel="0" collapsed="false">
      <c r="A3190" s="17" t="s">
        <v>4163</v>
      </c>
      <c r="B3190" s="17" t="s">
        <v>156</v>
      </c>
      <c r="C3190" s="17" t="s">
        <v>217</v>
      </c>
      <c r="D3190" s="17" t="s">
        <v>274</v>
      </c>
      <c r="E3190" s="17" t="s">
        <v>243</v>
      </c>
      <c r="F3190" s="17" t="s">
        <v>166</v>
      </c>
      <c r="G3190" s="17" t="n">
        <v>0</v>
      </c>
      <c r="H3190" s="17" t="n">
        <v>1</v>
      </c>
      <c r="I3190" s="17" t="n">
        <v>0</v>
      </c>
      <c r="J3190" s="17" t="n">
        <v>0</v>
      </c>
      <c r="K3190" s="17" t="n">
        <v>1</v>
      </c>
      <c r="L3190" s="17" t="n">
        <v>0</v>
      </c>
      <c r="M3190" s="17" t="n">
        <v>8</v>
      </c>
      <c r="N3190" s="17" t="n">
        <v>0</v>
      </c>
      <c r="O3190" s="17" t="n">
        <v>0</v>
      </c>
      <c r="P3190" s="17" t="n">
        <v>0</v>
      </c>
      <c r="Q3190" s="17" t="n">
        <v>0</v>
      </c>
      <c r="R3190" s="17" t="n">
        <v>0</v>
      </c>
      <c r="S3190" s="17" t="n">
        <v>0</v>
      </c>
      <c r="T3190" s="17" t="n">
        <v>0</v>
      </c>
    </row>
    <row r="3191" customFormat="false" ht="15" hidden="false" customHeight="true" outlineLevel="0" collapsed="false">
      <c r="A3191" s="17" t="s">
        <v>4163</v>
      </c>
      <c r="B3191" s="17" t="s">
        <v>156</v>
      </c>
      <c r="C3191" s="17" t="s">
        <v>217</v>
      </c>
      <c r="D3191" s="17" t="s">
        <v>274</v>
      </c>
      <c r="E3191" s="17" t="s">
        <v>243</v>
      </c>
      <c r="F3191" s="17" t="s">
        <v>158</v>
      </c>
      <c r="G3191" s="17" t="n">
        <v>1</v>
      </c>
      <c r="H3191" s="17" t="n">
        <v>2</v>
      </c>
      <c r="I3191" s="17" t="n">
        <v>2</v>
      </c>
      <c r="J3191" s="17" t="n">
        <v>2</v>
      </c>
      <c r="K3191" s="17" t="n">
        <v>2</v>
      </c>
      <c r="L3191" s="17" t="n">
        <v>4</v>
      </c>
      <c r="M3191" s="17" t="n">
        <v>119</v>
      </c>
      <c r="N3191" s="17" t="n">
        <v>178</v>
      </c>
      <c r="O3191" s="17" t="n">
        <v>65</v>
      </c>
      <c r="P3191" s="17" t="n">
        <v>0</v>
      </c>
      <c r="Q3191" s="17" t="n">
        <v>0</v>
      </c>
      <c r="R3191" s="17" t="n">
        <v>0</v>
      </c>
      <c r="S3191" s="17" t="n">
        <v>0</v>
      </c>
      <c r="T3191" s="17" t="n">
        <v>0</v>
      </c>
    </row>
    <row r="3192" customFormat="false" ht="15" hidden="false" customHeight="true" outlineLevel="0" collapsed="false">
      <c r="A3192" s="17" t="s">
        <v>4163</v>
      </c>
      <c r="B3192" s="17" t="s">
        <v>156</v>
      </c>
      <c r="C3192" s="17" t="s">
        <v>217</v>
      </c>
      <c r="D3192" s="17" t="s">
        <v>274</v>
      </c>
      <c r="E3192" s="17" t="s">
        <v>243</v>
      </c>
      <c r="F3192" s="17" t="s">
        <v>169</v>
      </c>
      <c r="G3192" s="17" t="n">
        <v>1</v>
      </c>
      <c r="H3192" s="17" t="n">
        <v>1</v>
      </c>
      <c r="I3192" s="17" t="n">
        <v>2</v>
      </c>
      <c r="J3192" s="17" t="n">
        <v>1</v>
      </c>
      <c r="K3192" s="17" t="n">
        <v>2</v>
      </c>
      <c r="L3192" s="17" t="n">
        <v>1</v>
      </c>
      <c r="M3192" s="17" t="n">
        <v>1</v>
      </c>
      <c r="N3192" s="17" t="n">
        <v>15</v>
      </c>
      <c r="O3192" s="17" t="n">
        <v>5</v>
      </c>
      <c r="P3192" s="17" t="n">
        <v>0</v>
      </c>
      <c r="Q3192" s="17" t="n">
        <v>0</v>
      </c>
      <c r="R3192" s="17" t="n">
        <v>0</v>
      </c>
      <c r="S3192" s="17" t="n">
        <v>0</v>
      </c>
      <c r="T3192" s="17" t="n">
        <v>0</v>
      </c>
    </row>
    <row r="3193" customFormat="false" ht="15" hidden="false" customHeight="true" outlineLevel="0" collapsed="false">
      <c r="A3193" s="17" t="s">
        <v>4163</v>
      </c>
      <c r="B3193" s="17" t="s">
        <v>156</v>
      </c>
      <c r="C3193" s="17" t="s">
        <v>217</v>
      </c>
      <c r="D3193" s="17" t="s">
        <v>274</v>
      </c>
      <c r="E3193" s="17" t="s">
        <v>139</v>
      </c>
      <c r="F3193" s="17" t="s">
        <v>7</v>
      </c>
      <c r="G3193" s="17" t="n">
        <v>0</v>
      </c>
      <c r="H3193" s="17" t="n">
        <v>0</v>
      </c>
      <c r="I3193" s="17" t="n">
        <v>1</v>
      </c>
      <c r="J3193" s="17" t="n">
        <v>1</v>
      </c>
      <c r="K3193" s="17" t="n">
        <v>1</v>
      </c>
      <c r="L3193" s="17" t="n">
        <v>0</v>
      </c>
      <c r="M3193" s="17" t="n">
        <v>0</v>
      </c>
      <c r="N3193" s="17" t="n">
        <v>13</v>
      </c>
      <c r="O3193" s="17" t="n">
        <v>5</v>
      </c>
      <c r="P3193" s="17" t="n">
        <v>0</v>
      </c>
      <c r="Q3193" s="17" t="n">
        <v>0</v>
      </c>
      <c r="R3193" s="17" t="n">
        <v>0</v>
      </c>
      <c r="S3193" s="17" t="n">
        <v>0</v>
      </c>
      <c r="T3193" s="17" t="n">
        <v>0</v>
      </c>
    </row>
    <row r="3194" customFormat="false" ht="15" hidden="false" customHeight="true" outlineLevel="0" collapsed="false">
      <c r="A3194" s="17" t="s">
        <v>4163</v>
      </c>
      <c r="B3194" s="17" t="s">
        <v>156</v>
      </c>
      <c r="C3194" s="17" t="s">
        <v>217</v>
      </c>
      <c r="D3194" s="17" t="s">
        <v>274</v>
      </c>
      <c r="E3194" s="17" t="s">
        <v>139</v>
      </c>
      <c r="F3194" s="17" t="s">
        <v>140</v>
      </c>
      <c r="G3194" s="17" t="n">
        <v>0</v>
      </c>
      <c r="H3194" s="17" t="n">
        <v>0</v>
      </c>
      <c r="I3194" s="17" t="n">
        <v>1</v>
      </c>
      <c r="J3194" s="17" t="n">
        <v>0</v>
      </c>
      <c r="K3194" s="17" t="n">
        <v>1</v>
      </c>
      <c r="L3194" s="17" t="n">
        <v>0</v>
      </c>
      <c r="M3194" s="17" t="n">
        <v>0</v>
      </c>
      <c r="N3194" s="17" t="n">
        <v>3</v>
      </c>
      <c r="O3194" s="17" t="n">
        <v>0</v>
      </c>
      <c r="P3194" s="17" t="n">
        <v>0</v>
      </c>
      <c r="Q3194" s="17" t="n">
        <v>0</v>
      </c>
      <c r="R3194" s="17" t="n">
        <v>0</v>
      </c>
      <c r="S3194" s="17" t="n">
        <v>0</v>
      </c>
      <c r="T3194" s="17" t="n">
        <v>0</v>
      </c>
    </row>
    <row r="3195" customFormat="false" ht="15" hidden="false" customHeight="true" outlineLevel="0" collapsed="false">
      <c r="A3195" s="17" t="s">
        <v>4163</v>
      </c>
      <c r="B3195" s="17" t="s">
        <v>156</v>
      </c>
      <c r="C3195" s="17" t="s">
        <v>217</v>
      </c>
      <c r="D3195" s="17" t="s">
        <v>274</v>
      </c>
      <c r="E3195" s="17" t="s">
        <v>139</v>
      </c>
      <c r="F3195" s="17" t="s">
        <v>150</v>
      </c>
      <c r="G3195" s="17" t="n">
        <v>0</v>
      </c>
      <c r="H3195" s="17" t="n">
        <v>0</v>
      </c>
      <c r="I3195" s="17" t="n">
        <v>1</v>
      </c>
      <c r="J3195" s="17" t="n">
        <v>1</v>
      </c>
      <c r="K3195" s="17" t="n">
        <v>1</v>
      </c>
      <c r="L3195" s="17" t="n">
        <v>0</v>
      </c>
      <c r="M3195" s="17" t="n">
        <v>0</v>
      </c>
      <c r="N3195" s="17" t="n">
        <v>4</v>
      </c>
      <c r="O3195" s="17" t="n">
        <v>5</v>
      </c>
      <c r="P3195" s="17" t="n">
        <v>0</v>
      </c>
      <c r="Q3195" s="17" t="n">
        <v>0</v>
      </c>
      <c r="R3195" s="17" t="n">
        <v>0</v>
      </c>
      <c r="S3195" s="17" t="n">
        <v>0</v>
      </c>
      <c r="T3195" s="17" t="n">
        <v>0</v>
      </c>
    </row>
    <row r="3196" customFormat="false" ht="15" hidden="false" customHeight="true" outlineLevel="0" collapsed="false">
      <c r="A3196" s="17" t="s">
        <v>4163</v>
      </c>
      <c r="B3196" s="17" t="s">
        <v>156</v>
      </c>
      <c r="C3196" s="17" t="s">
        <v>217</v>
      </c>
      <c r="D3196" s="17" t="s">
        <v>274</v>
      </c>
      <c r="E3196" s="17" t="s">
        <v>139</v>
      </c>
      <c r="F3196" s="17" t="s">
        <v>158</v>
      </c>
      <c r="G3196" s="17" t="n">
        <v>0</v>
      </c>
      <c r="H3196" s="17" t="n">
        <v>0</v>
      </c>
      <c r="I3196" s="17" t="n">
        <v>1</v>
      </c>
      <c r="J3196" s="17" t="n">
        <v>0</v>
      </c>
      <c r="K3196" s="17" t="n">
        <v>1</v>
      </c>
      <c r="L3196" s="17" t="n">
        <v>0</v>
      </c>
      <c r="M3196" s="17" t="n">
        <v>0</v>
      </c>
      <c r="N3196" s="17" t="n">
        <v>6</v>
      </c>
      <c r="O3196" s="17" t="n">
        <v>0</v>
      </c>
      <c r="P3196" s="17" t="n">
        <v>0</v>
      </c>
      <c r="Q3196" s="17" t="n">
        <v>0</v>
      </c>
      <c r="R3196" s="17" t="n">
        <v>0</v>
      </c>
      <c r="S3196" s="17" t="n">
        <v>0</v>
      </c>
      <c r="T3196" s="17" t="n">
        <v>0</v>
      </c>
    </row>
    <row r="3197" customFormat="false" ht="15" hidden="false" customHeight="true" outlineLevel="0" collapsed="false">
      <c r="A3197" s="17" t="s">
        <v>4163</v>
      </c>
      <c r="B3197" s="17" t="s">
        <v>156</v>
      </c>
      <c r="C3197" s="17" t="s">
        <v>217</v>
      </c>
      <c r="D3197" s="17" t="s">
        <v>874</v>
      </c>
      <c r="E3197" s="17" t="s">
        <v>243</v>
      </c>
      <c r="F3197" s="17" t="s">
        <v>7</v>
      </c>
      <c r="G3197" s="17" t="n">
        <v>1</v>
      </c>
      <c r="H3197" s="17" t="n">
        <v>1</v>
      </c>
      <c r="I3197" s="17" t="n">
        <v>1</v>
      </c>
      <c r="J3197" s="17" t="n">
        <v>1</v>
      </c>
      <c r="K3197" s="17" t="n">
        <v>1</v>
      </c>
      <c r="L3197" s="17" t="n">
        <v>1526</v>
      </c>
      <c r="M3197" s="17" t="n">
        <v>1709</v>
      </c>
      <c r="N3197" s="17" t="n">
        <v>2453</v>
      </c>
      <c r="O3197" s="17" t="n">
        <v>1117</v>
      </c>
      <c r="P3197" s="17" t="n">
        <v>0</v>
      </c>
      <c r="Q3197" s="17" t="n">
        <v>0</v>
      </c>
      <c r="R3197" s="17" t="n">
        <v>0</v>
      </c>
      <c r="S3197" s="17" t="n">
        <v>0</v>
      </c>
      <c r="T3197" s="17" t="n">
        <v>0</v>
      </c>
    </row>
    <row r="3198" customFormat="false" ht="15" hidden="false" customHeight="true" outlineLevel="0" collapsed="false">
      <c r="A3198" s="17" t="s">
        <v>4163</v>
      </c>
      <c r="B3198" s="17" t="s">
        <v>156</v>
      </c>
      <c r="C3198" s="17" t="s">
        <v>217</v>
      </c>
      <c r="D3198" s="17" t="s">
        <v>874</v>
      </c>
      <c r="E3198" s="17" t="s">
        <v>243</v>
      </c>
      <c r="F3198" s="17" t="s">
        <v>140</v>
      </c>
      <c r="G3198" s="17" t="n">
        <v>1</v>
      </c>
      <c r="H3198" s="17" t="n">
        <v>1</v>
      </c>
      <c r="I3198" s="17" t="n">
        <v>1</v>
      </c>
      <c r="J3198" s="17" t="n">
        <v>1</v>
      </c>
      <c r="K3198" s="17" t="n">
        <v>1</v>
      </c>
      <c r="L3198" s="17" t="n">
        <v>64</v>
      </c>
      <c r="M3198" s="17" t="n">
        <v>79</v>
      </c>
      <c r="N3198" s="17" t="n">
        <v>33</v>
      </c>
      <c r="O3198" s="17" t="n">
        <v>82</v>
      </c>
      <c r="P3198" s="17" t="n">
        <v>0</v>
      </c>
      <c r="Q3198" s="17" t="n">
        <v>0</v>
      </c>
      <c r="R3198" s="17" t="n">
        <v>0</v>
      </c>
      <c r="S3198" s="17" t="n">
        <v>0</v>
      </c>
      <c r="T3198" s="17" t="n">
        <v>0</v>
      </c>
    </row>
    <row r="3199" customFormat="false" ht="15" hidden="false" customHeight="true" outlineLevel="0" collapsed="false">
      <c r="A3199" s="17" t="s">
        <v>4163</v>
      </c>
      <c r="B3199" s="17" t="s">
        <v>156</v>
      </c>
      <c r="C3199" s="17" t="s">
        <v>217</v>
      </c>
      <c r="D3199" s="17" t="s">
        <v>874</v>
      </c>
      <c r="E3199" s="17" t="s">
        <v>243</v>
      </c>
      <c r="F3199" s="17" t="s">
        <v>144</v>
      </c>
      <c r="G3199" s="17" t="n">
        <v>1</v>
      </c>
      <c r="H3199" s="17" t="n">
        <v>1</v>
      </c>
      <c r="I3199" s="17" t="n">
        <v>0</v>
      </c>
      <c r="J3199" s="17" t="n">
        <v>1</v>
      </c>
      <c r="K3199" s="17" t="n">
        <v>1</v>
      </c>
      <c r="L3199" s="17" t="n">
        <v>13</v>
      </c>
      <c r="M3199" s="17" t="n">
        <v>0</v>
      </c>
      <c r="N3199" s="17" t="n">
        <v>0</v>
      </c>
      <c r="O3199" s="17" t="n">
        <v>5</v>
      </c>
      <c r="P3199" s="17" t="n">
        <v>0</v>
      </c>
      <c r="Q3199" s="17" t="n">
        <v>0</v>
      </c>
      <c r="R3199" s="17" t="n">
        <v>0</v>
      </c>
      <c r="S3199" s="17" t="n">
        <v>0</v>
      </c>
      <c r="T3199" s="17" t="n">
        <v>0</v>
      </c>
    </row>
    <row r="3200" customFormat="false" ht="15" hidden="false" customHeight="true" outlineLevel="0" collapsed="false">
      <c r="A3200" s="17" t="s">
        <v>4163</v>
      </c>
      <c r="B3200" s="17" t="s">
        <v>156</v>
      </c>
      <c r="C3200" s="17" t="s">
        <v>217</v>
      </c>
      <c r="D3200" s="17" t="s">
        <v>874</v>
      </c>
      <c r="E3200" s="17" t="s">
        <v>243</v>
      </c>
      <c r="F3200" s="17" t="s">
        <v>150</v>
      </c>
      <c r="G3200" s="17" t="n">
        <v>1</v>
      </c>
      <c r="H3200" s="17" t="n">
        <v>1</v>
      </c>
      <c r="I3200" s="17" t="n">
        <v>1</v>
      </c>
      <c r="J3200" s="17" t="n">
        <v>1</v>
      </c>
      <c r="K3200" s="17" t="n">
        <v>1</v>
      </c>
      <c r="L3200" s="17" t="n">
        <v>1162</v>
      </c>
      <c r="M3200" s="17" t="n">
        <v>1040</v>
      </c>
      <c r="N3200" s="17" t="n">
        <v>1631</v>
      </c>
      <c r="O3200" s="17" t="n">
        <v>864</v>
      </c>
      <c r="P3200" s="17" t="n">
        <v>0</v>
      </c>
      <c r="Q3200" s="17" t="n">
        <v>0</v>
      </c>
      <c r="R3200" s="17" t="n">
        <v>0</v>
      </c>
      <c r="S3200" s="17" t="n">
        <v>0</v>
      </c>
      <c r="T3200" s="17" t="n">
        <v>0</v>
      </c>
    </row>
    <row r="3201" customFormat="false" ht="15" hidden="false" customHeight="true" outlineLevel="0" collapsed="false">
      <c r="A3201" s="17" t="s">
        <v>4163</v>
      </c>
      <c r="B3201" s="17" t="s">
        <v>156</v>
      </c>
      <c r="C3201" s="17" t="s">
        <v>217</v>
      </c>
      <c r="D3201" s="17" t="s">
        <v>874</v>
      </c>
      <c r="E3201" s="17" t="s">
        <v>243</v>
      </c>
      <c r="F3201" s="17" t="s">
        <v>166</v>
      </c>
      <c r="G3201" s="17" t="n">
        <v>0</v>
      </c>
      <c r="H3201" s="17" t="n">
        <v>1</v>
      </c>
      <c r="I3201" s="17" t="n">
        <v>1</v>
      </c>
      <c r="J3201" s="17" t="n">
        <v>1</v>
      </c>
      <c r="K3201" s="17" t="n">
        <v>1</v>
      </c>
      <c r="L3201" s="17" t="n">
        <v>0</v>
      </c>
      <c r="M3201" s="17" t="n">
        <v>82</v>
      </c>
      <c r="N3201" s="17" t="n">
        <v>130</v>
      </c>
      <c r="O3201" s="17" t="n">
        <v>2</v>
      </c>
      <c r="P3201" s="17" t="n">
        <v>0</v>
      </c>
      <c r="Q3201" s="17" t="n">
        <v>0</v>
      </c>
      <c r="R3201" s="17" t="n">
        <v>0</v>
      </c>
      <c r="S3201" s="17" t="n">
        <v>0</v>
      </c>
      <c r="T3201" s="17" t="n">
        <v>0</v>
      </c>
    </row>
    <row r="3202" customFormat="false" ht="15" hidden="false" customHeight="true" outlineLevel="0" collapsed="false">
      <c r="A3202" s="17" t="s">
        <v>4163</v>
      </c>
      <c r="B3202" s="17" t="s">
        <v>156</v>
      </c>
      <c r="C3202" s="17" t="s">
        <v>217</v>
      </c>
      <c r="D3202" s="17" t="s">
        <v>874</v>
      </c>
      <c r="E3202" s="17" t="s">
        <v>243</v>
      </c>
      <c r="F3202" s="17" t="s">
        <v>158</v>
      </c>
      <c r="G3202" s="17" t="n">
        <v>1</v>
      </c>
      <c r="H3202" s="17" t="n">
        <v>1</v>
      </c>
      <c r="I3202" s="17" t="n">
        <v>1</v>
      </c>
      <c r="J3202" s="17" t="n">
        <v>1</v>
      </c>
      <c r="K3202" s="17" t="n">
        <v>1</v>
      </c>
      <c r="L3202" s="17" t="n">
        <v>272</v>
      </c>
      <c r="M3202" s="17" t="n">
        <v>496</v>
      </c>
      <c r="N3202" s="17" t="n">
        <v>623</v>
      </c>
      <c r="O3202" s="17" t="n">
        <v>155</v>
      </c>
      <c r="P3202" s="17" t="n">
        <v>0</v>
      </c>
      <c r="Q3202" s="17" t="n">
        <v>0</v>
      </c>
      <c r="R3202" s="17" t="n">
        <v>0</v>
      </c>
      <c r="S3202" s="17" t="n">
        <v>0</v>
      </c>
      <c r="T3202" s="17" t="n">
        <v>0</v>
      </c>
    </row>
    <row r="3203" customFormat="false" ht="15" hidden="false" customHeight="true" outlineLevel="0" collapsed="false">
      <c r="A3203" s="17" t="s">
        <v>4163</v>
      </c>
      <c r="B3203" s="17" t="s">
        <v>156</v>
      </c>
      <c r="C3203" s="17" t="s">
        <v>217</v>
      </c>
      <c r="D3203" s="17" t="s">
        <v>874</v>
      </c>
      <c r="E3203" s="17" t="s">
        <v>243</v>
      </c>
      <c r="F3203" s="17" t="s">
        <v>169</v>
      </c>
      <c r="G3203" s="17" t="n">
        <v>1</v>
      </c>
      <c r="H3203" s="17" t="n">
        <v>1</v>
      </c>
      <c r="I3203" s="17" t="n">
        <v>1</v>
      </c>
      <c r="J3203" s="17" t="n">
        <v>1</v>
      </c>
      <c r="K3203" s="17" t="n">
        <v>1</v>
      </c>
      <c r="L3203" s="17" t="n">
        <v>15</v>
      </c>
      <c r="M3203" s="17" t="n">
        <v>12</v>
      </c>
      <c r="N3203" s="17" t="n">
        <v>36</v>
      </c>
      <c r="O3203" s="17" t="n">
        <v>9</v>
      </c>
      <c r="P3203" s="17" t="n">
        <v>0</v>
      </c>
      <c r="Q3203" s="17" t="n">
        <v>0</v>
      </c>
      <c r="R3203" s="17" t="n">
        <v>0</v>
      </c>
      <c r="S3203" s="17" t="n">
        <v>0</v>
      </c>
      <c r="T3203" s="17" t="n">
        <v>0</v>
      </c>
    </row>
    <row r="3204" customFormat="false" ht="15" hidden="false" customHeight="true" outlineLevel="0" collapsed="false">
      <c r="A3204" s="17" t="s">
        <v>531</v>
      </c>
      <c r="B3204" s="17" t="s">
        <v>142</v>
      </c>
      <c r="C3204" s="17" t="s">
        <v>134</v>
      </c>
      <c r="D3204" s="17" t="s">
        <v>14446</v>
      </c>
      <c r="E3204" s="17" t="s">
        <v>243</v>
      </c>
      <c r="F3204" s="17" t="s">
        <v>7</v>
      </c>
      <c r="G3204" s="17" t="n">
        <v>1</v>
      </c>
      <c r="H3204" s="17" t="n">
        <v>1</v>
      </c>
      <c r="I3204" s="17" t="n">
        <v>1</v>
      </c>
      <c r="J3204" s="17" t="n">
        <v>1</v>
      </c>
      <c r="K3204" s="17" t="n">
        <v>1</v>
      </c>
      <c r="L3204" s="17" t="n">
        <v>74</v>
      </c>
      <c r="M3204" s="17" t="n">
        <v>76</v>
      </c>
      <c r="N3204" s="17" t="n">
        <v>174</v>
      </c>
      <c r="O3204" s="17" t="n">
        <v>116</v>
      </c>
      <c r="P3204" s="17" t="n">
        <v>0</v>
      </c>
      <c r="Q3204" s="17" t="n">
        <v>0</v>
      </c>
      <c r="R3204" s="17" t="n">
        <v>0</v>
      </c>
      <c r="S3204" s="17" t="n">
        <v>0</v>
      </c>
      <c r="T3204" s="17" t="n">
        <v>0</v>
      </c>
    </row>
    <row r="3205" customFormat="false" ht="15" hidden="false" customHeight="true" outlineLevel="0" collapsed="false">
      <c r="A3205" s="17" t="s">
        <v>531</v>
      </c>
      <c r="B3205" s="17" t="s">
        <v>142</v>
      </c>
      <c r="C3205" s="17" t="s">
        <v>134</v>
      </c>
      <c r="D3205" s="17" t="s">
        <v>14446</v>
      </c>
      <c r="E3205" s="17" t="s">
        <v>243</v>
      </c>
      <c r="F3205" s="17" t="s">
        <v>140</v>
      </c>
      <c r="G3205" s="17" t="n">
        <v>1</v>
      </c>
      <c r="H3205" s="17" t="n">
        <v>1</v>
      </c>
      <c r="I3205" s="17" t="n">
        <v>1</v>
      </c>
      <c r="J3205" s="17" t="n">
        <v>1</v>
      </c>
      <c r="K3205" s="17" t="n">
        <v>1</v>
      </c>
      <c r="L3205" s="17" t="n">
        <v>1</v>
      </c>
      <c r="M3205" s="17" t="n">
        <v>23</v>
      </c>
      <c r="N3205" s="17" t="n">
        <v>8</v>
      </c>
      <c r="O3205" s="17" t="n">
        <v>1</v>
      </c>
      <c r="P3205" s="17" t="n">
        <v>0</v>
      </c>
      <c r="Q3205" s="17" t="n">
        <v>0</v>
      </c>
      <c r="R3205" s="17" t="n">
        <v>0</v>
      </c>
      <c r="S3205" s="17" t="n">
        <v>0</v>
      </c>
      <c r="T3205" s="17" t="n">
        <v>0</v>
      </c>
    </row>
    <row r="3206" customFormat="false" ht="15" hidden="false" customHeight="true" outlineLevel="0" collapsed="false">
      <c r="A3206" s="17" t="s">
        <v>531</v>
      </c>
      <c r="B3206" s="17" t="s">
        <v>142</v>
      </c>
      <c r="C3206" s="17" t="s">
        <v>134</v>
      </c>
      <c r="D3206" s="17" t="s">
        <v>14446</v>
      </c>
      <c r="E3206" s="17" t="s">
        <v>243</v>
      </c>
      <c r="F3206" s="17" t="s">
        <v>144</v>
      </c>
      <c r="G3206" s="17" t="n">
        <v>0</v>
      </c>
      <c r="H3206" s="17" t="n">
        <v>1</v>
      </c>
      <c r="I3206" s="17" t="n">
        <v>0</v>
      </c>
      <c r="J3206" s="17" t="n">
        <v>0</v>
      </c>
      <c r="K3206" s="17" t="n">
        <v>1</v>
      </c>
      <c r="L3206" s="17" t="n">
        <v>0</v>
      </c>
      <c r="M3206" s="17" t="n">
        <v>1</v>
      </c>
      <c r="N3206" s="17" t="n">
        <v>0</v>
      </c>
      <c r="O3206" s="17" t="n">
        <v>0</v>
      </c>
      <c r="P3206" s="17" t="n">
        <v>0</v>
      </c>
      <c r="Q3206" s="17" t="n">
        <v>0</v>
      </c>
      <c r="R3206" s="17" t="n">
        <v>0</v>
      </c>
      <c r="S3206" s="17" t="n">
        <v>0</v>
      </c>
      <c r="T3206" s="17" t="n">
        <v>0</v>
      </c>
    </row>
    <row r="3207" customFormat="false" ht="15" hidden="false" customHeight="true" outlineLevel="0" collapsed="false">
      <c r="A3207" s="17" t="s">
        <v>531</v>
      </c>
      <c r="B3207" s="17" t="s">
        <v>142</v>
      </c>
      <c r="C3207" s="17" t="s">
        <v>134</v>
      </c>
      <c r="D3207" s="17" t="s">
        <v>14446</v>
      </c>
      <c r="E3207" s="17" t="s">
        <v>243</v>
      </c>
      <c r="F3207" s="17" t="s">
        <v>150</v>
      </c>
      <c r="G3207" s="17" t="n">
        <v>1</v>
      </c>
      <c r="H3207" s="17" t="n">
        <v>1</v>
      </c>
      <c r="I3207" s="17" t="n">
        <v>1</v>
      </c>
      <c r="J3207" s="17" t="n">
        <v>1</v>
      </c>
      <c r="K3207" s="17" t="n">
        <v>1</v>
      </c>
      <c r="L3207" s="17" t="n">
        <v>56</v>
      </c>
      <c r="M3207" s="17" t="n">
        <v>34</v>
      </c>
      <c r="N3207" s="17" t="n">
        <v>137</v>
      </c>
      <c r="O3207" s="17" t="n">
        <v>95</v>
      </c>
      <c r="P3207" s="17" t="n">
        <v>0</v>
      </c>
      <c r="Q3207" s="17" t="n">
        <v>0</v>
      </c>
      <c r="R3207" s="17" t="n">
        <v>0</v>
      </c>
      <c r="S3207" s="17" t="n">
        <v>0</v>
      </c>
      <c r="T3207" s="17" t="n">
        <v>0</v>
      </c>
    </row>
    <row r="3208" customFormat="false" ht="15" hidden="false" customHeight="true" outlineLevel="0" collapsed="false">
      <c r="A3208" s="17" t="s">
        <v>531</v>
      </c>
      <c r="B3208" s="17" t="s">
        <v>142</v>
      </c>
      <c r="C3208" s="17" t="s">
        <v>134</v>
      </c>
      <c r="D3208" s="17" t="s">
        <v>14446</v>
      </c>
      <c r="E3208" s="17" t="s">
        <v>243</v>
      </c>
      <c r="F3208" s="17" t="s">
        <v>166</v>
      </c>
      <c r="G3208" s="17" t="n">
        <v>1</v>
      </c>
      <c r="H3208" s="17" t="n">
        <v>1</v>
      </c>
      <c r="I3208" s="17" t="n">
        <v>0</v>
      </c>
      <c r="J3208" s="17" t="n">
        <v>0</v>
      </c>
      <c r="K3208" s="17" t="n">
        <v>1</v>
      </c>
      <c r="L3208" s="17" t="n">
        <v>7</v>
      </c>
      <c r="M3208" s="17" t="n">
        <v>7</v>
      </c>
      <c r="N3208" s="17" t="n">
        <v>0</v>
      </c>
      <c r="O3208" s="17" t="n">
        <v>0</v>
      </c>
      <c r="P3208" s="17" t="n">
        <v>0</v>
      </c>
      <c r="Q3208" s="17" t="n">
        <v>0</v>
      </c>
      <c r="R3208" s="17" t="n">
        <v>0</v>
      </c>
      <c r="S3208" s="17" t="n">
        <v>0</v>
      </c>
      <c r="T3208" s="17" t="n">
        <v>0</v>
      </c>
    </row>
    <row r="3209" customFormat="false" ht="15" hidden="false" customHeight="true" outlineLevel="0" collapsed="false">
      <c r="A3209" s="17" t="s">
        <v>531</v>
      </c>
      <c r="B3209" s="17" t="s">
        <v>142</v>
      </c>
      <c r="C3209" s="17" t="s">
        <v>134</v>
      </c>
      <c r="D3209" s="17" t="s">
        <v>14446</v>
      </c>
      <c r="E3209" s="17" t="s">
        <v>243</v>
      </c>
      <c r="F3209" s="17" t="s">
        <v>158</v>
      </c>
      <c r="G3209" s="17" t="n">
        <v>1</v>
      </c>
      <c r="H3209" s="17" t="n">
        <v>1</v>
      </c>
      <c r="I3209" s="17" t="n">
        <v>1</v>
      </c>
      <c r="J3209" s="17" t="n">
        <v>1</v>
      </c>
      <c r="K3209" s="17" t="n">
        <v>1</v>
      </c>
      <c r="L3209" s="17" t="n">
        <v>10</v>
      </c>
      <c r="M3209" s="17" t="n">
        <v>11</v>
      </c>
      <c r="N3209" s="17" t="n">
        <v>24</v>
      </c>
      <c r="O3209" s="17" t="n">
        <v>6</v>
      </c>
      <c r="P3209" s="17" t="n">
        <v>0</v>
      </c>
      <c r="Q3209" s="17" t="n">
        <v>0</v>
      </c>
      <c r="R3209" s="17" t="n">
        <v>0</v>
      </c>
      <c r="S3209" s="17" t="n">
        <v>0</v>
      </c>
      <c r="T3209" s="17" t="n">
        <v>0</v>
      </c>
    </row>
    <row r="3210" customFormat="false" ht="15" hidden="false" customHeight="true" outlineLevel="0" collapsed="false">
      <c r="A3210" s="17" t="s">
        <v>531</v>
      </c>
      <c r="B3210" s="17" t="s">
        <v>142</v>
      </c>
      <c r="C3210" s="17" t="s">
        <v>134</v>
      </c>
      <c r="D3210" s="17" t="s">
        <v>14446</v>
      </c>
      <c r="E3210" s="17" t="s">
        <v>243</v>
      </c>
      <c r="F3210" s="17" t="s">
        <v>169</v>
      </c>
      <c r="G3210" s="17" t="n">
        <v>0</v>
      </c>
      <c r="H3210" s="17" t="n">
        <v>0</v>
      </c>
      <c r="I3210" s="17" t="n">
        <v>1</v>
      </c>
      <c r="J3210" s="17" t="n">
        <v>1</v>
      </c>
      <c r="K3210" s="17" t="n">
        <v>1</v>
      </c>
      <c r="L3210" s="17" t="n">
        <v>0</v>
      </c>
      <c r="M3210" s="17" t="n">
        <v>0</v>
      </c>
      <c r="N3210" s="17" t="n">
        <v>5</v>
      </c>
      <c r="O3210" s="17" t="n">
        <v>14</v>
      </c>
      <c r="P3210" s="17" t="n">
        <v>0</v>
      </c>
      <c r="Q3210" s="17" t="n">
        <v>0</v>
      </c>
      <c r="R3210" s="17" t="n">
        <v>0</v>
      </c>
      <c r="S3210" s="17" t="n">
        <v>0</v>
      </c>
      <c r="T3210" s="17" t="n">
        <v>0</v>
      </c>
    </row>
    <row r="3211" customFormat="false" ht="15" hidden="false" customHeight="true" outlineLevel="0" collapsed="false">
      <c r="A3211" s="17" t="s">
        <v>531</v>
      </c>
      <c r="B3211" s="17" t="s">
        <v>142</v>
      </c>
      <c r="C3211" s="17" t="s">
        <v>148</v>
      </c>
      <c r="D3211" s="17" t="s">
        <v>14443</v>
      </c>
      <c r="E3211" s="17" t="s">
        <v>139</v>
      </c>
      <c r="F3211" s="17" t="s">
        <v>7</v>
      </c>
      <c r="G3211" s="17" t="n">
        <v>1</v>
      </c>
      <c r="H3211" s="17" t="n">
        <v>2</v>
      </c>
      <c r="I3211" s="17" t="n">
        <v>1</v>
      </c>
      <c r="J3211" s="17" t="n">
        <v>0</v>
      </c>
      <c r="K3211" s="17" t="n">
        <v>2</v>
      </c>
      <c r="L3211" s="17" t="n">
        <v>28</v>
      </c>
      <c r="M3211" s="17" t="n">
        <v>72</v>
      </c>
      <c r="N3211" s="17" t="n">
        <v>35</v>
      </c>
      <c r="O3211" s="17" t="n">
        <v>0</v>
      </c>
      <c r="P3211" s="17" t="n">
        <v>0</v>
      </c>
      <c r="Q3211" s="17" t="n">
        <v>0</v>
      </c>
      <c r="R3211" s="17" t="n">
        <v>0</v>
      </c>
      <c r="S3211" s="17" t="n">
        <v>0</v>
      </c>
      <c r="T3211" s="17" t="n">
        <v>0</v>
      </c>
    </row>
    <row r="3212" customFormat="false" ht="15" hidden="false" customHeight="true" outlineLevel="0" collapsed="false">
      <c r="A3212" s="17" t="s">
        <v>531</v>
      </c>
      <c r="B3212" s="17" t="s">
        <v>142</v>
      </c>
      <c r="C3212" s="17" t="s">
        <v>148</v>
      </c>
      <c r="D3212" s="17" t="s">
        <v>14443</v>
      </c>
      <c r="E3212" s="17" t="s">
        <v>139</v>
      </c>
      <c r="F3212" s="17" t="s">
        <v>140</v>
      </c>
      <c r="G3212" s="17" t="n">
        <v>0</v>
      </c>
      <c r="H3212" s="17" t="n">
        <v>1</v>
      </c>
      <c r="I3212" s="17" t="n">
        <v>0</v>
      </c>
      <c r="J3212" s="17" t="n">
        <v>0</v>
      </c>
      <c r="K3212" s="17" t="n">
        <v>1</v>
      </c>
      <c r="L3212" s="17" t="n">
        <v>0</v>
      </c>
      <c r="M3212" s="17" t="n">
        <v>2</v>
      </c>
      <c r="N3212" s="17" t="n">
        <v>0</v>
      </c>
      <c r="O3212" s="17" t="n">
        <v>0</v>
      </c>
      <c r="P3212" s="17" t="n">
        <v>0</v>
      </c>
      <c r="Q3212" s="17" t="n">
        <v>0</v>
      </c>
      <c r="R3212" s="17" t="n">
        <v>0</v>
      </c>
      <c r="S3212" s="17" t="n">
        <v>0</v>
      </c>
      <c r="T3212" s="17" t="n">
        <v>0</v>
      </c>
    </row>
    <row r="3213" customFormat="false" ht="15" hidden="false" customHeight="true" outlineLevel="0" collapsed="false">
      <c r="A3213" s="17" t="s">
        <v>531</v>
      </c>
      <c r="B3213" s="17" t="s">
        <v>142</v>
      </c>
      <c r="C3213" s="17" t="s">
        <v>148</v>
      </c>
      <c r="D3213" s="17" t="s">
        <v>14443</v>
      </c>
      <c r="E3213" s="17" t="s">
        <v>139</v>
      </c>
      <c r="F3213" s="17" t="s">
        <v>150</v>
      </c>
      <c r="G3213" s="17" t="n">
        <v>1</v>
      </c>
      <c r="H3213" s="17" t="n">
        <v>1</v>
      </c>
      <c r="I3213" s="17" t="n">
        <v>1</v>
      </c>
      <c r="J3213" s="17" t="n">
        <v>0</v>
      </c>
      <c r="K3213" s="17" t="n">
        <v>1</v>
      </c>
      <c r="L3213" s="17" t="n">
        <v>28</v>
      </c>
      <c r="M3213" s="17" t="n">
        <v>56</v>
      </c>
      <c r="N3213" s="17" t="n">
        <v>18</v>
      </c>
      <c r="O3213" s="17" t="n">
        <v>0</v>
      </c>
      <c r="P3213" s="17" t="n">
        <v>0</v>
      </c>
      <c r="Q3213" s="17" t="n">
        <v>0</v>
      </c>
      <c r="R3213" s="17" t="n">
        <v>0</v>
      </c>
      <c r="S3213" s="17" t="n">
        <v>0</v>
      </c>
      <c r="T3213" s="17" t="n">
        <v>0</v>
      </c>
    </row>
    <row r="3214" customFormat="false" ht="15" hidden="false" customHeight="true" outlineLevel="0" collapsed="false">
      <c r="A3214" s="17" t="s">
        <v>531</v>
      </c>
      <c r="B3214" s="17" t="s">
        <v>142</v>
      </c>
      <c r="C3214" s="17" t="s">
        <v>148</v>
      </c>
      <c r="D3214" s="17" t="s">
        <v>14443</v>
      </c>
      <c r="E3214" s="17" t="s">
        <v>139</v>
      </c>
      <c r="F3214" s="17" t="s">
        <v>158</v>
      </c>
      <c r="G3214" s="17" t="n">
        <v>0</v>
      </c>
      <c r="H3214" s="17" t="n">
        <v>2</v>
      </c>
      <c r="I3214" s="17" t="n">
        <v>1</v>
      </c>
      <c r="J3214" s="17" t="n">
        <v>0</v>
      </c>
      <c r="K3214" s="17" t="n">
        <v>2</v>
      </c>
      <c r="L3214" s="17" t="n">
        <v>0</v>
      </c>
      <c r="M3214" s="17" t="n">
        <v>14</v>
      </c>
      <c r="N3214" s="17" t="n">
        <v>17</v>
      </c>
      <c r="O3214" s="17" t="n">
        <v>0</v>
      </c>
      <c r="P3214" s="17" t="n">
        <v>0</v>
      </c>
      <c r="Q3214" s="17" t="n">
        <v>0</v>
      </c>
      <c r="R3214" s="17" t="n">
        <v>0</v>
      </c>
      <c r="S3214" s="17" t="n">
        <v>0</v>
      </c>
      <c r="T3214" s="17" t="n">
        <v>0</v>
      </c>
    </row>
    <row r="3215" customFormat="false" ht="15" hidden="false" customHeight="true" outlineLevel="0" collapsed="false">
      <c r="A3215" s="17" t="s">
        <v>531</v>
      </c>
      <c r="B3215" s="17" t="s">
        <v>142</v>
      </c>
      <c r="C3215" s="17" t="s">
        <v>217</v>
      </c>
      <c r="D3215" s="17" t="s">
        <v>218</v>
      </c>
      <c r="E3215" s="17" t="s">
        <v>243</v>
      </c>
      <c r="F3215" s="17" t="s">
        <v>7</v>
      </c>
      <c r="G3215" s="17" t="n">
        <v>2</v>
      </c>
      <c r="H3215" s="17" t="n">
        <v>2</v>
      </c>
      <c r="I3215" s="17" t="n">
        <v>2</v>
      </c>
      <c r="J3215" s="17" t="n">
        <v>1</v>
      </c>
      <c r="K3215" s="17" t="n">
        <v>2</v>
      </c>
      <c r="L3215" s="17" t="n">
        <v>732</v>
      </c>
      <c r="M3215" s="17" t="n">
        <v>950</v>
      </c>
      <c r="N3215" s="17" t="n">
        <v>289</v>
      </c>
      <c r="O3215" s="17" t="n">
        <v>414</v>
      </c>
      <c r="P3215" s="17" t="n">
        <v>0</v>
      </c>
      <c r="Q3215" s="17" t="n">
        <v>0</v>
      </c>
      <c r="R3215" s="17" t="n">
        <v>0</v>
      </c>
      <c r="S3215" s="17" t="n">
        <v>0</v>
      </c>
      <c r="T3215" s="17" t="n">
        <v>0</v>
      </c>
    </row>
    <row r="3216" customFormat="false" ht="15" hidden="false" customHeight="true" outlineLevel="0" collapsed="false">
      <c r="A3216" s="17" t="s">
        <v>531</v>
      </c>
      <c r="B3216" s="17" t="s">
        <v>142</v>
      </c>
      <c r="C3216" s="17" t="s">
        <v>217</v>
      </c>
      <c r="D3216" s="17" t="s">
        <v>218</v>
      </c>
      <c r="E3216" s="17" t="s">
        <v>243</v>
      </c>
      <c r="F3216" s="17" t="s">
        <v>140</v>
      </c>
      <c r="G3216" s="17" t="n">
        <v>2</v>
      </c>
      <c r="H3216" s="17" t="n">
        <v>2</v>
      </c>
      <c r="I3216" s="17" t="n">
        <v>2</v>
      </c>
      <c r="J3216" s="17" t="n">
        <v>1</v>
      </c>
      <c r="K3216" s="17" t="n">
        <v>2</v>
      </c>
      <c r="L3216" s="17" t="n">
        <v>64</v>
      </c>
      <c r="M3216" s="17" t="n">
        <v>126</v>
      </c>
      <c r="N3216" s="17" t="n">
        <v>17</v>
      </c>
      <c r="O3216" s="17" t="n">
        <v>6</v>
      </c>
      <c r="P3216" s="17" t="n">
        <v>0</v>
      </c>
      <c r="Q3216" s="17" t="n">
        <v>0</v>
      </c>
      <c r="R3216" s="17" t="n">
        <v>0</v>
      </c>
      <c r="S3216" s="17" t="n">
        <v>0</v>
      </c>
      <c r="T3216" s="17" t="n">
        <v>0</v>
      </c>
    </row>
    <row r="3217" customFormat="false" ht="15" hidden="false" customHeight="true" outlineLevel="0" collapsed="false">
      <c r="A3217" s="17" t="s">
        <v>531</v>
      </c>
      <c r="B3217" s="17" t="s">
        <v>142</v>
      </c>
      <c r="C3217" s="17" t="s">
        <v>217</v>
      </c>
      <c r="D3217" s="17" t="s">
        <v>218</v>
      </c>
      <c r="E3217" s="17" t="s">
        <v>243</v>
      </c>
      <c r="F3217" s="17" t="s">
        <v>144</v>
      </c>
      <c r="G3217" s="17" t="n">
        <v>1</v>
      </c>
      <c r="H3217" s="17" t="n">
        <v>1</v>
      </c>
      <c r="I3217" s="17" t="n">
        <v>1</v>
      </c>
      <c r="J3217" s="17" t="n">
        <v>0</v>
      </c>
      <c r="K3217" s="17" t="n">
        <v>1</v>
      </c>
      <c r="L3217" s="17" t="n">
        <v>16</v>
      </c>
      <c r="M3217" s="17" t="n">
        <v>2</v>
      </c>
      <c r="N3217" s="17" t="n">
        <v>4</v>
      </c>
      <c r="O3217" s="17" t="n">
        <v>0</v>
      </c>
      <c r="P3217" s="17" t="n">
        <v>0</v>
      </c>
      <c r="Q3217" s="17" t="n">
        <v>0</v>
      </c>
      <c r="R3217" s="17" t="n">
        <v>0</v>
      </c>
      <c r="S3217" s="17" t="n">
        <v>0</v>
      </c>
      <c r="T3217" s="17" t="n">
        <v>0</v>
      </c>
    </row>
    <row r="3218" customFormat="false" ht="15" hidden="false" customHeight="true" outlineLevel="0" collapsed="false">
      <c r="A3218" s="17" t="s">
        <v>531</v>
      </c>
      <c r="B3218" s="17" t="s">
        <v>142</v>
      </c>
      <c r="C3218" s="17" t="s">
        <v>217</v>
      </c>
      <c r="D3218" s="17" t="s">
        <v>218</v>
      </c>
      <c r="E3218" s="17" t="s">
        <v>243</v>
      </c>
      <c r="F3218" s="17" t="s">
        <v>150</v>
      </c>
      <c r="G3218" s="17" t="n">
        <v>2</v>
      </c>
      <c r="H3218" s="17" t="n">
        <v>2</v>
      </c>
      <c r="I3218" s="17" t="n">
        <v>2</v>
      </c>
      <c r="J3218" s="17" t="n">
        <v>1</v>
      </c>
      <c r="K3218" s="17" t="n">
        <v>2</v>
      </c>
      <c r="L3218" s="17" t="n">
        <v>578</v>
      </c>
      <c r="M3218" s="17" t="n">
        <v>734</v>
      </c>
      <c r="N3218" s="17" t="n">
        <v>192</v>
      </c>
      <c r="O3218" s="17" t="n">
        <v>298</v>
      </c>
      <c r="P3218" s="17" t="n">
        <v>0</v>
      </c>
      <c r="Q3218" s="17" t="n">
        <v>0</v>
      </c>
      <c r="R3218" s="17" t="n">
        <v>0</v>
      </c>
      <c r="S3218" s="17" t="n">
        <v>0</v>
      </c>
      <c r="T3218" s="17" t="n">
        <v>0</v>
      </c>
    </row>
    <row r="3219" customFormat="false" ht="15" hidden="false" customHeight="true" outlineLevel="0" collapsed="false">
      <c r="A3219" s="17" t="s">
        <v>531</v>
      </c>
      <c r="B3219" s="17" t="s">
        <v>142</v>
      </c>
      <c r="C3219" s="17" t="s">
        <v>217</v>
      </c>
      <c r="D3219" s="17" t="s">
        <v>218</v>
      </c>
      <c r="E3219" s="17" t="s">
        <v>243</v>
      </c>
      <c r="F3219" s="17" t="s">
        <v>166</v>
      </c>
      <c r="G3219" s="17" t="n">
        <v>1</v>
      </c>
      <c r="H3219" s="17" t="n">
        <v>2</v>
      </c>
      <c r="I3219" s="17" t="n">
        <v>1</v>
      </c>
      <c r="J3219" s="17" t="n">
        <v>0</v>
      </c>
      <c r="K3219" s="17" t="n">
        <v>2</v>
      </c>
      <c r="L3219" s="17" t="n">
        <v>10</v>
      </c>
      <c r="M3219" s="17" t="n">
        <v>3</v>
      </c>
      <c r="N3219" s="17" t="n">
        <v>0</v>
      </c>
      <c r="O3219" s="17" t="n">
        <v>0</v>
      </c>
      <c r="P3219" s="17" t="n">
        <v>0</v>
      </c>
      <c r="Q3219" s="17" t="n">
        <v>0</v>
      </c>
      <c r="R3219" s="17" t="n">
        <v>0</v>
      </c>
      <c r="S3219" s="17" t="n">
        <v>0</v>
      </c>
      <c r="T3219" s="17" t="n">
        <v>0</v>
      </c>
    </row>
    <row r="3220" customFormat="false" ht="15" hidden="false" customHeight="true" outlineLevel="0" collapsed="false">
      <c r="A3220" s="17" t="s">
        <v>531</v>
      </c>
      <c r="B3220" s="17" t="s">
        <v>142</v>
      </c>
      <c r="C3220" s="17" t="s">
        <v>217</v>
      </c>
      <c r="D3220" s="17" t="s">
        <v>218</v>
      </c>
      <c r="E3220" s="17" t="s">
        <v>243</v>
      </c>
      <c r="F3220" s="17" t="s">
        <v>158</v>
      </c>
      <c r="G3220" s="17" t="n">
        <v>2</v>
      </c>
      <c r="H3220" s="17" t="n">
        <v>2</v>
      </c>
      <c r="I3220" s="17" t="n">
        <v>2</v>
      </c>
      <c r="J3220" s="17" t="n">
        <v>1</v>
      </c>
      <c r="K3220" s="17" t="n">
        <v>2</v>
      </c>
      <c r="L3220" s="17" t="n">
        <v>62</v>
      </c>
      <c r="M3220" s="17" t="n">
        <v>85</v>
      </c>
      <c r="N3220" s="17" t="n">
        <v>76</v>
      </c>
      <c r="O3220" s="17" t="n">
        <v>108</v>
      </c>
      <c r="P3220" s="17" t="n">
        <v>0</v>
      </c>
      <c r="Q3220" s="17" t="n">
        <v>0</v>
      </c>
      <c r="R3220" s="17" t="n">
        <v>0</v>
      </c>
      <c r="S3220" s="17" t="n">
        <v>0</v>
      </c>
      <c r="T3220" s="17" t="n">
        <v>0</v>
      </c>
    </row>
    <row r="3221" customFormat="false" ht="15" hidden="false" customHeight="true" outlineLevel="0" collapsed="false">
      <c r="A3221" s="17" t="s">
        <v>531</v>
      </c>
      <c r="B3221" s="17" t="s">
        <v>142</v>
      </c>
      <c r="C3221" s="17" t="s">
        <v>217</v>
      </c>
      <c r="D3221" s="17" t="s">
        <v>218</v>
      </c>
      <c r="E3221" s="17" t="s">
        <v>243</v>
      </c>
      <c r="F3221" s="17" t="s">
        <v>169</v>
      </c>
      <c r="G3221" s="17" t="n">
        <v>1</v>
      </c>
      <c r="H3221" s="17" t="n">
        <v>0</v>
      </c>
      <c r="I3221" s="17" t="n">
        <v>0</v>
      </c>
      <c r="J3221" s="17" t="n">
        <v>1</v>
      </c>
      <c r="K3221" s="17" t="n">
        <v>1</v>
      </c>
      <c r="L3221" s="17" t="n">
        <v>2</v>
      </c>
      <c r="M3221" s="17" t="n">
        <v>0</v>
      </c>
      <c r="N3221" s="17" t="n">
        <v>0</v>
      </c>
      <c r="O3221" s="17" t="n">
        <v>2</v>
      </c>
      <c r="P3221" s="17" t="n">
        <v>0</v>
      </c>
      <c r="Q3221" s="17" t="n">
        <v>0</v>
      </c>
      <c r="R3221" s="17" t="n">
        <v>0</v>
      </c>
      <c r="S3221" s="17" t="n">
        <v>0</v>
      </c>
      <c r="T3221" s="17" t="n">
        <v>0</v>
      </c>
    </row>
    <row r="3222" customFormat="false" ht="15" hidden="false" customHeight="true" outlineLevel="0" collapsed="false">
      <c r="A3222" s="17" t="s">
        <v>6699</v>
      </c>
      <c r="B3222" s="17" t="s">
        <v>142</v>
      </c>
      <c r="C3222" s="17" t="s">
        <v>148</v>
      </c>
      <c r="D3222" s="17" t="s">
        <v>14443</v>
      </c>
      <c r="E3222" s="17" t="s">
        <v>139</v>
      </c>
      <c r="F3222" s="17" t="s">
        <v>7</v>
      </c>
      <c r="G3222" s="17" t="n">
        <v>1</v>
      </c>
      <c r="H3222" s="17" t="n">
        <v>0</v>
      </c>
      <c r="I3222" s="17" t="n">
        <v>0</v>
      </c>
      <c r="J3222" s="17" t="n">
        <v>0</v>
      </c>
      <c r="K3222" s="17" t="n">
        <v>1</v>
      </c>
      <c r="L3222" s="17" t="n">
        <v>266</v>
      </c>
      <c r="M3222" s="17" t="n">
        <v>0</v>
      </c>
      <c r="N3222" s="17" t="n">
        <v>0</v>
      </c>
      <c r="O3222" s="17" t="n">
        <v>0</v>
      </c>
      <c r="P3222" s="17" t="n">
        <v>0</v>
      </c>
      <c r="Q3222" s="17" t="n">
        <v>0</v>
      </c>
      <c r="R3222" s="17" t="n">
        <v>0</v>
      </c>
      <c r="S3222" s="17" t="n">
        <v>0</v>
      </c>
      <c r="T3222" s="17" t="n">
        <v>0</v>
      </c>
    </row>
    <row r="3223" customFormat="false" ht="15" hidden="false" customHeight="true" outlineLevel="0" collapsed="false">
      <c r="A3223" s="17" t="s">
        <v>6699</v>
      </c>
      <c r="B3223" s="17" t="s">
        <v>142</v>
      </c>
      <c r="C3223" s="17" t="s">
        <v>148</v>
      </c>
      <c r="D3223" s="17" t="s">
        <v>14443</v>
      </c>
      <c r="E3223" s="17" t="s">
        <v>139</v>
      </c>
      <c r="F3223" s="17" t="s">
        <v>150</v>
      </c>
      <c r="G3223" s="17" t="n">
        <v>1</v>
      </c>
      <c r="H3223" s="17" t="n">
        <v>0</v>
      </c>
      <c r="I3223" s="17" t="n">
        <v>0</v>
      </c>
      <c r="J3223" s="17" t="n">
        <v>0</v>
      </c>
      <c r="K3223" s="17" t="n">
        <v>1</v>
      </c>
      <c r="L3223" s="17" t="n">
        <v>266</v>
      </c>
      <c r="M3223" s="17" t="n">
        <v>0</v>
      </c>
      <c r="N3223" s="17" t="n">
        <v>0</v>
      </c>
      <c r="O3223" s="17" t="n">
        <v>0</v>
      </c>
      <c r="P3223" s="17" t="n">
        <v>0</v>
      </c>
      <c r="Q3223" s="17" t="n">
        <v>0</v>
      </c>
      <c r="R3223" s="17" t="n">
        <v>0</v>
      </c>
      <c r="S3223" s="17" t="n">
        <v>0</v>
      </c>
      <c r="T3223" s="17" t="n">
        <v>0</v>
      </c>
    </row>
    <row r="3224" customFormat="false" ht="15" hidden="false" customHeight="true" outlineLevel="0" collapsed="false">
      <c r="A3224" s="17" t="s">
        <v>1505</v>
      </c>
      <c r="B3224" s="17" t="s">
        <v>142</v>
      </c>
      <c r="C3224" s="17" t="s">
        <v>148</v>
      </c>
      <c r="D3224" s="17" t="s">
        <v>14443</v>
      </c>
      <c r="E3224" s="17" t="s">
        <v>139</v>
      </c>
      <c r="F3224" s="17" t="s">
        <v>7</v>
      </c>
      <c r="G3224" s="17" t="n">
        <v>0</v>
      </c>
      <c r="H3224" s="17" t="n">
        <v>0</v>
      </c>
      <c r="I3224" s="17" t="n">
        <v>0</v>
      </c>
      <c r="J3224" s="17" t="n">
        <v>1</v>
      </c>
      <c r="K3224" s="17" t="n">
        <v>1</v>
      </c>
      <c r="L3224" s="17" t="n">
        <v>0</v>
      </c>
      <c r="M3224" s="17" t="n">
        <v>0</v>
      </c>
      <c r="N3224" s="17" t="n">
        <v>0</v>
      </c>
      <c r="O3224" s="17" t="n">
        <v>9</v>
      </c>
      <c r="P3224" s="17" t="n">
        <v>0</v>
      </c>
      <c r="Q3224" s="17" t="n">
        <v>0</v>
      </c>
      <c r="R3224" s="17" t="n">
        <v>0</v>
      </c>
      <c r="S3224" s="17" t="n">
        <v>0</v>
      </c>
      <c r="T3224" s="17" t="n">
        <v>0</v>
      </c>
    </row>
    <row r="3225" customFormat="false" ht="15" hidden="false" customHeight="true" outlineLevel="0" collapsed="false">
      <c r="A3225" s="17" t="s">
        <v>1505</v>
      </c>
      <c r="B3225" s="17" t="s">
        <v>142</v>
      </c>
      <c r="C3225" s="17" t="s">
        <v>148</v>
      </c>
      <c r="D3225" s="17" t="s">
        <v>14443</v>
      </c>
      <c r="E3225" s="17" t="s">
        <v>139</v>
      </c>
      <c r="F3225" s="17" t="s">
        <v>150</v>
      </c>
      <c r="G3225" s="17" t="n">
        <v>0</v>
      </c>
      <c r="H3225" s="17" t="n">
        <v>0</v>
      </c>
      <c r="I3225" s="17" t="n">
        <v>0</v>
      </c>
      <c r="J3225" s="17" t="n">
        <v>1</v>
      </c>
      <c r="K3225" s="17" t="n">
        <v>1</v>
      </c>
      <c r="L3225" s="17" t="n">
        <v>0</v>
      </c>
      <c r="M3225" s="17" t="n">
        <v>0</v>
      </c>
      <c r="N3225" s="17" t="n">
        <v>0</v>
      </c>
      <c r="O3225" s="17" t="n">
        <v>9</v>
      </c>
      <c r="P3225" s="17" t="n">
        <v>0</v>
      </c>
      <c r="Q3225" s="17" t="n">
        <v>0</v>
      </c>
      <c r="R3225" s="17" t="n">
        <v>0</v>
      </c>
      <c r="S3225" s="17" t="n">
        <v>0</v>
      </c>
      <c r="T3225" s="17" t="n">
        <v>0</v>
      </c>
    </row>
    <row r="3226" customFormat="false" ht="15" hidden="false" customHeight="true" outlineLevel="0" collapsed="false">
      <c r="A3226" s="17" t="s">
        <v>9757</v>
      </c>
      <c r="B3226" s="17" t="s">
        <v>142</v>
      </c>
      <c r="C3226" s="17" t="s">
        <v>217</v>
      </c>
      <c r="D3226" s="17" t="s">
        <v>218</v>
      </c>
      <c r="E3226" s="17" t="s">
        <v>139</v>
      </c>
      <c r="F3226" s="17" t="s">
        <v>7</v>
      </c>
      <c r="G3226" s="17" t="n">
        <v>0</v>
      </c>
      <c r="H3226" s="17" t="n">
        <v>1</v>
      </c>
      <c r="I3226" s="17" t="n">
        <v>1</v>
      </c>
      <c r="J3226" s="17" t="n">
        <v>1</v>
      </c>
      <c r="K3226" s="17" t="n">
        <v>1</v>
      </c>
      <c r="L3226" s="17" t="n">
        <v>0</v>
      </c>
      <c r="M3226" s="17" t="n">
        <v>1</v>
      </c>
      <c r="N3226" s="17" t="n">
        <v>129</v>
      </c>
      <c r="O3226" s="17" t="n">
        <v>7</v>
      </c>
      <c r="P3226" s="17" t="n">
        <v>0</v>
      </c>
      <c r="Q3226" s="17" t="n">
        <v>0</v>
      </c>
      <c r="R3226" s="17" t="n">
        <v>0</v>
      </c>
      <c r="S3226" s="17" t="n">
        <v>0</v>
      </c>
      <c r="T3226" s="17" t="n">
        <v>0</v>
      </c>
    </row>
    <row r="3227" customFormat="false" ht="15" hidden="false" customHeight="true" outlineLevel="0" collapsed="false">
      <c r="A3227" s="17" t="s">
        <v>9757</v>
      </c>
      <c r="B3227" s="17" t="s">
        <v>142</v>
      </c>
      <c r="C3227" s="17" t="s">
        <v>217</v>
      </c>
      <c r="D3227" s="17" t="s">
        <v>218</v>
      </c>
      <c r="E3227" s="17" t="s">
        <v>139</v>
      </c>
      <c r="F3227" s="17" t="s">
        <v>140</v>
      </c>
      <c r="G3227" s="17" t="n">
        <v>0</v>
      </c>
      <c r="H3227" s="17" t="n">
        <v>0</v>
      </c>
      <c r="I3227" s="17" t="n">
        <v>1</v>
      </c>
      <c r="J3227" s="17" t="n">
        <v>0</v>
      </c>
      <c r="K3227" s="17" t="n">
        <v>1</v>
      </c>
      <c r="L3227" s="17" t="n">
        <v>0</v>
      </c>
      <c r="M3227" s="17" t="n">
        <v>0</v>
      </c>
      <c r="N3227" s="17" t="n">
        <v>0</v>
      </c>
      <c r="O3227" s="17" t="n">
        <v>0</v>
      </c>
      <c r="P3227" s="17" t="n">
        <v>0</v>
      </c>
      <c r="Q3227" s="17" t="n">
        <v>0</v>
      </c>
      <c r="R3227" s="17" t="n">
        <v>0</v>
      </c>
      <c r="S3227" s="17" t="n">
        <v>0</v>
      </c>
      <c r="T3227" s="17" t="n">
        <v>0</v>
      </c>
    </row>
    <row r="3228" customFormat="false" ht="15" hidden="false" customHeight="true" outlineLevel="0" collapsed="false">
      <c r="A3228" s="17" t="s">
        <v>9757</v>
      </c>
      <c r="B3228" s="17" t="s">
        <v>142</v>
      </c>
      <c r="C3228" s="17" t="s">
        <v>217</v>
      </c>
      <c r="D3228" s="17" t="s">
        <v>218</v>
      </c>
      <c r="E3228" s="17" t="s">
        <v>139</v>
      </c>
      <c r="F3228" s="17" t="s">
        <v>150</v>
      </c>
      <c r="G3228" s="17" t="n">
        <v>0</v>
      </c>
      <c r="H3228" s="17" t="n">
        <v>1</v>
      </c>
      <c r="I3228" s="17" t="n">
        <v>1</v>
      </c>
      <c r="J3228" s="17" t="n">
        <v>1</v>
      </c>
      <c r="K3228" s="17" t="n">
        <v>1</v>
      </c>
      <c r="L3228" s="17" t="n">
        <v>0</v>
      </c>
      <c r="M3228" s="17" t="n">
        <v>1</v>
      </c>
      <c r="N3228" s="17" t="n">
        <v>111</v>
      </c>
      <c r="O3228" s="17" t="n">
        <v>7</v>
      </c>
      <c r="P3228" s="17" t="n">
        <v>0</v>
      </c>
      <c r="Q3228" s="17" t="n">
        <v>0</v>
      </c>
      <c r="R3228" s="17" t="n">
        <v>0</v>
      </c>
      <c r="S3228" s="17" t="n">
        <v>0</v>
      </c>
      <c r="T3228" s="17" t="n">
        <v>0</v>
      </c>
    </row>
    <row r="3229" customFormat="false" ht="15" hidden="false" customHeight="true" outlineLevel="0" collapsed="false">
      <c r="A3229" s="17" t="s">
        <v>9757</v>
      </c>
      <c r="B3229" s="17" t="s">
        <v>142</v>
      </c>
      <c r="C3229" s="17" t="s">
        <v>217</v>
      </c>
      <c r="D3229" s="17" t="s">
        <v>218</v>
      </c>
      <c r="E3229" s="17" t="s">
        <v>139</v>
      </c>
      <c r="F3229" s="17" t="s">
        <v>158</v>
      </c>
      <c r="G3229" s="17" t="n">
        <v>0</v>
      </c>
      <c r="H3229" s="17" t="n">
        <v>0</v>
      </c>
      <c r="I3229" s="17" t="n">
        <v>1</v>
      </c>
      <c r="J3229" s="17" t="n">
        <v>0</v>
      </c>
      <c r="K3229" s="17" t="n">
        <v>1</v>
      </c>
      <c r="L3229" s="17" t="n">
        <v>0</v>
      </c>
      <c r="M3229" s="17" t="n">
        <v>0</v>
      </c>
      <c r="N3229" s="17" t="n">
        <v>18</v>
      </c>
      <c r="O3229" s="17" t="n">
        <v>0</v>
      </c>
      <c r="P3229" s="17" t="n">
        <v>0</v>
      </c>
      <c r="Q3229" s="17" t="n">
        <v>0</v>
      </c>
      <c r="R3229" s="17" t="n">
        <v>0</v>
      </c>
      <c r="S3229" s="17" t="n">
        <v>0</v>
      </c>
      <c r="T3229" s="17" t="n">
        <v>0</v>
      </c>
    </row>
    <row r="3230" customFormat="false" ht="15" hidden="false" customHeight="true" outlineLevel="0" collapsed="false">
      <c r="A3230" s="17" t="s">
        <v>1909</v>
      </c>
      <c r="B3230" s="17" t="s">
        <v>142</v>
      </c>
      <c r="C3230" s="17" t="s">
        <v>217</v>
      </c>
      <c r="D3230" s="17" t="s">
        <v>235</v>
      </c>
      <c r="E3230" s="17" t="s">
        <v>139</v>
      </c>
      <c r="F3230" s="17" t="s">
        <v>7</v>
      </c>
      <c r="G3230" s="17" t="n">
        <v>1</v>
      </c>
      <c r="H3230" s="17" t="n">
        <v>1</v>
      </c>
      <c r="I3230" s="17" t="n">
        <v>1</v>
      </c>
      <c r="J3230" s="17" t="n">
        <v>0</v>
      </c>
      <c r="K3230" s="17" t="n">
        <v>1</v>
      </c>
      <c r="L3230" s="17" t="n">
        <v>5</v>
      </c>
      <c r="M3230" s="17" t="n">
        <v>10</v>
      </c>
      <c r="N3230" s="17" t="n">
        <v>1</v>
      </c>
      <c r="O3230" s="17" t="n">
        <v>0</v>
      </c>
      <c r="P3230" s="17" t="n">
        <v>0</v>
      </c>
      <c r="Q3230" s="17" t="n">
        <v>0</v>
      </c>
      <c r="R3230" s="17" t="n">
        <v>0</v>
      </c>
      <c r="S3230" s="17" t="n">
        <v>0</v>
      </c>
      <c r="T3230" s="17" t="n">
        <v>0</v>
      </c>
    </row>
    <row r="3231" customFormat="false" ht="15" hidden="false" customHeight="true" outlineLevel="0" collapsed="false">
      <c r="A3231" s="17" t="s">
        <v>1909</v>
      </c>
      <c r="B3231" s="17" t="s">
        <v>142</v>
      </c>
      <c r="C3231" s="17" t="s">
        <v>217</v>
      </c>
      <c r="D3231" s="17" t="s">
        <v>235</v>
      </c>
      <c r="E3231" s="17" t="s">
        <v>139</v>
      </c>
      <c r="F3231" s="17" t="s">
        <v>140</v>
      </c>
      <c r="G3231" s="17" t="n">
        <v>0</v>
      </c>
      <c r="H3231" s="17" t="n">
        <v>1</v>
      </c>
      <c r="I3231" s="17" t="n">
        <v>1</v>
      </c>
      <c r="J3231" s="17" t="n">
        <v>0</v>
      </c>
      <c r="K3231" s="17" t="n">
        <v>1</v>
      </c>
      <c r="L3231" s="17" t="n">
        <v>0</v>
      </c>
      <c r="M3231" s="17" t="n">
        <v>1</v>
      </c>
      <c r="N3231" s="17" t="n">
        <v>1</v>
      </c>
      <c r="O3231" s="17" t="n">
        <v>0</v>
      </c>
      <c r="P3231" s="17" t="n">
        <v>0</v>
      </c>
      <c r="Q3231" s="17" t="n">
        <v>0</v>
      </c>
      <c r="R3231" s="17" t="n">
        <v>0</v>
      </c>
      <c r="S3231" s="17" t="n">
        <v>0</v>
      </c>
      <c r="T3231" s="17" t="n">
        <v>0</v>
      </c>
    </row>
    <row r="3232" customFormat="false" ht="15" hidden="false" customHeight="true" outlineLevel="0" collapsed="false">
      <c r="A3232" s="17" t="s">
        <v>1909</v>
      </c>
      <c r="B3232" s="17" t="s">
        <v>142</v>
      </c>
      <c r="C3232" s="17" t="s">
        <v>217</v>
      </c>
      <c r="D3232" s="17" t="s">
        <v>235</v>
      </c>
      <c r="E3232" s="17" t="s">
        <v>139</v>
      </c>
      <c r="F3232" s="17" t="s">
        <v>150</v>
      </c>
      <c r="G3232" s="17" t="n">
        <v>1</v>
      </c>
      <c r="H3232" s="17" t="n">
        <v>0</v>
      </c>
      <c r="I3232" s="17" t="n">
        <v>0</v>
      </c>
      <c r="J3232" s="17" t="n">
        <v>0</v>
      </c>
      <c r="K3232" s="17" t="n">
        <v>1</v>
      </c>
      <c r="L3232" s="17" t="n">
        <v>5</v>
      </c>
      <c r="M3232" s="17" t="n">
        <v>0</v>
      </c>
      <c r="N3232" s="17" t="n">
        <v>0</v>
      </c>
      <c r="O3232" s="17" t="n">
        <v>0</v>
      </c>
      <c r="P3232" s="17" t="n">
        <v>0</v>
      </c>
      <c r="Q3232" s="17" t="n">
        <v>0</v>
      </c>
      <c r="R3232" s="17" t="n">
        <v>0</v>
      </c>
      <c r="S3232" s="17" t="n">
        <v>0</v>
      </c>
      <c r="T3232" s="17" t="n">
        <v>0</v>
      </c>
    </row>
    <row r="3233" customFormat="false" ht="15" hidden="false" customHeight="true" outlineLevel="0" collapsed="false">
      <c r="A3233" s="17" t="s">
        <v>1909</v>
      </c>
      <c r="B3233" s="17" t="s">
        <v>142</v>
      </c>
      <c r="C3233" s="17" t="s">
        <v>217</v>
      </c>
      <c r="D3233" s="17" t="s">
        <v>235</v>
      </c>
      <c r="E3233" s="17" t="s">
        <v>139</v>
      </c>
      <c r="F3233" s="17" t="s">
        <v>158</v>
      </c>
      <c r="G3233" s="17" t="n">
        <v>0</v>
      </c>
      <c r="H3233" s="17" t="n">
        <v>1</v>
      </c>
      <c r="I3233" s="17" t="n">
        <v>0</v>
      </c>
      <c r="J3233" s="17" t="n">
        <v>0</v>
      </c>
      <c r="K3233" s="17" t="n">
        <v>1</v>
      </c>
      <c r="L3233" s="17" t="n">
        <v>0</v>
      </c>
      <c r="M3233" s="17" t="n">
        <v>9</v>
      </c>
      <c r="N3233" s="17" t="n">
        <v>0</v>
      </c>
      <c r="O3233" s="17" t="n">
        <v>0</v>
      </c>
      <c r="P3233" s="17" t="n">
        <v>0</v>
      </c>
      <c r="Q3233" s="17" t="n">
        <v>0</v>
      </c>
      <c r="R3233" s="17" t="n">
        <v>0</v>
      </c>
      <c r="S3233" s="17" t="n">
        <v>0</v>
      </c>
      <c r="T3233" s="17" t="n">
        <v>0</v>
      </c>
    </row>
    <row r="3234" customFormat="false" ht="15" hidden="false" customHeight="true" outlineLevel="0" collapsed="false">
      <c r="A3234" s="17" t="s">
        <v>3397</v>
      </c>
      <c r="B3234" s="17" t="s">
        <v>142</v>
      </c>
      <c r="C3234" s="17" t="s">
        <v>217</v>
      </c>
      <c r="D3234" s="17" t="s">
        <v>235</v>
      </c>
      <c r="E3234" s="17" t="s">
        <v>243</v>
      </c>
      <c r="F3234" s="17" t="s">
        <v>7</v>
      </c>
      <c r="G3234" s="17" t="n">
        <v>1</v>
      </c>
      <c r="H3234" s="17" t="n">
        <v>1</v>
      </c>
      <c r="I3234" s="17" t="n">
        <v>1</v>
      </c>
      <c r="J3234" s="17" t="n">
        <v>1</v>
      </c>
      <c r="K3234" s="17" t="n">
        <v>1</v>
      </c>
      <c r="L3234" s="17" t="n">
        <v>402</v>
      </c>
      <c r="M3234" s="17" t="n">
        <v>50</v>
      </c>
      <c r="N3234" s="17" t="n">
        <v>275</v>
      </c>
      <c r="O3234" s="17" t="n">
        <v>6</v>
      </c>
      <c r="P3234" s="17" t="n">
        <v>0</v>
      </c>
      <c r="Q3234" s="17" t="n">
        <v>0</v>
      </c>
      <c r="R3234" s="17" t="n">
        <v>0</v>
      </c>
      <c r="S3234" s="17" t="n">
        <v>0</v>
      </c>
      <c r="T3234" s="17" t="n">
        <v>0</v>
      </c>
    </row>
    <row r="3235" customFormat="false" ht="15" hidden="false" customHeight="true" outlineLevel="0" collapsed="false">
      <c r="A3235" s="17" t="s">
        <v>3397</v>
      </c>
      <c r="B3235" s="17" t="s">
        <v>142</v>
      </c>
      <c r="C3235" s="17" t="s">
        <v>217</v>
      </c>
      <c r="D3235" s="17" t="s">
        <v>235</v>
      </c>
      <c r="E3235" s="17" t="s">
        <v>243</v>
      </c>
      <c r="F3235" s="17" t="s">
        <v>150</v>
      </c>
      <c r="G3235" s="17" t="n">
        <v>1</v>
      </c>
      <c r="H3235" s="17" t="n">
        <v>1</v>
      </c>
      <c r="I3235" s="17" t="n">
        <v>1</v>
      </c>
      <c r="J3235" s="17" t="n">
        <v>1</v>
      </c>
      <c r="K3235" s="17" t="n">
        <v>1</v>
      </c>
      <c r="L3235" s="17" t="n">
        <v>390</v>
      </c>
      <c r="M3235" s="17" t="n">
        <v>43</v>
      </c>
      <c r="N3235" s="17" t="n">
        <v>99</v>
      </c>
      <c r="O3235" s="17" t="n">
        <v>3</v>
      </c>
      <c r="P3235" s="17" t="n">
        <v>0</v>
      </c>
      <c r="Q3235" s="17" t="n">
        <v>0</v>
      </c>
      <c r="R3235" s="17" t="n">
        <v>0</v>
      </c>
      <c r="S3235" s="17" t="n">
        <v>0</v>
      </c>
      <c r="T3235" s="17" t="n">
        <v>0</v>
      </c>
    </row>
    <row r="3236" customFormat="false" ht="15" hidden="false" customHeight="true" outlineLevel="0" collapsed="false">
      <c r="A3236" s="17" t="s">
        <v>3397</v>
      </c>
      <c r="B3236" s="17" t="s">
        <v>142</v>
      </c>
      <c r="C3236" s="17" t="s">
        <v>217</v>
      </c>
      <c r="D3236" s="17" t="s">
        <v>235</v>
      </c>
      <c r="E3236" s="17" t="s">
        <v>243</v>
      </c>
      <c r="F3236" s="17" t="s">
        <v>158</v>
      </c>
      <c r="G3236" s="17" t="n">
        <v>1</v>
      </c>
      <c r="H3236" s="17" t="n">
        <v>1</v>
      </c>
      <c r="I3236" s="17" t="n">
        <v>1</v>
      </c>
      <c r="J3236" s="17" t="n">
        <v>0</v>
      </c>
      <c r="K3236" s="17" t="n">
        <v>1</v>
      </c>
      <c r="L3236" s="17" t="n">
        <v>12</v>
      </c>
      <c r="M3236" s="17" t="n">
        <v>7</v>
      </c>
      <c r="N3236" s="17" t="n">
        <v>176</v>
      </c>
      <c r="O3236" s="17" t="n">
        <v>0</v>
      </c>
      <c r="P3236" s="17" t="n">
        <v>0</v>
      </c>
      <c r="Q3236" s="17" t="n">
        <v>0</v>
      </c>
      <c r="R3236" s="17" t="n">
        <v>0</v>
      </c>
      <c r="S3236" s="17" t="n">
        <v>0</v>
      </c>
      <c r="T3236" s="17" t="n">
        <v>0</v>
      </c>
    </row>
    <row r="3237" customFormat="false" ht="15" hidden="false" customHeight="true" outlineLevel="0" collapsed="false">
      <c r="A3237" s="17" t="s">
        <v>3397</v>
      </c>
      <c r="B3237" s="17" t="s">
        <v>142</v>
      </c>
      <c r="C3237" s="17" t="s">
        <v>217</v>
      </c>
      <c r="D3237" s="17" t="s">
        <v>235</v>
      </c>
      <c r="E3237" s="17" t="s">
        <v>243</v>
      </c>
      <c r="F3237" s="17" t="s">
        <v>169</v>
      </c>
      <c r="G3237" s="17" t="n">
        <v>0</v>
      </c>
      <c r="H3237" s="17" t="n">
        <v>0</v>
      </c>
      <c r="I3237" s="17" t="n">
        <v>0</v>
      </c>
      <c r="J3237" s="17" t="n">
        <v>1</v>
      </c>
      <c r="K3237" s="17" t="n">
        <v>1</v>
      </c>
      <c r="L3237" s="17" t="n">
        <v>0</v>
      </c>
      <c r="M3237" s="17" t="n">
        <v>0</v>
      </c>
      <c r="N3237" s="17" t="n">
        <v>0</v>
      </c>
      <c r="O3237" s="17" t="n">
        <v>3</v>
      </c>
      <c r="P3237" s="17" t="n">
        <v>0</v>
      </c>
      <c r="Q3237" s="17" t="n">
        <v>0</v>
      </c>
      <c r="R3237" s="17" t="n">
        <v>0</v>
      </c>
      <c r="S3237" s="17" t="n">
        <v>0</v>
      </c>
      <c r="T3237" s="17" t="n">
        <v>0</v>
      </c>
    </row>
    <row r="3238" customFormat="false" ht="15" hidden="false" customHeight="true" outlineLevel="0" collapsed="false">
      <c r="A3238" s="17" t="s">
        <v>2873</v>
      </c>
      <c r="B3238" s="17" t="s">
        <v>142</v>
      </c>
      <c r="C3238" s="17" t="s">
        <v>148</v>
      </c>
      <c r="D3238" s="17" t="s">
        <v>14443</v>
      </c>
      <c r="E3238" s="17" t="s">
        <v>139</v>
      </c>
      <c r="F3238" s="17" t="s">
        <v>7</v>
      </c>
      <c r="G3238" s="17" t="n">
        <v>1</v>
      </c>
      <c r="H3238" s="17" t="n">
        <v>0</v>
      </c>
      <c r="I3238" s="17" t="n">
        <v>0</v>
      </c>
      <c r="J3238" s="17" t="n">
        <v>0</v>
      </c>
      <c r="K3238" s="17" t="n">
        <v>1</v>
      </c>
      <c r="L3238" s="17" t="n">
        <v>260</v>
      </c>
      <c r="M3238" s="17" t="n">
        <v>0</v>
      </c>
      <c r="N3238" s="17" t="n">
        <v>0</v>
      </c>
      <c r="O3238" s="17" t="n">
        <v>0</v>
      </c>
      <c r="P3238" s="17" t="n">
        <v>0</v>
      </c>
      <c r="Q3238" s="17" t="n">
        <v>0</v>
      </c>
      <c r="R3238" s="17" t="n">
        <v>0</v>
      </c>
      <c r="S3238" s="17" t="n">
        <v>0</v>
      </c>
      <c r="T3238" s="17" t="n">
        <v>0</v>
      </c>
    </row>
    <row r="3239" customFormat="false" ht="15" hidden="false" customHeight="true" outlineLevel="0" collapsed="false">
      <c r="A3239" s="17" t="s">
        <v>2873</v>
      </c>
      <c r="B3239" s="17" t="s">
        <v>142</v>
      </c>
      <c r="C3239" s="17" t="s">
        <v>148</v>
      </c>
      <c r="D3239" s="17" t="s">
        <v>14443</v>
      </c>
      <c r="E3239" s="17" t="s">
        <v>139</v>
      </c>
      <c r="F3239" s="17" t="s">
        <v>144</v>
      </c>
      <c r="G3239" s="17" t="n">
        <v>1</v>
      </c>
      <c r="H3239" s="17" t="n">
        <v>0</v>
      </c>
      <c r="I3239" s="17" t="n">
        <v>0</v>
      </c>
      <c r="J3239" s="17" t="n">
        <v>0</v>
      </c>
      <c r="K3239" s="17" t="n">
        <v>1</v>
      </c>
      <c r="L3239" s="17" t="n">
        <v>125</v>
      </c>
      <c r="M3239" s="17" t="n">
        <v>0</v>
      </c>
      <c r="N3239" s="17" t="n">
        <v>0</v>
      </c>
      <c r="O3239" s="17" t="n">
        <v>0</v>
      </c>
      <c r="P3239" s="17" t="n">
        <v>0</v>
      </c>
      <c r="Q3239" s="17" t="n">
        <v>0</v>
      </c>
      <c r="R3239" s="17" t="n">
        <v>0</v>
      </c>
      <c r="S3239" s="17" t="n">
        <v>0</v>
      </c>
      <c r="T3239" s="17" t="n">
        <v>0</v>
      </c>
    </row>
    <row r="3240" customFormat="false" ht="15" hidden="false" customHeight="true" outlineLevel="0" collapsed="false">
      <c r="A3240" s="17" t="s">
        <v>2873</v>
      </c>
      <c r="B3240" s="17" t="s">
        <v>142</v>
      </c>
      <c r="C3240" s="17" t="s">
        <v>148</v>
      </c>
      <c r="D3240" s="17" t="s">
        <v>14443</v>
      </c>
      <c r="E3240" s="17" t="s">
        <v>139</v>
      </c>
      <c r="F3240" s="17" t="s">
        <v>158</v>
      </c>
      <c r="G3240" s="17" t="n">
        <v>1</v>
      </c>
      <c r="H3240" s="17" t="n">
        <v>0</v>
      </c>
      <c r="I3240" s="17" t="n">
        <v>0</v>
      </c>
      <c r="J3240" s="17" t="n">
        <v>0</v>
      </c>
      <c r="K3240" s="17" t="n">
        <v>1</v>
      </c>
      <c r="L3240" s="17" t="n">
        <v>135</v>
      </c>
      <c r="M3240" s="17" t="n">
        <v>0</v>
      </c>
      <c r="N3240" s="17" t="n">
        <v>0</v>
      </c>
      <c r="O3240" s="17" t="n">
        <v>0</v>
      </c>
      <c r="P3240" s="17" t="n">
        <v>0</v>
      </c>
      <c r="Q3240" s="17" t="n">
        <v>0</v>
      </c>
      <c r="R3240" s="17" t="n">
        <v>0</v>
      </c>
      <c r="S3240" s="17" t="n">
        <v>0</v>
      </c>
      <c r="T3240" s="17" t="n">
        <v>0</v>
      </c>
    </row>
    <row r="3241" customFormat="false" ht="15" hidden="false" customHeight="true" outlineLevel="0" collapsed="false">
      <c r="A3241" s="17" t="s">
        <v>2873</v>
      </c>
      <c r="B3241" s="17" t="s">
        <v>142</v>
      </c>
      <c r="C3241" s="17" t="s">
        <v>217</v>
      </c>
      <c r="D3241" s="17" t="s">
        <v>235</v>
      </c>
      <c r="E3241" s="17" t="s">
        <v>139</v>
      </c>
      <c r="F3241" s="17" t="s">
        <v>7</v>
      </c>
      <c r="G3241" s="17" t="n">
        <v>1</v>
      </c>
      <c r="H3241" s="17" t="n">
        <v>0</v>
      </c>
      <c r="I3241" s="17" t="n">
        <v>0</v>
      </c>
      <c r="J3241" s="17" t="n">
        <v>0</v>
      </c>
      <c r="K3241" s="17" t="n">
        <v>1</v>
      </c>
      <c r="L3241" s="17" t="n">
        <v>48</v>
      </c>
      <c r="M3241" s="17" t="n">
        <v>0</v>
      </c>
      <c r="N3241" s="17" t="n">
        <v>0</v>
      </c>
      <c r="O3241" s="17" t="n">
        <v>0</v>
      </c>
      <c r="P3241" s="17" t="n">
        <v>0</v>
      </c>
      <c r="Q3241" s="17" t="n">
        <v>0</v>
      </c>
      <c r="R3241" s="17" t="n">
        <v>0</v>
      </c>
      <c r="S3241" s="17" t="n">
        <v>0</v>
      </c>
      <c r="T3241" s="17" t="n">
        <v>0</v>
      </c>
    </row>
    <row r="3242" customFormat="false" ht="15" hidden="false" customHeight="true" outlineLevel="0" collapsed="false">
      <c r="A3242" s="17" t="s">
        <v>2873</v>
      </c>
      <c r="B3242" s="17" t="s">
        <v>142</v>
      </c>
      <c r="C3242" s="17" t="s">
        <v>217</v>
      </c>
      <c r="D3242" s="17" t="s">
        <v>235</v>
      </c>
      <c r="E3242" s="17" t="s">
        <v>139</v>
      </c>
      <c r="F3242" s="17" t="s">
        <v>150</v>
      </c>
      <c r="G3242" s="17" t="n">
        <v>1</v>
      </c>
      <c r="H3242" s="17" t="n">
        <v>0</v>
      </c>
      <c r="I3242" s="17" t="n">
        <v>0</v>
      </c>
      <c r="J3242" s="17" t="n">
        <v>0</v>
      </c>
      <c r="K3242" s="17" t="n">
        <v>1</v>
      </c>
      <c r="L3242" s="17" t="n">
        <v>48</v>
      </c>
      <c r="M3242" s="17" t="n">
        <v>0</v>
      </c>
      <c r="N3242" s="17" t="n">
        <v>0</v>
      </c>
      <c r="O3242" s="17" t="n">
        <v>0</v>
      </c>
      <c r="P3242" s="17" t="n">
        <v>0</v>
      </c>
      <c r="Q3242" s="17" t="n">
        <v>0</v>
      </c>
      <c r="R3242" s="17" t="n">
        <v>0</v>
      </c>
      <c r="S3242" s="17" t="n">
        <v>0</v>
      </c>
      <c r="T3242" s="17" t="n">
        <v>0</v>
      </c>
    </row>
    <row r="3243" customFormat="false" ht="15" hidden="false" customHeight="true" outlineLevel="0" collapsed="false">
      <c r="A3243" s="17" t="s">
        <v>2900</v>
      </c>
      <c r="B3243" s="17" t="s">
        <v>142</v>
      </c>
      <c r="C3243" s="17" t="s">
        <v>134</v>
      </c>
      <c r="D3243" s="17" t="s">
        <v>14446</v>
      </c>
      <c r="E3243" s="17" t="s">
        <v>243</v>
      </c>
      <c r="F3243" s="17" t="s">
        <v>7</v>
      </c>
      <c r="G3243" s="17" t="n">
        <v>1</v>
      </c>
      <c r="H3243" s="17" t="n">
        <v>1</v>
      </c>
      <c r="I3243" s="17" t="n">
        <v>1</v>
      </c>
      <c r="J3243" s="17" t="n">
        <v>1</v>
      </c>
      <c r="K3243" s="17" t="n">
        <v>1</v>
      </c>
      <c r="L3243" s="17" t="n">
        <v>520</v>
      </c>
      <c r="M3243" s="17" t="n">
        <v>625</v>
      </c>
      <c r="N3243" s="17" t="n">
        <v>276</v>
      </c>
      <c r="O3243" s="17" t="n">
        <v>537</v>
      </c>
      <c r="P3243" s="17" t="n">
        <v>0</v>
      </c>
      <c r="Q3243" s="17" t="n">
        <v>0</v>
      </c>
      <c r="R3243" s="17" t="n">
        <v>0</v>
      </c>
      <c r="S3243" s="17" t="n">
        <v>0</v>
      </c>
      <c r="T3243" s="17" t="n">
        <v>0</v>
      </c>
    </row>
    <row r="3244" customFormat="false" ht="15" hidden="false" customHeight="true" outlineLevel="0" collapsed="false">
      <c r="A3244" s="17" t="s">
        <v>2900</v>
      </c>
      <c r="B3244" s="17" t="s">
        <v>142</v>
      </c>
      <c r="C3244" s="17" t="s">
        <v>134</v>
      </c>
      <c r="D3244" s="17" t="s">
        <v>14446</v>
      </c>
      <c r="E3244" s="17" t="s">
        <v>243</v>
      </c>
      <c r="F3244" s="17" t="s">
        <v>140</v>
      </c>
      <c r="G3244" s="17" t="n">
        <v>1</v>
      </c>
      <c r="H3244" s="17" t="n">
        <v>1</v>
      </c>
      <c r="I3244" s="17" t="n">
        <v>1</v>
      </c>
      <c r="J3244" s="17" t="n">
        <v>1</v>
      </c>
      <c r="K3244" s="17" t="n">
        <v>1</v>
      </c>
      <c r="L3244" s="17" t="n">
        <v>35</v>
      </c>
      <c r="M3244" s="17" t="n">
        <v>33</v>
      </c>
      <c r="N3244" s="17" t="n">
        <v>51</v>
      </c>
      <c r="O3244" s="17" t="n">
        <v>10</v>
      </c>
      <c r="P3244" s="17" t="n">
        <v>0</v>
      </c>
      <c r="Q3244" s="17" t="n">
        <v>0</v>
      </c>
      <c r="R3244" s="17" t="n">
        <v>0</v>
      </c>
      <c r="S3244" s="17" t="n">
        <v>0</v>
      </c>
      <c r="T3244" s="17" t="n">
        <v>0</v>
      </c>
    </row>
    <row r="3245" customFormat="false" ht="15" hidden="false" customHeight="true" outlineLevel="0" collapsed="false">
      <c r="A3245" s="17" t="s">
        <v>2900</v>
      </c>
      <c r="B3245" s="17" t="s">
        <v>142</v>
      </c>
      <c r="C3245" s="17" t="s">
        <v>134</v>
      </c>
      <c r="D3245" s="17" t="s">
        <v>14446</v>
      </c>
      <c r="E3245" s="17" t="s">
        <v>243</v>
      </c>
      <c r="F3245" s="17" t="s">
        <v>144</v>
      </c>
      <c r="G3245" s="17" t="n">
        <v>1</v>
      </c>
      <c r="H3245" s="17" t="n">
        <v>1</v>
      </c>
      <c r="I3245" s="17" t="n">
        <v>1</v>
      </c>
      <c r="J3245" s="17" t="n">
        <v>0</v>
      </c>
      <c r="K3245" s="17" t="n">
        <v>1</v>
      </c>
      <c r="L3245" s="17" t="n">
        <v>41</v>
      </c>
      <c r="M3245" s="17" t="n">
        <v>9</v>
      </c>
      <c r="N3245" s="17" t="n">
        <v>17</v>
      </c>
      <c r="O3245" s="17" t="n">
        <v>0</v>
      </c>
      <c r="P3245" s="17" t="n">
        <v>0</v>
      </c>
      <c r="Q3245" s="17" t="n">
        <v>0</v>
      </c>
      <c r="R3245" s="17" t="n">
        <v>0</v>
      </c>
      <c r="S3245" s="17" t="n">
        <v>0</v>
      </c>
      <c r="T3245" s="17" t="n">
        <v>0</v>
      </c>
    </row>
    <row r="3246" customFormat="false" ht="15" hidden="false" customHeight="true" outlineLevel="0" collapsed="false">
      <c r="A3246" s="17" t="s">
        <v>2900</v>
      </c>
      <c r="B3246" s="17" t="s">
        <v>142</v>
      </c>
      <c r="C3246" s="17" t="s">
        <v>134</v>
      </c>
      <c r="D3246" s="17" t="s">
        <v>14446</v>
      </c>
      <c r="E3246" s="17" t="s">
        <v>243</v>
      </c>
      <c r="F3246" s="17" t="s">
        <v>150</v>
      </c>
      <c r="G3246" s="17" t="n">
        <v>1</v>
      </c>
      <c r="H3246" s="17" t="n">
        <v>1</v>
      </c>
      <c r="I3246" s="17" t="n">
        <v>1</v>
      </c>
      <c r="J3246" s="17" t="n">
        <v>1</v>
      </c>
      <c r="K3246" s="17" t="n">
        <v>1</v>
      </c>
      <c r="L3246" s="17" t="n">
        <v>438</v>
      </c>
      <c r="M3246" s="17" t="n">
        <v>559</v>
      </c>
      <c r="N3246" s="17" t="n">
        <v>198</v>
      </c>
      <c r="O3246" s="17" t="n">
        <v>517</v>
      </c>
      <c r="P3246" s="17" t="n">
        <v>0</v>
      </c>
      <c r="Q3246" s="17" t="n">
        <v>0</v>
      </c>
      <c r="R3246" s="17" t="n">
        <v>0</v>
      </c>
      <c r="S3246" s="17" t="n">
        <v>0</v>
      </c>
      <c r="T3246" s="17" t="n">
        <v>0</v>
      </c>
    </row>
    <row r="3247" customFormat="false" ht="15" hidden="false" customHeight="true" outlineLevel="0" collapsed="false">
      <c r="A3247" s="17" t="s">
        <v>2900</v>
      </c>
      <c r="B3247" s="17" t="s">
        <v>142</v>
      </c>
      <c r="C3247" s="17" t="s">
        <v>134</v>
      </c>
      <c r="D3247" s="17" t="s">
        <v>14446</v>
      </c>
      <c r="E3247" s="17" t="s">
        <v>243</v>
      </c>
      <c r="F3247" s="17" t="s">
        <v>166</v>
      </c>
      <c r="G3247" s="17" t="n">
        <v>0</v>
      </c>
      <c r="H3247" s="17" t="n">
        <v>0</v>
      </c>
      <c r="I3247" s="17" t="n">
        <v>0</v>
      </c>
      <c r="J3247" s="17" t="n">
        <v>1</v>
      </c>
      <c r="K3247" s="17" t="n">
        <v>1</v>
      </c>
      <c r="L3247" s="17" t="n">
        <v>0</v>
      </c>
      <c r="M3247" s="17" t="n">
        <v>0</v>
      </c>
      <c r="N3247" s="17" t="n">
        <v>0</v>
      </c>
      <c r="O3247" s="17" t="n">
        <v>4</v>
      </c>
      <c r="P3247" s="17" t="n">
        <v>0</v>
      </c>
      <c r="Q3247" s="17" t="n">
        <v>0</v>
      </c>
      <c r="R3247" s="17" t="n">
        <v>0</v>
      </c>
      <c r="S3247" s="17" t="n">
        <v>0</v>
      </c>
      <c r="T3247" s="17" t="n">
        <v>0</v>
      </c>
    </row>
    <row r="3248" customFormat="false" ht="15" hidden="false" customHeight="true" outlineLevel="0" collapsed="false">
      <c r="A3248" s="17" t="s">
        <v>2900</v>
      </c>
      <c r="B3248" s="17" t="s">
        <v>142</v>
      </c>
      <c r="C3248" s="17" t="s">
        <v>134</v>
      </c>
      <c r="D3248" s="17" t="s">
        <v>14446</v>
      </c>
      <c r="E3248" s="17" t="s">
        <v>243</v>
      </c>
      <c r="F3248" s="17" t="s">
        <v>158</v>
      </c>
      <c r="G3248" s="17" t="n">
        <v>1</v>
      </c>
      <c r="H3248" s="17" t="n">
        <v>1</v>
      </c>
      <c r="I3248" s="17" t="n">
        <v>1</v>
      </c>
      <c r="J3248" s="17" t="n">
        <v>1</v>
      </c>
      <c r="K3248" s="17" t="n">
        <v>1</v>
      </c>
      <c r="L3248" s="17" t="n">
        <v>6</v>
      </c>
      <c r="M3248" s="17" t="n">
        <v>24</v>
      </c>
      <c r="N3248" s="17" t="n">
        <v>10</v>
      </c>
      <c r="O3248" s="17" t="n">
        <v>6</v>
      </c>
      <c r="P3248" s="17" t="n">
        <v>0</v>
      </c>
      <c r="Q3248" s="17" t="n">
        <v>0</v>
      </c>
      <c r="R3248" s="17" t="n">
        <v>0</v>
      </c>
      <c r="S3248" s="17" t="n">
        <v>0</v>
      </c>
      <c r="T3248" s="17" t="n">
        <v>0</v>
      </c>
    </row>
    <row r="3249" customFormat="false" ht="15" hidden="false" customHeight="true" outlineLevel="0" collapsed="false">
      <c r="A3249" s="17" t="s">
        <v>1995</v>
      </c>
      <c r="B3249" s="17" t="s">
        <v>142</v>
      </c>
      <c r="C3249" s="17" t="s">
        <v>134</v>
      </c>
      <c r="D3249" s="17" t="s">
        <v>135</v>
      </c>
      <c r="E3249" s="17" t="s">
        <v>139</v>
      </c>
      <c r="F3249" s="17" t="s">
        <v>7</v>
      </c>
      <c r="G3249" s="17" t="n">
        <v>2</v>
      </c>
      <c r="H3249" s="17" t="n">
        <v>0</v>
      </c>
      <c r="I3249" s="17" t="n">
        <v>0</v>
      </c>
      <c r="J3249" s="17" t="n">
        <v>0</v>
      </c>
      <c r="K3249" s="17" t="n">
        <v>2</v>
      </c>
      <c r="L3249" s="17" t="n">
        <v>351</v>
      </c>
      <c r="M3249" s="17" t="n">
        <v>0</v>
      </c>
      <c r="N3249" s="17" t="n">
        <v>0</v>
      </c>
      <c r="O3249" s="17" t="n">
        <v>0</v>
      </c>
      <c r="P3249" s="17" t="n">
        <v>0</v>
      </c>
      <c r="Q3249" s="17" t="n">
        <v>0</v>
      </c>
      <c r="R3249" s="17" t="n">
        <v>0</v>
      </c>
      <c r="S3249" s="17" t="n">
        <v>0</v>
      </c>
      <c r="T3249" s="17" t="n">
        <v>0</v>
      </c>
    </row>
    <row r="3250" customFormat="false" ht="15" hidden="false" customHeight="true" outlineLevel="0" collapsed="false">
      <c r="A3250" s="17" t="s">
        <v>1995</v>
      </c>
      <c r="B3250" s="17" t="s">
        <v>142</v>
      </c>
      <c r="C3250" s="17" t="s">
        <v>134</v>
      </c>
      <c r="D3250" s="17" t="s">
        <v>135</v>
      </c>
      <c r="E3250" s="17" t="s">
        <v>139</v>
      </c>
      <c r="F3250" s="17" t="s">
        <v>140</v>
      </c>
      <c r="G3250" s="17" t="n">
        <v>1</v>
      </c>
      <c r="H3250" s="17" t="n">
        <v>0</v>
      </c>
      <c r="I3250" s="17" t="n">
        <v>0</v>
      </c>
      <c r="J3250" s="17" t="n">
        <v>0</v>
      </c>
      <c r="K3250" s="17" t="n">
        <v>1</v>
      </c>
      <c r="L3250" s="17" t="n">
        <v>345</v>
      </c>
      <c r="M3250" s="17" t="n">
        <v>0</v>
      </c>
      <c r="N3250" s="17" t="n">
        <v>0</v>
      </c>
      <c r="O3250" s="17" t="n">
        <v>0</v>
      </c>
      <c r="P3250" s="17" t="n">
        <v>0</v>
      </c>
      <c r="Q3250" s="17" t="n">
        <v>0</v>
      </c>
      <c r="R3250" s="17" t="n">
        <v>0</v>
      </c>
      <c r="S3250" s="17" t="n">
        <v>0</v>
      </c>
      <c r="T3250" s="17" t="n">
        <v>0</v>
      </c>
    </row>
    <row r="3251" customFormat="false" ht="15" hidden="false" customHeight="true" outlineLevel="0" collapsed="false">
      <c r="A3251" s="17" t="s">
        <v>1995</v>
      </c>
      <c r="B3251" s="17" t="s">
        <v>142</v>
      </c>
      <c r="C3251" s="17" t="s">
        <v>134</v>
      </c>
      <c r="D3251" s="17" t="s">
        <v>135</v>
      </c>
      <c r="E3251" s="17" t="s">
        <v>139</v>
      </c>
      <c r="F3251" s="17" t="s">
        <v>150</v>
      </c>
      <c r="G3251" s="17" t="n">
        <v>1</v>
      </c>
      <c r="H3251" s="17" t="n">
        <v>0</v>
      </c>
      <c r="I3251" s="17" t="n">
        <v>0</v>
      </c>
      <c r="J3251" s="17" t="n">
        <v>0</v>
      </c>
      <c r="K3251" s="17" t="n">
        <v>1</v>
      </c>
      <c r="L3251" s="17" t="n">
        <v>6</v>
      </c>
      <c r="M3251" s="17" t="n">
        <v>0</v>
      </c>
      <c r="N3251" s="17" t="n">
        <v>0</v>
      </c>
      <c r="O3251" s="17" t="n">
        <v>0</v>
      </c>
      <c r="P3251" s="17" t="n">
        <v>0</v>
      </c>
      <c r="Q3251" s="17" t="n">
        <v>0</v>
      </c>
      <c r="R3251" s="17" t="n">
        <v>0</v>
      </c>
      <c r="S3251" s="17" t="n">
        <v>0</v>
      </c>
      <c r="T3251" s="17" t="n">
        <v>0</v>
      </c>
    </row>
    <row r="3252" customFormat="false" ht="15" hidden="false" customHeight="true" outlineLevel="0" collapsed="false">
      <c r="A3252" s="17" t="s">
        <v>1995</v>
      </c>
      <c r="B3252" s="17" t="s">
        <v>142</v>
      </c>
      <c r="C3252" s="17" t="s">
        <v>134</v>
      </c>
      <c r="D3252" s="17" t="s">
        <v>14446</v>
      </c>
      <c r="E3252" s="17" t="s">
        <v>139</v>
      </c>
      <c r="F3252" s="17" t="s">
        <v>7</v>
      </c>
      <c r="G3252" s="17" t="n">
        <v>0</v>
      </c>
      <c r="H3252" s="17" t="n">
        <v>1</v>
      </c>
      <c r="I3252" s="17" t="n">
        <v>1</v>
      </c>
      <c r="J3252" s="17" t="n">
        <v>0</v>
      </c>
      <c r="K3252" s="17" t="n">
        <v>1</v>
      </c>
      <c r="L3252" s="17" t="n">
        <v>0</v>
      </c>
      <c r="M3252" s="17" t="n">
        <v>165</v>
      </c>
      <c r="N3252" s="17" t="n">
        <v>35</v>
      </c>
      <c r="O3252" s="17" t="n">
        <v>0</v>
      </c>
      <c r="P3252" s="17" t="n">
        <v>0</v>
      </c>
      <c r="Q3252" s="17" t="n">
        <v>0</v>
      </c>
      <c r="R3252" s="17" t="n">
        <v>0</v>
      </c>
      <c r="S3252" s="17" t="n">
        <v>0</v>
      </c>
      <c r="T3252" s="17" t="n">
        <v>0</v>
      </c>
    </row>
    <row r="3253" customFormat="false" ht="15" hidden="false" customHeight="true" outlineLevel="0" collapsed="false">
      <c r="A3253" s="17" t="s">
        <v>1995</v>
      </c>
      <c r="B3253" s="17" t="s">
        <v>142</v>
      </c>
      <c r="C3253" s="17" t="s">
        <v>134</v>
      </c>
      <c r="D3253" s="17" t="s">
        <v>14446</v>
      </c>
      <c r="E3253" s="17" t="s">
        <v>139</v>
      </c>
      <c r="F3253" s="17" t="s">
        <v>144</v>
      </c>
      <c r="G3253" s="17" t="n">
        <v>0</v>
      </c>
      <c r="H3253" s="17" t="n">
        <v>1</v>
      </c>
      <c r="I3253" s="17" t="n">
        <v>1</v>
      </c>
      <c r="J3253" s="17" t="n">
        <v>0</v>
      </c>
      <c r="K3253" s="17" t="n">
        <v>1</v>
      </c>
      <c r="L3253" s="17" t="n">
        <v>0</v>
      </c>
      <c r="M3253" s="17" t="n">
        <v>40</v>
      </c>
      <c r="N3253" s="17" t="n">
        <v>20</v>
      </c>
      <c r="O3253" s="17" t="n">
        <v>0</v>
      </c>
      <c r="P3253" s="17" t="n">
        <v>0</v>
      </c>
      <c r="Q3253" s="17" t="n">
        <v>0</v>
      </c>
      <c r="R3253" s="17" t="n">
        <v>0</v>
      </c>
      <c r="S3253" s="17" t="n">
        <v>0</v>
      </c>
      <c r="T3253" s="17" t="n">
        <v>0</v>
      </c>
    </row>
    <row r="3254" customFormat="false" ht="15" hidden="false" customHeight="true" outlineLevel="0" collapsed="false">
      <c r="A3254" s="17" t="s">
        <v>1995</v>
      </c>
      <c r="B3254" s="17" t="s">
        <v>142</v>
      </c>
      <c r="C3254" s="17" t="s">
        <v>134</v>
      </c>
      <c r="D3254" s="17" t="s">
        <v>14446</v>
      </c>
      <c r="E3254" s="17" t="s">
        <v>139</v>
      </c>
      <c r="F3254" s="17" t="s">
        <v>150</v>
      </c>
      <c r="G3254" s="17" t="n">
        <v>0</v>
      </c>
      <c r="H3254" s="17" t="n">
        <v>1</v>
      </c>
      <c r="I3254" s="17" t="n">
        <v>0</v>
      </c>
      <c r="J3254" s="17" t="n">
        <v>0</v>
      </c>
      <c r="K3254" s="17" t="n">
        <v>1</v>
      </c>
      <c r="L3254" s="17" t="n">
        <v>0</v>
      </c>
      <c r="M3254" s="17" t="n">
        <v>45</v>
      </c>
      <c r="N3254" s="17" t="n">
        <v>0</v>
      </c>
      <c r="O3254" s="17" t="n">
        <v>0</v>
      </c>
      <c r="P3254" s="17" t="n">
        <v>0</v>
      </c>
      <c r="Q3254" s="17" t="n">
        <v>0</v>
      </c>
      <c r="R3254" s="17" t="n">
        <v>0</v>
      </c>
      <c r="S3254" s="17" t="n">
        <v>0</v>
      </c>
      <c r="T3254" s="17" t="n">
        <v>0</v>
      </c>
    </row>
    <row r="3255" customFormat="false" ht="15" hidden="false" customHeight="true" outlineLevel="0" collapsed="false">
      <c r="A3255" s="17" t="s">
        <v>1995</v>
      </c>
      <c r="B3255" s="17" t="s">
        <v>142</v>
      </c>
      <c r="C3255" s="17" t="s">
        <v>134</v>
      </c>
      <c r="D3255" s="17" t="s">
        <v>14446</v>
      </c>
      <c r="E3255" s="17" t="s">
        <v>139</v>
      </c>
      <c r="F3255" s="17" t="s">
        <v>166</v>
      </c>
      <c r="G3255" s="17" t="n">
        <v>0</v>
      </c>
      <c r="H3255" s="17" t="n">
        <v>1</v>
      </c>
      <c r="I3255" s="17" t="n">
        <v>1</v>
      </c>
      <c r="J3255" s="17" t="n">
        <v>0</v>
      </c>
      <c r="K3255" s="17" t="n">
        <v>1</v>
      </c>
      <c r="L3255" s="17" t="n">
        <v>0</v>
      </c>
      <c r="M3255" s="17" t="n">
        <v>70</v>
      </c>
      <c r="N3255" s="17" t="n">
        <v>15</v>
      </c>
      <c r="O3255" s="17" t="n">
        <v>0</v>
      </c>
      <c r="P3255" s="17" t="n">
        <v>0</v>
      </c>
      <c r="Q3255" s="17" t="n">
        <v>0</v>
      </c>
      <c r="R3255" s="17" t="n">
        <v>0</v>
      </c>
      <c r="S3255" s="17" t="n">
        <v>0</v>
      </c>
      <c r="T3255" s="17" t="n">
        <v>0</v>
      </c>
    </row>
    <row r="3256" customFormat="false" ht="15" hidden="false" customHeight="true" outlineLevel="0" collapsed="false">
      <c r="A3256" s="17" t="s">
        <v>1995</v>
      </c>
      <c r="B3256" s="17" t="s">
        <v>142</v>
      </c>
      <c r="C3256" s="17" t="s">
        <v>134</v>
      </c>
      <c r="D3256" s="17" t="s">
        <v>14446</v>
      </c>
      <c r="E3256" s="17" t="s">
        <v>139</v>
      </c>
      <c r="F3256" s="17" t="s">
        <v>158</v>
      </c>
      <c r="G3256" s="17" t="n">
        <v>0</v>
      </c>
      <c r="H3256" s="17" t="n">
        <v>1</v>
      </c>
      <c r="I3256" s="17" t="n">
        <v>0</v>
      </c>
      <c r="J3256" s="17" t="n">
        <v>0</v>
      </c>
      <c r="K3256" s="17" t="n">
        <v>1</v>
      </c>
      <c r="L3256" s="17" t="n">
        <v>0</v>
      </c>
      <c r="M3256" s="17" t="n">
        <v>10</v>
      </c>
      <c r="N3256" s="17" t="n">
        <v>0</v>
      </c>
      <c r="O3256" s="17" t="n">
        <v>0</v>
      </c>
      <c r="P3256" s="17" t="n">
        <v>0</v>
      </c>
      <c r="Q3256" s="17" t="n">
        <v>0</v>
      </c>
      <c r="R3256" s="17" t="n">
        <v>0</v>
      </c>
      <c r="S3256" s="17" t="n">
        <v>0</v>
      </c>
      <c r="T3256" s="17" t="n">
        <v>0</v>
      </c>
    </row>
    <row r="3257" customFormat="false" ht="15" hidden="false" customHeight="true" outlineLevel="0" collapsed="false">
      <c r="A3257" s="17" t="s">
        <v>1995</v>
      </c>
      <c r="B3257" s="17" t="s">
        <v>142</v>
      </c>
      <c r="C3257" s="17" t="s">
        <v>148</v>
      </c>
      <c r="D3257" s="17" t="s">
        <v>14443</v>
      </c>
      <c r="E3257" s="17" t="s">
        <v>139</v>
      </c>
      <c r="F3257" s="17" t="s">
        <v>7</v>
      </c>
      <c r="G3257" s="17" t="n">
        <v>0</v>
      </c>
      <c r="H3257" s="17" t="n">
        <v>0</v>
      </c>
      <c r="I3257" s="17" t="n">
        <v>1</v>
      </c>
      <c r="J3257" s="17" t="n">
        <v>1</v>
      </c>
      <c r="K3257" s="17" t="n">
        <v>1</v>
      </c>
      <c r="L3257" s="17" t="n">
        <v>0</v>
      </c>
      <c r="M3257" s="17" t="n">
        <v>0</v>
      </c>
      <c r="N3257" s="17" t="n">
        <v>15</v>
      </c>
      <c r="O3257" s="17" t="n">
        <v>57</v>
      </c>
      <c r="P3257" s="17" t="n">
        <v>0</v>
      </c>
      <c r="Q3257" s="17" t="n">
        <v>0</v>
      </c>
      <c r="R3257" s="17" t="n">
        <v>0</v>
      </c>
      <c r="S3257" s="17" t="n">
        <v>0</v>
      </c>
      <c r="T3257" s="17" t="n">
        <v>0</v>
      </c>
    </row>
    <row r="3258" customFormat="false" ht="15" hidden="false" customHeight="true" outlineLevel="0" collapsed="false">
      <c r="A3258" s="17" t="s">
        <v>1995</v>
      </c>
      <c r="B3258" s="17" t="s">
        <v>142</v>
      </c>
      <c r="C3258" s="17" t="s">
        <v>148</v>
      </c>
      <c r="D3258" s="17" t="s">
        <v>14443</v>
      </c>
      <c r="E3258" s="17" t="s">
        <v>139</v>
      </c>
      <c r="F3258" s="17" t="s">
        <v>140</v>
      </c>
      <c r="G3258" s="17" t="n">
        <v>0</v>
      </c>
      <c r="H3258" s="17" t="n">
        <v>0</v>
      </c>
      <c r="I3258" s="17" t="n">
        <v>0</v>
      </c>
      <c r="J3258" s="17" t="n">
        <v>1</v>
      </c>
      <c r="K3258" s="17" t="n">
        <v>1</v>
      </c>
      <c r="L3258" s="17" t="n">
        <v>0</v>
      </c>
      <c r="M3258" s="17" t="n">
        <v>0</v>
      </c>
      <c r="N3258" s="17" t="n">
        <v>0</v>
      </c>
      <c r="O3258" s="17" t="n">
        <v>3</v>
      </c>
      <c r="P3258" s="17" t="n">
        <v>0</v>
      </c>
      <c r="Q3258" s="17" t="n">
        <v>0</v>
      </c>
      <c r="R3258" s="17" t="n">
        <v>0</v>
      </c>
      <c r="S3258" s="17" t="n">
        <v>0</v>
      </c>
      <c r="T3258" s="17" t="n">
        <v>0</v>
      </c>
    </row>
    <row r="3259" customFormat="false" ht="15" hidden="false" customHeight="true" outlineLevel="0" collapsed="false">
      <c r="A3259" s="17" t="s">
        <v>1995</v>
      </c>
      <c r="B3259" s="17" t="s">
        <v>142</v>
      </c>
      <c r="C3259" s="17" t="s">
        <v>148</v>
      </c>
      <c r="D3259" s="17" t="s">
        <v>14443</v>
      </c>
      <c r="E3259" s="17" t="s">
        <v>139</v>
      </c>
      <c r="F3259" s="17" t="s">
        <v>150</v>
      </c>
      <c r="G3259" s="17" t="n">
        <v>0</v>
      </c>
      <c r="H3259" s="17" t="n">
        <v>0</v>
      </c>
      <c r="I3259" s="17" t="n">
        <v>1</v>
      </c>
      <c r="J3259" s="17" t="n">
        <v>1</v>
      </c>
      <c r="K3259" s="17" t="n">
        <v>1</v>
      </c>
      <c r="L3259" s="17" t="n">
        <v>0</v>
      </c>
      <c r="M3259" s="17" t="n">
        <v>0</v>
      </c>
      <c r="N3259" s="17" t="n">
        <v>15</v>
      </c>
      <c r="O3259" s="17" t="n">
        <v>54</v>
      </c>
      <c r="P3259" s="17" t="n">
        <v>0</v>
      </c>
      <c r="Q3259" s="17" t="n">
        <v>0</v>
      </c>
      <c r="R3259" s="17" t="n">
        <v>0</v>
      </c>
      <c r="S3259" s="17" t="n">
        <v>0</v>
      </c>
      <c r="T3259" s="17" t="n">
        <v>0</v>
      </c>
    </row>
    <row r="3260" customFormat="false" ht="15" hidden="false" customHeight="true" outlineLevel="0" collapsed="false">
      <c r="A3260" s="17" t="s">
        <v>1995</v>
      </c>
      <c r="B3260" s="17" t="s">
        <v>142</v>
      </c>
      <c r="C3260" s="17" t="s">
        <v>217</v>
      </c>
      <c r="D3260" s="17" t="s">
        <v>235</v>
      </c>
      <c r="E3260" s="17" t="s">
        <v>243</v>
      </c>
      <c r="F3260" s="17" t="s">
        <v>7</v>
      </c>
      <c r="G3260" s="17" t="n">
        <v>1</v>
      </c>
      <c r="H3260" s="17" t="n">
        <v>1</v>
      </c>
      <c r="I3260" s="17" t="n">
        <v>1</v>
      </c>
      <c r="J3260" s="17" t="n">
        <v>1</v>
      </c>
      <c r="K3260" s="17" t="n">
        <v>1</v>
      </c>
      <c r="L3260" s="17" t="n">
        <v>175</v>
      </c>
      <c r="M3260" s="17" t="n">
        <v>704</v>
      </c>
      <c r="N3260" s="17" t="n">
        <v>943</v>
      </c>
      <c r="O3260" s="17" t="n">
        <v>315</v>
      </c>
      <c r="P3260" s="17" t="n">
        <v>0</v>
      </c>
      <c r="Q3260" s="17" t="n">
        <v>0</v>
      </c>
      <c r="R3260" s="17" t="n">
        <v>0</v>
      </c>
      <c r="S3260" s="17" t="n">
        <v>0</v>
      </c>
      <c r="T3260" s="17" t="n">
        <v>0</v>
      </c>
    </row>
    <row r="3261" customFormat="false" ht="15" hidden="false" customHeight="true" outlineLevel="0" collapsed="false">
      <c r="A3261" s="17" t="s">
        <v>1995</v>
      </c>
      <c r="B3261" s="17" t="s">
        <v>142</v>
      </c>
      <c r="C3261" s="17" t="s">
        <v>217</v>
      </c>
      <c r="D3261" s="17" t="s">
        <v>235</v>
      </c>
      <c r="E3261" s="17" t="s">
        <v>243</v>
      </c>
      <c r="F3261" s="17" t="s">
        <v>140</v>
      </c>
      <c r="G3261" s="17" t="n">
        <v>1</v>
      </c>
      <c r="H3261" s="17" t="n">
        <v>1</v>
      </c>
      <c r="I3261" s="17" t="n">
        <v>1</v>
      </c>
      <c r="J3261" s="17" t="n">
        <v>1</v>
      </c>
      <c r="K3261" s="17" t="n">
        <v>1</v>
      </c>
      <c r="L3261" s="17" t="n">
        <v>4</v>
      </c>
      <c r="M3261" s="17" t="n">
        <v>17</v>
      </c>
      <c r="N3261" s="17" t="n">
        <v>414</v>
      </c>
      <c r="O3261" s="17" t="n">
        <v>173</v>
      </c>
      <c r="P3261" s="17" t="n">
        <v>0</v>
      </c>
      <c r="Q3261" s="17" t="n">
        <v>0</v>
      </c>
      <c r="R3261" s="17" t="n">
        <v>0</v>
      </c>
      <c r="S3261" s="17" t="n">
        <v>0</v>
      </c>
      <c r="T3261" s="17" t="n">
        <v>0</v>
      </c>
    </row>
    <row r="3262" customFormat="false" ht="15" hidden="false" customHeight="true" outlineLevel="0" collapsed="false">
      <c r="A3262" s="17" t="s">
        <v>1995</v>
      </c>
      <c r="B3262" s="17" t="s">
        <v>142</v>
      </c>
      <c r="C3262" s="17" t="s">
        <v>217</v>
      </c>
      <c r="D3262" s="17" t="s">
        <v>235</v>
      </c>
      <c r="E3262" s="17" t="s">
        <v>243</v>
      </c>
      <c r="F3262" s="17" t="s">
        <v>144</v>
      </c>
      <c r="G3262" s="17" t="n">
        <v>0</v>
      </c>
      <c r="H3262" s="17" t="n">
        <v>1</v>
      </c>
      <c r="I3262" s="17" t="n">
        <v>0</v>
      </c>
      <c r="J3262" s="17" t="n">
        <v>0</v>
      </c>
      <c r="K3262" s="17" t="n">
        <v>1</v>
      </c>
      <c r="L3262" s="17" t="n">
        <v>0</v>
      </c>
      <c r="M3262" s="17" t="n">
        <v>1</v>
      </c>
      <c r="N3262" s="17" t="n">
        <v>0</v>
      </c>
      <c r="O3262" s="17" t="n">
        <v>0</v>
      </c>
      <c r="P3262" s="17" t="n">
        <v>0</v>
      </c>
      <c r="Q3262" s="17" t="n">
        <v>0</v>
      </c>
      <c r="R3262" s="17" t="n">
        <v>0</v>
      </c>
      <c r="S3262" s="17" t="n">
        <v>0</v>
      </c>
      <c r="T3262" s="17" t="n">
        <v>0</v>
      </c>
    </row>
    <row r="3263" customFormat="false" ht="15" hidden="false" customHeight="true" outlineLevel="0" collapsed="false">
      <c r="A3263" s="17" t="s">
        <v>1995</v>
      </c>
      <c r="B3263" s="17" t="s">
        <v>142</v>
      </c>
      <c r="C3263" s="17" t="s">
        <v>217</v>
      </c>
      <c r="D3263" s="17" t="s">
        <v>235</v>
      </c>
      <c r="E3263" s="17" t="s">
        <v>243</v>
      </c>
      <c r="F3263" s="17" t="s">
        <v>150</v>
      </c>
      <c r="G3263" s="17" t="n">
        <v>1</v>
      </c>
      <c r="H3263" s="17" t="n">
        <v>1</v>
      </c>
      <c r="I3263" s="17" t="n">
        <v>1</v>
      </c>
      <c r="J3263" s="17" t="n">
        <v>1</v>
      </c>
      <c r="K3263" s="17" t="n">
        <v>1</v>
      </c>
      <c r="L3263" s="17" t="n">
        <v>119</v>
      </c>
      <c r="M3263" s="17" t="n">
        <v>627</v>
      </c>
      <c r="N3263" s="17" t="n">
        <v>499</v>
      </c>
      <c r="O3263" s="17" t="n">
        <v>86</v>
      </c>
      <c r="P3263" s="17" t="n">
        <v>0</v>
      </c>
      <c r="Q3263" s="17" t="n">
        <v>0</v>
      </c>
      <c r="R3263" s="17" t="n">
        <v>0</v>
      </c>
      <c r="S3263" s="17" t="n">
        <v>0</v>
      </c>
      <c r="T3263" s="17" t="n">
        <v>0</v>
      </c>
    </row>
    <row r="3264" customFormat="false" ht="15" hidden="false" customHeight="true" outlineLevel="0" collapsed="false">
      <c r="A3264" s="17" t="s">
        <v>1995</v>
      </c>
      <c r="B3264" s="17" t="s">
        <v>142</v>
      </c>
      <c r="C3264" s="17" t="s">
        <v>217</v>
      </c>
      <c r="D3264" s="17" t="s">
        <v>235</v>
      </c>
      <c r="E3264" s="17" t="s">
        <v>243</v>
      </c>
      <c r="F3264" s="17" t="s">
        <v>166</v>
      </c>
      <c r="G3264" s="17" t="n">
        <v>1</v>
      </c>
      <c r="H3264" s="17" t="n">
        <v>0</v>
      </c>
      <c r="I3264" s="17" t="n">
        <v>0</v>
      </c>
      <c r="J3264" s="17" t="n">
        <v>0</v>
      </c>
      <c r="K3264" s="17" t="n">
        <v>1</v>
      </c>
      <c r="L3264" s="17" t="n">
        <v>27</v>
      </c>
      <c r="M3264" s="17" t="n">
        <v>0</v>
      </c>
      <c r="N3264" s="17" t="n">
        <v>0</v>
      </c>
      <c r="O3264" s="17" t="n">
        <v>0</v>
      </c>
      <c r="P3264" s="17" t="n">
        <v>0</v>
      </c>
      <c r="Q3264" s="17" t="n">
        <v>0</v>
      </c>
      <c r="R3264" s="17" t="n">
        <v>0</v>
      </c>
      <c r="S3264" s="17" t="n">
        <v>0</v>
      </c>
      <c r="T3264" s="17" t="n">
        <v>0</v>
      </c>
    </row>
    <row r="3265" customFormat="false" ht="15" hidden="false" customHeight="true" outlineLevel="0" collapsed="false">
      <c r="A3265" s="17" t="s">
        <v>1995</v>
      </c>
      <c r="B3265" s="17" t="s">
        <v>142</v>
      </c>
      <c r="C3265" s="17" t="s">
        <v>217</v>
      </c>
      <c r="D3265" s="17" t="s">
        <v>235</v>
      </c>
      <c r="E3265" s="17" t="s">
        <v>243</v>
      </c>
      <c r="F3265" s="17" t="s">
        <v>158</v>
      </c>
      <c r="G3265" s="17" t="n">
        <v>1</v>
      </c>
      <c r="H3265" s="17" t="n">
        <v>1</v>
      </c>
      <c r="I3265" s="17" t="n">
        <v>1</v>
      </c>
      <c r="J3265" s="17" t="n">
        <v>1</v>
      </c>
      <c r="K3265" s="17" t="n">
        <v>1</v>
      </c>
      <c r="L3265" s="17" t="n">
        <v>25</v>
      </c>
      <c r="M3265" s="17" t="n">
        <v>59</v>
      </c>
      <c r="N3265" s="17" t="n">
        <v>23</v>
      </c>
      <c r="O3265" s="17" t="n">
        <v>20</v>
      </c>
      <c r="P3265" s="17" t="n">
        <v>0</v>
      </c>
      <c r="Q3265" s="17" t="n">
        <v>0</v>
      </c>
      <c r="R3265" s="17" t="n">
        <v>0</v>
      </c>
      <c r="S3265" s="17" t="n">
        <v>0</v>
      </c>
      <c r="T3265" s="17" t="n">
        <v>0</v>
      </c>
    </row>
    <row r="3266" customFormat="false" ht="15" hidden="false" customHeight="true" outlineLevel="0" collapsed="false">
      <c r="A3266" s="17" t="s">
        <v>1995</v>
      </c>
      <c r="B3266" s="17" t="s">
        <v>142</v>
      </c>
      <c r="C3266" s="17" t="s">
        <v>217</v>
      </c>
      <c r="D3266" s="17" t="s">
        <v>235</v>
      </c>
      <c r="E3266" s="17" t="s">
        <v>243</v>
      </c>
      <c r="F3266" s="17" t="s">
        <v>169</v>
      </c>
      <c r="G3266" s="17" t="n">
        <v>0</v>
      </c>
      <c r="H3266" s="17" t="n">
        <v>0</v>
      </c>
      <c r="I3266" s="17" t="n">
        <v>1</v>
      </c>
      <c r="J3266" s="17" t="n">
        <v>1</v>
      </c>
      <c r="K3266" s="17" t="n">
        <v>1</v>
      </c>
      <c r="L3266" s="17" t="n">
        <v>0</v>
      </c>
      <c r="M3266" s="17" t="n">
        <v>0</v>
      </c>
      <c r="N3266" s="17" t="n">
        <v>7</v>
      </c>
      <c r="O3266" s="17" t="n">
        <v>36</v>
      </c>
      <c r="P3266" s="17" t="n">
        <v>0</v>
      </c>
      <c r="Q3266" s="17" t="n">
        <v>0</v>
      </c>
      <c r="R3266" s="17" t="n">
        <v>0</v>
      </c>
      <c r="S3266" s="17" t="n">
        <v>0</v>
      </c>
      <c r="T3266" s="17" t="n">
        <v>0</v>
      </c>
    </row>
    <row r="3267" customFormat="false" ht="15" hidden="false" customHeight="true" outlineLevel="0" collapsed="false">
      <c r="A3267" s="17" t="s">
        <v>1995</v>
      </c>
      <c r="B3267" s="17" t="s">
        <v>142</v>
      </c>
      <c r="C3267" s="17" t="s">
        <v>217</v>
      </c>
      <c r="D3267" s="17" t="s">
        <v>235</v>
      </c>
      <c r="E3267" s="17" t="s">
        <v>139</v>
      </c>
      <c r="F3267" s="17" t="s">
        <v>7</v>
      </c>
      <c r="G3267" s="17" t="n">
        <v>1</v>
      </c>
      <c r="H3267" s="17" t="n">
        <v>1</v>
      </c>
      <c r="I3267" s="17" t="n">
        <v>1</v>
      </c>
      <c r="J3267" s="17" t="n">
        <v>0</v>
      </c>
      <c r="K3267" s="17" t="n">
        <v>1</v>
      </c>
      <c r="L3267" s="17" t="n">
        <v>1</v>
      </c>
      <c r="M3267" s="17" t="n">
        <v>9</v>
      </c>
      <c r="N3267" s="17" t="n">
        <v>7</v>
      </c>
      <c r="O3267" s="17" t="n">
        <v>0</v>
      </c>
      <c r="P3267" s="17" t="n">
        <v>0</v>
      </c>
      <c r="Q3267" s="17" t="n">
        <v>0</v>
      </c>
      <c r="R3267" s="17" t="n">
        <v>0</v>
      </c>
      <c r="S3267" s="17" t="n">
        <v>0</v>
      </c>
      <c r="T3267" s="17" t="n">
        <v>0</v>
      </c>
    </row>
    <row r="3268" customFormat="false" ht="15" hidden="false" customHeight="true" outlineLevel="0" collapsed="false">
      <c r="A3268" s="17" t="s">
        <v>1995</v>
      </c>
      <c r="B3268" s="17" t="s">
        <v>142</v>
      </c>
      <c r="C3268" s="17" t="s">
        <v>217</v>
      </c>
      <c r="D3268" s="17" t="s">
        <v>235</v>
      </c>
      <c r="E3268" s="17" t="s">
        <v>139</v>
      </c>
      <c r="F3268" s="17" t="s">
        <v>140</v>
      </c>
      <c r="G3268" s="17" t="n">
        <v>0</v>
      </c>
      <c r="H3268" s="17" t="n">
        <v>1</v>
      </c>
      <c r="I3268" s="17" t="n">
        <v>1</v>
      </c>
      <c r="J3268" s="17" t="n">
        <v>0</v>
      </c>
      <c r="K3268" s="17" t="n">
        <v>1</v>
      </c>
      <c r="L3268" s="17" t="n">
        <v>0</v>
      </c>
      <c r="M3268" s="17" t="n">
        <v>2</v>
      </c>
      <c r="N3268" s="17" t="n">
        <v>3</v>
      </c>
      <c r="O3268" s="17" t="n">
        <v>0</v>
      </c>
      <c r="P3268" s="17" t="n">
        <v>0</v>
      </c>
      <c r="Q3268" s="17" t="n">
        <v>0</v>
      </c>
      <c r="R3268" s="17" t="n">
        <v>0</v>
      </c>
      <c r="S3268" s="17" t="n">
        <v>0</v>
      </c>
      <c r="T3268" s="17" t="n">
        <v>0</v>
      </c>
    </row>
    <row r="3269" customFormat="false" ht="15" hidden="false" customHeight="true" outlineLevel="0" collapsed="false">
      <c r="A3269" s="17" t="s">
        <v>1995</v>
      </c>
      <c r="B3269" s="17" t="s">
        <v>142</v>
      </c>
      <c r="C3269" s="17" t="s">
        <v>217</v>
      </c>
      <c r="D3269" s="17" t="s">
        <v>235</v>
      </c>
      <c r="E3269" s="17" t="s">
        <v>139</v>
      </c>
      <c r="F3269" s="17" t="s">
        <v>144</v>
      </c>
      <c r="G3269" s="17" t="n">
        <v>1</v>
      </c>
      <c r="H3269" s="17" t="n">
        <v>1</v>
      </c>
      <c r="I3269" s="17" t="n">
        <v>0</v>
      </c>
      <c r="J3269" s="17" t="n">
        <v>0</v>
      </c>
      <c r="K3269" s="17" t="n">
        <v>1</v>
      </c>
      <c r="L3269" s="17" t="n">
        <v>1</v>
      </c>
      <c r="M3269" s="17" t="n">
        <v>2</v>
      </c>
      <c r="N3269" s="17" t="n">
        <v>0</v>
      </c>
      <c r="O3269" s="17" t="n">
        <v>0</v>
      </c>
      <c r="P3269" s="17" t="n">
        <v>0</v>
      </c>
      <c r="Q3269" s="17" t="n">
        <v>0</v>
      </c>
      <c r="R3269" s="17" t="n">
        <v>0</v>
      </c>
      <c r="S3269" s="17" t="n">
        <v>0</v>
      </c>
      <c r="T3269" s="17" t="n">
        <v>0</v>
      </c>
    </row>
    <row r="3270" customFormat="false" ht="15" hidden="false" customHeight="true" outlineLevel="0" collapsed="false">
      <c r="A3270" s="17" t="s">
        <v>1995</v>
      </c>
      <c r="B3270" s="17" t="s">
        <v>142</v>
      </c>
      <c r="C3270" s="17" t="s">
        <v>217</v>
      </c>
      <c r="D3270" s="17" t="s">
        <v>235</v>
      </c>
      <c r="E3270" s="17" t="s">
        <v>139</v>
      </c>
      <c r="F3270" s="17" t="s">
        <v>150</v>
      </c>
      <c r="G3270" s="17" t="n">
        <v>0</v>
      </c>
      <c r="H3270" s="17" t="n">
        <v>1</v>
      </c>
      <c r="I3270" s="17" t="n">
        <v>0</v>
      </c>
      <c r="J3270" s="17" t="n">
        <v>0</v>
      </c>
      <c r="K3270" s="17" t="n">
        <v>1</v>
      </c>
      <c r="L3270" s="17" t="n">
        <v>0</v>
      </c>
      <c r="M3270" s="17" t="n">
        <v>4</v>
      </c>
      <c r="N3270" s="17" t="n">
        <v>0</v>
      </c>
      <c r="O3270" s="17" t="n">
        <v>0</v>
      </c>
      <c r="P3270" s="17" t="n">
        <v>0</v>
      </c>
      <c r="Q3270" s="17" t="n">
        <v>0</v>
      </c>
      <c r="R3270" s="17" t="n">
        <v>0</v>
      </c>
      <c r="S3270" s="17" t="n">
        <v>0</v>
      </c>
      <c r="T3270" s="17" t="n">
        <v>0</v>
      </c>
    </row>
    <row r="3271" customFormat="false" ht="15" hidden="false" customHeight="true" outlineLevel="0" collapsed="false">
      <c r="A3271" s="17" t="s">
        <v>1995</v>
      </c>
      <c r="B3271" s="17" t="s">
        <v>142</v>
      </c>
      <c r="C3271" s="17" t="s">
        <v>217</v>
      </c>
      <c r="D3271" s="17" t="s">
        <v>235</v>
      </c>
      <c r="E3271" s="17" t="s">
        <v>139</v>
      </c>
      <c r="F3271" s="17" t="s">
        <v>158</v>
      </c>
      <c r="G3271" s="17" t="n">
        <v>0</v>
      </c>
      <c r="H3271" s="17" t="n">
        <v>1</v>
      </c>
      <c r="I3271" s="17" t="n">
        <v>1</v>
      </c>
      <c r="J3271" s="17" t="n">
        <v>0</v>
      </c>
      <c r="K3271" s="17" t="n">
        <v>1</v>
      </c>
      <c r="L3271" s="17" t="n">
        <v>0</v>
      </c>
      <c r="M3271" s="17" t="n">
        <v>1</v>
      </c>
      <c r="N3271" s="17" t="n">
        <v>4</v>
      </c>
      <c r="O3271" s="17" t="n">
        <v>0</v>
      </c>
      <c r="P3271" s="17" t="n">
        <v>0</v>
      </c>
      <c r="Q3271" s="17" t="n">
        <v>0</v>
      </c>
      <c r="R3271" s="17" t="n">
        <v>0</v>
      </c>
      <c r="S3271" s="17" t="n">
        <v>0</v>
      </c>
      <c r="T3271" s="17" t="n">
        <v>0</v>
      </c>
    </row>
    <row r="3272" customFormat="false" ht="15" hidden="false" customHeight="true" outlineLevel="0" collapsed="false">
      <c r="A3272" s="17" t="s">
        <v>8240</v>
      </c>
      <c r="B3272" s="17" t="s">
        <v>156</v>
      </c>
      <c r="C3272" s="17" t="s">
        <v>134</v>
      </c>
      <c r="D3272" s="17" t="s">
        <v>460</v>
      </c>
      <c r="E3272" s="17" t="s">
        <v>243</v>
      </c>
      <c r="F3272" s="17" t="s">
        <v>7</v>
      </c>
      <c r="G3272" s="17" t="n">
        <v>1</v>
      </c>
      <c r="H3272" s="17" t="n">
        <v>1</v>
      </c>
      <c r="I3272" s="17" t="n">
        <v>1</v>
      </c>
      <c r="J3272" s="17" t="n">
        <v>1</v>
      </c>
      <c r="K3272" s="17" t="n">
        <v>1</v>
      </c>
      <c r="L3272" s="17" t="n">
        <v>594</v>
      </c>
      <c r="M3272" s="17" t="n">
        <v>2370</v>
      </c>
      <c r="N3272" s="17" t="n">
        <v>8272</v>
      </c>
      <c r="O3272" s="17" t="n">
        <v>5284</v>
      </c>
      <c r="P3272" s="17" t="n">
        <v>0</v>
      </c>
      <c r="Q3272" s="17" t="n">
        <v>0</v>
      </c>
      <c r="R3272" s="17" t="n">
        <v>0</v>
      </c>
      <c r="S3272" s="17" t="n">
        <v>0</v>
      </c>
      <c r="T3272" s="17" t="n">
        <v>0</v>
      </c>
    </row>
    <row r="3273" customFormat="false" ht="15" hidden="false" customHeight="true" outlineLevel="0" collapsed="false">
      <c r="A3273" s="17" t="s">
        <v>8240</v>
      </c>
      <c r="B3273" s="17" t="s">
        <v>156</v>
      </c>
      <c r="C3273" s="17" t="s">
        <v>134</v>
      </c>
      <c r="D3273" s="17" t="s">
        <v>460</v>
      </c>
      <c r="E3273" s="17" t="s">
        <v>243</v>
      </c>
      <c r="F3273" s="17" t="s">
        <v>140</v>
      </c>
      <c r="G3273" s="17" t="n">
        <v>0</v>
      </c>
      <c r="H3273" s="17" t="n">
        <v>1</v>
      </c>
      <c r="I3273" s="17" t="n">
        <v>1</v>
      </c>
      <c r="J3273" s="17" t="n">
        <v>0</v>
      </c>
      <c r="K3273" s="17" t="n">
        <v>1</v>
      </c>
      <c r="L3273" s="17" t="n">
        <v>0</v>
      </c>
      <c r="M3273" s="17" t="n">
        <v>85</v>
      </c>
      <c r="N3273" s="17" t="n">
        <v>42</v>
      </c>
      <c r="O3273" s="17" t="n">
        <v>0</v>
      </c>
      <c r="P3273" s="17" t="n">
        <v>0</v>
      </c>
      <c r="Q3273" s="17" t="n">
        <v>0</v>
      </c>
      <c r="R3273" s="17" t="n">
        <v>0</v>
      </c>
      <c r="S3273" s="17" t="n">
        <v>0</v>
      </c>
      <c r="T3273" s="17" t="n">
        <v>0</v>
      </c>
    </row>
    <row r="3274" customFormat="false" ht="15" hidden="false" customHeight="true" outlineLevel="0" collapsed="false">
      <c r="A3274" s="17" t="s">
        <v>8240</v>
      </c>
      <c r="B3274" s="17" t="s">
        <v>156</v>
      </c>
      <c r="C3274" s="17" t="s">
        <v>134</v>
      </c>
      <c r="D3274" s="17" t="s">
        <v>460</v>
      </c>
      <c r="E3274" s="17" t="s">
        <v>243</v>
      </c>
      <c r="F3274" s="17" t="s">
        <v>144</v>
      </c>
      <c r="G3274" s="17" t="n">
        <v>1</v>
      </c>
      <c r="H3274" s="17" t="n">
        <v>1</v>
      </c>
      <c r="I3274" s="17" t="n">
        <v>1</v>
      </c>
      <c r="J3274" s="17" t="n">
        <v>1</v>
      </c>
      <c r="K3274" s="17" t="n">
        <v>1</v>
      </c>
      <c r="L3274" s="17" t="n">
        <v>594</v>
      </c>
      <c r="M3274" s="17" t="n">
        <v>2285</v>
      </c>
      <c r="N3274" s="17" t="n">
        <v>8193</v>
      </c>
      <c r="O3274" s="17" t="n">
        <v>5252</v>
      </c>
      <c r="P3274" s="17" t="n">
        <v>0</v>
      </c>
      <c r="Q3274" s="17" t="n">
        <v>0</v>
      </c>
      <c r="R3274" s="17" t="n">
        <v>0</v>
      </c>
      <c r="S3274" s="17" t="n">
        <v>0</v>
      </c>
      <c r="T3274" s="17" t="n">
        <v>0</v>
      </c>
    </row>
    <row r="3275" customFormat="false" ht="15" hidden="false" customHeight="true" outlineLevel="0" collapsed="false">
      <c r="A3275" s="17" t="s">
        <v>8240</v>
      </c>
      <c r="B3275" s="17" t="s">
        <v>156</v>
      </c>
      <c r="C3275" s="17" t="s">
        <v>134</v>
      </c>
      <c r="D3275" s="17" t="s">
        <v>460</v>
      </c>
      <c r="E3275" s="17" t="s">
        <v>243</v>
      </c>
      <c r="F3275" s="17" t="s">
        <v>150</v>
      </c>
      <c r="G3275" s="17" t="n">
        <v>0</v>
      </c>
      <c r="H3275" s="17" t="n">
        <v>0</v>
      </c>
      <c r="I3275" s="17" t="n">
        <v>1</v>
      </c>
      <c r="J3275" s="17" t="n">
        <v>1</v>
      </c>
      <c r="K3275" s="17" t="n">
        <v>1</v>
      </c>
      <c r="L3275" s="17" t="n">
        <v>0</v>
      </c>
      <c r="M3275" s="17" t="n">
        <v>0</v>
      </c>
      <c r="N3275" s="17" t="n">
        <v>32</v>
      </c>
      <c r="O3275" s="17" t="n">
        <v>19</v>
      </c>
      <c r="P3275" s="17" t="n">
        <v>0</v>
      </c>
      <c r="Q3275" s="17" t="n">
        <v>0</v>
      </c>
      <c r="R3275" s="17" t="n">
        <v>0</v>
      </c>
      <c r="S3275" s="17" t="n">
        <v>0</v>
      </c>
      <c r="T3275" s="17" t="n">
        <v>0</v>
      </c>
    </row>
    <row r="3276" customFormat="false" ht="15" hidden="false" customHeight="true" outlineLevel="0" collapsed="false">
      <c r="A3276" s="17" t="s">
        <v>8240</v>
      </c>
      <c r="B3276" s="17" t="s">
        <v>156</v>
      </c>
      <c r="C3276" s="17" t="s">
        <v>134</v>
      </c>
      <c r="D3276" s="17" t="s">
        <v>460</v>
      </c>
      <c r="E3276" s="17" t="s">
        <v>243</v>
      </c>
      <c r="F3276" s="17" t="s">
        <v>158</v>
      </c>
      <c r="G3276" s="17" t="n">
        <v>0</v>
      </c>
      <c r="H3276" s="17" t="n">
        <v>0</v>
      </c>
      <c r="I3276" s="17" t="n">
        <v>1</v>
      </c>
      <c r="J3276" s="17" t="n">
        <v>1</v>
      </c>
      <c r="K3276" s="17" t="n">
        <v>1</v>
      </c>
      <c r="L3276" s="17" t="n">
        <v>0</v>
      </c>
      <c r="M3276" s="17" t="n">
        <v>0</v>
      </c>
      <c r="N3276" s="17" t="n">
        <v>5</v>
      </c>
      <c r="O3276" s="17" t="n">
        <v>13</v>
      </c>
      <c r="P3276" s="17" t="n">
        <v>0</v>
      </c>
      <c r="Q3276" s="17" t="n">
        <v>0</v>
      </c>
      <c r="R3276" s="17" t="n">
        <v>0</v>
      </c>
      <c r="S3276" s="17" t="n">
        <v>0</v>
      </c>
      <c r="T3276" s="17" t="n">
        <v>0</v>
      </c>
    </row>
    <row r="3277" customFormat="false" ht="15" hidden="false" customHeight="true" outlineLevel="0" collapsed="false">
      <c r="A3277" s="17" t="s">
        <v>11717</v>
      </c>
      <c r="B3277" s="17" t="s">
        <v>142</v>
      </c>
      <c r="C3277" s="17" t="s">
        <v>148</v>
      </c>
      <c r="D3277" s="17" t="s">
        <v>14443</v>
      </c>
      <c r="E3277" s="17" t="s">
        <v>139</v>
      </c>
      <c r="F3277" s="17" t="s">
        <v>7</v>
      </c>
      <c r="G3277" s="17" t="n">
        <v>1</v>
      </c>
      <c r="H3277" s="17" t="n">
        <v>0</v>
      </c>
      <c r="I3277" s="17" t="n">
        <v>0</v>
      </c>
      <c r="J3277" s="17" t="n">
        <v>0</v>
      </c>
      <c r="K3277" s="17" t="n">
        <v>1</v>
      </c>
      <c r="L3277" s="17" t="n">
        <v>0</v>
      </c>
      <c r="M3277" s="17" t="n">
        <v>0</v>
      </c>
      <c r="N3277" s="17" t="n">
        <v>0</v>
      </c>
      <c r="O3277" s="17" t="n">
        <v>0</v>
      </c>
      <c r="P3277" s="17" t="n">
        <v>0</v>
      </c>
      <c r="Q3277" s="17" t="n">
        <v>0</v>
      </c>
      <c r="R3277" s="17" t="n">
        <v>0</v>
      </c>
      <c r="S3277" s="17" t="n">
        <v>0</v>
      </c>
      <c r="T3277" s="17" t="n">
        <v>0</v>
      </c>
    </row>
    <row r="3278" customFormat="false" ht="15" hidden="false" customHeight="true" outlineLevel="0" collapsed="false">
      <c r="A3278" s="17" t="s">
        <v>11717</v>
      </c>
      <c r="B3278" s="17" t="s">
        <v>142</v>
      </c>
      <c r="C3278" s="17" t="s">
        <v>148</v>
      </c>
      <c r="D3278" s="17" t="s">
        <v>14443</v>
      </c>
      <c r="E3278" s="17" t="s">
        <v>139</v>
      </c>
      <c r="F3278" s="17" t="s">
        <v>158</v>
      </c>
      <c r="G3278" s="17" t="n">
        <v>1</v>
      </c>
      <c r="H3278" s="17" t="n">
        <v>0</v>
      </c>
      <c r="I3278" s="17" t="n">
        <v>0</v>
      </c>
      <c r="J3278" s="17" t="n">
        <v>0</v>
      </c>
      <c r="K3278" s="17" t="n">
        <v>1</v>
      </c>
      <c r="L3278" s="17" t="n">
        <v>0</v>
      </c>
      <c r="M3278" s="17" t="n">
        <v>0</v>
      </c>
      <c r="N3278" s="17" t="n">
        <v>0</v>
      </c>
      <c r="O3278" s="17" t="n">
        <v>0</v>
      </c>
      <c r="P3278" s="17" t="n">
        <v>0</v>
      </c>
      <c r="Q3278" s="17" t="n">
        <v>0</v>
      </c>
      <c r="R3278" s="17" t="n">
        <v>0</v>
      </c>
      <c r="S3278" s="17" t="n">
        <v>0</v>
      </c>
      <c r="T3278" s="17" t="n">
        <v>0</v>
      </c>
    </row>
    <row r="3279" customFormat="false" ht="15" hidden="false" customHeight="true" outlineLevel="0" collapsed="false">
      <c r="A3279" s="17" t="s">
        <v>4265</v>
      </c>
      <c r="B3279" s="17" t="s">
        <v>142</v>
      </c>
      <c r="C3279" s="17" t="s">
        <v>217</v>
      </c>
      <c r="D3279" s="17" t="s">
        <v>235</v>
      </c>
      <c r="E3279" s="17" t="s">
        <v>139</v>
      </c>
      <c r="F3279" s="17" t="s">
        <v>7</v>
      </c>
      <c r="G3279" s="17" t="n">
        <v>1</v>
      </c>
      <c r="H3279" s="17" t="n">
        <v>0</v>
      </c>
      <c r="I3279" s="17" t="n">
        <v>0</v>
      </c>
      <c r="J3279" s="17" t="n">
        <v>0</v>
      </c>
      <c r="K3279" s="17" t="n">
        <v>1</v>
      </c>
      <c r="L3279" s="17" t="n">
        <v>151</v>
      </c>
      <c r="M3279" s="17" t="n">
        <v>0</v>
      </c>
      <c r="N3279" s="17" t="n">
        <v>0</v>
      </c>
      <c r="O3279" s="17" t="n">
        <v>0</v>
      </c>
      <c r="P3279" s="17" t="n">
        <v>0</v>
      </c>
      <c r="Q3279" s="17" t="n">
        <v>0</v>
      </c>
      <c r="R3279" s="17" t="n">
        <v>0</v>
      </c>
      <c r="S3279" s="17" t="n">
        <v>0</v>
      </c>
      <c r="T3279" s="17" t="n">
        <v>0</v>
      </c>
    </row>
    <row r="3280" customFormat="false" ht="15" hidden="false" customHeight="true" outlineLevel="0" collapsed="false">
      <c r="A3280" s="17" t="s">
        <v>4265</v>
      </c>
      <c r="B3280" s="17" t="s">
        <v>142</v>
      </c>
      <c r="C3280" s="17" t="s">
        <v>217</v>
      </c>
      <c r="D3280" s="17" t="s">
        <v>235</v>
      </c>
      <c r="E3280" s="17" t="s">
        <v>139</v>
      </c>
      <c r="F3280" s="17" t="s">
        <v>169</v>
      </c>
      <c r="G3280" s="17" t="n">
        <v>1</v>
      </c>
      <c r="H3280" s="17" t="n">
        <v>0</v>
      </c>
      <c r="I3280" s="17" t="n">
        <v>0</v>
      </c>
      <c r="J3280" s="17" t="n">
        <v>0</v>
      </c>
      <c r="K3280" s="17" t="n">
        <v>1</v>
      </c>
      <c r="L3280" s="17" t="n">
        <v>151</v>
      </c>
      <c r="M3280" s="17" t="n">
        <v>0</v>
      </c>
      <c r="N3280" s="17" t="n">
        <v>0</v>
      </c>
      <c r="O3280" s="17" t="n">
        <v>0</v>
      </c>
      <c r="P3280" s="17" t="n">
        <v>0</v>
      </c>
      <c r="Q3280" s="17" t="n">
        <v>0</v>
      </c>
      <c r="R3280" s="17" t="n">
        <v>0</v>
      </c>
      <c r="S3280" s="17" t="n">
        <v>0</v>
      </c>
      <c r="T3280" s="17" t="n">
        <v>0</v>
      </c>
    </row>
    <row r="3281" customFormat="false" ht="15" hidden="false" customHeight="true" outlineLevel="0" collapsed="false">
      <c r="A3281" s="17" t="s">
        <v>10511</v>
      </c>
      <c r="B3281" s="17" t="s">
        <v>142</v>
      </c>
      <c r="C3281" s="17" t="s">
        <v>217</v>
      </c>
      <c r="D3281" s="17" t="s">
        <v>218</v>
      </c>
      <c r="E3281" s="17" t="s">
        <v>139</v>
      </c>
      <c r="F3281" s="17" t="s">
        <v>7</v>
      </c>
      <c r="G3281" s="17" t="n">
        <v>1</v>
      </c>
      <c r="H3281" s="17" t="n">
        <v>0</v>
      </c>
      <c r="I3281" s="17" t="n">
        <v>1</v>
      </c>
      <c r="J3281" s="17" t="n">
        <v>0</v>
      </c>
      <c r="K3281" s="17" t="n">
        <v>1</v>
      </c>
      <c r="L3281" s="17" t="n">
        <v>3</v>
      </c>
      <c r="M3281" s="17" t="n">
        <v>0</v>
      </c>
      <c r="N3281" s="17" t="n">
        <v>23</v>
      </c>
      <c r="O3281" s="17" t="n">
        <v>0</v>
      </c>
      <c r="P3281" s="17" t="n">
        <v>0</v>
      </c>
      <c r="Q3281" s="17" t="n">
        <v>0</v>
      </c>
      <c r="R3281" s="17" t="n">
        <v>0</v>
      </c>
      <c r="S3281" s="17" t="n">
        <v>0</v>
      </c>
      <c r="T3281" s="17" t="n">
        <v>0</v>
      </c>
    </row>
    <row r="3282" customFormat="false" ht="15" hidden="false" customHeight="true" outlineLevel="0" collapsed="false">
      <c r="A3282" s="17" t="s">
        <v>10511</v>
      </c>
      <c r="B3282" s="17" t="s">
        <v>142</v>
      </c>
      <c r="C3282" s="17" t="s">
        <v>217</v>
      </c>
      <c r="D3282" s="17" t="s">
        <v>218</v>
      </c>
      <c r="E3282" s="17" t="s">
        <v>139</v>
      </c>
      <c r="F3282" s="17" t="s">
        <v>150</v>
      </c>
      <c r="G3282" s="17" t="n">
        <v>0</v>
      </c>
      <c r="H3282" s="17" t="n">
        <v>0</v>
      </c>
      <c r="I3282" s="17" t="n">
        <v>1</v>
      </c>
      <c r="J3282" s="17" t="n">
        <v>0</v>
      </c>
      <c r="K3282" s="17" t="n">
        <v>1</v>
      </c>
      <c r="L3282" s="17" t="n">
        <v>0</v>
      </c>
      <c r="M3282" s="17" t="n">
        <v>0</v>
      </c>
      <c r="N3282" s="17" t="n">
        <v>16</v>
      </c>
      <c r="O3282" s="17" t="n">
        <v>0</v>
      </c>
      <c r="P3282" s="17" t="n">
        <v>0</v>
      </c>
      <c r="Q3282" s="17" t="n">
        <v>0</v>
      </c>
      <c r="R3282" s="17" t="n">
        <v>0</v>
      </c>
      <c r="S3282" s="17" t="n">
        <v>0</v>
      </c>
      <c r="T3282" s="17" t="n">
        <v>0</v>
      </c>
    </row>
    <row r="3283" customFormat="false" ht="15" hidden="false" customHeight="true" outlineLevel="0" collapsed="false">
      <c r="A3283" s="17" t="s">
        <v>10511</v>
      </c>
      <c r="B3283" s="17" t="s">
        <v>142</v>
      </c>
      <c r="C3283" s="17" t="s">
        <v>217</v>
      </c>
      <c r="D3283" s="17" t="s">
        <v>218</v>
      </c>
      <c r="E3283" s="17" t="s">
        <v>139</v>
      </c>
      <c r="F3283" s="17" t="s">
        <v>158</v>
      </c>
      <c r="G3283" s="17" t="n">
        <v>1</v>
      </c>
      <c r="H3283" s="17" t="n">
        <v>0</v>
      </c>
      <c r="I3283" s="17" t="n">
        <v>1</v>
      </c>
      <c r="J3283" s="17" t="n">
        <v>0</v>
      </c>
      <c r="K3283" s="17" t="n">
        <v>1</v>
      </c>
      <c r="L3283" s="17" t="n">
        <v>3</v>
      </c>
      <c r="M3283" s="17" t="n">
        <v>0</v>
      </c>
      <c r="N3283" s="17" t="n">
        <v>6</v>
      </c>
      <c r="O3283" s="17" t="n">
        <v>0</v>
      </c>
      <c r="P3283" s="17" t="n">
        <v>0</v>
      </c>
      <c r="Q3283" s="17" t="n">
        <v>0</v>
      </c>
      <c r="R3283" s="17" t="n">
        <v>0</v>
      </c>
      <c r="S3283" s="17" t="n">
        <v>0</v>
      </c>
      <c r="T3283" s="17" t="n">
        <v>0</v>
      </c>
    </row>
    <row r="3284" customFormat="false" ht="15" hidden="false" customHeight="true" outlineLevel="0" collapsed="false">
      <c r="A3284" s="17" t="s">
        <v>10511</v>
      </c>
      <c r="B3284" s="17" t="s">
        <v>142</v>
      </c>
      <c r="C3284" s="17" t="s">
        <v>217</v>
      </c>
      <c r="D3284" s="17" t="s">
        <v>218</v>
      </c>
      <c r="E3284" s="17" t="s">
        <v>139</v>
      </c>
      <c r="F3284" s="17" t="s">
        <v>169</v>
      </c>
      <c r="G3284" s="17" t="n">
        <v>0</v>
      </c>
      <c r="H3284" s="17" t="n">
        <v>0</v>
      </c>
      <c r="I3284" s="17" t="n">
        <v>1</v>
      </c>
      <c r="J3284" s="17" t="n">
        <v>0</v>
      </c>
      <c r="K3284" s="17" t="n">
        <v>1</v>
      </c>
      <c r="L3284" s="17" t="n">
        <v>0</v>
      </c>
      <c r="M3284" s="17" t="n">
        <v>0</v>
      </c>
      <c r="N3284" s="17" t="n">
        <v>1</v>
      </c>
      <c r="O3284" s="17" t="n">
        <v>0</v>
      </c>
      <c r="P3284" s="17" t="n">
        <v>0</v>
      </c>
      <c r="Q3284" s="17" t="n">
        <v>0</v>
      </c>
      <c r="R3284" s="17" t="n">
        <v>0</v>
      </c>
      <c r="S3284" s="17" t="n">
        <v>0</v>
      </c>
      <c r="T3284" s="17" t="n">
        <v>0</v>
      </c>
    </row>
    <row r="3285" customFormat="false" ht="15" hidden="false" customHeight="true" outlineLevel="0" collapsed="false">
      <c r="A3285" s="17" t="s">
        <v>469</v>
      </c>
      <c r="B3285" s="17" t="s">
        <v>142</v>
      </c>
      <c r="C3285" s="17" t="s">
        <v>134</v>
      </c>
      <c r="D3285" s="17" t="s">
        <v>460</v>
      </c>
      <c r="E3285" s="17" t="s">
        <v>139</v>
      </c>
      <c r="F3285" s="17" t="s">
        <v>7</v>
      </c>
      <c r="G3285" s="17" t="n">
        <v>1</v>
      </c>
      <c r="H3285" s="17" t="n">
        <v>1</v>
      </c>
      <c r="I3285" s="17" t="n">
        <v>1</v>
      </c>
      <c r="J3285" s="17" t="n">
        <v>0</v>
      </c>
      <c r="K3285" s="17" t="n">
        <v>1</v>
      </c>
      <c r="L3285" s="17" t="n">
        <v>237</v>
      </c>
      <c r="M3285" s="17" t="n">
        <v>100</v>
      </c>
      <c r="N3285" s="17" t="n">
        <v>132</v>
      </c>
      <c r="O3285" s="17" t="n">
        <v>0</v>
      </c>
      <c r="P3285" s="17" t="n">
        <v>0</v>
      </c>
      <c r="Q3285" s="17" t="n">
        <v>0</v>
      </c>
      <c r="R3285" s="17" t="n">
        <v>0</v>
      </c>
      <c r="S3285" s="17" t="n">
        <v>0</v>
      </c>
      <c r="T3285" s="17" t="n">
        <v>0</v>
      </c>
    </row>
    <row r="3286" customFormat="false" ht="15" hidden="false" customHeight="true" outlineLevel="0" collapsed="false">
      <c r="A3286" s="17" t="s">
        <v>469</v>
      </c>
      <c r="B3286" s="17" t="s">
        <v>142</v>
      </c>
      <c r="C3286" s="17" t="s">
        <v>134</v>
      </c>
      <c r="D3286" s="17" t="s">
        <v>460</v>
      </c>
      <c r="E3286" s="17" t="s">
        <v>139</v>
      </c>
      <c r="F3286" s="17" t="s">
        <v>140</v>
      </c>
      <c r="G3286" s="17" t="n">
        <v>0</v>
      </c>
      <c r="H3286" s="17" t="n">
        <v>1</v>
      </c>
      <c r="I3286" s="17" t="n">
        <v>0</v>
      </c>
      <c r="J3286" s="17" t="n">
        <v>0</v>
      </c>
      <c r="K3286" s="17" t="n">
        <v>1</v>
      </c>
      <c r="L3286" s="17" t="n">
        <v>0</v>
      </c>
      <c r="M3286" s="17" t="n">
        <v>21</v>
      </c>
      <c r="N3286" s="17" t="n">
        <v>0</v>
      </c>
      <c r="O3286" s="17" t="n">
        <v>0</v>
      </c>
      <c r="P3286" s="17" t="n">
        <v>0</v>
      </c>
      <c r="Q3286" s="17" t="n">
        <v>0</v>
      </c>
      <c r="R3286" s="17" t="n">
        <v>0</v>
      </c>
      <c r="S3286" s="17" t="n">
        <v>0</v>
      </c>
      <c r="T3286" s="17" t="n">
        <v>0</v>
      </c>
    </row>
    <row r="3287" customFormat="false" ht="15" hidden="false" customHeight="true" outlineLevel="0" collapsed="false">
      <c r="A3287" s="17" t="s">
        <v>469</v>
      </c>
      <c r="B3287" s="17" t="s">
        <v>142</v>
      </c>
      <c r="C3287" s="17" t="s">
        <v>134</v>
      </c>
      <c r="D3287" s="17" t="s">
        <v>460</v>
      </c>
      <c r="E3287" s="17" t="s">
        <v>139</v>
      </c>
      <c r="F3287" s="17" t="s">
        <v>144</v>
      </c>
      <c r="G3287" s="17" t="n">
        <v>0</v>
      </c>
      <c r="H3287" s="17" t="n">
        <v>0</v>
      </c>
      <c r="I3287" s="17" t="n">
        <v>1</v>
      </c>
      <c r="J3287" s="17" t="n">
        <v>0</v>
      </c>
      <c r="K3287" s="17" t="n">
        <v>1</v>
      </c>
      <c r="L3287" s="17" t="n">
        <v>0</v>
      </c>
      <c r="M3287" s="17" t="n">
        <v>0</v>
      </c>
      <c r="N3287" s="17" t="n">
        <v>2</v>
      </c>
      <c r="O3287" s="17" t="n">
        <v>0</v>
      </c>
      <c r="P3287" s="17" t="n">
        <v>0</v>
      </c>
      <c r="Q3287" s="17" t="n">
        <v>0</v>
      </c>
      <c r="R3287" s="17" t="n">
        <v>0</v>
      </c>
      <c r="S3287" s="17" t="n">
        <v>0</v>
      </c>
      <c r="T3287" s="17" t="n">
        <v>0</v>
      </c>
    </row>
    <row r="3288" customFormat="false" ht="15" hidden="false" customHeight="true" outlineLevel="0" collapsed="false">
      <c r="A3288" s="17" t="s">
        <v>469</v>
      </c>
      <c r="B3288" s="17" t="s">
        <v>142</v>
      </c>
      <c r="C3288" s="17" t="s">
        <v>134</v>
      </c>
      <c r="D3288" s="17" t="s">
        <v>460</v>
      </c>
      <c r="E3288" s="17" t="s">
        <v>139</v>
      </c>
      <c r="F3288" s="17" t="s">
        <v>150</v>
      </c>
      <c r="G3288" s="17" t="n">
        <v>1</v>
      </c>
      <c r="H3288" s="17" t="n">
        <v>1</v>
      </c>
      <c r="I3288" s="17" t="n">
        <v>1</v>
      </c>
      <c r="J3288" s="17" t="n">
        <v>0</v>
      </c>
      <c r="K3288" s="17" t="n">
        <v>1</v>
      </c>
      <c r="L3288" s="17" t="n">
        <v>237</v>
      </c>
      <c r="M3288" s="17" t="n">
        <v>79</v>
      </c>
      <c r="N3288" s="17" t="n">
        <v>130</v>
      </c>
      <c r="O3288" s="17" t="n">
        <v>0</v>
      </c>
      <c r="P3288" s="17" t="n">
        <v>0</v>
      </c>
      <c r="Q3288" s="17" t="n">
        <v>0</v>
      </c>
      <c r="R3288" s="17" t="n">
        <v>0</v>
      </c>
      <c r="S3288" s="17" t="n">
        <v>0</v>
      </c>
      <c r="T3288" s="17" t="n">
        <v>0</v>
      </c>
    </row>
    <row r="3289" customFormat="false" ht="15" hidden="false" customHeight="true" outlineLevel="0" collapsed="false">
      <c r="A3289" s="17" t="s">
        <v>469</v>
      </c>
      <c r="B3289" s="17" t="s">
        <v>142</v>
      </c>
      <c r="C3289" s="17" t="s">
        <v>134</v>
      </c>
      <c r="D3289" s="17" t="s">
        <v>135</v>
      </c>
      <c r="E3289" s="17" t="s">
        <v>243</v>
      </c>
      <c r="F3289" s="17" t="s">
        <v>7</v>
      </c>
      <c r="G3289" s="17" t="n">
        <v>1</v>
      </c>
      <c r="H3289" s="17" t="n">
        <v>1</v>
      </c>
      <c r="I3289" s="17" t="n">
        <v>1</v>
      </c>
      <c r="J3289" s="17" t="n">
        <v>1</v>
      </c>
      <c r="K3289" s="17" t="n">
        <v>1</v>
      </c>
      <c r="L3289" s="17" t="n">
        <v>89</v>
      </c>
      <c r="M3289" s="17" t="n">
        <v>407</v>
      </c>
      <c r="N3289" s="17" t="n">
        <v>281</v>
      </c>
      <c r="O3289" s="17" t="n">
        <v>57</v>
      </c>
      <c r="P3289" s="17" t="n">
        <v>0</v>
      </c>
      <c r="Q3289" s="17" t="n">
        <v>0</v>
      </c>
      <c r="R3289" s="17" t="n">
        <v>0</v>
      </c>
      <c r="S3289" s="17" t="n">
        <v>0</v>
      </c>
      <c r="T3289" s="17" t="n">
        <v>0</v>
      </c>
    </row>
    <row r="3290" customFormat="false" ht="15" hidden="false" customHeight="true" outlineLevel="0" collapsed="false">
      <c r="A3290" s="17" t="s">
        <v>469</v>
      </c>
      <c r="B3290" s="17" t="s">
        <v>142</v>
      </c>
      <c r="C3290" s="17" t="s">
        <v>134</v>
      </c>
      <c r="D3290" s="17" t="s">
        <v>135</v>
      </c>
      <c r="E3290" s="17" t="s">
        <v>243</v>
      </c>
      <c r="F3290" s="17" t="s">
        <v>140</v>
      </c>
      <c r="G3290" s="17" t="n">
        <v>0</v>
      </c>
      <c r="H3290" s="17" t="n">
        <v>1</v>
      </c>
      <c r="I3290" s="17" t="n">
        <v>1</v>
      </c>
      <c r="J3290" s="17" t="n">
        <v>1</v>
      </c>
      <c r="K3290" s="17" t="n">
        <v>1</v>
      </c>
      <c r="L3290" s="17" t="n">
        <v>0</v>
      </c>
      <c r="M3290" s="17" t="n">
        <v>1</v>
      </c>
      <c r="N3290" s="17" t="n">
        <v>18</v>
      </c>
      <c r="O3290" s="17" t="n">
        <v>1</v>
      </c>
      <c r="P3290" s="17" t="n">
        <v>0</v>
      </c>
      <c r="Q3290" s="17" t="n">
        <v>0</v>
      </c>
      <c r="R3290" s="17" t="n">
        <v>0</v>
      </c>
      <c r="S3290" s="17" t="n">
        <v>0</v>
      </c>
      <c r="T3290" s="17" t="n">
        <v>0</v>
      </c>
    </row>
    <row r="3291" customFormat="false" ht="15" hidden="false" customHeight="true" outlineLevel="0" collapsed="false">
      <c r="A3291" s="17" t="s">
        <v>469</v>
      </c>
      <c r="B3291" s="17" t="s">
        <v>142</v>
      </c>
      <c r="C3291" s="17" t="s">
        <v>134</v>
      </c>
      <c r="D3291" s="17" t="s">
        <v>135</v>
      </c>
      <c r="E3291" s="17" t="s">
        <v>243</v>
      </c>
      <c r="F3291" s="17" t="s">
        <v>144</v>
      </c>
      <c r="G3291" s="17" t="n">
        <v>1</v>
      </c>
      <c r="H3291" s="17" t="n">
        <v>1</v>
      </c>
      <c r="I3291" s="17" t="n">
        <v>1</v>
      </c>
      <c r="J3291" s="17" t="n">
        <v>1</v>
      </c>
      <c r="K3291" s="17" t="n">
        <v>1</v>
      </c>
      <c r="L3291" s="17" t="n">
        <v>9</v>
      </c>
      <c r="M3291" s="17" t="n">
        <v>5</v>
      </c>
      <c r="N3291" s="17" t="n">
        <v>6</v>
      </c>
      <c r="O3291" s="17" t="n">
        <v>1</v>
      </c>
      <c r="P3291" s="17" t="n">
        <v>0</v>
      </c>
      <c r="Q3291" s="17" t="n">
        <v>0</v>
      </c>
      <c r="R3291" s="17" t="n">
        <v>0</v>
      </c>
      <c r="S3291" s="17" t="n">
        <v>0</v>
      </c>
      <c r="T3291" s="17" t="n">
        <v>0</v>
      </c>
    </row>
    <row r="3292" customFormat="false" ht="15" hidden="false" customHeight="true" outlineLevel="0" collapsed="false">
      <c r="A3292" s="17" t="s">
        <v>469</v>
      </c>
      <c r="B3292" s="17" t="s">
        <v>142</v>
      </c>
      <c r="C3292" s="17" t="s">
        <v>134</v>
      </c>
      <c r="D3292" s="17" t="s">
        <v>135</v>
      </c>
      <c r="E3292" s="17" t="s">
        <v>243</v>
      </c>
      <c r="F3292" s="17" t="s">
        <v>150</v>
      </c>
      <c r="G3292" s="17" t="n">
        <v>1</v>
      </c>
      <c r="H3292" s="17" t="n">
        <v>1</v>
      </c>
      <c r="I3292" s="17" t="n">
        <v>1</v>
      </c>
      <c r="J3292" s="17" t="n">
        <v>1</v>
      </c>
      <c r="K3292" s="17" t="n">
        <v>1</v>
      </c>
      <c r="L3292" s="17" t="n">
        <v>43</v>
      </c>
      <c r="M3292" s="17" t="n">
        <v>288</v>
      </c>
      <c r="N3292" s="17" t="n">
        <v>150</v>
      </c>
      <c r="O3292" s="17" t="n">
        <v>34</v>
      </c>
      <c r="P3292" s="17" t="n">
        <v>0</v>
      </c>
      <c r="Q3292" s="17" t="n">
        <v>0</v>
      </c>
      <c r="R3292" s="17" t="n">
        <v>0</v>
      </c>
      <c r="S3292" s="17" t="n">
        <v>0</v>
      </c>
      <c r="T3292" s="17" t="n">
        <v>0</v>
      </c>
    </row>
    <row r="3293" customFormat="false" ht="15" hidden="false" customHeight="true" outlineLevel="0" collapsed="false">
      <c r="A3293" s="17" t="s">
        <v>469</v>
      </c>
      <c r="B3293" s="17" t="s">
        <v>142</v>
      </c>
      <c r="C3293" s="17" t="s">
        <v>134</v>
      </c>
      <c r="D3293" s="17" t="s">
        <v>135</v>
      </c>
      <c r="E3293" s="17" t="s">
        <v>243</v>
      </c>
      <c r="F3293" s="17" t="s">
        <v>158</v>
      </c>
      <c r="G3293" s="17" t="n">
        <v>1</v>
      </c>
      <c r="H3293" s="17" t="n">
        <v>1</v>
      </c>
      <c r="I3293" s="17" t="n">
        <v>1</v>
      </c>
      <c r="J3293" s="17" t="n">
        <v>1</v>
      </c>
      <c r="K3293" s="17" t="n">
        <v>1</v>
      </c>
      <c r="L3293" s="17" t="n">
        <v>37</v>
      </c>
      <c r="M3293" s="17" t="n">
        <v>112</v>
      </c>
      <c r="N3293" s="17" t="n">
        <v>107</v>
      </c>
      <c r="O3293" s="17" t="n">
        <v>21</v>
      </c>
      <c r="P3293" s="17" t="n">
        <v>0</v>
      </c>
      <c r="Q3293" s="17" t="n">
        <v>0</v>
      </c>
      <c r="R3293" s="17" t="n">
        <v>0</v>
      </c>
      <c r="S3293" s="17" t="n">
        <v>0</v>
      </c>
      <c r="T3293" s="17" t="n">
        <v>0</v>
      </c>
    </row>
    <row r="3294" customFormat="false" ht="15" hidden="false" customHeight="true" outlineLevel="0" collapsed="false">
      <c r="A3294" s="17" t="s">
        <v>469</v>
      </c>
      <c r="B3294" s="17" t="s">
        <v>142</v>
      </c>
      <c r="C3294" s="17" t="s">
        <v>134</v>
      </c>
      <c r="D3294" s="17" t="s">
        <v>135</v>
      </c>
      <c r="E3294" s="17" t="s">
        <v>243</v>
      </c>
      <c r="F3294" s="17" t="s">
        <v>169</v>
      </c>
      <c r="G3294" s="17" t="n">
        <v>0</v>
      </c>
      <c r="H3294" s="17" t="n">
        <v>1</v>
      </c>
      <c r="I3294" s="17" t="n">
        <v>0</v>
      </c>
      <c r="J3294" s="17" t="n">
        <v>0</v>
      </c>
      <c r="K3294" s="17" t="n">
        <v>1</v>
      </c>
      <c r="L3294" s="17" t="n">
        <v>0</v>
      </c>
      <c r="M3294" s="17" t="n">
        <v>1</v>
      </c>
      <c r="N3294" s="17" t="n">
        <v>0</v>
      </c>
      <c r="O3294" s="17" t="n">
        <v>0</v>
      </c>
      <c r="P3294" s="17" t="n">
        <v>0</v>
      </c>
      <c r="Q3294" s="17" t="n">
        <v>0</v>
      </c>
      <c r="R3294" s="17" t="n">
        <v>0</v>
      </c>
      <c r="S3294" s="17" t="n">
        <v>0</v>
      </c>
      <c r="T3294" s="17" t="n">
        <v>0</v>
      </c>
    </row>
    <row r="3295" customFormat="false" ht="15" hidden="false" customHeight="true" outlineLevel="0" collapsed="false">
      <c r="A3295" s="17" t="s">
        <v>469</v>
      </c>
      <c r="B3295" s="17" t="s">
        <v>142</v>
      </c>
      <c r="C3295" s="17" t="s">
        <v>134</v>
      </c>
      <c r="D3295" s="17" t="s">
        <v>135</v>
      </c>
      <c r="E3295" s="17" t="s">
        <v>139</v>
      </c>
      <c r="F3295" s="17" t="s">
        <v>7</v>
      </c>
      <c r="G3295" s="17" t="n">
        <v>1</v>
      </c>
      <c r="H3295" s="17" t="n">
        <v>2</v>
      </c>
      <c r="I3295" s="17" t="n">
        <v>1</v>
      </c>
      <c r="J3295" s="17" t="n">
        <v>0</v>
      </c>
      <c r="K3295" s="17" t="n">
        <v>2</v>
      </c>
      <c r="L3295" s="17" t="n">
        <v>241</v>
      </c>
      <c r="M3295" s="17" t="n">
        <v>22</v>
      </c>
      <c r="N3295" s="17" t="n">
        <v>0</v>
      </c>
      <c r="O3295" s="17" t="n">
        <v>0</v>
      </c>
      <c r="P3295" s="17" t="n">
        <v>0</v>
      </c>
      <c r="Q3295" s="17" t="n">
        <v>0</v>
      </c>
      <c r="R3295" s="17" t="n">
        <v>0</v>
      </c>
      <c r="S3295" s="17" t="n">
        <v>0</v>
      </c>
      <c r="T3295" s="17" t="n">
        <v>0</v>
      </c>
    </row>
    <row r="3296" customFormat="false" ht="15" hidden="false" customHeight="true" outlineLevel="0" collapsed="false">
      <c r="A3296" s="17" t="s">
        <v>469</v>
      </c>
      <c r="B3296" s="17" t="s">
        <v>142</v>
      </c>
      <c r="C3296" s="17" t="s">
        <v>134</v>
      </c>
      <c r="D3296" s="17" t="s">
        <v>135</v>
      </c>
      <c r="E3296" s="17" t="s">
        <v>139</v>
      </c>
      <c r="F3296" s="17" t="s">
        <v>140</v>
      </c>
      <c r="G3296" s="17" t="n">
        <v>1</v>
      </c>
      <c r="H3296" s="17" t="n">
        <v>0</v>
      </c>
      <c r="I3296" s="17" t="n">
        <v>1</v>
      </c>
      <c r="J3296" s="17" t="n">
        <v>0</v>
      </c>
      <c r="K3296" s="17" t="n">
        <v>1</v>
      </c>
      <c r="L3296" s="17" t="n">
        <v>89</v>
      </c>
      <c r="M3296" s="17" t="n">
        <v>0</v>
      </c>
      <c r="N3296" s="17" t="n">
        <v>0</v>
      </c>
      <c r="O3296" s="17" t="n">
        <v>0</v>
      </c>
      <c r="P3296" s="17" t="n">
        <v>0</v>
      </c>
      <c r="Q3296" s="17" t="n">
        <v>0</v>
      </c>
      <c r="R3296" s="17" t="n">
        <v>0</v>
      </c>
      <c r="S3296" s="17" t="n">
        <v>0</v>
      </c>
      <c r="T3296" s="17" t="n">
        <v>0</v>
      </c>
    </row>
    <row r="3297" customFormat="false" ht="15" hidden="false" customHeight="true" outlineLevel="0" collapsed="false">
      <c r="A3297" s="17" t="s">
        <v>469</v>
      </c>
      <c r="B3297" s="17" t="s">
        <v>142</v>
      </c>
      <c r="C3297" s="17" t="s">
        <v>134</v>
      </c>
      <c r="D3297" s="17" t="s">
        <v>135</v>
      </c>
      <c r="E3297" s="17" t="s">
        <v>139</v>
      </c>
      <c r="F3297" s="17" t="s">
        <v>144</v>
      </c>
      <c r="G3297" s="17" t="n">
        <v>1</v>
      </c>
      <c r="H3297" s="17" t="n">
        <v>0</v>
      </c>
      <c r="I3297" s="17" t="n">
        <v>0</v>
      </c>
      <c r="J3297" s="17" t="n">
        <v>0</v>
      </c>
      <c r="K3297" s="17" t="n">
        <v>1</v>
      </c>
      <c r="L3297" s="17" t="n">
        <v>7</v>
      </c>
      <c r="M3297" s="17" t="n">
        <v>0</v>
      </c>
      <c r="N3297" s="17" t="n">
        <v>0</v>
      </c>
      <c r="O3297" s="17" t="n">
        <v>0</v>
      </c>
      <c r="P3297" s="17" t="n">
        <v>0</v>
      </c>
      <c r="Q3297" s="17" t="n">
        <v>0</v>
      </c>
      <c r="R3297" s="17" t="n">
        <v>0</v>
      </c>
      <c r="S3297" s="17" t="n">
        <v>0</v>
      </c>
      <c r="T3297" s="17" t="n">
        <v>0</v>
      </c>
    </row>
    <row r="3298" customFormat="false" ht="15" hidden="false" customHeight="true" outlineLevel="0" collapsed="false">
      <c r="A3298" s="17" t="s">
        <v>469</v>
      </c>
      <c r="B3298" s="17" t="s">
        <v>142</v>
      </c>
      <c r="C3298" s="17" t="s">
        <v>134</v>
      </c>
      <c r="D3298" s="17" t="s">
        <v>135</v>
      </c>
      <c r="E3298" s="17" t="s">
        <v>139</v>
      </c>
      <c r="F3298" s="17" t="s">
        <v>150</v>
      </c>
      <c r="G3298" s="17" t="n">
        <v>1</v>
      </c>
      <c r="H3298" s="17" t="n">
        <v>2</v>
      </c>
      <c r="I3298" s="17" t="n">
        <v>0</v>
      </c>
      <c r="J3298" s="17" t="n">
        <v>0</v>
      </c>
      <c r="K3298" s="17" t="n">
        <v>2</v>
      </c>
      <c r="L3298" s="17" t="n">
        <v>107</v>
      </c>
      <c r="M3298" s="17" t="n">
        <v>22</v>
      </c>
      <c r="N3298" s="17" t="n">
        <v>0</v>
      </c>
      <c r="O3298" s="17" t="n">
        <v>0</v>
      </c>
      <c r="P3298" s="17" t="n">
        <v>0</v>
      </c>
      <c r="Q3298" s="17" t="n">
        <v>0</v>
      </c>
      <c r="R3298" s="17" t="n">
        <v>0</v>
      </c>
      <c r="S3298" s="17" t="n">
        <v>0</v>
      </c>
      <c r="T3298" s="17" t="n">
        <v>0</v>
      </c>
    </row>
    <row r="3299" customFormat="false" ht="15" hidden="false" customHeight="true" outlineLevel="0" collapsed="false">
      <c r="A3299" s="17" t="s">
        <v>469</v>
      </c>
      <c r="B3299" s="17" t="s">
        <v>142</v>
      </c>
      <c r="C3299" s="17" t="s">
        <v>134</v>
      </c>
      <c r="D3299" s="17" t="s">
        <v>135</v>
      </c>
      <c r="E3299" s="17" t="s">
        <v>139</v>
      </c>
      <c r="F3299" s="17" t="s">
        <v>158</v>
      </c>
      <c r="G3299" s="17" t="n">
        <v>1</v>
      </c>
      <c r="H3299" s="17" t="n">
        <v>0</v>
      </c>
      <c r="I3299" s="17" t="n">
        <v>0</v>
      </c>
      <c r="J3299" s="17" t="n">
        <v>0</v>
      </c>
      <c r="K3299" s="17" t="n">
        <v>1</v>
      </c>
      <c r="L3299" s="17" t="n">
        <v>36</v>
      </c>
      <c r="M3299" s="17" t="n">
        <v>0</v>
      </c>
      <c r="N3299" s="17" t="n">
        <v>0</v>
      </c>
      <c r="O3299" s="17" t="n">
        <v>0</v>
      </c>
      <c r="P3299" s="17" t="n">
        <v>0</v>
      </c>
      <c r="Q3299" s="17" t="n">
        <v>0</v>
      </c>
      <c r="R3299" s="17" t="n">
        <v>0</v>
      </c>
      <c r="S3299" s="17" t="n">
        <v>0</v>
      </c>
      <c r="T3299" s="17" t="n">
        <v>0</v>
      </c>
    </row>
    <row r="3300" customFormat="false" ht="15" hidden="false" customHeight="true" outlineLevel="0" collapsed="false">
      <c r="A3300" s="17" t="s">
        <v>469</v>
      </c>
      <c r="B3300" s="17" t="s">
        <v>142</v>
      </c>
      <c r="C3300" s="17" t="s">
        <v>134</v>
      </c>
      <c r="D3300" s="17" t="s">
        <v>135</v>
      </c>
      <c r="E3300" s="17" t="s">
        <v>139</v>
      </c>
      <c r="F3300" s="17" t="s">
        <v>169</v>
      </c>
      <c r="G3300" s="17" t="n">
        <v>1</v>
      </c>
      <c r="H3300" s="17" t="n">
        <v>0</v>
      </c>
      <c r="I3300" s="17" t="n">
        <v>0</v>
      </c>
      <c r="J3300" s="17" t="n">
        <v>0</v>
      </c>
      <c r="K3300" s="17" t="n">
        <v>1</v>
      </c>
      <c r="L3300" s="17" t="n">
        <v>2</v>
      </c>
      <c r="M3300" s="17" t="n">
        <v>0</v>
      </c>
      <c r="N3300" s="17" t="n">
        <v>0</v>
      </c>
      <c r="O3300" s="17" t="n">
        <v>0</v>
      </c>
      <c r="P3300" s="17" t="n">
        <v>0</v>
      </c>
      <c r="Q3300" s="17" t="n">
        <v>0</v>
      </c>
      <c r="R3300" s="17" t="n">
        <v>0</v>
      </c>
      <c r="S3300" s="17" t="n">
        <v>0</v>
      </c>
      <c r="T3300" s="17" t="n">
        <v>0</v>
      </c>
    </row>
    <row r="3301" customFormat="false" ht="15" hidden="false" customHeight="true" outlineLevel="0" collapsed="false">
      <c r="A3301" s="17" t="s">
        <v>469</v>
      </c>
      <c r="B3301" s="17" t="s">
        <v>142</v>
      </c>
      <c r="C3301" s="17" t="s">
        <v>148</v>
      </c>
      <c r="D3301" s="17" t="s">
        <v>14443</v>
      </c>
      <c r="E3301" s="17" t="s">
        <v>243</v>
      </c>
      <c r="F3301" s="17" t="s">
        <v>7</v>
      </c>
      <c r="G3301" s="17" t="n">
        <v>1</v>
      </c>
      <c r="H3301" s="17" t="n">
        <v>1</v>
      </c>
      <c r="I3301" s="17" t="n">
        <v>1</v>
      </c>
      <c r="J3301" s="17" t="n">
        <v>1</v>
      </c>
      <c r="K3301" s="17" t="n">
        <v>1</v>
      </c>
      <c r="L3301" s="17" t="n">
        <v>22</v>
      </c>
      <c r="M3301" s="17" t="n">
        <v>22</v>
      </c>
      <c r="N3301" s="17" t="n">
        <v>15</v>
      </c>
      <c r="O3301" s="17" t="n">
        <v>4</v>
      </c>
      <c r="P3301" s="17" t="n">
        <v>0</v>
      </c>
      <c r="Q3301" s="17" t="n">
        <v>0</v>
      </c>
      <c r="R3301" s="17" t="n">
        <v>0</v>
      </c>
      <c r="S3301" s="17" t="n">
        <v>0</v>
      </c>
      <c r="T3301" s="17" t="n">
        <v>0</v>
      </c>
    </row>
    <row r="3302" customFormat="false" ht="15" hidden="false" customHeight="true" outlineLevel="0" collapsed="false">
      <c r="A3302" s="17" t="s">
        <v>469</v>
      </c>
      <c r="B3302" s="17" t="s">
        <v>142</v>
      </c>
      <c r="C3302" s="17" t="s">
        <v>148</v>
      </c>
      <c r="D3302" s="17" t="s">
        <v>14443</v>
      </c>
      <c r="E3302" s="17" t="s">
        <v>243</v>
      </c>
      <c r="F3302" s="17" t="s">
        <v>150</v>
      </c>
      <c r="G3302" s="17" t="n">
        <v>1</v>
      </c>
      <c r="H3302" s="17" t="n">
        <v>1</v>
      </c>
      <c r="I3302" s="17" t="n">
        <v>1</v>
      </c>
      <c r="J3302" s="17" t="n">
        <v>1</v>
      </c>
      <c r="K3302" s="17" t="n">
        <v>1</v>
      </c>
      <c r="L3302" s="17" t="n">
        <v>14</v>
      </c>
      <c r="M3302" s="17" t="n">
        <v>14</v>
      </c>
      <c r="N3302" s="17" t="n">
        <v>12</v>
      </c>
      <c r="O3302" s="17" t="n">
        <v>2</v>
      </c>
      <c r="P3302" s="17" t="n">
        <v>0</v>
      </c>
      <c r="Q3302" s="17" t="n">
        <v>0</v>
      </c>
      <c r="R3302" s="17" t="n">
        <v>0</v>
      </c>
      <c r="S3302" s="17" t="n">
        <v>0</v>
      </c>
      <c r="T3302" s="17" t="n">
        <v>0</v>
      </c>
    </row>
    <row r="3303" customFormat="false" ht="15" hidden="false" customHeight="true" outlineLevel="0" collapsed="false">
      <c r="A3303" s="17" t="s">
        <v>469</v>
      </c>
      <c r="B3303" s="17" t="s">
        <v>142</v>
      </c>
      <c r="C3303" s="17" t="s">
        <v>148</v>
      </c>
      <c r="D3303" s="17" t="s">
        <v>14443</v>
      </c>
      <c r="E3303" s="17" t="s">
        <v>243</v>
      </c>
      <c r="F3303" s="17" t="s">
        <v>158</v>
      </c>
      <c r="G3303" s="17" t="n">
        <v>1</v>
      </c>
      <c r="H3303" s="17" t="n">
        <v>1</v>
      </c>
      <c r="I3303" s="17" t="n">
        <v>1</v>
      </c>
      <c r="J3303" s="17" t="n">
        <v>1</v>
      </c>
      <c r="K3303" s="17" t="n">
        <v>1</v>
      </c>
      <c r="L3303" s="17" t="n">
        <v>8</v>
      </c>
      <c r="M3303" s="17" t="n">
        <v>8</v>
      </c>
      <c r="N3303" s="17" t="n">
        <v>3</v>
      </c>
      <c r="O3303" s="17" t="n">
        <v>2</v>
      </c>
      <c r="P3303" s="17" t="n">
        <v>0</v>
      </c>
      <c r="Q3303" s="17" t="n">
        <v>0</v>
      </c>
      <c r="R3303" s="17" t="n">
        <v>0</v>
      </c>
      <c r="S3303" s="17" t="n">
        <v>0</v>
      </c>
      <c r="T3303" s="17" t="n">
        <v>0</v>
      </c>
    </row>
    <row r="3304" customFormat="false" ht="15" hidden="false" customHeight="true" outlineLevel="0" collapsed="false">
      <c r="A3304" s="17" t="s">
        <v>469</v>
      </c>
      <c r="B3304" s="17" t="s">
        <v>142</v>
      </c>
      <c r="C3304" s="17" t="s">
        <v>148</v>
      </c>
      <c r="D3304" s="17" t="s">
        <v>14443</v>
      </c>
      <c r="E3304" s="17" t="s">
        <v>139</v>
      </c>
      <c r="F3304" s="17" t="s">
        <v>7</v>
      </c>
      <c r="G3304" s="17" t="n">
        <v>1</v>
      </c>
      <c r="H3304" s="17" t="n">
        <v>2</v>
      </c>
      <c r="I3304" s="17" t="n">
        <v>1</v>
      </c>
      <c r="J3304" s="17" t="n">
        <v>0</v>
      </c>
      <c r="K3304" s="17" t="n">
        <v>4</v>
      </c>
      <c r="L3304" s="17" t="n">
        <v>5</v>
      </c>
      <c r="M3304" s="17" t="n">
        <v>78</v>
      </c>
      <c r="N3304" s="17" t="n">
        <v>14</v>
      </c>
      <c r="O3304" s="17" t="n">
        <v>0</v>
      </c>
      <c r="P3304" s="17" t="n">
        <v>0</v>
      </c>
      <c r="Q3304" s="17" t="n">
        <v>0</v>
      </c>
      <c r="R3304" s="17" t="n">
        <v>0</v>
      </c>
      <c r="S3304" s="17" t="n">
        <v>0</v>
      </c>
      <c r="T3304" s="17" t="n">
        <v>0</v>
      </c>
    </row>
    <row r="3305" customFormat="false" ht="15" hidden="false" customHeight="true" outlineLevel="0" collapsed="false">
      <c r="A3305" s="17" t="s">
        <v>469</v>
      </c>
      <c r="B3305" s="17" t="s">
        <v>142</v>
      </c>
      <c r="C3305" s="17" t="s">
        <v>148</v>
      </c>
      <c r="D3305" s="17" t="s">
        <v>14443</v>
      </c>
      <c r="E3305" s="17" t="s">
        <v>139</v>
      </c>
      <c r="F3305" s="17" t="s">
        <v>144</v>
      </c>
      <c r="G3305" s="17" t="n">
        <v>0</v>
      </c>
      <c r="H3305" s="17" t="n">
        <v>1</v>
      </c>
      <c r="I3305" s="17" t="n">
        <v>0</v>
      </c>
      <c r="J3305" s="17" t="n">
        <v>0</v>
      </c>
      <c r="K3305" s="17" t="n">
        <v>1</v>
      </c>
      <c r="L3305" s="17" t="n">
        <v>0</v>
      </c>
      <c r="M3305" s="17" t="n">
        <v>65</v>
      </c>
      <c r="N3305" s="17" t="n">
        <v>0</v>
      </c>
      <c r="O3305" s="17" t="n">
        <v>0</v>
      </c>
      <c r="P3305" s="17" t="n">
        <v>0</v>
      </c>
      <c r="Q3305" s="17" t="n">
        <v>0</v>
      </c>
      <c r="R3305" s="17" t="n">
        <v>0</v>
      </c>
      <c r="S3305" s="17" t="n">
        <v>0</v>
      </c>
      <c r="T3305" s="17" t="n">
        <v>0</v>
      </c>
    </row>
    <row r="3306" customFormat="false" ht="15" hidden="false" customHeight="true" outlineLevel="0" collapsed="false">
      <c r="A3306" s="17" t="s">
        <v>469</v>
      </c>
      <c r="B3306" s="17" t="s">
        <v>142</v>
      </c>
      <c r="C3306" s="17" t="s">
        <v>148</v>
      </c>
      <c r="D3306" s="17" t="s">
        <v>14443</v>
      </c>
      <c r="E3306" s="17" t="s">
        <v>139</v>
      </c>
      <c r="F3306" s="17" t="s">
        <v>150</v>
      </c>
      <c r="G3306" s="17" t="n">
        <v>0</v>
      </c>
      <c r="H3306" s="17" t="n">
        <v>1</v>
      </c>
      <c r="I3306" s="17" t="n">
        <v>1</v>
      </c>
      <c r="J3306" s="17" t="n">
        <v>0</v>
      </c>
      <c r="K3306" s="17" t="n">
        <v>2</v>
      </c>
      <c r="L3306" s="17" t="n">
        <v>0</v>
      </c>
      <c r="M3306" s="17" t="n">
        <v>13</v>
      </c>
      <c r="N3306" s="17" t="n">
        <v>14</v>
      </c>
      <c r="O3306" s="17" t="n">
        <v>0</v>
      </c>
      <c r="P3306" s="17" t="n">
        <v>0</v>
      </c>
      <c r="Q3306" s="17" t="n">
        <v>0</v>
      </c>
      <c r="R3306" s="17" t="n">
        <v>0</v>
      </c>
      <c r="S3306" s="17" t="n">
        <v>0</v>
      </c>
      <c r="T3306" s="17" t="n">
        <v>0</v>
      </c>
    </row>
    <row r="3307" customFormat="false" ht="15" hidden="false" customHeight="true" outlineLevel="0" collapsed="false">
      <c r="A3307" s="17" t="s">
        <v>469</v>
      </c>
      <c r="B3307" s="17" t="s">
        <v>142</v>
      </c>
      <c r="C3307" s="17" t="s">
        <v>148</v>
      </c>
      <c r="D3307" s="17" t="s">
        <v>14443</v>
      </c>
      <c r="E3307" s="17" t="s">
        <v>139</v>
      </c>
      <c r="F3307" s="17" t="s">
        <v>169</v>
      </c>
      <c r="G3307" s="17" t="n">
        <v>1</v>
      </c>
      <c r="H3307" s="17" t="n">
        <v>0</v>
      </c>
      <c r="I3307" s="17" t="n">
        <v>0</v>
      </c>
      <c r="J3307" s="17" t="n">
        <v>0</v>
      </c>
      <c r="K3307" s="17" t="n">
        <v>1</v>
      </c>
      <c r="L3307" s="17" t="n">
        <v>5</v>
      </c>
      <c r="M3307" s="17" t="n">
        <v>0</v>
      </c>
      <c r="N3307" s="17" t="n">
        <v>0</v>
      </c>
      <c r="O3307" s="17" t="n">
        <v>0</v>
      </c>
      <c r="P3307" s="17" t="n">
        <v>0</v>
      </c>
      <c r="Q3307" s="17" t="n">
        <v>0</v>
      </c>
      <c r="R3307" s="17" t="n">
        <v>0</v>
      </c>
      <c r="S3307" s="17" t="n">
        <v>0</v>
      </c>
      <c r="T3307" s="17" t="n">
        <v>0</v>
      </c>
    </row>
    <row r="3308" customFormat="false" ht="15" hidden="false" customHeight="true" outlineLevel="0" collapsed="false">
      <c r="A3308" s="17" t="s">
        <v>469</v>
      </c>
      <c r="B3308" s="17" t="s">
        <v>142</v>
      </c>
      <c r="C3308" s="17" t="s">
        <v>217</v>
      </c>
      <c r="D3308" s="17" t="s">
        <v>235</v>
      </c>
      <c r="E3308" s="17" t="s">
        <v>139</v>
      </c>
      <c r="F3308" s="17" t="s">
        <v>7</v>
      </c>
      <c r="G3308" s="17" t="n">
        <v>2</v>
      </c>
      <c r="H3308" s="17" t="n">
        <v>1</v>
      </c>
      <c r="I3308" s="17" t="n">
        <v>2</v>
      </c>
      <c r="J3308" s="17" t="n">
        <v>1</v>
      </c>
      <c r="K3308" s="17" t="n">
        <v>3</v>
      </c>
      <c r="L3308" s="17" t="n">
        <v>36</v>
      </c>
      <c r="M3308" s="17" t="n">
        <v>12</v>
      </c>
      <c r="N3308" s="17" t="n">
        <v>2</v>
      </c>
      <c r="O3308" s="17" t="n">
        <v>13</v>
      </c>
      <c r="P3308" s="17" t="n">
        <v>0</v>
      </c>
      <c r="Q3308" s="17" t="n">
        <v>0</v>
      </c>
      <c r="R3308" s="17" t="n">
        <v>0</v>
      </c>
      <c r="S3308" s="17" t="n">
        <v>0</v>
      </c>
      <c r="T3308" s="17" t="n">
        <v>0</v>
      </c>
    </row>
    <row r="3309" customFormat="false" ht="15" hidden="false" customHeight="true" outlineLevel="0" collapsed="false">
      <c r="A3309" s="17" t="s">
        <v>469</v>
      </c>
      <c r="B3309" s="17" t="s">
        <v>142</v>
      </c>
      <c r="C3309" s="17" t="s">
        <v>217</v>
      </c>
      <c r="D3309" s="17" t="s">
        <v>235</v>
      </c>
      <c r="E3309" s="17" t="s">
        <v>139</v>
      </c>
      <c r="F3309" s="17" t="s">
        <v>140</v>
      </c>
      <c r="G3309" s="17" t="n">
        <v>0</v>
      </c>
      <c r="H3309" s="17" t="n">
        <v>0</v>
      </c>
      <c r="I3309" s="17" t="n">
        <v>0</v>
      </c>
      <c r="J3309" s="17" t="n">
        <v>1</v>
      </c>
      <c r="K3309" s="17" t="n">
        <v>1</v>
      </c>
      <c r="L3309" s="17" t="n">
        <v>0</v>
      </c>
      <c r="M3309" s="17" t="n">
        <v>0</v>
      </c>
      <c r="N3309" s="17" t="n">
        <v>0</v>
      </c>
      <c r="O3309" s="17" t="n">
        <v>4</v>
      </c>
      <c r="P3309" s="17" t="n">
        <v>0</v>
      </c>
      <c r="Q3309" s="17" t="n">
        <v>0</v>
      </c>
      <c r="R3309" s="17" t="n">
        <v>0</v>
      </c>
      <c r="S3309" s="17" t="n">
        <v>0</v>
      </c>
      <c r="T3309" s="17" t="n">
        <v>0</v>
      </c>
    </row>
    <row r="3310" customFormat="false" ht="15" hidden="false" customHeight="true" outlineLevel="0" collapsed="false">
      <c r="A3310" s="17" t="s">
        <v>469</v>
      </c>
      <c r="B3310" s="17" t="s">
        <v>142</v>
      </c>
      <c r="C3310" s="17" t="s">
        <v>217</v>
      </c>
      <c r="D3310" s="17" t="s">
        <v>235</v>
      </c>
      <c r="E3310" s="17" t="s">
        <v>139</v>
      </c>
      <c r="F3310" s="17" t="s">
        <v>150</v>
      </c>
      <c r="G3310" s="17" t="n">
        <v>2</v>
      </c>
      <c r="H3310" s="17" t="n">
        <v>1</v>
      </c>
      <c r="I3310" s="17" t="n">
        <v>2</v>
      </c>
      <c r="J3310" s="17" t="n">
        <v>1</v>
      </c>
      <c r="K3310" s="17" t="n">
        <v>3</v>
      </c>
      <c r="L3310" s="17" t="n">
        <v>29</v>
      </c>
      <c r="M3310" s="17" t="n">
        <v>10</v>
      </c>
      <c r="N3310" s="17" t="n">
        <v>2</v>
      </c>
      <c r="O3310" s="17" t="n">
        <v>7</v>
      </c>
      <c r="P3310" s="17" t="n">
        <v>0</v>
      </c>
      <c r="Q3310" s="17" t="n">
        <v>0</v>
      </c>
      <c r="R3310" s="17" t="n">
        <v>0</v>
      </c>
      <c r="S3310" s="17" t="n">
        <v>0</v>
      </c>
      <c r="T3310" s="17" t="n">
        <v>0</v>
      </c>
    </row>
    <row r="3311" customFormat="false" ht="15" hidden="false" customHeight="true" outlineLevel="0" collapsed="false">
      <c r="A3311" s="17" t="s">
        <v>469</v>
      </c>
      <c r="B3311" s="17" t="s">
        <v>142</v>
      </c>
      <c r="C3311" s="17" t="s">
        <v>217</v>
      </c>
      <c r="D3311" s="17" t="s">
        <v>235</v>
      </c>
      <c r="E3311" s="17" t="s">
        <v>139</v>
      </c>
      <c r="F3311" s="17" t="s">
        <v>158</v>
      </c>
      <c r="G3311" s="17" t="n">
        <v>1</v>
      </c>
      <c r="H3311" s="17" t="n">
        <v>1</v>
      </c>
      <c r="I3311" s="17" t="n">
        <v>0</v>
      </c>
      <c r="J3311" s="17" t="n">
        <v>1</v>
      </c>
      <c r="K3311" s="17" t="n">
        <v>2</v>
      </c>
      <c r="L3311" s="17" t="n">
        <v>7</v>
      </c>
      <c r="M3311" s="17" t="n">
        <v>2</v>
      </c>
      <c r="N3311" s="17" t="n">
        <v>0</v>
      </c>
      <c r="O3311" s="17" t="n">
        <v>2</v>
      </c>
      <c r="P3311" s="17" t="n">
        <v>0</v>
      </c>
      <c r="Q3311" s="17" t="n">
        <v>0</v>
      </c>
      <c r="R3311" s="17" t="n">
        <v>0</v>
      </c>
      <c r="S3311" s="17" t="n">
        <v>0</v>
      </c>
      <c r="T3311" s="17" t="n">
        <v>0</v>
      </c>
    </row>
    <row r="3312" customFormat="false" ht="15" hidden="false" customHeight="true" outlineLevel="0" collapsed="false">
      <c r="A3312" s="17" t="s">
        <v>469</v>
      </c>
      <c r="B3312" s="17" t="s">
        <v>142</v>
      </c>
      <c r="C3312" s="17" t="s">
        <v>217</v>
      </c>
      <c r="D3312" s="17" t="s">
        <v>218</v>
      </c>
      <c r="E3312" s="17" t="s">
        <v>243</v>
      </c>
      <c r="F3312" s="17" t="s">
        <v>7</v>
      </c>
      <c r="G3312" s="17" t="n">
        <v>1</v>
      </c>
      <c r="H3312" s="17" t="n">
        <v>1</v>
      </c>
      <c r="I3312" s="17" t="n">
        <v>1</v>
      </c>
      <c r="J3312" s="17" t="n">
        <v>1</v>
      </c>
      <c r="K3312" s="17" t="n">
        <v>1</v>
      </c>
      <c r="L3312" s="17" t="n">
        <v>788</v>
      </c>
      <c r="M3312" s="17" t="n">
        <v>1013</v>
      </c>
      <c r="N3312" s="17" t="n">
        <v>667</v>
      </c>
      <c r="O3312" s="17" t="n">
        <v>216</v>
      </c>
      <c r="P3312" s="17" t="n">
        <v>0</v>
      </c>
      <c r="Q3312" s="17" t="n">
        <v>0</v>
      </c>
      <c r="R3312" s="17" t="n">
        <v>0</v>
      </c>
      <c r="S3312" s="17" t="n">
        <v>0</v>
      </c>
      <c r="T3312" s="17" t="n">
        <v>0</v>
      </c>
    </row>
    <row r="3313" customFormat="false" ht="15" hidden="false" customHeight="true" outlineLevel="0" collapsed="false">
      <c r="A3313" s="17" t="s">
        <v>469</v>
      </c>
      <c r="B3313" s="17" t="s">
        <v>142</v>
      </c>
      <c r="C3313" s="17" t="s">
        <v>217</v>
      </c>
      <c r="D3313" s="17" t="s">
        <v>218</v>
      </c>
      <c r="E3313" s="17" t="s">
        <v>243</v>
      </c>
      <c r="F3313" s="17" t="s">
        <v>140</v>
      </c>
      <c r="G3313" s="17" t="n">
        <v>1</v>
      </c>
      <c r="H3313" s="17" t="n">
        <v>1</v>
      </c>
      <c r="I3313" s="17" t="n">
        <v>1</v>
      </c>
      <c r="J3313" s="17" t="n">
        <v>1</v>
      </c>
      <c r="K3313" s="17" t="n">
        <v>1</v>
      </c>
      <c r="L3313" s="17" t="n">
        <v>45</v>
      </c>
      <c r="M3313" s="17" t="n">
        <v>27</v>
      </c>
      <c r="N3313" s="17" t="n">
        <v>65</v>
      </c>
      <c r="O3313" s="17" t="n">
        <v>83</v>
      </c>
      <c r="P3313" s="17" t="n">
        <v>0</v>
      </c>
      <c r="Q3313" s="17" t="n">
        <v>0</v>
      </c>
      <c r="R3313" s="17" t="n">
        <v>0</v>
      </c>
      <c r="S3313" s="17" t="n">
        <v>0</v>
      </c>
      <c r="T3313" s="17" t="n">
        <v>0</v>
      </c>
    </row>
    <row r="3314" customFormat="false" ht="15" hidden="false" customHeight="true" outlineLevel="0" collapsed="false">
      <c r="A3314" s="17" t="s">
        <v>469</v>
      </c>
      <c r="B3314" s="17" t="s">
        <v>142</v>
      </c>
      <c r="C3314" s="17" t="s">
        <v>217</v>
      </c>
      <c r="D3314" s="17" t="s">
        <v>218</v>
      </c>
      <c r="E3314" s="17" t="s">
        <v>243</v>
      </c>
      <c r="F3314" s="17" t="s">
        <v>150</v>
      </c>
      <c r="G3314" s="17" t="n">
        <v>1</v>
      </c>
      <c r="H3314" s="17" t="n">
        <v>1</v>
      </c>
      <c r="I3314" s="17" t="n">
        <v>1</v>
      </c>
      <c r="J3314" s="17" t="n">
        <v>1</v>
      </c>
      <c r="K3314" s="17" t="n">
        <v>1</v>
      </c>
      <c r="L3314" s="17" t="n">
        <v>720</v>
      </c>
      <c r="M3314" s="17" t="n">
        <v>936</v>
      </c>
      <c r="N3314" s="17" t="n">
        <v>546</v>
      </c>
      <c r="O3314" s="17" t="n">
        <v>123</v>
      </c>
      <c r="P3314" s="17" t="n">
        <v>0</v>
      </c>
      <c r="Q3314" s="17" t="n">
        <v>0</v>
      </c>
      <c r="R3314" s="17" t="n">
        <v>0</v>
      </c>
      <c r="S3314" s="17" t="n">
        <v>0</v>
      </c>
      <c r="T3314" s="17" t="n">
        <v>0</v>
      </c>
    </row>
    <row r="3315" customFormat="false" ht="15" hidden="false" customHeight="true" outlineLevel="0" collapsed="false">
      <c r="A3315" s="17" t="s">
        <v>469</v>
      </c>
      <c r="B3315" s="17" t="s">
        <v>142</v>
      </c>
      <c r="C3315" s="17" t="s">
        <v>217</v>
      </c>
      <c r="D3315" s="17" t="s">
        <v>218</v>
      </c>
      <c r="E3315" s="17" t="s">
        <v>243</v>
      </c>
      <c r="F3315" s="17" t="s">
        <v>166</v>
      </c>
      <c r="G3315" s="17" t="n">
        <v>0</v>
      </c>
      <c r="H3315" s="17" t="n">
        <v>1</v>
      </c>
      <c r="I3315" s="17" t="n">
        <v>1</v>
      </c>
      <c r="J3315" s="17" t="n">
        <v>1</v>
      </c>
      <c r="K3315" s="17" t="n">
        <v>1</v>
      </c>
      <c r="L3315" s="17" t="n">
        <v>0</v>
      </c>
      <c r="M3315" s="17" t="n">
        <v>5</v>
      </c>
      <c r="N3315" s="17" t="n">
        <v>15</v>
      </c>
      <c r="O3315" s="17" t="n">
        <v>8</v>
      </c>
      <c r="P3315" s="17" t="n">
        <v>0</v>
      </c>
      <c r="Q3315" s="17" t="n">
        <v>0</v>
      </c>
      <c r="R3315" s="17" t="n">
        <v>0</v>
      </c>
      <c r="S3315" s="17" t="n">
        <v>0</v>
      </c>
      <c r="T3315" s="17" t="n">
        <v>0</v>
      </c>
    </row>
    <row r="3316" customFormat="false" ht="15" hidden="false" customHeight="true" outlineLevel="0" collapsed="false">
      <c r="A3316" s="17" t="s">
        <v>469</v>
      </c>
      <c r="B3316" s="17" t="s">
        <v>142</v>
      </c>
      <c r="C3316" s="17" t="s">
        <v>217</v>
      </c>
      <c r="D3316" s="17" t="s">
        <v>218</v>
      </c>
      <c r="E3316" s="17" t="s">
        <v>243</v>
      </c>
      <c r="F3316" s="17" t="s">
        <v>158</v>
      </c>
      <c r="G3316" s="17" t="n">
        <v>1</v>
      </c>
      <c r="H3316" s="17" t="n">
        <v>1</v>
      </c>
      <c r="I3316" s="17" t="n">
        <v>1</v>
      </c>
      <c r="J3316" s="17" t="n">
        <v>1</v>
      </c>
      <c r="K3316" s="17" t="n">
        <v>1</v>
      </c>
      <c r="L3316" s="17" t="n">
        <v>22</v>
      </c>
      <c r="M3316" s="17" t="n">
        <v>23</v>
      </c>
      <c r="N3316" s="17" t="n">
        <v>39</v>
      </c>
      <c r="O3316" s="17" t="n">
        <v>1</v>
      </c>
      <c r="P3316" s="17" t="n">
        <v>0</v>
      </c>
      <c r="Q3316" s="17" t="n">
        <v>0</v>
      </c>
      <c r="R3316" s="17" t="n">
        <v>0</v>
      </c>
      <c r="S3316" s="17" t="n">
        <v>0</v>
      </c>
      <c r="T3316" s="17" t="n">
        <v>0</v>
      </c>
    </row>
    <row r="3317" customFormat="false" ht="15" hidden="false" customHeight="true" outlineLevel="0" collapsed="false">
      <c r="A3317" s="17" t="s">
        <v>469</v>
      </c>
      <c r="B3317" s="17" t="s">
        <v>142</v>
      </c>
      <c r="C3317" s="17" t="s">
        <v>217</v>
      </c>
      <c r="D3317" s="17" t="s">
        <v>218</v>
      </c>
      <c r="E3317" s="17" t="s">
        <v>243</v>
      </c>
      <c r="F3317" s="17" t="s">
        <v>169</v>
      </c>
      <c r="G3317" s="17" t="n">
        <v>1</v>
      </c>
      <c r="H3317" s="17" t="n">
        <v>1</v>
      </c>
      <c r="I3317" s="17" t="n">
        <v>1</v>
      </c>
      <c r="J3317" s="17" t="n">
        <v>1</v>
      </c>
      <c r="K3317" s="17" t="n">
        <v>1</v>
      </c>
      <c r="L3317" s="17" t="n">
        <v>1</v>
      </c>
      <c r="M3317" s="17" t="n">
        <v>22</v>
      </c>
      <c r="N3317" s="17" t="n">
        <v>2</v>
      </c>
      <c r="O3317" s="17" t="n">
        <v>1</v>
      </c>
      <c r="P3317" s="17" t="n">
        <v>0</v>
      </c>
      <c r="Q3317" s="17" t="n">
        <v>0</v>
      </c>
      <c r="R3317" s="17" t="n">
        <v>0</v>
      </c>
      <c r="S3317" s="17" t="n">
        <v>0</v>
      </c>
      <c r="T3317" s="17" t="n">
        <v>0</v>
      </c>
    </row>
    <row r="3318" customFormat="false" ht="15" hidden="false" customHeight="true" outlineLevel="0" collapsed="false">
      <c r="A3318" s="17" t="s">
        <v>1674</v>
      </c>
      <c r="B3318" s="17" t="s">
        <v>142</v>
      </c>
      <c r="C3318" s="17" t="s">
        <v>148</v>
      </c>
      <c r="D3318" s="17" t="s">
        <v>14443</v>
      </c>
      <c r="E3318" s="17" t="s">
        <v>139</v>
      </c>
      <c r="F3318" s="17" t="s">
        <v>7</v>
      </c>
      <c r="G3318" s="17" t="n">
        <v>0</v>
      </c>
      <c r="H3318" s="17" t="n">
        <v>0</v>
      </c>
      <c r="I3318" s="17" t="n">
        <v>0</v>
      </c>
      <c r="J3318" s="17" t="n">
        <v>1</v>
      </c>
      <c r="K3318" s="17" t="n">
        <v>1</v>
      </c>
      <c r="L3318" s="17" t="n">
        <v>0</v>
      </c>
      <c r="M3318" s="17" t="n">
        <v>0</v>
      </c>
      <c r="N3318" s="17" t="n">
        <v>0</v>
      </c>
      <c r="O3318" s="17" t="n">
        <v>3</v>
      </c>
      <c r="P3318" s="17" t="n">
        <v>0</v>
      </c>
      <c r="Q3318" s="17" t="n">
        <v>0</v>
      </c>
      <c r="R3318" s="17" t="n">
        <v>0</v>
      </c>
      <c r="S3318" s="17" t="n">
        <v>0</v>
      </c>
      <c r="T3318" s="17" t="n">
        <v>0</v>
      </c>
    </row>
    <row r="3319" customFormat="false" ht="15" hidden="false" customHeight="true" outlineLevel="0" collapsed="false">
      <c r="A3319" s="17" t="s">
        <v>1674</v>
      </c>
      <c r="B3319" s="17" t="s">
        <v>142</v>
      </c>
      <c r="C3319" s="17" t="s">
        <v>148</v>
      </c>
      <c r="D3319" s="17" t="s">
        <v>14443</v>
      </c>
      <c r="E3319" s="17" t="s">
        <v>139</v>
      </c>
      <c r="F3319" s="17" t="s">
        <v>158</v>
      </c>
      <c r="G3319" s="17" t="n">
        <v>0</v>
      </c>
      <c r="H3319" s="17" t="n">
        <v>0</v>
      </c>
      <c r="I3319" s="17" t="n">
        <v>0</v>
      </c>
      <c r="J3319" s="17" t="n">
        <v>1</v>
      </c>
      <c r="K3319" s="17" t="n">
        <v>1</v>
      </c>
      <c r="L3319" s="17" t="n">
        <v>0</v>
      </c>
      <c r="M3319" s="17" t="n">
        <v>0</v>
      </c>
      <c r="N3319" s="17" t="n">
        <v>0</v>
      </c>
      <c r="O3319" s="17" t="n">
        <v>3</v>
      </c>
      <c r="P3319" s="17" t="n">
        <v>0</v>
      </c>
      <c r="Q3319" s="17" t="n">
        <v>0</v>
      </c>
      <c r="R3319" s="17" t="n">
        <v>0</v>
      </c>
      <c r="S3319" s="17" t="n">
        <v>0</v>
      </c>
      <c r="T3319" s="17" t="n">
        <v>0</v>
      </c>
    </row>
    <row r="3320" customFormat="false" ht="15" hidden="false" customHeight="true" outlineLevel="0" collapsed="false">
      <c r="A3320" s="17" t="s">
        <v>6008</v>
      </c>
      <c r="B3320" s="17" t="s">
        <v>156</v>
      </c>
      <c r="C3320" s="17" t="s">
        <v>134</v>
      </c>
      <c r="D3320" s="17" t="s">
        <v>135</v>
      </c>
      <c r="E3320" s="17" t="s">
        <v>139</v>
      </c>
      <c r="F3320" s="17" t="s">
        <v>7</v>
      </c>
      <c r="G3320" s="17" t="n">
        <v>1</v>
      </c>
      <c r="H3320" s="17" t="n">
        <v>1</v>
      </c>
      <c r="I3320" s="17" t="n">
        <v>0</v>
      </c>
      <c r="J3320" s="17" t="n">
        <v>0</v>
      </c>
      <c r="K3320" s="17" t="n">
        <v>1</v>
      </c>
      <c r="L3320" s="17" t="n">
        <v>46</v>
      </c>
      <c r="M3320" s="17" t="n">
        <v>63</v>
      </c>
      <c r="N3320" s="17" t="n">
        <v>0</v>
      </c>
      <c r="O3320" s="17" t="n">
        <v>0</v>
      </c>
      <c r="P3320" s="17" t="n">
        <v>0</v>
      </c>
      <c r="Q3320" s="17" t="n">
        <v>0</v>
      </c>
      <c r="R3320" s="17" t="n">
        <v>0</v>
      </c>
      <c r="S3320" s="17" t="n">
        <v>0</v>
      </c>
      <c r="T3320" s="17" t="n">
        <v>0</v>
      </c>
    </row>
    <row r="3321" customFormat="false" ht="15" hidden="false" customHeight="true" outlineLevel="0" collapsed="false">
      <c r="A3321" s="17" t="s">
        <v>6008</v>
      </c>
      <c r="B3321" s="17" t="s">
        <v>156</v>
      </c>
      <c r="C3321" s="17" t="s">
        <v>134</v>
      </c>
      <c r="D3321" s="17" t="s">
        <v>135</v>
      </c>
      <c r="E3321" s="17" t="s">
        <v>139</v>
      </c>
      <c r="F3321" s="17" t="s">
        <v>140</v>
      </c>
      <c r="G3321" s="17" t="n">
        <v>1</v>
      </c>
      <c r="H3321" s="17" t="n">
        <v>1</v>
      </c>
      <c r="I3321" s="17" t="n">
        <v>0</v>
      </c>
      <c r="J3321" s="17" t="n">
        <v>0</v>
      </c>
      <c r="K3321" s="17" t="n">
        <v>1</v>
      </c>
      <c r="L3321" s="17" t="n">
        <v>7</v>
      </c>
      <c r="M3321" s="17" t="n">
        <v>5</v>
      </c>
      <c r="N3321" s="17" t="n">
        <v>0</v>
      </c>
      <c r="O3321" s="17" t="n">
        <v>0</v>
      </c>
      <c r="P3321" s="17" t="n">
        <v>0</v>
      </c>
      <c r="Q3321" s="17" t="n">
        <v>0</v>
      </c>
      <c r="R3321" s="17" t="n">
        <v>0</v>
      </c>
      <c r="S3321" s="17" t="n">
        <v>0</v>
      </c>
      <c r="T3321" s="17" t="n">
        <v>0</v>
      </c>
    </row>
    <row r="3322" customFormat="false" ht="15" hidden="false" customHeight="true" outlineLevel="0" collapsed="false">
      <c r="A3322" s="17" t="s">
        <v>6008</v>
      </c>
      <c r="B3322" s="17" t="s">
        <v>156</v>
      </c>
      <c r="C3322" s="17" t="s">
        <v>134</v>
      </c>
      <c r="D3322" s="17" t="s">
        <v>135</v>
      </c>
      <c r="E3322" s="17" t="s">
        <v>139</v>
      </c>
      <c r="F3322" s="17" t="s">
        <v>144</v>
      </c>
      <c r="G3322" s="17" t="n">
        <v>1</v>
      </c>
      <c r="H3322" s="17" t="n">
        <v>1</v>
      </c>
      <c r="I3322" s="17" t="n">
        <v>0</v>
      </c>
      <c r="J3322" s="17" t="n">
        <v>0</v>
      </c>
      <c r="K3322" s="17" t="n">
        <v>1</v>
      </c>
      <c r="L3322" s="17" t="n">
        <v>2</v>
      </c>
      <c r="M3322" s="17" t="n">
        <v>3</v>
      </c>
      <c r="N3322" s="17" t="n">
        <v>0</v>
      </c>
      <c r="O3322" s="17" t="n">
        <v>0</v>
      </c>
      <c r="P3322" s="17" t="n">
        <v>0</v>
      </c>
      <c r="Q3322" s="17" t="n">
        <v>0</v>
      </c>
      <c r="R3322" s="17" t="n">
        <v>0</v>
      </c>
      <c r="S3322" s="17" t="n">
        <v>0</v>
      </c>
      <c r="T3322" s="17" t="n">
        <v>0</v>
      </c>
    </row>
    <row r="3323" customFormat="false" ht="15" hidden="false" customHeight="true" outlineLevel="0" collapsed="false">
      <c r="A3323" s="17" t="s">
        <v>6008</v>
      </c>
      <c r="B3323" s="17" t="s">
        <v>156</v>
      </c>
      <c r="C3323" s="17" t="s">
        <v>134</v>
      </c>
      <c r="D3323" s="17" t="s">
        <v>135</v>
      </c>
      <c r="E3323" s="17" t="s">
        <v>139</v>
      </c>
      <c r="F3323" s="17" t="s">
        <v>150</v>
      </c>
      <c r="G3323" s="17" t="n">
        <v>1</v>
      </c>
      <c r="H3323" s="17" t="n">
        <v>1</v>
      </c>
      <c r="I3323" s="17" t="n">
        <v>0</v>
      </c>
      <c r="J3323" s="17" t="n">
        <v>0</v>
      </c>
      <c r="K3323" s="17" t="n">
        <v>1</v>
      </c>
      <c r="L3323" s="17" t="n">
        <v>25</v>
      </c>
      <c r="M3323" s="17" t="n">
        <v>2</v>
      </c>
      <c r="N3323" s="17" t="n">
        <v>0</v>
      </c>
      <c r="O3323" s="17" t="n">
        <v>0</v>
      </c>
      <c r="P3323" s="17" t="n">
        <v>0</v>
      </c>
      <c r="Q3323" s="17" t="n">
        <v>0</v>
      </c>
      <c r="R3323" s="17" t="n">
        <v>0</v>
      </c>
      <c r="S3323" s="17" t="n">
        <v>0</v>
      </c>
      <c r="T3323" s="17" t="n">
        <v>0</v>
      </c>
    </row>
    <row r="3324" customFormat="false" ht="15" hidden="false" customHeight="true" outlineLevel="0" collapsed="false">
      <c r="A3324" s="17" t="s">
        <v>6008</v>
      </c>
      <c r="B3324" s="17" t="s">
        <v>156</v>
      </c>
      <c r="C3324" s="17" t="s">
        <v>134</v>
      </c>
      <c r="D3324" s="17" t="s">
        <v>135</v>
      </c>
      <c r="E3324" s="17" t="s">
        <v>139</v>
      </c>
      <c r="F3324" s="17" t="s">
        <v>158</v>
      </c>
      <c r="G3324" s="17" t="n">
        <v>1</v>
      </c>
      <c r="H3324" s="17" t="n">
        <v>0</v>
      </c>
      <c r="I3324" s="17" t="n">
        <v>0</v>
      </c>
      <c r="J3324" s="17" t="n">
        <v>0</v>
      </c>
      <c r="K3324" s="17" t="n">
        <v>1</v>
      </c>
      <c r="L3324" s="17" t="n">
        <v>12</v>
      </c>
      <c r="M3324" s="17" t="n">
        <v>0</v>
      </c>
      <c r="N3324" s="17" t="n">
        <v>0</v>
      </c>
      <c r="O3324" s="17" t="n">
        <v>0</v>
      </c>
      <c r="P3324" s="17" t="n">
        <v>0</v>
      </c>
      <c r="Q3324" s="17" t="n">
        <v>0</v>
      </c>
      <c r="R3324" s="17" t="n">
        <v>0</v>
      </c>
      <c r="S3324" s="17" t="n">
        <v>0</v>
      </c>
      <c r="T3324" s="17" t="n">
        <v>0</v>
      </c>
    </row>
    <row r="3325" customFormat="false" ht="15" hidden="false" customHeight="true" outlineLevel="0" collapsed="false">
      <c r="A3325" s="17" t="s">
        <v>6008</v>
      </c>
      <c r="B3325" s="17" t="s">
        <v>156</v>
      </c>
      <c r="C3325" s="17" t="s">
        <v>134</v>
      </c>
      <c r="D3325" s="17" t="s">
        <v>135</v>
      </c>
      <c r="E3325" s="17" t="s">
        <v>139</v>
      </c>
      <c r="F3325" s="17" t="s">
        <v>169</v>
      </c>
      <c r="G3325" s="17" t="n">
        <v>0</v>
      </c>
      <c r="H3325" s="17" t="n">
        <v>1</v>
      </c>
      <c r="I3325" s="17" t="n">
        <v>0</v>
      </c>
      <c r="J3325" s="17" t="n">
        <v>0</v>
      </c>
      <c r="K3325" s="17" t="n">
        <v>1</v>
      </c>
      <c r="L3325" s="17" t="n">
        <v>0</v>
      </c>
      <c r="M3325" s="17" t="n">
        <v>53</v>
      </c>
      <c r="N3325" s="17" t="n">
        <v>0</v>
      </c>
      <c r="O3325" s="17" t="n">
        <v>0</v>
      </c>
      <c r="P3325" s="17" t="n">
        <v>0</v>
      </c>
      <c r="Q3325" s="17" t="n">
        <v>0</v>
      </c>
      <c r="R3325" s="17" t="n">
        <v>0</v>
      </c>
      <c r="S3325" s="17" t="n">
        <v>0</v>
      </c>
      <c r="T3325" s="17" t="n">
        <v>0</v>
      </c>
    </row>
    <row r="3326" customFormat="false" ht="15" hidden="false" customHeight="true" outlineLevel="0" collapsed="false">
      <c r="A3326" s="17" t="s">
        <v>6008</v>
      </c>
      <c r="B3326" s="17" t="s">
        <v>156</v>
      </c>
      <c r="C3326" s="17" t="s">
        <v>134</v>
      </c>
      <c r="D3326" s="17" t="s">
        <v>14446</v>
      </c>
      <c r="E3326" s="17" t="s">
        <v>243</v>
      </c>
      <c r="F3326" s="17" t="s">
        <v>7</v>
      </c>
      <c r="G3326" s="17" t="n">
        <v>1</v>
      </c>
      <c r="H3326" s="17" t="n">
        <v>1</v>
      </c>
      <c r="I3326" s="17" t="n">
        <v>1</v>
      </c>
      <c r="J3326" s="17" t="n">
        <v>1</v>
      </c>
      <c r="K3326" s="17" t="n">
        <v>1</v>
      </c>
      <c r="L3326" s="17" t="n">
        <v>285</v>
      </c>
      <c r="M3326" s="17" t="n">
        <v>360</v>
      </c>
      <c r="N3326" s="17" t="n">
        <v>789</v>
      </c>
      <c r="O3326" s="17" t="n">
        <v>221</v>
      </c>
      <c r="P3326" s="17" t="n">
        <v>0</v>
      </c>
      <c r="Q3326" s="17" t="n">
        <v>0</v>
      </c>
      <c r="R3326" s="17" t="n">
        <v>0</v>
      </c>
      <c r="S3326" s="17" t="n">
        <v>0</v>
      </c>
      <c r="T3326" s="17" t="n">
        <v>0</v>
      </c>
    </row>
    <row r="3327" customFormat="false" ht="15" hidden="false" customHeight="true" outlineLevel="0" collapsed="false">
      <c r="A3327" s="17" t="s">
        <v>6008</v>
      </c>
      <c r="B3327" s="17" t="s">
        <v>156</v>
      </c>
      <c r="C3327" s="17" t="s">
        <v>134</v>
      </c>
      <c r="D3327" s="17" t="s">
        <v>14446</v>
      </c>
      <c r="E3327" s="17" t="s">
        <v>243</v>
      </c>
      <c r="F3327" s="17" t="s">
        <v>140</v>
      </c>
      <c r="G3327" s="17" t="n">
        <v>1</v>
      </c>
      <c r="H3327" s="17" t="n">
        <v>1</v>
      </c>
      <c r="I3327" s="17" t="n">
        <v>1</v>
      </c>
      <c r="J3327" s="17" t="n">
        <v>0</v>
      </c>
      <c r="K3327" s="17" t="n">
        <v>1</v>
      </c>
      <c r="L3327" s="17" t="n">
        <v>42</v>
      </c>
      <c r="M3327" s="17" t="n">
        <v>14</v>
      </c>
      <c r="N3327" s="17" t="n">
        <v>3</v>
      </c>
      <c r="O3327" s="17" t="n">
        <v>0</v>
      </c>
      <c r="P3327" s="17" t="n">
        <v>0</v>
      </c>
      <c r="Q3327" s="17" t="n">
        <v>0</v>
      </c>
      <c r="R3327" s="17" t="n">
        <v>0</v>
      </c>
      <c r="S3327" s="17" t="n">
        <v>0</v>
      </c>
      <c r="T3327" s="17" t="n">
        <v>0</v>
      </c>
    </row>
    <row r="3328" customFormat="false" ht="15" hidden="false" customHeight="true" outlineLevel="0" collapsed="false">
      <c r="A3328" s="17" t="s">
        <v>6008</v>
      </c>
      <c r="B3328" s="17" t="s">
        <v>156</v>
      </c>
      <c r="C3328" s="17" t="s">
        <v>134</v>
      </c>
      <c r="D3328" s="17" t="s">
        <v>14446</v>
      </c>
      <c r="E3328" s="17" t="s">
        <v>243</v>
      </c>
      <c r="F3328" s="17" t="s">
        <v>144</v>
      </c>
      <c r="G3328" s="17" t="n">
        <v>1</v>
      </c>
      <c r="H3328" s="17" t="n">
        <v>1</v>
      </c>
      <c r="I3328" s="17" t="n">
        <v>1</v>
      </c>
      <c r="J3328" s="17" t="n">
        <v>1</v>
      </c>
      <c r="K3328" s="17" t="n">
        <v>1</v>
      </c>
      <c r="L3328" s="17" t="n">
        <v>128</v>
      </c>
      <c r="M3328" s="17" t="n">
        <v>126</v>
      </c>
      <c r="N3328" s="17" t="n">
        <v>424</v>
      </c>
      <c r="O3328" s="17" t="n">
        <v>72</v>
      </c>
      <c r="P3328" s="17" t="n">
        <v>0</v>
      </c>
      <c r="Q3328" s="17" t="n">
        <v>0</v>
      </c>
      <c r="R3328" s="17" t="n">
        <v>0</v>
      </c>
      <c r="S3328" s="17" t="n">
        <v>0</v>
      </c>
      <c r="T3328" s="17" t="n">
        <v>0</v>
      </c>
    </row>
    <row r="3329" customFormat="false" ht="15" hidden="false" customHeight="true" outlineLevel="0" collapsed="false">
      <c r="A3329" s="17" t="s">
        <v>6008</v>
      </c>
      <c r="B3329" s="17" t="s">
        <v>156</v>
      </c>
      <c r="C3329" s="17" t="s">
        <v>134</v>
      </c>
      <c r="D3329" s="17" t="s">
        <v>14446</v>
      </c>
      <c r="E3329" s="17" t="s">
        <v>243</v>
      </c>
      <c r="F3329" s="17" t="s">
        <v>150</v>
      </c>
      <c r="G3329" s="17" t="n">
        <v>1</v>
      </c>
      <c r="H3329" s="17" t="n">
        <v>1</v>
      </c>
      <c r="I3329" s="17" t="n">
        <v>1</v>
      </c>
      <c r="J3329" s="17" t="n">
        <v>1</v>
      </c>
      <c r="K3329" s="17" t="n">
        <v>1</v>
      </c>
      <c r="L3329" s="17" t="n">
        <v>77</v>
      </c>
      <c r="M3329" s="17" t="n">
        <v>207</v>
      </c>
      <c r="N3329" s="17" t="n">
        <v>223</v>
      </c>
      <c r="O3329" s="17" t="n">
        <v>15</v>
      </c>
      <c r="P3329" s="17" t="n">
        <v>0</v>
      </c>
      <c r="Q3329" s="17" t="n">
        <v>0</v>
      </c>
      <c r="R3329" s="17" t="n">
        <v>0</v>
      </c>
      <c r="S3329" s="17" t="n">
        <v>0</v>
      </c>
      <c r="T3329" s="17" t="n">
        <v>0</v>
      </c>
    </row>
    <row r="3330" customFormat="false" ht="15" hidden="false" customHeight="true" outlineLevel="0" collapsed="false">
      <c r="A3330" s="17" t="s">
        <v>6008</v>
      </c>
      <c r="B3330" s="17" t="s">
        <v>156</v>
      </c>
      <c r="C3330" s="17" t="s">
        <v>134</v>
      </c>
      <c r="D3330" s="17" t="s">
        <v>14446</v>
      </c>
      <c r="E3330" s="17" t="s">
        <v>243</v>
      </c>
      <c r="F3330" s="17" t="s">
        <v>158</v>
      </c>
      <c r="G3330" s="17" t="n">
        <v>1</v>
      </c>
      <c r="H3330" s="17" t="n">
        <v>1</v>
      </c>
      <c r="I3330" s="17" t="n">
        <v>1</v>
      </c>
      <c r="J3330" s="17" t="n">
        <v>1</v>
      </c>
      <c r="K3330" s="17" t="n">
        <v>1</v>
      </c>
      <c r="L3330" s="17" t="n">
        <v>20</v>
      </c>
      <c r="M3330" s="17" t="n">
        <v>9</v>
      </c>
      <c r="N3330" s="17" t="n">
        <v>23</v>
      </c>
      <c r="O3330" s="17" t="n">
        <v>11</v>
      </c>
      <c r="P3330" s="17" t="n">
        <v>0</v>
      </c>
      <c r="Q3330" s="17" t="n">
        <v>0</v>
      </c>
      <c r="R3330" s="17" t="n">
        <v>0</v>
      </c>
      <c r="S3330" s="17" t="n">
        <v>0</v>
      </c>
      <c r="T3330" s="17" t="n">
        <v>0</v>
      </c>
    </row>
    <row r="3331" customFormat="false" ht="15" hidden="false" customHeight="true" outlineLevel="0" collapsed="false">
      <c r="A3331" s="17" t="s">
        <v>6008</v>
      </c>
      <c r="B3331" s="17" t="s">
        <v>156</v>
      </c>
      <c r="C3331" s="17" t="s">
        <v>134</v>
      </c>
      <c r="D3331" s="17" t="s">
        <v>14446</v>
      </c>
      <c r="E3331" s="17" t="s">
        <v>243</v>
      </c>
      <c r="F3331" s="17" t="s">
        <v>169</v>
      </c>
      <c r="G3331" s="17" t="n">
        <v>1</v>
      </c>
      <c r="H3331" s="17" t="n">
        <v>1</v>
      </c>
      <c r="I3331" s="17" t="n">
        <v>1</v>
      </c>
      <c r="J3331" s="17" t="n">
        <v>1</v>
      </c>
      <c r="K3331" s="17" t="n">
        <v>1</v>
      </c>
      <c r="L3331" s="17" t="n">
        <v>18</v>
      </c>
      <c r="M3331" s="17" t="n">
        <v>4</v>
      </c>
      <c r="N3331" s="17" t="n">
        <v>116</v>
      </c>
      <c r="O3331" s="17" t="n">
        <v>123</v>
      </c>
      <c r="P3331" s="17" t="n">
        <v>0</v>
      </c>
      <c r="Q3331" s="17" t="n">
        <v>0</v>
      </c>
      <c r="R3331" s="17" t="n">
        <v>0</v>
      </c>
      <c r="S3331" s="17" t="n">
        <v>0</v>
      </c>
      <c r="T3331" s="17" t="n">
        <v>0</v>
      </c>
    </row>
    <row r="3332" customFormat="false" ht="15" hidden="false" customHeight="true" outlineLevel="0" collapsed="false">
      <c r="A3332" s="17" t="s">
        <v>6008</v>
      </c>
      <c r="B3332" s="17" t="s">
        <v>156</v>
      </c>
      <c r="C3332" s="17" t="s">
        <v>148</v>
      </c>
      <c r="D3332" s="17" t="s">
        <v>14443</v>
      </c>
      <c r="E3332" s="17" t="s">
        <v>139</v>
      </c>
      <c r="F3332" s="17" t="s">
        <v>7</v>
      </c>
      <c r="G3332" s="17" t="n">
        <v>0</v>
      </c>
      <c r="H3332" s="17" t="n">
        <v>0</v>
      </c>
      <c r="I3332" s="17" t="n">
        <v>0</v>
      </c>
      <c r="J3332" s="17" t="n">
        <v>1</v>
      </c>
      <c r="K3332" s="17" t="n">
        <v>1</v>
      </c>
      <c r="L3332" s="17" t="n">
        <v>0</v>
      </c>
      <c r="M3332" s="17" t="n">
        <v>0</v>
      </c>
      <c r="N3332" s="17" t="n">
        <v>0</v>
      </c>
      <c r="O3332" s="17" t="n">
        <v>15</v>
      </c>
      <c r="P3332" s="17" t="n">
        <v>0</v>
      </c>
      <c r="Q3332" s="17" t="n">
        <v>0</v>
      </c>
      <c r="R3332" s="17" t="n">
        <v>0</v>
      </c>
      <c r="S3332" s="17" t="n">
        <v>0</v>
      </c>
      <c r="T3332" s="17" t="n">
        <v>0</v>
      </c>
    </row>
    <row r="3333" customFormat="false" ht="15" hidden="false" customHeight="true" outlineLevel="0" collapsed="false">
      <c r="A3333" s="17" t="s">
        <v>6008</v>
      </c>
      <c r="B3333" s="17" t="s">
        <v>156</v>
      </c>
      <c r="C3333" s="17" t="s">
        <v>148</v>
      </c>
      <c r="D3333" s="17" t="s">
        <v>14443</v>
      </c>
      <c r="E3333" s="17" t="s">
        <v>139</v>
      </c>
      <c r="F3333" s="17" t="s">
        <v>140</v>
      </c>
      <c r="G3333" s="17" t="n">
        <v>0</v>
      </c>
      <c r="H3333" s="17" t="n">
        <v>0</v>
      </c>
      <c r="I3333" s="17" t="n">
        <v>0</v>
      </c>
      <c r="J3333" s="17" t="n">
        <v>1</v>
      </c>
      <c r="K3333" s="17" t="n">
        <v>1</v>
      </c>
      <c r="L3333" s="17" t="n">
        <v>0</v>
      </c>
      <c r="M3333" s="17" t="n">
        <v>0</v>
      </c>
      <c r="N3333" s="17" t="n">
        <v>0</v>
      </c>
      <c r="O3333" s="17" t="n">
        <v>4</v>
      </c>
      <c r="P3333" s="17" t="n">
        <v>0</v>
      </c>
      <c r="Q3333" s="17" t="n">
        <v>0</v>
      </c>
      <c r="R3333" s="17" t="n">
        <v>0</v>
      </c>
      <c r="S3333" s="17" t="n">
        <v>0</v>
      </c>
      <c r="T3333" s="17" t="n">
        <v>0</v>
      </c>
    </row>
    <row r="3334" customFormat="false" ht="15" hidden="false" customHeight="true" outlineLevel="0" collapsed="false">
      <c r="A3334" s="17" t="s">
        <v>6008</v>
      </c>
      <c r="B3334" s="17" t="s">
        <v>156</v>
      </c>
      <c r="C3334" s="17" t="s">
        <v>148</v>
      </c>
      <c r="D3334" s="17" t="s">
        <v>14443</v>
      </c>
      <c r="E3334" s="17" t="s">
        <v>139</v>
      </c>
      <c r="F3334" s="17" t="s">
        <v>150</v>
      </c>
      <c r="G3334" s="17" t="n">
        <v>0</v>
      </c>
      <c r="H3334" s="17" t="n">
        <v>0</v>
      </c>
      <c r="I3334" s="17" t="n">
        <v>0</v>
      </c>
      <c r="J3334" s="17" t="n">
        <v>1</v>
      </c>
      <c r="K3334" s="17" t="n">
        <v>1</v>
      </c>
      <c r="L3334" s="17" t="n">
        <v>0</v>
      </c>
      <c r="M3334" s="17" t="n">
        <v>0</v>
      </c>
      <c r="N3334" s="17" t="n">
        <v>0</v>
      </c>
      <c r="O3334" s="17" t="n">
        <v>11</v>
      </c>
      <c r="P3334" s="17" t="n">
        <v>0</v>
      </c>
      <c r="Q3334" s="17" t="n">
        <v>0</v>
      </c>
      <c r="R3334" s="17" t="n">
        <v>0</v>
      </c>
      <c r="S3334" s="17" t="n">
        <v>0</v>
      </c>
      <c r="T3334" s="17" t="n">
        <v>0</v>
      </c>
    </row>
    <row r="3335" customFormat="false" ht="15" hidden="false" customHeight="true" outlineLevel="0" collapsed="false">
      <c r="A3335" s="17" t="s">
        <v>6008</v>
      </c>
      <c r="B3335" s="17" t="s">
        <v>156</v>
      </c>
      <c r="C3335" s="17" t="s">
        <v>217</v>
      </c>
      <c r="D3335" s="17" t="s">
        <v>218</v>
      </c>
      <c r="E3335" s="17" t="s">
        <v>139</v>
      </c>
      <c r="F3335" s="17" t="s">
        <v>7</v>
      </c>
      <c r="G3335" s="17" t="n">
        <v>0</v>
      </c>
      <c r="H3335" s="17" t="n">
        <v>0</v>
      </c>
      <c r="I3335" s="17" t="n">
        <v>1</v>
      </c>
      <c r="J3335" s="17" t="n">
        <v>1</v>
      </c>
      <c r="K3335" s="17" t="n">
        <v>1</v>
      </c>
      <c r="L3335" s="17" t="n">
        <v>0</v>
      </c>
      <c r="M3335" s="17" t="n">
        <v>0</v>
      </c>
      <c r="N3335" s="17" t="n">
        <v>499</v>
      </c>
      <c r="O3335" s="17" t="n">
        <v>183</v>
      </c>
      <c r="P3335" s="17" t="n">
        <v>0</v>
      </c>
      <c r="Q3335" s="17" t="n">
        <v>0</v>
      </c>
      <c r="R3335" s="17" t="n">
        <v>0</v>
      </c>
      <c r="S3335" s="17" t="n">
        <v>0</v>
      </c>
      <c r="T3335" s="17" t="n">
        <v>0</v>
      </c>
    </row>
    <row r="3336" customFormat="false" ht="15" hidden="false" customHeight="true" outlineLevel="0" collapsed="false">
      <c r="A3336" s="17" t="s">
        <v>6008</v>
      </c>
      <c r="B3336" s="17" t="s">
        <v>156</v>
      </c>
      <c r="C3336" s="17" t="s">
        <v>217</v>
      </c>
      <c r="D3336" s="17" t="s">
        <v>218</v>
      </c>
      <c r="E3336" s="17" t="s">
        <v>139</v>
      </c>
      <c r="F3336" s="17" t="s">
        <v>140</v>
      </c>
      <c r="G3336" s="17" t="n">
        <v>0</v>
      </c>
      <c r="H3336" s="17" t="n">
        <v>0</v>
      </c>
      <c r="I3336" s="17" t="n">
        <v>1</v>
      </c>
      <c r="J3336" s="17" t="n">
        <v>0</v>
      </c>
      <c r="K3336" s="17" t="n">
        <v>1</v>
      </c>
      <c r="L3336" s="17" t="n">
        <v>0</v>
      </c>
      <c r="M3336" s="17" t="n">
        <v>0</v>
      </c>
      <c r="N3336" s="17" t="n">
        <v>1</v>
      </c>
      <c r="O3336" s="17" t="n">
        <v>0</v>
      </c>
      <c r="P3336" s="17" t="n">
        <v>0</v>
      </c>
      <c r="Q3336" s="17" t="n">
        <v>0</v>
      </c>
      <c r="R3336" s="17" t="n">
        <v>0</v>
      </c>
      <c r="S3336" s="17" t="n">
        <v>0</v>
      </c>
      <c r="T3336" s="17" t="n">
        <v>0</v>
      </c>
    </row>
    <row r="3337" customFormat="false" ht="15" hidden="false" customHeight="true" outlineLevel="0" collapsed="false">
      <c r="A3337" s="17" t="s">
        <v>6008</v>
      </c>
      <c r="B3337" s="17" t="s">
        <v>156</v>
      </c>
      <c r="C3337" s="17" t="s">
        <v>217</v>
      </c>
      <c r="D3337" s="17" t="s">
        <v>218</v>
      </c>
      <c r="E3337" s="17" t="s">
        <v>139</v>
      </c>
      <c r="F3337" s="17" t="s">
        <v>150</v>
      </c>
      <c r="G3337" s="17" t="n">
        <v>0</v>
      </c>
      <c r="H3337" s="17" t="n">
        <v>0</v>
      </c>
      <c r="I3337" s="17" t="n">
        <v>1</v>
      </c>
      <c r="J3337" s="17" t="n">
        <v>1</v>
      </c>
      <c r="K3337" s="17" t="n">
        <v>1</v>
      </c>
      <c r="L3337" s="17" t="n">
        <v>0</v>
      </c>
      <c r="M3337" s="17" t="n">
        <v>0</v>
      </c>
      <c r="N3337" s="17" t="n">
        <v>455</v>
      </c>
      <c r="O3337" s="17" t="n">
        <v>180</v>
      </c>
      <c r="P3337" s="17" t="n">
        <v>0</v>
      </c>
      <c r="Q3337" s="17" t="n">
        <v>0</v>
      </c>
      <c r="R3337" s="17" t="n">
        <v>0</v>
      </c>
      <c r="S3337" s="17" t="n">
        <v>0</v>
      </c>
      <c r="T3337" s="17" t="n">
        <v>0</v>
      </c>
    </row>
    <row r="3338" customFormat="false" ht="15" hidden="false" customHeight="true" outlineLevel="0" collapsed="false">
      <c r="A3338" s="17" t="s">
        <v>6008</v>
      </c>
      <c r="B3338" s="17" t="s">
        <v>156</v>
      </c>
      <c r="C3338" s="17" t="s">
        <v>217</v>
      </c>
      <c r="D3338" s="17" t="s">
        <v>218</v>
      </c>
      <c r="E3338" s="17" t="s">
        <v>139</v>
      </c>
      <c r="F3338" s="17" t="s">
        <v>158</v>
      </c>
      <c r="G3338" s="17" t="n">
        <v>0</v>
      </c>
      <c r="H3338" s="17" t="n">
        <v>0</v>
      </c>
      <c r="I3338" s="17" t="n">
        <v>1</v>
      </c>
      <c r="J3338" s="17" t="n">
        <v>1</v>
      </c>
      <c r="K3338" s="17" t="n">
        <v>1</v>
      </c>
      <c r="L3338" s="17" t="n">
        <v>0</v>
      </c>
      <c r="M3338" s="17" t="n">
        <v>0</v>
      </c>
      <c r="N3338" s="17" t="n">
        <v>41</v>
      </c>
      <c r="O3338" s="17" t="n">
        <v>3</v>
      </c>
      <c r="P3338" s="17" t="n">
        <v>0</v>
      </c>
      <c r="Q3338" s="17" t="n">
        <v>0</v>
      </c>
      <c r="R3338" s="17" t="n">
        <v>0</v>
      </c>
      <c r="S3338" s="17" t="n">
        <v>0</v>
      </c>
      <c r="T3338" s="17" t="n">
        <v>0</v>
      </c>
    </row>
    <row r="3339" customFormat="false" ht="15" hidden="false" customHeight="true" outlineLevel="0" collapsed="false">
      <c r="A3339" s="17" t="s">
        <v>6008</v>
      </c>
      <c r="B3339" s="17" t="s">
        <v>156</v>
      </c>
      <c r="C3339" s="17" t="s">
        <v>217</v>
      </c>
      <c r="D3339" s="17" t="s">
        <v>218</v>
      </c>
      <c r="E3339" s="17" t="s">
        <v>139</v>
      </c>
      <c r="F3339" s="17" t="s">
        <v>169</v>
      </c>
      <c r="G3339" s="17" t="n">
        <v>0</v>
      </c>
      <c r="H3339" s="17" t="n">
        <v>0</v>
      </c>
      <c r="I3339" s="17" t="n">
        <v>1</v>
      </c>
      <c r="J3339" s="17" t="n">
        <v>0</v>
      </c>
      <c r="K3339" s="17" t="n">
        <v>1</v>
      </c>
      <c r="L3339" s="17" t="n">
        <v>0</v>
      </c>
      <c r="M3339" s="17" t="n">
        <v>0</v>
      </c>
      <c r="N3339" s="17" t="n">
        <v>2</v>
      </c>
      <c r="O3339" s="17" t="n">
        <v>0</v>
      </c>
      <c r="P3339" s="17" t="n">
        <v>0</v>
      </c>
      <c r="Q3339" s="17" t="n">
        <v>0</v>
      </c>
      <c r="R3339" s="17" t="n">
        <v>0</v>
      </c>
      <c r="S3339" s="17" t="n">
        <v>0</v>
      </c>
      <c r="T3339" s="17" t="n">
        <v>0</v>
      </c>
    </row>
    <row r="3340" customFormat="false" ht="15" hidden="false" customHeight="true" outlineLevel="0" collapsed="false">
      <c r="A3340" s="17" t="s">
        <v>10092</v>
      </c>
      <c r="B3340" s="17" t="s">
        <v>142</v>
      </c>
      <c r="C3340" s="17" t="s">
        <v>134</v>
      </c>
      <c r="D3340" s="17" t="s">
        <v>135</v>
      </c>
      <c r="E3340" s="17" t="s">
        <v>139</v>
      </c>
      <c r="F3340" s="17" t="s">
        <v>7</v>
      </c>
      <c r="G3340" s="17" t="n">
        <v>1</v>
      </c>
      <c r="H3340" s="17" t="n">
        <v>1</v>
      </c>
      <c r="I3340" s="17" t="n">
        <v>0</v>
      </c>
      <c r="J3340" s="17" t="n">
        <v>0</v>
      </c>
      <c r="K3340" s="17" t="n">
        <v>1</v>
      </c>
      <c r="L3340" s="17" t="n">
        <v>1289</v>
      </c>
      <c r="M3340" s="17" t="n">
        <v>359</v>
      </c>
      <c r="N3340" s="17" t="n">
        <v>0</v>
      </c>
      <c r="O3340" s="17" t="n">
        <v>0</v>
      </c>
      <c r="P3340" s="17" t="n">
        <v>0</v>
      </c>
      <c r="Q3340" s="17" t="n">
        <v>0</v>
      </c>
      <c r="R3340" s="17" t="n">
        <v>0</v>
      </c>
      <c r="S3340" s="17" t="n">
        <v>0</v>
      </c>
      <c r="T3340" s="17" t="n">
        <v>0</v>
      </c>
    </row>
    <row r="3341" customFormat="false" ht="15" hidden="false" customHeight="true" outlineLevel="0" collapsed="false">
      <c r="A3341" s="17" t="s">
        <v>10092</v>
      </c>
      <c r="B3341" s="17" t="s">
        <v>142</v>
      </c>
      <c r="C3341" s="17" t="s">
        <v>134</v>
      </c>
      <c r="D3341" s="17" t="s">
        <v>135</v>
      </c>
      <c r="E3341" s="17" t="s">
        <v>139</v>
      </c>
      <c r="F3341" s="17" t="s">
        <v>140</v>
      </c>
      <c r="G3341" s="17" t="n">
        <v>1</v>
      </c>
      <c r="H3341" s="17" t="n">
        <v>1</v>
      </c>
      <c r="I3341" s="17" t="n">
        <v>0</v>
      </c>
      <c r="J3341" s="17" t="n">
        <v>0</v>
      </c>
      <c r="K3341" s="17" t="n">
        <v>1</v>
      </c>
      <c r="L3341" s="17" t="n">
        <v>1136</v>
      </c>
      <c r="M3341" s="17" t="n">
        <v>264</v>
      </c>
      <c r="N3341" s="17" t="n">
        <v>0</v>
      </c>
      <c r="O3341" s="17" t="n">
        <v>0</v>
      </c>
      <c r="P3341" s="17" t="n">
        <v>0</v>
      </c>
      <c r="Q3341" s="17" t="n">
        <v>0</v>
      </c>
      <c r="R3341" s="17" t="n">
        <v>0</v>
      </c>
      <c r="S3341" s="17" t="n">
        <v>0</v>
      </c>
      <c r="T3341" s="17" t="n">
        <v>0</v>
      </c>
    </row>
    <row r="3342" customFormat="false" ht="15" hidden="false" customHeight="true" outlineLevel="0" collapsed="false">
      <c r="A3342" s="17" t="s">
        <v>10092</v>
      </c>
      <c r="B3342" s="17" t="s">
        <v>142</v>
      </c>
      <c r="C3342" s="17" t="s">
        <v>134</v>
      </c>
      <c r="D3342" s="17" t="s">
        <v>135</v>
      </c>
      <c r="E3342" s="17" t="s">
        <v>139</v>
      </c>
      <c r="F3342" s="17" t="s">
        <v>144</v>
      </c>
      <c r="G3342" s="17" t="n">
        <v>1</v>
      </c>
      <c r="H3342" s="17" t="n">
        <v>1</v>
      </c>
      <c r="I3342" s="17" t="n">
        <v>0</v>
      </c>
      <c r="J3342" s="17" t="n">
        <v>0</v>
      </c>
      <c r="K3342" s="17" t="n">
        <v>1</v>
      </c>
      <c r="L3342" s="17" t="n">
        <v>150</v>
      </c>
      <c r="M3342" s="17" t="n">
        <v>44</v>
      </c>
      <c r="N3342" s="17" t="n">
        <v>0</v>
      </c>
      <c r="O3342" s="17" t="n">
        <v>0</v>
      </c>
      <c r="P3342" s="17" t="n">
        <v>0</v>
      </c>
      <c r="Q3342" s="17" t="n">
        <v>0</v>
      </c>
      <c r="R3342" s="17" t="n">
        <v>0</v>
      </c>
      <c r="S3342" s="17" t="n">
        <v>0</v>
      </c>
      <c r="T3342" s="17" t="n">
        <v>0</v>
      </c>
    </row>
    <row r="3343" customFormat="false" ht="15" hidden="false" customHeight="true" outlineLevel="0" collapsed="false">
      <c r="A3343" s="17" t="s">
        <v>10092</v>
      </c>
      <c r="B3343" s="17" t="s">
        <v>142</v>
      </c>
      <c r="C3343" s="17" t="s">
        <v>134</v>
      </c>
      <c r="D3343" s="17" t="s">
        <v>135</v>
      </c>
      <c r="E3343" s="17" t="s">
        <v>139</v>
      </c>
      <c r="F3343" s="17" t="s">
        <v>150</v>
      </c>
      <c r="G3343" s="17" t="n">
        <v>1</v>
      </c>
      <c r="H3343" s="17" t="n">
        <v>1</v>
      </c>
      <c r="I3343" s="17" t="n">
        <v>0</v>
      </c>
      <c r="J3343" s="17" t="n">
        <v>0</v>
      </c>
      <c r="K3343" s="17" t="n">
        <v>1</v>
      </c>
      <c r="L3343" s="17" t="n">
        <v>3</v>
      </c>
      <c r="M3343" s="17" t="n">
        <v>51</v>
      </c>
      <c r="N3343" s="17" t="n">
        <v>0</v>
      </c>
      <c r="O3343" s="17" t="n">
        <v>0</v>
      </c>
      <c r="P3343" s="17" t="n">
        <v>0</v>
      </c>
      <c r="Q3343" s="17" t="n">
        <v>0</v>
      </c>
      <c r="R3343" s="17" t="n">
        <v>0</v>
      </c>
      <c r="S3343" s="17" t="n">
        <v>0</v>
      </c>
      <c r="T3343" s="17" t="n">
        <v>0</v>
      </c>
    </row>
    <row r="3344" customFormat="false" ht="15" hidden="false" customHeight="true" outlineLevel="0" collapsed="false">
      <c r="A3344" s="17" t="s">
        <v>8512</v>
      </c>
      <c r="B3344" s="17" t="s">
        <v>142</v>
      </c>
      <c r="C3344" s="17" t="s">
        <v>148</v>
      </c>
      <c r="D3344" s="17" t="s">
        <v>14443</v>
      </c>
      <c r="E3344" s="17" t="s">
        <v>139</v>
      </c>
      <c r="F3344" s="17" t="s">
        <v>7</v>
      </c>
      <c r="G3344" s="17" t="n">
        <v>1</v>
      </c>
      <c r="H3344" s="17" t="n">
        <v>1</v>
      </c>
      <c r="I3344" s="17" t="n">
        <v>0</v>
      </c>
      <c r="J3344" s="17" t="n">
        <v>0</v>
      </c>
      <c r="K3344" s="17" t="n">
        <v>1</v>
      </c>
      <c r="L3344" s="17" t="n">
        <v>1</v>
      </c>
      <c r="M3344" s="17" t="n">
        <v>17</v>
      </c>
      <c r="N3344" s="17" t="n">
        <v>0</v>
      </c>
      <c r="O3344" s="17" t="n">
        <v>0</v>
      </c>
      <c r="P3344" s="17" t="n">
        <v>0</v>
      </c>
      <c r="Q3344" s="17" t="n">
        <v>0</v>
      </c>
      <c r="R3344" s="17" t="n">
        <v>0</v>
      </c>
      <c r="S3344" s="17" t="n">
        <v>0</v>
      </c>
      <c r="T3344" s="17" t="n">
        <v>0</v>
      </c>
    </row>
    <row r="3345" customFormat="false" ht="15" hidden="false" customHeight="true" outlineLevel="0" collapsed="false">
      <c r="A3345" s="17" t="s">
        <v>8512</v>
      </c>
      <c r="B3345" s="17" t="s">
        <v>142</v>
      </c>
      <c r="C3345" s="17" t="s">
        <v>148</v>
      </c>
      <c r="D3345" s="17" t="s">
        <v>14443</v>
      </c>
      <c r="E3345" s="17" t="s">
        <v>139</v>
      </c>
      <c r="F3345" s="17" t="s">
        <v>140</v>
      </c>
      <c r="G3345" s="17" t="n">
        <v>0</v>
      </c>
      <c r="H3345" s="17" t="n">
        <v>1</v>
      </c>
      <c r="I3345" s="17" t="n">
        <v>0</v>
      </c>
      <c r="J3345" s="17" t="n">
        <v>0</v>
      </c>
      <c r="K3345" s="17" t="n">
        <v>1</v>
      </c>
      <c r="L3345" s="17" t="n">
        <v>0</v>
      </c>
      <c r="M3345" s="17" t="n">
        <v>17</v>
      </c>
      <c r="N3345" s="17" t="n">
        <v>0</v>
      </c>
      <c r="O3345" s="17" t="n">
        <v>0</v>
      </c>
      <c r="P3345" s="17" t="n">
        <v>0</v>
      </c>
      <c r="Q3345" s="17" t="n">
        <v>0</v>
      </c>
      <c r="R3345" s="17" t="n">
        <v>0</v>
      </c>
      <c r="S3345" s="17" t="n">
        <v>0</v>
      </c>
      <c r="T3345" s="17" t="n">
        <v>0</v>
      </c>
    </row>
    <row r="3346" customFormat="false" ht="15" hidden="false" customHeight="true" outlineLevel="0" collapsed="false">
      <c r="A3346" s="17" t="s">
        <v>8512</v>
      </c>
      <c r="B3346" s="17" t="s">
        <v>142</v>
      </c>
      <c r="C3346" s="17" t="s">
        <v>148</v>
      </c>
      <c r="D3346" s="17" t="s">
        <v>14443</v>
      </c>
      <c r="E3346" s="17" t="s">
        <v>139</v>
      </c>
      <c r="F3346" s="17" t="s">
        <v>150</v>
      </c>
      <c r="G3346" s="17" t="n">
        <v>1</v>
      </c>
      <c r="H3346" s="17" t="n">
        <v>0</v>
      </c>
      <c r="I3346" s="17" t="n">
        <v>0</v>
      </c>
      <c r="J3346" s="17" t="n">
        <v>0</v>
      </c>
      <c r="K3346" s="17" t="n">
        <v>1</v>
      </c>
      <c r="L3346" s="17" t="n">
        <v>1</v>
      </c>
      <c r="M3346" s="17" t="n">
        <v>0</v>
      </c>
      <c r="N3346" s="17" t="n">
        <v>0</v>
      </c>
      <c r="O3346" s="17" t="n">
        <v>0</v>
      </c>
      <c r="P3346" s="17" t="n">
        <v>0</v>
      </c>
      <c r="Q3346" s="17" t="n">
        <v>0</v>
      </c>
      <c r="R3346" s="17" t="n">
        <v>0</v>
      </c>
      <c r="S3346" s="17" t="n">
        <v>0</v>
      </c>
      <c r="T3346" s="17" t="n">
        <v>0</v>
      </c>
    </row>
    <row r="3347" customFormat="false" ht="15" hidden="false" customHeight="true" outlineLevel="0" collapsed="false">
      <c r="A3347" s="17" t="s">
        <v>8512</v>
      </c>
      <c r="B3347" s="17" t="s">
        <v>142</v>
      </c>
      <c r="C3347" s="17" t="s">
        <v>148</v>
      </c>
      <c r="D3347" s="17" t="s">
        <v>14443</v>
      </c>
      <c r="E3347" s="17" t="s">
        <v>139</v>
      </c>
      <c r="F3347" s="17" t="s">
        <v>158</v>
      </c>
      <c r="G3347" s="17" t="n">
        <v>0</v>
      </c>
      <c r="H3347" s="17" t="n">
        <v>1</v>
      </c>
      <c r="I3347" s="17" t="n">
        <v>0</v>
      </c>
      <c r="J3347" s="17" t="n">
        <v>0</v>
      </c>
      <c r="K3347" s="17" t="n">
        <v>1</v>
      </c>
      <c r="L3347" s="17" t="n">
        <v>0</v>
      </c>
      <c r="M3347" s="17" t="n">
        <v>0</v>
      </c>
      <c r="N3347" s="17" t="n">
        <v>0</v>
      </c>
      <c r="O3347" s="17" t="n">
        <v>0</v>
      </c>
      <c r="P3347" s="17" t="n">
        <v>0</v>
      </c>
      <c r="Q3347" s="17" t="n">
        <v>0</v>
      </c>
      <c r="R3347" s="17" t="n">
        <v>0</v>
      </c>
      <c r="S3347" s="17" t="n">
        <v>0</v>
      </c>
      <c r="T3347" s="17" t="n">
        <v>0</v>
      </c>
    </row>
    <row r="3348" customFormat="false" ht="15" hidden="false" customHeight="true" outlineLevel="0" collapsed="false">
      <c r="A3348" s="17" t="s">
        <v>8512</v>
      </c>
      <c r="B3348" s="17" t="s">
        <v>142</v>
      </c>
      <c r="C3348" s="17" t="s">
        <v>217</v>
      </c>
      <c r="D3348" s="17" t="s">
        <v>218</v>
      </c>
      <c r="E3348" s="17" t="s">
        <v>139</v>
      </c>
      <c r="F3348" s="17" t="s">
        <v>7</v>
      </c>
      <c r="G3348" s="17" t="n">
        <v>1</v>
      </c>
      <c r="H3348" s="17" t="n">
        <v>1</v>
      </c>
      <c r="I3348" s="17" t="n">
        <v>1</v>
      </c>
      <c r="J3348" s="17" t="n">
        <v>0</v>
      </c>
      <c r="K3348" s="17" t="n">
        <v>1</v>
      </c>
      <c r="L3348" s="17" t="n">
        <v>2</v>
      </c>
      <c r="M3348" s="17" t="n">
        <v>5</v>
      </c>
      <c r="N3348" s="17" t="n">
        <v>6</v>
      </c>
      <c r="O3348" s="17" t="n">
        <v>0</v>
      </c>
      <c r="P3348" s="17" t="n">
        <v>0</v>
      </c>
      <c r="Q3348" s="17" t="n">
        <v>0</v>
      </c>
      <c r="R3348" s="17" t="n">
        <v>0</v>
      </c>
      <c r="S3348" s="17" t="n">
        <v>0</v>
      </c>
      <c r="T3348" s="17" t="n">
        <v>0</v>
      </c>
    </row>
    <row r="3349" customFormat="false" ht="15" hidden="false" customHeight="true" outlineLevel="0" collapsed="false">
      <c r="A3349" s="17" t="s">
        <v>8512</v>
      </c>
      <c r="B3349" s="17" t="s">
        <v>142</v>
      </c>
      <c r="C3349" s="17" t="s">
        <v>217</v>
      </c>
      <c r="D3349" s="17" t="s">
        <v>218</v>
      </c>
      <c r="E3349" s="17" t="s">
        <v>139</v>
      </c>
      <c r="F3349" s="17" t="s">
        <v>150</v>
      </c>
      <c r="G3349" s="17" t="n">
        <v>0</v>
      </c>
      <c r="H3349" s="17" t="n">
        <v>1</v>
      </c>
      <c r="I3349" s="17" t="n">
        <v>1</v>
      </c>
      <c r="J3349" s="17" t="n">
        <v>0</v>
      </c>
      <c r="K3349" s="17" t="n">
        <v>1</v>
      </c>
      <c r="L3349" s="17" t="n">
        <v>0</v>
      </c>
      <c r="M3349" s="17" t="n">
        <v>5</v>
      </c>
      <c r="N3349" s="17" t="n">
        <v>6</v>
      </c>
      <c r="O3349" s="17" t="n">
        <v>0</v>
      </c>
      <c r="P3349" s="17" t="n">
        <v>0</v>
      </c>
      <c r="Q3349" s="17" t="n">
        <v>0</v>
      </c>
      <c r="R3349" s="17" t="n">
        <v>0</v>
      </c>
      <c r="S3349" s="17" t="n">
        <v>0</v>
      </c>
      <c r="T3349" s="17" t="n">
        <v>0</v>
      </c>
    </row>
    <row r="3350" customFormat="false" ht="15" hidden="false" customHeight="true" outlineLevel="0" collapsed="false">
      <c r="A3350" s="17" t="s">
        <v>8512</v>
      </c>
      <c r="B3350" s="17" t="s">
        <v>142</v>
      </c>
      <c r="C3350" s="17" t="s">
        <v>217</v>
      </c>
      <c r="D3350" s="17" t="s">
        <v>218</v>
      </c>
      <c r="E3350" s="17" t="s">
        <v>139</v>
      </c>
      <c r="F3350" s="17" t="s">
        <v>158</v>
      </c>
      <c r="G3350" s="17" t="n">
        <v>1</v>
      </c>
      <c r="H3350" s="17" t="n">
        <v>0</v>
      </c>
      <c r="I3350" s="17" t="n">
        <v>0</v>
      </c>
      <c r="J3350" s="17" t="n">
        <v>0</v>
      </c>
      <c r="K3350" s="17" t="n">
        <v>1</v>
      </c>
      <c r="L3350" s="17" t="n">
        <v>2</v>
      </c>
      <c r="M3350" s="17" t="n">
        <v>0</v>
      </c>
      <c r="N3350" s="17" t="n">
        <v>0</v>
      </c>
      <c r="O3350" s="17" t="n">
        <v>0</v>
      </c>
      <c r="P3350" s="17" t="n">
        <v>0</v>
      </c>
      <c r="Q3350" s="17" t="n">
        <v>0</v>
      </c>
      <c r="R3350" s="17" t="n">
        <v>0</v>
      </c>
      <c r="S3350" s="17" t="n">
        <v>0</v>
      </c>
      <c r="T3350" s="17" t="n">
        <v>0</v>
      </c>
    </row>
    <row r="3351" customFormat="false" ht="15" hidden="false" customHeight="true" outlineLevel="0" collapsed="false">
      <c r="A3351" s="17" t="s">
        <v>13725</v>
      </c>
      <c r="B3351" s="17" t="s">
        <v>142</v>
      </c>
      <c r="C3351" s="17" t="s">
        <v>148</v>
      </c>
      <c r="D3351" s="17" t="s">
        <v>14443</v>
      </c>
      <c r="E3351" s="17" t="s">
        <v>139</v>
      </c>
      <c r="F3351" s="17" t="s">
        <v>7</v>
      </c>
      <c r="G3351" s="17" t="n">
        <v>1</v>
      </c>
      <c r="H3351" s="17" t="n">
        <v>1</v>
      </c>
      <c r="I3351" s="17" t="n">
        <v>0</v>
      </c>
      <c r="J3351" s="17" t="n">
        <v>0</v>
      </c>
      <c r="K3351" s="17" t="n">
        <v>1</v>
      </c>
      <c r="L3351" s="17" t="n">
        <v>14</v>
      </c>
      <c r="M3351" s="17" t="n">
        <v>24</v>
      </c>
      <c r="N3351" s="17" t="n">
        <v>0</v>
      </c>
      <c r="O3351" s="17" t="n">
        <v>0</v>
      </c>
      <c r="P3351" s="17" t="n">
        <v>0</v>
      </c>
      <c r="Q3351" s="17" t="n">
        <v>0</v>
      </c>
      <c r="R3351" s="17" t="n">
        <v>0</v>
      </c>
      <c r="S3351" s="17" t="n">
        <v>0</v>
      </c>
      <c r="T3351" s="17" t="n">
        <v>0</v>
      </c>
    </row>
    <row r="3352" customFormat="false" ht="15" hidden="false" customHeight="true" outlineLevel="0" collapsed="false">
      <c r="A3352" s="17" t="s">
        <v>13725</v>
      </c>
      <c r="B3352" s="17" t="s">
        <v>142</v>
      </c>
      <c r="C3352" s="17" t="s">
        <v>148</v>
      </c>
      <c r="D3352" s="17" t="s">
        <v>14443</v>
      </c>
      <c r="E3352" s="17" t="s">
        <v>139</v>
      </c>
      <c r="F3352" s="17" t="s">
        <v>140</v>
      </c>
      <c r="G3352" s="17" t="n">
        <v>1</v>
      </c>
      <c r="H3352" s="17" t="n">
        <v>1</v>
      </c>
      <c r="I3352" s="17" t="n">
        <v>0</v>
      </c>
      <c r="J3352" s="17" t="n">
        <v>0</v>
      </c>
      <c r="K3352" s="17" t="n">
        <v>1</v>
      </c>
      <c r="L3352" s="17" t="n">
        <v>5</v>
      </c>
      <c r="M3352" s="17" t="n">
        <v>8</v>
      </c>
      <c r="N3352" s="17" t="n">
        <v>0</v>
      </c>
      <c r="O3352" s="17" t="n">
        <v>0</v>
      </c>
      <c r="P3352" s="17" t="n">
        <v>0</v>
      </c>
      <c r="Q3352" s="17" t="n">
        <v>0</v>
      </c>
      <c r="R3352" s="17" t="n">
        <v>0</v>
      </c>
      <c r="S3352" s="17" t="n">
        <v>0</v>
      </c>
      <c r="T3352" s="17" t="n">
        <v>0</v>
      </c>
    </row>
    <row r="3353" customFormat="false" ht="15" hidden="false" customHeight="true" outlineLevel="0" collapsed="false">
      <c r="A3353" s="17" t="s">
        <v>13725</v>
      </c>
      <c r="B3353" s="17" t="s">
        <v>142</v>
      </c>
      <c r="C3353" s="17" t="s">
        <v>148</v>
      </c>
      <c r="D3353" s="17" t="s">
        <v>14443</v>
      </c>
      <c r="E3353" s="17" t="s">
        <v>139</v>
      </c>
      <c r="F3353" s="17" t="s">
        <v>144</v>
      </c>
      <c r="G3353" s="17" t="n">
        <v>1</v>
      </c>
      <c r="H3353" s="17" t="n">
        <v>1</v>
      </c>
      <c r="I3353" s="17" t="n">
        <v>0</v>
      </c>
      <c r="J3353" s="17" t="n">
        <v>0</v>
      </c>
      <c r="K3353" s="17" t="n">
        <v>1</v>
      </c>
      <c r="L3353" s="17" t="n">
        <v>9</v>
      </c>
      <c r="M3353" s="17" t="n">
        <v>16</v>
      </c>
      <c r="N3353" s="17" t="n">
        <v>0</v>
      </c>
      <c r="O3353" s="17" t="n">
        <v>0</v>
      </c>
      <c r="P3353" s="17" t="n">
        <v>0</v>
      </c>
      <c r="Q3353" s="17" t="n">
        <v>0</v>
      </c>
      <c r="R3353" s="17" t="n">
        <v>0</v>
      </c>
      <c r="S3353" s="17" t="n">
        <v>0</v>
      </c>
      <c r="T3353" s="17" t="n">
        <v>0</v>
      </c>
    </row>
    <row r="3354" customFormat="false" ht="15" hidden="false" customHeight="true" outlineLevel="0" collapsed="false">
      <c r="A3354" s="17" t="s">
        <v>3784</v>
      </c>
      <c r="B3354" s="17" t="s">
        <v>142</v>
      </c>
      <c r="C3354" s="17" t="s">
        <v>148</v>
      </c>
      <c r="D3354" s="17" t="s">
        <v>14443</v>
      </c>
      <c r="E3354" s="17" t="s">
        <v>139</v>
      </c>
      <c r="F3354" s="17" t="s">
        <v>7</v>
      </c>
      <c r="G3354" s="17" t="n">
        <v>2</v>
      </c>
      <c r="H3354" s="17" t="n">
        <v>2</v>
      </c>
      <c r="I3354" s="17" t="n">
        <v>1</v>
      </c>
      <c r="J3354" s="17" t="n">
        <v>0</v>
      </c>
      <c r="K3354" s="17" t="n">
        <v>2</v>
      </c>
      <c r="L3354" s="17" t="n">
        <v>270</v>
      </c>
      <c r="M3354" s="17" t="n">
        <v>51</v>
      </c>
      <c r="N3354" s="17" t="n">
        <v>4</v>
      </c>
      <c r="O3354" s="17" t="n">
        <v>0</v>
      </c>
      <c r="P3354" s="17" t="n">
        <v>0</v>
      </c>
      <c r="Q3354" s="17" t="n">
        <v>0</v>
      </c>
      <c r="R3354" s="17" t="n">
        <v>0</v>
      </c>
      <c r="S3354" s="17" t="n">
        <v>0</v>
      </c>
      <c r="T3354" s="17" t="n">
        <v>0</v>
      </c>
    </row>
    <row r="3355" customFormat="false" ht="15" hidden="false" customHeight="true" outlineLevel="0" collapsed="false">
      <c r="A3355" s="17" t="s">
        <v>3784</v>
      </c>
      <c r="B3355" s="17" t="s">
        <v>142</v>
      </c>
      <c r="C3355" s="17" t="s">
        <v>148</v>
      </c>
      <c r="D3355" s="17" t="s">
        <v>14443</v>
      </c>
      <c r="E3355" s="17" t="s">
        <v>139</v>
      </c>
      <c r="F3355" s="17" t="s">
        <v>140</v>
      </c>
      <c r="G3355" s="17" t="n">
        <v>1</v>
      </c>
      <c r="H3355" s="17" t="n">
        <v>0</v>
      </c>
      <c r="I3355" s="17" t="n">
        <v>0</v>
      </c>
      <c r="J3355" s="17" t="n">
        <v>0</v>
      </c>
      <c r="K3355" s="17" t="n">
        <v>1</v>
      </c>
      <c r="L3355" s="17" t="n">
        <v>9</v>
      </c>
      <c r="M3355" s="17" t="n">
        <v>0</v>
      </c>
      <c r="N3355" s="17" t="n">
        <v>0</v>
      </c>
      <c r="O3355" s="17" t="n">
        <v>0</v>
      </c>
      <c r="P3355" s="17" t="n">
        <v>0</v>
      </c>
      <c r="Q3355" s="17" t="n">
        <v>0</v>
      </c>
      <c r="R3355" s="17" t="n">
        <v>0</v>
      </c>
      <c r="S3355" s="17" t="n">
        <v>0</v>
      </c>
      <c r="T3355" s="17" t="n">
        <v>0</v>
      </c>
    </row>
    <row r="3356" customFormat="false" ht="15" hidden="false" customHeight="true" outlineLevel="0" collapsed="false">
      <c r="A3356" s="17" t="s">
        <v>3784</v>
      </c>
      <c r="B3356" s="17" t="s">
        <v>142</v>
      </c>
      <c r="C3356" s="17" t="s">
        <v>148</v>
      </c>
      <c r="D3356" s="17" t="s">
        <v>14443</v>
      </c>
      <c r="E3356" s="17" t="s">
        <v>139</v>
      </c>
      <c r="F3356" s="17" t="s">
        <v>144</v>
      </c>
      <c r="G3356" s="17" t="n">
        <v>1</v>
      </c>
      <c r="H3356" s="17" t="n">
        <v>1</v>
      </c>
      <c r="I3356" s="17" t="n">
        <v>0</v>
      </c>
      <c r="J3356" s="17" t="n">
        <v>0</v>
      </c>
      <c r="K3356" s="17" t="n">
        <v>1</v>
      </c>
      <c r="L3356" s="17" t="n">
        <v>247</v>
      </c>
      <c r="M3356" s="17" t="n">
        <v>2</v>
      </c>
      <c r="N3356" s="17" t="n">
        <v>0</v>
      </c>
      <c r="O3356" s="17" t="n">
        <v>0</v>
      </c>
      <c r="P3356" s="17" t="n">
        <v>0</v>
      </c>
      <c r="Q3356" s="17" t="n">
        <v>0</v>
      </c>
      <c r="R3356" s="17" t="n">
        <v>0</v>
      </c>
      <c r="S3356" s="17" t="n">
        <v>0</v>
      </c>
      <c r="T3356" s="17" t="n">
        <v>0</v>
      </c>
    </row>
    <row r="3357" customFormat="false" ht="15" hidden="false" customHeight="true" outlineLevel="0" collapsed="false">
      <c r="A3357" s="17" t="s">
        <v>3784</v>
      </c>
      <c r="B3357" s="17" t="s">
        <v>142</v>
      </c>
      <c r="C3357" s="17" t="s">
        <v>148</v>
      </c>
      <c r="D3357" s="17" t="s">
        <v>14443</v>
      </c>
      <c r="E3357" s="17" t="s">
        <v>139</v>
      </c>
      <c r="F3357" s="17" t="s">
        <v>150</v>
      </c>
      <c r="G3357" s="17" t="n">
        <v>1</v>
      </c>
      <c r="H3357" s="17" t="n">
        <v>1</v>
      </c>
      <c r="I3357" s="17" t="n">
        <v>0</v>
      </c>
      <c r="J3357" s="17" t="n">
        <v>0</v>
      </c>
      <c r="K3357" s="17" t="n">
        <v>1</v>
      </c>
      <c r="L3357" s="17" t="n">
        <v>10</v>
      </c>
      <c r="M3357" s="17" t="n">
        <v>49</v>
      </c>
      <c r="N3357" s="17" t="n">
        <v>0</v>
      </c>
      <c r="O3357" s="17" t="n">
        <v>0</v>
      </c>
      <c r="P3357" s="17" t="n">
        <v>0</v>
      </c>
      <c r="Q3357" s="17" t="n">
        <v>0</v>
      </c>
      <c r="R3357" s="17" t="n">
        <v>0</v>
      </c>
      <c r="S3357" s="17" t="n">
        <v>0</v>
      </c>
      <c r="T3357" s="17" t="n">
        <v>0</v>
      </c>
    </row>
    <row r="3358" customFormat="false" ht="15" hidden="false" customHeight="true" outlineLevel="0" collapsed="false">
      <c r="A3358" s="17" t="s">
        <v>3784</v>
      </c>
      <c r="B3358" s="17" t="s">
        <v>142</v>
      </c>
      <c r="C3358" s="17" t="s">
        <v>148</v>
      </c>
      <c r="D3358" s="17" t="s">
        <v>14443</v>
      </c>
      <c r="E3358" s="17" t="s">
        <v>139</v>
      </c>
      <c r="F3358" s="17" t="s">
        <v>158</v>
      </c>
      <c r="G3358" s="17" t="n">
        <v>1</v>
      </c>
      <c r="H3358" s="17" t="n">
        <v>0</v>
      </c>
      <c r="I3358" s="17" t="n">
        <v>1</v>
      </c>
      <c r="J3358" s="17" t="n">
        <v>0</v>
      </c>
      <c r="K3358" s="17" t="n">
        <v>1</v>
      </c>
      <c r="L3358" s="17" t="n">
        <v>4</v>
      </c>
      <c r="M3358" s="17" t="n">
        <v>0</v>
      </c>
      <c r="N3358" s="17" t="n">
        <v>4</v>
      </c>
      <c r="O3358" s="17" t="n">
        <v>0</v>
      </c>
      <c r="P3358" s="17" t="n">
        <v>0</v>
      </c>
      <c r="Q3358" s="17" t="n">
        <v>0</v>
      </c>
      <c r="R3358" s="17" t="n">
        <v>0</v>
      </c>
      <c r="S3358" s="17" t="n">
        <v>0</v>
      </c>
      <c r="T3358" s="17" t="n">
        <v>0</v>
      </c>
    </row>
    <row r="3359" customFormat="false" ht="15" hidden="false" customHeight="true" outlineLevel="0" collapsed="false">
      <c r="A3359" s="17" t="s">
        <v>3784</v>
      </c>
      <c r="B3359" s="17" t="s">
        <v>142</v>
      </c>
      <c r="C3359" s="17" t="s">
        <v>217</v>
      </c>
      <c r="D3359" s="17" t="s">
        <v>235</v>
      </c>
      <c r="E3359" s="17" t="s">
        <v>139</v>
      </c>
      <c r="F3359" s="17" t="s">
        <v>7</v>
      </c>
      <c r="G3359" s="17" t="n">
        <v>2</v>
      </c>
      <c r="H3359" s="17" t="n">
        <v>1</v>
      </c>
      <c r="I3359" s="17" t="n">
        <v>1</v>
      </c>
      <c r="J3359" s="17" t="n">
        <v>2</v>
      </c>
      <c r="K3359" s="17" t="n">
        <v>3</v>
      </c>
      <c r="L3359" s="17" t="n">
        <v>55</v>
      </c>
      <c r="M3359" s="17" t="n">
        <v>16</v>
      </c>
      <c r="N3359" s="17" t="n">
        <v>75</v>
      </c>
      <c r="O3359" s="17" t="n">
        <v>33</v>
      </c>
      <c r="P3359" s="17" t="n">
        <v>0</v>
      </c>
      <c r="Q3359" s="17" t="n">
        <v>0</v>
      </c>
      <c r="R3359" s="17" t="n">
        <v>0</v>
      </c>
      <c r="S3359" s="17" t="n">
        <v>0</v>
      </c>
      <c r="T3359" s="17" t="n">
        <v>0</v>
      </c>
    </row>
    <row r="3360" customFormat="false" ht="15" hidden="false" customHeight="true" outlineLevel="0" collapsed="false">
      <c r="A3360" s="17" t="s">
        <v>3784</v>
      </c>
      <c r="B3360" s="17" t="s">
        <v>142</v>
      </c>
      <c r="C3360" s="17" t="s">
        <v>217</v>
      </c>
      <c r="D3360" s="17" t="s">
        <v>235</v>
      </c>
      <c r="E3360" s="17" t="s">
        <v>139</v>
      </c>
      <c r="F3360" s="17" t="s">
        <v>140</v>
      </c>
      <c r="G3360" s="17" t="n">
        <v>0</v>
      </c>
      <c r="H3360" s="17" t="n">
        <v>1</v>
      </c>
      <c r="I3360" s="17" t="n">
        <v>0</v>
      </c>
      <c r="J3360" s="17" t="n">
        <v>0</v>
      </c>
      <c r="K3360" s="17" t="n">
        <v>1</v>
      </c>
      <c r="L3360" s="17" t="n">
        <v>0</v>
      </c>
      <c r="M3360" s="17" t="n">
        <v>4</v>
      </c>
      <c r="N3360" s="17" t="n">
        <v>0</v>
      </c>
      <c r="O3360" s="17" t="n">
        <v>0</v>
      </c>
      <c r="P3360" s="17" t="n">
        <v>0</v>
      </c>
      <c r="Q3360" s="17" t="n">
        <v>0</v>
      </c>
      <c r="R3360" s="17" t="n">
        <v>0</v>
      </c>
      <c r="S3360" s="17" t="n">
        <v>0</v>
      </c>
      <c r="T3360" s="17" t="n">
        <v>0</v>
      </c>
    </row>
    <row r="3361" customFormat="false" ht="15" hidden="false" customHeight="true" outlineLevel="0" collapsed="false">
      <c r="A3361" s="17" t="s">
        <v>3784</v>
      </c>
      <c r="B3361" s="17" t="s">
        <v>142</v>
      </c>
      <c r="C3361" s="17" t="s">
        <v>217</v>
      </c>
      <c r="D3361" s="17" t="s">
        <v>235</v>
      </c>
      <c r="E3361" s="17" t="s">
        <v>139</v>
      </c>
      <c r="F3361" s="17" t="s">
        <v>144</v>
      </c>
      <c r="G3361" s="17" t="n">
        <v>0</v>
      </c>
      <c r="H3361" s="17" t="n">
        <v>0</v>
      </c>
      <c r="I3361" s="17" t="n">
        <v>1</v>
      </c>
      <c r="J3361" s="17" t="n">
        <v>0</v>
      </c>
      <c r="K3361" s="17" t="n">
        <v>1</v>
      </c>
      <c r="L3361" s="17" t="n">
        <v>0</v>
      </c>
      <c r="M3361" s="17" t="n">
        <v>0</v>
      </c>
      <c r="N3361" s="17" t="n">
        <v>1</v>
      </c>
      <c r="O3361" s="17" t="n">
        <v>0</v>
      </c>
      <c r="P3361" s="17" t="n">
        <v>0</v>
      </c>
      <c r="Q3361" s="17" t="n">
        <v>0</v>
      </c>
      <c r="R3361" s="17" t="n">
        <v>0</v>
      </c>
      <c r="S3361" s="17" t="n">
        <v>0</v>
      </c>
      <c r="T3361" s="17" t="n">
        <v>0</v>
      </c>
    </row>
    <row r="3362" customFormat="false" ht="15" hidden="false" customHeight="true" outlineLevel="0" collapsed="false">
      <c r="A3362" s="17" t="s">
        <v>3784</v>
      </c>
      <c r="B3362" s="17" t="s">
        <v>142</v>
      </c>
      <c r="C3362" s="17" t="s">
        <v>217</v>
      </c>
      <c r="D3362" s="17" t="s">
        <v>235</v>
      </c>
      <c r="E3362" s="17" t="s">
        <v>139</v>
      </c>
      <c r="F3362" s="17" t="s">
        <v>150</v>
      </c>
      <c r="G3362" s="17" t="n">
        <v>2</v>
      </c>
      <c r="H3362" s="17" t="n">
        <v>1</v>
      </c>
      <c r="I3362" s="17" t="n">
        <v>1</v>
      </c>
      <c r="J3362" s="17" t="n">
        <v>2</v>
      </c>
      <c r="K3362" s="17" t="n">
        <v>3</v>
      </c>
      <c r="L3362" s="17" t="n">
        <v>33</v>
      </c>
      <c r="M3362" s="17" t="n">
        <v>7</v>
      </c>
      <c r="N3362" s="17" t="n">
        <v>61</v>
      </c>
      <c r="O3362" s="17" t="n">
        <v>27</v>
      </c>
      <c r="P3362" s="17" t="n">
        <v>0</v>
      </c>
      <c r="Q3362" s="17" t="n">
        <v>0</v>
      </c>
      <c r="R3362" s="17" t="n">
        <v>0</v>
      </c>
      <c r="S3362" s="17" t="n">
        <v>0</v>
      </c>
      <c r="T3362" s="17" t="n">
        <v>0</v>
      </c>
    </row>
    <row r="3363" customFormat="false" ht="15" hidden="false" customHeight="true" outlineLevel="0" collapsed="false">
      <c r="A3363" s="17" t="s">
        <v>3784</v>
      </c>
      <c r="B3363" s="17" t="s">
        <v>142</v>
      </c>
      <c r="C3363" s="17" t="s">
        <v>217</v>
      </c>
      <c r="D3363" s="17" t="s">
        <v>235</v>
      </c>
      <c r="E3363" s="17" t="s">
        <v>139</v>
      </c>
      <c r="F3363" s="17" t="s">
        <v>158</v>
      </c>
      <c r="G3363" s="17" t="n">
        <v>1</v>
      </c>
      <c r="H3363" s="17" t="n">
        <v>1</v>
      </c>
      <c r="I3363" s="17" t="n">
        <v>1</v>
      </c>
      <c r="J3363" s="17" t="n">
        <v>1</v>
      </c>
      <c r="K3363" s="17" t="n">
        <v>1</v>
      </c>
      <c r="L3363" s="17" t="n">
        <v>22</v>
      </c>
      <c r="M3363" s="17" t="n">
        <v>5</v>
      </c>
      <c r="N3363" s="17" t="n">
        <v>13</v>
      </c>
      <c r="O3363" s="17" t="n">
        <v>6</v>
      </c>
      <c r="P3363" s="17" t="n">
        <v>0</v>
      </c>
      <c r="Q3363" s="17" t="n">
        <v>0</v>
      </c>
      <c r="R3363" s="17" t="n">
        <v>0</v>
      </c>
      <c r="S3363" s="17" t="n">
        <v>0</v>
      </c>
      <c r="T3363" s="17" t="n">
        <v>0</v>
      </c>
    </row>
    <row r="3364" customFormat="false" ht="15" hidden="false" customHeight="true" outlineLevel="0" collapsed="false">
      <c r="A3364" s="17" t="s">
        <v>3784</v>
      </c>
      <c r="B3364" s="17" t="s">
        <v>142</v>
      </c>
      <c r="C3364" s="17" t="s">
        <v>217</v>
      </c>
      <c r="D3364" s="17" t="s">
        <v>218</v>
      </c>
      <c r="E3364" s="17" t="s">
        <v>243</v>
      </c>
      <c r="F3364" s="17" t="s">
        <v>7</v>
      </c>
      <c r="G3364" s="17" t="n">
        <v>1</v>
      </c>
      <c r="H3364" s="17" t="n">
        <v>1</v>
      </c>
      <c r="I3364" s="17" t="n">
        <v>1</v>
      </c>
      <c r="J3364" s="17" t="n">
        <v>0</v>
      </c>
      <c r="K3364" s="17" t="n">
        <v>1</v>
      </c>
      <c r="L3364" s="17" t="n">
        <v>124</v>
      </c>
      <c r="M3364" s="17" t="n">
        <v>212</v>
      </c>
      <c r="N3364" s="17" t="n">
        <v>24</v>
      </c>
      <c r="O3364" s="17" t="n">
        <v>0</v>
      </c>
      <c r="P3364" s="17" t="n">
        <v>0</v>
      </c>
      <c r="Q3364" s="17" t="n">
        <v>0</v>
      </c>
      <c r="R3364" s="17" t="n">
        <v>0</v>
      </c>
      <c r="S3364" s="17" t="n">
        <v>0</v>
      </c>
      <c r="T3364" s="17" t="n">
        <v>0</v>
      </c>
    </row>
    <row r="3365" customFormat="false" ht="15" hidden="false" customHeight="true" outlineLevel="0" collapsed="false">
      <c r="A3365" s="17" t="s">
        <v>3784</v>
      </c>
      <c r="B3365" s="17" t="s">
        <v>142</v>
      </c>
      <c r="C3365" s="17" t="s">
        <v>217</v>
      </c>
      <c r="D3365" s="17" t="s">
        <v>218</v>
      </c>
      <c r="E3365" s="17" t="s">
        <v>243</v>
      </c>
      <c r="F3365" s="17" t="s">
        <v>150</v>
      </c>
      <c r="G3365" s="17" t="n">
        <v>1</v>
      </c>
      <c r="H3365" s="17" t="n">
        <v>1</v>
      </c>
      <c r="I3365" s="17" t="n">
        <v>1</v>
      </c>
      <c r="J3365" s="17" t="n">
        <v>0</v>
      </c>
      <c r="K3365" s="17" t="n">
        <v>1</v>
      </c>
      <c r="L3365" s="17" t="n">
        <v>110</v>
      </c>
      <c r="M3365" s="17" t="n">
        <v>159</v>
      </c>
      <c r="N3365" s="17" t="n">
        <v>16</v>
      </c>
      <c r="O3365" s="17" t="n">
        <v>0</v>
      </c>
      <c r="P3365" s="17" t="n">
        <v>0</v>
      </c>
      <c r="Q3365" s="17" t="n">
        <v>0</v>
      </c>
      <c r="R3365" s="17" t="n">
        <v>0</v>
      </c>
      <c r="S3365" s="17" t="n">
        <v>0</v>
      </c>
      <c r="T3365" s="17" t="n">
        <v>0</v>
      </c>
    </row>
    <row r="3366" customFormat="false" ht="15" hidden="false" customHeight="true" outlineLevel="0" collapsed="false">
      <c r="A3366" s="17" t="s">
        <v>3784</v>
      </c>
      <c r="B3366" s="17" t="s">
        <v>142</v>
      </c>
      <c r="C3366" s="17" t="s">
        <v>217</v>
      </c>
      <c r="D3366" s="17" t="s">
        <v>218</v>
      </c>
      <c r="E3366" s="17" t="s">
        <v>243</v>
      </c>
      <c r="F3366" s="17" t="s">
        <v>158</v>
      </c>
      <c r="G3366" s="17" t="n">
        <v>1</v>
      </c>
      <c r="H3366" s="17" t="n">
        <v>1</v>
      </c>
      <c r="I3366" s="17" t="n">
        <v>1</v>
      </c>
      <c r="J3366" s="17" t="n">
        <v>0</v>
      </c>
      <c r="K3366" s="17" t="n">
        <v>1</v>
      </c>
      <c r="L3366" s="17" t="n">
        <v>14</v>
      </c>
      <c r="M3366" s="17" t="n">
        <v>51</v>
      </c>
      <c r="N3366" s="17" t="n">
        <v>8</v>
      </c>
      <c r="O3366" s="17" t="n">
        <v>0</v>
      </c>
      <c r="P3366" s="17" t="n">
        <v>0</v>
      </c>
      <c r="Q3366" s="17" t="n">
        <v>0</v>
      </c>
      <c r="R3366" s="17" t="n">
        <v>0</v>
      </c>
      <c r="S3366" s="17" t="n">
        <v>0</v>
      </c>
      <c r="T3366" s="17" t="n">
        <v>0</v>
      </c>
    </row>
    <row r="3367" customFormat="false" ht="15" hidden="false" customHeight="true" outlineLevel="0" collapsed="false">
      <c r="A3367" s="17" t="s">
        <v>3784</v>
      </c>
      <c r="B3367" s="17" t="s">
        <v>142</v>
      </c>
      <c r="C3367" s="17" t="s">
        <v>217</v>
      </c>
      <c r="D3367" s="17" t="s">
        <v>218</v>
      </c>
      <c r="E3367" s="17" t="s">
        <v>243</v>
      </c>
      <c r="F3367" s="17" t="s">
        <v>169</v>
      </c>
      <c r="G3367" s="17" t="n">
        <v>0</v>
      </c>
      <c r="H3367" s="17" t="n">
        <v>1</v>
      </c>
      <c r="I3367" s="17" t="n">
        <v>0</v>
      </c>
      <c r="J3367" s="17" t="n">
        <v>0</v>
      </c>
      <c r="K3367" s="17" t="n">
        <v>1</v>
      </c>
      <c r="L3367" s="17" t="n">
        <v>0</v>
      </c>
      <c r="M3367" s="17" t="n">
        <v>2</v>
      </c>
      <c r="N3367" s="17" t="n">
        <v>0</v>
      </c>
      <c r="O3367" s="17" t="n">
        <v>0</v>
      </c>
      <c r="P3367" s="17" t="n">
        <v>0</v>
      </c>
      <c r="Q3367" s="17" t="n">
        <v>0</v>
      </c>
      <c r="R3367" s="17" t="n">
        <v>0</v>
      </c>
      <c r="S3367" s="17" t="n">
        <v>0</v>
      </c>
      <c r="T3367" s="17" t="n">
        <v>0</v>
      </c>
    </row>
    <row r="3368" customFormat="false" ht="15" hidden="false" customHeight="true" outlineLevel="0" collapsed="false">
      <c r="A3368" s="17" t="s">
        <v>1929</v>
      </c>
      <c r="B3368" s="17" t="s">
        <v>142</v>
      </c>
      <c r="C3368" s="17" t="s">
        <v>217</v>
      </c>
      <c r="D3368" s="17" t="s">
        <v>218</v>
      </c>
      <c r="E3368" s="17" t="s">
        <v>243</v>
      </c>
      <c r="F3368" s="17" t="s">
        <v>7</v>
      </c>
      <c r="G3368" s="17" t="n">
        <v>1</v>
      </c>
      <c r="H3368" s="17" t="n">
        <v>1</v>
      </c>
      <c r="I3368" s="17" t="n">
        <v>1</v>
      </c>
      <c r="J3368" s="17" t="n">
        <v>1</v>
      </c>
      <c r="K3368" s="17" t="n">
        <v>1</v>
      </c>
      <c r="L3368" s="17" t="n">
        <v>317</v>
      </c>
      <c r="M3368" s="17" t="n">
        <v>56</v>
      </c>
      <c r="N3368" s="17" t="n">
        <v>219</v>
      </c>
      <c r="O3368" s="17" t="n">
        <v>51</v>
      </c>
      <c r="P3368" s="17" t="n">
        <v>0</v>
      </c>
      <c r="Q3368" s="17" t="n">
        <v>0</v>
      </c>
      <c r="R3368" s="17" t="n">
        <v>0</v>
      </c>
      <c r="S3368" s="17" t="n">
        <v>0</v>
      </c>
      <c r="T3368" s="17" t="n">
        <v>0</v>
      </c>
    </row>
    <row r="3369" customFormat="false" ht="15" hidden="false" customHeight="true" outlineLevel="0" collapsed="false">
      <c r="A3369" s="17" t="s">
        <v>1929</v>
      </c>
      <c r="B3369" s="17" t="s">
        <v>142</v>
      </c>
      <c r="C3369" s="17" t="s">
        <v>217</v>
      </c>
      <c r="D3369" s="17" t="s">
        <v>218</v>
      </c>
      <c r="E3369" s="17" t="s">
        <v>243</v>
      </c>
      <c r="F3369" s="17" t="s">
        <v>140</v>
      </c>
      <c r="G3369" s="17" t="n">
        <v>0</v>
      </c>
      <c r="H3369" s="17" t="n">
        <v>0</v>
      </c>
      <c r="I3369" s="17" t="n">
        <v>1</v>
      </c>
      <c r="J3369" s="17" t="n">
        <v>0</v>
      </c>
      <c r="K3369" s="17" t="n">
        <v>1</v>
      </c>
      <c r="L3369" s="17" t="n">
        <v>0</v>
      </c>
      <c r="M3369" s="17" t="n">
        <v>0</v>
      </c>
      <c r="N3369" s="17" t="n">
        <v>17</v>
      </c>
      <c r="O3369" s="17" t="n">
        <v>0</v>
      </c>
      <c r="P3369" s="17" t="n">
        <v>0</v>
      </c>
      <c r="Q3369" s="17" t="n">
        <v>0</v>
      </c>
      <c r="R3369" s="17" t="n">
        <v>0</v>
      </c>
      <c r="S3369" s="17" t="n">
        <v>0</v>
      </c>
      <c r="T3369" s="17" t="n">
        <v>0</v>
      </c>
    </row>
    <row r="3370" customFormat="false" ht="15" hidden="false" customHeight="true" outlineLevel="0" collapsed="false">
      <c r="A3370" s="17" t="s">
        <v>1929</v>
      </c>
      <c r="B3370" s="17" t="s">
        <v>142</v>
      </c>
      <c r="C3370" s="17" t="s">
        <v>217</v>
      </c>
      <c r="D3370" s="17" t="s">
        <v>218</v>
      </c>
      <c r="E3370" s="17" t="s">
        <v>243</v>
      </c>
      <c r="F3370" s="17" t="s">
        <v>150</v>
      </c>
      <c r="G3370" s="17" t="n">
        <v>1</v>
      </c>
      <c r="H3370" s="17" t="n">
        <v>1</v>
      </c>
      <c r="I3370" s="17" t="n">
        <v>1</v>
      </c>
      <c r="J3370" s="17" t="n">
        <v>1</v>
      </c>
      <c r="K3370" s="17" t="n">
        <v>1</v>
      </c>
      <c r="L3370" s="17" t="n">
        <v>263</v>
      </c>
      <c r="M3370" s="17" t="n">
        <v>52</v>
      </c>
      <c r="N3370" s="17" t="n">
        <v>197</v>
      </c>
      <c r="O3370" s="17" t="n">
        <v>45</v>
      </c>
      <c r="P3370" s="17" t="n">
        <v>0</v>
      </c>
      <c r="Q3370" s="17" t="n">
        <v>0</v>
      </c>
      <c r="R3370" s="17" t="n">
        <v>0</v>
      </c>
      <c r="S3370" s="17" t="n">
        <v>0</v>
      </c>
      <c r="T3370" s="17" t="n">
        <v>0</v>
      </c>
    </row>
    <row r="3371" customFormat="false" ht="15" hidden="false" customHeight="true" outlineLevel="0" collapsed="false">
      <c r="A3371" s="17" t="s">
        <v>1929</v>
      </c>
      <c r="B3371" s="17" t="s">
        <v>142</v>
      </c>
      <c r="C3371" s="17" t="s">
        <v>217</v>
      </c>
      <c r="D3371" s="17" t="s">
        <v>218</v>
      </c>
      <c r="E3371" s="17" t="s">
        <v>243</v>
      </c>
      <c r="F3371" s="17" t="s">
        <v>158</v>
      </c>
      <c r="G3371" s="17" t="n">
        <v>1</v>
      </c>
      <c r="H3371" s="17" t="n">
        <v>1</v>
      </c>
      <c r="I3371" s="17" t="n">
        <v>1</v>
      </c>
      <c r="J3371" s="17" t="n">
        <v>1</v>
      </c>
      <c r="K3371" s="17" t="n">
        <v>1</v>
      </c>
      <c r="L3371" s="17" t="n">
        <v>47</v>
      </c>
      <c r="M3371" s="17" t="n">
        <v>4</v>
      </c>
      <c r="N3371" s="17" t="n">
        <v>5</v>
      </c>
      <c r="O3371" s="17" t="n">
        <v>6</v>
      </c>
      <c r="P3371" s="17" t="n">
        <v>0</v>
      </c>
      <c r="Q3371" s="17" t="n">
        <v>0</v>
      </c>
      <c r="R3371" s="17" t="n">
        <v>0</v>
      </c>
      <c r="S3371" s="17" t="n">
        <v>0</v>
      </c>
      <c r="T3371" s="17" t="n">
        <v>0</v>
      </c>
    </row>
    <row r="3372" customFormat="false" ht="15" hidden="false" customHeight="true" outlineLevel="0" collapsed="false">
      <c r="A3372" s="17" t="s">
        <v>1929</v>
      </c>
      <c r="B3372" s="17" t="s">
        <v>142</v>
      </c>
      <c r="C3372" s="17" t="s">
        <v>217</v>
      </c>
      <c r="D3372" s="17" t="s">
        <v>218</v>
      </c>
      <c r="E3372" s="17" t="s">
        <v>243</v>
      </c>
      <c r="F3372" s="17" t="s">
        <v>169</v>
      </c>
      <c r="G3372" s="17" t="n">
        <v>1</v>
      </c>
      <c r="H3372" s="17" t="n">
        <v>0</v>
      </c>
      <c r="I3372" s="17" t="n">
        <v>0</v>
      </c>
      <c r="J3372" s="17" t="n">
        <v>0</v>
      </c>
      <c r="K3372" s="17" t="n">
        <v>1</v>
      </c>
      <c r="L3372" s="17" t="n">
        <v>7</v>
      </c>
      <c r="M3372" s="17" t="n">
        <v>0</v>
      </c>
      <c r="N3372" s="17" t="n">
        <v>0</v>
      </c>
      <c r="O3372" s="17" t="n">
        <v>0</v>
      </c>
      <c r="P3372" s="17" t="n">
        <v>0</v>
      </c>
      <c r="Q3372" s="17" t="n">
        <v>0</v>
      </c>
      <c r="R3372" s="17" t="n">
        <v>0</v>
      </c>
      <c r="S3372" s="17" t="n">
        <v>0</v>
      </c>
      <c r="T3372" s="17" t="n">
        <v>0</v>
      </c>
    </row>
    <row r="3373" customFormat="false" ht="15" hidden="false" customHeight="true" outlineLevel="0" collapsed="false">
      <c r="A3373" s="17" t="s">
        <v>1929</v>
      </c>
      <c r="B3373" s="17" t="s">
        <v>142</v>
      </c>
      <c r="C3373" s="17" t="s">
        <v>217</v>
      </c>
      <c r="D3373" s="17" t="s">
        <v>218</v>
      </c>
      <c r="E3373" s="17" t="s">
        <v>139</v>
      </c>
      <c r="F3373" s="17" t="s">
        <v>7</v>
      </c>
      <c r="G3373" s="17" t="n">
        <v>2</v>
      </c>
      <c r="H3373" s="17" t="n">
        <v>2</v>
      </c>
      <c r="I3373" s="17" t="n">
        <v>1</v>
      </c>
      <c r="J3373" s="17" t="n">
        <v>0</v>
      </c>
      <c r="K3373" s="17" t="n">
        <v>2</v>
      </c>
      <c r="L3373" s="17" t="n">
        <v>80</v>
      </c>
      <c r="M3373" s="17" t="n">
        <v>53</v>
      </c>
      <c r="N3373" s="17" t="n">
        <v>8</v>
      </c>
      <c r="O3373" s="17" t="n">
        <v>0</v>
      </c>
      <c r="P3373" s="17" t="n">
        <v>0</v>
      </c>
      <c r="Q3373" s="17" t="n">
        <v>0</v>
      </c>
      <c r="R3373" s="17" t="n">
        <v>0</v>
      </c>
      <c r="S3373" s="17" t="n">
        <v>0</v>
      </c>
      <c r="T3373" s="17" t="n">
        <v>0</v>
      </c>
    </row>
    <row r="3374" customFormat="false" ht="15" hidden="false" customHeight="true" outlineLevel="0" collapsed="false">
      <c r="A3374" s="17" t="s">
        <v>1929</v>
      </c>
      <c r="B3374" s="17" t="s">
        <v>142</v>
      </c>
      <c r="C3374" s="17" t="s">
        <v>217</v>
      </c>
      <c r="D3374" s="17" t="s">
        <v>218</v>
      </c>
      <c r="E3374" s="17" t="s">
        <v>139</v>
      </c>
      <c r="F3374" s="17" t="s">
        <v>140</v>
      </c>
      <c r="G3374" s="17" t="n">
        <v>0</v>
      </c>
      <c r="H3374" s="17" t="n">
        <v>0</v>
      </c>
      <c r="I3374" s="17" t="n">
        <v>1</v>
      </c>
      <c r="J3374" s="17" t="n">
        <v>0</v>
      </c>
      <c r="K3374" s="17" t="n">
        <v>1</v>
      </c>
      <c r="L3374" s="17" t="n">
        <v>0</v>
      </c>
      <c r="M3374" s="17" t="n">
        <v>0</v>
      </c>
      <c r="N3374" s="17" t="n">
        <v>8</v>
      </c>
      <c r="O3374" s="17" t="n">
        <v>0</v>
      </c>
      <c r="P3374" s="17" t="n">
        <v>0</v>
      </c>
      <c r="Q3374" s="17" t="n">
        <v>0</v>
      </c>
      <c r="R3374" s="17" t="n">
        <v>0</v>
      </c>
      <c r="S3374" s="17" t="n">
        <v>0</v>
      </c>
      <c r="T3374" s="17" t="n">
        <v>0</v>
      </c>
    </row>
    <row r="3375" customFormat="false" ht="15" hidden="false" customHeight="true" outlineLevel="0" collapsed="false">
      <c r="A3375" s="17" t="s">
        <v>1929</v>
      </c>
      <c r="B3375" s="17" t="s">
        <v>142</v>
      </c>
      <c r="C3375" s="17" t="s">
        <v>217</v>
      </c>
      <c r="D3375" s="17" t="s">
        <v>218</v>
      </c>
      <c r="E3375" s="17" t="s">
        <v>139</v>
      </c>
      <c r="F3375" s="17" t="s">
        <v>150</v>
      </c>
      <c r="G3375" s="17" t="n">
        <v>2</v>
      </c>
      <c r="H3375" s="17" t="n">
        <v>2</v>
      </c>
      <c r="I3375" s="17" t="n">
        <v>0</v>
      </c>
      <c r="J3375" s="17" t="n">
        <v>0</v>
      </c>
      <c r="K3375" s="17" t="n">
        <v>2</v>
      </c>
      <c r="L3375" s="17" t="n">
        <v>39</v>
      </c>
      <c r="M3375" s="17" t="n">
        <v>44</v>
      </c>
      <c r="N3375" s="17" t="n">
        <v>0</v>
      </c>
      <c r="O3375" s="17" t="n">
        <v>0</v>
      </c>
      <c r="P3375" s="17" t="n">
        <v>0</v>
      </c>
      <c r="Q3375" s="17" t="n">
        <v>0</v>
      </c>
      <c r="R3375" s="17" t="n">
        <v>0</v>
      </c>
      <c r="S3375" s="17" t="n">
        <v>0</v>
      </c>
      <c r="T3375" s="17" t="n">
        <v>0</v>
      </c>
    </row>
    <row r="3376" customFormat="false" ht="15" hidden="false" customHeight="true" outlineLevel="0" collapsed="false">
      <c r="A3376" s="17" t="s">
        <v>1929</v>
      </c>
      <c r="B3376" s="17" t="s">
        <v>142</v>
      </c>
      <c r="C3376" s="17" t="s">
        <v>217</v>
      </c>
      <c r="D3376" s="17" t="s">
        <v>218</v>
      </c>
      <c r="E3376" s="17" t="s">
        <v>139</v>
      </c>
      <c r="F3376" s="17" t="s">
        <v>158</v>
      </c>
      <c r="G3376" s="17" t="n">
        <v>2</v>
      </c>
      <c r="H3376" s="17" t="n">
        <v>2</v>
      </c>
      <c r="I3376" s="17" t="n">
        <v>0</v>
      </c>
      <c r="J3376" s="17" t="n">
        <v>0</v>
      </c>
      <c r="K3376" s="17" t="n">
        <v>2</v>
      </c>
      <c r="L3376" s="17" t="n">
        <v>39</v>
      </c>
      <c r="M3376" s="17" t="n">
        <v>9</v>
      </c>
      <c r="N3376" s="17" t="n">
        <v>0</v>
      </c>
      <c r="O3376" s="17" t="n">
        <v>0</v>
      </c>
      <c r="P3376" s="17" t="n">
        <v>0</v>
      </c>
      <c r="Q3376" s="17" t="n">
        <v>0</v>
      </c>
      <c r="R3376" s="17" t="n">
        <v>0</v>
      </c>
      <c r="S3376" s="17" t="n">
        <v>0</v>
      </c>
      <c r="T3376" s="17" t="n">
        <v>0</v>
      </c>
    </row>
    <row r="3377" customFormat="false" ht="15" hidden="false" customHeight="true" outlineLevel="0" collapsed="false">
      <c r="A3377" s="17" t="s">
        <v>1929</v>
      </c>
      <c r="B3377" s="17" t="s">
        <v>142</v>
      </c>
      <c r="C3377" s="17" t="s">
        <v>217</v>
      </c>
      <c r="D3377" s="17" t="s">
        <v>218</v>
      </c>
      <c r="E3377" s="17" t="s">
        <v>139</v>
      </c>
      <c r="F3377" s="17" t="s">
        <v>169</v>
      </c>
      <c r="G3377" s="17" t="n">
        <v>1</v>
      </c>
      <c r="H3377" s="17" t="n">
        <v>0</v>
      </c>
      <c r="I3377" s="17" t="n">
        <v>0</v>
      </c>
      <c r="J3377" s="17" t="n">
        <v>0</v>
      </c>
      <c r="K3377" s="17" t="n">
        <v>1</v>
      </c>
      <c r="L3377" s="17" t="n">
        <v>2</v>
      </c>
      <c r="M3377" s="17" t="n">
        <v>0</v>
      </c>
      <c r="N3377" s="17" t="n">
        <v>0</v>
      </c>
      <c r="O3377" s="17" t="n">
        <v>0</v>
      </c>
      <c r="P3377" s="17" t="n">
        <v>0</v>
      </c>
      <c r="Q3377" s="17" t="n">
        <v>0</v>
      </c>
      <c r="R3377" s="17" t="n">
        <v>0</v>
      </c>
      <c r="S3377" s="17" t="n">
        <v>0</v>
      </c>
      <c r="T3377" s="17" t="n">
        <v>0</v>
      </c>
    </row>
    <row r="3378" customFormat="false" ht="15" hidden="false" customHeight="true" outlineLevel="0" collapsed="false">
      <c r="A3378" s="17" t="s">
        <v>5228</v>
      </c>
      <c r="B3378" s="17" t="s">
        <v>142</v>
      </c>
      <c r="C3378" s="17" t="s">
        <v>134</v>
      </c>
      <c r="D3378" s="17" t="s">
        <v>135</v>
      </c>
      <c r="E3378" s="17" t="s">
        <v>243</v>
      </c>
      <c r="F3378" s="17" t="s">
        <v>7</v>
      </c>
      <c r="G3378" s="17" t="n">
        <v>1</v>
      </c>
      <c r="H3378" s="17" t="n">
        <v>1</v>
      </c>
      <c r="I3378" s="17" t="n">
        <v>1</v>
      </c>
      <c r="J3378" s="17" t="n">
        <v>1</v>
      </c>
      <c r="K3378" s="17" t="n">
        <v>1</v>
      </c>
      <c r="L3378" s="17" t="n">
        <v>22</v>
      </c>
      <c r="M3378" s="17" t="n">
        <v>48</v>
      </c>
      <c r="N3378" s="17" t="n">
        <v>59</v>
      </c>
      <c r="O3378" s="17" t="n">
        <v>219</v>
      </c>
      <c r="P3378" s="17" t="n">
        <v>0</v>
      </c>
      <c r="Q3378" s="17" t="n">
        <v>0</v>
      </c>
      <c r="R3378" s="17" t="n">
        <v>0</v>
      </c>
      <c r="S3378" s="17" t="n">
        <v>0</v>
      </c>
      <c r="T3378" s="17" t="n">
        <v>0</v>
      </c>
    </row>
    <row r="3379" customFormat="false" ht="15" hidden="false" customHeight="true" outlineLevel="0" collapsed="false">
      <c r="A3379" s="17" t="s">
        <v>5228</v>
      </c>
      <c r="B3379" s="17" t="s">
        <v>142</v>
      </c>
      <c r="C3379" s="17" t="s">
        <v>134</v>
      </c>
      <c r="D3379" s="17" t="s">
        <v>135</v>
      </c>
      <c r="E3379" s="17" t="s">
        <v>243</v>
      </c>
      <c r="F3379" s="17" t="s">
        <v>140</v>
      </c>
      <c r="G3379" s="17" t="n">
        <v>0</v>
      </c>
      <c r="H3379" s="17" t="n">
        <v>1</v>
      </c>
      <c r="I3379" s="17" t="n">
        <v>0</v>
      </c>
      <c r="J3379" s="17" t="n">
        <v>1</v>
      </c>
      <c r="K3379" s="17" t="n">
        <v>1</v>
      </c>
      <c r="L3379" s="17" t="n">
        <v>0</v>
      </c>
      <c r="M3379" s="17" t="n">
        <v>36</v>
      </c>
      <c r="N3379" s="17" t="n">
        <v>0</v>
      </c>
      <c r="O3379" s="17" t="n">
        <v>4</v>
      </c>
      <c r="P3379" s="17" t="n">
        <v>0</v>
      </c>
      <c r="Q3379" s="17" t="n">
        <v>0</v>
      </c>
      <c r="R3379" s="17" t="n">
        <v>0</v>
      </c>
      <c r="S3379" s="17" t="n">
        <v>0</v>
      </c>
      <c r="T3379" s="17" t="n">
        <v>0</v>
      </c>
    </row>
    <row r="3380" customFormat="false" ht="15" hidden="false" customHeight="true" outlineLevel="0" collapsed="false">
      <c r="A3380" s="17" t="s">
        <v>5228</v>
      </c>
      <c r="B3380" s="17" t="s">
        <v>142</v>
      </c>
      <c r="C3380" s="17" t="s">
        <v>134</v>
      </c>
      <c r="D3380" s="17" t="s">
        <v>135</v>
      </c>
      <c r="E3380" s="17" t="s">
        <v>243</v>
      </c>
      <c r="F3380" s="17" t="s">
        <v>150</v>
      </c>
      <c r="G3380" s="17" t="n">
        <v>1</v>
      </c>
      <c r="H3380" s="17" t="n">
        <v>1</v>
      </c>
      <c r="I3380" s="17" t="n">
        <v>1</v>
      </c>
      <c r="J3380" s="17" t="n">
        <v>1</v>
      </c>
      <c r="K3380" s="17" t="n">
        <v>1</v>
      </c>
      <c r="L3380" s="17" t="n">
        <v>22</v>
      </c>
      <c r="M3380" s="17" t="n">
        <v>12</v>
      </c>
      <c r="N3380" s="17" t="n">
        <v>39</v>
      </c>
      <c r="O3380" s="17" t="n">
        <v>167</v>
      </c>
      <c r="P3380" s="17" t="n">
        <v>0</v>
      </c>
      <c r="Q3380" s="17" t="n">
        <v>0</v>
      </c>
      <c r="R3380" s="17" t="n">
        <v>0</v>
      </c>
      <c r="S3380" s="17" t="n">
        <v>0</v>
      </c>
      <c r="T3380" s="17" t="n">
        <v>0</v>
      </c>
    </row>
    <row r="3381" customFormat="false" ht="15" hidden="false" customHeight="true" outlineLevel="0" collapsed="false">
      <c r="A3381" s="17" t="s">
        <v>5228</v>
      </c>
      <c r="B3381" s="17" t="s">
        <v>142</v>
      </c>
      <c r="C3381" s="17" t="s">
        <v>134</v>
      </c>
      <c r="D3381" s="17" t="s">
        <v>135</v>
      </c>
      <c r="E3381" s="17" t="s">
        <v>243</v>
      </c>
      <c r="F3381" s="17" t="s">
        <v>158</v>
      </c>
      <c r="G3381" s="17" t="n">
        <v>0</v>
      </c>
      <c r="H3381" s="17" t="n">
        <v>0</v>
      </c>
      <c r="I3381" s="17" t="n">
        <v>1</v>
      </c>
      <c r="J3381" s="17" t="n">
        <v>1</v>
      </c>
      <c r="K3381" s="17" t="n">
        <v>1</v>
      </c>
      <c r="L3381" s="17" t="n">
        <v>0</v>
      </c>
      <c r="M3381" s="17" t="n">
        <v>0</v>
      </c>
      <c r="N3381" s="17" t="n">
        <v>20</v>
      </c>
      <c r="O3381" s="17" t="n">
        <v>37</v>
      </c>
      <c r="P3381" s="17" t="n">
        <v>0</v>
      </c>
      <c r="Q3381" s="17" t="n">
        <v>0</v>
      </c>
      <c r="R3381" s="17" t="n">
        <v>0</v>
      </c>
      <c r="S3381" s="17" t="n">
        <v>0</v>
      </c>
      <c r="T3381" s="17" t="n">
        <v>0</v>
      </c>
    </row>
    <row r="3382" customFormat="false" ht="15" hidden="false" customHeight="true" outlineLevel="0" collapsed="false">
      <c r="A3382" s="17" t="s">
        <v>5228</v>
      </c>
      <c r="B3382" s="17" t="s">
        <v>142</v>
      </c>
      <c r="C3382" s="17" t="s">
        <v>134</v>
      </c>
      <c r="D3382" s="17" t="s">
        <v>135</v>
      </c>
      <c r="E3382" s="17" t="s">
        <v>243</v>
      </c>
      <c r="F3382" s="17" t="s">
        <v>169</v>
      </c>
      <c r="G3382" s="17" t="n">
        <v>0</v>
      </c>
      <c r="H3382" s="17" t="n">
        <v>0</v>
      </c>
      <c r="I3382" s="17" t="n">
        <v>0</v>
      </c>
      <c r="J3382" s="17" t="n">
        <v>1</v>
      </c>
      <c r="K3382" s="17" t="n">
        <v>1</v>
      </c>
      <c r="L3382" s="17" t="n">
        <v>0</v>
      </c>
      <c r="M3382" s="17" t="n">
        <v>0</v>
      </c>
      <c r="N3382" s="17" t="n">
        <v>0</v>
      </c>
      <c r="O3382" s="17" t="n">
        <v>11</v>
      </c>
      <c r="P3382" s="17" t="n">
        <v>0</v>
      </c>
      <c r="Q3382" s="17" t="n">
        <v>0</v>
      </c>
      <c r="R3382" s="17" t="n">
        <v>0</v>
      </c>
      <c r="S3382" s="17" t="n">
        <v>0</v>
      </c>
      <c r="T3382" s="17" t="n">
        <v>0</v>
      </c>
    </row>
    <row r="3383" customFormat="false" ht="15" hidden="false" customHeight="true" outlineLevel="0" collapsed="false">
      <c r="A3383" s="17" t="s">
        <v>5228</v>
      </c>
      <c r="B3383" s="17" t="s">
        <v>142</v>
      </c>
      <c r="C3383" s="17" t="s">
        <v>217</v>
      </c>
      <c r="D3383" s="17" t="s">
        <v>235</v>
      </c>
      <c r="E3383" s="17" t="s">
        <v>139</v>
      </c>
      <c r="F3383" s="17" t="s">
        <v>7</v>
      </c>
      <c r="G3383" s="17" t="n">
        <v>1</v>
      </c>
      <c r="H3383" s="17" t="n">
        <v>0</v>
      </c>
      <c r="I3383" s="17" t="n">
        <v>0</v>
      </c>
      <c r="J3383" s="17" t="n">
        <v>0</v>
      </c>
      <c r="K3383" s="17" t="n">
        <v>1</v>
      </c>
      <c r="L3383" s="17" t="n">
        <v>4</v>
      </c>
      <c r="M3383" s="17" t="n">
        <v>0</v>
      </c>
      <c r="N3383" s="17" t="n">
        <v>0</v>
      </c>
      <c r="O3383" s="17" t="n">
        <v>0</v>
      </c>
      <c r="P3383" s="17" t="n">
        <v>0</v>
      </c>
      <c r="Q3383" s="17" t="n">
        <v>0</v>
      </c>
      <c r="R3383" s="17" t="n">
        <v>0</v>
      </c>
      <c r="S3383" s="17" t="n">
        <v>0</v>
      </c>
      <c r="T3383" s="17" t="n">
        <v>0</v>
      </c>
    </row>
    <row r="3384" customFormat="false" ht="15" hidden="false" customHeight="true" outlineLevel="0" collapsed="false">
      <c r="A3384" s="17" t="s">
        <v>5228</v>
      </c>
      <c r="B3384" s="17" t="s">
        <v>142</v>
      </c>
      <c r="C3384" s="17" t="s">
        <v>217</v>
      </c>
      <c r="D3384" s="17" t="s">
        <v>235</v>
      </c>
      <c r="E3384" s="17" t="s">
        <v>139</v>
      </c>
      <c r="F3384" s="17" t="s">
        <v>150</v>
      </c>
      <c r="G3384" s="17" t="n">
        <v>1</v>
      </c>
      <c r="H3384" s="17" t="n">
        <v>0</v>
      </c>
      <c r="I3384" s="17" t="n">
        <v>0</v>
      </c>
      <c r="J3384" s="17" t="n">
        <v>0</v>
      </c>
      <c r="K3384" s="17" t="n">
        <v>1</v>
      </c>
      <c r="L3384" s="17" t="n">
        <v>4</v>
      </c>
      <c r="M3384" s="17" t="n">
        <v>0</v>
      </c>
      <c r="N3384" s="17" t="n">
        <v>0</v>
      </c>
      <c r="O3384" s="17" t="n">
        <v>0</v>
      </c>
      <c r="P3384" s="17" t="n">
        <v>0</v>
      </c>
      <c r="Q3384" s="17" t="n">
        <v>0</v>
      </c>
      <c r="R3384" s="17" t="n">
        <v>0</v>
      </c>
      <c r="S3384" s="17" t="n">
        <v>0</v>
      </c>
      <c r="T3384" s="17" t="n">
        <v>0</v>
      </c>
    </row>
    <row r="3385" customFormat="false" ht="15" hidden="false" customHeight="true" outlineLevel="0" collapsed="false">
      <c r="A3385" s="17" t="s">
        <v>8973</v>
      </c>
      <c r="B3385" s="17" t="s">
        <v>142</v>
      </c>
      <c r="C3385" s="17" t="s">
        <v>217</v>
      </c>
      <c r="D3385" s="17" t="s">
        <v>235</v>
      </c>
      <c r="E3385" s="17" t="s">
        <v>139</v>
      </c>
      <c r="F3385" s="17" t="s">
        <v>7</v>
      </c>
      <c r="G3385" s="17" t="n">
        <v>1</v>
      </c>
      <c r="H3385" s="17" t="n">
        <v>0</v>
      </c>
      <c r="I3385" s="17" t="n">
        <v>0</v>
      </c>
      <c r="J3385" s="17" t="n">
        <v>0</v>
      </c>
      <c r="K3385" s="17" t="n">
        <v>1</v>
      </c>
      <c r="L3385" s="17" t="n">
        <v>2</v>
      </c>
      <c r="M3385" s="17" t="n">
        <v>0</v>
      </c>
      <c r="N3385" s="17" t="n">
        <v>0</v>
      </c>
      <c r="O3385" s="17" t="n">
        <v>0</v>
      </c>
      <c r="P3385" s="17" t="n">
        <v>0</v>
      </c>
      <c r="Q3385" s="17" t="n">
        <v>0</v>
      </c>
      <c r="R3385" s="17" t="n">
        <v>0</v>
      </c>
      <c r="S3385" s="17" t="n">
        <v>0</v>
      </c>
      <c r="T3385" s="17" t="n">
        <v>0</v>
      </c>
    </row>
    <row r="3386" customFormat="false" ht="15" hidden="false" customHeight="true" outlineLevel="0" collapsed="false">
      <c r="A3386" s="17" t="s">
        <v>8973</v>
      </c>
      <c r="B3386" s="17" t="s">
        <v>142</v>
      </c>
      <c r="C3386" s="17" t="s">
        <v>217</v>
      </c>
      <c r="D3386" s="17" t="s">
        <v>235</v>
      </c>
      <c r="E3386" s="17" t="s">
        <v>139</v>
      </c>
      <c r="F3386" s="17" t="s">
        <v>150</v>
      </c>
      <c r="G3386" s="17" t="n">
        <v>1</v>
      </c>
      <c r="H3386" s="17" t="n">
        <v>0</v>
      </c>
      <c r="I3386" s="17" t="n">
        <v>0</v>
      </c>
      <c r="J3386" s="17" t="n">
        <v>0</v>
      </c>
      <c r="K3386" s="17" t="n">
        <v>1</v>
      </c>
      <c r="L3386" s="17" t="n">
        <v>2</v>
      </c>
      <c r="M3386" s="17" t="n">
        <v>0</v>
      </c>
      <c r="N3386" s="17" t="n">
        <v>0</v>
      </c>
      <c r="O3386" s="17" t="n">
        <v>0</v>
      </c>
      <c r="P3386" s="17" t="n">
        <v>0</v>
      </c>
      <c r="Q3386" s="17" t="n">
        <v>0</v>
      </c>
      <c r="R3386" s="17" t="n">
        <v>0</v>
      </c>
      <c r="S3386" s="17" t="n">
        <v>0</v>
      </c>
      <c r="T3386" s="17" t="n">
        <v>0</v>
      </c>
    </row>
    <row r="3387" customFormat="false" ht="15" hidden="false" customHeight="true" outlineLevel="0" collapsed="false">
      <c r="A3387" s="17" t="s">
        <v>573</v>
      </c>
      <c r="B3387" s="17" t="s">
        <v>142</v>
      </c>
      <c r="C3387" s="17" t="s">
        <v>134</v>
      </c>
      <c r="D3387" s="17" t="s">
        <v>135</v>
      </c>
      <c r="E3387" s="17" t="s">
        <v>139</v>
      </c>
      <c r="F3387" s="17" t="s">
        <v>7</v>
      </c>
      <c r="G3387" s="17" t="n">
        <v>0</v>
      </c>
      <c r="H3387" s="17" t="n">
        <v>0</v>
      </c>
      <c r="I3387" s="17" t="n">
        <v>0</v>
      </c>
      <c r="J3387" s="17" t="n">
        <v>1</v>
      </c>
      <c r="K3387" s="17" t="n">
        <v>1</v>
      </c>
      <c r="L3387" s="17" t="n">
        <v>0</v>
      </c>
      <c r="M3387" s="17" t="n">
        <v>0</v>
      </c>
      <c r="N3387" s="17" t="n">
        <v>0</v>
      </c>
      <c r="O3387" s="17" t="n">
        <v>86</v>
      </c>
      <c r="P3387" s="17" t="n">
        <v>0</v>
      </c>
      <c r="Q3387" s="17" t="n">
        <v>0</v>
      </c>
      <c r="R3387" s="17" t="n">
        <v>0</v>
      </c>
      <c r="S3387" s="17" t="n">
        <v>0</v>
      </c>
      <c r="T3387" s="17" t="n">
        <v>0</v>
      </c>
    </row>
    <row r="3388" customFormat="false" ht="15" hidden="false" customHeight="true" outlineLevel="0" collapsed="false">
      <c r="A3388" s="17" t="s">
        <v>573</v>
      </c>
      <c r="B3388" s="17" t="s">
        <v>142</v>
      </c>
      <c r="C3388" s="17" t="s">
        <v>134</v>
      </c>
      <c r="D3388" s="17" t="s">
        <v>135</v>
      </c>
      <c r="E3388" s="17" t="s">
        <v>139</v>
      </c>
      <c r="F3388" s="17" t="s">
        <v>150</v>
      </c>
      <c r="G3388" s="17" t="n">
        <v>0</v>
      </c>
      <c r="H3388" s="17" t="n">
        <v>0</v>
      </c>
      <c r="I3388" s="17" t="n">
        <v>0</v>
      </c>
      <c r="J3388" s="17" t="n">
        <v>1</v>
      </c>
      <c r="K3388" s="17" t="n">
        <v>1</v>
      </c>
      <c r="L3388" s="17" t="n">
        <v>0</v>
      </c>
      <c r="M3388" s="17" t="n">
        <v>0</v>
      </c>
      <c r="N3388" s="17" t="n">
        <v>0</v>
      </c>
      <c r="O3388" s="17" t="n">
        <v>68</v>
      </c>
      <c r="P3388" s="17" t="n">
        <v>0</v>
      </c>
      <c r="Q3388" s="17" t="n">
        <v>0</v>
      </c>
      <c r="R3388" s="17" t="n">
        <v>0</v>
      </c>
      <c r="S3388" s="17" t="n">
        <v>0</v>
      </c>
      <c r="T3388" s="17" t="n">
        <v>0</v>
      </c>
    </row>
    <row r="3389" customFormat="false" ht="15" hidden="false" customHeight="true" outlineLevel="0" collapsed="false">
      <c r="A3389" s="17" t="s">
        <v>573</v>
      </c>
      <c r="B3389" s="17" t="s">
        <v>142</v>
      </c>
      <c r="C3389" s="17" t="s">
        <v>134</v>
      </c>
      <c r="D3389" s="17" t="s">
        <v>135</v>
      </c>
      <c r="E3389" s="17" t="s">
        <v>139</v>
      </c>
      <c r="F3389" s="17" t="s">
        <v>158</v>
      </c>
      <c r="G3389" s="17" t="n">
        <v>0</v>
      </c>
      <c r="H3389" s="17" t="n">
        <v>0</v>
      </c>
      <c r="I3389" s="17" t="n">
        <v>0</v>
      </c>
      <c r="J3389" s="17" t="n">
        <v>1</v>
      </c>
      <c r="K3389" s="17" t="n">
        <v>1</v>
      </c>
      <c r="L3389" s="17" t="n">
        <v>0</v>
      </c>
      <c r="M3389" s="17" t="n">
        <v>0</v>
      </c>
      <c r="N3389" s="17" t="n">
        <v>0</v>
      </c>
      <c r="O3389" s="17" t="n">
        <v>16</v>
      </c>
      <c r="P3389" s="17" t="n">
        <v>0</v>
      </c>
      <c r="Q3389" s="17" t="n">
        <v>0</v>
      </c>
      <c r="R3389" s="17" t="n">
        <v>0</v>
      </c>
      <c r="S3389" s="17" t="n">
        <v>0</v>
      </c>
      <c r="T3389" s="17" t="n">
        <v>0</v>
      </c>
    </row>
    <row r="3390" customFormat="false" ht="15" hidden="false" customHeight="true" outlineLevel="0" collapsed="false">
      <c r="A3390" s="17" t="s">
        <v>573</v>
      </c>
      <c r="B3390" s="17" t="s">
        <v>142</v>
      </c>
      <c r="C3390" s="17" t="s">
        <v>134</v>
      </c>
      <c r="D3390" s="17" t="s">
        <v>135</v>
      </c>
      <c r="E3390" s="17" t="s">
        <v>139</v>
      </c>
      <c r="F3390" s="17" t="s">
        <v>169</v>
      </c>
      <c r="G3390" s="17" t="n">
        <v>0</v>
      </c>
      <c r="H3390" s="17" t="n">
        <v>0</v>
      </c>
      <c r="I3390" s="17" t="n">
        <v>0</v>
      </c>
      <c r="J3390" s="17" t="n">
        <v>1</v>
      </c>
      <c r="K3390" s="17" t="n">
        <v>1</v>
      </c>
      <c r="L3390" s="17" t="n">
        <v>0</v>
      </c>
      <c r="M3390" s="17" t="n">
        <v>0</v>
      </c>
      <c r="N3390" s="17" t="n">
        <v>0</v>
      </c>
      <c r="O3390" s="17" t="n">
        <v>2</v>
      </c>
      <c r="P3390" s="17" t="n">
        <v>0</v>
      </c>
      <c r="Q3390" s="17" t="n">
        <v>0</v>
      </c>
      <c r="R3390" s="17" t="n">
        <v>0</v>
      </c>
      <c r="S3390" s="17" t="n">
        <v>0</v>
      </c>
      <c r="T3390" s="17" t="n">
        <v>0</v>
      </c>
    </row>
    <row r="3391" customFormat="false" ht="15" hidden="false" customHeight="true" outlineLevel="0" collapsed="false">
      <c r="A3391" s="17" t="s">
        <v>573</v>
      </c>
      <c r="B3391" s="17" t="s">
        <v>142</v>
      </c>
      <c r="C3391" s="17" t="s">
        <v>148</v>
      </c>
      <c r="D3391" s="17" t="s">
        <v>14443</v>
      </c>
      <c r="E3391" s="17" t="s">
        <v>139</v>
      </c>
      <c r="F3391" s="17" t="s">
        <v>7</v>
      </c>
      <c r="G3391" s="17" t="n">
        <v>3</v>
      </c>
      <c r="H3391" s="17" t="n">
        <v>2</v>
      </c>
      <c r="I3391" s="17" t="n">
        <v>1</v>
      </c>
      <c r="J3391" s="17" t="n">
        <v>1</v>
      </c>
      <c r="K3391" s="17" t="n">
        <v>5</v>
      </c>
      <c r="L3391" s="17" t="n">
        <v>24</v>
      </c>
      <c r="M3391" s="17" t="n">
        <v>61</v>
      </c>
      <c r="N3391" s="17" t="n">
        <v>3</v>
      </c>
      <c r="O3391" s="17" t="n">
        <v>6</v>
      </c>
      <c r="P3391" s="17" t="n">
        <v>0</v>
      </c>
      <c r="Q3391" s="17" t="n">
        <v>0</v>
      </c>
      <c r="R3391" s="17" t="n">
        <v>0</v>
      </c>
      <c r="S3391" s="17" t="n">
        <v>0</v>
      </c>
      <c r="T3391" s="17" t="n">
        <v>0</v>
      </c>
    </row>
    <row r="3392" customFormat="false" ht="15" hidden="false" customHeight="true" outlineLevel="0" collapsed="false">
      <c r="A3392" s="17" t="s">
        <v>573</v>
      </c>
      <c r="B3392" s="17" t="s">
        <v>142</v>
      </c>
      <c r="C3392" s="17" t="s">
        <v>148</v>
      </c>
      <c r="D3392" s="17" t="s">
        <v>14443</v>
      </c>
      <c r="E3392" s="17" t="s">
        <v>139</v>
      </c>
      <c r="F3392" s="17" t="s">
        <v>150</v>
      </c>
      <c r="G3392" s="17" t="n">
        <v>2</v>
      </c>
      <c r="H3392" s="17" t="n">
        <v>1</v>
      </c>
      <c r="I3392" s="17" t="n">
        <v>0</v>
      </c>
      <c r="J3392" s="17" t="n">
        <v>0</v>
      </c>
      <c r="K3392" s="17" t="n">
        <v>2</v>
      </c>
      <c r="L3392" s="17" t="n">
        <v>15</v>
      </c>
      <c r="M3392" s="17" t="n">
        <v>1</v>
      </c>
      <c r="N3392" s="17" t="n">
        <v>0</v>
      </c>
      <c r="O3392" s="17" t="n">
        <v>0</v>
      </c>
      <c r="P3392" s="17" t="n">
        <v>0</v>
      </c>
      <c r="Q3392" s="17" t="n">
        <v>0</v>
      </c>
      <c r="R3392" s="17" t="n">
        <v>0</v>
      </c>
      <c r="S3392" s="17" t="n">
        <v>0</v>
      </c>
      <c r="T3392" s="17" t="n">
        <v>0</v>
      </c>
    </row>
    <row r="3393" customFormat="false" ht="15" hidden="false" customHeight="true" outlineLevel="0" collapsed="false">
      <c r="A3393" s="17" t="s">
        <v>573</v>
      </c>
      <c r="B3393" s="17" t="s">
        <v>142</v>
      </c>
      <c r="C3393" s="17" t="s">
        <v>148</v>
      </c>
      <c r="D3393" s="17" t="s">
        <v>14443</v>
      </c>
      <c r="E3393" s="17" t="s">
        <v>139</v>
      </c>
      <c r="F3393" s="17" t="s">
        <v>166</v>
      </c>
      <c r="G3393" s="17" t="n">
        <v>0</v>
      </c>
      <c r="H3393" s="17" t="n">
        <v>1</v>
      </c>
      <c r="I3393" s="17" t="n">
        <v>0</v>
      </c>
      <c r="J3393" s="17" t="n">
        <v>0</v>
      </c>
      <c r="K3393" s="17" t="n">
        <v>1</v>
      </c>
      <c r="L3393" s="17" t="n">
        <v>0</v>
      </c>
      <c r="M3393" s="17" t="n">
        <v>50</v>
      </c>
      <c r="N3393" s="17" t="n">
        <v>0</v>
      </c>
      <c r="O3393" s="17" t="n">
        <v>0</v>
      </c>
      <c r="P3393" s="17" t="n">
        <v>0</v>
      </c>
      <c r="Q3393" s="17" t="n">
        <v>0</v>
      </c>
      <c r="R3393" s="17" t="n">
        <v>0</v>
      </c>
      <c r="S3393" s="17" t="n">
        <v>0</v>
      </c>
      <c r="T3393" s="17" t="n">
        <v>0</v>
      </c>
    </row>
    <row r="3394" customFormat="false" ht="15" hidden="false" customHeight="true" outlineLevel="0" collapsed="false">
      <c r="A3394" s="17" t="s">
        <v>573</v>
      </c>
      <c r="B3394" s="17" t="s">
        <v>142</v>
      </c>
      <c r="C3394" s="17" t="s">
        <v>148</v>
      </c>
      <c r="D3394" s="17" t="s">
        <v>14443</v>
      </c>
      <c r="E3394" s="17" t="s">
        <v>139</v>
      </c>
      <c r="F3394" s="17" t="s">
        <v>158</v>
      </c>
      <c r="G3394" s="17" t="n">
        <v>1</v>
      </c>
      <c r="H3394" s="17" t="n">
        <v>1</v>
      </c>
      <c r="I3394" s="17" t="n">
        <v>1</v>
      </c>
      <c r="J3394" s="17" t="n">
        <v>0</v>
      </c>
      <c r="K3394" s="17" t="n">
        <v>2</v>
      </c>
      <c r="L3394" s="17" t="n">
        <v>3</v>
      </c>
      <c r="M3394" s="17" t="n">
        <v>1</v>
      </c>
      <c r="N3394" s="17" t="n">
        <v>3</v>
      </c>
      <c r="O3394" s="17" t="n">
        <v>0</v>
      </c>
      <c r="P3394" s="17" t="n">
        <v>0</v>
      </c>
      <c r="Q3394" s="17" t="n">
        <v>0</v>
      </c>
      <c r="R3394" s="17" t="n">
        <v>0</v>
      </c>
      <c r="S3394" s="17" t="n">
        <v>0</v>
      </c>
      <c r="T3394" s="17" t="n">
        <v>0</v>
      </c>
    </row>
    <row r="3395" customFormat="false" ht="15" hidden="false" customHeight="true" outlineLevel="0" collapsed="false">
      <c r="A3395" s="17" t="s">
        <v>573</v>
      </c>
      <c r="B3395" s="17" t="s">
        <v>142</v>
      </c>
      <c r="C3395" s="17" t="s">
        <v>148</v>
      </c>
      <c r="D3395" s="17" t="s">
        <v>14443</v>
      </c>
      <c r="E3395" s="17" t="s">
        <v>139</v>
      </c>
      <c r="F3395" s="17" t="s">
        <v>169</v>
      </c>
      <c r="G3395" s="17" t="n">
        <v>1</v>
      </c>
      <c r="H3395" s="17" t="n">
        <v>1</v>
      </c>
      <c r="I3395" s="17" t="n">
        <v>0</v>
      </c>
      <c r="J3395" s="17" t="n">
        <v>1</v>
      </c>
      <c r="K3395" s="17" t="n">
        <v>3</v>
      </c>
      <c r="L3395" s="17" t="n">
        <v>6</v>
      </c>
      <c r="M3395" s="17" t="n">
        <v>9</v>
      </c>
      <c r="N3395" s="17" t="n">
        <v>0</v>
      </c>
      <c r="O3395" s="17" t="n">
        <v>6</v>
      </c>
      <c r="P3395" s="17" t="n">
        <v>0</v>
      </c>
      <c r="Q3395" s="17" t="n">
        <v>0</v>
      </c>
      <c r="R3395" s="17" t="n">
        <v>0</v>
      </c>
      <c r="S3395" s="17" t="n">
        <v>0</v>
      </c>
      <c r="T3395" s="17" t="n">
        <v>0</v>
      </c>
    </row>
    <row r="3396" customFormat="false" ht="15" hidden="false" customHeight="true" outlineLevel="0" collapsed="false">
      <c r="A3396" s="17" t="s">
        <v>573</v>
      </c>
      <c r="B3396" s="17" t="s">
        <v>142</v>
      </c>
      <c r="C3396" s="17" t="s">
        <v>217</v>
      </c>
      <c r="D3396" s="17" t="s">
        <v>235</v>
      </c>
      <c r="E3396" s="17" t="s">
        <v>139</v>
      </c>
      <c r="F3396" s="17" t="s">
        <v>7</v>
      </c>
      <c r="G3396" s="17" t="n">
        <v>1</v>
      </c>
      <c r="H3396" s="17" t="n">
        <v>1</v>
      </c>
      <c r="I3396" s="17" t="n">
        <v>1</v>
      </c>
      <c r="J3396" s="17" t="n">
        <v>0</v>
      </c>
      <c r="K3396" s="17" t="n">
        <v>2</v>
      </c>
      <c r="L3396" s="17" t="n">
        <v>1763</v>
      </c>
      <c r="M3396" s="17" t="n">
        <v>341</v>
      </c>
      <c r="N3396" s="17" t="n">
        <v>37</v>
      </c>
      <c r="O3396" s="17" t="n">
        <v>0</v>
      </c>
      <c r="P3396" s="17" t="n">
        <v>0</v>
      </c>
      <c r="Q3396" s="17" t="n">
        <v>0</v>
      </c>
      <c r="R3396" s="17" t="n">
        <v>0</v>
      </c>
      <c r="S3396" s="17" t="n">
        <v>0</v>
      </c>
      <c r="T3396" s="17" t="n">
        <v>0</v>
      </c>
    </row>
    <row r="3397" customFormat="false" ht="15" hidden="false" customHeight="true" outlineLevel="0" collapsed="false">
      <c r="A3397" s="17" t="s">
        <v>573</v>
      </c>
      <c r="B3397" s="17" t="s">
        <v>142</v>
      </c>
      <c r="C3397" s="17" t="s">
        <v>217</v>
      </c>
      <c r="D3397" s="17" t="s">
        <v>235</v>
      </c>
      <c r="E3397" s="17" t="s">
        <v>139</v>
      </c>
      <c r="F3397" s="17" t="s">
        <v>140</v>
      </c>
      <c r="G3397" s="17" t="n">
        <v>1</v>
      </c>
      <c r="H3397" s="17" t="n">
        <v>0</v>
      </c>
      <c r="I3397" s="17" t="n">
        <v>0</v>
      </c>
      <c r="J3397" s="17" t="n">
        <v>0</v>
      </c>
      <c r="K3397" s="17" t="n">
        <v>1</v>
      </c>
      <c r="L3397" s="17" t="n">
        <v>60</v>
      </c>
      <c r="M3397" s="17" t="n">
        <v>0</v>
      </c>
      <c r="N3397" s="17" t="n">
        <v>0</v>
      </c>
      <c r="O3397" s="17" t="n">
        <v>0</v>
      </c>
      <c r="P3397" s="17" t="n">
        <v>0</v>
      </c>
      <c r="Q3397" s="17" t="n">
        <v>0</v>
      </c>
      <c r="R3397" s="17" t="n">
        <v>0</v>
      </c>
      <c r="S3397" s="17" t="n">
        <v>0</v>
      </c>
      <c r="T3397" s="17" t="n">
        <v>0</v>
      </c>
    </row>
    <row r="3398" customFormat="false" ht="15" hidden="false" customHeight="true" outlineLevel="0" collapsed="false">
      <c r="A3398" s="17" t="s">
        <v>573</v>
      </c>
      <c r="B3398" s="17" t="s">
        <v>142</v>
      </c>
      <c r="C3398" s="17" t="s">
        <v>217</v>
      </c>
      <c r="D3398" s="17" t="s">
        <v>235</v>
      </c>
      <c r="E3398" s="17" t="s">
        <v>139</v>
      </c>
      <c r="F3398" s="17" t="s">
        <v>150</v>
      </c>
      <c r="G3398" s="17" t="n">
        <v>0</v>
      </c>
      <c r="H3398" s="17" t="n">
        <v>0</v>
      </c>
      <c r="I3398" s="17" t="n">
        <v>1</v>
      </c>
      <c r="J3398" s="17" t="n">
        <v>0</v>
      </c>
      <c r="K3398" s="17" t="n">
        <v>1</v>
      </c>
      <c r="L3398" s="17" t="n">
        <v>0</v>
      </c>
      <c r="M3398" s="17" t="n">
        <v>0</v>
      </c>
      <c r="N3398" s="17" t="n">
        <v>37</v>
      </c>
      <c r="O3398" s="17" t="n">
        <v>0</v>
      </c>
      <c r="P3398" s="17" t="n">
        <v>0</v>
      </c>
      <c r="Q3398" s="17" t="n">
        <v>0</v>
      </c>
      <c r="R3398" s="17" t="n">
        <v>0</v>
      </c>
      <c r="S3398" s="17" t="n">
        <v>0</v>
      </c>
      <c r="T3398" s="17" t="n">
        <v>0</v>
      </c>
    </row>
    <row r="3399" customFormat="false" ht="15" hidden="false" customHeight="true" outlineLevel="0" collapsed="false">
      <c r="A3399" s="17" t="s">
        <v>573</v>
      </c>
      <c r="B3399" s="17" t="s">
        <v>142</v>
      </c>
      <c r="C3399" s="17" t="s">
        <v>217</v>
      </c>
      <c r="D3399" s="17" t="s">
        <v>235</v>
      </c>
      <c r="E3399" s="17" t="s">
        <v>139</v>
      </c>
      <c r="F3399" s="17" t="s">
        <v>166</v>
      </c>
      <c r="G3399" s="17" t="n">
        <v>1</v>
      </c>
      <c r="H3399" s="17" t="n">
        <v>1</v>
      </c>
      <c r="I3399" s="17" t="n">
        <v>0</v>
      </c>
      <c r="J3399" s="17" t="n">
        <v>0</v>
      </c>
      <c r="K3399" s="17" t="n">
        <v>1</v>
      </c>
      <c r="L3399" s="17" t="n">
        <v>1703</v>
      </c>
      <c r="M3399" s="17" t="n">
        <v>341</v>
      </c>
      <c r="N3399" s="17" t="n">
        <v>0</v>
      </c>
      <c r="O3399" s="17" t="n">
        <v>0</v>
      </c>
      <c r="P3399" s="17" t="n">
        <v>0</v>
      </c>
      <c r="Q3399" s="17" t="n">
        <v>0</v>
      </c>
      <c r="R3399" s="17" t="n">
        <v>0</v>
      </c>
      <c r="S3399" s="17" t="n">
        <v>0</v>
      </c>
      <c r="T3399" s="17" t="n">
        <v>0</v>
      </c>
    </row>
    <row r="3400" customFormat="false" ht="15" hidden="false" customHeight="true" outlineLevel="0" collapsed="false">
      <c r="A3400" s="17" t="s">
        <v>573</v>
      </c>
      <c r="B3400" s="17" t="s">
        <v>142</v>
      </c>
      <c r="C3400" s="17" t="s">
        <v>217</v>
      </c>
      <c r="D3400" s="17" t="s">
        <v>218</v>
      </c>
      <c r="E3400" s="17" t="s">
        <v>243</v>
      </c>
      <c r="F3400" s="17" t="s">
        <v>7</v>
      </c>
      <c r="G3400" s="17" t="n">
        <v>1</v>
      </c>
      <c r="H3400" s="17" t="n">
        <v>1</v>
      </c>
      <c r="I3400" s="17" t="n">
        <v>1</v>
      </c>
      <c r="J3400" s="17" t="n">
        <v>1</v>
      </c>
      <c r="K3400" s="17" t="n">
        <v>1</v>
      </c>
      <c r="L3400" s="17" t="n">
        <v>119</v>
      </c>
      <c r="M3400" s="17" t="n">
        <v>144</v>
      </c>
      <c r="N3400" s="17" t="n">
        <v>2</v>
      </c>
      <c r="O3400" s="17" t="n">
        <v>106</v>
      </c>
      <c r="P3400" s="17" t="n">
        <v>0</v>
      </c>
      <c r="Q3400" s="17" t="n">
        <v>0</v>
      </c>
      <c r="R3400" s="17" t="n">
        <v>0</v>
      </c>
      <c r="S3400" s="17" t="n">
        <v>0</v>
      </c>
      <c r="T3400" s="17" t="n">
        <v>0</v>
      </c>
    </row>
    <row r="3401" customFormat="false" ht="15" hidden="false" customHeight="true" outlineLevel="0" collapsed="false">
      <c r="A3401" s="17" t="s">
        <v>573</v>
      </c>
      <c r="B3401" s="17" t="s">
        <v>142</v>
      </c>
      <c r="C3401" s="17" t="s">
        <v>217</v>
      </c>
      <c r="D3401" s="17" t="s">
        <v>218</v>
      </c>
      <c r="E3401" s="17" t="s">
        <v>243</v>
      </c>
      <c r="F3401" s="17" t="s">
        <v>150</v>
      </c>
      <c r="G3401" s="17" t="n">
        <v>1</v>
      </c>
      <c r="H3401" s="17" t="n">
        <v>1</v>
      </c>
      <c r="I3401" s="17" t="n">
        <v>1</v>
      </c>
      <c r="J3401" s="17" t="n">
        <v>1</v>
      </c>
      <c r="K3401" s="17" t="n">
        <v>1</v>
      </c>
      <c r="L3401" s="17" t="n">
        <v>110</v>
      </c>
      <c r="M3401" s="17" t="n">
        <v>70</v>
      </c>
      <c r="N3401" s="17" t="n">
        <v>2</v>
      </c>
      <c r="O3401" s="17" t="n">
        <v>40</v>
      </c>
      <c r="P3401" s="17" t="n">
        <v>0</v>
      </c>
      <c r="Q3401" s="17" t="n">
        <v>0</v>
      </c>
      <c r="R3401" s="17" t="n">
        <v>0</v>
      </c>
      <c r="S3401" s="17" t="n">
        <v>0</v>
      </c>
      <c r="T3401" s="17" t="n">
        <v>0</v>
      </c>
    </row>
    <row r="3402" customFormat="false" ht="15" hidden="false" customHeight="true" outlineLevel="0" collapsed="false">
      <c r="A3402" s="17" t="s">
        <v>573</v>
      </c>
      <c r="B3402" s="17" t="s">
        <v>142</v>
      </c>
      <c r="C3402" s="17" t="s">
        <v>217</v>
      </c>
      <c r="D3402" s="17" t="s">
        <v>218</v>
      </c>
      <c r="E3402" s="17" t="s">
        <v>243</v>
      </c>
      <c r="F3402" s="17" t="s">
        <v>158</v>
      </c>
      <c r="G3402" s="17" t="n">
        <v>1</v>
      </c>
      <c r="H3402" s="17" t="n">
        <v>1</v>
      </c>
      <c r="I3402" s="17" t="n">
        <v>0</v>
      </c>
      <c r="J3402" s="17" t="n">
        <v>1</v>
      </c>
      <c r="K3402" s="17" t="n">
        <v>1</v>
      </c>
      <c r="L3402" s="17" t="n">
        <v>9</v>
      </c>
      <c r="M3402" s="17" t="n">
        <v>74</v>
      </c>
      <c r="N3402" s="17" t="n">
        <v>0</v>
      </c>
      <c r="O3402" s="17" t="n">
        <v>51</v>
      </c>
      <c r="P3402" s="17" t="n">
        <v>0</v>
      </c>
      <c r="Q3402" s="17" t="n">
        <v>0</v>
      </c>
      <c r="R3402" s="17" t="n">
        <v>0</v>
      </c>
      <c r="S3402" s="17" t="n">
        <v>0</v>
      </c>
      <c r="T3402" s="17" t="n">
        <v>0</v>
      </c>
    </row>
    <row r="3403" customFormat="false" ht="15" hidden="false" customHeight="true" outlineLevel="0" collapsed="false">
      <c r="A3403" s="17" t="s">
        <v>573</v>
      </c>
      <c r="B3403" s="17" t="s">
        <v>142</v>
      </c>
      <c r="C3403" s="17" t="s">
        <v>217</v>
      </c>
      <c r="D3403" s="17" t="s">
        <v>218</v>
      </c>
      <c r="E3403" s="17" t="s">
        <v>243</v>
      </c>
      <c r="F3403" s="17" t="s">
        <v>169</v>
      </c>
      <c r="G3403" s="17" t="n">
        <v>0</v>
      </c>
      <c r="H3403" s="17" t="n">
        <v>0</v>
      </c>
      <c r="I3403" s="17" t="n">
        <v>0</v>
      </c>
      <c r="J3403" s="17" t="n">
        <v>1</v>
      </c>
      <c r="K3403" s="17" t="n">
        <v>1</v>
      </c>
      <c r="L3403" s="17" t="n">
        <v>0</v>
      </c>
      <c r="M3403" s="17" t="n">
        <v>0</v>
      </c>
      <c r="N3403" s="17" t="n">
        <v>0</v>
      </c>
      <c r="O3403" s="17" t="n">
        <v>15</v>
      </c>
      <c r="P3403" s="17" t="n">
        <v>0</v>
      </c>
      <c r="Q3403" s="17" t="n">
        <v>0</v>
      </c>
      <c r="R3403" s="17" t="n">
        <v>0</v>
      </c>
      <c r="S3403" s="17" t="n">
        <v>0</v>
      </c>
      <c r="T3403" s="17" t="n">
        <v>0</v>
      </c>
    </row>
    <row r="3404" customFormat="false" ht="15" hidden="false" customHeight="true" outlineLevel="0" collapsed="false">
      <c r="A3404" s="17" t="s">
        <v>573</v>
      </c>
      <c r="B3404" s="17" t="s">
        <v>142</v>
      </c>
      <c r="C3404" s="17" t="s">
        <v>217</v>
      </c>
      <c r="D3404" s="17" t="s">
        <v>218</v>
      </c>
      <c r="E3404" s="17" t="s">
        <v>139</v>
      </c>
      <c r="F3404" s="17" t="s">
        <v>7</v>
      </c>
      <c r="G3404" s="17" t="n">
        <v>1</v>
      </c>
      <c r="H3404" s="17" t="n">
        <v>0</v>
      </c>
      <c r="I3404" s="17" t="n">
        <v>0</v>
      </c>
      <c r="J3404" s="17" t="n">
        <v>0</v>
      </c>
      <c r="K3404" s="17" t="n">
        <v>1</v>
      </c>
      <c r="L3404" s="17" t="n">
        <v>249</v>
      </c>
      <c r="M3404" s="17" t="n">
        <v>0</v>
      </c>
      <c r="N3404" s="17" t="n">
        <v>0</v>
      </c>
      <c r="O3404" s="17" t="n">
        <v>0</v>
      </c>
      <c r="P3404" s="17" t="n">
        <v>0</v>
      </c>
      <c r="Q3404" s="17" t="n">
        <v>0</v>
      </c>
      <c r="R3404" s="17" t="n">
        <v>0</v>
      </c>
      <c r="S3404" s="17" t="n">
        <v>0</v>
      </c>
      <c r="T3404" s="17" t="n">
        <v>0</v>
      </c>
    </row>
    <row r="3405" customFormat="false" ht="15" hidden="false" customHeight="true" outlineLevel="0" collapsed="false">
      <c r="A3405" s="17" t="s">
        <v>573</v>
      </c>
      <c r="B3405" s="17" t="s">
        <v>142</v>
      </c>
      <c r="C3405" s="17" t="s">
        <v>217</v>
      </c>
      <c r="D3405" s="17" t="s">
        <v>218</v>
      </c>
      <c r="E3405" s="17" t="s">
        <v>139</v>
      </c>
      <c r="F3405" s="17" t="s">
        <v>140</v>
      </c>
      <c r="G3405" s="17" t="n">
        <v>1</v>
      </c>
      <c r="H3405" s="17" t="n">
        <v>0</v>
      </c>
      <c r="I3405" s="17" t="n">
        <v>0</v>
      </c>
      <c r="J3405" s="17" t="n">
        <v>0</v>
      </c>
      <c r="K3405" s="17" t="n">
        <v>1</v>
      </c>
      <c r="L3405" s="17" t="n">
        <v>249</v>
      </c>
      <c r="M3405" s="17" t="n">
        <v>0</v>
      </c>
      <c r="N3405" s="17" t="n">
        <v>0</v>
      </c>
      <c r="O3405" s="17" t="n">
        <v>0</v>
      </c>
      <c r="P3405" s="17" t="n">
        <v>0</v>
      </c>
      <c r="Q3405" s="17" t="n">
        <v>0</v>
      </c>
      <c r="R3405" s="17" t="n">
        <v>0</v>
      </c>
      <c r="S3405" s="17" t="n">
        <v>0</v>
      </c>
      <c r="T3405" s="17" t="n">
        <v>0</v>
      </c>
    </row>
    <row r="3406" customFormat="false" ht="15" hidden="false" customHeight="true" outlineLevel="0" collapsed="false">
      <c r="A3406" s="17" t="s">
        <v>403</v>
      </c>
      <c r="B3406" s="17" t="s">
        <v>142</v>
      </c>
      <c r="C3406" s="17" t="s">
        <v>134</v>
      </c>
      <c r="D3406" s="17" t="s">
        <v>177</v>
      </c>
      <c r="E3406" s="17" t="s">
        <v>243</v>
      </c>
      <c r="F3406" s="17" t="s">
        <v>7</v>
      </c>
      <c r="G3406" s="17" t="n">
        <v>1</v>
      </c>
      <c r="H3406" s="17" t="n">
        <v>1</v>
      </c>
      <c r="I3406" s="17" t="n">
        <v>1</v>
      </c>
      <c r="J3406" s="17" t="n">
        <v>1</v>
      </c>
      <c r="K3406" s="17" t="n">
        <v>1</v>
      </c>
      <c r="L3406" s="17" t="n">
        <v>386</v>
      </c>
      <c r="M3406" s="17" t="n">
        <v>394</v>
      </c>
      <c r="N3406" s="17" t="n">
        <v>416</v>
      </c>
      <c r="O3406" s="17" t="n">
        <v>167</v>
      </c>
      <c r="P3406" s="17" t="n">
        <v>0</v>
      </c>
      <c r="Q3406" s="17" t="n">
        <v>0</v>
      </c>
      <c r="R3406" s="17" t="n">
        <v>0</v>
      </c>
      <c r="S3406" s="17" t="n">
        <v>0</v>
      </c>
      <c r="T3406" s="17" t="n">
        <v>0</v>
      </c>
    </row>
    <row r="3407" customFormat="false" ht="15" hidden="false" customHeight="true" outlineLevel="0" collapsed="false">
      <c r="A3407" s="17" t="s">
        <v>403</v>
      </c>
      <c r="B3407" s="17" t="s">
        <v>142</v>
      </c>
      <c r="C3407" s="17" t="s">
        <v>134</v>
      </c>
      <c r="D3407" s="17" t="s">
        <v>177</v>
      </c>
      <c r="E3407" s="17" t="s">
        <v>243</v>
      </c>
      <c r="F3407" s="17" t="s">
        <v>140</v>
      </c>
      <c r="G3407" s="17" t="n">
        <v>1</v>
      </c>
      <c r="H3407" s="17" t="n">
        <v>1</v>
      </c>
      <c r="I3407" s="17" t="n">
        <v>1</v>
      </c>
      <c r="J3407" s="17" t="n">
        <v>1</v>
      </c>
      <c r="K3407" s="17" t="n">
        <v>1</v>
      </c>
      <c r="L3407" s="17" t="n">
        <v>226</v>
      </c>
      <c r="M3407" s="17" t="n">
        <v>248</v>
      </c>
      <c r="N3407" s="17" t="n">
        <v>142</v>
      </c>
      <c r="O3407" s="17" t="n">
        <v>38</v>
      </c>
      <c r="P3407" s="17" t="n">
        <v>0</v>
      </c>
      <c r="Q3407" s="17" t="n">
        <v>0</v>
      </c>
      <c r="R3407" s="17" t="n">
        <v>0</v>
      </c>
      <c r="S3407" s="17" t="n">
        <v>0</v>
      </c>
      <c r="T3407" s="17" t="n">
        <v>0</v>
      </c>
    </row>
    <row r="3408" customFormat="false" ht="15" hidden="false" customHeight="true" outlineLevel="0" collapsed="false">
      <c r="A3408" s="17" t="s">
        <v>403</v>
      </c>
      <c r="B3408" s="17" t="s">
        <v>142</v>
      </c>
      <c r="C3408" s="17" t="s">
        <v>134</v>
      </c>
      <c r="D3408" s="17" t="s">
        <v>177</v>
      </c>
      <c r="E3408" s="17" t="s">
        <v>243</v>
      </c>
      <c r="F3408" s="17" t="s">
        <v>144</v>
      </c>
      <c r="G3408" s="17" t="n">
        <v>1</v>
      </c>
      <c r="H3408" s="17" t="n">
        <v>1</v>
      </c>
      <c r="I3408" s="17" t="n">
        <v>1</v>
      </c>
      <c r="J3408" s="17" t="n">
        <v>1</v>
      </c>
      <c r="K3408" s="17" t="n">
        <v>1</v>
      </c>
      <c r="L3408" s="17" t="n">
        <v>51</v>
      </c>
      <c r="M3408" s="17" t="n">
        <v>31</v>
      </c>
      <c r="N3408" s="17" t="n">
        <v>36</v>
      </c>
      <c r="O3408" s="17" t="n">
        <v>1</v>
      </c>
      <c r="P3408" s="17" t="n">
        <v>0</v>
      </c>
      <c r="Q3408" s="17" t="n">
        <v>0</v>
      </c>
      <c r="R3408" s="17" t="n">
        <v>0</v>
      </c>
      <c r="S3408" s="17" t="n">
        <v>0</v>
      </c>
      <c r="T3408" s="17" t="n">
        <v>0</v>
      </c>
    </row>
    <row r="3409" customFormat="false" ht="15" hidden="false" customHeight="true" outlineLevel="0" collapsed="false">
      <c r="A3409" s="17" t="s">
        <v>403</v>
      </c>
      <c r="B3409" s="17" t="s">
        <v>142</v>
      </c>
      <c r="C3409" s="17" t="s">
        <v>134</v>
      </c>
      <c r="D3409" s="17" t="s">
        <v>177</v>
      </c>
      <c r="E3409" s="17" t="s">
        <v>243</v>
      </c>
      <c r="F3409" s="17" t="s">
        <v>150</v>
      </c>
      <c r="G3409" s="17" t="n">
        <v>1</v>
      </c>
      <c r="H3409" s="17" t="n">
        <v>1</v>
      </c>
      <c r="I3409" s="17" t="n">
        <v>1</v>
      </c>
      <c r="J3409" s="17" t="n">
        <v>1</v>
      </c>
      <c r="K3409" s="17" t="n">
        <v>1</v>
      </c>
      <c r="L3409" s="17" t="n">
        <v>83</v>
      </c>
      <c r="M3409" s="17" t="n">
        <v>115</v>
      </c>
      <c r="N3409" s="17" t="n">
        <v>168</v>
      </c>
      <c r="O3409" s="17" t="n">
        <v>115</v>
      </c>
      <c r="P3409" s="17" t="n">
        <v>0</v>
      </c>
      <c r="Q3409" s="17" t="n">
        <v>0</v>
      </c>
      <c r="R3409" s="17" t="n">
        <v>0</v>
      </c>
      <c r="S3409" s="17" t="n">
        <v>0</v>
      </c>
      <c r="T3409" s="17" t="n">
        <v>0</v>
      </c>
    </row>
    <row r="3410" customFormat="false" ht="15" hidden="false" customHeight="true" outlineLevel="0" collapsed="false">
      <c r="A3410" s="17" t="s">
        <v>403</v>
      </c>
      <c r="B3410" s="17" t="s">
        <v>142</v>
      </c>
      <c r="C3410" s="17" t="s">
        <v>134</v>
      </c>
      <c r="D3410" s="17" t="s">
        <v>177</v>
      </c>
      <c r="E3410" s="17" t="s">
        <v>243</v>
      </c>
      <c r="F3410" s="17" t="s">
        <v>158</v>
      </c>
      <c r="G3410" s="17" t="n">
        <v>1</v>
      </c>
      <c r="H3410" s="17" t="n">
        <v>0</v>
      </c>
      <c r="I3410" s="17" t="n">
        <v>1</v>
      </c>
      <c r="J3410" s="17" t="n">
        <v>1</v>
      </c>
      <c r="K3410" s="17" t="n">
        <v>1</v>
      </c>
      <c r="L3410" s="17" t="n">
        <v>26</v>
      </c>
      <c r="M3410" s="17" t="n">
        <v>0</v>
      </c>
      <c r="N3410" s="17" t="n">
        <v>55</v>
      </c>
      <c r="O3410" s="17" t="n">
        <v>13</v>
      </c>
      <c r="P3410" s="17" t="n">
        <v>0</v>
      </c>
      <c r="Q3410" s="17" t="n">
        <v>0</v>
      </c>
      <c r="R3410" s="17" t="n">
        <v>0</v>
      </c>
      <c r="S3410" s="17" t="n">
        <v>0</v>
      </c>
      <c r="T3410" s="17" t="n">
        <v>0</v>
      </c>
    </row>
    <row r="3411" customFormat="false" ht="15" hidden="false" customHeight="true" outlineLevel="0" collapsed="false">
      <c r="A3411" s="17" t="s">
        <v>403</v>
      </c>
      <c r="B3411" s="17" t="s">
        <v>142</v>
      </c>
      <c r="C3411" s="17" t="s">
        <v>134</v>
      </c>
      <c r="D3411" s="17" t="s">
        <v>177</v>
      </c>
      <c r="E3411" s="17" t="s">
        <v>243</v>
      </c>
      <c r="F3411" s="17" t="s">
        <v>169</v>
      </c>
      <c r="G3411" s="17" t="n">
        <v>0</v>
      </c>
      <c r="H3411" s="17" t="n">
        <v>0</v>
      </c>
      <c r="I3411" s="17" t="n">
        <v>1</v>
      </c>
      <c r="J3411" s="17" t="n">
        <v>0</v>
      </c>
      <c r="K3411" s="17" t="n">
        <v>1</v>
      </c>
      <c r="L3411" s="17" t="n">
        <v>0</v>
      </c>
      <c r="M3411" s="17" t="n">
        <v>0</v>
      </c>
      <c r="N3411" s="17" t="n">
        <v>15</v>
      </c>
      <c r="O3411" s="17" t="n">
        <v>0</v>
      </c>
      <c r="P3411" s="17" t="n">
        <v>0</v>
      </c>
      <c r="Q3411" s="17" t="n">
        <v>0</v>
      </c>
      <c r="R3411" s="17" t="n">
        <v>0</v>
      </c>
      <c r="S3411" s="17" t="n">
        <v>0</v>
      </c>
      <c r="T3411" s="17" t="n">
        <v>0</v>
      </c>
    </row>
    <row r="3412" customFormat="false" ht="15" hidden="false" customHeight="true" outlineLevel="0" collapsed="false">
      <c r="A3412" s="17" t="s">
        <v>403</v>
      </c>
      <c r="B3412" s="17" t="s">
        <v>142</v>
      </c>
      <c r="C3412" s="17" t="s">
        <v>217</v>
      </c>
      <c r="D3412" s="17" t="s">
        <v>235</v>
      </c>
      <c r="E3412" s="17" t="s">
        <v>139</v>
      </c>
      <c r="F3412" s="17" t="s">
        <v>7</v>
      </c>
      <c r="G3412" s="17" t="n">
        <v>1</v>
      </c>
      <c r="H3412" s="17" t="n">
        <v>1</v>
      </c>
      <c r="I3412" s="17" t="n">
        <v>1</v>
      </c>
      <c r="J3412" s="17" t="n">
        <v>0</v>
      </c>
      <c r="K3412" s="17" t="n">
        <v>1</v>
      </c>
      <c r="L3412" s="17" t="n">
        <v>124</v>
      </c>
      <c r="M3412" s="17" t="n">
        <v>204</v>
      </c>
      <c r="N3412" s="17" t="n">
        <v>339</v>
      </c>
      <c r="O3412" s="17" t="n">
        <v>0</v>
      </c>
      <c r="P3412" s="17" t="n">
        <v>0</v>
      </c>
      <c r="Q3412" s="17" t="n">
        <v>0</v>
      </c>
      <c r="R3412" s="17" t="n">
        <v>0</v>
      </c>
      <c r="S3412" s="17" t="n">
        <v>0</v>
      </c>
      <c r="T3412" s="17" t="n">
        <v>0</v>
      </c>
    </row>
    <row r="3413" customFormat="false" ht="15" hidden="false" customHeight="true" outlineLevel="0" collapsed="false">
      <c r="A3413" s="17" t="s">
        <v>403</v>
      </c>
      <c r="B3413" s="17" t="s">
        <v>142</v>
      </c>
      <c r="C3413" s="17" t="s">
        <v>217</v>
      </c>
      <c r="D3413" s="17" t="s">
        <v>235</v>
      </c>
      <c r="E3413" s="17" t="s">
        <v>139</v>
      </c>
      <c r="F3413" s="17" t="s">
        <v>150</v>
      </c>
      <c r="G3413" s="17" t="n">
        <v>0</v>
      </c>
      <c r="H3413" s="17" t="n">
        <v>1</v>
      </c>
      <c r="I3413" s="17" t="n">
        <v>1</v>
      </c>
      <c r="J3413" s="17" t="n">
        <v>0</v>
      </c>
      <c r="K3413" s="17" t="n">
        <v>1</v>
      </c>
      <c r="L3413" s="17" t="n">
        <v>0</v>
      </c>
      <c r="M3413" s="17" t="n">
        <v>204</v>
      </c>
      <c r="N3413" s="17" t="n">
        <v>339</v>
      </c>
      <c r="O3413" s="17" t="n">
        <v>0</v>
      </c>
      <c r="P3413" s="17" t="n">
        <v>0</v>
      </c>
      <c r="Q3413" s="17" t="n">
        <v>0</v>
      </c>
      <c r="R3413" s="17" t="n">
        <v>0</v>
      </c>
      <c r="S3413" s="17" t="n">
        <v>0</v>
      </c>
      <c r="T3413" s="17" t="n">
        <v>0</v>
      </c>
    </row>
    <row r="3414" customFormat="false" ht="15" hidden="false" customHeight="true" outlineLevel="0" collapsed="false">
      <c r="A3414" s="17" t="s">
        <v>403</v>
      </c>
      <c r="B3414" s="17" t="s">
        <v>142</v>
      </c>
      <c r="C3414" s="17" t="s">
        <v>217</v>
      </c>
      <c r="D3414" s="17" t="s">
        <v>235</v>
      </c>
      <c r="E3414" s="17" t="s">
        <v>139</v>
      </c>
      <c r="F3414" s="17" t="s">
        <v>158</v>
      </c>
      <c r="G3414" s="17" t="n">
        <v>1</v>
      </c>
      <c r="H3414" s="17" t="n">
        <v>0</v>
      </c>
      <c r="I3414" s="17" t="n">
        <v>0</v>
      </c>
      <c r="J3414" s="17" t="n">
        <v>0</v>
      </c>
      <c r="K3414" s="17" t="n">
        <v>1</v>
      </c>
      <c r="L3414" s="17" t="n">
        <v>124</v>
      </c>
      <c r="M3414" s="17" t="n">
        <v>0</v>
      </c>
      <c r="N3414" s="17" t="n">
        <v>0</v>
      </c>
      <c r="O3414" s="17" t="n">
        <v>0</v>
      </c>
      <c r="P3414" s="17" t="n">
        <v>0</v>
      </c>
      <c r="Q3414" s="17" t="n">
        <v>0</v>
      </c>
      <c r="R3414" s="17" t="n">
        <v>0</v>
      </c>
      <c r="S3414" s="17" t="n">
        <v>0</v>
      </c>
      <c r="T3414" s="17" t="n">
        <v>0</v>
      </c>
    </row>
    <row r="3415" customFormat="false" ht="15" hidden="false" customHeight="true" outlineLevel="0" collapsed="false">
      <c r="A3415" s="17" t="s">
        <v>403</v>
      </c>
      <c r="B3415" s="17" t="s">
        <v>142</v>
      </c>
      <c r="C3415" s="17" t="s">
        <v>217</v>
      </c>
      <c r="D3415" s="17" t="s">
        <v>218</v>
      </c>
      <c r="E3415" s="17" t="s">
        <v>139</v>
      </c>
      <c r="F3415" s="17" t="s">
        <v>7</v>
      </c>
      <c r="G3415" s="17" t="n">
        <v>1</v>
      </c>
      <c r="H3415" s="17" t="n">
        <v>0</v>
      </c>
      <c r="I3415" s="17" t="n">
        <v>2</v>
      </c>
      <c r="J3415" s="17" t="n">
        <v>0</v>
      </c>
      <c r="K3415" s="17" t="n">
        <v>2</v>
      </c>
      <c r="L3415" s="17" t="n">
        <v>6</v>
      </c>
      <c r="M3415" s="17" t="n">
        <v>0</v>
      </c>
      <c r="N3415" s="17" t="n">
        <v>5</v>
      </c>
      <c r="O3415" s="17" t="n">
        <v>0</v>
      </c>
      <c r="P3415" s="17" t="n">
        <v>0</v>
      </c>
      <c r="Q3415" s="17" t="n">
        <v>0</v>
      </c>
      <c r="R3415" s="17" t="n">
        <v>0</v>
      </c>
      <c r="S3415" s="17" t="n">
        <v>0</v>
      </c>
      <c r="T3415" s="17" t="n">
        <v>0</v>
      </c>
    </row>
    <row r="3416" customFormat="false" ht="15" hidden="false" customHeight="true" outlineLevel="0" collapsed="false">
      <c r="A3416" s="17" t="s">
        <v>403</v>
      </c>
      <c r="B3416" s="17" t="s">
        <v>142</v>
      </c>
      <c r="C3416" s="17" t="s">
        <v>217</v>
      </c>
      <c r="D3416" s="17" t="s">
        <v>218</v>
      </c>
      <c r="E3416" s="17" t="s">
        <v>139</v>
      </c>
      <c r="F3416" s="17" t="s">
        <v>140</v>
      </c>
      <c r="G3416" s="17" t="n">
        <v>1</v>
      </c>
      <c r="H3416" s="17" t="n">
        <v>0</v>
      </c>
      <c r="I3416" s="17" t="n">
        <v>0</v>
      </c>
      <c r="J3416" s="17" t="n">
        <v>0</v>
      </c>
      <c r="K3416" s="17" t="n">
        <v>1</v>
      </c>
      <c r="L3416" s="17" t="n">
        <v>1</v>
      </c>
      <c r="M3416" s="17" t="n">
        <v>0</v>
      </c>
      <c r="N3416" s="17" t="n">
        <v>0</v>
      </c>
      <c r="O3416" s="17" t="n">
        <v>0</v>
      </c>
      <c r="P3416" s="17" t="n">
        <v>0</v>
      </c>
      <c r="Q3416" s="17" t="n">
        <v>0</v>
      </c>
      <c r="R3416" s="17" t="n">
        <v>0</v>
      </c>
      <c r="S3416" s="17" t="n">
        <v>0</v>
      </c>
      <c r="T3416" s="17" t="n">
        <v>0</v>
      </c>
    </row>
    <row r="3417" customFormat="false" ht="15" hidden="false" customHeight="true" outlineLevel="0" collapsed="false">
      <c r="A3417" s="17" t="s">
        <v>403</v>
      </c>
      <c r="B3417" s="17" t="s">
        <v>142</v>
      </c>
      <c r="C3417" s="17" t="s">
        <v>217</v>
      </c>
      <c r="D3417" s="17" t="s">
        <v>218</v>
      </c>
      <c r="E3417" s="17" t="s">
        <v>139</v>
      </c>
      <c r="F3417" s="17" t="s">
        <v>150</v>
      </c>
      <c r="G3417" s="17" t="n">
        <v>1</v>
      </c>
      <c r="H3417" s="17" t="n">
        <v>0</v>
      </c>
      <c r="I3417" s="17" t="n">
        <v>0</v>
      </c>
      <c r="J3417" s="17" t="n">
        <v>0</v>
      </c>
      <c r="K3417" s="17" t="n">
        <v>1</v>
      </c>
      <c r="L3417" s="17" t="n">
        <v>3</v>
      </c>
      <c r="M3417" s="17" t="n">
        <v>0</v>
      </c>
      <c r="N3417" s="17" t="n">
        <v>0</v>
      </c>
      <c r="O3417" s="17" t="n">
        <v>0</v>
      </c>
      <c r="P3417" s="17" t="n">
        <v>0</v>
      </c>
      <c r="Q3417" s="17" t="n">
        <v>0</v>
      </c>
      <c r="R3417" s="17" t="n">
        <v>0</v>
      </c>
      <c r="S3417" s="17" t="n">
        <v>0</v>
      </c>
      <c r="T3417" s="17" t="n">
        <v>0</v>
      </c>
    </row>
    <row r="3418" customFormat="false" ht="15" hidden="false" customHeight="true" outlineLevel="0" collapsed="false">
      <c r="A3418" s="17" t="s">
        <v>403</v>
      </c>
      <c r="B3418" s="17" t="s">
        <v>142</v>
      </c>
      <c r="C3418" s="17" t="s">
        <v>217</v>
      </c>
      <c r="D3418" s="17" t="s">
        <v>218</v>
      </c>
      <c r="E3418" s="17" t="s">
        <v>139</v>
      </c>
      <c r="F3418" s="17" t="s">
        <v>158</v>
      </c>
      <c r="G3418" s="17" t="n">
        <v>1</v>
      </c>
      <c r="H3418" s="17" t="n">
        <v>0</v>
      </c>
      <c r="I3418" s="17" t="n">
        <v>2</v>
      </c>
      <c r="J3418" s="17" t="n">
        <v>0</v>
      </c>
      <c r="K3418" s="17" t="n">
        <v>2</v>
      </c>
      <c r="L3418" s="17" t="n">
        <v>2</v>
      </c>
      <c r="M3418" s="17" t="n">
        <v>0</v>
      </c>
      <c r="N3418" s="17" t="n">
        <v>5</v>
      </c>
      <c r="O3418" s="17" t="n">
        <v>0</v>
      </c>
      <c r="P3418" s="17" t="n">
        <v>0</v>
      </c>
      <c r="Q3418" s="17" t="n">
        <v>0</v>
      </c>
      <c r="R3418" s="17" t="n">
        <v>0</v>
      </c>
      <c r="S3418" s="17" t="n">
        <v>0</v>
      </c>
      <c r="T3418" s="17" t="n">
        <v>0</v>
      </c>
    </row>
    <row r="3419" customFormat="false" ht="15" hidden="false" customHeight="true" outlineLevel="0" collapsed="false">
      <c r="A3419" s="17" t="s">
        <v>403</v>
      </c>
      <c r="B3419" s="17" t="s">
        <v>142</v>
      </c>
      <c r="C3419" s="17" t="s">
        <v>217</v>
      </c>
      <c r="D3419" s="17" t="s">
        <v>274</v>
      </c>
      <c r="E3419" s="17" t="s">
        <v>243</v>
      </c>
      <c r="F3419" s="17" t="s">
        <v>7</v>
      </c>
      <c r="G3419" s="17" t="n">
        <v>1</v>
      </c>
      <c r="H3419" s="17" t="n">
        <v>1</v>
      </c>
      <c r="I3419" s="17" t="n">
        <v>1</v>
      </c>
      <c r="J3419" s="17" t="n">
        <v>1</v>
      </c>
      <c r="K3419" s="17" t="n">
        <v>1</v>
      </c>
      <c r="L3419" s="17" t="n">
        <v>103</v>
      </c>
      <c r="M3419" s="17" t="n">
        <v>56</v>
      </c>
      <c r="N3419" s="17" t="n">
        <v>507</v>
      </c>
      <c r="O3419" s="17" t="n">
        <v>113</v>
      </c>
      <c r="P3419" s="17" t="n">
        <v>0</v>
      </c>
      <c r="Q3419" s="17" t="n">
        <v>0</v>
      </c>
      <c r="R3419" s="17" t="n">
        <v>0</v>
      </c>
      <c r="S3419" s="17" t="n">
        <v>0</v>
      </c>
      <c r="T3419" s="17" t="n">
        <v>0</v>
      </c>
    </row>
    <row r="3420" customFormat="false" ht="15" hidden="false" customHeight="true" outlineLevel="0" collapsed="false">
      <c r="A3420" s="17" t="s">
        <v>403</v>
      </c>
      <c r="B3420" s="17" t="s">
        <v>142</v>
      </c>
      <c r="C3420" s="17" t="s">
        <v>217</v>
      </c>
      <c r="D3420" s="17" t="s">
        <v>274</v>
      </c>
      <c r="E3420" s="17" t="s">
        <v>243</v>
      </c>
      <c r="F3420" s="17" t="s">
        <v>150</v>
      </c>
      <c r="G3420" s="17" t="n">
        <v>1</v>
      </c>
      <c r="H3420" s="17" t="n">
        <v>1</v>
      </c>
      <c r="I3420" s="17" t="n">
        <v>1</v>
      </c>
      <c r="J3420" s="17" t="n">
        <v>1</v>
      </c>
      <c r="K3420" s="17" t="n">
        <v>1</v>
      </c>
      <c r="L3420" s="17" t="n">
        <v>52</v>
      </c>
      <c r="M3420" s="17" t="n">
        <v>46</v>
      </c>
      <c r="N3420" s="17" t="n">
        <v>435</v>
      </c>
      <c r="O3420" s="17" t="n">
        <v>109</v>
      </c>
      <c r="P3420" s="17" t="n">
        <v>0</v>
      </c>
      <c r="Q3420" s="17" t="n">
        <v>0</v>
      </c>
      <c r="R3420" s="17" t="n">
        <v>0</v>
      </c>
      <c r="S3420" s="17" t="n">
        <v>0</v>
      </c>
      <c r="T3420" s="17" t="n">
        <v>0</v>
      </c>
    </row>
    <row r="3421" customFormat="false" ht="15" hidden="false" customHeight="true" outlineLevel="0" collapsed="false">
      <c r="A3421" s="17" t="s">
        <v>403</v>
      </c>
      <c r="B3421" s="17" t="s">
        <v>142</v>
      </c>
      <c r="C3421" s="17" t="s">
        <v>217</v>
      </c>
      <c r="D3421" s="17" t="s">
        <v>274</v>
      </c>
      <c r="E3421" s="17" t="s">
        <v>243</v>
      </c>
      <c r="F3421" s="17" t="s">
        <v>166</v>
      </c>
      <c r="G3421" s="17" t="n">
        <v>1</v>
      </c>
      <c r="H3421" s="17" t="n">
        <v>0</v>
      </c>
      <c r="I3421" s="17" t="n">
        <v>0</v>
      </c>
      <c r="J3421" s="17" t="n">
        <v>0</v>
      </c>
      <c r="K3421" s="17" t="n">
        <v>1</v>
      </c>
      <c r="L3421" s="17" t="n">
        <v>40</v>
      </c>
      <c r="M3421" s="17" t="n">
        <v>0</v>
      </c>
      <c r="N3421" s="17" t="n">
        <v>0</v>
      </c>
      <c r="O3421" s="17" t="n">
        <v>0</v>
      </c>
      <c r="P3421" s="17" t="n">
        <v>0</v>
      </c>
      <c r="Q3421" s="17" t="n">
        <v>0</v>
      </c>
      <c r="R3421" s="17" t="n">
        <v>0</v>
      </c>
      <c r="S3421" s="17" t="n">
        <v>0</v>
      </c>
      <c r="T3421" s="17" t="n">
        <v>0</v>
      </c>
    </row>
    <row r="3422" customFormat="false" ht="15" hidden="false" customHeight="true" outlineLevel="0" collapsed="false">
      <c r="A3422" s="17" t="s">
        <v>403</v>
      </c>
      <c r="B3422" s="17" t="s">
        <v>142</v>
      </c>
      <c r="C3422" s="17" t="s">
        <v>217</v>
      </c>
      <c r="D3422" s="17" t="s">
        <v>274</v>
      </c>
      <c r="E3422" s="17" t="s">
        <v>243</v>
      </c>
      <c r="F3422" s="17" t="s">
        <v>158</v>
      </c>
      <c r="G3422" s="17" t="n">
        <v>1</v>
      </c>
      <c r="H3422" s="17" t="n">
        <v>1</v>
      </c>
      <c r="I3422" s="17" t="n">
        <v>1</v>
      </c>
      <c r="J3422" s="17" t="n">
        <v>1</v>
      </c>
      <c r="K3422" s="17" t="n">
        <v>1</v>
      </c>
      <c r="L3422" s="17" t="n">
        <v>11</v>
      </c>
      <c r="M3422" s="17" t="n">
        <v>10</v>
      </c>
      <c r="N3422" s="17" t="n">
        <v>72</v>
      </c>
      <c r="O3422" s="17" t="n">
        <v>1</v>
      </c>
      <c r="P3422" s="17" t="n">
        <v>0</v>
      </c>
      <c r="Q3422" s="17" t="n">
        <v>0</v>
      </c>
      <c r="R3422" s="17" t="n">
        <v>0</v>
      </c>
      <c r="S3422" s="17" t="n">
        <v>0</v>
      </c>
      <c r="T3422" s="17" t="n">
        <v>0</v>
      </c>
    </row>
    <row r="3423" customFormat="false" ht="15" hidden="false" customHeight="true" outlineLevel="0" collapsed="false">
      <c r="A3423" s="17" t="s">
        <v>403</v>
      </c>
      <c r="B3423" s="17" t="s">
        <v>142</v>
      </c>
      <c r="C3423" s="17" t="s">
        <v>217</v>
      </c>
      <c r="D3423" s="17" t="s">
        <v>274</v>
      </c>
      <c r="E3423" s="17" t="s">
        <v>243</v>
      </c>
      <c r="F3423" s="17" t="s">
        <v>169</v>
      </c>
      <c r="G3423" s="17" t="n">
        <v>0</v>
      </c>
      <c r="H3423" s="17" t="n">
        <v>0</v>
      </c>
      <c r="I3423" s="17" t="n">
        <v>0</v>
      </c>
      <c r="J3423" s="17" t="n">
        <v>1</v>
      </c>
      <c r="K3423" s="17" t="n">
        <v>1</v>
      </c>
      <c r="L3423" s="17" t="n">
        <v>0</v>
      </c>
      <c r="M3423" s="17" t="n">
        <v>0</v>
      </c>
      <c r="N3423" s="17" t="n">
        <v>0</v>
      </c>
      <c r="O3423" s="17" t="n">
        <v>3</v>
      </c>
      <c r="P3423" s="17" t="n">
        <v>0</v>
      </c>
      <c r="Q3423" s="17" t="n">
        <v>0</v>
      </c>
      <c r="R3423" s="17" t="n">
        <v>0</v>
      </c>
      <c r="S3423" s="17" t="n">
        <v>0</v>
      </c>
      <c r="T3423" s="17" t="n">
        <v>0</v>
      </c>
    </row>
    <row r="3424" customFormat="false" ht="15" hidden="false" customHeight="true" outlineLevel="0" collapsed="false">
      <c r="A3424" s="17" t="s">
        <v>10767</v>
      </c>
      <c r="B3424" s="17" t="s">
        <v>142</v>
      </c>
      <c r="C3424" s="17" t="s">
        <v>148</v>
      </c>
      <c r="D3424" s="17" t="s">
        <v>14443</v>
      </c>
      <c r="E3424" s="17" t="s">
        <v>139</v>
      </c>
      <c r="F3424" s="17" t="s">
        <v>7</v>
      </c>
      <c r="G3424" s="17" t="n">
        <v>1</v>
      </c>
      <c r="H3424" s="17" t="n">
        <v>1</v>
      </c>
      <c r="I3424" s="17" t="n">
        <v>1</v>
      </c>
      <c r="J3424" s="17" t="n">
        <v>0</v>
      </c>
      <c r="K3424" s="17" t="n">
        <v>1</v>
      </c>
      <c r="L3424" s="17" t="n">
        <v>41</v>
      </c>
      <c r="M3424" s="17" t="n">
        <v>13</v>
      </c>
      <c r="N3424" s="17" t="n">
        <v>1</v>
      </c>
      <c r="O3424" s="17" t="n">
        <v>0</v>
      </c>
      <c r="P3424" s="17" t="n">
        <v>0</v>
      </c>
      <c r="Q3424" s="17" t="n">
        <v>0</v>
      </c>
      <c r="R3424" s="17" t="n">
        <v>0</v>
      </c>
      <c r="S3424" s="17" t="n">
        <v>0</v>
      </c>
      <c r="T3424" s="17" t="n">
        <v>0</v>
      </c>
    </row>
    <row r="3425" customFormat="false" ht="15" hidden="false" customHeight="true" outlineLevel="0" collapsed="false">
      <c r="A3425" s="17" t="s">
        <v>10767</v>
      </c>
      <c r="B3425" s="17" t="s">
        <v>142</v>
      </c>
      <c r="C3425" s="17" t="s">
        <v>148</v>
      </c>
      <c r="D3425" s="17" t="s">
        <v>14443</v>
      </c>
      <c r="E3425" s="17" t="s">
        <v>139</v>
      </c>
      <c r="F3425" s="17" t="s">
        <v>144</v>
      </c>
      <c r="G3425" s="17" t="n">
        <v>1</v>
      </c>
      <c r="H3425" s="17" t="n">
        <v>0</v>
      </c>
      <c r="I3425" s="17" t="n">
        <v>0</v>
      </c>
      <c r="J3425" s="17" t="n">
        <v>0</v>
      </c>
      <c r="K3425" s="17" t="n">
        <v>1</v>
      </c>
      <c r="L3425" s="17" t="n">
        <v>10</v>
      </c>
      <c r="M3425" s="17" t="n">
        <v>0</v>
      </c>
      <c r="N3425" s="17" t="n">
        <v>0</v>
      </c>
      <c r="O3425" s="17" t="n">
        <v>0</v>
      </c>
      <c r="P3425" s="17" t="n">
        <v>0</v>
      </c>
      <c r="Q3425" s="17" t="n">
        <v>0</v>
      </c>
      <c r="R3425" s="17" t="n">
        <v>0</v>
      </c>
      <c r="S3425" s="17" t="n">
        <v>0</v>
      </c>
      <c r="T3425" s="17" t="n">
        <v>0</v>
      </c>
    </row>
    <row r="3426" customFormat="false" ht="15" hidden="false" customHeight="true" outlineLevel="0" collapsed="false">
      <c r="A3426" s="17" t="s">
        <v>10767</v>
      </c>
      <c r="B3426" s="17" t="s">
        <v>142</v>
      </c>
      <c r="C3426" s="17" t="s">
        <v>148</v>
      </c>
      <c r="D3426" s="17" t="s">
        <v>14443</v>
      </c>
      <c r="E3426" s="17" t="s">
        <v>139</v>
      </c>
      <c r="F3426" s="17" t="s">
        <v>150</v>
      </c>
      <c r="G3426" s="17" t="n">
        <v>1</v>
      </c>
      <c r="H3426" s="17" t="n">
        <v>1</v>
      </c>
      <c r="I3426" s="17" t="n">
        <v>1</v>
      </c>
      <c r="J3426" s="17" t="n">
        <v>0</v>
      </c>
      <c r="K3426" s="17" t="n">
        <v>1</v>
      </c>
      <c r="L3426" s="17" t="n">
        <v>31</v>
      </c>
      <c r="M3426" s="17" t="n">
        <v>11</v>
      </c>
      <c r="N3426" s="17" t="n">
        <v>1</v>
      </c>
      <c r="O3426" s="17" t="n">
        <v>0</v>
      </c>
      <c r="P3426" s="17" t="n">
        <v>0</v>
      </c>
      <c r="Q3426" s="17" t="n">
        <v>0</v>
      </c>
      <c r="R3426" s="17" t="n">
        <v>0</v>
      </c>
      <c r="S3426" s="17" t="n">
        <v>0</v>
      </c>
      <c r="T3426" s="17" t="n">
        <v>0</v>
      </c>
    </row>
    <row r="3427" customFormat="false" ht="15" hidden="false" customHeight="true" outlineLevel="0" collapsed="false">
      <c r="A3427" s="17" t="s">
        <v>10767</v>
      </c>
      <c r="B3427" s="17" t="s">
        <v>142</v>
      </c>
      <c r="C3427" s="17" t="s">
        <v>148</v>
      </c>
      <c r="D3427" s="17" t="s">
        <v>14443</v>
      </c>
      <c r="E3427" s="17" t="s">
        <v>139</v>
      </c>
      <c r="F3427" s="17" t="s">
        <v>158</v>
      </c>
      <c r="G3427" s="17" t="n">
        <v>0</v>
      </c>
      <c r="H3427" s="17" t="n">
        <v>1</v>
      </c>
      <c r="I3427" s="17" t="n">
        <v>0</v>
      </c>
      <c r="J3427" s="17" t="n">
        <v>0</v>
      </c>
      <c r="K3427" s="17" t="n">
        <v>1</v>
      </c>
      <c r="L3427" s="17" t="n">
        <v>0</v>
      </c>
      <c r="M3427" s="17" t="n">
        <v>2</v>
      </c>
      <c r="N3427" s="17" t="n">
        <v>0</v>
      </c>
      <c r="O3427" s="17" t="n">
        <v>0</v>
      </c>
      <c r="P3427" s="17" t="n">
        <v>0</v>
      </c>
      <c r="Q3427" s="17" t="n">
        <v>0</v>
      </c>
      <c r="R3427" s="17" t="n">
        <v>0</v>
      </c>
      <c r="S3427" s="17" t="n">
        <v>0</v>
      </c>
      <c r="T3427" s="17" t="n">
        <v>0</v>
      </c>
    </row>
    <row r="3428" customFormat="false" ht="15" hidden="false" customHeight="true" outlineLevel="0" collapsed="false">
      <c r="A3428" s="17" t="s">
        <v>8438</v>
      </c>
      <c r="B3428" s="17" t="s">
        <v>142</v>
      </c>
      <c r="C3428" s="17" t="s">
        <v>134</v>
      </c>
      <c r="D3428" s="17" t="s">
        <v>460</v>
      </c>
      <c r="E3428" s="17" t="s">
        <v>139</v>
      </c>
      <c r="F3428" s="17" t="s">
        <v>7</v>
      </c>
      <c r="G3428" s="17" t="n">
        <v>0</v>
      </c>
      <c r="H3428" s="17" t="n">
        <v>0</v>
      </c>
      <c r="I3428" s="17" t="n">
        <v>1</v>
      </c>
      <c r="J3428" s="17" t="n">
        <v>1</v>
      </c>
      <c r="K3428" s="17" t="n">
        <v>1</v>
      </c>
      <c r="L3428" s="17" t="n">
        <v>0</v>
      </c>
      <c r="M3428" s="17" t="n">
        <v>0</v>
      </c>
      <c r="N3428" s="17" t="n">
        <v>375</v>
      </c>
      <c r="O3428" s="17" t="n">
        <v>284</v>
      </c>
      <c r="P3428" s="17" t="n">
        <v>0</v>
      </c>
      <c r="Q3428" s="17" t="n">
        <v>0</v>
      </c>
      <c r="R3428" s="17" t="n">
        <v>0</v>
      </c>
      <c r="S3428" s="17" t="n">
        <v>0</v>
      </c>
      <c r="T3428" s="17" t="n">
        <v>0</v>
      </c>
    </row>
    <row r="3429" customFormat="false" ht="15" hidden="false" customHeight="true" outlineLevel="0" collapsed="false">
      <c r="A3429" s="17" t="s">
        <v>8438</v>
      </c>
      <c r="B3429" s="17" t="s">
        <v>142</v>
      </c>
      <c r="C3429" s="17" t="s">
        <v>134</v>
      </c>
      <c r="D3429" s="17" t="s">
        <v>460</v>
      </c>
      <c r="E3429" s="17" t="s">
        <v>139</v>
      </c>
      <c r="F3429" s="17" t="s">
        <v>140</v>
      </c>
      <c r="G3429" s="17" t="n">
        <v>0</v>
      </c>
      <c r="H3429" s="17" t="n">
        <v>0</v>
      </c>
      <c r="I3429" s="17" t="n">
        <v>0</v>
      </c>
      <c r="J3429" s="17" t="n">
        <v>1</v>
      </c>
      <c r="K3429" s="17" t="n">
        <v>1</v>
      </c>
      <c r="L3429" s="17" t="n">
        <v>0</v>
      </c>
      <c r="M3429" s="17" t="n">
        <v>0</v>
      </c>
      <c r="N3429" s="17" t="n">
        <v>0</v>
      </c>
      <c r="O3429" s="17" t="n">
        <v>94</v>
      </c>
      <c r="P3429" s="17" t="n">
        <v>0</v>
      </c>
      <c r="Q3429" s="17" t="n">
        <v>0</v>
      </c>
      <c r="R3429" s="17" t="n">
        <v>0</v>
      </c>
      <c r="S3429" s="17" t="n">
        <v>0</v>
      </c>
      <c r="T3429" s="17" t="n">
        <v>0</v>
      </c>
    </row>
    <row r="3430" customFormat="false" ht="15" hidden="false" customHeight="true" outlineLevel="0" collapsed="false">
      <c r="A3430" s="17" t="s">
        <v>8438</v>
      </c>
      <c r="B3430" s="17" t="s">
        <v>142</v>
      </c>
      <c r="C3430" s="17" t="s">
        <v>134</v>
      </c>
      <c r="D3430" s="17" t="s">
        <v>460</v>
      </c>
      <c r="E3430" s="17" t="s">
        <v>139</v>
      </c>
      <c r="F3430" s="17" t="s">
        <v>144</v>
      </c>
      <c r="G3430" s="17" t="n">
        <v>0</v>
      </c>
      <c r="H3430" s="17" t="n">
        <v>0</v>
      </c>
      <c r="I3430" s="17" t="n">
        <v>1</v>
      </c>
      <c r="J3430" s="17" t="n">
        <v>1</v>
      </c>
      <c r="K3430" s="17" t="n">
        <v>1</v>
      </c>
      <c r="L3430" s="17" t="n">
        <v>0</v>
      </c>
      <c r="M3430" s="17" t="n">
        <v>0</v>
      </c>
      <c r="N3430" s="17" t="n">
        <v>361</v>
      </c>
      <c r="O3430" s="17" t="n">
        <v>190</v>
      </c>
      <c r="P3430" s="17" t="n">
        <v>0</v>
      </c>
      <c r="Q3430" s="17" t="n">
        <v>0</v>
      </c>
      <c r="R3430" s="17" t="n">
        <v>0</v>
      </c>
      <c r="S3430" s="17" t="n">
        <v>0</v>
      </c>
      <c r="T3430" s="17" t="n">
        <v>0</v>
      </c>
    </row>
    <row r="3431" customFormat="false" ht="15" hidden="false" customHeight="true" outlineLevel="0" collapsed="false">
      <c r="A3431" s="17" t="s">
        <v>8438</v>
      </c>
      <c r="B3431" s="17" t="s">
        <v>142</v>
      </c>
      <c r="C3431" s="17" t="s">
        <v>134</v>
      </c>
      <c r="D3431" s="17" t="s">
        <v>460</v>
      </c>
      <c r="E3431" s="17" t="s">
        <v>139</v>
      </c>
      <c r="F3431" s="17" t="s">
        <v>150</v>
      </c>
      <c r="G3431" s="17" t="n">
        <v>0</v>
      </c>
      <c r="H3431" s="17" t="n">
        <v>0</v>
      </c>
      <c r="I3431" s="17" t="n">
        <v>1</v>
      </c>
      <c r="J3431" s="17" t="n">
        <v>0</v>
      </c>
      <c r="K3431" s="17" t="n">
        <v>1</v>
      </c>
      <c r="L3431" s="17" t="n">
        <v>0</v>
      </c>
      <c r="M3431" s="17" t="n">
        <v>0</v>
      </c>
      <c r="N3431" s="17" t="n">
        <v>14</v>
      </c>
      <c r="O3431" s="17" t="n">
        <v>0</v>
      </c>
      <c r="P3431" s="17" t="n">
        <v>0</v>
      </c>
      <c r="Q3431" s="17" t="n">
        <v>0</v>
      </c>
      <c r="R3431" s="17" t="n">
        <v>0</v>
      </c>
      <c r="S3431" s="17" t="n">
        <v>0</v>
      </c>
      <c r="T3431" s="17" t="n">
        <v>0</v>
      </c>
    </row>
    <row r="3432" customFormat="false" ht="15" hidden="false" customHeight="true" outlineLevel="0" collapsed="false">
      <c r="A3432" s="17" t="s">
        <v>8438</v>
      </c>
      <c r="B3432" s="17" t="s">
        <v>142</v>
      </c>
      <c r="C3432" s="17" t="s">
        <v>148</v>
      </c>
      <c r="D3432" s="17" t="s">
        <v>14443</v>
      </c>
      <c r="E3432" s="17" t="s">
        <v>139</v>
      </c>
      <c r="F3432" s="17" t="s">
        <v>7</v>
      </c>
      <c r="G3432" s="17" t="n">
        <v>1</v>
      </c>
      <c r="H3432" s="17" t="n">
        <v>0</v>
      </c>
      <c r="I3432" s="17" t="n">
        <v>0</v>
      </c>
      <c r="J3432" s="17" t="n">
        <v>0</v>
      </c>
      <c r="K3432" s="17" t="n">
        <v>1</v>
      </c>
      <c r="L3432" s="17" t="n">
        <v>25</v>
      </c>
      <c r="M3432" s="17" t="n">
        <v>0</v>
      </c>
      <c r="N3432" s="17" t="n">
        <v>0</v>
      </c>
      <c r="O3432" s="17" t="n">
        <v>0</v>
      </c>
      <c r="P3432" s="17" t="n">
        <v>0</v>
      </c>
      <c r="Q3432" s="17" t="n">
        <v>0</v>
      </c>
      <c r="R3432" s="17" t="n">
        <v>0</v>
      </c>
      <c r="S3432" s="17" t="n">
        <v>0</v>
      </c>
      <c r="T3432" s="17" t="n">
        <v>0</v>
      </c>
    </row>
    <row r="3433" customFormat="false" ht="15" hidden="false" customHeight="true" outlineLevel="0" collapsed="false">
      <c r="A3433" s="17" t="s">
        <v>8438</v>
      </c>
      <c r="B3433" s="17" t="s">
        <v>142</v>
      </c>
      <c r="C3433" s="17" t="s">
        <v>148</v>
      </c>
      <c r="D3433" s="17" t="s">
        <v>14443</v>
      </c>
      <c r="E3433" s="17" t="s">
        <v>139</v>
      </c>
      <c r="F3433" s="17" t="s">
        <v>140</v>
      </c>
      <c r="G3433" s="17" t="n">
        <v>1</v>
      </c>
      <c r="H3433" s="17" t="n">
        <v>0</v>
      </c>
      <c r="I3433" s="17" t="n">
        <v>0</v>
      </c>
      <c r="J3433" s="17" t="n">
        <v>0</v>
      </c>
      <c r="K3433" s="17" t="n">
        <v>1</v>
      </c>
      <c r="L3433" s="17" t="n">
        <v>25</v>
      </c>
      <c r="M3433" s="17" t="n">
        <v>0</v>
      </c>
      <c r="N3433" s="17" t="n">
        <v>0</v>
      </c>
      <c r="O3433" s="17" t="n">
        <v>0</v>
      </c>
      <c r="P3433" s="17" t="n">
        <v>0</v>
      </c>
      <c r="Q3433" s="17" t="n">
        <v>0</v>
      </c>
      <c r="R3433" s="17" t="n">
        <v>0</v>
      </c>
      <c r="S3433" s="17" t="n">
        <v>0</v>
      </c>
      <c r="T3433" s="17" t="n">
        <v>0</v>
      </c>
    </row>
    <row r="3434" customFormat="false" ht="15" hidden="false" customHeight="true" outlineLevel="0" collapsed="false">
      <c r="A3434" s="17" t="s">
        <v>8438</v>
      </c>
      <c r="B3434" s="17" t="s">
        <v>142</v>
      </c>
      <c r="C3434" s="17" t="s">
        <v>217</v>
      </c>
      <c r="D3434" s="17" t="s">
        <v>274</v>
      </c>
      <c r="E3434" s="17" t="s">
        <v>243</v>
      </c>
      <c r="F3434" s="17" t="s">
        <v>7</v>
      </c>
      <c r="G3434" s="17" t="n">
        <v>1</v>
      </c>
      <c r="H3434" s="17" t="n">
        <v>1</v>
      </c>
      <c r="I3434" s="17" t="n">
        <v>1</v>
      </c>
      <c r="J3434" s="17" t="n">
        <v>1</v>
      </c>
      <c r="K3434" s="17" t="n">
        <v>1</v>
      </c>
      <c r="L3434" s="17" t="n">
        <v>140</v>
      </c>
      <c r="M3434" s="17" t="n">
        <v>254</v>
      </c>
      <c r="N3434" s="17" t="n">
        <v>187</v>
      </c>
      <c r="O3434" s="17" t="n">
        <v>71</v>
      </c>
      <c r="P3434" s="17" t="n">
        <v>0</v>
      </c>
      <c r="Q3434" s="17" t="n">
        <v>0</v>
      </c>
      <c r="R3434" s="17" t="n">
        <v>0</v>
      </c>
      <c r="S3434" s="17" t="n">
        <v>0</v>
      </c>
      <c r="T3434" s="17" t="n">
        <v>0</v>
      </c>
    </row>
    <row r="3435" customFormat="false" ht="15" hidden="false" customHeight="true" outlineLevel="0" collapsed="false">
      <c r="A3435" s="17" t="s">
        <v>8438</v>
      </c>
      <c r="B3435" s="17" t="s">
        <v>142</v>
      </c>
      <c r="C3435" s="17" t="s">
        <v>217</v>
      </c>
      <c r="D3435" s="17" t="s">
        <v>274</v>
      </c>
      <c r="E3435" s="17" t="s">
        <v>243</v>
      </c>
      <c r="F3435" s="17" t="s">
        <v>140</v>
      </c>
      <c r="G3435" s="17" t="n">
        <v>0</v>
      </c>
      <c r="H3435" s="17" t="n">
        <v>0</v>
      </c>
      <c r="I3435" s="17" t="n">
        <v>1</v>
      </c>
      <c r="J3435" s="17" t="n">
        <v>1</v>
      </c>
      <c r="K3435" s="17" t="n">
        <v>1</v>
      </c>
      <c r="L3435" s="17" t="n">
        <v>0</v>
      </c>
      <c r="M3435" s="17" t="n">
        <v>0</v>
      </c>
      <c r="N3435" s="17" t="n">
        <v>1</v>
      </c>
      <c r="O3435" s="17" t="n">
        <v>11</v>
      </c>
      <c r="P3435" s="17" t="n">
        <v>0</v>
      </c>
      <c r="Q3435" s="17" t="n">
        <v>0</v>
      </c>
      <c r="R3435" s="17" t="n">
        <v>0</v>
      </c>
      <c r="S3435" s="17" t="n">
        <v>0</v>
      </c>
      <c r="T3435" s="17" t="n">
        <v>0</v>
      </c>
    </row>
    <row r="3436" customFormat="false" ht="15" hidden="false" customHeight="true" outlineLevel="0" collapsed="false">
      <c r="A3436" s="17" t="s">
        <v>8438</v>
      </c>
      <c r="B3436" s="17" t="s">
        <v>142</v>
      </c>
      <c r="C3436" s="17" t="s">
        <v>217</v>
      </c>
      <c r="D3436" s="17" t="s">
        <v>274</v>
      </c>
      <c r="E3436" s="17" t="s">
        <v>243</v>
      </c>
      <c r="F3436" s="17" t="s">
        <v>144</v>
      </c>
      <c r="G3436" s="17" t="n">
        <v>1</v>
      </c>
      <c r="H3436" s="17" t="n">
        <v>1</v>
      </c>
      <c r="I3436" s="17" t="n">
        <v>0</v>
      </c>
      <c r="J3436" s="17" t="n">
        <v>0</v>
      </c>
      <c r="K3436" s="17" t="n">
        <v>1</v>
      </c>
      <c r="L3436" s="17" t="n">
        <v>3</v>
      </c>
      <c r="M3436" s="17" t="n">
        <v>6</v>
      </c>
      <c r="N3436" s="17" t="n">
        <v>0</v>
      </c>
      <c r="O3436" s="17" t="n">
        <v>0</v>
      </c>
      <c r="P3436" s="17" t="n">
        <v>0</v>
      </c>
      <c r="Q3436" s="17" t="n">
        <v>0</v>
      </c>
      <c r="R3436" s="17" t="n">
        <v>0</v>
      </c>
      <c r="S3436" s="17" t="n">
        <v>0</v>
      </c>
      <c r="T3436" s="17" t="n">
        <v>0</v>
      </c>
    </row>
    <row r="3437" customFormat="false" ht="15" hidden="false" customHeight="true" outlineLevel="0" collapsed="false">
      <c r="A3437" s="17" t="s">
        <v>8438</v>
      </c>
      <c r="B3437" s="17" t="s">
        <v>142</v>
      </c>
      <c r="C3437" s="17" t="s">
        <v>217</v>
      </c>
      <c r="D3437" s="17" t="s">
        <v>274</v>
      </c>
      <c r="E3437" s="17" t="s">
        <v>243</v>
      </c>
      <c r="F3437" s="17" t="s">
        <v>150</v>
      </c>
      <c r="G3437" s="17" t="n">
        <v>1</v>
      </c>
      <c r="H3437" s="17" t="n">
        <v>1</v>
      </c>
      <c r="I3437" s="17" t="n">
        <v>1</v>
      </c>
      <c r="J3437" s="17" t="n">
        <v>1</v>
      </c>
      <c r="K3437" s="17" t="n">
        <v>1</v>
      </c>
      <c r="L3437" s="17" t="n">
        <v>85</v>
      </c>
      <c r="M3437" s="17" t="n">
        <v>155</v>
      </c>
      <c r="N3437" s="17" t="n">
        <v>137</v>
      </c>
      <c r="O3437" s="17" t="n">
        <v>48</v>
      </c>
      <c r="P3437" s="17" t="n">
        <v>0</v>
      </c>
      <c r="Q3437" s="17" t="n">
        <v>0</v>
      </c>
      <c r="R3437" s="17" t="n">
        <v>0</v>
      </c>
      <c r="S3437" s="17" t="n">
        <v>0</v>
      </c>
      <c r="T3437" s="17" t="n">
        <v>0</v>
      </c>
    </row>
    <row r="3438" customFormat="false" ht="15" hidden="false" customHeight="true" outlineLevel="0" collapsed="false">
      <c r="A3438" s="17" t="s">
        <v>8438</v>
      </c>
      <c r="B3438" s="17" t="s">
        <v>142</v>
      </c>
      <c r="C3438" s="17" t="s">
        <v>217</v>
      </c>
      <c r="D3438" s="17" t="s">
        <v>274</v>
      </c>
      <c r="E3438" s="17" t="s">
        <v>243</v>
      </c>
      <c r="F3438" s="17" t="s">
        <v>158</v>
      </c>
      <c r="G3438" s="17" t="n">
        <v>1</v>
      </c>
      <c r="H3438" s="17" t="n">
        <v>1</v>
      </c>
      <c r="I3438" s="17" t="n">
        <v>1</v>
      </c>
      <c r="J3438" s="17" t="n">
        <v>1</v>
      </c>
      <c r="K3438" s="17" t="n">
        <v>1</v>
      </c>
      <c r="L3438" s="17" t="n">
        <v>52</v>
      </c>
      <c r="M3438" s="17" t="n">
        <v>93</v>
      </c>
      <c r="N3438" s="17" t="n">
        <v>49</v>
      </c>
      <c r="O3438" s="17" t="n">
        <v>12</v>
      </c>
      <c r="P3438" s="17" t="n">
        <v>0</v>
      </c>
      <c r="Q3438" s="17" t="n">
        <v>0</v>
      </c>
      <c r="R3438" s="17" t="n">
        <v>0</v>
      </c>
      <c r="S3438" s="17" t="n">
        <v>0</v>
      </c>
      <c r="T3438" s="17" t="n">
        <v>0</v>
      </c>
    </row>
    <row r="3439" customFormat="false" ht="15" hidden="false" customHeight="true" outlineLevel="0" collapsed="false">
      <c r="A3439" s="17" t="s">
        <v>1666</v>
      </c>
      <c r="B3439" s="17" t="s">
        <v>142</v>
      </c>
      <c r="C3439" s="17" t="s">
        <v>134</v>
      </c>
      <c r="D3439" s="17" t="s">
        <v>135</v>
      </c>
      <c r="E3439" s="17" t="s">
        <v>139</v>
      </c>
      <c r="F3439" s="17" t="s">
        <v>7</v>
      </c>
      <c r="G3439" s="17" t="n">
        <v>0</v>
      </c>
      <c r="H3439" s="17" t="n">
        <v>0</v>
      </c>
      <c r="I3439" s="17" t="n">
        <v>0</v>
      </c>
      <c r="J3439" s="17" t="n">
        <v>1</v>
      </c>
      <c r="K3439" s="17" t="n">
        <v>1</v>
      </c>
      <c r="L3439" s="17" t="n">
        <v>0</v>
      </c>
      <c r="M3439" s="17" t="n">
        <v>0</v>
      </c>
      <c r="N3439" s="17" t="n">
        <v>0</v>
      </c>
      <c r="O3439" s="17" t="n">
        <v>4</v>
      </c>
      <c r="P3439" s="17" t="n">
        <v>0</v>
      </c>
      <c r="Q3439" s="17" t="n">
        <v>0</v>
      </c>
      <c r="R3439" s="17" t="n">
        <v>0</v>
      </c>
      <c r="S3439" s="17" t="n">
        <v>0</v>
      </c>
      <c r="T3439" s="17" t="n">
        <v>0</v>
      </c>
    </row>
    <row r="3440" customFormat="false" ht="15" hidden="false" customHeight="true" outlineLevel="0" collapsed="false">
      <c r="A3440" s="17" t="s">
        <v>1666</v>
      </c>
      <c r="B3440" s="17" t="s">
        <v>142</v>
      </c>
      <c r="C3440" s="17" t="s">
        <v>134</v>
      </c>
      <c r="D3440" s="17" t="s">
        <v>135</v>
      </c>
      <c r="E3440" s="17" t="s">
        <v>139</v>
      </c>
      <c r="F3440" s="17" t="s">
        <v>150</v>
      </c>
      <c r="G3440" s="17" t="n">
        <v>0</v>
      </c>
      <c r="H3440" s="17" t="n">
        <v>0</v>
      </c>
      <c r="I3440" s="17" t="n">
        <v>0</v>
      </c>
      <c r="J3440" s="17" t="n">
        <v>1</v>
      </c>
      <c r="K3440" s="17" t="n">
        <v>1</v>
      </c>
      <c r="L3440" s="17" t="n">
        <v>0</v>
      </c>
      <c r="M3440" s="17" t="n">
        <v>0</v>
      </c>
      <c r="N3440" s="17" t="n">
        <v>0</v>
      </c>
      <c r="O3440" s="17" t="n">
        <v>2</v>
      </c>
      <c r="P3440" s="17" t="n">
        <v>0</v>
      </c>
      <c r="Q3440" s="17" t="n">
        <v>0</v>
      </c>
      <c r="R3440" s="17" t="n">
        <v>0</v>
      </c>
      <c r="S3440" s="17" t="n">
        <v>0</v>
      </c>
      <c r="T3440" s="17" t="n">
        <v>0</v>
      </c>
    </row>
    <row r="3441" customFormat="false" ht="15" hidden="false" customHeight="true" outlineLevel="0" collapsed="false">
      <c r="A3441" s="17" t="s">
        <v>1666</v>
      </c>
      <c r="B3441" s="17" t="s">
        <v>142</v>
      </c>
      <c r="C3441" s="17" t="s">
        <v>134</v>
      </c>
      <c r="D3441" s="17" t="s">
        <v>135</v>
      </c>
      <c r="E3441" s="17" t="s">
        <v>139</v>
      </c>
      <c r="F3441" s="17" t="s">
        <v>166</v>
      </c>
      <c r="G3441" s="17" t="n">
        <v>0</v>
      </c>
      <c r="H3441" s="17" t="n">
        <v>0</v>
      </c>
      <c r="I3441" s="17" t="n">
        <v>0</v>
      </c>
      <c r="J3441" s="17" t="n">
        <v>1</v>
      </c>
      <c r="K3441" s="17" t="n">
        <v>1</v>
      </c>
      <c r="L3441" s="17" t="n">
        <v>0</v>
      </c>
      <c r="M3441" s="17" t="n">
        <v>0</v>
      </c>
      <c r="N3441" s="17" t="n">
        <v>0</v>
      </c>
      <c r="O3441" s="17" t="n">
        <v>2</v>
      </c>
      <c r="P3441" s="17" t="n">
        <v>0</v>
      </c>
      <c r="Q3441" s="17" t="n">
        <v>0</v>
      </c>
      <c r="R3441" s="17" t="n">
        <v>0</v>
      </c>
      <c r="S3441" s="17" t="n">
        <v>0</v>
      </c>
      <c r="T3441" s="17" t="n">
        <v>0</v>
      </c>
    </row>
    <row r="3442" customFormat="false" ht="15" hidden="false" customHeight="true" outlineLevel="0" collapsed="false">
      <c r="A3442" s="17" t="s">
        <v>9529</v>
      </c>
      <c r="B3442" s="17" t="s">
        <v>142</v>
      </c>
      <c r="C3442" s="17" t="s">
        <v>134</v>
      </c>
      <c r="D3442" s="17" t="s">
        <v>460</v>
      </c>
      <c r="E3442" s="17" t="s">
        <v>243</v>
      </c>
      <c r="F3442" s="17" t="s">
        <v>7</v>
      </c>
      <c r="G3442" s="17" t="n">
        <v>1</v>
      </c>
      <c r="H3442" s="17" t="n">
        <v>1</v>
      </c>
      <c r="I3442" s="17" t="n">
        <v>1</v>
      </c>
      <c r="J3442" s="17" t="n">
        <v>1</v>
      </c>
      <c r="K3442" s="17" t="n">
        <v>1</v>
      </c>
      <c r="L3442" s="17" t="n">
        <v>1338</v>
      </c>
      <c r="M3442" s="17" t="n">
        <v>528</v>
      </c>
      <c r="N3442" s="17" t="n">
        <v>650</v>
      </c>
      <c r="O3442" s="17" t="n">
        <v>68</v>
      </c>
      <c r="P3442" s="17" t="n">
        <v>0</v>
      </c>
      <c r="Q3442" s="17" t="n">
        <v>0</v>
      </c>
      <c r="R3442" s="17" t="n">
        <v>0</v>
      </c>
      <c r="S3442" s="17" t="n">
        <v>0</v>
      </c>
      <c r="T3442" s="17" t="n">
        <v>0</v>
      </c>
    </row>
    <row r="3443" customFormat="false" ht="15" hidden="false" customHeight="true" outlineLevel="0" collapsed="false">
      <c r="A3443" s="17" t="s">
        <v>9529</v>
      </c>
      <c r="B3443" s="17" t="s">
        <v>142</v>
      </c>
      <c r="C3443" s="17" t="s">
        <v>134</v>
      </c>
      <c r="D3443" s="17" t="s">
        <v>460</v>
      </c>
      <c r="E3443" s="17" t="s">
        <v>243</v>
      </c>
      <c r="F3443" s="17" t="s">
        <v>140</v>
      </c>
      <c r="G3443" s="17" t="n">
        <v>0</v>
      </c>
      <c r="H3443" s="17" t="n">
        <v>1</v>
      </c>
      <c r="I3443" s="17" t="n">
        <v>1</v>
      </c>
      <c r="J3443" s="17" t="n">
        <v>1</v>
      </c>
      <c r="K3443" s="17" t="n">
        <v>1</v>
      </c>
      <c r="L3443" s="17" t="n">
        <v>0</v>
      </c>
      <c r="M3443" s="17" t="n">
        <v>7</v>
      </c>
      <c r="N3443" s="17" t="n">
        <v>147</v>
      </c>
      <c r="O3443" s="17" t="n">
        <v>35</v>
      </c>
      <c r="P3443" s="17" t="n">
        <v>0</v>
      </c>
      <c r="Q3443" s="17" t="n">
        <v>0</v>
      </c>
      <c r="R3443" s="17" t="n">
        <v>0</v>
      </c>
      <c r="S3443" s="17" t="n">
        <v>0</v>
      </c>
      <c r="T3443" s="17" t="n">
        <v>0</v>
      </c>
    </row>
    <row r="3444" customFormat="false" ht="15" hidden="false" customHeight="true" outlineLevel="0" collapsed="false">
      <c r="A3444" s="17" t="s">
        <v>9529</v>
      </c>
      <c r="B3444" s="17" t="s">
        <v>142</v>
      </c>
      <c r="C3444" s="17" t="s">
        <v>134</v>
      </c>
      <c r="D3444" s="17" t="s">
        <v>460</v>
      </c>
      <c r="E3444" s="17" t="s">
        <v>243</v>
      </c>
      <c r="F3444" s="17" t="s">
        <v>144</v>
      </c>
      <c r="G3444" s="17" t="n">
        <v>1</v>
      </c>
      <c r="H3444" s="17" t="n">
        <v>1</v>
      </c>
      <c r="I3444" s="17" t="n">
        <v>1</v>
      </c>
      <c r="J3444" s="17" t="n">
        <v>1</v>
      </c>
      <c r="K3444" s="17" t="n">
        <v>1</v>
      </c>
      <c r="L3444" s="17" t="n">
        <v>1338</v>
      </c>
      <c r="M3444" s="17" t="n">
        <v>521</v>
      </c>
      <c r="N3444" s="17" t="n">
        <v>503</v>
      </c>
      <c r="O3444" s="17" t="n">
        <v>25</v>
      </c>
      <c r="P3444" s="17" t="n">
        <v>0</v>
      </c>
      <c r="Q3444" s="17" t="n">
        <v>0</v>
      </c>
      <c r="R3444" s="17" t="n">
        <v>0</v>
      </c>
      <c r="S3444" s="17" t="n">
        <v>0</v>
      </c>
      <c r="T3444" s="17" t="n">
        <v>0</v>
      </c>
    </row>
    <row r="3445" customFormat="false" ht="15" hidden="false" customHeight="true" outlineLevel="0" collapsed="false">
      <c r="A3445" s="17" t="s">
        <v>9529</v>
      </c>
      <c r="B3445" s="17" t="s">
        <v>142</v>
      </c>
      <c r="C3445" s="17" t="s">
        <v>134</v>
      </c>
      <c r="D3445" s="17" t="s">
        <v>460</v>
      </c>
      <c r="E3445" s="17" t="s">
        <v>243</v>
      </c>
      <c r="F3445" s="17" t="s">
        <v>150</v>
      </c>
      <c r="G3445" s="17" t="n">
        <v>0</v>
      </c>
      <c r="H3445" s="17" t="n">
        <v>0</v>
      </c>
      <c r="I3445" s="17" t="n">
        <v>0</v>
      </c>
      <c r="J3445" s="17" t="n">
        <v>1</v>
      </c>
      <c r="K3445" s="17" t="n">
        <v>1</v>
      </c>
      <c r="L3445" s="17" t="n">
        <v>0</v>
      </c>
      <c r="M3445" s="17" t="n">
        <v>0</v>
      </c>
      <c r="N3445" s="17" t="n">
        <v>0</v>
      </c>
      <c r="O3445" s="17" t="n">
        <v>7</v>
      </c>
      <c r="P3445" s="17" t="n">
        <v>0</v>
      </c>
      <c r="Q3445" s="17" t="n">
        <v>0</v>
      </c>
      <c r="R3445" s="17" t="n">
        <v>0</v>
      </c>
      <c r="S3445" s="17" t="n">
        <v>0</v>
      </c>
      <c r="T3445" s="17" t="n">
        <v>0</v>
      </c>
    </row>
    <row r="3446" customFormat="false" ht="15" hidden="false" customHeight="true" outlineLevel="0" collapsed="false">
      <c r="A3446" s="17" t="s">
        <v>9529</v>
      </c>
      <c r="B3446" s="17" t="s">
        <v>142</v>
      </c>
      <c r="C3446" s="17" t="s">
        <v>134</v>
      </c>
      <c r="D3446" s="17" t="s">
        <v>460</v>
      </c>
      <c r="E3446" s="17" t="s">
        <v>243</v>
      </c>
      <c r="F3446" s="17" t="s">
        <v>158</v>
      </c>
      <c r="G3446" s="17" t="n">
        <v>0</v>
      </c>
      <c r="H3446" s="17" t="n">
        <v>0</v>
      </c>
      <c r="I3446" s="17" t="n">
        <v>0</v>
      </c>
      <c r="J3446" s="17" t="n">
        <v>1</v>
      </c>
      <c r="K3446" s="17" t="n">
        <v>1</v>
      </c>
      <c r="L3446" s="17" t="n">
        <v>0</v>
      </c>
      <c r="M3446" s="17" t="n">
        <v>0</v>
      </c>
      <c r="N3446" s="17" t="n">
        <v>0</v>
      </c>
      <c r="O3446" s="17" t="n">
        <v>1</v>
      </c>
      <c r="P3446" s="17" t="n">
        <v>0</v>
      </c>
      <c r="Q3446" s="17" t="n">
        <v>0</v>
      </c>
      <c r="R3446" s="17" t="n">
        <v>0</v>
      </c>
      <c r="S3446" s="17" t="n">
        <v>0</v>
      </c>
      <c r="T3446" s="17" t="n">
        <v>0</v>
      </c>
    </row>
    <row r="3447" customFormat="false" ht="15" hidden="false" customHeight="true" outlineLevel="0" collapsed="false">
      <c r="A3447" s="17" t="s">
        <v>9529</v>
      </c>
      <c r="B3447" s="17" t="s">
        <v>142</v>
      </c>
      <c r="C3447" s="17" t="s">
        <v>217</v>
      </c>
      <c r="D3447" s="17" t="s">
        <v>235</v>
      </c>
      <c r="E3447" s="17" t="s">
        <v>243</v>
      </c>
      <c r="F3447" s="17" t="s">
        <v>7</v>
      </c>
      <c r="G3447" s="17" t="n">
        <v>1</v>
      </c>
      <c r="H3447" s="17" t="n">
        <v>1</v>
      </c>
      <c r="I3447" s="17" t="n">
        <v>1</v>
      </c>
      <c r="J3447" s="17" t="n">
        <v>0</v>
      </c>
      <c r="K3447" s="17" t="n">
        <v>1</v>
      </c>
      <c r="L3447" s="17" t="n">
        <v>146</v>
      </c>
      <c r="M3447" s="17" t="n">
        <v>67</v>
      </c>
      <c r="N3447" s="17" t="n">
        <v>7</v>
      </c>
      <c r="O3447" s="17" t="n">
        <v>0</v>
      </c>
      <c r="P3447" s="17" t="n">
        <v>0</v>
      </c>
      <c r="Q3447" s="17" t="n">
        <v>0</v>
      </c>
      <c r="R3447" s="17" t="n">
        <v>0</v>
      </c>
      <c r="S3447" s="17" t="n">
        <v>0</v>
      </c>
      <c r="T3447" s="17" t="n">
        <v>0</v>
      </c>
    </row>
    <row r="3448" customFormat="false" ht="15" hidden="false" customHeight="true" outlineLevel="0" collapsed="false">
      <c r="A3448" s="17" t="s">
        <v>9529</v>
      </c>
      <c r="B3448" s="17" t="s">
        <v>142</v>
      </c>
      <c r="C3448" s="17" t="s">
        <v>217</v>
      </c>
      <c r="D3448" s="17" t="s">
        <v>235</v>
      </c>
      <c r="E3448" s="17" t="s">
        <v>243</v>
      </c>
      <c r="F3448" s="17" t="s">
        <v>140</v>
      </c>
      <c r="G3448" s="17" t="n">
        <v>1</v>
      </c>
      <c r="H3448" s="17" t="n">
        <v>1</v>
      </c>
      <c r="I3448" s="17" t="n">
        <v>1</v>
      </c>
      <c r="J3448" s="17" t="n">
        <v>0</v>
      </c>
      <c r="K3448" s="17" t="n">
        <v>1</v>
      </c>
      <c r="L3448" s="17" t="n">
        <v>2</v>
      </c>
      <c r="M3448" s="17" t="n">
        <v>14</v>
      </c>
      <c r="N3448" s="17" t="n">
        <v>4</v>
      </c>
      <c r="O3448" s="17" t="n">
        <v>0</v>
      </c>
      <c r="P3448" s="17" t="n">
        <v>0</v>
      </c>
      <c r="Q3448" s="17" t="n">
        <v>0</v>
      </c>
      <c r="R3448" s="17" t="n">
        <v>0</v>
      </c>
      <c r="S3448" s="17" t="n">
        <v>0</v>
      </c>
      <c r="T3448" s="17" t="n">
        <v>0</v>
      </c>
    </row>
    <row r="3449" customFormat="false" ht="15" hidden="false" customHeight="true" outlineLevel="0" collapsed="false">
      <c r="A3449" s="17" t="s">
        <v>9529</v>
      </c>
      <c r="B3449" s="17" t="s">
        <v>142</v>
      </c>
      <c r="C3449" s="17" t="s">
        <v>217</v>
      </c>
      <c r="D3449" s="17" t="s">
        <v>235</v>
      </c>
      <c r="E3449" s="17" t="s">
        <v>243</v>
      </c>
      <c r="F3449" s="17" t="s">
        <v>144</v>
      </c>
      <c r="G3449" s="17" t="n">
        <v>1</v>
      </c>
      <c r="H3449" s="17" t="n">
        <v>0</v>
      </c>
      <c r="I3449" s="17" t="n">
        <v>0</v>
      </c>
      <c r="J3449" s="17" t="n">
        <v>0</v>
      </c>
      <c r="K3449" s="17" t="n">
        <v>1</v>
      </c>
      <c r="L3449" s="17" t="n">
        <v>11</v>
      </c>
      <c r="M3449" s="17" t="n">
        <v>0</v>
      </c>
      <c r="N3449" s="17" t="n">
        <v>0</v>
      </c>
      <c r="O3449" s="17" t="n">
        <v>0</v>
      </c>
      <c r="P3449" s="17" t="n">
        <v>0</v>
      </c>
      <c r="Q3449" s="17" t="n">
        <v>0</v>
      </c>
      <c r="R3449" s="17" t="n">
        <v>0</v>
      </c>
      <c r="S3449" s="17" t="n">
        <v>0</v>
      </c>
      <c r="T3449" s="17" t="n">
        <v>0</v>
      </c>
    </row>
    <row r="3450" customFormat="false" ht="15" hidden="false" customHeight="true" outlineLevel="0" collapsed="false">
      <c r="A3450" s="17" t="s">
        <v>9529</v>
      </c>
      <c r="B3450" s="17" t="s">
        <v>142</v>
      </c>
      <c r="C3450" s="17" t="s">
        <v>217</v>
      </c>
      <c r="D3450" s="17" t="s">
        <v>235</v>
      </c>
      <c r="E3450" s="17" t="s">
        <v>243</v>
      </c>
      <c r="F3450" s="17" t="s">
        <v>150</v>
      </c>
      <c r="G3450" s="17" t="n">
        <v>1</v>
      </c>
      <c r="H3450" s="17" t="n">
        <v>1</v>
      </c>
      <c r="I3450" s="17" t="n">
        <v>1</v>
      </c>
      <c r="J3450" s="17" t="n">
        <v>0</v>
      </c>
      <c r="K3450" s="17" t="n">
        <v>1</v>
      </c>
      <c r="L3450" s="17" t="n">
        <v>98</v>
      </c>
      <c r="M3450" s="17" t="n">
        <v>42</v>
      </c>
      <c r="N3450" s="17" t="n">
        <v>2</v>
      </c>
      <c r="O3450" s="17" t="n">
        <v>0</v>
      </c>
      <c r="P3450" s="17" t="n">
        <v>0</v>
      </c>
      <c r="Q3450" s="17" t="n">
        <v>0</v>
      </c>
      <c r="R3450" s="17" t="n">
        <v>0</v>
      </c>
      <c r="S3450" s="17" t="n">
        <v>0</v>
      </c>
      <c r="T3450" s="17" t="n">
        <v>0</v>
      </c>
    </row>
    <row r="3451" customFormat="false" ht="15" hidden="false" customHeight="true" outlineLevel="0" collapsed="false">
      <c r="A3451" s="17" t="s">
        <v>9529</v>
      </c>
      <c r="B3451" s="17" t="s">
        <v>142</v>
      </c>
      <c r="C3451" s="17" t="s">
        <v>217</v>
      </c>
      <c r="D3451" s="17" t="s">
        <v>235</v>
      </c>
      <c r="E3451" s="17" t="s">
        <v>243</v>
      </c>
      <c r="F3451" s="17" t="s">
        <v>158</v>
      </c>
      <c r="G3451" s="17" t="n">
        <v>1</v>
      </c>
      <c r="H3451" s="17" t="n">
        <v>1</v>
      </c>
      <c r="I3451" s="17" t="n">
        <v>1</v>
      </c>
      <c r="J3451" s="17" t="n">
        <v>0</v>
      </c>
      <c r="K3451" s="17" t="n">
        <v>1</v>
      </c>
      <c r="L3451" s="17" t="n">
        <v>35</v>
      </c>
      <c r="M3451" s="17" t="n">
        <v>11</v>
      </c>
      <c r="N3451" s="17" t="n">
        <v>1</v>
      </c>
      <c r="O3451" s="17" t="n">
        <v>0</v>
      </c>
      <c r="P3451" s="17" t="n">
        <v>0</v>
      </c>
      <c r="Q3451" s="17" t="n">
        <v>0</v>
      </c>
      <c r="R3451" s="17" t="n">
        <v>0</v>
      </c>
      <c r="S3451" s="17" t="n">
        <v>0</v>
      </c>
      <c r="T3451" s="17" t="n">
        <v>0</v>
      </c>
    </row>
    <row r="3452" customFormat="false" ht="15" hidden="false" customHeight="true" outlineLevel="0" collapsed="false">
      <c r="A3452" s="17" t="s">
        <v>178</v>
      </c>
      <c r="B3452" s="17" t="s">
        <v>142</v>
      </c>
      <c r="C3452" s="17" t="s">
        <v>134</v>
      </c>
      <c r="D3452" s="17" t="s">
        <v>769</v>
      </c>
      <c r="E3452" s="17" t="s">
        <v>139</v>
      </c>
      <c r="F3452" s="17" t="s">
        <v>7</v>
      </c>
      <c r="G3452" s="17" t="n">
        <v>1</v>
      </c>
      <c r="H3452" s="17" t="n">
        <v>0</v>
      </c>
      <c r="I3452" s="17" t="n">
        <v>0</v>
      </c>
      <c r="J3452" s="17" t="n">
        <v>0</v>
      </c>
      <c r="K3452" s="17" t="n">
        <v>1</v>
      </c>
      <c r="L3452" s="17" t="n">
        <v>104</v>
      </c>
      <c r="M3452" s="17" t="n">
        <v>0</v>
      </c>
      <c r="N3452" s="17" t="n">
        <v>0</v>
      </c>
      <c r="O3452" s="17" t="n">
        <v>0</v>
      </c>
      <c r="P3452" s="17" t="n">
        <v>0</v>
      </c>
      <c r="Q3452" s="17" t="n">
        <v>0</v>
      </c>
      <c r="R3452" s="17" t="n">
        <v>0</v>
      </c>
      <c r="S3452" s="17" t="n">
        <v>0</v>
      </c>
      <c r="T3452" s="17" t="n">
        <v>0</v>
      </c>
    </row>
    <row r="3453" customFormat="false" ht="15" hidden="false" customHeight="true" outlineLevel="0" collapsed="false">
      <c r="A3453" s="17" t="s">
        <v>178</v>
      </c>
      <c r="B3453" s="17" t="s">
        <v>142</v>
      </c>
      <c r="C3453" s="17" t="s">
        <v>134</v>
      </c>
      <c r="D3453" s="17" t="s">
        <v>769</v>
      </c>
      <c r="E3453" s="17" t="s">
        <v>139</v>
      </c>
      <c r="F3453" s="17" t="s">
        <v>140</v>
      </c>
      <c r="G3453" s="17" t="n">
        <v>1</v>
      </c>
      <c r="H3453" s="17" t="n">
        <v>0</v>
      </c>
      <c r="I3453" s="17" t="n">
        <v>0</v>
      </c>
      <c r="J3453" s="17" t="n">
        <v>0</v>
      </c>
      <c r="K3453" s="17" t="n">
        <v>1</v>
      </c>
      <c r="L3453" s="17" t="n">
        <v>12</v>
      </c>
      <c r="M3453" s="17" t="n">
        <v>0</v>
      </c>
      <c r="N3453" s="17" t="n">
        <v>0</v>
      </c>
      <c r="O3453" s="17" t="n">
        <v>0</v>
      </c>
      <c r="P3453" s="17" t="n">
        <v>0</v>
      </c>
      <c r="Q3453" s="17" t="n">
        <v>0</v>
      </c>
      <c r="R3453" s="17" t="n">
        <v>0</v>
      </c>
      <c r="S3453" s="17" t="n">
        <v>0</v>
      </c>
      <c r="T3453" s="17" t="n">
        <v>0</v>
      </c>
    </row>
    <row r="3454" customFormat="false" ht="15" hidden="false" customHeight="true" outlineLevel="0" collapsed="false">
      <c r="A3454" s="17" t="s">
        <v>178</v>
      </c>
      <c r="B3454" s="17" t="s">
        <v>142</v>
      </c>
      <c r="C3454" s="17" t="s">
        <v>134</v>
      </c>
      <c r="D3454" s="17" t="s">
        <v>769</v>
      </c>
      <c r="E3454" s="17" t="s">
        <v>139</v>
      </c>
      <c r="F3454" s="17" t="s">
        <v>150</v>
      </c>
      <c r="G3454" s="17" t="n">
        <v>1</v>
      </c>
      <c r="H3454" s="17" t="n">
        <v>0</v>
      </c>
      <c r="I3454" s="17" t="n">
        <v>0</v>
      </c>
      <c r="J3454" s="17" t="n">
        <v>0</v>
      </c>
      <c r="K3454" s="17" t="n">
        <v>1</v>
      </c>
      <c r="L3454" s="17" t="n">
        <v>83</v>
      </c>
      <c r="M3454" s="17" t="n">
        <v>0</v>
      </c>
      <c r="N3454" s="17" t="n">
        <v>0</v>
      </c>
      <c r="O3454" s="17" t="n">
        <v>0</v>
      </c>
      <c r="P3454" s="17" t="n">
        <v>0</v>
      </c>
      <c r="Q3454" s="17" t="n">
        <v>0</v>
      </c>
      <c r="R3454" s="17" t="n">
        <v>0</v>
      </c>
      <c r="S3454" s="17" t="n">
        <v>0</v>
      </c>
      <c r="T3454" s="17" t="n">
        <v>0</v>
      </c>
    </row>
    <row r="3455" customFormat="false" ht="15" hidden="false" customHeight="true" outlineLevel="0" collapsed="false">
      <c r="A3455" s="17" t="s">
        <v>178</v>
      </c>
      <c r="B3455" s="17" t="s">
        <v>142</v>
      </c>
      <c r="C3455" s="17" t="s">
        <v>134</v>
      </c>
      <c r="D3455" s="17" t="s">
        <v>769</v>
      </c>
      <c r="E3455" s="17" t="s">
        <v>139</v>
      </c>
      <c r="F3455" s="17" t="s">
        <v>158</v>
      </c>
      <c r="G3455" s="17" t="n">
        <v>1</v>
      </c>
      <c r="H3455" s="17" t="n">
        <v>0</v>
      </c>
      <c r="I3455" s="17" t="n">
        <v>0</v>
      </c>
      <c r="J3455" s="17" t="n">
        <v>0</v>
      </c>
      <c r="K3455" s="17" t="n">
        <v>1</v>
      </c>
      <c r="L3455" s="17" t="n">
        <v>9</v>
      </c>
      <c r="M3455" s="17" t="n">
        <v>0</v>
      </c>
      <c r="N3455" s="17" t="n">
        <v>0</v>
      </c>
      <c r="O3455" s="17" t="n">
        <v>0</v>
      </c>
      <c r="P3455" s="17" t="n">
        <v>0</v>
      </c>
      <c r="Q3455" s="17" t="n">
        <v>0</v>
      </c>
      <c r="R3455" s="17" t="n">
        <v>0</v>
      </c>
      <c r="S3455" s="17" t="n">
        <v>0</v>
      </c>
      <c r="T3455" s="17" t="n">
        <v>0</v>
      </c>
    </row>
    <row r="3456" customFormat="false" ht="15" hidden="false" customHeight="true" outlineLevel="0" collapsed="false">
      <c r="A3456" s="17" t="s">
        <v>178</v>
      </c>
      <c r="B3456" s="17" t="s">
        <v>142</v>
      </c>
      <c r="C3456" s="17" t="s">
        <v>134</v>
      </c>
      <c r="D3456" s="17" t="s">
        <v>135</v>
      </c>
      <c r="E3456" s="17" t="s">
        <v>139</v>
      </c>
      <c r="F3456" s="17" t="s">
        <v>7</v>
      </c>
      <c r="G3456" s="17" t="n">
        <v>0</v>
      </c>
      <c r="H3456" s="17" t="n">
        <v>1</v>
      </c>
      <c r="I3456" s="17" t="n">
        <v>0</v>
      </c>
      <c r="J3456" s="17" t="n">
        <v>0</v>
      </c>
      <c r="K3456" s="17" t="n">
        <v>1</v>
      </c>
      <c r="L3456" s="17" t="n">
        <v>0</v>
      </c>
      <c r="M3456" s="17" t="n">
        <v>100</v>
      </c>
      <c r="N3456" s="17" t="n">
        <v>0</v>
      </c>
      <c r="O3456" s="17" t="n">
        <v>0</v>
      </c>
      <c r="P3456" s="17" t="n">
        <v>0</v>
      </c>
      <c r="Q3456" s="17" t="n">
        <v>0</v>
      </c>
      <c r="R3456" s="17" t="n">
        <v>0</v>
      </c>
      <c r="S3456" s="17" t="n">
        <v>0</v>
      </c>
      <c r="T3456" s="17" t="n">
        <v>0</v>
      </c>
    </row>
    <row r="3457" customFormat="false" ht="15" hidden="false" customHeight="true" outlineLevel="0" collapsed="false">
      <c r="A3457" s="17" t="s">
        <v>178</v>
      </c>
      <c r="B3457" s="17" t="s">
        <v>142</v>
      </c>
      <c r="C3457" s="17" t="s">
        <v>134</v>
      </c>
      <c r="D3457" s="17" t="s">
        <v>135</v>
      </c>
      <c r="E3457" s="17" t="s">
        <v>139</v>
      </c>
      <c r="F3457" s="17" t="s">
        <v>166</v>
      </c>
      <c r="G3457" s="17" t="n">
        <v>0</v>
      </c>
      <c r="H3457" s="17" t="n">
        <v>1</v>
      </c>
      <c r="I3457" s="17" t="n">
        <v>0</v>
      </c>
      <c r="J3457" s="17" t="n">
        <v>0</v>
      </c>
      <c r="K3457" s="17" t="n">
        <v>1</v>
      </c>
      <c r="L3457" s="17" t="n">
        <v>0</v>
      </c>
      <c r="M3457" s="17" t="n">
        <v>100</v>
      </c>
      <c r="N3457" s="17" t="n">
        <v>0</v>
      </c>
      <c r="O3457" s="17" t="n">
        <v>0</v>
      </c>
      <c r="P3457" s="17" t="n">
        <v>0</v>
      </c>
      <c r="Q3457" s="17" t="n">
        <v>0</v>
      </c>
      <c r="R3457" s="17" t="n">
        <v>0</v>
      </c>
      <c r="S3457" s="17" t="n">
        <v>0</v>
      </c>
      <c r="T3457" s="17" t="n">
        <v>0</v>
      </c>
    </row>
    <row r="3458" customFormat="false" ht="15" hidden="false" customHeight="true" outlineLevel="0" collapsed="false">
      <c r="A3458" s="17" t="s">
        <v>178</v>
      </c>
      <c r="B3458" s="17" t="s">
        <v>142</v>
      </c>
      <c r="C3458" s="17" t="s">
        <v>134</v>
      </c>
      <c r="D3458" s="17" t="s">
        <v>177</v>
      </c>
      <c r="E3458" s="17" t="s">
        <v>139</v>
      </c>
      <c r="F3458" s="17" t="s">
        <v>7</v>
      </c>
      <c r="G3458" s="17" t="n">
        <v>1</v>
      </c>
      <c r="H3458" s="17" t="n">
        <v>1</v>
      </c>
      <c r="I3458" s="17" t="n">
        <v>2</v>
      </c>
      <c r="J3458" s="17" t="n">
        <v>2</v>
      </c>
      <c r="K3458" s="17" t="n">
        <v>2</v>
      </c>
      <c r="L3458" s="17" t="n">
        <v>164</v>
      </c>
      <c r="M3458" s="17" t="n">
        <v>128</v>
      </c>
      <c r="N3458" s="17" t="n">
        <v>159</v>
      </c>
      <c r="O3458" s="17" t="n">
        <v>170</v>
      </c>
      <c r="P3458" s="17" t="n">
        <v>0</v>
      </c>
      <c r="Q3458" s="17" t="n">
        <v>0</v>
      </c>
      <c r="R3458" s="17" t="n">
        <v>0</v>
      </c>
      <c r="S3458" s="17" t="n">
        <v>0</v>
      </c>
      <c r="T3458" s="17" t="n">
        <v>0</v>
      </c>
    </row>
    <row r="3459" customFormat="false" ht="15" hidden="false" customHeight="true" outlineLevel="0" collapsed="false">
      <c r="A3459" s="17" t="s">
        <v>178</v>
      </c>
      <c r="B3459" s="17" t="s">
        <v>142</v>
      </c>
      <c r="C3459" s="17" t="s">
        <v>134</v>
      </c>
      <c r="D3459" s="17" t="s">
        <v>177</v>
      </c>
      <c r="E3459" s="17" t="s">
        <v>139</v>
      </c>
      <c r="F3459" s="17" t="s">
        <v>140</v>
      </c>
      <c r="G3459" s="17" t="n">
        <v>1</v>
      </c>
      <c r="H3459" s="17" t="n">
        <v>1</v>
      </c>
      <c r="I3459" s="17" t="n">
        <v>0</v>
      </c>
      <c r="J3459" s="17" t="n">
        <v>0</v>
      </c>
      <c r="K3459" s="17" t="n">
        <v>1</v>
      </c>
      <c r="L3459" s="17" t="n">
        <v>54</v>
      </c>
      <c r="M3459" s="17" t="n">
        <v>18</v>
      </c>
      <c r="N3459" s="17" t="n">
        <v>0</v>
      </c>
      <c r="O3459" s="17" t="n">
        <v>0</v>
      </c>
      <c r="P3459" s="17" t="n">
        <v>0</v>
      </c>
      <c r="Q3459" s="17" t="n">
        <v>0</v>
      </c>
      <c r="R3459" s="17" t="n">
        <v>0</v>
      </c>
      <c r="S3459" s="17" t="n">
        <v>0</v>
      </c>
      <c r="T3459" s="17" t="n">
        <v>0</v>
      </c>
    </row>
    <row r="3460" customFormat="false" ht="15" hidden="false" customHeight="true" outlineLevel="0" collapsed="false">
      <c r="A3460" s="17" t="s">
        <v>178</v>
      </c>
      <c r="B3460" s="17" t="s">
        <v>142</v>
      </c>
      <c r="C3460" s="17" t="s">
        <v>134</v>
      </c>
      <c r="D3460" s="17" t="s">
        <v>177</v>
      </c>
      <c r="E3460" s="17" t="s">
        <v>139</v>
      </c>
      <c r="F3460" s="17" t="s">
        <v>150</v>
      </c>
      <c r="G3460" s="17" t="n">
        <v>1</v>
      </c>
      <c r="H3460" s="17" t="n">
        <v>1</v>
      </c>
      <c r="I3460" s="17" t="n">
        <v>2</v>
      </c>
      <c r="J3460" s="17" t="n">
        <v>2</v>
      </c>
      <c r="K3460" s="17" t="n">
        <v>2</v>
      </c>
      <c r="L3460" s="17" t="n">
        <v>93</v>
      </c>
      <c r="M3460" s="17" t="n">
        <v>110</v>
      </c>
      <c r="N3460" s="17" t="n">
        <v>133</v>
      </c>
      <c r="O3460" s="17" t="n">
        <v>148</v>
      </c>
      <c r="P3460" s="17" t="n">
        <v>0</v>
      </c>
      <c r="Q3460" s="17" t="n">
        <v>0</v>
      </c>
      <c r="R3460" s="17" t="n">
        <v>0</v>
      </c>
      <c r="S3460" s="17" t="n">
        <v>0</v>
      </c>
      <c r="T3460" s="17" t="n">
        <v>0</v>
      </c>
    </row>
    <row r="3461" customFormat="false" ht="15" hidden="false" customHeight="true" outlineLevel="0" collapsed="false">
      <c r="A3461" s="17" t="s">
        <v>178</v>
      </c>
      <c r="B3461" s="17" t="s">
        <v>142</v>
      </c>
      <c r="C3461" s="17" t="s">
        <v>134</v>
      </c>
      <c r="D3461" s="17" t="s">
        <v>177</v>
      </c>
      <c r="E3461" s="17" t="s">
        <v>139</v>
      </c>
      <c r="F3461" s="17" t="s">
        <v>166</v>
      </c>
      <c r="G3461" s="17" t="n">
        <v>1</v>
      </c>
      <c r="H3461" s="17" t="n">
        <v>0</v>
      </c>
      <c r="I3461" s="17" t="n">
        <v>0</v>
      </c>
      <c r="J3461" s="17" t="n">
        <v>1</v>
      </c>
      <c r="K3461" s="17" t="n">
        <v>2</v>
      </c>
      <c r="L3461" s="17" t="n">
        <v>0</v>
      </c>
      <c r="M3461" s="17" t="n">
        <v>0</v>
      </c>
      <c r="N3461" s="17" t="n">
        <v>0</v>
      </c>
      <c r="O3461" s="17" t="n">
        <v>0</v>
      </c>
      <c r="P3461" s="17" t="n">
        <v>0</v>
      </c>
      <c r="Q3461" s="17" t="n">
        <v>0</v>
      </c>
      <c r="R3461" s="17" t="n">
        <v>0</v>
      </c>
      <c r="S3461" s="17" t="n">
        <v>0</v>
      </c>
      <c r="T3461" s="17" t="n">
        <v>0</v>
      </c>
    </row>
    <row r="3462" customFormat="false" ht="15" hidden="false" customHeight="true" outlineLevel="0" collapsed="false">
      <c r="A3462" s="17" t="s">
        <v>178</v>
      </c>
      <c r="B3462" s="17" t="s">
        <v>142</v>
      </c>
      <c r="C3462" s="17" t="s">
        <v>134</v>
      </c>
      <c r="D3462" s="17" t="s">
        <v>177</v>
      </c>
      <c r="E3462" s="17" t="s">
        <v>139</v>
      </c>
      <c r="F3462" s="17" t="s">
        <v>158</v>
      </c>
      <c r="G3462" s="17" t="n">
        <v>1</v>
      </c>
      <c r="H3462" s="17" t="n">
        <v>0</v>
      </c>
      <c r="I3462" s="17" t="n">
        <v>1</v>
      </c>
      <c r="J3462" s="17" t="n">
        <v>1</v>
      </c>
      <c r="K3462" s="17" t="n">
        <v>2</v>
      </c>
      <c r="L3462" s="17" t="n">
        <v>17</v>
      </c>
      <c r="M3462" s="17" t="n">
        <v>0</v>
      </c>
      <c r="N3462" s="17" t="n">
        <v>4</v>
      </c>
      <c r="O3462" s="17" t="n">
        <v>22</v>
      </c>
      <c r="P3462" s="17" t="n">
        <v>0</v>
      </c>
      <c r="Q3462" s="17" t="n">
        <v>0</v>
      </c>
      <c r="R3462" s="17" t="n">
        <v>0</v>
      </c>
      <c r="S3462" s="17" t="n">
        <v>0</v>
      </c>
      <c r="T3462" s="17" t="n">
        <v>0</v>
      </c>
    </row>
    <row r="3463" customFormat="false" ht="15" hidden="false" customHeight="true" outlineLevel="0" collapsed="false">
      <c r="A3463" s="17" t="s">
        <v>178</v>
      </c>
      <c r="B3463" s="17" t="s">
        <v>142</v>
      </c>
      <c r="C3463" s="17" t="s">
        <v>134</v>
      </c>
      <c r="D3463" s="17" t="s">
        <v>177</v>
      </c>
      <c r="E3463" s="17" t="s">
        <v>139</v>
      </c>
      <c r="F3463" s="17" t="s">
        <v>169</v>
      </c>
      <c r="G3463" s="17" t="n">
        <v>0</v>
      </c>
      <c r="H3463" s="17" t="n">
        <v>0</v>
      </c>
      <c r="I3463" s="17" t="n">
        <v>1</v>
      </c>
      <c r="J3463" s="17" t="n">
        <v>0</v>
      </c>
      <c r="K3463" s="17" t="n">
        <v>1</v>
      </c>
      <c r="L3463" s="17" t="n">
        <v>0</v>
      </c>
      <c r="M3463" s="17" t="n">
        <v>0</v>
      </c>
      <c r="N3463" s="17" t="n">
        <v>22</v>
      </c>
      <c r="O3463" s="17" t="n">
        <v>0</v>
      </c>
      <c r="P3463" s="17" t="n">
        <v>0</v>
      </c>
      <c r="Q3463" s="17" t="n">
        <v>0</v>
      </c>
      <c r="R3463" s="17" t="n">
        <v>0</v>
      </c>
      <c r="S3463" s="17" t="n">
        <v>0</v>
      </c>
      <c r="T3463" s="17" t="n">
        <v>0</v>
      </c>
    </row>
    <row r="3464" customFormat="false" ht="15" hidden="false" customHeight="true" outlineLevel="0" collapsed="false">
      <c r="A3464" s="17" t="s">
        <v>178</v>
      </c>
      <c r="B3464" s="17" t="s">
        <v>142</v>
      </c>
      <c r="C3464" s="17" t="s">
        <v>134</v>
      </c>
      <c r="D3464" s="17" t="s">
        <v>14446</v>
      </c>
      <c r="E3464" s="17" t="s">
        <v>139</v>
      </c>
      <c r="F3464" s="17" t="s">
        <v>7</v>
      </c>
      <c r="G3464" s="17" t="n">
        <v>1</v>
      </c>
      <c r="H3464" s="17" t="n">
        <v>1</v>
      </c>
      <c r="I3464" s="17" t="n">
        <v>1</v>
      </c>
      <c r="J3464" s="17" t="n">
        <v>1</v>
      </c>
      <c r="K3464" s="17" t="n">
        <v>1</v>
      </c>
      <c r="L3464" s="17" t="n">
        <v>3</v>
      </c>
      <c r="M3464" s="17" t="n">
        <v>15</v>
      </c>
      <c r="N3464" s="17" t="n">
        <v>104</v>
      </c>
      <c r="O3464" s="17" t="n">
        <v>2</v>
      </c>
      <c r="P3464" s="17" t="n">
        <v>0</v>
      </c>
      <c r="Q3464" s="17" t="n">
        <v>0</v>
      </c>
      <c r="R3464" s="17" t="n">
        <v>0</v>
      </c>
      <c r="S3464" s="17" t="n">
        <v>0</v>
      </c>
      <c r="T3464" s="17" t="n">
        <v>0</v>
      </c>
    </row>
    <row r="3465" customFormat="false" ht="15" hidden="false" customHeight="true" outlineLevel="0" collapsed="false">
      <c r="A3465" s="17" t="s">
        <v>178</v>
      </c>
      <c r="B3465" s="17" t="s">
        <v>142</v>
      </c>
      <c r="C3465" s="17" t="s">
        <v>134</v>
      </c>
      <c r="D3465" s="17" t="s">
        <v>14446</v>
      </c>
      <c r="E3465" s="17" t="s">
        <v>139</v>
      </c>
      <c r="F3465" s="17" t="s">
        <v>140</v>
      </c>
      <c r="G3465" s="17" t="n">
        <v>0</v>
      </c>
      <c r="H3465" s="17" t="n">
        <v>1</v>
      </c>
      <c r="I3465" s="17" t="n">
        <v>1</v>
      </c>
      <c r="J3465" s="17" t="n">
        <v>0</v>
      </c>
      <c r="K3465" s="17" t="n">
        <v>1</v>
      </c>
      <c r="L3465" s="17" t="n">
        <v>0</v>
      </c>
      <c r="M3465" s="17" t="n">
        <v>5</v>
      </c>
      <c r="N3465" s="17" t="n">
        <v>6</v>
      </c>
      <c r="O3465" s="17" t="n">
        <v>0</v>
      </c>
      <c r="P3465" s="17" t="n">
        <v>0</v>
      </c>
      <c r="Q3465" s="17" t="n">
        <v>0</v>
      </c>
      <c r="R3465" s="17" t="n">
        <v>0</v>
      </c>
      <c r="S3465" s="17" t="n">
        <v>0</v>
      </c>
      <c r="T3465" s="17" t="n">
        <v>0</v>
      </c>
    </row>
    <row r="3466" customFormat="false" ht="15" hidden="false" customHeight="true" outlineLevel="0" collapsed="false">
      <c r="A3466" s="17" t="s">
        <v>178</v>
      </c>
      <c r="B3466" s="17" t="s">
        <v>142</v>
      </c>
      <c r="C3466" s="17" t="s">
        <v>134</v>
      </c>
      <c r="D3466" s="17" t="s">
        <v>14446</v>
      </c>
      <c r="E3466" s="17" t="s">
        <v>139</v>
      </c>
      <c r="F3466" s="17" t="s">
        <v>150</v>
      </c>
      <c r="G3466" s="17" t="n">
        <v>1</v>
      </c>
      <c r="H3466" s="17" t="n">
        <v>1</v>
      </c>
      <c r="I3466" s="17" t="n">
        <v>1</v>
      </c>
      <c r="J3466" s="17" t="n">
        <v>1</v>
      </c>
      <c r="K3466" s="17" t="n">
        <v>1</v>
      </c>
      <c r="L3466" s="17" t="n">
        <v>1</v>
      </c>
      <c r="M3466" s="17" t="n">
        <v>1</v>
      </c>
      <c r="N3466" s="17" t="n">
        <v>21</v>
      </c>
      <c r="O3466" s="17" t="n">
        <v>2</v>
      </c>
      <c r="P3466" s="17" t="n">
        <v>0</v>
      </c>
      <c r="Q3466" s="17" t="n">
        <v>0</v>
      </c>
      <c r="R3466" s="17" t="n">
        <v>0</v>
      </c>
      <c r="S3466" s="17" t="n">
        <v>0</v>
      </c>
      <c r="T3466" s="17" t="n">
        <v>0</v>
      </c>
    </row>
    <row r="3467" customFormat="false" ht="15" hidden="false" customHeight="true" outlineLevel="0" collapsed="false">
      <c r="A3467" s="17" t="s">
        <v>178</v>
      </c>
      <c r="B3467" s="17" t="s">
        <v>142</v>
      </c>
      <c r="C3467" s="17" t="s">
        <v>134</v>
      </c>
      <c r="D3467" s="17" t="s">
        <v>14446</v>
      </c>
      <c r="E3467" s="17" t="s">
        <v>139</v>
      </c>
      <c r="F3467" s="17" t="s">
        <v>166</v>
      </c>
      <c r="G3467" s="17" t="n">
        <v>0</v>
      </c>
      <c r="H3467" s="17" t="n">
        <v>0</v>
      </c>
      <c r="I3467" s="17" t="n">
        <v>1</v>
      </c>
      <c r="J3467" s="17" t="n">
        <v>0</v>
      </c>
      <c r="K3467" s="17" t="n">
        <v>1</v>
      </c>
      <c r="L3467" s="17" t="n">
        <v>0</v>
      </c>
      <c r="M3467" s="17" t="n">
        <v>0</v>
      </c>
      <c r="N3467" s="17" t="n">
        <v>77</v>
      </c>
      <c r="O3467" s="17" t="n">
        <v>0</v>
      </c>
      <c r="P3467" s="17" t="n">
        <v>0</v>
      </c>
      <c r="Q3467" s="17" t="n">
        <v>0</v>
      </c>
      <c r="R3467" s="17" t="n">
        <v>0</v>
      </c>
      <c r="S3467" s="17" t="n">
        <v>0</v>
      </c>
      <c r="T3467" s="17" t="n">
        <v>0</v>
      </c>
    </row>
    <row r="3468" customFormat="false" ht="15" hidden="false" customHeight="true" outlineLevel="0" collapsed="false">
      <c r="A3468" s="17" t="s">
        <v>178</v>
      </c>
      <c r="B3468" s="17" t="s">
        <v>142</v>
      </c>
      <c r="C3468" s="17" t="s">
        <v>134</v>
      </c>
      <c r="D3468" s="17" t="s">
        <v>14446</v>
      </c>
      <c r="E3468" s="17" t="s">
        <v>139</v>
      </c>
      <c r="F3468" s="17" t="s">
        <v>158</v>
      </c>
      <c r="G3468" s="17" t="n">
        <v>1</v>
      </c>
      <c r="H3468" s="17" t="n">
        <v>1</v>
      </c>
      <c r="I3468" s="17" t="n">
        <v>0</v>
      </c>
      <c r="J3468" s="17" t="n">
        <v>0</v>
      </c>
      <c r="K3468" s="17" t="n">
        <v>1</v>
      </c>
      <c r="L3468" s="17" t="n">
        <v>2</v>
      </c>
      <c r="M3468" s="17" t="n">
        <v>9</v>
      </c>
      <c r="N3468" s="17" t="n">
        <v>0</v>
      </c>
      <c r="O3468" s="17" t="n">
        <v>0</v>
      </c>
      <c r="P3468" s="17" t="n">
        <v>0</v>
      </c>
      <c r="Q3468" s="17" t="n">
        <v>0</v>
      </c>
      <c r="R3468" s="17" t="n">
        <v>0</v>
      </c>
      <c r="S3468" s="17" t="n">
        <v>0</v>
      </c>
      <c r="T3468" s="17" t="n">
        <v>0</v>
      </c>
    </row>
    <row r="3469" customFormat="false" ht="15" hidden="false" customHeight="true" outlineLevel="0" collapsed="false">
      <c r="A3469" s="17" t="s">
        <v>178</v>
      </c>
      <c r="B3469" s="17" t="s">
        <v>142</v>
      </c>
      <c r="C3469" s="17" t="s">
        <v>217</v>
      </c>
      <c r="D3469" s="17" t="s">
        <v>235</v>
      </c>
      <c r="E3469" s="17" t="s">
        <v>139</v>
      </c>
      <c r="F3469" s="17" t="s">
        <v>7</v>
      </c>
      <c r="G3469" s="17" t="n">
        <v>2</v>
      </c>
      <c r="H3469" s="17" t="n">
        <v>1</v>
      </c>
      <c r="I3469" s="17" t="n">
        <v>3</v>
      </c>
      <c r="J3469" s="17" t="n">
        <v>0</v>
      </c>
      <c r="K3469" s="17" t="n">
        <v>3</v>
      </c>
      <c r="L3469" s="17" t="n">
        <v>3</v>
      </c>
      <c r="M3469" s="17" t="n">
        <v>24</v>
      </c>
      <c r="N3469" s="17" t="n">
        <v>89</v>
      </c>
      <c r="O3469" s="17" t="n">
        <v>0</v>
      </c>
      <c r="P3469" s="17" t="n">
        <v>0</v>
      </c>
      <c r="Q3469" s="17" t="n">
        <v>0</v>
      </c>
      <c r="R3469" s="17" t="n">
        <v>0</v>
      </c>
      <c r="S3469" s="17" t="n">
        <v>0</v>
      </c>
      <c r="T3469" s="17" t="n">
        <v>0</v>
      </c>
    </row>
    <row r="3470" customFormat="false" ht="15" hidden="false" customHeight="true" outlineLevel="0" collapsed="false">
      <c r="A3470" s="17" t="s">
        <v>178</v>
      </c>
      <c r="B3470" s="17" t="s">
        <v>142</v>
      </c>
      <c r="C3470" s="17" t="s">
        <v>217</v>
      </c>
      <c r="D3470" s="17" t="s">
        <v>235</v>
      </c>
      <c r="E3470" s="17" t="s">
        <v>139</v>
      </c>
      <c r="F3470" s="17" t="s">
        <v>140</v>
      </c>
      <c r="G3470" s="17" t="n">
        <v>0</v>
      </c>
      <c r="H3470" s="17" t="n">
        <v>0</v>
      </c>
      <c r="I3470" s="17" t="n">
        <v>1</v>
      </c>
      <c r="J3470" s="17" t="n">
        <v>0</v>
      </c>
      <c r="K3470" s="17" t="n">
        <v>1</v>
      </c>
      <c r="L3470" s="17" t="n">
        <v>0</v>
      </c>
      <c r="M3470" s="17" t="n">
        <v>0</v>
      </c>
      <c r="N3470" s="17" t="n">
        <v>12</v>
      </c>
      <c r="O3470" s="17" t="n">
        <v>0</v>
      </c>
      <c r="P3470" s="17" t="n">
        <v>0</v>
      </c>
      <c r="Q3470" s="17" t="n">
        <v>0</v>
      </c>
      <c r="R3470" s="17" t="n">
        <v>0</v>
      </c>
      <c r="S3470" s="17" t="n">
        <v>0</v>
      </c>
      <c r="T3470" s="17" t="n">
        <v>0</v>
      </c>
    </row>
    <row r="3471" customFormat="false" ht="15" hidden="false" customHeight="true" outlineLevel="0" collapsed="false">
      <c r="A3471" s="17" t="s">
        <v>178</v>
      </c>
      <c r="B3471" s="17" t="s">
        <v>142</v>
      </c>
      <c r="C3471" s="17" t="s">
        <v>217</v>
      </c>
      <c r="D3471" s="17" t="s">
        <v>235</v>
      </c>
      <c r="E3471" s="17" t="s">
        <v>139</v>
      </c>
      <c r="F3471" s="17" t="s">
        <v>144</v>
      </c>
      <c r="G3471" s="17" t="n">
        <v>1</v>
      </c>
      <c r="H3471" s="17" t="n">
        <v>1</v>
      </c>
      <c r="I3471" s="17" t="n">
        <v>1</v>
      </c>
      <c r="J3471" s="17" t="n">
        <v>0</v>
      </c>
      <c r="K3471" s="17" t="n">
        <v>1</v>
      </c>
      <c r="L3471" s="17" t="n">
        <v>2</v>
      </c>
      <c r="M3471" s="17" t="n">
        <v>24</v>
      </c>
      <c r="N3471" s="17" t="n">
        <v>9</v>
      </c>
      <c r="O3471" s="17" t="n">
        <v>0</v>
      </c>
      <c r="P3471" s="17" t="n">
        <v>0</v>
      </c>
      <c r="Q3471" s="17" t="n">
        <v>0</v>
      </c>
      <c r="R3471" s="17" t="n">
        <v>0</v>
      </c>
      <c r="S3471" s="17" t="n">
        <v>0</v>
      </c>
      <c r="T3471" s="17" t="n">
        <v>0</v>
      </c>
    </row>
    <row r="3472" customFormat="false" ht="15" hidden="false" customHeight="true" outlineLevel="0" collapsed="false">
      <c r="A3472" s="17" t="s">
        <v>178</v>
      </c>
      <c r="B3472" s="17" t="s">
        <v>142</v>
      </c>
      <c r="C3472" s="17" t="s">
        <v>217</v>
      </c>
      <c r="D3472" s="17" t="s">
        <v>235</v>
      </c>
      <c r="E3472" s="17" t="s">
        <v>139</v>
      </c>
      <c r="F3472" s="17" t="s">
        <v>150</v>
      </c>
      <c r="G3472" s="17" t="n">
        <v>1</v>
      </c>
      <c r="H3472" s="17" t="n">
        <v>0</v>
      </c>
      <c r="I3472" s="17" t="n">
        <v>2</v>
      </c>
      <c r="J3472" s="17" t="n">
        <v>0</v>
      </c>
      <c r="K3472" s="17" t="n">
        <v>2</v>
      </c>
      <c r="L3472" s="17" t="n">
        <v>1</v>
      </c>
      <c r="M3472" s="17" t="n">
        <v>0</v>
      </c>
      <c r="N3472" s="17" t="n">
        <v>49</v>
      </c>
      <c r="O3472" s="17" t="n">
        <v>0</v>
      </c>
      <c r="P3472" s="17" t="n">
        <v>0</v>
      </c>
      <c r="Q3472" s="17" t="n">
        <v>0</v>
      </c>
      <c r="R3472" s="17" t="n">
        <v>0</v>
      </c>
      <c r="S3472" s="17" t="n">
        <v>0</v>
      </c>
      <c r="T3472" s="17" t="n">
        <v>0</v>
      </c>
    </row>
    <row r="3473" customFormat="false" ht="15" hidden="false" customHeight="true" outlineLevel="0" collapsed="false">
      <c r="A3473" s="17" t="s">
        <v>178</v>
      </c>
      <c r="B3473" s="17" t="s">
        <v>142</v>
      </c>
      <c r="C3473" s="17" t="s">
        <v>217</v>
      </c>
      <c r="D3473" s="17" t="s">
        <v>235</v>
      </c>
      <c r="E3473" s="17" t="s">
        <v>139</v>
      </c>
      <c r="F3473" s="17" t="s">
        <v>166</v>
      </c>
      <c r="G3473" s="17" t="n">
        <v>0</v>
      </c>
      <c r="H3473" s="17" t="n">
        <v>0</v>
      </c>
      <c r="I3473" s="17" t="n">
        <v>1</v>
      </c>
      <c r="J3473" s="17" t="n">
        <v>0</v>
      </c>
      <c r="K3473" s="17" t="n">
        <v>1</v>
      </c>
      <c r="L3473" s="17" t="n">
        <v>0</v>
      </c>
      <c r="M3473" s="17" t="n">
        <v>0</v>
      </c>
      <c r="N3473" s="17" t="n">
        <v>14</v>
      </c>
      <c r="O3473" s="17" t="n">
        <v>0</v>
      </c>
      <c r="P3473" s="17" t="n">
        <v>0</v>
      </c>
      <c r="Q3473" s="17" t="n">
        <v>0</v>
      </c>
      <c r="R3473" s="17" t="n">
        <v>0</v>
      </c>
      <c r="S3473" s="17" t="n">
        <v>0</v>
      </c>
      <c r="T3473" s="17" t="n">
        <v>0</v>
      </c>
    </row>
    <row r="3474" customFormat="false" ht="15" hidden="false" customHeight="true" outlineLevel="0" collapsed="false">
      <c r="A3474" s="17" t="s">
        <v>178</v>
      </c>
      <c r="B3474" s="17" t="s">
        <v>142</v>
      </c>
      <c r="C3474" s="17" t="s">
        <v>217</v>
      </c>
      <c r="D3474" s="17" t="s">
        <v>235</v>
      </c>
      <c r="E3474" s="17" t="s">
        <v>139</v>
      </c>
      <c r="F3474" s="17" t="s">
        <v>158</v>
      </c>
      <c r="G3474" s="17" t="n">
        <v>0</v>
      </c>
      <c r="H3474" s="17" t="n">
        <v>0</v>
      </c>
      <c r="I3474" s="17" t="n">
        <v>2</v>
      </c>
      <c r="J3474" s="17" t="n">
        <v>0</v>
      </c>
      <c r="K3474" s="17" t="n">
        <v>2</v>
      </c>
      <c r="L3474" s="17" t="n">
        <v>0</v>
      </c>
      <c r="M3474" s="17" t="n">
        <v>0</v>
      </c>
      <c r="N3474" s="17" t="n">
        <v>5</v>
      </c>
      <c r="O3474" s="17" t="n">
        <v>0</v>
      </c>
      <c r="P3474" s="17" t="n">
        <v>0</v>
      </c>
      <c r="Q3474" s="17" t="n">
        <v>0</v>
      </c>
      <c r="R3474" s="17" t="n">
        <v>0</v>
      </c>
      <c r="S3474" s="17" t="n">
        <v>0</v>
      </c>
      <c r="T3474" s="17" t="n">
        <v>0</v>
      </c>
    </row>
    <row r="3475" customFormat="false" ht="15" hidden="false" customHeight="true" outlineLevel="0" collapsed="false">
      <c r="A3475" s="17" t="s">
        <v>178</v>
      </c>
      <c r="B3475" s="17" t="s">
        <v>142</v>
      </c>
      <c r="C3475" s="17" t="s">
        <v>217</v>
      </c>
      <c r="D3475" s="17" t="s">
        <v>218</v>
      </c>
      <c r="E3475" s="17" t="s">
        <v>139</v>
      </c>
      <c r="F3475" s="17" t="s">
        <v>7</v>
      </c>
      <c r="G3475" s="17" t="n">
        <v>1</v>
      </c>
      <c r="H3475" s="17" t="n">
        <v>1</v>
      </c>
      <c r="I3475" s="17" t="n">
        <v>1</v>
      </c>
      <c r="J3475" s="17" t="n">
        <v>0</v>
      </c>
      <c r="K3475" s="17" t="n">
        <v>2</v>
      </c>
      <c r="L3475" s="17" t="n">
        <v>5</v>
      </c>
      <c r="M3475" s="17" t="n">
        <v>32</v>
      </c>
      <c r="N3475" s="17" t="n">
        <v>3</v>
      </c>
      <c r="O3475" s="17" t="n">
        <v>0</v>
      </c>
      <c r="P3475" s="17" t="n">
        <v>0</v>
      </c>
      <c r="Q3475" s="17" t="n">
        <v>0</v>
      </c>
      <c r="R3475" s="17" t="n">
        <v>0</v>
      </c>
      <c r="S3475" s="17" t="n">
        <v>0</v>
      </c>
      <c r="T3475" s="17" t="n">
        <v>0</v>
      </c>
    </row>
    <row r="3476" customFormat="false" ht="15" hidden="false" customHeight="true" outlineLevel="0" collapsed="false">
      <c r="A3476" s="17" t="s">
        <v>178</v>
      </c>
      <c r="B3476" s="17" t="s">
        <v>142</v>
      </c>
      <c r="C3476" s="17" t="s">
        <v>217</v>
      </c>
      <c r="D3476" s="17" t="s">
        <v>218</v>
      </c>
      <c r="E3476" s="17" t="s">
        <v>139</v>
      </c>
      <c r="F3476" s="17" t="s">
        <v>150</v>
      </c>
      <c r="G3476" s="17" t="n">
        <v>1</v>
      </c>
      <c r="H3476" s="17" t="n">
        <v>1</v>
      </c>
      <c r="I3476" s="17" t="n">
        <v>1</v>
      </c>
      <c r="J3476" s="17" t="n">
        <v>0</v>
      </c>
      <c r="K3476" s="17" t="n">
        <v>2</v>
      </c>
      <c r="L3476" s="17" t="n">
        <v>5</v>
      </c>
      <c r="M3476" s="17" t="n">
        <v>32</v>
      </c>
      <c r="N3476" s="17" t="n">
        <v>3</v>
      </c>
      <c r="O3476" s="17" t="n">
        <v>0</v>
      </c>
      <c r="P3476" s="17" t="n">
        <v>0</v>
      </c>
      <c r="Q3476" s="17" t="n">
        <v>0</v>
      </c>
      <c r="R3476" s="17" t="n">
        <v>0</v>
      </c>
      <c r="S3476" s="17" t="n">
        <v>0</v>
      </c>
      <c r="T3476" s="17" t="n">
        <v>0</v>
      </c>
    </row>
    <row r="3477" customFormat="false" ht="15" hidden="false" customHeight="true" outlineLevel="0" collapsed="false">
      <c r="A3477" s="17" t="s">
        <v>1626</v>
      </c>
      <c r="B3477" s="17" t="s">
        <v>142</v>
      </c>
      <c r="C3477" s="17" t="s">
        <v>148</v>
      </c>
      <c r="D3477" s="17" t="s">
        <v>14443</v>
      </c>
      <c r="E3477" s="17" t="s">
        <v>139</v>
      </c>
      <c r="F3477" s="17" t="s">
        <v>7</v>
      </c>
      <c r="G3477" s="17" t="n">
        <v>0</v>
      </c>
      <c r="H3477" s="17" t="n">
        <v>1</v>
      </c>
      <c r="I3477" s="17" t="n">
        <v>0</v>
      </c>
      <c r="J3477" s="17" t="n">
        <v>0</v>
      </c>
      <c r="K3477" s="17" t="n">
        <v>1</v>
      </c>
      <c r="L3477" s="17" t="n">
        <v>0</v>
      </c>
      <c r="M3477" s="17" t="n">
        <v>5</v>
      </c>
      <c r="N3477" s="17" t="n">
        <v>0</v>
      </c>
      <c r="O3477" s="17" t="n">
        <v>0</v>
      </c>
      <c r="P3477" s="17" t="n">
        <v>0</v>
      </c>
      <c r="Q3477" s="17" t="n">
        <v>0</v>
      </c>
      <c r="R3477" s="17" t="n">
        <v>0</v>
      </c>
      <c r="S3477" s="17" t="n">
        <v>0</v>
      </c>
      <c r="T3477" s="17" t="n">
        <v>0</v>
      </c>
    </row>
    <row r="3478" customFormat="false" ht="15" hidden="false" customHeight="true" outlineLevel="0" collapsed="false">
      <c r="A3478" s="17" t="s">
        <v>1626</v>
      </c>
      <c r="B3478" s="17" t="s">
        <v>142</v>
      </c>
      <c r="C3478" s="17" t="s">
        <v>148</v>
      </c>
      <c r="D3478" s="17" t="s">
        <v>14443</v>
      </c>
      <c r="E3478" s="17" t="s">
        <v>139</v>
      </c>
      <c r="F3478" s="17" t="s">
        <v>150</v>
      </c>
      <c r="G3478" s="17" t="n">
        <v>0</v>
      </c>
      <c r="H3478" s="17" t="n">
        <v>1</v>
      </c>
      <c r="I3478" s="17" t="n">
        <v>0</v>
      </c>
      <c r="J3478" s="17" t="n">
        <v>0</v>
      </c>
      <c r="K3478" s="17" t="n">
        <v>1</v>
      </c>
      <c r="L3478" s="17" t="n">
        <v>0</v>
      </c>
      <c r="M3478" s="17" t="n">
        <v>5</v>
      </c>
      <c r="N3478" s="17" t="n">
        <v>0</v>
      </c>
      <c r="O3478" s="17" t="n">
        <v>0</v>
      </c>
      <c r="P3478" s="17" t="n">
        <v>0</v>
      </c>
      <c r="Q3478" s="17" t="n">
        <v>0</v>
      </c>
      <c r="R3478" s="17" t="n">
        <v>0</v>
      </c>
      <c r="S3478" s="17" t="n">
        <v>0</v>
      </c>
      <c r="T3478" s="17" t="n">
        <v>0</v>
      </c>
    </row>
    <row r="3479" customFormat="false" ht="15" hidden="false" customHeight="true" outlineLevel="0" collapsed="false">
      <c r="A3479" s="17" t="s">
        <v>1626</v>
      </c>
      <c r="B3479" s="17" t="s">
        <v>142</v>
      </c>
      <c r="C3479" s="17" t="s">
        <v>217</v>
      </c>
      <c r="D3479" s="17" t="s">
        <v>235</v>
      </c>
      <c r="E3479" s="17" t="s">
        <v>139</v>
      </c>
      <c r="F3479" s="17" t="s">
        <v>7</v>
      </c>
      <c r="G3479" s="17" t="n">
        <v>0</v>
      </c>
      <c r="H3479" s="17" t="n">
        <v>0</v>
      </c>
      <c r="I3479" s="17" t="n">
        <v>1</v>
      </c>
      <c r="J3479" s="17" t="n">
        <v>0</v>
      </c>
      <c r="K3479" s="17" t="n">
        <v>1</v>
      </c>
      <c r="L3479" s="17" t="n">
        <v>0</v>
      </c>
      <c r="M3479" s="17" t="n">
        <v>0</v>
      </c>
      <c r="N3479" s="17" t="n">
        <v>54</v>
      </c>
      <c r="O3479" s="17" t="n">
        <v>0</v>
      </c>
      <c r="P3479" s="17" t="n">
        <v>0</v>
      </c>
      <c r="Q3479" s="17" t="n">
        <v>0</v>
      </c>
      <c r="R3479" s="17" t="n">
        <v>0</v>
      </c>
      <c r="S3479" s="17" t="n">
        <v>0</v>
      </c>
      <c r="T3479" s="17" t="n">
        <v>0</v>
      </c>
    </row>
    <row r="3480" customFormat="false" ht="15" hidden="false" customHeight="true" outlineLevel="0" collapsed="false">
      <c r="A3480" s="17" t="s">
        <v>1626</v>
      </c>
      <c r="B3480" s="17" t="s">
        <v>142</v>
      </c>
      <c r="C3480" s="17" t="s">
        <v>217</v>
      </c>
      <c r="D3480" s="17" t="s">
        <v>235</v>
      </c>
      <c r="E3480" s="17" t="s">
        <v>139</v>
      </c>
      <c r="F3480" s="17" t="s">
        <v>140</v>
      </c>
      <c r="G3480" s="17" t="n">
        <v>0</v>
      </c>
      <c r="H3480" s="17" t="n">
        <v>0</v>
      </c>
      <c r="I3480" s="17" t="n">
        <v>1</v>
      </c>
      <c r="J3480" s="17" t="n">
        <v>0</v>
      </c>
      <c r="K3480" s="17" t="n">
        <v>1</v>
      </c>
      <c r="L3480" s="17" t="n">
        <v>0</v>
      </c>
      <c r="M3480" s="17" t="n">
        <v>0</v>
      </c>
      <c r="N3480" s="17" t="n">
        <v>54</v>
      </c>
      <c r="O3480" s="17" t="n">
        <v>0</v>
      </c>
      <c r="P3480" s="17" t="n">
        <v>0</v>
      </c>
      <c r="Q3480" s="17" t="n">
        <v>0</v>
      </c>
      <c r="R3480" s="17" t="n">
        <v>0</v>
      </c>
      <c r="S3480" s="17" t="n">
        <v>0</v>
      </c>
      <c r="T3480" s="17" t="n">
        <v>0</v>
      </c>
    </row>
    <row r="3481" customFormat="false" ht="15" hidden="false" customHeight="true" outlineLevel="0" collapsed="false">
      <c r="A3481" s="17" t="s">
        <v>1626</v>
      </c>
      <c r="B3481" s="17" t="s">
        <v>142</v>
      </c>
      <c r="C3481" s="17" t="s">
        <v>217</v>
      </c>
      <c r="D3481" s="17" t="s">
        <v>274</v>
      </c>
      <c r="E3481" s="17" t="s">
        <v>243</v>
      </c>
      <c r="F3481" s="17" t="s">
        <v>7</v>
      </c>
      <c r="G3481" s="17" t="n">
        <v>0</v>
      </c>
      <c r="H3481" s="17" t="n">
        <v>1</v>
      </c>
      <c r="I3481" s="17" t="n">
        <v>1</v>
      </c>
      <c r="J3481" s="17" t="n">
        <v>1</v>
      </c>
      <c r="K3481" s="17" t="n">
        <v>1</v>
      </c>
      <c r="L3481" s="17" t="n">
        <v>0</v>
      </c>
      <c r="M3481" s="17" t="n">
        <v>113</v>
      </c>
      <c r="N3481" s="17" t="n">
        <v>286</v>
      </c>
      <c r="O3481" s="17" t="n">
        <v>15</v>
      </c>
      <c r="P3481" s="17" t="n">
        <v>0</v>
      </c>
      <c r="Q3481" s="17" t="n">
        <v>0</v>
      </c>
      <c r="R3481" s="17" t="n">
        <v>0</v>
      </c>
      <c r="S3481" s="17" t="n">
        <v>0</v>
      </c>
      <c r="T3481" s="17" t="n">
        <v>0</v>
      </c>
    </row>
    <row r="3482" customFormat="false" ht="15" hidden="false" customHeight="true" outlineLevel="0" collapsed="false">
      <c r="A3482" s="17" t="s">
        <v>1626</v>
      </c>
      <c r="B3482" s="17" t="s">
        <v>142</v>
      </c>
      <c r="C3482" s="17" t="s">
        <v>217</v>
      </c>
      <c r="D3482" s="17" t="s">
        <v>274</v>
      </c>
      <c r="E3482" s="17" t="s">
        <v>243</v>
      </c>
      <c r="F3482" s="17" t="s">
        <v>150</v>
      </c>
      <c r="G3482" s="17" t="n">
        <v>0</v>
      </c>
      <c r="H3482" s="17" t="n">
        <v>1</v>
      </c>
      <c r="I3482" s="17" t="n">
        <v>1</v>
      </c>
      <c r="J3482" s="17" t="n">
        <v>1</v>
      </c>
      <c r="K3482" s="17" t="n">
        <v>1</v>
      </c>
      <c r="L3482" s="17" t="n">
        <v>0</v>
      </c>
      <c r="M3482" s="17" t="n">
        <v>112</v>
      </c>
      <c r="N3482" s="17" t="n">
        <v>256</v>
      </c>
      <c r="O3482" s="17" t="n">
        <v>15</v>
      </c>
      <c r="P3482" s="17" t="n">
        <v>0</v>
      </c>
      <c r="Q3482" s="17" t="n">
        <v>0</v>
      </c>
      <c r="R3482" s="17" t="n">
        <v>0</v>
      </c>
      <c r="S3482" s="17" t="n">
        <v>0</v>
      </c>
      <c r="T3482" s="17" t="n">
        <v>0</v>
      </c>
    </row>
    <row r="3483" customFormat="false" ht="15" hidden="false" customHeight="true" outlineLevel="0" collapsed="false">
      <c r="A3483" s="17" t="s">
        <v>1626</v>
      </c>
      <c r="B3483" s="17" t="s">
        <v>142</v>
      </c>
      <c r="C3483" s="17" t="s">
        <v>217</v>
      </c>
      <c r="D3483" s="17" t="s">
        <v>274</v>
      </c>
      <c r="E3483" s="17" t="s">
        <v>243</v>
      </c>
      <c r="F3483" s="17" t="s">
        <v>158</v>
      </c>
      <c r="G3483" s="17" t="n">
        <v>0</v>
      </c>
      <c r="H3483" s="17" t="n">
        <v>1</v>
      </c>
      <c r="I3483" s="17" t="n">
        <v>1</v>
      </c>
      <c r="J3483" s="17" t="n">
        <v>0</v>
      </c>
      <c r="K3483" s="17" t="n">
        <v>1</v>
      </c>
      <c r="L3483" s="17" t="n">
        <v>0</v>
      </c>
      <c r="M3483" s="17" t="n">
        <v>1</v>
      </c>
      <c r="N3483" s="17" t="n">
        <v>30</v>
      </c>
      <c r="O3483" s="17" t="n">
        <v>0</v>
      </c>
      <c r="P3483" s="17" t="n">
        <v>0</v>
      </c>
      <c r="Q3483" s="17" t="n">
        <v>0</v>
      </c>
      <c r="R3483" s="17" t="n">
        <v>0</v>
      </c>
      <c r="S3483" s="17" t="n">
        <v>0</v>
      </c>
      <c r="T3483" s="17" t="n">
        <v>0</v>
      </c>
    </row>
    <row r="3484" customFormat="false" ht="15" hidden="false" customHeight="true" outlineLevel="0" collapsed="false">
      <c r="A3484" s="17" t="s">
        <v>1626</v>
      </c>
      <c r="B3484" s="17" t="s">
        <v>142</v>
      </c>
      <c r="C3484" s="17" t="s">
        <v>217</v>
      </c>
      <c r="D3484" s="17" t="s">
        <v>274</v>
      </c>
      <c r="E3484" s="17" t="s">
        <v>139</v>
      </c>
      <c r="F3484" s="17" t="s">
        <v>7</v>
      </c>
      <c r="G3484" s="17" t="n">
        <v>1</v>
      </c>
      <c r="H3484" s="17" t="n">
        <v>0</v>
      </c>
      <c r="I3484" s="17" t="n">
        <v>0</v>
      </c>
      <c r="J3484" s="17" t="n">
        <v>0</v>
      </c>
      <c r="K3484" s="17" t="n">
        <v>1</v>
      </c>
      <c r="L3484" s="17" t="n">
        <v>12</v>
      </c>
      <c r="M3484" s="17" t="n">
        <v>0</v>
      </c>
      <c r="N3484" s="17" t="n">
        <v>0</v>
      </c>
      <c r="O3484" s="17" t="n">
        <v>0</v>
      </c>
      <c r="P3484" s="17" t="n">
        <v>0</v>
      </c>
      <c r="Q3484" s="17" t="n">
        <v>0</v>
      </c>
      <c r="R3484" s="17" t="n">
        <v>0</v>
      </c>
      <c r="S3484" s="17" t="n">
        <v>0</v>
      </c>
      <c r="T3484" s="17" t="n">
        <v>0</v>
      </c>
    </row>
    <row r="3485" customFormat="false" ht="15" hidden="false" customHeight="true" outlineLevel="0" collapsed="false">
      <c r="A3485" s="17" t="s">
        <v>1626</v>
      </c>
      <c r="B3485" s="17" t="s">
        <v>142</v>
      </c>
      <c r="C3485" s="17" t="s">
        <v>217</v>
      </c>
      <c r="D3485" s="17" t="s">
        <v>274</v>
      </c>
      <c r="E3485" s="17" t="s">
        <v>139</v>
      </c>
      <c r="F3485" s="17" t="s">
        <v>150</v>
      </c>
      <c r="G3485" s="17" t="n">
        <v>1</v>
      </c>
      <c r="H3485" s="17" t="n">
        <v>0</v>
      </c>
      <c r="I3485" s="17" t="n">
        <v>0</v>
      </c>
      <c r="J3485" s="17" t="n">
        <v>0</v>
      </c>
      <c r="K3485" s="17" t="n">
        <v>1</v>
      </c>
      <c r="L3485" s="17" t="n">
        <v>12</v>
      </c>
      <c r="M3485" s="17" t="n">
        <v>0</v>
      </c>
      <c r="N3485" s="17" t="n">
        <v>0</v>
      </c>
      <c r="O3485" s="17" t="n">
        <v>0</v>
      </c>
      <c r="P3485" s="17" t="n">
        <v>0</v>
      </c>
      <c r="Q3485" s="17" t="n">
        <v>0</v>
      </c>
      <c r="R3485" s="17" t="n">
        <v>0</v>
      </c>
      <c r="S3485" s="17" t="n">
        <v>0</v>
      </c>
      <c r="T3485" s="17" t="n">
        <v>0</v>
      </c>
    </row>
    <row r="3486" customFormat="false" ht="15" hidden="false" customHeight="true" outlineLevel="0" collapsed="false">
      <c r="A3486" s="17" t="s">
        <v>2299</v>
      </c>
      <c r="B3486" s="17" t="s">
        <v>142</v>
      </c>
      <c r="C3486" s="17" t="s">
        <v>134</v>
      </c>
      <c r="D3486" s="17" t="s">
        <v>135</v>
      </c>
      <c r="E3486" s="17" t="s">
        <v>243</v>
      </c>
      <c r="F3486" s="17" t="s">
        <v>7</v>
      </c>
      <c r="G3486" s="17" t="n">
        <v>1</v>
      </c>
      <c r="H3486" s="17" t="n">
        <v>1</v>
      </c>
      <c r="I3486" s="17" t="n">
        <v>1</v>
      </c>
      <c r="J3486" s="17" t="n">
        <v>1</v>
      </c>
      <c r="K3486" s="17" t="n">
        <v>1</v>
      </c>
      <c r="L3486" s="17" t="n">
        <v>546</v>
      </c>
      <c r="M3486" s="17" t="n">
        <v>84</v>
      </c>
      <c r="N3486" s="17" t="n">
        <v>65</v>
      </c>
      <c r="O3486" s="17" t="n">
        <v>21</v>
      </c>
      <c r="P3486" s="17" t="n">
        <v>0</v>
      </c>
      <c r="Q3486" s="17" t="n">
        <v>0</v>
      </c>
      <c r="R3486" s="17" t="n">
        <v>0</v>
      </c>
      <c r="S3486" s="17" t="n">
        <v>0</v>
      </c>
      <c r="T3486" s="17" t="n">
        <v>0</v>
      </c>
    </row>
    <row r="3487" customFormat="false" ht="15" hidden="false" customHeight="true" outlineLevel="0" collapsed="false">
      <c r="A3487" s="17" t="s">
        <v>2299</v>
      </c>
      <c r="B3487" s="17" t="s">
        <v>142</v>
      </c>
      <c r="C3487" s="17" t="s">
        <v>134</v>
      </c>
      <c r="D3487" s="17" t="s">
        <v>135</v>
      </c>
      <c r="E3487" s="17" t="s">
        <v>243</v>
      </c>
      <c r="F3487" s="17" t="s">
        <v>140</v>
      </c>
      <c r="G3487" s="17" t="n">
        <v>1</v>
      </c>
      <c r="H3487" s="17" t="n">
        <v>0</v>
      </c>
      <c r="I3487" s="17" t="n">
        <v>0</v>
      </c>
      <c r="J3487" s="17" t="n">
        <v>0</v>
      </c>
      <c r="K3487" s="17" t="n">
        <v>1</v>
      </c>
      <c r="L3487" s="17" t="n">
        <v>60</v>
      </c>
      <c r="M3487" s="17" t="n">
        <v>0</v>
      </c>
      <c r="N3487" s="17" t="n">
        <v>0</v>
      </c>
      <c r="O3487" s="17" t="n">
        <v>0</v>
      </c>
      <c r="P3487" s="17" t="n">
        <v>0</v>
      </c>
      <c r="Q3487" s="17" t="n">
        <v>0</v>
      </c>
      <c r="R3487" s="17" t="n">
        <v>0</v>
      </c>
      <c r="S3487" s="17" t="n">
        <v>0</v>
      </c>
      <c r="T3487" s="17" t="n">
        <v>0</v>
      </c>
    </row>
    <row r="3488" customFormat="false" ht="15" hidden="false" customHeight="true" outlineLevel="0" collapsed="false">
      <c r="A3488" s="17" t="s">
        <v>2299</v>
      </c>
      <c r="B3488" s="17" t="s">
        <v>142</v>
      </c>
      <c r="C3488" s="17" t="s">
        <v>134</v>
      </c>
      <c r="D3488" s="17" t="s">
        <v>135</v>
      </c>
      <c r="E3488" s="17" t="s">
        <v>243</v>
      </c>
      <c r="F3488" s="17" t="s">
        <v>150</v>
      </c>
      <c r="G3488" s="17" t="n">
        <v>1</v>
      </c>
      <c r="H3488" s="17" t="n">
        <v>1</v>
      </c>
      <c r="I3488" s="17" t="n">
        <v>1</v>
      </c>
      <c r="J3488" s="17" t="n">
        <v>1</v>
      </c>
      <c r="K3488" s="17" t="n">
        <v>1</v>
      </c>
      <c r="L3488" s="17" t="n">
        <v>481</v>
      </c>
      <c r="M3488" s="17" t="n">
        <v>81</v>
      </c>
      <c r="N3488" s="17" t="n">
        <v>62</v>
      </c>
      <c r="O3488" s="17" t="n">
        <v>21</v>
      </c>
      <c r="P3488" s="17" t="n">
        <v>0</v>
      </c>
      <c r="Q3488" s="17" t="n">
        <v>0</v>
      </c>
      <c r="R3488" s="17" t="n">
        <v>0</v>
      </c>
      <c r="S3488" s="17" t="n">
        <v>0</v>
      </c>
      <c r="T3488" s="17" t="n">
        <v>0</v>
      </c>
    </row>
    <row r="3489" customFormat="false" ht="15" hidden="false" customHeight="true" outlineLevel="0" collapsed="false">
      <c r="A3489" s="17" t="s">
        <v>2299</v>
      </c>
      <c r="B3489" s="17" t="s">
        <v>142</v>
      </c>
      <c r="C3489" s="17" t="s">
        <v>134</v>
      </c>
      <c r="D3489" s="17" t="s">
        <v>135</v>
      </c>
      <c r="E3489" s="17" t="s">
        <v>243</v>
      </c>
      <c r="F3489" s="17" t="s">
        <v>158</v>
      </c>
      <c r="G3489" s="17" t="n">
        <v>1</v>
      </c>
      <c r="H3489" s="17" t="n">
        <v>1</v>
      </c>
      <c r="I3489" s="17" t="n">
        <v>1</v>
      </c>
      <c r="J3489" s="17" t="n">
        <v>0</v>
      </c>
      <c r="K3489" s="17" t="n">
        <v>1</v>
      </c>
      <c r="L3489" s="17" t="n">
        <v>5</v>
      </c>
      <c r="M3489" s="17" t="n">
        <v>3</v>
      </c>
      <c r="N3489" s="17" t="n">
        <v>3</v>
      </c>
      <c r="O3489" s="17" t="n">
        <v>0</v>
      </c>
      <c r="P3489" s="17" t="n">
        <v>0</v>
      </c>
      <c r="Q3489" s="17" t="n">
        <v>0</v>
      </c>
      <c r="R3489" s="17" t="n">
        <v>0</v>
      </c>
      <c r="S3489" s="17" t="n">
        <v>0</v>
      </c>
      <c r="T3489" s="17" t="n">
        <v>0</v>
      </c>
    </row>
    <row r="3490" customFormat="false" ht="15" hidden="false" customHeight="true" outlineLevel="0" collapsed="false">
      <c r="A3490" s="17" t="s">
        <v>2299</v>
      </c>
      <c r="B3490" s="17" t="s">
        <v>142</v>
      </c>
      <c r="C3490" s="17" t="s">
        <v>134</v>
      </c>
      <c r="D3490" s="17" t="s">
        <v>135</v>
      </c>
      <c r="E3490" s="17" t="s">
        <v>139</v>
      </c>
      <c r="F3490" s="17" t="s">
        <v>7</v>
      </c>
      <c r="G3490" s="17" t="n">
        <v>1</v>
      </c>
      <c r="H3490" s="17" t="n">
        <v>3</v>
      </c>
      <c r="I3490" s="17" t="n">
        <v>4</v>
      </c>
      <c r="J3490" s="17" t="n">
        <v>4</v>
      </c>
      <c r="K3490" s="17" t="n">
        <v>5</v>
      </c>
      <c r="L3490" s="17" t="n">
        <v>29</v>
      </c>
      <c r="M3490" s="17" t="n">
        <v>320</v>
      </c>
      <c r="N3490" s="17" t="n">
        <v>1333</v>
      </c>
      <c r="O3490" s="17" t="n">
        <v>809</v>
      </c>
      <c r="P3490" s="17" t="n">
        <v>0</v>
      </c>
      <c r="Q3490" s="17" t="n">
        <v>0</v>
      </c>
      <c r="R3490" s="17" t="n">
        <v>0</v>
      </c>
      <c r="S3490" s="17" t="n">
        <v>0</v>
      </c>
      <c r="T3490" s="17" t="n">
        <v>0</v>
      </c>
    </row>
    <row r="3491" customFormat="false" ht="15" hidden="false" customHeight="true" outlineLevel="0" collapsed="false">
      <c r="A3491" s="17" t="s">
        <v>2299</v>
      </c>
      <c r="B3491" s="17" t="s">
        <v>142</v>
      </c>
      <c r="C3491" s="17" t="s">
        <v>134</v>
      </c>
      <c r="D3491" s="17" t="s">
        <v>135</v>
      </c>
      <c r="E3491" s="17" t="s">
        <v>139</v>
      </c>
      <c r="F3491" s="17" t="s">
        <v>140</v>
      </c>
      <c r="G3491" s="17" t="n">
        <v>0</v>
      </c>
      <c r="H3491" s="17" t="n">
        <v>1</v>
      </c>
      <c r="I3491" s="17" t="n">
        <v>1</v>
      </c>
      <c r="J3491" s="17" t="n">
        <v>1</v>
      </c>
      <c r="K3491" s="17" t="n">
        <v>3</v>
      </c>
      <c r="L3491" s="17" t="n">
        <v>0</v>
      </c>
      <c r="M3491" s="17" t="n">
        <v>2</v>
      </c>
      <c r="N3491" s="17" t="n">
        <v>2</v>
      </c>
      <c r="O3491" s="17" t="n">
        <v>120</v>
      </c>
      <c r="P3491" s="17" t="n">
        <v>0</v>
      </c>
      <c r="Q3491" s="17" t="n">
        <v>0</v>
      </c>
      <c r="R3491" s="17" t="n">
        <v>0</v>
      </c>
      <c r="S3491" s="17" t="n">
        <v>0</v>
      </c>
      <c r="T3491" s="17" t="n">
        <v>0</v>
      </c>
    </row>
    <row r="3492" customFormat="false" ht="15" hidden="false" customHeight="true" outlineLevel="0" collapsed="false">
      <c r="A3492" s="17" t="s">
        <v>2299</v>
      </c>
      <c r="B3492" s="17" t="s">
        <v>142</v>
      </c>
      <c r="C3492" s="17" t="s">
        <v>134</v>
      </c>
      <c r="D3492" s="17" t="s">
        <v>135</v>
      </c>
      <c r="E3492" s="17" t="s">
        <v>139</v>
      </c>
      <c r="F3492" s="17" t="s">
        <v>144</v>
      </c>
      <c r="G3492" s="17" t="n">
        <v>0</v>
      </c>
      <c r="H3492" s="17" t="n">
        <v>0</v>
      </c>
      <c r="I3492" s="17" t="n">
        <v>1</v>
      </c>
      <c r="J3492" s="17" t="n">
        <v>1</v>
      </c>
      <c r="K3492" s="17" t="n">
        <v>1</v>
      </c>
      <c r="L3492" s="17" t="n">
        <v>0</v>
      </c>
      <c r="M3492" s="17" t="n">
        <v>0</v>
      </c>
      <c r="N3492" s="17" t="n">
        <v>38</v>
      </c>
      <c r="O3492" s="17" t="n">
        <v>153</v>
      </c>
      <c r="P3492" s="17" t="n">
        <v>0</v>
      </c>
      <c r="Q3492" s="17" t="n">
        <v>0</v>
      </c>
      <c r="R3492" s="17" t="n">
        <v>0</v>
      </c>
      <c r="S3492" s="17" t="n">
        <v>0</v>
      </c>
      <c r="T3492" s="17" t="n">
        <v>0</v>
      </c>
    </row>
    <row r="3493" customFormat="false" ht="15" hidden="false" customHeight="true" outlineLevel="0" collapsed="false">
      <c r="A3493" s="17" t="s">
        <v>2299</v>
      </c>
      <c r="B3493" s="17" t="s">
        <v>142</v>
      </c>
      <c r="C3493" s="17" t="s">
        <v>134</v>
      </c>
      <c r="D3493" s="17" t="s">
        <v>135</v>
      </c>
      <c r="E3493" s="17" t="s">
        <v>139</v>
      </c>
      <c r="F3493" s="17" t="s">
        <v>150</v>
      </c>
      <c r="G3493" s="17" t="n">
        <v>1</v>
      </c>
      <c r="H3493" s="17" t="n">
        <v>2</v>
      </c>
      <c r="I3493" s="17" t="n">
        <v>4</v>
      </c>
      <c r="J3493" s="17" t="n">
        <v>4</v>
      </c>
      <c r="K3493" s="17" t="n">
        <v>4</v>
      </c>
      <c r="L3493" s="17" t="n">
        <v>26</v>
      </c>
      <c r="M3493" s="17" t="n">
        <v>34</v>
      </c>
      <c r="N3493" s="17" t="n">
        <v>620</v>
      </c>
      <c r="O3493" s="17" t="n">
        <v>347</v>
      </c>
      <c r="P3493" s="17" t="n">
        <v>0</v>
      </c>
      <c r="Q3493" s="17" t="n">
        <v>0</v>
      </c>
      <c r="R3493" s="17" t="n">
        <v>0</v>
      </c>
      <c r="S3493" s="17" t="n">
        <v>0</v>
      </c>
      <c r="T3493" s="17" t="n">
        <v>0</v>
      </c>
    </row>
    <row r="3494" customFormat="false" ht="15" hidden="false" customHeight="true" outlineLevel="0" collapsed="false">
      <c r="A3494" s="17" t="s">
        <v>2299</v>
      </c>
      <c r="B3494" s="17" t="s">
        <v>142</v>
      </c>
      <c r="C3494" s="17" t="s">
        <v>134</v>
      </c>
      <c r="D3494" s="17" t="s">
        <v>135</v>
      </c>
      <c r="E3494" s="17" t="s">
        <v>139</v>
      </c>
      <c r="F3494" s="17" t="s">
        <v>166</v>
      </c>
      <c r="G3494" s="17" t="n">
        <v>0</v>
      </c>
      <c r="H3494" s="17" t="n">
        <v>1</v>
      </c>
      <c r="I3494" s="17" t="n">
        <v>1</v>
      </c>
      <c r="J3494" s="17" t="n">
        <v>0</v>
      </c>
      <c r="K3494" s="17" t="n">
        <v>2</v>
      </c>
      <c r="L3494" s="17" t="n">
        <v>0</v>
      </c>
      <c r="M3494" s="17" t="n">
        <v>266</v>
      </c>
      <c r="N3494" s="17" t="n">
        <v>525</v>
      </c>
      <c r="O3494" s="17" t="n">
        <v>0</v>
      </c>
      <c r="P3494" s="17" t="n">
        <v>0</v>
      </c>
      <c r="Q3494" s="17" t="n">
        <v>0</v>
      </c>
      <c r="R3494" s="17" t="n">
        <v>0</v>
      </c>
      <c r="S3494" s="17" t="n">
        <v>0</v>
      </c>
      <c r="T3494" s="17" t="n">
        <v>0</v>
      </c>
    </row>
    <row r="3495" customFormat="false" ht="15" hidden="false" customHeight="true" outlineLevel="0" collapsed="false">
      <c r="A3495" s="17" t="s">
        <v>2299</v>
      </c>
      <c r="B3495" s="17" t="s">
        <v>142</v>
      </c>
      <c r="C3495" s="17" t="s">
        <v>134</v>
      </c>
      <c r="D3495" s="17" t="s">
        <v>135</v>
      </c>
      <c r="E3495" s="17" t="s">
        <v>139</v>
      </c>
      <c r="F3495" s="17" t="s">
        <v>158</v>
      </c>
      <c r="G3495" s="17" t="n">
        <v>1</v>
      </c>
      <c r="H3495" s="17" t="n">
        <v>2</v>
      </c>
      <c r="I3495" s="17" t="n">
        <v>4</v>
      </c>
      <c r="J3495" s="17" t="n">
        <v>4</v>
      </c>
      <c r="K3495" s="17" t="n">
        <v>4</v>
      </c>
      <c r="L3495" s="17" t="n">
        <v>3</v>
      </c>
      <c r="M3495" s="17" t="n">
        <v>18</v>
      </c>
      <c r="N3495" s="17" t="n">
        <v>143</v>
      </c>
      <c r="O3495" s="17" t="n">
        <v>189</v>
      </c>
      <c r="P3495" s="17" t="n">
        <v>0</v>
      </c>
      <c r="Q3495" s="17" t="n">
        <v>0</v>
      </c>
      <c r="R3495" s="17" t="n">
        <v>0</v>
      </c>
      <c r="S3495" s="17" t="n">
        <v>0</v>
      </c>
      <c r="T3495" s="17" t="n">
        <v>0</v>
      </c>
    </row>
    <row r="3496" customFormat="false" ht="15" hidden="false" customHeight="true" outlineLevel="0" collapsed="false">
      <c r="A3496" s="17" t="s">
        <v>2299</v>
      </c>
      <c r="B3496" s="17" t="s">
        <v>142</v>
      </c>
      <c r="C3496" s="17" t="s">
        <v>134</v>
      </c>
      <c r="D3496" s="17" t="s">
        <v>135</v>
      </c>
      <c r="E3496" s="17" t="s">
        <v>139</v>
      </c>
      <c r="F3496" s="17" t="s">
        <v>169</v>
      </c>
      <c r="G3496" s="17" t="n">
        <v>0</v>
      </c>
      <c r="H3496" s="17" t="n">
        <v>0</v>
      </c>
      <c r="I3496" s="17" t="n">
        <v>1</v>
      </c>
      <c r="J3496" s="17" t="n">
        <v>0</v>
      </c>
      <c r="K3496" s="17" t="n">
        <v>1</v>
      </c>
      <c r="L3496" s="17" t="n">
        <v>0</v>
      </c>
      <c r="M3496" s="17" t="n">
        <v>0</v>
      </c>
      <c r="N3496" s="17" t="n">
        <v>5</v>
      </c>
      <c r="O3496" s="17" t="n">
        <v>0</v>
      </c>
      <c r="P3496" s="17" t="n">
        <v>0</v>
      </c>
      <c r="Q3496" s="17" t="n">
        <v>0</v>
      </c>
      <c r="R3496" s="17" t="n">
        <v>0</v>
      </c>
      <c r="S3496" s="17" t="n">
        <v>0</v>
      </c>
      <c r="T3496" s="17" t="n">
        <v>0</v>
      </c>
    </row>
    <row r="3497" customFormat="false" ht="15" hidden="false" customHeight="true" outlineLevel="0" collapsed="false">
      <c r="A3497" s="17" t="s">
        <v>2299</v>
      </c>
      <c r="B3497" s="17" t="s">
        <v>142</v>
      </c>
      <c r="C3497" s="17" t="s">
        <v>134</v>
      </c>
      <c r="D3497" s="17" t="s">
        <v>14446</v>
      </c>
      <c r="E3497" s="17" t="s">
        <v>243</v>
      </c>
      <c r="F3497" s="17" t="s">
        <v>7</v>
      </c>
      <c r="G3497" s="17" t="n">
        <v>2</v>
      </c>
      <c r="H3497" s="17" t="n">
        <v>2</v>
      </c>
      <c r="I3497" s="17" t="n">
        <v>2</v>
      </c>
      <c r="J3497" s="17" t="n">
        <v>2</v>
      </c>
      <c r="K3497" s="17" t="n">
        <v>2</v>
      </c>
      <c r="L3497" s="17" t="n">
        <v>1405</v>
      </c>
      <c r="M3497" s="17" t="n">
        <v>2850</v>
      </c>
      <c r="N3497" s="17" t="n">
        <v>1967</v>
      </c>
      <c r="O3497" s="17" t="n">
        <v>586</v>
      </c>
      <c r="P3497" s="17" t="n">
        <v>0</v>
      </c>
      <c r="Q3497" s="17" t="n">
        <v>0</v>
      </c>
      <c r="R3497" s="17" t="n">
        <v>0</v>
      </c>
      <c r="S3497" s="17" t="n">
        <v>0</v>
      </c>
      <c r="T3497" s="17" t="n">
        <v>0</v>
      </c>
    </row>
    <row r="3498" customFormat="false" ht="15" hidden="false" customHeight="true" outlineLevel="0" collapsed="false">
      <c r="A3498" s="17" t="s">
        <v>2299</v>
      </c>
      <c r="B3498" s="17" t="s">
        <v>142</v>
      </c>
      <c r="C3498" s="17" t="s">
        <v>134</v>
      </c>
      <c r="D3498" s="17" t="s">
        <v>14446</v>
      </c>
      <c r="E3498" s="17" t="s">
        <v>243</v>
      </c>
      <c r="F3498" s="17" t="s">
        <v>140</v>
      </c>
      <c r="G3498" s="17" t="n">
        <v>2</v>
      </c>
      <c r="H3498" s="17" t="n">
        <v>2</v>
      </c>
      <c r="I3498" s="17" t="n">
        <v>2</v>
      </c>
      <c r="J3498" s="17" t="n">
        <v>1</v>
      </c>
      <c r="K3498" s="17" t="n">
        <v>2</v>
      </c>
      <c r="L3498" s="17" t="n">
        <v>106</v>
      </c>
      <c r="M3498" s="17" t="n">
        <v>1020</v>
      </c>
      <c r="N3498" s="17" t="n">
        <v>238</v>
      </c>
      <c r="O3498" s="17" t="n">
        <v>53</v>
      </c>
      <c r="P3498" s="17" t="n">
        <v>0</v>
      </c>
      <c r="Q3498" s="17" t="n">
        <v>0</v>
      </c>
      <c r="R3498" s="17" t="n">
        <v>0</v>
      </c>
      <c r="S3498" s="17" t="n">
        <v>0</v>
      </c>
      <c r="T3498" s="17" t="n">
        <v>0</v>
      </c>
    </row>
    <row r="3499" customFormat="false" ht="15" hidden="false" customHeight="true" outlineLevel="0" collapsed="false">
      <c r="A3499" s="17" t="s">
        <v>2299</v>
      </c>
      <c r="B3499" s="17" t="s">
        <v>142</v>
      </c>
      <c r="C3499" s="17" t="s">
        <v>134</v>
      </c>
      <c r="D3499" s="17" t="s">
        <v>14446</v>
      </c>
      <c r="E3499" s="17" t="s">
        <v>243</v>
      </c>
      <c r="F3499" s="17" t="s">
        <v>144</v>
      </c>
      <c r="G3499" s="17" t="n">
        <v>2</v>
      </c>
      <c r="H3499" s="17" t="n">
        <v>2</v>
      </c>
      <c r="I3499" s="17" t="n">
        <v>2</v>
      </c>
      <c r="J3499" s="17" t="n">
        <v>2</v>
      </c>
      <c r="K3499" s="17" t="n">
        <v>2</v>
      </c>
      <c r="L3499" s="17" t="n">
        <v>376</v>
      </c>
      <c r="M3499" s="17" t="n">
        <v>722</v>
      </c>
      <c r="N3499" s="17" t="n">
        <v>427</v>
      </c>
      <c r="O3499" s="17" t="n">
        <v>101</v>
      </c>
      <c r="P3499" s="17" t="n">
        <v>0</v>
      </c>
      <c r="Q3499" s="17" t="n">
        <v>0</v>
      </c>
      <c r="R3499" s="17" t="n">
        <v>0</v>
      </c>
      <c r="S3499" s="17" t="n">
        <v>0</v>
      </c>
      <c r="T3499" s="17" t="n">
        <v>0</v>
      </c>
    </row>
    <row r="3500" customFormat="false" ht="15" hidden="false" customHeight="true" outlineLevel="0" collapsed="false">
      <c r="A3500" s="17" t="s">
        <v>2299</v>
      </c>
      <c r="B3500" s="17" t="s">
        <v>142</v>
      </c>
      <c r="C3500" s="17" t="s">
        <v>134</v>
      </c>
      <c r="D3500" s="17" t="s">
        <v>14446</v>
      </c>
      <c r="E3500" s="17" t="s">
        <v>243</v>
      </c>
      <c r="F3500" s="17" t="s">
        <v>150</v>
      </c>
      <c r="G3500" s="17" t="n">
        <v>2</v>
      </c>
      <c r="H3500" s="17" t="n">
        <v>2</v>
      </c>
      <c r="I3500" s="17" t="n">
        <v>2</v>
      </c>
      <c r="J3500" s="17" t="n">
        <v>2</v>
      </c>
      <c r="K3500" s="17" t="n">
        <v>2</v>
      </c>
      <c r="L3500" s="17" t="n">
        <v>486</v>
      </c>
      <c r="M3500" s="17" t="n">
        <v>676</v>
      </c>
      <c r="N3500" s="17" t="n">
        <v>1189</v>
      </c>
      <c r="O3500" s="17" t="n">
        <v>392</v>
      </c>
      <c r="P3500" s="17" t="n">
        <v>0</v>
      </c>
      <c r="Q3500" s="17" t="n">
        <v>0</v>
      </c>
      <c r="R3500" s="17" t="n">
        <v>0</v>
      </c>
      <c r="S3500" s="17" t="n">
        <v>0</v>
      </c>
      <c r="T3500" s="17" t="n">
        <v>0</v>
      </c>
    </row>
    <row r="3501" customFormat="false" ht="15" hidden="false" customHeight="true" outlineLevel="0" collapsed="false">
      <c r="A3501" s="17" t="s">
        <v>2299</v>
      </c>
      <c r="B3501" s="17" t="s">
        <v>142</v>
      </c>
      <c r="C3501" s="17" t="s">
        <v>134</v>
      </c>
      <c r="D3501" s="17" t="s">
        <v>14446</v>
      </c>
      <c r="E3501" s="17" t="s">
        <v>243</v>
      </c>
      <c r="F3501" s="17" t="s">
        <v>166</v>
      </c>
      <c r="G3501" s="17" t="n">
        <v>0</v>
      </c>
      <c r="H3501" s="17" t="n">
        <v>1</v>
      </c>
      <c r="I3501" s="17" t="n">
        <v>0</v>
      </c>
      <c r="J3501" s="17" t="n">
        <v>0</v>
      </c>
      <c r="K3501" s="17" t="n">
        <v>1</v>
      </c>
      <c r="L3501" s="17" t="n">
        <v>0</v>
      </c>
      <c r="M3501" s="17" t="n">
        <v>272</v>
      </c>
      <c r="N3501" s="17" t="n">
        <v>0</v>
      </c>
      <c r="O3501" s="17" t="n">
        <v>0</v>
      </c>
      <c r="P3501" s="17" t="n">
        <v>0</v>
      </c>
      <c r="Q3501" s="17" t="n">
        <v>0</v>
      </c>
      <c r="R3501" s="17" t="n">
        <v>0</v>
      </c>
      <c r="S3501" s="17" t="n">
        <v>0</v>
      </c>
      <c r="T3501" s="17" t="n">
        <v>0</v>
      </c>
    </row>
    <row r="3502" customFormat="false" ht="15" hidden="false" customHeight="true" outlineLevel="0" collapsed="false">
      <c r="A3502" s="17" t="s">
        <v>2299</v>
      </c>
      <c r="B3502" s="17" t="s">
        <v>142</v>
      </c>
      <c r="C3502" s="17" t="s">
        <v>134</v>
      </c>
      <c r="D3502" s="17" t="s">
        <v>14446</v>
      </c>
      <c r="E3502" s="17" t="s">
        <v>243</v>
      </c>
      <c r="F3502" s="17" t="s">
        <v>158</v>
      </c>
      <c r="G3502" s="17" t="n">
        <v>2</v>
      </c>
      <c r="H3502" s="17" t="n">
        <v>2</v>
      </c>
      <c r="I3502" s="17" t="n">
        <v>2</v>
      </c>
      <c r="J3502" s="17" t="n">
        <v>2</v>
      </c>
      <c r="K3502" s="17" t="n">
        <v>2</v>
      </c>
      <c r="L3502" s="17" t="n">
        <v>395</v>
      </c>
      <c r="M3502" s="17" t="n">
        <v>92</v>
      </c>
      <c r="N3502" s="17" t="n">
        <v>70</v>
      </c>
      <c r="O3502" s="17" t="n">
        <v>37</v>
      </c>
      <c r="P3502" s="17" t="n">
        <v>0</v>
      </c>
      <c r="Q3502" s="17" t="n">
        <v>0</v>
      </c>
      <c r="R3502" s="17" t="n">
        <v>0</v>
      </c>
      <c r="S3502" s="17" t="n">
        <v>0</v>
      </c>
      <c r="T3502" s="17" t="n">
        <v>0</v>
      </c>
    </row>
    <row r="3503" customFormat="false" ht="15" hidden="false" customHeight="true" outlineLevel="0" collapsed="false">
      <c r="A3503" s="17" t="s">
        <v>2299</v>
      </c>
      <c r="B3503" s="17" t="s">
        <v>142</v>
      </c>
      <c r="C3503" s="17" t="s">
        <v>134</v>
      </c>
      <c r="D3503" s="17" t="s">
        <v>14446</v>
      </c>
      <c r="E3503" s="17" t="s">
        <v>243</v>
      </c>
      <c r="F3503" s="17" t="s">
        <v>169</v>
      </c>
      <c r="G3503" s="17" t="n">
        <v>1</v>
      </c>
      <c r="H3503" s="17" t="n">
        <v>1</v>
      </c>
      <c r="I3503" s="17" t="n">
        <v>1</v>
      </c>
      <c r="J3503" s="17" t="n">
        <v>1</v>
      </c>
      <c r="K3503" s="17" t="n">
        <v>1</v>
      </c>
      <c r="L3503" s="17" t="n">
        <v>42</v>
      </c>
      <c r="M3503" s="17" t="n">
        <v>68</v>
      </c>
      <c r="N3503" s="17" t="n">
        <v>43</v>
      </c>
      <c r="O3503" s="17" t="n">
        <v>3</v>
      </c>
      <c r="P3503" s="17" t="n">
        <v>0</v>
      </c>
      <c r="Q3503" s="17" t="n">
        <v>0</v>
      </c>
      <c r="R3503" s="17" t="n">
        <v>0</v>
      </c>
      <c r="S3503" s="17" t="n">
        <v>0</v>
      </c>
      <c r="T3503" s="17" t="n">
        <v>0</v>
      </c>
    </row>
    <row r="3504" customFormat="false" ht="15" hidden="false" customHeight="true" outlineLevel="0" collapsed="false">
      <c r="A3504" s="17" t="s">
        <v>2299</v>
      </c>
      <c r="B3504" s="17" t="s">
        <v>142</v>
      </c>
      <c r="C3504" s="17" t="s">
        <v>148</v>
      </c>
      <c r="D3504" s="17" t="s">
        <v>14443</v>
      </c>
      <c r="E3504" s="17" t="s">
        <v>139</v>
      </c>
      <c r="F3504" s="17" t="s">
        <v>7</v>
      </c>
      <c r="G3504" s="17" t="n">
        <v>3</v>
      </c>
      <c r="H3504" s="17" t="n">
        <v>2</v>
      </c>
      <c r="I3504" s="17" t="n">
        <v>2</v>
      </c>
      <c r="J3504" s="17" t="n">
        <v>0</v>
      </c>
      <c r="K3504" s="17" t="n">
        <v>5</v>
      </c>
      <c r="L3504" s="17" t="n">
        <v>29</v>
      </c>
      <c r="M3504" s="17" t="n">
        <v>87</v>
      </c>
      <c r="N3504" s="17" t="n">
        <v>82</v>
      </c>
      <c r="O3504" s="17" t="n">
        <v>0</v>
      </c>
      <c r="P3504" s="17" t="n">
        <v>0</v>
      </c>
      <c r="Q3504" s="17" t="n">
        <v>0</v>
      </c>
      <c r="R3504" s="17" t="n">
        <v>0</v>
      </c>
      <c r="S3504" s="17" t="n">
        <v>0</v>
      </c>
      <c r="T3504" s="17" t="n">
        <v>0</v>
      </c>
    </row>
    <row r="3505" customFormat="false" ht="15" hidden="false" customHeight="true" outlineLevel="0" collapsed="false">
      <c r="A3505" s="17" t="s">
        <v>2299</v>
      </c>
      <c r="B3505" s="17" t="s">
        <v>142</v>
      </c>
      <c r="C3505" s="17" t="s">
        <v>148</v>
      </c>
      <c r="D3505" s="17" t="s">
        <v>14443</v>
      </c>
      <c r="E3505" s="17" t="s">
        <v>139</v>
      </c>
      <c r="F3505" s="17" t="s">
        <v>140</v>
      </c>
      <c r="G3505" s="17" t="n">
        <v>0</v>
      </c>
      <c r="H3505" s="17" t="n">
        <v>0</v>
      </c>
      <c r="I3505" s="17" t="n">
        <v>2</v>
      </c>
      <c r="J3505" s="17" t="n">
        <v>0</v>
      </c>
      <c r="K3505" s="17" t="n">
        <v>2</v>
      </c>
      <c r="L3505" s="17" t="n">
        <v>0</v>
      </c>
      <c r="M3505" s="17" t="n">
        <v>0</v>
      </c>
      <c r="N3505" s="17" t="n">
        <v>28</v>
      </c>
      <c r="O3505" s="17" t="n">
        <v>0</v>
      </c>
      <c r="P3505" s="17" t="n">
        <v>0</v>
      </c>
      <c r="Q3505" s="17" t="n">
        <v>0</v>
      </c>
      <c r="R3505" s="17" t="n">
        <v>0</v>
      </c>
      <c r="S3505" s="17" t="n">
        <v>0</v>
      </c>
      <c r="T3505" s="17" t="n">
        <v>0</v>
      </c>
    </row>
    <row r="3506" customFormat="false" ht="15" hidden="false" customHeight="true" outlineLevel="0" collapsed="false">
      <c r="A3506" s="17" t="s">
        <v>2299</v>
      </c>
      <c r="B3506" s="17" t="s">
        <v>142</v>
      </c>
      <c r="C3506" s="17" t="s">
        <v>148</v>
      </c>
      <c r="D3506" s="17" t="s">
        <v>14443</v>
      </c>
      <c r="E3506" s="17" t="s">
        <v>139</v>
      </c>
      <c r="F3506" s="17" t="s">
        <v>144</v>
      </c>
      <c r="G3506" s="17" t="n">
        <v>0</v>
      </c>
      <c r="H3506" s="17" t="n">
        <v>0</v>
      </c>
      <c r="I3506" s="17" t="n">
        <v>1</v>
      </c>
      <c r="J3506" s="17" t="n">
        <v>0</v>
      </c>
      <c r="K3506" s="17" t="n">
        <v>1</v>
      </c>
      <c r="L3506" s="17" t="n">
        <v>0</v>
      </c>
      <c r="M3506" s="17" t="n">
        <v>0</v>
      </c>
      <c r="N3506" s="17" t="n">
        <v>14</v>
      </c>
      <c r="O3506" s="17" t="n">
        <v>0</v>
      </c>
      <c r="P3506" s="17" t="n">
        <v>0</v>
      </c>
      <c r="Q3506" s="17" t="n">
        <v>0</v>
      </c>
      <c r="R3506" s="17" t="n">
        <v>0</v>
      </c>
      <c r="S3506" s="17" t="n">
        <v>0</v>
      </c>
      <c r="T3506" s="17" t="n">
        <v>0</v>
      </c>
    </row>
    <row r="3507" customFormat="false" ht="15" hidden="false" customHeight="true" outlineLevel="0" collapsed="false">
      <c r="A3507" s="17" t="s">
        <v>2299</v>
      </c>
      <c r="B3507" s="17" t="s">
        <v>142</v>
      </c>
      <c r="C3507" s="17" t="s">
        <v>148</v>
      </c>
      <c r="D3507" s="17" t="s">
        <v>14443</v>
      </c>
      <c r="E3507" s="17" t="s">
        <v>139</v>
      </c>
      <c r="F3507" s="17" t="s">
        <v>150</v>
      </c>
      <c r="G3507" s="17" t="n">
        <v>3</v>
      </c>
      <c r="H3507" s="17" t="n">
        <v>2</v>
      </c>
      <c r="I3507" s="17" t="n">
        <v>2</v>
      </c>
      <c r="J3507" s="17" t="n">
        <v>0</v>
      </c>
      <c r="K3507" s="17" t="n">
        <v>5</v>
      </c>
      <c r="L3507" s="17" t="n">
        <v>27</v>
      </c>
      <c r="M3507" s="17" t="n">
        <v>80</v>
      </c>
      <c r="N3507" s="17" t="n">
        <v>40</v>
      </c>
      <c r="O3507" s="17" t="n">
        <v>0</v>
      </c>
      <c r="P3507" s="17" t="n">
        <v>0</v>
      </c>
      <c r="Q3507" s="17" t="n">
        <v>0</v>
      </c>
      <c r="R3507" s="17" t="n">
        <v>0</v>
      </c>
      <c r="S3507" s="17" t="n">
        <v>0</v>
      </c>
      <c r="T3507" s="17" t="n">
        <v>0</v>
      </c>
    </row>
    <row r="3508" customFormat="false" ht="15" hidden="false" customHeight="true" outlineLevel="0" collapsed="false">
      <c r="A3508" s="17" t="s">
        <v>2299</v>
      </c>
      <c r="B3508" s="17" t="s">
        <v>142</v>
      </c>
      <c r="C3508" s="17" t="s">
        <v>148</v>
      </c>
      <c r="D3508" s="17" t="s">
        <v>14443</v>
      </c>
      <c r="E3508" s="17" t="s">
        <v>139</v>
      </c>
      <c r="F3508" s="17" t="s">
        <v>158</v>
      </c>
      <c r="G3508" s="17" t="n">
        <v>1</v>
      </c>
      <c r="H3508" s="17" t="n">
        <v>1</v>
      </c>
      <c r="I3508" s="17" t="n">
        <v>0</v>
      </c>
      <c r="J3508" s="17" t="n">
        <v>0</v>
      </c>
      <c r="K3508" s="17" t="n">
        <v>1</v>
      </c>
      <c r="L3508" s="17" t="n">
        <v>2</v>
      </c>
      <c r="M3508" s="17" t="n">
        <v>7</v>
      </c>
      <c r="N3508" s="17" t="n">
        <v>0</v>
      </c>
      <c r="O3508" s="17" t="n">
        <v>0</v>
      </c>
      <c r="P3508" s="17" t="n">
        <v>0</v>
      </c>
      <c r="Q3508" s="17" t="n">
        <v>0</v>
      </c>
      <c r="R3508" s="17" t="n">
        <v>0</v>
      </c>
      <c r="S3508" s="17" t="n">
        <v>0</v>
      </c>
      <c r="T3508" s="17" t="n">
        <v>0</v>
      </c>
    </row>
    <row r="3509" customFormat="false" ht="15" hidden="false" customHeight="true" outlineLevel="0" collapsed="false">
      <c r="A3509" s="17" t="s">
        <v>2299</v>
      </c>
      <c r="B3509" s="17" t="s">
        <v>142</v>
      </c>
      <c r="C3509" s="17" t="s">
        <v>217</v>
      </c>
      <c r="D3509" s="17" t="s">
        <v>235</v>
      </c>
      <c r="E3509" s="17" t="s">
        <v>243</v>
      </c>
      <c r="F3509" s="17" t="s">
        <v>7</v>
      </c>
      <c r="G3509" s="17" t="n">
        <v>1</v>
      </c>
      <c r="H3509" s="17" t="n">
        <v>1</v>
      </c>
      <c r="I3509" s="17" t="n">
        <v>1</v>
      </c>
      <c r="J3509" s="17" t="n">
        <v>1</v>
      </c>
      <c r="K3509" s="17" t="n">
        <v>1</v>
      </c>
      <c r="L3509" s="17" t="n">
        <v>358</v>
      </c>
      <c r="M3509" s="17" t="n">
        <v>550</v>
      </c>
      <c r="N3509" s="17" t="n">
        <v>324</v>
      </c>
      <c r="O3509" s="17" t="n">
        <v>201</v>
      </c>
      <c r="P3509" s="17" t="n">
        <v>0</v>
      </c>
      <c r="Q3509" s="17" t="n">
        <v>0</v>
      </c>
      <c r="R3509" s="17" t="n">
        <v>0</v>
      </c>
      <c r="S3509" s="17" t="n">
        <v>0</v>
      </c>
      <c r="T3509" s="17" t="n">
        <v>0</v>
      </c>
    </row>
    <row r="3510" customFormat="false" ht="15" hidden="false" customHeight="true" outlineLevel="0" collapsed="false">
      <c r="A3510" s="17" t="s">
        <v>2299</v>
      </c>
      <c r="B3510" s="17" t="s">
        <v>142</v>
      </c>
      <c r="C3510" s="17" t="s">
        <v>217</v>
      </c>
      <c r="D3510" s="17" t="s">
        <v>235</v>
      </c>
      <c r="E3510" s="17" t="s">
        <v>243</v>
      </c>
      <c r="F3510" s="17" t="s">
        <v>140</v>
      </c>
      <c r="G3510" s="17" t="n">
        <v>1</v>
      </c>
      <c r="H3510" s="17" t="n">
        <v>1</v>
      </c>
      <c r="I3510" s="17" t="n">
        <v>1</v>
      </c>
      <c r="J3510" s="17" t="n">
        <v>1</v>
      </c>
      <c r="K3510" s="17" t="n">
        <v>1</v>
      </c>
      <c r="L3510" s="17" t="n">
        <v>36</v>
      </c>
      <c r="M3510" s="17" t="n">
        <v>10</v>
      </c>
      <c r="N3510" s="17" t="n">
        <v>13</v>
      </c>
      <c r="O3510" s="17" t="n">
        <v>1</v>
      </c>
      <c r="P3510" s="17" t="n">
        <v>0</v>
      </c>
      <c r="Q3510" s="17" t="n">
        <v>0</v>
      </c>
      <c r="R3510" s="17" t="n">
        <v>0</v>
      </c>
      <c r="S3510" s="17" t="n">
        <v>0</v>
      </c>
      <c r="T3510" s="17" t="n">
        <v>0</v>
      </c>
    </row>
    <row r="3511" customFormat="false" ht="15" hidden="false" customHeight="true" outlineLevel="0" collapsed="false">
      <c r="A3511" s="17" t="s">
        <v>2299</v>
      </c>
      <c r="B3511" s="17" t="s">
        <v>142</v>
      </c>
      <c r="C3511" s="17" t="s">
        <v>217</v>
      </c>
      <c r="D3511" s="17" t="s">
        <v>235</v>
      </c>
      <c r="E3511" s="17" t="s">
        <v>243</v>
      </c>
      <c r="F3511" s="17" t="s">
        <v>150</v>
      </c>
      <c r="G3511" s="17" t="n">
        <v>1</v>
      </c>
      <c r="H3511" s="17" t="n">
        <v>1</v>
      </c>
      <c r="I3511" s="17" t="n">
        <v>1</v>
      </c>
      <c r="J3511" s="17" t="n">
        <v>1</v>
      </c>
      <c r="K3511" s="17" t="n">
        <v>1</v>
      </c>
      <c r="L3511" s="17" t="n">
        <v>281</v>
      </c>
      <c r="M3511" s="17" t="n">
        <v>498</v>
      </c>
      <c r="N3511" s="17" t="n">
        <v>306</v>
      </c>
      <c r="O3511" s="17" t="n">
        <v>193</v>
      </c>
      <c r="P3511" s="17" t="n">
        <v>0</v>
      </c>
      <c r="Q3511" s="17" t="n">
        <v>0</v>
      </c>
      <c r="R3511" s="17" t="n">
        <v>0</v>
      </c>
      <c r="S3511" s="17" t="n">
        <v>0</v>
      </c>
      <c r="T3511" s="17" t="n">
        <v>0</v>
      </c>
    </row>
    <row r="3512" customFormat="false" ht="15" hidden="false" customHeight="true" outlineLevel="0" collapsed="false">
      <c r="A3512" s="17" t="s">
        <v>2299</v>
      </c>
      <c r="B3512" s="17" t="s">
        <v>142</v>
      </c>
      <c r="C3512" s="17" t="s">
        <v>217</v>
      </c>
      <c r="D3512" s="17" t="s">
        <v>235</v>
      </c>
      <c r="E3512" s="17" t="s">
        <v>243</v>
      </c>
      <c r="F3512" s="17" t="s">
        <v>158</v>
      </c>
      <c r="G3512" s="17" t="n">
        <v>1</v>
      </c>
      <c r="H3512" s="17" t="n">
        <v>1</v>
      </c>
      <c r="I3512" s="17" t="n">
        <v>1</v>
      </c>
      <c r="J3512" s="17" t="n">
        <v>1</v>
      </c>
      <c r="K3512" s="17" t="n">
        <v>1</v>
      </c>
      <c r="L3512" s="17" t="n">
        <v>41</v>
      </c>
      <c r="M3512" s="17" t="n">
        <v>42</v>
      </c>
      <c r="N3512" s="17" t="n">
        <v>5</v>
      </c>
      <c r="O3512" s="17" t="n">
        <v>5</v>
      </c>
      <c r="P3512" s="17" t="n">
        <v>0</v>
      </c>
      <c r="Q3512" s="17" t="n">
        <v>0</v>
      </c>
      <c r="R3512" s="17" t="n">
        <v>0</v>
      </c>
      <c r="S3512" s="17" t="n">
        <v>0</v>
      </c>
      <c r="T3512" s="17" t="n">
        <v>0</v>
      </c>
    </row>
    <row r="3513" customFormat="false" ht="15" hidden="false" customHeight="true" outlineLevel="0" collapsed="false">
      <c r="A3513" s="17" t="s">
        <v>2299</v>
      </c>
      <c r="B3513" s="17" t="s">
        <v>142</v>
      </c>
      <c r="C3513" s="17" t="s">
        <v>217</v>
      </c>
      <c r="D3513" s="17" t="s">
        <v>235</v>
      </c>
      <c r="E3513" s="17" t="s">
        <v>243</v>
      </c>
      <c r="F3513" s="17" t="s">
        <v>169</v>
      </c>
      <c r="G3513" s="17" t="n">
        <v>0</v>
      </c>
      <c r="H3513" s="17" t="n">
        <v>0</v>
      </c>
      <c r="I3513" s="17" t="n">
        <v>0</v>
      </c>
      <c r="J3513" s="17" t="n">
        <v>1</v>
      </c>
      <c r="K3513" s="17" t="n">
        <v>1</v>
      </c>
      <c r="L3513" s="17" t="n">
        <v>0</v>
      </c>
      <c r="M3513" s="17" t="n">
        <v>0</v>
      </c>
      <c r="N3513" s="17" t="n">
        <v>0</v>
      </c>
      <c r="O3513" s="17" t="n">
        <v>2</v>
      </c>
      <c r="P3513" s="17" t="n">
        <v>0</v>
      </c>
      <c r="Q3513" s="17" t="n">
        <v>0</v>
      </c>
      <c r="R3513" s="17" t="n">
        <v>0</v>
      </c>
      <c r="S3513" s="17" t="n">
        <v>0</v>
      </c>
      <c r="T3513" s="17" t="n">
        <v>0</v>
      </c>
    </row>
    <row r="3514" customFormat="false" ht="15" hidden="false" customHeight="true" outlineLevel="0" collapsed="false">
      <c r="A3514" s="17" t="s">
        <v>2299</v>
      </c>
      <c r="B3514" s="17" t="s">
        <v>142</v>
      </c>
      <c r="C3514" s="17" t="s">
        <v>217</v>
      </c>
      <c r="D3514" s="17" t="s">
        <v>235</v>
      </c>
      <c r="E3514" s="17" t="s">
        <v>139</v>
      </c>
      <c r="F3514" s="17" t="s">
        <v>7</v>
      </c>
      <c r="G3514" s="17" t="n">
        <v>2</v>
      </c>
      <c r="H3514" s="17" t="n">
        <v>0</v>
      </c>
      <c r="I3514" s="17" t="n">
        <v>1</v>
      </c>
      <c r="J3514" s="17" t="n">
        <v>1</v>
      </c>
      <c r="K3514" s="17" t="n">
        <v>2</v>
      </c>
      <c r="L3514" s="17" t="n">
        <v>33</v>
      </c>
      <c r="M3514" s="17" t="n">
        <v>0</v>
      </c>
      <c r="N3514" s="17" t="n">
        <v>1</v>
      </c>
      <c r="O3514" s="17" t="n">
        <v>2</v>
      </c>
      <c r="P3514" s="17" t="n">
        <v>0</v>
      </c>
      <c r="Q3514" s="17" t="n">
        <v>0</v>
      </c>
      <c r="R3514" s="17" t="n">
        <v>0</v>
      </c>
      <c r="S3514" s="17" t="n">
        <v>0</v>
      </c>
      <c r="T3514" s="17" t="n">
        <v>0</v>
      </c>
    </row>
    <row r="3515" customFormat="false" ht="15" hidden="false" customHeight="true" outlineLevel="0" collapsed="false">
      <c r="A3515" s="17" t="s">
        <v>2299</v>
      </c>
      <c r="B3515" s="17" t="s">
        <v>142</v>
      </c>
      <c r="C3515" s="17" t="s">
        <v>217</v>
      </c>
      <c r="D3515" s="17" t="s">
        <v>235</v>
      </c>
      <c r="E3515" s="17" t="s">
        <v>139</v>
      </c>
      <c r="F3515" s="17" t="s">
        <v>140</v>
      </c>
      <c r="G3515" s="17" t="n">
        <v>1</v>
      </c>
      <c r="H3515" s="17" t="n">
        <v>0</v>
      </c>
      <c r="I3515" s="17" t="n">
        <v>1</v>
      </c>
      <c r="J3515" s="17" t="n">
        <v>1</v>
      </c>
      <c r="K3515" s="17" t="n">
        <v>2</v>
      </c>
      <c r="L3515" s="17" t="n">
        <v>2</v>
      </c>
      <c r="M3515" s="17" t="n">
        <v>0</v>
      </c>
      <c r="N3515" s="17" t="n">
        <v>1</v>
      </c>
      <c r="O3515" s="17" t="n">
        <v>2</v>
      </c>
      <c r="P3515" s="17" t="n">
        <v>0</v>
      </c>
      <c r="Q3515" s="17" t="n">
        <v>0</v>
      </c>
      <c r="R3515" s="17" t="n">
        <v>0</v>
      </c>
      <c r="S3515" s="17" t="n">
        <v>0</v>
      </c>
      <c r="T3515" s="17" t="n">
        <v>0</v>
      </c>
    </row>
    <row r="3516" customFormat="false" ht="15" hidden="false" customHeight="true" outlineLevel="0" collapsed="false">
      <c r="A3516" s="17" t="s">
        <v>2299</v>
      </c>
      <c r="B3516" s="17" t="s">
        <v>142</v>
      </c>
      <c r="C3516" s="17" t="s">
        <v>217</v>
      </c>
      <c r="D3516" s="17" t="s">
        <v>235</v>
      </c>
      <c r="E3516" s="17" t="s">
        <v>139</v>
      </c>
      <c r="F3516" s="17" t="s">
        <v>150</v>
      </c>
      <c r="G3516" s="17" t="n">
        <v>2</v>
      </c>
      <c r="H3516" s="17" t="n">
        <v>0</v>
      </c>
      <c r="I3516" s="17" t="n">
        <v>0</v>
      </c>
      <c r="J3516" s="17" t="n">
        <v>0</v>
      </c>
      <c r="K3516" s="17" t="n">
        <v>2</v>
      </c>
      <c r="L3516" s="17" t="n">
        <v>30</v>
      </c>
      <c r="M3516" s="17" t="n">
        <v>0</v>
      </c>
      <c r="N3516" s="17" t="n">
        <v>0</v>
      </c>
      <c r="O3516" s="17" t="n">
        <v>0</v>
      </c>
      <c r="P3516" s="17" t="n">
        <v>0</v>
      </c>
      <c r="Q3516" s="17" t="n">
        <v>0</v>
      </c>
      <c r="R3516" s="17" t="n">
        <v>0</v>
      </c>
      <c r="S3516" s="17" t="n">
        <v>0</v>
      </c>
      <c r="T3516" s="17" t="n">
        <v>0</v>
      </c>
    </row>
    <row r="3517" customFormat="false" ht="15" hidden="false" customHeight="true" outlineLevel="0" collapsed="false">
      <c r="A3517" s="17" t="s">
        <v>2299</v>
      </c>
      <c r="B3517" s="17" t="s">
        <v>142</v>
      </c>
      <c r="C3517" s="17" t="s">
        <v>217</v>
      </c>
      <c r="D3517" s="17" t="s">
        <v>235</v>
      </c>
      <c r="E3517" s="17" t="s">
        <v>139</v>
      </c>
      <c r="F3517" s="17" t="s">
        <v>158</v>
      </c>
      <c r="G3517" s="17" t="n">
        <v>1</v>
      </c>
      <c r="H3517" s="17" t="n">
        <v>0</v>
      </c>
      <c r="I3517" s="17" t="n">
        <v>0</v>
      </c>
      <c r="J3517" s="17" t="n">
        <v>0</v>
      </c>
      <c r="K3517" s="17" t="n">
        <v>1</v>
      </c>
      <c r="L3517" s="17" t="n">
        <v>1</v>
      </c>
      <c r="M3517" s="17" t="n">
        <v>0</v>
      </c>
      <c r="N3517" s="17" t="n">
        <v>0</v>
      </c>
      <c r="O3517" s="17" t="n">
        <v>0</v>
      </c>
      <c r="P3517" s="17" t="n">
        <v>0</v>
      </c>
      <c r="Q3517" s="17" t="n">
        <v>0</v>
      </c>
      <c r="R3517" s="17" t="n">
        <v>0</v>
      </c>
      <c r="S3517" s="17" t="n">
        <v>0</v>
      </c>
      <c r="T3517" s="17" t="n">
        <v>0</v>
      </c>
    </row>
    <row r="3518" customFormat="false" ht="15" hidden="false" customHeight="true" outlineLevel="0" collapsed="false">
      <c r="A3518" s="17" t="s">
        <v>2299</v>
      </c>
      <c r="B3518" s="17" t="s">
        <v>142</v>
      </c>
      <c r="C3518" s="17" t="s">
        <v>217</v>
      </c>
      <c r="D3518" s="17" t="s">
        <v>218</v>
      </c>
      <c r="E3518" s="17" t="s">
        <v>243</v>
      </c>
      <c r="F3518" s="17" t="s">
        <v>7</v>
      </c>
      <c r="G3518" s="17" t="n">
        <v>1</v>
      </c>
      <c r="H3518" s="17" t="n">
        <v>1</v>
      </c>
      <c r="I3518" s="17" t="n">
        <v>1</v>
      </c>
      <c r="J3518" s="17" t="n">
        <v>1</v>
      </c>
      <c r="K3518" s="17" t="n">
        <v>1</v>
      </c>
      <c r="L3518" s="17" t="n">
        <v>729</v>
      </c>
      <c r="M3518" s="17" t="n">
        <v>974</v>
      </c>
      <c r="N3518" s="17" t="n">
        <v>1334</v>
      </c>
      <c r="O3518" s="17" t="n">
        <v>435</v>
      </c>
      <c r="P3518" s="17" t="n">
        <v>0</v>
      </c>
      <c r="Q3518" s="17" t="n">
        <v>0</v>
      </c>
      <c r="R3518" s="17" t="n">
        <v>0</v>
      </c>
      <c r="S3518" s="17" t="n">
        <v>0</v>
      </c>
      <c r="T3518" s="17" t="n">
        <v>0</v>
      </c>
    </row>
    <row r="3519" customFormat="false" ht="15" hidden="false" customHeight="true" outlineLevel="0" collapsed="false">
      <c r="A3519" s="17" t="s">
        <v>2299</v>
      </c>
      <c r="B3519" s="17" t="s">
        <v>142</v>
      </c>
      <c r="C3519" s="17" t="s">
        <v>217</v>
      </c>
      <c r="D3519" s="17" t="s">
        <v>218</v>
      </c>
      <c r="E3519" s="17" t="s">
        <v>243</v>
      </c>
      <c r="F3519" s="17" t="s">
        <v>140</v>
      </c>
      <c r="G3519" s="17" t="n">
        <v>1</v>
      </c>
      <c r="H3519" s="17" t="n">
        <v>1</v>
      </c>
      <c r="I3519" s="17" t="n">
        <v>1</v>
      </c>
      <c r="J3519" s="17" t="n">
        <v>1</v>
      </c>
      <c r="K3519" s="17" t="n">
        <v>1</v>
      </c>
      <c r="L3519" s="17" t="n">
        <v>77</v>
      </c>
      <c r="M3519" s="17" t="n">
        <v>159</v>
      </c>
      <c r="N3519" s="17" t="n">
        <v>213</v>
      </c>
      <c r="O3519" s="17" t="n">
        <v>97</v>
      </c>
      <c r="P3519" s="17" t="n">
        <v>0</v>
      </c>
      <c r="Q3519" s="17" t="n">
        <v>0</v>
      </c>
      <c r="R3519" s="17" t="n">
        <v>0</v>
      </c>
      <c r="S3519" s="17" t="n">
        <v>0</v>
      </c>
      <c r="T3519" s="17" t="n">
        <v>0</v>
      </c>
    </row>
    <row r="3520" customFormat="false" ht="15" hidden="false" customHeight="true" outlineLevel="0" collapsed="false">
      <c r="A3520" s="17" t="s">
        <v>2299</v>
      </c>
      <c r="B3520" s="17" t="s">
        <v>142</v>
      </c>
      <c r="C3520" s="17" t="s">
        <v>217</v>
      </c>
      <c r="D3520" s="17" t="s">
        <v>218</v>
      </c>
      <c r="E3520" s="17" t="s">
        <v>243</v>
      </c>
      <c r="F3520" s="17" t="s">
        <v>144</v>
      </c>
      <c r="G3520" s="17" t="n">
        <v>0</v>
      </c>
      <c r="H3520" s="17" t="n">
        <v>1</v>
      </c>
      <c r="I3520" s="17" t="n">
        <v>1</v>
      </c>
      <c r="J3520" s="17" t="n">
        <v>0</v>
      </c>
      <c r="K3520" s="17" t="n">
        <v>1</v>
      </c>
      <c r="L3520" s="17" t="n">
        <v>0</v>
      </c>
      <c r="M3520" s="17" t="n">
        <v>6</v>
      </c>
      <c r="N3520" s="17" t="n">
        <v>3</v>
      </c>
      <c r="O3520" s="17" t="n">
        <v>0</v>
      </c>
      <c r="P3520" s="17" t="n">
        <v>0</v>
      </c>
      <c r="Q3520" s="17" t="n">
        <v>0</v>
      </c>
      <c r="R3520" s="17" t="n">
        <v>0</v>
      </c>
      <c r="S3520" s="17" t="n">
        <v>0</v>
      </c>
      <c r="T3520" s="17" t="n">
        <v>0</v>
      </c>
    </row>
    <row r="3521" customFormat="false" ht="15" hidden="false" customHeight="true" outlineLevel="0" collapsed="false">
      <c r="A3521" s="17" t="s">
        <v>2299</v>
      </c>
      <c r="B3521" s="17" t="s">
        <v>142</v>
      </c>
      <c r="C3521" s="17" t="s">
        <v>217</v>
      </c>
      <c r="D3521" s="17" t="s">
        <v>218</v>
      </c>
      <c r="E3521" s="17" t="s">
        <v>243</v>
      </c>
      <c r="F3521" s="17" t="s">
        <v>150</v>
      </c>
      <c r="G3521" s="17" t="n">
        <v>1</v>
      </c>
      <c r="H3521" s="17" t="n">
        <v>1</v>
      </c>
      <c r="I3521" s="17" t="n">
        <v>1</v>
      </c>
      <c r="J3521" s="17" t="n">
        <v>1</v>
      </c>
      <c r="K3521" s="17" t="n">
        <v>1</v>
      </c>
      <c r="L3521" s="17" t="n">
        <v>534</v>
      </c>
      <c r="M3521" s="17" t="n">
        <v>556</v>
      </c>
      <c r="N3521" s="17" t="n">
        <v>833</v>
      </c>
      <c r="O3521" s="17" t="n">
        <v>200</v>
      </c>
      <c r="P3521" s="17" t="n">
        <v>0</v>
      </c>
      <c r="Q3521" s="17" t="n">
        <v>0</v>
      </c>
      <c r="R3521" s="17" t="n">
        <v>0</v>
      </c>
      <c r="S3521" s="17" t="n">
        <v>0</v>
      </c>
      <c r="T3521" s="17" t="n">
        <v>0</v>
      </c>
    </row>
    <row r="3522" customFormat="false" ht="15" hidden="false" customHeight="true" outlineLevel="0" collapsed="false">
      <c r="A3522" s="17" t="s">
        <v>2299</v>
      </c>
      <c r="B3522" s="17" t="s">
        <v>142</v>
      </c>
      <c r="C3522" s="17" t="s">
        <v>217</v>
      </c>
      <c r="D3522" s="17" t="s">
        <v>218</v>
      </c>
      <c r="E3522" s="17" t="s">
        <v>243</v>
      </c>
      <c r="F3522" s="17" t="s">
        <v>166</v>
      </c>
      <c r="G3522" s="17" t="n">
        <v>0</v>
      </c>
      <c r="H3522" s="17" t="n">
        <v>0</v>
      </c>
      <c r="I3522" s="17" t="n">
        <v>1</v>
      </c>
      <c r="J3522" s="17" t="n">
        <v>1</v>
      </c>
      <c r="K3522" s="17" t="n">
        <v>1</v>
      </c>
      <c r="L3522" s="17" t="n">
        <v>0</v>
      </c>
      <c r="M3522" s="17" t="n">
        <v>0</v>
      </c>
      <c r="N3522" s="17" t="n">
        <v>1</v>
      </c>
      <c r="O3522" s="17" t="n">
        <v>10</v>
      </c>
      <c r="P3522" s="17" t="n">
        <v>0</v>
      </c>
      <c r="Q3522" s="17" t="n">
        <v>0</v>
      </c>
      <c r="R3522" s="17" t="n">
        <v>0</v>
      </c>
      <c r="S3522" s="17" t="n">
        <v>0</v>
      </c>
      <c r="T3522" s="17" t="n">
        <v>0</v>
      </c>
    </row>
    <row r="3523" customFormat="false" ht="15" hidden="false" customHeight="true" outlineLevel="0" collapsed="false">
      <c r="A3523" s="17" t="s">
        <v>2299</v>
      </c>
      <c r="B3523" s="17" t="s">
        <v>142</v>
      </c>
      <c r="C3523" s="17" t="s">
        <v>217</v>
      </c>
      <c r="D3523" s="17" t="s">
        <v>218</v>
      </c>
      <c r="E3523" s="17" t="s">
        <v>243</v>
      </c>
      <c r="F3523" s="17" t="s">
        <v>158</v>
      </c>
      <c r="G3523" s="17" t="n">
        <v>1</v>
      </c>
      <c r="H3523" s="17" t="n">
        <v>1</v>
      </c>
      <c r="I3523" s="17" t="n">
        <v>1</v>
      </c>
      <c r="J3523" s="17" t="n">
        <v>1</v>
      </c>
      <c r="K3523" s="17" t="n">
        <v>1</v>
      </c>
      <c r="L3523" s="17" t="n">
        <v>118</v>
      </c>
      <c r="M3523" s="17" t="n">
        <v>248</v>
      </c>
      <c r="N3523" s="17" t="n">
        <v>281</v>
      </c>
      <c r="O3523" s="17" t="n">
        <v>97</v>
      </c>
      <c r="P3523" s="17" t="n">
        <v>0</v>
      </c>
      <c r="Q3523" s="17" t="n">
        <v>0</v>
      </c>
      <c r="R3523" s="17" t="n">
        <v>0</v>
      </c>
      <c r="S3523" s="17" t="n">
        <v>0</v>
      </c>
      <c r="T3523" s="17" t="n">
        <v>0</v>
      </c>
    </row>
    <row r="3524" customFormat="false" ht="15" hidden="false" customHeight="true" outlineLevel="0" collapsed="false">
      <c r="A3524" s="17" t="s">
        <v>2299</v>
      </c>
      <c r="B3524" s="17" t="s">
        <v>142</v>
      </c>
      <c r="C3524" s="17" t="s">
        <v>217</v>
      </c>
      <c r="D3524" s="17" t="s">
        <v>218</v>
      </c>
      <c r="E3524" s="17" t="s">
        <v>243</v>
      </c>
      <c r="F3524" s="17" t="s">
        <v>169</v>
      </c>
      <c r="G3524" s="17" t="n">
        <v>0</v>
      </c>
      <c r="H3524" s="17" t="n">
        <v>1</v>
      </c>
      <c r="I3524" s="17" t="n">
        <v>1</v>
      </c>
      <c r="J3524" s="17" t="n">
        <v>1</v>
      </c>
      <c r="K3524" s="17" t="n">
        <v>1</v>
      </c>
      <c r="L3524" s="17" t="n">
        <v>0</v>
      </c>
      <c r="M3524" s="17" t="n">
        <v>5</v>
      </c>
      <c r="N3524" s="17" t="n">
        <v>3</v>
      </c>
      <c r="O3524" s="17" t="n">
        <v>31</v>
      </c>
      <c r="P3524" s="17" t="n">
        <v>0</v>
      </c>
      <c r="Q3524" s="17" t="n">
        <v>0</v>
      </c>
      <c r="R3524" s="17" t="n">
        <v>0</v>
      </c>
      <c r="S3524" s="17" t="n">
        <v>0</v>
      </c>
      <c r="T3524" s="17" t="n">
        <v>0</v>
      </c>
    </row>
    <row r="3525" customFormat="false" ht="15" hidden="false" customHeight="true" outlineLevel="0" collapsed="false">
      <c r="A3525" s="17" t="s">
        <v>2299</v>
      </c>
      <c r="B3525" s="17" t="s">
        <v>142</v>
      </c>
      <c r="C3525" s="17" t="s">
        <v>217</v>
      </c>
      <c r="D3525" s="17" t="s">
        <v>218</v>
      </c>
      <c r="E3525" s="17" t="s">
        <v>139</v>
      </c>
      <c r="F3525" s="17" t="s">
        <v>7</v>
      </c>
      <c r="G3525" s="17" t="n">
        <v>1</v>
      </c>
      <c r="H3525" s="17" t="n">
        <v>0</v>
      </c>
      <c r="I3525" s="17" t="n">
        <v>0</v>
      </c>
      <c r="J3525" s="17" t="n">
        <v>0</v>
      </c>
      <c r="K3525" s="17" t="n">
        <v>1</v>
      </c>
      <c r="L3525" s="17" t="n">
        <v>3</v>
      </c>
      <c r="M3525" s="17" t="n">
        <v>0</v>
      </c>
      <c r="N3525" s="17" t="n">
        <v>0</v>
      </c>
      <c r="O3525" s="17" t="n">
        <v>0</v>
      </c>
      <c r="P3525" s="17" t="n">
        <v>0</v>
      </c>
      <c r="Q3525" s="17" t="n">
        <v>0</v>
      </c>
      <c r="R3525" s="17" t="n">
        <v>0</v>
      </c>
      <c r="S3525" s="17" t="n">
        <v>0</v>
      </c>
      <c r="T3525" s="17" t="n">
        <v>0</v>
      </c>
    </row>
    <row r="3526" customFormat="false" ht="15" hidden="false" customHeight="true" outlineLevel="0" collapsed="false">
      <c r="A3526" s="17" t="s">
        <v>2299</v>
      </c>
      <c r="B3526" s="17" t="s">
        <v>142</v>
      </c>
      <c r="C3526" s="17" t="s">
        <v>217</v>
      </c>
      <c r="D3526" s="17" t="s">
        <v>218</v>
      </c>
      <c r="E3526" s="17" t="s">
        <v>139</v>
      </c>
      <c r="F3526" s="17" t="s">
        <v>150</v>
      </c>
      <c r="G3526" s="17" t="n">
        <v>1</v>
      </c>
      <c r="H3526" s="17" t="n">
        <v>0</v>
      </c>
      <c r="I3526" s="17" t="n">
        <v>0</v>
      </c>
      <c r="J3526" s="17" t="n">
        <v>0</v>
      </c>
      <c r="K3526" s="17" t="n">
        <v>1</v>
      </c>
      <c r="L3526" s="17" t="n">
        <v>3</v>
      </c>
      <c r="M3526" s="17" t="n">
        <v>0</v>
      </c>
      <c r="N3526" s="17" t="n">
        <v>0</v>
      </c>
      <c r="O3526" s="17" t="n">
        <v>0</v>
      </c>
      <c r="P3526" s="17" t="n">
        <v>0</v>
      </c>
      <c r="Q3526" s="17" t="n">
        <v>0</v>
      </c>
      <c r="R3526" s="17" t="n">
        <v>0</v>
      </c>
      <c r="S3526" s="17" t="n">
        <v>0</v>
      </c>
      <c r="T3526" s="17" t="n">
        <v>0</v>
      </c>
    </row>
    <row r="3527" customFormat="false" ht="15" hidden="false" customHeight="true" outlineLevel="0" collapsed="false">
      <c r="A3527" s="17" t="s">
        <v>1032</v>
      </c>
      <c r="B3527" s="17" t="s">
        <v>142</v>
      </c>
      <c r="C3527" s="17" t="s">
        <v>134</v>
      </c>
      <c r="D3527" s="17" t="s">
        <v>135</v>
      </c>
      <c r="E3527" s="17" t="s">
        <v>243</v>
      </c>
      <c r="F3527" s="17" t="s">
        <v>7</v>
      </c>
      <c r="G3527" s="17" t="n">
        <v>1</v>
      </c>
      <c r="H3527" s="17" t="n">
        <v>1</v>
      </c>
      <c r="I3527" s="17" t="n">
        <v>1</v>
      </c>
      <c r="J3527" s="17" t="n">
        <v>1</v>
      </c>
      <c r="K3527" s="17" t="n">
        <v>1</v>
      </c>
      <c r="L3527" s="17" t="n">
        <v>96</v>
      </c>
      <c r="M3527" s="17" t="n">
        <v>77</v>
      </c>
      <c r="N3527" s="17" t="n">
        <v>100</v>
      </c>
      <c r="O3527" s="17" t="n">
        <v>23</v>
      </c>
      <c r="P3527" s="17" t="n">
        <v>0</v>
      </c>
      <c r="Q3527" s="17" t="n">
        <v>0</v>
      </c>
      <c r="R3527" s="17" t="n">
        <v>0</v>
      </c>
      <c r="S3527" s="17" t="n">
        <v>0</v>
      </c>
      <c r="T3527" s="17" t="n">
        <v>0</v>
      </c>
    </row>
    <row r="3528" customFormat="false" ht="15" hidden="false" customHeight="true" outlineLevel="0" collapsed="false">
      <c r="A3528" s="17" t="s">
        <v>1032</v>
      </c>
      <c r="B3528" s="17" t="s">
        <v>142</v>
      </c>
      <c r="C3528" s="17" t="s">
        <v>134</v>
      </c>
      <c r="D3528" s="17" t="s">
        <v>135</v>
      </c>
      <c r="E3528" s="17" t="s">
        <v>243</v>
      </c>
      <c r="F3528" s="17" t="s">
        <v>144</v>
      </c>
      <c r="G3528" s="17" t="n">
        <v>1</v>
      </c>
      <c r="H3528" s="17" t="n">
        <v>1</v>
      </c>
      <c r="I3528" s="17" t="n">
        <v>1</v>
      </c>
      <c r="J3528" s="17" t="n">
        <v>1</v>
      </c>
      <c r="K3528" s="17" t="n">
        <v>1</v>
      </c>
      <c r="L3528" s="17" t="n">
        <v>32</v>
      </c>
      <c r="M3528" s="17" t="n">
        <v>26</v>
      </c>
      <c r="N3528" s="17" t="n">
        <v>17</v>
      </c>
      <c r="O3528" s="17" t="n">
        <v>14</v>
      </c>
      <c r="P3528" s="17" t="n">
        <v>0</v>
      </c>
      <c r="Q3528" s="17" t="n">
        <v>0</v>
      </c>
      <c r="R3528" s="17" t="n">
        <v>0</v>
      </c>
      <c r="S3528" s="17" t="n">
        <v>0</v>
      </c>
      <c r="T3528" s="17" t="n">
        <v>0</v>
      </c>
    </row>
    <row r="3529" customFormat="false" ht="15" hidden="false" customHeight="true" outlineLevel="0" collapsed="false">
      <c r="A3529" s="17" t="s">
        <v>1032</v>
      </c>
      <c r="B3529" s="17" t="s">
        <v>142</v>
      </c>
      <c r="C3529" s="17" t="s">
        <v>134</v>
      </c>
      <c r="D3529" s="17" t="s">
        <v>135</v>
      </c>
      <c r="E3529" s="17" t="s">
        <v>243</v>
      </c>
      <c r="F3529" s="17" t="s">
        <v>150</v>
      </c>
      <c r="G3529" s="17" t="n">
        <v>1</v>
      </c>
      <c r="H3529" s="17" t="n">
        <v>1</v>
      </c>
      <c r="I3529" s="17" t="n">
        <v>1</v>
      </c>
      <c r="J3529" s="17" t="n">
        <v>1</v>
      </c>
      <c r="K3529" s="17" t="n">
        <v>1</v>
      </c>
      <c r="L3529" s="17" t="n">
        <v>60</v>
      </c>
      <c r="M3529" s="17" t="n">
        <v>31</v>
      </c>
      <c r="N3529" s="17" t="n">
        <v>74</v>
      </c>
      <c r="O3529" s="17" t="n">
        <v>9</v>
      </c>
      <c r="P3529" s="17" t="n">
        <v>0</v>
      </c>
      <c r="Q3529" s="17" t="n">
        <v>0</v>
      </c>
      <c r="R3529" s="17" t="n">
        <v>0</v>
      </c>
      <c r="S3529" s="17" t="n">
        <v>0</v>
      </c>
      <c r="T3529" s="17" t="n">
        <v>0</v>
      </c>
    </row>
    <row r="3530" customFormat="false" ht="15" hidden="false" customHeight="true" outlineLevel="0" collapsed="false">
      <c r="A3530" s="17" t="s">
        <v>1032</v>
      </c>
      <c r="B3530" s="17" t="s">
        <v>142</v>
      </c>
      <c r="C3530" s="17" t="s">
        <v>134</v>
      </c>
      <c r="D3530" s="17" t="s">
        <v>135</v>
      </c>
      <c r="E3530" s="17" t="s">
        <v>243</v>
      </c>
      <c r="F3530" s="17" t="s">
        <v>158</v>
      </c>
      <c r="G3530" s="17" t="n">
        <v>1</v>
      </c>
      <c r="H3530" s="17" t="n">
        <v>1</v>
      </c>
      <c r="I3530" s="17" t="n">
        <v>1</v>
      </c>
      <c r="J3530" s="17" t="n">
        <v>0</v>
      </c>
      <c r="K3530" s="17" t="n">
        <v>1</v>
      </c>
      <c r="L3530" s="17" t="n">
        <v>4</v>
      </c>
      <c r="M3530" s="17" t="n">
        <v>14</v>
      </c>
      <c r="N3530" s="17" t="n">
        <v>9</v>
      </c>
      <c r="O3530" s="17" t="n">
        <v>0</v>
      </c>
      <c r="P3530" s="17" t="n">
        <v>0</v>
      </c>
      <c r="Q3530" s="17" t="n">
        <v>0</v>
      </c>
      <c r="R3530" s="17" t="n">
        <v>0</v>
      </c>
      <c r="S3530" s="17" t="n">
        <v>0</v>
      </c>
      <c r="T3530" s="17" t="n">
        <v>0</v>
      </c>
    </row>
    <row r="3531" customFormat="false" ht="15" hidden="false" customHeight="true" outlineLevel="0" collapsed="false">
      <c r="A3531" s="17" t="s">
        <v>1032</v>
      </c>
      <c r="B3531" s="17" t="s">
        <v>142</v>
      </c>
      <c r="C3531" s="17" t="s">
        <v>134</v>
      </c>
      <c r="D3531" s="17" t="s">
        <v>135</v>
      </c>
      <c r="E3531" s="17" t="s">
        <v>243</v>
      </c>
      <c r="F3531" s="17" t="s">
        <v>169</v>
      </c>
      <c r="G3531" s="17" t="n">
        <v>0</v>
      </c>
      <c r="H3531" s="17" t="n">
        <v>1</v>
      </c>
      <c r="I3531" s="17" t="n">
        <v>0</v>
      </c>
      <c r="J3531" s="17" t="n">
        <v>0</v>
      </c>
      <c r="K3531" s="17" t="n">
        <v>1</v>
      </c>
      <c r="L3531" s="17" t="n">
        <v>0</v>
      </c>
      <c r="M3531" s="17" t="n">
        <v>6</v>
      </c>
      <c r="N3531" s="17" t="n">
        <v>0</v>
      </c>
      <c r="O3531" s="17" t="n">
        <v>0</v>
      </c>
      <c r="P3531" s="17" t="n">
        <v>0</v>
      </c>
      <c r="Q3531" s="17" t="n">
        <v>0</v>
      </c>
      <c r="R3531" s="17" t="n">
        <v>0</v>
      </c>
      <c r="S3531" s="17" t="n">
        <v>0</v>
      </c>
      <c r="T3531" s="17" t="n">
        <v>0</v>
      </c>
    </row>
    <row r="3532" customFormat="false" ht="15" hidden="false" customHeight="true" outlineLevel="0" collapsed="false">
      <c r="A3532" s="17" t="s">
        <v>1032</v>
      </c>
      <c r="B3532" s="17" t="s">
        <v>142</v>
      </c>
      <c r="C3532" s="17" t="s">
        <v>134</v>
      </c>
      <c r="D3532" s="17" t="s">
        <v>14446</v>
      </c>
      <c r="E3532" s="17" t="s">
        <v>243</v>
      </c>
      <c r="F3532" s="17" t="s">
        <v>7</v>
      </c>
      <c r="G3532" s="17" t="n">
        <v>1</v>
      </c>
      <c r="H3532" s="17" t="n">
        <v>1</v>
      </c>
      <c r="I3532" s="17" t="n">
        <v>1</v>
      </c>
      <c r="J3532" s="17" t="n">
        <v>1</v>
      </c>
      <c r="K3532" s="17" t="n">
        <v>1</v>
      </c>
      <c r="L3532" s="17" t="n">
        <v>568</v>
      </c>
      <c r="M3532" s="17" t="n">
        <v>378</v>
      </c>
      <c r="N3532" s="17" t="n">
        <v>243</v>
      </c>
      <c r="O3532" s="17" t="n">
        <v>58</v>
      </c>
      <c r="P3532" s="17" t="n">
        <v>0</v>
      </c>
      <c r="Q3532" s="17" t="n">
        <v>0</v>
      </c>
      <c r="R3532" s="17" t="n">
        <v>0</v>
      </c>
      <c r="S3532" s="17" t="n">
        <v>0</v>
      </c>
      <c r="T3532" s="17" t="n">
        <v>0</v>
      </c>
    </row>
    <row r="3533" customFormat="false" ht="15" hidden="false" customHeight="true" outlineLevel="0" collapsed="false">
      <c r="A3533" s="17" t="s">
        <v>1032</v>
      </c>
      <c r="B3533" s="17" t="s">
        <v>142</v>
      </c>
      <c r="C3533" s="17" t="s">
        <v>134</v>
      </c>
      <c r="D3533" s="17" t="s">
        <v>14446</v>
      </c>
      <c r="E3533" s="17" t="s">
        <v>243</v>
      </c>
      <c r="F3533" s="17" t="s">
        <v>140</v>
      </c>
      <c r="G3533" s="17" t="n">
        <v>1</v>
      </c>
      <c r="H3533" s="17" t="n">
        <v>0</v>
      </c>
      <c r="I3533" s="17" t="n">
        <v>1</v>
      </c>
      <c r="J3533" s="17" t="n">
        <v>1</v>
      </c>
      <c r="K3533" s="17" t="n">
        <v>1</v>
      </c>
      <c r="L3533" s="17" t="n">
        <v>22</v>
      </c>
      <c r="M3533" s="17" t="n">
        <v>0</v>
      </c>
      <c r="N3533" s="17" t="n">
        <v>2</v>
      </c>
      <c r="O3533" s="17" t="n">
        <v>22</v>
      </c>
      <c r="P3533" s="17" t="n">
        <v>0</v>
      </c>
      <c r="Q3533" s="17" t="n">
        <v>0</v>
      </c>
      <c r="R3533" s="17" t="n">
        <v>0</v>
      </c>
      <c r="S3533" s="17" t="n">
        <v>0</v>
      </c>
      <c r="T3533" s="17" t="n">
        <v>0</v>
      </c>
    </row>
    <row r="3534" customFormat="false" ht="15" hidden="false" customHeight="true" outlineLevel="0" collapsed="false">
      <c r="A3534" s="17" t="s">
        <v>1032</v>
      </c>
      <c r="B3534" s="17" t="s">
        <v>142</v>
      </c>
      <c r="C3534" s="17" t="s">
        <v>134</v>
      </c>
      <c r="D3534" s="17" t="s">
        <v>14446</v>
      </c>
      <c r="E3534" s="17" t="s">
        <v>243</v>
      </c>
      <c r="F3534" s="17" t="s">
        <v>144</v>
      </c>
      <c r="G3534" s="17" t="n">
        <v>1</v>
      </c>
      <c r="H3534" s="17" t="n">
        <v>0</v>
      </c>
      <c r="I3534" s="17" t="n">
        <v>1</v>
      </c>
      <c r="J3534" s="17" t="n">
        <v>0</v>
      </c>
      <c r="K3534" s="17" t="n">
        <v>1</v>
      </c>
      <c r="L3534" s="17" t="n">
        <v>4</v>
      </c>
      <c r="M3534" s="17" t="n">
        <v>0</v>
      </c>
      <c r="N3534" s="17" t="n">
        <v>0</v>
      </c>
      <c r="O3534" s="17" t="n">
        <v>0</v>
      </c>
      <c r="P3534" s="17" t="n">
        <v>0</v>
      </c>
      <c r="Q3534" s="17" t="n">
        <v>0</v>
      </c>
      <c r="R3534" s="17" t="n">
        <v>0</v>
      </c>
      <c r="S3534" s="17" t="n">
        <v>0</v>
      </c>
      <c r="T3534" s="17" t="n">
        <v>0</v>
      </c>
    </row>
    <row r="3535" customFormat="false" ht="15" hidden="false" customHeight="true" outlineLevel="0" collapsed="false">
      <c r="A3535" s="17" t="s">
        <v>1032</v>
      </c>
      <c r="B3535" s="17" t="s">
        <v>142</v>
      </c>
      <c r="C3535" s="17" t="s">
        <v>134</v>
      </c>
      <c r="D3535" s="17" t="s">
        <v>14446</v>
      </c>
      <c r="E3535" s="17" t="s">
        <v>243</v>
      </c>
      <c r="F3535" s="17" t="s">
        <v>150</v>
      </c>
      <c r="G3535" s="17" t="n">
        <v>1</v>
      </c>
      <c r="H3535" s="17" t="n">
        <v>1</v>
      </c>
      <c r="I3535" s="17" t="n">
        <v>1</v>
      </c>
      <c r="J3535" s="17" t="n">
        <v>1</v>
      </c>
      <c r="K3535" s="17" t="n">
        <v>1</v>
      </c>
      <c r="L3535" s="17" t="n">
        <v>223</v>
      </c>
      <c r="M3535" s="17" t="n">
        <v>126</v>
      </c>
      <c r="N3535" s="17" t="n">
        <v>169</v>
      </c>
      <c r="O3535" s="17" t="n">
        <v>32</v>
      </c>
      <c r="P3535" s="17" t="n">
        <v>0</v>
      </c>
      <c r="Q3535" s="17" t="n">
        <v>0</v>
      </c>
      <c r="R3535" s="17" t="n">
        <v>0</v>
      </c>
      <c r="S3535" s="17" t="n">
        <v>0</v>
      </c>
      <c r="T3535" s="17" t="n">
        <v>0</v>
      </c>
    </row>
    <row r="3536" customFormat="false" ht="15" hidden="false" customHeight="true" outlineLevel="0" collapsed="false">
      <c r="A3536" s="17" t="s">
        <v>1032</v>
      </c>
      <c r="B3536" s="17" t="s">
        <v>142</v>
      </c>
      <c r="C3536" s="17" t="s">
        <v>134</v>
      </c>
      <c r="D3536" s="17" t="s">
        <v>14446</v>
      </c>
      <c r="E3536" s="17" t="s">
        <v>243</v>
      </c>
      <c r="F3536" s="17" t="s">
        <v>166</v>
      </c>
      <c r="G3536" s="17" t="n">
        <v>1</v>
      </c>
      <c r="H3536" s="17" t="n">
        <v>1</v>
      </c>
      <c r="I3536" s="17" t="n">
        <v>1</v>
      </c>
      <c r="J3536" s="17" t="n">
        <v>0</v>
      </c>
      <c r="K3536" s="17" t="n">
        <v>1</v>
      </c>
      <c r="L3536" s="17" t="n">
        <v>286</v>
      </c>
      <c r="M3536" s="17" t="n">
        <v>225</v>
      </c>
      <c r="N3536" s="17" t="n">
        <v>31</v>
      </c>
      <c r="O3536" s="17" t="n">
        <v>0</v>
      </c>
      <c r="P3536" s="17" t="n">
        <v>0</v>
      </c>
      <c r="Q3536" s="17" t="n">
        <v>0</v>
      </c>
      <c r="R3536" s="17" t="n">
        <v>0</v>
      </c>
      <c r="S3536" s="17" t="n">
        <v>0</v>
      </c>
      <c r="T3536" s="17" t="n">
        <v>0</v>
      </c>
    </row>
    <row r="3537" customFormat="false" ht="15" hidden="false" customHeight="true" outlineLevel="0" collapsed="false">
      <c r="A3537" s="17" t="s">
        <v>1032</v>
      </c>
      <c r="B3537" s="17" t="s">
        <v>142</v>
      </c>
      <c r="C3537" s="17" t="s">
        <v>134</v>
      </c>
      <c r="D3537" s="17" t="s">
        <v>14446</v>
      </c>
      <c r="E3537" s="17" t="s">
        <v>243</v>
      </c>
      <c r="F3537" s="17" t="s">
        <v>158</v>
      </c>
      <c r="G3537" s="17" t="n">
        <v>1</v>
      </c>
      <c r="H3537" s="17" t="n">
        <v>1</v>
      </c>
      <c r="I3537" s="17" t="n">
        <v>1</v>
      </c>
      <c r="J3537" s="17" t="n">
        <v>1</v>
      </c>
      <c r="K3537" s="17" t="n">
        <v>1</v>
      </c>
      <c r="L3537" s="17" t="n">
        <v>23</v>
      </c>
      <c r="M3537" s="17" t="n">
        <v>18</v>
      </c>
      <c r="N3537" s="17" t="n">
        <v>19</v>
      </c>
      <c r="O3537" s="17" t="n">
        <v>4</v>
      </c>
      <c r="P3537" s="17" t="n">
        <v>0</v>
      </c>
      <c r="Q3537" s="17" t="n">
        <v>0</v>
      </c>
      <c r="R3537" s="17" t="n">
        <v>0</v>
      </c>
      <c r="S3537" s="17" t="n">
        <v>0</v>
      </c>
      <c r="T3537" s="17" t="n">
        <v>0</v>
      </c>
    </row>
    <row r="3538" customFormat="false" ht="15" hidden="false" customHeight="true" outlineLevel="0" collapsed="false">
      <c r="A3538" s="17" t="s">
        <v>1032</v>
      </c>
      <c r="B3538" s="17" t="s">
        <v>142</v>
      </c>
      <c r="C3538" s="17" t="s">
        <v>134</v>
      </c>
      <c r="D3538" s="17" t="s">
        <v>14446</v>
      </c>
      <c r="E3538" s="17" t="s">
        <v>243</v>
      </c>
      <c r="F3538" s="17" t="s">
        <v>169</v>
      </c>
      <c r="G3538" s="17" t="n">
        <v>1</v>
      </c>
      <c r="H3538" s="17" t="n">
        <v>1</v>
      </c>
      <c r="I3538" s="17" t="n">
        <v>1</v>
      </c>
      <c r="J3538" s="17" t="n">
        <v>0</v>
      </c>
      <c r="K3538" s="17" t="n">
        <v>1</v>
      </c>
      <c r="L3538" s="17" t="n">
        <v>10</v>
      </c>
      <c r="M3538" s="17" t="n">
        <v>9</v>
      </c>
      <c r="N3538" s="17" t="n">
        <v>22</v>
      </c>
      <c r="O3538" s="17" t="n">
        <v>0</v>
      </c>
      <c r="P3538" s="17" t="n">
        <v>0</v>
      </c>
      <c r="Q3538" s="17" t="n">
        <v>0</v>
      </c>
      <c r="R3538" s="17" t="n">
        <v>0</v>
      </c>
      <c r="S3538" s="17" t="n">
        <v>0</v>
      </c>
      <c r="T3538" s="17" t="n">
        <v>0</v>
      </c>
    </row>
    <row r="3539" customFormat="false" ht="15" hidden="false" customHeight="true" outlineLevel="0" collapsed="false">
      <c r="A3539" s="17" t="s">
        <v>1032</v>
      </c>
      <c r="B3539" s="17" t="s">
        <v>142</v>
      </c>
      <c r="C3539" s="17" t="s">
        <v>148</v>
      </c>
      <c r="D3539" s="17" t="s">
        <v>14443</v>
      </c>
      <c r="E3539" s="17" t="s">
        <v>139</v>
      </c>
      <c r="F3539" s="17" t="s">
        <v>7</v>
      </c>
      <c r="G3539" s="17" t="n">
        <v>0</v>
      </c>
      <c r="H3539" s="17" t="n">
        <v>0</v>
      </c>
      <c r="I3539" s="17" t="n">
        <v>1</v>
      </c>
      <c r="J3539" s="17" t="n">
        <v>0</v>
      </c>
      <c r="K3539" s="17" t="n">
        <v>1</v>
      </c>
      <c r="L3539" s="17" t="n">
        <v>0</v>
      </c>
      <c r="M3539" s="17" t="n">
        <v>0</v>
      </c>
      <c r="N3539" s="17" t="n">
        <v>15</v>
      </c>
      <c r="O3539" s="17" t="n">
        <v>0</v>
      </c>
      <c r="P3539" s="17" t="n">
        <v>0</v>
      </c>
      <c r="Q3539" s="17" t="n">
        <v>0</v>
      </c>
      <c r="R3539" s="17" t="n">
        <v>0</v>
      </c>
      <c r="S3539" s="17" t="n">
        <v>0</v>
      </c>
      <c r="T3539" s="17" t="n">
        <v>0</v>
      </c>
    </row>
    <row r="3540" customFormat="false" ht="15" hidden="false" customHeight="true" outlineLevel="0" collapsed="false">
      <c r="A3540" s="17" t="s">
        <v>1032</v>
      </c>
      <c r="B3540" s="17" t="s">
        <v>142</v>
      </c>
      <c r="C3540" s="17" t="s">
        <v>148</v>
      </c>
      <c r="D3540" s="17" t="s">
        <v>14443</v>
      </c>
      <c r="E3540" s="17" t="s">
        <v>139</v>
      </c>
      <c r="F3540" s="17" t="s">
        <v>150</v>
      </c>
      <c r="G3540" s="17" t="n">
        <v>0</v>
      </c>
      <c r="H3540" s="17" t="n">
        <v>0</v>
      </c>
      <c r="I3540" s="17" t="n">
        <v>1</v>
      </c>
      <c r="J3540" s="17" t="n">
        <v>0</v>
      </c>
      <c r="K3540" s="17" t="n">
        <v>1</v>
      </c>
      <c r="L3540" s="17" t="n">
        <v>0</v>
      </c>
      <c r="M3540" s="17" t="n">
        <v>0</v>
      </c>
      <c r="N3540" s="17" t="n">
        <v>15</v>
      </c>
      <c r="O3540" s="17" t="n">
        <v>0</v>
      </c>
      <c r="P3540" s="17" t="n">
        <v>0</v>
      </c>
      <c r="Q3540" s="17" t="n">
        <v>0</v>
      </c>
      <c r="R3540" s="17" t="n">
        <v>0</v>
      </c>
      <c r="S3540" s="17" t="n">
        <v>0</v>
      </c>
      <c r="T3540" s="17" t="n">
        <v>0</v>
      </c>
    </row>
    <row r="3541" customFormat="false" ht="15" hidden="false" customHeight="true" outlineLevel="0" collapsed="false">
      <c r="A3541" s="17" t="s">
        <v>1032</v>
      </c>
      <c r="B3541" s="17" t="s">
        <v>142</v>
      </c>
      <c r="C3541" s="17" t="s">
        <v>217</v>
      </c>
      <c r="D3541" s="17" t="s">
        <v>235</v>
      </c>
      <c r="E3541" s="17" t="s">
        <v>139</v>
      </c>
      <c r="F3541" s="17" t="s">
        <v>7</v>
      </c>
      <c r="G3541" s="17" t="n">
        <v>3</v>
      </c>
      <c r="H3541" s="17" t="n">
        <v>1</v>
      </c>
      <c r="I3541" s="17" t="n">
        <v>0</v>
      </c>
      <c r="J3541" s="17" t="n">
        <v>1</v>
      </c>
      <c r="K3541" s="17" t="n">
        <v>4</v>
      </c>
      <c r="L3541" s="17" t="n">
        <v>92</v>
      </c>
      <c r="M3541" s="17" t="n">
        <v>19</v>
      </c>
      <c r="N3541" s="17" t="n">
        <v>0</v>
      </c>
      <c r="O3541" s="17" t="n">
        <v>0</v>
      </c>
      <c r="P3541" s="17" t="n">
        <v>0</v>
      </c>
      <c r="Q3541" s="17" t="n">
        <v>0</v>
      </c>
      <c r="R3541" s="17" t="n">
        <v>0</v>
      </c>
      <c r="S3541" s="17" t="n">
        <v>0</v>
      </c>
      <c r="T3541" s="17" t="n">
        <v>0</v>
      </c>
    </row>
    <row r="3542" customFormat="false" ht="15" hidden="false" customHeight="true" outlineLevel="0" collapsed="false">
      <c r="A3542" s="17" t="s">
        <v>1032</v>
      </c>
      <c r="B3542" s="17" t="s">
        <v>142</v>
      </c>
      <c r="C3542" s="17" t="s">
        <v>217</v>
      </c>
      <c r="D3542" s="17" t="s">
        <v>235</v>
      </c>
      <c r="E3542" s="17" t="s">
        <v>139</v>
      </c>
      <c r="F3542" s="17" t="s">
        <v>140</v>
      </c>
      <c r="G3542" s="17" t="n">
        <v>2</v>
      </c>
      <c r="H3542" s="17" t="n">
        <v>1</v>
      </c>
      <c r="I3542" s="17" t="n">
        <v>0</v>
      </c>
      <c r="J3542" s="17" t="n">
        <v>0</v>
      </c>
      <c r="K3542" s="17" t="n">
        <v>2</v>
      </c>
      <c r="L3542" s="17" t="n">
        <v>8</v>
      </c>
      <c r="M3542" s="17" t="n">
        <v>9</v>
      </c>
      <c r="N3542" s="17" t="n">
        <v>0</v>
      </c>
      <c r="O3542" s="17" t="n">
        <v>0</v>
      </c>
      <c r="P3542" s="17" t="n">
        <v>0</v>
      </c>
      <c r="Q3542" s="17" t="n">
        <v>0</v>
      </c>
      <c r="R3542" s="17" t="n">
        <v>0</v>
      </c>
      <c r="S3542" s="17" t="n">
        <v>0</v>
      </c>
      <c r="T3542" s="17" t="n">
        <v>0</v>
      </c>
    </row>
    <row r="3543" customFormat="false" ht="15" hidden="false" customHeight="true" outlineLevel="0" collapsed="false">
      <c r="A3543" s="17" t="s">
        <v>1032</v>
      </c>
      <c r="B3543" s="17" t="s">
        <v>142</v>
      </c>
      <c r="C3543" s="17" t="s">
        <v>217</v>
      </c>
      <c r="D3543" s="17" t="s">
        <v>235</v>
      </c>
      <c r="E3543" s="17" t="s">
        <v>139</v>
      </c>
      <c r="F3543" s="17" t="s">
        <v>144</v>
      </c>
      <c r="G3543" s="17" t="n">
        <v>1</v>
      </c>
      <c r="H3543" s="17" t="n">
        <v>0</v>
      </c>
      <c r="I3543" s="17" t="n">
        <v>0</v>
      </c>
      <c r="J3543" s="17" t="n">
        <v>0</v>
      </c>
      <c r="K3543" s="17" t="n">
        <v>1</v>
      </c>
      <c r="L3543" s="17" t="n">
        <v>4</v>
      </c>
      <c r="M3543" s="17" t="n">
        <v>0</v>
      </c>
      <c r="N3543" s="17" t="n">
        <v>0</v>
      </c>
      <c r="O3543" s="17" t="n">
        <v>0</v>
      </c>
      <c r="P3543" s="17" t="n">
        <v>0</v>
      </c>
      <c r="Q3543" s="17" t="n">
        <v>0</v>
      </c>
      <c r="R3543" s="17" t="n">
        <v>0</v>
      </c>
      <c r="S3543" s="17" t="n">
        <v>0</v>
      </c>
      <c r="T3543" s="17" t="n">
        <v>0</v>
      </c>
    </row>
    <row r="3544" customFormat="false" ht="15" hidden="false" customHeight="true" outlineLevel="0" collapsed="false">
      <c r="A3544" s="17" t="s">
        <v>1032</v>
      </c>
      <c r="B3544" s="17" t="s">
        <v>142</v>
      </c>
      <c r="C3544" s="17" t="s">
        <v>217</v>
      </c>
      <c r="D3544" s="17" t="s">
        <v>235</v>
      </c>
      <c r="E3544" s="17" t="s">
        <v>139</v>
      </c>
      <c r="F3544" s="17" t="s">
        <v>150</v>
      </c>
      <c r="G3544" s="17" t="n">
        <v>3</v>
      </c>
      <c r="H3544" s="17" t="n">
        <v>1</v>
      </c>
      <c r="I3544" s="17" t="n">
        <v>0</v>
      </c>
      <c r="J3544" s="17" t="n">
        <v>1</v>
      </c>
      <c r="K3544" s="17" t="n">
        <v>4</v>
      </c>
      <c r="L3544" s="17" t="n">
        <v>70</v>
      </c>
      <c r="M3544" s="17" t="n">
        <v>3</v>
      </c>
      <c r="N3544" s="17" t="n">
        <v>0</v>
      </c>
      <c r="O3544" s="17" t="n">
        <v>0</v>
      </c>
      <c r="P3544" s="17" t="n">
        <v>0</v>
      </c>
      <c r="Q3544" s="17" t="n">
        <v>0</v>
      </c>
      <c r="R3544" s="17" t="n">
        <v>0</v>
      </c>
      <c r="S3544" s="17" t="n">
        <v>0</v>
      </c>
      <c r="T3544" s="17" t="n">
        <v>0</v>
      </c>
    </row>
    <row r="3545" customFormat="false" ht="15" hidden="false" customHeight="true" outlineLevel="0" collapsed="false">
      <c r="A3545" s="17" t="s">
        <v>1032</v>
      </c>
      <c r="B3545" s="17" t="s">
        <v>142</v>
      </c>
      <c r="C3545" s="17" t="s">
        <v>217</v>
      </c>
      <c r="D3545" s="17" t="s">
        <v>235</v>
      </c>
      <c r="E3545" s="17" t="s">
        <v>139</v>
      </c>
      <c r="F3545" s="17" t="s">
        <v>158</v>
      </c>
      <c r="G3545" s="17" t="n">
        <v>1</v>
      </c>
      <c r="H3545" s="17" t="n">
        <v>1</v>
      </c>
      <c r="I3545" s="17" t="n">
        <v>0</v>
      </c>
      <c r="J3545" s="17" t="n">
        <v>0</v>
      </c>
      <c r="K3545" s="17" t="n">
        <v>2</v>
      </c>
      <c r="L3545" s="17" t="n">
        <v>10</v>
      </c>
      <c r="M3545" s="17" t="n">
        <v>7</v>
      </c>
      <c r="N3545" s="17" t="n">
        <v>0</v>
      </c>
      <c r="O3545" s="17" t="n">
        <v>0</v>
      </c>
      <c r="P3545" s="17" t="n">
        <v>0</v>
      </c>
      <c r="Q3545" s="17" t="n">
        <v>0</v>
      </c>
      <c r="R3545" s="17" t="n">
        <v>0</v>
      </c>
      <c r="S3545" s="17" t="n">
        <v>0</v>
      </c>
      <c r="T3545" s="17" t="n">
        <v>0</v>
      </c>
    </row>
    <row r="3546" customFormat="false" ht="15" hidden="false" customHeight="true" outlineLevel="0" collapsed="false">
      <c r="A3546" s="17" t="s">
        <v>344</v>
      </c>
      <c r="B3546" s="17" t="s">
        <v>142</v>
      </c>
      <c r="C3546" s="17" t="s">
        <v>148</v>
      </c>
      <c r="D3546" s="17" t="s">
        <v>14443</v>
      </c>
      <c r="E3546" s="17" t="s">
        <v>139</v>
      </c>
      <c r="F3546" s="17" t="s">
        <v>7</v>
      </c>
      <c r="G3546" s="17" t="n">
        <v>1</v>
      </c>
      <c r="H3546" s="17" t="n">
        <v>0</v>
      </c>
      <c r="I3546" s="17" t="n">
        <v>0</v>
      </c>
      <c r="J3546" s="17" t="n">
        <v>0</v>
      </c>
      <c r="K3546" s="17" t="n">
        <v>1</v>
      </c>
      <c r="L3546" s="17" t="n">
        <v>44</v>
      </c>
      <c r="M3546" s="17" t="n">
        <v>0</v>
      </c>
      <c r="N3546" s="17" t="n">
        <v>0</v>
      </c>
      <c r="O3546" s="17" t="n">
        <v>0</v>
      </c>
      <c r="P3546" s="17" t="n">
        <v>0</v>
      </c>
      <c r="Q3546" s="17" t="n">
        <v>0</v>
      </c>
      <c r="R3546" s="17" t="n">
        <v>0</v>
      </c>
      <c r="S3546" s="17" t="n">
        <v>0</v>
      </c>
      <c r="T3546" s="17" t="n">
        <v>0</v>
      </c>
    </row>
    <row r="3547" customFormat="false" ht="15" hidden="false" customHeight="true" outlineLevel="0" collapsed="false">
      <c r="A3547" s="17" t="s">
        <v>344</v>
      </c>
      <c r="B3547" s="17" t="s">
        <v>142</v>
      </c>
      <c r="C3547" s="17" t="s">
        <v>148</v>
      </c>
      <c r="D3547" s="17" t="s">
        <v>14443</v>
      </c>
      <c r="E3547" s="17" t="s">
        <v>139</v>
      </c>
      <c r="F3547" s="17" t="s">
        <v>150</v>
      </c>
      <c r="G3547" s="17" t="n">
        <v>1</v>
      </c>
      <c r="H3547" s="17" t="n">
        <v>0</v>
      </c>
      <c r="I3547" s="17" t="n">
        <v>0</v>
      </c>
      <c r="J3547" s="17" t="n">
        <v>0</v>
      </c>
      <c r="K3547" s="17" t="n">
        <v>1</v>
      </c>
      <c r="L3547" s="17" t="n">
        <v>23</v>
      </c>
      <c r="M3547" s="17" t="n">
        <v>0</v>
      </c>
      <c r="N3547" s="17" t="n">
        <v>0</v>
      </c>
      <c r="O3547" s="17" t="n">
        <v>0</v>
      </c>
      <c r="P3547" s="17" t="n">
        <v>0</v>
      </c>
      <c r="Q3547" s="17" t="n">
        <v>0</v>
      </c>
      <c r="R3547" s="17" t="n">
        <v>0</v>
      </c>
      <c r="S3547" s="17" t="n">
        <v>0</v>
      </c>
      <c r="T3547" s="17" t="n">
        <v>0</v>
      </c>
    </row>
    <row r="3548" customFormat="false" ht="15" hidden="false" customHeight="true" outlineLevel="0" collapsed="false">
      <c r="A3548" s="17" t="s">
        <v>344</v>
      </c>
      <c r="B3548" s="17" t="s">
        <v>142</v>
      </c>
      <c r="C3548" s="17" t="s">
        <v>148</v>
      </c>
      <c r="D3548" s="17" t="s">
        <v>14443</v>
      </c>
      <c r="E3548" s="17" t="s">
        <v>139</v>
      </c>
      <c r="F3548" s="17" t="s">
        <v>166</v>
      </c>
      <c r="G3548" s="17" t="n">
        <v>1</v>
      </c>
      <c r="H3548" s="17" t="n">
        <v>0</v>
      </c>
      <c r="I3548" s="17" t="n">
        <v>0</v>
      </c>
      <c r="J3548" s="17" t="n">
        <v>0</v>
      </c>
      <c r="K3548" s="17" t="n">
        <v>1</v>
      </c>
      <c r="L3548" s="17" t="n">
        <v>5</v>
      </c>
      <c r="M3548" s="17" t="n">
        <v>0</v>
      </c>
      <c r="N3548" s="17" t="n">
        <v>0</v>
      </c>
      <c r="O3548" s="17" t="n">
        <v>0</v>
      </c>
      <c r="P3548" s="17" t="n">
        <v>0</v>
      </c>
      <c r="Q3548" s="17" t="n">
        <v>0</v>
      </c>
      <c r="R3548" s="17" t="n">
        <v>0</v>
      </c>
      <c r="S3548" s="17" t="n">
        <v>0</v>
      </c>
      <c r="T3548" s="17" t="n">
        <v>0</v>
      </c>
    </row>
    <row r="3549" customFormat="false" ht="15" hidden="false" customHeight="true" outlineLevel="0" collapsed="false">
      <c r="A3549" s="17" t="s">
        <v>344</v>
      </c>
      <c r="B3549" s="17" t="s">
        <v>142</v>
      </c>
      <c r="C3549" s="17" t="s">
        <v>148</v>
      </c>
      <c r="D3549" s="17" t="s">
        <v>14443</v>
      </c>
      <c r="E3549" s="17" t="s">
        <v>139</v>
      </c>
      <c r="F3549" s="17" t="s">
        <v>158</v>
      </c>
      <c r="G3549" s="17" t="n">
        <v>1</v>
      </c>
      <c r="H3549" s="17" t="n">
        <v>0</v>
      </c>
      <c r="I3549" s="17" t="n">
        <v>0</v>
      </c>
      <c r="J3549" s="17" t="n">
        <v>0</v>
      </c>
      <c r="K3549" s="17" t="n">
        <v>1</v>
      </c>
      <c r="L3549" s="17" t="n">
        <v>16</v>
      </c>
      <c r="M3549" s="17" t="n">
        <v>0</v>
      </c>
      <c r="N3549" s="17" t="n">
        <v>0</v>
      </c>
      <c r="O3549" s="17" t="n">
        <v>0</v>
      </c>
      <c r="P3549" s="17" t="n">
        <v>0</v>
      </c>
      <c r="Q3549" s="17" t="n">
        <v>0</v>
      </c>
      <c r="R3549" s="17" t="n">
        <v>0</v>
      </c>
      <c r="S3549" s="17" t="n">
        <v>0</v>
      </c>
      <c r="T3549" s="17" t="n">
        <v>0</v>
      </c>
    </row>
    <row r="3550" customFormat="false" ht="15" hidden="false" customHeight="true" outlineLevel="0" collapsed="false">
      <c r="A3550" s="17" t="s">
        <v>1489</v>
      </c>
      <c r="B3550" s="17" t="s">
        <v>156</v>
      </c>
      <c r="C3550" s="17" t="s">
        <v>134</v>
      </c>
      <c r="D3550" s="17" t="s">
        <v>135</v>
      </c>
      <c r="E3550" s="17" t="s">
        <v>243</v>
      </c>
      <c r="F3550" s="17" t="s">
        <v>7</v>
      </c>
      <c r="G3550" s="17" t="n">
        <v>4</v>
      </c>
      <c r="H3550" s="17" t="n">
        <v>4</v>
      </c>
      <c r="I3550" s="17" t="n">
        <v>4</v>
      </c>
      <c r="J3550" s="17" t="n">
        <v>3</v>
      </c>
      <c r="K3550" s="17" t="n">
        <v>4</v>
      </c>
      <c r="L3550" s="17" t="n">
        <v>619</v>
      </c>
      <c r="M3550" s="17" t="n">
        <v>633</v>
      </c>
      <c r="N3550" s="17" t="n">
        <v>549</v>
      </c>
      <c r="O3550" s="17" t="n">
        <v>206</v>
      </c>
      <c r="P3550" s="17" t="n">
        <v>0</v>
      </c>
      <c r="Q3550" s="17" t="n">
        <v>0</v>
      </c>
      <c r="R3550" s="17" t="n">
        <v>0</v>
      </c>
      <c r="S3550" s="17" t="n">
        <v>0</v>
      </c>
      <c r="T3550" s="17" t="n">
        <v>0</v>
      </c>
    </row>
    <row r="3551" customFormat="false" ht="15" hidden="false" customHeight="true" outlineLevel="0" collapsed="false">
      <c r="A3551" s="17" t="s">
        <v>1489</v>
      </c>
      <c r="B3551" s="17" t="s">
        <v>156</v>
      </c>
      <c r="C3551" s="17" t="s">
        <v>134</v>
      </c>
      <c r="D3551" s="17" t="s">
        <v>135</v>
      </c>
      <c r="E3551" s="17" t="s">
        <v>243</v>
      </c>
      <c r="F3551" s="17" t="s">
        <v>140</v>
      </c>
      <c r="G3551" s="17" t="n">
        <v>2</v>
      </c>
      <c r="H3551" s="17" t="n">
        <v>2</v>
      </c>
      <c r="I3551" s="17" t="n">
        <v>2</v>
      </c>
      <c r="J3551" s="17" t="n">
        <v>2</v>
      </c>
      <c r="K3551" s="17" t="n">
        <v>3</v>
      </c>
      <c r="L3551" s="17" t="n">
        <v>97</v>
      </c>
      <c r="M3551" s="17" t="n">
        <v>231</v>
      </c>
      <c r="N3551" s="17" t="n">
        <v>111</v>
      </c>
      <c r="O3551" s="17" t="n">
        <v>8</v>
      </c>
      <c r="P3551" s="17" t="n">
        <v>0</v>
      </c>
      <c r="Q3551" s="17" t="n">
        <v>0</v>
      </c>
      <c r="R3551" s="17" t="n">
        <v>0</v>
      </c>
      <c r="S3551" s="17" t="n">
        <v>0</v>
      </c>
      <c r="T3551" s="17" t="n">
        <v>0</v>
      </c>
    </row>
    <row r="3552" customFormat="false" ht="15" hidden="false" customHeight="true" outlineLevel="0" collapsed="false">
      <c r="A3552" s="17" t="s">
        <v>1489</v>
      </c>
      <c r="B3552" s="17" t="s">
        <v>156</v>
      </c>
      <c r="C3552" s="17" t="s">
        <v>134</v>
      </c>
      <c r="D3552" s="17" t="s">
        <v>135</v>
      </c>
      <c r="E3552" s="17" t="s">
        <v>243</v>
      </c>
      <c r="F3552" s="17" t="s">
        <v>144</v>
      </c>
      <c r="G3552" s="17" t="n">
        <v>3</v>
      </c>
      <c r="H3552" s="17" t="n">
        <v>3</v>
      </c>
      <c r="I3552" s="17" t="n">
        <v>3</v>
      </c>
      <c r="J3552" s="17" t="n">
        <v>0</v>
      </c>
      <c r="K3552" s="17" t="n">
        <v>3</v>
      </c>
      <c r="L3552" s="17" t="n">
        <v>74</v>
      </c>
      <c r="M3552" s="17" t="n">
        <v>37</v>
      </c>
      <c r="N3552" s="17" t="n">
        <v>33</v>
      </c>
      <c r="O3552" s="17" t="n">
        <v>0</v>
      </c>
      <c r="P3552" s="17" t="n">
        <v>0</v>
      </c>
      <c r="Q3552" s="17" t="n">
        <v>0</v>
      </c>
      <c r="R3552" s="17" t="n">
        <v>0</v>
      </c>
      <c r="S3552" s="17" t="n">
        <v>0</v>
      </c>
      <c r="T3552" s="17" t="n">
        <v>0</v>
      </c>
    </row>
    <row r="3553" customFormat="false" ht="15" hidden="false" customHeight="true" outlineLevel="0" collapsed="false">
      <c r="A3553" s="17" t="s">
        <v>1489</v>
      </c>
      <c r="B3553" s="17" t="s">
        <v>156</v>
      </c>
      <c r="C3553" s="17" t="s">
        <v>134</v>
      </c>
      <c r="D3553" s="17" t="s">
        <v>135</v>
      </c>
      <c r="E3553" s="17" t="s">
        <v>243</v>
      </c>
      <c r="F3553" s="17" t="s">
        <v>150</v>
      </c>
      <c r="G3553" s="17" t="n">
        <v>4</v>
      </c>
      <c r="H3553" s="17" t="n">
        <v>4</v>
      </c>
      <c r="I3553" s="17" t="n">
        <v>4</v>
      </c>
      <c r="J3553" s="17" t="n">
        <v>3</v>
      </c>
      <c r="K3553" s="17" t="n">
        <v>4</v>
      </c>
      <c r="L3553" s="17" t="n">
        <v>305</v>
      </c>
      <c r="M3553" s="17" t="n">
        <v>230</v>
      </c>
      <c r="N3553" s="17" t="n">
        <v>252</v>
      </c>
      <c r="O3553" s="17" t="n">
        <v>148</v>
      </c>
      <c r="P3553" s="17" t="n">
        <v>0</v>
      </c>
      <c r="Q3553" s="17" t="n">
        <v>0</v>
      </c>
      <c r="R3553" s="17" t="n">
        <v>0</v>
      </c>
      <c r="S3553" s="17" t="n">
        <v>0</v>
      </c>
      <c r="T3553" s="17" t="n">
        <v>0</v>
      </c>
    </row>
    <row r="3554" customFormat="false" ht="15" hidden="false" customHeight="true" outlineLevel="0" collapsed="false">
      <c r="A3554" s="17" t="s">
        <v>1489</v>
      </c>
      <c r="B3554" s="17" t="s">
        <v>156</v>
      </c>
      <c r="C3554" s="17" t="s">
        <v>134</v>
      </c>
      <c r="D3554" s="17" t="s">
        <v>135</v>
      </c>
      <c r="E3554" s="17" t="s">
        <v>243</v>
      </c>
      <c r="F3554" s="17" t="s">
        <v>166</v>
      </c>
      <c r="G3554" s="17" t="n">
        <v>0</v>
      </c>
      <c r="H3554" s="17" t="n">
        <v>0</v>
      </c>
      <c r="I3554" s="17" t="n">
        <v>1</v>
      </c>
      <c r="J3554" s="17" t="n">
        <v>0</v>
      </c>
      <c r="K3554" s="17" t="n">
        <v>1</v>
      </c>
      <c r="L3554" s="17" t="n">
        <v>0</v>
      </c>
      <c r="M3554" s="17" t="n">
        <v>0</v>
      </c>
      <c r="N3554" s="17" t="n">
        <v>2</v>
      </c>
      <c r="O3554" s="17" t="n">
        <v>0</v>
      </c>
      <c r="P3554" s="17" t="n">
        <v>0</v>
      </c>
      <c r="Q3554" s="17" t="n">
        <v>0</v>
      </c>
      <c r="R3554" s="17" t="n">
        <v>0</v>
      </c>
      <c r="S3554" s="17" t="n">
        <v>0</v>
      </c>
      <c r="T3554" s="17" t="n">
        <v>0</v>
      </c>
    </row>
    <row r="3555" customFormat="false" ht="15" hidden="false" customHeight="true" outlineLevel="0" collapsed="false">
      <c r="A3555" s="17" t="s">
        <v>1489</v>
      </c>
      <c r="B3555" s="17" t="s">
        <v>156</v>
      </c>
      <c r="C3555" s="17" t="s">
        <v>134</v>
      </c>
      <c r="D3555" s="17" t="s">
        <v>135</v>
      </c>
      <c r="E3555" s="17" t="s">
        <v>243</v>
      </c>
      <c r="F3555" s="17" t="s">
        <v>158</v>
      </c>
      <c r="G3555" s="17" t="n">
        <v>4</v>
      </c>
      <c r="H3555" s="17" t="n">
        <v>4</v>
      </c>
      <c r="I3555" s="17" t="n">
        <v>4</v>
      </c>
      <c r="J3555" s="17" t="n">
        <v>2</v>
      </c>
      <c r="K3555" s="17" t="n">
        <v>4</v>
      </c>
      <c r="L3555" s="17" t="n">
        <v>134</v>
      </c>
      <c r="M3555" s="17" t="n">
        <v>131</v>
      </c>
      <c r="N3555" s="17" t="n">
        <v>151</v>
      </c>
      <c r="O3555" s="17" t="n">
        <v>50</v>
      </c>
      <c r="P3555" s="17" t="n">
        <v>0</v>
      </c>
      <c r="Q3555" s="17" t="n">
        <v>0</v>
      </c>
      <c r="R3555" s="17" t="n">
        <v>0</v>
      </c>
      <c r="S3555" s="17" t="n">
        <v>0</v>
      </c>
      <c r="T3555" s="17" t="n">
        <v>0</v>
      </c>
    </row>
    <row r="3556" customFormat="false" ht="15" hidden="false" customHeight="true" outlineLevel="0" collapsed="false">
      <c r="A3556" s="17" t="s">
        <v>1489</v>
      </c>
      <c r="B3556" s="17" t="s">
        <v>156</v>
      </c>
      <c r="C3556" s="17" t="s">
        <v>134</v>
      </c>
      <c r="D3556" s="17" t="s">
        <v>135</v>
      </c>
      <c r="E3556" s="17" t="s">
        <v>243</v>
      </c>
      <c r="F3556" s="17" t="s">
        <v>169</v>
      </c>
      <c r="G3556" s="17" t="n">
        <v>1</v>
      </c>
      <c r="H3556" s="17" t="n">
        <v>1</v>
      </c>
      <c r="I3556" s="17" t="n">
        <v>0</v>
      </c>
      <c r="J3556" s="17" t="n">
        <v>0</v>
      </c>
      <c r="K3556" s="17" t="n">
        <v>2</v>
      </c>
      <c r="L3556" s="17" t="n">
        <v>9</v>
      </c>
      <c r="M3556" s="17" t="n">
        <v>4</v>
      </c>
      <c r="N3556" s="17" t="n">
        <v>0</v>
      </c>
      <c r="O3556" s="17" t="n">
        <v>0</v>
      </c>
      <c r="P3556" s="17" t="n">
        <v>0</v>
      </c>
      <c r="Q3556" s="17" t="n">
        <v>0</v>
      </c>
      <c r="R3556" s="17" t="n">
        <v>0</v>
      </c>
      <c r="S3556" s="17" t="n">
        <v>0</v>
      </c>
      <c r="T3556" s="17" t="n">
        <v>0</v>
      </c>
    </row>
    <row r="3557" customFormat="false" ht="15" hidden="false" customHeight="true" outlineLevel="0" collapsed="false">
      <c r="A3557" s="17" t="s">
        <v>1489</v>
      </c>
      <c r="B3557" s="17" t="s">
        <v>156</v>
      </c>
      <c r="C3557" s="17" t="s">
        <v>134</v>
      </c>
      <c r="D3557" s="17" t="s">
        <v>135</v>
      </c>
      <c r="E3557" s="17" t="s">
        <v>139</v>
      </c>
      <c r="F3557" s="17" t="s">
        <v>7</v>
      </c>
      <c r="G3557" s="17" t="n">
        <v>0</v>
      </c>
      <c r="H3557" s="17" t="n">
        <v>1</v>
      </c>
      <c r="I3557" s="17" t="n">
        <v>0</v>
      </c>
      <c r="J3557" s="17" t="n">
        <v>0</v>
      </c>
      <c r="K3557" s="17" t="n">
        <v>1</v>
      </c>
      <c r="L3557" s="17" t="n">
        <v>0</v>
      </c>
      <c r="M3557" s="17" t="n">
        <v>9</v>
      </c>
      <c r="N3557" s="17" t="n">
        <v>0</v>
      </c>
      <c r="O3557" s="17" t="n">
        <v>0</v>
      </c>
      <c r="P3557" s="17" t="n">
        <v>0</v>
      </c>
      <c r="Q3557" s="17" t="n">
        <v>0</v>
      </c>
      <c r="R3557" s="17" t="n">
        <v>0</v>
      </c>
      <c r="S3557" s="17" t="n">
        <v>0</v>
      </c>
      <c r="T3557" s="17" t="n">
        <v>0</v>
      </c>
    </row>
    <row r="3558" customFormat="false" ht="15" hidden="false" customHeight="true" outlineLevel="0" collapsed="false">
      <c r="A3558" s="17" t="s">
        <v>1489</v>
      </c>
      <c r="B3558" s="17" t="s">
        <v>156</v>
      </c>
      <c r="C3558" s="17" t="s">
        <v>134</v>
      </c>
      <c r="D3558" s="17" t="s">
        <v>135</v>
      </c>
      <c r="E3558" s="17" t="s">
        <v>139</v>
      </c>
      <c r="F3558" s="17" t="s">
        <v>144</v>
      </c>
      <c r="G3558" s="17" t="n">
        <v>0</v>
      </c>
      <c r="H3558" s="17" t="n">
        <v>1</v>
      </c>
      <c r="I3558" s="17" t="n">
        <v>0</v>
      </c>
      <c r="J3558" s="17" t="n">
        <v>0</v>
      </c>
      <c r="K3558" s="17" t="n">
        <v>1</v>
      </c>
      <c r="L3558" s="17" t="n">
        <v>0</v>
      </c>
      <c r="M3558" s="17" t="n">
        <v>9</v>
      </c>
      <c r="N3558" s="17" t="n">
        <v>0</v>
      </c>
      <c r="O3558" s="17" t="n">
        <v>0</v>
      </c>
      <c r="P3558" s="17" t="n">
        <v>0</v>
      </c>
      <c r="Q3558" s="17" t="n">
        <v>0</v>
      </c>
      <c r="R3558" s="17" t="n">
        <v>0</v>
      </c>
      <c r="S3558" s="17" t="n">
        <v>0</v>
      </c>
      <c r="T3558" s="17" t="n">
        <v>0</v>
      </c>
    </row>
    <row r="3559" customFormat="false" ht="15" hidden="false" customHeight="true" outlineLevel="0" collapsed="false">
      <c r="A3559" s="17" t="s">
        <v>1489</v>
      </c>
      <c r="B3559" s="17" t="s">
        <v>156</v>
      </c>
      <c r="C3559" s="17" t="s">
        <v>148</v>
      </c>
      <c r="D3559" s="17" t="s">
        <v>14443</v>
      </c>
      <c r="E3559" s="17" t="s">
        <v>139</v>
      </c>
      <c r="F3559" s="17" t="s">
        <v>7</v>
      </c>
      <c r="G3559" s="17" t="n">
        <v>1</v>
      </c>
      <c r="H3559" s="17" t="n">
        <v>1</v>
      </c>
      <c r="I3559" s="17" t="n">
        <v>2</v>
      </c>
      <c r="J3559" s="17" t="n">
        <v>0</v>
      </c>
      <c r="K3559" s="17" t="n">
        <v>3</v>
      </c>
      <c r="L3559" s="17" t="n">
        <v>178</v>
      </c>
      <c r="M3559" s="17" t="n">
        <v>5</v>
      </c>
      <c r="N3559" s="17" t="n">
        <v>21</v>
      </c>
      <c r="O3559" s="17" t="n">
        <v>0</v>
      </c>
      <c r="P3559" s="17" t="n">
        <v>0</v>
      </c>
      <c r="Q3559" s="17" t="n">
        <v>0</v>
      </c>
      <c r="R3559" s="17" t="n">
        <v>0</v>
      </c>
      <c r="S3559" s="17" t="n">
        <v>0</v>
      </c>
      <c r="T3559" s="17" t="n">
        <v>0</v>
      </c>
    </row>
    <row r="3560" customFormat="false" ht="15" hidden="false" customHeight="true" outlineLevel="0" collapsed="false">
      <c r="A3560" s="17" t="s">
        <v>1489</v>
      </c>
      <c r="B3560" s="17" t="s">
        <v>156</v>
      </c>
      <c r="C3560" s="17" t="s">
        <v>148</v>
      </c>
      <c r="D3560" s="17" t="s">
        <v>14443</v>
      </c>
      <c r="E3560" s="17" t="s">
        <v>139</v>
      </c>
      <c r="F3560" s="17" t="s">
        <v>144</v>
      </c>
      <c r="G3560" s="17" t="n">
        <v>0</v>
      </c>
      <c r="H3560" s="17" t="n">
        <v>0</v>
      </c>
      <c r="I3560" s="17" t="n">
        <v>1</v>
      </c>
      <c r="J3560" s="17" t="n">
        <v>0</v>
      </c>
      <c r="K3560" s="17" t="n">
        <v>1</v>
      </c>
      <c r="L3560" s="17" t="n">
        <v>0</v>
      </c>
      <c r="M3560" s="17" t="n">
        <v>0</v>
      </c>
      <c r="N3560" s="17" t="n">
        <v>1</v>
      </c>
      <c r="O3560" s="17" t="n">
        <v>0</v>
      </c>
      <c r="P3560" s="17" t="n">
        <v>0</v>
      </c>
      <c r="Q3560" s="17" t="n">
        <v>0</v>
      </c>
      <c r="R3560" s="17" t="n">
        <v>0</v>
      </c>
      <c r="S3560" s="17" t="n">
        <v>0</v>
      </c>
      <c r="T3560" s="17" t="n">
        <v>0</v>
      </c>
    </row>
    <row r="3561" customFormat="false" ht="15" hidden="false" customHeight="true" outlineLevel="0" collapsed="false">
      <c r="A3561" s="17" t="s">
        <v>1489</v>
      </c>
      <c r="B3561" s="17" t="s">
        <v>156</v>
      </c>
      <c r="C3561" s="17" t="s">
        <v>148</v>
      </c>
      <c r="D3561" s="17" t="s">
        <v>14443</v>
      </c>
      <c r="E3561" s="17" t="s">
        <v>139</v>
      </c>
      <c r="F3561" s="17" t="s">
        <v>150</v>
      </c>
      <c r="G3561" s="17" t="n">
        <v>1</v>
      </c>
      <c r="H3561" s="17" t="n">
        <v>1</v>
      </c>
      <c r="I3561" s="17" t="n">
        <v>0</v>
      </c>
      <c r="J3561" s="17" t="n">
        <v>0</v>
      </c>
      <c r="K3561" s="17" t="n">
        <v>2</v>
      </c>
      <c r="L3561" s="17" t="n">
        <v>178</v>
      </c>
      <c r="M3561" s="17" t="n">
        <v>5</v>
      </c>
      <c r="N3561" s="17" t="n">
        <v>0</v>
      </c>
      <c r="O3561" s="17" t="n">
        <v>0</v>
      </c>
      <c r="P3561" s="17" t="n">
        <v>0</v>
      </c>
      <c r="Q3561" s="17" t="n">
        <v>0</v>
      </c>
      <c r="R3561" s="17" t="n">
        <v>0</v>
      </c>
      <c r="S3561" s="17" t="n">
        <v>0</v>
      </c>
      <c r="T3561" s="17" t="n">
        <v>0</v>
      </c>
    </row>
    <row r="3562" customFormat="false" ht="15" hidden="false" customHeight="true" outlineLevel="0" collapsed="false">
      <c r="A3562" s="17" t="s">
        <v>1489</v>
      </c>
      <c r="B3562" s="17" t="s">
        <v>156</v>
      </c>
      <c r="C3562" s="17" t="s">
        <v>148</v>
      </c>
      <c r="D3562" s="17" t="s">
        <v>14443</v>
      </c>
      <c r="E3562" s="17" t="s">
        <v>139</v>
      </c>
      <c r="F3562" s="17" t="s">
        <v>158</v>
      </c>
      <c r="G3562" s="17" t="n">
        <v>0</v>
      </c>
      <c r="H3562" s="17" t="n">
        <v>0</v>
      </c>
      <c r="I3562" s="17" t="n">
        <v>1</v>
      </c>
      <c r="J3562" s="17" t="n">
        <v>0</v>
      </c>
      <c r="K3562" s="17" t="n">
        <v>1</v>
      </c>
      <c r="L3562" s="17" t="n">
        <v>0</v>
      </c>
      <c r="M3562" s="17" t="n">
        <v>0</v>
      </c>
      <c r="N3562" s="17" t="n">
        <v>2</v>
      </c>
      <c r="O3562" s="17" t="n">
        <v>0</v>
      </c>
      <c r="P3562" s="17" t="n">
        <v>0</v>
      </c>
      <c r="Q3562" s="17" t="n">
        <v>0</v>
      </c>
      <c r="R3562" s="17" t="n">
        <v>0</v>
      </c>
      <c r="S3562" s="17" t="n">
        <v>0</v>
      </c>
      <c r="T3562" s="17" t="n">
        <v>0</v>
      </c>
    </row>
    <row r="3563" customFormat="false" ht="15" hidden="false" customHeight="true" outlineLevel="0" collapsed="false">
      <c r="A3563" s="17" t="s">
        <v>1489</v>
      </c>
      <c r="B3563" s="17" t="s">
        <v>156</v>
      </c>
      <c r="C3563" s="17" t="s">
        <v>148</v>
      </c>
      <c r="D3563" s="17" t="s">
        <v>14443</v>
      </c>
      <c r="E3563" s="17" t="s">
        <v>139</v>
      </c>
      <c r="F3563" s="17" t="s">
        <v>169</v>
      </c>
      <c r="G3563" s="17" t="n">
        <v>0</v>
      </c>
      <c r="H3563" s="17" t="n">
        <v>0</v>
      </c>
      <c r="I3563" s="17" t="n">
        <v>1</v>
      </c>
      <c r="J3563" s="17" t="n">
        <v>0</v>
      </c>
      <c r="K3563" s="17" t="n">
        <v>1</v>
      </c>
      <c r="L3563" s="17" t="n">
        <v>0</v>
      </c>
      <c r="M3563" s="17" t="n">
        <v>0</v>
      </c>
      <c r="N3563" s="17" t="n">
        <v>18</v>
      </c>
      <c r="O3563" s="17" t="n">
        <v>0</v>
      </c>
      <c r="P3563" s="17" t="n">
        <v>0</v>
      </c>
      <c r="Q3563" s="17" t="n">
        <v>0</v>
      </c>
      <c r="R3563" s="17" t="n">
        <v>0</v>
      </c>
      <c r="S3563" s="17" t="n">
        <v>0</v>
      </c>
      <c r="T3563" s="17" t="n">
        <v>0</v>
      </c>
    </row>
    <row r="3564" customFormat="false" ht="15" hidden="false" customHeight="true" outlineLevel="0" collapsed="false">
      <c r="A3564" s="17" t="s">
        <v>1489</v>
      </c>
      <c r="B3564" s="17" t="s">
        <v>156</v>
      </c>
      <c r="C3564" s="17" t="s">
        <v>217</v>
      </c>
      <c r="D3564" s="17" t="s">
        <v>235</v>
      </c>
      <c r="E3564" s="17" t="s">
        <v>243</v>
      </c>
      <c r="F3564" s="17" t="s">
        <v>7</v>
      </c>
      <c r="G3564" s="17" t="n">
        <v>6</v>
      </c>
      <c r="H3564" s="17" t="n">
        <v>6</v>
      </c>
      <c r="I3564" s="17" t="n">
        <v>6</v>
      </c>
      <c r="J3564" s="17" t="n">
        <v>6</v>
      </c>
      <c r="K3564" s="17" t="n">
        <v>6</v>
      </c>
      <c r="L3564" s="17" t="n">
        <v>1351</v>
      </c>
      <c r="M3564" s="17" t="n">
        <v>1718</v>
      </c>
      <c r="N3564" s="17" t="n">
        <v>2313</v>
      </c>
      <c r="O3564" s="17" t="n">
        <v>576</v>
      </c>
      <c r="P3564" s="17" t="n">
        <v>0</v>
      </c>
      <c r="Q3564" s="17" t="n">
        <v>0</v>
      </c>
      <c r="R3564" s="17" t="n">
        <v>0</v>
      </c>
      <c r="S3564" s="17" t="n">
        <v>0</v>
      </c>
      <c r="T3564" s="17" t="n">
        <v>0</v>
      </c>
    </row>
    <row r="3565" customFormat="false" ht="15" hidden="false" customHeight="true" outlineLevel="0" collapsed="false">
      <c r="A3565" s="17" t="s">
        <v>1489</v>
      </c>
      <c r="B3565" s="17" t="s">
        <v>156</v>
      </c>
      <c r="C3565" s="17" t="s">
        <v>217</v>
      </c>
      <c r="D3565" s="17" t="s">
        <v>235</v>
      </c>
      <c r="E3565" s="17" t="s">
        <v>243</v>
      </c>
      <c r="F3565" s="17" t="s">
        <v>140</v>
      </c>
      <c r="G3565" s="17" t="n">
        <v>6</v>
      </c>
      <c r="H3565" s="17" t="n">
        <v>4</v>
      </c>
      <c r="I3565" s="17" t="n">
        <v>5</v>
      </c>
      <c r="J3565" s="17" t="n">
        <v>5</v>
      </c>
      <c r="K3565" s="17" t="n">
        <v>6</v>
      </c>
      <c r="L3565" s="17" t="n">
        <v>114</v>
      </c>
      <c r="M3565" s="17" t="n">
        <v>104</v>
      </c>
      <c r="N3565" s="17" t="n">
        <v>173</v>
      </c>
      <c r="O3565" s="17" t="n">
        <v>25</v>
      </c>
      <c r="P3565" s="17" t="n">
        <v>0</v>
      </c>
      <c r="Q3565" s="17" t="n">
        <v>0</v>
      </c>
      <c r="R3565" s="17" t="n">
        <v>0</v>
      </c>
      <c r="S3565" s="17" t="n">
        <v>0</v>
      </c>
      <c r="T3565" s="17" t="n">
        <v>0</v>
      </c>
    </row>
    <row r="3566" customFormat="false" ht="15" hidden="false" customHeight="true" outlineLevel="0" collapsed="false">
      <c r="A3566" s="17" t="s">
        <v>1489</v>
      </c>
      <c r="B3566" s="17" t="s">
        <v>156</v>
      </c>
      <c r="C3566" s="17" t="s">
        <v>217</v>
      </c>
      <c r="D3566" s="17" t="s">
        <v>235</v>
      </c>
      <c r="E3566" s="17" t="s">
        <v>243</v>
      </c>
      <c r="F3566" s="17" t="s">
        <v>144</v>
      </c>
      <c r="G3566" s="17" t="n">
        <v>3</v>
      </c>
      <c r="H3566" s="17" t="n">
        <v>2</v>
      </c>
      <c r="I3566" s="17" t="n">
        <v>1</v>
      </c>
      <c r="J3566" s="17" t="n">
        <v>1</v>
      </c>
      <c r="K3566" s="17" t="n">
        <v>4</v>
      </c>
      <c r="L3566" s="17" t="n">
        <v>12</v>
      </c>
      <c r="M3566" s="17" t="n">
        <v>6</v>
      </c>
      <c r="N3566" s="17" t="n">
        <v>6</v>
      </c>
      <c r="O3566" s="17" t="n">
        <v>2</v>
      </c>
      <c r="P3566" s="17" t="n">
        <v>0</v>
      </c>
      <c r="Q3566" s="17" t="n">
        <v>0</v>
      </c>
      <c r="R3566" s="17" t="n">
        <v>0</v>
      </c>
      <c r="S3566" s="17" t="n">
        <v>0</v>
      </c>
      <c r="T3566" s="17" t="n">
        <v>0</v>
      </c>
    </row>
    <row r="3567" customFormat="false" ht="15" hidden="false" customHeight="true" outlineLevel="0" collapsed="false">
      <c r="A3567" s="17" t="s">
        <v>1489</v>
      </c>
      <c r="B3567" s="17" t="s">
        <v>156</v>
      </c>
      <c r="C3567" s="17" t="s">
        <v>217</v>
      </c>
      <c r="D3567" s="17" t="s">
        <v>235</v>
      </c>
      <c r="E3567" s="17" t="s">
        <v>243</v>
      </c>
      <c r="F3567" s="17" t="s">
        <v>150</v>
      </c>
      <c r="G3567" s="17" t="n">
        <v>6</v>
      </c>
      <c r="H3567" s="17" t="n">
        <v>6</v>
      </c>
      <c r="I3567" s="17" t="n">
        <v>6</v>
      </c>
      <c r="J3567" s="17" t="n">
        <v>5</v>
      </c>
      <c r="K3567" s="17" t="n">
        <v>6</v>
      </c>
      <c r="L3567" s="17" t="n">
        <v>1042</v>
      </c>
      <c r="M3567" s="17" t="n">
        <v>1326</v>
      </c>
      <c r="N3567" s="17" t="n">
        <v>1677</v>
      </c>
      <c r="O3567" s="17" t="n">
        <v>440</v>
      </c>
      <c r="P3567" s="17" t="n">
        <v>0</v>
      </c>
      <c r="Q3567" s="17" t="n">
        <v>0</v>
      </c>
      <c r="R3567" s="17" t="n">
        <v>0</v>
      </c>
      <c r="S3567" s="17" t="n">
        <v>0</v>
      </c>
      <c r="T3567" s="17" t="n">
        <v>0</v>
      </c>
    </row>
    <row r="3568" customFormat="false" ht="15" hidden="false" customHeight="true" outlineLevel="0" collapsed="false">
      <c r="A3568" s="17" t="s">
        <v>1489</v>
      </c>
      <c r="B3568" s="17" t="s">
        <v>156</v>
      </c>
      <c r="C3568" s="17" t="s">
        <v>217</v>
      </c>
      <c r="D3568" s="17" t="s">
        <v>235</v>
      </c>
      <c r="E3568" s="17" t="s">
        <v>243</v>
      </c>
      <c r="F3568" s="17" t="s">
        <v>166</v>
      </c>
      <c r="G3568" s="17" t="n">
        <v>0</v>
      </c>
      <c r="H3568" s="17" t="n">
        <v>0</v>
      </c>
      <c r="I3568" s="17" t="n">
        <v>1</v>
      </c>
      <c r="J3568" s="17" t="n">
        <v>0</v>
      </c>
      <c r="K3568" s="17" t="n">
        <v>1</v>
      </c>
      <c r="L3568" s="17" t="n">
        <v>0</v>
      </c>
      <c r="M3568" s="17" t="n">
        <v>0</v>
      </c>
      <c r="N3568" s="17" t="n">
        <v>2</v>
      </c>
      <c r="O3568" s="17" t="n">
        <v>0</v>
      </c>
      <c r="P3568" s="17" t="n">
        <v>0</v>
      </c>
      <c r="Q3568" s="17" t="n">
        <v>0</v>
      </c>
      <c r="R3568" s="17" t="n">
        <v>0</v>
      </c>
      <c r="S3568" s="17" t="n">
        <v>0</v>
      </c>
      <c r="T3568" s="17" t="n">
        <v>0</v>
      </c>
    </row>
    <row r="3569" customFormat="false" ht="15" hidden="false" customHeight="true" outlineLevel="0" collapsed="false">
      <c r="A3569" s="17" t="s">
        <v>1489</v>
      </c>
      <c r="B3569" s="17" t="s">
        <v>156</v>
      </c>
      <c r="C3569" s="17" t="s">
        <v>217</v>
      </c>
      <c r="D3569" s="17" t="s">
        <v>235</v>
      </c>
      <c r="E3569" s="17" t="s">
        <v>243</v>
      </c>
      <c r="F3569" s="17" t="s">
        <v>158</v>
      </c>
      <c r="G3569" s="17" t="n">
        <v>6</v>
      </c>
      <c r="H3569" s="17" t="n">
        <v>6</v>
      </c>
      <c r="I3569" s="17" t="n">
        <v>6</v>
      </c>
      <c r="J3569" s="17" t="n">
        <v>4</v>
      </c>
      <c r="K3569" s="17" t="n">
        <v>6</v>
      </c>
      <c r="L3569" s="17" t="n">
        <v>171</v>
      </c>
      <c r="M3569" s="17" t="n">
        <v>268</v>
      </c>
      <c r="N3569" s="17" t="n">
        <v>396</v>
      </c>
      <c r="O3569" s="17" t="n">
        <v>89</v>
      </c>
      <c r="P3569" s="17" t="n">
        <v>0</v>
      </c>
      <c r="Q3569" s="17" t="n">
        <v>0</v>
      </c>
      <c r="R3569" s="17" t="n">
        <v>0</v>
      </c>
      <c r="S3569" s="17" t="n">
        <v>0</v>
      </c>
      <c r="T3569" s="17" t="n">
        <v>0</v>
      </c>
    </row>
    <row r="3570" customFormat="false" ht="15" hidden="false" customHeight="true" outlineLevel="0" collapsed="false">
      <c r="A3570" s="17" t="s">
        <v>1489</v>
      </c>
      <c r="B3570" s="17" t="s">
        <v>156</v>
      </c>
      <c r="C3570" s="17" t="s">
        <v>217</v>
      </c>
      <c r="D3570" s="17" t="s">
        <v>235</v>
      </c>
      <c r="E3570" s="17" t="s">
        <v>243</v>
      </c>
      <c r="F3570" s="17" t="s">
        <v>169</v>
      </c>
      <c r="G3570" s="17" t="n">
        <v>3</v>
      </c>
      <c r="H3570" s="17" t="n">
        <v>3</v>
      </c>
      <c r="I3570" s="17" t="n">
        <v>5</v>
      </c>
      <c r="J3570" s="17" t="n">
        <v>3</v>
      </c>
      <c r="K3570" s="17" t="n">
        <v>6</v>
      </c>
      <c r="L3570" s="17" t="n">
        <v>12</v>
      </c>
      <c r="M3570" s="17" t="n">
        <v>14</v>
      </c>
      <c r="N3570" s="17" t="n">
        <v>59</v>
      </c>
      <c r="O3570" s="17" t="n">
        <v>20</v>
      </c>
      <c r="P3570" s="17" t="n">
        <v>0</v>
      </c>
      <c r="Q3570" s="17" t="n">
        <v>0</v>
      </c>
      <c r="R3570" s="17" t="n">
        <v>0</v>
      </c>
      <c r="S3570" s="17" t="n">
        <v>0</v>
      </c>
      <c r="T3570" s="17" t="n">
        <v>0</v>
      </c>
    </row>
    <row r="3571" customFormat="false" ht="15" hidden="false" customHeight="true" outlineLevel="0" collapsed="false">
      <c r="A3571" s="17" t="s">
        <v>1489</v>
      </c>
      <c r="B3571" s="17" t="s">
        <v>156</v>
      </c>
      <c r="C3571" s="17" t="s">
        <v>217</v>
      </c>
      <c r="D3571" s="17" t="s">
        <v>235</v>
      </c>
      <c r="E3571" s="17" t="s">
        <v>139</v>
      </c>
      <c r="F3571" s="17" t="s">
        <v>7</v>
      </c>
      <c r="G3571" s="17" t="n">
        <v>3</v>
      </c>
      <c r="H3571" s="17" t="n">
        <v>2</v>
      </c>
      <c r="I3571" s="17" t="n">
        <v>2</v>
      </c>
      <c r="J3571" s="17" t="n">
        <v>2</v>
      </c>
      <c r="K3571" s="17" t="n">
        <v>3</v>
      </c>
      <c r="L3571" s="17" t="n">
        <v>65</v>
      </c>
      <c r="M3571" s="17" t="n">
        <v>38</v>
      </c>
      <c r="N3571" s="17" t="n">
        <v>120</v>
      </c>
      <c r="O3571" s="17" t="n">
        <v>47</v>
      </c>
      <c r="P3571" s="17" t="n">
        <v>0</v>
      </c>
      <c r="Q3571" s="17" t="n">
        <v>0</v>
      </c>
      <c r="R3571" s="17" t="n">
        <v>0</v>
      </c>
      <c r="S3571" s="17" t="n">
        <v>0</v>
      </c>
      <c r="T3571" s="17" t="n">
        <v>0</v>
      </c>
    </row>
    <row r="3572" customFormat="false" ht="15" hidden="false" customHeight="true" outlineLevel="0" collapsed="false">
      <c r="A3572" s="17" t="s">
        <v>1489</v>
      </c>
      <c r="B3572" s="17" t="s">
        <v>156</v>
      </c>
      <c r="C3572" s="17" t="s">
        <v>217</v>
      </c>
      <c r="D3572" s="17" t="s">
        <v>235</v>
      </c>
      <c r="E3572" s="17" t="s">
        <v>139</v>
      </c>
      <c r="F3572" s="17" t="s">
        <v>140</v>
      </c>
      <c r="G3572" s="17" t="n">
        <v>1</v>
      </c>
      <c r="H3572" s="17" t="n">
        <v>1</v>
      </c>
      <c r="I3572" s="17" t="n">
        <v>0</v>
      </c>
      <c r="J3572" s="17" t="n">
        <v>0</v>
      </c>
      <c r="K3572" s="17" t="n">
        <v>1</v>
      </c>
      <c r="L3572" s="17" t="n">
        <v>4</v>
      </c>
      <c r="M3572" s="17" t="n">
        <v>19</v>
      </c>
      <c r="N3572" s="17" t="n">
        <v>0</v>
      </c>
      <c r="O3572" s="17" t="n">
        <v>0</v>
      </c>
      <c r="P3572" s="17" t="n">
        <v>0</v>
      </c>
      <c r="Q3572" s="17" t="n">
        <v>0</v>
      </c>
      <c r="R3572" s="17" t="n">
        <v>0</v>
      </c>
      <c r="S3572" s="17" t="n">
        <v>0</v>
      </c>
      <c r="T3572" s="17" t="n">
        <v>0</v>
      </c>
    </row>
    <row r="3573" customFormat="false" ht="15" hidden="false" customHeight="true" outlineLevel="0" collapsed="false">
      <c r="A3573" s="17" t="s">
        <v>1489</v>
      </c>
      <c r="B3573" s="17" t="s">
        <v>156</v>
      </c>
      <c r="C3573" s="17" t="s">
        <v>217</v>
      </c>
      <c r="D3573" s="17" t="s">
        <v>235</v>
      </c>
      <c r="E3573" s="17" t="s">
        <v>139</v>
      </c>
      <c r="F3573" s="17" t="s">
        <v>144</v>
      </c>
      <c r="G3573" s="17" t="n">
        <v>1</v>
      </c>
      <c r="H3573" s="17" t="n">
        <v>0</v>
      </c>
      <c r="I3573" s="17" t="n">
        <v>0</v>
      </c>
      <c r="J3573" s="17" t="n">
        <v>0</v>
      </c>
      <c r="K3573" s="17" t="n">
        <v>1</v>
      </c>
      <c r="L3573" s="17" t="n">
        <v>1</v>
      </c>
      <c r="M3573" s="17" t="n">
        <v>0</v>
      </c>
      <c r="N3573" s="17" t="n">
        <v>0</v>
      </c>
      <c r="O3573" s="17" t="n">
        <v>0</v>
      </c>
      <c r="P3573" s="17" t="n">
        <v>0</v>
      </c>
      <c r="Q3573" s="17" t="n">
        <v>0</v>
      </c>
      <c r="R3573" s="17" t="n">
        <v>0</v>
      </c>
      <c r="S3573" s="17" t="n">
        <v>0</v>
      </c>
      <c r="T3573" s="17" t="n">
        <v>0</v>
      </c>
    </row>
    <row r="3574" customFormat="false" ht="15" hidden="false" customHeight="true" outlineLevel="0" collapsed="false">
      <c r="A3574" s="17" t="s">
        <v>1489</v>
      </c>
      <c r="B3574" s="17" t="s">
        <v>156</v>
      </c>
      <c r="C3574" s="17" t="s">
        <v>217</v>
      </c>
      <c r="D3574" s="17" t="s">
        <v>235</v>
      </c>
      <c r="E3574" s="17" t="s">
        <v>139</v>
      </c>
      <c r="F3574" s="17" t="s">
        <v>150</v>
      </c>
      <c r="G3574" s="17" t="n">
        <v>3</v>
      </c>
      <c r="H3574" s="17" t="n">
        <v>2</v>
      </c>
      <c r="I3574" s="17" t="n">
        <v>2</v>
      </c>
      <c r="J3574" s="17" t="n">
        <v>2</v>
      </c>
      <c r="K3574" s="17" t="n">
        <v>3</v>
      </c>
      <c r="L3574" s="17" t="n">
        <v>37</v>
      </c>
      <c r="M3574" s="17" t="n">
        <v>18</v>
      </c>
      <c r="N3574" s="17" t="n">
        <v>84</v>
      </c>
      <c r="O3574" s="17" t="n">
        <v>22</v>
      </c>
      <c r="P3574" s="17" t="n">
        <v>0</v>
      </c>
      <c r="Q3574" s="17" t="n">
        <v>0</v>
      </c>
      <c r="R3574" s="17" t="n">
        <v>0</v>
      </c>
      <c r="S3574" s="17" t="n">
        <v>0</v>
      </c>
      <c r="T3574" s="17" t="n">
        <v>0</v>
      </c>
    </row>
    <row r="3575" customFormat="false" ht="15" hidden="false" customHeight="true" outlineLevel="0" collapsed="false">
      <c r="A3575" s="17" t="s">
        <v>1489</v>
      </c>
      <c r="B3575" s="17" t="s">
        <v>156</v>
      </c>
      <c r="C3575" s="17" t="s">
        <v>217</v>
      </c>
      <c r="D3575" s="17" t="s">
        <v>235</v>
      </c>
      <c r="E3575" s="17" t="s">
        <v>139</v>
      </c>
      <c r="F3575" s="17" t="s">
        <v>158</v>
      </c>
      <c r="G3575" s="17" t="n">
        <v>2</v>
      </c>
      <c r="H3575" s="17" t="n">
        <v>1</v>
      </c>
      <c r="I3575" s="17" t="n">
        <v>2</v>
      </c>
      <c r="J3575" s="17" t="n">
        <v>1</v>
      </c>
      <c r="K3575" s="17" t="n">
        <v>3</v>
      </c>
      <c r="L3575" s="17" t="n">
        <v>23</v>
      </c>
      <c r="M3575" s="17" t="n">
        <v>1</v>
      </c>
      <c r="N3575" s="17" t="n">
        <v>36</v>
      </c>
      <c r="O3575" s="17" t="n">
        <v>25</v>
      </c>
      <c r="P3575" s="17" t="n">
        <v>0</v>
      </c>
      <c r="Q3575" s="17" t="n">
        <v>0</v>
      </c>
      <c r="R3575" s="17" t="n">
        <v>0</v>
      </c>
      <c r="S3575" s="17" t="n">
        <v>0</v>
      </c>
      <c r="T3575" s="17" t="n">
        <v>0</v>
      </c>
    </row>
    <row r="3576" customFormat="false" ht="15" hidden="false" customHeight="true" outlineLevel="0" collapsed="false">
      <c r="A3576" s="17" t="s">
        <v>1489</v>
      </c>
      <c r="B3576" s="17" t="s">
        <v>156</v>
      </c>
      <c r="C3576" s="17" t="s">
        <v>217</v>
      </c>
      <c r="D3576" s="17" t="s">
        <v>218</v>
      </c>
      <c r="E3576" s="17" t="s">
        <v>243</v>
      </c>
      <c r="F3576" s="17" t="s">
        <v>7</v>
      </c>
      <c r="G3576" s="17" t="n">
        <v>2</v>
      </c>
      <c r="H3576" s="17" t="n">
        <v>2</v>
      </c>
      <c r="I3576" s="17" t="n">
        <v>2</v>
      </c>
      <c r="J3576" s="17" t="n">
        <v>2</v>
      </c>
      <c r="K3576" s="17" t="n">
        <v>2</v>
      </c>
      <c r="L3576" s="17" t="n">
        <v>1361</v>
      </c>
      <c r="M3576" s="17" t="n">
        <v>1946</v>
      </c>
      <c r="N3576" s="17" t="n">
        <v>1146</v>
      </c>
      <c r="O3576" s="17" t="n">
        <v>369</v>
      </c>
      <c r="P3576" s="17" t="n">
        <v>0</v>
      </c>
      <c r="Q3576" s="17" t="n">
        <v>0</v>
      </c>
      <c r="R3576" s="17" t="n">
        <v>0</v>
      </c>
      <c r="S3576" s="17" t="n">
        <v>0</v>
      </c>
      <c r="T3576" s="17" t="n">
        <v>0</v>
      </c>
    </row>
    <row r="3577" customFormat="false" ht="15" hidden="false" customHeight="true" outlineLevel="0" collapsed="false">
      <c r="A3577" s="17" t="s">
        <v>1489</v>
      </c>
      <c r="B3577" s="17" t="s">
        <v>156</v>
      </c>
      <c r="C3577" s="17" t="s">
        <v>217</v>
      </c>
      <c r="D3577" s="17" t="s">
        <v>218</v>
      </c>
      <c r="E3577" s="17" t="s">
        <v>243</v>
      </c>
      <c r="F3577" s="17" t="s">
        <v>140</v>
      </c>
      <c r="G3577" s="17" t="n">
        <v>2</v>
      </c>
      <c r="H3577" s="17" t="n">
        <v>2</v>
      </c>
      <c r="I3577" s="17" t="n">
        <v>2</v>
      </c>
      <c r="J3577" s="17" t="n">
        <v>2</v>
      </c>
      <c r="K3577" s="17" t="n">
        <v>2</v>
      </c>
      <c r="L3577" s="17" t="n">
        <v>86</v>
      </c>
      <c r="M3577" s="17" t="n">
        <v>311</v>
      </c>
      <c r="N3577" s="17" t="n">
        <v>61</v>
      </c>
      <c r="O3577" s="17" t="n">
        <v>19</v>
      </c>
      <c r="P3577" s="17" t="n">
        <v>0</v>
      </c>
      <c r="Q3577" s="17" t="n">
        <v>0</v>
      </c>
      <c r="R3577" s="17" t="n">
        <v>0</v>
      </c>
      <c r="S3577" s="17" t="n">
        <v>0</v>
      </c>
      <c r="T3577" s="17" t="n">
        <v>0</v>
      </c>
    </row>
    <row r="3578" customFormat="false" ht="15" hidden="false" customHeight="true" outlineLevel="0" collapsed="false">
      <c r="A3578" s="17" t="s">
        <v>1489</v>
      </c>
      <c r="B3578" s="17" t="s">
        <v>156</v>
      </c>
      <c r="C3578" s="17" t="s">
        <v>217</v>
      </c>
      <c r="D3578" s="17" t="s">
        <v>218</v>
      </c>
      <c r="E3578" s="17" t="s">
        <v>243</v>
      </c>
      <c r="F3578" s="17" t="s">
        <v>144</v>
      </c>
      <c r="G3578" s="17" t="n">
        <v>1</v>
      </c>
      <c r="H3578" s="17" t="n">
        <v>1</v>
      </c>
      <c r="I3578" s="17" t="n">
        <v>1</v>
      </c>
      <c r="J3578" s="17" t="n">
        <v>0</v>
      </c>
      <c r="K3578" s="17" t="n">
        <v>2</v>
      </c>
      <c r="L3578" s="17" t="n">
        <v>9</v>
      </c>
      <c r="M3578" s="17" t="n">
        <v>4</v>
      </c>
      <c r="N3578" s="17" t="n">
        <v>2</v>
      </c>
      <c r="O3578" s="17" t="n">
        <v>0</v>
      </c>
      <c r="P3578" s="17" t="n">
        <v>0</v>
      </c>
      <c r="Q3578" s="17" t="n">
        <v>0</v>
      </c>
      <c r="R3578" s="17" t="n">
        <v>0</v>
      </c>
      <c r="S3578" s="17" t="n">
        <v>0</v>
      </c>
      <c r="T3578" s="17" t="n">
        <v>0</v>
      </c>
    </row>
    <row r="3579" customFormat="false" ht="15" hidden="false" customHeight="true" outlineLevel="0" collapsed="false">
      <c r="A3579" s="17" t="s">
        <v>1489</v>
      </c>
      <c r="B3579" s="17" t="s">
        <v>156</v>
      </c>
      <c r="C3579" s="17" t="s">
        <v>217</v>
      </c>
      <c r="D3579" s="17" t="s">
        <v>218</v>
      </c>
      <c r="E3579" s="17" t="s">
        <v>243</v>
      </c>
      <c r="F3579" s="17" t="s">
        <v>150</v>
      </c>
      <c r="G3579" s="17" t="n">
        <v>2</v>
      </c>
      <c r="H3579" s="17" t="n">
        <v>2</v>
      </c>
      <c r="I3579" s="17" t="n">
        <v>2</v>
      </c>
      <c r="J3579" s="17" t="n">
        <v>2</v>
      </c>
      <c r="K3579" s="17" t="n">
        <v>2</v>
      </c>
      <c r="L3579" s="17" t="n">
        <v>1029</v>
      </c>
      <c r="M3579" s="17" t="n">
        <v>1334</v>
      </c>
      <c r="N3579" s="17" t="n">
        <v>720</v>
      </c>
      <c r="O3579" s="17" t="n">
        <v>223</v>
      </c>
      <c r="P3579" s="17" t="n">
        <v>0</v>
      </c>
      <c r="Q3579" s="17" t="n">
        <v>0</v>
      </c>
      <c r="R3579" s="17" t="n">
        <v>0</v>
      </c>
      <c r="S3579" s="17" t="n">
        <v>0</v>
      </c>
      <c r="T3579" s="17" t="n">
        <v>0</v>
      </c>
    </row>
    <row r="3580" customFormat="false" ht="15" hidden="false" customHeight="true" outlineLevel="0" collapsed="false">
      <c r="A3580" s="17" t="s">
        <v>1489</v>
      </c>
      <c r="B3580" s="17" t="s">
        <v>156</v>
      </c>
      <c r="C3580" s="17" t="s">
        <v>217</v>
      </c>
      <c r="D3580" s="17" t="s">
        <v>218</v>
      </c>
      <c r="E3580" s="17" t="s">
        <v>243</v>
      </c>
      <c r="F3580" s="17" t="s">
        <v>166</v>
      </c>
      <c r="G3580" s="17" t="n">
        <v>0</v>
      </c>
      <c r="H3580" s="17" t="n">
        <v>1</v>
      </c>
      <c r="I3580" s="17" t="n">
        <v>1</v>
      </c>
      <c r="J3580" s="17" t="n">
        <v>1</v>
      </c>
      <c r="K3580" s="17" t="n">
        <v>1</v>
      </c>
      <c r="L3580" s="17" t="n">
        <v>0</v>
      </c>
      <c r="M3580" s="17" t="n">
        <v>26</v>
      </c>
      <c r="N3580" s="17" t="n">
        <v>1</v>
      </c>
      <c r="O3580" s="17" t="n">
        <v>3</v>
      </c>
      <c r="P3580" s="17" t="n">
        <v>0</v>
      </c>
      <c r="Q3580" s="17" t="n">
        <v>0</v>
      </c>
      <c r="R3580" s="17" t="n">
        <v>0</v>
      </c>
      <c r="S3580" s="17" t="n">
        <v>0</v>
      </c>
      <c r="T3580" s="17" t="n">
        <v>0</v>
      </c>
    </row>
    <row r="3581" customFormat="false" ht="15" hidden="false" customHeight="true" outlineLevel="0" collapsed="false">
      <c r="A3581" s="17" t="s">
        <v>1489</v>
      </c>
      <c r="B3581" s="17" t="s">
        <v>156</v>
      </c>
      <c r="C3581" s="17" t="s">
        <v>217</v>
      </c>
      <c r="D3581" s="17" t="s">
        <v>218</v>
      </c>
      <c r="E3581" s="17" t="s">
        <v>243</v>
      </c>
      <c r="F3581" s="17" t="s">
        <v>158</v>
      </c>
      <c r="G3581" s="17" t="n">
        <v>2</v>
      </c>
      <c r="H3581" s="17" t="n">
        <v>2</v>
      </c>
      <c r="I3581" s="17" t="n">
        <v>2</v>
      </c>
      <c r="J3581" s="17" t="n">
        <v>2</v>
      </c>
      <c r="K3581" s="17" t="n">
        <v>2</v>
      </c>
      <c r="L3581" s="17" t="n">
        <v>228</v>
      </c>
      <c r="M3581" s="17" t="n">
        <v>255</v>
      </c>
      <c r="N3581" s="17" t="n">
        <v>346</v>
      </c>
      <c r="O3581" s="17" t="n">
        <v>92</v>
      </c>
      <c r="P3581" s="17" t="n">
        <v>0</v>
      </c>
      <c r="Q3581" s="17" t="n">
        <v>0</v>
      </c>
      <c r="R3581" s="17" t="n">
        <v>0</v>
      </c>
      <c r="S3581" s="17" t="n">
        <v>0</v>
      </c>
      <c r="T3581" s="17" t="n">
        <v>0</v>
      </c>
    </row>
    <row r="3582" customFormat="false" ht="15" hidden="false" customHeight="true" outlineLevel="0" collapsed="false">
      <c r="A3582" s="17" t="s">
        <v>1489</v>
      </c>
      <c r="B3582" s="17" t="s">
        <v>156</v>
      </c>
      <c r="C3582" s="17" t="s">
        <v>217</v>
      </c>
      <c r="D3582" s="17" t="s">
        <v>218</v>
      </c>
      <c r="E3582" s="17" t="s">
        <v>243</v>
      </c>
      <c r="F3582" s="17" t="s">
        <v>169</v>
      </c>
      <c r="G3582" s="17" t="n">
        <v>2</v>
      </c>
      <c r="H3582" s="17" t="n">
        <v>2</v>
      </c>
      <c r="I3582" s="17" t="n">
        <v>2</v>
      </c>
      <c r="J3582" s="17" t="n">
        <v>1</v>
      </c>
      <c r="K3582" s="17" t="n">
        <v>2</v>
      </c>
      <c r="L3582" s="17" t="n">
        <v>9</v>
      </c>
      <c r="M3582" s="17" t="n">
        <v>16</v>
      </c>
      <c r="N3582" s="17" t="n">
        <v>16</v>
      </c>
      <c r="O3582" s="17" t="n">
        <v>32</v>
      </c>
      <c r="P3582" s="17" t="n">
        <v>0</v>
      </c>
      <c r="Q3582" s="17" t="n">
        <v>0</v>
      </c>
      <c r="R3582" s="17" t="n">
        <v>0</v>
      </c>
      <c r="S3582" s="17" t="n">
        <v>0</v>
      </c>
      <c r="T3582" s="17" t="n">
        <v>0</v>
      </c>
    </row>
    <row r="3583" customFormat="false" ht="15" hidden="false" customHeight="true" outlineLevel="0" collapsed="false">
      <c r="A3583" s="17" t="s">
        <v>1489</v>
      </c>
      <c r="B3583" s="17" t="s">
        <v>156</v>
      </c>
      <c r="C3583" s="17" t="s">
        <v>217</v>
      </c>
      <c r="D3583" s="17" t="s">
        <v>218</v>
      </c>
      <c r="E3583" s="17" t="s">
        <v>139</v>
      </c>
      <c r="F3583" s="17" t="s">
        <v>7</v>
      </c>
      <c r="G3583" s="17" t="n">
        <v>2</v>
      </c>
      <c r="H3583" s="17" t="n">
        <v>2</v>
      </c>
      <c r="I3583" s="17" t="n">
        <v>0</v>
      </c>
      <c r="J3583" s="17" t="n">
        <v>0</v>
      </c>
      <c r="K3583" s="17" t="n">
        <v>3</v>
      </c>
      <c r="L3583" s="17" t="n">
        <v>106</v>
      </c>
      <c r="M3583" s="17" t="n">
        <v>25</v>
      </c>
      <c r="N3583" s="17" t="n">
        <v>0</v>
      </c>
      <c r="O3583" s="17" t="n">
        <v>0</v>
      </c>
      <c r="P3583" s="17" t="n">
        <v>0</v>
      </c>
      <c r="Q3583" s="17" t="n">
        <v>0</v>
      </c>
      <c r="R3583" s="17" t="n">
        <v>0</v>
      </c>
      <c r="S3583" s="17" t="n">
        <v>0</v>
      </c>
      <c r="T3583" s="17" t="n">
        <v>0</v>
      </c>
    </row>
    <row r="3584" customFormat="false" ht="15" hidden="false" customHeight="true" outlineLevel="0" collapsed="false">
      <c r="A3584" s="17" t="s">
        <v>1489</v>
      </c>
      <c r="B3584" s="17" t="s">
        <v>156</v>
      </c>
      <c r="C3584" s="17" t="s">
        <v>217</v>
      </c>
      <c r="D3584" s="17" t="s">
        <v>218</v>
      </c>
      <c r="E3584" s="17" t="s">
        <v>139</v>
      </c>
      <c r="F3584" s="17" t="s">
        <v>150</v>
      </c>
      <c r="G3584" s="17" t="n">
        <v>2</v>
      </c>
      <c r="H3584" s="17" t="n">
        <v>2</v>
      </c>
      <c r="I3584" s="17" t="n">
        <v>0</v>
      </c>
      <c r="J3584" s="17" t="n">
        <v>0</v>
      </c>
      <c r="K3584" s="17" t="n">
        <v>3</v>
      </c>
      <c r="L3584" s="17" t="n">
        <v>106</v>
      </c>
      <c r="M3584" s="17" t="n">
        <v>25</v>
      </c>
      <c r="N3584" s="17" t="n">
        <v>0</v>
      </c>
      <c r="O3584" s="17" t="n">
        <v>0</v>
      </c>
      <c r="P3584" s="17" t="n">
        <v>0</v>
      </c>
      <c r="Q3584" s="17" t="n">
        <v>0</v>
      </c>
      <c r="R3584" s="17" t="n">
        <v>0</v>
      </c>
      <c r="S3584" s="17" t="n">
        <v>0</v>
      </c>
      <c r="T3584" s="17" t="n">
        <v>0</v>
      </c>
    </row>
    <row r="3585" customFormat="false" ht="15" hidden="false" customHeight="true" outlineLevel="0" collapsed="false">
      <c r="A3585" s="17" t="s">
        <v>9978</v>
      </c>
      <c r="B3585" s="17" t="s">
        <v>142</v>
      </c>
      <c r="C3585" s="17" t="s">
        <v>134</v>
      </c>
      <c r="D3585" s="17" t="s">
        <v>135</v>
      </c>
      <c r="E3585" s="17" t="s">
        <v>139</v>
      </c>
      <c r="F3585" s="17" t="s">
        <v>7</v>
      </c>
      <c r="G3585" s="17" t="n">
        <v>1</v>
      </c>
      <c r="H3585" s="17" t="n">
        <v>0</v>
      </c>
      <c r="I3585" s="17" t="n">
        <v>0</v>
      </c>
      <c r="J3585" s="17" t="n">
        <v>0</v>
      </c>
      <c r="K3585" s="17" t="n">
        <v>1</v>
      </c>
      <c r="L3585" s="17" t="n">
        <v>9</v>
      </c>
      <c r="M3585" s="17" t="n">
        <v>0</v>
      </c>
      <c r="N3585" s="17" t="n">
        <v>0</v>
      </c>
      <c r="O3585" s="17" t="n">
        <v>0</v>
      </c>
      <c r="P3585" s="17" t="n">
        <v>0</v>
      </c>
      <c r="Q3585" s="17" t="n">
        <v>0</v>
      </c>
      <c r="R3585" s="17" t="n">
        <v>0</v>
      </c>
      <c r="S3585" s="17" t="n">
        <v>0</v>
      </c>
      <c r="T3585" s="17" t="n">
        <v>0</v>
      </c>
    </row>
    <row r="3586" customFormat="false" ht="15" hidden="false" customHeight="true" outlineLevel="0" collapsed="false">
      <c r="A3586" s="17" t="s">
        <v>9978</v>
      </c>
      <c r="B3586" s="17" t="s">
        <v>142</v>
      </c>
      <c r="C3586" s="17" t="s">
        <v>134</v>
      </c>
      <c r="D3586" s="17" t="s">
        <v>135</v>
      </c>
      <c r="E3586" s="17" t="s">
        <v>139</v>
      </c>
      <c r="F3586" s="17" t="s">
        <v>150</v>
      </c>
      <c r="G3586" s="17" t="n">
        <v>1</v>
      </c>
      <c r="H3586" s="17" t="n">
        <v>0</v>
      </c>
      <c r="I3586" s="17" t="n">
        <v>0</v>
      </c>
      <c r="J3586" s="17" t="n">
        <v>0</v>
      </c>
      <c r="K3586" s="17" t="n">
        <v>1</v>
      </c>
      <c r="L3586" s="17" t="n">
        <v>2</v>
      </c>
      <c r="M3586" s="17" t="n">
        <v>0</v>
      </c>
      <c r="N3586" s="17" t="n">
        <v>0</v>
      </c>
      <c r="O3586" s="17" t="n">
        <v>0</v>
      </c>
      <c r="P3586" s="17" t="n">
        <v>0</v>
      </c>
      <c r="Q3586" s="17" t="n">
        <v>0</v>
      </c>
      <c r="R3586" s="17" t="n">
        <v>0</v>
      </c>
      <c r="S3586" s="17" t="n">
        <v>0</v>
      </c>
      <c r="T3586" s="17" t="n">
        <v>0</v>
      </c>
    </row>
    <row r="3587" customFormat="false" ht="15" hidden="false" customHeight="true" outlineLevel="0" collapsed="false">
      <c r="A3587" s="17" t="s">
        <v>9978</v>
      </c>
      <c r="B3587" s="17" t="s">
        <v>142</v>
      </c>
      <c r="C3587" s="17" t="s">
        <v>134</v>
      </c>
      <c r="D3587" s="17" t="s">
        <v>135</v>
      </c>
      <c r="E3587" s="17" t="s">
        <v>139</v>
      </c>
      <c r="F3587" s="17" t="s">
        <v>158</v>
      </c>
      <c r="G3587" s="17" t="n">
        <v>1</v>
      </c>
      <c r="H3587" s="17" t="n">
        <v>0</v>
      </c>
      <c r="I3587" s="17" t="n">
        <v>0</v>
      </c>
      <c r="J3587" s="17" t="n">
        <v>0</v>
      </c>
      <c r="K3587" s="17" t="n">
        <v>1</v>
      </c>
      <c r="L3587" s="17" t="n">
        <v>7</v>
      </c>
      <c r="M3587" s="17" t="n">
        <v>0</v>
      </c>
      <c r="N3587" s="17" t="n">
        <v>0</v>
      </c>
      <c r="O3587" s="17" t="n">
        <v>0</v>
      </c>
      <c r="P3587" s="17" t="n">
        <v>0</v>
      </c>
      <c r="Q3587" s="17" t="n">
        <v>0</v>
      </c>
      <c r="R3587" s="17" t="n">
        <v>0</v>
      </c>
      <c r="S3587" s="17" t="n">
        <v>0</v>
      </c>
      <c r="T3587" s="17" t="n">
        <v>0</v>
      </c>
    </row>
    <row r="3588" customFormat="false" ht="15" hidden="false" customHeight="true" outlineLevel="0" collapsed="false">
      <c r="A3588" s="17" t="s">
        <v>4089</v>
      </c>
      <c r="B3588" s="17" t="s">
        <v>142</v>
      </c>
      <c r="C3588" s="17" t="s">
        <v>134</v>
      </c>
      <c r="D3588" s="17" t="s">
        <v>460</v>
      </c>
      <c r="E3588" s="17" t="s">
        <v>139</v>
      </c>
      <c r="F3588" s="17" t="s">
        <v>7</v>
      </c>
      <c r="G3588" s="17" t="n">
        <v>0</v>
      </c>
      <c r="H3588" s="17" t="n">
        <v>0</v>
      </c>
      <c r="I3588" s="17" t="n">
        <v>1</v>
      </c>
      <c r="J3588" s="17" t="n">
        <v>1</v>
      </c>
      <c r="K3588" s="17" t="n">
        <v>1</v>
      </c>
      <c r="L3588" s="17" t="n">
        <v>0</v>
      </c>
      <c r="M3588" s="17" t="n">
        <v>0</v>
      </c>
      <c r="N3588" s="17" t="n">
        <v>22</v>
      </c>
      <c r="O3588" s="17" t="n">
        <v>9</v>
      </c>
      <c r="P3588" s="17" t="n">
        <v>0</v>
      </c>
      <c r="Q3588" s="17" t="n">
        <v>0</v>
      </c>
      <c r="R3588" s="17" t="n">
        <v>0</v>
      </c>
      <c r="S3588" s="17" t="n">
        <v>0</v>
      </c>
      <c r="T3588" s="17" t="n">
        <v>0</v>
      </c>
    </row>
    <row r="3589" customFormat="false" ht="15" hidden="false" customHeight="true" outlineLevel="0" collapsed="false">
      <c r="A3589" s="17" t="s">
        <v>4089</v>
      </c>
      <c r="B3589" s="17" t="s">
        <v>142</v>
      </c>
      <c r="C3589" s="17" t="s">
        <v>134</v>
      </c>
      <c r="D3589" s="17" t="s">
        <v>460</v>
      </c>
      <c r="E3589" s="17" t="s">
        <v>139</v>
      </c>
      <c r="F3589" s="17" t="s">
        <v>140</v>
      </c>
      <c r="G3589" s="17" t="n">
        <v>0</v>
      </c>
      <c r="H3589" s="17" t="n">
        <v>0</v>
      </c>
      <c r="I3589" s="17" t="n">
        <v>1</v>
      </c>
      <c r="J3589" s="17" t="n">
        <v>0</v>
      </c>
      <c r="K3589" s="17" t="n">
        <v>1</v>
      </c>
      <c r="L3589" s="17" t="n">
        <v>0</v>
      </c>
      <c r="M3589" s="17" t="n">
        <v>0</v>
      </c>
      <c r="N3589" s="17" t="n">
        <v>16</v>
      </c>
      <c r="O3589" s="17" t="n">
        <v>0</v>
      </c>
      <c r="P3589" s="17" t="n">
        <v>0</v>
      </c>
      <c r="Q3589" s="17" t="n">
        <v>0</v>
      </c>
      <c r="R3589" s="17" t="n">
        <v>0</v>
      </c>
      <c r="S3589" s="17" t="n">
        <v>0</v>
      </c>
      <c r="T3589" s="17" t="n">
        <v>0</v>
      </c>
    </row>
    <row r="3590" customFormat="false" ht="15" hidden="false" customHeight="true" outlineLevel="0" collapsed="false">
      <c r="A3590" s="17" t="s">
        <v>4089</v>
      </c>
      <c r="B3590" s="17" t="s">
        <v>142</v>
      </c>
      <c r="C3590" s="17" t="s">
        <v>134</v>
      </c>
      <c r="D3590" s="17" t="s">
        <v>460</v>
      </c>
      <c r="E3590" s="17" t="s">
        <v>139</v>
      </c>
      <c r="F3590" s="17" t="s">
        <v>144</v>
      </c>
      <c r="G3590" s="17" t="n">
        <v>0</v>
      </c>
      <c r="H3590" s="17" t="n">
        <v>0</v>
      </c>
      <c r="I3590" s="17" t="n">
        <v>1</v>
      </c>
      <c r="J3590" s="17" t="n">
        <v>1</v>
      </c>
      <c r="K3590" s="17" t="n">
        <v>1</v>
      </c>
      <c r="L3590" s="17" t="n">
        <v>0</v>
      </c>
      <c r="M3590" s="17" t="n">
        <v>0</v>
      </c>
      <c r="N3590" s="17" t="n">
        <v>6</v>
      </c>
      <c r="O3590" s="17" t="n">
        <v>9</v>
      </c>
      <c r="P3590" s="17" t="n">
        <v>0</v>
      </c>
      <c r="Q3590" s="17" t="n">
        <v>0</v>
      </c>
      <c r="R3590" s="17" t="n">
        <v>0</v>
      </c>
      <c r="S3590" s="17" t="n">
        <v>0</v>
      </c>
      <c r="T3590" s="17" t="n">
        <v>0</v>
      </c>
    </row>
    <row r="3591" customFormat="false" ht="15" hidden="false" customHeight="true" outlineLevel="0" collapsed="false">
      <c r="A3591" s="17" t="s">
        <v>693</v>
      </c>
      <c r="B3591" s="17" t="s">
        <v>142</v>
      </c>
      <c r="C3591" s="17" t="s">
        <v>148</v>
      </c>
      <c r="D3591" s="17" t="s">
        <v>14443</v>
      </c>
      <c r="E3591" s="17" t="s">
        <v>139</v>
      </c>
      <c r="F3591" s="17" t="s">
        <v>7</v>
      </c>
      <c r="G3591" s="17" t="n">
        <v>2</v>
      </c>
      <c r="H3591" s="17" t="n">
        <v>0</v>
      </c>
      <c r="I3591" s="17" t="n">
        <v>1</v>
      </c>
      <c r="J3591" s="17" t="n">
        <v>0</v>
      </c>
      <c r="K3591" s="17" t="n">
        <v>3</v>
      </c>
      <c r="L3591" s="17" t="n">
        <v>2</v>
      </c>
      <c r="M3591" s="17" t="n">
        <v>0</v>
      </c>
      <c r="N3591" s="17" t="n">
        <v>5</v>
      </c>
      <c r="O3591" s="17" t="n">
        <v>0</v>
      </c>
      <c r="P3591" s="17" t="n">
        <v>0</v>
      </c>
      <c r="Q3591" s="17" t="n">
        <v>0</v>
      </c>
      <c r="R3591" s="17" t="n">
        <v>0</v>
      </c>
      <c r="S3591" s="17" t="n">
        <v>0</v>
      </c>
      <c r="T3591" s="17" t="n">
        <v>0</v>
      </c>
    </row>
    <row r="3592" customFormat="false" ht="15" hidden="false" customHeight="true" outlineLevel="0" collapsed="false">
      <c r="A3592" s="17" t="s">
        <v>693</v>
      </c>
      <c r="B3592" s="17" t="s">
        <v>142</v>
      </c>
      <c r="C3592" s="17" t="s">
        <v>148</v>
      </c>
      <c r="D3592" s="17" t="s">
        <v>14443</v>
      </c>
      <c r="E3592" s="17" t="s">
        <v>139</v>
      </c>
      <c r="F3592" s="17" t="s">
        <v>140</v>
      </c>
      <c r="G3592" s="17" t="n">
        <v>0</v>
      </c>
      <c r="H3592" s="17" t="n">
        <v>0</v>
      </c>
      <c r="I3592" s="17" t="n">
        <v>1</v>
      </c>
      <c r="J3592" s="17" t="n">
        <v>0</v>
      </c>
      <c r="K3592" s="17" t="n">
        <v>1</v>
      </c>
      <c r="L3592" s="17" t="n">
        <v>0</v>
      </c>
      <c r="M3592" s="17" t="n">
        <v>0</v>
      </c>
      <c r="N3592" s="17" t="n">
        <v>5</v>
      </c>
      <c r="O3592" s="17" t="n">
        <v>0</v>
      </c>
      <c r="P3592" s="17" t="n">
        <v>0</v>
      </c>
      <c r="Q3592" s="17" t="n">
        <v>0</v>
      </c>
      <c r="R3592" s="17" t="n">
        <v>0</v>
      </c>
      <c r="S3592" s="17" t="n">
        <v>0</v>
      </c>
      <c r="T3592" s="17" t="n">
        <v>0</v>
      </c>
    </row>
    <row r="3593" customFormat="false" ht="15" hidden="false" customHeight="true" outlineLevel="0" collapsed="false">
      <c r="A3593" s="17" t="s">
        <v>693</v>
      </c>
      <c r="B3593" s="17" t="s">
        <v>142</v>
      </c>
      <c r="C3593" s="17" t="s">
        <v>148</v>
      </c>
      <c r="D3593" s="17" t="s">
        <v>14443</v>
      </c>
      <c r="E3593" s="17" t="s">
        <v>139</v>
      </c>
      <c r="F3593" s="17" t="s">
        <v>150</v>
      </c>
      <c r="G3593" s="17" t="n">
        <v>2</v>
      </c>
      <c r="H3593" s="17" t="n">
        <v>0</v>
      </c>
      <c r="I3593" s="17" t="n">
        <v>0</v>
      </c>
      <c r="J3593" s="17" t="n">
        <v>0</v>
      </c>
      <c r="K3593" s="17" t="n">
        <v>2</v>
      </c>
      <c r="L3593" s="17" t="n">
        <v>2</v>
      </c>
      <c r="M3593" s="17" t="n">
        <v>0</v>
      </c>
      <c r="N3593" s="17" t="n">
        <v>0</v>
      </c>
      <c r="O3593" s="17" t="n">
        <v>0</v>
      </c>
      <c r="P3593" s="17" t="n">
        <v>0</v>
      </c>
      <c r="Q3593" s="17" t="n">
        <v>0</v>
      </c>
      <c r="R3593" s="17" t="n">
        <v>0</v>
      </c>
      <c r="S3593" s="17" t="n">
        <v>0</v>
      </c>
      <c r="T3593" s="17" t="n">
        <v>0</v>
      </c>
    </row>
    <row r="3594" customFormat="false" ht="15" hidden="false" customHeight="true" outlineLevel="0" collapsed="false">
      <c r="A3594" s="17" t="s">
        <v>693</v>
      </c>
      <c r="B3594" s="17" t="s">
        <v>142</v>
      </c>
      <c r="C3594" s="17" t="s">
        <v>217</v>
      </c>
      <c r="D3594" s="17" t="s">
        <v>235</v>
      </c>
      <c r="E3594" s="17" t="s">
        <v>139</v>
      </c>
      <c r="F3594" s="17" t="s">
        <v>7</v>
      </c>
      <c r="G3594" s="17" t="n">
        <v>1</v>
      </c>
      <c r="H3594" s="17" t="n">
        <v>0</v>
      </c>
      <c r="I3594" s="17" t="n">
        <v>0</v>
      </c>
      <c r="J3594" s="17" t="n">
        <v>0</v>
      </c>
      <c r="K3594" s="17" t="n">
        <v>1</v>
      </c>
      <c r="L3594" s="17" t="n">
        <v>20</v>
      </c>
      <c r="M3594" s="17" t="n">
        <v>0</v>
      </c>
      <c r="N3594" s="17" t="n">
        <v>0</v>
      </c>
      <c r="O3594" s="17" t="n">
        <v>0</v>
      </c>
      <c r="P3594" s="17" t="n">
        <v>0</v>
      </c>
      <c r="Q3594" s="17" t="n">
        <v>0</v>
      </c>
      <c r="R3594" s="17" t="n">
        <v>0</v>
      </c>
      <c r="S3594" s="17" t="n">
        <v>0</v>
      </c>
      <c r="T3594" s="17" t="n">
        <v>0</v>
      </c>
    </row>
    <row r="3595" customFormat="false" ht="15" hidden="false" customHeight="true" outlineLevel="0" collapsed="false">
      <c r="A3595" s="17" t="s">
        <v>693</v>
      </c>
      <c r="B3595" s="17" t="s">
        <v>142</v>
      </c>
      <c r="C3595" s="17" t="s">
        <v>217</v>
      </c>
      <c r="D3595" s="17" t="s">
        <v>235</v>
      </c>
      <c r="E3595" s="17" t="s">
        <v>139</v>
      </c>
      <c r="F3595" s="17" t="s">
        <v>150</v>
      </c>
      <c r="G3595" s="17" t="n">
        <v>1</v>
      </c>
      <c r="H3595" s="17" t="n">
        <v>0</v>
      </c>
      <c r="I3595" s="17" t="n">
        <v>0</v>
      </c>
      <c r="J3595" s="17" t="n">
        <v>0</v>
      </c>
      <c r="K3595" s="17" t="n">
        <v>1</v>
      </c>
      <c r="L3595" s="17" t="n">
        <v>20</v>
      </c>
      <c r="M3595" s="17" t="n">
        <v>0</v>
      </c>
      <c r="N3595" s="17" t="n">
        <v>0</v>
      </c>
      <c r="O3595" s="17" t="n">
        <v>0</v>
      </c>
      <c r="P3595" s="17" t="n">
        <v>0</v>
      </c>
      <c r="Q3595" s="17" t="n">
        <v>0</v>
      </c>
      <c r="R3595" s="17" t="n">
        <v>0</v>
      </c>
      <c r="S3595" s="17" t="n">
        <v>0</v>
      </c>
      <c r="T3595" s="17" t="n">
        <v>0</v>
      </c>
    </row>
    <row r="3596" customFormat="false" ht="15" hidden="false" customHeight="true" outlineLevel="0" collapsed="false">
      <c r="A3596" s="17" t="s">
        <v>693</v>
      </c>
      <c r="B3596" s="17" t="s">
        <v>142</v>
      </c>
      <c r="C3596" s="17" t="s">
        <v>217</v>
      </c>
      <c r="D3596" s="17" t="s">
        <v>218</v>
      </c>
      <c r="E3596" s="17" t="s">
        <v>243</v>
      </c>
      <c r="F3596" s="17" t="s">
        <v>7</v>
      </c>
      <c r="G3596" s="17" t="n">
        <v>1</v>
      </c>
      <c r="H3596" s="17" t="n">
        <v>1</v>
      </c>
      <c r="I3596" s="17" t="n">
        <v>1</v>
      </c>
      <c r="J3596" s="17" t="n">
        <v>1</v>
      </c>
      <c r="K3596" s="17" t="n">
        <v>1</v>
      </c>
      <c r="L3596" s="17" t="n">
        <v>582</v>
      </c>
      <c r="M3596" s="17" t="n">
        <v>441</v>
      </c>
      <c r="N3596" s="17" t="n">
        <v>191</v>
      </c>
      <c r="O3596" s="17" t="n">
        <v>40</v>
      </c>
      <c r="P3596" s="17" t="n">
        <v>0</v>
      </c>
      <c r="Q3596" s="17" t="n">
        <v>0</v>
      </c>
      <c r="R3596" s="17" t="n">
        <v>0</v>
      </c>
      <c r="S3596" s="17" t="n">
        <v>0</v>
      </c>
      <c r="T3596" s="17" t="n">
        <v>0</v>
      </c>
    </row>
    <row r="3597" customFormat="false" ht="15" hidden="false" customHeight="true" outlineLevel="0" collapsed="false">
      <c r="A3597" s="17" t="s">
        <v>693</v>
      </c>
      <c r="B3597" s="17" t="s">
        <v>142</v>
      </c>
      <c r="C3597" s="17" t="s">
        <v>217</v>
      </c>
      <c r="D3597" s="17" t="s">
        <v>218</v>
      </c>
      <c r="E3597" s="17" t="s">
        <v>243</v>
      </c>
      <c r="F3597" s="17" t="s">
        <v>140</v>
      </c>
      <c r="G3597" s="17" t="n">
        <v>1</v>
      </c>
      <c r="H3597" s="17" t="n">
        <v>1</v>
      </c>
      <c r="I3597" s="17" t="n">
        <v>1</v>
      </c>
      <c r="J3597" s="17" t="n">
        <v>0</v>
      </c>
      <c r="K3597" s="17" t="n">
        <v>1</v>
      </c>
      <c r="L3597" s="17" t="n">
        <v>10</v>
      </c>
      <c r="M3597" s="17" t="n">
        <v>18</v>
      </c>
      <c r="N3597" s="17" t="n">
        <v>5</v>
      </c>
      <c r="O3597" s="17" t="n">
        <v>0</v>
      </c>
      <c r="P3597" s="17" t="n">
        <v>0</v>
      </c>
      <c r="Q3597" s="17" t="n">
        <v>0</v>
      </c>
      <c r="R3597" s="17" t="n">
        <v>0</v>
      </c>
      <c r="S3597" s="17" t="n">
        <v>0</v>
      </c>
      <c r="T3597" s="17" t="n">
        <v>0</v>
      </c>
    </row>
    <row r="3598" customFormat="false" ht="15" hidden="false" customHeight="true" outlineLevel="0" collapsed="false">
      <c r="A3598" s="17" t="s">
        <v>693</v>
      </c>
      <c r="B3598" s="17" t="s">
        <v>142</v>
      </c>
      <c r="C3598" s="17" t="s">
        <v>217</v>
      </c>
      <c r="D3598" s="17" t="s">
        <v>218</v>
      </c>
      <c r="E3598" s="17" t="s">
        <v>243</v>
      </c>
      <c r="F3598" s="17" t="s">
        <v>150</v>
      </c>
      <c r="G3598" s="17" t="n">
        <v>1</v>
      </c>
      <c r="H3598" s="17" t="n">
        <v>1</v>
      </c>
      <c r="I3598" s="17" t="n">
        <v>1</v>
      </c>
      <c r="J3598" s="17" t="n">
        <v>1</v>
      </c>
      <c r="K3598" s="17" t="n">
        <v>1</v>
      </c>
      <c r="L3598" s="17" t="n">
        <v>256</v>
      </c>
      <c r="M3598" s="17" t="n">
        <v>336</v>
      </c>
      <c r="N3598" s="17" t="n">
        <v>180</v>
      </c>
      <c r="O3598" s="17" t="n">
        <v>34</v>
      </c>
      <c r="P3598" s="17" t="n">
        <v>0</v>
      </c>
      <c r="Q3598" s="17" t="n">
        <v>0</v>
      </c>
      <c r="R3598" s="17" t="n">
        <v>0</v>
      </c>
      <c r="S3598" s="17" t="n">
        <v>0</v>
      </c>
      <c r="T3598" s="17" t="n">
        <v>0</v>
      </c>
    </row>
    <row r="3599" customFormat="false" ht="15" hidden="false" customHeight="true" outlineLevel="0" collapsed="false">
      <c r="A3599" s="17" t="s">
        <v>693</v>
      </c>
      <c r="B3599" s="17" t="s">
        <v>142</v>
      </c>
      <c r="C3599" s="17" t="s">
        <v>217</v>
      </c>
      <c r="D3599" s="17" t="s">
        <v>218</v>
      </c>
      <c r="E3599" s="17" t="s">
        <v>243</v>
      </c>
      <c r="F3599" s="17" t="s">
        <v>166</v>
      </c>
      <c r="G3599" s="17" t="n">
        <v>1</v>
      </c>
      <c r="H3599" s="17" t="n">
        <v>0</v>
      </c>
      <c r="I3599" s="17" t="n">
        <v>0</v>
      </c>
      <c r="J3599" s="17" t="n">
        <v>0</v>
      </c>
      <c r="K3599" s="17" t="n">
        <v>1</v>
      </c>
      <c r="L3599" s="17" t="n">
        <v>291</v>
      </c>
      <c r="M3599" s="17" t="n">
        <v>0</v>
      </c>
      <c r="N3599" s="17" t="n">
        <v>0</v>
      </c>
      <c r="O3599" s="17" t="n">
        <v>0</v>
      </c>
      <c r="P3599" s="17" t="n">
        <v>0</v>
      </c>
      <c r="Q3599" s="17" t="n">
        <v>0</v>
      </c>
      <c r="R3599" s="17" t="n">
        <v>0</v>
      </c>
      <c r="S3599" s="17" t="n">
        <v>0</v>
      </c>
      <c r="T3599" s="17" t="n">
        <v>0</v>
      </c>
    </row>
    <row r="3600" customFormat="false" ht="15" hidden="false" customHeight="true" outlineLevel="0" collapsed="false">
      <c r="A3600" s="17" t="s">
        <v>693</v>
      </c>
      <c r="B3600" s="17" t="s">
        <v>142</v>
      </c>
      <c r="C3600" s="17" t="s">
        <v>217</v>
      </c>
      <c r="D3600" s="17" t="s">
        <v>218</v>
      </c>
      <c r="E3600" s="17" t="s">
        <v>243</v>
      </c>
      <c r="F3600" s="17" t="s">
        <v>158</v>
      </c>
      <c r="G3600" s="17" t="n">
        <v>1</v>
      </c>
      <c r="H3600" s="17" t="n">
        <v>1</v>
      </c>
      <c r="I3600" s="17" t="n">
        <v>1</v>
      </c>
      <c r="J3600" s="17" t="n">
        <v>1</v>
      </c>
      <c r="K3600" s="17" t="n">
        <v>1</v>
      </c>
      <c r="L3600" s="17" t="n">
        <v>25</v>
      </c>
      <c r="M3600" s="17" t="n">
        <v>81</v>
      </c>
      <c r="N3600" s="17" t="n">
        <v>6</v>
      </c>
      <c r="O3600" s="17" t="n">
        <v>6</v>
      </c>
      <c r="P3600" s="17" t="n">
        <v>0</v>
      </c>
      <c r="Q3600" s="17" t="n">
        <v>0</v>
      </c>
      <c r="R3600" s="17" t="n">
        <v>0</v>
      </c>
      <c r="S3600" s="17" t="n">
        <v>0</v>
      </c>
      <c r="T3600" s="17" t="n">
        <v>0</v>
      </c>
    </row>
    <row r="3601" customFormat="false" ht="15" hidden="false" customHeight="true" outlineLevel="0" collapsed="false">
      <c r="A3601" s="17" t="s">
        <v>693</v>
      </c>
      <c r="B3601" s="17" t="s">
        <v>142</v>
      </c>
      <c r="C3601" s="17" t="s">
        <v>217</v>
      </c>
      <c r="D3601" s="17" t="s">
        <v>218</v>
      </c>
      <c r="E3601" s="17" t="s">
        <v>243</v>
      </c>
      <c r="F3601" s="17" t="s">
        <v>169</v>
      </c>
      <c r="G3601" s="17" t="n">
        <v>0</v>
      </c>
      <c r="H3601" s="17" t="n">
        <v>1</v>
      </c>
      <c r="I3601" s="17" t="n">
        <v>0</v>
      </c>
      <c r="J3601" s="17" t="n">
        <v>0</v>
      </c>
      <c r="K3601" s="17" t="n">
        <v>1</v>
      </c>
      <c r="L3601" s="17" t="n">
        <v>0</v>
      </c>
      <c r="M3601" s="17" t="n">
        <v>6</v>
      </c>
      <c r="N3601" s="17" t="n">
        <v>0</v>
      </c>
      <c r="O3601" s="17" t="n">
        <v>0</v>
      </c>
      <c r="P3601" s="17" t="n">
        <v>0</v>
      </c>
      <c r="Q3601" s="17" t="n">
        <v>0</v>
      </c>
      <c r="R3601" s="17" t="n">
        <v>0</v>
      </c>
      <c r="S3601" s="17" t="n">
        <v>0</v>
      </c>
      <c r="T3601" s="17" t="n">
        <v>0</v>
      </c>
    </row>
    <row r="3602" customFormat="false" ht="15" hidden="false" customHeight="true" outlineLevel="0" collapsed="false">
      <c r="A3602" s="17" t="s">
        <v>693</v>
      </c>
      <c r="B3602" s="17" t="s">
        <v>142</v>
      </c>
      <c r="C3602" s="17" t="s">
        <v>217</v>
      </c>
      <c r="D3602" s="17" t="s">
        <v>218</v>
      </c>
      <c r="E3602" s="17" t="s">
        <v>139</v>
      </c>
      <c r="F3602" s="17" t="s">
        <v>7</v>
      </c>
      <c r="G3602" s="17" t="n">
        <v>1</v>
      </c>
      <c r="H3602" s="17" t="n">
        <v>1</v>
      </c>
      <c r="I3602" s="17" t="n">
        <v>1</v>
      </c>
      <c r="J3602" s="17" t="n">
        <v>1</v>
      </c>
      <c r="K3602" s="17" t="n">
        <v>1</v>
      </c>
      <c r="L3602" s="17" t="n">
        <v>29</v>
      </c>
      <c r="M3602" s="17" t="n">
        <v>82</v>
      </c>
      <c r="N3602" s="17" t="n">
        <v>119</v>
      </c>
      <c r="O3602" s="17" t="n">
        <v>2</v>
      </c>
      <c r="P3602" s="17" t="n">
        <v>0</v>
      </c>
      <c r="Q3602" s="17" t="n">
        <v>0</v>
      </c>
      <c r="R3602" s="17" t="n">
        <v>0</v>
      </c>
      <c r="S3602" s="17" t="n">
        <v>0</v>
      </c>
      <c r="T3602" s="17" t="n">
        <v>0</v>
      </c>
    </row>
    <row r="3603" customFormat="false" ht="15" hidden="false" customHeight="true" outlineLevel="0" collapsed="false">
      <c r="A3603" s="17" t="s">
        <v>693</v>
      </c>
      <c r="B3603" s="17" t="s">
        <v>142</v>
      </c>
      <c r="C3603" s="17" t="s">
        <v>217</v>
      </c>
      <c r="D3603" s="17" t="s">
        <v>218</v>
      </c>
      <c r="E3603" s="17" t="s">
        <v>139</v>
      </c>
      <c r="F3603" s="17" t="s">
        <v>140</v>
      </c>
      <c r="G3603" s="17" t="n">
        <v>0</v>
      </c>
      <c r="H3603" s="17" t="n">
        <v>1</v>
      </c>
      <c r="I3603" s="17" t="n">
        <v>0</v>
      </c>
      <c r="J3603" s="17" t="n">
        <v>0</v>
      </c>
      <c r="K3603" s="17" t="n">
        <v>1</v>
      </c>
      <c r="L3603" s="17" t="n">
        <v>0</v>
      </c>
      <c r="M3603" s="17" t="n">
        <v>1</v>
      </c>
      <c r="N3603" s="17" t="n">
        <v>0</v>
      </c>
      <c r="O3603" s="17" t="n">
        <v>0</v>
      </c>
      <c r="P3603" s="17" t="n">
        <v>0</v>
      </c>
      <c r="Q3603" s="17" t="n">
        <v>0</v>
      </c>
      <c r="R3603" s="17" t="n">
        <v>0</v>
      </c>
      <c r="S3603" s="17" t="n">
        <v>0</v>
      </c>
      <c r="T3603" s="17" t="n">
        <v>0</v>
      </c>
    </row>
    <row r="3604" customFormat="false" ht="15" hidden="false" customHeight="true" outlineLevel="0" collapsed="false">
      <c r="A3604" s="17" t="s">
        <v>693</v>
      </c>
      <c r="B3604" s="17" t="s">
        <v>142</v>
      </c>
      <c r="C3604" s="17" t="s">
        <v>217</v>
      </c>
      <c r="D3604" s="17" t="s">
        <v>218</v>
      </c>
      <c r="E3604" s="17" t="s">
        <v>139</v>
      </c>
      <c r="F3604" s="17" t="s">
        <v>150</v>
      </c>
      <c r="G3604" s="17" t="n">
        <v>1</v>
      </c>
      <c r="H3604" s="17" t="n">
        <v>1</v>
      </c>
      <c r="I3604" s="17" t="n">
        <v>1</v>
      </c>
      <c r="J3604" s="17" t="n">
        <v>1</v>
      </c>
      <c r="K3604" s="17" t="n">
        <v>1</v>
      </c>
      <c r="L3604" s="17" t="n">
        <v>25</v>
      </c>
      <c r="M3604" s="17" t="n">
        <v>71</v>
      </c>
      <c r="N3604" s="17" t="n">
        <v>52</v>
      </c>
      <c r="O3604" s="17" t="n">
        <v>2</v>
      </c>
      <c r="P3604" s="17" t="n">
        <v>0</v>
      </c>
      <c r="Q3604" s="17" t="n">
        <v>0</v>
      </c>
      <c r="R3604" s="17" t="n">
        <v>0</v>
      </c>
      <c r="S3604" s="17" t="n">
        <v>0</v>
      </c>
      <c r="T3604" s="17" t="n">
        <v>0</v>
      </c>
    </row>
    <row r="3605" customFormat="false" ht="15" hidden="false" customHeight="true" outlineLevel="0" collapsed="false">
      <c r="A3605" s="17" t="s">
        <v>693</v>
      </c>
      <c r="B3605" s="17" t="s">
        <v>142</v>
      </c>
      <c r="C3605" s="17" t="s">
        <v>217</v>
      </c>
      <c r="D3605" s="17" t="s">
        <v>218</v>
      </c>
      <c r="E3605" s="17" t="s">
        <v>139</v>
      </c>
      <c r="F3605" s="17" t="s">
        <v>166</v>
      </c>
      <c r="G3605" s="17" t="n">
        <v>0</v>
      </c>
      <c r="H3605" s="17" t="n">
        <v>0</v>
      </c>
      <c r="I3605" s="17" t="n">
        <v>1</v>
      </c>
      <c r="J3605" s="17" t="n">
        <v>0</v>
      </c>
      <c r="K3605" s="17" t="n">
        <v>1</v>
      </c>
      <c r="L3605" s="17" t="n">
        <v>0</v>
      </c>
      <c r="M3605" s="17" t="n">
        <v>0</v>
      </c>
      <c r="N3605" s="17" t="n">
        <v>67</v>
      </c>
      <c r="O3605" s="17" t="n">
        <v>0</v>
      </c>
      <c r="P3605" s="17" t="n">
        <v>0</v>
      </c>
      <c r="Q3605" s="17" t="n">
        <v>0</v>
      </c>
      <c r="R3605" s="17" t="n">
        <v>0</v>
      </c>
      <c r="S3605" s="17" t="n">
        <v>0</v>
      </c>
      <c r="T3605" s="17" t="n">
        <v>0</v>
      </c>
    </row>
    <row r="3606" customFormat="false" ht="15" hidden="false" customHeight="true" outlineLevel="0" collapsed="false">
      <c r="A3606" s="17" t="s">
        <v>693</v>
      </c>
      <c r="B3606" s="17" t="s">
        <v>142</v>
      </c>
      <c r="C3606" s="17" t="s">
        <v>217</v>
      </c>
      <c r="D3606" s="17" t="s">
        <v>218</v>
      </c>
      <c r="E3606" s="17" t="s">
        <v>139</v>
      </c>
      <c r="F3606" s="17" t="s">
        <v>158</v>
      </c>
      <c r="G3606" s="17" t="n">
        <v>1</v>
      </c>
      <c r="H3606" s="17" t="n">
        <v>1</v>
      </c>
      <c r="I3606" s="17" t="n">
        <v>0</v>
      </c>
      <c r="J3606" s="17" t="n">
        <v>0</v>
      </c>
      <c r="K3606" s="17" t="n">
        <v>1</v>
      </c>
      <c r="L3606" s="17" t="n">
        <v>4</v>
      </c>
      <c r="M3606" s="17" t="n">
        <v>10</v>
      </c>
      <c r="N3606" s="17" t="n">
        <v>0</v>
      </c>
      <c r="O3606" s="17" t="n">
        <v>0</v>
      </c>
      <c r="P3606" s="17" t="n">
        <v>0</v>
      </c>
      <c r="Q3606" s="17" t="n">
        <v>0</v>
      </c>
      <c r="R3606" s="17" t="n">
        <v>0</v>
      </c>
      <c r="S3606" s="17" t="n">
        <v>0</v>
      </c>
      <c r="T3606" s="17" t="n">
        <v>0</v>
      </c>
    </row>
    <row r="3607" customFormat="false" ht="15" hidden="false" customHeight="true" outlineLevel="0" collapsed="false">
      <c r="A3607" s="17" t="s">
        <v>13736</v>
      </c>
      <c r="B3607" s="17" t="s">
        <v>142</v>
      </c>
      <c r="C3607" s="17" t="s">
        <v>148</v>
      </c>
      <c r="D3607" s="17" t="s">
        <v>14443</v>
      </c>
      <c r="E3607" s="17" t="s">
        <v>139</v>
      </c>
      <c r="F3607" s="17" t="s">
        <v>7</v>
      </c>
      <c r="G3607" s="17" t="n">
        <v>1</v>
      </c>
      <c r="H3607" s="17" t="n">
        <v>0</v>
      </c>
      <c r="I3607" s="17" t="n">
        <v>0</v>
      </c>
      <c r="J3607" s="17" t="n">
        <v>0</v>
      </c>
      <c r="K3607" s="17" t="n">
        <v>1</v>
      </c>
      <c r="L3607" s="17" t="n">
        <v>13</v>
      </c>
      <c r="M3607" s="17" t="n">
        <v>0</v>
      </c>
      <c r="N3607" s="17" t="n">
        <v>0</v>
      </c>
      <c r="O3607" s="17" t="n">
        <v>0</v>
      </c>
      <c r="P3607" s="17" t="n">
        <v>0</v>
      </c>
      <c r="Q3607" s="17" t="n">
        <v>0</v>
      </c>
      <c r="R3607" s="17" t="n">
        <v>0</v>
      </c>
      <c r="S3607" s="17" t="n">
        <v>0</v>
      </c>
      <c r="T3607" s="17" t="n">
        <v>0</v>
      </c>
    </row>
    <row r="3608" customFormat="false" ht="15" hidden="false" customHeight="true" outlineLevel="0" collapsed="false">
      <c r="A3608" s="17" t="s">
        <v>13736</v>
      </c>
      <c r="B3608" s="17" t="s">
        <v>142</v>
      </c>
      <c r="C3608" s="17" t="s">
        <v>148</v>
      </c>
      <c r="D3608" s="17" t="s">
        <v>14443</v>
      </c>
      <c r="E3608" s="17" t="s">
        <v>139</v>
      </c>
      <c r="F3608" s="17" t="s">
        <v>150</v>
      </c>
      <c r="G3608" s="17" t="n">
        <v>1</v>
      </c>
      <c r="H3608" s="17" t="n">
        <v>0</v>
      </c>
      <c r="I3608" s="17" t="n">
        <v>0</v>
      </c>
      <c r="J3608" s="17" t="n">
        <v>0</v>
      </c>
      <c r="K3608" s="17" t="n">
        <v>1</v>
      </c>
      <c r="L3608" s="17" t="n">
        <v>13</v>
      </c>
      <c r="M3608" s="17" t="n">
        <v>0</v>
      </c>
      <c r="N3608" s="17" t="n">
        <v>0</v>
      </c>
      <c r="O3608" s="17" t="n">
        <v>0</v>
      </c>
      <c r="P3608" s="17" t="n">
        <v>0</v>
      </c>
      <c r="Q3608" s="17" t="n">
        <v>0</v>
      </c>
      <c r="R3608" s="17" t="n">
        <v>0</v>
      </c>
      <c r="S3608" s="17" t="n">
        <v>0</v>
      </c>
      <c r="T3608" s="17" t="n">
        <v>0</v>
      </c>
    </row>
    <row r="3609" customFormat="false" ht="15" hidden="false" customHeight="true" outlineLevel="0" collapsed="false">
      <c r="A3609" s="17" t="s">
        <v>8666</v>
      </c>
      <c r="B3609" s="17" t="s">
        <v>142</v>
      </c>
      <c r="C3609" s="17" t="s">
        <v>217</v>
      </c>
      <c r="D3609" s="17" t="s">
        <v>218</v>
      </c>
      <c r="E3609" s="17" t="s">
        <v>243</v>
      </c>
      <c r="F3609" s="17" t="s">
        <v>7</v>
      </c>
      <c r="G3609" s="17" t="n">
        <v>1</v>
      </c>
      <c r="H3609" s="17" t="n">
        <v>1</v>
      </c>
      <c r="I3609" s="17" t="n">
        <v>1</v>
      </c>
      <c r="J3609" s="17" t="n">
        <v>1</v>
      </c>
      <c r="K3609" s="17" t="n">
        <v>1</v>
      </c>
      <c r="L3609" s="17" t="n">
        <v>305</v>
      </c>
      <c r="M3609" s="17" t="n">
        <v>362</v>
      </c>
      <c r="N3609" s="17" t="n">
        <v>425</v>
      </c>
      <c r="O3609" s="17" t="n">
        <v>55</v>
      </c>
      <c r="P3609" s="17" t="n">
        <v>0</v>
      </c>
      <c r="Q3609" s="17" t="n">
        <v>0</v>
      </c>
      <c r="R3609" s="17" t="n">
        <v>0</v>
      </c>
      <c r="S3609" s="17" t="n">
        <v>0</v>
      </c>
      <c r="T3609" s="17" t="n">
        <v>0</v>
      </c>
    </row>
    <row r="3610" customFormat="false" ht="15" hidden="false" customHeight="true" outlineLevel="0" collapsed="false">
      <c r="A3610" s="17" t="s">
        <v>8666</v>
      </c>
      <c r="B3610" s="17" t="s">
        <v>142</v>
      </c>
      <c r="C3610" s="17" t="s">
        <v>217</v>
      </c>
      <c r="D3610" s="17" t="s">
        <v>218</v>
      </c>
      <c r="E3610" s="17" t="s">
        <v>243</v>
      </c>
      <c r="F3610" s="17" t="s">
        <v>140</v>
      </c>
      <c r="G3610" s="17" t="n">
        <v>1</v>
      </c>
      <c r="H3610" s="17" t="n">
        <v>1</v>
      </c>
      <c r="I3610" s="17" t="n">
        <v>1</v>
      </c>
      <c r="J3610" s="17" t="n">
        <v>1</v>
      </c>
      <c r="K3610" s="17" t="n">
        <v>1</v>
      </c>
      <c r="L3610" s="17" t="n">
        <v>66</v>
      </c>
      <c r="M3610" s="17" t="n">
        <v>61</v>
      </c>
      <c r="N3610" s="17" t="n">
        <v>9</v>
      </c>
      <c r="O3610" s="17" t="n">
        <v>3</v>
      </c>
      <c r="P3610" s="17" t="n">
        <v>0</v>
      </c>
      <c r="Q3610" s="17" t="n">
        <v>0</v>
      </c>
      <c r="R3610" s="17" t="n">
        <v>0</v>
      </c>
      <c r="S3610" s="17" t="n">
        <v>0</v>
      </c>
      <c r="T3610" s="17" t="n">
        <v>0</v>
      </c>
    </row>
    <row r="3611" customFormat="false" ht="15" hidden="false" customHeight="true" outlineLevel="0" collapsed="false">
      <c r="A3611" s="17" t="s">
        <v>8666</v>
      </c>
      <c r="B3611" s="17" t="s">
        <v>142</v>
      </c>
      <c r="C3611" s="17" t="s">
        <v>217</v>
      </c>
      <c r="D3611" s="17" t="s">
        <v>218</v>
      </c>
      <c r="E3611" s="17" t="s">
        <v>243</v>
      </c>
      <c r="F3611" s="17" t="s">
        <v>144</v>
      </c>
      <c r="G3611" s="17" t="n">
        <v>1</v>
      </c>
      <c r="H3611" s="17" t="n">
        <v>1</v>
      </c>
      <c r="I3611" s="17" t="n">
        <v>1</v>
      </c>
      <c r="J3611" s="17" t="n">
        <v>0</v>
      </c>
      <c r="K3611" s="17" t="n">
        <v>1</v>
      </c>
      <c r="L3611" s="17" t="n">
        <v>16</v>
      </c>
      <c r="M3611" s="17" t="n">
        <v>11</v>
      </c>
      <c r="N3611" s="17" t="n">
        <v>11</v>
      </c>
      <c r="O3611" s="17" t="n">
        <v>0</v>
      </c>
      <c r="P3611" s="17" t="n">
        <v>0</v>
      </c>
      <c r="Q3611" s="17" t="n">
        <v>0</v>
      </c>
      <c r="R3611" s="17" t="n">
        <v>0</v>
      </c>
      <c r="S3611" s="17" t="n">
        <v>0</v>
      </c>
      <c r="T3611" s="17" t="n">
        <v>0</v>
      </c>
    </row>
    <row r="3612" customFormat="false" ht="15" hidden="false" customHeight="true" outlineLevel="0" collapsed="false">
      <c r="A3612" s="17" t="s">
        <v>8666</v>
      </c>
      <c r="B3612" s="17" t="s">
        <v>142</v>
      </c>
      <c r="C3612" s="17" t="s">
        <v>217</v>
      </c>
      <c r="D3612" s="17" t="s">
        <v>218</v>
      </c>
      <c r="E3612" s="17" t="s">
        <v>243</v>
      </c>
      <c r="F3612" s="17" t="s">
        <v>150</v>
      </c>
      <c r="G3612" s="17" t="n">
        <v>1</v>
      </c>
      <c r="H3612" s="17" t="n">
        <v>1</v>
      </c>
      <c r="I3612" s="17" t="n">
        <v>1</v>
      </c>
      <c r="J3612" s="17" t="n">
        <v>1</v>
      </c>
      <c r="K3612" s="17" t="n">
        <v>1</v>
      </c>
      <c r="L3612" s="17" t="n">
        <v>166</v>
      </c>
      <c r="M3612" s="17" t="n">
        <v>197</v>
      </c>
      <c r="N3612" s="17" t="n">
        <v>266</v>
      </c>
      <c r="O3612" s="17" t="n">
        <v>27</v>
      </c>
      <c r="P3612" s="17" t="n">
        <v>0</v>
      </c>
      <c r="Q3612" s="17" t="n">
        <v>0</v>
      </c>
      <c r="R3612" s="17" t="n">
        <v>0</v>
      </c>
      <c r="S3612" s="17" t="n">
        <v>0</v>
      </c>
      <c r="T3612" s="17" t="n">
        <v>0</v>
      </c>
    </row>
    <row r="3613" customFormat="false" ht="15" hidden="false" customHeight="true" outlineLevel="0" collapsed="false">
      <c r="A3613" s="17" t="s">
        <v>8666</v>
      </c>
      <c r="B3613" s="17" t="s">
        <v>142</v>
      </c>
      <c r="C3613" s="17" t="s">
        <v>217</v>
      </c>
      <c r="D3613" s="17" t="s">
        <v>218</v>
      </c>
      <c r="E3613" s="17" t="s">
        <v>243</v>
      </c>
      <c r="F3613" s="17" t="s">
        <v>158</v>
      </c>
      <c r="G3613" s="17" t="n">
        <v>1</v>
      </c>
      <c r="H3613" s="17" t="n">
        <v>1</v>
      </c>
      <c r="I3613" s="17" t="n">
        <v>1</v>
      </c>
      <c r="J3613" s="17" t="n">
        <v>1</v>
      </c>
      <c r="K3613" s="17" t="n">
        <v>1</v>
      </c>
      <c r="L3613" s="17" t="n">
        <v>57</v>
      </c>
      <c r="M3613" s="17" t="n">
        <v>93</v>
      </c>
      <c r="N3613" s="17" t="n">
        <v>139</v>
      </c>
      <c r="O3613" s="17" t="n">
        <v>25</v>
      </c>
      <c r="P3613" s="17" t="n">
        <v>0</v>
      </c>
      <c r="Q3613" s="17" t="n">
        <v>0</v>
      </c>
      <c r="R3613" s="17" t="n">
        <v>0</v>
      </c>
      <c r="S3613" s="17" t="n">
        <v>0</v>
      </c>
      <c r="T3613" s="17" t="n">
        <v>0</v>
      </c>
    </row>
    <row r="3614" customFormat="false" ht="15" hidden="false" customHeight="true" outlineLevel="0" collapsed="false">
      <c r="A3614" s="17" t="s">
        <v>8666</v>
      </c>
      <c r="B3614" s="17" t="s">
        <v>142</v>
      </c>
      <c r="C3614" s="17" t="s">
        <v>217</v>
      </c>
      <c r="D3614" s="17" t="s">
        <v>218</v>
      </c>
      <c r="E3614" s="17" t="s">
        <v>243</v>
      </c>
      <c r="F3614" s="17" t="s">
        <v>169</v>
      </c>
      <c r="G3614" s="17" t="n">
        <v>0</v>
      </c>
      <c r="H3614" s="17" t="n">
        <v>1</v>
      </c>
      <c r="I3614" s="17" t="n">
        <v>1</v>
      </c>
      <c r="J3614" s="17" t="n">
        <v>0</v>
      </c>
      <c r="K3614" s="17" t="n">
        <v>1</v>
      </c>
      <c r="L3614" s="17" t="n">
        <v>0</v>
      </c>
      <c r="M3614" s="17" t="n">
        <v>0</v>
      </c>
      <c r="N3614" s="17" t="n">
        <v>0</v>
      </c>
      <c r="O3614" s="17" t="n">
        <v>0</v>
      </c>
      <c r="P3614" s="17" t="n">
        <v>0</v>
      </c>
      <c r="Q3614" s="17" t="n">
        <v>0</v>
      </c>
      <c r="R3614" s="17" t="n">
        <v>0</v>
      </c>
      <c r="S3614" s="17" t="n">
        <v>0</v>
      </c>
      <c r="T3614" s="17" t="n">
        <v>0</v>
      </c>
    </row>
    <row r="3615" customFormat="false" ht="15" hidden="false" customHeight="true" outlineLevel="0" collapsed="false">
      <c r="A3615" s="17" t="s">
        <v>6374</v>
      </c>
      <c r="B3615" s="17" t="s">
        <v>142</v>
      </c>
      <c r="C3615" s="17" t="s">
        <v>217</v>
      </c>
      <c r="D3615" s="17" t="s">
        <v>218</v>
      </c>
      <c r="E3615" s="17" t="s">
        <v>243</v>
      </c>
      <c r="F3615" s="17" t="s">
        <v>7</v>
      </c>
      <c r="G3615" s="17" t="n">
        <v>1</v>
      </c>
      <c r="H3615" s="17" t="n">
        <v>1</v>
      </c>
      <c r="I3615" s="17" t="n">
        <v>1</v>
      </c>
      <c r="J3615" s="17" t="n">
        <v>1</v>
      </c>
      <c r="K3615" s="17" t="n">
        <v>1</v>
      </c>
      <c r="L3615" s="17" t="n">
        <v>115</v>
      </c>
      <c r="M3615" s="17" t="n">
        <v>136</v>
      </c>
      <c r="N3615" s="17" t="n">
        <v>59</v>
      </c>
      <c r="O3615" s="17" t="n">
        <v>16</v>
      </c>
      <c r="P3615" s="17" t="n">
        <v>0</v>
      </c>
      <c r="Q3615" s="17" t="n">
        <v>0</v>
      </c>
      <c r="R3615" s="17" t="n">
        <v>0</v>
      </c>
      <c r="S3615" s="17" t="n">
        <v>0</v>
      </c>
      <c r="T3615" s="17" t="n">
        <v>0</v>
      </c>
    </row>
    <row r="3616" customFormat="false" ht="15" hidden="false" customHeight="true" outlineLevel="0" collapsed="false">
      <c r="A3616" s="17" t="s">
        <v>6374</v>
      </c>
      <c r="B3616" s="17" t="s">
        <v>142</v>
      </c>
      <c r="C3616" s="17" t="s">
        <v>217</v>
      </c>
      <c r="D3616" s="17" t="s">
        <v>218</v>
      </c>
      <c r="E3616" s="17" t="s">
        <v>243</v>
      </c>
      <c r="F3616" s="17" t="s">
        <v>140</v>
      </c>
      <c r="G3616" s="17" t="n">
        <v>1</v>
      </c>
      <c r="H3616" s="17" t="n">
        <v>1</v>
      </c>
      <c r="I3616" s="17" t="n">
        <v>1</v>
      </c>
      <c r="J3616" s="17" t="n">
        <v>0</v>
      </c>
      <c r="K3616" s="17" t="n">
        <v>1</v>
      </c>
      <c r="L3616" s="17" t="n">
        <v>7</v>
      </c>
      <c r="M3616" s="17" t="n">
        <v>7</v>
      </c>
      <c r="N3616" s="17" t="n">
        <v>14</v>
      </c>
      <c r="O3616" s="17" t="n">
        <v>0</v>
      </c>
      <c r="P3616" s="17" t="n">
        <v>0</v>
      </c>
      <c r="Q3616" s="17" t="n">
        <v>0</v>
      </c>
      <c r="R3616" s="17" t="n">
        <v>0</v>
      </c>
      <c r="S3616" s="17" t="n">
        <v>0</v>
      </c>
      <c r="T3616" s="17" t="n">
        <v>0</v>
      </c>
    </row>
    <row r="3617" customFormat="false" ht="15" hidden="false" customHeight="true" outlineLevel="0" collapsed="false">
      <c r="A3617" s="17" t="s">
        <v>6374</v>
      </c>
      <c r="B3617" s="17" t="s">
        <v>142</v>
      </c>
      <c r="C3617" s="17" t="s">
        <v>217</v>
      </c>
      <c r="D3617" s="17" t="s">
        <v>218</v>
      </c>
      <c r="E3617" s="17" t="s">
        <v>243</v>
      </c>
      <c r="F3617" s="17" t="s">
        <v>150</v>
      </c>
      <c r="G3617" s="17" t="n">
        <v>1</v>
      </c>
      <c r="H3617" s="17" t="n">
        <v>1</v>
      </c>
      <c r="I3617" s="17" t="n">
        <v>1</v>
      </c>
      <c r="J3617" s="17" t="n">
        <v>1</v>
      </c>
      <c r="K3617" s="17" t="n">
        <v>1</v>
      </c>
      <c r="L3617" s="17" t="n">
        <v>96</v>
      </c>
      <c r="M3617" s="17" t="n">
        <v>71</v>
      </c>
      <c r="N3617" s="17" t="n">
        <v>42</v>
      </c>
      <c r="O3617" s="17" t="n">
        <v>15</v>
      </c>
      <c r="P3617" s="17" t="n">
        <v>0</v>
      </c>
      <c r="Q3617" s="17" t="n">
        <v>0</v>
      </c>
      <c r="R3617" s="17" t="n">
        <v>0</v>
      </c>
      <c r="S3617" s="17" t="n">
        <v>0</v>
      </c>
      <c r="T3617" s="17" t="n">
        <v>0</v>
      </c>
    </row>
    <row r="3618" customFormat="false" ht="15" hidden="false" customHeight="true" outlineLevel="0" collapsed="false">
      <c r="A3618" s="17" t="s">
        <v>6374</v>
      </c>
      <c r="B3618" s="17" t="s">
        <v>142</v>
      </c>
      <c r="C3618" s="17" t="s">
        <v>217</v>
      </c>
      <c r="D3618" s="17" t="s">
        <v>218</v>
      </c>
      <c r="E3618" s="17" t="s">
        <v>243</v>
      </c>
      <c r="F3618" s="17" t="s">
        <v>166</v>
      </c>
      <c r="G3618" s="17" t="n">
        <v>0</v>
      </c>
      <c r="H3618" s="17" t="n">
        <v>1</v>
      </c>
      <c r="I3618" s="17" t="n">
        <v>0</v>
      </c>
      <c r="J3618" s="17" t="n">
        <v>0</v>
      </c>
      <c r="K3618" s="17" t="n">
        <v>1</v>
      </c>
      <c r="L3618" s="17" t="n">
        <v>0</v>
      </c>
      <c r="M3618" s="17" t="n">
        <v>50</v>
      </c>
      <c r="N3618" s="17" t="n">
        <v>0</v>
      </c>
      <c r="O3618" s="17" t="n">
        <v>0</v>
      </c>
      <c r="P3618" s="17" t="n">
        <v>0</v>
      </c>
      <c r="Q3618" s="17" t="n">
        <v>0</v>
      </c>
      <c r="R3618" s="17" t="n">
        <v>0</v>
      </c>
      <c r="S3618" s="17" t="n">
        <v>0</v>
      </c>
      <c r="T3618" s="17" t="n">
        <v>0</v>
      </c>
    </row>
    <row r="3619" customFormat="false" ht="15" hidden="false" customHeight="true" outlineLevel="0" collapsed="false">
      <c r="A3619" s="17" t="s">
        <v>6374</v>
      </c>
      <c r="B3619" s="17" t="s">
        <v>142</v>
      </c>
      <c r="C3619" s="17" t="s">
        <v>217</v>
      </c>
      <c r="D3619" s="17" t="s">
        <v>218</v>
      </c>
      <c r="E3619" s="17" t="s">
        <v>243</v>
      </c>
      <c r="F3619" s="17" t="s">
        <v>158</v>
      </c>
      <c r="G3619" s="17" t="n">
        <v>1</v>
      </c>
      <c r="H3619" s="17" t="n">
        <v>1</v>
      </c>
      <c r="I3619" s="17" t="n">
        <v>1</v>
      </c>
      <c r="J3619" s="17" t="n">
        <v>0</v>
      </c>
      <c r="K3619" s="17" t="n">
        <v>1</v>
      </c>
      <c r="L3619" s="17" t="n">
        <v>12</v>
      </c>
      <c r="M3619" s="17" t="n">
        <v>8</v>
      </c>
      <c r="N3619" s="17" t="n">
        <v>3</v>
      </c>
      <c r="O3619" s="17" t="n">
        <v>0</v>
      </c>
      <c r="P3619" s="17" t="n">
        <v>0</v>
      </c>
      <c r="Q3619" s="17" t="n">
        <v>0</v>
      </c>
      <c r="R3619" s="17" t="n">
        <v>0</v>
      </c>
      <c r="S3619" s="17" t="n">
        <v>0</v>
      </c>
      <c r="T3619" s="17" t="n">
        <v>0</v>
      </c>
    </row>
    <row r="3620" customFormat="false" ht="15" hidden="false" customHeight="true" outlineLevel="0" collapsed="false">
      <c r="A3620" s="17" t="s">
        <v>6374</v>
      </c>
      <c r="B3620" s="17" t="s">
        <v>142</v>
      </c>
      <c r="C3620" s="17" t="s">
        <v>217</v>
      </c>
      <c r="D3620" s="17" t="s">
        <v>218</v>
      </c>
      <c r="E3620" s="17" t="s">
        <v>243</v>
      </c>
      <c r="F3620" s="17" t="s">
        <v>169</v>
      </c>
      <c r="G3620" s="17" t="n">
        <v>0</v>
      </c>
      <c r="H3620" s="17" t="n">
        <v>0</v>
      </c>
      <c r="I3620" s="17" t="n">
        <v>0</v>
      </c>
      <c r="J3620" s="17" t="n">
        <v>1</v>
      </c>
      <c r="K3620" s="17" t="n">
        <v>1</v>
      </c>
      <c r="L3620" s="17" t="n">
        <v>0</v>
      </c>
      <c r="M3620" s="17" t="n">
        <v>0</v>
      </c>
      <c r="N3620" s="17" t="n">
        <v>0</v>
      </c>
      <c r="O3620" s="17" t="n">
        <v>1</v>
      </c>
      <c r="P3620" s="17" t="n">
        <v>0</v>
      </c>
      <c r="Q3620" s="17" t="n">
        <v>0</v>
      </c>
      <c r="R3620" s="17" t="n">
        <v>0</v>
      </c>
      <c r="S3620" s="17" t="n">
        <v>0</v>
      </c>
      <c r="T3620" s="17" t="n">
        <v>0</v>
      </c>
    </row>
    <row r="3621" customFormat="false" ht="15" hidden="false" customHeight="true" outlineLevel="0" collapsed="false">
      <c r="A3621" s="17" t="s">
        <v>12468</v>
      </c>
      <c r="B3621" s="17" t="s">
        <v>142</v>
      </c>
      <c r="C3621" s="17" t="s">
        <v>134</v>
      </c>
      <c r="D3621" s="17" t="s">
        <v>135</v>
      </c>
      <c r="E3621" s="17" t="s">
        <v>243</v>
      </c>
      <c r="F3621" s="17" t="s">
        <v>7</v>
      </c>
      <c r="G3621" s="17" t="n">
        <v>1</v>
      </c>
      <c r="H3621" s="17" t="n">
        <v>1</v>
      </c>
      <c r="I3621" s="17" t="n">
        <v>1</v>
      </c>
      <c r="J3621" s="17" t="n">
        <v>1</v>
      </c>
      <c r="K3621" s="17" t="n">
        <v>1</v>
      </c>
      <c r="L3621" s="17" t="n">
        <v>878</v>
      </c>
      <c r="M3621" s="17" t="n">
        <v>702</v>
      </c>
      <c r="N3621" s="17" t="n">
        <v>760</v>
      </c>
      <c r="O3621" s="17" t="n">
        <v>72</v>
      </c>
      <c r="P3621" s="17" t="n">
        <v>0</v>
      </c>
      <c r="Q3621" s="17" t="n">
        <v>0</v>
      </c>
      <c r="R3621" s="17" t="n">
        <v>0</v>
      </c>
      <c r="S3621" s="17" t="n">
        <v>0</v>
      </c>
      <c r="T3621" s="17" t="n">
        <v>0</v>
      </c>
    </row>
    <row r="3622" customFormat="false" ht="15" hidden="false" customHeight="true" outlineLevel="0" collapsed="false">
      <c r="A3622" s="17" t="s">
        <v>12468</v>
      </c>
      <c r="B3622" s="17" t="s">
        <v>142</v>
      </c>
      <c r="C3622" s="17" t="s">
        <v>134</v>
      </c>
      <c r="D3622" s="17" t="s">
        <v>135</v>
      </c>
      <c r="E3622" s="17" t="s">
        <v>243</v>
      </c>
      <c r="F3622" s="17" t="s">
        <v>140</v>
      </c>
      <c r="G3622" s="17" t="n">
        <v>1</v>
      </c>
      <c r="H3622" s="17" t="n">
        <v>1</v>
      </c>
      <c r="I3622" s="17" t="n">
        <v>1</v>
      </c>
      <c r="J3622" s="17" t="n">
        <v>1</v>
      </c>
      <c r="K3622" s="17" t="n">
        <v>1</v>
      </c>
      <c r="L3622" s="17" t="n">
        <v>15</v>
      </c>
      <c r="M3622" s="17" t="n">
        <v>26</v>
      </c>
      <c r="N3622" s="17" t="n">
        <v>35</v>
      </c>
      <c r="O3622" s="17" t="n">
        <v>13</v>
      </c>
      <c r="P3622" s="17" t="n">
        <v>0</v>
      </c>
      <c r="Q3622" s="17" t="n">
        <v>0</v>
      </c>
      <c r="R3622" s="17" t="n">
        <v>0</v>
      </c>
      <c r="S3622" s="17" t="n">
        <v>0</v>
      </c>
      <c r="T3622" s="17" t="n">
        <v>0</v>
      </c>
    </row>
    <row r="3623" customFormat="false" ht="15" hidden="false" customHeight="true" outlineLevel="0" collapsed="false">
      <c r="A3623" s="17" t="s">
        <v>12468</v>
      </c>
      <c r="B3623" s="17" t="s">
        <v>142</v>
      </c>
      <c r="C3623" s="17" t="s">
        <v>134</v>
      </c>
      <c r="D3623" s="17" t="s">
        <v>135</v>
      </c>
      <c r="E3623" s="17" t="s">
        <v>243</v>
      </c>
      <c r="F3623" s="17" t="s">
        <v>144</v>
      </c>
      <c r="G3623" s="17" t="n">
        <v>1</v>
      </c>
      <c r="H3623" s="17" t="n">
        <v>1</v>
      </c>
      <c r="I3623" s="17" t="n">
        <v>1</v>
      </c>
      <c r="J3623" s="17" t="n">
        <v>1</v>
      </c>
      <c r="K3623" s="17" t="n">
        <v>1</v>
      </c>
      <c r="L3623" s="17" t="n">
        <v>705</v>
      </c>
      <c r="M3623" s="17" t="n">
        <v>471</v>
      </c>
      <c r="N3623" s="17" t="n">
        <v>458</v>
      </c>
      <c r="O3623" s="17" t="n">
        <v>46</v>
      </c>
      <c r="P3623" s="17" t="n">
        <v>0</v>
      </c>
      <c r="Q3623" s="17" t="n">
        <v>0</v>
      </c>
      <c r="R3623" s="17" t="n">
        <v>0</v>
      </c>
      <c r="S3623" s="17" t="n">
        <v>0</v>
      </c>
      <c r="T3623" s="17" t="n">
        <v>0</v>
      </c>
    </row>
    <row r="3624" customFormat="false" ht="15" hidden="false" customHeight="true" outlineLevel="0" collapsed="false">
      <c r="A3624" s="17" t="s">
        <v>12468</v>
      </c>
      <c r="B3624" s="17" t="s">
        <v>142</v>
      </c>
      <c r="C3624" s="17" t="s">
        <v>134</v>
      </c>
      <c r="D3624" s="17" t="s">
        <v>135</v>
      </c>
      <c r="E3624" s="17" t="s">
        <v>243</v>
      </c>
      <c r="F3624" s="17" t="s">
        <v>150</v>
      </c>
      <c r="G3624" s="17" t="n">
        <v>1</v>
      </c>
      <c r="H3624" s="17" t="n">
        <v>1</v>
      </c>
      <c r="I3624" s="17" t="n">
        <v>1</v>
      </c>
      <c r="J3624" s="17" t="n">
        <v>0</v>
      </c>
      <c r="K3624" s="17" t="n">
        <v>1</v>
      </c>
      <c r="L3624" s="17" t="n">
        <v>76</v>
      </c>
      <c r="M3624" s="17" t="n">
        <v>80</v>
      </c>
      <c r="N3624" s="17" t="n">
        <v>70</v>
      </c>
      <c r="O3624" s="17" t="n">
        <v>0</v>
      </c>
      <c r="P3624" s="17" t="n">
        <v>0</v>
      </c>
      <c r="Q3624" s="17" t="n">
        <v>0</v>
      </c>
      <c r="R3624" s="17" t="n">
        <v>0</v>
      </c>
      <c r="S3624" s="17" t="n">
        <v>0</v>
      </c>
      <c r="T3624" s="17" t="n">
        <v>0</v>
      </c>
    </row>
    <row r="3625" customFormat="false" ht="15" hidden="false" customHeight="true" outlineLevel="0" collapsed="false">
      <c r="A3625" s="17" t="s">
        <v>12468</v>
      </c>
      <c r="B3625" s="17" t="s">
        <v>142</v>
      </c>
      <c r="C3625" s="17" t="s">
        <v>134</v>
      </c>
      <c r="D3625" s="17" t="s">
        <v>135</v>
      </c>
      <c r="E3625" s="17" t="s">
        <v>243</v>
      </c>
      <c r="F3625" s="17" t="s">
        <v>166</v>
      </c>
      <c r="G3625" s="17" t="n">
        <v>1</v>
      </c>
      <c r="H3625" s="17" t="n">
        <v>0</v>
      </c>
      <c r="I3625" s="17" t="n">
        <v>1</v>
      </c>
      <c r="J3625" s="17" t="n">
        <v>0</v>
      </c>
      <c r="K3625" s="17" t="n">
        <v>1</v>
      </c>
      <c r="L3625" s="17" t="n">
        <v>18</v>
      </c>
      <c r="M3625" s="17" t="n">
        <v>0</v>
      </c>
      <c r="N3625" s="17" t="n">
        <v>2</v>
      </c>
      <c r="O3625" s="17" t="n">
        <v>0</v>
      </c>
      <c r="P3625" s="17" t="n">
        <v>0</v>
      </c>
      <c r="Q3625" s="17" t="n">
        <v>0</v>
      </c>
      <c r="R3625" s="17" t="n">
        <v>0</v>
      </c>
      <c r="S3625" s="17" t="n">
        <v>0</v>
      </c>
      <c r="T3625" s="17" t="n">
        <v>0</v>
      </c>
    </row>
    <row r="3626" customFormat="false" ht="15" hidden="false" customHeight="true" outlineLevel="0" collapsed="false">
      <c r="A3626" s="17" t="s">
        <v>12468</v>
      </c>
      <c r="B3626" s="17" t="s">
        <v>142</v>
      </c>
      <c r="C3626" s="17" t="s">
        <v>134</v>
      </c>
      <c r="D3626" s="17" t="s">
        <v>135</v>
      </c>
      <c r="E3626" s="17" t="s">
        <v>243</v>
      </c>
      <c r="F3626" s="17" t="s">
        <v>158</v>
      </c>
      <c r="G3626" s="17" t="n">
        <v>1</v>
      </c>
      <c r="H3626" s="17" t="n">
        <v>1</v>
      </c>
      <c r="I3626" s="17" t="n">
        <v>1</v>
      </c>
      <c r="J3626" s="17" t="n">
        <v>1</v>
      </c>
      <c r="K3626" s="17" t="n">
        <v>1</v>
      </c>
      <c r="L3626" s="17" t="n">
        <v>63</v>
      </c>
      <c r="M3626" s="17" t="n">
        <v>122</v>
      </c>
      <c r="N3626" s="17" t="n">
        <v>193</v>
      </c>
      <c r="O3626" s="17" t="n">
        <v>13</v>
      </c>
      <c r="P3626" s="17" t="n">
        <v>0</v>
      </c>
      <c r="Q3626" s="17" t="n">
        <v>0</v>
      </c>
      <c r="R3626" s="17" t="n">
        <v>0</v>
      </c>
      <c r="S3626" s="17" t="n">
        <v>0</v>
      </c>
      <c r="T3626" s="17" t="n">
        <v>0</v>
      </c>
    </row>
    <row r="3627" customFormat="false" ht="15" hidden="false" customHeight="true" outlineLevel="0" collapsed="false">
      <c r="A3627" s="17" t="s">
        <v>12468</v>
      </c>
      <c r="B3627" s="17" t="s">
        <v>142</v>
      </c>
      <c r="C3627" s="17" t="s">
        <v>134</v>
      </c>
      <c r="D3627" s="17" t="s">
        <v>135</v>
      </c>
      <c r="E3627" s="17" t="s">
        <v>243</v>
      </c>
      <c r="F3627" s="17" t="s">
        <v>169</v>
      </c>
      <c r="G3627" s="17" t="n">
        <v>1</v>
      </c>
      <c r="H3627" s="17" t="n">
        <v>1</v>
      </c>
      <c r="I3627" s="17" t="n">
        <v>1</v>
      </c>
      <c r="J3627" s="17" t="n">
        <v>0</v>
      </c>
      <c r="K3627" s="17" t="n">
        <v>1</v>
      </c>
      <c r="L3627" s="17" t="n">
        <v>1</v>
      </c>
      <c r="M3627" s="17" t="n">
        <v>3</v>
      </c>
      <c r="N3627" s="17" t="n">
        <v>2</v>
      </c>
      <c r="O3627" s="17" t="n">
        <v>0</v>
      </c>
      <c r="P3627" s="17" t="n">
        <v>0</v>
      </c>
      <c r="Q3627" s="17" t="n">
        <v>0</v>
      </c>
      <c r="R3627" s="17" t="n">
        <v>0</v>
      </c>
      <c r="S3627" s="17" t="n">
        <v>0</v>
      </c>
      <c r="T3627" s="17" t="n">
        <v>0</v>
      </c>
    </row>
    <row r="3628" customFormat="false" ht="15" hidden="false" customHeight="true" outlineLevel="0" collapsed="false">
      <c r="A3628" s="17" t="s">
        <v>12468</v>
      </c>
      <c r="B3628" s="17" t="s">
        <v>142</v>
      </c>
      <c r="C3628" s="17" t="s">
        <v>148</v>
      </c>
      <c r="D3628" s="17" t="s">
        <v>14443</v>
      </c>
      <c r="E3628" s="17" t="s">
        <v>139</v>
      </c>
      <c r="F3628" s="17" t="s">
        <v>7</v>
      </c>
      <c r="G3628" s="17" t="n">
        <v>1</v>
      </c>
      <c r="H3628" s="17" t="n">
        <v>1</v>
      </c>
      <c r="I3628" s="17" t="n">
        <v>1</v>
      </c>
      <c r="J3628" s="17" t="n">
        <v>1</v>
      </c>
      <c r="K3628" s="17" t="n">
        <v>2</v>
      </c>
      <c r="L3628" s="17" t="n">
        <v>6</v>
      </c>
      <c r="M3628" s="17" t="n">
        <v>16</v>
      </c>
      <c r="N3628" s="17" t="n">
        <v>20</v>
      </c>
      <c r="O3628" s="17" t="n">
        <v>13</v>
      </c>
      <c r="P3628" s="17" t="n">
        <v>0</v>
      </c>
      <c r="Q3628" s="17" t="n">
        <v>0</v>
      </c>
      <c r="R3628" s="17" t="n">
        <v>0</v>
      </c>
      <c r="S3628" s="17" t="n">
        <v>0</v>
      </c>
      <c r="T3628" s="17" t="n">
        <v>0</v>
      </c>
    </row>
    <row r="3629" customFormat="false" ht="15" hidden="false" customHeight="true" outlineLevel="0" collapsed="false">
      <c r="A3629" s="17" t="s">
        <v>12468</v>
      </c>
      <c r="B3629" s="17" t="s">
        <v>142</v>
      </c>
      <c r="C3629" s="17" t="s">
        <v>148</v>
      </c>
      <c r="D3629" s="17" t="s">
        <v>14443</v>
      </c>
      <c r="E3629" s="17" t="s">
        <v>139</v>
      </c>
      <c r="F3629" s="17" t="s">
        <v>140</v>
      </c>
      <c r="G3629" s="17" t="n">
        <v>1</v>
      </c>
      <c r="H3629" s="17" t="n">
        <v>1</v>
      </c>
      <c r="I3629" s="17" t="n">
        <v>1</v>
      </c>
      <c r="J3629" s="17" t="n">
        <v>0</v>
      </c>
      <c r="K3629" s="17" t="n">
        <v>1</v>
      </c>
      <c r="L3629" s="17" t="n">
        <v>6</v>
      </c>
      <c r="M3629" s="17" t="n">
        <v>11</v>
      </c>
      <c r="N3629" s="17" t="n">
        <v>16</v>
      </c>
      <c r="O3629" s="17" t="n">
        <v>0</v>
      </c>
      <c r="P3629" s="17" t="n">
        <v>0</v>
      </c>
      <c r="Q3629" s="17" t="n">
        <v>0</v>
      </c>
      <c r="R3629" s="17" t="n">
        <v>0</v>
      </c>
      <c r="S3629" s="17" t="n">
        <v>0</v>
      </c>
      <c r="T3629" s="17" t="n">
        <v>0</v>
      </c>
    </row>
    <row r="3630" customFormat="false" ht="15" hidden="false" customHeight="true" outlineLevel="0" collapsed="false">
      <c r="A3630" s="17" t="s">
        <v>12468</v>
      </c>
      <c r="B3630" s="17" t="s">
        <v>142</v>
      </c>
      <c r="C3630" s="17" t="s">
        <v>148</v>
      </c>
      <c r="D3630" s="17" t="s">
        <v>14443</v>
      </c>
      <c r="E3630" s="17" t="s">
        <v>139</v>
      </c>
      <c r="F3630" s="17" t="s">
        <v>144</v>
      </c>
      <c r="G3630" s="17" t="n">
        <v>0</v>
      </c>
      <c r="H3630" s="17" t="n">
        <v>1</v>
      </c>
      <c r="I3630" s="17" t="n">
        <v>0</v>
      </c>
      <c r="J3630" s="17" t="n">
        <v>0</v>
      </c>
      <c r="K3630" s="17" t="n">
        <v>1</v>
      </c>
      <c r="L3630" s="17" t="n">
        <v>0</v>
      </c>
      <c r="M3630" s="17" t="n">
        <v>1</v>
      </c>
      <c r="N3630" s="17" t="n">
        <v>0</v>
      </c>
      <c r="O3630" s="17" t="n">
        <v>0</v>
      </c>
      <c r="P3630" s="17" t="n">
        <v>0</v>
      </c>
      <c r="Q3630" s="17" t="n">
        <v>0</v>
      </c>
      <c r="R3630" s="17" t="n">
        <v>0</v>
      </c>
      <c r="S3630" s="17" t="n">
        <v>0</v>
      </c>
      <c r="T3630" s="17" t="n">
        <v>0</v>
      </c>
    </row>
    <row r="3631" customFormat="false" ht="15" hidden="false" customHeight="true" outlineLevel="0" collapsed="false">
      <c r="A3631" s="17" t="s">
        <v>12468</v>
      </c>
      <c r="B3631" s="17" t="s">
        <v>142</v>
      </c>
      <c r="C3631" s="17" t="s">
        <v>148</v>
      </c>
      <c r="D3631" s="17" t="s">
        <v>14443</v>
      </c>
      <c r="E3631" s="17" t="s">
        <v>139</v>
      </c>
      <c r="F3631" s="17" t="s">
        <v>150</v>
      </c>
      <c r="G3631" s="17" t="n">
        <v>0</v>
      </c>
      <c r="H3631" s="17" t="n">
        <v>1</v>
      </c>
      <c r="I3631" s="17" t="n">
        <v>0</v>
      </c>
      <c r="J3631" s="17" t="n">
        <v>1</v>
      </c>
      <c r="K3631" s="17" t="n">
        <v>2</v>
      </c>
      <c r="L3631" s="17" t="n">
        <v>0</v>
      </c>
      <c r="M3631" s="17" t="n">
        <v>2</v>
      </c>
      <c r="N3631" s="17" t="n">
        <v>0</v>
      </c>
      <c r="O3631" s="17" t="n">
        <v>13</v>
      </c>
      <c r="P3631" s="17" t="n">
        <v>0</v>
      </c>
      <c r="Q3631" s="17" t="n">
        <v>0</v>
      </c>
      <c r="R3631" s="17" t="n">
        <v>0</v>
      </c>
      <c r="S3631" s="17" t="n">
        <v>0</v>
      </c>
      <c r="T3631" s="17" t="n">
        <v>0</v>
      </c>
    </row>
    <row r="3632" customFormat="false" ht="15" hidden="false" customHeight="true" outlineLevel="0" collapsed="false">
      <c r="A3632" s="17" t="s">
        <v>12468</v>
      </c>
      <c r="B3632" s="17" t="s">
        <v>142</v>
      </c>
      <c r="C3632" s="17" t="s">
        <v>148</v>
      </c>
      <c r="D3632" s="17" t="s">
        <v>14443</v>
      </c>
      <c r="E3632" s="17" t="s">
        <v>139</v>
      </c>
      <c r="F3632" s="17" t="s">
        <v>166</v>
      </c>
      <c r="G3632" s="17" t="n">
        <v>0</v>
      </c>
      <c r="H3632" s="17" t="n">
        <v>1</v>
      </c>
      <c r="I3632" s="17" t="n">
        <v>1</v>
      </c>
      <c r="J3632" s="17" t="n">
        <v>0</v>
      </c>
      <c r="K3632" s="17" t="n">
        <v>1</v>
      </c>
      <c r="L3632" s="17" t="n">
        <v>0</v>
      </c>
      <c r="M3632" s="17" t="n">
        <v>2</v>
      </c>
      <c r="N3632" s="17" t="n">
        <v>4</v>
      </c>
      <c r="O3632" s="17" t="n">
        <v>0</v>
      </c>
      <c r="P3632" s="17" t="n">
        <v>0</v>
      </c>
      <c r="Q3632" s="17" t="n">
        <v>0</v>
      </c>
      <c r="R3632" s="17" t="n">
        <v>0</v>
      </c>
      <c r="S3632" s="17" t="n">
        <v>0</v>
      </c>
      <c r="T3632" s="17" t="n">
        <v>0</v>
      </c>
    </row>
    <row r="3633" customFormat="false" ht="15" hidden="false" customHeight="true" outlineLevel="0" collapsed="false">
      <c r="A3633" s="17" t="s">
        <v>12468</v>
      </c>
      <c r="B3633" s="17" t="s">
        <v>142</v>
      </c>
      <c r="C3633" s="17" t="s">
        <v>217</v>
      </c>
      <c r="D3633" s="17" t="s">
        <v>235</v>
      </c>
      <c r="E3633" s="17" t="s">
        <v>139</v>
      </c>
      <c r="F3633" s="17" t="s">
        <v>7</v>
      </c>
      <c r="G3633" s="17" t="n">
        <v>0</v>
      </c>
      <c r="H3633" s="17" t="n">
        <v>0</v>
      </c>
      <c r="I3633" s="17" t="n">
        <v>1</v>
      </c>
      <c r="J3633" s="17" t="n">
        <v>0</v>
      </c>
      <c r="K3633" s="17" t="n">
        <v>1</v>
      </c>
      <c r="L3633" s="17" t="n">
        <v>0</v>
      </c>
      <c r="M3633" s="17" t="n">
        <v>0</v>
      </c>
      <c r="N3633" s="17" t="n">
        <v>11</v>
      </c>
      <c r="O3633" s="17" t="n">
        <v>0</v>
      </c>
      <c r="P3633" s="17" t="n">
        <v>0</v>
      </c>
      <c r="Q3633" s="17" t="n">
        <v>0</v>
      </c>
      <c r="R3633" s="17" t="n">
        <v>0</v>
      </c>
      <c r="S3633" s="17" t="n">
        <v>0</v>
      </c>
      <c r="T3633" s="17" t="n">
        <v>0</v>
      </c>
    </row>
    <row r="3634" customFormat="false" ht="15" hidden="false" customHeight="true" outlineLevel="0" collapsed="false">
      <c r="A3634" s="17" t="s">
        <v>12468</v>
      </c>
      <c r="B3634" s="17" t="s">
        <v>142</v>
      </c>
      <c r="C3634" s="17" t="s">
        <v>217</v>
      </c>
      <c r="D3634" s="17" t="s">
        <v>235</v>
      </c>
      <c r="E3634" s="17" t="s">
        <v>139</v>
      </c>
      <c r="F3634" s="17" t="s">
        <v>140</v>
      </c>
      <c r="G3634" s="17" t="n">
        <v>0</v>
      </c>
      <c r="H3634" s="17" t="n">
        <v>0</v>
      </c>
      <c r="I3634" s="17" t="n">
        <v>1</v>
      </c>
      <c r="J3634" s="17" t="n">
        <v>0</v>
      </c>
      <c r="K3634" s="17" t="n">
        <v>1</v>
      </c>
      <c r="L3634" s="17" t="n">
        <v>0</v>
      </c>
      <c r="M3634" s="17" t="n">
        <v>0</v>
      </c>
      <c r="N3634" s="17" t="n">
        <v>11</v>
      </c>
      <c r="O3634" s="17" t="n">
        <v>0</v>
      </c>
      <c r="P3634" s="17" t="n">
        <v>0</v>
      </c>
      <c r="Q3634" s="17" t="n">
        <v>0</v>
      </c>
      <c r="R3634" s="17" t="n">
        <v>0</v>
      </c>
      <c r="S3634" s="17" t="n">
        <v>0</v>
      </c>
      <c r="T3634" s="17" t="n">
        <v>0</v>
      </c>
    </row>
    <row r="3635" customFormat="false" ht="15" hidden="false" customHeight="true" outlineLevel="0" collapsed="false">
      <c r="A3635" s="17" t="s">
        <v>12468</v>
      </c>
      <c r="B3635" s="17" t="s">
        <v>142</v>
      </c>
      <c r="C3635" s="17" t="s">
        <v>217</v>
      </c>
      <c r="D3635" s="17" t="s">
        <v>218</v>
      </c>
      <c r="E3635" s="17" t="s">
        <v>139</v>
      </c>
      <c r="F3635" s="17" t="s">
        <v>7</v>
      </c>
      <c r="G3635" s="17" t="n">
        <v>1</v>
      </c>
      <c r="H3635" s="17" t="n">
        <v>0</v>
      </c>
      <c r="I3635" s="17" t="n">
        <v>1</v>
      </c>
      <c r="J3635" s="17" t="n">
        <v>0</v>
      </c>
      <c r="K3635" s="17" t="n">
        <v>1</v>
      </c>
      <c r="L3635" s="17" t="n">
        <v>4</v>
      </c>
      <c r="M3635" s="17" t="n">
        <v>0</v>
      </c>
      <c r="N3635" s="17" t="n">
        <v>91</v>
      </c>
      <c r="O3635" s="17" t="n">
        <v>0</v>
      </c>
      <c r="P3635" s="17" t="n">
        <v>0</v>
      </c>
      <c r="Q3635" s="17" t="n">
        <v>0</v>
      </c>
      <c r="R3635" s="17" t="n">
        <v>0</v>
      </c>
      <c r="S3635" s="17" t="n">
        <v>0</v>
      </c>
      <c r="T3635" s="17" t="n">
        <v>0</v>
      </c>
    </row>
    <row r="3636" customFormat="false" ht="15" hidden="false" customHeight="true" outlineLevel="0" collapsed="false">
      <c r="A3636" s="17" t="s">
        <v>12468</v>
      </c>
      <c r="B3636" s="17" t="s">
        <v>142</v>
      </c>
      <c r="C3636" s="17" t="s">
        <v>217</v>
      </c>
      <c r="D3636" s="17" t="s">
        <v>218</v>
      </c>
      <c r="E3636" s="17" t="s">
        <v>139</v>
      </c>
      <c r="F3636" s="17" t="s">
        <v>140</v>
      </c>
      <c r="G3636" s="17" t="n">
        <v>0</v>
      </c>
      <c r="H3636" s="17" t="n">
        <v>0</v>
      </c>
      <c r="I3636" s="17" t="n">
        <v>1</v>
      </c>
      <c r="J3636" s="17" t="n">
        <v>0</v>
      </c>
      <c r="K3636" s="17" t="n">
        <v>1</v>
      </c>
      <c r="L3636" s="17" t="n">
        <v>0</v>
      </c>
      <c r="M3636" s="17" t="n">
        <v>0</v>
      </c>
      <c r="N3636" s="17" t="n">
        <v>2</v>
      </c>
      <c r="O3636" s="17" t="n">
        <v>0</v>
      </c>
      <c r="P3636" s="17" t="n">
        <v>0</v>
      </c>
      <c r="Q3636" s="17" t="n">
        <v>0</v>
      </c>
      <c r="R3636" s="17" t="n">
        <v>0</v>
      </c>
      <c r="S3636" s="17" t="n">
        <v>0</v>
      </c>
      <c r="T3636" s="17" t="n">
        <v>0</v>
      </c>
    </row>
    <row r="3637" customFormat="false" ht="15" hidden="false" customHeight="true" outlineLevel="0" collapsed="false">
      <c r="A3637" s="17" t="s">
        <v>12468</v>
      </c>
      <c r="B3637" s="17" t="s">
        <v>142</v>
      </c>
      <c r="C3637" s="17" t="s">
        <v>217</v>
      </c>
      <c r="D3637" s="17" t="s">
        <v>218</v>
      </c>
      <c r="E3637" s="17" t="s">
        <v>139</v>
      </c>
      <c r="F3637" s="17" t="s">
        <v>144</v>
      </c>
      <c r="G3637" s="17" t="n">
        <v>1</v>
      </c>
      <c r="H3637" s="17" t="n">
        <v>0</v>
      </c>
      <c r="I3637" s="17" t="n">
        <v>0</v>
      </c>
      <c r="J3637" s="17" t="n">
        <v>0</v>
      </c>
      <c r="K3637" s="17" t="n">
        <v>1</v>
      </c>
      <c r="L3637" s="17" t="n">
        <v>1</v>
      </c>
      <c r="M3637" s="17" t="n">
        <v>0</v>
      </c>
      <c r="N3637" s="17" t="n">
        <v>0</v>
      </c>
      <c r="O3637" s="17" t="n">
        <v>0</v>
      </c>
      <c r="P3637" s="17" t="n">
        <v>0</v>
      </c>
      <c r="Q3637" s="17" t="n">
        <v>0</v>
      </c>
      <c r="R3637" s="17" t="n">
        <v>0</v>
      </c>
      <c r="S3637" s="17" t="n">
        <v>0</v>
      </c>
      <c r="T3637" s="17" t="n">
        <v>0</v>
      </c>
    </row>
    <row r="3638" customFormat="false" ht="15" hidden="false" customHeight="true" outlineLevel="0" collapsed="false">
      <c r="A3638" s="17" t="s">
        <v>12468</v>
      </c>
      <c r="B3638" s="17" t="s">
        <v>142</v>
      </c>
      <c r="C3638" s="17" t="s">
        <v>217</v>
      </c>
      <c r="D3638" s="17" t="s">
        <v>218</v>
      </c>
      <c r="E3638" s="17" t="s">
        <v>139</v>
      </c>
      <c r="F3638" s="17" t="s">
        <v>150</v>
      </c>
      <c r="G3638" s="17" t="n">
        <v>1</v>
      </c>
      <c r="H3638" s="17" t="n">
        <v>0</v>
      </c>
      <c r="I3638" s="17" t="n">
        <v>1</v>
      </c>
      <c r="J3638" s="17" t="n">
        <v>0</v>
      </c>
      <c r="K3638" s="17" t="n">
        <v>1</v>
      </c>
      <c r="L3638" s="17" t="n">
        <v>3</v>
      </c>
      <c r="M3638" s="17" t="n">
        <v>0</v>
      </c>
      <c r="N3638" s="17" t="n">
        <v>87</v>
      </c>
      <c r="O3638" s="17" t="n">
        <v>0</v>
      </c>
      <c r="P3638" s="17" t="n">
        <v>0</v>
      </c>
      <c r="Q3638" s="17" t="n">
        <v>0</v>
      </c>
      <c r="R3638" s="17" t="n">
        <v>0</v>
      </c>
      <c r="S3638" s="17" t="n">
        <v>0</v>
      </c>
      <c r="T3638" s="17" t="n">
        <v>0</v>
      </c>
    </row>
    <row r="3639" customFormat="false" ht="15" hidden="false" customHeight="true" outlineLevel="0" collapsed="false">
      <c r="A3639" s="17" t="s">
        <v>12468</v>
      </c>
      <c r="B3639" s="17" t="s">
        <v>142</v>
      </c>
      <c r="C3639" s="17" t="s">
        <v>217</v>
      </c>
      <c r="D3639" s="17" t="s">
        <v>218</v>
      </c>
      <c r="E3639" s="17" t="s">
        <v>139</v>
      </c>
      <c r="F3639" s="17" t="s">
        <v>158</v>
      </c>
      <c r="G3639" s="17" t="n">
        <v>0</v>
      </c>
      <c r="H3639" s="17" t="n">
        <v>0</v>
      </c>
      <c r="I3639" s="17" t="n">
        <v>1</v>
      </c>
      <c r="J3639" s="17" t="n">
        <v>0</v>
      </c>
      <c r="K3639" s="17" t="n">
        <v>1</v>
      </c>
      <c r="L3639" s="17" t="n">
        <v>0</v>
      </c>
      <c r="M3639" s="17" t="n">
        <v>0</v>
      </c>
      <c r="N3639" s="17" t="n">
        <v>2</v>
      </c>
      <c r="O3639" s="17" t="n">
        <v>0</v>
      </c>
      <c r="P3639" s="17" t="n">
        <v>0</v>
      </c>
      <c r="Q3639" s="17" t="n">
        <v>0</v>
      </c>
      <c r="R3639" s="17" t="n">
        <v>0</v>
      </c>
      <c r="S3639" s="17" t="n">
        <v>0</v>
      </c>
      <c r="T3639" s="17" t="n">
        <v>0</v>
      </c>
    </row>
    <row r="3640" customFormat="false" ht="15" hidden="false" customHeight="true" outlineLevel="0" collapsed="false">
      <c r="A3640" s="17" t="s">
        <v>1302</v>
      </c>
      <c r="B3640" s="17" t="s">
        <v>142</v>
      </c>
      <c r="C3640" s="17" t="s">
        <v>217</v>
      </c>
      <c r="D3640" s="17" t="s">
        <v>218</v>
      </c>
      <c r="E3640" s="17" t="s">
        <v>139</v>
      </c>
      <c r="F3640" s="17" t="s">
        <v>7</v>
      </c>
      <c r="G3640" s="17" t="n">
        <v>0</v>
      </c>
      <c r="H3640" s="17" t="n">
        <v>1</v>
      </c>
      <c r="I3640" s="17" t="n">
        <v>1</v>
      </c>
      <c r="J3640" s="17" t="n">
        <v>0</v>
      </c>
      <c r="K3640" s="17" t="n">
        <v>1</v>
      </c>
      <c r="L3640" s="17" t="n">
        <v>0</v>
      </c>
      <c r="M3640" s="17" t="n">
        <v>76</v>
      </c>
      <c r="N3640" s="17" t="n">
        <v>27</v>
      </c>
      <c r="O3640" s="17" t="n">
        <v>0</v>
      </c>
      <c r="P3640" s="17" t="n">
        <v>0</v>
      </c>
      <c r="Q3640" s="17" t="n">
        <v>0</v>
      </c>
      <c r="R3640" s="17" t="n">
        <v>0</v>
      </c>
      <c r="S3640" s="17" t="n">
        <v>0</v>
      </c>
      <c r="T3640" s="17" t="n">
        <v>0</v>
      </c>
    </row>
    <row r="3641" customFormat="false" ht="15" hidden="false" customHeight="true" outlineLevel="0" collapsed="false">
      <c r="A3641" s="17" t="s">
        <v>1302</v>
      </c>
      <c r="B3641" s="17" t="s">
        <v>142</v>
      </c>
      <c r="C3641" s="17" t="s">
        <v>217</v>
      </c>
      <c r="D3641" s="17" t="s">
        <v>218</v>
      </c>
      <c r="E3641" s="17" t="s">
        <v>139</v>
      </c>
      <c r="F3641" s="17" t="s">
        <v>150</v>
      </c>
      <c r="G3641" s="17" t="n">
        <v>0</v>
      </c>
      <c r="H3641" s="17" t="n">
        <v>1</v>
      </c>
      <c r="I3641" s="17" t="n">
        <v>1</v>
      </c>
      <c r="J3641" s="17" t="n">
        <v>0</v>
      </c>
      <c r="K3641" s="17" t="n">
        <v>1</v>
      </c>
      <c r="L3641" s="17" t="n">
        <v>0</v>
      </c>
      <c r="M3641" s="17" t="n">
        <v>55</v>
      </c>
      <c r="N3641" s="17" t="n">
        <v>21</v>
      </c>
      <c r="O3641" s="17" t="n">
        <v>0</v>
      </c>
      <c r="P3641" s="17" t="n">
        <v>0</v>
      </c>
      <c r="Q3641" s="17" t="n">
        <v>0</v>
      </c>
      <c r="R3641" s="17" t="n">
        <v>0</v>
      </c>
      <c r="S3641" s="17" t="n">
        <v>0</v>
      </c>
      <c r="T3641" s="17" t="n">
        <v>0</v>
      </c>
    </row>
    <row r="3642" customFormat="false" ht="15" hidden="false" customHeight="true" outlineLevel="0" collapsed="false">
      <c r="A3642" s="17" t="s">
        <v>1302</v>
      </c>
      <c r="B3642" s="17" t="s">
        <v>142</v>
      </c>
      <c r="C3642" s="17" t="s">
        <v>217</v>
      </c>
      <c r="D3642" s="17" t="s">
        <v>218</v>
      </c>
      <c r="E3642" s="17" t="s">
        <v>139</v>
      </c>
      <c r="F3642" s="17" t="s">
        <v>158</v>
      </c>
      <c r="G3642" s="17" t="n">
        <v>0</v>
      </c>
      <c r="H3642" s="17" t="n">
        <v>1</v>
      </c>
      <c r="I3642" s="17" t="n">
        <v>0</v>
      </c>
      <c r="J3642" s="17" t="n">
        <v>0</v>
      </c>
      <c r="K3642" s="17" t="n">
        <v>1</v>
      </c>
      <c r="L3642" s="17" t="n">
        <v>0</v>
      </c>
      <c r="M3642" s="17" t="n">
        <v>21</v>
      </c>
      <c r="N3642" s="17" t="n">
        <v>0</v>
      </c>
      <c r="O3642" s="17" t="n">
        <v>0</v>
      </c>
      <c r="P3642" s="17" t="n">
        <v>0</v>
      </c>
      <c r="Q3642" s="17" t="n">
        <v>0</v>
      </c>
      <c r="R3642" s="17" t="n">
        <v>0</v>
      </c>
      <c r="S3642" s="17" t="n">
        <v>0</v>
      </c>
      <c r="T3642" s="17" t="n">
        <v>0</v>
      </c>
    </row>
    <row r="3643" customFormat="false" ht="15" hidden="false" customHeight="true" outlineLevel="0" collapsed="false">
      <c r="A3643" s="17" t="s">
        <v>1302</v>
      </c>
      <c r="B3643" s="17" t="s">
        <v>142</v>
      </c>
      <c r="C3643" s="17" t="s">
        <v>217</v>
      </c>
      <c r="D3643" s="17" t="s">
        <v>218</v>
      </c>
      <c r="E3643" s="17" t="s">
        <v>139</v>
      </c>
      <c r="F3643" s="17" t="s">
        <v>169</v>
      </c>
      <c r="G3643" s="17" t="n">
        <v>0</v>
      </c>
      <c r="H3643" s="17" t="n">
        <v>0</v>
      </c>
      <c r="I3643" s="17" t="n">
        <v>1</v>
      </c>
      <c r="J3643" s="17" t="n">
        <v>0</v>
      </c>
      <c r="K3643" s="17" t="n">
        <v>1</v>
      </c>
      <c r="L3643" s="17" t="n">
        <v>0</v>
      </c>
      <c r="M3643" s="17" t="n">
        <v>0</v>
      </c>
      <c r="N3643" s="17" t="n">
        <v>6</v>
      </c>
      <c r="O3643" s="17" t="n">
        <v>0</v>
      </c>
      <c r="P3643" s="17" t="n">
        <v>0</v>
      </c>
      <c r="Q3643" s="17" t="n">
        <v>0</v>
      </c>
      <c r="R3643" s="17" t="n">
        <v>0</v>
      </c>
      <c r="S3643" s="17" t="n">
        <v>0</v>
      </c>
      <c r="T3643" s="17" t="n">
        <v>0</v>
      </c>
    </row>
    <row r="3644" customFormat="false" ht="15" hidden="false" customHeight="true" outlineLevel="0" collapsed="false">
      <c r="A3644" s="17" t="s">
        <v>206</v>
      </c>
      <c r="B3644" s="17" t="s">
        <v>142</v>
      </c>
      <c r="C3644" s="17" t="s">
        <v>134</v>
      </c>
      <c r="D3644" s="17" t="s">
        <v>135</v>
      </c>
      <c r="E3644" s="17" t="s">
        <v>243</v>
      </c>
      <c r="F3644" s="17" t="s">
        <v>7</v>
      </c>
      <c r="G3644" s="17" t="n">
        <v>1</v>
      </c>
      <c r="H3644" s="17" t="n">
        <v>1</v>
      </c>
      <c r="I3644" s="17" t="n">
        <v>1</v>
      </c>
      <c r="J3644" s="17" t="n">
        <v>1</v>
      </c>
      <c r="K3644" s="17" t="n">
        <v>1</v>
      </c>
      <c r="L3644" s="17" t="n">
        <v>324</v>
      </c>
      <c r="M3644" s="17" t="n">
        <v>362</v>
      </c>
      <c r="N3644" s="17" t="n">
        <v>211</v>
      </c>
      <c r="O3644" s="17" t="n">
        <v>56</v>
      </c>
      <c r="P3644" s="17" t="n">
        <v>0</v>
      </c>
      <c r="Q3644" s="17" t="n">
        <v>0</v>
      </c>
      <c r="R3644" s="17" t="n">
        <v>0</v>
      </c>
      <c r="S3644" s="17" t="n">
        <v>0</v>
      </c>
      <c r="T3644" s="17" t="n">
        <v>0</v>
      </c>
    </row>
    <row r="3645" customFormat="false" ht="15" hidden="false" customHeight="true" outlineLevel="0" collapsed="false">
      <c r="A3645" s="17" t="s">
        <v>206</v>
      </c>
      <c r="B3645" s="17" t="s">
        <v>142</v>
      </c>
      <c r="C3645" s="17" t="s">
        <v>134</v>
      </c>
      <c r="D3645" s="17" t="s">
        <v>135</v>
      </c>
      <c r="E3645" s="17" t="s">
        <v>243</v>
      </c>
      <c r="F3645" s="17" t="s">
        <v>144</v>
      </c>
      <c r="G3645" s="17" t="n">
        <v>1</v>
      </c>
      <c r="H3645" s="17" t="n">
        <v>1</v>
      </c>
      <c r="I3645" s="17" t="n">
        <v>1</v>
      </c>
      <c r="J3645" s="17" t="n">
        <v>0</v>
      </c>
      <c r="K3645" s="17" t="n">
        <v>1</v>
      </c>
      <c r="L3645" s="17" t="n">
        <v>61</v>
      </c>
      <c r="M3645" s="17" t="n">
        <v>12</v>
      </c>
      <c r="N3645" s="17" t="n">
        <v>10</v>
      </c>
      <c r="O3645" s="17" t="n">
        <v>0</v>
      </c>
      <c r="P3645" s="17" t="n">
        <v>0</v>
      </c>
      <c r="Q3645" s="17" t="n">
        <v>0</v>
      </c>
      <c r="R3645" s="17" t="n">
        <v>0</v>
      </c>
      <c r="S3645" s="17" t="n">
        <v>0</v>
      </c>
      <c r="T3645" s="17" t="n">
        <v>0</v>
      </c>
    </row>
    <row r="3646" customFormat="false" ht="15" hidden="false" customHeight="true" outlineLevel="0" collapsed="false">
      <c r="A3646" s="17" t="s">
        <v>206</v>
      </c>
      <c r="B3646" s="17" t="s">
        <v>142</v>
      </c>
      <c r="C3646" s="17" t="s">
        <v>134</v>
      </c>
      <c r="D3646" s="17" t="s">
        <v>135</v>
      </c>
      <c r="E3646" s="17" t="s">
        <v>243</v>
      </c>
      <c r="F3646" s="17" t="s">
        <v>150</v>
      </c>
      <c r="G3646" s="17" t="n">
        <v>1</v>
      </c>
      <c r="H3646" s="17" t="n">
        <v>1</v>
      </c>
      <c r="I3646" s="17" t="n">
        <v>1</v>
      </c>
      <c r="J3646" s="17" t="n">
        <v>1</v>
      </c>
      <c r="K3646" s="17" t="n">
        <v>1</v>
      </c>
      <c r="L3646" s="17" t="n">
        <v>61</v>
      </c>
      <c r="M3646" s="17" t="n">
        <v>72</v>
      </c>
      <c r="N3646" s="17" t="n">
        <v>64</v>
      </c>
      <c r="O3646" s="17" t="n">
        <v>41</v>
      </c>
      <c r="P3646" s="17" t="n">
        <v>0</v>
      </c>
      <c r="Q3646" s="17" t="n">
        <v>0</v>
      </c>
      <c r="R3646" s="17" t="n">
        <v>0</v>
      </c>
      <c r="S3646" s="17" t="n">
        <v>0</v>
      </c>
      <c r="T3646" s="17" t="n">
        <v>0</v>
      </c>
    </row>
    <row r="3647" customFormat="false" ht="15" hidden="false" customHeight="true" outlineLevel="0" collapsed="false">
      <c r="A3647" s="17" t="s">
        <v>206</v>
      </c>
      <c r="B3647" s="17" t="s">
        <v>142</v>
      </c>
      <c r="C3647" s="17" t="s">
        <v>134</v>
      </c>
      <c r="D3647" s="17" t="s">
        <v>135</v>
      </c>
      <c r="E3647" s="17" t="s">
        <v>243</v>
      </c>
      <c r="F3647" s="17" t="s">
        <v>158</v>
      </c>
      <c r="G3647" s="17" t="n">
        <v>1</v>
      </c>
      <c r="H3647" s="17" t="n">
        <v>1</v>
      </c>
      <c r="I3647" s="17" t="n">
        <v>1</v>
      </c>
      <c r="J3647" s="17" t="n">
        <v>1</v>
      </c>
      <c r="K3647" s="17" t="n">
        <v>1</v>
      </c>
      <c r="L3647" s="17" t="n">
        <v>196</v>
      </c>
      <c r="M3647" s="17" t="n">
        <v>278</v>
      </c>
      <c r="N3647" s="17" t="n">
        <v>137</v>
      </c>
      <c r="O3647" s="17" t="n">
        <v>15</v>
      </c>
      <c r="P3647" s="17" t="n">
        <v>0</v>
      </c>
      <c r="Q3647" s="17" t="n">
        <v>0</v>
      </c>
      <c r="R3647" s="17" t="n">
        <v>0</v>
      </c>
      <c r="S3647" s="17" t="n">
        <v>0</v>
      </c>
      <c r="T3647" s="17" t="n">
        <v>0</v>
      </c>
    </row>
    <row r="3648" customFormat="false" ht="15" hidden="false" customHeight="true" outlineLevel="0" collapsed="false">
      <c r="A3648" s="17" t="s">
        <v>206</v>
      </c>
      <c r="B3648" s="17" t="s">
        <v>142</v>
      </c>
      <c r="C3648" s="17" t="s">
        <v>134</v>
      </c>
      <c r="D3648" s="17" t="s">
        <v>135</v>
      </c>
      <c r="E3648" s="17" t="s">
        <v>243</v>
      </c>
      <c r="F3648" s="17" t="s">
        <v>169</v>
      </c>
      <c r="G3648" s="17" t="n">
        <v>1</v>
      </c>
      <c r="H3648" s="17" t="n">
        <v>0</v>
      </c>
      <c r="I3648" s="17" t="n">
        <v>0</v>
      </c>
      <c r="J3648" s="17" t="n">
        <v>0</v>
      </c>
      <c r="K3648" s="17" t="n">
        <v>1</v>
      </c>
      <c r="L3648" s="17" t="n">
        <v>6</v>
      </c>
      <c r="M3648" s="17" t="n">
        <v>0</v>
      </c>
      <c r="N3648" s="17" t="n">
        <v>0</v>
      </c>
      <c r="O3648" s="17" t="n">
        <v>0</v>
      </c>
      <c r="P3648" s="17" t="n">
        <v>0</v>
      </c>
      <c r="Q3648" s="17" t="n">
        <v>0</v>
      </c>
      <c r="R3648" s="17" t="n">
        <v>0</v>
      </c>
      <c r="S3648" s="17" t="n">
        <v>0</v>
      </c>
      <c r="T3648" s="17" t="n">
        <v>0</v>
      </c>
    </row>
    <row r="3649" customFormat="false" ht="15" hidden="false" customHeight="true" outlineLevel="0" collapsed="false">
      <c r="A3649" s="17" t="s">
        <v>206</v>
      </c>
      <c r="B3649" s="17" t="s">
        <v>142</v>
      </c>
      <c r="C3649" s="17" t="s">
        <v>148</v>
      </c>
      <c r="D3649" s="17" t="s">
        <v>14443</v>
      </c>
      <c r="E3649" s="17" t="s">
        <v>139</v>
      </c>
      <c r="F3649" s="17" t="s">
        <v>7</v>
      </c>
      <c r="G3649" s="17" t="n">
        <v>0</v>
      </c>
      <c r="H3649" s="17" t="n">
        <v>1</v>
      </c>
      <c r="I3649" s="17" t="n">
        <v>1</v>
      </c>
      <c r="J3649" s="17" t="n">
        <v>0</v>
      </c>
      <c r="K3649" s="17" t="n">
        <v>2</v>
      </c>
      <c r="L3649" s="17" t="n">
        <v>0</v>
      </c>
      <c r="M3649" s="17" t="n">
        <v>16</v>
      </c>
      <c r="N3649" s="17" t="n">
        <v>3</v>
      </c>
      <c r="O3649" s="17" t="n">
        <v>0</v>
      </c>
      <c r="P3649" s="17" t="n">
        <v>0</v>
      </c>
      <c r="Q3649" s="17" t="n">
        <v>0</v>
      </c>
      <c r="R3649" s="17" t="n">
        <v>0</v>
      </c>
      <c r="S3649" s="17" t="n">
        <v>0</v>
      </c>
      <c r="T3649" s="17" t="n">
        <v>0</v>
      </c>
    </row>
    <row r="3650" customFormat="false" ht="15" hidden="false" customHeight="true" outlineLevel="0" collapsed="false">
      <c r="A3650" s="17" t="s">
        <v>206</v>
      </c>
      <c r="B3650" s="17" t="s">
        <v>142</v>
      </c>
      <c r="C3650" s="17" t="s">
        <v>148</v>
      </c>
      <c r="D3650" s="17" t="s">
        <v>14443</v>
      </c>
      <c r="E3650" s="17" t="s">
        <v>139</v>
      </c>
      <c r="F3650" s="17" t="s">
        <v>140</v>
      </c>
      <c r="G3650" s="17" t="n">
        <v>0</v>
      </c>
      <c r="H3650" s="17" t="n">
        <v>1</v>
      </c>
      <c r="I3650" s="17" t="n">
        <v>0</v>
      </c>
      <c r="J3650" s="17" t="n">
        <v>0</v>
      </c>
      <c r="K3650" s="17" t="n">
        <v>1</v>
      </c>
      <c r="L3650" s="17" t="n">
        <v>0</v>
      </c>
      <c r="M3650" s="17" t="n">
        <v>16</v>
      </c>
      <c r="N3650" s="17" t="n">
        <v>0</v>
      </c>
      <c r="O3650" s="17" t="n">
        <v>0</v>
      </c>
      <c r="P3650" s="17" t="n">
        <v>0</v>
      </c>
      <c r="Q3650" s="17" t="n">
        <v>0</v>
      </c>
      <c r="R3650" s="17" t="n">
        <v>0</v>
      </c>
      <c r="S3650" s="17" t="n">
        <v>0</v>
      </c>
      <c r="T3650" s="17" t="n">
        <v>0</v>
      </c>
    </row>
    <row r="3651" customFormat="false" ht="15" hidden="false" customHeight="true" outlineLevel="0" collapsed="false">
      <c r="A3651" s="17" t="s">
        <v>206</v>
      </c>
      <c r="B3651" s="17" t="s">
        <v>142</v>
      </c>
      <c r="C3651" s="17" t="s">
        <v>148</v>
      </c>
      <c r="D3651" s="17" t="s">
        <v>14443</v>
      </c>
      <c r="E3651" s="17" t="s">
        <v>139</v>
      </c>
      <c r="F3651" s="17" t="s">
        <v>150</v>
      </c>
      <c r="G3651" s="17" t="n">
        <v>0</v>
      </c>
      <c r="H3651" s="17" t="n">
        <v>0</v>
      </c>
      <c r="I3651" s="17" t="n">
        <v>1</v>
      </c>
      <c r="J3651" s="17" t="n">
        <v>0</v>
      </c>
      <c r="K3651" s="17" t="n">
        <v>1</v>
      </c>
      <c r="L3651" s="17" t="n">
        <v>0</v>
      </c>
      <c r="M3651" s="17" t="n">
        <v>0</v>
      </c>
      <c r="N3651" s="17" t="n">
        <v>3</v>
      </c>
      <c r="O3651" s="17" t="n">
        <v>0</v>
      </c>
      <c r="P3651" s="17" t="n">
        <v>0</v>
      </c>
      <c r="Q3651" s="17" t="n">
        <v>0</v>
      </c>
      <c r="R3651" s="17" t="n">
        <v>0</v>
      </c>
      <c r="S3651" s="17" t="n">
        <v>0</v>
      </c>
      <c r="T3651" s="17" t="n">
        <v>0</v>
      </c>
    </row>
    <row r="3652" customFormat="false" ht="15" hidden="false" customHeight="true" outlineLevel="0" collapsed="false">
      <c r="A3652" s="17" t="s">
        <v>206</v>
      </c>
      <c r="B3652" s="17" t="s">
        <v>142</v>
      </c>
      <c r="C3652" s="17" t="s">
        <v>217</v>
      </c>
      <c r="D3652" s="17" t="s">
        <v>235</v>
      </c>
      <c r="E3652" s="17" t="s">
        <v>139</v>
      </c>
      <c r="F3652" s="17" t="s">
        <v>7</v>
      </c>
      <c r="G3652" s="17" t="n">
        <v>0</v>
      </c>
      <c r="H3652" s="17" t="n">
        <v>1</v>
      </c>
      <c r="I3652" s="17" t="n">
        <v>0</v>
      </c>
      <c r="J3652" s="17" t="n">
        <v>1</v>
      </c>
      <c r="K3652" s="17" t="n">
        <v>2</v>
      </c>
      <c r="L3652" s="17" t="n">
        <v>0</v>
      </c>
      <c r="M3652" s="17" t="n">
        <v>5</v>
      </c>
      <c r="N3652" s="17" t="n">
        <v>0</v>
      </c>
      <c r="O3652" s="17" t="n">
        <v>1</v>
      </c>
      <c r="P3652" s="17" t="n">
        <v>0</v>
      </c>
      <c r="Q3652" s="17" t="n">
        <v>0</v>
      </c>
      <c r="R3652" s="17" t="n">
        <v>0</v>
      </c>
      <c r="S3652" s="17" t="n">
        <v>0</v>
      </c>
      <c r="T3652" s="17" t="n">
        <v>0</v>
      </c>
    </row>
    <row r="3653" customFormat="false" ht="15" hidden="false" customHeight="true" outlineLevel="0" collapsed="false">
      <c r="A3653" s="17" t="s">
        <v>206</v>
      </c>
      <c r="B3653" s="17" t="s">
        <v>142</v>
      </c>
      <c r="C3653" s="17" t="s">
        <v>217</v>
      </c>
      <c r="D3653" s="17" t="s">
        <v>235</v>
      </c>
      <c r="E3653" s="17" t="s">
        <v>139</v>
      </c>
      <c r="F3653" s="17" t="s">
        <v>150</v>
      </c>
      <c r="G3653" s="17" t="n">
        <v>0</v>
      </c>
      <c r="H3653" s="17" t="n">
        <v>1</v>
      </c>
      <c r="I3653" s="17" t="n">
        <v>0</v>
      </c>
      <c r="J3653" s="17" t="n">
        <v>0</v>
      </c>
      <c r="K3653" s="17" t="n">
        <v>1</v>
      </c>
      <c r="L3653" s="17" t="n">
        <v>0</v>
      </c>
      <c r="M3653" s="17" t="n">
        <v>2</v>
      </c>
      <c r="N3653" s="17" t="n">
        <v>0</v>
      </c>
      <c r="O3653" s="17" t="n">
        <v>0</v>
      </c>
      <c r="P3653" s="17" t="n">
        <v>0</v>
      </c>
      <c r="Q3653" s="17" t="n">
        <v>0</v>
      </c>
      <c r="R3653" s="17" t="n">
        <v>0</v>
      </c>
      <c r="S3653" s="17" t="n">
        <v>0</v>
      </c>
      <c r="T3653" s="17" t="n">
        <v>0</v>
      </c>
    </row>
    <row r="3654" customFormat="false" ht="15" hidden="false" customHeight="true" outlineLevel="0" collapsed="false">
      <c r="A3654" s="17" t="s">
        <v>206</v>
      </c>
      <c r="B3654" s="17" t="s">
        <v>142</v>
      </c>
      <c r="C3654" s="17" t="s">
        <v>217</v>
      </c>
      <c r="D3654" s="17" t="s">
        <v>235</v>
      </c>
      <c r="E3654" s="17" t="s">
        <v>139</v>
      </c>
      <c r="F3654" s="17" t="s">
        <v>158</v>
      </c>
      <c r="G3654" s="17" t="n">
        <v>0</v>
      </c>
      <c r="H3654" s="17" t="n">
        <v>1</v>
      </c>
      <c r="I3654" s="17" t="n">
        <v>0</v>
      </c>
      <c r="J3654" s="17" t="n">
        <v>1</v>
      </c>
      <c r="K3654" s="17" t="n">
        <v>2</v>
      </c>
      <c r="L3654" s="17" t="n">
        <v>0</v>
      </c>
      <c r="M3654" s="17" t="n">
        <v>3</v>
      </c>
      <c r="N3654" s="17" t="n">
        <v>0</v>
      </c>
      <c r="O3654" s="17" t="n">
        <v>1</v>
      </c>
      <c r="P3654" s="17" t="n">
        <v>0</v>
      </c>
      <c r="Q3654" s="17" t="n">
        <v>0</v>
      </c>
      <c r="R3654" s="17" t="n">
        <v>0</v>
      </c>
      <c r="S3654" s="17" t="n">
        <v>0</v>
      </c>
      <c r="T3654" s="17" t="n">
        <v>0</v>
      </c>
    </row>
    <row r="3655" customFormat="false" ht="15" hidden="false" customHeight="true" outlineLevel="0" collapsed="false">
      <c r="A3655" s="17" t="s">
        <v>7048</v>
      </c>
      <c r="B3655" s="17" t="s">
        <v>142</v>
      </c>
      <c r="C3655" s="17" t="s">
        <v>148</v>
      </c>
      <c r="D3655" s="17" t="s">
        <v>14443</v>
      </c>
      <c r="E3655" s="17" t="s">
        <v>139</v>
      </c>
      <c r="F3655" s="17" t="s">
        <v>7</v>
      </c>
      <c r="G3655" s="17" t="n">
        <v>1</v>
      </c>
      <c r="H3655" s="17" t="n">
        <v>0</v>
      </c>
      <c r="I3655" s="17" t="n">
        <v>0</v>
      </c>
      <c r="J3655" s="17" t="n">
        <v>0</v>
      </c>
      <c r="K3655" s="17" t="n">
        <v>1</v>
      </c>
      <c r="L3655" s="17" t="n">
        <v>2</v>
      </c>
      <c r="M3655" s="17" t="n">
        <v>0</v>
      </c>
      <c r="N3655" s="17" t="n">
        <v>0</v>
      </c>
      <c r="O3655" s="17" t="n">
        <v>0</v>
      </c>
      <c r="P3655" s="17" t="n">
        <v>0</v>
      </c>
      <c r="Q3655" s="17" t="n">
        <v>0</v>
      </c>
      <c r="R3655" s="17" t="n">
        <v>0</v>
      </c>
      <c r="S3655" s="17" t="n">
        <v>0</v>
      </c>
      <c r="T3655" s="17" t="n">
        <v>0</v>
      </c>
    </row>
    <row r="3656" customFormat="false" ht="15" hidden="false" customHeight="true" outlineLevel="0" collapsed="false">
      <c r="A3656" s="17" t="s">
        <v>7048</v>
      </c>
      <c r="B3656" s="17" t="s">
        <v>142</v>
      </c>
      <c r="C3656" s="17" t="s">
        <v>148</v>
      </c>
      <c r="D3656" s="17" t="s">
        <v>14443</v>
      </c>
      <c r="E3656" s="17" t="s">
        <v>139</v>
      </c>
      <c r="F3656" s="17" t="s">
        <v>158</v>
      </c>
      <c r="G3656" s="17" t="n">
        <v>1</v>
      </c>
      <c r="H3656" s="17" t="n">
        <v>0</v>
      </c>
      <c r="I3656" s="17" t="n">
        <v>0</v>
      </c>
      <c r="J3656" s="17" t="n">
        <v>0</v>
      </c>
      <c r="K3656" s="17" t="n">
        <v>1</v>
      </c>
      <c r="L3656" s="17" t="n">
        <v>2</v>
      </c>
      <c r="M3656" s="17" t="n">
        <v>0</v>
      </c>
      <c r="N3656" s="17" t="n">
        <v>0</v>
      </c>
      <c r="O3656" s="17" t="n">
        <v>0</v>
      </c>
      <c r="P3656" s="17" t="n">
        <v>0</v>
      </c>
      <c r="Q3656" s="17" t="n">
        <v>0</v>
      </c>
      <c r="R3656" s="17" t="n">
        <v>0</v>
      </c>
      <c r="S3656" s="17" t="n">
        <v>0</v>
      </c>
      <c r="T3656" s="17" t="n">
        <v>0</v>
      </c>
    </row>
    <row r="3657" customFormat="false" ht="15" hidden="false" customHeight="true" outlineLevel="0" collapsed="false">
      <c r="A3657" s="17" t="s">
        <v>10321</v>
      </c>
      <c r="B3657" s="17" t="s">
        <v>142</v>
      </c>
      <c r="C3657" s="17" t="s">
        <v>134</v>
      </c>
      <c r="D3657" s="17" t="s">
        <v>135</v>
      </c>
      <c r="E3657" s="17" t="s">
        <v>139</v>
      </c>
      <c r="F3657" s="17" t="s">
        <v>7</v>
      </c>
      <c r="G3657" s="17" t="n">
        <v>1</v>
      </c>
      <c r="H3657" s="17" t="n">
        <v>1</v>
      </c>
      <c r="I3657" s="17" t="n">
        <v>0</v>
      </c>
      <c r="J3657" s="17" t="n">
        <v>0</v>
      </c>
      <c r="K3657" s="17" t="n">
        <v>1</v>
      </c>
      <c r="L3657" s="17" t="n">
        <v>100</v>
      </c>
      <c r="M3657" s="17" t="n">
        <v>70</v>
      </c>
      <c r="N3657" s="17" t="n">
        <v>0</v>
      </c>
      <c r="O3657" s="17" t="n">
        <v>0</v>
      </c>
      <c r="P3657" s="17" t="n">
        <v>0</v>
      </c>
      <c r="Q3657" s="17" t="n">
        <v>0</v>
      </c>
      <c r="R3657" s="17" t="n">
        <v>0</v>
      </c>
      <c r="S3657" s="17" t="n">
        <v>0</v>
      </c>
      <c r="T3657" s="17" t="n">
        <v>0</v>
      </c>
    </row>
    <row r="3658" customFormat="false" ht="15" hidden="false" customHeight="true" outlineLevel="0" collapsed="false">
      <c r="A3658" s="17" t="s">
        <v>10321</v>
      </c>
      <c r="B3658" s="17" t="s">
        <v>142</v>
      </c>
      <c r="C3658" s="17" t="s">
        <v>134</v>
      </c>
      <c r="D3658" s="17" t="s">
        <v>135</v>
      </c>
      <c r="E3658" s="17" t="s">
        <v>139</v>
      </c>
      <c r="F3658" s="17" t="s">
        <v>140</v>
      </c>
      <c r="G3658" s="17" t="n">
        <v>1</v>
      </c>
      <c r="H3658" s="17" t="n">
        <v>1</v>
      </c>
      <c r="I3658" s="17" t="n">
        <v>0</v>
      </c>
      <c r="J3658" s="17" t="n">
        <v>0</v>
      </c>
      <c r="K3658" s="17" t="n">
        <v>1</v>
      </c>
      <c r="L3658" s="17" t="n">
        <v>44</v>
      </c>
      <c r="M3658" s="17" t="n">
        <v>51</v>
      </c>
      <c r="N3658" s="17" t="n">
        <v>0</v>
      </c>
      <c r="O3658" s="17" t="n">
        <v>0</v>
      </c>
      <c r="P3658" s="17" t="n">
        <v>0</v>
      </c>
      <c r="Q3658" s="17" t="n">
        <v>0</v>
      </c>
      <c r="R3658" s="17" t="n">
        <v>0</v>
      </c>
      <c r="S3658" s="17" t="n">
        <v>0</v>
      </c>
      <c r="T3658" s="17" t="n">
        <v>0</v>
      </c>
    </row>
    <row r="3659" customFormat="false" ht="15" hidden="false" customHeight="true" outlineLevel="0" collapsed="false">
      <c r="A3659" s="17" t="s">
        <v>10321</v>
      </c>
      <c r="B3659" s="17" t="s">
        <v>142</v>
      </c>
      <c r="C3659" s="17" t="s">
        <v>134</v>
      </c>
      <c r="D3659" s="17" t="s">
        <v>135</v>
      </c>
      <c r="E3659" s="17" t="s">
        <v>139</v>
      </c>
      <c r="F3659" s="17" t="s">
        <v>144</v>
      </c>
      <c r="G3659" s="17" t="n">
        <v>1</v>
      </c>
      <c r="H3659" s="17" t="n">
        <v>1</v>
      </c>
      <c r="I3659" s="17" t="n">
        <v>0</v>
      </c>
      <c r="J3659" s="17" t="n">
        <v>0</v>
      </c>
      <c r="K3659" s="17" t="n">
        <v>1</v>
      </c>
      <c r="L3659" s="17" t="n">
        <v>11</v>
      </c>
      <c r="M3659" s="17" t="n">
        <v>9</v>
      </c>
      <c r="N3659" s="17" t="n">
        <v>0</v>
      </c>
      <c r="O3659" s="17" t="n">
        <v>0</v>
      </c>
      <c r="P3659" s="17" t="n">
        <v>0</v>
      </c>
      <c r="Q3659" s="17" t="n">
        <v>0</v>
      </c>
      <c r="R3659" s="17" t="n">
        <v>0</v>
      </c>
      <c r="S3659" s="17" t="n">
        <v>0</v>
      </c>
      <c r="T3659" s="17" t="n">
        <v>0</v>
      </c>
    </row>
    <row r="3660" customFormat="false" ht="15" hidden="false" customHeight="true" outlineLevel="0" collapsed="false">
      <c r="A3660" s="17" t="s">
        <v>10321</v>
      </c>
      <c r="B3660" s="17" t="s">
        <v>142</v>
      </c>
      <c r="C3660" s="17" t="s">
        <v>134</v>
      </c>
      <c r="D3660" s="17" t="s">
        <v>135</v>
      </c>
      <c r="E3660" s="17" t="s">
        <v>139</v>
      </c>
      <c r="F3660" s="17" t="s">
        <v>150</v>
      </c>
      <c r="G3660" s="17" t="n">
        <v>1</v>
      </c>
      <c r="H3660" s="17" t="n">
        <v>1</v>
      </c>
      <c r="I3660" s="17" t="n">
        <v>0</v>
      </c>
      <c r="J3660" s="17" t="n">
        <v>0</v>
      </c>
      <c r="K3660" s="17" t="n">
        <v>1</v>
      </c>
      <c r="L3660" s="17" t="n">
        <v>26</v>
      </c>
      <c r="M3660" s="17" t="n">
        <v>6</v>
      </c>
      <c r="N3660" s="17" t="n">
        <v>0</v>
      </c>
      <c r="O3660" s="17" t="n">
        <v>0</v>
      </c>
      <c r="P3660" s="17" t="n">
        <v>0</v>
      </c>
      <c r="Q3660" s="17" t="n">
        <v>0</v>
      </c>
      <c r="R3660" s="17" t="n">
        <v>0</v>
      </c>
      <c r="S3660" s="17" t="n">
        <v>0</v>
      </c>
      <c r="T3660" s="17" t="n">
        <v>0</v>
      </c>
    </row>
    <row r="3661" customFormat="false" ht="15" hidden="false" customHeight="true" outlineLevel="0" collapsed="false">
      <c r="A3661" s="17" t="s">
        <v>10321</v>
      </c>
      <c r="B3661" s="17" t="s">
        <v>142</v>
      </c>
      <c r="C3661" s="17" t="s">
        <v>134</v>
      </c>
      <c r="D3661" s="17" t="s">
        <v>135</v>
      </c>
      <c r="E3661" s="17" t="s">
        <v>139</v>
      </c>
      <c r="F3661" s="17" t="s">
        <v>158</v>
      </c>
      <c r="G3661" s="17" t="n">
        <v>1</v>
      </c>
      <c r="H3661" s="17" t="n">
        <v>1</v>
      </c>
      <c r="I3661" s="17" t="n">
        <v>0</v>
      </c>
      <c r="J3661" s="17" t="n">
        <v>0</v>
      </c>
      <c r="K3661" s="17" t="n">
        <v>1</v>
      </c>
      <c r="L3661" s="17" t="n">
        <v>19</v>
      </c>
      <c r="M3661" s="17" t="n">
        <v>4</v>
      </c>
      <c r="N3661" s="17" t="n">
        <v>0</v>
      </c>
      <c r="O3661" s="17" t="n">
        <v>0</v>
      </c>
      <c r="P3661" s="17" t="n">
        <v>0</v>
      </c>
      <c r="Q3661" s="17" t="n">
        <v>0</v>
      </c>
      <c r="R3661" s="17" t="n">
        <v>0</v>
      </c>
      <c r="S3661" s="17" t="n">
        <v>0</v>
      </c>
      <c r="T3661" s="17" t="n">
        <v>0</v>
      </c>
    </row>
    <row r="3662" customFormat="false" ht="15" hidden="false" customHeight="true" outlineLevel="0" collapsed="false">
      <c r="A3662" s="17" t="s">
        <v>10321</v>
      </c>
      <c r="B3662" s="17" t="s">
        <v>142</v>
      </c>
      <c r="C3662" s="17" t="s">
        <v>148</v>
      </c>
      <c r="D3662" s="17" t="s">
        <v>14443</v>
      </c>
      <c r="E3662" s="17" t="s">
        <v>139</v>
      </c>
      <c r="F3662" s="17" t="s">
        <v>7</v>
      </c>
      <c r="G3662" s="17" t="n">
        <v>0</v>
      </c>
      <c r="H3662" s="17" t="n">
        <v>1</v>
      </c>
      <c r="I3662" s="17" t="n">
        <v>0</v>
      </c>
      <c r="J3662" s="17" t="n">
        <v>0</v>
      </c>
      <c r="K3662" s="17" t="n">
        <v>1</v>
      </c>
      <c r="L3662" s="17" t="n">
        <v>0</v>
      </c>
      <c r="M3662" s="17" t="n">
        <v>2</v>
      </c>
      <c r="N3662" s="17" t="n">
        <v>0</v>
      </c>
      <c r="O3662" s="17" t="n">
        <v>0</v>
      </c>
      <c r="P3662" s="17" t="n">
        <v>0</v>
      </c>
      <c r="Q3662" s="17" t="n">
        <v>0</v>
      </c>
      <c r="R3662" s="17" t="n">
        <v>0</v>
      </c>
      <c r="S3662" s="17" t="n">
        <v>0</v>
      </c>
      <c r="T3662" s="17" t="n">
        <v>0</v>
      </c>
    </row>
    <row r="3663" customFormat="false" ht="15" hidden="false" customHeight="true" outlineLevel="0" collapsed="false">
      <c r="A3663" s="17" t="s">
        <v>10321</v>
      </c>
      <c r="B3663" s="17" t="s">
        <v>142</v>
      </c>
      <c r="C3663" s="17" t="s">
        <v>148</v>
      </c>
      <c r="D3663" s="17" t="s">
        <v>14443</v>
      </c>
      <c r="E3663" s="17" t="s">
        <v>139</v>
      </c>
      <c r="F3663" s="17" t="s">
        <v>158</v>
      </c>
      <c r="G3663" s="17" t="n">
        <v>0</v>
      </c>
      <c r="H3663" s="17" t="n">
        <v>1</v>
      </c>
      <c r="I3663" s="17" t="n">
        <v>0</v>
      </c>
      <c r="J3663" s="17" t="n">
        <v>0</v>
      </c>
      <c r="K3663" s="17" t="n">
        <v>1</v>
      </c>
      <c r="L3663" s="17" t="n">
        <v>0</v>
      </c>
      <c r="M3663" s="17" t="n">
        <v>2</v>
      </c>
      <c r="N3663" s="17" t="n">
        <v>0</v>
      </c>
      <c r="O3663" s="17" t="n">
        <v>0</v>
      </c>
      <c r="P3663" s="17" t="n">
        <v>0</v>
      </c>
      <c r="Q3663" s="17" t="n">
        <v>0</v>
      </c>
      <c r="R3663" s="17" t="n">
        <v>0</v>
      </c>
      <c r="S3663" s="17" t="n">
        <v>0</v>
      </c>
      <c r="T3663" s="17" t="n">
        <v>0</v>
      </c>
    </row>
    <row r="3664" customFormat="false" ht="15" hidden="false" customHeight="true" outlineLevel="0" collapsed="false">
      <c r="A3664" s="17" t="s">
        <v>9996</v>
      </c>
      <c r="B3664" s="17" t="s">
        <v>142</v>
      </c>
      <c r="C3664" s="17" t="s">
        <v>217</v>
      </c>
      <c r="D3664" s="17" t="s">
        <v>235</v>
      </c>
      <c r="E3664" s="17" t="s">
        <v>139</v>
      </c>
      <c r="F3664" s="17" t="s">
        <v>7</v>
      </c>
      <c r="G3664" s="17" t="n">
        <v>1</v>
      </c>
      <c r="H3664" s="17" t="n">
        <v>0</v>
      </c>
      <c r="I3664" s="17" t="n">
        <v>0</v>
      </c>
      <c r="J3664" s="17" t="n">
        <v>0</v>
      </c>
      <c r="K3664" s="17" t="n">
        <v>1</v>
      </c>
      <c r="L3664" s="17" t="n">
        <v>1</v>
      </c>
      <c r="M3664" s="17" t="n">
        <v>0</v>
      </c>
      <c r="N3664" s="17" t="n">
        <v>0</v>
      </c>
      <c r="O3664" s="17" t="n">
        <v>0</v>
      </c>
      <c r="P3664" s="17" t="n">
        <v>0</v>
      </c>
      <c r="Q3664" s="17" t="n">
        <v>0</v>
      </c>
      <c r="R3664" s="17" t="n">
        <v>0</v>
      </c>
      <c r="S3664" s="17" t="n">
        <v>0</v>
      </c>
      <c r="T3664" s="17" t="n">
        <v>0</v>
      </c>
    </row>
    <row r="3665" customFormat="false" ht="15" hidden="false" customHeight="true" outlineLevel="0" collapsed="false">
      <c r="A3665" s="17" t="s">
        <v>9996</v>
      </c>
      <c r="B3665" s="17" t="s">
        <v>142</v>
      </c>
      <c r="C3665" s="17" t="s">
        <v>217</v>
      </c>
      <c r="D3665" s="17" t="s">
        <v>235</v>
      </c>
      <c r="E3665" s="17" t="s">
        <v>139</v>
      </c>
      <c r="F3665" s="17" t="s">
        <v>144</v>
      </c>
      <c r="G3665" s="17" t="n">
        <v>1</v>
      </c>
      <c r="H3665" s="17" t="n">
        <v>0</v>
      </c>
      <c r="I3665" s="17" t="n">
        <v>0</v>
      </c>
      <c r="J3665" s="17" t="n">
        <v>0</v>
      </c>
      <c r="K3665" s="17" t="n">
        <v>1</v>
      </c>
      <c r="L3665" s="17" t="n">
        <v>1</v>
      </c>
      <c r="M3665" s="17" t="n">
        <v>0</v>
      </c>
      <c r="N3665" s="17" t="n">
        <v>0</v>
      </c>
      <c r="O3665" s="17" t="n">
        <v>0</v>
      </c>
      <c r="P3665" s="17" t="n">
        <v>0</v>
      </c>
      <c r="Q3665" s="17" t="n">
        <v>0</v>
      </c>
      <c r="R3665" s="17" t="n">
        <v>0</v>
      </c>
      <c r="S3665" s="17" t="n">
        <v>0</v>
      </c>
      <c r="T3665" s="17" t="n">
        <v>0</v>
      </c>
    </row>
    <row r="3666" customFormat="false" ht="15" hidden="false" customHeight="true" outlineLevel="0" collapsed="false">
      <c r="A3666" s="17" t="s">
        <v>8426</v>
      </c>
      <c r="B3666" s="17" t="s">
        <v>142</v>
      </c>
      <c r="C3666" s="17" t="s">
        <v>148</v>
      </c>
      <c r="D3666" s="17" t="s">
        <v>14443</v>
      </c>
      <c r="E3666" s="17" t="s">
        <v>139</v>
      </c>
      <c r="F3666" s="17" t="s">
        <v>7</v>
      </c>
      <c r="G3666" s="17" t="n">
        <v>0</v>
      </c>
      <c r="H3666" s="17" t="n">
        <v>1</v>
      </c>
      <c r="I3666" s="17" t="n">
        <v>0</v>
      </c>
      <c r="J3666" s="17" t="n">
        <v>0</v>
      </c>
      <c r="K3666" s="17" t="n">
        <v>1</v>
      </c>
      <c r="L3666" s="17" t="n">
        <v>0</v>
      </c>
      <c r="M3666" s="17" t="n">
        <v>1</v>
      </c>
      <c r="N3666" s="17" t="n">
        <v>0</v>
      </c>
      <c r="O3666" s="17" t="n">
        <v>0</v>
      </c>
      <c r="P3666" s="17" t="n">
        <v>0</v>
      </c>
      <c r="Q3666" s="17" t="n">
        <v>0</v>
      </c>
      <c r="R3666" s="17" t="n">
        <v>0</v>
      </c>
      <c r="S3666" s="17" t="n">
        <v>0</v>
      </c>
      <c r="T3666" s="17" t="n">
        <v>0</v>
      </c>
    </row>
    <row r="3667" customFormat="false" ht="15" hidden="false" customHeight="true" outlineLevel="0" collapsed="false">
      <c r="A3667" s="17" t="s">
        <v>8426</v>
      </c>
      <c r="B3667" s="17" t="s">
        <v>142</v>
      </c>
      <c r="C3667" s="17" t="s">
        <v>148</v>
      </c>
      <c r="D3667" s="17" t="s">
        <v>14443</v>
      </c>
      <c r="E3667" s="17" t="s">
        <v>139</v>
      </c>
      <c r="F3667" s="17" t="s">
        <v>169</v>
      </c>
      <c r="G3667" s="17" t="n">
        <v>0</v>
      </c>
      <c r="H3667" s="17" t="n">
        <v>1</v>
      </c>
      <c r="I3667" s="17" t="n">
        <v>0</v>
      </c>
      <c r="J3667" s="17" t="n">
        <v>0</v>
      </c>
      <c r="K3667" s="17" t="n">
        <v>1</v>
      </c>
      <c r="L3667" s="17" t="n">
        <v>0</v>
      </c>
      <c r="M3667" s="17" t="n">
        <v>1</v>
      </c>
      <c r="N3667" s="17" t="n">
        <v>0</v>
      </c>
      <c r="O3667" s="17" t="n">
        <v>0</v>
      </c>
      <c r="P3667" s="17" t="n">
        <v>0</v>
      </c>
      <c r="Q3667" s="17" t="n">
        <v>0</v>
      </c>
      <c r="R3667" s="17" t="n">
        <v>0</v>
      </c>
      <c r="S3667" s="17" t="n">
        <v>0</v>
      </c>
      <c r="T3667" s="17" t="n">
        <v>0</v>
      </c>
    </row>
    <row r="3668" customFormat="false" ht="15" hidden="false" customHeight="true" outlineLevel="0" collapsed="false">
      <c r="A3668" s="17" t="s">
        <v>2517</v>
      </c>
      <c r="B3668" s="17" t="s">
        <v>142</v>
      </c>
      <c r="C3668" s="17" t="s">
        <v>134</v>
      </c>
      <c r="D3668" s="17" t="s">
        <v>135</v>
      </c>
      <c r="E3668" s="17" t="s">
        <v>243</v>
      </c>
      <c r="F3668" s="17" t="s">
        <v>7</v>
      </c>
      <c r="G3668" s="17" t="n">
        <v>0</v>
      </c>
      <c r="H3668" s="17" t="n">
        <v>1</v>
      </c>
      <c r="I3668" s="17" t="n">
        <v>1</v>
      </c>
      <c r="J3668" s="17" t="n">
        <v>1</v>
      </c>
      <c r="K3668" s="17" t="n">
        <v>1</v>
      </c>
      <c r="L3668" s="17" t="n">
        <v>0</v>
      </c>
      <c r="M3668" s="17" t="n">
        <v>435</v>
      </c>
      <c r="N3668" s="17" t="n">
        <v>621</v>
      </c>
      <c r="O3668" s="17" t="n">
        <v>202</v>
      </c>
      <c r="P3668" s="17" t="n">
        <v>0</v>
      </c>
      <c r="Q3668" s="17" t="n">
        <v>0</v>
      </c>
      <c r="R3668" s="17" t="n">
        <v>0</v>
      </c>
      <c r="S3668" s="17" t="n">
        <v>0</v>
      </c>
      <c r="T3668" s="17" t="n">
        <v>0</v>
      </c>
    </row>
    <row r="3669" customFormat="false" ht="15" hidden="false" customHeight="true" outlineLevel="0" collapsed="false">
      <c r="A3669" s="17" t="s">
        <v>2517</v>
      </c>
      <c r="B3669" s="17" t="s">
        <v>142</v>
      </c>
      <c r="C3669" s="17" t="s">
        <v>134</v>
      </c>
      <c r="D3669" s="17" t="s">
        <v>135</v>
      </c>
      <c r="E3669" s="17" t="s">
        <v>243</v>
      </c>
      <c r="F3669" s="17" t="s">
        <v>140</v>
      </c>
      <c r="G3669" s="17" t="n">
        <v>0</v>
      </c>
      <c r="H3669" s="17" t="n">
        <v>1</v>
      </c>
      <c r="I3669" s="17" t="n">
        <v>1</v>
      </c>
      <c r="J3669" s="17" t="n">
        <v>1</v>
      </c>
      <c r="K3669" s="17" t="n">
        <v>1</v>
      </c>
      <c r="L3669" s="17" t="n">
        <v>0</v>
      </c>
      <c r="M3669" s="17" t="n">
        <v>18</v>
      </c>
      <c r="N3669" s="17" t="n">
        <v>143</v>
      </c>
      <c r="O3669" s="17" t="n">
        <v>32</v>
      </c>
      <c r="P3669" s="17" t="n">
        <v>0</v>
      </c>
      <c r="Q3669" s="17" t="n">
        <v>0</v>
      </c>
      <c r="R3669" s="17" t="n">
        <v>0</v>
      </c>
      <c r="S3669" s="17" t="n">
        <v>0</v>
      </c>
      <c r="T3669" s="17" t="n">
        <v>0</v>
      </c>
    </row>
    <row r="3670" customFormat="false" ht="15" hidden="false" customHeight="true" outlineLevel="0" collapsed="false">
      <c r="A3670" s="17" t="s">
        <v>2517</v>
      </c>
      <c r="B3670" s="17" t="s">
        <v>142</v>
      </c>
      <c r="C3670" s="17" t="s">
        <v>134</v>
      </c>
      <c r="D3670" s="17" t="s">
        <v>135</v>
      </c>
      <c r="E3670" s="17" t="s">
        <v>243</v>
      </c>
      <c r="F3670" s="17" t="s">
        <v>144</v>
      </c>
      <c r="G3670" s="17" t="n">
        <v>0</v>
      </c>
      <c r="H3670" s="17" t="n">
        <v>1</v>
      </c>
      <c r="I3670" s="17" t="n">
        <v>1</v>
      </c>
      <c r="J3670" s="17" t="n">
        <v>1</v>
      </c>
      <c r="K3670" s="17" t="n">
        <v>1</v>
      </c>
      <c r="L3670" s="17" t="n">
        <v>0</v>
      </c>
      <c r="M3670" s="17" t="n">
        <v>318</v>
      </c>
      <c r="N3670" s="17" t="n">
        <v>345</v>
      </c>
      <c r="O3670" s="17" t="n">
        <v>78</v>
      </c>
      <c r="P3670" s="17" t="n">
        <v>0</v>
      </c>
      <c r="Q3670" s="17" t="n">
        <v>0</v>
      </c>
      <c r="R3670" s="17" t="n">
        <v>0</v>
      </c>
      <c r="S3670" s="17" t="n">
        <v>0</v>
      </c>
      <c r="T3670" s="17" t="n">
        <v>0</v>
      </c>
    </row>
    <row r="3671" customFormat="false" ht="15" hidden="false" customHeight="true" outlineLevel="0" collapsed="false">
      <c r="A3671" s="17" t="s">
        <v>2517</v>
      </c>
      <c r="B3671" s="17" t="s">
        <v>142</v>
      </c>
      <c r="C3671" s="17" t="s">
        <v>134</v>
      </c>
      <c r="D3671" s="17" t="s">
        <v>135</v>
      </c>
      <c r="E3671" s="17" t="s">
        <v>243</v>
      </c>
      <c r="F3671" s="17" t="s">
        <v>150</v>
      </c>
      <c r="G3671" s="17" t="n">
        <v>0</v>
      </c>
      <c r="H3671" s="17" t="n">
        <v>1</v>
      </c>
      <c r="I3671" s="17" t="n">
        <v>1</v>
      </c>
      <c r="J3671" s="17" t="n">
        <v>1</v>
      </c>
      <c r="K3671" s="17" t="n">
        <v>1</v>
      </c>
      <c r="L3671" s="17" t="n">
        <v>0</v>
      </c>
      <c r="M3671" s="17" t="n">
        <v>52</v>
      </c>
      <c r="N3671" s="17" t="n">
        <v>65</v>
      </c>
      <c r="O3671" s="17" t="n">
        <v>39</v>
      </c>
      <c r="P3671" s="17" t="n">
        <v>0</v>
      </c>
      <c r="Q3671" s="17" t="n">
        <v>0</v>
      </c>
      <c r="R3671" s="17" t="n">
        <v>0</v>
      </c>
      <c r="S3671" s="17" t="n">
        <v>0</v>
      </c>
      <c r="T3671" s="17" t="n">
        <v>0</v>
      </c>
    </row>
    <row r="3672" customFormat="false" ht="15" hidden="false" customHeight="true" outlineLevel="0" collapsed="false">
      <c r="A3672" s="17" t="s">
        <v>2517</v>
      </c>
      <c r="B3672" s="17" t="s">
        <v>142</v>
      </c>
      <c r="C3672" s="17" t="s">
        <v>134</v>
      </c>
      <c r="D3672" s="17" t="s">
        <v>135</v>
      </c>
      <c r="E3672" s="17" t="s">
        <v>243</v>
      </c>
      <c r="F3672" s="17" t="s">
        <v>158</v>
      </c>
      <c r="G3672" s="17" t="n">
        <v>0</v>
      </c>
      <c r="H3672" s="17" t="n">
        <v>1</v>
      </c>
      <c r="I3672" s="17" t="n">
        <v>1</v>
      </c>
      <c r="J3672" s="17" t="n">
        <v>1</v>
      </c>
      <c r="K3672" s="17" t="n">
        <v>1</v>
      </c>
      <c r="L3672" s="17" t="n">
        <v>0</v>
      </c>
      <c r="M3672" s="17" t="n">
        <v>47</v>
      </c>
      <c r="N3672" s="17" t="n">
        <v>67</v>
      </c>
      <c r="O3672" s="17" t="n">
        <v>53</v>
      </c>
      <c r="P3672" s="17" t="n">
        <v>0</v>
      </c>
      <c r="Q3672" s="17" t="n">
        <v>0</v>
      </c>
      <c r="R3672" s="17" t="n">
        <v>0</v>
      </c>
      <c r="S3672" s="17" t="n">
        <v>0</v>
      </c>
      <c r="T3672" s="17" t="n">
        <v>0</v>
      </c>
    </row>
    <row r="3673" customFormat="false" ht="15" hidden="false" customHeight="true" outlineLevel="0" collapsed="false">
      <c r="A3673" s="17" t="s">
        <v>2517</v>
      </c>
      <c r="B3673" s="17" t="s">
        <v>142</v>
      </c>
      <c r="C3673" s="17" t="s">
        <v>134</v>
      </c>
      <c r="D3673" s="17" t="s">
        <v>135</v>
      </c>
      <c r="E3673" s="17" t="s">
        <v>243</v>
      </c>
      <c r="F3673" s="17" t="s">
        <v>169</v>
      </c>
      <c r="G3673" s="17" t="n">
        <v>0</v>
      </c>
      <c r="H3673" s="17" t="n">
        <v>0</v>
      </c>
      <c r="I3673" s="17" t="n">
        <v>1</v>
      </c>
      <c r="J3673" s="17" t="n">
        <v>0</v>
      </c>
      <c r="K3673" s="17" t="n">
        <v>1</v>
      </c>
      <c r="L3673" s="17" t="n">
        <v>0</v>
      </c>
      <c r="M3673" s="17" t="n">
        <v>0</v>
      </c>
      <c r="N3673" s="17" t="n">
        <v>1</v>
      </c>
      <c r="O3673" s="17" t="n">
        <v>0</v>
      </c>
      <c r="P3673" s="17" t="n">
        <v>0</v>
      </c>
      <c r="Q3673" s="17" t="n">
        <v>0</v>
      </c>
      <c r="R3673" s="17" t="n">
        <v>0</v>
      </c>
      <c r="S3673" s="17" t="n">
        <v>0</v>
      </c>
      <c r="T3673" s="17" t="n">
        <v>0</v>
      </c>
    </row>
    <row r="3674" customFormat="false" ht="15" hidden="false" customHeight="true" outlineLevel="0" collapsed="false">
      <c r="A3674" s="17" t="s">
        <v>2517</v>
      </c>
      <c r="B3674" s="17" t="s">
        <v>142</v>
      </c>
      <c r="C3674" s="17" t="s">
        <v>134</v>
      </c>
      <c r="D3674" s="17" t="s">
        <v>135</v>
      </c>
      <c r="E3674" s="17" t="s">
        <v>139</v>
      </c>
      <c r="F3674" s="17" t="s">
        <v>7</v>
      </c>
      <c r="G3674" s="17" t="n">
        <v>0</v>
      </c>
      <c r="H3674" s="17" t="n">
        <v>1</v>
      </c>
      <c r="I3674" s="17" t="n">
        <v>0</v>
      </c>
      <c r="J3674" s="17" t="n">
        <v>1</v>
      </c>
      <c r="K3674" s="17" t="n">
        <v>1</v>
      </c>
      <c r="L3674" s="17" t="n">
        <v>0</v>
      </c>
      <c r="M3674" s="17" t="n">
        <v>9</v>
      </c>
      <c r="N3674" s="17" t="n">
        <v>0</v>
      </c>
      <c r="O3674" s="17" t="n">
        <v>8</v>
      </c>
      <c r="P3674" s="17" t="n">
        <v>0</v>
      </c>
      <c r="Q3674" s="17" t="n">
        <v>0</v>
      </c>
      <c r="R3674" s="17" t="n">
        <v>0</v>
      </c>
      <c r="S3674" s="17" t="n">
        <v>0</v>
      </c>
      <c r="T3674" s="17" t="n">
        <v>0</v>
      </c>
    </row>
    <row r="3675" customFormat="false" ht="15" hidden="false" customHeight="true" outlineLevel="0" collapsed="false">
      <c r="A3675" s="17" t="s">
        <v>2517</v>
      </c>
      <c r="B3675" s="17" t="s">
        <v>142</v>
      </c>
      <c r="C3675" s="17" t="s">
        <v>134</v>
      </c>
      <c r="D3675" s="17" t="s">
        <v>135</v>
      </c>
      <c r="E3675" s="17" t="s">
        <v>139</v>
      </c>
      <c r="F3675" s="17" t="s">
        <v>140</v>
      </c>
      <c r="G3675" s="17" t="n">
        <v>0</v>
      </c>
      <c r="H3675" s="17" t="n">
        <v>1</v>
      </c>
      <c r="I3675" s="17" t="n">
        <v>0</v>
      </c>
      <c r="J3675" s="17" t="n">
        <v>0</v>
      </c>
      <c r="K3675" s="17" t="n">
        <v>1</v>
      </c>
      <c r="L3675" s="17" t="n">
        <v>0</v>
      </c>
      <c r="M3675" s="17" t="n">
        <v>5</v>
      </c>
      <c r="N3675" s="17" t="n">
        <v>0</v>
      </c>
      <c r="O3675" s="17" t="n">
        <v>0</v>
      </c>
      <c r="P3675" s="17" t="n">
        <v>0</v>
      </c>
      <c r="Q3675" s="17" t="n">
        <v>0</v>
      </c>
      <c r="R3675" s="17" t="n">
        <v>0</v>
      </c>
      <c r="S3675" s="17" t="n">
        <v>0</v>
      </c>
      <c r="T3675" s="17" t="n">
        <v>0</v>
      </c>
    </row>
    <row r="3676" customFormat="false" ht="15" hidden="false" customHeight="true" outlineLevel="0" collapsed="false">
      <c r="A3676" s="17" t="s">
        <v>2517</v>
      </c>
      <c r="B3676" s="17" t="s">
        <v>142</v>
      </c>
      <c r="C3676" s="17" t="s">
        <v>134</v>
      </c>
      <c r="D3676" s="17" t="s">
        <v>135</v>
      </c>
      <c r="E3676" s="17" t="s">
        <v>139</v>
      </c>
      <c r="F3676" s="17" t="s">
        <v>150</v>
      </c>
      <c r="G3676" s="17" t="n">
        <v>0</v>
      </c>
      <c r="H3676" s="17" t="n">
        <v>1</v>
      </c>
      <c r="I3676" s="17" t="n">
        <v>0</v>
      </c>
      <c r="J3676" s="17" t="n">
        <v>0</v>
      </c>
      <c r="K3676" s="17" t="n">
        <v>1</v>
      </c>
      <c r="L3676" s="17" t="n">
        <v>0</v>
      </c>
      <c r="M3676" s="17" t="n">
        <v>4</v>
      </c>
      <c r="N3676" s="17" t="n">
        <v>0</v>
      </c>
      <c r="O3676" s="17" t="n">
        <v>0</v>
      </c>
      <c r="P3676" s="17" t="n">
        <v>0</v>
      </c>
      <c r="Q3676" s="17" t="n">
        <v>0</v>
      </c>
      <c r="R3676" s="17" t="n">
        <v>0</v>
      </c>
      <c r="S3676" s="17" t="n">
        <v>0</v>
      </c>
      <c r="T3676" s="17" t="n">
        <v>0</v>
      </c>
    </row>
    <row r="3677" customFormat="false" ht="15" hidden="false" customHeight="true" outlineLevel="0" collapsed="false">
      <c r="A3677" s="17" t="s">
        <v>2517</v>
      </c>
      <c r="B3677" s="17" t="s">
        <v>142</v>
      </c>
      <c r="C3677" s="17" t="s">
        <v>134</v>
      </c>
      <c r="D3677" s="17" t="s">
        <v>135</v>
      </c>
      <c r="E3677" s="17" t="s">
        <v>139</v>
      </c>
      <c r="F3677" s="17" t="s">
        <v>158</v>
      </c>
      <c r="G3677" s="17" t="n">
        <v>0</v>
      </c>
      <c r="H3677" s="17" t="n">
        <v>0</v>
      </c>
      <c r="I3677" s="17" t="n">
        <v>0</v>
      </c>
      <c r="J3677" s="17" t="n">
        <v>1</v>
      </c>
      <c r="K3677" s="17" t="n">
        <v>1</v>
      </c>
      <c r="L3677" s="17" t="n">
        <v>0</v>
      </c>
      <c r="M3677" s="17" t="n">
        <v>0</v>
      </c>
      <c r="N3677" s="17" t="n">
        <v>0</v>
      </c>
      <c r="O3677" s="17" t="n">
        <v>8</v>
      </c>
      <c r="P3677" s="17" t="n">
        <v>0</v>
      </c>
      <c r="Q3677" s="17" t="n">
        <v>0</v>
      </c>
      <c r="R3677" s="17" t="n">
        <v>0</v>
      </c>
      <c r="S3677" s="17" t="n">
        <v>0</v>
      </c>
      <c r="T3677" s="17" t="n">
        <v>0</v>
      </c>
    </row>
    <row r="3678" customFormat="false" ht="15" hidden="false" customHeight="true" outlineLevel="0" collapsed="false">
      <c r="A3678" s="17" t="s">
        <v>2517</v>
      </c>
      <c r="B3678" s="17" t="s">
        <v>142</v>
      </c>
      <c r="C3678" s="17" t="s">
        <v>134</v>
      </c>
      <c r="D3678" s="17" t="s">
        <v>177</v>
      </c>
      <c r="E3678" s="17" t="s">
        <v>139</v>
      </c>
      <c r="F3678" s="17" t="s">
        <v>7</v>
      </c>
      <c r="G3678" s="17" t="n">
        <v>0</v>
      </c>
      <c r="H3678" s="17" t="n">
        <v>0</v>
      </c>
      <c r="I3678" s="17" t="n">
        <v>1</v>
      </c>
      <c r="J3678" s="17" t="n">
        <v>1</v>
      </c>
      <c r="K3678" s="17" t="n">
        <v>1</v>
      </c>
      <c r="L3678" s="17" t="n">
        <v>0</v>
      </c>
      <c r="M3678" s="17" t="n">
        <v>0</v>
      </c>
      <c r="N3678" s="17" t="n">
        <v>171</v>
      </c>
      <c r="O3678" s="17" t="n">
        <v>55</v>
      </c>
      <c r="P3678" s="17" t="n">
        <v>0</v>
      </c>
      <c r="Q3678" s="17" t="n">
        <v>0</v>
      </c>
      <c r="R3678" s="17" t="n">
        <v>0</v>
      </c>
      <c r="S3678" s="17" t="n">
        <v>0</v>
      </c>
      <c r="T3678" s="17" t="n">
        <v>0</v>
      </c>
    </row>
    <row r="3679" customFormat="false" ht="15" hidden="false" customHeight="true" outlineLevel="0" collapsed="false">
      <c r="A3679" s="17" t="s">
        <v>2517</v>
      </c>
      <c r="B3679" s="17" t="s">
        <v>142</v>
      </c>
      <c r="C3679" s="17" t="s">
        <v>134</v>
      </c>
      <c r="D3679" s="17" t="s">
        <v>177</v>
      </c>
      <c r="E3679" s="17" t="s">
        <v>139</v>
      </c>
      <c r="F3679" s="17" t="s">
        <v>150</v>
      </c>
      <c r="G3679" s="17" t="n">
        <v>0</v>
      </c>
      <c r="H3679" s="17" t="n">
        <v>0</v>
      </c>
      <c r="I3679" s="17" t="n">
        <v>1</v>
      </c>
      <c r="J3679" s="17" t="n">
        <v>1</v>
      </c>
      <c r="K3679" s="17" t="n">
        <v>1</v>
      </c>
      <c r="L3679" s="17" t="n">
        <v>0</v>
      </c>
      <c r="M3679" s="17" t="n">
        <v>0</v>
      </c>
      <c r="N3679" s="17" t="n">
        <v>171</v>
      </c>
      <c r="O3679" s="17" t="n">
        <v>55</v>
      </c>
      <c r="P3679" s="17" t="n">
        <v>0</v>
      </c>
      <c r="Q3679" s="17" t="n">
        <v>0</v>
      </c>
      <c r="R3679" s="17" t="n">
        <v>0</v>
      </c>
      <c r="S3679" s="17" t="n">
        <v>0</v>
      </c>
      <c r="T3679" s="17" t="n">
        <v>0</v>
      </c>
    </row>
    <row r="3680" customFormat="false" ht="15" hidden="false" customHeight="true" outlineLevel="0" collapsed="false">
      <c r="A3680" s="17" t="s">
        <v>2517</v>
      </c>
      <c r="B3680" s="17" t="s">
        <v>142</v>
      </c>
      <c r="C3680" s="17" t="s">
        <v>148</v>
      </c>
      <c r="D3680" s="17" t="s">
        <v>14443</v>
      </c>
      <c r="E3680" s="17" t="s">
        <v>243</v>
      </c>
      <c r="F3680" s="17" t="s">
        <v>7</v>
      </c>
      <c r="G3680" s="17" t="n">
        <v>1</v>
      </c>
      <c r="H3680" s="17" t="n">
        <v>1</v>
      </c>
      <c r="I3680" s="17" t="n">
        <v>1</v>
      </c>
      <c r="J3680" s="17" t="n">
        <v>1</v>
      </c>
      <c r="K3680" s="17" t="n">
        <v>1</v>
      </c>
      <c r="L3680" s="17" t="n">
        <v>465</v>
      </c>
      <c r="M3680" s="17" t="n">
        <v>46</v>
      </c>
      <c r="N3680" s="17" t="n">
        <v>6</v>
      </c>
      <c r="O3680" s="17" t="n">
        <v>1</v>
      </c>
      <c r="P3680" s="17" t="n">
        <v>0</v>
      </c>
      <c r="Q3680" s="17" t="n">
        <v>0</v>
      </c>
      <c r="R3680" s="17" t="n">
        <v>0</v>
      </c>
      <c r="S3680" s="17" t="n">
        <v>0</v>
      </c>
      <c r="T3680" s="17" t="n">
        <v>0</v>
      </c>
    </row>
    <row r="3681" customFormat="false" ht="15" hidden="false" customHeight="true" outlineLevel="0" collapsed="false">
      <c r="A3681" s="17" t="s">
        <v>2517</v>
      </c>
      <c r="B3681" s="17" t="s">
        <v>142</v>
      </c>
      <c r="C3681" s="17" t="s">
        <v>148</v>
      </c>
      <c r="D3681" s="17" t="s">
        <v>14443</v>
      </c>
      <c r="E3681" s="17" t="s">
        <v>243</v>
      </c>
      <c r="F3681" s="17" t="s">
        <v>140</v>
      </c>
      <c r="G3681" s="17" t="n">
        <v>1</v>
      </c>
      <c r="H3681" s="17" t="n">
        <v>0</v>
      </c>
      <c r="I3681" s="17" t="n">
        <v>1</v>
      </c>
      <c r="J3681" s="17" t="n">
        <v>0</v>
      </c>
      <c r="K3681" s="17" t="n">
        <v>1</v>
      </c>
      <c r="L3681" s="17" t="n">
        <v>11</v>
      </c>
      <c r="M3681" s="17" t="n">
        <v>0</v>
      </c>
      <c r="N3681" s="17" t="n">
        <v>1</v>
      </c>
      <c r="O3681" s="17" t="n">
        <v>0</v>
      </c>
      <c r="P3681" s="17" t="n">
        <v>0</v>
      </c>
      <c r="Q3681" s="17" t="n">
        <v>0</v>
      </c>
      <c r="R3681" s="17" t="n">
        <v>0</v>
      </c>
      <c r="S3681" s="17" t="n">
        <v>0</v>
      </c>
      <c r="T3681" s="17" t="n">
        <v>0</v>
      </c>
    </row>
    <row r="3682" customFormat="false" ht="15" hidden="false" customHeight="true" outlineLevel="0" collapsed="false">
      <c r="A3682" s="17" t="s">
        <v>2517</v>
      </c>
      <c r="B3682" s="17" t="s">
        <v>142</v>
      </c>
      <c r="C3682" s="17" t="s">
        <v>148</v>
      </c>
      <c r="D3682" s="17" t="s">
        <v>14443</v>
      </c>
      <c r="E3682" s="17" t="s">
        <v>243</v>
      </c>
      <c r="F3682" s="17" t="s">
        <v>144</v>
      </c>
      <c r="G3682" s="17" t="n">
        <v>1</v>
      </c>
      <c r="H3682" s="17" t="n">
        <v>1</v>
      </c>
      <c r="I3682" s="17" t="n">
        <v>1</v>
      </c>
      <c r="J3682" s="17" t="n">
        <v>0</v>
      </c>
      <c r="K3682" s="17" t="n">
        <v>1</v>
      </c>
      <c r="L3682" s="17" t="n">
        <v>258</v>
      </c>
      <c r="M3682" s="17" t="n">
        <v>26</v>
      </c>
      <c r="N3682" s="17" t="n">
        <v>2</v>
      </c>
      <c r="O3682" s="17" t="n">
        <v>0</v>
      </c>
      <c r="P3682" s="17" t="n">
        <v>0</v>
      </c>
      <c r="Q3682" s="17" t="n">
        <v>0</v>
      </c>
      <c r="R3682" s="17" t="n">
        <v>0</v>
      </c>
      <c r="S3682" s="17" t="n">
        <v>0</v>
      </c>
      <c r="T3682" s="17" t="n">
        <v>0</v>
      </c>
    </row>
    <row r="3683" customFormat="false" ht="15" hidden="false" customHeight="true" outlineLevel="0" collapsed="false">
      <c r="A3683" s="17" t="s">
        <v>2517</v>
      </c>
      <c r="B3683" s="17" t="s">
        <v>142</v>
      </c>
      <c r="C3683" s="17" t="s">
        <v>148</v>
      </c>
      <c r="D3683" s="17" t="s">
        <v>14443</v>
      </c>
      <c r="E3683" s="17" t="s">
        <v>243</v>
      </c>
      <c r="F3683" s="17" t="s">
        <v>150</v>
      </c>
      <c r="G3683" s="17" t="n">
        <v>1</v>
      </c>
      <c r="H3683" s="17" t="n">
        <v>1</v>
      </c>
      <c r="I3683" s="17" t="n">
        <v>0</v>
      </c>
      <c r="J3683" s="17" t="n">
        <v>1</v>
      </c>
      <c r="K3683" s="17" t="n">
        <v>1</v>
      </c>
      <c r="L3683" s="17" t="n">
        <v>131</v>
      </c>
      <c r="M3683" s="17" t="n">
        <v>11</v>
      </c>
      <c r="N3683" s="17" t="n">
        <v>0</v>
      </c>
      <c r="O3683" s="17" t="n">
        <v>1</v>
      </c>
      <c r="P3683" s="17" t="n">
        <v>0</v>
      </c>
      <c r="Q3683" s="17" t="n">
        <v>0</v>
      </c>
      <c r="R3683" s="17" t="n">
        <v>0</v>
      </c>
      <c r="S3683" s="17" t="n">
        <v>0</v>
      </c>
      <c r="T3683" s="17" t="n">
        <v>0</v>
      </c>
    </row>
    <row r="3684" customFormat="false" ht="15" hidden="false" customHeight="true" outlineLevel="0" collapsed="false">
      <c r="A3684" s="17" t="s">
        <v>2517</v>
      </c>
      <c r="B3684" s="17" t="s">
        <v>142</v>
      </c>
      <c r="C3684" s="17" t="s">
        <v>148</v>
      </c>
      <c r="D3684" s="17" t="s">
        <v>14443</v>
      </c>
      <c r="E3684" s="17" t="s">
        <v>243</v>
      </c>
      <c r="F3684" s="17" t="s">
        <v>158</v>
      </c>
      <c r="G3684" s="17" t="n">
        <v>1</v>
      </c>
      <c r="H3684" s="17" t="n">
        <v>1</v>
      </c>
      <c r="I3684" s="17" t="n">
        <v>1</v>
      </c>
      <c r="J3684" s="17" t="n">
        <v>0</v>
      </c>
      <c r="K3684" s="17" t="n">
        <v>1</v>
      </c>
      <c r="L3684" s="17" t="n">
        <v>65</v>
      </c>
      <c r="M3684" s="17" t="n">
        <v>9</v>
      </c>
      <c r="N3684" s="17" t="n">
        <v>3</v>
      </c>
      <c r="O3684" s="17" t="n">
        <v>0</v>
      </c>
      <c r="P3684" s="17" t="n">
        <v>0</v>
      </c>
      <c r="Q3684" s="17" t="n">
        <v>0</v>
      </c>
      <c r="R3684" s="17" t="n">
        <v>0</v>
      </c>
      <c r="S3684" s="17" t="n">
        <v>0</v>
      </c>
      <c r="T3684" s="17" t="n">
        <v>0</v>
      </c>
    </row>
    <row r="3685" customFormat="false" ht="15" hidden="false" customHeight="true" outlineLevel="0" collapsed="false">
      <c r="A3685" s="17" t="s">
        <v>2517</v>
      </c>
      <c r="B3685" s="17" t="s">
        <v>142</v>
      </c>
      <c r="C3685" s="17" t="s">
        <v>148</v>
      </c>
      <c r="D3685" s="17" t="s">
        <v>14443</v>
      </c>
      <c r="E3685" s="17" t="s">
        <v>139</v>
      </c>
      <c r="F3685" s="17" t="s">
        <v>7</v>
      </c>
      <c r="G3685" s="17" t="n">
        <v>3</v>
      </c>
      <c r="H3685" s="17" t="n">
        <v>4</v>
      </c>
      <c r="I3685" s="17" t="n">
        <v>2</v>
      </c>
      <c r="J3685" s="17" t="n">
        <v>1</v>
      </c>
      <c r="K3685" s="17" t="n">
        <v>5</v>
      </c>
      <c r="L3685" s="17" t="n">
        <v>99</v>
      </c>
      <c r="M3685" s="17" t="n">
        <v>36</v>
      </c>
      <c r="N3685" s="17" t="n">
        <v>44</v>
      </c>
      <c r="O3685" s="17" t="n">
        <v>0</v>
      </c>
      <c r="P3685" s="17" t="n">
        <v>0</v>
      </c>
      <c r="Q3685" s="17" t="n">
        <v>0</v>
      </c>
      <c r="R3685" s="17" t="n">
        <v>0</v>
      </c>
      <c r="S3685" s="17" t="n">
        <v>0</v>
      </c>
      <c r="T3685" s="17" t="n">
        <v>0</v>
      </c>
    </row>
    <row r="3686" customFormat="false" ht="15" hidden="false" customHeight="true" outlineLevel="0" collapsed="false">
      <c r="A3686" s="17" t="s">
        <v>2517</v>
      </c>
      <c r="B3686" s="17" t="s">
        <v>142</v>
      </c>
      <c r="C3686" s="17" t="s">
        <v>148</v>
      </c>
      <c r="D3686" s="17" t="s">
        <v>14443</v>
      </c>
      <c r="E3686" s="17" t="s">
        <v>139</v>
      </c>
      <c r="F3686" s="17" t="s">
        <v>140</v>
      </c>
      <c r="G3686" s="17" t="n">
        <v>0</v>
      </c>
      <c r="H3686" s="17" t="n">
        <v>1</v>
      </c>
      <c r="I3686" s="17" t="n">
        <v>0</v>
      </c>
      <c r="J3686" s="17" t="n">
        <v>0</v>
      </c>
      <c r="K3686" s="17" t="n">
        <v>1</v>
      </c>
      <c r="L3686" s="17" t="n">
        <v>0</v>
      </c>
      <c r="M3686" s="17" t="n">
        <v>7</v>
      </c>
      <c r="N3686" s="17" t="n">
        <v>0</v>
      </c>
      <c r="O3686" s="17" t="n">
        <v>0</v>
      </c>
      <c r="P3686" s="17" t="n">
        <v>0</v>
      </c>
      <c r="Q3686" s="17" t="n">
        <v>0</v>
      </c>
      <c r="R3686" s="17" t="n">
        <v>0</v>
      </c>
      <c r="S3686" s="17" t="n">
        <v>0</v>
      </c>
      <c r="T3686" s="17" t="n">
        <v>0</v>
      </c>
    </row>
    <row r="3687" customFormat="false" ht="15" hidden="false" customHeight="true" outlineLevel="0" collapsed="false">
      <c r="A3687" s="17" t="s">
        <v>2517</v>
      </c>
      <c r="B3687" s="17" t="s">
        <v>142</v>
      </c>
      <c r="C3687" s="17" t="s">
        <v>148</v>
      </c>
      <c r="D3687" s="17" t="s">
        <v>14443</v>
      </c>
      <c r="E3687" s="17" t="s">
        <v>139</v>
      </c>
      <c r="F3687" s="17" t="s">
        <v>144</v>
      </c>
      <c r="G3687" s="17" t="n">
        <v>1</v>
      </c>
      <c r="H3687" s="17" t="n">
        <v>0</v>
      </c>
      <c r="I3687" s="17" t="n">
        <v>0</v>
      </c>
      <c r="J3687" s="17" t="n">
        <v>0</v>
      </c>
      <c r="K3687" s="17" t="n">
        <v>1</v>
      </c>
      <c r="L3687" s="17" t="n">
        <v>9</v>
      </c>
      <c r="M3687" s="17" t="n">
        <v>0</v>
      </c>
      <c r="N3687" s="17" t="n">
        <v>0</v>
      </c>
      <c r="O3687" s="17" t="n">
        <v>0</v>
      </c>
      <c r="P3687" s="17" t="n">
        <v>0</v>
      </c>
      <c r="Q3687" s="17" t="n">
        <v>0</v>
      </c>
      <c r="R3687" s="17" t="n">
        <v>0</v>
      </c>
      <c r="S3687" s="17" t="n">
        <v>0</v>
      </c>
      <c r="T3687" s="17" t="n">
        <v>0</v>
      </c>
    </row>
    <row r="3688" customFormat="false" ht="15" hidden="false" customHeight="true" outlineLevel="0" collapsed="false">
      <c r="A3688" s="17" t="s">
        <v>2517</v>
      </c>
      <c r="B3688" s="17" t="s">
        <v>142</v>
      </c>
      <c r="C3688" s="17" t="s">
        <v>148</v>
      </c>
      <c r="D3688" s="17" t="s">
        <v>14443</v>
      </c>
      <c r="E3688" s="17" t="s">
        <v>139</v>
      </c>
      <c r="F3688" s="17" t="s">
        <v>150</v>
      </c>
      <c r="G3688" s="17" t="n">
        <v>3</v>
      </c>
      <c r="H3688" s="17" t="n">
        <v>3</v>
      </c>
      <c r="I3688" s="17" t="n">
        <v>1</v>
      </c>
      <c r="J3688" s="17" t="n">
        <v>0</v>
      </c>
      <c r="K3688" s="17" t="n">
        <v>4</v>
      </c>
      <c r="L3688" s="17" t="n">
        <v>76</v>
      </c>
      <c r="M3688" s="17" t="n">
        <v>29</v>
      </c>
      <c r="N3688" s="17" t="n">
        <v>9</v>
      </c>
      <c r="O3688" s="17" t="n">
        <v>0</v>
      </c>
      <c r="P3688" s="17" t="n">
        <v>0</v>
      </c>
      <c r="Q3688" s="17" t="n">
        <v>0</v>
      </c>
      <c r="R3688" s="17" t="n">
        <v>0</v>
      </c>
      <c r="S3688" s="17" t="n">
        <v>0</v>
      </c>
      <c r="T3688" s="17" t="n">
        <v>0</v>
      </c>
    </row>
    <row r="3689" customFormat="false" ht="15" hidden="false" customHeight="true" outlineLevel="0" collapsed="false">
      <c r="A3689" s="17" t="s">
        <v>2517</v>
      </c>
      <c r="B3689" s="17" t="s">
        <v>142</v>
      </c>
      <c r="C3689" s="17" t="s">
        <v>148</v>
      </c>
      <c r="D3689" s="17" t="s">
        <v>14443</v>
      </c>
      <c r="E3689" s="17" t="s">
        <v>139</v>
      </c>
      <c r="F3689" s="17" t="s">
        <v>158</v>
      </c>
      <c r="G3689" s="17" t="n">
        <v>3</v>
      </c>
      <c r="H3689" s="17" t="n">
        <v>0</v>
      </c>
      <c r="I3689" s="17" t="n">
        <v>0</v>
      </c>
      <c r="J3689" s="17" t="n">
        <v>0</v>
      </c>
      <c r="K3689" s="17" t="n">
        <v>3</v>
      </c>
      <c r="L3689" s="17" t="n">
        <v>14</v>
      </c>
      <c r="M3689" s="17" t="n">
        <v>0</v>
      </c>
      <c r="N3689" s="17" t="n">
        <v>0</v>
      </c>
      <c r="O3689" s="17" t="n">
        <v>0</v>
      </c>
      <c r="P3689" s="17" t="n">
        <v>0</v>
      </c>
      <c r="Q3689" s="17" t="n">
        <v>0</v>
      </c>
      <c r="R3689" s="17" t="n">
        <v>0</v>
      </c>
      <c r="S3689" s="17" t="n">
        <v>0</v>
      </c>
      <c r="T3689" s="17" t="n">
        <v>0</v>
      </c>
    </row>
    <row r="3690" customFormat="false" ht="15" hidden="false" customHeight="true" outlineLevel="0" collapsed="false">
      <c r="A3690" s="17" t="s">
        <v>2517</v>
      </c>
      <c r="B3690" s="17" t="s">
        <v>142</v>
      </c>
      <c r="C3690" s="17" t="s">
        <v>148</v>
      </c>
      <c r="D3690" s="17" t="s">
        <v>14443</v>
      </c>
      <c r="E3690" s="17" t="s">
        <v>139</v>
      </c>
      <c r="F3690" s="17" t="s">
        <v>169</v>
      </c>
      <c r="G3690" s="17" t="n">
        <v>0</v>
      </c>
      <c r="H3690" s="17" t="n">
        <v>0</v>
      </c>
      <c r="I3690" s="17" t="n">
        <v>1</v>
      </c>
      <c r="J3690" s="17" t="n">
        <v>1</v>
      </c>
      <c r="K3690" s="17" t="n">
        <v>1</v>
      </c>
      <c r="L3690" s="17" t="n">
        <v>0</v>
      </c>
      <c r="M3690" s="17" t="n">
        <v>0</v>
      </c>
      <c r="N3690" s="17" t="n">
        <v>35</v>
      </c>
      <c r="O3690" s="17" t="n">
        <v>0</v>
      </c>
      <c r="P3690" s="17" t="n">
        <v>0</v>
      </c>
      <c r="Q3690" s="17" t="n">
        <v>0</v>
      </c>
      <c r="R3690" s="17" t="n">
        <v>0</v>
      </c>
      <c r="S3690" s="17" t="n">
        <v>0</v>
      </c>
      <c r="T3690" s="17" t="n">
        <v>0</v>
      </c>
    </row>
    <row r="3691" customFormat="false" ht="15" hidden="false" customHeight="true" outlineLevel="0" collapsed="false">
      <c r="A3691" s="17" t="s">
        <v>2517</v>
      </c>
      <c r="B3691" s="17" t="s">
        <v>142</v>
      </c>
      <c r="C3691" s="17" t="s">
        <v>217</v>
      </c>
      <c r="D3691" s="17" t="s">
        <v>235</v>
      </c>
      <c r="E3691" s="17" t="s">
        <v>243</v>
      </c>
      <c r="F3691" s="17" t="s">
        <v>7</v>
      </c>
      <c r="G3691" s="17" t="n">
        <v>1</v>
      </c>
      <c r="H3691" s="17" t="n">
        <v>1</v>
      </c>
      <c r="I3691" s="17" t="n">
        <v>1</v>
      </c>
      <c r="J3691" s="17" t="n">
        <v>0</v>
      </c>
      <c r="K3691" s="17" t="n">
        <v>1</v>
      </c>
      <c r="L3691" s="17" t="n">
        <v>890</v>
      </c>
      <c r="M3691" s="17" t="n">
        <v>314</v>
      </c>
      <c r="N3691" s="17" t="n">
        <v>185</v>
      </c>
      <c r="O3691" s="17" t="n">
        <v>0</v>
      </c>
      <c r="P3691" s="17" t="n">
        <v>0</v>
      </c>
      <c r="Q3691" s="17" t="n">
        <v>0</v>
      </c>
      <c r="R3691" s="17" t="n">
        <v>0</v>
      </c>
      <c r="S3691" s="17" t="n">
        <v>0</v>
      </c>
      <c r="T3691" s="17" t="n">
        <v>0</v>
      </c>
    </row>
    <row r="3692" customFormat="false" ht="15" hidden="false" customHeight="true" outlineLevel="0" collapsed="false">
      <c r="A3692" s="17" t="s">
        <v>2517</v>
      </c>
      <c r="B3692" s="17" t="s">
        <v>142</v>
      </c>
      <c r="C3692" s="17" t="s">
        <v>217</v>
      </c>
      <c r="D3692" s="17" t="s">
        <v>235</v>
      </c>
      <c r="E3692" s="17" t="s">
        <v>243</v>
      </c>
      <c r="F3692" s="17" t="s">
        <v>140</v>
      </c>
      <c r="G3692" s="17" t="n">
        <v>1</v>
      </c>
      <c r="H3692" s="17" t="n">
        <v>1</v>
      </c>
      <c r="I3692" s="17" t="n">
        <v>1</v>
      </c>
      <c r="J3692" s="17" t="n">
        <v>0</v>
      </c>
      <c r="K3692" s="17" t="n">
        <v>1</v>
      </c>
      <c r="L3692" s="17" t="n">
        <v>157</v>
      </c>
      <c r="M3692" s="17" t="n">
        <v>44</v>
      </c>
      <c r="N3692" s="17" t="n">
        <v>74</v>
      </c>
      <c r="O3692" s="17" t="n">
        <v>0</v>
      </c>
      <c r="P3692" s="17" t="n">
        <v>0</v>
      </c>
      <c r="Q3692" s="17" t="n">
        <v>0</v>
      </c>
      <c r="R3692" s="17" t="n">
        <v>0</v>
      </c>
      <c r="S3692" s="17" t="n">
        <v>0</v>
      </c>
      <c r="T3692" s="17" t="n">
        <v>0</v>
      </c>
    </row>
    <row r="3693" customFormat="false" ht="15" hidden="false" customHeight="true" outlineLevel="0" collapsed="false">
      <c r="A3693" s="17" t="s">
        <v>2517</v>
      </c>
      <c r="B3693" s="17" t="s">
        <v>142</v>
      </c>
      <c r="C3693" s="17" t="s">
        <v>217</v>
      </c>
      <c r="D3693" s="17" t="s">
        <v>235</v>
      </c>
      <c r="E3693" s="17" t="s">
        <v>243</v>
      </c>
      <c r="F3693" s="17" t="s">
        <v>150</v>
      </c>
      <c r="G3693" s="17" t="n">
        <v>1</v>
      </c>
      <c r="H3693" s="17" t="n">
        <v>1</v>
      </c>
      <c r="I3693" s="17" t="n">
        <v>1</v>
      </c>
      <c r="J3693" s="17" t="n">
        <v>0</v>
      </c>
      <c r="K3693" s="17" t="n">
        <v>1</v>
      </c>
      <c r="L3693" s="17" t="n">
        <v>581</v>
      </c>
      <c r="M3693" s="17" t="n">
        <v>226</v>
      </c>
      <c r="N3693" s="17" t="n">
        <v>90</v>
      </c>
      <c r="O3693" s="17" t="n">
        <v>0</v>
      </c>
      <c r="P3693" s="17" t="n">
        <v>0</v>
      </c>
      <c r="Q3693" s="17" t="n">
        <v>0</v>
      </c>
      <c r="R3693" s="17" t="n">
        <v>0</v>
      </c>
      <c r="S3693" s="17" t="n">
        <v>0</v>
      </c>
      <c r="T3693" s="17" t="n">
        <v>0</v>
      </c>
    </row>
    <row r="3694" customFormat="false" ht="15" hidden="false" customHeight="true" outlineLevel="0" collapsed="false">
      <c r="A3694" s="17" t="s">
        <v>2517</v>
      </c>
      <c r="B3694" s="17" t="s">
        <v>142</v>
      </c>
      <c r="C3694" s="17" t="s">
        <v>217</v>
      </c>
      <c r="D3694" s="17" t="s">
        <v>235</v>
      </c>
      <c r="E3694" s="17" t="s">
        <v>243</v>
      </c>
      <c r="F3694" s="17" t="s">
        <v>158</v>
      </c>
      <c r="G3694" s="17" t="n">
        <v>1</v>
      </c>
      <c r="H3694" s="17" t="n">
        <v>1</v>
      </c>
      <c r="I3694" s="17" t="n">
        <v>1</v>
      </c>
      <c r="J3694" s="17" t="n">
        <v>0</v>
      </c>
      <c r="K3694" s="17" t="n">
        <v>1</v>
      </c>
      <c r="L3694" s="17" t="n">
        <v>147</v>
      </c>
      <c r="M3694" s="17" t="n">
        <v>44</v>
      </c>
      <c r="N3694" s="17" t="n">
        <v>18</v>
      </c>
      <c r="O3694" s="17" t="n">
        <v>0</v>
      </c>
      <c r="P3694" s="17" t="n">
        <v>0</v>
      </c>
      <c r="Q3694" s="17" t="n">
        <v>0</v>
      </c>
      <c r="R3694" s="17" t="n">
        <v>0</v>
      </c>
      <c r="S3694" s="17" t="n">
        <v>0</v>
      </c>
      <c r="T3694" s="17" t="n">
        <v>0</v>
      </c>
    </row>
    <row r="3695" customFormat="false" ht="15" hidden="false" customHeight="true" outlineLevel="0" collapsed="false">
      <c r="A3695" s="17" t="s">
        <v>2517</v>
      </c>
      <c r="B3695" s="17" t="s">
        <v>142</v>
      </c>
      <c r="C3695" s="17" t="s">
        <v>217</v>
      </c>
      <c r="D3695" s="17" t="s">
        <v>235</v>
      </c>
      <c r="E3695" s="17" t="s">
        <v>243</v>
      </c>
      <c r="F3695" s="17" t="s">
        <v>169</v>
      </c>
      <c r="G3695" s="17" t="n">
        <v>1</v>
      </c>
      <c r="H3695" s="17" t="n">
        <v>0</v>
      </c>
      <c r="I3695" s="17" t="n">
        <v>1</v>
      </c>
      <c r="J3695" s="17" t="n">
        <v>0</v>
      </c>
      <c r="K3695" s="17" t="n">
        <v>1</v>
      </c>
      <c r="L3695" s="17" t="n">
        <v>5</v>
      </c>
      <c r="M3695" s="17" t="n">
        <v>0</v>
      </c>
      <c r="N3695" s="17" t="n">
        <v>3</v>
      </c>
      <c r="O3695" s="17" t="n">
        <v>0</v>
      </c>
      <c r="P3695" s="17" t="n">
        <v>0</v>
      </c>
      <c r="Q3695" s="17" t="n">
        <v>0</v>
      </c>
      <c r="R3695" s="17" t="n">
        <v>0</v>
      </c>
      <c r="S3695" s="17" t="n">
        <v>0</v>
      </c>
      <c r="T3695" s="17" t="n">
        <v>0</v>
      </c>
    </row>
    <row r="3696" customFormat="false" ht="15" hidden="false" customHeight="true" outlineLevel="0" collapsed="false">
      <c r="A3696" s="17" t="s">
        <v>2517</v>
      </c>
      <c r="B3696" s="17" t="s">
        <v>142</v>
      </c>
      <c r="C3696" s="17" t="s">
        <v>217</v>
      </c>
      <c r="D3696" s="17" t="s">
        <v>235</v>
      </c>
      <c r="E3696" s="17" t="s">
        <v>139</v>
      </c>
      <c r="F3696" s="17" t="s">
        <v>7</v>
      </c>
      <c r="G3696" s="17" t="n">
        <v>2</v>
      </c>
      <c r="H3696" s="17" t="n">
        <v>3</v>
      </c>
      <c r="I3696" s="17" t="n">
        <v>3</v>
      </c>
      <c r="J3696" s="17" t="n">
        <v>1</v>
      </c>
      <c r="K3696" s="17" t="n">
        <v>4</v>
      </c>
      <c r="L3696" s="17" t="n">
        <v>37</v>
      </c>
      <c r="M3696" s="17" t="n">
        <v>162</v>
      </c>
      <c r="N3696" s="17" t="n">
        <v>219</v>
      </c>
      <c r="O3696" s="17" t="n">
        <v>33</v>
      </c>
      <c r="P3696" s="17" t="n">
        <v>0</v>
      </c>
      <c r="Q3696" s="17" t="n">
        <v>0</v>
      </c>
      <c r="R3696" s="17" t="n">
        <v>0</v>
      </c>
      <c r="S3696" s="17" t="n">
        <v>0</v>
      </c>
      <c r="T3696" s="17" t="n">
        <v>0</v>
      </c>
    </row>
    <row r="3697" customFormat="false" ht="15" hidden="false" customHeight="true" outlineLevel="0" collapsed="false">
      <c r="A3697" s="17" t="s">
        <v>2517</v>
      </c>
      <c r="B3697" s="17" t="s">
        <v>142</v>
      </c>
      <c r="C3697" s="17" t="s">
        <v>217</v>
      </c>
      <c r="D3697" s="17" t="s">
        <v>235</v>
      </c>
      <c r="E3697" s="17" t="s">
        <v>139</v>
      </c>
      <c r="F3697" s="17" t="s">
        <v>140</v>
      </c>
      <c r="G3697" s="17" t="n">
        <v>0</v>
      </c>
      <c r="H3697" s="17" t="n">
        <v>1</v>
      </c>
      <c r="I3697" s="17" t="n">
        <v>2</v>
      </c>
      <c r="J3697" s="17" t="n">
        <v>1</v>
      </c>
      <c r="K3697" s="17" t="n">
        <v>2</v>
      </c>
      <c r="L3697" s="17" t="n">
        <v>0</v>
      </c>
      <c r="M3697" s="17" t="n">
        <v>6</v>
      </c>
      <c r="N3697" s="17" t="n">
        <v>22</v>
      </c>
      <c r="O3697" s="17" t="n">
        <v>17</v>
      </c>
      <c r="P3697" s="17" t="n">
        <v>0</v>
      </c>
      <c r="Q3697" s="17" t="n">
        <v>0</v>
      </c>
      <c r="R3697" s="17" t="n">
        <v>0</v>
      </c>
      <c r="S3697" s="17" t="n">
        <v>0</v>
      </c>
      <c r="T3697" s="17" t="n">
        <v>0</v>
      </c>
    </row>
    <row r="3698" customFormat="false" ht="15" hidden="false" customHeight="true" outlineLevel="0" collapsed="false">
      <c r="A3698" s="17" t="s">
        <v>2517</v>
      </c>
      <c r="B3698" s="17" t="s">
        <v>142</v>
      </c>
      <c r="C3698" s="17" t="s">
        <v>217</v>
      </c>
      <c r="D3698" s="17" t="s">
        <v>235</v>
      </c>
      <c r="E3698" s="17" t="s">
        <v>139</v>
      </c>
      <c r="F3698" s="17" t="s">
        <v>144</v>
      </c>
      <c r="G3698" s="17" t="n">
        <v>1</v>
      </c>
      <c r="H3698" s="17" t="n">
        <v>0</v>
      </c>
      <c r="I3698" s="17" t="n">
        <v>1</v>
      </c>
      <c r="J3698" s="17" t="n">
        <v>0</v>
      </c>
      <c r="K3698" s="17" t="n">
        <v>1</v>
      </c>
      <c r="L3698" s="17" t="n">
        <v>7</v>
      </c>
      <c r="M3698" s="17" t="n">
        <v>0</v>
      </c>
      <c r="N3698" s="17" t="n">
        <v>1</v>
      </c>
      <c r="O3698" s="17" t="n">
        <v>0</v>
      </c>
      <c r="P3698" s="17" t="n">
        <v>0</v>
      </c>
      <c r="Q3698" s="17" t="n">
        <v>0</v>
      </c>
      <c r="R3698" s="17" t="n">
        <v>0</v>
      </c>
      <c r="S3698" s="17" t="n">
        <v>0</v>
      </c>
      <c r="T3698" s="17" t="n">
        <v>0</v>
      </c>
    </row>
    <row r="3699" customFormat="false" ht="15" hidden="false" customHeight="true" outlineLevel="0" collapsed="false">
      <c r="A3699" s="17" t="s">
        <v>2517</v>
      </c>
      <c r="B3699" s="17" t="s">
        <v>142</v>
      </c>
      <c r="C3699" s="17" t="s">
        <v>217</v>
      </c>
      <c r="D3699" s="17" t="s">
        <v>235</v>
      </c>
      <c r="E3699" s="17" t="s">
        <v>139</v>
      </c>
      <c r="F3699" s="17" t="s">
        <v>150</v>
      </c>
      <c r="G3699" s="17" t="n">
        <v>2</v>
      </c>
      <c r="H3699" s="17" t="n">
        <v>3</v>
      </c>
      <c r="I3699" s="17" t="n">
        <v>2</v>
      </c>
      <c r="J3699" s="17" t="n">
        <v>1</v>
      </c>
      <c r="K3699" s="17" t="n">
        <v>4</v>
      </c>
      <c r="L3699" s="17" t="n">
        <v>20</v>
      </c>
      <c r="M3699" s="17" t="n">
        <v>27</v>
      </c>
      <c r="N3699" s="17" t="n">
        <v>186</v>
      </c>
      <c r="O3699" s="17" t="n">
        <v>7</v>
      </c>
      <c r="P3699" s="17" t="n">
        <v>0</v>
      </c>
      <c r="Q3699" s="17" t="n">
        <v>0</v>
      </c>
      <c r="R3699" s="17" t="n">
        <v>0</v>
      </c>
      <c r="S3699" s="17" t="n">
        <v>0</v>
      </c>
      <c r="T3699" s="17" t="n">
        <v>0</v>
      </c>
    </row>
    <row r="3700" customFormat="false" ht="15" hidden="false" customHeight="true" outlineLevel="0" collapsed="false">
      <c r="A3700" s="17" t="s">
        <v>2517</v>
      </c>
      <c r="B3700" s="17" t="s">
        <v>142</v>
      </c>
      <c r="C3700" s="17" t="s">
        <v>217</v>
      </c>
      <c r="D3700" s="17" t="s">
        <v>235</v>
      </c>
      <c r="E3700" s="17" t="s">
        <v>139</v>
      </c>
      <c r="F3700" s="17" t="s">
        <v>166</v>
      </c>
      <c r="G3700" s="17" t="n">
        <v>0</v>
      </c>
      <c r="H3700" s="17" t="n">
        <v>1</v>
      </c>
      <c r="I3700" s="17" t="n">
        <v>0</v>
      </c>
      <c r="J3700" s="17" t="n">
        <v>0</v>
      </c>
      <c r="K3700" s="17" t="n">
        <v>1</v>
      </c>
      <c r="L3700" s="17" t="n">
        <v>0</v>
      </c>
      <c r="M3700" s="17" t="n">
        <v>114</v>
      </c>
      <c r="N3700" s="17" t="n">
        <v>0</v>
      </c>
      <c r="O3700" s="17" t="n">
        <v>0</v>
      </c>
      <c r="P3700" s="17" t="n">
        <v>0</v>
      </c>
      <c r="Q3700" s="17" t="n">
        <v>0</v>
      </c>
      <c r="R3700" s="17" t="n">
        <v>0</v>
      </c>
      <c r="S3700" s="17" t="n">
        <v>0</v>
      </c>
      <c r="T3700" s="17" t="n">
        <v>0</v>
      </c>
    </row>
    <row r="3701" customFormat="false" ht="15" hidden="false" customHeight="true" outlineLevel="0" collapsed="false">
      <c r="A3701" s="17" t="s">
        <v>2517</v>
      </c>
      <c r="B3701" s="17" t="s">
        <v>142</v>
      </c>
      <c r="C3701" s="17" t="s">
        <v>217</v>
      </c>
      <c r="D3701" s="17" t="s">
        <v>235</v>
      </c>
      <c r="E3701" s="17" t="s">
        <v>139</v>
      </c>
      <c r="F3701" s="17" t="s">
        <v>158</v>
      </c>
      <c r="G3701" s="17" t="n">
        <v>1</v>
      </c>
      <c r="H3701" s="17" t="n">
        <v>2</v>
      </c>
      <c r="I3701" s="17" t="n">
        <v>1</v>
      </c>
      <c r="J3701" s="17" t="n">
        <v>1</v>
      </c>
      <c r="K3701" s="17" t="n">
        <v>2</v>
      </c>
      <c r="L3701" s="17" t="n">
        <v>10</v>
      </c>
      <c r="M3701" s="17" t="n">
        <v>15</v>
      </c>
      <c r="N3701" s="17" t="n">
        <v>10</v>
      </c>
      <c r="O3701" s="17" t="n">
        <v>9</v>
      </c>
      <c r="P3701" s="17" t="n">
        <v>0</v>
      </c>
      <c r="Q3701" s="17" t="n">
        <v>0</v>
      </c>
      <c r="R3701" s="17" t="n">
        <v>0</v>
      </c>
      <c r="S3701" s="17" t="n">
        <v>0</v>
      </c>
      <c r="T3701" s="17" t="n">
        <v>0</v>
      </c>
    </row>
    <row r="3702" customFormat="false" ht="15" hidden="false" customHeight="true" outlineLevel="0" collapsed="false">
      <c r="A3702" s="17" t="s">
        <v>2517</v>
      </c>
      <c r="B3702" s="17" t="s">
        <v>142</v>
      </c>
      <c r="C3702" s="17" t="s">
        <v>217</v>
      </c>
      <c r="D3702" s="17" t="s">
        <v>218</v>
      </c>
      <c r="E3702" s="17" t="s">
        <v>243</v>
      </c>
      <c r="F3702" s="17" t="s">
        <v>7</v>
      </c>
      <c r="G3702" s="17" t="n">
        <v>1</v>
      </c>
      <c r="H3702" s="17" t="n">
        <v>1</v>
      </c>
      <c r="I3702" s="17" t="n">
        <v>1</v>
      </c>
      <c r="J3702" s="17" t="n">
        <v>1</v>
      </c>
      <c r="K3702" s="17" t="n">
        <v>1</v>
      </c>
      <c r="L3702" s="17" t="n">
        <v>79</v>
      </c>
      <c r="M3702" s="17" t="n">
        <v>147</v>
      </c>
      <c r="N3702" s="17" t="n">
        <v>142</v>
      </c>
      <c r="O3702" s="17" t="n">
        <v>11</v>
      </c>
      <c r="P3702" s="17" t="n">
        <v>0</v>
      </c>
      <c r="Q3702" s="17" t="n">
        <v>0</v>
      </c>
      <c r="R3702" s="17" t="n">
        <v>0</v>
      </c>
      <c r="S3702" s="17" t="n">
        <v>0</v>
      </c>
      <c r="T3702" s="17" t="n">
        <v>0</v>
      </c>
    </row>
    <row r="3703" customFormat="false" ht="15" hidden="false" customHeight="true" outlineLevel="0" collapsed="false">
      <c r="A3703" s="17" t="s">
        <v>2517</v>
      </c>
      <c r="B3703" s="17" t="s">
        <v>142</v>
      </c>
      <c r="C3703" s="17" t="s">
        <v>217</v>
      </c>
      <c r="D3703" s="17" t="s">
        <v>218</v>
      </c>
      <c r="E3703" s="17" t="s">
        <v>243</v>
      </c>
      <c r="F3703" s="17" t="s">
        <v>140</v>
      </c>
      <c r="G3703" s="17" t="n">
        <v>1</v>
      </c>
      <c r="H3703" s="17" t="n">
        <v>1</v>
      </c>
      <c r="I3703" s="17" t="n">
        <v>1</v>
      </c>
      <c r="J3703" s="17" t="n">
        <v>0</v>
      </c>
      <c r="K3703" s="17" t="n">
        <v>1</v>
      </c>
      <c r="L3703" s="17" t="n">
        <v>45</v>
      </c>
      <c r="M3703" s="17" t="n">
        <v>53</v>
      </c>
      <c r="N3703" s="17" t="n">
        <v>24</v>
      </c>
      <c r="O3703" s="17" t="n">
        <v>0</v>
      </c>
      <c r="P3703" s="17" t="n">
        <v>0</v>
      </c>
      <c r="Q3703" s="17" t="n">
        <v>0</v>
      </c>
      <c r="R3703" s="17" t="n">
        <v>0</v>
      </c>
      <c r="S3703" s="17" t="n">
        <v>0</v>
      </c>
      <c r="T3703" s="17" t="n">
        <v>0</v>
      </c>
    </row>
    <row r="3704" customFormat="false" ht="15" hidden="false" customHeight="true" outlineLevel="0" collapsed="false">
      <c r="A3704" s="17" t="s">
        <v>2517</v>
      </c>
      <c r="B3704" s="17" t="s">
        <v>142</v>
      </c>
      <c r="C3704" s="17" t="s">
        <v>217</v>
      </c>
      <c r="D3704" s="17" t="s">
        <v>218</v>
      </c>
      <c r="E3704" s="17" t="s">
        <v>243</v>
      </c>
      <c r="F3704" s="17" t="s">
        <v>150</v>
      </c>
      <c r="G3704" s="17" t="n">
        <v>1</v>
      </c>
      <c r="H3704" s="17" t="n">
        <v>1</v>
      </c>
      <c r="I3704" s="17" t="n">
        <v>1</v>
      </c>
      <c r="J3704" s="17" t="n">
        <v>1</v>
      </c>
      <c r="K3704" s="17" t="n">
        <v>1</v>
      </c>
      <c r="L3704" s="17" t="n">
        <v>21</v>
      </c>
      <c r="M3704" s="17" t="n">
        <v>83</v>
      </c>
      <c r="N3704" s="17" t="n">
        <v>104</v>
      </c>
      <c r="O3704" s="17" t="n">
        <v>10</v>
      </c>
      <c r="P3704" s="17" t="n">
        <v>0</v>
      </c>
      <c r="Q3704" s="17" t="n">
        <v>0</v>
      </c>
      <c r="R3704" s="17" t="n">
        <v>0</v>
      </c>
      <c r="S3704" s="17" t="n">
        <v>0</v>
      </c>
      <c r="T3704" s="17" t="n">
        <v>0</v>
      </c>
    </row>
    <row r="3705" customFormat="false" ht="15" hidden="false" customHeight="true" outlineLevel="0" collapsed="false">
      <c r="A3705" s="17" t="s">
        <v>2517</v>
      </c>
      <c r="B3705" s="17" t="s">
        <v>142</v>
      </c>
      <c r="C3705" s="17" t="s">
        <v>217</v>
      </c>
      <c r="D3705" s="17" t="s">
        <v>218</v>
      </c>
      <c r="E3705" s="17" t="s">
        <v>243</v>
      </c>
      <c r="F3705" s="17" t="s">
        <v>166</v>
      </c>
      <c r="G3705" s="17" t="n">
        <v>0</v>
      </c>
      <c r="H3705" s="17" t="n">
        <v>0</v>
      </c>
      <c r="I3705" s="17" t="n">
        <v>1</v>
      </c>
      <c r="J3705" s="17" t="n">
        <v>0</v>
      </c>
      <c r="K3705" s="17" t="n">
        <v>1</v>
      </c>
      <c r="L3705" s="17" t="n">
        <v>0</v>
      </c>
      <c r="M3705" s="17" t="n">
        <v>0</v>
      </c>
      <c r="N3705" s="17" t="n">
        <v>5</v>
      </c>
      <c r="O3705" s="17" t="n">
        <v>0</v>
      </c>
      <c r="P3705" s="17" t="n">
        <v>0</v>
      </c>
      <c r="Q3705" s="17" t="n">
        <v>0</v>
      </c>
      <c r="R3705" s="17" t="n">
        <v>0</v>
      </c>
      <c r="S3705" s="17" t="n">
        <v>0</v>
      </c>
      <c r="T3705" s="17" t="n">
        <v>0</v>
      </c>
    </row>
    <row r="3706" customFormat="false" ht="15" hidden="false" customHeight="true" outlineLevel="0" collapsed="false">
      <c r="A3706" s="17" t="s">
        <v>2517</v>
      </c>
      <c r="B3706" s="17" t="s">
        <v>142</v>
      </c>
      <c r="C3706" s="17" t="s">
        <v>217</v>
      </c>
      <c r="D3706" s="17" t="s">
        <v>218</v>
      </c>
      <c r="E3706" s="17" t="s">
        <v>243</v>
      </c>
      <c r="F3706" s="17" t="s">
        <v>158</v>
      </c>
      <c r="G3706" s="17" t="n">
        <v>1</v>
      </c>
      <c r="H3706" s="17" t="n">
        <v>1</v>
      </c>
      <c r="I3706" s="17" t="n">
        <v>1</v>
      </c>
      <c r="J3706" s="17" t="n">
        <v>1</v>
      </c>
      <c r="K3706" s="17" t="n">
        <v>1</v>
      </c>
      <c r="L3706" s="17" t="n">
        <v>13</v>
      </c>
      <c r="M3706" s="17" t="n">
        <v>8</v>
      </c>
      <c r="N3706" s="17" t="n">
        <v>9</v>
      </c>
      <c r="O3706" s="17" t="n">
        <v>1</v>
      </c>
      <c r="P3706" s="17" t="n">
        <v>0</v>
      </c>
      <c r="Q3706" s="17" t="n">
        <v>0</v>
      </c>
      <c r="R3706" s="17" t="n">
        <v>0</v>
      </c>
      <c r="S3706" s="17" t="n">
        <v>0</v>
      </c>
      <c r="T3706" s="17" t="n">
        <v>0</v>
      </c>
    </row>
    <row r="3707" customFormat="false" ht="15" hidden="false" customHeight="true" outlineLevel="0" collapsed="false">
      <c r="A3707" s="17" t="s">
        <v>2517</v>
      </c>
      <c r="B3707" s="17" t="s">
        <v>142</v>
      </c>
      <c r="C3707" s="17" t="s">
        <v>217</v>
      </c>
      <c r="D3707" s="17" t="s">
        <v>218</v>
      </c>
      <c r="E3707" s="17" t="s">
        <v>243</v>
      </c>
      <c r="F3707" s="17" t="s">
        <v>169</v>
      </c>
      <c r="G3707" s="17" t="n">
        <v>0</v>
      </c>
      <c r="H3707" s="17" t="n">
        <v>1</v>
      </c>
      <c r="I3707" s="17" t="n">
        <v>0</v>
      </c>
      <c r="J3707" s="17" t="n">
        <v>0</v>
      </c>
      <c r="K3707" s="17" t="n">
        <v>1</v>
      </c>
      <c r="L3707" s="17" t="n">
        <v>0</v>
      </c>
      <c r="M3707" s="17" t="n">
        <v>3</v>
      </c>
      <c r="N3707" s="17" t="n">
        <v>0</v>
      </c>
      <c r="O3707" s="17" t="n">
        <v>0</v>
      </c>
      <c r="P3707" s="17" t="n">
        <v>0</v>
      </c>
      <c r="Q3707" s="17" t="n">
        <v>0</v>
      </c>
      <c r="R3707" s="17" t="n">
        <v>0</v>
      </c>
      <c r="S3707" s="17" t="n">
        <v>0</v>
      </c>
      <c r="T3707" s="17" t="n">
        <v>0</v>
      </c>
    </row>
    <row r="3708" customFormat="false" ht="15" hidden="false" customHeight="true" outlineLevel="0" collapsed="false">
      <c r="A3708" s="17" t="s">
        <v>2517</v>
      </c>
      <c r="B3708" s="17" t="s">
        <v>142</v>
      </c>
      <c r="C3708" s="17" t="s">
        <v>217</v>
      </c>
      <c r="D3708" s="17" t="s">
        <v>218</v>
      </c>
      <c r="E3708" s="17" t="s">
        <v>139</v>
      </c>
      <c r="F3708" s="17" t="s">
        <v>7</v>
      </c>
      <c r="G3708" s="17" t="n">
        <v>0</v>
      </c>
      <c r="H3708" s="17" t="n">
        <v>1</v>
      </c>
      <c r="I3708" s="17" t="n">
        <v>3</v>
      </c>
      <c r="J3708" s="17" t="n">
        <v>1</v>
      </c>
      <c r="K3708" s="17" t="n">
        <v>3</v>
      </c>
      <c r="L3708" s="17" t="n">
        <v>0</v>
      </c>
      <c r="M3708" s="17" t="n">
        <v>55</v>
      </c>
      <c r="N3708" s="17" t="n">
        <v>53</v>
      </c>
      <c r="O3708" s="17" t="n">
        <v>5</v>
      </c>
      <c r="P3708" s="17" t="n">
        <v>0</v>
      </c>
      <c r="Q3708" s="17" t="n">
        <v>0</v>
      </c>
      <c r="R3708" s="17" t="n">
        <v>0</v>
      </c>
      <c r="S3708" s="17" t="n">
        <v>0</v>
      </c>
      <c r="T3708" s="17" t="n">
        <v>0</v>
      </c>
    </row>
    <row r="3709" customFormat="false" ht="15" hidden="false" customHeight="true" outlineLevel="0" collapsed="false">
      <c r="A3709" s="17" t="s">
        <v>2517</v>
      </c>
      <c r="B3709" s="17" t="s">
        <v>142</v>
      </c>
      <c r="C3709" s="17" t="s">
        <v>217</v>
      </c>
      <c r="D3709" s="17" t="s">
        <v>218</v>
      </c>
      <c r="E3709" s="17" t="s">
        <v>139</v>
      </c>
      <c r="F3709" s="17" t="s">
        <v>150</v>
      </c>
      <c r="G3709" s="17" t="n">
        <v>0</v>
      </c>
      <c r="H3709" s="17" t="n">
        <v>1</v>
      </c>
      <c r="I3709" s="17" t="n">
        <v>3</v>
      </c>
      <c r="J3709" s="17" t="n">
        <v>1</v>
      </c>
      <c r="K3709" s="17" t="n">
        <v>3</v>
      </c>
      <c r="L3709" s="17" t="n">
        <v>0</v>
      </c>
      <c r="M3709" s="17" t="n">
        <v>52</v>
      </c>
      <c r="N3709" s="17" t="n">
        <v>37</v>
      </c>
      <c r="O3709" s="17" t="n">
        <v>3</v>
      </c>
      <c r="P3709" s="17" t="n">
        <v>0</v>
      </c>
      <c r="Q3709" s="17" t="n">
        <v>0</v>
      </c>
      <c r="R3709" s="17" t="n">
        <v>0</v>
      </c>
      <c r="S3709" s="17" t="n">
        <v>0</v>
      </c>
      <c r="T3709" s="17" t="n">
        <v>0</v>
      </c>
    </row>
    <row r="3710" customFormat="false" ht="15" hidden="false" customHeight="true" outlineLevel="0" collapsed="false">
      <c r="A3710" s="17" t="s">
        <v>2517</v>
      </c>
      <c r="B3710" s="17" t="s">
        <v>142</v>
      </c>
      <c r="C3710" s="17" t="s">
        <v>217</v>
      </c>
      <c r="D3710" s="17" t="s">
        <v>218</v>
      </c>
      <c r="E3710" s="17" t="s">
        <v>139</v>
      </c>
      <c r="F3710" s="17" t="s">
        <v>158</v>
      </c>
      <c r="G3710" s="17" t="n">
        <v>0</v>
      </c>
      <c r="H3710" s="17" t="n">
        <v>1</v>
      </c>
      <c r="I3710" s="17" t="n">
        <v>2</v>
      </c>
      <c r="J3710" s="17" t="n">
        <v>0</v>
      </c>
      <c r="K3710" s="17" t="n">
        <v>2</v>
      </c>
      <c r="L3710" s="17" t="n">
        <v>0</v>
      </c>
      <c r="M3710" s="17" t="n">
        <v>3</v>
      </c>
      <c r="N3710" s="17" t="n">
        <v>16</v>
      </c>
      <c r="O3710" s="17" t="n">
        <v>0</v>
      </c>
      <c r="P3710" s="17" t="n">
        <v>0</v>
      </c>
      <c r="Q3710" s="17" t="n">
        <v>0</v>
      </c>
      <c r="R3710" s="17" t="n">
        <v>0</v>
      </c>
      <c r="S3710" s="17" t="n">
        <v>0</v>
      </c>
      <c r="T3710" s="17" t="n">
        <v>0</v>
      </c>
    </row>
    <row r="3711" customFormat="false" ht="15" hidden="false" customHeight="true" outlineLevel="0" collapsed="false">
      <c r="A3711" s="17" t="s">
        <v>2517</v>
      </c>
      <c r="B3711" s="17" t="s">
        <v>142</v>
      </c>
      <c r="C3711" s="17" t="s">
        <v>217</v>
      </c>
      <c r="D3711" s="17" t="s">
        <v>218</v>
      </c>
      <c r="E3711" s="17" t="s">
        <v>139</v>
      </c>
      <c r="F3711" s="17" t="s">
        <v>169</v>
      </c>
      <c r="G3711" s="17" t="n">
        <v>0</v>
      </c>
      <c r="H3711" s="17" t="n">
        <v>0</v>
      </c>
      <c r="I3711" s="17" t="n">
        <v>0</v>
      </c>
      <c r="J3711" s="17" t="n">
        <v>1</v>
      </c>
      <c r="K3711" s="17" t="n">
        <v>1</v>
      </c>
      <c r="L3711" s="17" t="n">
        <v>0</v>
      </c>
      <c r="M3711" s="17" t="n">
        <v>0</v>
      </c>
      <c r="N3711" s="17" t="n">
        <v>0</v>
      </c>
      <c r="O3711" s="17" t="n">
        <v>2</v>
      </c>
      <c r="P3711" s="17" t="n">
        <v>0</v>
      </c>
      <c r="Q3711" s="17" t="n">
        <v>0</v>
      </c>
      <c r="R3711" s="17" t="n">
        <v>0</v>
      </c>
      <c r="S3711" s="17" t="n">
        <v>0</v>
      </c>
      <c r="T3711" s="17" t="n">
        <v>0</v>
      </c>
    </row>
    <row r="3712" customFormat="false" ht="15" hidden="false" customHeight="true" outlineLevel="0" collapsed="false">
      <c r="A3712" s="17" t="s">
        <v>2517</v>
      </c>
      <c r="B3712" s="17" t="s">
        <v>142</v>
      </c>
      <c r="C3712" s="17" t="s">
        <v>217</v>
      </c>
      <c r="D3712" s="17" t="s">
        <v>274</v>
      </c>
      <c r="E3712" s="17" t="s">
        <v>243</v>
      </c>
      <c r="F3712" s="17" t="s">
        <v>7</v>
      </c>
      <c r="G3712" s="17" t="n">
        <v>1</v>
      </c>
      <c r="H3712" s="17" t="n">
        <v>1</v>
      </c>
      <c r="I3712" s="17" t="n">
        <v>1</v>
      </c>
      <c r="J3712" s="17" t="n">
        <v>1</v>
      </c>
      <c r="K3712" s="17" t="n">
        <v>1</v>
      </c>
      <c r="L3712" s="17" t="n">
        <v>343</v>
      </c>
      <c r="M3712" s="17" t="n">
        <v>534</v>
      </c>
      <c r="N3712" s="17" t="n">
        <v>198</v>
      </c>
      <c r="O3712" s="17" t="n">
        <v>4</v>
      </c>
      <c r="P3712" s="17" t="n">
        <v>0</v>
      </c>
      <c r="Q3712" s="17" t="n">
        <v>0</v>
      </c>
      <c r="R3712" s="17" t="n">
        <v>0</v>
      </c>
      <c r="S3712" s="17" t="n">
        <v>0</v>
      </c>
      <c r="T3712" s="17" t="n">
        <v>0</v>
      </c>
    </row>
    <row r="3713" customFormat="false" ht="15" hidden="false" customHeight="true" outlineLevel="0" collapsed="false">
      <c r="A3713" s="17" t="s">
        <v>2517</v>
      </c>
      <c r="B3713" s="17" t="s">
        <v>142</v>
      </c>
      <c r="C3713" s="17" t="s">
        <v>217</v>
      </c>
      <c r="D3713" s="17" t="s">
        <v>274</v>
      </c>
      <c r="E3713" s="17" t="s">
        <v>243</v>
      </c>
      <c r="F3713" s="17" t="s">
        <v>140</v>
      </c>
      <c r="G3713" s="17" t="n">
        <v>1</v>
      </c>
      <c r="H3713" s="17" t="n">
        <v>1</v>
      </c>
      <c r="I3713" s="17" t="n">
        <v>0</v>
      </c>
      <c r="J3713" s="17" t="n">
        <v>0</v>
      </c>
      <c r="K3713" s="17" t="n">
        <v>1</v>
      </c>
      <c r="L3713" s="17" t="n">
        <v>1</v>
      </c>
      <c r="M3713" s="17" t="n">
        <v>177</v>
      </c>
      <c r="N3713" s="17" t="n">
        <v>0</v>
      </c>
      <c r="O3713" s="17" t="n">
        <v>0</v>
      </c>
      <c r="P3713" s="17" t="n">
        <v>0</v>
      </c>
      <c r="Q3713" s="17" t="n">
        <v>0</v>
      </c>
      <c r="R3713" s="17" t="n">
        <v>0</v>
      </c>
      <c r="S3713" s="17" t="n">
        <v>0</v>
      </c>
      <c r="T3713" s="17" t="n">
        <v>0</v>
      </c>
    </row>
    <row r="3714" customFormat="false" ht="15" hidden="false" customHeight="true" outlineLevel="0" collapsed="false">
      <c r="A3714" s="17" t="s">
        <v>2517</v>
      </c>
      <c r="B3714" s="17" t="s">
        <v>142</v>
      </c>
      <c r="C3714" s="17" t="s">
        <v>217</v>
      </c>
      <c r="D3714" s="17" t="s">
        <v>274</v>
      </c>
      <c r="E3714" s="17" t="s">
        <v>243</v>
      </c>
      <c r="F3714" s="17" t="s">
        <v>144</v>
      </c>
      <c r="G3714" s="17" t="n">
        <v>1</v>
      </c>
      <c r="H3714" s="17" t="n">
        <v>0</v>
      </c>
      <c r="I3714" s="17" t="n">
        <v>0</v>
      </c>
      <c r="J3714" s="17" t="n">
        <v>0</v>
      </c>
      <c r="K3714" s="17" t="n">
        <v>1</v>
      </c>
      <c r="L3714" s="17" t="n">
        <v>5</v>
      </c>
      <c r="M3714" s="17" t="n">
        <v>0</v>
      </c>
      <c r="N3714" s="17" t="n">
        <v>0</v>
      </c>
      <c r="O3714" s="17" t="n">
        <v>0</v>
      </c>
      <c r="P3714" s="17" t="n">
        <v>0</v>
      </c>
      <c r="Q3714" s="17" t="n">
        <v>0</v>
      </c>
      <c r="R3714" s="17" t="n">
        <v>0</v>
      </c>
      <c r="S3714" s="17" t="n">
        <v>0</v>
      </c>
      <c r="T3714" s="17" t="n">
        <v>0</v>
      </c>
    </row>
    <row r="3715" customFormat="false" ht="15" hidden="false" customHeight="true" outlineLevel="0" collapsed="false">
      <c r="A3715" s="17" t="s">
        <v>2517</v>
      </c>
      <c r="B3715" s="17" t="s">
        <v>142</v>
      </c>
      <c r="C3715" s="17" t="s">
        <v>217</v>
      </c>
      <c r="D3715" s="17" t="s">
        <v>274</v>
      </c>
      <c r="E3715" s="17" t="s">
        <v>243</v>
      </c>
      <c r="F3715" s="17" t="s">
        <v>150</v>
      </c>
      <c r="G3715" s="17" t="n">
        <v>1</v>
      </c>
      <c r="H3715" s="17" t="n">
        <v>1</v>
      </c>
      <c r="I3715" s="17" t="n">
        <v>1</v>
      </c>
      <c r="J3715" s="17" t="n">
        <v>1</v>
      </c>
      <c r="K3715" s="17" t="n">
        <v>1</v>
      </c>
      <c r="L3715" s="17" t="n">
        <v>57</v>
      </c>
      <c r="M3715" s="17" t="n">
        <v>228</v>
      </c>
      <c r="N3715" s="17" t="n">
        <v>191</v>
      </c>
      <c r="O3715" s="17" t="n">
        <v>4</v>
      </c>
      <c r="P3715" s="17" t="n">
        <v>0</v>
      </c>
      <c r="Q3715" s="17" t="n">
        <v>0</v>
      </c>
      <c r="R3715" s="17" t="n">
        <v>0</v>
      </c>
      <c r="S3715" s="17" t="n">
        <v>0</v>
      </c>
      <c r="T3715" s="17" t="n">
        <v>0</v>
      </c>
    </row>
    <row r="3716" customFormat="false" ht="15" hidden="false" customHeight="true" outlineLevel="0" collapsed="false">
      <c r="A3716" s="17" t="s">
        <v>2517</v>
      </c>
      <c r="B3716" s="17" t="s">
        <v>142</v>
      </c>
      <c r="C3716" s="17" t="s">
        <v>217</v>
      </c>
      <c r="D3716" s="17" t="s">
        <v>274</v>
      </c>
      <c r="E3716" s="17" t="s">
        <v>243</v>
      </c>
      <c r="F3716" s="17" t="s">
        <v>166</v>
      </c>
      <c r="G3716" s="17" t="n">
        <v>1</v>
      </c>
      <c r="H3716" s="17" t="n">
        <v>1</v>
      </c>
      <c r="I3716" s="17" t="n">
        <v>0</v>
      </c>
      <c r="J3716" s="17" t="n">
        <v>0</v>
      </c>
      <c r="K3716" s="17" t="n">
        <v>1</v>
      </c>
      <c r="L3716" s="17" t="n">
        <v>275</v>
      </c>
      <c r="M3716" s="17" t="n">
        <v>55</v>
      </c>
      <c r="N3716" s="17" t="n">
        <v>0</v>
      </c>
      <c r="O3716" s="17" t="n">
        <v>0</v>
      </c>
      <c r="P3716" s="17" t="n">
        <v>0</v>
      </c>
      <c r="Q3716" s="17" t="n">
        <v>0</v>
      </c>
      <c r="R3716" s="17" t="n">
        <v>0</v>
      </c>
      <c r="S3716" s="17" t="n">
        <v>0</v>
      </c>
      <c r="T3716" s="17" t="n">
        <v>0</v>
      </c>
    </row>
    <row r="3717" customFormat="false" ht="15" hidden="false" customHeight="true" outlineLevel="0" collapsed="false">
      <c r="A3717" s="17" t="s">
        <v>2517</v>
      </c>
      <c r="B3717" s="17" t="s">
        <v>142</v>
      </c>
      <c r="C3717" s="17" t="s">
        <v>217</v>
      </c>
      <c r="D3717" s="17" t="s">
        <v>274</v>
      </c>
      <c r="E3717" s="17" t="s">
        <v>243</v>
      </c>
      <c r="F3717" s="17" t="s">
        <v>158</v>
      </c>
      <c r="G3717" s="17" t="n">
        <v>1</v>
      </c>
      <c r="H3717" s="17" t="n">
        <v>1</v>
      </c>
      <c r="I3717" s="17" t="n">
        <v>1</v>
      </c>
      <c r="J3717" s="17" t="n">
        <v>0</v>
      </c>
      <c r="K3717" s="17" t="n">
        <v>1</v>
      </c>
      <c r="L3717" s="17" t="n">
        <v>4</v>
      </c>
      <c r="M3717" s="17" t="n">
        <v>74</v>
      </c>
      <c r="N3717" s="17" t="n">
        <v>7</v>
      </c>
      <c r="O3717" s="17" t="n">
        <v>0</v>
      </c>
      <c r="P3717" s="17" t="n">
        <v>0</v>
      </c>
      <c r="Q3717" s="17" t="n">
        <v>0</v>
      </c>
      <c r="R3717" s="17" t="n">
        <v>0</v>
      </c>
      <c r="S3717" s="17" t="n">
        <v>0</v>
      </c>
      <c r="T3717" s="17" t="n">
        <v>0</v>
      </c>
    </row>
    <row r="3718" customFormat="false" ht="15" hidden="false" customHeight="true" outlineLevel="0" collapsed="false">
      <c r="A3718" s="17" t="s">
        <v>2517</v>
      </c>
      <c r="B3718" s="17" t="s">
        <v>142</v>
      </c>
      <c r="C3718" s="17" t="s">
        <v>217</v>
      </c>
      <c r="D3718" s="17" t="s">
        <v>274</v>
      </c>
      <c r="E3718" s="17" t="s">
        <v>243</v>
      </c>
      <c r="F3718" s="17" t="s">
        <v>169</v>
      </c>
      <c r="G3718" s="17" t="n">
        <v>1</v>
      </c>
      <c r="H3718" s="17" t="n">
        <v>0</v>
      </c>
      <c r="I3718" s="17" t="n">
        <v>0</v>
      </c>
      <c r="J3718" s="17" t="n">
        <v>0</v>
      </c>
      <c r="K3718" s="17" t="n">
        <v>1</v>
      </c>
      <c r="L3718" s="17" t="n">
        <v>1</v>
      </c>
      <c r="M3718" s="17" t="n">
        <v>0</v>
      </c>
      <c r="N3718" s="17" t="n">
        <v>0</v>
      </c>
      <c r="O3718" s="17" t="n">
        <v>0</v>
      </c>
      <c r="P3718" s="17" t="n">
        <v>0</v>
      </c>
      <c r="Q3718" s="17" t="n">
        <v>0</v>
      </c>
      <c r="R3718" s="17" t="n">
        <v>0</v>
      </c>
      <c r="S3718" s="17" t="n">
        <v>0</v>
      </c>
      <c r="T3718" s="17" t="n">
        <v>0</v>
      </c>
    </row>
    <row r="3719" customFormat="false" ht="15" hidden="false" customHeight="true" outlineLevel="0" collapsed="false">
      <c r="A3719" s="17" t="s">
        <v>2449</v>
      </c>
      <c r="B3719" s="17" t="s">
        <v>142</v>
      </c>
      <c r="C3719" s="17" t="s">
        <v>134</v>
      </c>
      <c r="D3719" s="17" t="s">
        <v>135</v>
      </c>
      <c r="E3719" s="17" t="s">
        <v>139</v>
      </c>
      <c r="F3719" s="17" t="s">
        <v>7</v>
      </c>
      <c r="G3719" s="17" t="n">
        <v>0</v>
      </c>
      <c r="H3719" s="17" t="n">
        <v>0</v>
      </c>
      <c r="I3719" s="17" t="n">
        <v>1</v>
      </c>
      <c r="J3719" s="17" t="n">
        <v>0</v>
      </c>
      <c r="K3719" s="17" t="n">
        <v>1</v>
      </c>
      <c r="L3719" s="17" t="n">
        <v>0</v>
      </c>
      <c r="M3719" s="17" t="n">
        <v>0</v>
      </c>
      <c r="N3719" s="17" t="n">
        <v>230</v>
      </c>
      <c r="O3719" s="17" t="n">
        <v>0</v>
      </c>
      <c r="P3719" s="17" t="n">
        <v>0</v>
      </c>
      <c r="Q3719" s="17" t="n">
        <v>0</v>
      </c>
      <c r="R3719" s="17" t="n">
        <v>0</v>
      </c>
      <c r="S3719" s="17" t="n">
        <v>0</v>
      </c>
      <c r="T3719" s="17" t="n">
        <v>0</v>
      </c>
    </row>
    <row r="3720" customFormat="false" ht="15" hidden="false" customHeight="true" outlineLevel="0" collapsed="false">
      <c r="A3720" s="17" t="s">
        <v>2449</v>
      </c>
      <c r="B3720" s="17" t="s">
        <v>142</v>
      </c>
      <c r="C3720" s="17" t="s">
        <v>134</v>
      </c>
      <c r="D3720" s="17" t="s">
        <v>135</v>
      </c>
      <c r="E3720" s="17" t="s">
        <v>139</v>
      </c>
      <c r="F3720" s="17" t="s">
        <v>140</v>
      </c>
      <c r="G3720" s="17" t="n">
        <v>0</v>
      </c>
      <c r="H3720" s="17" t="n">
        <v>0</v>
      </c>
      <c r="I3720" s="17" t="n">
        <v>1</v>
      </c>
      <c r="J3720" s="17" t="n">
        <v>0</v>
      </c>
      <c r="K3720" s="17" t="n">
        <v>1</v>
      </c>
      <c r="L3720" s="17" t="n">
        <v>0</v>
      </c>
      <c r="M3720" s="17" t="n">
        <v>0</v>
      </c>
      <c r="N3720" s="17" t="n">
        <v>22</v>
      </c>
      <c r="O3720" s="17" t="n">
        <v>0</v>
      </c>
      <c r="P3720" s="17" t="n">
        <v>0</v>
      </c>
      <c r="Q3720" s="17" t="n">
        <v>0</v>
      </c>
      <c r="R3720" s="17" t="n">
        <v>0</v>
      </c>
      <c r="S3720" s="17" t="n">
        <v>0</v>
      </c>
      <c r="T3720" s="17" t="n">
        <v>0</v>
      </c>
    </row>
    <row r="3721" customFormat="false" ht="15" hidden="false" customHeight="true" outlineLevel="0" collapsed="false">
      <c r="A3721" s="17" t="s">
        <v>2449</v>
      </c>
      <c r="B3721" s="17" t="s">
        <v>142</v>
      </c>
      <c r="C3721" s="17" t="s">
        <v>134</v>
      </c>
      <c r="D3721" s="17" t="s">
        <v>135</v>
      </c>
      <c r="E3721" s="17" t="s">
        <v>139</v>
      </c>
      <c r="F3721" s="17" t="s">
        <v>144</v>
      </c>
      <c r="G3721" s="17" t="n">
        <v>0</v>
      </c>
      <c r="H3721" s="17" t="n">
        <v>0</v>
      </c>
      <c r="I3721" s="17" t="n">
        <v>1</v>
      </c>
      <c r="J3721" s="17" t="n">
        <v>0</v>
      </c>
      <c r="K3721" s="17" t="n">
        <v>1</v>
      </c>
      <c r="L3721" s="17" t="n">
        <v>0</v>
      </c>
      <c r="M3721" s="17" t="n">
        <v>0</v>
      </c>
      <c r="N3721" s="17" t="n">
        <v>206</v>
      </c>
      <c r="O3721" s="17" t="n">
        <v>0</v>
      </c>
      <c r="P3721" s="17" t="n">
        <v>0</v>
      </c>
      <c r="Q3721" s="17" t="n">
        <v>0</v>
      </c>
      <c r="R3721" s="17" t="n">
        <v>0</v>
      </c>
      <c r="S3721" s="17" t="n">
        <v>0</v>
      </c>
      <c r="T3721" s="17" t="n">
        <v>0</v>
      </c>
    </row>
    <row r="3722" customFormat="false" ht="15" hidden="false" customHeight="true" outlineLevel="0" collapsed="false">
      <c r="A3722" s="17" t="s">
        <v>2449</v>
      </c>
      <c r="B3722" s="17" t="s">
        <v>142</v>
      </c>
      <c r="C3722" s="17" t="s">
        <v>134</v>
      </c>
      <c r="D3722" s="17" t="s">
        <v>135</v>
      </c>
      <c r="E3722" s="17" t="s">
        <v>139</v>
      </c>
      <c r="F3722" s="17" t="s">
        <v>150</v>
      </c>
      <c r="G3722" s="17" t="n">
        <v>0</v>
      </c>
      <c r="H3722" s="17" t="n">
        <v>0</v>
      </c>
      <c r="I3722" s="17" t="n">
        <v>1</v>
      </c>
      <c r="J3722" s="17" t="n">
        <v>0</v>
      </c>
      <c r="K3722" s="17" t="n">
        <v>1</v>
      </c>
      <c r="L3722" s="17" t="n">
        <v>0</v>
      </c>
      <c r="M3722" s="17" t="n">
        <v>0</v>
      </c>
      <c r="N3722" s="17" t="n">
        <v>2</v>
      </c>
      <c r="O3722" s="17" t="n">
        <v>0</v>
      </c>
      <c r="P3722" s="17" t="n">
        <v>0</v>
      </c>
      <c r="Q3722" s="17" t="n">
        <v>0</v>
      </c>
      <c r="R3722" s="17" t="n">
        <v>0</v>
      </c>
      <c r="S3722" s="17" t="n">
        <v>0</v>
      </c>
      <c r="T3722" s="17" t="n">
        <v>0</v>
      </c>
    </row>
    <row r="3723" customFormat="false" ht="15" hidden="false" customHeight="true" outlineLevel="0" collapsed="false">
      <c r="A3723" s="17" t="s">
        <v>2449</v>
      </c>
      <c r="B3723" s="17" t="s">
        <v>142</v>
      </c>
      <c r="C3723" s="17" t="s">
        <v>148</v>
      </c>
      <c r="D3723" s="17" t="s">
        <v>14443</v>
      </c>
      <c r="E3723" s="17" t="s">
        <v>139</v>
      </c>
      <c r="F3723" s="17" t="s">
        <v>7</v>
      </c>
      <c r="G3723" s="17" t="n">
        <v>0</v>
      </c>
      <c r="H3723" s="17" t="n">
        <v>0</v>
      </c>
      <c r="I3723" s="17" t="n">
        <v>1</v>
      </c>
      <c r="J3723" s="17" t="n">
        <v>0</v>
      </c>
      <c r="K3723" s="17" t="n">
        <v>1</v>
      </c>
      <c r="L3723" s="17" t="n">
        <v>0</v>
      </c>
      <c r="M3723" s="17" t="n">
        <v>0</v>
      </c>
      <c r="N3723" s="17" t="n">
        <v>7</v>
      </c>
      <c r="O3723" s="17" t="n">
        <v>0</v>
      </c>
      <c r="P3723" s="17" t="n">
        <v>0</v>
      </c>
      <c r="Q3723" s="17" t="n">
        <v>0</v>
      </c>
      <c r="R3723" s="17" t="n">
        <v>0</v>
      </c>
      <c r="S3723" s="17" t="n">
        <v>0</v>
      </c>
      <c r="T3723" s="17" t="n">
        <v>0</v>
      </c>
    </row>
    <row r="3724" customFormat="false" ht="15" hidden="false" customHeight="true" outlineLevel="0" collapsed="false">
      <c r="A3724" s="17" t="s">
        <v>2449</v>
      </c>
      <c r="B3724" s="17" t="s">
        <v>142</v>
      </c>
      <c r="C3724" s="17" t="s">
        <v>148</v>
      </c>
      <c r="D3724" s="17" t="s">
        <v>14443</v>
      </c>
      <c r="E3724" s="17" t="s">
        <v>139</v>
      </c>
      <c r="F3724" s="17" t="s">
        <v>150</v>
      </c>
      <c r="G3724" s="17" t="n">
        <v>0</v>
      </c>
      <c r="H3724" s="17" t="n">
        <v>0</v>
      </c>
      <c r="I3724" s="17" t="n">
        <v>1</v>
      </c>
      <c r="J3724" s="17" t="n">
        <v>0</v>
      </c>
      <c r="K3724" s="17" t="n">
        <v>1</v>
      </c>
      <c r="L3724" s="17" t="n">
        <v>0</v>
      </c>
      <c r="M3724" s="17" t="n">
        <v>0</v>
      </c>
      <c r="N3724" s="17" t="n">
        <v>7</v>
      </c>
      <c r="O3724" s="17" t="n">
        <v>0</v>
      </c>
      <c r="P3724" s="17" t="n">
        <v>0</v>
      </c>
      <c r="Q3724" s="17" t="n">
        <v>0</v>
      </c>
      <c r="R3724" s="17" t="n">
        <v>0</v>
      </c>
      <c r="S3724" s="17" t="n">
        <v>0</v>
      </c>
      <c r="T3724" s="17" t="n">
        <v>0</v>
      </c>
    </row>
    <row r="3725" customFormat="false" ht="15" hidden="false" customHeight="true" outlineLevel="0" collapsed="false">
      <c r="A3725" s="17" t="s">
        <v>13655</v>
      </c>
      <c r="B3725" s="17" t="s">
        <v>142</v>
      </c>
      <c r="C3725" s="17" t="s">
        <v>148</v>
      </c>
      <c r="D3725" s="17" t="s">
        <v>14443</v>
      </c>
      <c r="E3725" s="17" t="s">
        <v>139</v>
      </c>
      <c r="F3725" s="17" t="s">
        <v>7</v>
      </c>
      <c r="G3725" s="17" t="n">
        <v>1</v>
      </c>
      <c r="H3725" s="17" t="n">
        <v>1</v>
      </c>
      <c r="I3725" s="17" t="n">
        <v>0</v>
      </c>
      <c r="J3725" s="17" t="n">
        <v>0</v>
      </c>
      <c r="K3725" s="17" t="n">
        <v>1</v>
      </c>
      <c r="L3725" s="17" t="n">
        <v>15</v>
      </c>
      <c r="M3725" s="17" t="n">
        <v>3</v>
      </c>
      <c r="N3725" s="17" t="n">
        <v>0</v>
      </c>
      <c r="O3725" s="17" t="n">
        <v>0</v>
      </c>
      <c r="P3725" s="17" t="n">
        <v>0</v>
      </c>
      <c r="Q3725" s="17" t="n">
        <v>0</v>
      </c>
      <c r="R3725" s="17" t="n">
        <v>0</v>
      </c>
      <c r="S3725" s="17" t="n">
        <v>0</v>
      </c>
      <c r="T3725" s="17" t="n">
        <v>0</v>
      </c>
    </row>
    <row r="3726" customFormat="false" ht="15" hidden="false" customHeight="true" outlineLevel="0" collapsed="false">
      <c r="A3726" s="17" t="s">
        <v>13655</v>
      </c>
      <c r="B3726" s="17" t="s">
        <v>142</v>
      </c>
      <c r="C3726" s="17" t="s">
        <v>148</v>
      </c>
      <c r="D3726" s="17" t="s">
        <v>14443</v>
      </c>
      <c r="E3726" s="17" t="s">
        <v>139</v>
      </c>
      <c r="F3726" s="17" t="s">
        <v>150</v>
      </c>
      <c r="G3726" s="17" t="n">
        <v>1</v>
      </c>
      <c r="H3726" s="17" t="n">
        <v>1</v>
      </c>
      <c r="I3726" s="17" t="n">
        <v>0</v>
      </c>
      <c r="J3726" s="17" t="n">
        <v>0</v>
      </c>
      <c r="K3726" s="17" t="n">
        <v>1</v>
      </c>
      <c r="L3726" s="17" t="n">
        <v>14</v>
      </c>
      <c r="M3726" s="17" t="n">
        <v>3</v>
      </c>
      <c r="N3726" s="17" t="n">
        <v>0</v>
      </c>
      <c r="O3726" s="17" t="n">
        <v>0</v>
      </c>
      <c r="P3726" s="17" t="n">
        <v>0</v>
      </c>
      <c r="Q3726" s="17" t="n">
        <v>0</v>
      </c>
      <c r="R3726" s="17" t="n">
        <v>0</v>
      </c>
      <c r="S3726" s="17" t="n">
        <v>0</v>
      </c>
      <c r="T3726" s="17" t="n">
        <v>0</v>
      </c>
    </row>
    <row r="3727" customFormat="false" ht="15" hidden="false" customHeight="true" outlineLevel="0" collapsed="false">
      <c r="A3727" s="17" t="s">
        <v>13655</v>
      </c>
      <c r="B3727" s="17" t="s">
        <v>142</v>
      </c>
      <c r="C3727" s="17" t="s">
        <v>148</v>
      </c>
      <c r="D3727" s="17" t="s">
        <v>14443</v>
      </c>
      <c r="E3727" s="17" t="s">
        <v>139</v>
      </c>
      <c r="F3727" s="17" t="s">
        <v>158</v>
      </c>
      <c r="G3727" s="17" t="n">
        <v>1</v>
      </c>
      <c r="H3727" s="17" t="n">
        <v>0</v>
      </c>
      <c r="I3727" s="17" t="n">
        <v>0</v>
      </c>
      <c r="J3727" s="17" t="n">
        <v>0</v>
      </c>
      <c r="K3727" s="17" t="n">
        <v>1</v>
      </c>
      <c r="L3727" s="17" t="n">
        <v>1</v>
      </c>
      <c r="M3727" s="17" t="n">
        <v>0</v>
      </c>
      <c r="N3727" s="17" t="n">
        <v>0</v>
      </c>
      <c r="O3727" s="17" t="n">
        <v>0</v>
      </c>
      <c r="P3727" s="17" t="n">
        <v>0</v>
      </c>
      <c r="Q3727" s="17" t="n">
        <v>0</v>
      </c>
      <c r="R3727" s="17" t="n">
        <v>0</v>
      </c>
      <c r="S3727" s="17" t="n">
        <v>0</v>
      </c>
      <c r="T3727" s="17" t="n">
        <v>0</v>
      </c>
    </row>
    <row r="3728" customFormat="false" ht="15" hidden="false" customHeight="true" outlineLevel="0" collapsed="false">
      <c r="A3728" s="17" t="s">
        <v>4424</v>
      </c>
      <c r="B3728" s="17" t="s">
        <v>142</v>
      </c>
      <c r="C3728" s="17" t="s">
        <v>217</v>
      </c>
      <c r="D3728" s="17" t="s">
        <v>235</v>
      </c>
      <c r="E3728" s="17" t="s">
        <v>139</v>
      </c>
      <c r="F3728" s="17" t="s">
        <v>7</v>
      </c>
      <c r="G3728" s="17" t="n">
        <v>1</v>
      </c>
      <c r="H3728" s="17" t="n">
        <v>1</v>
      </c>
      <c r="I3728" s="17" t="n">
        <v>1</v>
      </c>
      <c r="J3728" s="17" t="n">
        <v>0</v>
      </c>
      <c r="K3728" s="17" t="n">
        <v>1</v>
      </c>
      <c r="L3728" s="17" t="n">
        <v>12</v>
      </c>
      <c r="M3728" s="17" t="n">
        <v>3</v>
      </c>
      <c r="N3728" s="17" t="n">
        <v>34</v>
      </c>
      <c r="O3728" s="17" t="n">
        <v>0</v>
      </c>
      <c r="P3728" s="17" t="n">
        <v>0</v>
      </c>
      <c r="Q3728" s="17" t="n">
        <v>0</v>
      </c>
      <c r="R3728" s="17" t="n">
        <v>0</v>
      </c>
      <c r="S3728" s="17" t="n">
        <v>0</v>
      </c>
      <c r="T3728" s="17" t="n">
        <v>0</v>
      </c>
    </row>
    <row r="3729" customFormat="false" ht="15" hidden="false" customHeight="true" outlineLevel="0" collapsed="false">
      <c r="A3729" s="17" t="s">
        <v>4424</v>
      </c>
      <c r="B3729" s="17" t="s">
        <v>142</v>
      </c>
      <c r="C3729" s="17" t="s">
        <v>217</v>
      </c>
      <c r="D3729" s="17" t="s">
        <v>235</v>
      </c>
      <c r="E3729" s="17" t="s">
        <v>139</v>
      </c>
      <c r="F3729" s="17" t="s">
        <v>140</v>
      </c>
      <c r="G3729" s="17" t="n">
        <v>1</v>
      </c>
      <c r="H3729" s="17" t="n">
        <v>0</v>
      </c>
      <c r="I3729" s="17" t="n">
        <v>0</v>
      </c>
      <c r="J3729" s="17" t="n">
        <v>0</v>
      </c>
      <c r="K3729" s="17" t="n">
        <v>1</v>
      </c>
      <c r="L3729" s="17" t="n">
        <v>4</v>
      </c>
      <c r="M3729" s="17" t="n">
        <v>0</v>
      </c>
      <c r="N3729" s="17" t="n">
        <v>0</v>
      </c>
      <c r="O3729" s="17" t="n">
        <v>0</v>
      </c>
      <c r="P3729" s="17" t="n">
        <v>0</v>
      </c>
      <c r="Q3729" s="17" t="n">
        <v>0</v>
      </c>
      <c r="R3729" s="17" t="n">
        <v>0</v>
      </c>
      <c r="S3729" s="17" t="n">
        <v>0</v>
      </c>
      <c r="T3729" s="17" t="n">
        <v>0</v>
      </c>
    </row>
    <row r="3730" customFormat="false" ht="15" hidden="false" customHeight="true" outlineLevel="0" collapsed="false">
      <c r="A3730" s="17" t="s">
        <v>4424</v>
      </c>
      <c r="B3730" s="17" t="s">
        <v>142</v>
      </c>
      <c r="C3730" s="17" t="s">
        <v>217</v>
      </c>
      <c r="D3730" s="17" t="s">
        <v>235</v>
      </c>
      <c r="E3730" s="17" t="s">
        <v>139</v>
      </c>
      <c r="F3730" s="17" t="s">
        <v>144</v>
      </c>
      <c r="G3730" s="17" t="n">
        <v>0</v>
      </c>
      <c r="H3730" s="17" t="n">
        <v>0</v>
      </c>
      <c r="I3730" s="17" t="n">
        <v>1</v>
      </c>
      <c r="J3730" s="17" t="n">
        <v>0</v>
      </c>
      <c r="K3730" s="17" t="n">
        <v>1</v>
      </c>
      <c r="L3730" s="17" t="n">
        <v>0</v>
      </c>
      <c r="M3730" s="17" t="n">
        <v>0</v>
      </c>
      <c r="N3730" s="17" t="n">
        <v>3</v>
      </c>
      <c r="O3730" s="17" t="n">
        <v>0</v>
      </c>
      <c r="P3730" s="17" t="n">
        <v>0</v>
      </c>
      <c r="Q3730" s="17" t="n">
        <v>0</v>
      </c>
      <c r="R3730" s="17" t="n">
        <v>0</v>
      </c>
      <c r="S3730" s="17" t="n">
        <v>0</v>
      </c>
      <c r="T3730" s="17" t="n">
        <v>0</v>
      </c>
    </row>
    <row r="3731" customFormat="false" ht="15" hidden="false" customHeight="true" outlineLevel="0" collapsed="false">
      <c r="A3731" s="17" t="s">
        <v>4424</v>
      </c>
      <c r="B3731" s="17" t="s">
        <v>142</v>
      </c>
      <c r="C3731" s="17" t="s">
        <v>217</v>
      </c>
      <c r="D3731" s="17" t="s">
        <v>235</v>
      </c>
      <c r="E3731" s="17" t="s">
        <v>139</v>
      </c>
      <c r="F3731" s="17" t="s">
        <v>150</v>
      </c>
      <c r="G3731" s="17" t="n">
        <v>1</v>
      </c>
      <c r="H3731" s="17" t="n">
        <v>0</v>
      </c>
      <c r="I3731" s="17" t="n">
        <v>1</v>
      </c>
      <c r="J3731" s="17" t="n">
        <v>0</v>
      </c>
      <c r="K3731" s="17" t="n">
        <v>1</v>
      </c>
      <c r="L3731" s="17" t="n">
        <v>8</v>
      </c>
      <c r="M3731" s="17" t="n">
        <v>0</v>
      </c>
      <c r="N3731" s="17" t="n">
        <v>31</v>
      </c>
      <c r="O3731" s="17" t="n">
        <v>0</v>
      </c>
      <c r="P3731" s="17" t="n">
        <v>0</v>
      </c>
      <c r="Q3731" s="17" t="n">
        <v>0</v>
      </c>
      <c r="R3731" s="17" t="n">
        <v>0</v>
      </c>
      <c r="S3731" s="17" t="n">
        <v>0</v>
      </c>
      <c r="T3731" s="17" t="n">
        <v>0</v>
      </c>
    </row>
    <row r="3732" customFormat="false" ht="15" hidden="false" customHeight="true" outlineLevel="0" collapsed="false">
      <c r="A3732" s="17" t="s">
        <v>4424</v>
      </c>
      <c r="B3732" s="17" t="s">
        <v>142</v>
      </c>
      <c r="C3732" s="17" t="s">
        <v>217</v>
      </c>
      <c r="D3732" s="17" t="s">
        <v>235</v>
      </c>
      <c r="E3732" s="17" t="s">
        <v>139</v>
      </c>
      <c r="F3732" s="17" t="s">
        <v>158</v>
      </c>
      <c r="G3732" s="17" t="n">
        <v>0</v>
      </c>
      <c r="H3732" s="17" t="n">
        <v>1</v>
      </c>
      <c r="I3732" s="17" t="n">
        <v>0</v>
      </c>
      <c r="J3732" s="17" t="n">
        <v>0</v>
      </c>
      <c r="K3732" s="17" t="n">
        <v>1</v>
      </c>
      <c r="L3732" s="17" t="n">
        <v>0</v>
      </c>
      <c r="M3732" s="17" t="n">
        <v>3</v>
      </c>
      <c r="N3732" s="17" t="n">
        <v>0</v>
      </c>
      <c r="O3732" s="17" t="n">
        <v>0</v>
      </c>
      <c r="P3732" s="17" t="n">
        <v>0</v>
      </c>
      <c r="Q3732" s="17" t="n">
        <v>0</v>
      </c>
      <c r="R3732" s="17" t="n">
        <v>0</v>
      </c>
      <c r="S3732" s="17" t="n">
        <v>0</v>
      </c>
      <c r="T3732" s="17" t="n">
        <v>0</v>
      </c>
    </row>
    <row r="3733" customFormat="false" ht="15" hidden="false" customHeight="true" outlineLevel="0" collapsed="false">
      <c r="A3733" s="17" t="s">
        <v>2443</v>
      </c>
      <c r="B3733" s="17" t="s">
        <v>142</v>
      </c>
      <c r="C3733" s="17" t="s">
        <v>134</v>
      </c>
      <c r="D3733" s="17" t="s">
        <v>14446</v>
      </c>
      <c r="E3733" s="17" t="s">
        <v>139</v>
      </c>
      <c r="F3733" s="17" t="s">
        <v>7</v>
      </c>
      <c r="G3733" s="17" t="n">
        <v>0</v>
      </c>
      <c r="H3733" s="17" t="n">
        <v>1</v>
      </c>
      <c r="I3733" s="17" t="n">
        <v>1</v>
      </c>
      <c r="J3733" s="17" t="n">
        <v>1</v>
      </c>
      <c r="K3733" s="17" t="n">
        <v>1</v>
      </c>
      <c r="L3733" s="17" t="n">
        <v>0</v>
      </c>
      <c r="M3733" s="17" t="n">
        <v>3</v>
      </c>
      <c r="N3733" s="17" t="n">
        <v>10</v>
      </c>
      <c r="O3733" s="17" t="n">
        <v>20</v>
      </c>
      <c r="P3733" s="17" t="n">
        <v>0</v>
      </c>
      <c r="Q3733" s="17" t="n">
        <v>0</v>
      </c>
      <c r="R3733" s="17" t="n">
        <v>0</v>
      </c>
      <c r="S3733" s="17" t="n">
        <v>0</v>
      </c>
      <c r="T3733" s="17" t="n">
        <v>0</v>
      </c>
    </row>
    <row r="3734" customFormat="false" ht="15" hidden="false" customHeight="true" outlineLevel="0" collapsed="false">
      <c r="A3734" s="17" t="s">
        <v>2443</v>
      </c>
      <c r="B3734" s="17" t="s">
        <v>142</v>
      </c>
      <c r="C3734" s="17" t="s">
        <v>134</v>
      </c>
      <c r="D3734" s="17" t="s">
        <v>14446</v>
      </c>
      <c r="E3734" s="17" t="s">
        <v>139</v>
      </c>
      <c r="F3734" s="17" t="s">
        <v>140</v>
      </c>
      <c r="G3734" s="17" t="n">
        <v>0</v>
      </c>
      <c r="H3734" s="17" t="n">
        <v>0</v>
      </c>
      <c r="I3734" s="17" t="n">
        <v>1</v>
      </c>
      <c r="J3734" s="17" t="n">
        <v>0</v>
      </c>
      <c r="K3734" s="17" t="n">
        <v>1</v>
      </c>
      <c r="L3734" s="17" t="n">
        <v>0</v>
      </c>
      <c r="M3734" s="17" t="n">
        <v>0</v>
      </c>
      <c r="N3734" s="17" t="n">
        <v>3</v>
      </c>
      <c r="O3734" s="17" t="n">
        <v>0</v>
      </c>
      <c r="P3734" s="17" t="n">
        <v>0</v>
      </c>
      <c r="Q3734" s="17" t="n">
        <v>0</v>
      </c>
      <c r="R3734" s="17" t="n">
        <v>0</v>
      </c>
      <c r="S3734" s="17" t="n">
        <v>0</v>
      </c>
      <c r="T3734" s="17" t="n">
        <v>0</v>
      </c>
    </row>
    <row r="3735" customFormat="false" ht="15" hidden="false" customHeight="true" outlineLevel="0" collapsed="false">
      <c r="A3735" s="17" t="s">
        <v>2443</v>
      </c>
      <c r="B3735" s="17" t="s">
        <v>142</v>
      </c>
      <c r="C3735" s="17" t="s">
        <v>134</v>
      </c>
      <c r="D3735" s="17" t="s">
        <v>14446</v>
      </c>
      <c r="E3735" s="17" t="s">
        <v>139</v>
      </c>
      <c r="F3735" s="17" t="s">
        <v>150</v>
      </c>
      <c r="G3735" s="17" t="n">
        <v>0</v>
      </c>
      <c r="H3735" s="17" t="n">
        <v>1</v>
      </c>
      <c r="I3735" s="17" t="n">
        <v>1</v>
      </c>
      <c r="J3735" s="17" t="n">
        <v>1</v>
      </c>
      <c r="K3735" s="17" t="n">
        <v>1</v>
      </c>
      <c r="L3735" s="17" t="n">
        <v>0</v>
      </c>
      <c r="M3735" s="17" t="n">
        <v>3</v>
      </c>
      <c r="N3735" s="17" t="n">
        <v>7</v>
      </c>
      <c r="O3735" s="17" t="n">
        <v>17</v>
      </c>
      <c r="P3735" s="17" t="n">
        <v>0</v>
      </c>
      <c r="Q3735" s="17" t="n">
        <v>0</v>
      </c>
      <c r="R3735" s="17" t="n">
        <v>0</v>
      </c>
      <c r="S3735" s="17" t="n">
        <v>0</v>
      </c>
      <c r="T3735" s="17" t="n">
        <v>0</v>
      </c>
    </row>
    <row r="3736" customFormat="false" ht="15" hidden="false" customHeight="true" outlineLevel="0" collapsed="false">
      <c r="A3736" s="17" t="s">
        <v>2443</v>
      </c>
      <c r="B3736" s="17" t="s">
        <v>142</v>
      </c>
      <c r="C3736" s="17" t="s">
        <v>134</v>
      </c>
      <c r="D3736" s="17" t="s">
        <v>14446</v>
      </c>
      <c r="E3736" s="17" t="s">
        <v>139</v>
      </c>
      <c r="F3736" s="17" t="s">
        <v>158</v>
      </c>
      <c r="G3736" s="17" t="n">
        <v>0</v>
      </c>
      <c r="H3736" s="17" t="n">
        <v>0</v>
      </c>
      <c r="I3736" s="17" t="n">
        <v>0</v>
      </c>
      <c r="J3736" s="17" t="n">
        <v>1</v>
      </c>
      <c r="K3736" s="17" t="n">
        <v>1</v>
      </c>
      <c r="L3736" s="17" t="n">
        <v>0</v>
      </c>
      <c r="M3736" s="17" t="n">
        <v>0</v>
      </c>
      <c r="N3736" s="17" t="n">
        <v>0</v>
      </c>
      <c r="O3736" s="17" t="n">
        <v>3</v>
      </c>
      <c r="P3736" s="17" t="n">
        <v>0</v>
      </c>
      <c r="Q3736" s="17" t="n">
        <v>0</v>
      </c>
      <c r="R3736" s="17" t="n">
        <v>0</v>
      </c>
      <c r="S3736" s="17" t="n">
        <v>0</v>
      </c>
      <c r="T3736" s="17" t="n">
        <v>0</v>
      </c>
    </row>
    <row r="3737" customFormat="false" ht="15" hidden="false" customHeight="true" outlineLevel="0" collapsed="false">
      <c r="A3737" s="17" t="s">
        <v>5070</v>
      </c>
      <c r="B3737" s="17" t="s">
        <v>156</v>
      </c>
      <c r="C3737" s="17" t="s">
        <v>134</v>
      </c>
      <c r="D3737" s="17" t="s">
        <v>135</v>
      </c>
      <c r="E3737" s="17" t="s">
        <v>243</v>
      </c>
      <c r="F3737" s="17" t="s">
        <v>7</v>
      </c>
      <c r="G3737" s="17" t="n">
        <v>2</v>
      </c>
      <c r="H3737" s="17" t="n">
        <v>2</v>
      </c>
      <c r="I3737" s="17" t="n">
        <v>2</v>
      </c>
      <c r="J3737" s="17" t="n">
        <v>2</v>
      </c>
      <c r="K3737" s="17" t="n">
        <v>2</v>
      </c>
      <c r="L3737" s="17" t="n">
        <v>3726</v>
      </c>
      <c r="M3737" s="17" t="n">
        <v>5386</v>
      </c>
      <c r="N3737" s="17" t="n">
        <v>6835</v>
      </c>
      <c r="O3737" s="17" t="n">
        <v>1962</v>
      </c>
      <c r="P3737" s="17" t="n">
        <v>0</v>
      </c>
      <c r="Q3737" s="17" t="n">
        <v>0</v>
      </c>
      <c r="R3737" s="17" t="n">
        <v>0</v>
      </c>
      <c r="S3737" s="17" t="n">
        <v>0</v>
      </c>
      <c r="T3737" s="17" t="n">
        <v>0</v>
      </c>
    </row>
    <row r="3738" customFormat="false" ht="15" hidden="false" customHeight="true" outlineLevel="0" collapsed="false">
      <c r="A3738" s="17" t="s">
        <v>5070</v>
      </c>
      <c r="B3738" s="17" t="s">
        <v>156</v>
      </c>
      <c r="C3738" s="17" t="s">
        <v>134</v>
      </c>
      <c r="D3738" s="17" t="s">
        <v>135</v>
      </c>
      <c r="E3738" s="17" t="s">
        <v>243</v>
      </c>
      <c r="F3738" s="17" t="s">
        <v>140</v>
      </c>
      <c r="G3738" s="17" t="n">
        <v>2</v>
      </c>
      <c r="H3738" s="17" t="n">
        <v>2</v>
      </c>
      <c r="I3738" s="17" t="n">
        <v>2</v>
      </c>
      <c r="J3738" s="17" t="n">
        <v>2</v>
      </c>
      <c r="K3738" s="17" t="n">
        <v>2</v>
      </c>
      <c r="L3738" s="17" t="n">
        <v>80</v>
      </c>
      <c r="M3738" s="17" t="n">
        <v>123</v>
      </c>
      <c r="N3738" s="17" t="n">
        <v>149</v>
      </c>
      <c r="O3738" s="17" t="n">
        <v>10</v>
      </c>
      <c r="P3738" s="17" t="n">
        <v>0</v>
      </c>
      <c r="Q3738" s="17" t="n">
        <v>0</v>
      </c>
      <c r="R3738" s="17" t="n">
        <v>0</v>
      </c>
      <c r="S3738" s="17" t="n">
        <v>0</v>
      </c>
      <c r="T3738" s="17" t="n">
        <v>0</v>
      </c>
    </row>
    <row r="3739" customFormat="false" ht="15" hidden="false" customHeight="true" outlineLevel="0" collapsed="false">
      <c r="A3739" s="17" t="s">
        <v>5070</v>
      </c>
      <c r="B3739" s="17" t="s">
        <v>156</v>
      </c>
      <c r="C3739" s="17" t="s">
        <v>134</v>
      </c>
      <c r="D3739" s="17" t="s">
        <v>135</v>
      </c>
      <c r="E3739" s="17" t="s">
        <v>243</v>
      </c>
      <c r="F3739" s="17" t="s">
        <v>144</v>
      </c>
      <c r="G3739" s="17" t="n">
        <v>1</v>
      </c>
      <c r="H3739" s="17" t="n">
        <v>2</v>
      </c>
      <c r="I3739" s="17" t="n">
        <v>1</v>
      </c>
      <c r="J3739" s="17" t="n">
        <v>0</v>
      </c>
      <c r="K3739" s="17" t="n">
        <v>2</v>
      </c>
      <c r="L3739" s="17" t="n">
        <v>3</v>
      </c>
      <c r="M3739" s="17" t="n">
        <v>25</v>
      </c>
      <c r="N3739" s="17" t="n">
        <v>2</v>
      </c>
      <c r="O3739" s="17" t="n">
        <v>0</v>
      </c>
      <c r="P3739" s="17" t="n">
        <v>0</v>
      </c>
      <c r="Q3739" s="17" t="n">
        <v>0</v>
      </c>
      <c r="R3739" s="17" t="n">
        <v>0</v>
      </c>
      <c r="S3739" s="17" t="n">
        <v>0</v>
      </c>
      <c r="T3739" s="17" t="n">
        <v>0</v>
      </c>
    </row>
    <row r="3740" customFormat="false" ht="15" hidden="false" customHeight="true" outlineLevel="0" collapsed="false">
      <c r="A3740" s="17" t="s">
        <v>5070</v>
      </c>
      <c r="B3740" s="17" t="s">
        <v>156</v>
      </c>
      <c r="C3740" s="17" t="s">
        <v>134</v>
      </c>
      <c r="D3740" s="17" t="s">
        <v>135</v>
      </c>
      <c r="E3740" s="17" t="s">
        <v>243</v>
      </c>
      <c r="F3740" s="17" t="s">
        <v>150</v>
      </c>
      <c r="G3740" s="17" t="n">
        <v>2</v>
      </c>
      <c r="H3740" s="17" t="n">
        <v>2</v>
      </c>
      <c r="I3740" s="17" t="n">
        <v>2</v>
      </c>
      <c r="J3740" s="17" t="n">
        <v>2</v>
      </c>
      <c r="K3740" s="17" t="n">
        <v>2</v>
      </c>
      <c r="L3740" s="17" t="n">
        <v>2493</v>
      </c>
      <c r="M3740" s="17" t="n">
        <v>3525</v>
      </c>
      <c r="N3740" s="17" t="n">
        <v>3837</v>
      </c>
      <c r="O3740" s="17" t="n">
        <v>998</v>
      </c>
      <c r="P3740" s="17" t="n">
        <v>0</v>
      </c>
      <c r="Q3740" s="17" t="n">
        <v>0</v>
      </c>
      <c r="R3740" s="17" t="n">
        <v>0</v>
      </c>
      <c r="S3740" s="17" t="n">
        <v>0</v>
      </c>
      <c r="T3740" s="17" t="n">
        <v>0</v>
      </c>
    </row>
    <row r="3741" customFormat="false" ht="15" hidden="false" customHeight="true" outlineLevel="0" collapsed="false">
      <c r="A3741" s="17" t="s">
        <v>5070</v>
      </c>
      <c r="B3741" s="17" t="s">
        <v>156</v>
      </c>
      <c r="C3741" s="17" t="s">
        <v>134</v>
      </c>
      <c r="D3741" s="17" t="s">
        <v>135</v>
      </c>
      <c r="E3741" s="17" t="s">
        <v>243</v>
      </c>
      <c r="F3741" s="17" t="s">
        <v>166</v>
      </c>
      <c r="G3741" s="17" t="n">
        <v>0</v>
      </c>
      <c r="H3741" s="17" t="n">
        <v>1</v>
      </c>
      <c r="I3741" s="17" t="n">
        <v>1</v>
      </c>
      <c r="J3741" s="17" t="n">
        <v>0</v>
      </c>
      <c r="K3741" s="17" t="n">
        <v>2</v>
      </c>
      <c r="L3741" s="17" t="n">
        <v>0</v>
      </c>
      <c r="M3741" s="17" t="n">
        <v>5</v>
      </c>
      <c r="N3741" s="17" t="n">
        <v>1</v>
      </c>
      <c r="O3741" s="17" t="n">
        <v>0</v>
      </c>
      <c r="P3741" s="17" t="n">
        <v>0</v>
      </c>
      <c r="Q3741" s="17" t="n">
        <v>0</v>
      </c>
      <c r="R3741" s="17" t="n">
        <v>0</v>
      </c>
      <c r="S3741" s="17" t="n">
        <v>0</v>
      </c>
      <c r="T3741" s="17" t="n">
        <v>0</v>
      </c>
    </row>
    <row r="3742" customFormat="false" ht="15" hidden="false" customHeight="true" outlineLevel="0" collapsed="false">
      <c r="A3742" s="17" t="s">
        <v>5070</v>
      </c>
      <c r="B3742" s="17" t="s">
        <v>156</v>
      </c>
      <c r="C3742" s="17" t="s">
        <v>134</v>
      </c>
      <c r="D3742" s="17" t="s">
        <v>135</v>
      </c>
      <c r="E3742" s="17" t="s">
        <v>243</v>
      </c>
      <c r="F3742" s="17" t="s">
        <v>158</v>
      </c>
      <c r="G3742" s="17" t="n">
        <v>2</v>
      </c>
      <c r="H3742" s="17" t="n">
        <v>2</v>
      </c>
      <c r="I3742" s="17" t="n">
        <v>2</v>
      </c>
      <c r="J3742" s="17" t="n">
        <v>2</v>
      </c>
      <c r="K3742" s="17" t="n">
        <v>2</v>
      </c>
      <c r="L3742" s="17" t="n">
        <v>1102</v>
      </c>
      <c r="M3742" s="17" t="n">
        <v>1681</v>
      </c>
      <c r="N3742" s="17" t="n">
        <v>2808</v>
      </c>
      <c r="O3742" s="17" t="n">
        <v>947</v>
      </c>
      <c r="P3742" s="17" t="n">
        <v>0</v>
      </c>
      <c r="Q3742" s="17" t="n">
        <v>0</v>
      </c>
      <c r="R3742" s="17" t="n">
        <v>0</v>
      </c>
      <c r="S3742" s="17" t="n">
        <v>0</v>
      </c>
      <c r="T3742" s="17" t="n">
        <v>0</v>
      </c>
    </row>
    <row r="3743" customFormat="false" ht="15" hidden="false" customHeight="true" outlineLevel="0" collapsed="false">
      <c r="A3743" s="17" t="s">
        <v>5070</v>
      </c>
      <c r="B3743" s="17" t="s">
        <v>156</v>
      </c>
      <c r="C3743" s="17" t="s">
        <v>134</v>
      </c>
      <c r="D3743" s="17" t="s">
        <v>135</v>
      </c>
      <c r="E3743" s="17" t="s">
        <v>243</v>
      </c>
      <c r="F3743" s="17" t="s">
        <v>169</v>
      </c>
      <c r="G3743" s="17" t="n">
        <v>2</v>
      </c>
      <c r="H3743" s="17" t="n">
        <v>2</v>
      </c>
      <c r="I3743" s="17" t="n">
        <v>1</v>
      </c>
      <c r="J3743" s="17" t="n">
        <v>1</v>
      </c>
      <c r="K3743" s="17" t="n">
        <v>2</v>
      </c>
      <c r="L3743" s="17" t="n">
        <v>48</v>
      </c>
      <c r="M3743" s="17" t="n">
        <v>27</v>
      </c>
      <c r="N3743" s="17" t="n">
        <v>38</v>
      </c>
      <c r="O3743" s="17" t="n">
        <v>7</v>
      </c>
      <c r="P3743" s="17" t="n">
        <v>0</v>
      </c>
      <c r="Q3743" s="17" t="n">
        <v>0</v>
      </c>
      <c r="R3743" s="17" t="n">
        <v>0</v>
      </c>
      <c r="S3743" s="17" t="n">
        <v>0</v>
      </c>
      <c r="T3743" s="17" t="n">
        <v>0</v>
      </c>
    </row>
    <row r="3744" customFormat="false" ht="15" hidden="false" customHeight="true" outlineLevel="0" collapsed="false">
      <c r="A3744" s="17" t="s">
        <v>5070</v>
      </c>
      <c r="B3744" s="17" t="s">
        <v>156</v>
      </c>
      <c r="C3744" s="17" t="s">
        <v>134</v>
      </c>
      <c r="D3744" s="17" t="s">
        <v>135</v>
      </c>
      <c r="E3744" s="17" t="s">
        <v>139</v>
      </c>
      <c r="F3744" s="17" t="s">
        <v>7</v>
      </c>
      <c r="G3744" s="17" t="n">
        <v>1</v>
      </c>
      <c r="H3744" s="17" t="n">
        <v>1</v>
      </c>
      <c r="I3744" s="17" t="n">
        <v>2</v>
      </c>
      <c r="J3744" s="17" t="n">
        <v>0</v>
      </c>
      <c r="K3744" s="17" t="n">
        <v>2</v>
      </c>
      <c r="L3744" s="17" t="n">
        <v>89</v>
      </c>
      <c r="M3744" s="17" t="n">
        <v>823</v>
      </c>
      <c r="N3744" s="17" t="n">
        <v>336</v>
      </c>
      <c r="O3744" s="17" t="n">
        <v>0</v>
      </c>
      <c r="P3744" s="17" t="n">
        <v>0</v>
      </c>
      <c r="Q3744" s="17" t="n">
        <v>0</v>
      </c>
      <c r="R3744" s="17" t="n">
        <v>0</v>
      </c>
      <c r="S3744" s="17" t="n">
        <v>0</v>
      </c>
      <c r="T3744" s="17" t="n">
        <v>0</v>
      </c>
    </row>
    <row r="3745" customFormat="false" ht="15" hidden="false" customHeight="true" outlineLevel="0" collapsed="false">
      <c r="A3745" s="17" t="s">
        <v>5070</v>
      </c>
      <c r="B3745" s="17" t="s">
        <v>156</v>
      </c>
      <c r="C3745" s="17" t="s">
        <v>134</v>
      </c>
      <c r="D3745" s="17" t="s">
        <v>135</v>
      </c>
      <c r="E3745" s="17" t="s">
        <v>139</v>
      </c>
      <c r="F3745" s="17" t="s">
        <v>140</v>
      </c>
      <c r="G3745" s="17" t="n">
        <v>0</v>
      </c>
      <c r="H3745" s="17" t="n">
        <v>1</v>
      </c>
      <c r="I3745" s="17" t="n">
        <v>1</v>
      </c>
      <c r="J3745" s="17" t="n">
        <v>0</v>
      </c>
      <c r="K3745" s="17" t="n">
        <v>1</v>
      </c>
      <c r="L3745" s="17" t="n">
        <v>0</v>
      </c>
      <c r="M3745" s="17" t="n">
        <v>8</v>
      </c>
      <c r="N3745" s="17" t="n">
        <v>0</v>
      </c>
      <c r="O3745" s="17" t="n">
        <v>0</v>
      </c>
      <c r="P3745" s="17" t="n">
        <v>0</v>
      </c>
      <c r="Q3745" s="17" t="n">
        <v>0</v>
      </c>
      <c r="R3745" s="17" t="n">
        <v>0</v>
      </c>
      <c r="S3745" s="17" t="n">
        <v>0</v>
      </c>
      <c r="T3745" s="17" t="n">
        <v>0</v>
      </c>
    </row>
    <row r="3746" customFormat="false" ht="15" hidden="false" customHeight="true" outlineLevel="0" collapsed="false">
      <c r="A3746" s="17" t="s">
        <v>5070</v>
      </c>
      <c r="B3746" s="17" t="s">
        <v>156</v>
      </c>
      <c r="C3746" s="17" t="s">
        <v>134</v>
      </c>
      <c r="D3746" s="17" t="s">
        <v>135</v>
      </c>
      <c r="E3746" s="17" t="s">
        <v>139</v>
      </c>
      <c r="F3746" s="17" t="s">
        <v>144</v>
      </c>
      <c r="G3746" s="17" t="n">
        <v>0</v>
      </c>
      <c r="H3746" s="17" t="n">
        <v>1</v>
      </c>
      <c r="I3746" s="17" t="n">
        <v>0</v>
      </c>
      <c r="J3746" s="17" t="n">
        <v>0</v>
      </c>
      <c r="K3746" s="17" t="n">
        <v>1</v>
      </c>
      <c r="L3746" s="17" t="n">
        <v>0</v>
      </c>
      <c r="M3746" s="17" t="n">
        <v>1</v>
      </c>
      <c r="N3746" s="17" t="n">
        <v>0</v>
      </c>
      <c r="O3746" s="17" t="n">
        <v>0</v>
      </c>
      <c r="P3746" s="17" t="n">
        <v>0</v>
      </c>
      <c r="Q3746" s="17" t="n">
        <v>0</v>
      </c>
      <c r="R3746" s="17" t="n">
        <v>0</v>
      </c>
      <c r="S3746" s="17" t="n">
        <v>0</v>
      </c>
      <c r="T3746" s="17" t="n">
        <v>0</v>
      </c>
    </row>
    <row r="3747" customFormat="false" ht="15" hidden="false" customHeight="true" outlineLevel="0" collapsed="false">
      <c r="A3747" s="17" t="s">
        <v>5070</v>
      </c>
      <c r="B3747" s="17" t="s">
        <v>156</v>
      </c>
      <c r="C3747" s="17" t="s">
        <v>134</v>
      </c>
      <c r="D3747" s="17" t="s">
        <v>135</v>
      </c>
      <c r="E3747" s="17" t="s">
        <v>139</v>
      </c>
      <c r="F3747" s="17" t="s">
        <v>150</v>
      </c>
      <c r="G3747" s="17" t="n">
        <v>1</v>
      </c>
      <c r="H3747" s="17" t="n">
        <v>1</v>
      </c>
      <c r="I3747" s="17" t="n">
        <v>2</v>
      </c>
      <c r="J3747" s="17" t="n">
        <v>0</v>
      </c>
      <c r="K3747" s="17" t="n">
        <v>2</v>
      </c>
      <c r="L3747" s="17" t="n">
        <v>54</v>
      </c>
      <c r="M3747" s="17" t="n">
        <v>600</v>
      </c>
      <c r="N3747" s="17" t="n">
        <v>209</v>
      </c>
      <c r="O3747" s="17" t="n">
        <v>0</v>
      </c>
      <c r="P3747" s="17" t="n">
        <v>0</v>
      </c>
      <c r="Q3747" s="17" t="n">
        <v>0</v>
      </c>
      <c r="R3747" s="17" t="n">
        <v>0</v>
      </c>
      <c r="S3747" s="17" t="n">
        <v>0</v>
      </c>
      <c r="T3747" s="17" t="n">
        <v>0</v>
      </c>
    </row>
    <row r="3748" customFormat="false" ht="15" hidden="false" customHeight="true" outlineLevel="0" collapsed="false">
      <c r="A3748" s="17" t="s">
        <v>5070</v>
      </c>
      <c r="B3748" s="17" t="s">
        <v>156</v>
      </c>
      <c r="C3748" s="17" t="s">
        <v>134</v>
      </c>
      <c r="D3748" s="17" t="s">
        <v>135</v>
      </c>
      <c r="E3748" s="17" t="s">
        <v>139</v>
      </c>
      <c r="F3748" s="17" t="s">
        <v>158</v>
      </c>
      <c r="G3748" s="17" t="n">
        <v>1</v>
      </c>
      <c r="H3748" s="17" t="n">
        <v>1</v>
      </c>
      <c r="I3748" s="17" t="n">
        <v>2</v>
      </c>
      <c r="J3748" s="17" t="n">
        <v>0</v>
      </c>
      <c r="K3748" s="17" t="n">
        <v>2</v>
      </c>
      <c r="L3748" s="17" t="n">
        <v>35</v>
      </c>
      <c r="M3748" s="17" t="n">
        <v>214</v>
      </c>
      <c r="N3748" s="17" t="n">
        <v>126</v>
      </c>
      <c r="O3748" s="17" t="n">
        <v>0</v>
      </c>
      <c r="P3748" s="17" t="n">
        <v>0</v>
      </c>
      <c r="Q3748" s="17" t="n">
        <v>0</v>
      </c>
      <c r="R3748" s="17" t="n">
        <v>0</v>
      </c>
      <c r="S3748" s="17" t="n">
        <v>0</v>
      </c>
      <c r="T3748" s="17" t="n">
        <v>0</v>
      </c>
    </row>
    <row r="3749" customFormat="false" ht="15" hidden="false" customHeight="true" outlineLevel="0" collapsed="false">
      <c r="A3749" s="17" t="s">
        <v>5070</v>
      </c>
      <c r="B3749" s="17" t="s">
        <v>156</v>
      </c>
      <c r="C3749" s="17" t="s">
        <v>134</v>
      </c>
      <c r="D3749" s="17" t="s">
        <v>135</v>
      </c>
      <c r="E3749" s="17" t="s">
        <v>139</v>
      </c>
      <c r="F3749" s="17" t="s">
        <v>169</v>
      </c>
      <c r="G3749" s="17" t="n">
        <v>0</v>
      </c>
      <c r="H3749" s="17" t="n">
        <v>0</v>
      </c>
      <c r="I3749" s="17" t="n">
        <v>1</v>
      </c>
      <c r="J3749" s="17" t="n">
        <v>0</v>
      </c>
      <c r="K3749" s="17" t="n">
        <v>1</v>
      </c>
      <c r="L3749" s="17" t="n">
        <v>0</v>
      </c>
      <c r="M3749" s="17" t="n">
        <v>0</v>
      </c>
      <c r="N3749" s="17" t="n">
        <v>1</v>
      </c>
      <c r="O3749" s="17" t="n">
        <v>0</v>
      </c>
      <c r="P3749" s="17" t="n">
        <v>0</v>
      </c>
      <c r="Q3749" s="17" t="n">
        <v>0</v>
      </c>
      <c r="R3749" s="17" t="n">
        <v>0</v>
      </c>
      <c r="S3749" s="17" t="n">
        <v>0</v>
      </c>
      <c r="T3749" s="17" t="n">
        <v>0</v>
      </c>
    </row>
    <row r="3750" customFormat="false" ht="15" hidden="false" customHeight="true" outlineLevel="0" collapsed="false">
      <c r="A3750" s="17" t="s">
        <v>5070</v>
      </c>
      <c r="B3750" s="17" t="s">
        <v>156</v>
      </c>
      <c r="C3750" s="17" t="s">
        <v>148</v>
      </c>
      <c r="D3750" s="17" t="s">
        <v>14443</v>
      </c>
      <c r="E3750" s="17" t="s">
        <v>139</v>
      </c>
      <c r="F3750" s="17" t="s">
        <v>7</v>
      </c>
      <c r="G3750" s="17" t="n">
        <v>1</v>
      </c>
      <c r="H3750" s="17" t="n">
        <v>0</v>
      </c>
      <c r="I3750" s="17" t="n">
        <v>2</v>
      </c>
      <c r="J3750" s="17" t="n">
        <v>0</v>
      </c>
      <c r="K3750" s="17" t="n">
        <v>3</v>
      </c>
      <c r="L3750" s="17" t="n">
        <v>8</v>
      </c>
      <c r="M3750" s="17" t="n">
        <v>0</v>
      </c>
      <c r="N3750" s="17" t="n">
        <v>64</v>
      </c>
      <c r="O3750" s="17" t="n">
        <v>0</v>
      </c>
      <c r="P3750" s="17" t="n">
        <v>0</v>
      </c>
      <c r="Q3750" s="17" t="n">
        <v>0</v>
      </c>
      <c r="R3750" s="17" t="n">
        <v>0</v>
      </c>
      <c r="S3750" s="17" t="n">
        <v>0</v>
      </c>
      <c r="T3750" s="17" t="n">
        <v>0</v>
      </c>
    </row>
    <row r="3751" customFormat="false" ht="15" hidden="false" customHeight="true" outlineLevel="0" collapsed="false">
      <c r="A3751" s="17" t="s">
        <v>5070</v>
      </c>
      <c r="B3751" s="17" t="s">
        <v>156</v>
      </c>
      <c r="C3751" s="17" t="s">
        <v>148</v>
      </c>
      <c r="D3751" s="17" t="s">
        <v>14443</v>
      </c>
      <c r="E3751" s="17" t="s">
        <v>139</v>
      </c>
      <c r="F3751" s="17" t="s">
        <v>140</v>
      </c>
      <c r="G3751" s="17" t="n">
        <v>0</v>
      </c>
      <c r="H3751" s="17" t="n">
        <v>0</v>
      </c>
      <c r="I3751" s="17" t="n">
        <v>2</v>
      </c>
      <c r="J3751" s="17" t="n">
        <v>0</v>
      </c>
      <c r="K3751" s="17" t="n">
        <v>2</v>
      </c>
      <c r="L3751" s="17" t="n">
        <v>0</v>
      </c>
      <c r="M3751" s="17" t="n">
        <v>0</v>
      </c>
      <c r="N3751" s="17" t="n">
        <v>58</v>
      </c>
      <c r="O3751" s="17" t="n">
        <v>0</v>
      </c>
      <c r="P3751" s="17" t="n">
        <v>0</v>
      </c>
      <c r="Q3751" s="17" t="n">
        <v>0</v>
      </c>
      <c r="R3751" s="17" t="n">
        <v>0</v>
      </c>
      <c r="S3751" s="17" t="n">
        <v>0</v>
      </c>
      <c r="T3751" s="17" t="n">
        <v>0</v>
      </c>
    </row>
    <row r="3752" customFormat="false" ht="15" hidden="false" customHeight="true" outlineLevel="0" collapsed="false">
      <c r="A3752" s="17" t="s">
        <v>5070</v>
      </c>
      <c r="B3752" s="17" t="s">
        <v>156</v>
      </c>
      <c r="C3752" s="17" t="s">
        <v>148</v>
      </c>
      <c r="D3752" s="17" t="s">
        <v>14443</v>
      </c>
      <c r="E3752" s="17" t="s">
        <v>139</v>
      </c>
      <c r="F3752" s="17" t="s">
        <v>144</v>
      </c>
      <c r="G3752" s="17" t="n">
        <v>1</v>
      </c>
      <c r="H3752" s="17" t="n">
        <v>0</v>
      </c>
      <c r="I3752" s="17" t="n">
        <v>0</v>
      </c>
      <c r="J3752" s="17" t="n">
        <v>0</v>
      </c>
      <c r="K3752" s="17" t="n">
        <v>1</v>
      </c>
      <c r="L3752" s="17" t="n">
        <v>1</v>
      </c>
      <c r="M3752" s="17" t="n">
        <v>0</v>
      </c>
      <c r="N3752" s="17" t="n">
        <v>0</v>
      </c>
      <c r="O3752" s="17" t="n">
        <v>0</v>
      </c>
      <c r="P3752" s="17" t="n">
        <v>0</v>
      </c>
      <c r="Q3752" s="17" t="n">
        <v>0</v>
      </c>
      <c r="R3752" s="17" t="n">
        <v>0</v>
      </c>
      <c r="S3752" s="17" t="n">
        <v>0</v>
      </c>
      <c r="T3752" s="17" t="n">
        <v>0</v>
      </c>
    </row>
    <row r="3753" customFormat="false" ht="15" hidden="false" customHeight="true" outlineLevel="0" collapsed="false">
      <c r="A3753" s="17" t="s">
        <v>5070</v>
      </c>
      <c r="B3753" s="17" t="s">
        <v>156</v>
      </c>
      <c r="C3753" s="17" t="s">
        <v>148</v>
      </c>
      <c r="D3753" s="17" t="s">
        <v>14443</v>
      </c>
      <c r="E3753" s="17" t="s">
        <v>139</v>
      </c>
      <c r="F3753" s="17" t="s">
        <v>150</v>
      </c>
      <c r="G3753" s="17" t="n">
        <v>1</v>
      </c>
      <c r="H3753" s="17" t="n">
        <v>0</v>
      </c>
      <c r="I3753" s="17" t="n">
        <v>0</v>
      </c>
      <c r="J3753" s="17" t="n">
        <v>0</v>
      </c>
      <c r="K3753" s="17" t="n">
        <v>1</v>
      </c>
      <c r="L3753" s="17" t="n">
        <v>5</v>
      </c>
      <c r="M3753" s="17" t="n">
        <v>0</v>
      </c>
      <c r="N3753" s="17" t="n">
        <v>0</v>
      </c>
      <c r="O3753" s="17" t="n">
        <v>0</v>
      </c>
      <c r="P3753" s="17" t="n">
        <v>0</v>
      </c>
      <c r="Q3753" s="17" t="n">
        <v>0</v>
      </c>
      <c r="R3753" s="17" t="n">
        <v>0</v>
      </c>
      <c r="S3753" s="17" t="n">
        <v>0</v>
      </c>
      <c r="T3753" s="17" t="n">
        <v>0</v>
      </c>
    </row>
    <row r="3754" customFormat="false" ht="15" hidden="false" customHeight="true" outlineLevel="0" collapsed="false">
      <c r="A3754" s="17" t="s">
        <v>5070</v>
      </c>
      <c r="B3754" s="17" t="s">
        <v>156</v>
      </c>
      <c r="C3754" s="17" t="s">
        <v>148</v>
      </c>
      <c r="D3754" s="17" t="s">
        <v>14443</v>
      </c>
      <c r="E3754" s="17" t="s">
        <v>139</v>
      </c>
      <c r="F3754" s="17" t="s">
        <v>158</v>
      </c>
      <c r="G3754" s="17" t="n">
        <v>1</v>
      </c>
      <c r="H3754" s="17" t="n">
        <v>0</v>
      </c>
      <c r="I3754" s="17" t="n">
        <v>1</v>
      </c>
      <c r="J3754" s="17" t="n">
        <v>0</v>
      </c>
      <c r="K3754" s="17" t="n">
        <v>2</v>
      </c>
      <c r="L3754" s="17" t="n">
        <v>2</v>
      </c>
      <c r="M3754" s="17" t="n">
        <v>0</v>
      </c>
      <c r="N3754" s="17" t="n">
        <v>6</v>
      </c>
      <c r="O3754" s="17" t="n">
        <v>0</v>
      </c>
      <c r="P3754" s="17" t="n">
        <v>0</v>
      </c>
      <c r="Q3754" s="17" t="n">
        <v>0</v>
      </c>
      <c r="R3754" s="17" t="n">
        <v>0</v>
      </c>
      <c r="S3754" s="17" t="n">
        <v>0</v>
      </c>
      <c r="T3754" s="17" t="n">
        <v>0</v>
      </c>
    </row>
    <row r="3755" customFormat="false" ht="15" hidden="false" customHeight="true" outlineLevel="0" collapsed="false">
      <c r="A3755" s="17" t="s">
        <v>5070</v>
      </c>
      <c r="B3755" s="17" t="s">
        <v>156</v>
      </c>
      <c r="C3755" s="17" t="s">
        <v>217</v>
      </c>
      <c r="D3755" s="17" t="s">
        <v>235</v>
      </c>
      <c r="E3755" s="17" t="s">
        <v>139</v>
      </c>
      <c r="F3755" s="17" t="s">
        <v>7</v>
      </c>
      <c r="G3755" s="17" t="n">
        <v>0</v>
      </c>
      <c r="H3755" s="17" t="n">
        <v>0</v>
      </c>
      <c r="I3755" s="17" t="n">
        <v>1</v>
      </c>
      <c r="J3755" s="17" t="n">
        <v>1</v>
      </c>
      <c r="K3755" s="17" t="n">
        <v>2</v>
      </c>
      <c r="L3755" s="17" t="n">
        <v>0</v>
      </c>
      <c r="M3755" s="17" t="n">
        <v>0</v>
      </c>
      <c r="N3755" s="17" t="n">
        <v>3</v>
      </c>
      <c r="O3755" s="17" t="n">
        <v>15</v>
      </c>
      <c r="P3755" s="17" t="n">
        <v>0</v>
      </c>
      <c r="Q3755" s="17" t="n">
        <v>0</v>
      </c>
      <c r="R3755" s="17" t="n">
        <v>0</v>
      </c>
      <c r="S3755" s="17" t="n">
        <v>0</v>
      </c>
      <c r="T3755" s="17" t="n">
        <v>0</v>
      </c>
    </row>
    <row r="3756" customFormat="false" ht="15" hidden="false" customHeight="true" outlineLevel="0" collapsed="false">
      <c r="A3756" s="17" t="s">
        <v>5070</v>
      </c>
      <c r="B3756" s="17" t="s">
        <v>156</v>
      </c>
      <c r="C3756" s="17" t="s">
        <v>217</v>
      </c>
      <c r="D3756" s="17" t="s">
        <v>235</v>
      </c>
      <c r="E3756" s="17" t="s">
        <v>139</v>
      </c>
      <c r="F3756" s="17" t="s">
        <v>140</v>
      </c>
      <c r="G3756" s="17" t="n">
        <v>0</v>
      </c>
      <c r="H3756" s="17" t="n">
        <v>0</v>
      </c>
      <c r="I3756" s="17" t="n">
        <v>0</v>
      </c>
      <c r="J3756" s="17" t="n">
        <v>1</v>
      </c>
      <c r="K3756" s="17" t="n">
        <v>1</v>
      </c>
      <c r="L3756" s="17" t="n">
        <v>0</v>
      </c>
      <c r="M3756" s="17" t="n">
        <v>0</v>
      </c>
      <c r="N3756" s="17" t="n">
        <v>0</v>
      </c>
      <c r="O3756" s="17" t="n">
        <v>3</v>
      </c>
      <c r="P3756" s="17" t="n">
        <v>0</v>
      </c>
      <c r="Q3756" s="17" t="n">
        <v>0</v>
      </c>
      <c r="R3756" s="17" t="n">
        <v>0</v>
      </c>
      <c r="S3756" s="17" t="n">
        <v>0</v>
      </c>
      <c r="T3756" s="17" t="n">
        <v>0</v>
      </c>
    </row>
    <row r="3757" customFormat="false" ht="15" hidden="false" customHeight="true" outlineLevel="0" collapsed="false">
      <c r="A3757" s="17" t="s">
        <v>5070</v>
      </c>
      <c r="B3757" s="17" t="s">
        <v>156</v>
      </c>
      <c r="C3757" s="17" t="s">
        <v>217</v>
      </c>
      <c r="D3757" s="17" t="s">
        <v>235</v>
      </c>
      <c r="E3757" s="17" t="s">
        <v>139</v>
      </c>
      <c r="F3757" s="17" t="s">
        <v>150</v>
      </c>
      <c r="G3757" s="17" t="n">
        <v>0</v>
      </c>
      <c r="H3757" s="17" t="n">
        <v>0</v>
      </c>
      <c r="I3757" s="17" t="n">
        <v>1</v>
      </c>
      <c r="J3757" s="17" t="n">
        <v>1</v>
      </c>
      <c r="K3757" s="17" t="n">
        <v>2</v>
      </c>
      <c r="L3757" s="17" t="n">
        <v>0</v>
      </c>
      <c r="M3757" s="17" t="n">
        <v>0</v>
      </c>
      <c r="N3757" s="17" t="n">
        <v>3</v>
      </c>
      <c r="O3757" s="17" t="n">
        <v>12</v>
      </c>
      <c r="P3757" s="17" t="n">
        <v>0</v>
      </c>
      <c r="Q3757" s="17" t="n">
        <v>0</v>
      </c>
      <c r="R3757" s="17" t="n">
        <v>0</v>
      </c>
      <c r="S3757" s="17" t="n">
        <v>0</v>
      </c>
      <c r="T3757" s="17" t="n">
        <v>0</v>
      </c>
    </row>
    <row r="3758" customFormat="false" ht="15" hidden="false" customHeight="true" outlineLevel="0" collapsed="false">
      <c r="A3758" s="17" t="s">
        <v>5070</v>
      </c>
      <c r="B3758" s="17" t="s">
        <v>156</v>
      </c>
      <c r="C3758" s="17" t="s">
        <v>217</v>
      </c>
      <c r="D3758" s="17" t="s">
        <v>218</v>
      </c>
      <c r="E3758" s="17" t="s">
        <v>139</v>
      </c>
      <c r="F3758" s="17" t="s">
        <v>7</v>
      </c>
      <c r="G3758" s="17" t="n">
        <v>0</v>
      </c>
      <c r="H3758" s="17" t="n">
        <v>0</v>
      </c>
      <c r="I3758" s="17" t="n">
        <v>1</v>
      </c>
      <c r="J3758" s="17" t="n">
        <v>1</v>
      </c>
      <c r="K3758" s="17" t="n">
        <v>1</v>
      </c>
      <c r="L3758" s="17" t="n">
        <v>0</v>
      </c>
      <c r="M3758" s="17" t="n">
        <v>0</v>
      </c>
      <c r="N3758" s="17" t="n">
        <v>134</v>
      </c>
      <c r="O3758" s="17" t="n">
        <v>94</v>
      </c>
      <c r="P3758" s="17" t="n">
        <v>0</v>
      </c>
      <c r="Q3758" s="17" t="n">
        <v>0</v>
      </c>
      <c r="R3758" s="17" t="n">
        <v>0</v>
      </c>
      <c r="S3758" s="17" t="n">
        <v>0</v>
      </c>
      <c r="T3758" s="17" t="n">
        <v>0</v>
      </c>
    </row>
    <row r="3759" customFormat="false" ht="15" hidden="false" customHeight="true" outlineLevel="0" collapsed="false">
      <c r="A3759" s="17" t="s">
        <v>5070</v>
      </c>
      <c r="B3759" s="17" t="s">
        <v>156</v>
      </c>
      <c r="C3759" s="17" t="s">
        <v>217</v>
      </c>
      <c r="D3759" s="17" t="s">
        <v>218</v>
      </c>
      <c r="E3759" s="17" t="s">
        <v>139</v>
      </c>
      <c r="F3759" s="17" t="s">
        <v>140</v>
      </c>
      <c r="G3759" s="17" t="n">
        <v>0</v>
      </c>
      <c r="H3759" s="17" t="n">
        <v>0</v>
      </c>
      <c r="I3759" s="17" t="n">
        <v>1</v>
      </c>
      <c r="J3759" s="17" t="n">
        <v>1</v>
      </c>
      <c r="K3759" s="17" t="n">
        <v>1</v>
      </c>
      <c r="L3759" s="17" t="n">
        <v>0</v>
      </c>
      <c r="M3759" s="17" t="n">
        <v>0</v>
      </c>
      <c r="N3759" s="17" t="n">
        <v>2</v>
      </c>
      <c r="O3759" s="17" t="n">
        <v>31</v>
      </c>
      <c r="P3759" s="17" t="n">
        <v>0</v>
      </c>
      <c r="Q3759" s="17" t="n">
        <v>0</v>
      </c>
      <c r="R3759" s="17" t="n">
        <v>0</v>
      </c>
      <c r="S3759" s="17" t="n">
        <v>0</v>
      </c>
      <c r="T3759" s="17" t="n">
        <v>0</v>
      </c>
    </row>
    <row r="3760" customFormat="false" ht="15" hidden="false" customHeight="true" outlineLevel="0" collapsed="false">
      <c r="A3760" s="17" t="s">
        <v>5070</v>
      </c>
      <c r="B3760" s="17" t="s">
        <v>156</v>
      </c>
      <c r="C3760" s="17" t="s">
        <v>217</v>
      </c>
      <c r="D3760" s="17" t="s">
        <v>218</v>
      </c>
      <c r="E3760" s="17" t="s">
        <v>139</v>
      </c>
      <c r="F3760" s="17" t="s">
        <v>150</v>
      </c>
      <c r="G3760" s="17" t="n">
        <v>0</v>
      </c>
      <c r="H3760" s="17" t="n">
        <v>0</v>
      </c>
      <c r="I3760" s="17" t="n">
        <v>1</v>
      </c>
      <c r="J3760" s="17" t="n">
        <v>1</v>
      </c>
      <c r="K3760" s="17" t="n">
        <v>1</v>
      </c>
      <c r="L3760" s="17" t="n">
        <v>0</v>
      </c>
      <c r="M3760" s="17" t="n">
        <v>0</v>
      </c>
      <c r="N3760" s="17" t="n">
        <v>92</v>
      </c>
      <c r="O3760" s="17" t="n">
        <v>46</v>
      </c>
      <c r="P3760" s="17" t="n">
        <v>0</v>
      </c>
      <c r="Q3760" s="17" t="n">
        <v>0</v>
      </c>
      <c r="R3760" s="17" t="n">
        <v>0</v>
      </c>
      <c r="S3760" s="17" t="n">
        <v>0</v>
      </c>
      <c r="T3760" s="17" t="n">
        <v>0</v>
      </c>
    </row>
    <row r="3761" customFormat="false" ht="15" hidden="false" customHeight="true" outlineLevel="0" collapsed="false">
      <c r="A3761" s="17" t="s">
        <v>5070</v>
      </c>
      <c r="B3761" s="17" t="s">
        <v>156</v>
      </c>
      <c r="C3761" s="17" t="s">
        <v>217</v>
      </c>
      <c r="D3761" s="17" t="s">
        <v>218</v>
      </c>
      <c r="E3761" s="17" t="s">
        <v>139</v>
      </c>
      <c r="F3761" s="17" t="s">
        <v>158</v>
      </c>
      <c r="G3761" s="17" t="n">
        <v>0</v>
      </c>
      <c r="H3761" s="17" t="n">
        <v>0</v>
      </c>
      <c r="I3761" s="17" t="n">
        <v>1</v>
      </c>
      <c r="J3761" s="17" t="n">
        <v>1</v>
      </c>
      <c r="K3761" s="17" t="n">
        <v>1</v>
      </c>
      <c r="L3761" s="17" t="n">
        <v>0</v>
      </c>
      <c r="M3761" s="17" t="n">
        <v>0</v>
      </c>
      <c r="N3761" s="17" t="n">
        <v>40</v>
      </c>
      <c r="O3761" s="17" t="n">
        <v>16</v>
      </c>
      <c r="P3761" s="17" t="n">
        <v>0</v>
      </c>
      <c r="Q3761" s="17" t="n">
        <v>0</v>
      </c>
      <c r="R3761" s="17" t="n">
        <v>0</v>
      </c>
      <c r="S3761" s="17" t="n">
        <v>0</v>
      </c>
      <c r="T3761" s="17" t="n">
        <v>0</v>
      </c>
    </row>
    <row r="3762" customFormat="false" ht="15" hidden="false" customHeight="true" outlineLevel="0" collapsed="false">
      <c r="A3762" s="17" t="s">
        <v>5070</v>
      </c>
      <c r="B3762" s="17" t="s">
        <v>156</v>
      </c>
      <c r="C3762" s="17" t="s">
        <v>217</v>
      </c>
      <c r="D3762" s="17" t="s">
        <v>218</v>
      </c>
      <c r="E3762" s="17" t="s">
        <v>139</v>
      </c>
      <c r="F3762" s="17" t="s">
        <v>169</v>
      </c>
      <c r="G3762" s="17" t="n">
        <v>0</v>
      </c>
      <c r="H3762" s="17" t="n">
        <v>0</v>
      </c>
      <c r="I3762" s="17" t="n">
        <v>0</v>
      </c>
      <c r="J3762" s="17" t="n">
        <v>1</v>
      </c>
      <c r="K3762" s="17" t="n">
        <v>1</v>
      </c>
      <c r="L3762" s="17" t="n">
        <v>0</v>
      </c>
      <c r="M3762" s="17" t="n">
        <v>0</v>
      </c>
      <c r="N3762" s="17" t="n">
        <v>0</v>
      </c>
      <c r="O3762" s="17" t="n">
        <v>1</v>
      </c>
      <c r="P3762" s="17" t="n">
        <v>0</v>
      </c>
      <c r="Q3762" s="17" t="n">
        <v>0</v>
      </c>
      <c r="R3762" s="17" t="n">
        <v>0</v>
      </c>
      <c r="S3762" s="17" t="n">
        <v>0</v>
      </c>
      <c r="T3762" s="17" t="n">
        <v>0</v>
      </c>
    </row>
    <row r="3763" customFormat="false" ht="15" hidden="false" customHeight="true" outlineLevel="0" collapsed="false">
      <c r="A3763" s="17" t="s">
        <v>1411</v>
      </c>
      <c r="B3763" s="17" t="s">
        <v>156</v>
      </c>
      <c r="C3763" s="17" t="s">
        <v>134</v>
      </c>
      <c r="D3763" s="17" t="s">
        <v>460</v>
      </c>
      <c r="E3763" s="17" t="s">
        <v>243</v>
      </c>
      <c r="F3763" s="17" t="s">
        <v>7</v>
      </c>
      <c r="G3763" s="17" t="n">
        <v>2</v>
      </c>
      <c r="H3763" s="17" t="n">
        <v>2</v>
      </c>
      <c r="I3763" s="17" t="n">
        <v>2</v>
      </c>
      <c r="J3763" s="17" t="n">
        <v>2</v>
      </c>
      <c r="K3763" s="17" t="n">
        <v>2</v>
      </c>
      <c r="L3763" s="17" t="n">
        <v>8252</v>
      </c>
      <c r="M3763" s="17" t="n">
        <v>5912</v>
      </c>
      <c r="N3763" s="17" t="n">
        <v>8224</v>
      </c>
      <c r="O3763" s="17" t="n">
        <v>1669</v>
      </c>
      <c r="P3763" s="17" t="n">
        <v>0</v>
      </c>
      <c r="Q3763" s="17" t="n">
        <v>0</v>
      </c>
      <c r="R3763" s="17" t="n">
        <v>0</v>
      </c>
      <c r="S3763" s="17" t="n">
        <v>0</v>
      </c>
      <c r="T3763" s="17" t="n">
        <v>0</v>
      </c>
    </row>
    <row r="3764" customFormat="false" ht="15" hidden="false" customHeight="true" outlineLevel="0" collapsed="false">
      <c r="A3764" s="17" t="s">
        <v>1411</v>
      </c>
      <c r="B3764" s="17" t="s">
        <v>156</v>
      </c>
      <c r="C3764" s="17" t="s">
        <v>134</v>
      </c>
      <c r="D3764" s="17" t="s">
        <v>460</v>
      </c>
      <c r="E3764" s="17" t="s">
        <v>243</v>
      </c>
      <c r="F3764" s="17" t="s">
        <v>140</v>
      </c>
      <c r="G3764" s="17" t="n">
        <v>2</v>
      </c>
      <c r="H3764" s="17" t="n">
        <v>2</v>
      </c>
      <c r="I3764" s="17" t="n">
        <v>2</v>
      </c>
      <c r="J3764" s="17" t="n">
        <v>2</v>
      </c>
      <c r="K3764" s="17" t="n">
        <v>2</v>
      </c>
      <c r="L3764" s="17" t="n">
        <v>1625</v>
      </c>
      <c r="M3764" s="17" t="n">
        <v>290</v>
      </c>
      <c r="N3764" s="17" t="n">
        <v>938</v>
      </c>
      <c r="O3764" s="17" t="n">
        <v>404</v>
      </c>
      <c r="P3764" s="17" t="n">
        <v>0</v>
      </c>
      <c r="Q3764" s="17" t="n">
        <v>0</v>
      </c>
      <c r="R3764" s="17" t="n">
        <v>0</v>
      </c>
      <c r="S3764" s="17" t="n">
        <v>0</v>
      </c>
      <c r="T3764" s="17" t="n">
        <v>0</v>
      </c>
    </row>
    <row r="3765" customFormat="false" ht="15" hidden="false" customHeight="true" outlineLevel="0" collapsed="false">
      <c r="A3765" s="17" t="s">
        <v>1411</v>
      </c>
      <c r="B3765" s="17" t="s">
        <v>156</v>
      </c>
      <c r="C3765" s="17" t="s">
        <v>134</v>
      </c>
      <c r="D3765" s="17" t="s">
        <v>460</v>
      </c>
      <c r="E3765" s="17" t="s">
        <v>243</v>
      </c>
      <c r="F3765" s="17" t="s">
        <v>144</v>
      </c>
      <c r="G3765" s="17" t="n">
        <v>2</v>
      </c>
      <c r="H3765" s="17" t="n">
        <v>2</v>
      </c>
      <c r="I3765" s="17" t="n">
        <v>2</v>
      </c>
      <c r="J3765" s="17" t="n">
        <v>2</v>
      </c>
      <c r="K3765" s="17" t="n">
        <v>2</v>
      </c>
      <c r="L3765" s="17" t="n">
        <v>6177</v>
      </c>
      <c r="M3765" s="17" t="n">
        <v>4872</v>
      </c>
      <c r="N3765" s="17" t="n">
        <v>7282</v>
      </c>
      <c r="O3765" s="17" t="n">
        <v>1220</v>
      </c>
      <c r="P3765" s="17" t="n">
        <v>0</v>
      </c>
      <c r="Q3765" s="17" t="n">
        <v>0</v>
      </c>
      <c r="R3765" s="17" t="n">
        <v>0</v>
      </c>
      <c r="S3765" s="17" t="n">
        <v>0</v>
      </c>
      <c r="T3765" s="17" t="n">
        <v>0</v>
      </c>
    </row>
    <row r="3766" customFormat="false" ht="15" hidden="false" customHeight="true" outlineLevel="0" collapsed="false">
      <c r="A3766" s="17" t="s">
        <v>1411</v>
      </c>
      <c r="B3766" s="17" t="s">
        <v>156</v>
      </c>
      <c r="C3766" s="17" t="s">
        <v>134</v>
      </c>
      <c r="D3766" s="17" t="s">
        <v>460</v>
      </c>
      <c r="E3766" s="17" t="s">
        <v>243</v>
      </c>
      <c r="F3766" s="17" t="s">
        <v>150</v>
      </c>
      <c r="G3766" s="17" t="n">
        <v>0</v>
      </c>
      <c r="H3766" s="17" t="n">
        <v>0</v>
      </c>
      <c r="I3766" s="17" t="n">
        <v>1</v>
      </c>
      <c r="J3766" s="17" t="n">
        <v>1</v>
      </c>
      <c r="K3766" s="17" t="n">
        <v>1</v>
      </c>
      <c r="L3766" s="17" t="n">
        <v>0</v>
      </c>
      <c r="M3766" s="17" t="n">
        <v>0</v>
      </c>
      <c r="N3766" s="17" t="n">
        <v>4</v>
      </c>
      <c r="O3766" s="17" t="n">
        <v>45</v>
      </c>
      <c r="P3766" s="17" t="n">
        <v>0</v>
      </c>
      <c r="Q3766" s="17" t="n">
        <v>0</v>
      </c>
      <c r="R3766" s="17" t="n">
        <v>0</v>
      </c>
      <c r="S3766" s="17" t="n">
        <v>0</v>
      </c>
      <c r="T3766" s="17" t="n">
        <v>0</v>
      </c>
    </row>
    <row r="3767" customFormat="false" ht="15" hidden="false" customHeight="true" outlineLevel="0" collapsed="false">
      <c r="A3767" s="17" t="s">
        <v>1411</v>
      </c>
      <c r="B3767" s="17" t="s">
        <v>156</v>
      </c>
      <c r="C3767" s="17" t="s">
        <v>134</v>
      </c>
      <c r="D3767" s="17" t="s">
        <v>460</v>
      </c>
      <c r="E3767" s="17" t="s">
        <v>243</v>
      </c>
      <c r="F3767" s="17" t="s">
        <v>166</v>
      </c>
      <c r="G3767" s="17" t="n">
        <v>1</v>
      </c>
      <c r="H3767" s="17" t="n">
        <v>1</v>
      </c>
      <c r="I3767" s="17" t="n">
        <v>0</v>
      </c>
      <c r="J3767" s="17" t="n">
        <v>0</v>
      </c>
      <c r="K3767" s="17" t="n">
        <v>1</v>
      </c>
      <c r="L3767" s="17" t="n">
        <v>450</v>
      </c>
      <c r="M3767" s="17" t="n">
        <v>750</v>
      </c>
      <c r="N3767" s="17" t="n">
        <v>0</v>
      </c>
      <c r="O3767" s="17" t="n">
        <v>0</v>
      </c>
      <c r="P3767" s="17" t="n">
        <v>0</v>
      </c>
      <c r="Q3767" s="17" t="n">
        <v>0</v>
      </c>
      <c r="R3767" s="17" t="n">
        <v>0</v>
      </c>
      <c r="S3767" s="17" t="n">
        <v>0</v>
      </c>
      <c r="T3767" s="17" t="n">
        <v>0</v>
      </c>
    </row>
    <row r="3768" customFormat="false" ht="15" hidden="false" customHeight="true" outlineLevel="0" collapsed="false">
      <c r="A3768" s="17" t="s">
        <v>1411</v>
      </c>
      <c r="B3768" s="17" t="s">
        <v>156</v>
      </c>
      <c r="C3768" s="17" t="s">
        <v>134</v>
      </c>
      <c r="D3768" s="17" t="s">
        <v>460</v>
      </c>
      <c r="E3768" s="17" t="s">
        <v>139</v>
      </c>
      <c r="F3768" s="17" t="s">
        <v>7</v>
      </c>
      <c r="G3768" s="17" t="n">
        <v>0</v>
      </c>
      <c r="H3768" s="17" t="n">
        <v>0</v>
      </c>
      <c r="I3768" s="17" t="n">
        <v>1</v>
      </c>
      <c r="J3768" s="17" t="n">
        <v>1</v>
      </c>
      <c r="K3768" s="17" t="n">
        <v>1</v>
      </c>
      <c r="L3768" s="17" t="n">
        <v>0</v>
      </c>
      <c r="M3768" s="17" t="n">
        <v>0</v>
      </c>
      <c r="N3768" s="17" t="n">
        <v>735</v>
      </c>
      <c r="O3768" s="17" t="n">
        <v>1587</v>
      </c>
      <c r="P3768" s="17" t="n">
        <v>0</v>
      </c>
      <c r="Q3768" s="17" t="n">
        <v>0</v>
      </c>
      <c r="R3768" s="17" t="n">
        <v>0</v>
      </c>
      <c r="S3768" s="17" t="n">
        <v>0</v>
      </c>
      <c r="T3768" s="17" t="n">
        <v>0</v>
      </c>
    </row>
    <row r="3769" customFormat="false" ht="15" hidden="false" customHeight="true" outlineLevel="0" collapsed="false">
      <c r="A3769" s="17" t="s">
        <v>1411</v>
      </c>
      <c r="B3769" s="17" t="s">
        <v>156</v>
      </c>
      <c r="C3769" s="17" t="s">
        <v>134</v>
      </c>
      <c r="D3769" s="17" t="s">
        <v>460</v>
      </c>
      <c r="E3769" s="17" t="s">
        <v>139</v>
      </c>
      <c r="F3769" s="17" t="s">
        <v>144</v>
      </c>
      <c r="G3769" s="17" t="n">
        <v>0</v>
      </c>
      <c r="H3769" s="17" t="n">
        <v>0</v>
      </c>
      <c r="I3769" s="17" t="n">
        <v>1</v>
      </c>
      <c r="J3769" s="17" t="n">
        <v>1</v>
      </c>
      <c r="K3769" s="17" t="n">
        <v>1</v>
      </c>
      <c r="L3769" s="17" t="n">
        <v>0</v>
      </c>
      <c r="M3769" s="17" t="n">
        <v>0</v>
      </c>
      <c r="N3769" s="17" t="n">
        <v>735</v>
      </c>
      <c r="O3769" s="17" t="n">
        <v>1587</v>
      </c>
      <c r="P3769" s="17" t="n">
        <v>0</v>
      </c>
      <c r="Q3769" s="17" t="n">
        <v>0</v>
      </c>
      <c r="R3769" s="17" t="n">
        <v>0</v>
      </c>
      <c r="S3769" s="17" t="n">
        <v>0</v>
      </c>
      <c r="T3769" s="17" t="n">
        <v>0</v>
      </c>
    </row>
    <row r="3770" customFormat="false" ht="15" hidden="false" customHeight="true" outlineLevel="0" collapsed="false">
      <c r="A3770" s="17" t="s">
        <v>1411</v>
      </c>
      <c r="B3770" s="17" t="s">
        <v>156</v>
      </c>
      <c r="C3770" s="17" t="s">
        <v>148</v>
      </c>
      <c r="D3770" s="17" t="s">
        <v>14443</v>
      </c>
      <c r="E3770" s="17" t="s">
        <v>139</v>
      </c>
      <c r="F3770" s="17" t="s">
        <v>7</v>
      </c>
      <c r="G3770" s="17" t="n">
        <v>3</v>
      </c>
      <c r="H3770" s="17" t="n">
        <v>2</v>
      </c>
      <c r="I3770" s="17" t="n">
        <v>3</v>
      </c>
      <c r="J3770" s="17" t="n">
        <v>2</v>
      </c>
      <c r="K3770" s="17" t="n">
        <v>6</v>
      </c>
      <c r="L3770" s="17" t="n">
        <v>16</v>
      </c>
      <c r="M3770" s="17" t="n">
        <v>241</v>
      </c>
      <c r="N3770" s="17" t="n">
        <v>30</v>
      </c>
      <c r="O3770" s="17" t="n">
        <v>150</v>
      </c>
      <c r="P3770" s="17" t="n">
        <v>0</v>
      </c>
      <c r="Q3770" s="17" t="n">
        <v>0</v>
      </c>
      <c r="R3770" s="17" t="n">
        <v>0</v>
      </c>
      <c r="S3770" s="17" t="n">
        <v>0</v>
      </c>
      <c r="T3770" s="17" t="n">
        <v>0</v>
      </c>
    </row>
    <row r="3771" customFormat="false" ht="15" hidden="false" customHeight="true" outlineLevel="0" collapsed="false">
      <c r="A3771" s="17" t="s">
        <v>1411</v>
      </c>
      <c r="B3771" s="17" t="s">
        <v>156</v>
      </c>
      <c r="C3771" s="17" t="s">
        <v>148</v>
      </c>
      <c r="D3771" s="17" t="s">
        <v>14443</v>
      </c>
      <c r="E3771" s="17" t="s">
        <v>139</v>
      </c>
      <c r="F3771" s="17" t="s">
        <v>140</v>
      </c>
      <c r="G3771" s="17" t="n">
        <v>1</v>
      </c>
      <c r="H3771" s="17" t="n">
        <v>2</v>
      </c>
      <c r="I3771" s="17" t="n">
        <v>2</v>
      </c>
      <c r="J3771" s="17" t="n">
        <v>2</v>
      </c>
      <c r="K3771" s="17" t="n">
        <v>4</v>
      </c>
      <c r="L3771" s="17" t="n">
        <v>3</v>
      </c>
      <c r="M3771" s="17" t="n">
        <v>108</v>
      </c>
      <c r="N3771" s="17" t="n">
        <v>19</v>
      </c>
      <c r="O3771" s="17" t="n">
        <v>127</v>
      </c>
      <c r="P3771" s="17" t="n">
        <v>0</v>
      </c>
      <c r="Q3771" s="17" t="n">
        <v>0</v>
      </c>
      <c r="R3771" s="17" t="n">
        <v>0</v>
      </c>
      <c r="S3771" s="17" t="n">
        <v>0</v>
      </c>
      <c r="T3771" s="17" t="n">
        <v>0</v>
      </c>
    </row>
    <row r="3772" customFormat="false" ht="15" hidden="false" customHeight="true" outlineLevel="0" collapsed="false">
      <c r="A3772" s="17" t="s">
        <v>1411</v>
      </c>
      <c r="B3772" s="17" t="s">
        <v>156</v>
      </c>
      <c r="C3772" s="17" t="s">
        <v>148</v>
      </c>
      <c r="D3772" s="17" t="s">
        <v>14443</v>
      </c>
      <c r="E3772" s="17" t="s">
        <v>139</v>
      </c>
      <c r="F3772" s="17" t="s">
        <v>144</v>
      </c>
      <c r="G3772" s="17" t="n">
        <v>1</v>
      </c>
      <c r="H3772" s="17" t="n">
        <v>2</v>
      </c>
      <c r="I3772" s="17" t="n">
        <v>0</v>
      </c>
      <c r="J3772" s="17" t="n">
        <v>0</v>
      </c>
      <c r="K3772" s="17" t="n">
        <v>3</v>
      </c>
      <c r="L3772" s="17" t="n">
        <v>1</v>
      </c>
      <c r="M3772" s="17" t="n">
        <v>133</v>
      </c>
      <c r="N3772" s="17" t="n">
        <v>0</v>
      </c>
      <c r="O3772" s="17" t="n">
        <v>0</v>
      </c>
      <c r="P3772" s="17" t="n">
        <v>0</v>
      </c>
      <c r="Q3772" s="17" t="n">
        <v>0</v>
      </c>
      <c r="R3772" s="17" t="n">
        <v>0</v>
      </c>
      <c r="S3772" s="17" t="n">
        <v>0</v>
      </c>
      <c r="T3772" s="17" t="n">
        <v>0</v>
      </c>
    </row>
    <row r="3773" customFormat="false" ht="15" hidden="false" customHeight="true" outlineLevel="0" collapsed="false">
      <c r="A3773" s="17" t="s">
        <v>1411</v>
      </c>
      <c r="B3773" s="17" t="s">
        <v>156</v>
      </c>
      <c r="C3773" s="17" t="s">
        <v>148</v>
      </c>
      <c r="D3773" s="17" t="s">
        <v>14443</v>
      </c>
      <c r="E3773" s="17" t="s">
        <v>139</v>
      </c>
      <c r="F3773" s="17" t="s">
        <v>150</v>
      </c>
      <c r="G3773" s="17" t="n">
        <v>2</v>
      </c>
      <c r="H3773" s="17" t="n">
        <v>0</v>
      </c>
      <c r="I3773" s="17" t="n">
        <v>2</v>
      </c>
      <c r="J3773" s="17" t="n">
        <v>1</v>
      </c>
      <c r="K3773" s="17" t="n">
        <v>4</v>
      </c>
      <c r="L3773" s="17" t="n">
        <v>11</v>
      </c>
      <c r="M3773" s="17" t="n">
        <v>0</v>
      </c>
      <c r="N3773" s="17" t="n">
        <v>11</v>
      </c>
      <c r="O3773" s="17" t="n">
        <v>18</v>
      </c>
      <c r="P3773" s="17" t="n">
        <v>0</v>
      </c>
      <c r="Q3773" s="17" t="n">
        <v>0</v>
      </c>
      <c r="R3773" s="17" t="n">
        <v>0</v>
      </c>
      <c r="S3773" s="17" t="n">
        <v>0</v>
      </c>
      <c r="T3773" s="17" t="n">
        <v>0</v>
      </c>
    </row>
    <row r="3774" customFormat="false" ht="15" hidden="false" customHeight="true" outlineLevel="0" collapsed="false">
      <c r="A3774" s="17" t="s">
        <v>1411</v>
      </c>
      <c r="B3774" s="17" t="s">
        <v>156</v>
      </c>
      <c r="C3774" s="17" t="s">
        <v>148</v>
      </c>
      <c r="D3774" s="17" t="s">
        <v>14443</v>
      </c>
      <c r="E3774" s="17" t="s">
        <v>139</v>
      </c>
      <c r="F3774" s="17" t="s">
        <v>158</v>
      </c>
      <c r="G3774" s="17" t="n">
        <v>1</v>
      </c>
      <c r="H3774" s="17" t="n">
        <v>0</v>
      </c>
      <c r="I3774" s="17" t="n">
        <v>0</v>
      </c>
      <c r="J3774" s="17" t="n">
        <v>1</v>
      </c>
      <c r="K3774" s="17" t="n">
        <v>2</v>
      </c>
      <c r="L3774" s="17" t="n">
        <v>1</v>
      </c>
      <c r="M3774" s="17" t="n">
        <v>0</v>
      </c>
      <c r="N3774" s="17" t="n">
        <v>0</v>
      </c>
      <c r="O3774" s="17" t="n">
        <v>5</v>
      </c>
      <c r="P3774" s="17" t="n">
        <v>0</v>
      </c>
      <c r="Q3774" s="17" t="n">
        <v>0</v>
      </c>
      <c r="R3774" s="17" t="n">
        <v>0</v>
      </c>
      <c r="S3774" s="17" t="n">
        <v>0</v>
      </c>
      <c r="T3774" s="17" t="n">
        <v>0</v>
      </c>
    </row>
    <row r="3775" customFormat="false" ht="15" hidden="false" customHeight="true" outlineLevel="0" collapsed="false">
      <c r="A3775" s="17" t="s">
        <v>1411</v>
      </c>
      <c r="B3775" s="17" t="s">
        <v>156</v>
      </c>
      <c r="C3775" s="17" t="s">
        <v>217</v>
      </c>
      <c r="D3775" s="17" t="s">
        <v>235</v>
      </c>
      <c r="E3775" s="17" t="s">
        <v>243</v>
      </c>
      <c r="F3775" s="17" t="s">
        <v>7</v>
      </c>
      <c r="G3775" s="17" t="n">
        <v>2</v>
      </c>
      <c r="H3775" s="17" t="n">
        <v>2</v>
      </c>
      <c r="I3775" s="17" t="n">
        <v>2</v>
      </c>
      <c r="J3775" s="17" t="n">
        <v>2</v>
      </c>
      <c r="K3775" s="17" t="n">
        <v>2</v>
      </c>
      <c r="L3775" s="17" t="n">
        <v>292</v>
      </c>
      <c r="M3775" s="17" t="n">
        <v>526</v>
      </c>
      <c r="N3775" s="17" t="n">
        <v>561</v>
      </c>
      <c r="O3775" s="17" t="n">
        <v>164</v>
      </c>
      <c r="P3775" s="17" t="n">
        <v>0</v>
      </c>
      <c r="Q3775" s="17" t="n">
        <v>0</v>
      </c>
      <c r="R3775" s="17" t="n">
        <v>0</v>
      </c>
      <c r="S3775" s="17" t="n">
        <v>0</v>
      </c>
      <c r="T3775" s="17" t="n">
        <v>0</v>
      </c>
    </row>
    <row r="3776" customFormat="false" ht="15" hidden="false" customHeight="true" outlineLevel="0" collapsed="false">
      <c r="A3776" s="17" t="s">
        <v>1411</v>
      </c>
      <c r="B3776" s="17" t="s">
        <v>156</v>
      </c>
      <c r="C3776" s="17" t="s">
        <v>217</v>
      </c>
      <c r="D3776" s="17" t="s">
        <v>235</v>
      </c>
      <c r="E3776" s="17" t="s">
        <v>243</v>
      </c>
      <c r="F3776" s="17" t="s">
        <v>140</v>
      </c>
      <c r="G3776" s="17" t="n">
        <v>1</v>
      </c>
      <c r="H3776" s="17" t="n">
        <v>2</v>
      </c>
      <c r="I3776" s="17" t="n">
        <v>2</v>
      </c>
      <c r="J3776" s="17" t="n">
        <v>1</v>
      </c>
      <c r="K3776" s="17" t="n">
        <v>2</v>
      </c>
      <c r="L3776" s="17" t="n">
        <v>19</v>
      </c>
      <c r="M3776" s="17" t="n">
        <v>48</v>
      </c>
      <c r="N3776" s="17" t="n">
        <v>88</v>
      </c>
      <c r="O3776" s="17" t="n">
        <v>12</v>
      </c>
      <c r="P3776" s="17" t="n">
        <v>0</v>
      </c>
      <c r="Q3776" s="17" t="n">
        <v>0</v>
      </c>
      <c r="R3776" s="17" t="n">
        <v>0</v>
      </c>
      <c r="S3776" s="17" t="n">
        <v>0</v>
      </c>
      <c r="T3776" s="17" t="n">
        <v>0</v>
      </c>
    </row>
    <row r="3777" customFormat="false" ht="15" hidden="false" customHeight="true" outlineLevel="0" collapsed="false">
      <c r="A3777" s="17" t="s">
        <v>1411</v>
      </c>
      <c r="B3777" s="17" t="s">
        <v>156</v>
      </c>
      <c r="C3777" s="17" t="s">
        <v>217</v>
      </c>
      <c r="D3777" s="17" t="s">
        <v>235</v>
      </c>
      <c r="E3777" s="17" t="s">
        <v>243</v>
      </c>
      <c r="F3777" s="17" t="s">
        <v>144</v>
      </c>
      <c r="G3777" s="17" t="n">
        <v>0</v>
      </c>
      <c r="H3777" s="17" t="n">
        <v>1</v>
      </c>
      <c r="I3777" s="17" t="n">
        <v>1</v>
      </c>
      <c r="J3777" s="17" t="n">
        <v>0</v>
      </c>
      <c r="K3777" s="17" t="n">
        <v>1</v>
      </c>
      <c r="L3777" s="17" t="n">
        <v>0</v>
      </c>
      <c r="M3777" s="17" t="n">
        <v>5</v>
      </c>
      <c r="N3777" s="17" t="n">
        <v>4</v>
      </c>
      <c r="O3777" s="17" t="n">
        <v>0</v>
      </c>
      <c r="P3777" s="17" t="n">
        <v>0</v>
      </c>
      <c r="Q3777" s="17" t="n">
        <v>0</v>
      </c>
      <c r="R3777" s="17" t="n">
        <v>0</v>
      </c>
      <c r="S3777" s="17" t="n">
        <v>0</v>
      </c>
      <c r="T3777" s="17" t="n">
        <v>0</v>
      </c>
    </row>
    <row r="3778" customFormat="false" ht="15" hidden="false" customHeight="true" outlineLevel="0" collapsed="false">
      <c r="A3778" s="17" t="s">
        <v>1411</v>
      </c>
      <c r="B3778" s="17" t="s">
        <v>156</v>
      </c>
      <c r="C3778" s="17" t="s">
        <v>217</v>
      </c>
      <c r="D3778" s="17" t="s">
        <v>235</v>
      </c>
      <c r="E3778" s="17" t="s">
        <v>243</v>
      </c>
      <c r="F3778" s="17" t="s">
        <v>150</v>
      </c>
      <c r="G3778" s="17" t="n">
        <v>2</v>
      </c>
      <c r="H3778" s="17" t="n">
        <v>2</v>
      </c>
      <c r="I3778" s="17" t="n">
        <v>2</v>
      </c>
      <c r="J3778" s="17" t="n">
        <v>2</v>
      </c>
      <c r="K3778" s="17" t="n">
        <v>2</v>
      </c>
      <c r="L3778" s="17" t="n">
        <v>231</v>
      </c>
      <c r="M3778" s="17" t="n">
        <v>366</v>
      </c>
      <c r="N3778" s="17" t="n">
        <v>320</v>
      </c>
      <c r="O3778" s="17" t="n">
        <v>108</v>
      </c>
      <c r="P3778" s="17" t="n">
        <v>0</v>
      </c>
      <c r="Q3778" s="17" t="n">
        <v>0</v>
      </c>
      <c r="R3778" s="17" t="n">
        <v>0</v>
      </c>
      <c r="S3778" s="17" t="n">
        <v>0</v>
      </c>
      <c r="T3778" s="17" t="n">
        <v>0</v>
      </c>
    </row>
    <row r="3779" customFormat="false" ht="15" hidden="false" customHeight="true" outlineLevel="0" collapsed="false">
      <c r="A3779" s="17" t="s">
        <v>1411</v>
      </c>
      <c r="B3779" s="17" t="s">
        <v>156</v>
      </c>
      <c r="C3779" s="17" t="s">
        <v>217</v>
      </c>
      <c r="D3779" s="17" t="s">
        <v>235</v>
      </c>
      <c r="E3779" s="17" t="s">
        <v>243</v>
      </c>
      <c r="F3779" s="17" t="s">
        <v>166</v>
      </c>
      <c r="G3779" s="17" t="n">
        <v>0</v>
      </c>
      <c r="H3779" s="17" t="n">
        <v>0</v>
      </c>
      <c r="I3779" s="17" t="n">
        <v>1</v>
      </c>
      <c r="J3779" s="17" t="n">
        <v>0</v>
      </c>
      <c r="K3779" s="17" t="n">
        <v>1</v>
      </c>
      <c r="L3779" s="17" t="n">
        <v>0</v>
      </c>
      <c r="M3779" s="17" t="n">
        <v>0</v>
      </c>
      <c r="N3779" s="17" t="n">
        <v>60</v>
      </c>
      <c r="O3779" s="17" t="n">
        <v>0</v>
      </c>
      <c r="P3779" s="17" t="n">
        <v>0</v>
      </c>
      <c r="Q3779" s="17" t="n">
        <v>0</v>
      </c>
      <c r="R3779" s="17" t="n">
        <v>0</v>
      </c>
      <c r="S3779" s="17" t="n">
        <v>0</v>
      </c>
      <c r="T3779" s="17" t="n">
        <v>0</v>
      </c>
    </row>
    <row r="3780" customFormat="false" ht="15" hidden="false" customHeight="true" outlineLevel="0" collapsed="false">
      <c r="A3780" s="17" t="s">
        <v>1411</v>
      </c>
      <c r="B3780" s="17" t="s">
        <v>156</v>
      </c>
      <c r="C3780" s="17" t="s">
        <v>217</v>
      </c>
      <c r="D3780" s="17" t="s">
        <v>235</v>
      </c>
      <c r="E3780" s="17" t="s">
        <v>243</v>
      </c>
      <c r="F3780" s="17" t="s">
        <v>158</v>
      </c>
      <c r="G3780" s="17" t="n">
        <v>1</v>
      </c>
      <c r="H3780" s="17" t="n">
        <v>2</v>
      </c>
      <c r="I3780" s="17" t="n">
        <v>2</v>
      </c>
      <c r="J3780" s="17" t="n">
        <v>1</v>
      </c>
      <c r="K3780" s="17" t="n">
        <v>2</v>
      </c>
      <c r="L3780" s="17" t="n">
        <v>41</v>
      </c>
      <c r="M3780" s="17" t="n">
        <v>105</v>
      </c>
      <c r="N3780" s="17" t="n">
        <v>88</v>
      </c>
      <c r="O3780" s="17" t="n">
        <v>44</v>
      </c>
      <c r="P3780" s="17" t="n">
        <v>0</v>
      </c>
      <c r="Q3780" s="17" t="n">
        <v>0</v>
      </c>
      <c r="R3780" s="17" t="n">
        <v>0</v>
      </c>
      <c r="S3780" s="17" t="n">
        <v>0</v>
      </c>
      <c r="T3780" s="17" t="n">
        <v>0</v>
      </c>
    </row>
    <row r="3781" customFormat="false" ht="15" hidden="false" customHeight="true" outlineLevel="0" collapsed="false">
      <c r="A3781" s="17" t="s">
        <v>1411</v>
      </c>
      <c r="B3781" s="17" t="s">
        <v>156</v>
      </c>
      <c r="C3781" s="17" t="s">
        <v>217</v>
      </c>
      <c r="D3781" s="17" t="s">
        <v>235</v>
      </c>
      <c r="E3781" s="17" t="s">
        <v>243</v>
      </c>
      <c r="F3781" s="17" t="s">
        <v>169</v>
      </c>
      <c r="G3781" s="17" t="n">
        <v>1</v>
      </c>
      <c r="H3781" s="17" t="n">
        <v>1</v>
      </c>
      <c r="I3781" s="17" t="n">
        <v>1</v>
      </c>
      <c r="J3781" s="17" t="n">
        <v>0</v>
      </c>
      <c r="K3781" s="17" t="n">
        <v>1</v>
      </c>
      <c r="L3781" s="17" t="n">
        <v>1</v>
      </c>
      <c r="M3781" s="17" t="n">
        <v>2</v>
      </c>
      <c r="N3781" s="17" t="n">
        <v>1</v>
      </c>
      <c r="O3781" s="17" t="n">
        <v>0</v>
      </c>
      <c r="P3781" s="17" t="n">
        <v>0</v>
      </c>
      <c r="Q3781" s="17" t="n">
        <v>0</v>
      </c>
      <c r="R3781" s="17" t="n">
        <v>0</v>
      </c>
      <c r="S3781" s="17" t="n">
        <v>0</v>
      </c>
      <c r="T3781" s="17" t="n">
        <v>0</v>
      </c>
    </row>
    <row r="3782" customFormat="false" ht="15" hidden="false" customHeight="true" outlineLevel="0" collapsed="false">
      <c r="A3782" s="17" t="s">
        <v>1411</v>
      </c>
      <c r="B3782" s="17" t="s">
        <v>156</v>
      </c>
      <c r="C3782" s="17" t="s">
        <v>217</v>
      </c>
      <c r="D3782" s="17" t="s">
        <v>235</v>
      </c>
      <c r="E3782" s="17" t="s">
        <v>139</v>
      </c>
      <c r="F3782" s="17" t="s">
        <v>7</v>
      </c>
      <c r="G3782" s="17" t="n">
        <v>3</v>
      </c>
      <c r="H3782" s="17" t="n">
        <v>0</v>
      </c>
      <c r="I3782" s="17" t="n">
        <v>2</v>
      </c>
      <c r="J3782" s="17" t="n">
        <v>1</v>
      </c>
      <c r="K3782" s="17" t="n">
        <v>6</v>
      </c>
      <c r="L3782" s="17" t="n">
        <v>110</v>
      </c>
      <c r="M3782" s="17" t="n">
        <v>0</v>
      </c>
      <c r="N3782" s="17" t="n">
        <v>38</v>
      </c>
      <c r="O3782" s="17" t="n">
        <v>1</v>
      </c>
      <c r="P3782" s="17" t="n">
        <v>0</v>
      </c>
      <c r="Q3782" s="17" t="n">
        <v>0</v>
      </c>
      <c r="R3782" s="17" t="n">
        <v>0</v>
      </c>
      <c r="S3782" s="17" t="n">
        <v>0</v>
      </c>
      <c r="T3782" s="17" t="n">
        <v>0</v>
      </c>
    </row>
    <row r="3783" customFormat="false" ht="15" hidden="false" customHeight="true" outlineLevel="0" collapsed="false">
      <c r="A3783" s="17" t="s">
        <v>1411</v>
      </c>
      <c r="B3783" s="17" t="s">
        <v>156</v>
      </c>
      <c r="C3783" s="17" t="s">
        <v>217</v>
      </c>
      <c r="D3783" s="17" t="s">
        <v>235</v>
      </c>
      <c r="E3783" s="17" t="s">
        <v>139</v>
      </c>
      <c r="F3783" s="17" t="s">
        <v>140</v>
      </c>
      <c r="G3783" s="17" t="n">
        <v>1</v>
      </c>
      <c r="H3783" s="17" t="n">
        <v>0</v>
      </c>
      <c r="I3783" s="17" t="n">
        <v>0</v>
      </c>
      <c r="J3783" s="17" t="n">
        <v>0</v>
      </c>
      <c r="K3783" s="17" t="n">
        <v>1</v>
      </c>
      <c r="L3783" s="17" t="n">
        <v>22</v>
      </c>
      <c r="M3783" s="17" t="n">
        <v>0</v>
      </c>
      <c r="N3783" s="17" t="n">
        <v>0</v>
      </c>
      <c r="O3783" s="17" t="n">
        <v>0</v>
      </c>
      <c r="P3783" s="17" t="n">
        <v>0</v>
      </c>
      <c r="Q3783" s="17" t="n">
        <v>0</v>
      </c>
      <c r="R3783" s="17" t="n">
        <v>0</v>
      </c>
      <c r="S3783" s="17" t="n">
        <v>0</v>
      </c>
      <c r="T3783" s="17" t="n">
        <v>0</v>
      </c>
    </row>
    <row r="3784" customFormat="false" ht="15" hidden="false" customHeight="true" outlineLevel="0" collapsed="false">
      <c r="A3784" s="17" t="s">
        <v>1411</v>
      </c>
      <c r="B3784" s="17" t="s">
        <v>156</v>
      </c>
      <c r="C3784" s="17" t="s">
        <v>217</v>
      </c>
      <c r="D3784" s="17" t="s">
        <v>235</v>
      </c>
      <c r="E3784" s="17" t="s">
        <v>139</v>
      </c>
      <c r="F3784" s="17" t="s">
        <v>144</v>
      </c>
      <c r="G3784" s="17" t="n">
        <v>1</v>
      </c>
      <c r="H3784" s="17" t="n">
        <v>0</v>
      </c>
      <c r="I3784" s="17" t="n">
        <v>0</v>
      </c>
      <c r="J3784" s="17" t="n">
        <v>0</v>
      </c>
      <c r="K3784" s="17" t="n">
        <v>1</v>
      </c>
      <c r="L3784" s="17" t="n">
        <v>48</v>
      </c>
      <c r="M3784" s="17" t="n">
        <v>0</v>
      </c>
      <c r="N3784" s="17" t="n">
        <v>0</v>
      </c>
      <c r="O3784" s="17" t="n">
        <v>0</v>
      </c>
      <c r="P3784" s="17" t="n">
        <v>0</v>
      </c>
      <c r="Q3784" s="17" t="n">
        <v>0</v>
      </c>
      <c r="R3784" s="17" t="n">
        <v>0</v>
      </c>
      <c r="S3784" s="17" t="n">
        <v>0</v>
      </c>
      <c r="T3784" s="17" t="n">
        <v>0</v>
      </c>
    </row>
    <row r="3785" customFormat="false" ht="15" hidden="false" customHeight="true" outlineLevel="0" collapsed="false">
      <c r="A3785" s="17" t="s">
        <v>1411</v>
      </c>
      <c r="B3785" s="17" t="s">
        <v>156</v>
      </c>
      <c r="C3785" s="17" t="s">
        <v>217</v>
      </c>
      <c r="D3785" s="17" t="s">
        <v>235</v>
      </c>
      <c r="E3785" s="17" t="s">
        <v>139</v>
      </c>
      <c r="F3785" s="17" t="s">
        <v>150</v>
      </c>
      <c r="G3785" s="17" t="n">
        <v>2</v>
      </c>
      <c r="H3785" s="17" t="n">
        <v>0</v>
      </c>
      <c r="I3785" s="17" t="n">
        <v>1</v>
      </c>
      <c r="J3785" s="17" t="n">
        <v>1</v>
      </c>
      <c r="K3785" s="17" t="n">
        <v>4</v>
      </c>
      <c r="L3785" s="17" t="n">
        <v>11</v>
      </c>
      <c r="M3785" s="17" t="n">
        <v>0</v>
      </c>
      <c r="N3785" s="17" t="n">
        <v>31</v>
      </c>
      <c r="O3785" s="17" t="n">
        <v>1</v>
      </c>
      <c r="P3785" s="17" t="n">
        <v>0</v>
      </c>
      <c r="Q3785" s="17" t="n">
        <v>0</v>
      </c>
      <c r="R3785" s="17" t="n">
        <v>0</v>
      </c>
      <c r="S3785" s="17" t="n">
        <v>0</v>
      </c>
      <c r="T3785" s="17" t="n">
        <v>0</v>
      </c>
    </row>
    <row r="3786" customFormat="false" ht="15" hidden="false" customHeight="true" outlineLevel="0" collapsed="false">
      <c r="A3786" s="17" t="s">
        <v>1411</v>
      </c>
      <c r="B3786" s="17" t="s">
        <v>156</v>
      </c>
      <c r="C3786" s="17" t="s">
        <v>217</v>
      </c>
      <c r="D3786" s="17" t="s">
        <v>235</v>
      </c>
      <c r="E3786" s="17" t="s">
        <v>139</v>
      </c>
      <c r="F3786" s="17" t="s">
        <v>166</v>
      </c>
      <c r="G3786" s="17" t="n">
        <v>1</v>
      </c>
      <c r="H3786" s="17" t="n">
        <v>0</v>
      </c>
      <c r="I3786" s="17" t="n">
        <v>0</v>
      </c>
      <c r="J3786" s="17" t="n">
        <v>0</v>
      </c>
      <c r="K3786" s="17" t="n">
        <v>1</v>
      </c>
      <c r="L3786" s="17" t="n">
        <v>1</v>
      </c>
      <c r="M3786" s="17" t="n">
        <v>0</v>
      </c>
      <c r="N3786" s="17" t="n">
        <v>0</v>
      </c>
      <c r="O3786" s="17" t="n">
        <v>0</v>
      </c>
      <c r="P3786" s="17" t="n">
        <v>0</v>
      </c>
      <c r="Q3786" s="17" t="n">
        <v>0</v>
      </c>
      <c r="R3786" s="17" t="n">
        <v>0</v>
      </c>
      <c r="S3786" s="17" t="n">
        <v>0</v>
      </c>
      <c r="T3786" s="17" t="n">
        <v>0</v>
      </c>
    </row>
    <row r="3787" customFormat="false" ht="15" hidden="false" customHeight="true" outlineLevel="0" collapsed="false">
      <c r="A3787" s="17" t="s">
        <v>1411</v>
      </c>
      <c r="B3787" s="17" t="s">
        <v>156</v>
      </c>
      <c r="C3787" s="17" t="s">
        <v>217</v>
      </c>
      <c r="D3787" s="17" t="s">
        <v>235</v>
      </c>
      <c r="E3787" s="17" t="s">
        <v>139</v>
      </c>
      <c r="F3787" s="17" t="s">
        <v>158</v>
      </c>
      <c r="G3787" s="17" t="n">
        <v>2</v>
      </c>
      <c r="H3787" s="17" t="n">
        <v>0</v>
      </c>
      <c r="I3787" s="17" t="n">
        <v>2</v>
      </c>
      <c r="J3787" s="17" t="n">
        <v>0</v>
      </c>
      <c r="K3787" s="17" t="n">
        <v>4</v>
      </c>
      <c r="L3787" s="17" t="n">
        <v>28</v>
      </c>
      <c r="M3787" s="17" t="n">
        <v>0</v>
      </c>
      <c r="N3787" s="17" t="n">
        <v>7</v>
      </c>
      <c r="O3787" s="17" t="n">
        <v>0</v>
      </c>
      <c r="P3787" s="17" t="n">
        <v>0</v>
      </c>
      <c r="Q3787" s="17" t="n">
        <v>0</v>
      </c>
      <c r="R3787" s="17" t="n">
        <v>0</v>
      </c>
      <c r="S3787" s="17" t="n">
        <v>0</v>
      </c>
      <c r="T3787" s="17" t="n">
        <v>0</v>
      </c>
    </row>
    <row r="3788" customFormat="false" ht="15" hidden="false" customHeight="true" outlineLevel="0" collapsed="false">
      <c r="A3788" s="17" t="s">
        <v>1411</v>
      </c>
      <c r="B3788" s="17" t="s">
        <v>156</v>
      </c>
      <c r="C3788" s="17" t="s">
        <v>217</v>
      </c>
      <c r="D3788" s="17" t="s">
        <v>218</v>
      </c>
      <c r="E3788" s="17" t="s">
        <v>139</v>
      </c>
      <c r="F3788" s="17" t="s">
        <v>7</v>
      </c>
      <c r="G3788" s="17" t="n">
        <v>1</v>
      </c>
      <c r="H3788" s="17" t="n">
        <v>1</v>
      </c>
      <c r="I3788" s="17" t="n">
        <v>0</v>
      </c>
      <c r="J3788" s="17" t="n">
        <v>0</v>
      </c>
      <c r="K3788" s="17" t="n">
        <v>1</v>
      </c>
      <c r="L3788" s="17" t="n">
        <v>29</v>
      </c>
      <c r="M3788" s="17" t="n">
        <v>3</v>
      </c>
      <c r="N3788" s="17" t="n">
        <v>0</v>
      </c>
      <c r="O3788" s="17" t="n">
        <v>0</v>
      </c>
      <c r="P3788" s="17" t="n">
        <v>0</v>
      </c>
      <c r="Q3788" s="17" t="n">
        <v>0</v>
      </c>
      <c r="R3788" s="17" t="n">
        <v>0</v>
      </c>
      <c r="S3788" s="17" t="n">
        <v>0</v>
      </c>
      <c r="T3788" s="17" t="n">
        <v>0</v>
      </c>
    </row>
    <row r="3789" customFormat="false" ht="15" hidden="false" customHeight="true" outlineLevel="0" collapsed="false">
      <c r="A3789" s="17" t="s">
        <v>1411</v>
      </c>
      <c r="B3789" s="17" t="s">
        <v>156</v>
      </c>
      <c r="C3789" s="17" t="s">
        <v>217</v>
      </c>
      <c r="D3789" s="17" t="s">
        <v>218</v>
      </c>
      <c r="E3789" s="17" t="s">
        <v>139</v>
      </c>
      <c r="F3789" s="17" t="s">
        <v>140</v>
      </c>
      <c r="G3789" s="17" t="n">
        <v>1</v>
      </c>
      <c r="H3789" s="17" t="n">
        <v>1</v>
      </c>
      <c r="I3789" s="17" t="n">
        <v>0</v>
      </c>
      <c r="J3789" s="17" t="n">
        <v>0</v>
      </c>
      <c r="K3789" s="17" t="n">
        <v>1</v>
      </c>
      <c r="L3789" s="17" t="n">
        <v>7</v>
      </c>
      <c r="M3789" s="17" t="n">
        <v>2</v>
      </c>
      <c r="N3789" s="17" t="n">
        <v>0</v>
      </c>
      <c r="O3789" s="17" t="n">
        <v>0</v>
      </c>
      <c r="P3789" s="17" t="n">
        <v>0</v>
      </c>
      <c r="Q3789" s="17" t="n">
        <v>0</v>
      </c>
      <c r="R3789" s="17" t="n">
        <v>0</v>
      </c>
      <c r="S3789" s="17" t="n">
        <v>0</v>
      </c>
      <c r="T3789" s="17" t="n">
        <v>0</v>
      </c>
    </row>
    <row r="3790" customFormat="false" ht="15" hidden="false" customHeight="true" outlineLevel="0" collapsed="false">
      <c r="A3790" s="17" t="s">
        <v>1411</v>
      </c>
      <c r="B3790" s="17" t="s">
        <v>156</v>
      </c>
      <c r="C3790" s="17" t="s">
        <v>217</v>
      </c>
      <c r="D3790" s="17" t="s">
        <v>218</v>
      </c>
      <c r="E3790" s="17" t="s">
        <v>139</v>
      </c>
      <c r="F3790" s="17" t="s">
        <v>144</v>
      </c>
      <c r="G3790" s="17" t="n">
        <v>1</v>
      </c>
      <c r="H3790" s="17" t="n">
        <v>0</v>
      </c>
      <c r="I3790" s="17" t="n">
        <v>0</v>
      </c>
      <c r="J3790" s="17" t="n">
        <v>0</v>
      </c>
      <c r="K3790" s="17" t="n">
        <v>1</v>
      </c>
      <c r="L3790" s="17" t="n">
        <v>2</v>
      </c>
      <c r="M3790" s="17" t="n">
        <v>0</v>
      </c>
      <c r="N3790" s="17" t="n">
        <v>0</v>
      </c>
      <c r="O3790" s="17" t="n">
        <v>0</v>
      </c>
      <c r="P3790" s="17" t="n">
        <v>0</v>
      </c>
      <c r="Q3790" s="17" t="n">
        <v>0</v>
      </c>
      <c r="R3790" s="17" t="n">
        <v>0</v>
      </c>
      <c r="S3790" s="17" t="n">
        <v>0</v>
      </c>
      <c r="T3790" s="17" t="n">
        <v>0</v>
      </c>
    </row>
    <row r="3791" customFormat="false" ht="15" hidden="false" customHeight="true" outlineLevel="0" collapsed="false">
      <c r="A3791" s="17" t="s">
        <v>1411</v>
      </c>
      <c r="B3791" s="17" t="s">
        <v>156</v>
      </c>
      <c r="C3791" s="17" t="s">
        <v>217</v>
      </c>
      <c r="D3791" s="17" t="s">
        <v>218</v>
      </c>
      <c r="E3791" s="17" t="s">
        <v>139</v>
      </c>
      <c r="F3791" s="17" t="s">
        <v>150</v>
      </c>
      <c r="G3791" s="17" t="n">
        <v>1</v>
      </c>
      <c r="H3791" s="17" t="n">
        <v>1</v>
      </c>
      <c r="I3791" s="17" t="n">
        <v>0</v>
      </c>
      <c r="J3791" s="17" t="n">
        <v>0</v>
      </c>
      <c r="K3791" s="17" t="n">
        <v>1</v>
      </c>
      <c r="L3791" s="17" t="n">
        <v>5</v>
      </c>
      <c r="M3791" s="17" t="n">
        <v>1</v>
      </c>
      <c r="N3791" s="17" t="n">
        <v>0</v>
      </c>
      <c r="O3791" s="17" t="n">
        <v>0</v>
      </c>
      <c r="P3791" s="17" t="n">
        <v>0</v>
      </c>
      <c r="Q3791" s="17" t="n">
        <v>0</v>
      </c>
      <c r="R3791" s="17" t="n">
        <v>0</v>
      </c>
      <c r="S3791" s="17" t="n">
        <v>0</v>
      </c>
      <c r="T3791" s="17" t="n">
        <v>0</v>
      </c>
    </row>
    <row r="3792" customFormat="false" ht="15" hidden="false" customHeight="true" outlineLevel="0" collapsed="false">
      <c r="A3792" s="17" t="s">
        <v>1411</v>
      </c>
      <c r="B3792" s="17" t="s">
        <v>156</v>
      </c>
      <c r="C3792" s="17" t="s">
        <v>217</v>
      </c>
      <c r="D3792" s="17" t="s">
        <v>218</v>
      </c>
      <c r="E3792" s="17" t="s">
        <v>139</v>
      </c>
      <c r="F3792" s="17" t="s">
        <v>158</v>
      </c>
      <c r="G3792" s="17" t="n">
        <v>1</v>
      </c>
      <c r="H3792" s="17" t="n">
        <v>0</v>
      </c>
      <c r="I3792" s="17" t="n">
        <v>0</v>
      </c>
      <c r="J3792" s="17" t="n">
        <v>0</v>
      </c>
      <c r="K3792" s="17" t="n">
        <v>1</v>
      </c>
      <c r="L3792" s="17" t="n">
        <v>15</v>
      </c>
      <c r="M3792" s="17" t="n">
        <v>0</v>
      </c>
      <c r="N3792" s="17" t="n">
        <v>0</v>
      </c>
      <c r="O3792" s="17" t="n">
        <v>0</v>
      </c>
      <c r="P3792" s="17" t="n">
        <v>0</v>
      </c>
      <c r="Q3792" s="17" t="n">
        <v>0</v>
      </c>
      <c r="R3792" s="17" t="n">
        <v>0</v>
      </c>
      <c r="S3792" s="17" t="n">
        <v>0</v>
      </c>
      <c r="T3792" s="17" t="n">
        <v>0</v>
      </c>
    </row>
    <row r="3793" customFormat="false" ht="15" hidden="false" customHeight="true" outlineLevel="0" collapsed="false">
      <c r="A3793" s="17" t="s">
        <v>2936</v>
      </c>
      <c r="B3793" s="17" t="s">
        <v>142</v>
      </c>
      <c r="C3793" s="17" t="s">
        <v>134</v>
      </c>
      <c r="D3793" s="17" t="s">
        <v>14446</v>
      </c>
      <c r="E3793" s="17" t="s">
        <v>139</v>
      </c>
      <c r="F3793" s="17" t="s">
        <v>7</v>
      </c>
      <c r="G3793" s="17" t="n">
        <v>0</v>
      </c>
      <c r="H3793" s="17" t="n">
        <v>1</v>
      </c>
      <c r="I3793" s="17" t="n">
        <v>1</v>
      </c>
      <c r="J3793" s="17" t="n">
        <v>1</v>
      </c>
      <c r="K3793" s="17" t="n">
        <v>1</v>
      </c>
      <c r="L3793" s="17" t="n">
        <v>0</v>
      </c>
      <c r="M3793" s="17" t="n">
        <v>316</v>
      </c>
      <c r="N3793" s="17" t="n">
        <v>29</v>
      </c>
      <c r="O3793" s="17" t="n">
        <v>10</v>
      </c>
      <c r="P3793" s="17" t="n">
        <v>0</v>
      </c>
      <c r="Q3793" s="17" t="n">
        <v>0</v>
      </c>
      <c r="R3793" s="17" t="n">
        <v>0</v>
      </c>
      <c r="S3793" s="17" t="n">
        <v>0</v>
      </c>
      <c r="T3793" s="17" t="n">
        <v>0</v>
      </c>
    </row>
    <row r="3794" customFormat="false" ht="15" hidden="false" customHeight="true" outlineLevel="0" collapsed="false">
      <c r="A3794" s="17" t="s">
        <v>2936</v>
      </c>
      <c r="B3794" s="17" t="s">
        <v>142</v>
      </c>
      <c r="C3794" s="17" t="s">
        <v>134</v>
      </c>
      <c r="D3794" s="17" t="s">
        <v>14446</v>
      </c>
      <c r="E3794" s="17" t="s">
        <v>139</v>
      </c>
      <c r="F3794" s="17" t="s">
        <v>140</v>
      </c>
      <c r="G3794" s="17" t="n">
        <v>0</v>
      </c>
      <c r="H3794" s="17" t="n">
        <v>1</v>
      </c>
      <c r="I3794" s="17" t="n">
        <v>1</v>
      </c>
      <c r="J3794" s="17" t="n">
        <v>1</v>
      </c>
      <c r="K3794" s="17" t="n">
        <v>1</v>
      </c>
      <c r="L3794" s="17" t="n">
        <v>0</v>
      </c>
      <c r="M3794" s="17" t="n">
        <v>2</v>
      </c>
      <c r="N3794" s="17" t="n">
        <v>6</v>
      </c>
      <c r="O3794" s="17" t="n">
        <v>8</v>
      </c>
      <c r="P3794" s="17" t="n">
        <v>0</v>
      </c>
      <c r="Q3794" s="17" t="n">
        <v>0</v>
      </c>
      <c r="R3794" s="17" t="n">
        <v>0</v>
      </c>
      <c r="S3794" s="17" t="n">
        <v>0</v>
      </c>
      <c r="T3794" s="17" t="n">
        <v>0</v>
      </c>
    </row>
    <row r="3795" customFormat="false" ht="15" hidden="false" customHeight="true" outlineLevel="0" collapsed="false">
      <c r="A3795" s="17" t="s">
        <v>2936</v>
      </c>
      <c r="B3795" s="17" t="s">
        <v>142</v>
      </c>
      <c r="C3795" s="17" t="s">
        <v>134</v>
      </c>
      <c r="D3795" s="17" t="s">
        <v>14446</v>
      </c>
      <c r="E3795" s="17" t="s">
        <v>139</v>
      </c>
      <c r="F3795" s="17" t="s">
        <v>150</v>
      </c>
      <c r="G3795" s="17" t="n">
        <v>0</v>
      </c>
      <c r="H3795" s="17" t="n">
        <v>1</v>
      </c>
      <c r="I3795" s="17" t="n">
        <v>1</v>
      </c>
      <c r="J3795" s="17" t="n">
        <v>1</v>
      </c>
      <c r="K3795" s="17" t="n">
        <v>1</v>
      </c>
      <c r="L3795" s="17" t="n">
        <v>0</v>
      </c>
      <c r="M3795" s="17" t="n">
        <v>252</v>
      </c>
      <c r="N3795" s="17" t="n">
        <v>11</v>
      </c>
      <c r="O3795" s="17" t="n">
        <v>2</v>
      </c>
      <c r="P3795" s="17" t="n">
        <v>0</v>
      </c>
      <c r="Q3795" s="17" t="n">
        <v>0</v>
      </c>
      <c r="R3795" s="17" t="n">
        <v>0</v>
      </c>
      <c r="S3795" s="17" t="n">
        <v>0</v>
      </c>
      <c r="T3795" s="17" t="n">
        <v>0</v>
      </c>
    </row>
    <row r="3796" customFormat="false" ht="15" hidden="false" customHeight="true" outlineLevel="0" collapsed="false">
      <c r="A3796" s="17" t="s">
        <v>2936</v>
      </c>
      <c r="B3796" s="17" t="s">
        <v>142</v>
      </c>
      <c r="C3796" s="17" t="s">
        <v>134</v>
      </c>
      <c r="D3796" s="17" t="s">
        <v>14446</v>
      </c>
      <c r="E3796" s="17" t="s">
        <v>139</v>
      </c>
      <c r="F3796" s="17" t="s">
        <v>158</v>
      </c>
      <c r="G3796" s="17" t="n">
        <v>0</v>
      </c>
      <c r="H3796" s="17" t="n">
        <v>1</v>
      </c>
      <c r="I3796" s="17" t="n">
        <v>1</v>
      </c>
      <c r="J3796" s="17" t="n">
        <v>0</v>
      </c>
      <c r="K3796" s="17" t="n">
        <v>1</v>
      </c>
      <c r="L3796" s="17" t="n">
        <v>0</v>
      </c>
      <c r="M3796" s="17" t="n">
        <v>62</v>
      </c>
      <c r="N3796" s="17" t="n">
        <v>12</v>
      </c>
      <c r="O3796" s="17" t="n">
        <v>0</v>
      </c>
      <c r="P3796" s="17" t="n">
        <v>0</v>
      </c>
      <c r="Q3796" s="17" t="n">
        <v>0</v>
      </c>
      <c r="R3796" s="17" t="n">
        <v>0</v>
      </c>
      <c r="S3796" s="17" t="n">
        <v>0</v>
      </c>
      <c r="T3796" s="17" t="n">
        <v>0</v>
      </c>
    </row>
    <row r="3797" customFormat="false" ht="15" hidden="false" customHeight="true" outlineLevel="0" collapsed="false">
      <c r="A3797" s="17" t="s">
        <v>2936</v>
      </c>
      <c r="B3797" s="17" t="s">
        <v>142</v>
      </c>
      <c r="C3797" s="17" t="s">
        <v>217</v>
      </c>
      <c r="D3797" s="17" t="s">
        <v>218</v>
      </c>
      <c r="E3797" s="17" t="s">
        <v>139</v>
      </c>
      <c r="F3797" s="17" t="s">
        <v>7</v>
      </c>
      <c r="G3797" s="17" t="n">
        <v>0</v>
      </c>
      <c r="H3797" s="17" t="n">
        <v>1</v>
      </c>
      <c r="I3797" s="17" t="n">
        <v>1</v>
      </c>
      <c r="J3797" s="17" t="n">
        <v>1</v>
      </c>
      <c r="K3797" s="17" t="n">
        <v>1</v>
      </c>
      <c r="L3797" s="17" t="n">
        <v>0</v>
      </c>
      <c r="M3797" s="17" t="n">
        <v>50</v>
      </c>
      <c r="N3797" s="17" t="n">
        <v>308</v>
      </c>
      <c r="O3797" s="17" t="n">
        <v>106</v>
      </c>
      <c r="P3797" s="17" t="n">
        <v>0</v>
      </c>
      <c r="Q3797" s="17" t="n">
        <v>0</v>
      </c>
      <c r="R3797" s="17" t="n">
        <v>0</v>
      </c>
      <c r="S3797" s="17" t="n">
        <v>0</v>
      </c>
      <c r="T3797" s="17" t="n">
        <v>0</v>
      </c>
    </row>
    <row r="3798" customFormat="false" ht="15" hidden="false" customHeight="true" outlineLevel="0" collapsed="false">
      <c r="A3798" s="17" t="s">
        <v>2936</v>
      </c>
      <c r="B3798" s="17" t="s">
        <v>142</v>
      </c>
      <c r="C3798" s="17" t="s">
        <v>217</v>
      </c>
      <c r="D3798" s="17" t="s">
        <v>218</v>
      </c>
      <c r="E3798" s="17" t="s">
        <v>139</v>
      </c>
      <c r="F3798" s="17" t="s">
        <v>140</v>
      </c>
      <c r="G3798" s="17" t="n">
        <v>0</v>
      </c>
      <c r="H3798" s="17" t="n">
        <v>1</v>
      </c>
      <c r="I3798" s="17" t="n">
        <v>1</v>
      </c>
      <c r="J3798" s="17" t="n">
        <v>0</v>
      </c>
      <c r="K3798" s="17" t="n">
        <v>1</v>
      </c>
      <c r="L3798" s="17" t="n">
        <v>0</v>
      </c>
      <c r="M3798" s="17" t="n">
        <v>3</v>
      </c>
      <c r="N3798" s="17" t="n">
        <v>9</v>
      </c>
      <c r="O3798" s="17" t="n">
        <v>0</v>
      </c>
      <c r="P3798" s="17" t="n">
        <v>0</v>
      </c>
      <c r="Q3798" s="17" t="n">
        <v>0</v>
      </c>
      <c r="R3798" s="17" t="n">
        <v>0</v>
      </c>
      <c r="S3798" s="17" t="n">
        <v>0</v>
      </c>
      <c r="T3798" s="17" t="n">
        <v>0</v>
      </c>
    </row>
    <row r="3799" customFormat="false" ht="15" hidden="false" customHeight="true" outlineLevel="0" collapsed="false">
      <c r="A3799" s="17" t="s">
        <v>2936</v>
      </c>
      <c r="B3799" s="17" t="s">
        <v>142</v>
      </c>
      <c r="C3799" s="17" t="s">
        <v>217</v>
      </c>
      <c r="D3799" s="17" t="s">
        <v>218</v>
      </c>
      <c r="E3799" s="17" t="s">
        <v>139</v>
      </c>
      <c r="F3799" s="17" t="s">
        <v>150</v>
      </c>
      <c r="G3799" s="17" t="n">
        <v>0</v>
      </c>
      <c r="H3799" s="17" t="n">
        <v>1</v>
      </c>
      <c r="I3799" s="17" t="n">
        <v>1</v>
      </c>
      <c r="J3799" s="17" t="n">
        <v>1</v>
      </c>
      <c r="K3799" s="17" t="n">
        <v>1</v>
      </c>
      <c r="L3799" s="17" t="n">
        <v>0</v>
      </c>
      <c r="M3799" s="17" t="n">
        <v>21</v>
      </c>
      <c r="N3799" s="17" t="n">
        <v>198</v>
      </c>
      <c r="O3799" s="17" t="n">
        <v>90</v>
      </c>
      <c r="P3799" s="17" t="n">
        <v>0</v>
      </c>
      <c r="Q3799" s="17" t="n">
        <v>0</v>
      </c>
      <c r="R3799" s="17" t="n">
        <v>0</v>
      </c>
      <c r="S3799" s="17" t="n">
        <v>0</v>
      </c>
      <c r="T3799" s="17" t="n">
        <v>0</v>
      </c>
    </row>
    <row r="3800" customFormat="false" ht="15" hidden="false" customHeight="true" outlineLevel="0" collapsed="false">
      <c r="A3800" s="17" t="s">
        <v>2936</v>
      </c>
      <c r="B3800" s="17" t="s">
        <v>142</v>
      </c>
      <c r="C3800" s="17" t="s">
        <v>217</v>
      </c>
      <c r="D3800" s="17" t="s">
        <v>218</v>
      </c>
      <c r="E3800" s="17" t="s">
        <v>139</v>
      </c>
      <c r="F3800" s="17" t="s">
        <v>158</v>
      </c>
      <c r="G3800" s="17" t="n">
        <v>0</v>
      </c>
      <c r="H3800" s="17" t="n">
        <v>1</v>
      </c>
      <c r="I3800" s="17" t="n">
        <v>1</v>
      </c>
      <c r="J3800" s="17" t="n">
        <v>1</v>
      </c>
      <c r="K3800" s="17" t="n">
        <v>1</v>
      </c>
      <c r="L3800" s="17" t="n">
        <v>0</v>
      </c>
      <c r="M3800" s="17" t="n">
        <v>26</v>
      </c>
      <c r="N3800" s="17" t="n">
        <v>79</v>
      </c>
      <c r="O3800" s="17" t="n">
        <v>16</v>
      </c>
      <c r="P3800" s="17" t="n">
        <v>0</v>
      </c>
      <c r="Q3800" s="17" t="n">
        <v>0</v>
      </c>
      <c r="R3800" s="17" t="n">
        <v>0</v>
      </c>
      <c r="S3800" s="17" t="n">
        <v>0</v>
      </c>
      <c r="T3800" s="17" t="n">
        <v>0</v>
      </c>
    </row>
    <row r="3801" customFormat="false" ht="15" hidden="false" customHeight="true" outlineLevel="0" collapsed="false">
      <c r="A3801" s="17" t="s">
        <v>2936</v>
      </c>
      <c r="B3801" s="17" t="s">
        <v>142</v>
      </c>
      <c r="C3801" s="17" t="s">
        <v>217</v>
      </c>
      <c r="D3801" s="17" t="s">
        <v>218</v>
      </c>
      <c r="E3801" s="17" t="s">
        <v>139</v>
      </c>
      <c r="F3801" s="17" t="s">
        <v>169</v>
      </c>
      <c r="G3801" s="17" t="n">
        <v>0</v>
      </c>
      <c r="H3801" s="17" t="n">
        <v>0</v>
      </c>
      <c r="I3801" s="17" t="n">
        <v>1</v>
      </c>
      <c r="J3801" s="17" t="n">
        <v>0</v>
      </c>
      <c r="K3801" s="17" t="n">
        <v>1</v>
      </c>
      <c r="L3801" s="17" t="n">
        <v>0</v>
      </c>
      <c r="M3801" s="17" t="n">
        <v>0</v>
      </c>
      <c r="N3801" s="17" t="n">
        <v>22</v>
      </c>
      <c r="O3801" s="17" t="n">
        <v>0</v>
      </c>
      <c r="P3801" s="17" t="n">
        <v>0</v>
      </c>
      <c r="Q3801" s="17" t="n">
        <v>0</v>
      </c>
      <c r="R3801" s="17" t="n">
        <v>0</v>
      </c>
      <c r="S3801" s="17" t="n">
        <v>0</v>
      </c>
      <c r="T3801" s="17" t="n">
        <v>0</v>
      </c>
    </row>
    <row r="3802" customFormat="false" ht="15" hidden="false" customHeight="true" outlineLevel="0" collapsed="false">
      <c r="A3802" s="17" t="s">
        <v>219</v>
      </c>
      <c r="B3802" s="17" t="s">
        <v>142</v>
      </c>
      <c r="C3802" s="17" t="s">
        <v>134</v>
      </c>
      <c r="D3802" s="17" t="s">
        <v>135</v>
      </c>
      <c r="E3802" s="17" t="s">
        <v>139</v>
      </c>
      <c r="F3802" s="17" t="s">
        <v>7</v>
      </c>
      <c r="G3802" s="17" t="n">
        <v>1</v>
      </c>
      <c r="H3802" s="17" t="n">
        <v>1</v>
      </c>
      <c r="I3802" s="17" t="n">
        <v>2</v>
      </c>
      <c r="J3802" s="17" t="n">
        <v>1</v>
      </c>
      <c r="K3802" s="17" t="n">
        <v>2</v>
      </c>
      <c r="L3802" s="17" t="n">
        <v>75</v>
      </c>
      <c r="M3802" s="17" t="n">
        <v>14</v>
      </c>
      <c r="N3802" s="17" t="n">
        <v>188</v>
      </c>
      <c r="O3802" s="17" t="n">
        <v>132</v>
      </c>
      <c r="P3802" s="17" t="n">
        <v>0</v>
      </c>
      <c r="Q3802" s="17" t="n">
        <v>0</v>
      </c>
      <c r="R3802" s="17" t="n">
        <v>0</v>
      </c>
      <c r="S3802" s="17" t="n">
        <v>0</v>
      </c>
      <c r="T3802" s="17" t="n">
        <v>0</v>
      </c>
    </row>
    <row r="3803" customFormat="false" ht="15" hidden="false" customHeight="true" outlineLevel="0" collapsed="false">
      <c r="A3803" s="17" t="s">
        <v>219</v>
      </c>
      <c r="B3803" s="17" t="s">
        <v>142</v>
      </c>
      <c r="C3803" s="17" t="s">
        <v>134</v>
      </c>
      <c r="D3803" s="17" t="s">
        <v>135</v>
      </c>
      <c r="E3803" s="17" t="s">
        <v>139</v>
      </c>
      <c r="F3803" s="17" t="s">
        <v>140</v>
      </c>
      <c r="G3803" s="17" t="n">
        <v>1</v>
      </c>
      <c r="H3803" s="17" t="n">
        <v>0</v>
      </c>
      <c r="I3803" s="17" t="n">
        <v>2</v>
      </c>
      <c r="J3803" s="17" t="n">
        <v>1</v>
      </c>
      <c r="K3803" s="17" t="n">
        <v>2</v>
      </c>
      <c r="L3803" s="17" t="n">
        <v>4</v>
      </c>
      <c r="M3803" s="17" t="n">
        <v>0</v>
      </c>
      <c r="N3803" s="17" t="n">
        <v>28</v>
      </c>
      <c r="O3803" s="17" t="n">
        <v>34</v>
      </c>
      <c r="P3803" s="17" t="n">
        <v>0</v>
      </c>
      <c r="Q3803" s="17" t="n">
        <v>0</v>
      </c>
      <c r="R3803" s="17" t="n">
        <v>0</v>
      </c>
      <c r="S3803" s="17" t="n">
        <v>0</v>
      </c>
      <c r="T3803" s="17" t="n">
        <v>0</v>
      </c>
    </row>
    <row r="3804" customFormat="false" ht="15" hidden="false" customHeight="true" outlineLevel="0" collapsed="false">
      <c r="A3804" s="17" t="s">
        <v>219</v>
      </c>
      <c r="B3804" s="17" t="s">
        <v>142</v>
      </c>
      <c r="C3804" s="17" t="s">
        <v>134</v>
      </c>
      <c r="D3804" s="17" t="s">
        <v>135</v>
      </c>
      <c r="E3804" s="17" t="s">
        <v>139</v>
      </c>
      <c r="F3804" s="17" t="s">
        <v>144</v>
      </c>
      <c r="G3804" s="17" t="n">
        <v>0</v>
      </c>
      <c r="H3804" s="17" t="n">
        <v>1</v>
      </c>
      <c r="I3804" s="17" t="n">
        <v>0</v>
      </c>
      <c r="J3804" s="17" t="n">
        <v>1</v>
      </c>
      <c r="K3804" s="17" t="n">
        <v>2</v>
      </c>
      <c r="L3804" s="17" t="n">
        <v>0</v>
      </c>
      <c r="M3804" s="17" t="n">
        <v>2</v>
      </c>
      <c r="N3804" s="17" t="n">
        <v>0</v>
      </c>
      <c r="O3804" s="17" t="n">
        <v>2</v>
      </c>
      <c r="P3804" s="17" t="n">
        <v>0</v>
      </c>
      <c r="Q3804" s="17" t="n">
        <v>0</v>
      </c>
      <c r="R3804" s="17" t="n">
        <v>0</v>
      </c>
      <c r="S3804" s="17" t="n">
        <v>0</v>
      </c>
      <c r="T3804" s="17" t="n">
        <v>0</v>
      </c>
    </row>
    <row r="3805" customFormat="false" ht="15" hidden="false" customHeight="true" outlineLevel="0" collapsed="false">
      <c r="A3805" s="17" t="s">
        <v>219</v>
      </c>
      <c r="B3805" s="17" t="s">
        <v>142</v>
      </c>
      <c r="C3805" s="17" t="s">
        <v>134</v>
      </c>
      <c r="D3805" s="17" t="s">
        <v>135</v>
      </c>
      <c r="E3805" s="17" t="s">
        <v>139</v>
      </c>
      <c r="F3805" s="17" t="s">
        <v>150</v>
      </c>
      <c r="G3805" s="17" t="n">
        <v>1</v>
      </c>
      <c r="H3805" s="17" t="n">
        <v>1</v>
      </c>
      <c r="I3805" s="17" t="n">
        <v>1</v>
      </c>
      <c r="J3805" s="17" t="n">
        <v>1</v>
      </c>
      <c r="K3805" s="17" t="n">
        <v>2</v>
      </c>
      <c r="L3805" s="17" t="n">
        <v>46</v>
      </c>
      <c r="M3805" s="17" t="n">
        <v>10</v>
      </c>
      <c r="N3805" s="17" t="n">
        <v>75</v>
      </c>
      <c r="O3805" s="17" t="n">
        <v>66</v>
      </c>
      <c r="P3805" s="17" t="n">
        <v>0</v>
      </c>
      <c r="Q3805" s="17" t="n">
        <v>0</v>
      </c>
      <c r="R3805" s="17" t="n">
        <v>0</v>
      </c>
      <c r="S3805" s="17" t="n">
        <v>0</v>
      </c>
      <c r="T3805" s="17" t="n">
        <v>0</v>
      </c>
    </row>
    <row r="3806" customFormat="false" ht="15" hidden="false" customHeight="true" outlineLevel="0" collapsed="false">
      <c r="A3806" s="17" t="s">
        <v>219</v>
      </c>
      <c r="B3806" s="17" t="s">
        <v>142</v>
      </c>
      <c r="C3806" s="17" t="s">
        <v>134</v>
      </c>
      <c r="D3806" s="17" t="s">
        <v>135</v>
      </c>
      <c r="E3806" s="17" t="s">
        <v>139</v>
      </c>
      <c r="F3806" s="17" t="s">
        <v>158</v>
      </c>
      <c r="G3806" s="17" t="n">
        <v>1</v>
      </c>
      <c r="H3806" s="17" t="n">
        <v>1</v>
      </c>
      <c r="I3806" s="17" t="n">
        <v>1</v>
      </c>
      <c r="J3806" s="17" t="n">
        <v>1</v>
      </c>
      <c r="K3806" s="17" t="n">
        <v>2</v>
      </c>
      <c r="L3806" s="17" t="n">
        <v>25</v>
      </c>
      <c r="M3806" s="17" t="n">
        <v>2</v>
      </c>
      <c r="N3806" s="17" t="n">
        <v>85</v>
      </c>
      <c r="O3806" s="17" t="n">
        <v>30</v>
      </c>
      <c r="P3806" s="17" t="n">
        <v>0</v>
      </c>
      <c r="Q3806" s="17" t="n">
        <v>0</v>
      </c>
      <c r="R3806" s="17" t="n">
        <v>0</v>
      </c>
      <c r="S3806" s="17" t="n">
        <v>0</v>
      </c>
      <c r="T3806" s="17" t="n">
        <v>0</v>
      </c>
    </row>
    <row r="3807" customFormat="false" ht="15" hidden="false" customHeight="true" outlineLevel="0" collapsed="false">
      <c r="A3807" s="17" t="s">
        <v>219</v>
      </c>
      <c r="B3807" s="17" t="s">
        <v>142</v>
      </c>
      <c r="C3807" s="17" t="s">
        <v>148</v>
      </c>
      <c r="D3807" s="17" t="s">
        <v>14443</v>
      </c>
      <c r="E3807" s="17" t="s">
        <v>139</v>
      </c>
      <c r="F3807" s="17" t="s">
        <v>7</v>
      </c>
      <c r="G3807" s="17" t="n">
        <v>2</v>
      </c>
      <c r="H3807" s="17" t="n">
        <v>3</v>
      </c>
      <c r="I3807" s="17" t="n">
        <v>2</v>
      </c>
      <c r="J3807" s="17" t="n">
        <v>2</v>
      </c>
      <c r="K3807" s="17" t="n">
        <v>6</v>
      </c>
      <c r="L3807" s="17" t="n">
        <v>18</v>
      </c>
      <c r="M3807" s="17" t="n">
        <v>21</v>
      </c>
      <c r="N3807" s="17" t="n">
        <v>37</v>
      </c>
      <c r="O3807" s="17" t="n">
        <v>6</v>
      </c>
      <c r="P3807" s="17" t="n">
        <v>0</v>
      </c>
      <c r="Q3807" s="17" t="n">
        <v>0</v>
      </c>
      <c r="R3807" s="17" t="n">
        <v>0</v>
      </c>
      <c r="S3807" s="17" t="n">
        <v>0</v>
      </c>
      <c r="T3807" s="17" t="n">
        <v>0</v>
      </c>
    </row>
    <row r="3808" customFormat="false" ht="15" hidden="false" customHeight="true" outlineLevel="0" collapsed="false">
      <c r="A3808" s="17" t="s">
        <v>219</v>
      </c>
      <c r="B3808" s="17" t="s">
        <v>142</v>
      </c>
      <c r="C3808" s="17" t="s">
        <v>148</v>
      </c>
      <c r="D3808" s="17" t="s">
        <v>14443</v>
      </c>
      <c r="E3808" s="17" t="s">
        <v>139</v>
      </c>
      <c r="F3808" s="17" t="s">
        <v>140</v>
      </c>
      <c r="G3808" s="17" t="n">
        <v>0</v>
      </c>
      <c r="H3808" s="17" t="n">
        <v>0</v>
      </c>
      <c r="I3808" s="17" t="n">
        <v>1</v>
      </c>
      <c r="J3808" s="17" t="n">
        <v>0</v>
      </c>
      <c r="K3808" s="17" t="n">
        <v>1</v>
      </c>
      <c r="L3808" s="17" t="n">
        <v>0</v>
      </c>
      <c r="M3808" s="17" t="n">
        <v>0</v>
      </c>
      <c r="N3808" s="17" t="n">
        <v>3</v>
      </c>
      <c r="O3808" s="17" t="n">
        <v>0</v>
      </c>
      <c r="P3808" s="17" t="n">
        <v>0</v>
      </c>
      <c r="Q3808" s="17" t="n">
        <v>0</v>
      </c>
      <c r="R3808" s="17" t="n">
        <v>0</v>
      </c>
      <c r="S3808" s="17" t="n">
        <v>0</v>
      </c>
      <c r="T3808" s="17" t="n">
        <v>0</v>
      </c>
    </row>
    <row r="3809" customFormat="false" ht="15" hidden="false" customHeight="true" outlineLevel="0" collapsed="false">
      <c r="A3809" s="17" t="s">
        <v>219</v>
      </c>
      <c r="B3809" s="17" t="s">
        <v>142</v>
      </c>
      <c r="C3809" s="17" t="s">
        <v>148</v>
      </c>
      <c r="D3809" s="17" t="s">
        <v>14443</v>
      </c>
      <c r="E3809" s="17" t="s">
        <v>139</v>
      </c>
      <c r="F3809" s="17" t="s">
        <v>150</v>
      </c>
      <c r="G3809" s="17" t="n">
        <v>2</v>
      </c>
      <c r="H3809" s="17" t="n">
        <v>1</v>
      </c>
      <c r="I3809" s="17" t="n">
        <v>0</v>
      </c>
      <c r="J3809" s="17" t="n">
        <v>2</v>
      </c>
      <c r="K3809" s="17" t="n">
        <v>4</v>
      </c>
      <c r="L3809" s="17" t="n">
        <v>18</v>
      </c>
      <c r="M3809" s="17" t="n">
        <v>1</v>
      </c>
      <c r="N3809" s="17" t="n">
        <v>0</v>
      </c>
      <c r="O3809" s="17" t="n">
        <v>6</v>
      </c>
      <c r="P3809" s="17" t="n">
        <v>0</v>
      </c>
      <c r="Q3809" s="17" t="n">
        <v>0</v>
      </c>
      <c r="R3809" s="17" t="n">
        <v>0</v>
      </c>
      <c r="S3809" s="17" t="n">
        <v>0</v>
      </c>
      <c r="T3809" s="17" t="n">
        <v>0</v>
      </c>
    </row>
    <row r="3810" customFormat="false" ht="15" hidden="false" customHeight="true" outlineLevel="0" collapsed="false">
      <c r="A3810" s="17" t="s">
        <v>219</v>
      </c>
      <c r="B3810" s="17" t="s">
        <v>142</v>
      </c>
      <c r="C3810" s="17" t="s">
        <v>148</v>
      </c>
      <c r="D3810" s="17" t="s">
        <v>14443</v>
      </c>
      <c r="E3810" s="17" t="s">
        <v>139</v>
      </c>
      <c r="F3810" s="17" t="s">
        <v>158</v>
      </c>
      <c r="G3810" s="17" t="n">
        <v>0</v>
      </c>
      <c r="H3810" s="17" t="n">
        <v>2</v>
      </c>
      <c r="I3810" s="17" t="n">
        <v>1</v>
      </c>
      <c r="J3810" s="17" t="n">
        <v>0</v>
      </c>
      <c r="K3810" s="17" t="n">
        <v>3</v>
      </c>
      <c r="L3810" s="17" t="n">
        <v>0</v>
      </c>
      <c r="M3810" s="17" t="n">
        <v>7</v>
      </c>
      <c r="N3810" s="17" t="n">
        <v>34</v>
      </c>
      <c r="O3810" s="17" t="n">
        <v>0</v>
      </c>
      <c r="P3810" s="17" t="n">
        <v>0</v>
      </c>
      <c r="Q3810" s="17" t="n">
        <v>0</v>
      </c>
      <c r="R3810" s="17" t="n">
        <v>0</v>
      </c>
      <c r="S3810" s="17" t="n">
        <v>0</v>
      </c>
      <c r="T3810" s="17" t="n">
        <v>0</v>
      </c>
    </row>
    <row r="3811" customFormat="false" ht="15" hidden="false" customHeight="true" outlineLevel="0" collapsed="false">
      <c r="A3811" s="17" t="s">
        <v>219</v>
      </c>
      <c r="B3811" s="17" t="s">
        <v>142</v>
      </c>
      <c r="C3811" s="17" t="s">
        <v>148</v>
      </c>
      <c r="D3811" s="17" t="s">
        <v>14443</v>
      </c>
      <c r="E3811" s="17" t="s">
        <v>139</v>
      </c>
      <c r="F3811" s="17" t="s">
        <v>169</v>
      </c>
      <c r="G3811" s="17" t="n">
        <v>0</v>
      </c>
      <c r="H3811" s="17" t="n">
        <v>1</v>
      </c>
      <c r="I3811" s="17" t="n">
        <v>0</v>
      </c>
      <c r="J3811" s="17" t="n">
        <v>0</v>
      </c>
      <c r="K3811" s="17" t="n">
        <v>1</v>
      </c>
      <c r="L3811" s="17" t="n">
        <v>0</v>
      </c>
      <c r="M3811" s="17" t="n">
        <v>13</v>
      </c>
      <c r="N3811" s="17" t="n">
        <v>0</v>
      </c>
      <c r="O3811" s="17" t="n">
        <v>0</v>
      </c>
      <c r="P3811" s="17" t="n">
        <v>0</v>
      </c>
      <c r="Q3811" s="17" t="n">
        <v>0</v>
      </c>
      <c r="R3811" s="17" t="n">
        <v>0</v>
      </c>
      <c r="S3811" s="17" t="n">
        <v>0</v>
      </c>
      <c r="T3811" s="17" t="n">
        <v>0</v>
      </c>
    </row>
    <row r="3812" customFormat="false" ht="15" hidden="false" customHeight="true" outlineLevel="0" collapsed="false">
      <c r="A3812" s="17" t="s">
        <v>219</v>
      </c>
      <c r="B3812" s="17" t="s">
        <v>142</v>
      </c>
      <c r="C3812" s="17" t="s">
        <v>217</v>
      </c>
      <c r="D3812" s="17" t="s">
        <v>235</v>
      </c>
      <c r="E3812" s="17" t="s">
        <v>243</v>
      </c>
      <c r="F3812" s="17" t="s">
        <v>7</v>
      </c>
      <c r="G3812" s="17" t="n">
        <v>53</v>
      </c>
      <c r="H3812" s="17" t="n">
        <v>53</v>
      </c>
      <c r="I3812" s="17" t="n">
        <v>53</v>
      </c>
      <c r="J3812" s="17" t="n">
        <v>48</v>
      </c>
      <c r="K3812" s="17" t="n">
        <v>53</v>
      </c>
      <c r="L3812" s="17" t="n">
        <v>17039</v>
      </c>
      <c r="M3812" s="17" t="n">
        <v>17834</v>
      </c>
      <c r="N3812" s="17" t="n">
        <v>14749</v>
      </c>
      <c r="O3812" s="17" t="n">
        <v>4350</v>
      </c>
      <c r="P3812" s="17" t="n">
        <v>0</v>
      </c>
      <c r="Q3812" s="17" t="n">
        <v>0</v>
      </c>
      <c r="R3812" s="17" t="n">
        <v>0</v>
      </c>
      <c r="S3812" s="17" t="n">
        <v>0</v>
      </c>
      <c r="T3812" s="17" t="n">
        <v>0</v>
      </c>
    </row>
    <row r="3813" customFormat="false" ht="15" hidden="false" customHeight="true" outlineLevel="0" collapsed="false">
      <c r="A3813" s="17" t="s">
        <v>219</v>
      </c>
      <c r="B3813" s="17" t="s">
        <v>142</v>
      </c>
      <c r="C3813" s="17" t="s">
        <v>217</v>
      </c>
      <c r="D3813" s="17" t="s">
        <v>235</v>
      </c>
      <c r="E3813" s="17" t="s">
        <v>243</v>
      </c>
      <c r="F3813" s="17" t="s">
        <v>140</v>
      </c>
      <c r="G3813" s="17" t="n">
        <v>36</v>
      </c>
      <c r="H3813" s="17" t="n">
        <v>33</v>
      </c>
      <c r="I3813" s="17" t="n">
        <v>38</v>
      </c>
      <c r="J3813" s="17" t="n">
        <v>21</v>
      </c>
      <c r="K3813" s="17" t="n">
        <v>48</v>
      </c>
      <c r="L3813" s="17" t="n">
        <v>1878</v>
      </c>
      <c r="M3813" s="17" t="n">
        <v>1351</v>
      </c>
      <c r="N3813" s="17" t="n">
        <v>1555</v>
      </c>
      <c r="O3813" s="17" t="n">
        <v>665</v>
      </c>
      <c r="P3813" s="17" t="n">
        <v>0</v>
      </c>
      <c r="Q3813" s="17" t="n">
        <v>0</v>
      </c>
      <c r="R3813" s="17" t="n">
        <v>0</v>
      </c>
      <c r="S3813" s="17" t="n">
        <v>0</v>
      </c>
      <c r="T3813" s="17" t="n">
        <v>0</v>
      </c>
    </row>
    <row r="3814" customFormat="false" ht="15" hidden="false" customHeight="true" outlineLevel="0" collapsed="false">
      <c r="A3814" s="17" t="s">
        <v>219</v>
      </c>
      <c r="B3814" s="17" t="s">
        <v>142</v>
      </c>
      <c r="C3814" s="17" t="s">
        <v>217</v>
      </c>
      <c r="D3814" s="17" t="s">
        <v>235</v>
      </c>
      <c r="E3814" s="17" t="s">
        <v>243</v>
      </c>
      <c r="F3814" s="17" t="s">
        <v>144</v>
      </c>
      <c r="G3814" s="17" t="n">
        <v>15</v>
      </c>
      <c r="H3814" s="17" t="n">
        <v>14</v>
      </c>
      <c r="I3814" s="17" t="n">
        <v>11</v>
      </c>
      <c r="J3814" s="17" t="n">
        <v>2</v>
      </c>
      <c r="K3814" s="17" t="n">
        <v>27</v>
      </c>
      <c r="L3814" s="17" t="n">
        <v>419</v>
      </c>
      <c r="M3814" s="17" t="n">
        <v>206</v>
      </c>
      <c r="N3814" s="17" t="n">
        <v>39</v>
      </c>
      <c r="O3814" s="17" t="n">
        <v>6</v>
      </c>
      <c r="P3814" s="17" t="n">
        <v>0</v>
      </c>
      <c r="Q3814" s="17" t="n">
        <v>0</v>
      </c>
      <c r="R3814" s="17" t="n">
        <v>0</v>
      </c>
      <c r="S3814" s="17" t="n">
        <v>0</v>
      </c>
      <c r="T3814" s="17" t="n">
        <v>0</v>
      </c>
    </row>
    <row r="3815" customFormat="false" ht="15" hidden="false" customHeight="true" outlineLevel="0" collapsed="false">
      <c r="A3815" s="17" t="s">
        <v>219</v>
      </c>
      <c r="B3815" s="17" t="s">
        <v>142</v>
      </c>
      <c r="C3815" s="17" t="s">
        <v>217</v>
      </c>
      <c r="D3815" s="17" t="s">
        <v>235</v>
      </c>
      <c r="E3815" s="17" t="s">
        <v>243</v>
      </c>
      <c r="F3815" s="17" t="s">
        <v>150</v>
      </c>
      <c r="G3815" s="17" t="n">
        <v>53</v>
      </c>
      <c r="H3815" s="17" t="n">
        <v>53</v>
      </c>
      <c r="I3815" s="17" t="n">
        <v>53</v>
      </c>
      <c r="J3815" s="17" t="n">
        <v>46</v>
      </c>
      <c r="K3815" s="17" t="n">
        <v>53</v>
      </c>
      <c r="L3815" s="17" t="n">
        <v>11864</v>
      </c>
      <c r="M3815" s="17" t="n">
        <v>13039</v>
      </c>
      <c r="N3815" s="17" t="n">
        <v>10520</v>
      </c>
      <c r="O3815" s="17" t="n">
        <v>3018</v>
      </c>
      <c r="P3815" s="17" t="n">
        <v>0</v>
      </c>
      <c r="Q3815" s="17" t="n">
        <v>0</v>
      </c>
      <c r="R3815" s="17" t="n">
        <v>0</v>
      </c>
      <c r="S3815" s="17" t="n">
        <v>0</v>
      </c>
      <c r="T3815" s="17" t="n">
        <v>0</v>
      </c>
    </row>
    <row r="3816" customFormat="false" ht="15" hidden="false" customHeight="true" outlineLevel="0" collapsed="false">
      <c r="A3816" s="17" t="s">
        <v>219</v>
      </c>
      <c r="B3816" s="17" t="s">
        <v>142</v>
      </c>
      <c r="C3816" s="17" t="s">
        <v>217</v>
      </c>
      <c r="D3816" s="17" t="s">
        <v>235</v>
      </c>
      <c r="E3816" s="17" t="s">
        <v>243</v>
      </c>
      <c r="F3816" s="17" t="s">
        <v>166</v>
      </c>
      <c r="G3816" s="17" t="n">
        <v>10</v>
      </c>
      <c r="H3816" s="17" t="n">
        <v>10</v>
      </c>
      <c r="I3816" s="17" t="n">
        <v>10</v>
      </c>
      <c r="J3816" s="17" t="n">
        <v>6</v>
      </c>
      <c r="K3816" s="17" t="n">
        <v>25</v>
      </c>
      <c r="L3816" s="17" t="n">
        <v>191</v>
      </c>
      <c r="M3816" s="17" t="n">
        <v>170</v>
      </c>
      <c r="N3816" s="17" t="n">
        <v>252</v>
      </c>
      <c r="O3816" s="17" t="n">
        <v>50</v>
      </c>
      <c r="P3816" s="17" t="n">
        <v>0</v>
      </c>
      <c r="Q3816" s="17" t="n">
        <v>0</v>
      </c>
      <c r="R3816" s="17" t="n">
        <v>0</v>
      </c>
      <c r="S3816" s="17" t="n">
        <v>0</v>
      </c>
      <c r="T3816" s="17" t="n">
        <v>0</v>
      </c>
    </row>
    <row r="3817" customFormat="false" ht="15" hidden="false" customHeight="true" outlineLevel="0" collapsed="false">
      <c r="A3817" s="17" t="s">
        <v>219</v>
      </c>
      <c r="B3817" s="17" t="s">
        <v>142</v>
      </c>
      <c r="C3817" s="17" t="s">
        <v>217</v>
      </c>
      <c r="D3817" s="17" t="s">
        <v>235</v>
      </c>
      <c r="E3817" s="17" t="s">
        <v>243</v>
      </c>
      <c r="F3817" s="17" t="s">
        <v>158</v>
      </c>
      <c r="G3817" s="17" t="n">
        <v>49</v>
      </c>
      <c r="H3817" s="17" t="n">
        <v>52</v>
      </c>
      <c r="I3817" s="17" t="n">
        <v>51</v>
      </c>
      <c r="J3817" s="17" t="n">
        <v>36</v>
      </c>
      <c r="K3817" s="17" t="n">
        <v>53</v>
      </c>
      <c r="L3817" s="17" t="n">
        <v>2553</v>
      </c>
      <c r="M3817" s="17" t="n">
        <v>2901</v>
      </c>
      <c r="N3817" s="17" t="n">
        <v>2155</v>
      </c>
      <c r="O3817" s="17" t="n">
        <v>545</v>
      </c>
      <c r="P3817" s="17" t="n">
        <v>0</v>
      </c>
      <c r="Q3817" s="17" t="n">
        <v>0</v>
      </c>
      <c r="R3817" s="17" t="n">
        <v>0</v>
      </c>
      <c r="S3817" s="17" t="n">
        <v>0</v>
      </c>
      <c r="T3817" s="17" t="n">
        <v>0</v>
      </c>
    </row>
    <row r="3818" customFormat="false" ht="15" hidden="false" customHeight="true" outlineLevel="0" collapsed="false">
      <c r="A3818" s="17" t="s">
        <v>219</v>
      </c>
      <c r="B3818" s="17" t="s">
        <v>142</v>
      </c>
      <c r="C3818" s="17" t="s">
        <v>217</v>
      </c>
      <c r="D3818" s="17" t="s">
        <v>235</v>
      </c>
      <c r="E3818" s="17" t="s">
        <v>243</v>
      </c>
      <c r="F3818" s="17" t="s">
        <v>169</v>
      </c>
      <c r="G3818" s="17" t="n">
        <v>25</v>
      </c>
      <c r="H3818" s="17" t="n">
        <v>21</v>
      </c>
      <c r="I3818" s="17" t="n">
        <v>35</v>
      </c>
      <c r="J3818" s="17" t="n">
        <v>12</v>
      </c>
      <c r="K3818" s="17" t="n">
        <v>45</v>
      </c>
      <c r="L3818" s="17" t="n">
        <v>134</v>
      </c>
      <c r="M3818" s="17" t="n">
        <v>167</v>
      </c>
      <c r="N3818" s="17" t="n">
        <v>228</v>
      </c>
      <c r="O3818" s="17" t="n">
        <v>66</v>
      </c>
      <c r="P3818" s="17" t="n">
        <v>0</v>
      </c>
      <c r="Q3818" s="17" t="n">
        <v>0</v>
      </c>
      <c r="R3818" s="17" t="n">
        <v>0</v>
      </c>
      <c r="S3818" s="17" t="n">
        <v>0</v>
      </c>
      <c r="T3818" s="17" t="n">
        <v>0</v>
      </c>
    </row>
    <row r="3819" customFormat="false" ht="15" hidden="false" customHeight="true" outlineLevel="0" collapsed="false">
      <c r="A3819" s="17" t="s">
        <v>219</v>
      </c>
      <c r="B3819" s="17" t="s">
        <v>142</v>
      </c>
      <c r="C3819" s="17" t="s">
        <v>217</v>
      </c>
      <c r="D3819" s="17" t="s">
        <v>235</v>
      </c>
      <c r="E3819" s="17" t="s">
        <v>139</v>
      </c>
      <c r="F3819" s="17" t="s">
        <v>7</v>
      </c>
      <c r="G3819" s="17" t="n">
        <v>67</v>
      </c>
      <c r="H3819" s="17" t="n">
        <v>71</v>
      </c>
      <c r="I3819" s="17" t="n">
        <v>73</v>
      </c>
      <c r="J3819" s="17" t="n">
        <v>42</v>
      </c>
      <c r="K3819" s="17" t="n">
        <v>106</v>
      </c>
      <c r="L3819" s="17" t="n">
        <v>3631</v>
      </c>
      <c r="M3819" s="17" t="n">
        <v>3378</v>
      </c>
      <c r="N3819" s="17" t="n">
        <v>6186</v>
      </c>
      <c r="O3819" s="17" t="n">
        <v>894</v>
      </c>
      <c r="P3819" s="17" t="n">
        <v>0</v>
      </c>
      <c r="Q3819" s="17" t="n">
        <v>0</v>
      </c>
      <c r="R3819" s="17" t="n">
        <v>0</v>
      </c>
      <c r="S3819" s="17" t="n">
        <v>0</v>
      </c>
      <c r="T3819" s="17" t="n">
        <v>0</v>
      </c>
    </row>
    <row r="3820" customFormat="false" ht="15" hidden="false" customHeight="true" outlineLevel="0" collapsed="false">
      <c r="A3820" s="17" t="s">
        <v>219</v>
      </c>
      <c r="B3820" s="17" t="s">
        <v>142</v>
      </c>
      <c r="C3820" s="17" t="s">
        <v>217</v>
      </c>
      <c r="D3820" s="17" t="s">
        <v>235</v>
      </c>
      <c r="E3820" s="17" t="s">
        <v>139</v>
      </c>
      <c r="F3820" s="17" t="s">
        <v>140</v>
      </c>
      <c r="G3820" s="17" t="n">
        <v>14</v>
      </c>
      <c r="H3820" s="17" t="n">
        <v>15</v>
      </c>
      <c r="I3820" s="17" t="n">
        <v>15</v>
      </c>
      <c r="J3820" s="17" t="n">
        <v>7</v>
      </c>
      <c r="K3820" s="17" t="n">
        <v>38</v>
      </c>
      <c r="L3820" s="17" t="n">
        <v>131</v>
      </c>
      <c r="M3820" s="17" t="n">
        <v>95</v>
      </c>
      <c r="N3820" s="17" t="n">
        <v>228</v>
      </c>
      <c r="O3820" s="17" t="n">
        <v>20</v>
      </c>
      <c r="P3820" s="17" t="n">
        <v>0</v>
      </c>
      <c r="Q3820" s="17" t="n">
        <v>0</v>
      </c>
      <c r="R3820" s="17" t="n">
        <v>0</v>
      </c>
      <c r="S3820" s="17" t="n">
        <v>0</v>
      </c>
      <c r="T3820" s="17" t="n">
        <v>0</v>
      </c>
    </row>
    <row r="3821" customFormat="false" ht="15" hidden="false" customHeight="true" outlineLevel="0" collapsed="false">
      <c r="A3821" s="17" t="s">
        <v>219</v>
      </c>
      <c r="B3821" s="17" t="s">
        <v>142</v>
      </c>
      <c r="C3821" s="17" t="s">
        <v>217</v>
      </c>
      <c r="D3821" s="17" t="s">
        <v>235</v>
      </c>
      <c r="E3821" s="17" t="s">
        <v>139</v>
      </c>
      <c r="F3821" s="17" t="s">
        <v>144</v>
      </c>
      <c r="G3821" s="17" t="n">
        <v>4</v>
      </c>
      <c r="H3821" s="17" t="n">
        <v>3</v>
      </c>
      <c r="I3821" s="17" t="n">
        <v>2</v>
      </c>
      <c r="J3821" s="17" t="n">
        <v>0</v>
      </c>
      <c r="K3821" s="17" t="n">
        <v>7</v>
      </c>
      <c r="L3821" s="17" t="n">
        <v>7</v>
      </c>
      <c r="M3821" s="17" t="n">
        <v>980</v>
      </c>
      <c r="N3821" s="17" t="n">
        <v>1643</v>
      </c>
      <c r="O3821" s="17" t="n">
        <v>0</v>
      </c>
      <c r="P3821" s="17" t="n">
        <v>0</v>
      </c>
      <c r="Q3821" s="17" t="n">
        <v>0</v>
      </c>
      <c r="R3821" s="17" t="n">
        <v>0</v>
      </c>
      <c r="S3821" s="17" t="n">
        <v>0</v>
      </c>
      <c r="T3821" s="17" t="n">
        <v>0</v>
      </c>
    </row>
    <row r="3822" customFormat="false" ht="15" hidden="false" customHeight="true" outlineLevel="0" collapsed="false">
      <c r="A3822" s="17" t="s">
        <v>219</v>
      </c>
      <c r="B3822" s="17" t="s">
        <v>142</v>
      </c>
      <c r="C3822" s="17" t="s">
        <v>217</v>
      </c>
      <c r="D3822" s="17" t="s">
        <v>235</v>
      </c>
      <c r="E3822" s="17" t="s">
        <v>139</v>
      </c>
      <c r="F3822" s="17" t="s">
        <v>150</v>
      </c>
      <c r="G3822" s="17" t="n">
        <v>61</v>
      </c>
      <c r="H3822" s="17" t="n">
        <v>61</v>
      </c>
      <c r="I3822" s="17" t="n">
        <v>62</v>
      </c>
      <c r="J3822" s="17" t="n">
        <v>34</v>
      </c>
      <c r="K3822" s="17" t="n">
        <v>97</v>
      </c>
      <c r="L3822" s="17" t="n">
        <v>2923</v>
      </c>
      <c r="M3822" s="17" t="n">
        <v>2056</v>
      </c>
      <c r="N3822" s="17" t="n">
        <v>4054</v>
      </c>
      <c r="O3822" s="17" t="n">
        <v>704</v>
      </c>
      <c r="P3822" s="17" t="n">
        <v>0</v>
      </c>
      <c r="Q3822" s="17" t="n">
        <v>0</v>
      </c>
      <c r="R3822" s="17" t="n">
        <v>0</v>
      </c>
      <c r="S3822" s="17" t="n">
        <v>0</v>
      </c>
      <c r="T3822" s="17" t="n">
        <v>0</v>
      </c>
    </row>
    <row r="3823" customFormat="false" ht="15" hidden="false" customHeight="true" outlineLevel="0" collapsed="false">
      <c r="A3823" s="17" t="s">
        <v>219</v>
      </c>
      <c r="B3823" s="17" t="s">
        <v>142</v>
      </c>
      <c r="C3823" s="17" t="s">
        <v>217</v>
      </c>
      <c r="D3823" s="17" t="s">
        <v>235</v>
      </c>
      <c r="E3823" s="17" t="s">
        <v>139</v>
      </c>
      <c r="F3823" s="17" t="s">
        <v>166</v>
      </c>
      <c r="G3823" s="17" t="n">
        <v>0</v>
      </c>
      <c r="H3823" s="17" t="n">
        <v>2</v>
      </c>
      <c r="I3823" s="17" t="n">
        <v>2</v>
      </c>
      <c r="J3823" s="17" t="n">
        <v>3</v>
      </c>
      <c r="K3823" s="17" t="n">
        <v>7</v>
      </c>
      <c r="L3823" s="17" t="n">
        <v>0</v>
      </c>
      <c r="M3823" s="17" t="n">
        <v>11</v>
      </c>
      <c r="N3823" s="17" t="n">
        <v>6</v>
      </c>
      <c r="O3823" s="17" t="n">
        <v>64</v>
      </c>
      <c r="P3823" s="17" t="n">
        <v>0</v>
      </c>
      <c r="Q3823" s="17" t="n">
        <v>0</v>
      </c>
      <c r="R3823" s="17" t="n">
        <v>0</v>
      </c>
      <c r="S3823" s="17" t="n">
        <v>0</v>
      </c>
      <c r="T3823" s="17" t="n">
        <v>0</v>
      </c>
    </row>
    <row r="3824" customFormat="false" ht="15" hidden="false" customHeight="true" outlineLevel="0" collapsed="false">
      <c r="A3824" s="17" t="s">
        <v>219</v>
      </c>
      <c r="B3824" s="17" t="s">
        <v>142</v>
      </c>
      <c r="C3824" s="17" t="s">
        <v>217</v>
      </c>
      <c r="D3824" s="17" t="s">
        <v>235</v>
      </c>
      <c r="E3824" s="17" t="s">
        <v>139</v>
      </c>
      <c r="F3824" s="17" t="s">
        <v>158</v>
      </c>
      <c r="G3824" s="17" t="n">
        <v>38</v>
      </c>
      <c r="H3824" s="17" t="n">
        <v>30</v>
      </c>
      <c r="I3824" s="17" t="n">
        <v>35</v>
      </c>
      <c r="J3824" s="17" t="n">
        <v>15</v>
      </c>
      <c r="K3824" s="17" t="n">
        <v>72</v>
      </c>
      <c r="L3824" s="17" t="n">
        <v>507</v>
      </c>
      <c r="M3824" s="17" t="n">
        <v>204</v>
      </c>
      <c r="N3824" s="17" t="n">
        <v>215</v>
      </c>
      <c r="O3824" s="17" t="n">
        <v>93</v>
      </c>
      <c r="P3824" s="17" t="n">
        <v>0</v>
      </c>
      <c r="Q3824" s="17" t="n">
        <v>0</v>
      </c>
      <c r="R3824" s="17" t="n">
        <v>0</v>
      </c>
      <c r="S3824" s="17" t="n">
        <v>0</v>
      </c>
      <c r="T3824" s="17" t="n">
        <v>0</v>
      </c>
    </row>
    <row r="3825" customFormat="false" ht="15" hidden="false" customHeight="true" outlineLevel="0" collapsed="false">
      <c r="A3825" s="17" t="s">
        <v>219</v>
      </c>
      <c r="B3825" s="17" t="s">
        <v>142</v>
      </c>
      <c r="C3825" s="17" t="s">
        <v>217</v>
      </c>
      <c r="D3825" s="17" t="s">
        <v>235</v>
      </c>
      <c r="E3825" s="17" t="s">
        <v>139</v>
      </c>
      <c r="F3825" s="17" t="s">
        <v>169</v>
      </c>
      <c r="G3825" s="17" t="n">
        <v>7</v>
      </c>
      <c r="H3825" s="17" t="n">
        <v>6</v>
      </c>
      <c r="I3825" s="17" t="n">
        <v>11</v>
      </c>
      <c r="J3825" s="17" t="n">
        <v>6</v>
      </c>
      <c r="K3825" s="17" t="n">
        <v>25</v>
      </c>
      <c r="L3825" s="17" t="n">
        <v>63</v>
      </c>
      <c r="M3825" s="17" t="n">
        <v>32</v>
      </c>
      <c r="N3825" s="17" t="n">
        <v>40</v>
      </c>
      <c r="O3825" s="17" t="n">
        <v>13</v>
      </c>
      <c r="P3825" s="17" t="n">
        <v>0</v>
      </c>
      <c r="Q3825" s="17" t="n">
        <v>0</v>
      </c>
      <c r="R3825" s="17" t="n">
        <v>0</v>
      </c>
      <c r="S3825" s="17" t="n">
        <v>0</v>
      </c>
      <c r="T3825" s="17" t="n">
        <v>0</v>
      </c>
    </row>
    <row r="3826" customFormat="false" ht="15" hidden="false" customHeight="true" outlineLevel="0" collapsed="false">
      <c r="A3826" s="17" t="s">
        <v>219</v>
      </c>
      <c r="B3826" s="17" t="s">
        <v>142</v>
      </c>
      <c r="C3826" s="17" t="s">
        <v>217</v>
      </c>
      <c r="D3826" s="17" t="s">
        <v>218</v>
      </c>
      <c r="E3826" s="17" t="s">
        <v>243</v>
      </c>
      <c r="F3826" s="17" t="s">
        <v>7</v>
      </c>
      <c r="G3826" s="17" t="n">
        <v>69</v>
      </c>
      <c r="H3826" s="17" t="n">
        <v>70</v>
      </c>
      <c r="I3826" s="17" t="n">
        <v>69</v>
      </c>
      <c r="J3826" s="17" t="n">
        <v>65</v>
      </c>
      <c r="K3826" s="17" t="n">
        <v>70</v>
      </c>
      <c r="L3826" s="17" t="n">
        <v>36980</v>
      </c>
      <c r="M3826" s="17" t="n">
        <v>52085</v>
      </c>
      <c r="N3826" s="17" t="n">
        <v>51423</v>
      </c>
      <c r="O3826" s="17" t="n">
        <v>13850</v>
      </c>
      <c r="P3826" s="17" t="n">
        <v>0</v>
      </c>
      <c r="Q3826" s="17" t="n">
        <v>0</v>
      </c>
      <c r="R3826" s="17" t="n">
        <v>0</v>
      </c>
      <c r="S3826" s="17" t="n">
        <v>0</v>
      </c>
      <c r="T3826" s="17" t="n">
        <v>0</v>
      </c>
    </row>
    <row r="3827" customFormat="false" ht="15" hidden="false" customHeight="true" outlineLevel="0" collapsed="false">
      <c r="A3827" s="17" t="s">
        <v>219</v>
      </c>
      <c r="B3827" s="17" t="s">
        <v>142</v>
      </c>
      <c r="C3827" s="17" t="s">
        <v>217</v>
      </c>
      <c r="D3827" s="17" t="s">
        <v>218</v>
      </c>
      <c r="E3827" s="17" t="s">
        <v>243</v>
      </c>
      <c r="F3827" s="17" t="s">
        <v>140</v>
      </c>
      <c r="G3827" s="17" t="n">
        <v>44</v>
      </c>
      <c r="H3827" s="17" t="n">
        <v>45</v>
      </c>
      <c r="I3827" s="17" t="n">
        <v>44</v>
      </c>
      <c r="J3827" s="17" t="n">
        <v>30</v>
      </c>
      <c r="K3827" s="17" t="n">
        <v>64</v>
      </c>
      <c r="L3827" s="17" t="n">
        <v>2373</v>
      </c>
      <c r="M3827" s="17" t="n">
        <v>2863</v>
      </c>
      <c r="N3827" s="17" t="n">
        <v>4357</v>
      </c>
      <c r="O3827" s="17" t="n">
        <v>1146</v>
      </c>
      <c r="P3827" s="17" t="n">
        <v>0</v>
      </c>
      <c r="Q3827" s="17" t="n">
        <v>0</v>
      </c>
      <c r="R3827" s="17" t="n">
        <v>0</v>
      </c>
      <c r="S3827" s="17" t="n">
        <v>0</v>
      </c>
      <c r="T3827" s="17" t="n">
        <v>0</v>
      </c>
    </row>
    <row r="3828" customFormat="false" ht="15" hidden="false" customHeight="true" outlineLevel="0" collapsed="false">
      <c r="A3828" s="17" t="s">
        <v>219</v>
      </c>
      <c r="B3828" s="17" t="s">
        <v>142</v>
      </c>
      <c r="C3828" s="17" t="s">
        <v>217</v>
      </c>
      <c r="D3828" s="17" t="s">
        <v>218</v>
      </c>
      <c r="E3828" s="17" t="s">
        <v>243</v>
      </c>
      <c r="F3828" s="17" t="s">
        <v>144</v>
      </c>
      <c r="G3828" s="17" t="n">
        <v>15</v>
      </c>
      <c r="H3828" s="17" t="n">
        <v>16</v>
      </c>
      <c r="I3828" s="17" t="n">
        <v>17</v>
      </c>
      <c r="J3828" s="17" t="n">
        <v>4</v>
      </c>
      <c r="K3828" s="17" t="n">
        <v>32</v>
      </c>
      <c r="L3828" s="17" t="n">
        <v>349</v>
      </c>
      <c r="M3828" s="17" t="n">
        <v>3156</v>
      </c>
      <c r="N3828" s="17" t="n">
        <v>2490</v>
      </c>
      <c r="O3828" s="17" t="n">
        <v>12</v>
      </c>
      <c r="P3828" s="17" t="n">
        <v>0</v>
      </c>
      <c r="Q3828" s="17" t="n">
        <v>0</v>
      </c>
      <c r="R3828" s="17" t="n">
        <v>0</v>
      </c>
      <c r="S3828" s="17" t="n">
        <v>0</v>
      </c>
      <c r="T3828" s="17" t="n">
        <v>0</v>
      </c>
    </row>
    <row r="3829" customFormat="false" ht="15" hidden="false" customHeight="true" outlineLevel="0" collapsed="false">
      <c r="A3829" s="17" t="s">
        <v>219</v>
      </c>
      <c r="B3829" s="17" t="s">
        <v>142</v>
      </c>
      <c r="C3829" s="17" t="s">
        <v>217</v>
      </c>
      <c r="D3829" s="17" t="s">
        <v>218</v>
      </c>
      <c r="E3829" s="17" t="s">
        <v>243</v>
      </c>
      <c r="F3829" s="17" t="s">
        <v>150</v>
      </c>
      <c r="G3829" s="17" t="n">
        <v>69</v>
      </c>
      <c r="H3829" s="17" t="n">
        <v>70</v>
      </c>
      <c r="I3829" s="17" t="n">
        <v>69</v>
      </c>
      <c r="J3829" s="17" t="n">
        <v>64</v>
      </c>
      <c r="K3829" s="17" t="n">
        <v>70</v>
      </c>
      <c r="L3829" s="17" t="n">
        <v>27561</v>
      </c>
      <c r="M3829" s="17" t="n">
        <v>38979</v>
      </c>
      <c r="N3829" s="17" t="n">
        <v>36782</v>
      </c>
      <c r="O3829" s="17" t="n">
        <v>10352</v>
      </c>
      <c r="P3829" s="17" t="n">
        <v>0</v>
      </c>
      <c r="Q3829" s="17" t="n">
        <v>0</v>
      </c>
      <c r="R3829" s="17" t="n">
        <v>0</v>
      </c>
      <c r="S3829" s="17" t="n">
        <v>0</v>
      </c>
      <c r="T3829" s="17" t="n">
        <v>0</v>
      </c>
    </row>
    <row r="3830" customFormat="false" ht="15" hidden="false" customHeight="true" outlineLevel="0" collapsed="false">
      <c r="A3830" s="17" t="s">
        <v>219</v>
      </c>
      <c r="B3830" s="17" t="s">
        <v>142</v>
      </c>
      <c r="C3830" s="17" t="s">
        <v>217</v>
      </c>
      <c r="D3830" s="17" t="s">
        <v>218</v>
      </c>
      <c r="E3830" s="17" t="s">
        <v>243</v>
      </c>
      <c r="F3830" s="17" t="s">
        <v>166</v>
      </c>
      <c r="G3830" s="17" t="n">
        <v>15</v>
      </c>
      <c r="H3830" s="17" t="n">
        <v>17</v>
      </c>
      <c r="I3830" s="17" t="n">
        <v>15</v>
      </c>
      <c r="J3830" s="17" t="n">
        <v>11</v>
      </c>
      <c r="K3830" s="17" t="n">
        <v>35</v>
      </c>
      <c r="L3830" s="17" t="n">
        <v>2559</v>
      </c>
      <c r="M3830" s="17" t="n">
        <v>1677</v>
      </c>
      <c r="N3830" s="17" t="n">
        <v>3063</v>
      </c>
      <c r="O3830" s="17" t="n">
        <v>970</v>
      </c>
      <c r="P3830" s="17" t="n">
        <v>0</v>
      </c>
      <c r="Q3830" s="17" t="n">
        <v>0</v>
      </c>
      <c r="R3830" s="17" t="n">
        <v>0</v>
      </c>
      <c r="S3830" s="17" t="n">
        <v>0</v>
      </c>
      <c r="T3830" s="17" t="n">
        <v>0</v>
      </c>
    </row>
    <row r="3831" customFormat="false" ht="15" hidden="false" customHeight="true" outlineLevel="0" collapsed="false">
      <c r="A3831" s="17" t="s">
        <v>219</v>
      </c>
      <c r="B3831" s="17" t="s">
        <v>142</v>
      </c>
      <c r="C3831" s="17" t="s">
        <v>217</v>
      </c>
      <c r="D3831" s="17" t="s">
        <v>218</v>
      </c>
      <c r="E3831" s="17" t="s">
        <v>243</v>
      </c>
      <c r="F3831" s="17" t="s">
        <v>158</v>
      </c>
      <c r="G3831" s="17" t="n">
        <v>66</v>
      </c>
      <c r="H3831" s="17" t="n">
        <v>63</v>
      </c>
      <c r="I3831" s="17" t="n">
        <v>63</v>
      </c>
      <c r="J3831" s="17" t="n">
        <v>47</v>
      </c>
      <c r="K3831" s="17" t="n">
        <v>69</v>
      </c>
      <c r="L3831" s="17" t="n">
        <v>3763</v>
      </c>
      <c r="M3831" s="17" t="n">
        <v>4747</v>
      </c>
      <c r="N3831" s="17" t="n">
        <v>3985</v>
      </c>
      <c r="O3831" s="17" t="n">
        <v>1052</v>
      </c>
      <c r="P3831" s="17" t="n">
        <v>0</v>
      </c>
      <c r="Q3831" s="17" t="n">
        <v>0</v>
      </c>
      <c r="R3831" s="17" t="n">
        <v>0</v>
      </c>
      <c r="S3831" s="17" t="n">
        <v>0</v>
      </c>
      <c r="T3831" s="17" t="n">
        <v>0</v>
      </c>
    </row>
    <row r="3832" customFormat="false" ht="15" hidden="false" customHeight="true" outlineLevel="0" collapsed="false">
      <c r="A3832" s="17" t="s">
        <v>219</v>
      </c>
      <c r="B3832" s="17" t="s">
        <v>142</v>
      </c>
      <c r="C3832" s="17" t="s">
        <v>217</v>
      </c>
      <c r="D3832" s="17" t="s">
        <v>218</v>
      </c>
      <c r="E3832" s="17" t="s">
        <v>243</v>
      </c>
      <c r="F3832" s="17" t="s">
        <v>169</v>
      </c>
      <c r="G3832" s="17" t="n">
        <v>34</v>
      </c>
      <c r="H3832" s="17" t="n">
        <v>42</v>
      </c>
      <c r="I3832" s="17" t="n">
        <v>36</v>
      </c>
      <c r="J3832" s="17" t="n">
        <v>25</v>
      </c>
      <c r="K3832" s="17" t="n">
        <v>56</v>
      </c>
      <c r="L3832" s="17" t="n">
        <v>375</v>
      </c>
      <c r="M3832" s="17" t="n">
        <v>663</v>
      </c>
      <c r="N3832" s="17" t="n">
        <v>746</v>
      </c>
      <c r="O3832" s="17" t="n">
        <v>318</v>
      </c>
      <c r="P3832" s="17" t="n">
        <v>0</v>
      </c>
      <c r="Q3832" s="17" t="n">
        <v>0</v>
      </c>
      <c r="R3832" s="17" t="n">
        <v>0</v>
      </c>
      <c r="S3832" s="17" t="n">
        <v>0</v>
      </c>
      <c r="T3832" s="17" t="n">
        <v>0</v>
      </c>
    </row>
    <row r="3833" customFormat="false" ht="15" hidden="false" customHeight="true" outlineLevel="0" collapsed="false">
      <c r="A3833" s="17" t="s">
        <v>219</v>
      </c>
      <c r="B3833" s="17" t="s">
        <v>142</v>
      </c>
      <c r="C3833" s="17" t="s">
        <v>217</v>
      </c>
      <c r="D3833" s="17" t="s">
        <v>218</v>
      </c>
      <c r="E3833" s="17" t="s">
        <v>139</v>
      </c>
      <c r="F3833" s="17" t="s">
        <v>7</v>
      </c>
      <c r="G3833" s="17" t="n">
        <v>46</v>
      </c>
      <c r="H3833" s="17" t="n">
        <v>48</v>
      </c>
      <c r="I3833" s="17" t="n">
        <v>47</v>
      </c>
      <c r="J3833" s="17" t="n">
        <v>25</v>
      </c>
      <c r="K3833" s="17" t="n">
        <v>65</v>
      </c>
      <c r="L3833" s="17" t="n">
        <v>2947</v>
      </c>
      <c r="M3833" s="17" t="n">
        <v>2945</v>
      </c>
      <c r="N3833" s="17" t="n">
        <v>8159</v>
      </c>
      <c r="O3833" s="17" t="n">
        <v>2718</v>
      </c>
      <c r="P3833" s="17" t="n">
        <v>0</v>
      </c>
      <c r="Q3833" s="17" t="n">
        <v>0</v>
      </c>
      <c r="R3833" s="17" t="n">
        <v>0</v>
      </c>
      <c r="S3833" s="17" t="n">
        <v>0</v>
      </c>
      <c r="T3833" s="17" t="n">
        <v>0</v>
      </c>
    </row>
    <row r="3834" customFormat="false" ht="15" hidden="false" customHeight="true" outlineLevel="0" collapsed="false">
      <c r="A3834" s="17" t="s">
        <v>219</v>
      </c>
      <c r="B3834" s="17" t="s">
        <v>142</v>
      </c>
      <c r="C3834" s="17" t="s">
        <v>217</v>
      </c>
      <c r="D3834" s="17" t="s">
        <v>218</v>
      </c>
      <c r="E3834" s="17" t="s">
        <v>139</v>
      </c>
      <c r="F3834" s="17" t="s">
        <v>140</v>
      </c>
      <c r="G3834" s="17" t="n">
        <v>10</v>
      </c>
      <c r="H3834" s="17" t="n">
        <v>9</v>
      </c>
      <c r="I3834" s="17" t="n">
        <v>12</v>
      </c>
      <c r="J3834" s="17" t="n">
        <v>7</v>
      </c>
      <c r="K3834" s="17" t="n">
        <v>28</v>
      </c>
      <c r="L3834" s="17" t="n">
        <v>174</v>
      </c>
      <c r="M3834" s="17" t="n">
        <v>90</v>
      </c>
      <c r="N3834" s="17" t="n">
        <v>1103</v>
      </c>
      <c r="O3834" s="17" t="n">
        <v>54</v>
      </c>
      <c r="P3834" s="17" t="n">
        <v>0</v>
      </c>
      <c r="Q3834" s="17" t="n">
        <v>0</v>
      </c>
      <c r="R3834" s="17" t="n">
        <v>0</v>
      </c>
      <c r="S3834" s="17" t="n">
        <v>0</v>
      </c>
      <c r="T3834" s="17" t="n">
        <v>0</v>
      </c>
    </row>
    <row r="3835" customFormat="false" ht="15" hidden="false" customHeight="true" outlineLevel="0" collapsed="false">
      <c r="A3835" s="17" t="s">
        <v>219</v>
      </c>
      <c r="B3835" s="17" t="s">
        <v>142</v>
      </c>
      <c r="C3835" s="17" t="s">
        <v>217</v>
      </c>
      <c r="D3835" s="17" t="s">
        <v>218</v>
      </c>
      <c r="E3835" s="17" t="s">
        <v>139</v>
      </c>
      <c r="F3835" s="17" t="s">
        <v>144</v>
      </c>
      <c r="G3835" s="17" t="n">
        <v>2</v>
      </c>
      <c r="H3835" s="17" t="n">
        <v>4</v>
      </c>
      <c r="I3835" s="17" t="n">
        <v>2</v>
      </c>
      <c r="J3835" s="17" t="n">
        <v>1</v>
      </c>
      <c r="K3835" s="17" t="n">
        <v>7</v>
      </c>
      <c r="L3835" s="17" t="n">
        <v>3</v>
      </c>
      <c r="M3835" s="17" t="n">
        <v>172</v>
      </c>
      <c r="N3835" s="17" t="n">
        <v>1479</v>
      </c>
      <c r="O3835" s="17" t="n">
        <v>197</v>
      </c>
      <c r="P3835" s="17" t="n">
        <v>0</v>
      </c>
      <c r="Q3835" s="17" t="n">
        <v>0</v>
      </c>
      <c r="R3835" s="17" t="n">
        <v>0</v>
      </c>
      <c r="S3835" s="17" t="n">
        <v>0</v>
      </c>
      <c r="T3835" s="17" t="n">
        <v>0</v>
      </c>
    </row>
    <row r="3836" customFormat="false" ht="15" hidden="false" customHeight="true" outlineLevel="0" collapsed="false">
      <c r="A3836" s="17" t="s">
        <v>219</v>
      </c>
      <c r="B3836" s="17" t="s">
        <v>142</v>
      </c>
      <c r="C3836" s="17" t="s">
        <v>217</v>
      </c>
      <c r="D3836" s="17" t="s">
        <v>218</v>
      </c>
      <c r="E3836" s="17" t="s">
        <v>139</v>
      </c>
      <c r="F3836" s="17" t="s">
        <v>150</v>
      </c>
      <c r="G3836" s="17" t="n">
        <v>44</v>
      </c>
      <c r="H3836" s="17" t="n">
        <v>45</v>
      </c>
      <c r="I3836" s="17" t="n">
        <v>44</v>
      </c>
      <c r="J3836" s="17" t="n">
        <v>23</v>
      </c>
      <c r="K3836" s="17" t="n">
        <v>63</v>
      </c>
      <c r="L3836" s="17" t="n">
        <v>2426</v>
      </c>
      <c r="M3836" s="17" t="n">
        <v>2214</v>
      </c>
      <c r="N3836" s="17" t="n">
        <v>4232</v>
      </c>
      <c r="O3836" s="17" t="n">
        <v>2078</v>
      </c>
      <c r="P3836" s="17" t="n">
        <v>0</v>
      </c>
      <c r="Q3836" s="17" t="n">
        <v>0</v>
      </c>
      <c r="R3836" s="17" t="n">
        <v>0</v>
      </c>
      <c r="S3836" s="17" t="n">
        <v>0</v>
      </c>
      <c r="T3836" s="17" t="n">
        <v>0</v>
      </c>
    </row>
    <row r="3837" customFormat="false" ht="15" hidden="false" customHeight="true" outlineLevel="0" collapsed="false">
      <c r="A3837" s="17" t="s">
        <v>219</v>
      </c>
      <c r="B3837" s="17" t="s">
        <v>142</v>
      </c>
      <c r="C3837" s="17" t="s">
        <v>217</v>
      </c>
      <c r="D3837" s="17" t="s">
        <v>218</v>
      </c>
      <c r="E3837" s="17" t="s">
        <v>139</v>
      </c>
      <c r="F3837" s="17" t="s">
        <v>166</v>
      </c>
      <c r="G3837" s="17" t="n">
        <v>1</v>
      </c>
      <c r="H3837" s="17" t="n">
        <v>4</v>
      </c>
      <c r="I3837" s="17" t="n">
        <v>5</v>
      </c>
      <c r="J3837" s="17" t="n">
        <v>0</v>
      </c>
      <c r="K3837" s="17" t="n">
        <v>9</v>
      </c>
      <c r="L3837" s="17" t="n">
        <v>120</v>
      </c>
      <c r="M3837" s="17" t="n">
        <v>120</v>
      </c>
      <c r="N3837" s="17" t="n">
        <v>478</v>
      </c>
      <c r="O3837" s="17" t="n">
        <v>0</v>
      </c>
      <c r="P3837" s="17" t="n">
        <v>0</v>
      </c>
      <c r="Q3837" s="17" t="n">
        <v>0</v>
      </c>
      <c r="R3837" s="17" t="n">
        <v>0</v>
      </c>
      <c r="S3837" s="17" t="n">
        <v>0</v>
      </c>
      <c r="T3837" s="17" t="n">
        <v>0</v>
      </c>
    </row>
    <row r="3838" customFormat="false" ht="15" hidden="false" customHeight="true" outlineLevel="0" collapsed="false">
      <c r="A3838" s="17" t="s">
        <v>219</v>
      </c>
      <c r="B3838" s="17" t="s">
        <v>142</v>
      </c>
      <c r="C3838" s="17" t="s">
        <v>217</v>
      </c>
      <c r="D3838" s="17" t="s">
        <v>218</v>
      </c>
      <c r="E3838" s="17" t="s">
        <v>139</v>
      </c>
      <c r="F3838" s="17" t="s">
        <v>158</v>
      </c>
      <c r="G3838" s="17" t="n">
        <v>21</v>
      </c>
      <c r="H3838" s="17" t="n">
        <v>24</v>
      </c>
      <c r="I3838" s="17" t="n">
        <v>26</v>
      </c>
      <c r="J3838" s="17" t="n">
        <v>10</v>
      </c>
      <c r="K3838" s="17" t="n">
        <v>43</v>
      </c>
      <c r="L3838" s="17" t="n">
        <v>198</v>
      </c>
      <c r="M3838" s="17" t="n">
        <v>325</v>
      </c>
      <c r="N3838" s="17" t="n">
        <v>799</v>
      </c>
      <c r="O3838" s="17" t="n">
        <v>374</v>
      </c>
      <c r="P3838" s="17" t="n">
        <v>0</v>
      </c>
      <c r="Q3838" s="17" t="n">
        <v>0</v>
      </c>
      <c r="R3838" s="17" t="n">
        <v>0</v>
      </c>
      <c r="S3838" s="17" t="n">
        <v>0</v>
      </c>
      <c r="T3838" s="17" t="n">
        <v>0</v>
      </c>
    </row>
    <row r="3839" customFormat="false" ht="15" hidden="false" customHeight="true" outlineLevel="0" collapsed="false">
      <c r="A3839" s="17" t="s">
        <v>219</v>
      </c>
      <c r="B3839" s="17" t="s">
        <v>142</v>
      </c>
      <c r="C3839" s="17" t="s">
        <v>217</v>
      </c>
      <c r="D3839" s="17" t="s">
        <v>218</v>
      </c>
      <c r="E3839" s="17" t="s">
        <v>139</v>
      </c>
      <c r="F3839" s="17" t="s">
        <v>169</v>
      </c>
      <c r="G3839" s="17" t="n">
        <v>5</v>
      </c>
      <c r="H3839" s="17" t="n">
        <v>4</v>
      </c>
      <c r="I3839" s="17" t="n">
        <v>10</v>
      </c>
      <c r="J3839" s="17" t="n">
        <v>1</v>
      </c>
      <c r="K3839" s="17" t="n">
        <v>17</v>
      </c>
      <c r="L3839" s="17" t="n">
        <v>26</v>
      </c>
      <c r="M3839" s="17" t="n">
        <v>24</v>
      </c>
      <c r="N3839" s="17" t="n">
        <v>68</v>
      </c>
      <c r="O3839" s="17" t="n">
        <v>15</v>
      </c>
      <c r="P3839" s="17" t="n">
        <v>0</v>
      </c>
      <c r="Q3839" s="17" t="n">
        <v>0</v>
      </c>
      <c r="R3839" s="17" t="n">
        <v>0</v>
      </c>
      <c r="S3839" s="17" t="n">
        <v>0</v>
      </c>
      <c r="T3839" s="17" t="n">
        <v>0</v>
      </c>
    </row>
    <row r="3840" customFormat="false" ht="15" hidden="false" customHeight="true" outlineLevel="0" collapsed="false">
      <c r="A3840" s="17" t="s">
        <v>219</v>
      </c>
      <c r="B3840" s="17" t="s">
        <v>142</v>
      </c>
      <c r="C3840" s="17" t="s">
        <v>217</v>
      </c>
      <c r="D3840" s="17" t="s">
        <v>274</v>
      </c>
      <c r="E3840" s="17" t="s">
        <v>243</v>
      </c>
      <c r="F3840" s="17" t="s">
        <v>7</v>
      </c>
      <c r="G3840" s="17" t="n">
        <v>10</v>
      </c>
      <c r="H3840" s="17" t="n">
        <v>10</v>
      </c>
      <c r="I3840" s="17" t="n">
        <v>10</v>
      </c>
      <c r="J3840" s="17" t="n">
        <v>10</v>
      </c>
      <c r="K3840" s="17" t="n">
        <v>10</v>
      </c>
      <c r="L3840" s="17" t="n">
        <v>9454</v>
      </c>
      <c r="M3840" s="17" t="n">
        <v>16822</v>
      </c>
      <c r="N3840" s="17" t="n">
        <v>15543</v>
      </c>
      <c r="O3840" s="17" t="n">
        <v>4481</v>
      </c>
      <c r="P3840" s="17" t="n">
        <v>0</v>
      </c>
      <c r="Q3840" s="17" t="n">
        <v>0</v>
      </c>
      <c r="R3840" s="17" t="n">
        <v>0</v>
      </c>
      <c r="S3840" s="17" t="n">
        <v>0</v>
      </c>
      <c r="T3840" s="17" t="n">
        <v>0</v>
      </c>
    </row>
    <row r="3841" customFormat="false" ht="15" hidden="false" customHeight="true" outlineLevel="0" collapsed="false">
      <c r="A3841" s="17" t="s">
        <v>219</v>
      </c>
      <c r="B3841" s="17" t="s">
        <v>142</v>
      </c>
      <c r="C3841" s="17" t="s">
        <v>217</v>
      </c>
      <c r="D3841" s="17" t="s">
        <v>274</v>
      </c>
      <c r="E3841" s="17" t="s">
        <v>243</v>
      </c>
      <c r="F3841" s="17" t="s">
        <v>140</v>
      </c>
      <c r="G3841" s="17" t="n">
        <v>8</v>
      </c>
      <c r="H3841" s="17" t="n">
        <v>9</v>
      </c>
      <c r="I3841" s="17" t="n">
        <v>8</v>
      </c>
      <c r="J3841" s="17" t="n">
        <v>7</v>
      </c>
      <c r="K3841" s="17" t="n">
        <v>10</v>
      </c>
      <c r="L3841" s="17" t="n">
        <v>381</v>
      </c>
      <c r="M3841" s="17" t="n">
        <v>1041</v>
      </c>
      <c r="N3841" s="17" t="n">
        <v>229</v>
      </c>
      <c r="O3841" s="17" t="n">
        <v>57</v>
      </c>
      <c r="P3841" s="17" t="n">
        <v>0</v>
      </c>
      <c r="Q3841" s="17" t="n">
        <v>0</v>
      </c>
      <c r="R3841" s="17" t="n">
        <v>0</v>
      </c>
      <c r="S3841" s="17" t="n">
        <v>0</v>
      </c>
      <c r="T3841" s="17" t="n">
        <v>0</v>
      </c>
    </row>
    <row r="3842" customFormat="false" ht="15" hidden="false" customHeight="true" outlineLevel="0" collapsed="false">
      <c r="A3842" s="17" t="s">
        <v>219</v>
      </c>
      <c r="B3842" s="17" t="s">
        <v>142</v>
      </c>
      <c r="C3842" s="17" t="s">
        <v>217</v>
      </c>
      <c r="D3842" s="17" t="s">
        <v>274</v>
      </c>
      <c r="E3842" s="17" t="s">
        <v>243</v>
      </c>
      <c r="F3842" s="17" t="s">
        <v>144</v>
      </c>
      <c r="G3842" s="17" t="n">
        <v>2</v>
      </c>
      <c r="H3842" s="17" t="n">
        <v>2</v>
      </c>
      <c r="I3842" s="17" t="n">
        <v>3</v>
      </c>
      <c r="J3842" s="17" t="n">
        <v>2</v>
      </c>
      <c r="K3842" s="17" t="n">
        <v>4</v>
      </c>
      <c r="L3842" s="17" t="n">
        <v>7</v>
      </c>
      <c r="M3842" s="17" t="n">
        <v>96</v>
      </c>
      <c r="N3842" s="17" t="n">
        <v>2690</v>
      </c>
      <c r="O3842" s="17" t="n">
        <v>297</v>
      </c>
      <c r="P3842" s="17" t="n">
        <v>0</v>
      </c>
      <c r="Q3842" s="17" t="n">
        <v>0</v>
      </c>
      <c r="R3842" s="17" t="n">
        <v>0</v>
      </c>
      <c r="S3842" s="17" t="n">
        <v>0</v>
      </c>
      <c r="T3842" s="17" t="n">
        <v>0</v>
      </c>
    </row>
    <row r="3843" customFormat="false" ht="15" hidden="false" customHeight="true" outlineLevel="0" collapsed="false">
      <c r="A3843" s="17" t="s">
        <v>219</v>
      </c>
      <c r="B3843" s="17" t="s">
        <v>142</v>
      </c>
      <c r="C3843" s="17" t="s">
        <v>217</v>
      </c>
      <c r="D3843" s="17" t="s">
        <v>274</v>
      </c>
      <c r="E3843" s="17" t="s">
        <v>243</v>
      </c>
      <c r="F3843" s="17" t="s">
        <v>150</v>
      </c>
      <c r="G3843" s="17" t="n">
        <v>10</v>
      </c>
      <c r="H3843" s="17" t="n">
        <v>10</v>
      </c>
      <c r="I3843" s="17" t="n">
        <v>10</v>
      </c>
      <c r="J3843" s="17" t="n">
        <v>10</v>
      </c>
      <c r="K3843" s="17" t="n">
        <v>10</v>
      </c>
      <c r="L3843" s="17" t="n">
        <v>7244</v>
      </c>
      <c r="M3843" s="17" t="n">
        <v>13457</v>
      </c>
      <c r="N3843" s="17" t="n">
        <v>10272</v>
      </c>
      <c r="O3843" s="17" t="n">
        <v>3564</v>
      </c>
      <c r="P3843" s="17" t="n">
        <v>0</v>
      </c>
      <c r="Q3843" s="17" t="n">
        <v>0</v>
      </c>
      <c r="R3843" s="17" t="n">
        <v>0</v>
      </c>
      <c r="S3843" s="17" t="n">
        <v>0</v>
      </c>
      <c r="T3843" s="17" t="n">
        <v>0</v>
      </c>
    </row>
    <row r="3844" customFormat="false" ht="15" hidden="false" customHeight="true" outlineLevel="0" collapsed="false">
      <c r="A3844" s="17" t="s">
        <v>219</v>
      </c>
      <c r="B3844" s="17" t="s">
        <v>142</v>
      </c>
      <c r="C3844" s="17" t="s">
        <v>217</v>
      </c>
      <c r="D3844" s="17" t="s">
        <v>274</v>
      </c>
      <c r="E3844" s="17" t="s">
        <v>243</v>
      </c>
      <c r="F3844" s="17" t="s">
        <v>166</v>
      </c>
      <c r="G3844" s="17" t="n">
        <v>3</v>
      </c>
      <c r="H3844" s="17" t="n">
        <v>3</v>
      </c>
      <c r="I3844" s="17" t="n">
        <v>4</v>
      </c>
      <c r="J3844" s="17" t="n">
        <v>1</v>
      </c>
      <c r="K3844" s="17" t="n">
        <v>6</v>
      </c>
      <c r="L3844" s="17" t="n">
        <v>113</v>
      </c>
      <c r="M3844" s="17" t="n">
        <v>84</v>
      </c>
      <c r="N3844" s="17" t="n">
        <v>295</v>
      </c>
      <c r="O3844" s="17" t="n">
        <v>1</v>
      </c>
      <c r="P3844" s="17" t="n">
        <v>0</v>
      </c>
      <c r="Q3844" s="17" t="n">
        <v>0</v>
      </c>
      <c r="R3844" s="17" t="n">
        <v>0</v>
      </c>
      <c r="S3844" s="17" t="n">
        <v>0</v>
      </c>
      <c r="T3844" s="17" t="n">
        <v>0</v>
      </c>
    </row>
    <row r="3845" customFormat="false" ht="15" hidden="false" customHeight="true" outlineLevel="0" collapsed="false">
      <c r="A3845" s="17" t="s">
        <v>219</v>
      </c>
      <c r="B3845" s="17" t="s">
        <v>142</v>
      </c>
      <c r="C3845" s="17" t="s">
        <v>217</v>
      </c>
      <c r="D3845" s="17" t="s">
        <v>274</v>
      </c>
      <c r="E3845" s="17" t="s">
        <v>243</v>
      </c>
      <c r="F3845" s="17" t="s">
        <v>158</v>
      </c>
      <c r="G3845" s="17" t="n">
        <v>10</v>
      </c>
      <c r="H3845" s="17" t="n">
        <v>10</v>
      </c>
      <c r="I3845" s="17" t="n">
        <v>10</v>
      </c>
      <c r="J3845" s="17" t="n">
        <v>8</v>
      </c>
      <c r="K3845" s="17" t="n">
        <v>10</v>
      </c>
      <c r="L3845" s="17" t="n">
        <v>1658</v>
      </c>
      <c r="M3845" s="17" t="n">
        <v>1931</v>
      </c>
      <c r="N3845" s="17" t="n">
        <v>1892</v>
      </c>
      <c r="O3845" s="17" t="n">
        <v>420</v>
      </c>
      <c r="P3845" s="17" t="n">
        <v>0</v>
      </c>
      <c r="Q3845" s="17" t="n">
        <v>0</v>
      </c>
      <c r="R3845" s="17" t="n">
        <v>0</v>
      </c>
      <c r="S3845" s="17" t="n">
        <v>0</v>
      </c>
      <c r="T3845" s="17" t="n">
        <v>0</v>
      </c>
    </row>
    <row r="3846" customFormat="false" ht="15" hidden="false" customHeight="true" outlineLevel="0" collapsed="false">
      <c r="A3846" s="17" t="s">
        <v>219</v>
      </c>
      <c r="B3846" s="17" t="s">
        <v>142</v>
      </c>
      <c r="C3846" s="17" t="s">
        <v>217</v>
      </c>
      <c r="D3846" s="17" t="s">
        <v>274</v>
      </c>
      <c r="E3846" s="17" t="s">
        <v>243</v>
      </c>
      <c r="F3846" s="17" t="s">
        <v>169</v>
      </c>
      <c r="G3846" s="17" t="n">
        <v>4</v>
      </c>
      <c r="H3846" s="17" t="n">
        <v>7</v>
      </c>
      <c r="I3846" s="17" t="n">
        <v>7</v>
      </c>
      <c r="J3846" s="17" t="n">
        <v>9</v>
      </c>
      <c r="K3846" s="17" t="n">
        <v>10</v>
      </c>
      <c r="L3846" s="17" t="n">
        <v>51</v>
      </c>
      <c r="M3846" s="17" t="n">
        <v>213</v>
      </c>
      <c r="N3846" s="17" t="n">
        <v>165</v>
      </c>
      <c r="O3846" s="17" t="n">
        <v>142</v>
      </c>
      <c r="P3846" s="17" t="n">
        <v>0</v>
      </c>
      <c r="Q3846" s="17" t="n">
        <v>0</v>
      </c>
      <c r="R3846" s="17" t="n">
        <v>0</v>
      </c>
      <c r="S3846" s="17" t="n">
        <v>0</v>
      </c>
      <c r="T3846" s="17" t="n">
        <v>0</v>
      </c>
    </row>
    <row r="3847" customFormat="false" ht="15" hidden="false" customHeight="true" outlineLevel="0" collapsed="false">
      <c r="A3847" s="17" t="s">
        <v>219</v>
      </c>
      <c r="B3847" s="17" t="s">
        <v>142</v>
      </c>
      <c r="C3847" s="17" t="s">
        <v>217</v>
      </c>
      <c r="D3847" s="17" t="s">
        <v>274</v>
      </c>
      <c r="E3847" s="17" t="s">
        <v>139</v>
      </c>
      <c r="F3847" s="17" t="s">
        <v>7</v>
      </c>
      <c r="G3847" s="17" t="n">
        <v>1</v>
      </c>
      <c r="H3847" s="17" t="n">
        <v>1</v>
      </c>
      <c r="I3847" s="17" t="n">
        <v>2</v>
      </c>
      <c r="J3847" s="17" t="n">
        <v>1</v>
      </c>
      <c r="K3847" s="17" t="n">
        <v>2</v>
      </c>
      <c r="L3847" s="17" t="n">
        <v>154</v>
      </c>
      <c r="M3847" s="17" t="n">
        <v>36</v>
      </c>
      <c r="N3847" s="17" t="n">
        <v>76</v>
      </c>
      <c r="O3847" s="17" t="n">
        <v>7</v>
      </c>
      <c r="P3847" s="17" t="n">
        <v>0</v>
      </c>
      <c r="Q3847" s="17" t="n">
        <v>0</v>
      </c>
      <c r="R3847" s="17" t="n">
        <v>0</v>
      </c>
      <c r="S3847" s="17" t="n">
        <v>0</v>
      </c>
      <c r="T3847" s="17" t="n">
        <v>0</v>
      </c>
    </row>
    <row r="3848" customFormat="false" ht="15" hidden="false" customHeight="true" outlineLevel="0" collapsed="false">
      <c r="A3848" s="17" t="s">
        <v>219</v>
      </c>
      <c r="B3848" s="17" t="s">
        <v>142</v>
      </c>
      <c r="C3848" s="17" t="s">
        <v>217</v>
      </c>
      <c r="D3848" s="17" t="s">
        <v>274</v>
      </c>
      <c r="E3848" s="17" t="s">
        <v>139</v>
      </c>
      <c r="F3848" s="17" t="s">
        <v>150</v>
      </c>
      <c r="G3848" s="17" t="n">
        <v>1</v>
      </c>
      <c r="H3848" s="17" t="n">
        <v>1</v>
      </c>
      <c r="I3848" s="17" t="n">
        <v>2</v>
      </c>
      <c r="J3848" s="17" t="n">
        <v>1</v>
      </c>
      <c r="K3848" s="17" t="n">
        <v>2</v>
      </c>
      <c r="L3848" s="17" t="n">
        <v>152</v>
      </c>
      <c r="M3848" s="17" t="n">
        <v>33</v>
      </c>
      <c r="N3848" s="17" t="n">
        <v>60</v>
      </c>
      <c r="O3848" s="17" t="n">
        <v>5</v>
      </c>
      <c r="P3848" s="17" t="n">
        <v>0</v>
      </c>
      <c r="Q3848" s="17" t="n">
        <v>0</v>
      </c>
      <c r="R3848" s="17" t="n">
        <v>0</v>
      </c>
      <c r="S3848" s="17" t="n">
        <v>0</v>
      </c>
      <c r="T3848" s="17" t="n">
        <v>0</v>
      </c>
    </row>
    <row r="3849" customFormat="false" ht="15" hidden="false" customHeight="true" outlineLevel="0" collapsed="false">
      <c r="A3849" s="17" t="s">
        <v>219</v>
      </c>
      <c r="B3849" s="17" t="s">
        <v>142</v>
      </c>
      <c r="C3849" s="17" t="s">
        <v>217</v>
      </c>
      <c r="D3849" s="17" t="s">
        <v>274</v>
      </c>
      <c r="E3849" s="17" t="s">
        <v>139</v>
      </c>
      <c r="F3849" s="17" t="s">
        <v>158</v>
      </c>
      <c r="G3849" s="17" t="n">
        <v>1</v>
      </c>
      <c r="H3849" s="17" t="n">
        <v>0</v>
      </c>
      <c r="I3849" s="17" t="n">
        <v>2</v>
      </c>
      <c r="J3849" s="17" t="n">
        <v>1</v>
      </c>
      <c r="K3849" s="17" t="n">
        <v>2</v>
      </c>
      <c r="L3849" s="17" t="n">
        <v>2</v>
      </c>
      <c r="M3849" s="17" t="n">
        <v>0</v>
      </c>
      <c r="N3849" s="17" t="n">
        <v>16</v>
      </c>
      <c r="O3849" s="17" t="n">
        <v>2</v>
      </c>
      <c r="P3849" s="17" t="n">
        <v>0</v>
      </c>
      <c r="Q3849" s="17" t="n">
        <v>0</v>
      </c>
      <c r="R3849" s="17" t="n">
        <v>0</v>
      </c>
      <c r="S3849" s="17" t="n">
        <v>0</v>
      </c>
      <c r="T3849" s="17" t="n">
        <v>0</v>
      </c>
    </row>
    <row r="3850" customFormat="false" ht="15" hidden="false" customHeight="true" outlineLevel="0" collapsed="false">
      <c r="A3850" s="17" t="s">
        <v>219</v>
      </c>
      <c r="B3850" s="17" t="s">
        <v>142</v>
      </c>
      <c r="C3850" s="17" t="s">
        <v>217</v>
      </c>
      <c r="D3850" s="17" t="s">
        <v>274</v>
      </c>
      <c r="E3850" s="17" t="s">
        <v>139</v>
      </c>
      <c r="F3850" s="17" t="s">
        <v>169</v>
      </c>
      <c r="G3850" s="17" t="n">
        <v>0</v>
      </c>
      <c r="H3850" s="17" t="n">
        <v>1</v>
      </c>
      <c r="I3850" s="17" t="n">
        <v>0</v>
      </c>
      <c r="J3850" s="17" t="n">
        <v>0</v>
      </c>
      <c r="K3850" s="17" t="n">
        <v>1</v>
      </c>
      <c r="L3850" s="17" t="n">
        <v>0</v>
      </c>
      <c r="M3850" s="17" t="n">
        <v>3</v>
      </c>
      <c r="N3850" s="17" t="n">
        <v>0</v>
      </c>
      <c r="O3850" s="17" t="n">
        <v>0</v>
      </c>
      <c r="P3850" s="17" t="n">
        <v>0</v>
      </c>
      <c r="Q3850" s="17" t="n">
        <v>0</v>
      </c>
      <c r="R3850" s="17" t="n">
        <v>0</v>
      </c>
      <c r="S3850" s="17" t="n">
        <v>0</v>
      </c>
      <c r="T3850" s="17" t="n">
        <v>0</v>
      </c>
    </row>
    <row r="3851" customFormat="false" ht="15" hidden="false" customHeight="true" outlineLevel="0" collapsed="false">
      <c r="A3851" s="17" t="s">
        <v>219</v>
      </c>
      <c r="B3851" s="17" t="s">
        <v>142</v>
      </c>
      <c r="C3851" s="17" t="s">
        <v>217</v>
      </c>
      <c r="D3851" s="17" t="s">
        <v>874</v>
      </c>
      <c r="E3851" s="17" t="s">
        <v>243</v>
      </c>
      <c r="F3851" s="17" t="s">
        <v>7</v>
      </c>
      <c r="G3851" s="17" t="n">
        <v>1</v>
      </c>
      <c r="H3851" s="17" t="n">
        <v>1</v>
      </c>
      <c r="I3851" s="17" t="n">
        <v>1</v>
      </c>
      <c r="J3851" s="17" t="n">
        <v>1</v>
      </c>
      <c r="K3851" s="17" t="n">
        <v>1</v>
      </c>
      <c r="L3851" s="17" t="n">
        <v>2129</v>
      </c>
      <c r="M3851" s="17" t="n">
        <v>2998</v>
      </c>
      <c r="N3851" s="17" t="n">
        <v>4836</v>
      </c>
      <c r="O3851" s="17" t="n">
        <v>2201</v>
      </c>
      <c r="P3851" s="17" t="n">
        <v>0</v>
      </c>
      <c r="Q3851" s="17" t="n">
        <v>0</v>
      </c>
      <c r="R3851" s="17" t="n">
        <v>0</v>
      </c>
      <c r="S3851" s="17" t="n">
        <v>0</v>
      </c>
      <c r="T3851" s="17" t="n">
        <v>0</v>
      </c>
    </row>
    <row r="3852" customFormat="false" ht="15" hidden="false" customHeight="true" outlineLevel="0" collapsed="false">
      <c r="A3852" s="17" t="s">
        <v>219</v>
      </c>
      <c r="B3852" s="17" t="s">
        <v>142</v>
      </c>
      <c r="C3852" s="17" t="s">
        <v>217</v>
      </c>
      <c r="D3852" s="17" t="s">
        <v>874</v>
      </c>
      <c r="E3852" s="17" t="s">
        <v>243</v>
      </c>
      <c r="F3852" s="17" t="s">
        <v>140</v>
      </c>
      <c r="G3852" s="17" t="n">
        <v>1</v>
      </c>
      <c r="H3852" s="17" t="n">
        <v>1</v>
      </c>
      <c r="I3852" s="17" t="n">
        <v>1</v>
      </c>
      <c r="J3852" s="17" t="n">
        <v>1</v>
      </c>
      <c r="K3852" s="17" t="n">
        <v>1</v>
      </c>
      <c r="L3852" s="17" t="n">
        <v>2020</v>
      </c>
      <c r="M3852" s="17" t="n">
        <v>1012</v>
      </c>
      <c r="N3852" s="17" t="n">
        <v>774</v>
      </c>
      <c r="O3852" s="17" t="n">
        <v>459</v>
      </c>
      <c r="P3852" s="17" t="n">
        <v>0</v>
      </c>
      <c r="Q3852" s="17" t="n">
        <v>0</v>
      </c>
      <c r="R3852" s="17" t="n">
        <v>0</v>
      </c>
      <c r="S3852" s="17" t="n">
        <v>0</v>
      </c>
      <c r="T3852" s="17" t="n">
        <v>0</v>
      </c>
    </row>
    <row r="3853" customFormat="false" ht="15" hidden="false" customHeight="true" outlineLevel="0" collapsed="false">
      <c r="A3853" s="17" t="s">
        <v>219</v>
      </c>
      <c r="B3853" s="17" t="s">
        <v>142</v>
      </c>
      <c r="C3853" s="17" t="s">
        <v>217</v>
      </c>
      <c r="D3853" s="17" t="s">
        <v>874</v>
      </c>
      <c r="E3853" s="17" t="s">
        <v>243</v>
      </c>
      <c r="F3853" s="17" t="s">
        <v>144</v>
      </c>
      <c r="G3853" s="17" t="n">
        <v>1</v>
      </c>
      <c r="H3853" s="17" t="n">
        <v>0</v>
      </c>
      <c r="I3853" s="17" t="n">
        <v>0</v>
      </c>
      <c r="J3853" s="17" t="n">
        <v>0</v>
      </c>
      <c r="K3853" s="17" t="n">
        <v>1</v>
      </c>
      <c r="L3853" s="17" t="n">
        <v>1</v>
      </c>
      <c r="M3853" s="17" t="n">
        <v>0</v>
      </c>
      <c r="N3853" s="17" t="n">
        <v>0</v>
      </c>
      <c r="O3853" s="17" t="n">
        <v>0</v>
      </c>
      <c r="P3853" s="17" t="n">
        <v>0</v>
      </c>
      <c r="Q3853" s="17" t="n">
        <v>0</v>
      </c>
      <c r="R3853" s="17" t="n">
        <v>0</v>
      </c>
      <c r="S3853" s="17" t="n">
        <v>0</v>
      </c>
      <c r="T3853" s="17" t="n">
        <v>0</v>
      </c>
    </row>
    <row r="3854" customFormat="false" ht="15" hidden="false" customHeight="true" outlineLevel="0" collapsed="false">
      <c r="A3854" s="17" t="s">
        <v>219</v>
      </c>
      <c r="B3854" s="17" t="s">
        <v>142</v>
      </c>
      <c r="C3854" s="17" t="s">
        <v>217</v>
      </c>
      <c r="D3854" s="17" t="s">
        <v>874</v>
      </c>
      <c r="E3854" s="17" t="s">
        <v>243</v>
      </c>
      <c r="F3854" s="17" t="s">
        <v>150</v>
      </c>
      <c r="G3854" s="17" t="n">
        <v>1</v>
      </c>
      <c r="H3854" s="17" t="n">
        <v>1</v>
      </c>
      <c r="I3854" s="17" t="n">
        <v>1</v>
      </c>
      <c r="J3854" s="17" t="n">
        <v>1</v>
      </c>
      <c r="K3854" s="17" t="n">
        <v>1</v>
      </c>
      <c r="L3854" s="17" t="n">
        <v>30</v>
      </c>
      <c r="M3854" s="17" t="n">
        <v>730</v>
      </c>
      <c r="N3854" s="17" t="n">
        <v>2539</v>
      </c>
      <c r="O3854" s="17" t="n">
        <v>729</v>
      </c>
      <c r="P3854" s="17" t="n">
        <v>0</v>
      </c>
      <c r="Q3854" s="17" t="n">
        <v>0</v>
      </c>
      <c r="R3854" s="17" t="n">
        <v>0</v>
      </c>
      <c r="S3854" s="17" t="n">
        <v>0</v>
      </c>
      <c r="T3854" s="17" t="n">
        <v>0</v>
      </c>
    </row>
    <row r="3855" customFormat="false" ht="15" hidden="false" customHeight="true" outlineLevel="0" collapsed="false">
      <c r="A3855" s="17" t="s">
        <v>219</v>
      </c>
      <c r="B3855" s="17" t="s">
        <v>142</v>
      </c>
      <c r="C3855" s="17" t="s">
        <v>217</v>
      </c>
      <c r="D3855" s="17" t="s">
        <v>874</v>
      </c>
      <c r="E3855" s="17" t="s">
        <v>243</v>
      </c>
      <c r="F3855" s="17" t="s">
        <v>166</v>
      </c>
      <c r="G3855" s="17" t="n">
        <v>0</v>
      </c>
      <c r="H3855" s="17" t="n">
        <v>1</v>
      </c>
      <c r="I3855" s="17" t="n">
        <v>1</v>
      </c>
      <c r="J3855" s="17" t="n">
        <v>1</v>
      </c>
      <c r="K3855" s="17" t="n">
        <v>1</v>
      </c>
      <c r="L3855" s="17" t="n">
        <v>0</v>
      </c>
      <c r="M3855" s="17" t="n">
        <v>596</v>
      </c>
      <c r="N3855" s="17" t="n">
        <v>1131</v>
      </c>
      <c r="O3855" s="17" t="n">
        <v>539</v>
      </c>
      <c r="P3855" s="17" t="n">
        <v>0</v>
      </c>
      <c r="Q3855" s="17" t="n">
        <v>0</v>
      </c>
      <c r="R3855" s="17" t="n">
        <v>0</v>
      </c>
      <c r="S3855" s="17" t="n">
        <v>0</v>
      </c>
      <c r="T3855" s="17" t="n">
        <v>0</v>
      </c>
    </row>
    <row r="3856" customFormat="false" ht="15" hidden="false" customHeight="true" outlineLevel="0" collapsed="false">
      <c r="A3856" s="17" t="s">
        <v>219</v>
      </c>
      <c r="B3856" s="17" t="s">
        <v>142</v>
      </c>
      <c r="C3856" s="17" t="s">
        <v>217</v>
      </c>
      <c r="D3856" s="17" t="s">
        <v>874</v>
      </c>
      <c r="E3856" s="17" t="s">
        <v>243</v>
      </c>
      <c r="F3856" s="17" t="s">
        <v>158</v>
      </c>
      <c r="G3856" s="17" t="n">
        <v>1</v>
      </c>
      <c r="H3856" s="17" t="n">
        <v>1</v>
      </c>
      <c r="I3856" s="17" t="n">
        <v>1</v>
      </c>
      <c r="J3856" s="17" t="n">
        <v>1</v>
      </c>
      <c r="K3856" s="17" t="n">
        <v>1</v>
      </c>
      <c r="L3856" s="17" t="n">
        <v>6</v>
      </c>
      <c r="M3856" s="17" t="n">
        <v>554</v>
      </c>
      <c r="N3856" s="17" t="n">
        <v>366</v>
      </c>
      <c r="O3856" s="17" t="n">
        <v>451</v>
      </c>
      <c r="P3856" s="17" t="n">
        <v>0</v>
      </c>
      <c r="Q3856" s="17" t="n">
        <v>0</v>
      </c>
      <c r="R3856" s="17" t="n">
        <v>0</v>
      </c>
      <c r="S3856" s="17" t="n">
        <v>0</v>
      </c>
      <c r="T3856" s="17" t="n">
        <v>0</v>
      </c>
    </row>
    <row r="3857" customFormat="false" ht="15" hidden="false" customHeight="true" outlineLevel="0" collapsed="false">
      <c r="A3857" s="17" t="s">
        <v>219</v>
      </c>
      <c r="B3857" s="17" t="s">
        <v>142</v>
      </c>
      <c r="C3857" s="17" t="s">
        <v>217</v>
      </c>
      <c r="D3857" s="17" t="s">
        <v>874</v>
      </c>
      <c r="E3857" s="17" t="s">
        <v>243</v>
      </c>
      <c r="F3857" s="17" t="s">
        <v>169</v>
      </c>
      <c r="G3857" s="17" t="n">
        <v>1</v>
      </c>
      <c r="H3857" s="17" t="n">
        <v>1</v>
      </c>
      <c r="I3857" s="17" t="n">
        <v>1</v>
      </c>
      <c r="J3857" s="17" t="n">
        <v>1</v>
      </c>
      <c r="K3857" s="17" t="n">
        <v>1</v>
      </c>
      <c r="L3857" s="17" t="n">
        <v>72</v>
      </c>
      <c r="M3857" s="17" t="n">
        <v>106</v>
      </c>
      <c r="N3857" s="17" t="n">
        <v>26</v>
      </c>
      <c r="O3857" s="17" t="n">
        <v>23</v>
      </c>
      <c r="P3857" s="17" t="n">
        <v>0</v>
      </c>
      <c r="Q3857" s="17" t="n">
        <v>0</v>
      </c>
      <c r="R3857" s="17" t="n">
        <v>0</v>
      </c>
      <c r="S3857" s="17" t="n">
        <v>0</v>
      </c>
      <c r="T3857" s="17" t="n">
        <v>0</v>
      </c>
    </row>
    <row r="3858" customFormat="false" ht="15" hidden="false" customHeight="true" outlineLevel="0" collapsed="false">
      <c r="A3858" s="17" t="s">
        <v>1280</v>
      </c>
      <c r="B3858" s="17" t="s">
        <v>142</v>
      </c>
      <c r="C3858" s="17" t="s">
        <v>217</v>
      </c>
      <c r="D3858" s="17" t="s">
        <v>235</v>
      </c>
      <c r="E3858" s="17" t="s">
        <v>243</v>
      </c>
      <c r="F3858" s="17" t="s">
        <v>7</v>
      </c>
      <c r="G3858" s="17" t="n">
        <v>1</v>
      </c>
      <c r="H3858" s="17" t="n">
        <v>1</v>
      </c>
      <c r="I3858" s="17" t="n">
        <v>1</v>
      </c>
      <c r="J3858" s="17" t="n">
        <v>1</v>
      </c>
      <c r="K3858" s="17" t="n">
        <v>1</v>
      </c>
      <c r="L3858" s="17" t="n">
        <v>1023</v>
      </c>
      <c r="M3858" s="17" t="n">
        <v>1312</v>
      </c>
      <c r="N3858" s="17" t="n">
        <v>1126</v>
      </c>
      <c r="O3858" s="17" t="n">
        <v>689</v>
      </c>
      <c r="P3858" s="17" t="n">
        <v>0</v>
      </c>
      <c r="Q3858" s="17" t="n">
        <v>0</v>
      </c>
      <c r="R3858" s="17" t="n">
        <v>0</v>
      </c>
      <c r="S3858" s="17" t="n">
        <v>0</v>
      </c>
      <c r="T3858" s="17" t="n">
        <v>0</v>
      </c>
    </row>
    <row r="3859" customFormat="false" ht="15" hidden="false" customHeight="true" outlineLevel="0" collapsed="false">
      <c r="A3859" s="17" t="s">
        <v>1280</v>
      </c>
      <c r="B3859" s="17" t="s">
        <v>142</v>
      </c>
      <c r="C3859" s="17" t="s">
        <v>217</v>
      </c>
      <c r="D3859" s="17" t="s">
        <v>235</v>
      </c>
      <c r="E3859" s="17" t="s">
        <v>243</v>
      </c>
      <c r="F3859" s="17" t="s">
        <v>140</v>
      </c>
      <c r="G3859" s="17" t="n">
        <v>1</v>
      </c>
      <c r="H3859" s="17" t="n">
        <v>1</v>
      </c>
      <c r="I3859" s="17" t="n">
        <v>1</v>
      </c>
      <c r="J3859" s="17" t="n">
        <v>1</v>
      </c>
      <c r="K3859" s="17" t="n">
        <v>1</v>
      </c>
      <c r="L3859" s="17" t="n">
        <v>39</v>
      </c>
      <c r="M3859" s="17" t="n">
        <v>38</v>
      </c>
      <c r="N3859" s="17" t="n">
        <v>59</v>
      </c>
      <c r="O3859" s="17" t="n">
        <v>38</v>
      </c>
      <c r="P3859" s="17" t="n">
        <v>0</v>
      </c>
      <c r="Q3859" s="17" t="n">
        <v>0</v>
      </c>
      <c r="R3859" s="17" t="n">
        <v>0</v>
      </c>
      <c r="S3859" s="17" t="n">
        <v>0</v>
      </c>
      <c r="T3859" s="17" t="n">
        <v>0</v>
      </c>
    </row>
    <row r="3860" customFormat="false" ht="15" hidden="false" customHeight="true" outlineLevel="0" collapsed="false">
      <c r="A3860" s="17" t="s">
        <v>1280</v>
      </c>
      <c r="B3860" s="17" t="s">
        <v>142</v>
      </c>
      <c r="C3860" s="17" t="s">
        <v>217</v>
      </c>
      <c r="D3860" s="17" t="s">
        <v>235</v>
      </c>
      <c r="E3860" s="17" t="s">
        <v>243</v>
      </c>
      <c r="F3860" s="17" t="s">
        <v>144</v>
      </c>
      <c r="G3860" s="17" t="n">
        <v>1</v>
      </c>
      <c r="H3860" s="17" t="n">
        <v>1</v>
      </c>
      <c r="I3860" s="17" t="n">
        <v>1</v>
      </c>
      <c r="J3860" s="17" t="n">
        <v>1</v>
      </c>
      <c r="K3860" s="17" t="n">
        <v>1</v>
      </c>
      <c r="L3860" s="17" t="n">
        <v>111</v>
      </c>
      <c r="M3860" s="17" t="n">
        <v>98</v>
      </c>
      <c r="N3860" s="17" t="n">
        <v>61</v>
      </c>
      <c r="O3860" s="17" t="n">
        <v>4</v>
      </c>
      <c r="P3860" s="17" t="n">
        <v>0</v>
      </c>
      <c r="Q3860" s="17" t="n">
        <v>0</v>
      </c>
      <c r="R3860" s="17" t="n">
        <v>0</v>
      </c>
      <c r="S3860" s="17" t="n">
        <v>0</v>
      </c>
      <c r="T3860" s="17" t="n">
        <v>0</v>
      </c>
    </row>
    <row r="3861" customFormat="false" ht="15" hidden="false" customHeight="true" outlineLevel="0" collapsed="false">
      <c r="A3861" s="17" t="s">
        <v>1280</v>
      </c>
      <c r="B3861" s="17" t="s">
        <v>142</v>
      </c>
      <c r="C3861" s="17" t="s">
        <v>217</v>
      </c>
      <c r="D3861" s="17" t="s">
        <v>235</v>
      </c>
      <c r="E3861" s="17" t="s">
        <v>243</v>
      </c>
      <c r="F3861" s="17" t="s">
        <v>150</v>
      </c>
      <c r="G3861" s="17" t="n">
        <v>1</v>
      </c>
      <c r="H3861" s="17" t="n">
        <v>1</v>
      </c>
      <c r="I3861" s="17" t="n">
        <v>1</v>
      </c>
      <c r="J3861" s="17" t="n">
        <v>1</v>
      </c>
      <c r="K3861" s="17" t="n">
        <v>1</v>
      </c>
      <c r="L3861" s="17" t="n">
        <v>682</v>
      </c>
      <c r="M3861" s="17" t="n">
        <v>1008</v>
      </c>
      <c r="N3861" s="17" t="n">
        <v>775</v>
      </c>
      <c r="O3861" s="17" t="n">
        <v>529</v>
      </c>
      <c r="P3861" s="17" t="n">
        <v>0</v>
      </c>
      <c r="Q3861" s="17" t="n">
        <v>0</v>
      </c>
      <c r="R3861" s="17" t="n">
        <v>0</v>
      </c>
      <c r="S3861" s="17" t="n">
        <v>0</v>
      </c>
      <c r="T3861" s="17" t="n">
        <v>0</v>
      </c>
    </row>
    <row r="3862" customFormat="false" ht="15" hidden="false" customHeight="true" outlineLevel="0" collapsed="false">
      <c r="A3862" s="17" t="s">
        <v>1280</v>
      </c>
      <c r="B3862" s="17" t="s">
        <v>142</v>
      </c>
      <c r="C3862" s="17" t="s">
        <v>217</v>
      </c>
      <c r="D3862" s="17" t="s">
        <v>235</v>
      </c>
      <c r="E3862" s="17" t="s">
        <v>243</v>
      </c>
      <c r="F3862" s="17" t="s">
        <v>166</v>
      </c>
      <c r="G3862" s="17" t="n">
        <v>1</v>
      </c>
      <c r="H3862" s="17" t="n">
        <v>0</v>
      </c>
      <c r="I3862" s="17" t="n">
        <v>1</v>
      </c>
      <c r="J3862" s="17" t="n">
        <v>0</v>
      </c>
      <c r="K3862" s="17" t="n">
        <v>1</v>
      </c>
      <c r="L3862" s="17" t="n">
        <v>5</v>
      </c>
      <c r="M3862" s="17" t="n">
        <v>0</v>
      </c>
      <c r="N3862" s="17" t="n">
        <v>3</v>
      </c>
      <c r="O3862" s="17" t="n">
        <v>0</v>
      </c>
      <c r="P3862" s="17" t="n">
        <v>0</v>
      </c>
      <c r="Q3862" s="17" t="n">
        <v>0</v>
      </c>
      <c r="R3862" s="17" t="n">
        <v>0</v>
      </c>
      <c r="S3862" s="17" t="n">
        <v>0</v>
      </c>
      <c r="T3862" s="17" t="n">
        <v>0</v>
      </c>
    </row>
    <row r="3863" customFormat="false" ht="15" hidden="false" customHeight="true" outlineLevel="0" collapsed="false">
      <c r="A3863" s="17" t="s">
        <v>1280</v>
      </c>
      <c r="B3863" s="17" t="s">
        <v>142</v>
      </c>
      <c r="C3863" s="17" t="s">
        <v>217</v>
      </c>
      <c r="D3863" s="17" t="s">
        <v>235</v>
      </c>
      <c r="E3863" s="17" t="s">
        <v>243</v>
      </c>
      <c r="F3863" s="17" t="s">
        <v>158</v>
      </c>
      <c r="G3863" s="17" t="n">
        <v>1</v>
      </c>
      <c r="H3863" s="17" t="n">
        <v>1</v>
      </c>
      <c r="I3863" s="17" t="n">
        <v>1</v>
      </c>
      <c r="J3863" s="17" t="n">
        <v>1</v>
      </c>
      <c r="K3863" s="17" t="n">
        <v>1</v>
      </c>
      <c r="L3863" s="17" t="n">
        <v>177</v>
      </c>
      <c r="M3863" s="17" t="n">
        <v>166</v>
      </c>
      <c r="N3863" s="17" t="n">
        <v>216</v>
      </c>
      <c r="O3863" s="17" t="n">
        <v>116</v>
      </c>
      <c r="P3863" s="17" t="n">
        <v>0</v>
      </c>
      <c r="Q3863" s="17" t="n">
        <v>0</v>
      </c>
      <c r="R3863" s="17" t="n">
        <v>0</v>
      </c>
      <c r="S3863" s="17" t="n">
        <v>0</v>
      </c>
      <c r="T3863" s="17" t="n">
        <v>0</v>
      </c>
    </row>
    <row r="3864" customFormat="false" ht="15" hidden="false" customHeight="true" outlineLevel="0" collapsed="false">
      <c r="A3864" s="17" t="s">
        <v>1280</v>
      </c>
      <c r="B3864" s="17" t="s">
        <v>142</v>
      </c>
      <c r="C3864" s="17" t="s">
        <v>217</v>
      </c>
      <c r="D3864" s="17" t="s">
        <v>235</v>
      </c>
      <c r="E3864" s="17" t="s">
        <v>243</v>
      </c>
      <c r="F3864" s="17" t="s">
        <v>169</v>
      </c>
      <c r="G3864" s="17" t="n">
        <v>1</v>
      </c>
      <c r="H3864" s="17" t="n">
        <v>1</v>
      </c>
      <c r="I3864" s="17" t="n">
        <v>1</v>
      </c>
      <c r="J3864" s="17" t="n">
        <v>1</v>
      </c>
      <c r="K3864" s="17" t="n">
        <v>1</v>
      </c>
      <c r="L3864" s="17" t="n">
        <v>9</v>
      </c>
      <c r="M3864" s="17" t="n">
        <v>2</v>
      </c>
      <c r="N3864" s="17" t="n">
        <v>12</v>
      </c>
      <c r="O3864" s="17" t="n">
        <v>2</v>
      </c>
      <c r="P3864" s="17" t="n">
        <v>0</v>
      </c>
      <c r="Q3864" s="17" t="n">
        <v>0</v>
      </c>
      <c r="R3864" s="17" t="n">
        <v>0</v>
      </c>
      <c r="S3864" s="17" t="n">
        <v>0</v>
      </c>
      <c r="T3864" s="17" t="n">
        <v>0</v>
      </c>
    </row>
    <row r="3865" customFormat="false" ht="15" hidden="false" customHeight="true" outlineLevel="0" collapsed="false">
      <c r="A3865" s="17" t="s">
        <v>1280</v>
      </c>
      <c r="B3865" s="17" t="s">
        <v>142</v>
      </c>
      <c r="C3865" s="17" t="s">
        <v>217</v>
      </c>
      <c r="D3865" s="17" t="s">
        <v>235</v>
      </c>
      <c r="E3865" s="17" t="s">
        <v>139</v>
      </c>
      <c r="F3865" s="17" t="s">
        <v>7</v>
      </c>
      <c r="G3865" s="17" t="n">
        <v>1</v>
      </c>
      <c r="H3865" s="17" t="n">
        <v>2</v>
      </c>
      <c r="I3865" s="17" t="n">
        <v>1</v>
      </c>
      <c r="J3865" s="17" t="n">
        <v>0</v>
      </c>
      <c r="K3865" s="17" t="n">
        <v>2</v>
      </c>
      <c r="L3865" s="17" t="n">
        <v>12</v>
      </c>
      <c r="M3865" s="17" t="n">
        <v>23</v>
      </c>
      <c r="N3865" s="17" t="n">
        <v>1</v>
      </c>
      <c r="O3865" s="17" t="n">
        <v>0</v>
      </c>
      <c r="P3865" s="17" t="n">
        <v>0</v>
      </c>
      <c r="Q3865" s="17" t="n">
        <v>0</v>
      </c>
      <c r="R3865" s="17" t="n">
        <v>0</v>
      </c>
      <c r="S3865" s="17" t="n">
        <v>0</v>
      </c>
      <c r="T3865" s="17" t="n">
        <v>0</v>
      </c>
    </row>
    <row r="3866" customFormat="false" ht="15" hidden="false" customHeight="true" outlineLevel="0" collapsed="false">
      <c r="A3866" s="17" t="s">
        <v>1280</v>
      </c>
      <c r="B3866" s="17" t="s">
        <v>142</v>
      </c>
      <c r="C3866" s="17" t="s">
        <v>217</v>
      </c>
      <c r="D3866" s="17" t="s">
        <v>235</v>
      </c>
      <c r="E3866" s="17" t="s">
        <v>139</v>
      </c>
      <c r="F3866" s="17" t="s">
        <v>140</v>
      </c>
      <c r="G3866" s="17" t="n">
        <v>0</v>
      </c>
      <c r="H3866" s="17" t="n">
        <v>2</v>
      </c>
      <c r="I3866" s="17" t="n">
        <v>0</v>
      </c>
      <c r="J3866" s="17" t="n">
        <v>0</v>
      </c>
      <c r="K3866" s="17" t="n">
        <v>2</v>
      </c>
      <c r="L3866" s="17" t="n">
        <v>0</v>
      </c>
      <c r="M3866" s="17" t="n">
        <v>7</v>
      </c>
      <c r="N3866" s="17" t="n">
        <v>0</v>
      </c>
      <c r="O3866" s="17" t="n">
        <v>0</v>
      </c>
      <c r="P3866" s="17" t="n">
        <v>0</v>
      </c>
      <c r="Q3866" s="17" t="n">
        <v>0</v>
      </c>
      <c r="R3866" s="17" t="n">
        <v>0</v>
      </c>
      <c r="S3866" s="17" t="n">
        <v>0</v>
      </c>
      <c r="T3866" s="17" t="n">
        <v>0</v>
      </c>
    </row>
    <row r="3867" customFormat="false" ht="15" hidden="false" customHeight="true" outlineLevel="0" collapsed="false">
      <c r="A3867" s="17" t="s">
        <v>1280</v>
      </c>
      <c r="B3867" s="17" t="s">
        <v>142</v>
      </c>
      <c r="C3867" s="17" t="s">
        <v>217</v>
      </c>
      <c r="D3867" s="17" t="s">
        <v>235</v>
      </c>
      <c r="E3867" s="17" t="s">
        <v>139</v>
      </c>
      <c r="F3867" s="17" t="s">
        <v>150</v>
      </c>
      <c r="G3867" s="17" t="n">
        <v>1</v>
      </c>
      <c r="H3867" s="17" t="n">
        <v>2</v>
      </c>
      <c r="I3867" s="17" t="n">
        <v>0</v>
      </c>
      <c r="J3867" s="17" t="n">
        <v>0</v>
      </c>
      <c r="K3867" s="17" t="n">
        <v>2</v>
      </c>
      <c r="L3867" s="17" t="n">
        <v>5</v>
      </c>
      <c r="M3867" s="17" t="n">
        <v>10</v>
      </c>
      <c r="N3867" s="17" t="n">
        <v>0</v>
      </c>
      <c r="O3867" s="17" t="n">
        <v>0</v>
      </c>
      <c r="P3867" s="17" t="n">
        <v>0</v>
      </c>
      <c r="Q3867" s="17" t="n">
        <v>0</v>
      </c>
      <c r="R3867" s="17" t="n">
        <v>0</v>
      </c>
      <c r="S3867" s="17" t="n">
        <v>0</v>
      </c>
      <c r="T3867" s="17" t="n">
        <v>0</v>
      </c>
    </row>
    <row r="3868" customFormat="false" ht="15" hidden="false" customHeight="true" outlineLevel="0" collapsed="false">
      <c r="A3868" s="17" t="s">
        <v>1280</v>
      </c>
      <c r="B3868" s="17" t="s">
        <v>142</v>
      </c>
      <c r="C3868" s="17" t="s">
        <v>217</v>
      </c>
      <c r="D3868" s="17" t="s">
        <v>235</v>
      </c>
      <c r="E3868" s="17" t="s">
        <v>139</v>
      </c>
      <c r="F3868" s="17" t="s">
        <v>166</v>
      </c>
      <c r="G3868" s="17" t="n">
        <v>0</v>
      </c>
      <c r="H3868" s="17" t="n">
        <v>0</v>
      </c>
      <c r="I3868" s="17" t="n">
        <v>1</v>
      </c>
      <c r="J3868" s="17" t="n">
        <v>0</v>
      </c>
      <c r="K3868" s="17" t="n">
        <v>1</v>
      </c>
      <c r="L3868" s="17" t="n">
        <v>0</v>
      </c>
      <c r="M3868" s="17" t="n">
        <v>0</v>
      </c>
      <c r="N3868" s="17" t="n">
        <v>1</v>
      </c>
      <c r="O3868" s="17" t="n">
        <v>0</v>
      </c>
      <c r="P3868" s="17" t="n">
        <v>0</v>
      </c>
      <c r="Q3868" s="17" t="n">
        <v>0</v>
      </c>
      <c r="R3868" s="17" t="n">
        <v>0</v>
      </c>
      <c r="S3868" s="17" t="n">
        <v>0</v>
      </c>
      <c r="T3868" s="17" t="n">
        <v>0</v>
      </c>
    </row>
    <row r="3869" customFormat="false" ht="15" hidden="false" customHeight="true" outlineLevel="0" collapsed="false">
      <c r="A3869" s="17" t="s">
        <v>1280</v>
      </c>
      <c r="B3869" s="17" t="s">
        <v>142</v>
      </c>
      <c r="C3869" s="17" t="s">
        <v>217</v>
      </c>
      <c r="D3869" s="17" t="s">
        <v>235</v>
      </c>
      <c r="E3869" s="17" t="s">
        <v>139</v>
      </c>
      <c r="F3869" s="17" t="s">
        <v>158</v>
      </c>
      <c r="G3869" s="17" t="n">
        <v>1</v>
      </c>
      <c r="H3869" s="17" t="n">
        <v>2</v>
      </c>
      <c r="I3869" s="17" t="n">
        <v>0</v>
      </c>
      <c r="J3869" s="17" t="n">
        <v>0</v>
      </c>
      <c r="K3869" s="17" t="n">
        <v>2</v>
      </c>
      <c r="L3869" s="17" t="n">
        <v>3</v>
      </c>
      <c r="M3869" s="17" t="n">
        <v>6</v>
      </c>
      <c r="N3869" s="17" t="n">
        <v>0</v>
      </c>
      <c r="O3869" s="17" t="n">
        <v>0</v>
      </c>
      <c r="P3869" s="17" t="n">
        <v>0</v>
      </c>
      <c r="Q3869" s="17" t="n">
        <v>0</v>
      </c>
      <c r="R3869" s="17" t="n">
        <v>0</v>
      </c>
      <c r="S3869" s="17" t="n">
        <v>0</v>
      </c>
      <c r="T3869" s="17" t="n">
        <v>0</v>
      </c>
    </row>
    <row r="3870" customFormat="false" ht="15" hidden="false" customHeight="true" outlineLevel="0" collapsed="false">
      <c r="A3870" s="17" t="s">
        <v>1280</v>
      </c>
      <c r="B3870" s="17" t="s">
        <v>142</v>
      </c>
      <c r="C3870" s="17" t="s">
        <v>217</v>
      </c>
      <c r="D3870" s="17" t="s">
        <v>235</v>
      </c>
      <c r="E3870" s="17" t="s">
        <v>139</v>
      </c>
      <c r="F3870" s="17" t="s">
        <v>169</v>
      </c>
      <c r="G3870" s="17" t="n">
        <v>1</v>
      </c>
      <c r="H3870" s="17" t="n">
        <v>0</v>
      </c>
      <c r="I3870" s="17" t="n">
        <v>0</v>
      </c>
      <c r="J3870" s="17" t="n">
        <v>0</v>
      </c>
      <c r="K3870" s="17" t="n">
        <v>1</v>
      </c>
      <c r="L3870" s="17" t="n">
        <v>4</v>
      </c>
      <c r="M3870" s="17" t="n">
        <v>0</v>
      </c>
      <c r="N3870" s="17" t="n">
        <v>0</v>
      </c>
      <c r="O3870" s="17" t="n">
        <v>0</v>
      </c>
      <c r="P3870" s="17" t="n">
        <v>0</v>
      </c>
      <c r="Q3870" s="17" t="n">
        <v>0</v>
      </c>
      <c r="R3870" s="17" t="n">
        <v>0</v>
      </c>
      <c r="S3870" s="17" t="n">
        <v>0</v>
      </c>
      <c r="T3870" s="17" t="n">
        <v>0</v>
      </c>
    </row>
    <row r="3871" customFormat="false" ht="15" hidden="false" customHeight="true" outlineLevel="0" collapsed="false">
      <c r="A3871" s="17" t="s">
        <v>1280</v>
      </c>
      <c r="B3871" s="17" t="s">
        <v>142</v>
      </c>
      <c r="C3871" s="17" t="s">
        <v>217</v>
      </c>
      <c r="D3871" s="17" t="s">
        <v>218</v>
      </c>
      <c r="E3871" s="17" t="s">
        <v>139</v>
      </c>
      <c r="F3871" s="17" t="s">
        <v>7</v>
      </c>
      <c r="G3871" s="17" t="n">
        <v>0</v>
      </c>
      <c r="H3871" s="17" t="n">
        <v>0</v>
      </c>
      <c r="I3871" s="17" t="n">
        <v>1</v>
      </c>
      <c r="J3871" s="17" t="n">
        <v>0</v>
      </c>
      <c r="K3871" s="17" t="n">
        <v>1</v>
      </c>
      <c r="L3871" s="17" t="n">
        <v>0</v>
      </c>
      <c r="M3871" s="17" t="n">
        <v>0</v>
      </c>
      <c r="N3871" s="17" t="n">
        <v>1</v>
      </c>
      <c r="O3871" s="17" t="n">
        <v>0</v>
      </c>
      <c r="P3871" s="17" t="n">
        <v>0</v>
      </c>
      <c r="Q3871" s="17" t="n">
        <v>0</v>
      </c>
      <c r="R3871" s="17" t="n">
        <v>0</v>
      </c>
      <c r="S3871" s="17" t="n">
        <v>0</v>
      </c>
      <c r="T3871" s="17" t="n">
        <v>0</v>
      </c>
    </row>
    <row r="3872" customFormat="false" ht="15" hidden="false" customHeight="true" outlineLevel="0" collapsed="false">
      <c r="A3872" s="17" t="s">
        <v>1280</v>
      </c>
      <c r="B3872" s="17" t="s">
        <v>142</v>
      </c>
      <c r="C3872" s="17" t="s">
        <v>217</v>
      </c>
      <c r="D3872" s="17" t="s">
        <v>218</v>
      </c>
      <c r="E3872" s="17" t="s">
        <v>139</v>
      </c>
      <c r="F3872" s="17" t="s">
        <v>150</v>
      </c>
      <c r="G3872" s="17" t="n">
        <v>0</v>
      </c>
      <c r="H3872" s="17" t="n">
        <v>0</v>
      </c>
      <c r="I3872" s="17" t="n">
        <v>1</v>
      </c>
      <c r="J3872" s="17" t="n">
        <v>0</v>
      </c>
      <c r="K3872" s="17" t="n">
        <v>1</v>
      </c>
      <c r="L3872" s="17" t="n">
        <v>0</v>
      </c>
      <c r="M3872" s="17" t="n">
        <v>0</v>
      </c>
      <c r="N3872" s="17" t="n">
        <v>1</v>
      </c>
      <c r="O3872" s="17" t="n">
        <v>0</v>
      </c>
      <c r="P3872" s="17" t="n">
        <v>0</v>
      </c>
      <c r="Q3872" s="17" t="n">
        <v>0</v>
      </c>
      <c r="R3872" s="17" t="n">
        <v>0</v>
      </c>
      <c r="S3872" s="17" t="n">
        <v>0</v>
      </c>
      <c r="T3872" s="17" t="n">
        <v>0</v>
      </c>
    </row>
    <row r="3873" customFormat="false" ht="15" hidden="false" customHeight="true" outlineLevel="0" collapsed="false">
      <c r="A3873" s="17" t="s">
        <v>5162</v>
      </c>
      <c r="B3873" s="17" t="s">
        <v>142</v>
      </c>
      <c r="C3873" s="17" t="s">
        <v>134</v>
      </c>
      <c r="D3873" s="17" t="s">
        <v>14446</v>
      </c>
      <c r="E3873" s="17" t="s">
        <v>243</v>
      </c>
      <c r="F3873" s="17" t="s">
        <v>7</v>
      </c>
      <c r="G3873" s="17" t="n">
        <v>1</v>
      </c>
      <c r="H3873" s="17" t="n">
        <v>1</v>
      </c>
      <c r="I3873" s="17" t="n">
        <v>1</v>
      </c>
      <c r="J3873" s="17" t="n">
        <v>1</v>
      </c>
      <c r="K3873" s="17" t="n">
        <v>1</v>
      </c>
      <c r="L3873" s="17" t="n">
        <v>2724</v>
      </c>
      <c r="M3873" s="17" t="n">
        <v>2485</v>
      </c>
      <c r="N3873" s="17" t="n">
        <v>4193</v>
      </c>
      <c r="O3873" s="17" t="n">
        <v>620</v>
      </c>
      <c r="P3873" s="17" t="n">
        <v>0</v>
      </c>
      <c r="Q3873" s="17" t="n">
        <v>0</v>
      </c>
      <c r="R3873" s="17" t="n">
        <v>0</v>
      </c>
      <c r="S3873" s="17" t="n">
        <v>0</v>
      </c>
      <c r="T3873" s="17" t="n">
        <v>0</v>
      </c>
    </row>
    <row r="3874" customFormat="false" ht="15" hidden="false" customHeight="true" outlineLevel="0" collapsed="false">
      <c r="A3874" s="17" t="s">
        <v>5162</v>
      </c>
      <c r="B3874" s="17" t="s">
        <v>142</v>
      </c>
      <c r="C3874" s="17" t="s">
        <v>134</v>
      </c>
      <c r="D3874" s="17" t="s">
        <v>14446</v>
      </c>
      <c r="E3874" s="17" t="s">
        <v>243</v>
      </c>
      <c r="F3874" s="17" t="s">
        <v>140</v>
      </c>
      <c r="G3874" s="17" t="n">
        <v>1</v>
      </c>
      <c r="H3874" s="17" t="n">
        <v>1</v>
      </c>
      <c r="I3874" s="17" t="n">
        <v>1</v>
      </c>
      <c r="J3874" s="17" t="n">
        <v>1</v>
      </c>
      <c r="K3874" s="17" t="n">
        <v>1</v>
      </c>
      <c r="L3874" s="17" t="n">
        <v>576</v>
      </c>
      <c r="M3874" s="17" t="n">
        <v>593</v>
      </c>
      <c r="N3874" s="17" t="n">
        <v>1313</v>
      </c>
      <c r="O3874" s="17" t="n">
        <v>162</v>
      </c>
      <c r="P3874" s="17" t="n">
        <v>0</v>
      </c>
      <c r="Q3874" s="17" t="n">
        <v>0</v>
      </c>
      <c r="R3874" s="17" t="n">
        <v>0</v>
      </c>
      <c r="S3874" s="17" t="n">
        <v>0</v>
      </c>
      <c r="T3874" s="17" t="n">
        <v>0</v>
      </c>
    </row>
    <row r="3875" customFormat="false" ht="15" hidden="false" customHeight="true" outlineLevel="0" collapsed="false">
      <c r="A3875" s="17" t="s">
        <v>5162</v>
      </c>
      <c r="B3875" s="17" t="s">
        <v>142</v>
      </c>
      <c r="C3875" s="17" t="s">
        <v>134</v>
      </c>
      <c r="D3875" s="17" t="s">
        <v>14446</v>
      </c>
      <c r="E3875" s="17" t="s">
        <v>243</v>
      </c>
      <c r="F3875" s="17" t="s">
        <v>144</v>
      </c>
      <c r="G3875" s="17" t="n">
        <v>1</v>
      </c>
      <c r="H3875" s="17" t="n">
        <v>1</v>
      </c>
      <c r="I3875" s="17" t="n">
        <v>1</v>
      </c>
      <c r="J3875" s="17" t="n">
        <v>1</v>
      </c>
      <c r="K3875" s="17" t="n">
        <v>1</v>
      </c>
      <c r="L3875" s="17" t="n">
        <v>43</v>
      </c>
      <c r="M3875" s="17" t="n">
        <v>982</v>
      </c>
      <c r="N3875" s="17" t="n">
        <v>2070</v>
      </c>
      <c r="O3875" s="17" t="n">
        <v>323</v>
      </c>
      <c r="P3875" s="17" t="n">
        <v>0</v>
      </c>
      <c r="Q3875" s="17" t="n">
        <v>0</v>
      </c>
      <c r="R3875" s="17" t="n">
        <v>0</v>
      </c>
      <c r="S3875" s="17" t="n">
        <v>0</v>
      </c>
      <c r="T3875" s="17" t="n">
        <v>0</v>
      </c>
    </row>
    <row r="3876" customFormat="false" ht="15" hidden="false" customHeight="true" outlineLevel="0" collapsed="false">
      <c r="A3876" s="17" t="s">
        <v>5162</v>
      </c>
      <c r="B3876" s="17" t="s">
        <v>142</v>
      </c>
      <c r="C3876" s="17" t="s">
        <v>134</v>
      </c>
      <c r="D3876" s="17" t="s">
        <v>14446</v>
      </c>
      <c r="E3876" s="17" t="s">
        <v>243</v>
      </c>
      <c r="F3876" s="17" t="s">
        <v>150</v>
      </c>
      <c r="G3876" s="17" t="n">
        <v>1</v>
      </c>
      <c r="H3876" s="17" t="n">
        <v>1</v>
      </c>
      <c r="I3876" s="17" t="n">
        <v>1</v>
      </c>
      <c r="J3876" s="17" t="n">
        <v>1</v>
      </c>
      <c r="K3876" s="17" t="n">
        <v>1</v>
      </c>
      <c r="L3876" s="17" t="n">
        <v>1736</v>
      </c>
      <c r="M3876" s="17" t="n">
        <v>646</v>
      </c>
      <c r="N3876" s="17" t="n">
        <v>552</v>
      </c>
      <c r="O3876" s="17" t="n">
        <v>106</v>
      </c>
      <c r="P3876" s="17" t="n">
        <v>0</v>
      </c>
      <c r="Q3876" s="17" t="n">
        <v>0</v>
      </c>
      <c r="R3876" s="17" t="n">
        <v>0</v>
      </c>
      <c r="S3876" s="17" t="n">
        <v>0</v>
      </c>
      <c r="T3876" s="17" t="n">
        <v>0</v>
      </c>
    </row>
    <row r="3877" customFormat="false" ht="15" hidden="false" customHeight="true" outlineLevel="0" collapsed="false">
      <c r="A3877" s="17" t="s">
        <v>5162</v>
      </c>
      <c r="B3877" s="17" t="s">
        <v>142</v>
      </c>
      <c r="C3877" s="17" t="s">
        <v>134</v>
      </c>
      <c r="D3877" s="17" t="s">
        <v>14446</v>
      </c>
      <c r="E3877" s="17" t="s">
        <v>243</v>
      </c>
      <c r="F3877" s="17" t="s">
        <v>166</v>
      </c>
      <c r="G3877" s="17" t="n">
        <v>0</v>
      </c>
      <c r="H3877" s="17" t="n">
        <v>1</v>
      </c>
      <c r="I3877" s="17" t="n">
        <v>0</v>
      </c>
      <c r="J3877" s="17" t="n">
        <v>0</v>
      </c>
      <c r="K3877" s="17" t="n">
        <v>1</v>
      </c>
      <c r="L3877" s="17" t="n">
        <v>0</v>
      </c>
      <c r="M3877" s="17" t="n">
        <v>6</v>
      </c>
      <c r="N3877" s="17" t="n">
        <v>0</v>
      </c>
      <c r="O3877" s="17" t="n">
        <v>0</v>
      </c>
      <c r="P3877" s="17" t="n">
        <v>0</v>
      </c>
      <c r="Q3877" s="17" t="n">
        <v>0</v>
      </c>
      <c r="R3877" s="17" t="n">
        <v>0</v>
      </c>
      <c r="S3877" s="17" t="n">
        <v>0</v>
      </c>
      <c r="T3877" s="17" t="n">
        <v>0</v>
      </c>
    </row>
    <row r="3878" customFormat="false" ht="15" hidden="false" customHeight="true" outlineLevel="0" collapsed="false">
      <c r="A3878" s="17" t="s">
        <v>5162</v>
      </c>
      <c r="B3878" s="17" t="s">
        <v>142</v>
      </c>
      <c r="C3878" s="17" t="s">
        <v>134</v>
      </c>
      <c r="D3878" s="17" t="s">
        <v>14446</v>
      </c>
      <c r="E3878" s="17" t="s">
        <v>243</v>
      </c>
      <c r="F3878" s="17" t="s">
        <v>158</v>
      </c>
      <c r="G3878" s="17" t="n">
        <v>1</v>
      </c>
      <c r="H3878" s="17" t="n">
        <v>1</v>
      </c>
      <c r="I3878" s="17" t="n">
        <v>1</v>
      </c>
      <c r="J3878" s="17" t="n">
        <v>1</v>
      </c>
      <c r="K3878" s="17" t="n">
        <v>1</v>
      </c>
      <c r="L3878" s="17" t="n">
        <v>235</v>
      </c>
      <c r="M3878" s="17" t="n">
        <v>211</v>
      </c>
      <c r="N3878" s="17" t="n">
        <v>181</v>
      </c>
      <c r="O3878" s="17" t="n">
        <v>29</v>
      </c>
      <c r="P3878" s="17" t="n">
        <v>0</v>
      </c>
      <c r="Q3878" s="17" t="n">
        <v>0</v>
      </c>
      <c r="R3878" s="17" t="n">
        <v>0</v>
      </c>
      <c r="S3878" s="17" t="n">
        <v>0</v>
      </c>
      <c r="T3878" s="17" t="n">
        <v>0</v>
      </c>
    </row>
    <row r="3879" customFormat="false" ht="15" hidden="false" customHeight="true" outlineLevel="0" collapsed="false">
      <c r="A3879" s="17" t="s">
        <v>5162</v>
      </c>
      <c r="B3879" s="17" t="s">
        <v>142</v>
      </c>
      <c r="C3879" s="17" t="s">
        <v>134</v>
      </c>
      <c r="D3879" s="17" t="s">
        <v>14446</v>
      </c>
      <c r="E3879" s="17" t="s">
        <v>243</v>
      </c>
      <c r="F3879" s="17" t="s">
        <v>169</v>
      </c>
      <c r="G3879" s="17" t="n">
        <v>1</v>
      </c>
      <c r="H3879" s="17" t="n">
        <v>1</v>
      </c>
      <c r="I3879" s="17" t="n">
        <v>1</v>
      </c>
      <c r="J3879" s="17" t="n">
        <v>0</v>
      </c>
      <c r="K3879" s="17" t="n">
        <v>1</v>
      </c>
      <c r="L3879" s="17" t="n">
        <v>134</v>
      </c>
      <c r="M3879" s="17" t="n">
        <v>47</v>
      </c>
      <c r="N3879" s="17" t="n">
        <v>77</v>
      </c>
      <c r="O3879" s="17" t="n">
        <v>0</v>
      </c>
      <c r="P3879" s="17" t="n">
        <v>0</v>
      </c>
      <c r="Q3879" s="17" t="n">
        <v>0</v>
      </c>
      <c r="R3879" s="17" t="n">
        <v>0</v>
      </c>
      <c r="S3879" s="17" t="n">
        <v>0</v>
      </c>
      <c r="T3879" s="17" t="n">
        <v>0</v>
      </c>
    </row>
    <row r="3880" customFormat="false" ht="15" hidden="false" customHeight="true" outlineLevel="0" collapsed="false">
      <c r="A3880" s="17" t="s">
        <v>5162</v>
      </c>
      <c r="B3880" s="17" t="s">
        <v>142</v>
      </c>
      <c r="C3880" s="17" t="s">
        <v>148</v>
      </c>
      <c r="D3880" s="17" t="s">
        <v>14443</v>
      </c>
      <c r="E3880" s="17" t="s">
        <v>139</v>
      </c>
      <c r="F3880" s="17" t="s">
        <v>7</v>
      </c>
      <c r="G3880" s="17" t="n">
        <v>1</v>
      </c>
      <c r="H3880" s="17" t="n">
        <v>0</v>
      </c>
      <c r="I3880" s="17" t="n">
        <v>2</v>
      </c>
      <c r="J3880" s="17" t="n">
        <v>0</v>
      </c>
      <c r="K3880" s="17" t="n">
        <v>3</v>
      </c>
      <c r="L3880" s="17" t="n">
        <v>1</v>
      </c>
      <c r="M3880" s="17" t="n">
        <v>0</v>
      </c>
      <c r="N3880" s="17" t="n">
        <v>58</v>
      </c>
      <c r="O3880" s="17" t="n">
        <v>0</v>
      </c>
      <c r="P3880" s="17" t="n">
        <v>0</v>
      </c>
      <c r="Q3880" s="17" t="n">
        <v>0</v>
      </c>
      <c r="R3880" s="17" t="n">
        <v>0</v>
      </c>
      <c r="S3880" s="17" t="n">
        <v>0</v>
      </c>
      <c r="T3880" s="17" t="n">
        <v>0</v>
      </c>
    </row>
    <row r="3881" customFormat="false" ht="15" hidden="false" customHeight="true" outlineLevel="0" collapsed="false">
      <c r="A3881" s="17" t="s">
        <v>5162</v>
      </c>
      <c r="B3881" s="17" t="s">
        <v>142</v>
      </c>
      <c r="C3881" s="17" t="s">
        <v>148</v>
      </c>
      <c r="D3881" s="17" t="s">
        <v>14443</v>
      </c>
      <c r="E3881" s="17" t="s">
        <v>139</v>
      </c>
      <c r="F3881" s="17" t="s">
        <v>140</v>
      </c>
      <c r="G3881" s="17" t="n">
        <v>1</v>
      </c>
      <c r="H3881" s="17" t="n">
        <v>0</v>
      </c>
      <c r="I3881" s="17" t="n">
        <v>0</v>
      </c>
      <c r="J3881" s="17" t="n">
        <v>0</v>
      </c>
      <c r="K3881" s="17" t="n">
        <v>1</v>
      </c>
      <c r="L3881" s="17" t="n">
        <v>1</v>
      </c>
      <c r="M3881" s="17" t="n">
        <v>0</v>
      </c>
      <c r="N3881" s="17" t="n">
        <v>0</v>
      </c>
      <c r="O3881" s="17" t="n">
        <v>0</v>
      </c>
      <c r="P3881" s="17" t="n">
        <v>0</v>
      </c>
      <c r="Q3881" s="17" t="n">
        <v>0</v>
      </c>
      <c r="R3881" s="17" t="n">
        <v>0</v>
      </c>
      <c r="S3881" s="17" t="n">
        <v>0</v>
      </c>
      <c r="T3881" s="17" t="n">
        <v>0</v>
      </c>
    </row>
    <row r="3882" customFormat="false" ht="15" hidden="false" customHeight="true" outlineLevel="0" collapsed="false">
      <c r="A3882" s="17" t="s">
        <v>5162</v>
      </c>
      <c r="B3882" s="17" t="s">
        <v>142</v>
      </c>
      <c r="C3882" s="17" t="s">
        <v>148</v>
      </c>
      <c r="D3882" s="17" t="s">
        <v>14443</v>
      </c>
      <c r="E3882" s="17" t="s">
        <v>139</v>
      </c>
      <c r="F3882" s="17" t="s">
        <v>150</v>
      </c>
      <c r="G3882" s="17" t="n">
        <v>0</v>
      </c>
      <c r="H3882" s="17" t="n">
        <v>0</v>
      </c>
      <c r="I3882" s="17" t="n">
        <v>2</v>
      </c>
      <c r="J3882" s="17" t="n">
        <v>0</v>
      </c>
      <c r="K3882" s="17" t="n">
        <v>2</v>
      </c>
      <c r="L3882" s="17" t="n">
        <v>0</v>
      </c>
      <c r="M3882" s="17" t="n">
        <v>0</v>
      </c>
      <c r="N3882" s="17" t="n">
        <v>51</v>
      </c>
      <c r="O3882" s="17" t="n">
        <v>0</v>
      </c>
      <c r="P3882" s="17" t="n">
        <v>0</v>
      </c>
      <c r="Q3882" s="17" t="n">
        <v>0</v>
      </c>
      <c r="R3882" s="17" t="n">
        <v>0</v>
      </c>
      <c r="S3882" s="17" t="n">
        <v>0</v>
      </c>
      <c r="T3882" s="17" t="n">
        <v>0</v>
      </c>
    </row>
    <row r="3883" customFormat="false" ht="15" hidden="false" customHeight="true" outlineLevel="0" collapsed="false">
      <c r="A3883" s="17" t="s">
        <v>5162</v>
      </c>
      <c r="B3883" s="17" t="s">
        <v>142</v>
      </c>
      <c r="C3883" s="17" t="s">
        <v>148</v>
      </c>
      <c r="D3883" s="17" t="s">
        <v>14443</v>
      </c>
      <c r="E3883" s="17" t="s">
        <v>139</v>
      </c>
      <c r="F3883" s="17" t="s">
        <v>158</v>
      </c>
      <c r="G3883" s="17" t="n">
        <v>0</v>
      </c>
      <c r="H3883" s="17" t="n">
        <v>0</v>
      </c>
      <c r="I3883" s="17" t="n">
        <v>2</v>
      </c>
      <c r="J3883" s="17" t="n">
        <v>0</v>
      </c>
      <c r="K3883" s="17" t="n">
        <v>2</v>
      </c>
      <c r="L3883" s="17" t="n">
        <v>0</v>
      </c>
      <c r="M3883" s="17" t="n">
        <v>0</v>
      </c>
      <c r="N3883" s="17" t="n">
        <v>7</v>
      </c>
      <c r="O3883" s="17" t="n">
        <v>0</v>
      </c>
      <c r="P3883" s="17" t="n">
        <v>0</v>
      </c>
      <c r="Q3883" s="17" t="n">
        <v>0</v>
      </c>
      <c r="R3883" s="17" t="n">
        <v>0</v>
      </c>
      <c r="S3883" s="17" t="n">
        <v>0</v>
      </c>
      <c r="T3883" s="17" t="n">
        <v>0</v>
      </c>
    </row>
    <row r="3884" customFormat="false" ht="15" hidden="false" customHeight="true" outlineLevel="0" collapsed="false">
      <c r="A3884" s="17" t="s">
        <v>5162</v>
      </c>
      <c r="B3884" s="17" t="s">
        <v>142</v>
      </c>
      <c r="C3884" s="17" t="s">
        <v>217</v>
      </c>
      <c r="D3884" s="17" t="s">
        <v>235</v>
      </c>
      <c r="E3884" s="17" t="s">
        <v>243</v>
      </c>
      <c r="F3884" s="17" t="s">
        <v>7</v>
      </c>
      <c r="G3884" s="17" t="n">
        <v>1</v>
      </c>
      <c r="H3884" s="17" t="n">
        <v>1</v>
      </c>
      <c r="I3884" s="17" t="n">
        <v>1</v>
      </c>
      <c r="J3884" s="17" t="n">
        <v>1</v>
      </c>
      <c r="K3884" s="17" t="n">
        <v>1</v>
      </c>
      <c r="L3884" s="17" t="n">
        <v>49</v>
      </c>
      <c r="M3884" s="17" t="n">
        <v>17</v>
      </c>
      <c r="N3884" s="17" t="n">
        <v>332</v>
      </c>
      <c r="O3884" s="17" t="n">
        <v>56</v>
      </c>
      <c r="P3884" s="17" t="n">
        <v>0</v>
      </c>
      <c r="Q3884" s="17" t="n">
        <v>0</v>
      </c>
      <c r="R3884" s="17" t="n">
        <v>0</v>
      </c>
      <c r="S3884" s="17" t="n">
        <v>0</v>
      </c>
      <c r="T3884" s="17" t="n">
        <v>0</v>
      </c>
    </row>
    <row r="3885" customFormat="false" ht="15" hidden="false" customHeight="true" outlineLevel="0" collapsed="false">
      <c r="A3885" s="17" t="s">
        <v>5162</v>
      </c>
      <c r="B3885" s="17" t="s">
        <v>142</v>
      </c>
      <c r="C3885" s="17" t="s">
        <v>217</v>
      </c>
      <c r="D3885" s="17" t="s">
        <v>235</v>
      </c>
      <c r="E3885" s="17" t="s">
        <v>243</v>
      </c>
      <c r="F3885" s="17" t="s">
        <v>140</v>
      </c>
      <c r="G3885" s="17" t="n">
        <v>1</v>
      </c>
      <c r="H3885" s="17" t="n">
        <v>1</v>
      </c>
      <c r="I3885" s="17" t="n">
        <v>1</v>
      </c>
      <c r="J3885" s="17" t="n">
        <v>1</v>
      </c>
      <c r="K3885" s="17" t="n">
        <v>1</v>
      </c>
      <c r="L3885" s="17" t="n">
        <v>23</v>
      </c>
      <c r="M3885" s="17" t="n">
        <v>5</v>
      </c>
      <c r="N3885" s="17" t="n">
        <v>33</v>
      </c>
      <c r="O3885" s="17" t="n">
        <v>5</v>
      </c>
      <c r="P3885" s="17" t="n">
        <v>0</v>
      </c>
      <c r="Q3885" s="17" t="n">
        <v>0</v>
      </c>
      <c r="R3885" s="17" t="n">
        <v>0</v>
      </c>
      <c r="S3885" s="17" t="n">
        <v>0</v>
      </c>
      <c r="T3885" s="17" t="n">
        <v>0</v>
      </c>
    </row>
    <row r="3886" customFormat="false" ht="15" hidden="false" customHeight="true" outlineLevel="0" collapsed="false">
      <c r="A3886" s="17" t="s">
        <v>5162</v>
      </c>
      <c r="B3886" s="17" t="s">
        <v>142</v>
      </c>
      <c r="C3886" s="17" t="s">
        <v>217</v>
      </c>
      <c r="D3886" s="17" t="s">
        <v>235</v>
      </c>
      <c r="E3886" s="17" t="s">
        <v>243</v>
      </c>
      <c r="F3886" s="17" t="s">
        <v>144</v>
      </c>
      <c r="G3886" s="17" t="n">
        <v>1</v>
      </c>
      <c r="H3886" s="17" t="n">
        <v>1</v>
      </c>
      <c r="I3886" s="17" t="n">
        <v>1</v>
      </c>
      <c r="J3886" s="17" t="n">
        <v>0</v>
      </c>
      <c r="K3886" s="17" t="n">
        <v>1</v>
      </c>
      <c r="L3886" s="17" t="n">
        <v>4</v>
      </c>
      <c r="M3886" s="17" t="n">
        <v>1</v>
      </c>
      <c r="N3886" s="17" t="n">
        <v>2</v>
      </c>
      <c r="O3886" s="17" t="n">
        <v>0</v>
      </c>
      <c r="P3886" s="17" t="n">
        <v>0</v>
      </c>
      <c r="Q3886" s="17" t="n">
        <v>0</v>
      </c>
      <c r="R3886" s="17" t="n">
        <v>0</v>
      </c>
      <c r="S3886" s="17" t="n">
        <v>0</v>
      </c>
      <c r="T3886" s="17" t="n">
        <v>0</v>
      </c>
    </row>
    <row r="3887" customFormat="false" ht="15" hidden="false" customHeight="true" outlineLevel="0" collapsed="false">
      <c r="A3887" s="17" t="s">
        <v>5162</v>
      </c>
      <c r="B3887" s="17" t="s">
        <v>142</v>
      </c>
      <c r="C3887" s="17" t="s">
        <v>217</v>
      </c>
      <c r="D3887" s="17" t="s">
        <v>235</v>
      </c>
      <c r="E3887" s="17" t="s">
        <v>243</v>
      </c>
      <c r="F3887" s="17" t="s">
        <v>150</v>
      </c>
      <c r="G3887" s="17" t="n">
        <v>1</v>
      </c>
      <c r="H3887" s="17" t="n">
        <v>1</v>
      </c>
      <c r="I3887" s="17" t="n">
        <v>1</v>
      </c>
      <c r="J3887" s="17" t="n">
        <v>1</v>
      </c>
      <c r="K3887" s="17" t="n">
        <v>1</v>
      </c>
      <c r="L3887" s="17" t="n">
        <v>9</v>
      </c>
      <c r="M3887" s="17" t="n">
        <v>10</v>
      </c>
      <c r="N3887" s="17" t="n">
        <v>259</v>
      </c>
      <c r="O3887" s="17" t="n">
        <v>17</v>
      </c>
      <c r="P3887" s="17" t="n">
        <v>0</v>
      </c>
      <c r="Q3887" s="17" t="n">
        <v>0</v>
      </c>
      <c r="R3887" s="17" t="n">
        <v>0</v>
      </c>
      <c r="S3887" s="17" t="n">
        <v>0</v>
      </c>
      <c r="T3887" s="17" t="n">
        <v>0</v>
      </c>
    </row>
    <row r="3888" customFormat="false" ht="15" hidden="false" customHeight="true" outlineLevel="0" collapsed="false">
      <c r="A3888" s="17" t="s">
        <v>5162</v>
      </c>
      <c r="B3888" s="17" t="s">
        <v>142</v>
      </c>
      <c r="C3888" s="17" t="s">
        <v>217</v>
      </c>
      <c r="D3888" s="17" t="s">
        <v>235</v>
      </c>
      <c r="E3888" s="17" t="s">
        <v>243</v>
      </c>
      <c r="F3888" s="17" t="s">
        <v>158</v>
      </c>
      <c r="G3888" s="17" t="n">
        <v>1</v>
      </c>
      <c r="H3888" s="17" t="n">
        <v>1</v>
      </c>
      <c r="I3888" s="17" t="n">
        <v>1</v>
      </c>
      <c r="J3888" s="17" t="n">
        <v>1</v>
      </c>
      <c r="K3888" s="17" t="n">
        <v>1</v>
      </c>
      <c r="L3888" s="17" t="n">
        <v>12</v>
      </c>
      <c r="M3888" s="17" t="n">
        <v>1</v>
      </c>
      <c r="N3888" s="17" t="n">
        <v>36</v>
      </c>
      <c r="O3888" s="17" t="n">
        <v>24</v>
      </c>
      <c r="P3888" s="17" t="n">
        <v>0</v>
      </c>
      <c r="Q3888" s="17" t="n">
        <v>0</v>
      </c>
      <c r="R3888" s="17" t="n">
        <v>0</v>
      </c>
      <c r="S3888" s="17" t="n">
        <v>0</v>
      </c>
      <c r="T3888" s="17" t="n">
        <v>0</v>
      </c>
    </row>
    <row r="3889" customFormat="false" ht="15" hidden="false" customHeight="true" outlineLevel="0" collapsed="false">
      <c r="A3889" s="17" t="s">
        <v>5162</v>
      </c>
      <c r="B3889" s="17" t="s">
        <v>142</v>
      </c>
      <c r="C3889" s="17" t="s">
        <v>217</v>
      </c>
      <c r="D3889" s="17" t="s">
        <v>235</v>
      </c>
      <c r="E3889" s="17" t="s">
        <v>243</v>
      </c>
      <c r="F3889" s="17" t="s">
        <v>169</v>
      </c>
      <c r="G3889" s="17" t="n">
        <v>1</v>
      </c>
      <c r="H3889" s="17" t="n">
        <v>0</v>
      </c>
      <c r="I3889" s="17" t="n">
        <v>1</v>
      </c>
      <c r="J3889" s="17" t="n">
        <v>1</v>
      </c>
      <c r="K3889" s="17" t="n">
        <v>1</v>
      </c>
      <c r="L3889" s="17" t="n">
        <v>1</v>
      </c>
      <c r="M3889" s="17" t="n">
        <v>0</v>
      </c>
      <c r="N3889" s="17" t="n">
        <v>2</v>
      </c>
      <c r="O3889" s="17" t="n">
        <v>10</v>
      </c>
      <c r="P3889" s="17" t="n">
        <v>0</v>
      </c>
      <c r="Q3889" s="17" t="n">
        <v>0</v>
      </c>
      <c r="R3889" s="17" t="n">
        <v>0</v>
      </c>
      <c r="S3889" s="17" t="n">
        <v>0</v>
      </c>
      <c r="T3889" s="17" t="n">
        <v>0</v>
      </c>
    </row>
    <row r="3890" customFormat="false" ht="15" hidden="false" customHeight="true" outlineLevel="0" collapsed="false">
      <c r="A3890" s="17" t="s">
        <v>5162</v>
      </c>
      <c r="B3890" s="17" t="s">
        <v>142</v>
      </c>
      <c r="C3890" s="17" t="s">
        <v>217</v>
      </c>
      <c r="D3890" s="17" t="s">
        <v>235</v>
      </c>
      <c r="E3890" s="17" t="s">
        <v>139</v>
      </c>
      <c r="F3890" s="17" t="s">
        <v>7</v>
      </c>
      <c r="G3890" s="17" t="n">
        <v>2</v>
      </c>
      <c r="H3890" s="17" t="n">
        <v>1</v>
      </c>
      <c r="I3890" s="17" t="n">
        <v>0</v>
      </c>
      <c r="J3890" s="17" t="n">
        <v>0</v>
      </c>
      <c r="K3890" s="17" t="n">
        <v>2</v>
      </c>
      <c r="L3890" s="17" t="n">
        <v>37</v>
      </c>
      <c r="M3890" s="17" t="n">
        <v>17</v>
      </c>
      <c r="N3890" s="17" t="n">
        <v>0</v>
      </c>
      <c r="O3890" s="17" t="n">
        <v>0</v>
      </c>
      <c r="P3890" s="17" t="n">
        <v>0</v>
      </c>
      <c r="Q3890" s="17" t="n">
        <v>0</v>
      </c>
      <c r="R3890" s="17" t="n">
        <v>0</v>
      </c>
      <c r="S3890" s="17" t="n">
        <v>0</v>
      </c>
      <c r="T3890" s="17" t="n">
        <v>0</v>
      </c>
    </row>
    <row r="3891" customFormat="false" ht="15" hidden="false" customHeight="true" outlineLevel="0" collapsed="false">
      <c r="A3891" s="17" t="s">
        <v>5162</v>
      </c>
      <c r="B3891" s="17" t="s">
        <v>142</v>
      </c>
      <c r="C3891" s="17" t="s">
        <v>217</v>
      </c>
      <c r="D3891" s="17" t="s">
        <v>235</v>
      </c>
      <c r="E3891" s="17" t="s">
        <v>139</v>
      </c>
      <c r="F3891" s="17" t="s">
        <v>150</v>
      </c>
      <c r="G3891" s="17" t="n">
        <v>1</v>
      </c>
      <c r="H3891" s="17" t="n">
        <v>1</v>
      </c>
      <c r="I3891" s="17" t="n">
        <v>0</v>
      </c>
      <c r="J3891" s="17" t="n">
        <v>0</v>
      </c>
      <c r="K3891" s="17" t="n">
        <v>1</v>
      </c>
      <c r="L3891" s="17" t="n">
        <v>25</v>
      </c>
      <c r="M3891" s="17" t="n">
        <v>2</v>
      </c>
      <c r="N3891" s="17" t="n">
        <v>0</v>
      </c>
      <c r="O3891" s="17" t="n">
        <v>0</v>
      </c>
      <c r="P3891" s="17" t="n">
        <v>0</v>
      </c>
      <c r="Q3891" s="17" t="n">
        <v>0</v>
      </c>
      <c r="R3891" s="17" t="n">
        <v>0</v>
      </c>
      <c r="S3891" s="17" t="n">
        <v>0</v>
      </c>
      <c r="T3891" s="17" t="n">
        <v>0</v>
      </c>
    </row>
    <row r="3892" customFormat="false" ht="15" hidden="false" customHeight="true" outlineLevel="0" collapsed="false">
      <c r="A3892" s="17" t="s">
        <v>5162</v>
      </c>
      <c r="B3892" s="17" t="s">
        <v>142</v>
      </c>
      <c r="C3892" s="17" t="s">
        <v>217</v>
      </c>
      <c r="D3892" s="17" t="s">
        <v>235</v>
      </c>
      <c r="E3892" s="17" t="s">
        <v>139</v>
      </c>
      <c r="F3892" s="17" t="s">
        <v>158</v>
      </c>
      <c r="G3892" s="17" t="n">
        <v>2</v>
      </c>
      <c r="H3892" s="17" t="n">
        <v>1</v>
      </c>
      <c r="I3892" s="17" t="n">
        <v>0</v>
      </c>
      <c r="J3892" s="17" t="n">
        <v>0</v>
      </c>
      <c r="K3892" s="17" t="n">
        <v>2</v>
      </c>
      <c r="L3892" s="17" t="n">
        <v>12</v>
      </c>
      <c r="M3892" s="17" t="n">
        <v>15</v>
      </c>
      <c r="N3892" s="17" t="n">
        <v>0</v>
      </c>
      <c r="O3892" s="17" t="n">
        <v>0</v>
      </c>
      <c r="P3892" s="17" t="n">
        <v>0</v>
      </c>
      <c r="Q3892" s="17" t="n">
        <v>0</v>
      </c>
      <c r="R3892" s="17" t="n">
        <v>0</v>
      </c>
      <c r="S3892" s="17" t="n">
        <v>0</v>
      </c>
      <c r="T3892" s="17" t="n">
        <v>0</v>
      </c>
    </row>
    <row r="3893" customFormat="false" ht="15" hidden="false" customHeight="true" outlineLevel="0" collapsed="false">
      <c r="A3893" s="17" t="s">
        <v>5162</v>
      </c>
      <c r="B3893" s="17" t="s">
        <v>142</v>
      </c>
      <c r="C3893" s="17" t="s">
        <v>217</v>
      </c>
      <c r="D3893" s="17" t="s">
        <v>218</v>
      </c>
      <c r="E3893" s="17" t="s">
        <v>139</v>
      </c>
      <c r="F3893" s="17" t="s">
        <v>7</v>
      </c>
      <c r="G3893" s="17" t="n">
        <v>1</v>
      </c>
      <c r="H3893" s="17" t="n">
        <v>1</v>
      </c>
      <c r="I3893" s="17" t="n">
        <v>1</v>
      </c>
      <c r="J3893" s="17" t="n">
        <v>1</v>
      </c>
      <c r="K3893" s="17" t="n">
        <v>1</v>
      </c>
      <c r="L3893" s="17" t="n">
        <v>75</v>
      </c>
      <c r="M3893" s="17" t="n">
        <v>32</v>
      </c>
      <c r="N3893" s="17" t="n">
        <v>21</v>
      </c>
      <c r="O3893" s="17" t="n">
        <v>75</v>
      </c>
      <c r="P3893" s="17" t="n">
        <v>0</v>
      </c>
      <c r="Q3893" s="17" t="n">
        <v>0</v>
      </c>
      <c r="R3893" s="17" t="n">
        <v>0</v>
      </c>
      <c r="S3893" s="17" t="n">
        <v>0</v>
      </c>
      <c r="T3893" s="17" t="n">
        <v>0</v>
      </c>
    </row>
    <row r="3894" customFormat="false" ht="15" hidden="false" customHeight="true" outlineLevel="0" collapsed="false">
      <c r="A3894" s="17" t="s">
        <v>5162</v>
      </c>
      <c r="B3894" s="17" t="s">
        <v>142</v>
      </c>
      <c r="C3894" s="17" t="s">
        <v>217</v>
      </c>
      <c r="D3894" s="17" t="s">
        <v>218</v>
      </c>
      <c r="E3894" s="17" t="s">
        <v>139</v>
      </c>
      <c r="F3894" s="17" t="s">
        <v>140</v>
      </c>
      <c r="G3894" s="17" t="n">
        <v>0</v>
      </c>
      <c r="H3894" s="17" t="n">
        <v>0</v>
      </c>
      <c r="I3894" s="17" t="n">
        <v>0</v>
      </c>
      <c r="J3894" s="17" t="n">
        <v>1</v>
      </c>
      <c r="K3894" s="17" t="n">
        <v>1</v>
      </c>
      <c r="L3894" s="17" t="n">
        <v>0</v>
      </c>
      <c r="M3894" s="17" t="n">
        <v>0</v>
      </c>
      <c r="N3894" s="17" t="n">
        <v>0</v>
      </c>
      <c r="O3894" s="17" t="n">
        <v>9</v>
      </c>
      <c r="P3894" s="17" t="n">
        <v>0</v>
      </c>
      <c r="Q3894" s="17" t="n">
        <v>0</v>
      </c>
      <c r="R3894" s="17" t="n">
        <v>0</v>
      </c>
      <c r="S3894" s="17" t="n">
        <v>0</v>
      </c>
      <c r="T3894" s="17" t="n">
        <v>0</v>
      </c>
    </row>
    <row r="3895" customFormat="false" ht="15" hidden="false" customHeight="true" outlineLevel="0" collapsed="false">
      <c r="A3895" s="17" t="s">
        <v>5162</v>
      </c>
      <c r="B3895" s="17" t="s">
        <v>142</v>
      </c>
      <c r="C3895" s="17" t="s">
        <v>217</v>
      </c>
      <c r="D3895" s="17" t="s">
        <v>218</v>
      </c>
      <c r="E3895" s="17" t="s">
        <v>139</v>
      </c>
      <c r="F3895" s="17" t="s">
        <v>150</v>
      </c>
      <c r="G3895" s="17" t="n">
        <v>1</v>
      </c>
      <c r="H3895" s="17" t="n">
        <v>1</v>
      </c>
      <c r="I3895" s="17" t="n">
        <v>1</v>
      </c>
      <c r="J3895" s="17" t="n">
        <v>1</v>
      </c>
      <c r="K3895" s="17" t="n">
        <v>1</v>
      </c>
      <c r="L3895" s="17" t="n">
        <v>74</v>
      </c>
      <c r="M3895" s="17" t="n">
        <v>25</v>
      </c>
      <c r="N3895" s="17" t="n">
        <v>14</v>
      </c>
      <c r="O3895" s="17" t="n">
        <v>47</v>
      </c>
      <c r="P3895" s="17" t="n">
        <v>0</v>
      </c>
      <c r="Q3895" s="17" t="n">
        <v>0</v>
      </c>
      <c r="R3895" s="17" t="n">
        <v>0</v>
      </c>
      <c r="S3895" s="17" t="n">
        <v>0</v>
      </c>
      <c r="T3895" s="17" t="n">
        <v>0</v>
      </c>
    </row>
    <row r="3896" customFormat="false" ht="15" hidden="false" customHeight="true" outlineLevel="0" collapsed="false">
      <c r="A3896" s="17" t="s">
        <v>5162</v>
      </c>
      <c r="B3896" s="17" t="s">
        <v>142</v>
      </c>
      <c r="C3896" s="17" t="s">
        <v>217</v>
      </c>
      <c r="D3896" s="17" t="s">
        <v>218</v>
      </c>
      <c r="E3896" s="17" t="s">
        <v>139</v>
      </c>
      <c r="F3896" s="17" t="s">
        <v>158</v>
      </c>
      <c r="G3896" s="17" t="n">
        <v>1</v>
      </c>
      <c r="H3896" s="17" t="n">
        <v>1</v>
      </c>
      <c r="I3896" s="17" t="n">
        <v>1</v>
      </c>
      <c r="J3896" s="17" t="n">
        <v>1</v>
      </c>
      <c r="K3896" s="17" t="n">
        <v>1</v>
      </c>
      <c r="L3896" s="17" t="n">
        <v>1</v>
      </c>
      <c r="M3896" s="17" t="n">
        <v>7</v>
      </c>
      <c r="N3896" s="17" t="n">
        <v>7</v>
      </c>
      <c r="O3896" s="17" t="n">
        <v>13</v>
      </c>
      <c r="P3896" s="17" t="n">
        <v>0</v>
      </c>
      <c r="Q3896" s="17" t="n">
        <v>0</v>
      </c>
      <c r="R3896" s="17" t="n">
        <v>0</v>
      </c>
      <c r="S3896" s="17" t="n">
        <v>0</v>
      </c>
      <c r="T3896" s="17" t="n">
        <v>0</v>
      </c>
    </row>
    <row r="3897" customFormat="false" ht="15" hidden="false" customHeight="true" outlineLevel="0" collapsed="false">
      <c r="A3897" s="17" t="s">
        <v>5162</v>
      </c>
      <c r="B3897" s="17" t="s">
        <v>142</v>
      </c>
      <c r="C3897" s="17" t="s">
        <v>217</v>
      </c>
      <c r="D3897" s="17" t="s">
        <v>218</v>
      </c>
      <c r="E3897" s="17" t="s">
        <v>139</v>
      </c>
      <c r="F3897" s="17" t="s">
        <v>169</v>
      </c>
      <c r="G3897" s="17" t="n">
        <v>0</v>
      </c>
      <c r="H3897" s="17" t="n">
        <v>0</v>
      </c>
      <c r="I3897" s="17" t="n">
        <v>0</v>
      </c>
      <c r="J3897" s="17" t="n">
        <v>1</v>
      </c>
      <c r="K3897" s="17" t="n">
        <v>1</v>
      </c>
      <c r="L3897" s="17" t="n">
        <v>0</v>
      </c>
      <c r="M3897" s="17" t="n">
        <v>0</v>
      </c>
      <c r="N3897" s="17" t="n">
        <v>0</v>
      </c>
      <c r="O3897" s="17" t="n">
        <v>6</v>
      </c>
      <c r="P3897" s="17" t="n">
        <v>0</v>
      </c>
      <c r="Q3897" s="17" t="n">
        <v>0</v>
      </c>
      <c r="R3897" s="17" t="n">
        <v>0</v>
      </c>
      <c r="S3897" s="17" t="n">
        <v>0</v>
      </c>
      <c r="T3897" s="17" t="n">
        <v>0</v>
      </c>
    </row>
    <row r="3898" customFormat="false" ht="15" hidden="false" customHeight="true" outlineLevel="0" collapsed="false">
      <c r="A3898" s="17" t="s">
        <v>6150</v>
      </c>
      <c r="B3898" s="17" t="s">
        <v>142</v>
      </c>
      <c r="C3898" s="17" t="s">
        <v>134</v>
      </c>
      <c r="D3898" s="17" t="s">
        <v>135</v>
      </c>
      <c r="E3898" s="17" t="s">
        <v>139</v>
      </c>
      <c r="F3898" s="17" t="s">
        <v>7</v>
      </c>
      <c r="G3898" s="17" t="n">
        <v>2</v>
      </c>
      <c r="H3898" s="17" t="n">
        <v>0</v>
      </c>
      <c r="I3898" s="17" t="n">
        <v>0</v>
      </c>
      <c r="J3898" s="17" t="n">
        <v>0</v>
      </c>
      <c r="K3898" s="17" t="n">
        <v>2</v>
      </c>
      <c r="L3898" s="17" t="n">
        <v>186</v>
      </c>
      <c r="M3898" s="17" t="n">
        <v>0</v>
      </c>
      <c r="N3898" s="17" t="n">
        <v>0</v>
      </c>
      <c r="O3898" s="17" t="n">
        <v>0</v>
      </c>
      <c r="P3898" s="17" t="n">
        <v>0</v>
      </c>
      <c r="Q3898" s="17" t="n">
        <v>0</v>
      </c>
      <c r="R3898" s="17" t="n">
        <v>0</v>
      </c>
      <c r="S3898" s="17" t="n">
        <v>0</v>
      </c>
      <c r="T3898" s="17" t="n">
        <v>0</v>
      </c>
    </row>
    <row r="3899" customFormat="false" ht="15" hidden="false" customHeight="true" outlineLevel="0" collapsed="false">
      <c r="A3899" s="17" t="s">
        <v>6150</v>
      </c>
      <c r="B3899" s="17" t="s">
        <v>142</v>
      </c>
      <c r="C3899" s="17" t="s">
        <v>134</v>
      </c>
      <c r="D3899" s="17" t="s">
        <v>135</v>
      </c>
      <c r="E3899" s="17" t="s">
        <v>139</v>
      </c>
      <c r="F3899" s="17" t="s">
        <v>150</v>
      </c>
      <c r="G3899" s="17" t="n">
        <v>2</v>
      </c>
      <c r="H3899" s="17" t="n">
        <v>0</v>
      </c>
      <c r="I3899" s="17" t="n">
        <v>0</v>
      </c>
      <c r="J3899" s="17" t="n">
        <v>0</v>
      </c>
      <c r="K3899" s="17" t="n">
        <v>2</v>
      </c>
      <c r="L3899" s="17" t="n">
        <v>180</v>
      </c>
      <c r="M3899" s="17" t="n">
        <v>0</v>
      </c>
      <c r="N3899" s="17" t="n">
        <v>0</v>
      </c>
      <c r="O3899" s="17" t="n">
        <v>0</v>
      </c>
      <c r="P3899" s="17" t="n">
        <v>0</v>
      </c>
      <c r="Q3899" s="17" t="n">
        <v>0</v>
      </c>
      <c r="R3899" s="17" t="n">
        <v>0</v>
      </c>
      <c r="S3899" s="17" t="n">
        <v>0</v>
      </c>
      <c r="T3899" s="17" t="n">
        <v>0</v>
      </c>
    </row>
    <row r="3900" customFormat="false" ht="15" hidden="false" customHeight="true" outlineLevel="0" collapsed="false">
      <c r="A3900" s="17" t="s">
        <v>6150</v>
      </c>
      <c r="B3900" s="17" t="s">
        <v>142</v>
      </c>
      <c r="C3900" s="17" t="s">
        <v>134</v>
      </c>
      <c r="D3900" s="17" t="s">
        <v>135</v>
      </c>
      <c r="E3900" s="17" t="s">
        <v>139</v>
      </c>
      <c r="F3900" s="17" t="s">
        <v>158</v>
      </c>
      <c r="G3900" s="17" t="n">
        <v>1</v>
      </c>
      <c r="H3900" s="17" t="n">
        <v>0</v>
      </c>
      <c r="I3900" s="17" t="n">
        <v>0</v>
      </c>
      <c r="J3900" s="17" t="n">
        <v>0</v>
      </c>
      <c r="K3900" s="17" t="n">
        <v>1</v>
      </c>
      <c r="L3900" s="17" t="n">
        <v>6</v>
      </c>
      <c r="M3900" s="17" t="n">
        <v>0</v>
      </c>
      <c r="N3900" s="17" t="n">
        <v>0</v>
      </c>
      <c r="O3900" s="17" t="n">
        <v>0</v>
      </c>
      <c r="P3900" s="17" t="n">
        <v>0</v>
      </c>
      <c r="Q3900" s="17" t="n">
        <v>0</v>
      </c>
      <c r="R3900" s="17" t="n">
        <v>0</v>
      </c>
      <c r="S3900" s="17" t="n">
        <v>0</v>
      </c>
      <c r="T3900" s="17" t="n">
        <v>0</v>
      </c>
    </row>
    <row r="3901" customFormat="false" ht="15" hidden="false" customHeight="true" outlineLevel="0" collapsed="false">
      <c r="A3901" s="17" t="s">
        <v>6150</v>
      </c>
      <c r="B3901" s="17" t="s">
        <v>142</v>
      </c>
      <c r="C3901" s="17" t="s">
        <v>148</v>
      </c>
      <c r="D3901" s="17" t="s">
        <v>14443</v>
      </c>
      <c r="E3901" s="17" t="s">
        <v>139</v>
      </c>
      <c r="F3901" s="17" t="s">
        <v>7</v>
      </c>
      <c r="G3901" s="17" t="n">
        <v>1</v>
      </c>
      <c r="H3901" s="17" t="n">
        <v>1</v>
      </c>
      <c r="I3901" s="17" t="n">
        <v>1</v>
      </c>
      <c r="J3901" s="17" t="n">
        <v>1</v>
      </c>
      <c r="K3901" s="17" t="n">
        <v>1</v>
      </c>
      <c r="L3901" s="17" t="n">
        <v>25</v>
      </c>
      <c r="M3901" s="17" t="n">
        <v>29</v>
      </c>
      <c r="N3901" s="17" t="n">
        <v>140</v>
      </c>
      <c r="O3901" s="17" t="n">
        <v>5</v>
      </c>
      <c r="P3901" s="17" t="n">
        <v>0</v>
      </c>
      <c r="Q3901" s="17" t="n">
        <v>0</v>
      </c>
      <c r="R3901" s="17" t="n">
        <v>0</v>
      </c>
      <c r="S3901" s="17" t="n">
        <v>0</v>
      </c>
      <c r="T3901" s="17" t="n">
        <v>0</v>
      </c>
    </row>
    <row r="3902" customFormat="false" ht="15" hidden="false" customHeight="true" outlineLevel="0" collapsed="false">
      <c r="A3902" s="17" t="s">
        <v>6150</v>
      </c>
      <c r="B3902" s="17" t="s">
        <v>142</v>
      </c>
      <c r="C3902" s="17" t="s">
        <v>148</v>
      </c>
      <c r="D3902" s="17" t="s">
        <v>14443</v>
      </c>
      <c r="E3902" s="17" t="s">
        <v>139</v>
      </c>
      <c r="F3902" s="17" t="s">
        <v>140</v>
      </c>
      <c r="G3902" s="17" t="n">
        <v>1</v>
      </c>
      <c r="H3902" s="17" t="n">
        <v>0</v>
      </c>
      <c r="I3902" s="17" t="n">
        <v>0</v>
      </c>
      <c r="J3902" s="17" t="n">
        <v>0</v>
      </c>
      <c r="K3902" s="17" t="n">
        <v>1</v>
      </c>
      <c r="L3902" s="17" t="n">
        <v>6</v>
      </c>
      <c r="M3902" s="17" t="n">
        <v>0</v>
      </c>
      <c r="N3902" s="17" t="n">
        <v>0</v>
      </c>
      <c r="O3902" s="17" t="n">
        <v>0</v>
      </c>
      <c r="P3902" s="17" t="n">
        <v>0</v>
      </c>
      <c r="Q3902" s="17" t="n">
        <v>0</v>
      </c>
      <c r="R3902" s="17" t="n">
        <v>0</v>
      </c>
      <c r="S3902" s="17" t="n">
        <v>0</v>
      </c>
      <c r="T3902" s="17" t="n">
        <v>0</v>
      </c>
    </row>
    <row r="3903" customFormat="false" ht="15" hidden="false" customHeight="true" outlineLevel="0" collapsed="false">
      <c r="A3903" s="17" t="s">
        <v>6150</v>
      </c>
      <c r="B3903" s="17" t="s">
        <v>142</v>
      </c>
      <c r="C3903" s="17" t="s">
        <v>148</v>
      </c>
      <c r="D3903" s="17" t="s">
        <v>14443</v>
      </c>
      <c r="E3903" s="17" t="s">
        <v>139</v>
      </c>
      <c r="F3903" s="17" t="s">
        <v>150</v>
      </c>
      <c r="G3903" s="17" t="n">
        <v>1</v>
      </c>
      <c r="H3903" s="17" t="n">
        <v>1</v>
      </c>
      <c r="I3903" s="17" t="n">
        <v>1</v>
      </c>
      <c r="J3903" s="17" t="n">
        <v>1</v>
      </c>
      <c r="K3903" s="17" t="n">
        <v>1</v>
      </c>
      <c r="L3903" s="17" t="n">
        <v>19</v>
      </c>
      <c r="M3903" s="17" t="n">
        <v>29</v>
      </c>
      <c r="N3903" s="17" t="n">
        <v>140</v>
      </c>
      <c r="O3903" s="17" t="n">
        <v>5</v>
      </c>
      <c r="P3903" s="17" t="n">
        <v>0</v>
      </c>
      <c r="Q3903" s="17" t="n">
        <v>0</v>
      </c>
      <c r="R3903" s="17" t="n">
        <v>0</v>
      </c>
      <c r="S3903" s="17" t="n">
        <v>0</v>
      </c>
      <c r="T3903" s="17" t="n">
        <v>0</v>
      </c>
    </row>
    <row r="3904" customFormat="false" ht="15" hidden="false" customHeight="true" outlineLevel="0" collapsed="false">
      <c r="A3904" s="17" t="s">
        <v>6150</v>
      </c>
      <c r="B3904" s="17" t="s">
        <v>142</v>
      </c>
      <c r="C3904" s="17" t="s">
        <v>217</v>
      </c>
      <c r="D3904" s="17" t="s">
        <v>235</v>
      </c>
      <c r="E3904" s="17" t="s">
        <v>139</v>
      </c>
      <c r="F3904" s="17" t="s">
        <v>7</v>
      </c>
      <c r="G3904" s="17" t="n">
        <v>0</v>
      </c>
      <c r="H3904" s="17" t="n">
        <v>0</v>
      </c>
      <c r="I3904" s="17" t="n">
        <v>1</v>
      </c>
      <c r="J3904" s="17" t="n">
        <v>1</v>
      </c>
      <c r="K3904" s="17" t="n">
        <v>1</v>
      </c>
      <c r="L3904" s="17" t="n">
        <v>0</v>
      </c>
      <c r="M3904" s="17" t="n">
        <v>0</v>
      </c>
      <c r="N3904" s="17" t="n">
        <v>37</v>
      </c>
      <c r="O3904" s="17" t="n">
        <v>8</v>
      </c>
      <c r="P3904" s="17" t="n">
        <v>0</v>
      </c>
      <c r="Q3904" s="17" t="n">
        <v>0</v>
      </c>
      <c r="R3904" s="17" t="n">
        <v>0</v>
      </c>
      <c r="S3904" s="17" t="n">
        <v>0</v>
      </c>
      <c r="T3904" s="17" t="n">
        <v>0</v>
      </c>
    </row>
    <row r="3905" customFormat="false" ht="15" hidden="false" customHeight="true" outlineLevel="0" collapsed="false">
      <c r="A3905" s="17" t="s">
        <v>6150</v>
      </c>
      <c r="B3905" s="17" t="s">
        <v>142</v>
      </c>
      <c r="C3905" s="17" t="s">
        <v>217</v>
      </c>
      <c r="D3905" s="17" t="s">
        <v>235</v>
      </c>
      <c r="E3905" s="17" t="s">
        <v>139</v>
      </c>
      <c r="F3905" s="17" t="s">
        <v>150</v>
      </c>
      <c r="G3905" s="17" t="n">
        <v>0</v>
      </c>
      <c r="H3905" s="17" t="n">
        <v>0</v>
      </c>
      <c r="I3905" s="17" t="n">
        <v>1</v>
      </c>
      <c r="J3905" s="17" t="n">
        <v>1</v>
      </c>
      <c r="K3905" s="17" t="n">
        <v>1</v>
      </c>
      <c r="L3905" s="17" t="n">
        <v>0</v>
      </c>
      <c r="M3905" s="17" t="n">
        <v>0</v>
      </c>
      <c r="N3905" s="17" t="n">
        <v>37</v>
      </c>
      <c r="O3905" s="17" t="n">
        <v>8</v>
      </c>
      <c r="P3905" s="17" t="n">
        <v>0</v>
      </c>
      <c r="Q3905" s="17" t="n">
        <v>0</v>
      </c>
      <c r="R3905" s="17" t="n">
        <v>0</v>
      </c>
      <c r="S3905" s="17" t="n">
        <v>0</v>
      </c>
      <c r="T3905" s="17" t="n">
        <v>0</v>
      </c>
    </row>
    <row r="3906" customFormat="false" ht="15" hidden="false" customHeight="true" outlineLevel="0" collapsed="false">
      <c r="A3906" s="17" t="s">
        <v>6150</v>
      </c>
      <c r="B3906" s="17" t="s">
        <v>142</v>
      </c>
      <c r="C3906" s="17" t="s">
        <v>217</v>
      </c>
      <c r="D3906" s="17" t="s">
        <v>218</v>
      </c>
      <c r="E3906" s="17" t="s">
        <v>139</v>
      </c>
      <c r="F3906" s="17" t="s">
        <v>7</v>
      </c>
      <c r="G3906" s="17" t="n">
        <v>1</v>
      </c>
      <c r="H3906" s="17" t="n">
        <v>1</v>
      </c>
      <c r="I3906" s="17" t="n">
        <v>1</v>
      </c>
      <c r="J3906" s="17" t="n">
        <v>1</v>
      </c>
      <c r="K3906" s="17" t="n">
        <v>1</v>
      </c>
      <c r="L3906" s="17" t="n">
        <v>33</v>
      </c>
      <c r="M3906" s="17" t="n">
        <v>24</v>
      </c>
      <c r="N3906" s="17" t="n">
        <v>24</v>
      </c>
      <c r="O3906" s="17" t="n">
        <v>3</v>
      </c>
      <c r="P3906" s="17" t="n">
        <v>0</v>
      </c>
      <c r="Q3906" s="17" t="n">
        <v>0</v>
      </c>
      <c r="R3906" s="17" t="n">
        <v>0</v>
      </c>
      <c r="S3906" s="17" t="n">
        <v>0</v>
      </c>
      <c r="T3906" s="17" t="n">
        <v>0</v>
      </c>
    </row>
    <row r="3907" customFormat="false" ht="15" hidden="false" customHeight="true" outlineLevel="0" collapsed="false">
      <c r="A3907" s="17" t="s">
        <v>6150</v>
      </c>
      <c r="B3907" s="17" t="s">
        <v>142</v>
      </c>
      <c r="C3907" s="17" t="s">
        <v>217</v>
      </c>
      <c r="D3907" s="17" t="s">
        <v>218</v>
      </c>
      <c r="E3907" s="17" t="s">
        <v>139</v>
      </c>
      <c r="F3907" s="17" t="s">
        <v>150</v>
      </c>
      <c r="G3907" s="17" t="n">
        <v>1</v>
      </c>
      <c r="H3907" s="17" t="n">
        <v>1</v>
      </c>
      <c r="I3907" s="17" t="n">
        <v>1</v>
      </c>
      <c r="J3907" s="17" t="n">
        <v>1</v>
      </c>
      <c r="K3907" s="17" t="n">
        <v>1</v>
      </c>
      <c r="L3907" s="17" t="n">
        <v>33</v>
      </c>
      <c r="M3907" s="17" t="n">
        <v>24</v>
      </c>
      <c r="N3907" s="17" t="n">
        <v>4</v>
      </c>
      <c r="O3907" s="17" t="n">
        <v>3</v>
      </c>
      <c r="P3907" s="17" t="n">
        <v>0</v>
      </c>
      <c r="Q3907" s="17" t="n">
        <v>0</v>
      </c>
      <c r="R3907" s="17" t="n">
        <v>0</v>
      </c>
      <c r="S3907" s="17" t="n">
        <v>0</v>
      </c>
      <c r="T3907" s="17" t="n">
        <v>0</v>
      </c>
    </row>
    <row r="3908" customFormat="false" ht="15" hidden="false" customHeight="true" outlineLevel="0" collapsed="false">
      <c r="A3908" s="17" t="s">
        <v>6150</v>
      </c>
      <c r="B3908" s="17" t="s">
        <v>142</v>
      </c>
      <c r="C3908" s="17" t="s">
        <v>217</v>
      </c>
      <c r="D3908" s="17" t="s">
        <v>218</v>
      </c>
      <c r="E3908" s="17" t="s">
        <v>139</v>
      </c>
      <c r="F3908" s="17" t="s">
        <v>158</v>
      </c>
      <c r="G3908" s="17" t="n">
        <v>0</v>
      </c>
      <c r="H3908" s="17" t="n">
        <v>0</v>
      </c>
      <c r="I3908" s="17" t="n">
        <v>1</v>
      </c>
      <c r="J3908" s="17" t="n">
        <v>0</v>
      </c>
      <c r="K3908" s="17" t="n">
        <v>1</v>
      </c>
      <c r="L3908" s="17" t="n">
        <v>0</v>
      </c>
      <c r="M3908" s="17" t="n">
        <v>0</v>
      </c>
      <c r="N3908" s="17" t="n">
        <v>20</v>
      </c>
      <c r="O3908" s="17" t="n">
        <v>0</v>
      </c>
      <c r="P3908" s="17" t="n">
        <v>0</v>
      </c>
      <c r="Q3908" s="17" t="n">
        <v>0</v>
      </c>
      <c r="R3908" s="17" t="n">
        <v>0</v>
      </c>
      <c r="S3908" s="17" t="n">
        <v>0</v>
      </c>
      <c r="T3908" s="17" t="n">
        <v>0</v>
      </c>
    </row>
    <row r="3909" customFormat="false" ht="15" hidden="false" customHeight="true" outlineLevel="0" collapsed="false">
      <c r="A3909" s="17" t="s">
        <v>3460</v>
      </c>
      <c r="B3909" s="17" t="s">
        <v>142</v>
      </c>
      <c r="C3909" s="17" t="s">
        <v>134</v>
      </c>
      <c r="D3909" s="17" t="s">
        <v>135</v>
      </c>
      <c r="E3909" s="17" t="s">
        <v>139</v>
      </c>
      <c r="F3909" s="17" t="s">
        <v>7</v>
      </c>
      <c r="G3909" s="17" t="n">
        <v>2</v>
      </c>
      <c r="H3909" s="17" t="n">
        <v>1</v>
      </c>
      <c r="I3909" s="17" t="n">
        <v>2</v>
      </c>
      <c r="J3909" s="17" t="n">
        <v>0</v>
      </c>
      <c r="K3909" s="17" t="n">
        <v>2</v>
      </c>
      <c r="L3909" s="17" t="n">
        <v>78</v>
      </c>
      <c r="M3909" s="17" t="n">
        <v>3</v>
      </c>
      <c r="N3909" s="17" t="n">
        <v>4</v>
      </c>
      <c r="O3909" s="17" t="n">
        <v>0</v>
      </c>
      <c r="P3909" s="17" t="n">
        <v>0</v>
      </c>
      <c r="Q3909" s="17" t="n">
        <v>0</v>
      </c>
      <c r="R3909" s="17" t="n">
        <v>0</v>
      </c>
      <c r="S3909" s="17" t="n">
        <v>0</v>
      </c>
      <c r="T3909" s="17" t="n">
        <v>0</v>
      </c>
    </row>
    <row r="3910" customFormat="false" ht="15" hidden="false" customHeight="true" outlineLevel="0" collapsed="false">
      <c r="A3910" s="17" t="s">
        <v>3460</v>
      </c>
      <c r="B3910" s="17" t="s">
        <v>142</v>
      </c>
      <c r="C3910" s="17" t="s">
        <v>134</v>
      </c>
      <c r="D3910" s="17" t="s">
        <v>135</v>
      </c>
      <c r="E3910" s="17" t="s">
        <v>139</v>
      </c>
      <c r="F3910" s="17" t="s">
        <v>140</v>
      </c>
      <c r="G3910" s="17" t="n">
        <v>0</v>
      </c>
      <c r="H3910" s="17" t="n">
        <v>1</v>
      </c>
      <c r="I3910" s="17" t="n">
        <v>1</v>
      </c>
      <c r="J3910" s="17" t="n">
        <v>0</v>
      </c>
      <c r="K3910" s="17" t="n">
        <v>1</v>
      </c>
      <c r="L3910" s="17" t="n">
        <v>0</v>
      </c>
      <c r="M3910" s="17" t="n">
        <v>2</v>
      </c>
      <c r="N3910" s="17" t="n">
        <v>1</v>
      </c>
      <c r="O3910" s="17" t="n">
        <v>0</v>
      </c>
      <c r="P3910" s="17" t="n">
        <v>0</v>
      </c>
      <c r="Q3910" s="17" t="n">
        <v>0</v>
      </c>
      <c r="R3910" s="17" t="n">
        <v>0</v>
      </c>
      <c r="S3910" s="17" t="n">
        <v>0</v>
      </c>
      <c r="T3910" s="17" t="n">
        <v>0</v>
      </c>
    </row>
    <row r="3911" customFormat="false" ht="15" hidden="false" customHeight="true" outlineLevel="0" collapsed="false">
      <c r="A3911" s="17" t="s">
        <v>3460</v>
      </c>
      <c r="B3911" s="17" t="s">
        <v>142</v>
      </c>
      <c r="C3911" s="17" t="s">
        <v>134</v>
      </c>
      <c r="D3911" s="17" t="s">
        <v>135</v>
      </c>
      <c r="E3911" s="17" t="s">
        <v>139</v>
      </c>
      <c r="F3911" s="17" t="s">
        <v>150</v>
      </c>
      <c r="G3911" s="17" t="n">
        <v>2</v>
      </c>
      <c r="H3911" s="17" t="n">
        <v>1</v>
      </c>
      <c r="I3911" s="17" t="n">
        <v>1</v>
      </c>
      <c r="J3911" s="17" t="n">
        <v>0</v>
      </c>
      <c r="K3911" s="17" t="n">
        <v>2</v>
      </c>
      <c r="L3911" s="17" t="n">
        <v>59</v>
      </c>
      <c r="M3911" s="17" t="n">
        <v>0</v>
      </c>
      <c r="N3911" s="17" t="n">
        <v>3</v>
      </c>
      <c r="O3911" s="17" t="n">
        <v>0</v>
      </c>
      <c r="P3911" s="17" t="n">
        <v>0</v>
      </c>
      <c r="Q3911" s="17" t="n">
        <v>0</v>
      </c>
      <c r="R3911" s="17" t="n">
        <v>0</v>
      </c>
      <c r="S3911" s="17" t="n">
        <v>0</v>
      </c>
      <c r="T3911" s="17" t="n">
        <v>0</v>
      </c>
    </row>
    <row r="3912" customFormat="false" ht="15" hidden="false" customHeight="true" outlineLevel="0" collapsed="false">
      <c r="A3912" s="17" t="s">
        <v>3460</v>
      </c>
      <c r="B3912" s="17" t="s">
        <v>142</v>
      </c>
      <c r="C3912" s="17" t="s">
        <v>134</v>
      </c>
      <c r="D3912" s="17" t="s">
        <v>135</v>
      </c>
      <c r="E3912" s="17" t="s">
        <v>139</v>
      </c>
      <c r="F3912" s="17" t="s">
        <v>158</v>
      </c>
      <c r="G3912" s="17" t="n">
        <v>1</v>
      </c>
      <c r="H3912" s="17" t="n">
        <v>1</v>
      </c>
      <c r="I3912" s="17" t="n">
        <v>0</v>
      </c>
      <c r="J3912" s="17" t="n">
        <v>0</v>
      </c>
      <c r="K3912" s="17" t="n">
        <v>1</v>
      </c>
      <c r="L3912" s="17" t="n">
        <v>19</v>
      </c>
      <c r="M3912" s="17" t="n">
        <v>1</v>
      </c>
      <c r="N3912" s="17" t="n">
        <v>0</v>
      </c>
      <c r="O3912" s="17" t="n">
        <v>0</v>
      </c>
      <c r="P3912" s="17" t="n">
        <v>0</v>
      </c>
      <c r="Q3912" s="17" t="n">
        <v>0</v>
      </c>
      <c r="R3912" s="17" t="n">
        <v>0</v>
      </c>
      <c r="S3912" s="17" t="n">
        <v>0</v>
      </c>
      <c r="T3912" s="17" t="n">
        <v>0</v>
      </c>
    </row>
    <row r="3913" customFormat="false" ht="15" hidden="false" customHeight="true" outlineLevel="0" collapsed="false">
      <c r="A3913" s="17" t="s">
        <v>3460</v>
      </c>
      <c r="B3913" s="17" t="s">
        <v>142</v>
      </c>
      <c r="C3913" s="17" t="s">
        <v>217</v>
      </c>
      <c r="D3913" s="17" t="s">
        <v>235</v>
      </c>
      <c r="E3913" s="17" t="s">
        <v>139</v>
      </c>
      <c r="F3913" s="17" t="s">
        <v>7</v>
      </c>
      <c r="G3913" s="17" t="n">
        <v>1</v>
      </c>
      <c r="H3913" s="17" t="n">
        <v>1</v>
      </c>
      <c r="I3913" s="17" t="n">
        <v>1</v>
      </c>
      <c r="J3913" s="17" t="n">
        <v>1</v>
      </c>
      <c r="K3913" s="17" t="n">
        <v>2</v>
      </c>
      <c r="L3913" s="17" t="n">
        <v>114</v>
      </c>
      <c r="M3913" s="17" t="n">
        <v>17</v>
      </c>
      <c r="N3913" s="17" t="n">
        <v>5</v>
      </c>
      <c r="O3913" s="17" t="n">
        <v>26</v>
      </c>
      <c r="P3913" s="17" t="n">
        <v>0</v>
      </c>
      <c r="Q3913" s="17" t="n">
        <v>0</v>
      </c>
      <c r="R3913" s="17" t="n">
        <v>0</v>
      </c>
      <c r="S3913" s="17" t="n">
        <v>0</v>
      </c>
      <c r="T3913" s="17" t="n">
        <v>0</v>
      </c>
    </row>
    <row r="3914" customFormat="false" ht="15" hidden="false" customHeight="true" outlineLevel="0" collapsed="false">
      <c r="A3914" s="17" t="s">
        <v>3460</v>
      </c>
      <c r="B3914" s="17" t="s">
        <v>142</v>
      </c>
      <c r="C3914" s="17" t="s">
        <v>217</v>
      </c>
      <c r="D3914" s="17" t="s">
        <v>235</v>
      </c>
      <c r="E3914" s="17" t="s">
        <v>139</v>
      </c>
      <c r="F3914" s="17" t="s">
        <v>140</v>
      </c>
      <c r="G3914" s="17" t="n">
        <v>0</v>
      </c>
      <c r="H3914" s="17" t="n">
        <v>1</v>
      </c>
      <c r="I3914" s="17" t="n">
        <v>0</v>
      </c>
      <c r="J3914" s="17" t="n">
        <v>0</v>
      </c>
      <c r="K3914" s="17" t="n">
        <v>1</v>
      </c>
      <c r="L3914" s="17" t="n">
        <v>0</v>
      </c>
      <c r="M3914" s="17" t="n">
        <v>2</v>
      </c>
      <c r="N3914" s="17" t="n">
        <v>0</v>
      </c>
      <c r="O3914" s="17" t="n">
        <v>0</v>
      </c>
      <c r="P3914" s="17" t="n">
        <v>0</v>
      </c>
      <c r="Q3914" s="17" t="n">
        <v>0</v>
      </c>
      <c r="R3914" s="17" t="n">
        <v>0</v>
      </c>
      <c r="S3914" s="17" t="n">
        <v>0</v>
      </c>
      <c r="T3914" s="17" t="n">
        <v>0</v>
      </c>
    </row>
    <row r="3915" customFormat="false" ht="15" hidden="false" customHeight="true" outlineLevel="0" collapsed="false">
      <c r="A3915" s="17" t="s">
        <v>3460</v>
      </c>
      <c r="B3915" s="17" t="s">
        <v>142</v>
      </c>
      <c r="C3915" s="17" t="s">
        <v>217</v>
      </c>
      <c r="D3915" s="17" t="s">
        <v>235</v>
      </c>
      <c r="E3915" s="17" t="s">
        <v>139</v>
      </c>
      <c r="F3915" s="17" t="s">
        <v>150</v>
      </c>
      <c r="G3915" s="17" t="n">
        <v>1</v>
      </c>
      <c r="H3915" s="17" t="n">
        <v>1</v>
      </c>
      <c r="I3915" s="17" t="n">
        <v>0</v>
      </c>
      <c r="J3915" s="17" t="n">
        <v>1</v>
      </c>
      <c r="K3915" s="17" t="n">
        <v>1</v>
      </c>
      <c r="L3915" s="17" t="n">
        <v>112</v>
      </c>
      <c r="M3915" s="17" t="n">
        <v>12</v>
      </c>
      <c r="N3915" s="17" t="n">
        <v>0</v>
      </c>
      <c r="O3915" s="17" t="n">
        <v>26</v>
      </c>
      <c r="P3915" s="17" t="n">
        <v>0</v>
      </c>
      <c r="Q3915" s="17" t="n">
        <v>0</v>
      </c>
      <c r="R3915" s="17" t="n">
        <v>0</v>
      </c>
      <c r="S3915" s="17" t="n">
        <v>0</v>
      </c>
      <c r="T3915" s="17" t="n">
        <v>0</v>
      </c>
    </row>
    <row r="3916" customFormat="false" ht="15" hidden="false" customHeight="true" outlineLevel="0" collapsed="false">
      <c r="A3916" s="17" t="s">
        <v>3460</v>
      </c>
      <c r="B3916" s="17" t="s">
        <v>142</v>
      </c>
      <c r="C3916" s="17" t="s">
        <v>217</v>
      </c>
      <c r="D3916" s="17" t="s">
        <v>235</v>
      </c>
      <c r="E3916" s="17" t="s">
        <v>139</v>
      </c>
      <c r="F3916" s="17" t="s">
        <v>158</v>
      </c>
      <c r="G3916" s="17" t="n">
        <v>1</v>
      </c>
      <c r="H3916" s="17" t="n">
        <v>1</v>
      </c>
      <c r="I3916" s="17" t="n">
        <v>1</v>
      </c>
      <c r="J3916" s="17" t="n">
        <v>0</v>
      </c>
      <c r="K3916" s="17" t="n">
        <v>2</v>
      </c>
      <c r="L3916" s="17" t="n">
        <v>2</v>
      </c>
      <c r="M3916" s="17" t="n">
        <v>2</v>
      </c>
      <c r="N3916" s="17" t="n">
        <v>5</v>
      </c>
      <c r="O3916" s="17" t="n">
        <v>0</v>
      </c>
      <c r="P3916" s="17" t="n">
        <v>0</v>
      </c>
      <c r="Q3916" s="17" t="n">
        <v>0</v>
      </c>
      <c r="R3916" s="17" t="n">
        <v>0</v>
      </c>
      <c r="S3916" s="17" t="n">
        <v>0</v>
      </c>
      <c r="T3916" s="17" t="n">
        <v>0</v>
      </c>
    </row>
    <row r="3917" customFormat="false" ht="15" hidden="false" customHeight="true" outlineLevel="0" collapsed="false">
      <c r="A3917" s="17" t="s">
        <v>3460</v>
      </c>
      <c r="B3917" s="17" t="s">
        <v>142</v>
      </c>
      <c r="C3917" s="17" t="s">
        <v>217</v>
      </c>
      <c r="D3917" s="17" t="s">
        <v>235</v>
      </c>
      <c r="E3917" s="17" t="s">
        <v>139</v>
      </c>
      <c r="F3917" s="17" t="s">
        <v>169</v>
      </c>
      <c r="G3917" s="17" t="n">
        <v>0</v>
      </c>
      <c r="H3917" s="17" t="n">
        <v>1</v>
      </c>
      <c r="I3917" s="17" t="n">
        <v>0</v>
      </c>
      <c r="J3917" s="17" t="n">
        <v>0</v>
      </c>
      <c r="K3917" s="17" t="n">
        <v>1</v>
      </c>
      <c r="L3917" s="17" t="n">
        <v>0</v>
      </c>
      <c r="M3917" s="17" t="n">
        <v>1</v>
      </c>
      <c r="N3917" s="17" t="n">
        <v>0</v>
      </c>
      <c r="O3917" s="17" t="n">
        <v>0</v>
      </c>
      <c r="P3917" s="17" t="n">
        <v>0</v>
      </c>
      <c r="Q3917" s="17" t="n">
        <v>0</v>
      </c>
      <c r="R3917" s="17" t="n">
        <v>0</v>
      </c>
      <c r="S3917" s="17" t="n">
        <v>0</v>
      </c>
      <c r="T3917" s="17" t="n">
        <v>0</v>
      </c>
    </row>
    <row r="3918" customFormat="false" ht="15" hidden="false" customHeight="true" outlineLevel="0" collapsed="false">
      <c r="A3918" s="17" t="s">
        <v>3460</v>
      </c>
      <c r="B3918" s="17" t="s">
        <v>142</v>
      </c>
      <c r="C3918" s="17" t="s">
        <v>217</v>
      </c>
      <c r="D3918" s="17" t="s">
        <v>218</v>
      </c>
      <c r="E3918" s="17" t="s">
        <v>243</v>
      </c>
      <c r="F3918" s="17" t="s">
        <v>7</v>
      </c>
      <c r="G3918" s="17" t="n">
        <v>1</v>
      </c>
      <c r="H3918" s="17" t="n">
        <v>1</v>
      </c>
      <c r="I3918" s="17" t="n">
        <v>1</v>
      </c>
      <c r="J3918" s="17" t="n">
        <v>1</v>
      </c>
      <c r="K3918" s="17" t="n">
        <v>1</v>
      </c>
      <c r="L3918" s="17" t="n">
        <v>39</v>
      </c>
      <c r="M3918" s="17" t="n">
        <v>48</v>
      </c>
      <c r="N3918" s="17" t="n">
        <v>68</v>
      </c>
      <c r="O3918" s="17" t="n">
        <v>85</v>
      </c>
      <c r="P3918" s="17" t="n">
        <v>0</v>
      </c>
      <c r="Q3918" s="17" t="n">
        <v>0</v>
      </c>
      <c r="R3918" s="17" t="n">
        <v>0</v>
      </c>
      <c r="S3918" s="17" t="n">
        <v>0</v>
      </c>
      <c r="T3918" s="17" t="n">
        <v>0</v>
      </c>
    </row>
    <row r="3919" customFormat="false" ht="15" hidden="false" customHeight="true" outlineLevel="0" collapsed="false">
      <c r="A3919" s="17" t="s">
        <v>3460</v>
      </c>
      <c r="B3919" s="17" t="s">
        <v>142</v>
      </c>
      <c r="C3919" s="17" t="s">
        <v>217</v>
      </c>
      <c r="D3919" s="17" t="s">
        <v>218</v>
      </c>
      <c r="E3919" s="17" t="s">
        <v>243</v>
      </c>
      <c r="F3919" s="17" t="s">
        <v>140</v>
      </c>
      <c r="G3919" s="17" t="n">
        <v>0</v>
      </c>
      <c r="H3919" s="17" t="n">
        <v>1</v>
      </c>
      <c r="I3919" s="17" t="n">
        <v>0</v>
      </c>
      <c r="J3919" s="17" t="n">
        <v>1</v>
      </c>
      <c r="K3919" s="17" t="n">
        <v>1</v>
      </c>
      <c r="L3919" s="17" t="n">
        <v>0</v>
      </c>
      <c r="M3919" s="17" t="n">
        <v>10</v>
      </c>
      <c r="N3919" s="17" t="n">
        <v>0</v>
      </c>
      <c r="O3919" s="17" t="n">
        <v>1</v>
      </c>
      <c r="P3919" s="17" t="n">
        <v>0</v>
      </c>
      <c r="Q3919" s="17" t="n">
        <v>0</v>
      </c>
      <c r="R3919" s="17" t="n">
        <v>0</v>
      </c>
      <c r="S3919" s="17" t="n">
        <v>0</v>
      </c>
      <c r="T3919" s="17" t="n">
        <v>0</v>
      </c>
    </row>
    <row r="3920" customFormat="false" ht="15" hidden="false" customHeight="true" outlineLevel="0" collapsed="false">
      <c r="A3920" s="17" t="s">
        <v>3460</v>
      </c>
      <c r="B3920" s="17" t="s">
        <v>142</v>
      </c>
      <c r="C3920" s="17" t="s">
        <v>217</v>
      </c>
      <c r="D3920" s="17" t="s">
        <v>218</v>
      </c>
      <c r="E3920" s="17" t="s">
        <v>243</v>
      </c>
      <c r="F3920" s="17" t="s">
        <v>144</v>
      </c>
      <c r="G3920" s="17" t="n">
        <v>0</v>
      </c>
      <c r="H3920" s="17" t="n">
        <v>1</v>
      </c>
      <c r="I3920" s="17" t="n">
        <v>1</v>
      </c>
      <c r="J3920" s="17" t="n">
        <v>0</v>
      </c>
      <c r="K3920" s="17" t="n">
        <v>1</v>
      </c>
      <c r="L3920" s="17" t="n">
        <v>0</v>
      </c>
      <c r="M3920" s="17" t="n">
        <v>1</v>
      </c>
      <c r="N3920" s="17" t="n">
        <v>5</v>
      </c>
      <c r="O3920" s="17" t="n">
        <v>0</v>
      </c>
      <c r="P3920" s="17" t="n">
        <v>0</v>
      </c>
      <c r="Q3920" s="17" t="n">
        <v>0</v>
      </c>
      <c r="R3920" s="17" t="n">
        <v>0</v>
      </c>
      <c r="S3920" s="17" t="n">
        <v>0</v>
      </c>
      <c r="T3920" s="17" t="n">
        <v>0</v>
      </c>
    </row>
    <row r="3921" customFormat="false" ht="15" hidden="false" customHeight="true" outlineLevel="0" collapsed="false">
      <c r="A3921" s="17" t="s">
        <v>3460</v>
      </c>
      <c r="B3921" s="17" t="s">
        <v>142</v>
      </c>
      <c r="C3921" s="17" t="s">
        <v>217</v>
      </c>
      <c r="D3921" s="17" t="s">
        <v>218</v>
      </c>
      <c r="E3921" s="17" t="s">
        <v>243</v>
      </c>
      <c r="F3921" s="17" t="s">
        <v>150</v>
      </c>
      <c r="G3921" s="17" t="n">
        <v>1</v>
      </c>
      <c r="H3921" s="17" t="n">
        <v>1</v>
      </c>
      <c r="I3921" s="17" t="n">
        <v>1</v>
      </c>
      <c r="J3921" s="17" t="n">
        <v>1</v>
      </c>
      <c r="K3921" s="17" t="n">
        <v>1</v>
      </c>
      <c r="L3921" s="17" t="n">
        <v>6</v>
      </c>
      <c r="M3921" s="17" t="n">
        <v>33</v>
      </c>
      <c r="N3921" s="17" t="n">
        <v>44</v>
      </c>
      <c r="O3921" s="17" t="n">
        <v>79</v>
      </c>
      <c r="P3921" s="17" t="n">
        <v>0</v>
      </c>
      <c r="Q3921" s="17" t="n">
        <v>0</v>
      </c>
      <c r="R3921" s="17" t="n">
        <v>0</v>
      </c>
      <c r="S3921" s="17" t="n">
        <v>0</v>
      </c>
      <c r="T3921" s="17" t="n">
        <v>0</v>
      </c>
    </row>
    <row r="3922" customFormat="false" ht="15" hidden="false" customHeight="true" outlineLevel="0" collapsed="false">
      <c r="A3922" s="17" t="s">
        <v>3460</v>
      </c>
      <c r="B3922" s="17" t="s">
        <v>142</v>
      </c>
      <c r="C3922" s="17" t="s">
        <v>217</v>
      </c>
      <c r="D3922" s="17" t="s">
        <v>218</v>
      </c>
      <c r="E3922" s="17" t="s">
        <v>243</v>
      </c>
      <c r="F3922" s="17" t="s">
        <v>158</v>
      </c>
      <c r="G3922" s="17" t="n">
        <v>1</v>
      </c>
      <c r="H3922" s="17" t="n">
        <v>1</v>
      </c>
      <c r="I3922" s="17" t="n">
        <v>1</v>
      </c>
      <c r="J3922" s="17" t="n">
        <v>1</v>
      </c>
      <c r="K3922" s="17" t="n">
        <v>1</v>
      </c>
      <c r="L3922" s="17" t="n">
        <v>33</v>
      </c>
      <c r="M3922" s="17" t="n">
        <v>4</v>
      </c>
      <c r="N3922" s="17" t="n">
        <v>19</v>
      </c>
      <c r="O3922" s="17" t="n">
        <v>5</v>
      </c>
      <c r="P3922" s="17" t="n">
        <v>0</v>
      </c>
      <c r="Q3922" s="17" t="n">
        <v>0</v>
      </c>
      <c r="R3922" s="17" t="n">
        <v>0</v>
      </c>
      <c r="S3922" s="17" t="n">
        <v>0</v>
      </c>
      <c r="T3922" s="17" t="n">
        <v>0</v>
      </c>
    </row>
    <row r="3923" customFormat="false" ht="15" hidden="false" customHeight="true" outlineLevel="0" collapsed="false">
      <c r="A3923" s="17" t="s">
        <v>3460</v>
      </c>
      <c r="B3923" s="17" t="s">
        <v>142</v>
      </c>
      <c r="C3923" s="17" t="s">
        <v>217</v>
      </c>
      <c r="D3923" s="17" t="s">
        <v>218</v>
      </c>
      <c r="E3923" s="17" t="s">
        <v>139</v>
      </c>
      <c r="F3923" s="17" t="s">
        <v>7</v>
      </c>
      <c r="G3923" s="17" t="n">
        <v>0</v>
      </c>
      <c r="H3923" s="17" t="n">
        <v>1</v>
      </c>
      <c r="I3923" s="17" t="n">
        <v>1</v>
      </c>
      <c r="J3923" s="17" t="n">
        <v>0</v>
      </c>
      <c r="K3923" s="17" t="n">
        <v>1</v>
      </c>
      <c r="L3923" s="17" t="n">
        <v>0</v>
      </c>
      <c r="M3923" s="17" t="n">
        <v>48</v>
      </c>
      <c r="N3923" s="17" t="n">
        <v>65</v>
      </c>
      <c r="O3923" s="17" t="n">
        <v>0</v>
      </c>
      <c r="P3923" s="17" t="n">
        <v>0</v>
      </c>
      <c r="Q3923" s="17" t="n">
        <v>0</v>
      </c>
      <c r="R3923" s="17" t="n">
        <v>0</v>
      </c>
      <c r="S3923" s="17" t="n">
        <v>0</v>
      </c>
      <c r="T3923" s="17" t="n">
        <v>0</v>
      </c>
    </row>
    <row r="3924" customFormat="false" ht="15" hidden="false" customHeight="true" outlineLevel="0" collapsed="false">
      <c r="A3924" s="17" t="s">
        <v>3460</v>
      </c>
      <c r="B3924" s="17" t="s">
        <v>142</v>
      </c>
      <c r="C3924" s="17" t="s">
        <v>217</v>
      </c>
      <c r="D3924" s="17" t="s">
        <v>218</v>
      </c>
      <c r="E3924" s="17" t="s">
        <v>139</v>
      </c>
      <c r="F3924" s="17" t="s">
        <v>150</v>
      </c>
      <c r="G3924" s="17" t="n">
        <v>0</v>
      </c>
      <c r="H3924" s="17" t="n">
        <v>1</v>
      </c>
      <c r="I3924" s="17" t="n">
        <v>1</v>
      </c>
      <c r="J3924" s="17" t="n">
        <v>0</v>
      </c>
      <c r="K3924" s="17" t="n">
        <v>1</v>
      </c>
      <c r="L3924" s="17" t="n">
        <v>0</v>
      </c>
      <c r="M3924" s="17" t="n">
        <v>38</v>
      </c>
      <c r="N3924" s="17" t="n">
        <v>65</v>
      </c>
      <c r="O3924" s="17" t="n">
        <v>0</v>
      </c>
      <c r="P3924" s="17" t="n">
        <v>0</v>
      </c>
      <c r="Q3924" s="17" t="n">
        <v>0</v>
      </c>
      <c r="R3924" s="17" t="n">
        <v>0</v>
      </c>
      <c r="S3924" s="17" t="n">
        <v>0</v>
      </c>
      <c r="T3924" s="17" t="n">
        <v>0</v>
      </c>
    </row>
    <row r="3925" customFormat="false" ht="15" hidden="false" customHeight="true" outlineLevel="0" collapsed="false">
      <c r="A3925" s="17" t="s">
        <v>3460</v>
      </c>
      <c r="B3925" s="17" t="s">
        <v>142</v>
      </c>
      <c r="C3925" s="17" t="s">
        <v>217</v>
      </c>
      <c r="D3925" s="17" t="s">
        <v>218</v>
      </c>
      <c r="E3925" s="17" t="s">
        <v>139</v>
      </c>
      <c r="F3925" s="17" t="s">
        <v>158</v>
      </c>
      <c r="G3925" s="17" t="n">
        <v>0</v>
      </c>
      <c r="H3925" s="17" t="n">
        <v>1</v>
      </c>
      <c r="I3925" s="17" t="n">
        <v>0</v>
      </c>
      <c r="J3925" s="17" t="n">
        <v>0</v>
      </c>
      <c r="K3925" s="17" t="n">
        <v>1</v>
      </c>
      <c r="L3925" s="17" t="n">
        <v>0</v>
      </c>
      <c r="M3925" s="17" t="n">
        <v>10</v>
      </c>
      <c r="N3925" s="17" t="n">
        <v>0</v>
      </c>
      <c r="O3925" s="17" t="n">
        <v>0</v>
      </c>
      <c r="P3925" s="17" t="n">
        <v>0</v>
      </c>
      <c r="Q3925" s="17" t="n">
        <v>0</v>
      </c>
      <c r="R3925" s="17" t="n">
        <v>0</v>
      </c>
      <c r="S3925" s="17" t="n">
        <v>0</v>
      </c>
      <c r="T3925" s="17" t="n">
        <v>0</v>
      </c>
    </row>
    <row r="3926" customFormat="false" ht="15" hidden="false" customHeight="true" outlineLevel="0" collapsed="false">
      <c r="A3926" s="17" t="s">
        <v>9701</v>
      </c>
      <c r="B3926" s="17" t="s">
        <v>142</v>
      </c>
      <c r="C3926" s="17" t="s">
        <v>217</v>
      </c>
      <c r="D3926" s="17" t="s">
        <v>235</v>
      </c>
      <c r="E3926" s="17" t="s">
        <v>139</v>
      </c>
      <c r="F3926" s="17" t="s">
        <v>7</v>
      </c>
      <c r="G3926" s="17" t="n">
        <v>0</v>
      </c>
      <c r="H3926" s="17" t="n">
        <v>1</v>
      </c>
      <c r="I3926" s="17" t="n">
        <v>1</v>
      </c>
      <c r="J3926" s="17" t="n">
        <v>1</v>
      </c>
      <c r="K3926" s="17" t="n">
        <v>1</v>
      </c>
      <c r="L3926" s="17" t="n">
        <v>0</v>
      </c>
      <c r="M3926" s="17" t="n">
        <v>60</v>
      </c>
      <c r="N3926" s="17" t="n">
        <v>1411</v>
      </c>
      <c r="O3926" s="17" t="n">
        <v>92</v>
      </c>
      <c r="P3926" s="17" t="n">
        <v>0</v>
      </c>
      <c r="Q3926" s="17" t="n">
        <v>0</v>
      </c>
      <c r="R3926" s="17" t="n">
        <v>0</v>
      </c>
      <c r="S3926" s="17" t="n">
        <v>0</v>
      </c>
      <c r="T3926" s="17" t="n">
        <v>0</v>
      </c>
    </row>
    <row r="3927" customFormat="false" ht="15" hidden="false" customHeight="true" outlineLevel="0" collapsed="false">
      <c r="A3927" s="17" t="s">
        <v>9701</v>
      </c>
      <c r="B3927" s="17" t="s">
        <v>142</v>
      </c>
      <c r="C3927" s="17" t="s">
        <v>217</v>
      </c>
      <c r="D3927" s="17" t="s">
        <v>235</v>
      </c>
      <c r="E3927" s="17" t="s">
        <v>139</v>
      </c>
      <c r="F3927" s="17" t="s">
        <v>150</v>
      </c>
      <c r="G3927" s="17" t="n">
        <v>0</v>
      </c>
      <c r="H3927" s="17" t="n">
        <v>0</v>
      </c>
      <c r="I3927" s="17" t="n">
        <v>1</v>
      </c>
      <c r="J3927" s="17" t="n">
        <v>1</v>
      </c>
      <c r="K3927" s="17" t="n">
        <v>1</v>
      </c>
      <c r="L3927" s="17" t="n">
        <v>0</v>
      </c>
      <c r="M3927" s="17" t="n">
        <v>0</v>
      </c>
      <c r="N3927" s="17" t="n">
        <v>1346</v>
      </c>
      <c r="O3927" s="17" t="n">
        <v>74</v>
      </c>
      <c r="P3927" s="17" t="n">
        <v>0</v>
      </c>
      <c r="Q3927" s="17" t="n">
        <v>0</v>
      </c>
      <c r="R3927" s="17" t="n">
        <v>0</v>
      </c>
      <c r="S3927" s="17" t="n">
        <v>0</v>
      </c>
      <c r="T3927" s="17" t="n">
        <v>0</v>
      </c>
    </row>
    <row r="3928" customFormat="false" ht="15" hidden="false" customHeight="true" outlineLevel="0" collapsed="false">
      <c r="A3928" s="17" t="s">
        <v>9701</v>
      </c>
      <c r="B3928" s="17" t="s">
        <v>142</v>
      </c>
      <c r="C3928" s="17" t="s">
        <v>217</v>
      </c>
      <c r="D3928" s="17" t="s">
        <v>235</v>
      </c>
      <c r="E3928" s="17" t="s">
        <v>139</v>
      </c>
      <c r="F3928" s="17" t="s">
        <v>166</v>
      </c>
      <c r="G3928" s="17" t="n">
        <v>0</v>
      </c>
      <c r="H3928" s="17" t="n">
        <v>1</v>
      </c>
      <c r="I3928" s="17" t="n">
        <v>0</v>
      </c>
      <c r="J3928" s="17" t="n">
        <v>0</v>
      </c>
      <c r="K3928" s="17" t="n">
        <v>1</v>
      </c>
      <c r="L3928" s="17" t="n">
        <v>0</v>
      </c>
      <c r="M3928" s="17" t="n">
        <v>60</v>
      </c>
      <c r="N3928" s="17" t="n">
        <v>0</v>
      </c>
      <c r="O3928" s="17" t="n">
        <v>0</v>
      </c>
      <c r="P3928" s="17" t="n">
        <v>0</v>
      </c>
      <c r="Q3928" s="17" t="n">
        <v>0</v>
      </c>
      <c r="R3928" s="17" t="n">
        <v>0</v>
      </c>
      <c r="S3928" s="17" t="n">
        <v>0</v>
      </c>
      <c r="T3928" s="17" t="n">
        <v>0</v>
      </c>
    </row>
    <row r="3929" customFormat="false" ht="15" hidden="false" customHeight="true" outlineLevel="0" collapsed="false">
      <c r="A3929" s="17" t="s">
        <v>9701</v>
      </c>
      <c r="B3929" s="17" t="s">
        <v>142</v>
      </c>
      <c r="C3929" s="17" t="s">
        <v>217</v>
      </c>
      <c r="D3929" s="17" t="s">
        <v>235</v>
      </c>
      <c r="E3929" s="17" t="s">
        <v>139</v>
      </c>
      <c r="F3929" s="17" t="s">
        <v>158</v>
      </c>
      <c r="G3929" s="17" t="n">
        <v>0</v>
      </c>
      <c r="H3929" s="17" t="n">
        <v>0</v>
      </c>
      <c r="I3929" s="17" t="n">
        <v>1</v>
      </c>
      <c r="J3929" s="17" t="n">
        <v>1</v>
      </c>
      <c r="K3929" s="17" t="n">
        <v>1</v>
      </c>
      <c r="L3929" s="17" t="n">
        <v>0</v>
      </c>
      <c r="M3929" s="17" t="n">
        <v>0</v>
      </c>
      <c r="N3929" s="17" t="n">
        <v>58</v>
      </c>
      <c r="O3929" s="17" t="n">
        <v>15</v>
      </c>
      <c r="P3929" s="17" t="n">
        <v>0</v>
      </c>
      <c r="Q3929" s="17" t="n">
        <v>0</v>
      </c>
      <c r="R3929" s="17" t="n">
        <v>0</v>
      </c>
      <c r="S3929" s="17" t="n">
        <v>0</v>
      </c>
      <c r="T3929" s="17" t="n">
        <v>0</v>
      </c>
    </row>
    <row r="3930" customFormat="false" ht="15" hidden="false" customHeight="true" outlineLevel="0" collapsed="false">
      <c r="A3930" s="17" t="s">
        <v>9701</v>
      </c>
      <c r="B3930" s="17" t="s">
        <v>142</v>
      </c>
      <c r="C3930" s="17" t="s">
        <v>217</v>
      </c>
      <c r="D3930" s="17" t="s">
        <v>235</v>
      </c>
      <c r="E3930" s="17" t="s">
        <v>139</v>
      </c>
      <c r="F3930" s="17" t="s">
        <v>169</v>
      </c>
      <c r="G3930" s="17" t="n">
        <v>0</v>
      </c>
      <c r="H3930" s="17" t="n">
        <v>0</v>
      </c>
      <c r="I3930" s="17" t="n">
        <v>1</v>
      </c>
      <c r="J3930" s="17" t="n">
        <v>1</v>
      </c>
      <c r="K3930" s="17" t="n">
        <v>1</v>
      </c>
      <c r="L3930" s="17" t="n">
        <v>0</v>
      </c>
      <c r="M3930" s="17" t="n">
        <v>0</v>
      </c>
      <c r="N3930" s="17" t="n">
        <v>7</v>
      </c>
      <c r="O3930" s="17" t="n">
        <v>3</v>
      </c>
      <c r="P3930" s="17" t="n">
        <v>0</v>
      </c>
      <c r="Q3930" s="17" t="n">
        <v>0</v>
      </c>
      <c r="R3930" s="17" t="n">
        <v>0</v>
      </c>
      <c r="S3930" s="17" t="n">
        <v>0</v>
      </c>
      <c r="T3930" s="17" t="n">
        <v>0</v>
      </c>
    </row>
    <row r="3931" customFormat="false" ht="15" hidden="false" customHeight="true" outlineLevel="0" collapsed="false">
      <c r="A3931" s="17" t="s">
        <v>3467</v>
      </c>
      <c r="B3931" s="17" t="s">
        <v>142</v>
      </c>
      <c r="C3931" s="17" t="s">
        <v>134</v>
      </c>
      <c r="D3931" s="17" t="s">
        <v>460</v>
      </c>
      <c r="E3931" s="17" t="s">
        <v>139</v>
      </c>
      <c r="F3931" s="17" t="s">
        <v>7</v>
      </c>
      <c r="G3931" s="17" t="n">
        <v>0</v>
      </c>
      <c r="H3931" s="17" t="n">
        <v>2</v>
      </c>
      <c r="I3931" s="17" t="n">
        <v>2</v>
      </c>
      <c r="J3931" s="17" t="n">
        <v>2</v>
      </c>
      <c r="K3931" s="17" t="n">
        <v>2</v>
      </c>
      <c r="L3931" s="17" t="n">
        <v>0</v>
      </c>
      <c r="M3931" s="17" t="n">
        <v>313</v>
      </c>
      <c r="N3931" s="17" t="n">
        <v>139</v>
      </c>
      <c r="O3931" s="17" t="n">
        <v>26</v>
      </c>
      <c r="P3931" s="17" t="n">
        <v>0</v>
      </c>
      <c r="Q3931" s="17" t="n">
        <v>0</v>
      </c>
      <c r="R3931" s="17" t="n">
        <v>0</v>
      </c>
      <c r="S3931" s="17" t="n">
        <v>0</v>
      </c>
      <c r="T3931" s="17" t="n">
        <v>0</v>
      </c>
    </row>
    <row r="3932" customFormat="false" ht="15" hidden="false" customHeight="true" outlineLevel="0" collapsed="false">
      <c r="A3932" s="17" t="s">
        <v>3467</v>
      </c>
      <c r="B3932" s="17" t="s">
        <v>142</v>
      </c>
      <c r="C3932" s="17" t="s">
        <v>134</v>
      </c>
      <c r="D3932" s="17" t="s">
        <v>460</v>
      </c>
      <c r="E3932" s="17" t="s">
        <v>139</v>
      </c>
      <c r="F3932" s="17" t="s">
        <v>140</v>
      </c>
      <c r="G3932" s="17" t="n">
        <v>0</v>
      </c>
      <c r="H3932" s="17" t="n">
        <v>1</v>
      </c>
      <c r="I3932" s="17" t="n">
        <v>1</v>
      </c>
      <c r="J3932" s="17" t="n">
        <v>0</v>
      </c>
      <c r="K3932" s="17" t="n">
        <v>1</v>
      </c>
      <c r="L3932" s="17" t="n">
        <v>0</v>
      </c>
      <c r="M3932" s="17" t="n">
        <v>126</v>
      </c>
      <c r="N3932" s="17" t="n">
        <v>18</v>
      </c>
      <c r="O3932" s="17" t="n">
        <v>0</v>
      </c>
      <c r="P3932" s="17" t="n">
        <v>0</v>
      </c>
      <c r="Q3932" s="17" t="n">
        <v>0</v>
      </c>
      <c r="R3932" s="17" t="n">
        <v>0</v>
      </c>
      <c r="S3932" s="17" t="n">
        <v>0</v>
      </c>
      <c r="T3932" s="17" t="n">
        <v>0</v>
      </c>
    </row>
    <row r="3933" customFormat="false" ht="15" hidden="false" customHeight="true" outlineLevel="0" collapsed="false">
      <c r="A3933" s="17" t="s">
        <v>3467</v>
      </c>
      <c r="B3933" s="17" t="s">
        <v>142</v>
      </c>
      <c r="C3933" s="17" t="s">
        <v>134</v>
      </c>
      <c r="D3933" s="17" t="s">
        <v>460</v>
      </c>
      <c r="E3933" s="17" t="s">
        <v>139</v>
      </c>
      <c r="F3933" s="17" t="s">
        <v>144</v>
      </c>
      <c r="G3933" s="17" t="n">
        <v>0</v>
      </c>
      <c r="H3933" s="17" t="n">
        <v>1</v>
      </c>
      <c r="I3933" s="17" t="n">
        <v>2</v>
      </c>
      <c r="J3933" s="17" t="n">
        <v>2</v>
      </c>
      <c r="K3933" s="17" t="n">
        <v>2</v>
      </c>
      <c r="L3933" s="17" t="n">
        <v>0</v>
      </c>
      <c r="M3933" s="17" t="n">
        <v>134</v>
      </c>
      <c r="N3933" s="17" t="n">
        <v>83</v>
      </c>
      <c r="O3933" s="17" t="n">
        <v>10</v>
      </c>
      <c r="P3933" s="17" t="n">
        <v>0</v>
      </c>
      <c r="Q3933" s="17" t="n">
        <v>0</v>
      </c>
      <c r="R3933" s="17" t="n">
        <v>0</v>
      </c>
      <c r="S3933" s="17" t="n">
        <v>0</v>
      </c>
      <c r="T3933" s="17" t="n">
        <v>0</v>
      </c>
    </row>
    <row r="3934" customFormat="false" ht="15" hidden="false" customHeight="true" outlineLevel="0" collapsed="false">
      <c r="A3934" s="17" t="s">
        <v>3467</v>
      </c>
      <c r="B3934" s="17" t="s">
        <v>142</v>
      </c>
      <c r="C3934" s="17" t="s">
        <v>134</v>
      </c>
      <c r="D3934" s="17" t="s">
        <v>460</v>
      </c>
      <c r="E3934" s="17" t="s">
        <v>139</v>
      </c>
      <c r="F3934" s="17" t="s">
        <v>150</v>
      </c>
      <c r="G3934" s="17" t="n">
        <v>0</v>
      </c>
      <c r="H3934" s="17" t="n">
        <v>1</v>
      </c>
      <c r="I3934" s="17" t="n">
        <v>2</v>
      </c>
      <c r="J3934" s="17" t="n">
        <v>1</v>
      </c>
      <c r="K3934" s="17" t="n">
        <v>2</v>
      </c>
      <c r="L3934" s="17" t="n">
        <v>0</v>
      </c>
      <c r="M3934" s="17" t="n">
        <v>44</v>
      </c>
      <c r="N3934" s="17" t="n">
        <v>26</v>
      </c>
      <c r="O3934" s="17" t="n">
        <v>13</v>
      </c>
      <c r="P3934" s="17" t="n">
        <v>0</v>
      </c>
      <c r="Q3934" s="17" t="n">
        <v>0</v>
      </c>
      <c r="R3934" s="17" t="n">
        <v>0</v>
      </c>
      <c r="S3934" s="17" t="n">
        <v>0</v>
      </c>
      <c r="T3934" s="17" t="n">
        <v>0</v>
      </c>
    </row>
    <row r="3935" customFormat="false" ht="15" hidden="false" customHeight="true" outlineLevel="0" collapsed="false">
      <c r="A3935" s="17" t="s">
        <v>3467</v>
      </c>
      <c r="B3935" s="17" t="s">
        <v>142</v>
      </c>
      <c r="C3935" s="17" t="s">
        <v>134</v>
      </c>
      <c r="D3935" s="17" t="s">
        <v>460</v>
      </c>
      <c r="E3935" s="17" t="s">
        <v>139</v>
      </c>
      <c r="F3935" s="17" t="s">
        <v>158</v>
      </c>
      <c r="G3935" s="17" t="n">
        <v>0</v>
      </c>
      <c r="H3935" s="17" t="n">
        <v>0</v>
      </c>
      <c r="I3935" s="17" t="n">
        <v>1</v>
      </c>
      <c r="J3935" s="17" t="n">
        <v>1</v>
      </c>
      <c r="K3935" s="17" t="n">
        <v>1</v>
      </c>
      <c r="L3935" s="17" t="n">
        <v>0</v>
      </c>
      <c r="M3935" s="17" t="n">
        <v>0</v>
      </c>
      <c r="N3935" s="17" t="n">
        <v>12</v>
      </c>
      <c r="O3935" s="17" t="n">
        <v>3</v>
      </c>
      <c r="P3935" s="17" t="n">
        <v>0</v>
      </c>
      <c r="Q3935" s="17" t="n">
        <v>0</v>
      </c>
      <c r="R3935" s="17" t="n">
        <v>0</v>
      </c>
      <c r="S3935" s="17" t="n">
        <v>0</v>
      </c>
      <c r="T3935" s="17" t="n">
        <v>0</v>
      </c>
    </row>
    <row r="3936" customFormat="false" ht="15" hidden="false" customHeight="true" outlineLevel="0" collapsed="false">
      <c r="A3936" s="17" t="s">
        <v>3467</v>
      </c>
      <c r="B3936" s="17" t="s">
        <v>142</v>
      </c>
      <c r="C3936" s="17" t="s">
        <v>134</v>
      </c>
      <c r="D3936" s="17" t="s">
        <v>460</v>
      </c>
      <c r="E3936" s="17" t="s">
        <v>139</v>
      </c>
      <c r="F3936" s="17" t="s">
        <v>169</v>
      </c>
      <c r="G3936" s="17" t="n">
        <v>0</v>
      </c>
      <c r="H3936" s="17" t="n">
        <v>1</v>
      </c>
      <c r="I3936" s="17" t="n">
        <v>0</v>
      </c>
      <c r="J3936" s="17" t="n">
        <v>0</v>
      </c>
      <c r="K3936" s="17" t="n">
        <v>1</v>
      </c>
      <c r="L3936" s="17" t="n">
        <v>0</v>
      </c>
      <c r="M3936" s="17" t="n">
        <v>9</v>
      </c>
      <c r="N3936" s="17" t="n">
        <v>0</v>
      </c>
      <c r="O3936" s="17" t="n">
        <v>0</v>
      </c>
      <c r="P3936" s="17" t="n">
        <v>0</v>
      </c>
      <c r="Q3936" s="17" t="n">
        <v>0</v>
      </c>
      <c r="R3936" s="17" t="n">
        <v>0</v>
      </c>
      <c r="S3936" s="17" t="n">
        <v>0</v>
      </c>
      <c r="T3936" s="17" t="n">
        <v>0</v>
      </c>
    </row>
    <row r="3937" customFormat="false" ht="15" hidden="false" customHeight="true" outlineLevel="0" collapsed="false">
      <c r="A3937" s="17" t="s">
        <v>3467</v>
      </c>
      <c r="B3937" s="17" t="s">
        <v>142</v>
      </c>
      <c r="C3937" s="17" t="s">
        <v>134</v>
      </c>
      <c r="D3937" s="17" t="s">
        <v>14446</v>
      </c>
      <c r="E3937" s="17" t="s">
        <v>139</v>
      </c>
      <c r="F3937" s="17" t="s">
        <v>7</v>
      </c>
      <c r="G3937" s="17" t="n">
        <v>0</v>
      </c>
      <c r="H3937" s="17" t="n">
        <v>1</v>
      </c>
      <c r="I3937" s="17" t="n">
        <v>1</v>
      </c>
      <c r="J3937" s="17" t="n">
        <v>1</v>
      </c>
      <c r="K3937" s="17" t="n">
        <v>1</v>
      </c>
      <c r="L3937" s="17" t="n">
        <v>0</v>
      </c>
      <c r="M3937" s="17" t="n">
        <v>6</v>
      </c>
      <c r="N3937" s="17" t="n">
        <v>49</v>
      </c>
      <c r="O3937" s="17" t="n">
        <v>1</v>
      </c>
      <c r="P3937" s="17" t="n">
        <v>0</v>
      </c>
      <c r="Q3937" s="17" t="n">
        <v>0</v>
      </c>
      <c r="R3937" s="17" t="n">
        <v>0</v>
      </c>
      <c r="S3937" s="17" t="n">
        <v>0</v>
      </c>
      <c r="T3937" s="17" t="n">
        <v>0</v>
      </c>
    </row>
    <row r="3938" customFormat="false" ht="15" hidden="false" customHeight="true" outlineLevel="0" collapsed="false">
      <c r="A3938" s="17" t="s">
        <v>3467</v>
      </c>
      <c r="B3938" s="17" t="s">
        <v>142</v>
      </c>
      <c r="C3938" s="17" t="s">
        <v>134</v>
      </c>
      <c r="D3938" s="17" t="s">
        <v>14446</v>
      </c>
      <c r="E3938" s="17" t="s">
        <v>139</v>
      </c>
      <c r="F3938" s="17" t="s">
        <v>144</v>
      </c>
      <c r="G3938" s="17" t="n">
        <v>0</v>
      </c>
      <c r="H3938" s="17" t="n">
        <v>0</v>
      </c>
      <c r="I3938" s="17" t="n">
        <v>1</v>
      </c>
      <c r="J3938" s="17" t="n">
        <v>0</v>
      </c>
      <c r="K3938" s="17" t="n">
        <v>1</v>
      </c>
      <c r="L3938" s="17" t="n">
        <v>0</v>
      </c>
      <c r="M3938" s="17" t="n">
        <v>0</v>
      </c>
      <c r="N3938" s="17" t="n">
        <v>12</v>
      </c>
      <c r="O3938" s="17" t="n">
        <v>0</v>
      </c>
      <c r="P3938" s="17" t="n">
        <v>0</v>
      </c>
      <c r="Q3938" s="17" t="n">
        <v>0</v>
      </c>
      <c r="R3938" s="17" t="n">
        <v>0</v>
      </c>
      <c r="S3938" s="17" t="n">
        <v>0</v>
      </c>
      <c r="T3938" s="17" t="n">
        <v>0</v>
      </c>
    </row>
    <row r="3939" customFormat="false" ht="15" hidden="false" customHeight="true" outlineLevel="0" collapsed="false">
      <c r="A3939" s="17" t="s">
        <v>3467</v>
      </c>
      <c r="B3939" s="17" t="s">
        <v>142</v>
      </c>
      <c r="C3939" s="17" t="s">
        <v>134</v>
      </c>
      <c r="D3939" s="17" t="s">
        <v>14446</v>
      </c>
      <c r="E3939" s="17" t="s">
        <v>139</v>
      </c>
      <c r="F3939" s="17" t="s">
        <v>150</v>
      </c>
      <c r="G3939" s="17" t="n">
        <v>0</v>
      </c>
      <c r="H3939" s="17" t="n">
        <v>1</v>
      </c>
      <c r="I3939" s="17" t="n">
        <v>1</v>
      </c>
      <c r="J3939" s="17" t="n">
        <v>1</v>
      </c>
      <c r="K3939" s="17" t="n">
        <v>1</v>
      </c>
      <c r="L3939" s="17" t="n">
        <v>0</v>
      </c>
      <c r="M3939" s="17" t="n">
        <v>4</v>
      </c>
      <c r="N3939" s="17" t="n">
        <v>26</v>
      </c>
      <c r="O3939" s="17" t="n">
        <v>1</v>
      </c>
      <c r="P3939" s="17" t="n">
        <v>0</v>
      </c>
      <c r="Q3939" s="17" t="n">
        <v>0</v>
      </c>
      <c r="R3939" s="17" t="n">
        <v>0</v>
      </c>
      <c r="S3939" s="17" t="n">
        <v>0</v>
      </c>
      <c r="T3939" s="17" t="n">
        <v>0</v>
      </c>
    </row>
    <row r="3940" customFormat="false" ht="15" hidden="false" customHeight="true" outlineLevel="0" collapsed="false">
      <c r="A3940" s="17" t="s">
        <v>3467</v>
      </c>
      <c r="B3940" s="17" t="s">
        <v>142</v>
      </c>
      <c r="C3940" s="17" t="s">
        <v>134</v>
      </c>
      <c r="D3940" s="17" t="s">
        <v>14446</v>
      </c>
      <c r="E3940" s="17" t="s">
        <v>139</v>
      </c>
      <c r="F3940" s="17" t="s">
        <v>158</v>
      </c>
      <c r="G3940" s="17" t="n">
        <v>0</v>
      </c>
      <c r="H3940" s="17" t="n">
        <v>1</v>
      </c>
      <c r="I3940" s="17" t="n">
        <v>1</v>
      </c>
      <c r="J3940" s="17" t="n">
        <v>0</v>
      </c>
      <c r="K3940" s="17" t="n">
        <v>1</v>
      </c>
      <c r="L3940" s="17" t="n">
        <v>0</v>
      </c>
      <c r="M3940" s="17" t="n">
        <v>2</v>
      </c>
      <c r="N3940" s="17" t="n">
        <v>11</v>
      </c>
      <c r="O3940" s="17" t="n">
        <v>0</v>
      </c>
      <c r="P3940" s="17" t="n">
        <v>0</v>
      </c>
      <c r="Q3940" s="17" t="n">
        <v>0</v>
      </c>
      <c r="R3940" s="17" t="n">
        <v>0</v>
      </c>
      <c r="S3940" s="17" t="n">
        <v>0</v>
      </c>
      <c r="T3940" s="17" t="n">
        <v>0</v>
      </c>
    </row>
    <row r="3941" customFormat="false" ht="15" hidden="false" customHeight="true" outlineLevel="0" collapsed="false">
      <c r="A3941" s="17" t="s">
        <v>3467</v>
      </c>
      <c r="B3941" s="17" t="s">
        <v>142</v>
      </c>
      <c r="C3941" s="17" t="s">
        <v>148</v>
      </c>
      <c r="D3941" s="17" t="s">
        <v>14443</v>
      </c>
      <c r="E3941" s="17" t="s">
        <v>139</v>
      </c>
      <c r="F3941" s="17" t="s">
        <v>7</v>
      </c>
      <c r="G3941" s="17" t="n">
        <v>0</v>
      </c>
      <c r="H3941" s="17" t="n">
        <v>0</v>
      </c>
      <c r="I3941" s="17" t="n">
        <v>0</v>
      </c>
      <c r="J3941" s="17" t="n">
        <v>1</v>
      </c>
      <c r="K3941" s="17" t="n">
        <v>1</v>
      </c>
      <c r="L3941" s="17" t="n">
        <v>0</v>
      </c>
      <c r="M3941" s="17" t="n">
        <v>0</v>
      </c>
      <c r="N3941" s="17" t="n">
        <v>0</v>
      </c>
      <c r="O3941" s="17" t="n">
        <v>1</v>
      </c>
      <c r="P3941" s="17" t="n">
        <v>0</v>
      </c>
      <c r="Q3941" s="17" t="n">
        <v>0</v>
      </c>
      <c r="R3941" s="17" t="n">
        <v>0</v>
      </c>
      <c r="S3941" s="17" t="n">
        <v>0</v>
      </c>
      <c r="T3941" s="17" t="n">
        <v>0</v>
      </c>
    </row>
    <row r="3942" customFormat="false" ht="15" hidden="false" customHeight="true" outlineLevel="0" collapsed="false">
      <c r="A3942" s="17" t="s">
        <v>3467</v>
      </c>
      <c r="B3942" s="17" t="s">
        <v>142</v>
      </c>
      <c r="C3942" s="17" t="s">
        <v>148</v>
      </c>
      <c r="D3942" s="17" t="s">
        <v>14443</v>
      </c>
      <c r="E3942" s="17" t="s">
        <v>139</v>
      </c>
      <c r="F3942" s="17" t="s">
        <v>150</v>
      </c>
      <c r="G3942" s="17" t="n">
        <v>0</v>
      </c>
      <c r="H3942" s="17" t="n">
        <v>0</v>
      </c>
      <c r="I3942" s="17" t="n">
        <v>0</v>
      </c>
      <c r="J3942" s="17" t="n">
        <v>1</v>
      </c>
      <c r="K3942" s="17" t="n">
        <v>1</v>
      </c>
      <c r="L3942" s="17" t="n">
        <v>0</v>
      </c>
      <c r="M3942" s="17" t="n">
        <v>0</v>
      </c>
      <c r="N3942" s="17" t="n">
        <v>0</v>
      </c>
      <c r="O3942" s="17" t="n">
        <v>1</v>
      </c>
      <c r="P3942" s="17" t="n">
        <v>0</v>
      </c>
      <c r="Q3942" s="17" t="n">
        <v>0</v>
      </c>
      <c r="R3942" s="17" t="n">
        <v>0</v>
      </c>
      <c r="S3942" s="17" t="n">
        <v>0</v>
      </c>
      <c r="T3942" s="17" t="n">
        <v>0</v>
      </c>
    </row>
    <row r="3943" customFormat="false" ht="15" hidden="false" customHeight="true" outlineLevel="0" collapsed="false">
      <c r="A3943" s="17" t="s">
        <v>3467</v>
      </c>
      <c r="B3943" s="17" t="s">
        <v>142</v>
      </c>
      <c r="C3943" s="17" t="s">
        <v>217</v>
      </c>
      <c r="D3943" s="17" t="s">
        <v>218</v>
      </c>
      <c r="E3943" s="17" t="s">
        <v>139</v>
      </c>
      <c r="F3943" s="17" t="s">
        <v>7</v>
      </c>
      <c r="G3943" s="17" t="n">
        <v>0</v>
      </c>
      <c r="H3943" s="17" t="n">
        <v>0</v>
      </c>
      <c r="I3943" s="17" t="n">
        <v>1</v>
      </c>
      <c r="J3943" s="17" t="n">
        <v>0</v>
      </c>
      <c r="K3943" s="17" t="n">
        <v>1</v>
      </c>
      <c r="L3943" s="17" t="n">
        <v>0</v>
      </c>
      <c r="M3943" s="17" t="n">
        <v>0</v>
      </c>
      <c r="N3943" s="17" t="n">
        <v>15</v>
      </c>
      <c r="O3943" s="17" t="n">
        <v>0</v>
      </c>
      <c r="P3943" s="17" t="n">
        <v>0</v>
      </c>
      <c r="Q3943" s="17" t="n">
        <v>0</v>
      </c>
      <c r="R3943" s="17" t="n">
        <v>0</v>
      </c>
      <c r="S3943" s="17" t="n">
        <v>0</v>
      </c>
      <c r="T3943" s="17" t="n">
        <v>0</v>
      </c>
    </row>
    <row r="3944" customFormat="false" ht="15" hidden="false" customHeight="true" outlineLevel="0" collapsed="false">
      <c r="A3944" s="17" t="s">
        <v>3467</v>
      </c>
      <c r="B3944" s="17" t="s">
        <v>142</v>
      </c>
      <c r="C3944" s="17" t="s">
        <v>217</v>
      </c>
      <c r="D3944" s="17" t="s">
        <v>218</v>
      </c>
      <c r="E3944" s="17" t="s">
        <v>139</v>
      </c>
      <c r="F3944" s="17" t="s">
        <v>150</v>
      </c>
      <c r="G3944" s="17" t="n">
        <v>0</v>
      </c>
      <c r="H3944" s="17" t="n">
        <v>0</v>
      </c>
      <c r="I3944" s="17" t="n">
        <v>1</v>
      </c>
      <c r="J3944" s="17" t="n">
        <v>0</v>
      </c>
      <c r="K3944" s="17" t="n">
        <v>1</v>
      </c>
      <c r="L3944" s="17" t="n">
        <v>0</v>
      </c>
      <c r="M3944" s="17" t="n">
        <v>0</v>
      </c>
      <c r="N3944" s="17" t="n">
        <v>10</v>
      </c>
      <c r="O3944" s="17" t="n">
        <v>0</v>
      </c>
      <c r="P3944" s="17" t="n">
        <v>0</v>
      </c>
      <c r="Q3944" s="17" t="n">
        <v>0</v>
      </c>
      <c r="R3944" s="17" t="n">
        <v>0</v>
      </c>
      <c r="S3944" s="17" t="n">
        <v>0</v>
      </c>
      <c r="T3944" s="17" t="n">
        <v>0</v>
      </c>
    </row>
    <row r="3945" customFormat="false" ht="15" hidden="false" customHeight="true" outlineLevel="0" collapsed="false">
      <c r="A3945" s="17" t="s">
        <v>3467</v>
      </c>
      <c r="B3945" s="17" t="s">
        <v>142</v>
      </c>
      <c r="C3945" s="17" t="s">
        <v>217</v>
      </c>
      <c r="D3945" s="17" t="s">
        <v>218</v>
      </c>
      <c r="E3945" s="17" t="s">
        <v>139</v>
      </c>
      <c r="F3945" s="17" t="s">
        <v>158</v>
      </c>
      <c r="G3945" s="17" t="n">
        <v>0</v>
      </c>
      <c r="H3945" s="17" t="n">
        <v>0</v>
      </c>
      <c r="I3945" s="17" t="n">
        <v>1</v>
      </c>
      <c r="J3945" s="17" t="n">
        <v>0</v>
      </c>
      <c r="K3945" s="17" t="n">
        <v>1</v>
      </c>
      <c r="L3945" s="17" t="n">
        <v>0</v>
      </c>
      <c r="M3945" s="17" t="n">
        <v>0</v>
      </c>
      <c r="N3945" s="17" t="n">
        <v>5</v>
      </c>
      <c r="O3945" s="17" t="n">
        <v>0</v>
      </c>
      <c r="P3945" s="17" t="n">
        <v>0</v>
      </c>
      <c r="Q3945" s="17" t="n">
        <v>0</v>
      </c>
      <c r="R3945" s="17" t="n">
        <v>0</v>
      </c>
      <c r="S3945" s="17" t="n">
        <v>0</v>
      </c>
      <c r="T3945" s="17" t="n">
        <v>0</v>
      </c>
    </row>
    <row r="3946" customFormat="false" ht="15" hidden="false" customHeight="true" outlineLevel="0" collapsed="false">
      <c r="A3946" s="17" t="s">
        <v>11246</v>
      </c>
      <c r="B3946" s="17" t="s">
        <v>142</v>
      </c>
      <c r="C3946" s="17" t="s">
        <v>148</v>
      </c>
      <c r="D3946" s="17" t="s">
        <v>14443</v>
      </c>
      <c r="E3946" s="17" t="s">
        <v>139</v>
      </c>
      <c r="F3946" s="17" t="s">
        <v>7</v>
      </c>
      <c r="G3946" s="17" t="n">
        <v>0</v>
      </c>
      <c r="H3946" s="17" t="n">
        <v>1</v>
      </c>
      <c r="I3946" s="17" t="n">
        <v>1</v>
      </c>
      <c r="J3946" s="17" t="n">
        <v>1</v>
      </c>
      <c r="K3946" s="17" t="n">
        <v>1</v>
      </c>
      <c r="L3946" s="17" t="n">
        <v>0</v>
      </c>
      <c r="M3946" s="17" t="n">
        <v>1</v>
      </c>
      <c r="N3946" s="17" t="n">
        <v>40</v>
      </c>
      <c r="O3946" s="17" t="n">
        <v>2</v>
      </c>
      <c r="P3946" s="17" t="n">
        <v>0</v>
      </c>
      <c r="Q3946" s="17" t="n">
        <v>0</v>
      </c>
      <c r="R3946" s="17" t="n">
        <v>0</v>
      </c>
      <c r="S3946" s="17" t="n">
        <v>0</v>
      </c>
      <c r="T3946" s="17" t="n">
        <v>0</v>
      </c>
    </row>
    <row r="3947" customFormat="false" ht="15" hidden="false" customHeight="true" outlineLevel="0" collapsed="false">
      <c r="A3947" s="17" t="s">
        <v>11246</v>
      </c>
      <c r="B3947" s="17" t="s">
        <v>142</v>
      </c>
      <c r="C3947" s="17" t="s">
        <v>148</v>
      </c>
      <c r="D3947" s="17" t="s">
        <v>14443</v>
      </c>
      <c r="E3947" s="17" t="s">
        <v>139</v>
      </c>
      <c r="F3947" s="17" t="s">
        <v>150</v>
      </c>
      <c r="G3947" s="17" t="n">
        <v>0</v>
      </c>
      <c r="H3947" s="17" t="n">
        <v>0</v>
      </c>
      <c r="I3947" s="17" t="n">
        <v>1</v>
      </c>
      <c r="J3947" s="17" t="n">
        <v>1</v>
      </c>
      <c r="K3947" s="17" t="n">
        <v>1</v>
      </c>
      <c r="L3947" s="17" t="n">
        <v>0</v>
      </c>
      <c r="M3947" s="17" t="n">
        <v>0</v>
      </c>
      <c r="N3947" s="17" t="n">
        <v>4</v>
      </c>
      <c r="O3947" s="17" t="n">
        <v>2</v>
      </c>
      <c r="P3947" s="17" t="n">
        <v>0</v>
      </c>
      <c r="Q3947" s="17" t="n">
        <v>0</v>
      </c>
      <c r="R3947" s="17" t="n">
        <v>0</v>
      </c>
      <c r="S3947" s="17" t="n">
        <v>0</v>
      </c>
      <c r="T3947" s="17" t="n">
        <v>0</v>
      </c>
    </row>
    <row r="3948" customFormat="false" ht="15" hidden="false" customHeight="true" outlineLevel="0" collapsed="false">
      <c r="A3948" s="17" t="s">
        <v>11246</v>
      </c>
      <c r="B3948" s="17" t="s">
        <v>142</v>
      </c>
      <c r="C3948" s="17" t="s">
        <v>148</v>
      </c>
      <c r="D3948" s="17" t="s">
        <v>14443</v>
      </c>
      <c r="E3948" s="17" t="s">
        <v>139</v>
      </c>
      <c r="F3948" s="17" t="s">
        <v>158</v>
      </c>
      <c r="G3948" s="17" t="n">
        <v>0</v>
      </c>
      <c r="H3948" s="17" t="n">
        <v>1</v>
      </c>
      <c r="I3948" s="17" t="n">
        <v>1</v>
      </c>
      <c r="J3948" s="17" t="n">
        <v>0</v>
      </c>
      <c r="K3948" s="17" t="n">
        <v>1</v>
      </c>
      <c r="L3948" s="17" t="n">
        <v>0</v>
      </c>
      <c r="M3948" s="17" t="n">
        <v>1</v>
      </c>
      <c r="N3948" s="17" t="n">
        <v>36</v>
      </c>
      <c r="O3948" s="17" t="n">
        <v>0</v>
      </c>
      <c r="P3948" s="17" t="n">
        <v>0</v>
      </c>
      <c r="Q3948" s="17" t="n">
        <v>0</v>
      </c>
      <c r="R3948" s="17" t="n">
        <v>0</v>
      </c>
      <c r="S3948" s="17" t="n">
        <v>0</v>
      </c>
      <c r="T3948" s="17" t="n">
        <v>0</v>
      </c>
    </row>
    <row r="3949" customFormat="false" ht="15" hidden="false" customHeight="true" outlineLevel="0" collapsed="false">
      <c r="A3949" s="17" t="s">
        <v>242</v>
      </c>
      <c r="B3949" s="17" t="s">
        <v>142</v>
      </c>
      <c r="C3949" s="17" t="s">
        <v>134</v>
      </c>
      <c r="D3949" s="17" t="s">
        <v>135</v>
      </c>
      <c r="E3949" s="17" t="s">
        <v>243</v>
      </c>
      <c r="F3949" s="17" t="s">
        <v>7</v>
      </c>
      <c r="G3949" s="17" t="n">
        <v>0</v>
      </c>
      <c r="H3949" s="17" t="n">
        <v>1</v>
      </c>
      <c r="I3949" s="17" t="n">
        <v>1</v>
      </c>
      <c r="J3949" s="17" t="n">
        <v>1</v>
      </c>
      <c r="K3949" s="17" t="n">
        <v>1</v>
      </c>
      <c r="L3949" s="17" t="n">
        <v>0</v>
      </c>
      <c r="M3949" s="17" t="n">
        <v>245</v>
      </c>
      <c r="N3949" s="17" t="n">
        <v>149</v>
      </c>
      <c r="O3949" s="17" t="n">
        <v>585</v>
      </c>
      <c r="P3949" s="17" t="n">
        <v>0</v>
      </c>
      <c r="Q3949" s="17" t="n">
        <v>0</v>
      </c>
      <c r="R3949" s="17" t="n">
        <v>0</v>
      </c>
      <c r="S3949" s="17" t="n">
        <v>0</v>
      </c>
      <c r="T3949" s="17" t="n">
        <v>0</v>
      </c>
    </row>
    <row r="3950" customFormat="false" ht="15" hidden="false" customHeight="true" outlineLevel="0" collapsed="false">
      <c r="A3950" s="17" t="s">
        <v>242</v>
      </c>
      <c r="B3950" s="17" t="s">
        <v>142</v>
      </c>
      <c r="C3950" s="17" t="s">
        <v>134</v>
      </c>
      <c r="D3950" s="17" t="s">
        <v>135</v>
      </c>
      <c r="E3950" s="17" t="s">
        <v>243</v>
      </c>
      <c r="F3950" s="17" t="s">
        <v>150</v>
      </c>
      <c r="G3950" s="17" t="n">
        <v>0</v>
      </c>
      <c r="H3950" s="17" t="n">
        <v>1</v>
      </c>
      <c r="I3950" s="17" t="n">
        <v>1</v>
      </c>
      <c r="J3950" s="17" t="n">
        <v>1</v>
      </c>
      <c r="K3950" s="17" t="n">
        <v>1</v>
      </c>
      <c r="L3950" s="17" t="n">
        <v>0</v>
      </c>
      <c r="M3950" s="17" t="n">
        <v>213</v>
      </c>
      <c r="N3950" s="17" t="n">
        <v>122</v>
      </c>
      <c r="O3950" s="17" t="n">
        <v>380</v>
      </c>
      <c r="P3950" s="17" t="n">
        <v>0</v>
      </c>
      <c r="Q3950" s="17" t="n">
        <v>0</v>
      </c>
      <c r="R3950" s="17" t="n">
        <v>0</v>
      </c>
      <c r="S3950" s="17" t="n">
        <v>0</v>
      </c>
      <c r="T3950" s="17" t="n">
        <v>0</v>
      </c>
    </row>
    <row r="3951" customFormat="false" ht="15" hidden="false" customHeight="true" outlineLevel="0" collapsed="false">
      <c r="A3951" s="17" t="s">
        <v>242</v>
      </c>
      <c r="B3951" s="17" t="s">
        <v>142</v>
      </c>
      <c r="C3951" s="17" t="s">
        <v>134</v>
      </c>
      <c r="D3951" s="17" t="s">
        <v>135</v>
      </c>
      <c r="E3951" s="17" t="s">
        <v>243</v>
      </c>
      <c r="F3951" s="17" t="s">
        <v>166</v>
      </c>
      <c r="G3951" s="17" t="n">
        <v>0</v>
      </c>
      <c r="H3951" s="17" t="n">
        <v>0</v>
      </c>
      <c r="I3951" s="17" t="n">
        <v>1</v>
      </c>
      <c r="J3951" s="17" t="n">
        <v>0</v>
      </c>
      <c r="K3951" s="17" t="n">
        <v>1</v>
      </c>
      <c r="L3951" s="17" t="n">
        <v>0</v>
      </c>
      <c r="M3951" s="17" t="n">
        <v>0</v>
      </c>
      <c r="N3951" s="17" t="n">
        <v>3</v>
      </c>
      <c r="O3951" s="17" t="n">
        <v>0</v>
      </c>
      <c r="P3951" s="17" t="n">
        <v>0</v>
      </c>
      <c r="Q3951" s="17" t="n">
        <v>0</v>
      </c>
      <c r="R3951" s="17" t="n">
        <v>0</v>
      </c>
      <c r="S3951" s="17" t="n">
        <v>0</v>
      </c>
      <c r="T3951" s="17" t="n">
        <v>0</v>
      </c>
    </row>
    <row r="3952" customFormat="false" ht="15" hidden="false" customHeight="true" outlineLevel="0" collapsed="false">
      <c r="A3952" s="17" t="s">
        <v>242</v>
      </c>
      <c r="B3952" s="17" t="s">
        <v>142</v>
      </c>
      <c r="C3952" s="17" t="s">
        <v>134</v>
      </c>
      <c r="D3952" s="17" t="s">
        <v>135</v>
      </c>
      <c r="E3952" s="17" t="s">
        <v>243</v>
      </c>
      <c r="F3952" s="17" t="s">
        <v>158</v>
      </c>
      <c r="G3952" s="17" t="n">
        <v>0</v>
      </c>
      <c r="H3952" s="17" t="n">
        <v>1</v>
      </c>
      <c r="I3952" s="17" t="n">
        <v>1</v>
      </c>
      <c r="J3952" s="17" t="n">
        <v>1</v>
      </c>
      <c r="K3952" s="17" t="n">
        <v>1</v>
      </c>
      <c r="L3952" s="17" t="n">
        <v>0</v>
      </c>
      <c r="M3952" s="17" t="n">
        <v>21</v>
      </c>
      <c r="N3952" s="17" t="n">
        <v>24</v>
      </c>
      <c r="O3952" s="17" t="n">
        <v>205</v>
      </c>
      <c r="P3952" s="17" t="n">
        <v>0</v>
      </c>
      <c r="Q3952" s="17" t="n">
        <v>0</v>
      </c>
      <c r="R3952" s="17" t="n">
        <v>0</v>
      </c>
      <c r="S3952" s="17" t="n">
        <v>0</v>
      </c>
      <c r="T3952" s="17" t="n">
        <v>0</v>
      </c>
    </row>
    <row r="3953" customFormat="false" ht="15" hidden="false" customHeight="true" outlineLevel="0" collapsed="false">
      <c r="A3953" s="17" t="s">
        <v>242</v>
      </c>
      <c r="B3953" s="17" t="s">
        <v>142</v>
      </c>
      <c r="C3953" s="17" t="s">
        <v>134</v>
      </c>
      <c r="D3953" s="17" t="s">
        <v>135</v>
      </c>
      <c r="E3953" s="17" t="s">
        <v>243</v>
      </c>
      <c r="F3953" s="17" t="s">
        <v>169</v>
      </c>
      <c r="G3953" s="17" t="n">
        <v>0</v>
      </c>
      <c r="H3953" s="17" t="n">
        <v>1</v>
      </c>
      <c r="I3953" s="17" t="n">
        <v>1</v>
      </c>
      <c r="J3953" s="17" t="n">
        <v>0</v>
      </c>
      <c r="K3953" s="17" t="n">
        <v>1</v>
      </c>
      <c r="L3953" s="17" t="n">
        <v>0</v>
      </c>
      <c r="M3953" s="17" t="n">
        <v>11</v>
      </c>
      <c r="N3953" s="17" t="n">
        <v>0</v>
      </c>
      <c r="O3953" s="17" t="n">
        <v>0</v>
      </c>
      <c r="P3953" s="17" t="n">
        <v>0</v>
      </c>
      <c r="Q3953" s="17" t="n">
        <v>0</v>
      </c>
      <c r="R3953" s="17" t="n">
        <v>0</v>
      </c>
      <c r="S3953" s="17" t="n">
        <v>0</v>
      </c>
      <c r="T3953" s="17" t="n">
        <v>0</v>
      </c>
    </row>
    <row r="3954" customFormat="false" ht="15" hidden="false" customHeight="true" outlineLevel="0" collapsed="false">
      <c r="A3954" s="17" t="s">
        <v>242</v>
      </c>
      <c r="B3954" s="17" t="s">
        <v>142</v>
      </c>
      <c r="C3954" s="17" t="s">
        <v>134</v>
      </c>
      <c r="D3954" s="17" t="s">
        <v>14446</v>
      </c>
      <c r="E3954" s="17" t="s">
        <v>139</v>
      </c>
      <c r="F3954" s="17" t="s">
        <v>7</v>
      </c>
      <c r="G3954" s="17" t="n">
        <v>1</v>
      </c>
      <c r="H3954" s="17" t="n">
        <v>2</v>
      </c>
      <c r="I3954" s="17" t="n">
        <v>2</v>
      </c>
      <c r="J3954" s="17" t="n">
        <v>2</v>
      </c>
      <c r="K3954" s="17" t="n">
        <v>2</v>
      </c>
      <c r="L3954" s="17" t="n">
        <v>464</v>
      </c>
      <c r="M3954" s="17" t="n">
        <v>1447</v>
      </c>
      <c r="N3954" s="17" t="n">
        <v>1464</v>
      </c>
      <c r="O3954" s="17" t="n">
        <v>449</v>
      </c>
      <c r="P3954" s="17" t="n">
        <v>0</v>
      </c>
      <c r="Q3954" s="17" t="n">
        <v>0</v>
      </c>
      <c r="R3954" s="17" t="n">
        <v>0</v>
      </c>
      <c r="S3954" s="17" t="n">
        <v>0</v>
      </c>
      <c r="T3954" s="17" t="n">
        <v>0</v>
      </c>
    </row>
    <row r="3955" customFormat="false" ht="15" hidden="false" customHeight="true" outlineLevel="0" collapsed="false">
      <c r="A3955" s="17" t="s">
        <v>242</v>
      </c>
      <c r="B3955" s="17" t="s">
        <v>142</v>
      </c>
      <c r="C3955" s="17" t="s">
        <v>134</v>
      </c>
      <c r="D3955" s="17" t="s">
        <v>14446</v>
      </c>
      <c r="E3955" s="17" t="s">
        <v>139</v>
      </c>
      <c r="F3955" s="17" t="s">
        <v>140</v>
      </c>
      <c r="G3955" s="17" t="n">
        <v>0</v>
      </c>
      <c r="H3955" s="17" t="n">
        <v>1</v>
      </c>
      <c r="I3955" s="17" t="n">
        <v>0</v>
      </c>
      <c r="J3955" s="17" t="n">
        <v>0</v>
      </c>
      <c r="K3955" s="17" t="n">
        <v>1</v>
      </c>
      <c r="L3955" s="17" t="n">
        <v>0</v>
      </c>
      <c r="M3955" s="17" t="n">
        <v>41</v>
      </c>
      <c r="N3955" s="17" t="n">
        <v>0</v>
      </c>
      <c r="O3955" s="17" t="n">
        <v>0</v>
      </c>
      <c r="P3955" s="17" t="n">
        <v>0</v>
      </c>
      <c r="Q3955" s="17" t="n">
        <v>0</v>
      </c>
      <c r="R3955" s="17" t="n">
        <v>0</v>
      </c>
      <c r="S3955" s="17" t="n">
        <v>0</v>
      </c>
      <c r="T3955" s="17" t="n">
        <v>0</v>
      </c>
    </row>
    <row r="3956" customFormat="false" ht="15" hidden="false" customHeight="true" outlineLevel="0" collapsed="false">
      <c r="A3956" s="17" t="s">
        <v>242</v>
      </c>
      <c r="B3956" s="17" t="s">
        <v>142</v>
      </c>
      <c r="C3956" s="17" t="s">
        <v>134</v>
      </c>
      <c r="D3956" s="17" t="s">
        <v>14446</v>
      </c>
      <c r="E3956" s="17" t="s">
        <v>139</v>
      </c>
      <c r="F3956" s="17" t="s">
        <v>150</v>
      </c>
      <c r="G3956" s="17" t="n">
        <v>0</v>
      </c>
      <c r="H3956" s="17" t="n">
        <v>1</v>
      </c>
      <c r="I3956" s="17" t="n">
        <v>1</v>
      </c>
      <c r="J3956" s="17" t="n">
        <v>1</v>
      </c>
      <c r="K3956" s="17" t="n">
        <v>1</v>
      </c>
      <c r="L3956" s="17" t="n">
        <v>0</v>
      </c>
      <c r="M3956" s="17" t="n">
        <v>72</v>
      </c>
      <c r="N3956" s="17" t="n">
        <v>51</v>
      </c>
      <c r="O3956" s="17" t="n">
        <v>3</v>
      </c>
      <c r="P3956" s="17" t="n">
        <v>0</v>
      </c>
      <c r="Q3956" s="17" t="n">
        <v>0</v>
      </c>
      <c r="R3956" s="17" t="n">
        <v>0</v>
      </c>
      <c r="S3956" s="17" t="n">
        <v>0</v>
      </c>
      <c r="T3956" s="17" t="n">
        <v>0</v>
      </c>
    </row>
    <row r="3957" customFormat="false" ht="15" hidden="false" customHeight="true" outlineLevel="0" collapsed="false">
      <c r="A3957" s="17" t="s">
        <v>242</v>
      </c>
      <c r="B3957" s="17" t="s">
        <v>142</v>
      </c>
      <c r="C3957" s="17" t="s">
        <v>134</v>
      </c>
      <c r="D3957" s="17" t="s">
        <v>14446</v>
      </c>
      <c r="E3957" s="17" t="s">
        <v>139</v>
      </c>
      <c r="F3957" s="17" t="s">
        <v>158</v>
      </c>
      <c r="G3957" s="17" t="n">
        <v>0</v>
      </c>
      <c r="H3957" s="17" t="n">
        <v>1</v>
      </c>
      <c r="I3957" s="17" t="n">
        <v>1</v>
      </c>
      <c r="J3957" s="17" t="n">
        <v>0</v>
      </c>
      <c r="K3957" s="17" t="n">
        <v>1</v>
      </c>
      <c r="L3957" s="17" t="n">
        <v>0</v>
      </c>
      <c r="M3957" s="17" t="n">
        <v>25</v>
      </c>
      <c r="N3957" s="17" t="n">
        <v>11</v>
      </c>
      <c r="O3957" s="17" t="n">
        <v>0</v>
      </c>
      <c r="P3957" s="17" t="n">
        <v>0</v>
      </c>
      <c r="Q3957" s="17" t="n">
        <v>0</v>
      </c>
      <c r="R3957" s="17" t="n">
        <v>0</v>
      </c>
      <c r="S3957" s="17" t="n">
        <v>0</v>
      </c>
      <c r="T3957" s="17" t="n">
        <v>0</v>
      </c>
    </row>
    <row r="3958" customFormat="false" ht="15" hidden="false" customHeight="true" outlineLevel="0" collapsed="false">
      <c r="A3958" s="17" t="s">
        <v>242</v>
      </c>
      <c r="B3958" s="17" t="s">
        <v>142</v>
      </c>
      <c r="C3958" s="17" t="s">
        <v>134</v>
      </c>
      <c r="D3958" s="17" t="s">
        <v>14446</v>
      </c>
      <c r="E3958" s="17" t="s">
        <v>139</v>
      </c>
      <c r="F3958" s="17" t="s">
        <v>169</v>
      </c>
      <c r="G3958" s="17" t="n">
        <v>1</v>
      </c>
      <c r="H3958" s="17" t="n">
        <v>1</v>
      </c>
      <c r="I3958" s="17" t="n">
        <v>1</v>
      </c>
      <c r="J3958" s="17" t="n">
        <v>1</v>
      </c>
      <c r="K3958" s="17" t="n">
        <v>1</v>
      </c>
      <c r="L3958" s="17" t="n">
        <v>464</v>
      </c>
      <c r="M3958" s="17" t="n">
        <v>1309</v>
      </c>
      <c r="N3958" s="17" t="n">
        <v>1402</v>
      </c>
      <c r="O3958" s="17" t="n">
        <v>446</v>
      </c>
      <c r="P3958" s="17" t="n">
        <v>0</v>
      </c>
      <c r="Q3958" s="17" t="n">
        <v>0</v>
      </c>
      <c r="R3958" s="17" t="n">
        <v>0</v>
      </c>
      <c r="S3958" s="17" t="n">
        <v>0</v>
      </c>
      <c r="T3958" s="17" t="n">
        <v>0</v>
      </c>
    </row>
    <row r="3959" customFormat="false" ht="15" hidden="false" customHeight="true" outlineLevel="0" collapsed="false">
      <c r="A3959" s="17" t="s">
        <v>242</v>
      </c>
      <c r="B3959" s="17" t="s">
        <v>142</v>
      </c>
      <c r="C3959" s="17" t="s">
        <v>148</v>
      </c>
      <c r="D3959" s="17" t="s">
        <v>14443</v>
      </c>
      <c r="E3959" s="17" t="s">
        <v>139</v>
      </c>
      <c r="F3959" s="17" t="s">
        <v>7</v>
      </c>
      <c r="G3959" s="17" t="n">
        <v>1</v>
      </c>
      <c r="H3959" s="17" t="n">
        <v>1</v>
      </c>
      <c r="I3959" s="17" t="n">
        <v>0</v>
      </c>
      <c r="J3959" s="17" t="n">
        <v>0</v>
      </c>
      <c r="K3959" s="17" t="n">
        <v>2</v>
      </c>
      <c r="L3959" s="17" t="n">
        <v>82</v>
      </c>
      <c r="M3959" s="17" t="n">
        <v>128</v>
      </c>
      <c r="N3959" s="17" t="n">
        <v>0</v>
      </c>
      <c r="O3959" s="17" t="n">
        <v>0</v>
      </c>
      <c r="P3959" s="17" t="n">
        <v>0</v>
      </c>
      <c r="Q3959" s="17" t="n">
        <v>0</v>
      </c>
      <c r="R3959" s="17" t="n">
        <v>0</v>
      </c>
      <c r="S3959" s="17" t="n">
        <v>0</v>
      </c>
      <c r="T3959" s="17" t="n">
        <v>0</v>
      </c>
    </row>
    <row r="3960" customFormat="false" ht="15" hidden="false" customHeight="true" outlineLevel="0" collapsed="false">
      <c r="A3960" s="17" t="s">
        <v>242</v>
      </c>
      <c r="B3960" s="17" t="s">
        <v>142</v>
      </c>
      <c r="C3960" s="17" t="s">
        <v>148</v>
      </c>
      <c r="D3960" s="17" t="s">
        <v>14443</v>
      </c>
      <c r="E3960" s="17" t="s">
        <v>139</v>
      </c>
      <c r="F3960" s="17" t="s">
        <v>144</v>
      </c>
      <c r="G3960" s="17" t="n">
        <v>1</v>
      </c>
      <c r="H3960" s="17" t="n">
        <v>1</v>
      </c>
      <c r="I3960" s="17" t="n">
        <v>0</v>
      </c>
      <c r="J3960" s="17" t="n">
        <v>0</v>
      </c>
      <c r="K3960" s="17" t="n">
        <v>2</v>
      </c>
      <c r="L3960" s="17" t="n">
        <v>3</v>
      </c>
      <c r="M3960" s="17" t="n">
        <v>119</v>
      </c>
      <c r="N3960" s="17" t="n">
        <v>0</v>
      </c>
      <c r="O3960" s="17" t="n">
        <v>0</v>
      </c>
      <c r="P3960" s="17" t="n">
        <v>0</v>
      </c>
      <c r="Q3960" s="17" t="n">
        <v>0</v>
      </c>
      <c r="R3960" s="17" t="n">
        <v>0</v>
      </c>
      <c r="S3960" s="17" t="n">
        <v>0</v>
      </c>
      <c r="T3960" s="17" t="n">
        <v>0</v>
      </c>
    </row>
    <row r="3961" customFormat="false" ht="15" hidden="false" customHeight="true" outlineLevel="0" collapsed="false">
      <c r="A3961" s="17" t="s">
        <v>242</v>
      </c>
      <c r="B3961" s="17" t="s">
        <v>142</v>
      </c>
      <c r="C3961" s="17" t="s">
        <v>148</v>
      </c>
      <c r="D3961" s="17" t="s">
        <v>14443</v>
      </c>
      <c r="E3961" s="17" t="s">
        <v>139</v>
      </c>
      <c r="F3961" s="17" t="s">
        <v>150</v>
      </c>
      <c r="G3961" s="17" t="n">
        <v>1</v>
      </c>
      <c r="H3961" s="17" t="n">
        <v>1</v>
      </c>
      <c r="I3961" s="17" t="n">
        <v>0</v>
      </c>
      <c r="J3961" s="17" t="n">
        <v>0</v>
      </c>
      <c r="K3961" s="17" t="n">
        <v>2</v>
      </c>
      <c r="L3961" s="17" t="n">
        <v>72</v>
      </c>
      <c r="M3961" s="17" t="n">
        <v>9</v>
      </c>
      <c r="N3961" s="17" t="n">
        <v>0</v>
      </c>
      <c r="O3961" s="17" t="n">
        <v>0</v>
      </c>
      <c r="P3961" s="17" t="n">
        <v>0</v>
      </c>
      <c r="Q3961" s="17" t="n">
        <v>0</v>
      </c>
      <c r="R3961" s="17" t="n">
        <v>0</v>
      </c>
      <c r="S3961" s="17" t="n">
        <v>0</v>
      </c>
      <c r="T3961" s="17" t="n">
        <v>0</v>
      </c>
    </row>
    <row r="3962" customFormat="false" ht="15" hidden="false" customHeight="true" outlineLevel="0" collapsed="false">
      <c r="A3962" s="17" t="s">
        <v>242</v>
      </c>
      <c r="B3962" s="17" t="s">
        <v>142</v>
      </c>
      <c r="C3962" s="17" t="s">
        <v>148</v>
      </c>
      <c r="D3962" s="17" t="s">
        <v>14443</v>
      </c>
      <c r="E3962" s="17" t="s">
        <v>139</v>
      </c>
      <c r="F3962" s="17" t="s">
        <v>158</v>
      </c>
      <c r="G3962" s="17" t="n">
        <v>1</v>
      </c>
      <c r="H3962" s="17" t="n">
        <v>0</v>
      </c>
      <c r="I3962" s="17" t="n">
        <v>0</v>
      </c>
      <c r="J3962" s="17" t="n">
        <v>0</v>
      </c>
      <c r="K3962" s="17" t="n">
        <v>1</v>
      </c>
      <c r="L3962" s="17" t="n">
        <v>7</v>
      </c>
      <c r="M3962" s="17" t="n">
        <v>0</v>
      </c>
      <c r="N3962" s="17" t="n">
        <v>0</v>
      </c>
      <c r="O3962" s="17" t="n">
        <v>0</v>
      </c>
      <c r="P3962" s="17" t="n">
        <v>0</v>
      </c>
      <c r="Q3962" s="17" t="n">
        <v>0</v>
      </c>
      <c r="R3962" s="17" t="n">
        <v>0</v>
      </c>
      <c r="S3962" s="17" t="n">
        <v>0</v>
      </c>
      <c r="T3962" s="17" t="n">
        <v>0</v>
      </c>
    </row>
    <row r="3963" customFormat="false" ht="15" hidden="false" customHeight="true" outlineLevel="0" collapsed="false">
      <c r="A3963" s="17" t="s">
        <v>242</v>
      </c>
      <c r="B3963" s="17" t="s">
        <v>142</v>
      </c>
      <c r="C3963" s="17" t="s">
        <v>217</v>
      </c>
      <c r="D3963" s="17" t="s">
        <v>235</v>
      </c>
      <c r="E3963" s="17" t="s">
        <v>139</v>
      </c>
      <c r="F3963" s="17" t="s">
        <v>7</v>
      </c>
      <c r="G3963" s="17" t="n">
        <v>0</v>
      </c>
      <c r="H3963" s="17" t="n">
        <v>1</v>
      </c>
      <c r="I3963" s="17" t="n">
        <v>0</v>
      </c>
      <c r="J3963" s="17" t="n">
        <v>0</v>
      </c>
      <c r="K3963" s="17" t="n">
        <v>1</v>
      </c>
      <c r="L3963" s="17" t="n">
        <v>0</v>
      </c>
      <c r="M3963" s="17" t="n">
        <v>8</v>
      </c>
      <c r="N3963" s="17" t="n">
        <v>0</v>
      </c>
      <c r="O3963" s="17" t="n">
        <v>0</v>
      </c>
      <c r="P3963" s="17" t="n">
        <v>0</v>
      </c>
      <c r="Q3963" s="17" t="n">
        <v>0</v>
      </c>
      <c r="R3963" s="17" t="n">
        <v>0</v>
      </c>
      <c r="S3963" s="17" t="n">
        <v>0</v>
      </c>
      <c r="T3963" s="17" t="n">
        <v>0</v>
      </c>
    </row>
    <row r="3964" customFormat="false" ht="15" hidden="false" customHeight="true" outlineLevel="0" collapsed="false">
      <c r="A3964" s="17" t="s">
        <v>242</v>
      </c>
      <c r="B3964" s="17" t="s">
        <v>142</v>
      </c>
      <c r="C3964" s="17" t="s">
        <v>217</v>
      </c>
      <c r="D3964" s="17" t="s">
        <v>235</v>
      </c>
      <c r="E3964" s="17" t="s">
        <v>139</v>
      </c>
      <c r="F3964" s="17" t="s">
        <v>150</v>
      </c>
      <c r="G3964" s="17" t="n">
        <v>0</v>
      </c>
      <c r="H3964" s="17" t="n">
        <v>1</v>
      </c>
      <c r="I3964" s="17" t="n">
        <v>0</v>
      </c>
      <c r="J3964" s="17" t="n">
        <v>0</v>
      </c>
      <c r="K3964" s="17" t="n">
        <v>1</v>
      </c>
      <c r="L3964" s="17" t="n">
        <v>0</v>
      </c>
      <c r="M3964" s="17" t="n">
        <v>8</v>
      </c>
      <c r="N3964" s="17" t="n">
        <v>0</v>
      </c>
      <c r="O3964" s="17" t="n">
        <v>0</v>
      </c>
      <c r="P3964" s="17" t="n">
        <v>0</v>
      </c>
      <c r="Q3964" s="17" t="n">
        <v>0</v>
      </c>
      <c r="R3964" s="17" t="n">
        <v>0</v>
      </c>
      <c r="S3964" s="17" t="n">
        <v>0</v>
      </c>
      <c r="T3964" s="17" t="n">
        <v>0</v>
      </c>
    </row>
    <row r="3965" customFormat="false" ht="15" hidden="false" customHeight="true" outlineLevel="0" collapsed="false">
      <c r="A3965" s="17" t="s">
        <v>242</v>
      </c>
      <c r="B3965" s="17" t="s">
        <v>142</v>
      </c>
      <c r="C3965" s="17" t="s">
        <v>217</v>
      </c>
      <c r="D3965" s="17" t="s">
        <v>218</v>
      </c>
      <c r="E3965" s="17" t="s">
        <v>139</v>
      </c>
      <c r="F3965" s="17" t="s">
        <v>7</v>
      </c>
      <c r="G3965" s="17" t="n">
        <v>1</v>
      </c>
      <c r="H3965" s="17" t="n">
        <v>1</v>
      </c>
      <c r="I3965" s="17" t="n">
        <v>1</v>
      </c>
      <c r="J3965" s="17" t="n">
        <v>1</v>
      </c>
      <c r="K3965" s="17" t="n">
        <v>2</v>
      </c>
      <c r="L3965" s="17" t="n">
        <v>5</v>
      </c>
      <c r="M3965" s="17" t="n">
        <v>5</v>
      </c>
      <c r="N3965" s="17" t="n">
        <v>11</v>
      </c>
      <c r="O3965" s="17" t="n">
        <v>9</v>
      </c>
      <c r="P3965" s="17" t="n">
        <v>0</v>
      </c>
      <c r="Q3965" s="17" t="n">
        <v>0</v>
      </c>
      <c r="R3965" s="17" t="n">
        <v>0</v>
      </c>
      <c r="S3965" s="17" t="n">
        <v>0</v>
      </c>
      <c r="T3965" s="17" t="n">
        <v>0</v>
      </c>
    </row>
    <row r="3966" customFormat="false" ht="15" hidden="false" customHeight="true" outlineLevel="0" collapsed="false">
      <c r="A3966" s="17" t="s">
        <v>242</v>
      </c>
      <c r="B3966" s="17" t="s">
        <v>142</v>
      </c>
      <c r="C3966" s="17" t="s">
        <v>217</v>
      </c>
      <c r="D3966" s="17" t="s">
        <v>218</v>
      </c>
      <c r="E3966" s="17" t="s">
        <v>139</v>
      </c>
      <c r="F3966" s="17" t="s">
        <v>140</v>
      </c>
      <c r="G3966" s="17" t="n">
        <v>1</v>
      </c>
      <c r="H3966" s="17" t="n">
        <v>0</v>
      </c>
      <c r="I3966" s="17" t="n">
        <v>0</v>
      </c>
      <c r="J3966" s="17" t="n">
        <v>1</v>
      </c>
      <c r="K3966" s="17" t="n">
        <v>2</v>
      </c>
      <c r="L3966" s="17" t="n">
        <v>3</v>
      </c>
      <c r="M3966" s="17" t="n">
        <v>0</v>
      </c>
      <c r="N3966" s="17" t="n">
        <v>0</v>
      </c>
      <c r="O3966" s="17" t="n">
        <v>4</v>
      </c>
      <c r="P3966" s="17" t="n">
        <v>0</v>
      </c>
      <c r="Q3966" s="17" t="n">
        <v>0</v>
      </c>
      <c r="R3966" s="17" t="n">
        <v>0</v>
      </c>
      <c r="S3966" s="17" t="n">
        <v>0</v>
      </c>
      <c r="T3966" s="17" t="n">
        <v>0</v>
      </c>
    </row>
    <row r="3967" customFormat="false" ht="15" hidden="false" customHeight="true" outlineLevel="0" collapsed="false">
      <c r="A3967" s="17" t="s">
        <v>242</v>
      </c>
      <c r="B3967" s="17" t="s">
        <v>142</v>
      </c>
      <c r="C3967" s="17" t="s">
        <v>217</v>
      </c>
      <c r="D3967" s="17" t="s">
        <v>218</v>
      </c>
      <c r="E3967" s="17" t="s">
        <v>139</v>
      </c>
      <c r="F3967" s="17" t="s">
        <v>150</v>
      </c>
      <c r="G3967" s="17" t="n">
        <v>0</v>
      </c>
      <c r="H3967" s="17" t="n">
        <v>1</v>
      </c>
      <c r="I3967" s="17" t="n">
        <v>1</v>
      </c>
      <c r="J3967" s="17" t="n">
        <v>1</v>
      </c>
      <c r="K3967" s="17" t="n">
        <v>1</v>
      </c>
      <c r="L3967" s="17" t="n">
        <v>0</v>
      </c>
      <c r="M3967" s="17" t="n">
        <v>5</v>
      </c>
      <c r="N3967" s="17" t="n">
        <v>11</v>
      </c>
      <c r="O3967" s="17" t="n">
        <v>3</v>
      </c>
      <c r="P3967" s="17" t="n">
        <v>0</v>
      </c>
      <c r="Q3967" s="17" t="n">
        <v>0</v>
      </c>
      <c r="R3967" s="17" t="n">
        <v>0</v>
      </c>
      <c r="S3967" s="17" t="n">
        <v>0</v>
      </c>
      <c r="T3967" s="17" t="n">
        <v>0</v>
      </c>
    </row>
    <row r="3968" customFormat="false" ht="15" hidden="false" customHeight="true" outlineLevel="0" collapsed="false">
      <c r="A3968" s="17" t="s">
        <v>242</v>
      </c>
      <c r="B3968" s="17" t="s">
        <v>142</v>
      </c>
      <c r="C3968" s="17" t="s">
        <v>217</v>
      </c>
      <c r="D3968" s="17" t="s">
        <v>218</v>
      </c>
      <c r="E3968" s="17" t="s">
        <v>139</v>
      </c>
      <c r="F3968" s="17" t="s">
        <v>158</v>
      </c>
      <c r="G3968" s="17" t="n">
        <v>1</v>
      </c>
      <c r="H3968" s="17" t="n">
        <v>0</v>
      </c>
      <c r="I3968" s="17" t="n">
        <v>0</v>
      </c>
      <c r="J3968" s="17" t="n">
        <v>1</v>
      </c>
      <c r="K3968" s="17" t="n">
        <v>2</v>
      </c>
      <c r="L3968" s="17" t="n">
        <v>2</v>
      </c>
      <c r="M3968" s="17" t="n">
        <v>0</v>
      </c>
      <c r="N3968" s="17" t="n">
        <v>0</v>
      </c>
      <c r="O3968" s="17" t="n">
        <v>2</v>
      </c>
      <c r="P3968" s="17" t="n">
        <v>0</v>
      </c>
      <c r="Q3968" s="17" t="n">
        <v>0</v>
      </c>
      <c r="R3968" s="17" t="n">
        <v>0</v>
      </c>
      <c r="S3968" s="17" t="n">
        <v>0</v>
      </c>
      <c r="T3968" s="17" t="n">
        <v>0</v>
      </c>
    </row>
    <row r="3969" customFormat="false" ht="15" hidden="false" customHeight="true" outlineLevel="0" collapsed="false">
      <c r="A3969" s="17" t="s">
        <v>542</v>
      </c>
      <c r="B3969" s="17" t="s">
        <v>156</v>
      </c>
      <c r="C3969" s="17" t="s">
        <v>134</v>
      </c>
      <c r="D3969" s="17" t="s">
        <v>135</v>
      </c>
      <c r="E3969" s="17" t="s">
        <v>243</v>
      </c>
      <c r="F3969" s="17" t="s">
        <v>7</v>
      </c>
      <c r="G3969" s="17" t="n">
        <v>2</v>
      </c>
      <c r="H3969" s="17" t="n">
        <v>2</v>
      </c>
      <c r="I3969" s="17" t="n">
        <v>2</v>
      </c>
      <c r="J3969" s="17" t="n">
        <v>2</v>
      </c>
      <c r="K3969" s="17" t="n">
        <v>2</v>
      </c>
      <c r="L3969" s="17" t="n">
        <v>324</v>
      </c>
      <c r="M3969" s="17" t="n">
        <v>354</v>
      </c>
      <c r="N3969" s="17" t="n">
        <v>226</v>
      </c>
      <c r="O3969" s="17" t="n">
        <v>52</v>
      </c>
      <c r="P3969" s="17" t="n">
        <v>0</v>
      </c>
      <c r="Q3969" s="17" t="n">
        <v>0</v>
      </c>
      <c r="R3969" s="17" t="n">
        <v>0</v>
      </c>
      <c r="S3969" s="17" t="n">
        <v>0</v>
      </c>
      <c r="T3969" s="17" t="n">
        <v>0</v>
      </c>
    </row>
    <row r="3970" customFormat="false" ht="15" hidden="false" customHeight="true" outlineLevel="0" collapsed="false">
      <c r="A3970" s="17" t="s">
        <v>542</v>
      </c>
      <c r="B3970" s="17" t="s">
        <v>156</v>
      </c>
      <c r="C3970" s="17" t="s">
        <v>134</v>
      </c>
      <c r="D3970" s="17" t="s">
        <v>135</v>
      </c>
      <c r="E3970" s="17" t="s">
        <v>243</v>
      </c>
      <c r="F3970" s="17" t="s">
        <v>140</v>
      </c>
      <c r="G3970" s="17" t="n">
        <v>2</v>
      </c>
      <c r="H3970" s="17" t="n">
        <v>1</v>
      </c>
      <c r="I3970" s="17" t="n">
        <v>2</v>
      </c>
      <c r="J3970" s="17" t="n">
        <v>2</v>
      </c>
      <c r="K3970" s="17" t="n">
        <v>2</v>
      </c>
      <c r="L3970" s="17" t="n">
        <v>132</v>
      </c>
      <c r="M3970" s="17" t="n">
        <v>85</v>
      </c>
      <c r="N3970" s="17" t="n">
        <v>82</v>
      </c>
      <c r="O3970" s="17" t="n">
        <v>13</v>
      </c>
      <c r="P3970" s="17" t="n">
        <v>0</v>
      </c>
      <c r="Q3970" s="17" t="n">
        <v>0</v>
      </c>
      <c r="R3970" s="17" t="n">
        <v>0</v>
      </c>
      <c r="S3970" s="17" t="n">
        <v>0</v>
      </c>
      <c r="T3970" s="17" t="n">
        <v>0</v>
      </c>
    </row>
    <row r="3971" customFormat="false" ht="15" hidden="false" customHeight="true" outlineLevel="0" collapsed="false">
      <c r="A3971" s="17" t="s">
        <v>542</v>
      </c>
      <c r="B3971" s="17" t="s">
        <v>156</v>
      </c>
      <c r="C3971" s="17" t="s">
        <v>134</v>
      </c>
      <c r="D3971" s="17" t="s">
        <v>135</v>
      </c>
      <c r="E3971" s="17" t="s">
        <v>243</v>
      </c>
      <c r="F3971" s="17" t="s">
        <v>144</v>
      </c>
      <c r="G3971" s="17" t="n">
        <v>1</v>
      </c>
      <c r="H3971" s="17" t="n">
        <v>1</v>
      </c>
      <c r="I3971" s="17" t="n">
        <v>0</v>
      </c>
      <c r="J3971" s="17" t="n">
        <v>0</v>
      </c>
      <c r="K3971" s="17" t="n">
        <v>1</v>
      </c>
      <c r="L3971" s="17" t="n">
        <v>12</v>
      </c>
      <c r="M3971" s="17" t="n">
        <v>9</v>
      </c>
      <c r="N3971" s="17" t="n">
        <v>0</v>
      </c>
      <c r="O3971" s="17" t="n">
        <v>0</v>
      </c>
      <c r="P3971" s="17" t="n">
        <v>0</v>
      </c>
      <c r="Q3971" s="17" t="n">
        <v>0</v>
      </c>
      <c r="R3971" s="17" t="n">
        <v>0</v>
      </c>
      <c r="S3971" s="17" t="n">
        <v>0</v>
      </c>
      <c r="T3971" s="17" t="n">
        <v>0</v>
      </c>
    </row>
    <row r="3972" customFormat="false" ht="15" hidden="false" customHeight="true" outlineLevel="0" collapsed="false">
      <c r="A3972" s="17" t="s">
        <v>542</v>
      </c>
      <c r="B3972" s="17" t="s">
        <v>156</v>
      </c>
      <c r="C3972" s="17" t="s">
        <v>134</v>
      </c>
      <c r="D3972" s="17" t="s">
        <v>135</v>
      </c>
      <c r="E3972" s="17" t="s">
        <v>243</v>
      </c>
      <c r="F3972" s="17" t="s">
        <v>150</v>
      </c>
      <c r="G3972" s="17" t="n">
        <v>2</v>
      </c>
      <c r="H3972" s="17" t="n">
        <v>2</v>
      </c>
      <c r="I3972" s="17" t="n">
        <v>2</v>
      </c>
      <c r="J3972" s="17" t="n">
        <v>1</v>
      </c>
      <c r="K3972" s="17" t="n">
        <v>2</v>
      </c>
      <c r="L3972" s="17" t="n">
        <v>97</v>
      </c>
      <c r="M3972" s="17" t="n">
        <v>152</v>
      </c>
      <c r="N3972" s="17" t="n">
        <v>53</v>
      </c>
      <c r="O3972" s="17" t="n">
        <v>5</v>
      </c>
      <c r="P3972" s="17" t="n">
        <v>0</v>
      </c>
      <c r="Q3972" s="17" t="n">
        <v>0</v>
      </c>
      <c r="R3972" s="17" t="n">
        <v>0</v>
      </c>
      <c r="S3972" s="17" t="n">
        <v>0</v>
      </c>
      <c r="T3972" s="17" t="n">
        <v>0</v>
      </c>
    </row>
    <row r="3973" customFormat="false" ht="15" hidden="false" customHeight="true" outlineLevel="0" collapsed="false">
      <c r="A3973" s="17" t="s">
        <v>542</v>
      </c>
      <c r="B3973" s="17" t="s">
        <v>156</v>
      </c>
      <c r="C3973" s="17" t="s">
        <v>134</v>
      </c>
      <c r="D3973" s="17" t="s">
        <v>135</v>
      </c>
      <c r="E3973" s="17" t="s">
        <v>243</v>
      </c>
      <c r="F3973" s="17" t="s">
        <v>166</v>
      </c>
      <c r="G3973" s="17" t="n">
        <v>1</v>
      </c>
      <c r="H3973" s="17" t="n">
        <v>1</v>
      </c>
      <c r="I3973" s="17" t="n">
        <v>0</v>
      </c>
      <c r="J3973" s="17" t="n">
        <v>0</v>
      </c>
      <c r="K3973" s="17" t="n">
        <v>1</v>
      </c>
      <c r="L3973" s="17" t="n">
        <v>4</v>
      </c>
      <c r="M3973" s="17" t="n">
        <v>2</v>
      </c>
      <c r="N3973" s="17" t="n">
        <v>0</v>
      </c>
      <c r="O3973" s="17" t="n">
        <v>0</v>
      </c>
      <c r="P3973" s="17" t="n">
        <v>0</v>
      </c>
      <c r="Q3973" s="17" t="n">
        <v>0</v>
      </c>
      <c r="R3973" s="17" t="n">
        <v>0</v>
      </c>
      <c r="S3973" s="17" t="n">
        <v>0</v>
      </c>
      <c r="T3973" s="17" t="n">
        <v>0</v>
      </c>
    </row>
    <row r="3974" customFormat="false" ht="15" hidden="false" customHeight="true" outlineLevel="0" collapsed="false">
      <c r="A3974" s="17" t="s">
        <v>542</v>
      </c>
      <c r="B3974" s="17" t="s">
        <v>156</v>
      </c>
      <c r="C3974" s="17" t="s">
        <v>134</v>
      </c>
      <c r="D3974" s="17" t="s">
        <v>135</v>
      </c>
      <c r="E3974" s="17" t="s">
        <v>243</v>
      </c>
      <c r="F3974" s="17" t="s">
        <v>158</v>
      </c>
      <c r="G3974" s="17" t="n">
        <v>1</v>
      </c>
      <c r="H3974" s="17" t="n">
        <v>2</v>
      </c>
      <c r="I3974" s="17" t="n">
        <v>2</v>
      </c>
      <c r="J3974" s="17" t="n">
        <v>1</v>
      </c>
      <c r="K3974" s="17" t="n">
        <v>2</v>
      </c>
      <c r="L3974" s="17" t="n">
        <v>78</v>
      </c>
      <c r="M3974" s="17" t="n">
        <v>106</v>
      </c>
      <c r="N3974" s="17" t="n">
        <v>91</v>
      </c>
      <c r="O3974" s="17" t="n">
        <v>34</v>
      </c>
      <c r="P3974" s="17" t="n">
        <v>0</v>
      </c>
      <c r="Q3974" s="17" t="n">
        <v>0</v>
      </c>
      <c r="R3974" s="17" t="n">
        <v>0</v>
      </c>
      <c r="S3974" s="17" t="n">
        <v>0</v>
      </c>
      <c r="T3974" s="17" t="n">
        <v>0</v>
      </c>
    </row>
    <row r="3975" customFormat="false" ht="15" hidden="false" customHeight="true" outlineLevel="0" collapsed="false">
      <c r="A3975" s="17" t="s">
        <v>542</v>
      </c>
      <c r="B3975" s="17" t="s">
        <v>156</v>
      </c>
      <c r="C3975" s="17" t="s">
        <v>134</v>
      </c>
      <c r="D3975" s="17" t="s">
        <v>135</v>
      </c>
      <c r="E3975" s="17" t="s">
        <v>243</v>
      </c>
      <c r="F3975" s="17" t="s">
        <v>169</v>
      </c>
      <c r="G3975" s="17" t="n">
        <v>1</v>
      </c>
      <c r="H3975" s="17" t="n">
        <v>0</v>
      </c>
      <c r="I3975" s="17" t="n">
        <v>0</v>
      </c>
      <c r="J3975" s="17" t="n">
        <v>0</v>
      </c>
      <c r="K3975" s="17" t="n">
        <v>1</v>
      </c>
      <c r="L3975" s="17" t="n">
        <v>1</v>
      </c>
      <c r="M3975" s="17" t="n">
        <v>0</v>
      </c>
      <c r="N3975" s="17" t="n">
        <v>0</v>
      </c>
      <c r="O3975" s="17" t="n">
        <v>0</v>
      </c>
      <c r="P3975" s="17" t="n">
        <v>0</v>
      </c>
      <c r="Q3975" s="17" t="n">
        <v>0</v>
      </c>
      <c r="R3975" s="17" t="n">
        <v>0</v>
      </c>
      <c r="S3975" s="17" t="n">
        <v>0</v>
      </c>
      <c r="T3975" s="17" t="n">
        <v>0</v>
      </c>
    </row>
    <row r="3976" customFormat="false" ht="15" hidden="false" customHeight="true" outlineLevel="0" collapsed="false">
      <c r="A3976" s="17" t="s">
        <v>542</v>
      </c>
      <c r="B3976" s="17" t="s">
        <v>156</v>
      </c>
      <c r="C3976" s="17" t="s">
        <v>134</v>
      </c>
      <c r="D3976" s="17" t="s">
        <v>135</v>
      </c>
      <c r="E3976" s="17" t="s">
        <v>139</v>
      </c>
      <c r="F3976" s="17" t="s">
        <v>7</v>
      </c>
      <c r="G3976" s="17" t="n">
        <v>5</v>
      </c>
      <c r="H3976" s="17" t="n">
        <v>2</v>
      </c>
      <c r="I3976" s="17" t="n">
        <v>2</v>
      </c>
      <c r="J3976" s="17" t="n">
        <v>0</v>
      </c>
      <c r="K3976" s="17" t="n">
        <v>6</v>
      </c>
      <c r="L3976" s="17" t="n">
        <v>113</v>
      </c>
      <c r="M3976" s="17" t="n">
        <v>31</v>
      </c>
      <c r="N3976" s="17" t="n">
        <v>17</v>
      </c>
      <c r="O3976" s="17" t="n">
        <v>0</v>
      </c>
      <c r="P3976" s="17" t="n">
        <v>0</v>
      </c>
      <c r="Q3976" s="17" t="n">
        <v>0</v>
      </c>
      <c r="R3976" s="17" t="n">
        <v>0</v>
      </c>
      <c r="S3976" s="17" t="n">
        <v>0</v>
      </c>
      <c r="T3976" s="17" t="n">
        <v>0</v>
      </c>
    </row>
    <row r="3977" customFormat="false" ht="15" hidden="false" customHeight="true" outlineLevel="0" collapsed="false">
      <c r="A3977" s="17" t="s">
        <v>542</v>
      </c>
      <c r="B3977" s="17" t="s">
        <v>156</v>
      </c>
      <c r="C3977" s="17" t="s">
        <v>134</v>
      </c>
      <c r="D3977" s="17" t="s">
        <v>135</v>
      </c>
      <c r="E3977" s="17" t="s">
        <v>139</v>
      </c>
      <c r="F3977" s="17" t="s">
        <v>140</v>
      </c>
      <c r="G3977" s="17" t="n">
        <v>1</v>
      </c>
      <c r="H3977" s="17" t="n">
        <v>0</v>
      </c>
      <c r="I3977" s="17" t="n">
        <v>0</v>
      </c>
      <c r="J3977" s="17" t="n">
        <v>0</v>
      </c>
      <c r="K3977" s="17" t="n">
        <v>1</v>
      </c>
      <c r="L3977" s="17" t="n">
        <v>13</v>
      </c>
      <c r="M3977" s="17" t="n">
        <v>0</v>
      </c>
      <c r="N3977" s="17" t="n">
        <v>0</v>
      </c>
      <c r="O3977" s="17" t="n">
        <v>0</v>
      </c>
      <c r="P3977" s="17" t="n">
        <v>0</v>
      </c>
      <c r="Q3977" s="17" t="n">
        <v>0</v>
      </c>
      <c r="R3977" s="17" t="n">
        <v>0</v>
      </c>
      <c r="S3977" s="17" t="n">
        <v>0</v>
      </c>
      <c r="T3977" s="17" t="n">
        <v>0</v>
      </c>
    </row>
    <row r="3978" customFormat="false" ht="15" hidden="false" customHeight="true" outlineLevel="0" collapsed="false">
      <c r="A3978" s="17" t="s">
        <v>542</v>
      </c>
      <c r="B3978" s="17" t="s">
        <v>156</v>
      </c>
      <c r="C3978" s="17" t="s">
        <v>134</v>
      </c>
      <c r="D3978" s="17" t="s">
        <v>135</v>
      </c>
      <c r="E3978" s="17" t="s">
        <v>139</v>
      </c>
      <c r="F3978" s="17" t="s">
        <v>144</v>
      </c>
      <c r="G3978" s="17" t="n">
        <v>1</v>
      </c>
      <c r="H3978" s="17" t="n">
        <v>0</v>
      </c>
      <c r="I3978" s="17" t="n">
        <v>0</v>
      </c>
      <c r="J3978" s="17" t="n">
        <v>0</v>
      </c>
      <c r="K3978" s="17" t="n">
        <v>1</v>
      </c>
      <c r="L3978" s="17" t="n">
        <v>3</v>
      </c>
      <c r="M3978" s="17" t="n">
        <v>0</v>
      </c>
      <c r="N3978" s="17" t="n">
        <v>0</v>
      </c>
      <c r="O3978" s="17" t="n">
        <v>0</v>
      </c>
      <c r="P3978" s="17" t="n">
        <v>0</v>
      </c>
      <c r="Q3978" s="17" t="n">
        <v>0</v>
      </c>
      <c r="R3978" s="17" t="n">
        <v>0</v>
      </c>
      <c r="S3978" s="17" t="n">
        <v>0</v>
      </c>
      <c r="T3978" s="17" t="n">
        <v>0</v>
      </c>
    </row>
    <row r="3979" customFormat="false" ht="15" hidden="false" customHeight="true" outlineLevel="0" collapsed="false">
      <c r="A3979" s="17" t="s">
        <v>542</v>
      </c>
      <c r="B3979" s="17" t="s">
        <v>156</v>
      </c>
      <c r="C3979" s="17" t="s">
        <v>134</v>
      </c>
      <c r="D3979" s="17" t="s">
        <v>135</v>
      </c>
      <c r="E3979" s="17" t="s">
        <v>139</v>
      </c>
      <c r="F3979" s="17" t="s">
        <v>150</v>
      </c>
      <c r="G3979" s="17" t="n">
        <v>4</v>
      </c>
      <c r="H3979" s="17" t="n">
        <v>2</v>
      </c>
      <c r="I3979" s="17" t="n">
        <v>2</v>
      </c>
      <c r="J3979" s="17" t="n">
        <v>0</v>
      </c>
      <c r="K3979" s="17" t="n">
        <v>5</v>
      </c>
      <c r="L3979" s="17" t="n">
        <v>70</v>
      </c>
      <c r="M3979" s="17" t="n">
        <v>25</v>
      </c>
      <c r="N3979" s="17" t="n">
        <v>10</v>
      </c>
      <c r="O3979" s="17" t="n">
        <v>0</v>
      </c>
      <c r="P3979" s="17" t="n">
        <v>0</v>
      </c>
      <c r="Q3979" s="17" t="n">
        <v>0</v>
      </c>
      <c r="R3979" s="17" t="n">
        <v>0</v>
      </c>
      <c r="S3979" s="17" t="n">
        <v>0</v>
      </c>
      <c r="T3979" s="17" t="n">
        <v>0</v>
      </c>
    </row>
    <row r="3980" customFormat="false" ht="15" hidden="false" customHeight="true" outlineLevel="0" collapsed="false">
      <c r="A3980" s="17" t="s">
        <v>542</v>
      </c>
      <c r="B3980" s="17" t="s">
        <v>156</v>
      </c>
      <c r="C3980" s="17" t="s">
        <v>134</v>
      </c>
      <c r="D3980" s="17" t="s">
        <v>135</v>
      </c>
      <c r="E3980" s="17" t="s">
        <v>139</v>
      </c>
      <c r="F3980" s="17" t="s">
        <v>158</v>
      </c>
      <c r="G3980" s="17" t="n">
        <v>5</v>
      </c>
      <c r="H3980" s="17" t="n">
        <v>1</v>
      </c>
      <c r="I3980" s="17" t="n">
        <v>1</v>
      </c>
      <c r="J3980" s="17" t="n">
        <v>0</v>
      </c>
      <c r="K3980" s="17" t="n">
        <v>5</v>
      </c>
      <c r="L3980" s="17" t="n">
        <v>26</v>
      </c>
      <c r="M3980" s="17" t="n">
        <v>4</v>
      </c>
      <c r="N3980" s="17" t="n">
        <v>3</v>
      </c>
      <c r="O3980" s="17" t="n">
        <v>0</v>
      </c>
      <c r="P3980" s="17" t="n">
        <v>0</v>
      </c>
      <c r="Q3980" s="17" t="n">
        <v>0</v>
      </c>
      <c r="R3980" s="17" t="n">
        <v>0</v>
      </c>
      <c r="S3980" s="17" t="n">
        <v>0</v>
      </c>
      <c r="T3980" s="17" t="n">
        <v>0</v>
      </c>
    </row>
    <row r="3981" customFormat="false" ht="15" hidden="false" customHeight="true" outlineLevel="0" collapsed="false">
      <c r="A3981" s="17" t="s">
        <v>542</v>
      </c>
      <c r="B3981" s="17" t="s">
        <v>156</v>
      </c>
      <c r="C3981" s="17" t="s">
        <v>134</v>
      </c>
      <c r="D3981" s="17" t="s">
        <v>135</v>
      </c>
      <c r="E3981" s="17" t="s">
        <v>139</v>
      </c>
      <c r="F3981" s="17" t="s">
        <v>169</v>
      </c>
      <c r="G3981" s="17" t="n">
        <v>1</v>
      </c>
      <c r="H3981" s="17" t="n">
        <v>1</v>
      </c>
      <c r="I3981" s="17" t="n">
        <v>1</v>
      </c>
      <c r="J3981" s="17" t="n">
        <v>0</v>
      </c>
      <c r="K3981" s="17" t="n">
        <v>2</v>
      </c>
      <c r="L3981" s="17" t="n">
        <v>1</v>
      </c>
      <c r="M3981" s="17" t="n">
        <v>2</v>
      </c>
      <c r="N3981" s="17" t="n">
        <v>4</v>
      </c>
      <c r="O3981" s="17" t="n">
        <v>0</v>
      </c>
      <c r="P3981" s="17" t="n">
        <v>0</v>
      </c>
      <c r="Q3981" s="17" t="n">
        <v>0</v>
      </c>
      <c r="R3981" s="17" t="n">
        <v>0</v>
      </c>
      <c r="S3981" s="17" t="n">
        <v>0</v>
      </c>
      <c r="T3981" s="17" t="n">
        <v>0</v>
      </c>
    </row>
    <row r="3982" customFormat="false" ht="15" hidden="false" customHeight="true" outlineLevel="0" collapsed="false">
      <c r="A3982" s="17" t="s">
        <v>542</v>
      </c>
      <c r="B3982" s="17" t="s">
        <v>156</v>
      </c>
      <c r="C3982" s="17" t="s">
        <v>134</v>
      </c>
      <c r="D3982" s="17" t="s">
        <v>14446</v>
      </c>
      <c r="E3982" s="17" t="s">
        <v>243</v>
      </c>
      <c r="F3982" s="17" t="s">
        <v>7</v>
      </c>
      <c r="G3982" s="17" t="n">
        <v>1</v>
      </c>
      <c r="H3982" s="17" t="n">
        <v>1</v>
      </c>
      <c r="I3982" s="17" t="n">
        <v>1</v>
      </c>
      <c r="J3982" s="17" t="n">
        <v>0</v>
      </c>
      <c r="K3982" s="17" t="n">
        <v>1</v>
      </c>
      <c r="L3982" s="17" t="n">
        <v>152</v>
      </c>
      <c r="M3982" s="17" t="n">
        <v>43</v>
      </c>
      <c r="N3982" s="17" t="n">
        <v>27</v>
      </c>
      <c r="O3982" s="17" t="n">
        <v>0</v>
      </c>
      <c r="P3982" s="17" t="n">
        <v>0</v>
      </c>
      <c r="Q3982" s="17" t="n">
        <v>0</v>
      </c>
      <c r="R3982" s="17" t="n">
        <v>0</v>
      </c>
      <c r="S3982" s="17" t="n">
        <v>0</v>
      </c>
      <c r="T3982" s="17" t="n">
        <v>0</v>
      </c>
    </row>
    <row r="3983" customFormat="false" ht="15" hidden="false" customHeight="true" outlineLevel="0" collapsed="false">
      <c r="A3983" s="17" t="s">
        <v>542</v>
      </c>
      <c r="B3983" s="17" t="s">
        <v>156</v>
      </c>
      <c r="C3983" s="17" t="s">
        <v>134</v>
      </c>
      <c r="D3983" s="17" t="s">
        <v>14446</v>
      </c>
      <c r="E3983" s="17" t="s">
        <v>243</v>
      </c>
      <c r="F3983" s="17" t="s">
        <v>140</v>
      </c>
      <c r="G3983" s="17" t="n">
        <v>0</v>
      </c>
      <c r="H3983" s="17" t="n">
        <v>0</v>
      </c>
      <c r="I3983" s="17" t="n">
        <v>1</v>
      </c>
      <c r="J3983" s="17" t="n">
        <v>0</v>
      </c>
      <c r="K3983" s="17" t="n">
        <v>1</v>
      </c>
      <c r="L3983" s="17" t="n">
        <v>0</v>
      </c>
      <c r="M3983" s="17" t="n">
        <v>0</v>
      </c>
      <c r="N3983" s="17" t="n">
        <v>5</v>
      </c>
      <c r="O3983" s="17" t="n">
        <v>0</v>
      </c>
      <c r="P3983" s="17" t="n">
        <v>0</v>
      </c>
      <c r="Q3983" s="17" t="n">
        <v>0</v>
      </c>
      <c r="R3983" s="17" t="n">
        <v>0</v>
      </c>
      <c r="S3983" s="17" t="n">
        <v>0</v>
      </c>
      <c r="T3983" s="17" t="n">
        <v>0</v>
      </c>
    </row>
    <row r="3984" customFormat="false" ht="15" hidden="false" customHeight="true" outlineLevel="0" collapsed="false">
      <c r="A3984" s="17" t="s">
        <v>542</v>
      </c>
      <c r="B3984" s="17" t="s">
        <v>156</v>
      </c>
      <c r="C3984" s="17" t="s">
        <v>134</v>
      </c>
      <c r="D3984" s="17" t="s">
        <v>14446</v>
      </c>
      <c r="E3984" s="17" t="s">
        <v>243</v>
      </c>
      <c r="F3984" s="17" t="s">
        <v>144</v>
      </c>
      <c r="G3984" s="17" t="n">
        <v>1</v>
      </c>
      <c r="H3984" s="17" t="n">
        <v>1</v>
      </c>
      <c r="I3984" s="17" t="n">
        <v>1</v>
      </c>
      <c r="J3984" s="17" t="n">
        <v>0</v>
      </c>
      <c r="K3984" s="17" t="n">
        <v>1</v>
      </c>
      <c r="L3984" s="17" t="n">
        <v>9</v>
      </c>
      <c r="M3984" s="17" t="n">
        <v>1</v>
      </c>
      <c r="N3984" s="17" t="n">
        <v>3</v>
      </c>
      <c r="O3984" s="17" t="n">
        <v>0</v>
      </c>
      <c r="P3984" s="17" t="n">
        <v>0</v>
      </c>
      <c r="Q3984" s="17" t="n">
        <v>0</v>
      </c>
      <c r="R3984" s="17" t="n">
        <v>0</v>
      </c>
      <c r="S3984" s="17" t="n">
        <v>0</v>
      </c>
      <c r="T3984" s="17" t="n">
        <v>0</v>
      </c>
    </row>
    <row r="3985" customFormat="false" ht="15" hidden="false" customHeight="true" outlineLevel="0" collapsed="false">
      <c r="A3985" s="17" t="s">
        <v>542</v>
      </c>
      <c r="B3985" s="17" t="s">
        <v>156</v>
      </c>
      <c r="C3985" s="17" t="s">
        <v>134</v>
      </c>
      <c r="D3985" s="17" t="s">
        <v>14446</v>
      </c>
      <c r="E3985" s="17" t="s">
        <v>243</v>
      </c>
      <c r="F3985" s="17" t="s">
        <v>150</v>
      </c>
      <c r="G3985" s="17" t="n">
        <v>1</v>
      </c>
      <c r="H3985" s="17" t="n">
        <v>1</v>
      </c>
      <c r="I3985" s="17" t="n">
        <v>1</v>
      </c>
      <c r="J3985" s="17" t="n">
        <v>0</v>
      </c>
      <c r="K3985" s="17" t="n">
        <v>1</v>
      </c>
      <c r="L3985" s="17" t="n">
        <v>140</v>
      </c>
      <c r="M3985" s="17" t="n">
        <v>42</v>
      </c>
      <c r="N3985" s="17" t="n">
        <v>19</v>
      </c>
      <c r="O3985" s="17" t="n">
        <v>0</v>
      </c>
      <c r="P3985" s="17" t="n">
        <v>0</v>
      </c>
      <c r="Q3985" s="17" t="n">
        <v>0</v>
      </c>
      <c r="R3985" s="17" t="n">
        <v>0</v>
      </c>
      <c r="S3985" s="17" t="n">
        <v>0</v>
      </c>
      <c r="T3985" s="17" t="n">
        <v>0</v>
      </c>
    </row>
    <row r="3986" customFormat="false" ht="15" hidden="false" customHeight="true" outlineLevel="0" collapsed="false">
      <c r="A3986" s="17" t="s">
        <v>542</v>
      </c>
      <c r="B3986" s="17" t="s">
        <v>156</v>
      </c>
      <c r="C3986" s="17" t="s">
        <v>134</v>
      </c>
      <c r="D3986" s="17" t="s">
        <v>14446</v>
      </c>
      <c r="E3986" s="17" t="s">
        <v>243</v>
      </c>
      <c r="F3986" s="17" t="s">
        <v>158</v>
      </c>
      <c r="G3986" s="17" t="n">
        <v>1</v>
      </c>
      <c r="H3986" s="17" t="n">
        <v>0</v>
      </c>
      <c r="I3986" s="17" t="n">
        <v>0</v>
      </c>
      <c r="J3986" s="17" t="n">
        <v>0</v>
      </c>
      <c r="K3986" s="17" t="n">
        <v>1</v>
      </c>
      <c r="L3986" s="17" t="n">
        <v>3</v>
      </c>
      <c r="M3986" s="17" t="n">
        <v>0</v>
      </c>
      <c r="N3986" s="17" t="n">
        <v>0</v>
      </c>
      <c r="O3986" s="17" t="n">
        <v>0</v>
      </c>
      <c r="P3986" s="17" t="n">
        <v>0</v>
      </c>
      <c r="Q3986" s="17" t="n">
        <v>0</v>
      </c>
      <c r="R3986" s="17" t="n">
        <v>0</v>
      </c>
      <c r="S3986" s="17" t="n">
        <v>0</v>
      </c>
      <c r="T3986" s="17" t="n">
        <v>0</v>
      </c>
    </row>
    <row r="3987" customFormat="false" ht="15" hidden="false" customHeight="true" outlineLevel="0" collapsed="false">
      <c r="A3987" s="17" t="s">
        <v>542</v>
      </c>
      <c r="B3987" s="17" t="s">
        <v>156</v>
      </c>
      <c r="C3987" s="17" t="s">
        <v>134</v>
      </c>
      <c r="D3987" s="17" t="s">
        <v>14446</v>
      </c>
      <c r="E3987" s="17" t="s">
        <v>139</v>
      </c>
      <c r="F3987" s="17" t="s">
        <v>7</v>
      </c>
      <c r="G3987" s="17" t="n">
        <v>2</v>
      </c>
      <c r="H3987" s="17" t="n">
        <v>2</v>
      </c>
      <c r="I3987" s="17" t="n">
        <v>2</v>
      </c>
      <c r="J3987" s="17" t="n">
        <v>1</v>
      </c>
      <c r="K3987" s="17" t="n">
        <v>2</v>
      </c>
      <c r="L3987" s="17" t="n">
        <v>149</v>
      </c>
      <c r="M3987" s="17" t="n">
        <v>195</v>
      </c>
      <c r="N3987" s="17" t="n">
        <v>42</v>
      </c>
      <c r="O3987" s="17" t="n">
        <v>23</v>
      </c>
      <c r="P3987" s="17" t="n">
        <v>0</v>
      </c>
      <c r="Q3987" s="17" t="n">
        <v>0</v>
      </c>
      <c r="R3987" s="17" t="n">
        <v>0</v>
      </c>
      <c r="S3987" s="17" t="n">
        <v>0</v>
      </c>
      <c r="T3987" s="17" t="n">
        <v>0</v>
      </c>
    </row>
    <row r="3988" customFormat="false" ht="15" hidden="false" customHeight="true" outlineLevel="0" collapsed="false">
      <c r="A3988" s="17" t="s">
        <v>542</v>
      </c>
      <c r="B3988" s="17" t="s">
        <v>156</v>
      </c>
      <c r="C3988" s="17" t="s">
        <v>134</v>
      </c>
      <c r="D3988" s="17" t="s">
        <v>14446</v>
      </c>
      <c r="E3988" s="17" t="s">
        <v>139</v>
      </c>
      <c r="F3988" s="17" t="s">
        <v>140</v>
      </c>
      <c r="G3988" s="17" t="n">
        <v>1</v>
      </c>
      <c r="H3988" s="17" t="n">
        <v>0</v>
      </c>
      <c r="I3988" s="17" t="n">
        <v>0</v>
      </c>
      <c r="J3988" s="17" t="n">
        <v>0</v>
      </c>
      <c r="K3988" s="17" t="n">
        <v>1</v>
      </c>
      <c r="L3988" s="17" t="n">
        <v>20</v>
      </c>
      <c r="M3988" s="17" t="n">
        <v>0</v>
      </c>
      <c r="N3988" s="17" t="n">
        <v>0</v>
      </c>
      <c r="O3988" s="17" t="n">
        <v>0</v>
      </c>
      <c r="P3988" s="17" t="n">
        <v>0</v>
      </c>
      <c r="Q3988" s="17" t="n">
        <v>0</v>
      </c>
      <c r="R3988" s="17" t="n">
        <v>0</v>
      </c>
      <c r="S3988" s="17" t="n">
        <v>0</v>
      </c>
      <c r="T3988" s="17" t="n">
        <v>0</v>
      </c>
    </row>
    <row r="3989" customFormat="false" ht="15" hidden="false" customHeight="true" outlineLevel="0" collapsed="false">
      <c r="A3989" s="17" t="s">
        <v>542</v>
      </c>
      <c r="B3989" s="17" t="s">
        <v>156</v>
      </c>
      <c r="C3989" s="17" t="s">
        <v>134</v>
      </c>
      <c r="D3989" s="17" t="s">
        <v>14446</v>
      </c>
      <c r="E3989" s="17" t="s">
        <v>139</v>
      </c>
      <c r="F3989" s="17" t="s">
        <v>144</v>
      </c>
      <c r="G3989" s="17" t="n">
        <v>1</v>
      </c>
      <c r="H3989" s="17" t="n">
        <v>1</v>
      </c>
      <c r="I3989" s="17" t="n">
        <v>1</v>
      </c>
      <c r="J3989" s="17" t="n">
        <v>0</v>
      </c>
      <c r="K3989" s="17" t="n">
        <v>1</v>
      </c>
      <c r="L3989" s="17" t="n">
        <v>80</v>
      </c>
      <c r="M3989" s="17" t="n">
        <v>55</v>
      </c>
      <c r="N3989" s="17" t="n">
        <v>40</v>
      </c>
      <c r="O3989" s="17" t="n">
        <v>0</v>
      </c>
      <c r="P3989" s="17" t="n">
        <v>0</v>
      </c>
      <c r="Q3989" s="17" t="n">
        <v>0</v>
      </c>
      <c r="R3989" s="17" t="n">
        <v>0</v>
      </c>
      <c r="S3989" s="17" t="n">
        <v>0</v>
      </c>
      <c r="T3989" s="17" t="n">
        <v>0</v>
      </c>
    </row>
    <row r="3990" customFormat="false" ht="15" hidden="false" customHeight="true" outlineLevel="0" collapsed="false">
      <c r="A3990" s="17" t="s">
        <v>542</v>
      </c>
      <c r="B3990" s="17" t="s">
        <v>156</v>
      </c>
      <c r="C3990" s="17" t="s">
        <v>134</v>
      </c>
      <c r="D3990" s="17" t="s">
        <v>14446</v>
      </c>
      <c r="E3990" s="17" t="s">
        <v>139</v>
      </c>
      <c r="F3990" s="17" t="s">
        <v>150</v>
      </c>
      <c r="G3990" s="17" t="n">
        <v>1</v>
      </c>
      <c r="H3990" s="17" t="n">
        <v>1</v>
      </c>
      <c r="I3990" s="17" t="n">
        <v>1</v>
      </c>
      <c r="J3990" s="17" t="n">
        <v>1</v>
      </c>
      <c r="K3990" s="17" t="n">
        <v>1</v>
      </c>
      <c r="L3990" s="17" t="n">
        <v>49</v>
      </c>
      <c r="M3990" s="17" t="n">
        <v>131</v>
      </c>
      <c r="N3990" s="17" t="n">
        <v>2</v>
      </c>
      <c r="O3990" s="17" t="n">
        <v>23</v>
      </c>
      <c r="P3990" s="17" t="n">
        <v>0</v>
      </c>
      <c r="Q3990" s="17" t="n">
        <v>0</v>
      </c>
      <c r="R3990" s="17" t="n">
        <v>0</v>
      </c>
      <c r="S3990" s="17" t="n">
        <v>0</v>
      </c>
      <c r="T3990" s="17" t="n">
        <v>0</v>
      </c>
    </row>
    <row r="3991" customFormat="false" ht="15" hidden="false" customHeight="true" outlineLevel="0" collapsed="false">
      <c r="A3991" s="17" t="s">
        <v>542</v>
      </c>
      <c r="B3991" s="17" t="s">
        <v>156</v>
      </c>
      <c r="C3991" s="17" t="s">
        <v>134</v>
      </c>
      <c r="D3991" s="17" t="s">
        <v>14446</v>
      </c>
      <c r="E3991" s="17" t="s">
        <v>139</v>
      </c>
      <c r="F3991" s="17" t="s">
        <v>158</v>
      </c>
      <c r="G3991" s="17" t="n">
        <v>0</v>
      </c>
      <c r="H3991" s="17" t="n">
        <v>1</v>
      </c>
      <c r="I3991" s="17" t="n">
        <v>0</v>
      </c>
      <c r="J3991" s="17" t="n">
        <v>0</v>
      </c>
      <c r="K3991" s="17" t="n">
        <v>1</v>
      </c>
      <c r="L3991" s="17" t="n">
        <v>0</v>
      </c>
      <c r="M3991" s="17" t="n">
        <v>6</v>
      </c>
      <c r="N3991" s="17" t="n">
        <v>0</v>
      </c>
      <c r="O3991" s="17" t="n">
        <v>0</v>
      </c>
      <c r="P3991" s="17" t="n">
        <v>0</v>
      </c>
      <c r="Q3991" s="17" t="n">
        <v>0</v>
      </c>
      <c r="R3991" s="17" t="n">
        <v>0</v>
      </c>
      <c r="S3991" s="17" t="n">
        <v>0</v>
      </c>
      <c r="T3991" s="17" t="n">
        <v>0</v>
      </c>
    </row>
    <row r="3992" customFormat="false" ht="15" hidden="false" customHeight="true" outlineLevel="0" collapsed="false">
      <c r="A3992" s="17" t="s">
        <v>542</v>
      </c>
      <c r="B3992" s="17" t="s">
        <v>156</v>
      </c>
      <c r="C3992" s="17" t="s">
        <v>134</v>
      </c>
      <c r="D3992" s="17" t="s">
        <v>14446</v>
      </c>
      <c r="E3992" s="17" t="s">
        <v>139</v>
      </c>
      <c r="F3992" s="17" t="s">
        <v>169</v>
      </c>
      <c r="G3992" s="17" t="n">
        <v>0</v>
      </c>
      <c r="H3992" s="17" t="n">
        <v>1</v>
      </c>
      <c r="I3992" s="17" t="n">
        <v>0</v>
      </c>
      <c r="J3992" s="17" t="n">
        <v>0</v>
      </c>
      <c r="K3992" s="17" t="n">
        <v>1</v>
      </c>
      <c r="L3992" s="17" t="n">
        <v>0</v>
      </c>
      <c r="M3992" s="17" t="n">
        <v>3</v>
      </c>
      <c r="N3992" s="17" t="n">
        <v>0</v>
      </c>
      <c r="O3992" s="17" t="n">
        <v>0</v>
      </c>
      <c r="P3992" s="17" t="n">
        <v>0</v>
      </c>
      <c r="Q3992" s="17" t="n">
        <v>0</v>
      </c>
      <c r="R3992" s="17" t="n">
        <v>0</v>
      </c>
      <c r="S3992" s="17" t="n">
        <v>0</v>
      </c>
      <c r="T3992" s="17" t="n">
        <v>0</v>
      </c>
    </row>
    <row r="3993" customFormat="false" ht="15" hidden="false" customHeight="true" outlineLevel="0" collapsed="false">
      <c r="A3993" s="17" t="s">
        <v>542</v>
      </c>
      <c r="B3993" s="17" t="s">
        <v>156</v>
      </c>
      <c r="C3993" s="17" t="s">
        <v>148</v>
      </c>
      <c r="D3993" s="17" t="s">
        <v>14443</v>
      </c>
      <c r="E3993" s="17" t="s">
        <v>243</v>
      </c>
      <c r="F3993" s="17" t="s">
        <v>7</v>
      </c>
      <c r="G3993" s="17" t="n">
        <v>1</v>
      </c>
      <c r="H3993" s="17" t="n">
        <v>1</v>
      </c>
      <c r="I3993" s="17" t="n">
        <v>0</v>
      </c>
      <c r="J3993" s="17" t="n">
        <v>0</v>
      </c>
      <c r="K3993" s="17" t="n">
        <v>1</v>
      </c>
      <c r="L3993" s="17" t="n">
        <v>373</v>
      </c>
      <c r="M3993" s="17" t="n">
        <v>157</v>
      </c>
      <c r="N3993" s="17" t="n">
        <v>0</v>
      </c>
      <c r="O3993" s="17" t="n">
        <v>0</v>
      </c>
      <c r="P3993" s="17" t="n">
        <v>0</v>
      </c>
      <c r="Q3993" s="17" t="n">
        <v>0</v>
      </c>
      <c r="R3993" s="17" t="n">
        <v>0</v>
      </c>
      <c r="S3993" s="17" t="n">
        <v>0</v>
      </c>
      <c r="T3993" s="17" t="n">
        <v>0</v>
      </c>
    </row>
    <row r="3994" customFormat="false" ht="15" hidden="false" customHeight="true" outlineLevel="0" collapsed="false">
      <c r="A3994" s="17" t="s">
        <v>542</v>
      </c>
      <c r="B3994" s="17" t="s">
        <v>156</v>
      </c>
      <c r="C3994" s="17" t="s">
        <v>148</v>
      </c>
      <c r="D3994" s="17" t="s">
        <v>14443</v>
      </c>
      <c r="E3994" s="17" t="s">
        <v>243</v>
      </c>
      <c r="F3994" s="17" t="s">
        <v>144</v>
      </c>
      <c r="G3994" s="17" t="n">
        <v>1</v>
      </c>
      <c r="H3994" s="17" t="n">
        <v>1</v>
      </c>
      <c r="I3994" s="17" t="n">
        <v>0</v>
      </c>
      <c r="J3994" s="17" t="n">
        <v>0</v>
      </c>
      <c r="K3994" s="17" t="n">
        <v>1</v>
      </c>
      <c r="L3994" s="17" t="n">
        <v>33</v>
      </c>
      <c r="M3994" s="17" t="n">
        <v>5</v>
      </c>
      <c r="N3994" s="17" t="n">
        <v>0</v>
      </c>
      <c r="O3994" s="17" t="n">
        <v>0</v>
      </c>
      <c r="P3994" s="17" t="n">
        <v>0</v>
      </c>
      <c r="Q3994" s="17" t="n">
        <v>0</v>
      </c>
      <c r="R3994" s="17" t="n">
        <v>0</v>
      </c>
      <c r="S3994" s="17" t="n">
        <v>0</v>
      </c>
      <c r="T3994" s="17" t="n">
        <v>0</v>
      </c>
    </row>
    <row r="3995" customFormat="false" ht="15" hidden="false" customHeight="true" outlineLevel="0" collapsed="false">
      <c r="A3995" s="17" t="s">
        <v>542</v>
      </c>
      <c r="B3995" s="17" t="s">
        <v>156</v>
      </c>
      <c r="C3995" s="17" t="s">
        <v>148</v>
      </c>
      <c r="D3995" s="17" t="s">
        <v>14443</v>
      </c>
      <c r="E3995" s="17" t="s">
        <v>243</v>
      </c>
      <c r="F3995" s="17" t="s">
        <v>150</v>
      </c>
      <c r="G3995" s="17" t="n">
        <v>1</v>
      </c>
      <c r="H3995" s="17" t="n">
        <v>1</v>
      </c>
      <c r="I3995" s="17" t="n">
        <v>0</v>
      </c>
      <c r="J3995" s="17" t="n">
        <v>0</v>
      </c>
      <c r="K3995" s="17" t="n">
        <v>1</v>
      </c>
      <c r="L3995" s="17" t="n">
        <v>287</v>
      </c>
      <c r="M3995" s="17" t="n">
        <v>122</v>
      </c>
      <c r="N3995" s="17" t="n">
        <v>0</v>
      </c>
      <c r="O3995" s="17" t="n">
        <v>0</v>
      </c>
      <c r="P3995" s="17" t="n">
        <v>0</v>
      </c>
      <c r="Q3995" s="17" t="n">
        <v>0</v>
      </c>
      <c r="R3995" s="17" t="n">
        <v>0</v>
      </c>
      <c r="S3995" s="17" t="n">
        <v>0</v>
      </c>
      <c r="T3995" s="17" t="n">
        <v>0</v>
      </c>
    </row>
    <row r="3996" customFormat="false" ht="15" hidden="false" customHeight="true" outlineLevel="0" collapsed="false">
      <c r="A3996" s="17" t="s">
        <v>542</v>
      </c>
      <c r="B3996" s="17" t="s">
        <v>156</v>
      </c>
      <c r="C3996" s="17" t="s">
        <v>148</v>
      </c>
      <c r="D3996" s="17" t="s">
        <v>14443</v>
      </c>
      <c r="E3996" s="17" t="s">
        <v>243</v>
      </c>
      <c r="F3996" s="17" t="s">
        <v>158</v>
      </c>
      <c r="G3996" s="17" t="n">
        <v>1</v>
      </c>
      <c r="H3996" s="17" t="n">
        <v>1</v>
      </c>
      <c r="I3996" s="17" t="n">
        <v>0</v>
      </c>
      <c r="J3996" s="17" t="n">
        <v>0</v>
      </c>
      <c r="K3996" s="17" t="n">
        <v>1</v>
      </c>
      <c r="L3996" s="17" t="n">
        <v>53</v>
      </c>
      <c r="M3996" s="17" t="n">
        <v>28</v>
      </c>
      <c r="N3996" s="17" t="n">
        <v>0</v>
      </c>
      <c r="O3996" s="17" t="n">
        <v>0</v>
      </c>
      <c r="P3996" s="17" t="n">
        <v>0</v>
      </c>
      <c r="Q3996" s="17" t="n">
        <v>0</v>
      </c>
      <c r="R3996" s="17" t="n">
        <v>0</v>
      </c>
      <c r="S3996" s="17" t="n">
        <v>0</v>
      </c>
      <c r="T3996" s="17" t="n">
        <v>0</v>
      </c>
    </row>
    <row r="3997" customFormat="false" ht="15" hidden="false" customHeight="true" outlineLevel="0" collapsed="false">
      <c r="A3997" s="17" t="s">
        <v>542</v>
      </c>
      <c r="B3997" s="17" t="s">
        <v>156</v>
      </c>
      <c r="C3997" s="17" t="s">
        <v>148</v>
      </c>
      <c r="D3997" s="17" t="s">
        <v>14443</v>
      </c>
      <c r="E3997" s="17" t="s">
        <v>243</v>
      </c>
      <c r="F3997" s="17" t="s">
        <v>169</v>
      </c>
      <c r="G3997" s="17" t="n">
        <v>0</v>
      </c>
      <c r="H3997" s="17" t="n">
        <v>1</v>
      </c>
      <c r="I3997" s="17" t="n">
        <v>0</v>
      </c>
      <c r="J3997" s="17" t="n">
        <v>0</v>
      </c>
      <c r="K3997" s="17" t="n">
        <v>1</v>
      </c>
      <c r="L3997" s="17" t="n">
        <v>0</v>
      </c>
      <c r="M3997" s="17" t="n">
        <v>2</v>
      </c>
      <c r="N3997" s="17" t="n">
        <v>0</v>
      </c>
      <c r="O3997" s="17" t="n">
        <v>0</v>
      </c>
      <c r="P3997" s="17" t="n">
        <v>0</v>
      </c>
      <c r="Q3997" s="17" t="n">
        <v>0</v>
      </c>
      <c r="R3997" s="17" t="n">
        <v>0</v>
      </c>
      <c r="S3997" s="17" t="n">
        <v>0</v>
      </c>
      <c r="T3997" s="17" t="n">
        <v>0</v>
      </c>
    </row>
    <row r="3998" customFormat="false" ht="15" hidden="false" customHeight="true" outlineLevel="0" collapsed="false">
      <c r="A3998" s="17" t="s">
        <v>542</v>
      </c>
      <c r="B3998" s="17" t="s">
        <v>156</v>
      </c>
      <c r="C3998" s="17" t="s">
        <v>148</v>
      </c>
      <c r="D3998" s="17" t="s">
        <v>14443</v>
      </c>
      <c r="E3998" s="17" t="s">
        <v>139</v>
      </c>
      <c r="F3998" s="17" t="s">
        <v>7</v>
      </c>
      <c r="G3998" s="17" t="n">
        <v>2</v>
      </c>
      <c r="H3998" s="17" t="n">
        <v>1</v>
      </c>
      <c r="I3998" s="17" t="n">
        <v>2</v>
      </c>
      <c r="J3998" s="17" t="n">
        <v>2</v>
      </c>
      <c r="K3998" s="17" t="n">
        <v>4</v>
      </c>
      <c r="L3998" s="17" t="n">
        <v>30</v>
      </c>
      <c r="M3998" s="17" t="n">
        <v>1</v>
      </c>
      <c r="N3998" s="17" t="n">
        <v>53</v>
      </c>
      <c r="O3998" s="17" t="n">
        <v>17</v>
      </c>
      <c r="P3998" s="17" t="n">
        <v>0</v>
      </c>
      <c r="Q3998" s="17" t="n">
        <v>0</v>
      </c>
      <c r="R3998" s="17" t="n">
        <v>0</v>
      </c>
      <c r="S3998" s="17" t="n">
        <v>0</v>
      </c>
      <c r="T3998" s="17" t="n">
        <v>0</v>
      </c>
    </row>
    <row r="3999" customFormat="false" ht="15" hidden="false" customHeight="true" outlineLevel="0" collapsed="false">
      <c r="A3999" s="17" t="s">
        <v>542</v>
      </c>
      <c r="B3999" s="17" t="s">
        <v>156</v>
      </c>
      <c r="C3999" s="17" t="s">
        <v>148</v>
      </c>
      <c r="D3999" s="17" t="s">
        <v>14443</v>
      </c>
      <c r="E3999" s="17" t="s">
        <v>139</v>
      </c>
      <c r="F3999" s="17" t="s">
        <v>140</v>
      </c>
      <c r="G3999" s="17" t="n">
        <v>1</v>
      </c>
      <c r="H3999" s="17" t="n">
        <v>0</v>
      </c>
      <c r="I3999" s="17" t="n">
        <v>0</v>
      </c>
      <c r="J3999" s="17" t="n">
        <v>0</v>
      </c>
      <c r="K3999" s="17" t="n">
        <v>1</v>
      </c>
      <c r="L3999" s="17" t="n">
        <v>1</v>
      </c>
      <c r="M3999" s="17" t="n">
        <v>0</v>
      </c>
      <c r="N3999" s="17" t="n">
        <v>0</v>
      </c>
      <c r="O3999" s="17" t="n">
        <v>0</v>
      </c>
      <c r="P3999" s="17" t="n">
        <v>0</v>
      </c>
      <c r="Q3999" s="17" t="n">
        <v>0</v>
      </c>
      <c r="R3999" s="17" t="n">
        <v>0</v>
      </c>
      <c r="S3999" s="17" t="n">
        <v>0</v>
      </c>
      <c r="T3999" s="17" t="n">
        <v>0</v>
      </c>
    </row>
    <row r="4000" customFormat="false" ht="15" hidden="false" customHeight="true" outlineLevel="0" collapsed="false">
      <c r="A4000" s="17" t="s">
        <v>542</v>
      </c>
      <c r="B4000" s="17" t="s">
        <v>156</v>
      </c>
      <c r="C4000" s="17" t="s">
        <v>148</v>
      </c>
      <c r="D4000" s="17" t="s">
        <v>14443</v>
      </c>
      <c r="E4000" s="17" t="s">
        <v>139</v>
      </c>
      <c r="F4000" s="17" t="s">
        <v>150</v>
      </c>
      <c r="G4000" s="17" t="n">
        <v>1</v>
      </c>
      <c r="H4000" s="17" t="n">
        <v>1</v>
      </c>
      <c r="I4000" s="17" t="n">
        <v>2</v>
      </c>
      <c r="J4000" s="17" t="n">
        <v>2</v>
      </c>
      <c r="K4000" s="17" t="n">
        <v>3</v>
      </c>
      <c r="L4000" s="17" t="n">
        <v>29</v>
      </c>
      <c r="M4000" s="17" t="n">
        <v>1</v>
      </c>
      <c r="N4000" s="17" t="n">
        <v>53</v>
      </c>
      <c r="O4000" s="17" t="n">
        <v>17</v>
      </c>
      <c r="P4000" s="17" t="n">
        <v>0</v>
      </c>
      <c r="Q4000" s="17" t="n">
        <v>0</v>
      </c>
      <c r="R4000" s="17" t="n">
        <v>0</v>
      </c>
      <c r="S4000" s="17" t="n">
        <v>0</v>
      </c>
      <c r="T4000" s="17" t="n">
        <v>0</v>
      </c>
    </row>
    <row r="4001" customFormat="false" ht="15" hidden="false" customHeight="true" outlineLevel="0" collapsed="false">
      <c r="A4001" s="17" t="s">
        <v>542</v>
      </c>
      <c r="B4001" s="17" t="s">
        <v>156</v>
      </c>
      <c r="C4001" s="17" t="s">
        <v>217</v>
      </c>
      <c r="D4001" s="17" t="s">
        <v>235</v>
      </c>
      <c r="E4001" s="17" t="s">
        <v>243</v>
      </c>
      <c r="F4001" s="17" t="s">
        <v>7</v>
      </c>
      <c r="G4001" s="17" t="n">
        <v>1</v>
      </c>
      <c r="H4001" s="17" t="n">
        <v>1</v>
      </c>
      <c r="I4001" s="17" t="n">
        <v>1</v>
      </c>
      <c r="J4001" s="17" t="n">
        <v>1</v>
      </c>
      <c r="K4001" s="17" t="n">
        <v>1</v>
      </c>
      <c r="L4001" s="17" t="n">
        <v>157</v>
      </c>
      <c r="M4001" s="17" t="n">
        <v>156</v>
      </c>
      <c r="N4001" s="17" t="n">
        <v>320</v>
      </c>
      <c r="O4001" s="17" t="n">
        <v>20</v>
      </c>
      <c r="P4001" s="17" t="n">
        <v>0</v>
      </c>
      <c r="Q4001" s="17" t="n">
        <v>0</v>
      </c>
      <c r="R4001" s="17" t="n">
        <v>0</v>
      </c>
      <c r="S4001" s="17" t="n">
        <v>0</v>
      </c>
      <c r="T4001" s="17" t="n">
        <v>0</v>
      </c>
    </row>
    <row r="4002" customFormat="false" ht="15" hidden="false" customHeight="true" outlineLevel="0" collapsed="false">
      <c r="A4002" s="17" t="s">
        <v>542</v>
      </c>
      <c r="B4002" s="17" t="s">
        <v>156</v>
      </c>
      <c r="C4002" s="17" t="s">
        <v>217</v>
      </c>
      <c r="D4002" s="17" t="s">
        <v>235</v>
      </c>
      <c r="E4002" s="17" t="s">
        <v>243</v>
      </c>
      <c r="F4002" s="17" t="s">
        <v>140</v>
      </c>
      <c r="G4002" s="17" t="n">
        <v>1</v>
      </c>
      <c r="H4002" s="17" t="n">
        <v>0</v>
      </c>
      <c r="I4002" s="17" t="n">
        <v>1</v>
      </c>
      <c r="J4002" s="17" t="n">
        <v>0</v>
      </c>
      <c r="K4002" s="17" t="n">
        <v>1</v>
      </c>
      <c r="L4002" s="17" t="n">
        <v>6</v>
      </c>
      <c r="M4002" s="17" t="n">
        <v>0</v>
      </c>
      <c r="N4002" s="17" t="n">
        <v>240</v>
      </c>
      <c r="O4002" s="17" t="n">
        <v>0</v>
      </c>
      <c r="P4002" s="17" t="n">
        <v>0</v>
      </c>
      <c r="Q4002" s="17" t="n">
        <v>0</v>
      </c>
      <c r="R4002" s="17" t="n">
        <v>0</v>
      </c>
      <c r="S4002" s="17" t="n">
        <v>0</v>
      </c>
      <c r="T4002" s="17" t="n">
        <v>0</v>
      </c>
    </row>
    <row r="4003" customFormat="false" ht="15" hidden="false" customHeight="true" outlineLevel="0" collapsed="false">
      <c r="A4003" s="17" t="s">
        <v>542</v>
      </c>
      <c r="B4003" s="17" t="s">
        <v>156</v>
      </c>
      <c r="C4003" s="17" t="s">
        <v>217</v>
      </c>
      <c r="D4003" s="17" t="s">
        <v>235</v>
      </c>
      <c r="E4003" s="17" t="s">
        <v>243</v>
      </c>
      <c r="F4003" s="17" t="s">
        <v>150</v>
      </c>
      <c r="G4003" s="17" t="n">
        <v>1</v>
      </c>
      <c r="H4003" s="17" t="n">
        <v>1</v>
      </c>
      <c r="I4003" s="17" t="n">
        <v>1</v>
      </c>
      <c r="J4003" s="17" t="n">
        <v>1</v>
      </c>
      <c r="K4003" s="17" t="n">
        <v>1</v>
      </c>
      <c r="L4003" s="17" t="n">
        <v>143</v>
      </c>
      <c r="M4003" s="17" t="n">
        <v>119</v>
      </c>
      <c r="N4003" s="17" t="n">
        <v>69</v>
      </c>
      <c r="O4003" s="17" t="n">
        <v>20</v>
      </c>
      <c r="P4003" s="17" t="n">
        <v>0</v>
      </c>
      <c r="Q4003" s="17" t="n">
        <v>0</v>
      </c>
      <c r="R4003" s="17" t="n">
        <v>0</v>
      </c>
      <c r="S4003" s="17" t="n">
        <v>0</v>
      </c>
      <c r="T4003" s="17" t="n">
        <v>0</v>
      </c>
    </row>
    <row r="4004" customFormat="false" ht="15" hidden="false" customHeight="true" outlineLevel="0" collapsed="false">
      <c r="A4004" s="17" t="s">
        <v>542</v>
      </c>
      <c r="B4004" s="17" t="s">
        <v>156</v>
      </c>
      <c r="C4004" s="17" t="s">
        <v>217</v>
      </c>
      <c r="D4004" s="17" t="s">
        <v>235</v>
      </c>
      <c r="E4004" s="17" t="s">
        <v>243</v>
      </c>
      <c r="F4004" s="17" t="s">
        <v>166</v>
      </c>
      <c r="G4004" s="17" t="n">
        <v>0</v>
      </c>
      <c r="H4004" s="17" t="n">
        <v>0</v>
      </c>
      <c r="I4004" s="17" t="n">
        <v>1</v>
      </c>
      <c r="J4004" s="17" t="n">
        <v>0</v>
      </c>
      <c r="K4004" s="17" t="n">
        <v>1</v>
      </c>
      <c r="L4004" s="17" t="n">
        <v>0</v>
      </c>
      <c r="M4004" s="17" t="n">
        <v>0</v>
      </c>
      <c r="N4004" s="17" t="n">
        <v>10</v>
      </c>
      <c r="O4004" s="17" t="n">
        <v>0</v>
      </c>
      <c r="P4004" s="17" t="n">
        <v>0</v>
      </c>
      <c r="Q4004" s="17" t="n">
        <v>0</v>
      </c>
      <c r="R4004" s="17" t="n">
        <v>0</v>
      </c>
      <c r="S4004" s="17" t="n">
        <v>0</v>
      </c>
      <c r="T4004" s="17" t="n">
        <v>0</v>
      </c>
    </row>
    <row r="4005" customFormat="false" ht="15" hidden="false" customHeight="true" outlineLevel="0" collapsed="false">
      <c r="A4005" s="17" t="s">
        <v>542</v>
      </c>
      <c r="B4005" s="17" t="s">
        <v>156</v>
      </c>
      <c r="C4005" s="17" t="s">
        <v>217</v>
      </c>
      <c r="D4005" s="17" t="s">
        <v>235</v>
      </c>
      <c r="E4005" s="17" t="s">
        <v>243</v>
      </c>
      <c r="F4005" s="17" t="s">
        <v>158</v>
      </c>
      <c r="G4005" s="17" t="n">
        <v>1</v>
      </c>
      <c r="H4005" s="17" t="n">
        <v>1</v>
      </c>
      <c r="I4005" s="17" t="n">
        <v>1</v>
      </c>
      <c r="J4005" s="17" t="n">
        <v>0</v>
      </c>
      <c r="K4005" s="17" t="n">
        <v>1</v>
      </c>
      <c r="L4005" s="17" t="n">
        <v>8</v>
      </c>
      <c r="M4005" s="17" t="n">
        <v>37</v>
      </c>
      <c r="N4005" s="17" t="n">
        <v>1</v>
      </c>
      <c r="O4005" s="17" t="n">
        <v>0</v>
      </c>
      <c r="P4005" s="17" t="n">
        <v>0</v>
      </c>
      <c r="Q4005" s="17" t="n">
        <v>0</v>
      </c>
      <c r="R4005" s="17" t="n">
        <v>0</v>
      </c>
      <c r="S4005" s="17" t="n">
        <v>0</v>
      </c>
      <c r="T4005" s="17" t="n">
        <v>0</v>
      </c>
    </row>
    <row r="4006" customFormat="false" ht="15" hidden="false" customHeight="true" outlineLevel="0" collapsed="false">
      <c r="A4006" s="17" t="s">
        <v>542</v>
      </c>
      <c r="B4006" s="17" t="s">
        <v>156</v>
      </c>
      <c r="C4006" s="17" t="s">
        <v>217</v>
      </c>
      <c r="D4006" s="17" t="s">
        <v>235</v>
      </c>
      <c r="E4006" s="17" t="s">
        <v>139</v>
      </c>
      <c r="F4006" s="17" t="s">
        <v>7</v>
      </c>
      <c r="G4006" s="17" t="n">
        <v>2</v>
      </c>
      <c r="H4006" s="17" t="n">
        <v>1</v>
      </c>
      <c r="I4006" s="17" t="n">
        <v>1</v>
      </c>
      <c r="J4006" s="17" t="n">
        <v>0</v>
      </c>
      <c r="K4006" s="17" t="n">
        <v>2</v>
      </c>
      <c r="L4006" s="17" t="n">
        <v>247</v>
      </c>
      <c r="M4006" s="17" t="n">
        <v>117</v>
      </c>
      <c r="N4006" s="17" t="n">
        <v>11</v>
      </c>
      <c r="O4006" s="17" t="n">
        <v>0</v>
      </c>
      <c r="P4006" s="17" t="n">
        <v>0</v>
      </c>
      <c r="Q4006" s="17" t="n">
        <v>0</v>
      </c>
      <c r="R4006" s="17" t="n">
        <v>0</v>
      </c>
      <c r="S4006" s="17" t="n">
        <v>0</v>
      </c>
      <c r="T4006" s="17" t="n">
        <v>0</v>
      </c>
    </row>
    <row r="4007" customFormat="false" ht="15" hidden="false" customHeight="true" outlineLevel="0" collapsed="false">
      <c r="A4007" s="17" t="s">
        <v>542</v>
      </c>
      <c r="B4007" s="17" t="s">
        <v>156</v>
      </c>
      <c r="C4007" s="17" t="s">
        <v>217</v>
      </c>
      <c r="D4007" s="17" t="s">
        <v>235</v>
      </c>
      <c r="E4007" s="17" t="s">
        <v>139</v>
      </c>
      <c r="F4007" s="17" t="s">
        <v>140</v>
      </c>
      <c r="G4007" s="17" t="n">
        <v>2</v>
      </c>
      <c r="H4007" s="17" t="n">
        <v>0</v>
      </c>
      <c r="I4007" s="17" t="n">
        <v>0</v>
      </c>
      <c r="J4007" s="17" t="n">
        <v>0</v>
      </c>
      <c r="K4007" s="17" t="n">
        <v>2</v>
      </c>
      <c r="L4007" s="17" t="n">
        <v>24</v>
      </c>
      <c r="M4007" s="17" t="n">
        <v>0</v>
      </c>
      <c r="N4007" s="17" t="n">
        <v>0</v>
      </c>
      <c r="O4007" s="17" t="n">
        <v>0</v>
      </c>
      <c r="P4007" s="17" t="n">
        <v>0</v>
      </c>
      <c r="Q4007" s="17" t="n">
        <v>0</v>
      </c>
      <c r="R4007" s="17" t="n">
        <v>0</v>
      </c>
      <c r="S4007" s="17" t="n">
        <v>0</v>
      </c>
      <c r="T4007" s="17" t="n">
        <v>0</v>
      </c>
    </row>
    <row r="4008" customFormat="false" ht="15" hidden="false" customHeight="true" outlineLevel="0" collapsed="false">
      <c r="A4008" s="17" t="s">
        <v>542</v>
      </c>
      <c r="B4008" s="17" t="s">
        <v>156</v>
      </c>
      <c r="C4008" s="17" t="s">
        <v>217</v>
      </c>
      <c r="D4008" s="17" t="s">
        <v>235</v>
      </c>
      <c r="E4008" s="17" t="s">
        <v>139</v>
      </c>
      <c r="F4008" s="17" t="s">
        <v>144</v>
      </c>
      <c r="G4008" s="17" t="n">
        <v>1</v>
      </c>
      <c r="H4008" s="17" t="n">
        <v>0</v>
      </c>
      <c r="I4008" s="17" t="n">
        <v>0</v>
      </c>
      <c r="J4008" s="17" t="n">
        <v>0</v>
      </c>
      <c r="K4008" s="17" t="n">
        <v>1</v>
      </c>
      <c r="L4008" s="17" t="n">
        <v>7</v>
      </c>
      <c r="M4008" s="17" t="n">
        <v>0</v>
      </c>
      <c r="N4008" s="17" t="n">
        <v>0</v>
      </c>
      <c r="O4008" s="17" t="n">
        <v>0</v>
      </c>
      <c r="P4008" s="17" t="n">
        <v>0</v>
      </c>
      <c r="Q4008" s="17" t="n">
        <v>0</v>
      </c>
      <c r="R4008" s="17" t="n">
        <v>0</v>
      </c>
      <c r="S4008" s="17" t="n">
        <v>0</v>
      </c>
      <c r="T4008" s="17" t="n">
        <v>0</v>
      </c>
    </row>
    <row r="4009" customFormat="false" ht="15" hidden="false" customHeight="true" outlineLevel="0" collapsed="false">
      <c r="A4009" s="17" t="s">
        <v>542</v>
      </c>
      <c r="B4009" s="17" t="s">
        <v>156</v>
      </c>
      <c r="C4009" s="17" t="s">
        <v>217</v>
      </c>
      <c r="D4009" s="17" t="s">
        <v>235</v>
      </c>
      <c r="E4009" s="17" t="s">
        <v>139</v>
      </c>
      <c r="F4009" s="17" t="s">
        <v>150</v>
      </c>
      <c r="G4009" s="17" t="n">
        <v>2</v>
      </c>
      <c r="H4009" s="17" t="n">
        <v>1</v>
      </c>
      <c r="I4009" s="17" t="n">
        <v>1</v>
      </c>
      <c r="J4009" s="17" t="n">
        <v>0</v>
      </c>
      <c r="K4009" s="17" t="n">
        <v>2</v>
      </c>
      <c r="L4009" s="17" t="n">
        <v>180</v>
      </c>
      <c r="M4009" s="17" t="n">
        <v>90</v>
      </c>
      <c r="N4009" s="17" t="n">
        <v>8</v>
      </c>
      <c r="O4009" s="17" t="n">
        <v>0</v>
      </c>
      <c r="P4009" s="17" t="n">
        <v>0</v>
      </c>
      <c r="Q4009" s="17" t="n">
        <v>0</v>
      </c>
      <c r="R4009" s="17" t="n">
        <v>0</v>
      </c>
      <c r="S4009" s="17" t="n">
        <v>0</v>
      </c>
      <c r="T4009" s="17" t="n">
        <v>0</v>
      </c>
    </row>
    <row r="4010" customFormat="false" ht="15" hidden="false" customHeight="true" outlineLevel="0" collapsed="false">
      <c r="A4010" s="17" t="s">
        <v>542</v>
      </c>
      <c r="B4010" s="17" t="s">
        <v>156</v>
      </c>
      <c r="C4010" s="17" t="s">
        <v>217</v>
      </c>
      <c r="D4010" s="17" t="s">
        <v>235</v>
      </c>
      <c r="E4010" s="17" t="s">
        <v>139</v>
      </c>
      <c r="F4010" s="17" t="s">
        <v>166</v>
      </c>
      <c r="G4010" s="17" t="n">
        <v>0</v>
      </c>
      <c r="H4010" s="17" t="n">
        <v>1</v>
      </c>
      <c r="I4010" s="17" t="n">
        <v>0</v>
      </c>
      <c r="J4010" s="17" t="n">
        <v>0</v>
      </c>
      <c r="K4010" s="17" t="n">
        <v>1</v>
      </c>
      <c r="L4010" s="17" t="n">
        <v>0</v>
      </c>
      <c r="M4010" s="17" t="n">
        <v>20</v>
      </c>
      <c r="N4010" s="17" t="n">
        <v>0</v>
      </c>
      <c r="O4010" s="17" t="n">
        <v>0</v>
      </c>
      <c r="P4010" s="17" t="n">
        <v>0</v>
      </c>
      <c r="Q4010" s="17" t="n">
        <v>0</v>
      </c>
      <c r="R4010" s="17" t="n">
        <v>0</v>
      </c>
      <c r="S4010" s="17" t="n">
        <v>0</v>
      </c>
      <c r="T4010" s="17" t="n">
        <v>0</v>
      </c>
    </row>
    <row r="4011" customFormat="false" ht="15" hidden="false" customHeight="true" outlineLevel="0" collapsed="false">
      <c r="A4011" s="17" t="s">
        <v>542</v>
      </c>
      <c r="B4011" s="17" t="s">
        <v>156</v>
      </c>
      <c r="C4011" s="17" t="s">
        <v>217</v>
      </c>
      <c r="D4011" s="17" t="s">
        <v>235</v>
      </c>
      <c r="E4011" s="17" t="s">
        <v>139</v>
      </c>
      <c r="F4011" s="17" t="s">
        <v>158</v>
      </c>
      <c r="G4011" s="17" t="n">
        <v>2</v>
      </c>
      <c r="H4011" s="17" t="n">
        <v>1</v>
      </c>
      <c r="I4011" s="17" t="n">
        <v>0</v>
      </c>
      <c r="J4011" s="17" t="n">
        <v>0</v>
      </c>
      <c r="K4011" s="17" t="n">
        <v>2</v>
      </c>
      <c r="L4011" s="17" t="n">
        <v>30</v>
      </c>
      <c r="M4011" s="17" t="n">
        <v>7</v>
      </c>
      <c r="N4011" s="17" t="n">
        <v>0</v>
      </c>
      <c r="O4011" s="17" t="n">
        <v>0</v>
      </c>
      <c r="P4011" s="17" t="n">
        <v>0</v>
      </c>
      <c r="Q4011" s="17" t="n">
        <v>0</v>
      </c>
      <c r="R4011" s="17" t="n">
        <v>0</v>
      </c>
      <c r="S4011" s="17" t="n">
        <v>0</v>
      </c>
      <c r="T4011" s="17" t="n">
        <v>0</v>
      </c>
    </row>
    <row r="4012" customFormat="false" ht="15" hidden="false" customHeight="true" outlineLevel="0" collapsed="false">
      <c r="A4012" s="17" t="s">
        <v>542</v>
      </c>
      <c r="B4012" s="17" t="s">
        <v>156</v>
      </c>
      <c r="C4012" s="17" t="s">
        <v>217</v>
      </c>
      <c r="D4012" s="17" t="s">
        <v>235</v>
      </c>
      <c r="E4012" s="17" t="s">
        <v>139</v>
      </c>
      <c r="F4012" s="17" t="s">
        <v>169</v>
      </c>
      <c r="G4012" s="17" t="n">
        <v>1</v>
      </c>
      <c r="H4012" s="17" t="n">
        <v>0</v>
      </c>
      <c r="I4012" s="17" t="n">
        <v>1</v>
      </c>
      <c r="J4012" s="17" t="n">
        <v>0</v>
      </c>
      <c r="K4012" s="17" t="n">
        <v>1</v>
      </c>
      <c r="L4012" s="17" t="n">
        <v>6</v>
      </c>
      <c r="M4012" s="17" t="n">
        <v>0</v>
      </c>
      <c r="N4012" s="17" t="n">
        <v>3</v>
      </c>
      <c r="O4012" s="17" t="n">
        <v>0</v>
      </c>
      <c r="P4012" s="17" t="n">
        <v>0</v>
      </c>
      <c r="Q4012" s="17" t="n">
        <v>0</v>
      </c>
      <c r="R4012" s="17" t="n">
        <v>0</v>
      </c>
      <c r="S4012" s="17" t="n">
        <v>0</v>
      </c>
      <c r="T4012" s="17" t="n">
        <v>0</v>
      </c>
    </row>
    <row r="4013" customFormat="false" ht="15" hidden="false" customHeight="true" outlineLevel="0" collapsed="false">
      <c r="A4013" s="17" t="s">
        <v>542</v>
      </c>
      <c r="B4013" s="17" t="s">
        <v>156</v>
      </c>
      <c r="C4013" s="17" t="s">
        <v>217</v>
      </c>
      <c r="D4013" s="17" t="s">
        <v>218</v>
      </c>
      <c r="E4013" s="17" t="s">
        <v>243</v>
      </c>
      <c r="F4013" s="17" t="s">
        <v>7</v>
      </c>
      <c r="G4013" s="17" t="n">
        <v>2</v>
      </c>
      <c r="H4013" s="17" t="n">
        <v>2</v>
      </c>
      <c r="I4013" s="17" t="n">
        <v>2</v>
      </c>
      <c r="J4013" s="17" t="n">
        <v>2</v>
      </c>
      <c r="K4013" s="17" t="n">
        <v>2</v>
      </c>
      <c r="L4013" s="17" t="n">
        <v>90</v>
      </c>
      <c r="M4013" s="17" t="n">
        <v>358</v>
      </c>
      <c r="N4013" s="17" t="n">
        <v>161</v>
      </c>
      <c r="O4013" s="17" t="n">
        <v>14</v>
      </c>
      <c r="P4013" s="17" t="n">
        <v>0</v>
      </c>
      <c r="Q4013" s="17" t="n">
        <v>0</v>
      </c>
      <c r="R4013" s="17" t="n">
        <v>0</v>
      </c>
      <c r="S4013" s="17" t="n">
        <v>0</v>
      </c>
      <c r="T4013" s="17" t="n">
        <v>0</v>
      </c>
    </row>
    <row r="4014" customFormat="false" ht="15" hidden="false" customHeight="true" outlineLevel="0" collapsed="false">
      <c r="A4014" s="17" t="s">
        <v>542</v>
      </c>
      <c r="B4014" s="17" t="s">
        <v>156</v>
      </c>
      <c r="C4014" s="17" t="s">
        <v>217</v>
      </c>
      <c r="D4014" s="17" t="s">
        <v>218</v>
      </c>
      <c r="E4014" s="17" t="s">
        <v>243</v>
      </c>
      <c r="F4014" s="17" t="s">
        <v>140</v>
      </c>
      <c r="G4014" s="17" t="n">
        <v>1</v>
      </c>
      <c r="H4014" s="17" t="n">
        <v>2</v>
      </c>
      <c r="I4014" s="17" t="n">
        <v>2</v>
      </c>
      <c r="J4014" s="17" t="n">
        <v>0</v>
      </c>
      <c r="K4014" s="17" t="n">
        <v>2</v>
      </c>
      <c r="L4014" s="17" t="n">
        <v>9</v>
      </c>
      <c r="M4014" s="17" t="n">
        <v>22</v>
      </c>
      <c r="N4014" s="17" t="n">
        <v>7</v>
      </c>
      <c r="O4014" s="17" t="n">
        <v>0</v>
      </c>
      <c r="P4014" s="17" t="n">
        <v>0</v>
      </c>
      <c r="Q4014" s="17" t="n">
        <v>0</v>
      </c>
      <c r="R4014" s="17" t="n">
        <v>0</v>
      </c>
      <c r="S4014" s="17" t="n">
        <v>0</v>
      </c>
      <c r="T4014" s="17" t="n">
        <v>0</v>
      </c>
    </row>
    <row r="4015" customFormat="false" ht="15" hidden="false" customHeight="true" outlineLevel="0" collapsed="false">
      <c r="A4015" s="17" t="s">
        <v>542</v>
      </c>
      <c r="B4015" s="17" t="s">
        <v>156</v>
      </c>
      <c r="C4015" s="17" t="s">
        <v>217</v>
      </c>
      <c r="D4015" s="17" t="s">
        <v>218</v>
      </c>
      <c r="E4015" s="17" t="s">
        <v>243</v>
      </c>
      <c r="F4015" s="17" t="s">
        <v>144</v>
      </c>
      <c r="G4015" s="17" t="n">
        <v>1</v>
      </c>
      <c r="H4015" s="17" t="n">
        <v>1</v>
      </c>
      <c r="I4015" s="17" t="n">
        <v>0</v>
      </c>
      <c r="J4015" s="17" t="n">
        <v>1</v>
      </c>
      <c r="K4015" s="17" t="n">
        <v>1</v>
      </c>
      <c r="L4015" s="17" t="n">
        <v>5</v>
      </c>
      <c r="M4015" s="17" t="n">
        <v>7</v>
      </c>
      <c r="N4015" s="17" t="n">
        <v>0</v>
      </c>
      <c r="O4015" s="17" t="n">
        <v>1</v>
      </c>
      <c r="P4015" s="17" t="n">
        <v>0</v>
      </c>
      <c r="Q4015" s="17" t="n">
        <v>0</v>
      </c>
      <c r="R4015" s="17" t="n">
        <v>0</v>
      </c>
      <c r="S4015" s="17" t="n">
        <v>0</v>
      </c>
      <c r="T4015" s="17" t="n">
        <v>0</v>
      </c>
    </row>
    <row r="4016" customFormat="false" ht="15" hidden="false" customHeight="true" outlineLevel="0" collapsed="false">
      <c r="A4016" s="17" t="s">
        <v>542</v>
      </c>
      <c r="B4016" s="17" t="s">
        <v>156</v>
      </c>
      <c r="C4016" s="17" t="s">
        <v>217</v>
      </c>
      <c r="D4016" s="17" t="s">
        <v>218</v>
      </c>
      <c r="E4016" s="17" t="s">
        <v>243</v>
      </c>
      <c r="F4016" s="17" t="s">
        <v>150</v>
      </c>
      <c r="G4016" s="17" t="n">
        <v>2</v>
      </c>
      <c r="H4016" s="17" t="n">
        <v>2</v>
      </c>
      <c r="I4016" s="17" t="n">
        <v>2</v>
      </c>
      <c r="J4016" s="17" t="n">
        <v>2</v>
      </c>
      <c r="K4016" s="17" t="n">
        <v>2</v>
      </c>
      <c r="L4016" s="17" t="n">
        <v>23</v>
      </c>
      <c r="M4016" s="17" t="n">
        <v>210</v>
      </c>
      <c r="N4016" s="17" t="n">
        <v>118</v>
      </c>
      <c r="O4016" s="17" t="n">
        <v>8</v>
      </c>
      <c r="P4016" s="17" t="n">
        <v>0</v>
      </c>
      <c r="Q4016" s="17" t="n">
        <v>0</v>
      </c>
      <c r="R4016" s="17" t="n">
        <v>0</v>
      </c>
      <c r="S4016" s="17" t="n">
        <v>0</v>
      </c>
      <c r="T4016" s="17" t="n">
        <v>0</v>
      </c>
    </row>
    <row r="4017" customFormat="false" ht="15" hidden="false" customHeight="true" outlineLevel="0" collapsed="false">
      <c r="A4017" s="17" t="s">
        <v>542</v>
      </c>
      <c r="B4017" s="17" t="s">
        <v>156</v>
      </c>
      <c r="C4017" s="17" t="s">
        <v>217</v>
      </c>
      <c r="D4017" s="17" t="s">
        <v>218</v>
      </c>
      <c r="E4017" s="17" t="s">
        <v>243</v>
      </c>
      <c r="F4017" s="17" t="s">
        <v>158</v>
      </c>
      <c r="G4017" s="17" t="n">
        <v>2</v>
      </c>
      <c r="H4017" s="17" t="n">
        <v>2</v>
      </c>
      <c r="I4017" s="17" t="n">
        <v>2</v>
      </c>
      <c r="J4017" s="17" t="n">
        <v>2</v>
      </c>
      <c r="K4017" s="17" t="n">
        <v>2</v>
      </c>
      <c r="L4017" s="17" t="n">
        <v>52</v>
      </c>
      <c r="M4017" s="17" t="n">
        <v>119</v>
      </c>
      <c r="N4017" s="17" t="n">
        <v>33</v>
      </c>
      <c r="O4017" s="17" t="n">
        <v>5</v>
      </c>
      <c r="P4017" s="17" t="n">
        <v>0</v>
      </c>
      <c r="Q4017" s="17" t="n">
        <v>0</v>
      </c>
      <c r="R4017" s="17" t="n">
        <v>0</v>
      </c>
      <c r="S4017" s="17" t="n">
        <v>0</v>
      </c>
      <c r="T4017" s="17" t="n">
        <v>0</v>
      </c>
    </row>
    <row r="4018" customFormat="false" ht="15" hidden="false" customHeight="true" outlineLevel="0" collapsed="false">
      <c r="A4018" s="17" t="s">
        <v>542</v>
      </c>
      <c r="B4018" s="17" t="s">
        <v>156</v>
      </c>
      <c r="C4018" s="17" t="s">
        <v>217</v>
      </c>
      <c r="D4018" s="17" t="s">
        <v>218</v>
      </c>
      <c r="E4018" s="17" t="s">
        <v>243</v>
      </c>
      <c r="F4018" s="17" t="s">
        <v>169</v>
      </c>
      <c r="G4018" s="17" t="n">
        <v>1</v>
      </c>
      <c r="H4018" s="17" t="n">
        <v>0</v>
      </c>
      <c r="I4018" s="17" t="n">
        <v>1</v>
      </c>
      <c r="J4018" s="17" t="n">
        <v>0</v>
      </c>
      <c r="K4018" s="17" t="n">
        <v>2</v>
      </c>
      <c r="L4018" s="17" t="n">
        <v>1</v>
      </c>
      <c r="M4018" s="17" t="n">
        <v>0</v>
      </c>
      <c r="N4018" s="17" t="n">
        <v>3</v>
      </c>
      <c r="O4018" s="17" t="n">
        <v>0</v>
      </c>
      <c r="P4018" s="17" t="n">
        <v>0</v>
      </c>
      <c r="Q4018" s="17" t="n">
        <v>0</v>
      </c>
      <c r="R4018" s="17" t="n">
        <v>0</v>
      </c>
      <c r="S4018" s="17" t="n">
        <v>0</v>
      </c>
      <c r="T4018" s="17" t="n">
        <v>0</v>
      </c>
    </row>
    <row r="4019" customFormat="false" ht="15" hidden="false" customHeight="true" outlineLevel="0" collapsed="false">
      <c r="A4019" s="17" t="s">
        <v>542</v>
      </c>
      <c r="B4019" s="17" t="s">
        <v>156</v>
      </c>
      <c r="C4019" s="17" t="s">
        <v>217</v>
      </c>
      <c r="D4019" s="17" t="s">
        <v>218</v>
      </c>
      <c r="E4019" s="17" t="s">
        <v>139</v>
      </c>
      <c r="F4019" s="17" t="s">
        <v>7</v>
      </c>
      <c r="G4019" s="17" t="n">
        <v>1</v>
      </c>
      <c r="H4019" s="17" t="n">
        <v>1</v>
      </c>
      <c r="I4019" s="17" t="n">
        <v>0</v>
      </c>
      <c r="J4019" s="17" t="n">
        <v>0</v>
      </c>
      <c r="K4019" s="17" t="n">
        <v>1</v>
      </c>
      <c r="L4019" s="17" t="n">
        <v>2</v>
      </c>
      <c r="M4019" s="17" t="n">
        <v>26</v>
      </c>
      <c r="N4019" s="17" t="n">
        <v>0</v>
      </c>
      <c r="O4019" s="17" t="n">
        <v>0</v>
      </c>
      <c r="P4019" s="17" t="n">
        <v>0</v>
      </c>
      <c r="Q4019" s="17" t="n">
        <v>0</v>
      </c>
      <c r="R4019" s="17" t="n">
        <v>0</v>
      </c>
      <c r="S4019" s="17" t="n">
        <v>0</v>
      </c>
      <c r="T4019" s="17" t="n">
        <v>0</v>
      </c>
    </row>
    <row r="4020" customFormat="false" ht="15" hidden="false" customHeight="true" outlineLevel="0" collapsed="false">
      <c r="A4020" s="17" t="s">
        <v>542</v>
      </c>
      <c r="B4020" s="17" t="s">
        <v>156</v>
      </c>
      <c r="C4020" s="17" t="s">
        <v>217</v>
      </c>
      <c r="D4020" s="17" t="s">
        <v>218</v>
      </c>
      <c r="E4020" s="17" t="s">
        <v>139</v>
      </c>
      <c r="F4020" s="17" t="s">
        <v>140</v>
      </c>
      <c r="G4020" s="17" t="n">
        <v>1</v>
      </c>
      <c r="H4020" s="17" t="n">
        <v>1</v>
      </c>
      <c r="I4020" s="17" t="n">
        <v>0</v>
      </c>
      <c r="J4020" s="17" t="n">
        <v>0</v>
      </c>
      <c r="K4020" s="17" t="n">
        <v>1</v>
      </c>
      <c r="L4020" s="17" t="n">
        <v>2</v>
      </c>
      <c r="M4020" s="17" t="n">
        <v>26</v>
      </c>
      <c r="N4020" s="17" t="n">
        <v>0</v>
      </c>
      <c r="O4020" s="17" t="n">
        <v>0</v>
      </c>
      <c r="P4020" s="17" t="n">
        <v>0</v>
      </c>
      <c r="Q4020" s="17" t="n">
        <v>0</v>
      </c>
      <c r="R4020" s="17" t="n">
        <v>0</v>
      </c>
      <c r="S4020" s="17" t="n">
        <v>0</v>
      </c>
      <c r="T4020" s="17" t="n">
        <v>0</v>
      </c>
    </row>
    <row r="4021" customFormat="false" ht="15" hidden="false" customHeight="true" outlineLevel="0" collapsed="false">
      <c r="A4021" s="17" t="s">
        <v>12342</v>
      </c>
      <c r="B4021" s="17" t="s">
        <v>142</v>
      </c>
      <c r="C4021" s="17" t="s">
        <v>148</v>
      </c>
      <c r="D4021" s="17" t="s">
        <v>14443</v>
      </c>
      <c r="E4021" s="17" t="s">
        <v>139</v>
      </c>
      <c r="F4021" s="17" t="s">
        <v>7</v>
      </c>
      <c r="G4021" s="17" t="n">
        <v>0</v>
      </c>
      <c r="H4021" s="17" t="n">
        <v>1</v>
      </c>
      <c r="I4021" s="17" t="n">
        <v>0</v>
      </c>
      <c r="J4021" s="17" t="n">
        <v>0</v>
      </c>
      <c r="K4021" s="17" t="n">
        <v>1</v>
      </c>
      <c r="L4021" s="17" t="n">
        <v>0</v>
      </c>
      <c r="M4021" s="17" t="n">
        <v>7</v>
      </c>
      <c r="N4021" s="17" t="n">
        <v>0</v>
      </c>
      <c r="O4021" s="17" t="n">
        <v>0</v>
      </c>
      <c r="P4021" s="17" t="n">
        <v>0</v>
      </c>
      <c r="Q4021" s="17" t="n">
        <v>0</v>
      </c>
      <c r="R4021" s="17" t="n">
        <v>0</v>
      </c>
      <c r="S4021" s="17" t="n">
        <v>0</v>
      </c>
      <c r="T4021" s="17" t="n">
        <v>0</v>
      </c>
    </row>
    <row r="4022" customFormat="false" ht="15" hidden="false" customHeight="true" outlineLevel="0" collapsed="false">
      <c r="A4022" s="17" t="s">
        <v>12342</v>
      </c>
      <c r="B4022" s="17" t="s">
        <v>142</v>
      </c>
      <c r="C4022" s="17" t="s">
        <v>148</v>
      </c>
      <c r="D4022" s="17" t="s">
        <v>14443</v>
      </c>
      <c r="E4022" s="17" t="s">
        <v>139</v>
      </c>
      <c r="F4022" s="17" t="s">
        <v>140</v>
      </c>
      <c r="G4022" s="17" t="n">
        <v>0</v>
      </c>
      <c r="H4022" s="17" t="n">
        <v>1</v>
      </c>
      <c r="I4022" s="17" t="n">
        <v>0</v>
      </c>
      <c r="J4022" s="17" t="n">
        <v>0</v>
      </c>
      <c r="K4022" s="17" t="n">
        <v>1</v>
      </c>
      <c r="L4022" s="17" t="n">
        <v>0</v>
      </c>
      <c r="M4022" s="17" t="n">
        <v>7</v>
      </c>
      <c r="N4022" s="17" t="n">
        <v>0</v>
      </c>
      <c r="O4022" s="17" t="n">
        <v>0</v>
      </c>
      <c r="P4022" s="17" t="n">
        <v>0</v>
      </c>
      <c r="Q4022" s="17" t="n">
        <v>0</v>
      </c>
      <c r="R4022" s="17" t="n">
        <v>0</v>
      </c>
      <c r="S4022" s="17" t="n">
        <v>0</v>
      </c>
      <c r="T4022" s="17" t="n">
        <v>0</v>
      </c>
    </row>
    <row r="4023" customFormat="false" ht="15" hidden="false" customHeight="true" outlineLevel="0" collapsed="false">
      <c r="A4023" s="17" t="s">
        <v>526</v>
      </c>
      <c r="B4023" s="17" t="s">
        <v>142</v>
      </c>
      <c r="C4023" s="17" t="s">
        <v>134</v>
      </c>
      <c r="D4023" s="17" t="s">
        <v>135</v>
      </c>
      <c r="E4023" s="17" t="s">
        <v>243</v>
      </c>
      <c r="F4023" s="17" t="s">
        <v>7</v>
      </c>
      <c r="G4023" s="17" t="n">
        <v>1</v>
      </c>
      <c r="H4023" s="17" t="n">
        <v>1</v>
      </c>
      <c r="I4023" s="17" t="n">
        <v>1</v>
      </c>
      <c r="J4023" s="17" t="n">
        <v>1</v>
      </c>
      <c r="K4023" s="17" t="n">
        <v>1</v>
      </c>
      <c r="L4023" s="17" t="n">
        <v>853</v>
      </c>
      <c r="M4023" s="17" t="n">
        <v>639</v>
      </c>
      <c r="N4023" s="17" t="n">
        <v>731</v>
      </c>
      <c r="O4023" s="17" t="n">
        <v>267</v>
      </c>
      <c r="P4023" s="17" t="n">
        <v>0</v>
      </c>
      <c r="Q4023" s="17" t="n">
        <v>0</v>
      </c>
      <c r="R4023" s="17" t="n">
        <v>0</v>
      </c>
      <c r="S4023" s="17" t="n">
        <v>0</v>
      </c>
      <c r="T4023" s="17" t="n">
        <v>0</v>
      </c>
    </row>
    <row r="4024" customFormat="false" ht="15" hidden="false" customHeight="true" outlineLevel="0" collapsed="false">
      <c r="A4024" s="17" t="s">
        <v>526</v>
      </c>
      <c r="B4024" s="17" t="s">
        <v>142</v>
      </c>
      <c r="C4024" s="17" t="s">
        <v>134</v>
      </c>
      <c r="D4024" s="17" t="s">
        <v>135</v>
      </c>
      <c r="E4024" s="17" t="s">
        <v>243</v>
      </c>
      <c r="F4024" s="17" t="s">
        <v>140</v>
      </c>
      <c r="G4024" s="17" t="n">
        <v>1</v>
      </c>
      <c r="H4024" s="17" t="n">
        <v>1</v>
      </c>
      <c r="I4024" s="17" t="n">
        <v>1</v>
      </c>
      <c r="J4024" s="17" t="n">
        <v>1</v>
      </c>
      <c r="K4024" s="17" t="n">
        <v>1</v>
      </c>
      <c r="L4024" s="17" t="n">
        <v>60</v>
      </c>
      <c r="M4024" s="17" t="n">
        <v>43</v>
      </c>
      <c r="N4024" s="17" t="n">
        <v>134</v>
      </c>
      <c r="O4024" s="17" t="n">
        <v>10</v>
      </c>
      <c r="P4024" s="17" t="n">
        <v>0</v>
      </c>
      <c r="Q4024" s="17" t="n">
        <v>0</v>
      </c>
      <c r="R4024" s="17" t="n">
        <v>0</v>
      </c>
      <c r="S4024" s="17" t="n">
        <v>0</v>
      </c>
      <c r="T4024" s="17" t="n">
        <v>0</v>
      </c>
    </row>
    <row r="4025" customFormat="false" ht="15" hidden="false" customHeight="true" outlineLevel="0" collapsed="false">
      <c r="A4025" s="17" t="s">
        <v>526</v>
      </c>
      <c r="B4025" s="17" t="s">
        <v>142</v>
      </c>
      <c r="C4025" s="17" t="s">
        <v>134</v>
      </c>
      <c r="D4025" s="17" t="s">
        <v>135</v>
      </c>
      <c r="E4025" s="17" t="s">
        <v>243</v>
      </c>
      <c r="F4025" s="17" t="s">
        <v>144</v>
      </c>
      <c r="G4025" s="17" t="n">
        <v>1</v>
      </c>
      <c r="H4025" s="17" t="n">
        <v>1</v>
      </c>
      <c r="I4025" s="17" t="n">
        <v>1</v>
      </c>
      <c r="J4025" s="17" t="n">
        <v>0</v>
      </c>
      <c r="K4025" s="17" t="n">
        <v>1</v>
      </c>
      <c r="L4025" s="17" t="n">
        <v>1</v>
      </c>
      <c r="M4025" s="17" t="n">
        <v>1</v>
      </c>
      <c r="N4025" s="17" t="n">
        <v>8</v>
      </c>
      <c r="O4025" s="17" t="n">
        <v>0</v>
      </c>
      <c r="P4025" s="17" t="n">
        <v>0</v>
      </c>
      <c r="Q4025" s="17" t="n">
        <v>0</v>
      </c>
      <c r="R4025" s="17" t="n">
        <v>0</v>
      </c>
      <c r="S4025" s="17" t="n">
        <v>0</v>
      </c>
      <c r="T4025" s="17" t="n">
        <v>0</v>
      </c>
    </row>
    <row r="4026" customFormat="false" ht="15" hidden="false" customHeight="true" outlineLevel="0" collapsed="false">
      <c r="A4026" s="17" t="s">
        <v>526</v>
      </c>
      <c r="B4026" s="17" t="s">
        <v>142</v>
      </c>
      <c r="C4026" s="17" t="s">
        <v>134</v>
      </c>
      <c r="D4026" s="17" t="s">
        <v>135</v>
      </c>
      <c r="E4026" s="17" t="s">
        <v>243</v>
      </c>
      <c r="F4026" s="17" t="s">
        <v>150</v>
      </c>
      <c r="G4026" s="17" t="n">
        <v>1</v>
      </c>
      <c r="H4026" s="17" t="n">
        <v>1</v>
      </c>
      <c r="I4026" s="17" t="n">
        <v>1</v>
      </c>
      <c r="J4026" s="17" t="n">
        <v>1</v>
      </c>
      <c r="K4026" s="17" t="n">
        <v>1</v>
      </c>
      <c r="L4026" s="17" t="n">
        <v>750</v>
      </c>
      <c r="M4026" s="17" t="n">
        <v>536</v>
      </c>
      <c r="N4026" s="17" t="n">
        <v>571</v>
      </c>
      <c r="O4026" s="17" t="n">
        <v>243</v>
      </c>
      <c r="P4026" s="17" t="n">
        <v>0</v>
      </c>
      <c r="Q4026" s="17" t="n">
        <v>0</v>
      </c>
      <c r="R4026" s="17" t="n">
        <v>0</v>
      </c>
      <c r="S4026" s="17" t="n">
        <v>0</v>
      </c>
      <c r="T4026" s="17" t="n">
        <v>0</v>
      </c>
    </row>
    <row r="4027" customFormat="false" ht="15" hidden="false" customHeight="true" outlineLevel="0" collapsed="false">
      <c r="A4027" s="17" t="s">
        <v>526</v>
      </c>
      <c r="B4027" s="17" t="s">
        <v>142</v>
      </c>
      <c r="C4027" s="17" t="s">
        <v>134</v>
      </c>
      <c r="D4027" s="17" t="s">
        <v>135</v>
      </c>
      <c r="E4027" s="17" t="s">
        <v>243</v>
      </c>
      <c r="F4027" s="17" t="s">
        <v>166</v>
      </c>
      <c r="G4027" s="17" t="n">
        <v>0</v>
      </c>
      <c r="H4027" s="17" t="n">
        <v>1</v>
      </c>
      <c r="I4027" s="17" t="n">
        <v>1</v>
      </c>
      <c r="J4027" s="17" t="n">
        <v>1</v>
      </c>
      <c r="K4027" s="17" t="n">
        <v>1</v>
      </c>
      <c r="L4027" s="17" t="n">
        <v>0</v>
      </c>
      <c r="M4027" s="17" t="n">
        <v>19</v>
      </c>
      <c r="N4027" s="17" t="n">
        <v>3</v>
      </c>
      <c r="O4027" s="17" t="n">
        <v>14</v>
      </c>
      <c r="P4027" s="17" t="n">
        <v>0</v>
      </c>
      <c r="Q4027" s="17" t="n">
        <v>0</v>
      </c>
      <c r="R4027" s="17" t="n">
        <v>0</v>
      </c>
      <c r="S4027" s="17" t="n">
        <v>0</v>
      </c>
      <c r="T4027" s="17" t="n">
        <v>0</v>
      </c>
    </row>
    <row r="4028" customFormat="false" ht="15" hidden="false" customHeight="true" outlineLevel="0" collapsed="false">
      <c r="A4028" s="17" t="s">
        <v>526</v>
      </c>
      <c r="B4028" s="17" t="s">
        <v>142</v>
      </c>
      <c r="C4028" s="17" t="s">
        <v>134</v>
      </c>
      <c r="D4028" s="17" t="s">
        <v>135</v>
      </c>
      <c r="E4028" s="17" t="s">
        <v>243</v>
      </c>
      <c r="F4028" s="17" t="s">
        <v>158</v>
      </c>
      <c r="G4028" s="17" t="n">
        <v>1</v>
      </c>
      <c r="H4028" s="17" t="n">
        <v>1</v>
      </c>
      <c r="I4028" s="17" t="n">
        <v>1</v>
      </c>
      <c r="J4028" s="17" t="n">
        <v>0</v>
      </c>
      <c r="K4028" s="17" t="n">
        <v>1</v>
      </c>
      <c r="L4028" s="17" t="n">
        <v>42</v>
      </c>
      <c r="M4028" s="17" t="n">
        <v>40</v>
      </c>
      <c r="N4028" s="17" t="n">
        <v>15</v>
      </c>
      <c r="O4028" s="17" t="n">
        <v>0</v>
      </c>
      <c r="P4028" s="17" t="n">
        <v>0</v>
      </c>
      <c r="Q4028" s="17" t="n">
        <v>0</v>
      </c>
      <c r="R4028" s="17" t="n">
        <v>0</v>
      </c>
      <c r="S4028" s="17" t="n">
        <v>0</v>
      </c>
      <c r="T4028" s="17" t="n">
        <v>0</v>
      </c>
    </row>
    <row r="4029" customFormat="false" ht="15" hidden="false" customHeight="true" outlineLevel="0" collapsed="false">
      <c r="A4029" s="17" t="s">
        <v>526</v>
      </c>
      <c r="B4029" s="17" t="s">
        <v>142</v>
      </c>
      <c r="C4029" s="17" t="s">
        <v>134</v>
      </c>
      <c r="D4029" s="17" t="s">
        <v>135</v>
      </c>
      <c r="E4029" s="17" t="s">
        <v>139</v>
      </c>
      <c r="F4029" s="17" t="s">
        <v>7</v>
      </c>
      <c r="G4029" s="17" t="n">
        <v>1</v>
      </c>
      <c r="H4029" s="17" t="n">
        <v>1</v>
      </c>
      <c r="I4029" s="17" t="n">
        <v>0</v>
      </c>
      <c r="J4029" s="17" t="n">
        <v>0</v>
      </c>
      <c r="K4029" s="17" t="n">
        <v>2</v>
      </c>
      <c r="L4029" s="17" t="n">
        <v>8</v>
      </c>
      <c r="M4029" s="17" t="n">
        <v>7</v>
      </c>
      <c r="N4029" s="17" t="n">
        <v>0</v>
      </c>
      <c r="O4029" s="17" t="n">
        <v>0</v>
      </c>
      <c r="P4029" s="17" t="n">
        <v>0</v>
      </c>
      <c r="Q4029" s="17" t="n">
        <v>0</v>
      </c>
      <c r="R4029" s="17" t="n">
        <v>0</v>
      </c>
      <c r="S4029" s="17" t="n">
        <v>0</v>
      </c>
      <c r="T4029" s="17" t="n">
        <v>0</v>
      </c>
    </row>
    <row r="4030" customFormat="false" ht="15" hidden="false" customHeight="true" outlineLevel="0" collapsed="false">
      <c r="A4030" s="17" t="s">
        <v>526</v>
      </c>
      <c r="B4030" s="17" t="s">
        <v>142</v>
      </c>
      <c r="C4030" s="17" t="s">
        <v>134</v>
      </c>
      <c r="D4030" s="17" t="s">
        <v>135</v>
      </c>
      <c r="E4030" s="17" t="s">
        <v>139</v>
      </c>
      <c r="F4030" s="17" t="s">
        <v>169</v>
      </c>
      <c r="G4030" s="17" t="n">
        <v>1</v>
      </c>
      <c r="H4030" s="17" t="n">
        <v>1</v>
      </c>
      <c r="I4030" s="17" t="n">
        <v>0</v>
      </c>
      <c r="J4030" s="17" t="n">
        <v>0</v>
      </c>
      <c r="K4030" s="17" t="n">
        <v>2</v>
      </c>
      <c r="L4030" s="17" t="n">
        <v>8</v>
      </c>
      <c r="M4030" s="17" t="n">
        <v>7</v>
      </c>
      <c r="N4030" s="17" t="n">
        <v>0</v>
      </c>
      <c r="O4030" s="17" t="n">
        <v>0</v>
      </c>
      <c r="P4030" s="17" t="n">
        <v>0</v>
      </c>
      <c r="Q4030" s="17" t="n">
        <v>0</v>
      </c>
      <c r="R4030" s="17" t="n">
        <v>0</v>
      </c>
      <c r="S4030" s="17" t="n">
        <v>0</v>
      </c>
      <c r="T4030" s="17" t="n">
        <v>0</v>
      </c>
    </row>
    <row r="4031" customFormat="false" ht="15" hidden="false" customHeight="true" outlineLevel="0" collapsed="false">
      <c r="A4031" s="17" t="s">
        <v>526</v>
      </c>
      <c r="B4031" s="17" t="s">
        <v>142</v>
      </c>
      <c r="C4031" s="17" t="s">
        <v>148</v>
      </c>
      <c r="D4031" s="17" t="s">
        <v>14443</v>
      </c>
      <c r="E4031" s="17" t="s">
        <v>139</v>
      </c>
      <c r="F4031" s="17" t="s">
        <v>7</v>
      </c>
      <c r="G4031" s="17" t="n">
        <v>0</v>
      </c>
      <c r="H4031" s="17" t="n">
        <v>0</v>
      </c>
      <c r="I4031" s="17" t="n">
        <v>2</v>
      </c>
      <c r="J4031" s="17" t="n">
        <v>1</v>
      </c>
      <c r="K4031" s="17" t="n">
        <v>2</v>
      </c>
      <c r="L4031" s="17" t="n">
        <v>0</v>
      </c>
      <c r="M4031" s="17" t="n">
        <v>0</v>
      </c>
      <c r="N4031" s="17" t="n">
        <v>22</v>
      </c>
      <c r="O4031" s="17" t="n">
        <v>10</v>
      </c>
      <c r="P4031" s="17" t="n">
        <v>0</v>
      </c>
      <c r="Q4031" s="17" t="n">
        <v>0</v>
      </c>
      <c r="R4031" s="17" t="n">
        <v>0</v>
      </c>
      <c r="S4031" s="17" t="n">
        <v>0</v>
      </c>
      <c r="T4031" s="17" t="n">
        <v>0</v>
      </c>
    </row>
    <row r="4032" customFormat="false" ht="15" hidden="false" customHeight="true" outlineLevel="0" collapsed="false">
      <c r="A4032" s="17" t="s">
        <v>526</v>
      </c>
      <c r="B4032" s="17" t="s">
        <v>142</v>
      </c>
      <c r="C4032" s="17" t="s">
        <v>148</v>
      </c>
      <c r="D4032" s="17" t="s">
        <v>14443</v>
      </c>
      <c r="E4032" s="17" t="s">
        <v>139</v>
      </c>
      <c r="F4032" s="17" t="s">
        <v>140</v>
      </c>
      <c r="G4032" s="17" t="n">
        <v>0</v>
      </c>
      <c r="H4032" s="17" t="n">
        <v>0</v>
      </c>
      <c r="I4032" s="17" t="n">
        <v>0</v>
      </c>
      <c r="J4032" s="17" t="n">
        <v>1</v>
      </c>
      <c r="K4032" s="17" t="n">
        <v>1</v>
      </c>
      <c r="L4032" s="17" t="n">
        <v>0</v>
      </c>
      <c r="M4032" s="17" t="n">
        <v>0</v>
      </c>
      <c r="N4032" s="17" t="n">
        <v>0</v>
      </c>
      <c r="O4032" s="17" t="n">
        <v>10</v>
      </c>
      <c r="P4032" s="17" t="n">
        <v>0</v>
      </c>
      <c r="Q4032" s="17" t="n">
        <v>0</v>
      </c>
      <c r="R4032" s="17" t="n">
        <v>0</v>
      </c>
      <c r="S4032" s="17" t="n">
        <v>0</v>
      </c>
      <c r="T4032" s="17" t="n">
        <v>0</v>
      </c>
    </row>
    <row r="4033" customFormat="false" ht="15" hidden="false" customHeight="true" outlineLevel="0" collapsed="false">
      <c r="A4033" s="17" t="s">
        <v>526</v>
      </c>
      <c r="B4033" s="17" t="s">
        <v>142</v>
      </c>
      <c r="C4033" s="17" t="s">
        <v>148</v>
      </c>
      <c r="D4033" s="17" t="s">
        <v>14443</v>
      </c>
      <c r="E4033" s="17" t="s">
        <v>139</v>
      </c>
      <c r="F4033" s="17" t="s">
        <v>150</v>
      </c>
      <c r="G4033" s="17" t="n">
        <v>0</v>
      </c>
      <c r="H4033" s="17" t="n">
        <v>0</v>
      </c>
      <c r="I4033" s="17" t="n">
        <v>1</v>
      </c>
      <c r="J4033" s="17" t="n">
        <v>0</v>
      </c>
      <c r="K4033" s="17" t="n">
        <v>1</v>
      </c>
      <c r="L4033" s="17" t="n">
        <v>0</v>
      </c>
      <c r="M4033" s="17" t="n">
        <v>0</v>
      </c>
      <c r="N4033" s="17" t="n">
        <v>7</v>
      </c>
      <c r="O4033" s="17" t="n">
        <v>0</v>
      </c>
      <c r="P4033" s="17" t="n">
        <v>0</v>
      </c>
      <c r="Q4033" s="17" t="n">
        <v>0</v>
      </c>
      <c r="R4033" s="17" t="n">
        <v>0</v>
      </c>
      <c r="S4033" s="17" t="n">
        <v>0</v>
      </c>
      <c r="T4033" s="17" t="n">
        <v>0</v>
      </c>
    </row>
    <row r="4034" customFormat="false" ht="15" hidden="false" customHeight="true" outlineLevel="0" collapsed="false">
      <c r="A4034" s="17" t="s">
        <v>526</v>
      </c>
      <c r="B4034" s="17" t="s">
        <v>142</v>
      </c>
      <c r="C4034" s="17" t="s">
        <v>148</v>
      </c>
      <c r="D4034" s="17" t="s">
        <v>14443</v>
      </c>
      <c r="E4034" s="17" t="s">
        <v>139</v>
      </c>
      <c r="F4034" s="17" t="s">
        <v>166</v>
      </c>
      <c r="G4034" s="17" t="n">
        <v>0</v>
      </c>
      <c r="H4034" s="17" t="n">
        <v>0</v>
      </c>
      <c r="I4034" s="17" t="n">
        <v>1</v>
      </c>
      <c r="J4034" s="17" t="n">
        <v>0</v>
      </c>
      <c r="K4034" s="17" t="n">
        <v>1</v>
      </c>
      <c r="L4034" s="17" t="n">
        <v>0</v>
      </c>
      <c r="M4034" s="17" t="n">
        <v>0</v>
      </c>
      <c r="N4034" s="17" t="n">
        <v>15</v>
      </c>
      <c r="O4034" s="17" t="n">
        <v>0</v>
      </c>
      <c r="P4034" s="17" t="n">
        <v>0</v>
      </c>
      <c r="Q4034" s="17" t="n">
        <v>0</v>
      </c>
      <c r="R4034" s="17" t="n">
        <v>0</v>
      </c>
      <c r="S4034" s="17" t="n">
        <v>0</v>
      </c>
      <c r="T4034" s="17" t="n">
        <v>0</v>
      </c>
    </row>
    <row r="4035" customFormat="false" ht="15" hidden="false" customHeight="true" outlineLevel="0" collapsed="false">
      <c r="A4035" s="17" t="s">
        <v>526</v>
      </c>
      <c r="B4035" s="17" t="s">
        <v>142</v>
      </c>
      <c r="C4035" s="17" t="s">
        <v>217</v>
      </c>
      <c r="D4035" s="17" t="s">
        <v>235</v>
      </c>
      <c r="E4035" s="17" t="s">
        <v>243</v>
      </c>
      <c r="F4035" s="17" t="s">
        <v>7</v>
      </c>
      <c r="G4035" s="17" t="n">
        <v>2</v>
      </c>
      <c r="H4035" s="17" t="n">
        <v>2</v>
      </c>
      <c r="I4035" s="17" t="n">
        <v>2</v>
      </c>
      <c r="J4035" s="17" t="n">
        <v>2</v>
      </c>
      <c r="K4035" s="17" t="n">
        <v>2</v>
      </c>
      <c r="L4035" s="17" t="n">
        <v>421</v>
      </c>
      <c r="M4035" s="17" t="n">
        <v>197</v>
      </c>
      <c r="N4035" s="17" t="n">
        <v>280</v>
      </c>
      <c r="O4035" s="17" t="n">
        <v>67</v>
      </c>
      <c r="P4035" s="17" t="n">
        <v>0</v>
      </c>
      <c r="Q4035" s="17" t="n">
        <v>0</v>
      </c>
      <c r="R4035" s="17" t="n">
        <v>0</v>
      </c>
      <c r="S4035" s="17" t="n">
        <v>0</v>
      </c>
      <c r="T4035" s="17" t="n">
        <v>0</v>
      </c>
    </row>
    <row r="4036" customFormat="false" ht="15" hidden="false" customHeight="true" outlineLevel="0" collapsed="false">
      <c r="A4036" s="17" t="s">
        <v>526</v>
      </c>
      <c r="B4036" s="17" t="s">
        <v>142</v>
      </c>
      <c r="C4036" s="17" t="s">
        <v>217</v>
      </c>
      <c r="D4036" s="17" t="s">
        <v>235</v>
      </c>
      <c r="E4036" s="17" t="s">
        <v>243</v>
      </c>
      <c r="F4036" s="17" t="s">
        <v>140</v>
      </c>
      <c r="G4036" s="17" t="n">
        <v>2</v>
      </c>
      <c r="H4036" s="17" t="n">
        <v>2</v>
      </c>
      <c r="I4036" s="17" t="n">
        <v>2</v>
      </c>
      <c r="J4036" s="17" t="n">
        <v>1</v>
      </c>
      <c r="K4036" s="17" t="n">
        <v>2</v>
      </c>
      <c r="L4036" s="17" t="n">
        <v>128</v>
      </c>
      <c r="M4036" s="17" t="n">
        <v>63</v>
      </c>
      <c r="N4036" s="17" t="n">
        <v>20</v>
      </c>
      <c r="O4036" s="17" t="n">
        <v>8</v>
      </c>
      <c r="P4036" s="17" t="n">
        <v>0</v>
      </c>
      <c r="Q4036" s="17" t="n">
        <v>0</v>
      </c>
      <c r="R4036" s="17" t="n">
        <v>0</v>
      </c>
      <c r="S4036" s="17" t="n">
        <v>0</v>
      </c>
      <c r="T4036" s="17" t="n">
        <v>0</v>
      </c>
    </row>
    <row r="4037" customFormat="false" ht="15" hidden="false" customHeight="true" outlineLevel="0" collapsed="false">
      <c r="A4037" s="17" t="s">
        <v>526</v>
      </c>
      <c r="B4037" s="17" t="s">
        <v>142</v>
      </c>
      <c r="C4037" s="17" t="s">
        <v>217</v>
      </c>
      <c r="D4037" s="17" t="s">
        <v>235</v>
      </c>
      <c r="E4037" s="17" t="s">
        <v>243</v>
      </c>
      <c r="F4037" s="17" t="s">
        <v>144</v>
      </c>
      <c r="G4037" s="17" t="n">
        <v>1</v>
      </c>
      <c r="H4037" s="17" t="n">
        <v>2</v>
      </c>
      <c r="I4037" s="17" t="n">
        <v>1</v>
      </c>
      <c r="J4037" s="17" t="n">
        <v>0</v>
      </c>
      <c r="K4037" s="17" t="n">
        <v>2</v>
      </c>
      <c r="L4037" s="17" t="n">
        <v>21</v>
      </c>
      <c r="M4037" s="17" t="n">
        <v>9</v>
      </c>
      <c r="N4037" s="17" t="n">
        <v>7</v>
      </c>
      <c r="O4037" s="17" t="n">
        <v>0</v>
      </c>
      <c r="P4037" s="17" t="n">
        <v>0</v>
      </c>
      <c r="Q4037" s="17" t="n">
        <v>0</v>
      </c>
      <c r="R4037" s="17" t="n">
        <v>0</v>
      </c>
      <c r="S4037" s="17" t="n">
        <v>0</v>
      </c>
      <c r="T4037" s="17" t="n">
        <v>0</v>
      </c>
    </row>
    <row r="4038" customFormat="false" ht="15" hidden="false" customHeight="true" outlineLevel="0" collapsed="false">
      <c r="A4038" s="17" t="s">
        <v>526</v>
      </c>
      <c r="B4038" s="17" t="s">
        <v>142</v>
      </c>
      <c r="C4038" s="17" t="s">
        <v>217</v>
      </c>
      <c r="D4038" s="17" t="s">
        <v>235</v>
      </c>
      <c r="E4038" s="17" t="s">
        <v>243</v>
      </c>
      <c r="F4038" s="17" t="s">
        <v>150</v>
      </c>
      <c r="G4038" s="17" t="n">
        <v>2</v>
      </c>
      <c r="H4038" s="17" t="n">
        <v>2</v>
      </c>
      <c r="I4038" s="17" t="n">
        <v>2</v>
      </c>
      <c r="J4038" s="17" t="n">
        <v>2</v>
      </c>
      <c r="K4038" s="17" t="n">
        <v>2</v>
      </c>
      <c r="L4038" s="17" t="n">
        <v>173</v>
      </c>
      <c r="M4038" s="17" t="n">
        <v>95</v>
      </c>
      <c r="N4038" s="17" t="n">
        <v>193</v>
      </c>
      <c r="O4038" s="17" t="n">
        <v>43</v>
      </c>
      <c r="P4038" s="17" t="n">
        <v>0</v>
      </c>
      <c r="Q4038" s="17" t="n">
        <v>0</v>
      </c>
      <c r="R4038" s="17" t="n">
        <v>0</v>
      </c>
      <c r="S4038" s="17" t="n">
        <v>0</v>
      </c>
      <c r="T4038" s="17" t="n">
        <v>0</v>
      </c>
    </row>
    <row r="4039" customFormat="false" ht="15" hidden="false" customHeight="true" outlineLevel="0" collapsed="false">
      <c r="A4039" s="17" t="s">
        <v>526</v>
      </c>
      <c r="B4039" s="17" t="s">
        <v>142</v>
      </c>
      <c r="C4039" s="17" t="s">
        <v>217</v>
      </c>
      <c r="D4039" s="17" t="s">
        <v>235</v>
      </c>
      <c r="E4039" s="17" t="s">
        <v>243</v>
      </c>
      <c r="F4039" s="17" t="s">
        <v>158</v>
      </c>
      <c r="G4039" s="17" t="n">
        <v>2</v>
      </c>
      <c r="H4039" s="17" t="n">
        <v>2</v>
      </c>
      <c r="I4039" s="17" t="n">
        <v>2</v>
      </c>
      <c r="J4039" s="17" t="n">
        <v>1</v>
      </c>
      <c r="K4039" s="17" t="n">
        <v>2</v>
      </c>
      <c r="L4039" s="17" t="n">
        <v>99</v>
      </c>
      <c r="M4039" s="17" t="n">
        <v>30</v>
      </c>
      <c r="N4039" s="17" t="n">
        <v>60</v>
      </c>
      <c r="O4039" s="17" t="n">
        <v>16</v>
      </c>
      <c r="P4039" s="17" t="n">
        <v>0</v>
      </c>
      <c r="Q4039" s="17" t="n">
        <v>0</v>
      </c>
      <c r="R4039" s="17" t="n">
        <v>0</v>
      </c>
      <c r="S4039" s="17" t="n">
        <v>0</v>
      </c>
      <c r="T4039" s="17" t="n">
        <v>0</v>
      </c>
    </row>
    <row r="4040" customFormat="false" ht="15" hidden="false" customHeight="true" outlineLevel="0" collapsed="false">
      <c r="A4040" s="17" t="s">
        <v>526</v>
      </c>
      <c r="B4040" s="17" t="s">
        <v>142</v>
      </c>
      <c r="C4040" s="17" t="s">
        <v>217</v>
      </c>
      <c r="D4040" s="17" t="s">
        <v>235</v>
      </c>
      <c r="E4040" s="17" t="s">
        <v>139</v>
      </c>
      <c r="F4040" s="17" t="s">
        <v>7</v>
      </c>
      <c r="G4040" s="17" t="n">
        <v>1</v>
      </c>
      <c r="H4040" s="17" t="n">
        <v>1</v>
      </c>
      <c r="I4040" s="17" t="n">
        <v>1</v>
      </c>
      <c r="J4040" s="17" t="n">
        <v>0</v>
      </c>
      <c r="K4040" s="17" t="n">
        <v>1</v>
      </c>
      <c r="L4040" s="17" t="n">
        <v>54</v>
      </c>
      <c r="M4040" s="17" t="n">
        <v>42</v>
      </c>
      <c r="N4040" s="17" t="n">
        <v>13</v>
      </c>
      <c r="O4040" s="17" t="n">
        <v>0</v>
      </c>
      <c r="P4040" s="17" t="n">
        <v>0</v>
      </c>
      <c r="Q4040" s="17" t="n">
        <v>0</v>
      </c>
      <c r="R4040" s="17" t="n">
        <v>0</v>
      </c>
      <c r="S4040" s="17" t="n">
        <v>0</v>
      </c>
      <c r="T4040" s="17" t="n">
        <v>0</v>
      </c>
    </row>
    <row r="4041" customFormat="false" ht="15" hidden="false" customHeight="true" outlineLevel="0" collapsed="false">
      <c r="A4041" s="17" t="s">
        <v>526</v>
      </c>
      <c r="B4041" s="17" t="s">
        <v>142</v>
      </c>
      <c r="C4041" s="17" t="s">
        <v>217</v>
      </c>
      <c r="D4041" s="17" t="s">
        <v>235</v>
      </c>
      <c r="E4041" s="17" t="s">
        <v>139</v>
      </c>
      <c r="F4041" s="17" t="s">
        <v>140</v>
      </c>
      <c r="G4041" s="17" t="n">
        <v>1</v>
      </c>
      <c r="H4041" s="17" t="n">
        <v>1</v>
      </c>
      <c r="I4041" s="17" t="n">
        <v>1</v>
      </c>
      <c r="J4041" s="17" t="n">
        <v>0</v>
      </c>
      <c r="K4041" s="17" t="n">
        <v>1</v>
      </c>
      <c r="L4041" s="17" t="n">
        <v>1</v>
      </c>
      <c r="M4041" s="17" t="n">
        <v>3</v>
      </c>
      <c r="N4041" s="17" t="n">
        <v>2</v>
      </c>
      <c r="O4041" s="17" t="n">
        <v>0</v>
      </c>
      <c r="P4041" s="17" t="n">
        <v>0</v>
      </c>
      <c r="Q4041" s="17" t="n">
        <v>0</v>
      </c>
      <c r="R4041" s="17" t="n">
        <v>0</v>
      </c>
      <c r="S4041" s="17" t="n">
        <v>0</v>
      </c>
      <c r="T4041" s="17" t="n">
        <v>0</v>
      </c>
    </row>
    <row r="4042" customFormat="false" ht="15" hidden="false" customHeight="true" outlineLevel="0" collapsed="false">
      <c r="A4042" s="17" t="s">
        <v>526</v>
      </c>
      <c r="B4042" s="17" t="s">
        <v>142</v>
      </c>
      <c r="C4042" s="17" t="s">
        <v>217</v>
      </c>
      <c r="D4042" s="17" t="s">
        <v>235</v>
      </c>
      <c r="E4042" s="17" t="s">
        <v>139</v>
      </c>
      <c r="F4042" s="17" t="s">
        <v>150</v>
      </c>
      <c r="G4042" s="17" t="n">
        <v>1</v>
      </c>
      <c r="H4042" s="17" t="n">
        <v>1</v>
      </c>
      <c r="I4042" s="17" t="n">
        <v>1</v>
      </c>
      <c r="J4042" s="17" t="n">
        <v>0</v>
      </c>
      <c r="K4042" s="17" t="n">
        <v>1</v>
      </c>
      <c r="L4042" s="17" t="n">
        <v>17</v>
      </c>
      <c r="M4042" s="17" t="n">
        <v>39</v>
      </c>
      <c r="N4042" s="17" t="n">
        <v>11</v>
      </c>
      <c r="O4042" s="17" t="n">
        <v>0</v>
      </c>
      <c r="P4042" s="17" t="n">
        <v>0</v>
      </c>
      <c r="Q4042" s="17" t="n">
        <v>0</v>
      </c>
      <c r="R4042" s="17" t="n">
        <v>0</v>
      </c>
      <c r="S4042" s="17" t="n">
        <v>0</v>
      </c>
      <c r="T4042" s="17" t="n">
        <v>0</v>
      </c>
    </row>
    <row r="4043" customFormat="false" ht="15" hidden="false" customHeight="true" outlineLevel="0" collapsed="false">
      <c r="A4043" s="17" t="s">
        <v>526</v>
      </c>
      <c r="B4043" s="17" t="s">
        <v>142</v>
      </c>
      <c r="C4043" s="17" t="s">
        <v>217</v>
      </c>
      <c r="D4043" s="17" t="s">
        <v>235</v>
      </c>
      <c r="E4043" s="17" t="s">
        <v>139</v>
      </c>
      <c r="F4043" s="17" t="s">
        <v>158</v>
      </c>
      <c r="G4043" s="17" t="n">
        <v>1</v>
      </c>
      <c r="H4043" s="17" t="n">
        <v>0</v>
      </c>
      <c r="I4043" s="17" t="n">
        <v>0</v>
      </c>
      <c r="J4043" s="17" t="n">
        <v>0</v>
      </c>
      <c r="K4043" s="17" t="n">
        <v>1</v>
      </c>
      <c r="L4043" s="17" t="n">
        <v>36</v>
      </c>
      <c r="M4043" s="17" t="n">
        <v>0</v>
      </c>
      <c r="N4043" s="17" t="n">
        <v>0</v>
      </c>
      <c r="O4043" s="17" t="n">
        <v>0</v>
      </c>
      <c r="P4043" s="17" t="n">
        <v>0</v>
      </c>
      <c r="Q4043" s="17" t="n">
        <v>0</v>
      </c>
      <c r="R4043" s="17" t="n">
        <v>0</v>
      </c>
      <c r="S4043" s="17" t="n">
        <v>0</v>
      </c>
      <c r="T4043" s="17" t="n">
        <v>0</v>
      </c>
    </row>
    <row r="4044" customFormat="false" ht="15" hidden="false" customHeight="true" outlineLevel="0" collapsed="false">
      <c r="A4044" s="17" t="s">
        <v>526</v>
      </c>
      <c r="B4044" s="17" t="s">
        <v>142</v>
      </c>
      <c r="C4044" s="17" t="s">
        <v>217</v>
      </c>
      <c r="D4044" s="17" t="s">
        <v>218</v>
      </c>
      <c r="E4044" s="17" t="s">
        <v>139</v>
      </c>
      <c r="F4044" s="17" t="s">
        <v>7</v>
      </c>
      <c r="G4044" s="17" t="n">
        <v>1</v>
      </c>
      <c r="H4044" s="17" t="n">
        <v>0</v>
      </c>
      <c r="I4044" s="17" t="n">
        <v>1</v>
      </c>
      <c r="J4044" s="17" t="n">
        <v>0</v>
      </c>
      <c r="K4044" s="17" t="n">
        <v>1</v>
      </c>
      <c r="L4044" s="17" t="n">
        <v>227</v>
      </c>
      <c r="M4044" s="17" t="n">
        <v>0</v>
      </c>
      <c r="N4044" s="17" t="n">
        <v>57</v>
      </c>
      <c r="O4044" s="17" t="n">
        <v>0</v>
      </c>
      <c r="P4044" s="17" t="n">
        <v>0</v>
      </c>
      <c r="Q4044" s="17" t="n">
        <v>0</v>
      </c>
      <c r="R4044" s="17" t="n">
        <v>0</v>
      </c>
      <c r="S4044" s="17" t="n">
        <v>0</v>
      </c>
      <c r="T4044" s="17" t="n">
        <v>0</v>
      </c>
    </row>
    <row r="4045" customFormat="false" ht="15" hidden="false" customHeight="true" outlineLevel="0" collapsed="false">
      <c r="A4045" s="17" t="s">
        <v>526</v>
      </c>
      <c r="B4045" s="17" t="s">
        <v>142</v>
      </c>
      <c r="C4045" s="17" t="s">
        <v>217</v>
      </c>
      <c r="D4045" s="17" t="s">
        <v>218</v>
      </c>
      <c r="E4045" s="17" t="s">
        <v>139</v>
      </c>
      <c r="F4045" s="17" t="s">
        <v>140</v>
      </c>
      <c r="G4045" s="17" t="n">
        <v>1</v>
      </c>
      <c r="H4045" s="17" t="n">
        <v>0</v>
      </c>
      <c r="I4045" s="17" t="n">
        <v>1</v>
      </c>
      <c r="J4045" s="17" t="n">
        <v>0</v>
      </c>
      <c r="K4045" s="17" t="n">
        <v>1</v>
      </c>
      <c r="L4045" s="17" t="n">
        <v>227</v>
      </c>
      <c r="M4045" s="17" t="n">
        <v>0</v>
      </c>
      <c r="N4045" s="17" t="n">
        <v>57</v>
      </c>
      <c r="O4045" s="17" t="n">
        <v>0</v>
      </c>
      <c r="P4045" s="17" t="n">
        <v>0</v>
      </c>
      <c r="Q4045" s="17" t="n">
        <v>0</v>
      </c>
      <c r="R4045" s="17" t="n">
        <v>0</v>
      </c>
      <c r="S4045" s="17" t="n">
        <v>0</v>
      </c>
      <c r="T4045" s="17" t="n">
        <v>0</v>
      </c>
    </row>
    <row r="4046" customFormat="false" ht="15" hidden="false" customHeight="true" outlineLevel="0" collapsed="false">
      <c r="A4046" s="17" t="s">
        <v>526</v>
      </c>
      <c r="B4046" s="17" t="s">
        <v>142</v>
      </c>
      <c r="C4046" s="17" t="s">
        <v>217</v>
      </c>
      <c r="D4046" s="17" t="s">
        <v>274</v>
      </c>
      <c r="E4046" s="17" t="s">
        <v>139</v>
      </c>
      <c r="F4046" s="17" t="s">
        <v>7</v>
      </c>
      <c r="G4046" s="17" t="n">
        <v>1</v>
      </c>
      <c r="H4046" s="17" t="n">
        <v>0</v>
      </c>
      <c r="I4046" s="17" t="n">
        <v>1</v>
      </c>
      <c r="J4046" s="17" t="n">
        <v>0</v>
      </c>
      <c r="K4046" s="17" t="n">
        <v>1</v>
      </c>
      <c r="L4046" s="17" t="n">
        <v>17</v>
      </c>
      <c r="M4046" s="17" t="n">
        <v>0</v>
      </c>
      <c r="N4046" s="17" t="n">
        <v>15</v>
      </c>
      <c r="O4046" s="17" t="n">
        <v>0</v>
      </c>
      <c r="P4046" s="17" t="n">
        <v>0</v>
      </c>
      <c r="Q4046" s="17" t="n">
        <v>0</v>
      </c>
      <c r="R4046" s="17" t="n">
        <v>0</v>
      </c>
      <c r="S4046" s="17" t="n">
        <v>0</v>
      </c>
      <c r="T4046" s="17" t="n">
        <v>0</v>
      </c>
    </row>
    <row r="4047" customFormat="false" ht="15" hidden="false" customHeight="true" outlineLevel="0" collapsed="false">
      <c r="A4047" s="17" t="s">
        <v>526</v>
      </c>
      <c r="B4047" s="17" t="s">
        <v>142</v>
      </c>
      <c r="C4047" s="17" t="s">
        <v>217</v>
      </c>
      <c r="D4047" s="17" t="s">
        <v>274</v>
      </c>
      <c r="E4047" s="17" t="s">
        <v>139</v>
      </c>
      <c r="F4047" s="17" t="s">
        <v>144</v>
      </c>
      <c r="G4047" s="17" t="n">
        <v>1</v>
      </c>
      <c r="H4047" s="17" t="n">
        <v>0</v>
      </c>
      <c r="I4047" s="17" t="n">
        <v>0</v>
      </c>
      <c r="J4047" s="17" t="n">
        <v>0</v>
      </c>
      <c r="K4047" s="17" t="n">
        <v>1</v>
      </c>
      <c r="L4047" s="17" t="n">
        <v>1</v>
      </c>
      <c r="M4047" s="17" t="n">
        <v>0</v>
      </c>
      <c r="N4047" s="17" t="n">
        <v>0</v>
      </c>
      <c r="O4047" s="17" t="n">
        <v>0</v>
      </c>
      <c r="P4047" s="17" t="n">
        <v>0</v>
      </c>
      <c r="Q4047" s="17" t="n">
        <v>0</v>
      </c>
      <c r="R4047" s="17" t="n">
        <v>0</v>
      </c>
      <c r="S4047" s="17" t="n">
        <v>0</v>
      </c>
      <c r="T4047" s="17" t="n">
        <v>0</v>
      </c>
    </row>
    <row r="4048" customFormat="false" ht="15" hidden="false" customHeight="true" outlineLevel="0" collapsed="false">
      <c r="A4048" s="17" t="s">
        <v>526</v>
      </c>
      <c r="B4048" s="17" t="s">
        <v>142</v>
      </c>
      <c r="C4048" s="17" t="s">
        <v>217</v>
      </c>
      <c r="D4048" s="17" t="s">
        <v>274</v>
      </c>
      <c r="E4048" s="17" t="s">
        <v>139</v>
      </c>
      <c r="F4048" s="17" t="s">
        <v>150</v>
      </c>
      <c r="G4048" s="17" t="n">
        <v>1</v>
      </c>
      <c r="H4048" s="17" t="n">
        <v>0</v>
      </c>
      <c r="I4048" s="17" t="n">
        <v>1</v>
      </c>
      <c r="J4048" s="17" t="n">
        <v>0</v>
      </c>
      <c r="K4048" s="17" t="n">
        <v>1</v>
      </c>
      <c r="L4048" s="17" t="n">
        <v>16</v>
      </c>
      <c r="M4048" s="17" t="n">
        <v>0</v>
      </c>
      <c r="N4048" s="17" t="n">
        <v>15</v>
      </c>
      <c r="O4048" s="17" t="n">
        <v>0</v>
      </c>
      <c r="P4048" s="17" t="n">
        <v>0</v>
      </c>
      <c r="Q4048" s="17" t="n">
        <v>0</v>
      </c>
      <c r="R4048" s="17" t="n">
        <v>0</v>
      </c>
      <c r="S4048" s="17" t="n">
        <v>0</v>
      </c>
      <c r="T4048" s="17" t="n">
        <v>0</v>
      </c>
    </row>
    <row r="4049" customFormat="false" ht="15" hidden="false" customHeight="true" outlineLevel="0" collapsed="false">
      <c r="A4049" s="17" t="s">
        <v>8807</v>
      </c>
      <c r="B4049" s="17" t="s">
        <v>156</v>
      </c>
      <c r="C4049" s="17" t="s">
        <v>134</v>
      </c>
      <c r="D4049" s="17" t="s">
        <v>460</v>
      </c>
      <c r="E4049" s="17" t="s">
        <v>139</v>
      </c>
      <c r="F4049" s="17" t="s">
        <v>7</v>
      </c>
      <c r="G4049" s="17" t="n">
        <v>0</v>
      </c>
      <c r="H4049" s="17" t="n">
        <v>0</v>
      </c>
      <c r="I4049" s="17" t="n">
        <v>1</v>
      </c>
      <c r="J4049" s="17" t="n">
        <v>0</v>
      </c>
      <c r="K4049" s="17" t="n">
        <v>1</v>
      </c>
      <c r="L4049" s="17" t="n">
        <v>0</v>
      </c>
      <c r="M4049" s="17" t="n">
        <v>0</v>
      </c>
      <c r="N4049" s="17" t="n">
        <v>47</v>
      </c>
      <c r="O4049" s="17" t="n">
        <v>0</v>
      </c>
      <c r="P4049" s="17" t="n">
        <v>0</v>
      </c>
      <c r="Q4049" s="17" t="n">
        <v>0</v>
      </c>
      <c r="R4049" s="17" t="n">
        <v>0</v>
      </c>
      <c r="S4049" s="17" t="n">
        <v>0</v>
      </c>
      <c r="T4049" s="17" t="n">
        <v>0</v>
      </c>
    </row>
    <row r="4050" customFormat="false" ht="15" hidden="false" customHeight="true" outlineLevel="0" collapsed="false">
      <c r="A4050" s="17" t="s">
        <v>8807</v>
      </c>
      <c r="B4050" s="17" t="s">
        <v>156</v>
      </c>
      <c r="C4050" s="17" t="s">
        <v>134</v>
      </c>
      <c r="D4050" s="17" t="s">
        <v>460</v>
      </c>
      <c r="E4050" s="17" t="s">
        <v>139</v>
      </c>
      <c r="F4050" s="17" t="s">
        <v>140</v>
      </c>
      <c r="G4050" s="17" t="n">
        <v>0</v>
      </c>
      <c r="H4050" s="17" t="n">
        <v>0</v>
      </c>
      <c r="I4050" s="17" t="n">
        <v>1</v>
      </c>
      <c r="J4050" s="17" t="n">
        <v>0</v>
      </c>
      <c r="K4050" s="17" t="n">
        <v>1</v>
      </c>
      <c r="L4050" s="17" t="n">
        <v>0</v>
      </c>
      <c r="M4050" s="17" t="n">
        <v>0</v>
      </c>
      <c r="N4050" s="17" t="n">
        <v>10</v>
      </c>
      <c r="O4050" s="17" t="n">
        <v>0</v>
      </c>
      <c r="P4050" s="17" t="n">
        <v>0</v>
      </c>
      <c r="Q4050" s="17" t="n">
        <v>0</v>
      </c>
      <c r="R4050" s="17" t="n">
        <v>0</v>
      </c>
      <c r="S4050" s="17" t="n">
        <v>0</v>
      </c>
      <c r="T4050" s="17" t="n">
        <v>0</v>
      </c>
    </row>
    <row r="4051" customFormat="false" ht="15" hidden="false" customHeight="true" outlineLevel="0" collapsed="false">
      <c r="A4051" s="17" t="s">
        <v>8807</v>
      </c>
      <c r="B4051" s="17" t="s">
        <v>156</v>
      </c>
      <c r="C4051" s="17" t="s">
        <v>134</v>
      </c>
      <c r="D4051" s="17" t="s">
        <v>460</v>
      </c>
      <c r="E4051" s="17" t="s">
        <v>139</v>
      </c>
      <c r="F4051" s="17" t="s">
        <v>144</v>
      </c>
      <c r="G4051" s="17" t="n">
        <v>0</v>
      </c>
      <c r="H4051" s="17" t="n">
        <v>0</v>
      </c>
      <c r="I4051" s="17" t="n">
        <v>1</v>
      </c>
      <c r="J4051" s="17" t="n">
        <v>0</v>
      </c>
      <c r="K4051" s="17" t="n">
        <v>1</v>
      </c>
      <c r="L4051" s="17" t="n">
        <v>0</v>
      </c>
      <c r="M4051" s="17" t="n">
        <v>0</v>
      </c>
      <c r="N4051" s="17" t="n">
        <v>37</v>
      </c>
      <c r="O4051" s="17" t="n">
        <v>0</v>
      </c>
      <c r="P4051" s="17" t="n">
        <v>0</v>
      </c>
      <c r="Q4051" s="17" t="n">
        <v>0</v>
      </c>
      <c r="R4051" s="17" t="n">
        <v>0</v>
      </c>
      <c r="S4051" s="17" t="n">
        <v>0</v>
      </c>
      <c r="T4051" s="17" t="n">
        <v>0</v>
      </c>
    </row>
    <row r="4052" customFormat="false" ht="15" hidden="false" customHeight="true" outlineLevel="0" collapsed="false">
      <c r="A4052" s="17" t="s">
        <v>8807</v>
      </c>
      <c r="B4052" s="17" t="s">
        <v>156</v>
      </c>
      <c r="C4052" s="17" t="s">
        <v>134</v>
      </c>
      <c r="D4052" s="17" t="s">
        <v>135</v>
      </c>
      <c r="E4052" s="17" t="s">
        <v>243</v>
      </c>
      <c r="F4052" s="17" t="s">
        <v>7</v>
      </c>
      <c r="G4052" s="17" t="n">
        <v>1</v>
      </c>
      <c r="H4052" s="17" t="n">
        <v>1</v>
      </c>
      <c r="I4052" s="17" t="n">
        <v>1</v>
      </c>
      <c r="J4052" s="17" t="n">
        <v>1</v>
      </c>
      <c r="K4052" s="17" t="n">
        <v>1</v>
      </c>
      <c r="L4052" s="17" t="n">
        <v>391</v>
      </c>
      <c r="M4052" s="17" t="n">
        <v>788</v>
      </c>
      <c r="N4052" s="17" t="n">
        <v>2524</v>
      </c>
      <c r="O4052" s="17" t="n">
        <v>793</v>
      </c>
      <c r="P4052" s="17" t="n">
        <v>0</v>
      </c>
      <c r="Q4052" s="17" t="n">
        <v>0</v>
      </c>
      <c r="R4052" s="17" t="n">
        <v>0</v>
      </c>
      <c r="S4052" s="17" t="n">
        <v>0</v>
      </c>
      <c r="T4052" s="17" t="n">
        <v>0</v>
      </c>
    </row>
    <row r="4053" customFormat="false" ht="15" hidden="false" customHeight="true" outlineLevel="0" collapsed="false">
      <c r="A4053" s="17" t="s">
        <v>8807</v>
      </c>
      <c r="B4053" s="17" t="s">
        <v>156</v>
      </c>
      <c r="C4053" s="17" t="s">
        <v>134</v>
      </c>
      <c r="D4053" s="17" t="s">
        <v>135</v>
      </c>
      <c r="E4053" s="17" t="s">
        <v>243</v>
      </c>
      <c r="F4053" s="17" t="s">
        <v>140</v>
      </c>
      <c r="G4053" s="17" t="n">
        <v>0</v>
      </c>
      <c r="H4053" s="17" t="n">
        <v>1</v>
      </c>
      <c r="I4053" s="17" t="n">
        <v>1</v>
      </c>
      <c r="J4053" s="17" t="n">
        <v>1</v>
      </c>
      <c r="K4053" s="17" t="n">
        <v>1</v>
      </c>
      <c r="L4053" s="17" t="n">
        <v>0</v>
      </c>
      <c r="M4053" s="17" t="n">
        <v>4</v>
      </c>
      <c r="N4053" s="17" t="n">
        <v>3</v>
      </c>
      <c r="O4053" s="17" t="n">
        <v>4</v>
      </c>
      <c r="P4053" s="17" t="n">
        <v>0</v>
      </c>
      <c r="Q4053" s="17" t="n">
        <v>0</v>
      </c>
      <c r="R4053" s="17" t="n">
        <v>0</v>
      </c>
      <c r="S4053" s="17" t="n">
        <v>0</v>
      </c>
      <c r="T4053" s="17" t="n">
        <v>0</v>
      </c>
    </row>
    <row r="4054" customFormat="false" ht="15" hidden="false" customHeight="true" outlineLevel="0" collapsed="false">
      <c r="A4054" s="17" t="s">
        <v>8807</v>
      </c>
      <c r="B4054" s="17" t="s">
        <v>156</v>
      </c>
      <c r="C4054" s="17" t="s">
        <v>134</v>
      </c>
      <c r="D4054" s="17" t="s">
        <v>135</v>
      </c>
      <c r="E4054" s="17" t="s">
        <v>243</v>
      </c>
      <c r="F4054" s="17" t="s">
        <v>144</v>
      </c>
      <c r="G4054" s="17" t="n">
        <v>1</v>
      </c>
      <c r="H4054" s="17" t="n">
        <v>1</v>
      </c>
      <c r="I4054" s="17" t="n">
        <v>0</v>
      </c>
      <c r="J4054" s="17" t="n">
        <v>0</v>
      </c>
      <c r="K4054" s="17" t="n">
        <v>1</v>
      </c>
      <c r="L4054" s="17" t="n">
        <v>1</v>
      </c>
      <c r="M4054" s="17" t="n">
        <v>2</v>
      </c>
      <c r="N4054" s="17" t="n">
        <v>0</v>
      </c>
      <c r="O4054" s="17" t="n">
        <v>0</v>
      </c>
      <c r="P4054" s="17" t="n">
        <v>0</v>
      </c>
      <c r="Q4054" s="17" t="n">
        <v>0</v>
      </c>
      <c r="R4054" s="17" t="n">
        <v>0</v>
      </c>
      <c r="S4054" s="17" t="n">
        <v>0</v>
      </c>
      <c r="T4054" s="17" t="n">
        <v>0</v>
      </c>
    </row>
    <row r="4055" customFormat="false" ht="15" hidden="false" customHeight="true" outlineLevel="0" collapsed="false">
      <c r="A4055" s="17" t="s">
        <v>8807</v>
      </c>
      <c r="B4055" s="17" t="s">
        <v>156</v>
      </c>
      <c r="C4055" s="17" t="s">
        <v>134</v>
      </c>
      <c r="D4055" s="17" t="s">
        <v>135</v>
      </c>
      <c r="E4055" s="17" t="s">
        <v>243</v>
      </c>
      <c r="F4055" s="17" t="s">
        <v>150</v>
      </c>
      <c r="G4055" s="17" t="n">
        <v>1</v>
      </c>
      <c r="H4055" s="17" t="n">
        <v>1</v>
      </c>
      <c r="I4055" s="17" t="n">
        <v>1</v>
      </c>
      <c r="J4055" s="17" t="n">
        <v>1</v>
      </c>
      <c r="K4055" s="17" t="n">
        <v>1</v>
      </c>
      <c r="L4055" s="17" t="n">
        <v>196</v>
      </c>
      <c r="M4055" s="17" t="n">
        <v>360</v>
      </c>
      <c r="N4055" s="17" t="n">
        <v>1013</v>
      </c>
      <c r="O4055" s="17" t="n">
        <v>305</v>
      </c>
      <c r="P4055" s="17" t="n">
        <v>0</v>
      </c>
      <c r="Q4055" s="17" t="n">
        <v>0</v>
      </c>
      <c r="R4055" s="17" t="n">
        <v>0</v>
      </c>
      <c r="S4055" s="17" t="n">
        <v>0</v>
      </c>
      <c r="T4055" s="17" t="n">
        <v>0</v>
      </c>
    </row>
    <row r="4056" customFormat="false" ht="15" hidden="false" customHeight="true" outlineLevel="0" collapsed="false">
      <c r="A4056" s="17" t="s">
        <v>8807</v>
      </c>
      <c r="B4056" s="17" t="s">
        <v>156</v>
      </c>
      <c r="C4056" s="17" t="s">
        <v>134</v>
      </c>
      <c r="D4056" s="17" t="s">
        <v>135</v>
      </c>
      <c r="E4056" s="17" t="s">
        <v>243</v>
      </c>
      <c r="F4056" s="17" t="s">
        <v>158</v>
      </c>
      <c r="G4056" s="17" t="n">
        <v>1</v>
      </c>
      <c r="H4056" s="17" t="n">
        <v>1</v>
      </c>
      <c r="I4056" s="17" t="n">
        <v>1</v>
      </c>
      <c r="J4056" s="17" t="n">
        <v>1</v>
      </c>
      <c r="K4056" s="17" t="n">
        <v>1</v>
      </c>
      <c r="L4056" s="17" t="n">
        <v>184</v>
      </c>
      <c r="M4056" s="17" t="n">
        <v>413</v>
      </c>
      <c r="N4056" s="17" t="n">
        <v>1506</v>
      </c>
      <c r="O4056" s="17" t="n">
        <v>483</v>
      </c>
      <c r="P4056" s="17" t="n">
        <v>0</v>
      </c>
      <c r="Q4056" s="17" t="n">
        <v>0</v>
      </c>
      <c r="R4056" s="17" t="n">
        <v>0</v>
      </c>
      <c r="S4056" s="17" t="n">
        <v>0</v>
      </c>
      <c r="T4056" s="17" t="n">
        <v>0</v>
      </c>
    </row>
    <row r="4057" customFormat="false" ht="15" hidden="false" customHeight="true" outlineLevel="0" collapsed="false">
      <c r="A4057" s="17" t="s">
        <v>8807</v>
      </c>
      <c r="B4057" s="17" t="s">
        <v>156</v>
      </c>
      <c r="C4057" s="17" t="s">
        <v>134</v>
      </c>
      <c r="D4057" s="17" t="s">
        <v>135</v>
      </c>
      <c r="E4057" s="17" t="s">
        <v>243</v>
      </c>
      <c r="F4057" s="17" t="s">
        <v>169</v>
      </c>
      <c r="G4057" s="17" t="n">
        <v>1</v>
      </c>
      <c r="H4057" s="17" t="n">
        <v>1</v>
      </c>
      <c r="I4057" s="17" t="n">
        <v>1</v>
      </c>
      <c r="J4057" s="17" t="n">
        <v>1</v>
      </c>
      <c r="K4057" s="17" t="n">
        <v>1</v>
      </c>
      <c r="L4057" s="17" t="n">
        <v>10</v>
      </c>
      <c r="M4057" s="17" t="n">
        <v>9</v>
      </c>
      <c r="N4057" s="17" t="n">
        <v>2</v>
      </c>
      <c r="O4057" s="17" t="n">
        <v>1</v>
      </c>
      <c r="P4057" s="17" t="n">
        <v>0</v>
      </c>
      <c r="Q4057" s="17" t="n">
        <v>0</v>
      </c>
      <c r="R4057" s="17" t="n">
        <v>0</v>
      </c>
      <c r="S4057" s="17" t="n">
        <v>0</v>
      </c>
      <c r="T4057" s="17" t="n">
        <v>0</v>
      </c>
    </row>
    <row r="4058" customFormat="false" ht="15" hidden="false" customHeight="true" outlineLevel="0" collapsed="false">
      <c r="A4058" s="17" t="s">
        <v>5571</v>
      </c>
      <c r="B4058" s="17" t="s">
        <v>142</v>
      </c>
      <c r="C4058" s="17" t="s">
        <v>134</v>
      </c>
      <c r="D4058" s="17" t="s">
        <v>14446</v>
      </c>
      <c r="E4058" s="17" t="s">
        <v>139</v>
      </c>
      <c r="F4058" s="17" t="s">
        <v>7</v>
      </c>
      <c r="G4058" s="17" t="n">
        <v>0</v>
      </c>
      <c r="H4058" s="17" t="n">
        <v>0</v>
      </c>
      <c r="I4058" s="17" t="n">
        <v>1</v>
      </c>
      <c r="J4058" s="17" t="n">
        <v>1</v>
      </c>
      <c r="K4058" s="17" t="n">
        <v>1</v>
      </c>
      <c r="L4058" s="17" t="n">
        <v>0</v>
      </c>
      <c r="M4058" s="17" t="n">
        <v>0</v>
      </c>
      <c r="N4058" s="17" t="n">
        <v>255</v>
      </c>
      <c r="O4058" s="17" t="n">
        <v>69</v>
      </c>
      <c r="P4058" s="17" t="n">
        <v>0</v>
      </c>
      <c r="Q4058" s="17" t="n">
        <v>0</v>
      </c>
      <c r="R4058" s="17" t="n">
        <v>0</v>
      </c>
      <c r="S4058" s="17" t="n">
        <v>0</v>
      </c>
      <c r="T4058" s="17" t="n">
        <v>0</v>
      </c>
    </row>
    <row r="4059" customFormat="false" ht="15" hidden="false" customHeight="true" outlineLevel="0" collapsed="false">
      <c r="A4059" s="17" t="s">
        <v>5571</v>
      </c>
      <c r="B4059" s="17" t="s">
        <v>142</v>
      </c>
      <c r="C4059" s="17" t="s">
        <v>134</v>
      </c>
      <c r="D4059" s="17" t="s">
        <v>14446</v>
      </c>
      <c r="E4059" s="17" t="s">
        <v>139</v>
      </c>
      <c r="F4059" s="17" t="s">
        <v>140</v>
      </c>
      <c r="G4059" s="17" t="n">
        <v>0</v>
      </c>
      <c r="H4059" s="17" t="n">
        <v>0</v>
      </c>
      <c r="I4059" s="17" t="n">
        <v>1</v>
      </c>
      <c r="J4059" s="17" t="n">
        <v>1</v>
      </c>
      <c r="K4059" s="17" t="n">
        <v>1</v>
      </c>
      <c r="L4059" s="17" t="n">
        <v>0</v>
      </c>
      <c r="M4059" s="17" t="n">
        <v>0</v>
      </c>
      <c r="N4059" s="17" t="n">
        <v>203</v>
      </c>
      <c r="O4059" s="17" t="n">
        <v>41</v>
      </c>
      <c r="P4059" s="17" t="n">
        <v>0</v>
      </c>
      <c r="Q4059" s="17" t="n">
        <v>0</v>
      </c>
      <c r="R4059" s="17" t="n">
        <v>0</v>
      </c>
      <c r="S4059" s="17" t="n">
        <v>0</v>
      </c>
      <c r="T4059" s="17" t="n">
        <v>0</v>
      </c>
    </row>
    <row r="4060" customFormat="false" ht="15" hidden="false" customHeight="true" outlineLevel="0" collapsed="false">
      <c r="A4060" s="17" t="s">
        <v>5571</v>
      </c>
      <c r="B4060" s="17" t="s">
        <v>142</v>
      </c>
      <c r="C4060" s="17" t="s">
        <v>134</v>
      </c>
      <c r="D4060" s="17" t="s">
        <v>14446</v>
      </c>
      <c r="E4060" s="17" t="s">
        <v>139</v>
      </c>
      <c r="F4060" s="17" t="s">
        <v>150</v>
      </c>
      <c r="G4060" s="17" t="n">
        <v>0</v>
      </c>
      <c r="H4060" s="17" t="n">
        <v>0</v>
      </c>
      <c r="I4060" s="17" t="n">
        <v>1</v>
      </c>
      <c r="J4060" s="17" t="n">
        <v>1</v>
      </c>
      <c r="K4060" s="17" t="n">
        <v>1</v>
      </c>
      <c r="L4060" s="17" t="n">
        <v>0</v>
      </c>
      <c r="M4060" s="17" t="n">
        <v>0</v>
      </c>
      <c r="N4060" s="17" t="n">
        <v>52</v>
      </c>
      <c r="O4060" s="17" t="n">
        <v>28</v>
      </c>
      <c r="P4060" s="17" t="n">
        <v>0</v>
      </c>
      <c r="Q4060" s="17" t="n">
        <v>0</v>
      </c>
      <c r="R4060" s="17" t="n">
        <v>0</v>
      </c>
      <c r="S4060" s="17" t="n">
        <v>0</v>
      </c>
      <c r="T4060" s="17" t="n">
        <v>0</v>
      </c>
    </row>
    <row r="4061" customFormat="false" ht="15" hidden="false" customHeight="true" outlineLevel="0" collapsed="false">
      <c r="A4061" s="17" t="s">
        <v>3038</v>
      </c>
      <c r="B4061" s="17" t="s">
        <v>142</v>
      </c>
      <c r="C4061" s="17" t="s">
        <v>134</v>
      </c>
      <c r="D4061" s="17" t="s">
        <v>135</v>
      </c>
      <c r="E4061" s="17" t="s">
        <v>139</v>
      </c>
      <c r="F4061" s="17" t="s">
        <v>7</v>
      </c>
      <c r="G4061" s="17" t="n">
        <v>0</v>
      </c>
      <c r="H4061" s="17" t="n">
        <v>1</v>
      </c>
      <c r="I4061" s="17" t="n">
        <v>1</v>
      </c>
      <c r="J4061" s="17" t="n">
        <v>1</v>
      </c>
      <c r="K4061" s="17" t="n">
        <v>2</v>
      </c>
      <c r="L4061" s="17" t="n">
        <v>0</v>
      </c>
      <c r="M4061" s="17" t="n">
        <v>6</v>
      </c>
      <c r="N4061" s="17" t="n">
        <v>56</v>
      </c>
      <c r="O4061" s="17" t="n">
        <v>4</v>
      </c>
      <c r="P4061" s="17" t="n">
        <v>0</v>
      </c>
      <c r="Q4061" s="17" t="n">
        <v>0</v>
      </c>
      <c r="R4061" s="17" t="n">
        <v>0</v>
      </c>
      <c r="S4061" s="17" t="n">
        <v>0</v>
      </c>
      <c r="T4061" s="17" t="n">
        <v>0</v>
      </c>
    </row>
    <row r="4062" customFormat="false" ht="15" hidden="false" customHeight="true" outlineLevel="0" collapsed="false">
      <c r="A4062" s="17" t="s">
        <v>3038</v>
      </c>
      <c r="B4062" s="17" t="s">
        <v>142</v>
      </c>
      <c r="C4062" s="17" t="s">
        <v>134</v>
      </c>
      <c r="D4062" s="17" t="s">
        <v>135</v>
      </c>
      <c r="E4062" s="17" t="s">
        <v>139</v>
      </c>
      <c r="F4062" s="17" t="s">
        <v>140</v>
      </c>
      <c r="G4062" s="17" t="n">
        <v>0</v>
      </c>
      <c r="H4062" s="17" t="n">
        <v>0</v>
      </c>
      <c r="I4062" s="17" t="n">
        <v>1</v>
      </c>
      <c r="J4062" s="17" t="n">
        <v>0</v>
      </c>
      <c r="K4062" s="17" t="n">
        <v>1</v>
      </c>
      <c r="L4062" s="17" t="n">
        <v>0</v>
      </c>
      <c r="M4062" s="17" t="n">
        <v>0</v>
      </c>
      <c r="N4062" s="17" t="n">
        <v>32</v>
      </c>
      <c r="O4062" s="17" t="n">
        <v>0</v>
      </c>
      <c r="P4062" s="17" t="n">
        <v>0</v>
      </c>
      <c r="Q4062" s="17" t="n">
        <v>0</v>
      </c>
      <c r="R4062" s="17" t="n">
        <v>0</v>
      </c>
      <c r="S4062" s="17" t="n">
        <v>0</v>
      </c>
      <c r="T4062" s="17" t="n">
        <v>0</v>
      </c>
    </row>
    <row r="4063" customFormat="false" ht="15" hidden="false" customHeight="true" outlineLevel="0" collapsed="false">
      <c r="A4063" s="17" t="s">
        <v>3038</v>
      </c>
      <c r="B4063" s="17" t="s">
        <v>142</v>
      </c>
      <c r="C4063" s="17" t="s">
        <v>134</v>
      </c>
      <c r="D4063" s="17" t="s">
        <v>135</v>
      </c>
      <c r="E4063" s="17" t="s">
        <v>139</v>
      </c>
      <c r="F4063" s="17" t="s">
        <v>150</v>
      </c>
      <c r="G4063" s="17" t="n">
        <v>0</v>
      </c>
      <c r="H4063" s="17" t="n">
        <v>1</v>
      </c>
      <c r="I4063" s="17" t="n">
        <v>1</v>
      </c>
      <c r="J4063" s="17" t="n">
        <v>0</v>
      </c>
      <c r="K4063" s="17" t="n">
        <v>2</v>
      </c>
      <c r="L4063" s="17" t="n">
        <v>0</v>
      </c>
      <c r="M4063" s="17" t="n">
        <v>6</v>
      </c>
      <c r="N4063" s="17" t="n">
        <v>24</v>
      </c>
      <c r="O4063" s="17" t="n">
        <v>0</v>
      </c>
      <c r="P4063" s="17" t="n">
        <v>0</v>
      </c>
      <c r="Q4063" s="17" t="n">
        <v>0</v>
      </c>
      <c r="R4063" s="17" t="n">
        <v>0</v>
      </c>
      <c r="S4063" s="17" t="n">
        <v>0</v>
      </c>
      <c r="T4063" s="17" t="n">
        <v>0</v>
      </c>
    </row>
    <row r="4064" customFormat="false" ht="15" hidden="false" customHeight="true" outlineLevel="0" collapsed="false">
      <c r="A4064" s="17" t="s">
        <v>3038</v>
      </c>
      <c r="B4064" s="17" t="s">
        <v>142</v>
      </c>
      <c r="C4064" s="17" t="s">
        <v>134</v>
      </c>
      <c r="D4064" s="17" t="s">
        <v>135</v>
      </c>
      <c r="E4064" s="17" t="s">
        <v>139</v>
      </c>
      <c r="F4064" s="17" t="s">
        <v>158</v>
      </c>
      <c r="G4064" s="17" t="n">
        <v>0</v>
      </c>
      <c r="H4064" s="17" t="n">
        <v>0</v>
      </c>
      <c r="I4064" s="17" t="n">
        <v>0</v>
      </c>
      <c r="J4064" s="17" t="n">
        <v>1</v>
      </c>
      <c r="K4064" s="17" t="n">
        <v>1</v>
      </c>
      <c r="L4064" s="17" t="n">
        <v>0</v>
      </c>
      <c r="M4064" s="17" t="n">
        <v>0</v>
      </c>
      <c r="N4064" s="17" t="n">
        <v>0</v>
      </c>
      <c r="O4064" s="17" t="n">
        <v>4</v>
      </c>
      <c r="P4064" s="17" t="n">
        <v>0</v>
      </c>
      <c r="Q4064" s="17" t="n">
        <v>0</v>
      </c>
      <c r="R4064" s="17" t="n">
        <v>0</v>
      </c>
      <c r="S4064" s="17" t="n">
        <v>0</v>
      </c>
      <c r="T4064" s="17" t="n">
        <v>0</v>
      </c>
    </row>
    <row r="4065" customFormat="false" ht="15" hidden="false" customHeight="true" outlineLevel="0" collapsed="false">
      <c r="A4065" s="17" t="s">
        <v>8041</v>
      </c>
      <c r="B4065" s="17" t="s">
        <v>142</v>
      </c>
      <c r="C4065" s="17" t="s">
        <v>134</v>
      </c>
      <c r="D4065" s="17" t="s">
        <v>14446</v>
      </c>
      <c r="E4065" s="17" t="s">
        <v>139</v>
      </c>
      <c r="F4065" s="17" t="s">
        <v>7</v>
      </c>
      <c r="G4065" s="17" t="n">
        <v>0</v>
      </c>
      <c r="H4065" s="17" t="n">
        <v>0</v>
      </c>
      <c r="I4065" s="17" t="n">
        <v>1</v>
      </c>
      <c r="J4065" s="17" t="n">
        <v>0</v>
      </c>
      <c r="K4065" s="17" t="n">
        <v>1</v>
      </c>
      <c r="L4065" s="17" t="n">
        <v>0</v>
      </c>
      <c r="M4065" s="17" t="n">
        <v>0</v>
      </c>
      <c r="N4065" s="17" t="n">
        <v>103</v>
      </c>
      <c r="O4065" s="17" t="n">
        <v>0</v>
      </c>
      <c r="P4065" s="17" t="n">
        <v>0</v>
      </c>
      <c r="Q4065" s="17" t="n">
        <v>0</v>
      </c>
      <c r="R4065" s="17" t="n">
        <v>0</v>
      </c>
      <c r="S4065" s="17" t="n">
        <v>0</v>
      </c>
      <c r="T4065" s="17" t="n">
        <v>0</v>
      </c>
    </row>
    <row r="4066" customFormat="false" ht="15" hidden="false" customHeight="true" outlineLevel="0" collapsed="false">
      <c r="A4066" s="17" t="s">
        <v>8041</v>
      </c>
      <c r="B4066" s="17" t="s">
        <v>142</v>
      </c>
      <c r="C4066" s="17" t="s">
        <v>134</v>
      </c>
      <c r="D4066" s="17" t="s">
        <v>14446</v>
      </c>
      <c r="E4066" s="17" t="s">
        <v>139</v>
      </c>
      <c r="F4066" s="17" t="s">
        <v>140</v>
      </c>
      <c r="G4066" s="17" t="n">
        <v>0</v>
      </c>
      <c r="H4066" s="17" t="n">
        <v>0</v>
      </c>
      <c r="I4066" s="17" t="n">
        <v>1</v>
      </c>
      <c r="J4066" s="17" t="n">
        <v>0</v>
      </c>
      <c r="K4066" s="17" t="n">
        <v>1</v>
      </c>
      <c r="L4066" s="17" t="n">
        <v>0</v>
      </c>
      <c r="M4066" s="17" t="n">
        <v>0</v>
      </c>
      <c r="N4066" s="17" t="n">
        <v>7</v>
      </c>
      <c r="O4066" s="17" t="n">
        <v>0</v>
      </c>
      <c r="P4066" s="17" t="n">
        <v>0</v>
      </c>
      <c r="Q4066" s="17" t="n">
        <v>0</v>
      </c>
      <c r="R4066" s="17" t="n">
        <v>0</v>
      </c>
      <c r="S4066" s="17" t="n">
        <v>0</v>
      </c>
      <c r="T4066" s="17" t="n">
        <v>0</v>
      </c>
    </row>
    <row r="4067" customFormat="false" ht="15" hidden="false" customHeight="true" outlineLevel="0" collapsed="false">
      <c r="A4067" s="17" t="s">
        <v>8041</v>
      </c>
      <c r="B4067" s="17" t="s">
        <v>142</v>
      </c>
      <c r="C4067" s="17" t="s">
        <v>134</v>
      </c>
      <c r="D4067" s="17" t="s">
        <v>14446</v>
      </c>
      <c r="E4067" s="17" t="s">
        <v>139</v>
      </c>
      <c r="F4067" s="17" t="s">
        <v>144</v>
      </c>
      <c r="G4067" s="17" t="n">
        <v>0</v>
      </c>
      <c r="H4067" s="17" t="n">
        <v>0</v>
      </c>
      <c r="I4067" s="17" t="n">
        <v>1</v>
      </c>
      <c r="J4067" s="17" t="n">
        <v>0</v>
      </c>
      <c r="K4067" s="17" t="n">
        <v>1</v>
      </c>
      <c r="L4067" s="17" t="n">
        <v>0</v>
      </c>
      <c r="M4067" s="17" t="n">
        <v>0</v>
      </c>
      <c r="N4067" s="17" t="n">
        <v>10</v>
      </c>
      <c r="O4067" s="17" t="n">
        <v>0</v>
      </c>
      <c r="P4067" s="17" t="n">
        <v>0</v>
      </c>
      <c r="Q4067" s="17" t="n">
        <v>0</v>
      </c>
      <c r="R4067" s="17" t="n">
        <v>0</v>
      </c>
      <c r="S4067" s="17" t="n">
        <v>0</v>
      </c>
      <c r="T4067" s="17" t="n">
        <v>0</v>
      </c>
    </row>
    <row r="4068" customFormat="false" ht="15" hidden="false" customHeight="true" outlineLevel="0" collapsed="false">
      <c r="A4068" s="17" t="s">
        <v>8041</v>
      </c>
      <c r="B4068" s="17" t="s">
        <v>142</v>
      </c>
      <c r="C4068" s="17" t="s">
        <v>134</v>
      </c>
      <c r="D4068" s="17" t="s">
        <v>14446</v>
      </c>
      <c r="E4068" s="17" t="s">
        <v>139</v>
      </c>
      <c r="F4068" s="17" t="s">
        <v>150</v>
      </c>
      <c r="G4068" s="17" t="n">
        <v>0</v>
      </c>
      <c r="H4068" s="17" t="n">
        <v>0</v>
      </c>
      <c r="I4068" s="17" t="n">
        <v>1</v>
      </c>
      <c r="J4068" s="17" t="n">
        <v>0</v>
      </c>
      <c r="K4068" s="17" t="n">
        <v>1</v>
      </c>
      <c r="L4068" s="17" t="n">
        <v>0</v>
      </c>
      <c r="M4068" s="17" t="n">
        <v>0</v>
      </c>
      <c r="N4068" s="17" t="n">
        <v>86</v>
      </c>
      <c r="O4068" s="17" t="n">
        <v>0</v>
      </c>
      <c r="P4068" s="17" t="n">
        <v>0</v>
      </c>
      <c r="Q4068" s="17" t="n">
        <v>0</v>
      </c>
      <c r="R4068" s="17" t="n">
        <v>0</v>
      </c>
      <c r="S4068" s="17" t="n">
        <v>0</v>
      </c>
      <c r="T4068" s="17" t="n">
        <v>0</v>
      </c>
    </row>
    <row r="4069" customFormat="false" ht="15" hidden="false" customHeight="true" outlineLevel="0" collapsed="false">
      <c r="A4069" s="17" t="s">
        <v>1311</v>
      </c>
      <c r="B4069" s="17" t="s">
        <v>142</v>
      </c>
      <c r="C4069" s="17" t="s">
        <v>134</v>
      </c>
      <c r="D4069" s="17" t="s">
        <v>14446</v>
      </c>
      <c r="E4069" s="17" t="s">
        <v>139</v>
      </c>
      <c r="F4069" s="17" t="s">
        <v>7</v>
      </c>
      <c r="G4069" s="17" t="n">
        <v>2</v>
      </c>
      <c r="H4069" s="17" t="n">
        <v>2</v>
      </c>
      <c r="I4069" s="17" t="n">
        <v>2</v>
      </c>
      <c r="J4069" s="17" t="n">
        <v>2</v>
      </c>
      <c r="K4069" s="17" t="n">
        <v>2</v>
      </c>
      <c r="L4069" s="17" t="n">
        <v>39</v>
      </c>
      <c r="M4069" s="17" t="n">
        <v>45</v>
      </c>
      <c r="N4069" s="17" t="n">
        <v>53</v>
      </c>
      <c r="O4069" s="17" t="n">
        <v>26</v>
      </c>
      <c r="P4069" s="17" t="n">
        <v>0</v>
      </c>
      <c r="Q4069" s="17" t="n">
        <v>0</v>
      </c>
      <c r="R4069" s="17" t="n">
        <v>0</v>
      </c>
      <c r="S4069" s="17" t="n">
        <v>0</v>
      </c>
      <c r="T4069" s="17" t="n">
        <v>0</v>
      </c>
    </row>
    <row r="4070" customFormat="false" ht="15" hidden="false" customHeight="true" outlineLevel="0" collapsed="false">
      <c r="A4070" s="17" t="s">
        <v>1311</v>
      </c>
      <c r="B4070" s="17" t="s">
        <v>142</v>
      </c>
      <c r="C4070" s="17" t="s">
        <v>134</v>
      </c>
      <c r="D4070" s="17" t="s">
        <v>14446</v>
      </c>
      <c r="E4070" s="17" t="s">
        <v>139</v>
      </c>
      <c r="F4070" s="17" t="s">
        <v>150</v>
      </c>
      <c r="G4070" s="17" t="n">
        <v>2</v>
      </c>
      <c r="H4070" s="17" t="n">
        <v>2</v>
      </c>
      <c r="I4070" s="17" t="n">
        <v>2</v>
      </c>
      <c r="J4070" s="17" t="n">
        <v>2</v>
      </c>
      <c r="K4070" s="17" t="n">
        <v>2</v>
      </c>
      <c r="L4070" s="17" t="n">
        <v>36</v>
      </c>
      <c r="M4070" s="17" t="n">
        <v>37</v>
      </c>
      <c r="N4070" s="17" t="n">
        <v>48</v>
      </c>
      <c r="O4070" s="17" t="n">
        <v>18</v>
      </c>
      <c r="P4070" s="17" t="n">
        <v>0</v>
      </c>
      <c r="Q4070" s="17" t="n">
        <v>0</v>
      </c>
      <c r="R4070" s="17" t="n">
        <v>0</v>
      </c>
      <c r="S4070" s="17" t="n">
        <v>0</v>
      </c>
      <c r="T4070" s="17" t="n">
        <v>0</v>
      </c>
    </row>
    <row r="4071" customFormat="false" ht="15" hidden="false" customHeight="true" outlineLevel="0" collapsed="false">
      <c r="A4071" s="17" t="s">
        <v>1311</v>
      </c>
      <c r="B4071" s="17" t="s">
        <v>142</v>
      </c>
      <c r="C4071" s="17" t="s">
        <v>134</v>
      </c>
      <c r="D4071" s="17" t="s">
        <v>14446</v>
      </c>
      <c r="E4071" s="17" t="s">
        <v>139</v>
      </c>
      <c r="F4071" s="17" t="s">
        <v>158</v>
      </c>
      <c r="G4071" s="17" t="n">
        <v>1</v>
      </c>
      <c r="H4071" s="17" t="n">
        <v>2</v>
      </c>
      <c r="I4071" s="17" t="n">
        <v>2</v>
      </c>
      <c r="J4071" s="17" t="n">
        <v>1</v>
      </c>
      <c r="K4071" s="17" t="n">
        <v>2</v>
      </c>
      <c r="L4071" s="17" t="n">
        <v>3</v>
      </c>
      <c r="M4071" s="17" t="n">
        <v>8</v>
      </c>
      <c r="N4071" s="17" t="n">
        <v>5</v>
      </c>
      <c r="O4071" s="17" t="n">
        <v>8</v>
      </c>
      <c r="P4071" s="17" t="n">
        <v>0</v>
      </c>
      <c r="Q4071" s="17" t="n">
        <v>0</v>
      </c>
      <c r="R4071" s="17" t="n">
        <v>0</v>
      </c>
      <c r="S4071" s="17" t="n">
        <v>0</v>
      </c>
      <c r="T4071" s="17" t="n">
        <v>0</v>
      </c>
    </row>
    <row r="4072" customFormat="false" ht="15" hidden="false" customHeight="true" outlineLevel="0" collapsed="false">
      <c r="A4072" s="17" t="s">
        <v>1311</v>
      </c>
      <c r="B4072" s="17" t="s">
        <v>142</v>
      </c>
      <c r="C4072" s="17" t="s">
        <v>148</v>
      </c>
      <c r="D4072" s="17" t="s">
        <v>14443</v>
      </c>
      <c r="E4072" s="17" t="s">
        <v>139</v>
      </c>
      <c r="F4072" s="17" t="s">
        <v>7</v>
      </c>
      <c r="G4072" s="17" t="n">
        <v>2</v>
      </c>
      <c r="H4072" s="17" t="n">
        <v>2</v>
      </c>
      <c r="I4072" s="17" t="n">
        <v>3</v>
      </c>
      <c r="J4072" s="17" t="n">
        <v>0</v>
      </c>
      <c r="K4072" s="17" t="n">
        <v>6</v>
      </c>
      <c r="L4072" s="17" t="n">
        <v>10</v>
      </c>
      <c r="M4072" s="17" t="n">
        <v>310</v>
      </c>
      <c r="N4072" s="17" t="n">
        <v>456</v>
      </c>
      <c r="O4072" s="17" t="n">
        <v>0</v>
      </c>
      <c r="P4072" s="17" t="n">
        <v>0</v>
      </c>
      <c r="Q4072" s="17" t="n">
        <v>0</v>
      </c>
      <c r="R4072" s="17" t="n">
        <v>0</v>
      </c>
      <c r="S4072" s="17" t="n">
        <v>0</v>
      </c>
      <c r="T4072" s="17" t="n">
        <v>0</v>
      </c>
    </row>
    <row r="4073" customFormat="false" ht="15" hidden="false" customHeight="true" outlineLevel="0" collapsed="false">
      <c r="A4073" s="17" t="s">
        <v>1311</v>
      </c>
      <c r="B4073" s="17" t="s">
        <v>142</v>
      </c>
      <c r="C4073" s="17" t="s">
        <v>148</v>
      </c>
      <c r="D4073" s="17" t="s">
        <v>14443</v>
      </c>
      <c r="E4073" s="17" t="s">
        <v>139</v>
      </c>
      <c r="F4073" s="17" t="s">
        <v>140</v>
      </c>
      <c r="G4073" s="17" t="n">
        <v>1</v>
      </c>
      <c r="H4073" s="17" t="n">
        <v>1</v>
      </c>
      <c r="I4073" s="17" t="n">
        <v>1</v>
      </c>
      <c r="J4073" s="17" t="n">
        <v>0</v>
      </c>
      <c r="K4073" s="17" t="n">
        <v>2</v>
      </c>
      <c r="L4073" s="17" t="n">
        <v>1</v>
      </c>
      <c r="M4073" s="17" t="n">
        <v>67</v>
      </c>
      <c r="N4073" s="17" t="n">
        <v>54</v>
      </c>
      <c r="O4073" s="17" t="n">
        <v>0</v>
      </c>
      <c r="P4073" s="17" t="n">
        <v>0</v>
      </c>
      <c r="Q4073" s="17" t="n">
        <v>0</v>
      </c>
      <c r="R4073" s="17" t="n">
        <v>0</v>
      </c>
      <c r="S4073" s="17" t="n">
        <v>0</v>
      </c>
      <c r="T4073" s="17" t="n">
        <v>0</v>
      </c>
    </row>
    <row r="4074" customFormat="false" ht="15" hidden="false" customHeight="true" outlineLevel="0" collapsed="false">
      <c r="A4074" s="17" t="s">
        <v>1311</v>
      </c>
      <c r="B4074" s="17" t="s">
        <v>142</v>
      </c>
      <c r="C4074" s="17" t="s">
        <v>148</v>
      </c>
      <c r="D4074" s="17" t="s">
        <v>14443</v>
      </c>
      <c r="E4074" s="17" t="s">
        <v>139</v>
      </c>
      <c r="F4074" s="17" t="s">
        <v>144</v>
      </c>
      <c r="G4074" s="17" t="n">
        <v>0</v>
      </c>
      <c r="H4074" s="17" t="n">
        <v>1</v>
      </c>
      <c r="I4074" s="17" t="n">
        <v>1</v>
      </c>
      <c r="J4074" s="17" t="n">
        <v>0</v>
      </c>
      <c r="K4074" s="17" t="n">
        <v>1</v>
      </c>
      <c r="L4074" s="17" t="n">
        <v>0</v>
      </c>
      <c r="M4074" s="17" t="n">
        <v>49</v>
      </c>
      <c r="N4074" s="17" t="n">
        <v>76</v>
      </c>
      <c r="O4074" s="17" t="n">
        <v>0</v>
      </c>
      <c r="P4074" s="17" t="n">
        <v>0</v>
      </c>
      <c r="Q4074" s="17" t="n">
        <v>0</v>
      </c>
      <c r="R4074" s="17" t="n">
        <v>0</v>
      </c>
      <c r="S4074" s="17" t="n">
        <v>0</v>
      </c>
      <c r="T4074" s="17" t="n">
        <v>0</v>
      </c>
    </row>
    <row r="4075" customFormat="false" ht="15" hidden="false" customHeight="true" outlineLevel="0" collapsed="false">
      <c r="A4075" s="17" t="s">
        <v>1311</v>
      </c>
      <c r="B4075" s="17" t="s">
        <v>142</v>
      </c>
      <c r="C4075" s="17" t="s">
        <v>148</v>
      </c>
      <c r="D4075" s="17" t="s">
        <v>14443</v>
      </c>
      <c r="E4075" s="17" t="s">
        <v>139</v>
      </c>
      <c r="F4075" s="17" t="s">
        <v>150</v>
      </c>
      <c r="G4075" s="17" t="n">
        <v>1</v>
      </c>
      <c r="H4075" s="17" t="n">
        <v>2</v>
      </c>
      <c r="I4075" s="17" t="n">
        <v>3</v>
      </c>
      <c r="J4075" s="17" t="n">
        <v>0</v>
      </c>
      <c r="K4075" s="17" t="n">
        <v>5</v>
      </c>
      <c r="L4075" s="17" t="n">
        <v>9</v>
      </c>
      <c r="M4075" s="17" t="n">
        <v>117</v>
      </c>
      <c r="N4075" s="17" t="n">
        <v>178</v>
      </c>
      <c r="O4075" s="17" t="n">
        <v>0</v>
      </c>
      <c r="P4075" s="17" t="n">
        <v>0</v>
      </c>
      <c r="Q4075" s="17" t="n">
        <v>0</v>
      </c>
      <c r="R4075" s="17" t="n">
        <v>0</v>
      </c>
      <c r="S4075" s="17" t="n">
        <v>0</v>
      </c>
      <c r="T4075" s="17" t="n">
        <v>0</v>
      </c>
    </row>
    <row r="4076" customFormat="false" ht="15" hidden="false" customHeight="true" outlineLevel="0" collapsed="false">
      <c r="A4076" s="17" t="s">
        <v>1311</v>
      </c>
      <c r="B4076" s="17" t="s">
        <v>142</v>
      </c>
      <c r="C4076" s="17" t="s">
        <v>148</v>
      </c>
      <c r="D4076" s="17" t="s">
        <v>14443</v>
      </c>
      <c r="E4076" s="17" t="s">
        <v>139</v>
      </c>
      <c r="F4076" s="17" t="s">
        <v>158</v>
      </c>
      <c r="G4076" s="17" t="n">
        <v>0</v>
      </c>
      <c r="H4076" s="17" t="n">
        <v>1</v>
      </c>
      <c r="I4076" s="17" t="n">
        <v>1</v>
      </c>
      <c r="J4076" s="17" t="n">
        <v>0</v>
      </c>
      <c r="K4076" s="17" t="n">
        <v>1</v>
      </c>
      <c r="L4076" s="17" t="n">
        <v>0</v>
      </c>
      <c r="M4076" s="17" t="n">
        <v>74</v>
      </c>
      <c r="N4076" s="17" t="n">
        <v>148</v>
      </c>
      <c r="O4076" s="17" t="n">
        <v>0</v>
      </c>
      <c r="P4076" s="17" t="n">
        <v>0</v>
      </c>
      <c r="Q4076" s="17" t="n">
        <v>0</v>
      </c>
      <c r="R4076" s="17" t="n">
        <v>0</v>
      </c>
      <c r="S4076" s="17" t="n">
        <v>0</v>
      </c>
      <c r="T4076" s="17" t="n">
        <v>0</v>
      </c>
    </row>
    <row r="4077" customFormat="false" ht="15" hidden="false" customHeight="true" outlineLevel="0" collapsed="false">
      <c r="A4077" s="17" t="s">
        <v>1311</v>
      </c>
      <c r="B4077" s="17" t="s">
        <v>142</v>
      </c>
      <c r="C4077" s="17" t="s">
        <v>148</v>
      </c>
      <c r="D4077" s="17" t="s">
        <v>14443</v>
      </c>
      <c r="E4077" s="17" t="s">
        <v>139</v>
      </c>
      <c r="F4077" s="17" t="s">
        <v>169</v>
      </c>
      <c r="G4077" s="17" t="n">
        <v>0</v>
      </c>
      <c r="H4077" s="17" t="n">
        <v>1</v>
      </c>
      <c r="I4077" s="17" t="n">
        <v>0</v>
      </c>
      <c r="J4077" s="17" t="n">
        <v>0</v>
      </c>
      <c r="K4077" s="17" t="n">
        <v>1</v>
      </c>
      <c r="L4077" s="17" t="n">
        <v>0</v>
      </c>
      <c r="M4077" s="17" t="n">
        <v>3</v>
      </c>
      <c r="N4077" s="17" t="n">
        <v>0</v>
      </c>
      <c r="O4077" s="17" t="n">
        <v>0</v>
      </c>
      <c r="P4077" s="17" t="n">
        <v>0</v>
      </c>
      <c r="Q4077" s="17" t="n">
        <v>0</v>
      </c>
      <c r="R4077" s="17" t="n">
        <v>0</v>
      </c>
      <c r="S4077" s="17" t="n">
        <v>0</v>
      </c>
      <c r="T4077" s="17" t="n">
        <v>0</v>
      </c>
    </row>
    <row r="4078" customFormat="false" ht="15" hidden="false" customHeight="true" outlineLevel="0" collapsed="false">
      <c r="A4078" s="17" t="s">
        <v>1311</v>
      </c>
      <c r="B4078" s="17" t="s">
        <v>142</v>
      </c>
      <c r="C4078" s="17" t="s">
        <v>217</v>
      </c>
      <c r="D4078" s="17" t="s">
        <v>218</v>
      </c>
      <c r="E4078" s="17" t="s">
        <v>139</v>
      </c>
      <c r="F4078" s="17" t="s">
        <v>7</v>
      </c>
      <c r="G4078" s="17" t="n">
        <v>0</v>
      </c>
      <c r="H4078" s="17" t="n">
        <v>0</v>
      </c>
      <c r="I4078" s="17" t="n">
        <v>1</v>
      </c>
      <c r="J4078" s="17" t="n">
        <v>0</v>
      </c>
      <c r="K4078" s="17" t="n">
        <v>1</v>
      </c>
      <c r="L4078" s="17" t="n">
        <v>0</v>
      </c>
      <c r="M4078" s="17" t="n">
        <v>0</v>
      </c>
      <c r="N4078" s="17" t="n">
        <v>11</v>
      </c>
      <c r="O4078" s="17" t="n">
        <v>0</v>
      </c>
      <c r="P4078" s="17" t="n">
        <v>0</v>
      </c>
      <c r="Q4078" s="17" t="n">
        <v>0</v>
      </c>
      <c r="R4078" s="17" t="n">
        <v>0</v>
      </c>
      <c r="S4078" s="17" t="n">
        <v>0</v>
      </c>
      <c r="T4078" s="17" t="n">
        <v>0</v>
      </c>
    </row>
    <row r="4079" customFormat="false" ht="15" hidden="false" customHeight="true" outlineLevel="0" collapsed="false">
      <c r="A4079" s="17" t="s">
        <v>1311</v>
      </c>
      <c r="B4079" s="17" t="s">
        <v>142</v>
      </c>
      <c r="C4079" s="17" t="s">
        <v>217</v>
      </c>
      <c r="D4079" s="17" t="s">
        <v>218</v>
      </c>
      <c r="E4079" s="17" t="s">
        <v>139</v>
      </c>
      <c r="F4079" s="17" t="s">
        <v>150</v>
      </c>
      <c r="G4079" s="17" t="n">
        <v>0</v>
      </c>
      <c r="H4079" s="17" t="n">
        <v>0</v>
      </c>
      <c r="I4079" s="17" t="n">
        <v>1</v>
      </c>
      <c r="J4079" s="17" t="n">
        <v>0</v>
      </c>
      <c r="K4079" s="17" t="n">
        <v>1</v>
      </c>
      <c r="L4079" s="17" t="n">
        <v>0</v>
      </c>
      <c r="M4079" s="17" t="n">
        <v>0</v>
      </c>
      <c r="N4079" s="17" t="n">
        <v>11</v>
      </c>
      <c r="O4079" s="17" t="n">
        <v>0</v>
      </c>
      <c r="P4079" s="17" t="n">
        <v>0</v>
      </c>
      <c r="Q4079" s="17" t="n">
        <v>0</v>
      </c>
      <c r="R4079" s="17" t="n">
        <v>0</v>
      </c>
      <c r="S4079" s="17" t="n">
        <v>0</v>
      </c>
      <c r="T4079" s="17" t="n">
        <v>0</v>
      </c>
    </row>
    <row r="4080" customFormat="false" ht="15" hidden="false" customHeight="true" outlineLevel="0" collapsed="false">
      <c r="A4080" s="17" t="s">
        <v>2389</v>
      </c>
      <c r="B4080" s="17" t="s">
        <v>142</v>
      </c>
      <c r="C4080" s="17" t="s">
        <v>134</v>
      </c>
      <c r="D4080" s="17" t="s">
        <v>135</v>
      </c>
      <c r="E4080" s="17" t="s">
        <v>243</v>
      </c>
      <c r="F4080" s="17" t="s">
        <v>7</v>
      </c>
      <c r="G4080" s="17" t="n">
        <v>1</v>
      </c>
      <c r="H4080" s="17" t="n">
        <v>1</v>
      </c>
      <c r="I4080" s="17" t="n">
        <v>1</v>
      </c>
      <c r="J4080" s="17" t="n">
        <v>1</v>
      </c>
      <c r="K4080" s="17" t="n">
        <v>1</v>
      </c>
      <c r="L4080" s="17" t="n">
        <v>242</v>
      </c>
      <c r="M4080" s="17" t="n">
        <v>613</v>
      </c>
      <c r="N4080" s="17" t="n">
        <v>503</v>
      </c>
      <c r="O4080" s="17" t="n">
        <v>29</v>
      </c>
      <c r="P4080" s="17" t="n">
        <v>0</v>
      </c>
      <c r="Q4080" s="17" t="n">
        <v>0</v>
      </c>
      <c r="R4080" s="17" t="n">
        <v>0</v>
      </c>
      <c r="S4080" s="17" t="n">
        <v>0</v>
      </c>
      <c r="T4080" s="17" t="n">
        <v>0</v>
      </c>
    </row>
    <row r="4081" customFormat="false" ht="15" hidden="false" customHeight="true" outlineLevel="0" collapsed="false">
      <c r="A4081" s="17" t="s">
        <v>2389</v>
      </c>
      <c r="B4081" s="17" t="s">
        <v>142</v>
      </c>
      <c r="C4081" s="17" t="s">
        <v>134</v>
      </c>
      <c r="D4081" s="17" t="s">
        <v>135</v>
      </c>
      <c r="E4081" s="17" t="s">
        <v>243</v>
      </c>
      <c r="F4081" s="17" t="s">
        <v>150</v>
      </c>
      <c r="G4081" s="17" t="n">
        <v>1</v>
      </c>
      <c r="H4081" s="17" t="n">
        <v>1</v>
      </c>
      <c r="I4081" s="17" t="n">
        <v>1</v>
      </c>
      <c r="J4081" s="17" t="n">
        <v>1</v>
      </c>
      <c r="K4081" s="17" t="n">
        <v>1</v>
      </c>
      <c r="L4081" s="17" t="n">
        <v>212</v>
      </c>
      <c r="M4081" s="17" t="n">
        <v>464</v>
      </c>
      <c r="N4081" s="17" t="n">
        <v>396</v>
      </c>
      <c r="O4081" s="17" t="n">
        <v>27</v>
      </c>
      <c r="P4081" s="17" t="n">
        <v>0</v>
      </c>
      <c r="Q4081" s="17" t="n">
        <v>0</v>
      </c>
      <c r="R4081" s="17" t="n">
        <v>0</v>
      </c>
      <c r="S4081" s="17" t="n">
        <v>0</v>
      </c>
      <c r="T4081" s="17" t="n">
        <v>0</v>
      </c>
    </row>
    <row r="4082" customFormat="false" ht="15" hidden="false" customHeight="true" outlineLevel="0" collapsed="false">
      <c r="A4082" s="17" t="s">
        <v>2389</v>
      </c>
      <c r="B4082" s="17" t="s">
        <v>142</v>
      </c>
      <c r="C4082" s="17" t="s">
        <v>134</v>
      </c>
      <c r="D4082" s="17" t="s">
        <v>135</v>
      </c>
      <c r="E4082" s="17" t="s">
        <v>243</v>
      </c>
      <c r="F4082" s="17" t="s">
        <v>158</v>
      </c>
      <c r="G4082" s="17" t="n">
        <v>1</v>
      </c>
      <c r="H4082" s="17" t="n">
        <v>1</v>
      </c>
      <c r="I4082" s="17" t="n">
        <v>1</v>
      </c>
      <c r="J4082" s="17" t="n">
        <v>1</v>
      </c>
      <c r="K4082" s="17" t="n">
        <v>1</v>
      </c>
      <c r="L4082" s="17" t="n">
        <v>19</v>
      </c>
      <c r="M4082" s="17" t="n">
        <v>103</v>
      </c>
      <c r="N4082" s="17" t="n">
        <v>94</v>
      </c>
      <c r="O4082" s="17" t="n">
        <v>2</v>
      </c>
      <c r="P4082" s="17" t="n">
        <v>0</v>
      </c>
      <c r="Q4082" s="17" t="n">
        <v>0</v>
      </c>
      <c r="R4082" s="17" t="n">
        <v>0</v>
      </c>
      <c r="S4082" s="17" t="n">
        <v>0</v>
      </c>
      <c r="T4082" s="17" t="n">
        <v>0</v>
      </c>
    </row>
    <row r="4083" customFormat="false" ht="15" hidden="false" customHeight="true" outlineLevel="0" collapsed="false">
      <c r="A4083" s="17" t="s">
        <v>2389</v>
      </c>
      <c r="B4083" s="17" t="s">
        <v>142</v>
      </c>
      <c r="C4083" s="17" t="s">
        <v>134</v>
      </c>
      <c r="D4083" s="17" t="s">
        <v>135</v>
      </c>
      <c r="E4083" s="17" t="s">
        <v>243</v>
      </c>
      <c r="F4083" s="17" t="s">
        <v>169</v>
      </c>
      <c r="G4083" s="17" t="n">
        <v>1</v>
      </c>
      <c r="H4083" s="17" t="n">
        <v>1</v>
      </c>
      <c r="I4083" s="17" t="n">
        <v>1</v>
      </c>
      <c r="J4083" s="17" t="n">
        <v>0</v>
      </c>
      <c r="K4083" s="17" t="n">
        <v>1</v>
      </c>
      <c r="L4083" s="17" t="n">
        <v>11</v>
      </c>
      <c r="M4083" s="17" t="n">
        <v>46</v>
      </c>
      <c r="N4083" s="17" t="n">
        <v>13</v>
      </c>
      <c r="O4083" s="17" t="n">
        <v>0</v>
      </c>
      <c r="P4083" s="17" t="n">
        <v>0</v>
      </c>
      <c r="Q4083" s="17" t="n">
        <v>0</v>
      </c>
      <c r="R4083" s="17" t="n">
        <v>0</v>
      </c>
      <c r="S4083" s="17" t="n">
        <v>0</v>
      </c>
      <c r="T4083" s="17" t="n">
        <v>0</v>
      </c>
    </row>
    <row r="4084" customFormat="false" ht="15" hidden="false" customHeight="true" outlineLevel="0" collapsed="false">
      <c r="A4084" s="17" t="s">
        <v>2389</v>
      </c>
      <c r="B4084" s="17" t="s">
        <v>142</v>
      </c>
      <c r="C4084" s="17" t="s">
        <v>134</v>
      </c>
      <c r="D4084" s="17" t="s">
        <v>14446</v>
      </c>
      <c r="E4084" s="17" t="s">
        <v>243</v>
      </c>
      <c r="F4084" s="17" t="s">
        <v>7</v>
      </c>
      <c r="G4084" s="17" t="n">
        <v>1</v>
      </c>
      <c r="H4084" s="17" t="n">
        <v>1</v>
      </c>
      <c r="I4084" s="17" t="n">
        <v>1</v>
      </c>
      <c r="J4084" s="17" t="n">
        <v>0</v>
      </c>
      <c r="K4084" s="17" t="n">
        <v>1</v>
      </c>
      <c r="L4084" s="17" t="n">
        <v>346</v>
      </c>
      <c r="M4084" s="17" t="n">
        <v>767</v>
      </c>
      <c r="N4084" s="17" t="n">
        <v>181</v>
      </c>
      <c r="O4084" s="17" t="n">
        <v>0</v>
      </c>
      <c r="P4084" s="17" t="n">
        <v>0</v>
      </c>
      <c r="Q4084" s="17" t="n">
        <v>0</v>
      </c>
      <c r="R4084" s="17" t="n">
        <v>0</v>
      </c>
      <c r="S4084" s="17" t="n">
        <v>0</v>
      </c>
      <c r="T4084" s="17" t="n">
        <v>0</v>
      </c>
    </row>
    <row r="4085" customFormat="false" ht="15" hidden="false" customHeight="true" outlineLevel="0" collapsed="false">
      <c r="A4085" s="17" t="s">
        <v>2389</v>
      </c>
      <c r="B4085" s="17" t="s">
        <v>142</v>
      </c>
      <c r="C4085" s="17" t="s">
        <v>134</v>
      </c>
      <c r="D4085" s="17" t="s">
        <v>14446</v>
      </c>
      <c r="E4085" s="17" t="s">
        <v>243</v>
      </c>
      <c r="F4085" s="17" t="s">
        <v>140</v>
      </c>
      <c r="G4085" s="17" t="n">
        <v>1</v>
      </c>
      <c r="H4085" s="17" t="n">
        <v>0</v>
      </c>
      <c r="I4085" s="17" t="n">
        <v>0</v>
      </c>
      <c r="J4085" s="17" t="n">
        <v>0</v>
      </c>
      <c r="K4085" s="17" t="n">
        <v>1</v>
      </c>
      <c r="L4085" s="17" t="n">
        <v>195</v>
      </c>
      <c r="M4085" s="17" t="n">
        <v>0</v>
      </c>
      <c r="N4085" s="17" t="n">
        <v>0</v>
      </c>
      <c r="O4085" s="17" t="n">
        <v>0</v>
      </c>
      <c r="P4085" s="17" t="n">
        <v>0</v>
      </c>
      <c r="Q4085" s="17" t="n">
        <v>0</v>
      </c>
      <c r="R4085" s="17" t="n">
        <v>0</v>
      </c>
      <c r="S4085" s="17" t="n">
        <v>0</v>
      </c>
      <c r="T4085" s="17" t="n">
        <v>0</v>
      </c>
    </row>
    <row r="4086" customFormat="false" ht="15" hidden="false" customHeight="true" outlineLevel="0" collapsed="false">
      <c r="A4086" s="17" t="s">
        <v>2389</v>
      </c>
      <c r="B4086" s="17" t="s">
        <v>142</v>
      </c>
      <c r="C4086" s="17" t="s">
        <v>134</v>
      </c>
      <c r="D4086" s="17" t="s">
        <v>14446</v>
      </c>
      <c r="E4086" s="17" t="s">
        <v>243</v>
      </c>
      <c r="F4086" s="17" t="s">
        <v>144</v>
      </c>
      <c r="G4086" s="17" t="n">
        <v>0</v>
      </c>
      <c r="H4086" s="17" t="n">
        <v>1</v>
      </c>
      <c r="I4086" s="17" t="n">
        <v>0</v>
      </c>
      <c r="J4086" s="17" t="n">
        <v>0</v>
      </c>
      <c r="K4086" s="17" t="n">
        <v>1</v>
      </c>
      <c r="L4086" s="17" t="n">
        <v>0</v>
      </c>
      <c r="M4086" s="17" t="n">
        <v>0</v>
      </c>
      <c r="N4086" s="17" t="n">
        <v>0</v>
      </c>
      <c r="O4086" s="17" t="n">
        <v>0</v>
      </c>
      <c r="P4086" s="17" t="n">
        <v>0</v>
      </c>
      <c r="Q4086" s="17" t="n">
        <v>0</v>
      </c>
      <c r="R4086" s="17" t="n">
        <v>0</v>
      </c>
      <c r="S4086" s="17" t="n">
        <v>0</v>
      </c>
      <c r="T4086" s="17" t="n">
        <v>0</v>
      </c>
    </row>
    <row r="4087" customFormat="false" ht="15" hidden="false" customHeight="true" outlineLevel="0" collapsed="false">
      <c r="A4087" s="17" t="s">
        <v>2389</v>
      </c>
      <c r="B4087" s="17" t="s">
        <v>142</v>
      </c>
      <c r="C4087" s="17" t="s">
        <v>134</v>
      </c>
      <c r="D4087" s="17" t="s">
        <v>14446</v>
      </c>
      <c r="E4087" s="17" t="s">
        <v>243</v>
      </c>
      <c r="F4087" s="17" t="s">
        <v>150</v>
      </c>
      <c r="G4087" s="17" t="n">
        <v>1</v>
      </c>
      <c r="H4087" s="17" t="n">
        <v>1</v>
      </c>
      <c r="I4087" s="17" t="n">
        <v>1</v>
      </c>
      <c r="J4087" s="17" t="n">
        <v>0</v>
      </c>
      <c r="K4087" s="17" t="n">
        <v>1</v>
      </c>
      <c r="L4087" s="17" t="n">
        <v>132</v>
      </c>
      <c r="M4087" s="17" t="n">
        <v>767</v>
      </c>
      <c r="N4087" s="17" t="n">
        <v>181</v>
      </c>
      <c r="O4087" s="17" t="n">
        <v>0</v>
      </c>
      <c r="P4087" s="17" t="n">
        <v>0</v>
      </c>
      <c r="Q4087" s="17" t="n">
        <v>0</v>
      </c>
      <c r="R4087" s="17" t="n">
        <v>0</v>
      </c>
      <c r="S4087" s="17" t="n">
        <v>0</v>
      </c>
      <c r="T4087" s="17" t="n">
        <v>0</v>
      </c>
    </row>
    <row r="4088" customFormat="false" ht="15" hidden="false" customHeight="true" outlineLevel="0" collapsed="false">
      <c r="A4088" s="17" t="s">
        <v>2389</v>
      </c>
      <c r="B4088" s="17" t="s">
        <v>142</v>
      </c>
      <c r="C4088" s="17" t="s">
        <v>134</v>
      </c>
      <c r="D4088" s="17" t="s">
        <v>14446</v>
      </c>
      <c r="E4088" s="17" t="s">
        <v>243</v>
      </c>
      <c r="F4088" s="17" t="s">
        <v>158</v>
      </c>
      <c r="G4088" s="17" t="n">
        <v>1</v>
      </c>
      <c r="H4088" s="17" t="n">
        <v>0</v>
      </c>
      <c r="I4088" s="17" t="n">
        <v>0</v>
      </c>
      <c r="J4088" s="17" t="n">
        <v>0</v>
      </c>
      <c r="K4088" s="17" t="n">
        <v>1</v>
      </c>
      <c r="L4088" s="17" t="n">
        <v>19</v>
      </c>
      <c r="M4088" s="17" t="n">
        <v>0</v>
      </c>
      <c r="N4088" s="17" t="n">
        <v>0</v>
      </c>
      <c r="O4088" s="17" t="n">
        <v>0</v>
      </c>
      <c r="P4088" s="17" t="n">
        <v>0</v>
      </c>
      <c r="Q4088" s="17" t="n">
        <v>0</v>
      </c>
      <c r="R4088" s="17" t="n">
        <v>0</v>
      </c>
      <c r="S4088" s="17" t="n">
        <v>0</v>
      </c>
      <c r="T4088" s="17" t="n">
        <v>0</v>
      </c>
    </row>
    <row r="4089" customFormat="false" ht="15" hidden="false" customHeight="true" outlineLevel="0" collapsed="false">
      <c r="A4089" s="17" t="s">
        <v>2389</v>
      </c>
      <c r="B4089" s="17" t="s">
        <v>142</v>
      </c>
      <c r="C4089" s="17" t="s">
        <v>148</v>
      </c>
      <c r="D4089" s="17" t="s">
        <v>14443</v>
      </c>
      <c r="E4089" s="17" t="s">
        <v>139</v>
      </c>
      <c r="F4089" s="17" t="s">
        <v>7</v>
      </c>
      <c r="G4089" s="17" t="n">
        <v>0</v>
      </c>
      <c r="H4089" s="17" t="n">
        <v>1</v>
      </c>
      <c r="I4089" s="17" t="n">
        <v>0</v>
      </c>
      <c r="J4089" s="17" t="n">
        <v>1</v>
      </c>
      <c r="K4089" s="17" t="n">
        <v>1</v>
      </c>
      <c r="L4089" s="17" t="n">
        <v>0</v>
      </c>
      <c r="M4089" s="17" t="n">
        <v>12</v>
      </c>
      <c r="N4089" s="17" t="n">
        <v>0</v>
      </c>
      <c r="O4089" s="17" t="n">
        <v>36</v>
      </c>
      <c r="P4089" s="17" t="n">
        <v>0</v>
      </c>
      <c r="Q4089" s="17" t="n">
        <v>0</v>
      </c>
      <c r="R4089" s="17" t="n">
        <v>0</v>
      </c>
      <c r="S4089" s="17" t="n">
        <v>0</v>
      </c>
      <c r="T4089" s="17" t="n">
        <v>0</v>
      </c>
    </row>
    <row r="4090" customFormat="false" ht="15" hidden="false" customHeight="true" outlineLevel="0" collapsed="false">
      <c r="A4090" s="17" t="s">
        <v>2389</v>
      </c>
      <c r="B4090" s="17" t="s">
        <v>142</v>
      </c>
      <c r="C4090" s="17" t="s">
        <v>148</v>
      </c>
      <c r="D4090" s="17" t="s">
        <v>14443</v>
      </c>
      <c r="E4090" s="17" t="s">
        <v>139</v>
      </c>
      <c r="F4090" s="17" t="s">
        <v>144</v>
      </c>
      <c r="G4090" s="17" t="n">
        <v>0</v>
      </c>
      <c r="H4090" s="17" t="n">
        <v>1</v>
      </c>
      <c r="I4090" s="17" t="n">
        <v>0</v>
      </c>
      <c r="J4090" s="17" t="n">
        <v>0</v>
      </c>
      <c r="K4090" s="17" t="n">
        <v>1</v>
      </c>
      <c r="L4090" s="17" t="n">
        <v>0</v>
      </c>
      <c r="M4090" s="17" t="n">
        <v>12</v>
      </c>
      <c r="N4090" s="17" t="n">
        <v>0</v>
      </c>
      <c r="O4090" s="17" t="n">
        <v>0</v>
      </c>
      <c r="P4090" s="17" t="n">
        <v>0</v>
      </c>
      <c r="Q4090" s="17" t="n">
        <v>0</v>
      </c>
      <c r="R4090" s="17" t="n">
        <v>0</v>
      </c>
      <c r="S4090" s="17" t="n">
        <v>0</v>
      </c>
      <c r="T4090" s="17" t="n">
        <v>0</v>
      </c>
    </row>
    <row r="4091" customFormat="false" ht="15" hidden="false" customHeight="true" outlineLevel="0" collapsed="false">
      <c r="A4091" s="17" t="s">
        <v>2389</v>
      </c>
      <c r="B4091" s="17" t="s">
        <v>142</v>
      </c>
      <c r="C4091" s="17" t="s">
        <v>148</v>
      </c>
      <c r="D4091" s="17" t="s">
        <v>14443</v>
      </c>
      <c r="E4091" s="17" t="s">
        <v>139</v>
      </c>
      <c r="F4091" s="17" t="s">
        <v>150</v>
      </c>
      <c r="G4091" s="17" t="n">
        <v>0</v>
      </c>
      <c r="H4091" s="17" t="n">
        <v>0</v>
      </c>
      <c r="I4091" s="17" t="n">
        <v>0</v>
      </c>
      <c r="J4091" s="17" t="n">
        <v>1</v>
      </c>
      <c r="K4091" s="17" t="n">
        <v>1</v>
      </c>
      <c r="L4091" s="17" t="n">
        <v>0</v>
      </c>
      <c r="M4091" s="17" t="n">
        <v>0</v>
      </c>
      <c r="N4091" s="17" t="n">
        <v>0</v>
      </c>
      <c r="O4091" s="17" t="n">
        <v>21</v>
      </c>
      <c r="P4091" s="17" t="n">
        <v>0</v>
      </c>
      <c r="Q4091" s="17" t="n">
        <v>0</v>
      </c>
      <c r="R4091" s="17" t="n">
        <v>0</v>
      </c>
      <c r="S4091" s="17" t="n">
        <v>0</v>
      </c>
      <c r="T4091" s="17" t="n">
        <v>0</v>
      </c>
    </row>
    <row r="4092" customFormat="false" ht="15" hidden="false" customHeight="true" outlineLevel="0" collapsed="false">
      <c r="A4092" s="17" t="s">
        <v>2389</v>
      </c>
      <c r="B4092" s="17" t="s">
        <v>142</v>
      </c>
      <c r="C4092" s="17" t="s">
        <v>148</v>
      </c>
      <c r="D4092" s="17" t="s">
        <v>14443</v>
      </c>
      <c r="E4092" s="17" t="s">
        <v>139</v>
      </c>
      <c r="F4092" s="17" t="s">
        <v>158</v>
      </c>
      <c r="G4092" s="17" t="n">
        <v>0</v>
      </c>
      <c r="H4092" s="17" t="n">
        <v>0</v>
      </c>
      <c r="I4092" s="17" t="n">
        <v>0</v>
      </c>
      <c r="J4092" s="17" t="n">
        <v>1</v>
      </c>
      <c r="K4092" s="17" t="n">
        <v>1</v>
      </c>
      <c r="L4092" s="17" t="n">
        <v>0</v>
      </c>
      <c r="M4092" s="17" t="n">
        <v>0</v>
      </c>
      <c r="N4092" s="17" t="n">
        <v>0</v>
      </c>
      <c r="O4092" s="17" t="n">
        <v>15</v>
      </c>
      <c r="P4092" s="17" t="n">
        <v>0</v>
      </c>
      <c r="Q4092" s="17" t="n">
        <v>0</v>
      </c>
      <c r="R4092" s="17" t="n">
        <v>0</v>
      </c>
      <c r="S4092" s="17" t="n">
        <v>0</v>
      </c>
      <c r="T4092" s="17" t="n">
        <v>0</v>
      </c>
    </row>
    <row r="4093" customFormat="false" ht="15" hidden="false" customHeight="true" outlineLevel="0" collapsed="false">
      <c r="A4093" s="17" t="s">
        <v>2389</v>
      </c>
      <c r="B4093" s="17" t="s">
        <v>142</v>
      </c>
      <c r="C4093" s="17" t="s">
        <v>217</v>
      </c>
      <c r="D4093" s="17" t="s">
        <v>218</v>
      </c>
      <c r="E4093" s="17" t="s">
        <v>139</v>
      </c>
      <c r="F4093" s="17" t="s">
        <v>7</v>
      </c>
      <c r="G4093" s="17" t="n">
        <v>0</v>
      </c>
      <c r="H4093" s="17" t="n">
        <v>1</v>
      </c>
      <c r="I4093" s="17" t="n">
        <v>0</v>
      </c>
      <c r="J4093" s="17" t="n">
        <v>0</v>
      </c>
      <c r="K4093" s="17" t="n">
        <v>1</v>
      </c>
      <c r="L4093" s="17" t="n">
        <v>0</v>
      </c>
      <c r="M4093" s="17" t="n">
        <v>7</v>
      </c>
      <c r="N4093" s="17" t="n">
        <v>0</v>
      </c>
      <c r="O4093" s="17" t="n">
        <v>0</v>
      </c>
      <c r="P4093" s="17" t="n">
        <v>0</v>
      </c>
      <c r="Q4093" s="17" t="n">
        <v>0</v>
      </c>
      <c r="R4093" s="17" t="n">
        <v>0</v>
      </c>
      <c r="S4093" s="17" t="n">
        <v>0</v>
      </c>
      <c r="T4093" s="17" t="n">
        <v>0</v>
      </c>
    </row>
    <row r="4094" customFormat="false" ht="15" hidden="false" customHeight="true" outlineLevel="0" collapsed="false">
      <c r="A4094" s="17" t="s">
        <v>2389</v>
      </c>
      <c r="B4094" s="17" t="s">
        <v>142</v>
      </c>
      <c r="C4094" s="17" t="s">
        <v>217</v>
      </c>
      <c r="D4094" s="17" t="s">
        <v>218</v>
      </c>
      <c r="E4094" s="17" t="s">
        <v>139</v>
      </c>
      <c r="F4094" s="17" t="s">
        <v>158</v>
      </c>
      <c r="G4094" s="17" t="n">
        <v>0</v>
      </c>
      <c r="H4094" s="17" t="n">
        <v>1</v>
      </c>
      <c r="I4094" s="17" t="n">
        <v>0</v>
      </c>
      <c r="J4094" s="17" t="n">
        <v>0</v>
      </c>
      <c r="K4094" s="17" t="n">
        <v>1</v>
      </c>
      <c r="L4094" s="17" t="n">
        <v>0</v>
      </c>
      <c r="M4094" s="17" t="n">
        <v>7</v>
      </c>
      <c r="N4094" s="17" t="n">
        <v>0</v>
      </c>
      <c r="O4094" s="17" t="n">
        <v>0</v>
      </c>
      <c r="P4094" s="17" t="n">
        <v>0</v>
      </c>
      <c r="Q4094" s="17" t="n">
        <v>0</v>
      </c>
      <c r="R4094" s="17" t="n">
        <v>0</v>
      </c>
      <c r="S4094" s="17" t="n">
        <v>0</v>
      </c>
      <c r="T4094" s="17" t="n">
        <v>0</v>
      </c>
    </row>
    <row r="4095" customFormat="false" ht="15" hidden="false" customHeight="true" outlineLevel="0" collapsed="false">
      <c r="A4095" s="17" t="s">
        <v>138</v>
      </c>
      <c r="B4095" s="17" t="s">
        <v>142</v>
      </c>
      <c r="C4095" s="17" t="s">
        <v>134</v>
      </c>
      <c r="D4095" s="17" t="s">
        <v>460</v>
      </c>
      <c r="E4095" s="17" t="s">
        <v>243</v>
      </c>
      <c r="F4095" s="17" t="s">
        <v>7</v>
      </c>
      <c r="G4095" s="17" t="n">
        <v>0</v>
      </c>
      <c r="H4095" s="17" t="n">
        <v>1</v>
      </c>
      <c r="I4095" s="17" t="n">
        <v>1</v>
      </c>
      <c r="J4095" s="17" t="n">
        <v>1</v>
      </c>
      <c r="K4095" s="17" t="n">
        <v>1</v>
      </c>
      <c r="L4095" s="17" t="n">
        <v>0</v>
      </c>
      <c r="M4095" s="17" t="n">
        <v>6371</v>
      </c>
      <c r="N4095" s="17" t="n">
        <v>13162</v>
      </c>
      <c r="O4095" s="17" t="n">
        <v>5071</v>
      </c>
      <c r="P4095" s="17" t="n">
        <v>0</v>
      </c>
      <c r="Q4095" s="17" t="n">
        <v>0</v>
      </c>
      <c r="R4095" s="17" t="n">
        <v>0</v>
      </c>
      <c r="S4095" s="17" t="n">
        <v>0</v>
      </c>
      <c r="T4095" s="17" t="n">
        <v>0</v>
      </c>
    </row>
    <row r="4096" customFormat="false" ht="15" hidden="false" customHeight="true" outlineLevel="0" collapsed="false">
      <c r="A4096" s="17" t="s">
        <v>138</v>
      </c>
      <c r="B4096" s="17" t="s">
        <v>142</v>
      </c>
      <c r="C4096" s="17" t="s">
        <v>134</v>
      </c>
      <c r="D4096" s="17" t="s">
        <v>460</v>
      </c>
      <c r="E4096" s="17" t="s">
        <v>243</v>
      </c>
      <c r="F4096" s="17" t="s">
        <v>140</v>
      </c>
      <c r="G4096" s="17" t="n">
        <v>0</v>
      </c>
      <c r="H4096" s="17" t="n">
        <v>0</v>
      </c>
      <c r="I4096" s="17" t="n">
        <v>1</v>
      </c>
      <c r="J4096" s="17" t="n">
        <v>1</v>
      </c>
      <c r="K4096" s="17" t="n">
        <v>1</v>
      </c>
      <c r="L4096" s="17" t="n">
        <v>0</v>
      </c>
      <c r="M4096" s="17" t="n">
        <v>0</v>
      </c>
      <c r="N4096" s="17" t="n">
        <v>151</v>
      </c>
      <c r="O4096" s="17" t="n">
        <v>418</v>
      </c>
      <c r="P4096" s="17" t="n">
        <v>0</v>
      </c>
      <c r="Q4096" s="17" t="n">
        <v>0</v>
      </c>
      <c r="R4096" s="17" t="n">
        <v>0</v>
      </c>
      <c r="S4096" s="17" t="n">
        <v>0</v>
      </c>
      <c r="T4096" s="17" t="n">
        <v>0</v>
      </c>
    </row>
    <row r="4097" customFormat="false" ht="15" hidden="false" customHeight="true" outlineLevel="0" collapsed="false">
      <c r="A4097" s="17" t="s">
        <v>138</v>
      </c>
      <c r="B4097" s="17" t="s">
        <v>142</v>
      </c>
      <c r="C4097" s="17" t="s">
        <v>134</v>
      </c>
      <c r="D4097" s="17" t="s">
        <v>460</v>
      </c>
      <c r="E4097" s="17" t="s">
        <v>243</v>
      </c>
      <c r="F4097" s="17" t="s">
        <v>144</v>
      </c>
      <c r="G4097" s="17" t="n">
        <v>0</v>
      </c>
      <c r="H4097" s="17" t="n">
        <v>1</v>
      </c>
      <c r="I4097" s="17" t="n">
        <v>1</v>
      </c>
      <c r="J4097" s="17" t="n">
        <v>1</v>
      </c>
      <c r="K4097" s="17" t="n">
        <v>1</v>
      </c>
      <c r="L4097" s="17" t="n">
        <v>0</v>
      </c>
      <c r="M4097" s="17" t="n">
        <v>5799</v>
      </c>
      <c r="N4097" s="17" t="n">
        <v>12351</v>
      </c>
      <c r="O4097" s="17" t="n">
        <v>4428</v>
      </c>
      <c r="P4097" s="17" t="n">
        <v>0</v>
      </c>
      <c r="Q4097" s="17" t="n">
        <v>0</v>
      </c>
      <c r="R4097" s="17" t="n">
        <v>0</v>
      </c>
      <c r="S4097" s="17" t="n">
        <v>0</v>
      </c>
      <c r="T4097" s="17" t="n">
        <v>0</v>
      </c>
    </row>
    <row r="4098" customFormat="false" ht="15" hidden="false" customHeight="true" outlineLevel="0" collapsed="false">
      <c r="A4098" s="17" t="s">
        <v>138</v>
      </c>
      <c r="B4098" s="17" t="s">
        <v>142</v>
      </c>
      <c r="C4098" s="17" t="s">
        <v>134</v>
      </c>
      <c r="D4098" s="17" t="s">
        <v>460</v>
      </c>
      <c r="E4098" s="17" t="s">
        <v>243</v>
      </c>
      <c r="F4098" s="17" t="s">
        <v>150</v>
      </c>
      <c r="G4098" s="17" t="n">
        <v>0</v>
      </c>
      <c r="H4098" s="17" t="n">
        <v>1</v>
      </c>
      <c r="I4098" s="17" t="n">
        <v>1</v>
      </c>
      <c r="J4098" s="17" t="n">
        <v>1</v>
      </c>
      <c r="K4098" s="17" t="n">
        <v>1</v>
      </c>
      <c r="L4098" s="17" t="n">
        <v>0</v>
      </c>
      <c r="M4098" s="17" t="n">
        <v>563</v>
      </c>
      <c r="N4098" s="17" t="n">
        <v>645</v>
      </c>
      <c r="O4098" s="17" t="n">
        <v>225</v>
      </c>
      <c r="P4098" s="17" t="n">
        <v>0</v>
      </c>
      <c r="Q4098" s="17" t="n">
        <v>0</v>
      </c>
      <c r="R4098" s="17" t="n">
        <v>0</v>
      </c>
      <c r="S4098" s="17" t="n">
        <v>0</v>
      </c>
      <c r="T4098" s="17" t="n">
        <v>0</v>
      </c>
    </row>
    <row r="4099" customFormat="false" ht="15" hidden="false" customHeight="true" outlineLevel="0" collapsed="false">
      <c r="A4099" s="17" t="s">
        <v>138</v>
      </c>
      <c r="B4099" s="17" t="s">
        <v>142</v>
      </c>
      <c r="C4099" s="17" t="s">
        <v>134</v>
      </c>
      <c r="D4099" s="17" t="s">
        <v>460</v>
      </c>
      <c r="E4099" s="17" t="s">
        <v>243</v>
      </c>
      <c r="F4099" s="17" t="s">
        <v>166</v>
      </c>
      <c r="G4099" s="17" t="n">
        <v>0</v>
      </c>
      <c r="H4099" s="17" t="n">
        <v>1</v>
      </c>
      <c r="I4099" s="17" t="n">
        <v>0</v>
      </c>
      <c r="J4099" s="17" t="n">
        <v>0</v>
      </c>
      <c r="K4099" s="17" t="n">
        <v>1</v>
      </c>
      <c r="L4099" s="17" t="n">
        <v>0</v>
      </c>
      <c r="M4099" s="17" t="n">
        <v>9</v>
      </c>
      <c r="N4099" s="17" t="n">
        <v>0</v>
      </c>
      <c r="O4099" s="17" t="n">
        <v>0</v>
      </c>
      <c r="P4099" s="17" t="n">
        <v>0</v>
      </c>
      <c r="Q4099" s="17" t="n">
        <v>0</v>
      </c>
      <c r="R4099" s="17" t="n">
        <v>0</v>
      </c>
      <c r="S4099" s="17" t="n">
        <v>0</v>
      </c>
      <c r="T4099" s="17" t="n">
        <v>0</v>
      </c>
    </row>
    <row r="4100" customFormat="false" ht="15" hidden="false" customHeight="true" outlineLevel="0" collapsed="false">
      <c r="A4100" s="17" t="s">
        <v>138</v>
      </c>
      <c r="B4100" s="17" t="s">
        <v>142</v>
      </c>
      <c r="C4100" s="17" t="s">
        <v>134</v>
      </c>
      <c r="D4100" s="17" t="s">
        <v>460</v>
      </c>
      <c r="E4100" s="17" t="s">
        <v>243</v>
      </c>
      <c r="F4100" s="17" t="s">
        <v>158</v>
      </c>
      <c r="G4100" s="17" t="n">
        <v>0</v>
      </c>
      <c r="H4100" s="17" t="n">
        <v>0</v>
      </c>
      <c r="I4100" s="17" t="n">
        <v>1</v>
      </c>
      <c r="J4100" s="17" t="n">
        <v>0</v>
      </c>
      <c r="K4100" s="17" t="n">
        <v>1</v>
      </c>
      <c r="L4100" s="17" t="n">
        <v>0</v>
      </c>
      <c r="M4100" s="17" t="n">
        <v>0</v>
      </c>
      <c r="N4100" s="17" t="n">
        <v>15</v>
      </c>
      <c r="O4100" s="17" t="n">
        <v>0</v>
      </c>
      <c r="P4100" s="17" t="n">
        <v>0</v>
      </c>
      <c r="Q4100" s="17" t="n">
        <v>0</v>
      </c>
      <c r="R4100" s="17" t="n">
        <v>0</v>
      </c>
      <c r="S4100" s="17" t="n">
        <v>0</v>
      </c>
      <c r="T4100" s="17" t="n">
        <v>0</v>
      </c>
    </row>
    <row r="4101" customFormat="false" ht="15" hidden="false" customHeight="true" outlineLevel="0" collapsed="false">
      <c r="A4101" s="17" t="s">
        <v>138</v>
      </c>
      <c r="B4101" s="17" t="s">
        <v>142</v>
      </c>
      <c r="C4101" s="17" t="s">
        <v>134</v>
      </c>
      <c r="D4101" s="17" t="s">
        <v>460</v>
      </c>
      <c r="E4101" s="17" t="s">
        <v>139</v>
      </c>
      <c r="F4101" s="17" t="s">
        <v>7</v>
      </c>
      <c r="G4101" s="17" t="n">
        <v>1</v>
      </c>
      <c r="H4101" s="17" t="n">
        <v>1</v>
      </c>
      <c r="I4101" s="17" t="n">
        <v>1</v>
      </c>
      <c r="J4101" s="17" t="n">
        <v>1</v>
      </c>
      <c r="K4101" s="17" t="n">
        <v>1</v>
      </c>
      <c r="L4101" s="17" t="n">
        <v>9</v>
      </c>
      <c r="M4101" s="17" t="n">
        <v>36</v>
      </c>
      <c r="N4101" s="17" t="n">
        <v>156</v>
      </c>
      <c r="O4101" s="17" t="n">
        <v>42</v>
      </c>
      <c r="P4101" s="17" t="n">
        <v>0</v>
      </c>
      <c r="Q4101" s="17" t="n">
        <v>0</v>
      </c>
      <c r="R4101" s="17" t="n">
        <v>0</v>
      </c>
      <c r="S4101" s="17" t="n">
        <v>0</v>
      </c>
      <c r="T4101" s="17" t="n">
        <v>0</v>
      </c>
    </row>
    <row r="4102" customFormat="false" ht="15" hidden="false" customHeight="true" outlineLevel="0" collapsed="false">
      <c r="A4102" s="17" t="s">
        <v>138</v>
      </c>
      <c r="B4102" s="17" t="s">
        <v>142</v>
      </c>
      <c r="C4102" s="17" t="s">
        <v>134</v>
      </c>
      <c r="D4102" s="17" t="s">
        <v>460</v>
      </c>
      <c r="E4102" s="17" t="s">
        <v>139</v>
      </c>
      <c r="F4102" s="17" t="s">
        <v>144</v>
      </c>
      <c r="G4102" s="17" t="n">
        <v>1</v>
      </c>
      <c r="H4102" s="17" t="n">
        <v>1</v>
      </c>
      <c r="I4102" s="17" t="n">
        <v>1</v>
      </c>
      <c r="J4102" s="17" t="n">
        <v>1</v>
      </c>
      <c r="K4102" s="17" t="n">
        <v>1</v>
      </c>
      <c r="L4102" s="17" t="n">
        <v>7</v>
      </c>
      <c r="M4102" s="17" t="n">
        <v>8</v>
      </c>
      <c r="N4102" s="17" t="n">
        <v>109</v>
      </c>
      <c r="O4102" s="17" t="n">
        <v>25</v>
      </c>
      <c r="P4102" s="17" t="n">
        <v>0</v>
      </c>
      <c r="Q4102" s="17" t="n">
        <v>0</v>
      </c>
      <c r="R4102" s="17" t="n">
        <v>0</v>
      </c>
      <c r="S4102" s="17" t="n">
        <v>0</v>
      </c>
      <c r="T4102" s="17" t="n">
        <v>0</v>
      </c>
    </row>
    <row r="4103" customFormat="false" ht="15" hidden="false" customHeight="true" outlineLevel="0" collapsed="false">
      <c r="A4103" s="17" t="s">
        <v>138</v>
      </c>
      <c r="B4103" s="17" t="s">
        <v>142</v>
      </c>
      <c r="C4103" s="17" t="s">
        <v>134</v>
      </c>
      <c r="D4103" s="17" t="s">
        <v>460</v>
      </c>
      <c r="E4103" s="17" t="s">
        <v>139</v>
      </c>
      <c r="F4103" s="17" t="s">
        <v>150</v>
      </c>
      <c r="G4103" s="17" t="n">
        <v>1</v>
      </c>
      <c r="H4103" s="17" t="n">
        <v>1</v>
      </c>
      <c r="I4103" s="17" t="n">
        <v>1</v>
      </c>
      <c r="J4103" s="17" t="n">
        <v>1</v>
      </c>
      <c r="K4103" s="17" t="n">
        <v>1</v>
      </c>
      <c r="L4103" s="17" t="n">
        <v>2</v>
      </c>
      <c r="M4103" s="17" t="n">
        <v>23</v>
      </c>
      <c r="N4103" s="17" t="n">
        <v>26</v>
      </c>
      <c r="O4103" s="17" t="n">
        <v>15</v>
      </c>
      <c r="P4103" s="17" t="n">
        <v>0</v>
      </c>
      <c r="Q4103" s="17" t="n">
        <v>0</v>
      </c>
      <c r="R4103" s="17" t="n">
        <v>0</v>
      </c>
      <c r="S4103" s="17" t="n">
        <v>0</v>
      </c>
      <c r="T4103" s="17" t="n">
        <v>0</v>
      </c>
    </row>
    <row r="4104" customFormat="false" ht="15" hidden="false" customHeight="true" outlineLevel="0" collapsed="false">
      <c r="A4104" s="17" t="s">
        <v>138</v>
      </c>
      <c r="B4104" s="17" t="s">
        <v>142</v>
      </c>
      <c r="C4104" s="17" t="s">
        <v>134</v>
      </c>
      <c r="D4104" s="17" t="s">
        <v>460</v>
      </c>
      <c r="E4104" s="17" t="s">
        <v>139</v>
      </c>
      <c r="F4104" s="17" t="s">
        <v>158</v>
      </c>
      <c r="G4104" s="17" t="n">
        <v>0</v>
      </c>
      <c r="H4104" s="17" t="n">
        <v>1</v>
      </c>
      <c r="I4104" s="17" t="n">
        <v>1</v>
      </c>
      <c r="J4104" s="17" t="n">
        <v>1</v>
      </c>
      <c r="K4104" s="17" t="n">
        <v>1</v>
      </c>
      <c r="L4104" s="17" t="n">
        <v>0</v>
      </c>
      <c r="M4104" s="17" t="n">
        <v>5</v>
      </c>
      <c r="N4104" s="17" t="n">
        <v>20</v>
      </c>
      <c r="O4104" s="17" t="n">
        <v>2</v>
      </c>
      <c r="P4104" s="17" t="n">
        <v>0</v>
      </c>
      <c r="Q4104" s="17" t="n">
        <v>0</v>
      </c>
      <c r="R4104" s="17" t="n">
        <v>0</v>
      </c>
      <c r="S4104" s="17" t="n">
        <v>0</v>
      </c>
      <c r="T4104" s="17" t="n">
        <v>0</v>
      </c>
    </row>
    <row r="4105" customFormat="false" ht="15" hidden="false" customHeight="true" outlineLevel="0" collapsed="false">
      <c r="A4105" s="17" t="s">
        <v>138</v>
      </c>
      <c r="B4105" s="17" t="s">
        <v>142</v>
      </c>
      <c r="C4105" s="17" t="s">
        <v>134</v>
      </c>
      <c r="D4105" s="17" t="s">
        <v>460</v>
      </c>
      <c r="E4105" s="17" t="s">
        <v>139</v>
      </c>
      <c r="F4105" s="17" t="s">
        <v>169</v>
      </c>
      <c r="G4105" s="17" t="n">
        <v>0</v>
      </c>
      <c r="H4105" s="17" t="n">
        <v>0</v>
      </c>
      <c r="I4105" s="17" t="n">
        <v>1</v>
      </c>
      <c r="J4105" s="17" t="n">
        <v>0</v>
      </c>
      <c r="K4105" s="17" t="n">
        <v>1</v>
      </c>
      <c r="L4105" s="17" t="n">
        <v>0</v>
      </c>
      <c r="M4105" s="17" t="n">
        <v>0</v>
      </c>
      <c r="N4105" s="17" t="n">
        <v>1</v>
      </c>
      <c r="O4105" s="17" t="n">
        <v>0</v>
      </c>
      <c r="P4105" s="17" t="n">
        <v>0</v>
      </c>
      <c r="Q4105" s="17" t="n">
        <v>0</v>
      </c>
      <c r="R4105" s="17" t="n">
        <v>0</v>
      </c>
      <c r="S4105" s="17" t="n">
        <v>0</v>
      </c>
      <c r="T4105" s="17" t="n">
        <v>0</v>
      </c>
    </row>
    <row r="4106" customFormat="false" ht="15" hidden="false" customHeight="true" outlineLevel="0" collapsed="false">
      <c r="A4106" s="17" t="s">
        <v>138</v>
      </c>
      <c r="B4106" s="17" t="s">
        <v>142</v>
      </c>
      <c r="C4106" s="17" t="s">
        <v>134</v>
      </c>
      <c r="D4106" s="17" t="s">
        <v>135</v>
      </c>
      <c r="E4106" s="17" t="s">
        <v>243</v>
      </c>
      <c r="F4106" s="17" t="s">
        <v>7</v>
      </c>
      <c r="G4106" s="17" t="n">
        <v>3</v>
      </c>
      <c r="H4106" s="17" t="n">
        <v>3</v>
      </c>
      <c r="I4106" s="17" t="n">
        <v>3</v>
      </c>
      <c r="J4106" s="17" t="n">
        <v>2</v>
      </c>
      <c r="K4106" s="17" t="n">
        <v>3</v>
      </c>
      <c r="L4106" s="17" t="n">
        <v>8633</v>
      </c>
      <c r="M4106" s="17" t="n">
        <v>4545</v>
      </c>
      <c r="N4106" s="17" t="n">
        <v>1121</v>
      </c>
      <c r="O4106" s="17" t="n">
        <v>136</v>
      </c>
      <c r="P4106" s="17" t="n">
        <v>0</v>
      </c>
      <c r="Q4106" s="17" t="n">
        <v>0</v>
      </c>
      <c r="R4106" s="17" t="n">
        <v>0</v>
      </c>
      <c r="S4106" s="17" t="n">
        <v>0</v>
      </c>
      <c r="T4106" s="17" t="n">
        <v>0</v>
      </c>
    </row>
    <row r="4107" customFormat="false" ht="15" hidden="false" customHeight="true" outlineLevel="0" collapsed="false">
      <c r="A4107" s="17" t="s">
        <v>138</v>
      </c>
      <c r="B4107" s="17" t="s">
        <v>142</v>
      </c>
      <c r="C4107" s="17" t="s">
        <v>134</v>
      </c>
      <c r="D4107" s="17" t="s">
        <v>135</v>
      </c>
      <c r="E4107" s="17" t="s">
        <v>243</v>
      </c>
      <c r="F4107" s="17" t="s">
        <v>140</v>
      </c>
      <c r="G4107" s="17" t="n">
        <v>3</v>
      </c>
      <c r="H4107" s="17" t="n">
        <v>3</v>
      </c>
      <c r="I4107" s="17" t="n">
        <v>1</v>
      </c>
      <c r="J4107" s="17" t="n">
        <v>1</v>
      </c>
      <c r="K4107" s="17" t="n">
        <v>3</v>
      </c>
      <c r="L4107" s="17" t="n">
        <v>28</v>
      </c>
      <c r="M4107" s="17" t="n">
        <v>14</v>
      </c>
      <c r="N4107" s="17" t="n">
        <v>4</v>
      </c>
      <c r="O4107" s="17" t="n">
        <v>1</v>
      </c>
      <c r="P4107" s="17" t="n">
        <v>0</v>
      </c>
      <c r="Q4107" s="17" t="n">
        <v>0</v>
      </c>
      <c r="R4107" s="17" t="n">
        <v>0</v>
      </c>
      <c r="S4107" s="17" t="n">
        <v>0</v>
      </c>
      <c r="T4107" s="17" t="n">
        <v>0</v>
      </c>
    </row>
    <row r="4108" customFormat="false" ht="15" hidden="false" customHeight="true" outlineLevel="0" collapsed="false">
      <c r="A4108" s="17" t="s">
        <v>138</v>
      </c>
      <c r="B4108" s="17" t="s">
        <v>142</v>
      </c>
      <c r="C4108" s="17" t="s">
        <v>134</v>
      </c>
      <c r="D4108" s="17" t="s">
        <v>135</v>
      </c>
      <c r="E4108" s="17" t="s">
        <v>243</v>
      </c>
      <c r="F4108" s="17" t="s">
        <v>144</v>
      </c>
      <c r="G4108" s="17" t="n">
        <v>3</v>
      </c>
      <c r="H4108" s="17" t="n">
        <v>3</v>
      </c>
      <c r="I4108" s="17" t="n">
        <v>1</v>
      </c>
      <c r="J4108" s="17" t="n">
        <v>1</v>
      </c>
      <c r="K4108" s="17" t="n">
        <v>3</v>
      </c>
      <c r="L4108" s="17" t="n">
        <v>5721</v>
      </c>
      <c r="M4108" s="17" t="n">
        <v>2593</v>
      </c>
      <c r="N4108" s="17" t="n">
        <v>558</v>
      </c>
      <c r="O4108" s="17" t="n">
        <v>78</v>
      </c>
      <c r="P4108" s="17" t="n">
        <v>0</v>
      </c>
      <c r="Q4108" s="17" t="n">
        <v>0</v>
      </c>
      <c r="R4108" s="17" t="n">
        <v>0</v>
      </c>
      <c r="S4108" s="17" t="n">
        <v>0</v>
      </c>
      <c r="T4108" s="17" t="n">
        <v>0</v>
      </c>
    </row>
    <row r="4109" customFormat="false" ht="15" hidden="false" customHeight="true" outlineLevel="0" collapsed="false">
      <c r="A4109" s="17" t="s">
        <v>138</v>
      </c>
      <c r="B4109" s="17" t="s">
        <v>142</v>
      </c>
      <c r="C4109" s="17" t="s">
        <v>134</v>
      </c>
      <c r="D4109" s="17" t="s">
        <v>135</v>
      </c>
      <c r="E4109" s="17" t="s">
        <v>243</v>
      </c>
      <c r="F4109" s="17" t="s">
        <v>150</v>
      </c>
      <c r="G4109" s="17" t="n">
        <v>3</v>
      </c>
      <c r="H4109" s="17" t="n">
        <v>3</v>
      </c>
      <c r="I4109" s="17" t="n">
        <v>3</v>
      </c>
      <c r="J4109" s="17" t="n">
        <v>2</v>
      </c>
      <c r="K4109" s="17" t="n">
        <v>3</v>
      </c>
      <c r="L4109" s="17" t="n">
        <v>904</v>
      </c>
      <c r="M4109" s="17" t="n">
        <v>580</v>
      </c>
      <c r="N4109" s="17" t="n">
        <v>121</v>
      </c>
      <c r="O4109" s="17" t="n">
        <v>38</v>
      </c>
      <c r="P4109" s="17" t="n">
        <v>0</v>
      </c>
      <c r="Q4109" s="17" t="n">
        <v>0</v>
      </c>
      <c r="R4109" s="17" t="n">
        <v>0</v>
      </c>
      <c r="S4109" s="17" t="n">
        <v>0</v>
      </c>
      <c r="T4109" s="17" t="n">
        <v>0</v>
      </c>
    </row>
    <row r="4110" customFormat="false" ht="15" hidden="false" customHeight="true" outlineLevel="0" collapsed="false">
      <c r="A4110" s="17" t="s">
        <v>138</v>
      </c>
      <c r="B4110" s="17" t="s">
        <v>142</v>
      </c>
      <c r="C4110" s="17" t="s">
        <v>134</v>
      </c>
      <c r="D4110" s="17" t="s">
        <v>135</v>
      </c>
      <c r="E4110" s="17" t="s">
        <v>243</v>
      </c>
      <c r="F4110" s="17" t="s">
        <v>158</v>
      </c>
      <c r="G4110" s="17" t="n">
        <v>3</v>
      </c>
      <c r="H4110" s="17" t="n">
        <v>3</v>
      </c>
      <c r="I4110" s="17" t="n">
        <v>3</v>
      </c>
      <c r="J4110" s="17" t="n">
        <v>1</v>
      </c>
      <c r="K4110" s="17" t="n">
        <v>3</v>
      </c>
      <c r="L4110" s="17" t="n">
        <v>1967</v>
      </c>
      <c r="M4110" s="17" t="n">
        <v>1351</v>
      </c>
      <c r="N4110" s="17" t="n">
        <v>438</v>
      </c>
      <c r="O4110" s="17" t="n">
        <v>19</v>
      </c>
      <c r="P4110" s="17" t="n">
        <v>0</v>
      </c>
      <c r="Q4110" s="17" t="n">
        <v>0</v>
      </c>
      <c r="R4110" s="17" t="n">
        <v>0</v>
      </c>
      <c r="S4110" s="17" t="n">
        <v>0</v>
      </c>
      <c r="T4110" s="17" t="n">
        <v>0</v>
      </c>
    </row>
    <row r="4111" customFormat="false" ht="15" hidden="false" customHeight="true" outlineLevel="0" collapsed="false">
      <c r="A4111" s="17" t="s">
        <v>138</v>
      </c>
      <c r="B4111" s="17" t="s">
        <v>142</v>
      </c>
      <c r="C4111" s="17" t="s">
        <v>134</v>
      </c>
      <c r="D4111" s="17" t="s">
        <v>135</v>
      </c>
      <c r="E4111" s="17" t="s">
        <v>243</v>
      </c>
      <c r="F4111" s="17" t="s">
        <v>169</v>
      </c>
      <c r="G4111" s="17" t="n">
        <v>2</v>
      </c>
      <c r="H4111" s="17" t="n">
        <v>2</v>
      </c>
      <c r="I4111" s="17" t="n">
        <v>0</v>
      </c>
      <c r="J4111" s="17" t="n">
        <v>0</v>
      </c>
      <c r="K4111" s="17" t="n">
        <v>2</v>
      </c>
      <c r="L4111" s="17" t="n">
        <v>13</v>
      </c>
      <c r="M4111" s="17" t="n">
        <v>7</v>
      </c>
      <c r="N4111" s="17" t="n">
        <v>0</v>
      </c>
      <c r="O4111" s="17" t="n">
        <v>0</v>
      </c>
      <c r="P4111" s="17" t="n">
        <v>0</v>
      </c>
      <c r="Q4111" s="17" t="n">
        <v>0</v>
      </c>
      <c r="R4111" s="17" t="n">
        <v>0</v>
      </c>
      <c r="S4111" s="17" t="n">
        <v>0</v>
      </c>
      <c r="T4111" s="17" t="n">
        <v>0</v>
      </c>
    </row>
    <row r="4112" customFormat="false" ht="15" hidden="false" customHeight="true" outlineLevel="0" collapsed="false">
      <c r="A4112" s="17" t="s">
        <v>138</v>
      </c>
      <c r="B4112" s="17" t="s">
        <v>142</v>
      </c>
      <c r="C4112" s="17" t="s">
        <v>134</v>
      </c>
      <c r="D4112" s="17" t="s">
        <v>135</v>
      </c>
      <c r="E4112" s="17" t="s">
        <v>139</v>
      </c>
      <c r="F4112" s="17" t="s">
        <v>7</v>
      </c>
      <c r="G4112" s="17" t="n">
        <v>1</v>
      </c>
      <c r="H4112" s="17" t="n">
        <v>2</v>
      </c>
      <c r="I4112" s="17" t="n">
        <v>3</v>
      </c>
      <c r="J4112" s="17" t="n">
        <v>0</v>
      </c>
      <c r="K4112" s="17" t="n">
        <v>4</v>
      </c>
      <c r="L4112" s="17" t="n">
        <v>54</v>
      </c>
      <c r="M4112" s="17" t="n">
        <v>52</v>
      </c>
      <c r="N4112" s="17" t="n">
        <v>247</v>
      </c>
      <c r="O4112" s="17" t="n">
        <v>0</v>
      </c>
      <c r="P4112" s="17" t="n">
        <v>0</v>
      </c>
      <c r="Q4112" s="17" t="n">
        <v>0</v>
      </c>
      <c r="R4112" s="17" t="n">
        <v>0</v>
      </c>
      <c r="S4112" s="17" t="n">
        <v>0</v>
      </c>
      <c r="T4112" s="17" t="n">
        <v>0</v>
      </c>
    </row>
    <row r="4113" customFormat="false" ht="15" hidden="false" customHeight="true" outlineLevel="0" collapsed="false">
      <c r="A4113" s="17" t="s">
        <v>138</v>
      </c>
      <c r="B4113" s="17" t="s">
        <v>142</v>
      </c>
      <c r="C4113" s="17" t="s">
        <v>134</v>
      </c>
      <c r="D4113" s="17" t="s">
        <v>135</v>
      </c>
      <c r="E4113" s="17" t="s">
        <v>139</v>
      </c>
      <c r="F4113" s="17" t="s">
        <v>140</v>
      </c>
      <c r="G4113" s="17" t="n">
        <v>1</v>
      </c>
      <c r="H4113" s="17" t="n">
        <v>0</v>
      </c>
      <c r="I4113" s="17" t="n">
        <v>2</v>
      </c>
      <c r="J4113" s="17" t="n">
        <v>0</v>
      </c>
      <c r="K4113" s="17" t="n">
        <v>3</v>
      </c>
      <c r="L4113" s="17" t="n">
        <v>16</v>
      </c>
      <c r="M4113" s="17" t="n">
        <v>0</v>
      </c>
      <c r="N4113" s="17" t="n">
        <v>49</v>
      </c>
      <c r="O4113" s="17" t="n">
        <v>0</v>
      </c>
      <c r="P4113" s="17" t="n">
        <v>0</v>
      </c>
      <c r="Q4113" s="17" t="n">
        <v>0</v>
      </c>
      <c r="R4113" s="17" t="n">
        <v>0</v>
      </c>
      <c r="S4113" s="17" t="n">
        <v>0</v>
      </c>
      <c r="T4113" s="17" t="n">
        <v>0</v>
      </c>
    </row>
    <row r="4114" customFormat="false" ht="15" hidden="false" customHeight="true" outlineLevel="0" collapsed="false">
      <c r="A4114" s="17" t="s">
        <v>138</v>
      </c>
      <c r="B4114" s="17" t="s">
        <v>142</v>
      </c>
      <c r="C4114" s="17" t="s">
        <v>134</v>
      </c>
      <c r="D4114" s="17" t="s">
        <v>135</v>
      </c>
      <c r="E4114" s="17" t="s">
        <v>139</v>
      </c>
      <c r="F4114" s="17" t="s">
        <v>144</v>
      </c>
      <c r="G4114" s="17" t="n">
        <v>1</v>
      </c>
      <c r="H4114" s="17" t="n">
        <v>0</v>
      </c>
      <c r="I4114" s="17" t="n">
        <v>1</v>
      </c>
      <c r="J4114" s="17" t="n">
        <v>0</v>
      </c>
      <c r="K4114" s="17" t="n">
        <v>2</v>
      </c>
      <c r="L4114" s="17" t="n">
        <v>1</v>
      </c>
      <c r="M4114" s="17" t="n">
        <v>0</v>
      </c>
      <c r="N4114" s="17" t="n">
        <v>188</v>
      </c>
      <c r="O4114" s="17" t="n">
        <v>0</v>
      </c>
      <c r="P4114" s="17" t="n">
        <v>0</v>
      </c>
      <c r="Q4114" s="17" t="n">
        <v>0</v>
      </c>
      <c r="R4114" s="17" t="n">
        <v>0</v>
      </c>
      <c r="S4114" s="17" t="n">
        <v>0</v>
      </c>
      <c r="T4114" s="17" t="n">
        <v>0</v>
      </c>
    </row>
    <row r="4115" customFormat="false" ht="15" hidden="false" customHeight="true" outlineLevel="0" collapsed="false">
      <c r="A4115" s="17" t="s">
        <v>138</v>
      </c>
      <c r="B4115" s="17" t="s">
        <v>142</v>
      </c>
      <c r="C4115" s="17" t="s">
        <v>134</v>
      </c>
      <c r="D4115" s="17" t="s">
        <v>135</v>
      </c>
      <c r="E4115" s="17" t="s">
        <v>139</v>
      </c>
      <c r="F4115" s="17" t="s">
        <v>150</v>
      </c>
      <c r="G4115" s="17" t="n">
        <v>1</v>
      </c>
      <c r="H4115" s="17" t="n">
        <v>2</v>
      </c>
      <c r="I4115" s="17" t="n">
        <v>1</v>
      </c>
      <c r="J4115" s="17" t="n">
        <v>0</v>
      </c>
      <c r="K4115" s="17" t="n">
        <v>3</v>
      </c>
      <c r="L4115" s="17" t="n">
        <v>10</v>
      </c>
      <c r="M4115" s="17" t="n">
        <v>2</v>
      </c>
      <c r="N4115" s="17" t="n">
        <v>4</v>
      </c>
      <c r="O4115" s="17" t="n">
        <v>0</v>
      </c>
      <c r="P4115" s="17" t="n">
        <v>0</v>
      </c>
      <c r="Q4115" s="17" t="n">
        <v>0</v>
      </c>
      <c r="R4115" s="17" t="n">
        <v>0</v>
      </c>
      <c r="S4115" s="17" t="n">
        <v>0</v>
      </c>
      <c r="T4115" s="17" t="n">
        <v>0</v>
      </c>
    </row>
    <row r="4116" customFormat="false" ht="15" hidden="false" customHeight="true" outlineLevel="0" collapsed="false">
      <c r="A4116" s="17" t="s">
        <v>138</v>
      </c>
      <c r="B4116" s="17" t="s">
        <v>142</v>
      </c>
      <c r="C4116" s="17" t="s">
        <v>134</v>
      </c>
      <c r="D4116" s="17" t="s">
        <v>135</v>
      </c>
      <c r="E4116" s="17" t="s">
        <v>139</v>
      </c>
      <c r="F4116" s="17" t="s">
        <v>158</v>
      </c>
      <c r="G4116" s="17" t="n">
        <v>1</v>
      </c>
      <c r="H4116" s="17" t="n">
        <v>2</v>
      </c>
      <c r="I4116" s="17" t="n">
        <v>2</v>
      </c>
      <c r="J4116" s="17" t="n">
        <v>0</v>
      </c>
      <c r="K4116" s="17" t="n">
        <v>3</v>
      </c>
      <c r="L4116" s="17" t="n">
        <v>23</v>
      </c>
      <c r="M4116" s="17" t="n">
        <v>50</v>
      </c>
      <c r="N4116" s="17" t="n">
        <v>6</v>
      </c>
      <c r="O4116" s="17" t="n">
        <v>0</v>
      </c>
      <c r="P4116" s="17" t="n">
        <v>0</v>
      </c>
      <c r="Q4116" s="17" t="n">
        <v>0</v>
      </c>
      <c r="R4116" s="17" t="n">
        <v>0</v>
      </c>
      <c r="S4116" s="17" t="n">
        <v>0</v>
      </c>
      <c r="T4116" s="17" t="n">
        <v>0</v>
      </c>
    </row>
    <row r="4117" customFormat="false" ht="15" hidden="false" customHeight="true" outlineLevel="0" collapsed="false">
      <c r="A4117" s="17" t="s">
        <v>138</v>
      </c>
      <c r="B4117" s="17" t="s">
        <v>142</v>
      </c>
      <c r="C4117" s="17" t="s">
        <v>134</v>
      </c>
      <c r="D4117" s="17" t="s">
        <v>135</v>
      </c>
      <c r="E4117" s="17" t="s">
        <v>139</v>
      </c>
      <c r="F4117" s="17" t="s">
        <v>169</v>
      </c>
      <c r="G4117" s="17" t="n">
        <v>1</v>
      </c>
      <c r="H4117" s="17" t="n">
        <v>0</v>
      </c>
      <c r="I4117" s="17" t="n">
        <v>0</v>
      </c>
      <c r="J4117" s="17" t="n">
        <v>0</v>
      </c>
      <c r="K4117" s="17" t="n">
        <v>1</v>
      </c>
      <c r="L4117" s="17" t="n">
        <v>4</v>
      </c>
      <c r="M4117" s="17" t="n">
        <v>0</v>
      </c>
      <c r="N4117" s="17" t="n">
        <v>0</v>
      </c>
      <c r="O4117" s="17" t="n">
        <v>0</v>
      </c>
      <c r="P4117" s="17" t="n">
        <v>0</v>
      </c>
      <c r="Q4117" s="17" t="n">
        <v>0</v>
      </c>
      <c r="R4117" s="17" t="n">
        <v>0</v>
      </c>
      <c r="S4117" s="17" t="n">
        <v>0</v>
      </c>
      <c r="T4117" s="17" t="n">
        <v>0</v>
      </c>
    </row>
    <row r="4118" customFormat="false" ht="15" hidden="false" customHeight="true" outlineLevel="0" collapsed="false">
      <c r="A4118" s="17" t="s">
        <v>138</v>
      </c>
      <c r="B4118" s="17" t="s">
        <v>142</v>
      </c>
      <c r="C4118" s="17" t="s">
        <v>134</v>
      </c>
      <c r="D4118" s="17" t="s">
        <v>177</v>
      </c>
      <c r="E4118" s="17" t="s">
        <v>243</v>
      </c>
      <c r="F4118" s="17" t="s">
        <v>7</v>
      </c>
      <c r="G4118" s="17" t="n">
        <v>1</v>
      </c>
      <c r="H4118" s="17" t="n">
        <v>1</v>
      </c>
      <c r="I4118" s="17" t="n">
        <v>1</v>
      </c>
      <c r="J4118" s="17" t="n">
        <v>1</v>
      </c>
      <c r="K4118" s="17" t="n">
        <v>1</v>
      </c>
      <c r="L4118" s="17" t="n">
        <v>89</v>
      </c>
      <c r="M4118" s="17" t="n">
        <v>67</v>
      </c>
      <c r="N4118" s="17" t="n">
        <v>161</v>
      </c>
      <c r="O4118" s="17" t="n">
        <v>33</v>
      </c>
      <c r="P4118" s="17" t="n">
        <v>0</v>
      </c>
      <c r="Q4118" s="17" t="n">
        <v>0</v>
      </c>
      <c r="R4118" s="17" t="n">
        <v>0</v>
      </c>
      <c r="S4118" s="17" t="n">
        <v>0</v>
      </c>
      <c r="T4118" s="17" t="n">
        <v>0</v>
      </c>
    </row>
    <row r="4119" customFormat="false" ht="15" hidden="false" customHeight="true" outlineLevel="0" collapsed="false">
      <c r="A4119" s="17" t="s">
        <v>138</v>
      </c>
      <c r="B4119" s="17" t="s">
        <v>142</v>
      </c>
      <c r="C4119" s="17" t="s">
        <v>134</v>
      </c>
      <c r="D4119" s="17" t="s">
        <v>177</v>
      </c>
      <c r="E4119" s="17" t="s">
        <v>243</v>
      </c>
      <c r="F4119" s="17" t="s">
        <v>140</v>
      </c>
      <c r="G4119" s="17" t="n">
        <v>1</v>
      </c>
      <c r="H4119" s="17" t="n">
        <v>1</v>
      </c>
      <c r="I4119" s="17" t="n">
        <v>1</v>
      </c>
      <c r="J4119" s="17" t="n">
        <v>0</v>
      </c>
      <c r="K4119" s="17" t="n">
        <v>1</v>
      </c>
      <c r="L4119" s="17" t="n">
        <v>5</v>
      </c>
      <c r="M4119" s="17" t="n">
        <v>8</v>
      </c>
      <c r="N4119" s="17" t="n">
        <v>25</v>
      </c>
      <c r="O4119" s="17" t="n">
        <v>0</v>
      </c>
      <c r="P4119" s="17" t="n">
        <v>0</v>
      </c>
      <c r="Q4119" s="17" t="n">
        <v>0</v>
      </c>
      <c r="R4119" s="17" t="n">
        <v>0</v>
      </c>
      <c r="S4119" s="17" t="n">
        <v>0</v>
      </c>
      <c r="T4119" s="17" t="n">
        <v>0</v>
      </c>
    </row>
    <row r="4120" customFormat="false" ht="15" hidden="false" customHeight="true" outlineLevel="0" collapsed="false">
      <c r="A4120" s="17" t="s">
        <v>138</v>
      </c>
      <c r="B4120" s="17" t="s">
        <v>142</v>
      </c>
      <c r="C4120" s="17" t="s">
        <v>134</v>
      </c>
      <c r="D4120" s="17" t="s">
        <v>177</v>
      </c>
      <c r="E4120" s="17" t="s">
        <v>243</v>
      </c>
      <c r="F4120" s="17" t="s">
        <v>150</v>
      </c>
      <c r="G4120" s="17" t="n">
        <v>1</v>
      </c>
      <c r="H4120" s="17" t="n">
        <v>1</v>
      </c>
      <c r="I4120" s="17" t="n">
        <v>1</v>
      </c>
      <c r="J4120" s="17" t="n">
        <v>1</v>
      </c>
      <c r="K4120" s="17" t="n">
        <v>1</v>
      </c>
      <c r="L4120" s="17" t="n">
        <v>74</v>
      </c>
      <c r="M4120" s="17" t="n">
        <v>53</v>
      </c>
      <c r="N4120" s="17" t="n">
        <v>125</v>
      </c>
      <c r="O4120" s="17" t="n">
        <v>31</v>
      </c>
      <c r="P4120" s="17" t="n">
        <v>0</v>
      </c>
      <c r="Q4120" s="17" t="n">
        <v>0</v>
      </c>
      <c r="R4120" s="17" t="n">
        <v>0</v>
      </c>
      <c r="S4120" s="17" t="n">
        <v>0</v>
      </c>
      <c r="T4120" s="17" t="n">
        <v>0</v>
      </c>
    </row>
    <row r="4121" customFormat="false" ht="15" hidden="false" customHeight="true" outlineLevel="0" collapsed="false">
      <c r="A4121" s="17" t="s">
        <v>138</v>
      </c>
      <c r="B4121" s="17" t="s">
        <v>142</v>
      </c>
      <c r="C4121" s="17" t="s">
        <v>134</v>
      </c>
      <c r="D4121" s="17" t="s">
        <v>177</v>
      </c>
      <c r="E4121" s="17" t="s">
        <v>243</v>
      </c>
      <c r="F4121" s="17" t="s">
        <v>158</v>
      </c>
      <c r="G4121" s="17" t="n">
        <v>1</v>
      </c>
      <c r="H4121" s="17" t="n">
        <v>1</v>
      </c>
      <c r="I4121" s="17" t="n">
        <v>1</v>
      </c>
      <c r="J4121" s="17" t="n">
        <v>1</v>
      </c>
      <c r="K4121" s="17" t="n">
        <v>1</v>
      </c>
      <c r="L4121" s="17" t="n">
        <v>10</v>
      </c>
      <c r="M4121" s="17" t="n">
        <v>6</v>
      </c>
      <c r="N4121" s="17" t="n">
        <v>11</v>
      </c>
      <c r="O4121" s="17" t="n">
        <v>2</v>
      </c>
      <c r="P4121" s="17" t="n">
        <v>0</v>
      </c>
      <c r="Q4121" s="17" t="n">
        <v>0</v>
      </c>
      <c r="R4121" s="17" t="n">
        <v>0</v>
      </c>
      <c r="S4121" s="17" t="n">
        <v>0</v>
      </c>
      <c r="T4121" s="17" t="n">
        <v>0</v>
      </c>
    </row>
    <row r="4122" customFormat="false" ht="15" hidden="false" customHeight="true" outlineLevel="0" collapsed="false">
      <c r="A4122" s="17" t="s">
        <v>138</v>
      </c>
      <c r="B4122" s="17" t="s">
        <v>142</v>
      </c>
      <c r="C4122" s="17" t="s">
        <v>134</v>
      </c>
      <c r="D4122" s="17" t="s">
        <v>177</v>
      </c>
      <c r="E4122" s="17" t="s">
        <v>139</v>
      </c>
      <c r="F4122" s="17" t="s">
        <v>7</v>
      </c>
      <c r="G4122" s="17" t="n">
        <v>1</v>
      </c>
      <c r="H4122" s="17" t="n">
        <v>1</v>
      </c>
      <c r="I4122" s="17" t="n">
        <v>1</v>
      </c>
      <c r="J4122" s="17" t="n">
        <v>1</v>
      </c>
      <c r="K4122" s="17" t="n">
        <v>1</v>
      </c>
      <c r="L4122" s="17" t="n">
        <v>1</v>
      </c>
      <c r="M4122" s="17" t="n">
        <v>13</v>
      </c>
      <c r="N4122" s="17" t="n">
        <v>72</v>
      </c>
      <c r="O4122" s="17" t="n">
        <v>35</v>
      </c>
      <c r="P4122" s="17" t="n">
        <v>0</v>
      </c>
      <c r="Q4122" s="17" t="n">
        <v>0</v>
      </c>
      <c r="R4122" s="17" t="n">
        <v>0</v>
      </c>
      <c r="S4122" s="17" t="n">
        <v>0</v>
      </c>
      <c r="T4122" s="17" t="n">
        <v>0</v>
      </c>
    </row>
    <row r="4123" customFormat="false" ht="15" hidden="false" customHeight="true" outlineLevel="0" collapsed="false">
      <c r="A4123" s="17" t="s">
        <v>138</v>
      </c>
      <c r="B4123" s="17" t="s">
        <v>142</v>
      </c>
      <c r="C4123" s="17" t="s">
        <v>134</v>
      </c>
      <c r="D4123" s="17" t="s">
        <v>177</v>
      </c>
      <c r="E4123" s="17" t="s">
        <v>139</v>
      </c>
      <c r="F4123" s="17" t="s">
        <v>144</v>
      </c>
      <c r="G4123" s="17" t="n">
        <v>0</v>
      </c>
      <c r="H4123" s="17" t="n">
        <v>0</v>
      </c>
      <c r="I4123" s="17" t="n">
        <v>1</v>
      </c>
      <c r="J4123" s="17" t="n">
        <v>0</v>
      </c>
      <c r="K4123" s="17" t="n">
        <v>1</v>
      </c>
      <c r="L4123" s="17" t="n">
        <v>0</v>
      </c>
      <c r="M4123" s="17" t="n">
        <v>0</v>
      </c>
      <c r="N4123" s="17" t="n">
        <v>29</v>
      </c>
      <c r="O4123" s="17" t="n">
        <v>0</v>
      </c>
      <c r="P4123" s="17" t="n">
        <v>0</v>
      </c>
      <c r="Q4123" s="17" t="n">
        <v>0</v>
      </c>
      <c r="R4123" s="17" t="n">
        <v>0</v>
      </c>
      <c r="S4123" s="17" t="n">
        <v>0</v>
      </c>
      <c r="T4123" s="17" t="n">
        <v>0</v>
      </c>
    </row>
    <row r="4124" customFormat="false" ht="15" hidden="false" customHeight="true" outlineLevel="0" collapsed="false">
      <c r="A4124" s="17" t="s">
        <v>138</v>
      </c>
      <c r="B4124" s="17" t="s">
        <v>142</v>
      </c>
      <c r="C4124" s="17" t="s">
        <v>134</v>
      </c>
      <c r="D4124" s="17" t="s">
        <v>177</v>
      </c>
      <c r="E4124" s="17" t="s">
        <v>139</v>
      </c>
      <c r="F4124" s="17" t="s">
        <v>150</v>
      </c>
      <c r="G4124" s="17" t="n">
        <v>1</v>
      </c>
      <c r="H4124" s="17" t="n">
        <v>1</v>
      </c>
      <c r="I4124" s="17" t="n">
        <v>1</v>
      </c>
      <c r="J4124" s="17" t="n">
        <v>1</v>
      </c>
      <c r="K4124" s="17" t="n">
        <v>1</v>
      </c>
      <c r="L4124" s="17" t="n">
        <v>1</v>
      </c>
      <c r="M4124" s="17" t="n">
        <v>2</v>
      </c>
      <c r="N4124" s="17" t="n">
        <v>19</v>
      </c>
      <c r="O4124" s="17" t="n">
        <v>8</v>
      </c>
      <c r="P4124" s="17" t="n">
        <v>0</v>
      </c>
      <c r="Q4124" s="17" t="n">
        <v>0</v>
      </c>
      <c r="R4124" s="17" t="n">
        <v>0</v>
      </c>
      <c r="S4124" s="17" t="n">
        <v>0</v>
      </c>
      <c r="T4124" s="17" t="n">
        <v>0</v>
      </c>
    </row>
    <row r="4125" customFormat="false" ht="15" hidden="false" customHeight="true" outlineLevel="0" collapsed="false">
      <c r="A4125" s="17" t="s">
        <v>138</v>
      </c>
      <c r="B4125" s="17" t="s">
        <v>142</v>
      </c>
      <c r="C4125" s="17" t="s">
        <v>134</v>
      </c>
      <c r="D4125" s="17" t="s">
        <v>177</v>
      </c>
      <c r="E4125" s="17" t="s">
        <v>139</v>
      </c>
      <c r="F4125" s="17" t="s">
        <v>158</v>
      </c>
      <c r="G4125" s="17" t="n">
        <v>0</v>
      </c>
      <c r="H4125" s="17" t="n">
        <v>1</v>
      </c>
      <c r="I4125" s="17" t="n">
        <v>1</v>
      </c>
      <c r="J4125" s="17" t="n">
        <v>1</v>
      </c>
      <c r="K4125" s="17" t="n">
        <v>1</v>
      </c>
      <c r="L4125" s="17" t="n">
        <v>0</v>
      </c>
      <c r="M4125" s="17" t="n">
        <v>11</v>
      </c>
      <c r="N4125" s="17" t="n">
        <v>24</v>
      </c>
      <c r="O4125" s="17" t="n">
        <v>25</v>
      </c>
      <c r="P4125" s="17" t="n">
        <v>0</v>
      </c>
      <c r="Q4125" s="17" t="n">
        <v>0</v>
      </c>
      <c r="R4125" s="17" t="n">
        <v>0</v>
      </c>
      <c r="S4125" s="17" t="n">
        <v>0</v>
      </c>
      <c r="T4125" s="17" t="n">
        <v>0</v>
      </c>
    </row>
    <row r="4126" customFormat="false" ht="15" hidden="false" customHeight="true" outlineLevel="0" collapsed="false">
      <c r="A4126" s="17" t="s">
        <v>138</v>
      </c>
      <c r="B4126" s="17" t="s">
        <v>142</v>
      </c>
      <c r="C4126" s="17" t="s">
        <v>134</v>
      </c>
      <c r="D4126" s="17" t="s">
        <v>177</v>
      </c>
      <c r="E4126" s="17" t="s">
        <v>139</v>
      </c>
      <c r="F4126" s="17" t="s">
        <v>169</v>
      </c>
      <c r="G4126" s="17" t="n">
        <v>0</v>
      </c>
      <c r="H4126" s="17" t="n">
        <v>0</v>
      </c>
      <c r="I4126" s="17" t="n">
        <v>0</v>
      </c>
      <c r="J4126" s="17" t="n">
        <v>1</v>
      </c>
      <c r="K4126" s="17" t="n">
        <v>1</v>
      </c>
      <c r="L4126" s="17" t="n">
        <v>0</v>
      </c>
      <c r="M4126" s="17" t="n">
        <v>0</v>
      </c>
      <c r="N4126" s="17" t="n">
        <v>0</v>
      </c>
      <c r="O4126" s="17" t="n">
        <v>2</v>
      </c>
      <c r="P4126" s="17" t="n">
        <v>0</v>
      </c>
      <c r="Q4126" s="17" t="n">
        <v>0</v>
      </c>
      <c r="R4126" s="17" t="n">
        <v>0</v>
      </c>
      <c r="S4126" s="17" t="n">
        <v>0</v>
      </c>
      <c r="T4126" s="17" t="n">
        <v>0</v>
      </c>
    </row>
    <row r="4127" customFormat="false" ht="15" hidden="false" customHeight="true" outlineLevel="0" collapsed="false">
      <c r="A4127" s="17" t="s">
        <v>138</v>
      </c>
      <c r="B4127" s="17" t="s">
        <v>142</v>
      </c>
      <c r="C4127" s="17" t="s">
        <v>134</v>
      </c>
      <c r="D4127" s="17" t="s">
        <v>14446</v>
      </c>
      <c r="E4127" s="17" t="s">
        <v>243</v>
      </c>
      <c r="F4127" s="17" t="s">
        <v>7</v>
      </c>
      <c r="G4127" s="17" t="n">
        <v>1</v>
      </c>
      <c r="H4127" s="17" t="n">
        <v>1</v>
      </c>
      <c r="I4127" s="17" t="n">
        <v>1</v>
      </c>
      <c r="J4127" s="17" t="n">
        <v>1</v>
      </c>
      <c r="K4127" s="17" t="n">
        <v>1</v>
      </c>
      <c r="L4127" s="17" t="n">
        <v>528</v>
      </c>
      <c r="M4127" s="17" t="n">
        <v>1846</v>
      </c>
      <c r="N4127" s="17" t="n">
        <v>3124</v>
      </c>
      <c r="O4127" s="17" t="n">
        <v>588</v>
      </c>
      <c r="P4127" s="17" t="n">
        <v>0</v>
      </c>
      <c r="Q4127" s="17" t="n">
        <v>0</v>
      </c>
      <c r="R4127" s="17" t="n">
        <v>0</v>
      </c>
      <c r="S4127" s="17" t="n">
        <v>0</v>
      </c>
      <c r="T4127" s="17" t="n">
        <v>0</v>
      </c>
    </row>
    <row r="4128" customFormat="false" ht="15" hidden="false" customHeight="true" outlineLevel="0" collapsed="false">
      <c r="A4128" s="17" t="s">
        <v>138</v>
      </c>
      <c r="B4128" s="17" t="s">
        <v>142</v>
      </c>
      <c r="C4128" s="17" t="s">
        <v>134</v>
      </c>
      <c r="D4128" s="17" t="s">
        <v>14446</v>
      </c>
      <c r="E4128" s="17" t="s">
        <v>243</v>
      </c>
      <c r="F4128" s="17" t="s">
        <v>140</v>
      </c>
      <c r="G4128" s="17" t="n">
        <v>1</v>
      </c>
      <c r="H4128" s="17" t="n">
        <v>1</v>
      </c>
      <c r="I4128" s="17" t="n">
        <v>1</v>
      </c>
      <c r="J4128" s="17" t="n">
        <v>0</v>
      </c>
      <c r="K4128" s="17" t="n">
        <v>1</v>
      </c>
      <c r="L4128" s="17" t="n">
        <v>83</v>
      </c>
      <c r="M4128" s="17" t="n">
        <v>292</v>
      </c>
      <c r="N4128" s="17" t="n">
        <v>4</v>
      </c>
      <c r="O4128" s="17" t="n">
        <v>0</v>
      </c>
      <c r="P4128" s="17" t="n">
        <v>0</v>
      </c>
      <c r="Q4128" s="17" t="n">
        <v>0</v>
      </c>
      <c r="R4128" s="17" t="n">
        <v>0</v>
      </c>
      <c r="S4128" s="17" t="n">
        <v>0</v>
      </c>
      <c r="T4128" s="17" t="n">
        <v>0</v>
      </c>
    </row>
    <row r="4129" customFormat="false" ht="15" hidden="false" customHeight="true" outlineLevel="0" collapsed="false">
      <c r="A4129" s="17" t="s">
        <v>138</v>
      </c>
      <c r="B4129" s="17" t="s">
        <v>142</v>
      </c>
      <c r="C4129" s="17" t="s">
        <v>134</v>
      </c>
      <c r="D4129" s="17" t="s">
        <v>14446</v>
      </c>
      <c r="E4129" s="17" t="s">
        <v>243</v>
      </c>
      <c r="F4129" s="17" t="s">
        <v>144</v>
      </c>
      <c r="G4129" s="17" t="n">
        <v>1</v>
      </c>
      <c r="H4129" s="17" t="n">
        <v>1</v>
      </c>
      <c r="I4129" s="17" t="n">
        <v>1</v>
      </c>
      <c r="J4129" s="17" t="n">
        <v>0</v>
      </c>
      <c r="K4129" s="17" t="n">
        <v>1</v>
      </c>
      <c r="L4129" s="17" t="n">
        <v>128</v>
      </c>
      <c r="M4129" s="17" t="n">
        <v>136</v>
      </c>
      <c r="N4129" s="17" t="n">
        <v>12</v>
      </c>
      <c r="O4129" s="17" t="n">
        <v>0</v>
      </c>
      <c r="P4129" s="17" t="n">
        <v>0</v>
      </c>
      <c r="Q4129" s="17" t="n">
        <v>0</v>
      </c>
      <c r="R4129" s="17" t="n">
        <v>0</v>
      </c>
      <c r="S4129" s="17" t="n">
        <v>0</v>
      </c>
      <c r="T4129" s="17" t="n">
        <v>0</v>
      </c>
    </row>
    <row r="4130" customFormat="false" ht="15" hidden="false" customHeight="true" outlineLevel="0" collapsed="false">
      <c r="A4130" s="17" t="s">
        <v>138</v>
      </c>
      <c r="B4130" s="17" t="s">
        <v>142</v>
      </c>
      <c r="C4130" s="17" t="s">
        <v>134</v>
      </c>
      <c r="D4130" s="17" t="s">
        <v>14446</v>
      </c>
      <c r="E4130" s="17" t="s">
        <v>243</v>
      </c>
      <c r="F4130" s="17" t="s">
        <v>150</v>
      </c>
      <c r="G4130" s="17" t="n">
        <v>1</v>
      </c>
      <c r="H4130" s="17" t="n">
        <v>1</v>
      </c>
      <c r="I4130" s="17" t="n">
        <v>1</v>
      </c>
      <c r="J4130" s="17" t="n">
        <v>1</v>
      </c>
      <c r="K4130" s="17" t="n">
        <v>1</v>
      </c>
      <c r="L4130" s="17" t="n">
        <v>292</v>
      </c>
      <c r="M4130" s="17" t="n">
        <v>1239</v>
      </c>
      <c r="N4130" s="17" t="n">
        <v>3091</v>
      </c>
      <c r="O4130" s="17" t="n">
        <v>585</v>
      </c>
      <c r="P4130" s="17" t="n">
        <v>0</v>
      </c>
      <c r="Q4130" s="17" t="n">
        <v>0</v>
      </c>
      <c r="R4130" s="17" t="n">
        <v>0</v>
      </c>
      <c r="S4130" s="17" t="n">
        <v>0</v>
      </c>
      <c r="T4130" s="17" t="n">
        <v>0</v>
      </c>
    </row>
    <row r="4131" customFormat="false" ht="15" hidden="false" customHeight="true" outlineLevel="0" collapsed="false">
      <c r="A4131" s="17" t="s">
        <v>138</v>
      </c>
      <c r="B4131" s="17" t="s">
        <v>142</v>
      </c>
      <c r="C4131" s="17" t="s">
        <v>134</v>
      </c>
      <c r="D4131" s="17" t="s">
        <v>14446</v>
      </c>
      <c r="E4131" s="17" t="s">
        <v>243</v>
      </c>
      <c r="F4131" s="17" t="s">
        <v>166</v>
      </c>
      <c r="G4131" s="17" t="n">
        <v>0</v>
      </c>
      <c r="H4131" s="17" t="n">
        <v>1</v>
      </c>
      <c r="I4131" s="17" t="n">
        <v>0</v>
      </c>
      <c r="J4131" s="17" t="n">
        <v>0</v>
      </c>
      <c r="K4131" s="17" t="n">
        <v>1</v>
      </c>
      <c r="L4131" s="17" t="n">
        <v>0</v>
      </c>
      <c r="M4131" s="17" t="n">
        <v>170</v>
      </c>
      <c r="N4131" s="17" t="n">
        <v>0</v>
      </c>
      <c r="O4131" s="17" t="n">
        <v>0</v>
      </c>
      <c r="P4131" s="17" t="n">
        <v>0</v>
      </c>
      <c r="Q4131" s="17" t="n">
        <v>0</v>
      </c>
      <c r="R4131" s="17" t="n">
        <v>0</v>
      </c>
      <c r="S4131" s="17" t="n">
        <v>0</v>
      </c>
      <c r="T4131" s="17" t="n">
        <v>0</v>
      </c>
    </row>
    <row r="4132" customFormat="false" ht="15" hidden="false" customHeight="true" outlineLevel="0" collapsed="false">
      <c r="A4132" s="17" t="s">
        <v>138</v>
      </c>
      <c r="B4132" s="17" t="s">
        <v>142</v>
      </c>
      <c r="C4132" s="17" t="s">
        <v>134</v>
      </c>
      <c r="D4132" s="17" t="s">
        <v>14446</v>
      </c>
      <c r="E4132" s="17" t="s">
        <v>243</v>
      </c>
      <c r="F4132" s="17" t="s">
        <v>158</v>
      </c>
      <c r="G4132" s="17" t="n">
        <v>1</v>
      </c>
      <c r="H4132" s="17" t="n">
        <v>1</v>
      </c>
      <c r="I4132" s="17" t="n">
        <v>1</v>
      </c>
      <c r="J4132" s="17" t="n">
        <v>0</v>
      </c>
      <c r="K4132" s="17" t="n">
        <v>1</v>
      </c>
      <c r="L4132" s="17" t="n">
        <v>25</v>
      </c>
      <c r="M4132" s="17" t="n">
        <v>9</v>
      </c>
      <c r="N4132" s="17" t="n">
        <v>17</v>
      </c>
      <c r="O4132" s="17" t="n">
        <v>0</v>
      </c>
      <c r="P4132" s="17" t="n">
        <v>0</v>
      </c>
      <c r="Q4132" s="17" t="n">
        <v>0</v>
      </c>
      <c r="R4132" s="17" t="n">
        <v>0</v>
      </c>
      <c r="S4132" s="17" t="n">
        <v>0</v>
      </c>
      <c r="T4132" s="17" t="n">
        <v>0</v>
      </c>
    </row>
    <row r="4133" customFormat="false" ht="15" hidden="false" customHeight="true" outlineLevel="0" collapsed="false">
      <c r="A4133" s="17" t="s">
        <v>138</v>
      </c>
      <c r="B4133" s="17" t="s">
        <v>142</v>
      </c>
      <c r="C4133" s="17" t="s">
        <v>134</v>
      </c>
      <c r="D4133" s="17" t="s">
        <v>14446</v>
      </c>
      <c r="E4133" s="17" t="s">
        <v>243</v>
      </c>
      <c r="F4133" s="17" t="s">
        <v>169</v>
      </c>
      <c r="G4133" s="17" t="n">
        <v>0</v>
      </c>
      <c r="H4133" s="17" t="n">
        <v>0</v>
      </c>
      <c r="I4133" s="17" t="n">
        <v>0</v>
      </c>
      <c r="J4133" s="17" t="n">
        <v>1</v>
      </c>
      <c r="K4133" s="17" t="n">
        <v>1</v>
      </c>
      <c r="L4133" s="17" t="n">
        <v>0</v>
      </c>
      <c r="M4133" s="17" t="n">
        <v>0</v>
      </c>
      <c r="N4133" s="17" t="n">
        <v>0</v>
      </c>
      <c r="O4133" s="17" t="n">
        <v>3</v>
      </c>
      <c r="P4133" s="17" t="n">
        <v>0</v>
      </c>
      <c r="Q4133" s="17" t="n">
        <v>0</v>
      </c>
      <c r="R4133" s="17" t="n">
        <v>0</v>
      </c>
      <c r="S4133" s="17" t="n">
        <v>0</v>
      </c>
      <c r="T4133" s="17" t="n">
        <v>0</v>
      </c>
    </row>
    <row r="4134" customFormat="false" ht="15" hidden="false" customHeight="true" outlineLevel="0" collapsed="false">
      <c r="A4134" s="17" t="s">
        <v>138</v>
      </c>
      <c r="B4134" s="17" t="s">
        <v>142</v>
      </c>
      <c r="C4134" s="17" t="s">
        <v>134</v>
      </c>
      <c r="D4134" s="17" t="s">
        <v>14446</v>
      </c>
      <c r="E4134" s="17" t="s">
        <v>139</v>
      </c>
      <c r="F4134" s="17" t="s">
        <v>7</v>
      </c>
      <c r="G4134" s="17" t="n">
        <v>1</v>
      </c>
      <c r="H4134" s="17" t="n">
        <v>1</v>
      </c>
      <c r="I4134" s="17" t="n">
        <v>1</v>
      </c>
      <c r="J4134" s="17" t="n">
        <v>0</v>
      </c>
      <c r="K4134" s="17" t="n">
        <v>1</v>
      </c>
      <c r="L4134" s="17" t="n">
        <v>8</v>
      </c>
      <c r="M4134" s="17" t="n">
        <v>10</v>
      </c>
      <c r="N4134" s="17" t="n">
        <v>152</v>
      </c>
      <c r="O4134" s="17" t="n">
        <v>0</v>
      </c>
      <c r="P4134" s="17" t="n">
        <v>0</v>
      </c>
      <c r="Q4134" s="17" t="n">
        <v>0</v>
      </c>
      <c r="R4134" s="17" t="n">
        <v>0</v>
      </c>
      <c r="S4134" s="17" t="n">
        <v>0</v>
      </c>
      <c r="T4134" s="17" t="n">
        <v>0</v>
      </c>
    </row>
    <row r="4135" customFormat="false" ht="15" hidden="false" customHeight="true" outlineLevel="0" collapsed="false">
      <c r="A4135" s="17" t="s">
        <v>138</v>
      </c>
      <c r="B4135" s="17" t="s">
        <v>142</v>
      </c>
      <c r="C4135" s="17" t="s">
        <v>134</v>
      </c>
      <c r="D4135" s="17" t="s">
        <v>14446</v>
      </c>
      <c r="E4135" s="17" t="s">
        <v>139</v>
      </c>
      <c r="F4135" s="17" t="s">
        <v>150</v>
      </c>
      <c r="G4135" s="17" t="n">
        <v>1</v>
      </c>
      <c r="H4135" s="17" t="n">
        <v>1</v>
      </c>
      <c r="I4135" s="17" t="n">
        <v>1</v>
      </c>
      <c r="J4135" s="17" t="n">
        <v>0</v>
      </c>
      <c r="K4135" s="17" t="n">
        <v>1</v>
      </c>
      <c r="L4135" s="17" t="n">
        <v>8</v>
      </c>
      <c r="M4135" s="17" t="n">
        <v>6</v>
      </c>
      <c r="N4135" s="17" t="n">
        <v>152</v>
      </c>
      <c r="O4135" s="17" t="n">
        <v>0</v>
      </c>
      <c r="P4135" s="17" t="n">
        <v>0</v>
      </c>
      <c r="Q4135" s="17" t="n">
        <v>0</v>
      </c>
      <c r="R4135" s="17" t="n">
        <v>0</v>
      </c>
      <c r="S4135" s="17" t="n">
        <v>0</v>
      </c>
      <c r="T4135" s="17" t="n">
        <v>0</v>
      </c>
    </row>
    <row r="4136" customFormat="false" ht="15" hidden="false" customHeight="true" outlineLevel="0" collapsed="false">
      <c r="A4136" s="17" t="s">
        <v>138</v>
      </c>
      <c r="B4136" s="17" t="s">
        <v>142</v>
      </c>
      <c r="C4136" s="17" t="s">
        <v>134</v>
      </c>
      <c r="D4136" s="17" t="s">
        <v>14446</v>
      </c>
      <c r="E4136" s="17" t="s">
        <v>139</v>
      </c>
      <c r="F4136" s="17" t="s">
        <v>169</v>
      </c>
      <c r="G4136" s="17" t="n">
        <v>0</v>
      </c>
      <c r="H4136" s="17" t="n">
        <v>1</v>
      </c>
      <c r="I4136" s="17" t="n">
        <v>0</v>
      </c>
      <c r="J4136" s="17" t="n">
        <v>0</v>
      </c>
      <c r="K4136" s="17" t="n">
        <v>1</v>
      </c>
      <c r="L4136" s="17" t="n">
        <v>0</v>
      </c>
      <c r="M4136" s="17" t="n">
        <v>4</v>
      </c>
      <c r="N4136" s="17" t="n">
        <v>0</v>
      </c>
      <c r="O4136" s="17" t="n">
        <v>0</v>
      </c>
      <c r="P4136" s="17" t="n">
        <v>0</v>
      </c>
      <c r="Q4136" s="17" t="n">
        <v>0</v>
      </c>
      <c r="R4136" s="17" t="n">
        <v>0</v>
      </c>
      <c r="S4136" s="17" t="n">
        <v>0</v>
      </c>
      <c r="T4136" s="17" t="n">
        <v>0</v>
      </c>
    </row>
    <row r="4137" customFormat="false" ht="15" hidden="false" customHeight="true" outlineLevel="0" collapsed="false">
      <c r="A4137" s="17" t="s">
        <v>138</v>
      </c>
      <c r="B4137" s="17" t="s">
        <v>142</v>
      </c>
      <c r="C4137" s="17" t="s">
        <v>148</v>
      </c>
      <c r="D4137" s="17" t="s">
        <v>14443</v>
      </c>
      <c r="E4137" s="17" t="s">
        <v>139</v>
      </c>
      <c r="F4137" s="17" t="s">
        <v>7</v>
      </c>
      <c r="G4137" s="17" t="n">
        <v>4</v>
      </c>
      <c r="H4137" s="17" t="n">
        <v>1</v>
      </c>
      <c r="I4137" s="17" t="n">
        <v>1</v>
      </c>
      <c r="J4137" s="17" t="n">
        <v>0</v>
      </c>
      <c r="K4137" s="17" t="n">
        <v>5</v>
      </c>
      <c r="L4137" s="17" t="n">
        <v>50</v>
      </c>
      <c r="M4137" s="17" t="n">
        <v>80</v>
      </c>
      <c r="N4137" s="17" t="n">
        <v>2</v>
      </c>
      <c r="O4137" s="17" t="n">
        <v>0</v>
      </c>
      <c r="P4137" s="17" t="n">
        <v>0</v>
      </c>
      <c r="Q4137" s="17" t="n">
        <v>0</v>
      </c>
      <c r="R4137" s="17" t="n">
        <v>0</v>
      </c>
      <c r="S4137" s="17" t="n">
        <v>0</v>
      </c>
      <c r="T4137" s="17" t="n">
        <v>0</v>
      </c>
    </row>
    <row r="4138" customFormat="false" ht="15" hidden="false" customHeight="true" outlineLevel="0" collapsed="false">
      <c r="A4138" s="17" t="s">
        <v>138</v>
      </c>
      <c r="B4138" s="17" t="s">
        <v>142</v>
      </c>
      <c r="C4138" s="17" t="s">
        <v>148</v>
      </c>
      <c r="D4138" s="17" t="s">
        <v>14443</v>
      </c>
      <c r="E4138" s="17" t="s">
        <v>139</v>
      </c>
      <c r="F4138" s="17" t="s">
        <v>140</v>
      </c>
      <c r="G4138" s="17" t="n">
        <v>1</v>
      </c>
      <c r="H4138" s="17" t="n">
        <v>1</v>
      </c>
      <c r="I4138" s="17" t="n">
        <v>0</v>
      </c>
      <c r="J4138" s="17" t="n">
        <v>0</v>
      </c>
      <c r="K4138" s="17" t="n">
        <v>2</v>
      </c>
      <c r="L4138" s="17" t="n">
        <v>1</v>
      </c>
      <c r="M4138" s="17" t="n">
        <v>2</v>
      </c>
      <c r="N4138" s="17" t="n">
        <v>0</v>
      </c>
      <c r="O4138" s="17" t="n">
        <v>0</v>
      </c>
      <c r="P4138" s="17" t="n">
        <v>0</v>
      </c>
      <c r="Q4138" s="17" t="n">
        <v>0</v>
      </c>
      <c r="R4138" s="17" t="n">
        <v>0</v>
      </c>
      <c r="S4138" s="17" t="n">
        <v>0</v>
      </c>
      <c r="T4138" s="17" t="n">
        <v>0</v>
      </c>
    </row>
    <row r="4139" customFormat="false" ht="15" hidden="false" customHeight="true" outlineLevel="0" collapsed="false">
      <c r="A4139" s="17" t="s">
        <v>138</v>
      </c>
      <c r="B4139" s="17" t="s">
        <v>142</v>
      </c>
      <c r="C4139" s="17" t="s">
        <v>148</v>
      </c>
      <c r="D4139" s="17" t="s">
        <v>14443</v>
      </c>
      <c r="E4139" s="17" t="s">
        <v>139</v>
      </c>
      <c r="F4139" s="17" t="s">
        <v>144</v>
      </c>
      <c r="G4139" s="17" t="n">
        <v>1</v>
      </c>
      <c r="H4139" s="17" t="n">
        <v>1</v>
      </c>
      <c r="I4139" s="17" t="n">
        <v>0</v>
      </c>
      <c r="J4139" s="17" t="n">
        <v>0</v>
      </c>
      <c r="K4139" s="17" t="n">
        <v>1</v>
      </c>
      <c r="L4139" s="17" t="n">
        <v>7</v>
      </c>
      <c r="M4139" s="17" t="n">
        <v>38</v>
      </c>
      <c r="N4139" s="17" t="n">
        <v>0</v>
      </c>
      <c r="O4139" s="17" t="n">
        <v>0</v>
      </c>
      <c r="P4139" s="17" t="n">
        <v>0</v>
      </c>
      <c r="Q4139" s="17" t="n">
        <v>0</v>
      </c>
      <c r="R4139" s="17" t="n">
        <v>0</v>
      </c>
      <c r="S4139" s="17" t="n">
        <v>0</v>
      </c>
      <c r="T4139" s="17" t="n">
        <v>0</v>
      </c>
    </row>
    <row r="4140" customFormat="false" ht="15" hidden="false" customHeight="true" outlineLevel="0" collapsed="false">
      <c r="A4140" s="17" t="s">
        <v>138</v>
      </c>
      <c r="B4140" s="17" t="s">
        <v>142</v>
      </c>
      <c r="C4140" s="17" t="s">
        <v>148</v>
      </c>
      <c r="D4140" s="17" t="s">
        <v>14443</v>
      </c>
      <c r="E4140" s="17" t="s">
        <v>139</v>
      </c>
      <c r="F4140" s="17" t="s">
        <v>150</v>
      </c>
      <c r="G4140" s="17" t="n">
        <v>1</v>
      </c>
      <c r="H4140" s="17" t="n">
        <v>1</v>
      </c>
      <c r="I4140" s="17" t="n">
        <v>1</v>
      </c>
      <c r="J4140" s="17" t="n">
        <v>0</v>
      </c>
      <c r="K4140" s="17" t="n">
        <v>2</v>
      </c>
      <c r="L4140" s="17" t="n">
        <v>27</v>
      </c>
      <c r="M4140" s="17" t="n">
        <v>24</v>
      </c>
      <c r="N4140" s="17" t="n">
        <v>2</v>
      </c>
      <c r="O4140" s="17" t="n">
        <v>0</v>
      </c>
      <c r="P4140" s="17" t="n">
        <v>0</v>
      </c>
      <c r="Q4140" s="17" t="n">
        <v>0</v>
      </c>
      <c r="R4140" s="17" t="n">
        <v>0</v>
      </c>
      <c r="S4140" s="17" t="n">
        <v>0</v>
      </c>
      <c r="T4140" s="17" t="n">
        <v>0</v>
      </c>
    </row>
    <row r="4141" customFormat="false" ht="15" hidden="false" customHeight="true" outlineLevel="0" collapsed="false">
      <c r="A4141" s="17" t="s">
        <v>138</v>
      </c>
      <c r="B4141" s="17" t="s">
        <v>142</v>
      </c>
      <c r="C4141" s="17" t="s">
        <v>148</v>
      </c>
      <c r="D4141" s="17" t="s">
        <v>14443</v>
      </c>
      <c r="E4141" s="17" t="s">
        <v>139</v>
      </c>
      <c r="F4141" s="17" t="s">
        <v>158</v>
      </c>
      <c r="G4141" s="17" t="n">
        <v>2</v>
      </c>
      <c r="H4141" s="17" t="n">
        <v>1</v>
      </c>
      <c r="I4141" s="17" t="n">
        <v>0</v>
      </c>
      <c r="J4141" s="17" t="n">
        <v>0</v>
      </c>
      <c r="K4141" s="17" t="n">
        <v>2</v>
      </c>
      <c r="L4141" s="17" t="n">
        <v>10</v>
      </c>
      <c r="M4141" s="17" t="n">
        <v>16</v>
      </c>
      <c r="N4141" s="17" t="n">
        <v>0</v>
      </c>
      <c r="O4141" s="17" t="n">
        <v>0</v>
      </c>
      <c r="P4141" s="17" t="n">
        <v>0</v>
      </c>
      <c r="Q4141" s="17" t="n">
        <v>0</v>
      </c>
      <c r="R4141" s="17" t="n">
        <v>0</v>
      </c>
      <c r="S4141" s="17" t="n">
        <v>0</v>
      </c>
      <c r="T4141" s="17" t="n">
        <v>0</v>
      </c>
    </row>
    <row r="4142" customFormat="false" ht="15" hidden="false" customHeight="true" outlineLevel="0" collapsed="false">
      <c r="A4142" s="17" t="s">
        <v>138</v>
      </c>
      <c r="B4142" s="17" t="s">
        <v>142</v>
      </c>
      <c r="C4142" s="17" t="s">
        <v>148</v>
      </c>
      <c r="D4142" s="17" t="s">
        <v>14443</v>
      </c>
      <c r="E4142" s="17" t="s">
        <v>139</v>
      </c>
      <c r="F4142" s="17" t="s">
        <v>169</v>
      </c>
      <c r="G4142" s="17" t="n">
        <v>1</v>
      </c>
      <c r="H4142" s="17" t="n">
        <v>0</v>
      </c>
      <c r="I4142" s="17" t="n">
        <v>0</v>
      </c>
      <c r="J4142" s="17" t="n">
        <v>0</v>
      </c>
      <c r="K4142" s="17" t="n">
        <v>1</v>
      </c>
      <c r="L4142" s="17" t="n">
        <v>5</v>
      </c>
      <c r="M4142" s="17" t="n">
        <v>0</v>
      </c>
      <c r="N4142" s="17" t="n">
        <v>0</v>
      </c>
      <c r="O4142" s="17" t="n">
        <v>0</v>
      </c>
      <c r="P4142" s="17" t="n">
        <v>0</v>
      </c>
      <c r="Q4142" s="17" t="n">
        <v>0</v>
      </c>
      <c r="R4142" s="17" t="n">
        <v>0</v>
      </c>
      <c r="S4142" s="17" t="n">
        <v>0</v>
      </c>
      <c r="T4142" s="17" t="n">
        <v>0</v>
      </c>
    </row>
    <row r="4143" customFormat="false" ht="15" hidden="false" customHeight="true" outlineLevel="0" collapsed="false">
      <c r="A4143" s="17" t="s">
        <v>138</v>
      </c>
      <c r="B4143" s="17" t="s">
        <v>142</v>
      </c>
      <c r="C4143" s="17" t="s">
        <v>217</v>
      </c>
      <c r="D4143" s="17" t="s">
        <v>235</v>
      </c>
      <c r="E4143" s="17" t="s">
        <v>243</v>
      </c>
      <c r="F4143" s="17" t="s">
        <v>7</v>
      </c>
      <c r="G4143" s="17" t="n">
        <v>1</v>
      </c>
      <c r="H4143" s="17" t="n">
        <v>1</v>
      </c>
      <c r="I4143" s="17" t="n">
        <v>1</v>
      </c>
      <c r="J4143" s="17" t="n">
        <v>1</v>
      </c>
      <c r="K4143" s="17" t="n">
        <v>1</v>
      </c>
      <c r="L4143" s="17" t="n">
        <v>10</v>
      </c>
      <c r="M4143" s="17" t="n">
        <v>82</v>
      </c>
      <c r="N4143" s="17" t="n">
        <v>180</v>
      </c>
      <c r="O4143" s="17" t="n">
        <v>15</v>
      </c>
      <c r="P4143" s="17" t="n">
        <v>0</v>
      </c>
      <c r="Q4143" s="17" t="n">
        <v>0</v>
      </c>
      <c r="R4143" s="17" t="n">
        <v>0</v>
      </c>
      <c r="S4143" s="17" t="n">
        <v>0</v>
      </c>
      <c r="T4143" s="17" t="n">
        <v>0</v>
      </c>
    </row>
    <row r="4144" customFormat="false" ht="15" hidden="false" customHeight="true" outlineLevel="0" collapsed="false">
      <c r="A4144" s="17" t="s">
        <v>138</v>
      </c>
      <c r="B4144" s="17" t="s">
        <v>142</v>
      </c>
      <c r="C4144" s="17" t="s">
        <v>217</v>
      </c>
      <c r="D4144" s="17" t="s">
        <v>235</v>
      </c>
      <c r="E4144" s="17" t="s">
        <v>243</v>
      </c>
      <c r="F4144" s="17" t="s">
        <v>140</v>
      </c>
      <c r="G4144" s="17" t="n">
        <v>0</v>
      </c>
      <c r="H4144" s="17" t="n">
        <v>1</v>
      </c>
      <c r="I4144" s="17" t="n">
        <v>1</v>
      </c>
      <c r="J4144" s="17" t="n">
        <v>0</v>
      </c>
      <c r="K4144" s="17" t="n">
        <v>1</v>
      </c>
      <c r="L4144" s="17" t="n">
        <v>0</v>
      </c>
      <c r="M4144" s="17" t="n">
        <v>3</v>
      </c>
      <c r="N4144" s="17" t="n">
        <v>1</v>
      </c>
      <c r="O4144" s="17" t="n">
        <v>0</v>
      </c>
      <c r="P4144" s="17" t="n">
        <v>0</v>
      </c>
      <c r="Q4144" s="17" t="n">
        <v>0</v>
      </c>
      <c r="R4144" s="17" t="n">
        <v>0</v>
      </c>
      <c r="S4144" s="17" t="n">
        <v>0</v>
      </c>
      <c r="T4144" s="17" t="n">
        <v>0</v>
      </c>
    </row>
    <row r="4145" customFormat="false" ht="15" hidden="false" customHeight="true" outlineLevel="0" collapsed="false">
      <c r="A4145" s="17" t="s">
        <v>138</v>
      </c>
      <c r="B4145" s="17" t="s">
        <v>142</v>
      </c>
      <c r="C4145" s="17" t="s">
        <v>217</v>
      </c>
      <c r="D4145" s="17" t="s">
        <v>235</v>
      </c>
      <c r="E4145" s="17" t="s">
        <v>243</v>
      </c>
      <c r="F4145" s="17" t="s">
        <v>144</v>
      </c>
      <c r="G4145" s="17" t="n">
        <v>0</v>
      </c>
      <c r="H4145" s="17" t="n">
        <v>1</v>
      </c>
      <c r="I4145" s="17" t="n">
        <v>1</v>
      </c>
      <c r="J4145" s="17" t="n">
        <v>0</v>
      </c>
      <c r="K4145" s="17" t="n">
        <v>1</v>
      </c>
      <c r="L4145" s="17" t="n">
        <v>0</v>
      </c>
      <c r="M4145" s="17" t="n">
        <v>11</v>
      </c>
      <c r="N4145" s="17" t="n">
        <v>10</v>
      </c>
      <c r="O4145" s="17" t="n">
        <v>0</v>
      </c>
      <c r="P4145" s="17" t="n">
        <v>0</v>
      </c>
      <c r="Q4145" s="17" t="n">
        <v>0</v>
      </c>
      <c r="R4145" s="17" t="n">
        <v>0</v>
      </c>
      <c r="S4145" s="17" t="n">
        <v>0</v>
      </c>
      <c r="T4145" s="17" t="n">
        <v>0</v>
      </c>
    </row>
    <row r="4146" customFormat="false" ht="15" hidden="false" customHeight="true" outlineLevel="0" collapsed="false">
      <c r="A4146" s="17" t="s">
        <v>138</v>
      </c>
      <c r="B4146" s="17" t="s">
        <v>142</v>
      </c>
      <c r="C4146" s="17" t="s">
        <v>217</v>
      </c>
      <c r="D4146" s="17" t="s">
        <v>235</v>
      </c>
      <c r="E4146" s="17" t="s">
        <v>243</v>
      </c>
      <c r="F4146" s="17" t="s">
        <v>150</v>
      </c>
      <c r="G4146" s="17" t="n">
        <v>1</v>
      </c>
      <c r="H4146" s="17" t="n">
        <v>1</v>
      </c>
      <c r="I4146" s="17" t="n">
        <v>1</v>
      </c>
      <c r="J4146" s="17" t="n">
        <v>1</v>
      </c>
      <c r="K4146" s="17" t="n">
        <v>1</v>
      </c>
      <c r="L4146" s="17" t="n">
        <v>1</v>
      </c>
      <c r="M4146" s="17" t="n">
        <v>36</v>
      </c>
      <c r="N4146" s="17" t="n">
        <v>120</v>
      </c>
      <c r="O4146" s="17" t="n">
        <v>5</v>
      </c>
      <c r="P4146" s="17" t="n">
        <v>0</v>
      </c>
      <c r="Q4146" s="17" t="n">
        <v>0</v>
      </c>
      <c r="R4146" s="17" t="n">
        <v>0</v>
      </c>
      <c r="S4146" s="17" t="n">
        <v>0</v>
      </c>
      <c r="T4146" s="17" t="n">
        <v>0</v>
      </c>
    </row>
    <row r="4147" customFormat="false" ht="15" hidden="false" customHeight="true" outlineLevel="0" collapsed="false">
      <c r="A4147" s="17" t="s">
        <v>138</v>
      </c>
      <c r="B4147" s="17" t="s">
        <v>142</v>
      </c>
      <c r="C4147" s="17" t="s">
        <v>217</v>
      </c>
      <c r="D4147" s="17" t="s">
        <v>235</v>
      </c>
      <c r="E4147" s="17" t="s">
        <v>243</v>
      </c>
      <c r="F4147" s="17" t="s">
        <v>158</v>
      </c>
      <c r="G4147" s="17" t="n">
        <v>1</v>
      </c>
      <c r="H4147" s="17" t="n">
        <v>1</v>
      </c>
      <c r="I4147" s="17" t="n">
        <v>1</v>
      </c>
      <c r="J4147" s="17" t="n">
        <v>1</v>
      </c>
      <c r="K4147" s="17" t="n">
        <v>1</v>
      </c>
      <c r="L4147" s="17" t="n">
        <v>8</v>
      </c>
      <c r="M4147" s="17" t="n">
        <v>29</v>
      </c>
      <c r="N4147" s="17" t="n">
        <v>48</v>
      </c>
      <c r="O4147" s="17" t="n">
        <v>10</v>
      </c>
      <c r="P4147" s="17" t="n">
        <v>0</v>
      </c>
      <c r="Q4147" s="17" t="n">
        <v>0</v>
      </c>
      <c r="R4147" s="17" t="n">
        <v>0</v>
      </c>
      <c r="S4147" s="17" t="n">
        <v>0</v>
      </c>
      <c r="T4147" s="17" t="n">
        <v>0</v>
      </c>
    </row>
    <row r="4148" customFormat="false" ht="15" hidden="false" customHeight="true" outlineLevel="0" collapsed="false">
      <c r="A4148" s="17" t="s">
        <v>138</v>
      </c>
      <c r="B4148" s="17" t="s">
        <v>142</v>
      </c>
      <c r="C4148" s="17" t="s">
        <v>217</v>
      </c>
      <c r="D4148" s="17" t="s">
        <v>235</v>
      </c>
      <c r="E4148" s="17" t="s">
        <v>243</v>
      </c>
      <c r="F4148" s="17" t="s">
        <v>169</v>
      </c>
      <c r="G4148" s="17" t="n">
        <v>1</v>
      </c>
      <c r="H4148" s="17" t="n">
        <v>1</v>
      </c>
      <c r="I4148" s="17" t="n">
        <v>1</v>
      </c>
      <c r="J4148" s="17" t="n">
        <v>0</v>
      </c>
      <c r="K4148" s="17" t="n">
        <v>1</v>
      </c>
      <c r="L4148" s="17" t="n">
        <v>1</v>
      </c>
      <c r="M4148" s="17" t="n">
        <v>3</v>
      </c>
      <c r="N4148" s="17" t="n">
        <v>1</v>
      </c>
      <c r="O4148" s="17" t="n">
        <v>0</v>
      </c>
      <c r="P4148" s="17" t="n">
        <v>0</v>
      </c>
      <c r="Q4148" s="17" t="n">
        <v>0</v>
      </c>
      <c r="R4148" s="17" t="n">
        <v>0</v>
      </c>
      <c r="S4148" s="17" t="n">
        <v>0</v>
      </c>
      <c r="T4148" s="17" t="n">
        <v>0</v>
      </c>
    </row>
    <row r="4149" customFormat="false" ht="15" hidden="false" customHeight="true" outlineLevel="0" collapsed="false">
      <c r="A4149" s="17" t="s">
        <v>138</v>
      </c>
      <c r="B4149" s="17" t="s">
        <v>142</v>
      </c>
      <c r="C4149" s="17" t="s">
        <v>217</v>
      </c>
      <c r="D4149" s="17" t="s">
        <v>235</v>
      </c>
      <c r="E4149" s="17" t="s">
        <v>139</v>
      </c>
      <c r="F4149" s="17" t="s">
        <v>7</v>
      </c>
      <c r="G4149" s="17" t="n">
        <v>8</v>
      </c>
      <c r="H4149" s="17" t="n">
        <v>8</v>
      </c>
      <c r="I4149" s="17" t="n">
        <v>6</v>
      </c>
      <c r="J4149" s="17" t="n">
        <v>0</v>
      </c>
      <c r="K4149" s="17" t="n">
        <v>13</v>
      </c>
      <c r="L4149" s="17" t="n">
        <v>130</v>
      </c>
      <c r="M4149" s="17" t="n">
        <v>269</v>
      </c>
      <c r="N4149" s="17" t="n">
        <v>374</v>
      </c>
      <c r="O4149" s="17" t="n">
        <v>0</v>
      </c>
      <c r="P4149" s="17" t="n">
        <v>0</v>
      </c>
      <c r="Q4149" s="17" t="n">
        <v>0</v>
      </c>
      <c r="R4149" s="17" t="n">
        <v>0</v>
      </c>
      <c r="S4149" s="17" t="n">
        <v>0</v>
      </c>
      <c r="T4149" s="17" t="n">
        <v>0</v>
      </c>
    </row>
    <row r="4150" customFormat="false" ht="15" hidden="false" customHeight="true" outlineLevel="0" collapsed="false">
      <c r="A4150" s="17" t="s">
        <v>138</v>
      </c>
      <c r="B4150" s="17" t="s">
        <v>142</v>
      </c>
      <c r="C4150" s="17" t="s">
        <v>217</v>
      </c>
      <c r="D4150" s="17" t="s">
        <v>235</v>
      </c>
      <c r="E4150" s="17" t="s">
        <v>139</v>
      </c>
      <c r="F4150" s="17" t="s">
        <v>140</v>
      </c>
      <c r="G4150" s="17" t="n">
        <v>2</v>
      </c>
      <c r="H4150" s="17" t="n">
        <v>4</v>
      </c>
      <c r="I4150" s="17" t="n">
        <v>3</v>
      </c>
      <c r="J4150" s="17" t="n">
        <v>0</v>
      </c>
      <c r="K4150" s="17" t="n">
        <v>4</v>
      </c>
      <c r="L4150" s="17" t="n">
        <v>23</v>
      </c>
      <c r="M4150" s="17" t="n">
        <v>90</v>
      </c>
      <c r="N4150" s="17" t="n">
        <v>83</v>
      </c>
      <c r="O4150" s="17" t="n">
        <v>0</v>
      </c>
      <c r="P4150" s="17" t="n">
        <v>0</v>
      </c>
      <c r="Q4150" s="17" t="n">
        <v>0</v>
      </c>
      <c r="R4150" s="17" t="n">
        <v>0</v>
      </c>
      <c r="S4150" s="17" t="n">
        <v>0</v>
      </c>
      <c r="T4150" s="17" t="n">
        <v>0</v>
      </c>
    </row>
    <row r="4151" customFormat="false" ht="15" hidden="false" customHeight="true" outlineLevel="0" collapsed="false">
      <c r="A4151" s="17" t="s">
        <v>138</v>
      </c>
      <c r="B4151" s="17" t="s">
        <v>142</v>
      </c>
      <c r="C4151" s="17" t="s">
        <v>217</v>
      </c>
      <c r="D4151" s="17" t="s">
        <v>235</v>
      </c>
      <c r="E4151" s="17" t="s">
        <v>139</v>
      </c>
      <c r="F4151" s="17" t="s">
        <v>144</v>
      </c>
      <c r="G4151" s="17" t="n">
        <v>2</v>
      </c>
      <c r="H4151" s="17" t="n">
        <v>1</v>
      </c>
      <c r="I4151" s="17" t="n">
        <v>0</v>
      </c>
      <c r="J4151" s="17" t="n">
        <v>0</v>
      </c>
      <c r="K4151" s="17" t="n">
        <v>2</v>
      </c>
      <c r="L4151" s="17" t="n">
        <v>7</v>
      </c>
      <c r="M4151" s="17" t="n">
        <v>6</v>
      </c>
      <c r="N4151" s="17" t="n">
        <v>0</v>
      </c>
      <c r="O4151" s="17" t="n">
        <v>0</v>
      </c>
      <c r="P4151" s="17" t="n">
        <v>0</v>
      </c>
      <c r="Q4151" s="17" t="n">
        <v>0</v>
      </c>
      <c r="R4151" s="17" t="n">
        <v>0</v>
      </c>
      <c r="S4151" s="17" t="n">
        <v>0</v>
      </c>
      <c r="T4151" s="17" t="n">
        <v>0</v>
      </c>
    </row>
    <row r="4152" customFormat="false" ht="15" hidden="false" customHeight="true" outlineLevel="0" collapsed="false">
      <c r="A4152" s="17" t="s">
        <v>138</v>
      </c>
      <c r="B4152" s="17" t="s">
        <v>142</v>
      </c>
      <c r="C4152" s="17" t="s">
        <v>217</v>
      </c>
      <c r="D4152" s="17" t="s">
        <v>235</v>
      </c>
      <c r="E4152" s="17" t="s">
        <v>139</v>
      </c>
      <c r="F4152" s="17" t="s">
        <v>150</v>
      </c>
      <c r="G4152" s="17" t="n">
        <v>5</v>
      </c>
      <c r="H4152" s="17" t="n">
        <v>6</v>
      </c>
      <c r="I4152" s="17" t="n">
        <v>4</v>
      </c>
      <c r="J4152" s="17" t="n">
        <v>0</v>
      </c>
      <c r="K4152" s="17" t="n">
        <v>10</v>
      </c>
      <c r="L4152" s="17" t="n">
        <v>55</v>
      </c>
      <c r="M4152" s="17" t="n">
        <v>109</v>
      </c>
      <c r="N4152" s="17" t="n">
        <v>193</v>
      </c>
      <c r="O4152" s="17" t="n">
        <v>0</v>
      </c>
      <c r="P4152" s="17" t="n">
        <v>0</v>
      </c>
      <c r="Q4152" s="17" t="n">
        <v>0</v>
      </c>
      <c r="R4152" s="17" t="n">
        <v>0</v>
      </c>
      <c r="S4152" s="17" t="n">
        <v>0</v>
      </c>
      <c r="T4152" s="17" t="n">
        <v>0</v>
      </c>
    </row>
    <row r="4153" customFormat="false" ht="15" hidden="false" customHeight="true" outlineLevel="0" collapsed="false">
      <c r="A4153" s="17" t="s">
        <v>138</v>
      </c>
      <c r="B4153" s="17" t="s">
        <v>142</v>
      </c>
      <c r="C4153" s="17" t="s">
        <v>217</v>
      </c>
      <c r="D4153" s="17" t="s">
        <v>235</v>
      </c>
      <c r="E4153" s="17" t="s">
        <v>139</v>
      </c>
      <c r="F4153" s="17" t="s">
        <v>158</v>
      </c>
      <c r="G4153" s="17" t="n">
        <v>6</v>
      </c>
      <c r="H4153" s="17" t="n">
        <v>5</v>
      </c>
      <c r="I4153" s="17" t="n">
        <v>5</v>
      </c>
      <c r="J4153" s="17" t="n">
        <v>0</v>
      </c>
      <c r="K4153" s="17" t="n">
        <v>10</v>
      </c>
      <c r="L4153" s="17" t="n">
        <v>45</v>
      </c>
      <c r="M4153" s="17" t="n">
        <v>56</v>
      </c>
      <c r="N4153" s="17" t="n">
        <v>78</v>
      </c>
      <c r="O4153" s="17" t="n">
        <v>0</v>
      </c>
      <c r="P4153" s="17" t="n">
        <v>0</v>
      </c>
      <c r="Q4153" s="17" t="n">
        <v>0</v>
      </c>
      <c r="R4153" s="17" t="n">
        <v>0</v>
      </c>
      <c r="S4153" s="17" t="n">
        <v>0</v>
      </c>
      <c r="T4153" s="17" t="n">
        <v>0</v>
      </c>
    </row>
    <row r="4154" customFormat="false" ht="15" hidden="false" customHeight="true" outlineLevel="0" collapsed="false">
      <c r="A4154" s="17" t="s">
        <v>138</v>
      </c>
      <c r="B4154" s="17" t="s">
        <v>142</v>
      </c>
      <c r="C4154" s="17" t="s">
        <v>217</v>
      </c>
      <c r="D4154" s="17" t="s">
        <v>235</v>
      </c>
      <c r="E4154" s="17" t="s">
        <v>139</v>
      </c>
      <c r="F4154" s="17" t="s">
        <v>169</v>
      </c>
      <c r="G4154" s="17" t="n">
        <v>0</v>
      </c>
      <c r="H4154" s="17" t="n">
        <v>1</v>
      </c>
      <c r="I4154" s="17" t="n">
        <v>1</v>
      </c>
      <c r="J4154" s="17" t="n">
        <v>0</v>
      </c>
      <c r="K4154" s="17" t="n">
        <v>1</v>
      </c>
      <c r="L4154" s="17" t="n">
        <v>0</v>
      </c>
      <c r="M4154" s="17" t="n">
        <v>8</v>
      </c>
      <c r="N4154" s="17" t="n">
        <v>20</v>
      </c>
      <c r="O4154" s="17" t="n">
        <v>0</v>
      </c>
      <c r="P4154" s="17" t="n">
        <v>0</v>
      </c>
      <c r="Q4154" s="17" t="n">
        <v>0</v>
      </c>
      <c r="R4154" s="17" t="n">
        <v>0</v>
      </c>
      <c r="S4154" s="17" t="n">
        <v>0</v>
      </c>
      <c r="T4154" s="17" t="n">
        <v>0</v>
      </c>
    </row>
    <row r="4155" customFormat="false" ht="15" hidden="false" customHeight="true" outlineLevel="0" collapsed="false">
      <c r="A4155" s="17" t="s">
        <v>138</v>
      </c>
      <c r="B4155" s="17" t="s">
        <v>142</v>
      </c>
      <c r="C4155" s="17" t="s">
        <v>217</v>
      </c>
      <c r="D4155" s="17" t="s">
        <v>218</v>
      </c>
      <c r="E4155" s="17" t="s">
        <v>243</v>
      </c>
      <c r="F4155" s="17" t="s">
        <v>7</v>
      </c>
      <c r="G4155" s="17" t="n">
        <v>1</v>
      </c>
      <c r="H4155" s="17" t="n">
        <v>1</v>
      </c>
      <c r="I4155" s="17" t="n">
        <v>1</v>
      </c>
      <c r="J4155" s="17" t="n">
        <v>1</v>
      </c>
      <c r="K4155" s="17" t="n">
        <v>1</v>
      </c>
      <c r="L4155" s="17" t="n">
        <v>2208</v>
      </c>
      <c r="M4155" s="17" t="n">
        <v>1981</v>
      </c>
      <c r="N4155" s="17" t="n">
        <v>2389</v>
      </c>
      <c r="O4155" s="17" t="n">
        <v>667</v>
      </c>
      <c r="P4155" s="17" t="n">
        <v>0</v>
      </c>
      <c r="Q4155" s="17" t="n">
        <v>0</v>
      </c>
      <c r="R4155" s="17" t="n">
        <v>0</v>
      </c>
      <c r="S4155" s="17" t="n">
        <v>0</v>
      </c>
      <c r="T4155" s="17" t="n">
        <v>0</v>
      </c>
    </row>
    <row r="4156" customFormat="false" ht="15" hidden="false" customHeight="true" outlineLevel="0" collapsed="false">
      <c r="A4156" s="17" t="s">
        <v>138</v>
      </c>
      <c r="B4156" s="17" t="s">
        <v>142</v>
      </c>
      <c r="C4156" s="17" t="s">
        <v>217</v>
      </c>
      <c r="D4156" s="17" t="s">
        <v>218</v>
      </c>
      <c r="E4156" s="17" t="s">
        <v>243</v>
      </c>
      <c r="F4156" s="17" t="s">
        <v>140</v>
      </c>
      <c r="G4156" s="17" t="n">
        <v>1</v>
      </c>
      <c r="H4156" s="17" t="n">
        <v>1</v>
      </c>
      <c r="I4156" s="17" t="n">
        <v>1</v>
      </c>
      <c r="J4156" s="17" t="n">
        <v>1</v>
      </c>
      <c r="K4156" s="17" t="n">
        <v>1</v>
      </c>
      <c r="L4156" s="17" t="n">
        <v>280</v>
      </c>
      <c r="M4156" s="17" t="n">
        <v>145</v>
      </c>
      <c r="N4156" s="17" t="n">
        <v>64</v>
      </c>
      <c r="O4156" s="17" t="n">
        <v>52</v>
      </c>
      <c r="P4156" s="17" t="n">
        <v>0</v>
      </c>
      <c r="Q4156" s="17" t="n">
        <v>0</v>
      </c>
      <c r="R4156" s="17" t="n">
        <v>0</v>
      </c>
      <c r="S4156" s="17" t="n">
        <v>0</v>
      </c>
      <c r="T4156" s="17" t="n">
        <v>0</v>
      </c>
    </row>
    <row r="4157" customFormat="false" ht="15" hidden="false" customHeight="true" outlineLevel="0" collapsed="false">
      <c r="A4157" s="17" t="s">
        <v>138</v>
      </c>
      <c r="B4157" s="17" t="s">
        <v>142</v>
      </c>
      <c r="C4157" s="17" t="s">
        <v>217</v>
      </c>
      <c r="D4157" s="17" t="s">
        <v>218</v>
      </c>
      <c r="E4157" s="17" t="s">
        <v>243</v>
      </c>
      <c r="F4157" s="17" t="s">
        <v>144</v>
      </c>
      <c r="G4157" s="17" t="n">
        <v>1</v>
      </c>
      <c r="H4157" s="17" t="n">
        <v>1</v>
      </c>
      <c r="I4157" s="17" t="n">
        <v>1</v>
      </c>
      <c r="J4157" s="17" t="n">
        <v>1</v>
      </c>
      <c r="K4157" s="17" t="n">
        <v>1</v>
      </c>
      <c r="L4157" s="17" t="n">
        <v>167</v>
      </c>
      <c r="M4157" s="17" t="n">
        <v>216</v>
      </c>
      <c r="N4157" s="17" t="n">
        <v>57</v>
      </c>
      <c r="O4157" s="17" t="n">
        <v>15</v>
      </c>
      <c r="P4157" s="17" t="n">
        <v>0</v>
      </c>
      <c r="Q4157" s="17" t="n">
        <v>0</v>
      </c>
      <c r="R4157" s="17" t="n">
        <v>0</v>
      </c>
      <c r="S4157" s="17" t="n">
        <v>0</v>
      </c>
      <c r="T4157" s="17" t="n">
        <v>0</v>
      </c>
    </row>
    <row r="4158" customFormat="false" ht="15" hidden="false" customHeight="true" outlineLevel="0" collapsed="false">
      <c r="A4158" s="17" t="s">
        <v>138</v>
      </c>
      <c r="B4158" s="17" t="s">
        <v>142</v>
      </c>
      <c r="C4158" s="17" t="s">
        <v>217</v>
      </c>
      <c r="D4158" s="17" t="s">
        <v>218</v>
      </c>
      <c r="E4158" s="17" t="s">
        <v>243</v>
      </c>
      <c r="F4158" s="17" t="s">
        <v>150</v>
      </c>
      <c r="G4158" s="17" t="n">
        <v>1</v>
      </c>
      <c r="H4158" s="17" t="n">
        <v>1</v>
      </c>
      <c r="I4158" s="17" t="n">
        <v>1</v>
      </c>
      <c r="J4158" s="17" t="n">
        <v>1</v>
      </c>
      <c r="K4158" s="17" t="n">
        <v>1</v>
      </c>
      <c r="L4158" s="17" t="n">
        <v>1168</v>
      </c>
      <c r="M4158" s="17" t="n">
        <v>1037</v>
      </c>
      <c r="N4158" s="17" t="n">
        <v>1426</v>
      </c>
      <c r="O4158" s="17" t="n">
        <v>447</v>
      </c>
      <c r="P4158" s="17" t="n">
        <v>0</v>
      </c>
      <c r="Q4158" s="17" t="n">
        <v>0</v>
      </c>
      <c r="R4158" s="17" t="n">
        <v>0</v>
      </c>
      <c r="S4158" s="17" t="n">
        <v>0</v>
      </c>
      <c r="T4158" s="17" t="n">
        <v>0</v>
      </c>
    </row>
    <row r="4159" customFormat="false" ht="15" hidden="false" customHeight="true" outlineLevel="0" collapsed="false">
      <c r="A4159" s="17" t="s">
        <v>138</v>
      </c>
      <c r="B4159" s="17" t="s">
        <v>142</v>
      </c>
      <c r="C4159" s="17" t="s">
        <v>217</v>
      </c>
      <c r="D4159" s="17" t="s">
        <v>218</v>
      </c>
      <c r="E4159" s="17" t="s">
        <v>243</v>
      </c>
      <c r="F4159" s="17" t="s">
        <v>166</v>
      </c>
      <c r="G4159" s="17" t="n">
        <v>1</v>
      </c>
      <c r="H4159" s="17" t="n">
        <v>0</v>
      </c>
      <c r="I4159" s="17" t="n">
        <v>1</v>
      </c>
      <c r="J4159" s="17" t="n">
        <v>0</v>
      </c>
      <c r="K4159" s="17" t="n">
        <v>1</v>
      </c>
      <c r="L4159" s="17" t="n">
        <v>44</v>
      </c>
      <c r="M4159" s="17" t="n">
        <v>0</v>
      </c>
      <c r="N4159" s="17" t="n">
        <v>3</v>
      </c>
      <c r="O4159" s="17" t="n">
        <v>0</v>
      </c>
      <c r="P4159" s="17" t="n">
        <v>0</v>
      </c>
      <c r="Q4159" s="17" t="n">
        <v>0</v>
      </c>
      <c r="R4159" s="17" t="n">
        <v>0</v>
      </c>
      <c r="S4159" s="17" t="n">
        <v>0</v>
      </c>
      <c r="T4159" s="17" t="n">
        <v>0</v>
      </c>
    </row>
    <row r="4160" customFormat="false" ht="15" hidden="false" customHeight="true" outlineLevel="0" collapsed="false">
      <c r="A4160" s="17" t="s">
        <v>138</v>
      </c>
      <c r="B4160" s="17" t="s">
        <v>142</v>
      </c>
      <c r="C4160" s="17" t="s">
        <v>217</v>
      </c>
      <c r="D4160" s="17" t="s">
        <v>218</v>
      </c>
      <c r="E4160" s="17" t="s">
        <v>243</v>
      </c>
      <c r="F4160" s="17" t="s">
        <v>158</v>
      </c>
      <c r="G4160" s="17" t="n">
        <v>1</v>
      </c>
      <c r="H4160" s="17" t="n">
        <v>1</v>
      </c>
      <c r="I4160" s="17" t="n">
        <v>1</v>
      </c>
      <c r="J4160" s="17" t="n">
        <v>1</v>
      </c>
      <c r="K4160" s="17" t="n">
        <v>1</v>
      </c>
      <c r="L4160" s="17" t="n">
        <v>544</v>
      </c>
      <c r="M4160" s="17" t="n">
        <v>576</v>
      </c>
      <c r="N4160" s="17" t="n">
        <v>820</v>
      </c>
      <c r="O4160" s="17" t="n">
        <v>153</v>
      </c>
      <c r="P4160" s="17" t="n">
        <v>0</v>
      </c>
      <c r="Q4160" s="17" t="n">
        <v>0</v>
      </c>
      <c r="R4160" s="17" t="n">
        <v>0</v>
      </c>
      <c r="S4160" s="17" t="n">
        <v>0</v>
      </c>
      <c r="T4160" s="17" t="n">
        <v>0</v>
      </c>
    </row>
    <row r="4161" customFormat="false" ht="15" hidden="false" customHeight="true" outlineLevel="0" collapsed="false">
      <c r="A4161" s="17" t="s">
        <v>138</v>
      </c>
      <c r="B4161" s="17" t="s">
        <v>142</v>
      </c>
      <c r="C4161" s="17" t="s">
        <v>217</v>
      </c>
      <c r="D4161" s="17" t="s">
        <v>218</v>
      </c>
      <c r="E4161" s="17" t="s">
        <v>243</v>
      </c>
      <c r="F4161" s="17" t="s">
        <v>169</v>
      </c>
      <c r="G4161" s="17" t="n">
        <v>1</v>
      </c>
      <c r="H4161" s="17" t="n">
        <v>1</v>
      </c>
      <c r="I4161" s="17" t="n">
        <v>1</v>
      </c>
      <c r="J4161" s="17" t="n">
        <v>0</v>
      </c>
      <c r="K4161" s="17" t="n">
        <v>1</v>
      </c>
      <c r="L4161" s="17" t="n">
        <v>5</v>
      </c>
      <c r="M4161" s="17" t="n">
        <v>7</v>
      </c>
      <c r="N4161" s="17" t="n">
        <v>19</v>
      </c>
      <c r="O4161" s="17" t="n">
        <v>0</v>
      </c>
      <c r="P4161" s="17" t="n">
        <v>0</v>
      </c>
      <c r="Q4161" s="17" t="n">
        <v>0</v>
      </c>
      <c r="R4161" s="17" t="n">
        <v>0</v>
      </c>
      <c r="S4161" s="17" t="n">
        <v>0</v>
      </c>
      <c r="T4161" s="17" t="n">
        <v>0</v>
      </c>
    </row>
    <row r="4162" customFormat="false" ht="15" hidden="false" customHeight="true" outlineLevel="0" collapsed="false">
      <c r="A4162" s="17" t="s">
        <v>138</v>
      </c>
      <c r="B4162" s="17" t="s">
        <v>142</v>
      </c>
      <c r="C4162" s="17" t="s">
        <v>217</v>
      </c>
      <c r="D4162" s="17" t="s">
        <v>218</v>
      </c>
      <c r="E4162" s="17" t="s">
        <v>139</v>
      </c>
      <c r="F4162" s="17" t="s">
        <v>7</v>
      </c>
      <c r="G4162" s="17" t="n">
        <v>3</v>
      </c>
      <c r="H4162" s="17" t="n">
        <v>3</v>
      </c>
      <c r="I4162" s="17" t="n">
        <v>2</v>
      </c>
      <c r="J4162" s="17" t="n">
        <v>2</v>
      </c>
      <c r="K4162" s="17" t="n">
        <v>4</v>
      </c>
      <c r="L4162" s="17" t="n">
        <v>124</v>
      </c>
      <c r="M4162" s="17" t="n">
        <v>52</v>
      </c>
      <c r="N4162" s="17" t="n">
        <v>263</v>
      </c>
      <c r="O4162" s="17" t="n">
        <v>34</v>
      </c>
      <c r="P4162" s="17" t="n">
        <v>0</v>
      </c>
      <c r="Q4162" s="17" t="n">
        <v>0</v>
      </c>
      <c r="R4162" s="17" t="n">
        <v>0</v>
      </c>
      <c r="S4162" s="17" t="n">
        <v>0</v>
      </c>
      <c r="T4162" s="17" t="n">
        <v>0</v>
      </c>
    </row>
    <row r="4163" customFormat="false" ht="15" hidden="false" customHeight="true" outlineLevel="0" collapsed="false">
      <c r="A4163" s="17" t="s">
        <v>138</v>
      </c>
      <c r="B4163" s="17" t="s">
        <v>142</v>
      </c>
      <c r="C4163" s="17" t="s">
        <v>217</v>
      </c>
      <c r="D4163" s="17" t="s">
        <v>218</v>
      </c>
      <c r="E4163" s="17" t="s">
        <v>139</v>
      </c>
      <c r="F4163" s="17" t="s">
        <v>140</v>
      </c>
      <c r="G4163" s="17" t="n">
        <v>2</v>
      </c>
      <c r="H4163" s="17" t="n">
        <v>1</v>
      </c>
      <c r="I4163" s="17" t="n">
        <v>1</v>
      </c>
      <c r="J4163" s="17" t="n">
        <v>1</v>
      </c>
      <c r="K4163" s="17" t="n">
        <v>2</v>
      </c>
      <c r="L4163" s="17" t="n">
        <v>64</v>
      </c>
      <c r="M4163" s="17" t="n">
        <v>18</v>
      </c>
      <c r="N4163" s="17" t="n">
        <v>139</v>
      </c>
      <c r="O4163" s="17" t="n">
        <v>5</v>
      </c>
      <c r="P4163" s="17" t="n">
        <v>0</v>
      </c>
      <c r="Q4163" s="17" t="n">
        <v>0</v>
      </c>
      <c r="R4163" s="17" t="n">
        <v>0</v>
      </c>
      <c r="S4163" s="17" t="n">
        <v>0</v>
      </c>
      <c r="T4163" s="17" t="n">
        <v>0</v>
      </c>
    </row>
    <row r="4164" customFormat="false" ht="15" hidden="false" customHeight="true" outlineLevel="0" collapsed="false">
      <c r="A4164" s="17" t="s">
        <v>138</v>
      </c>
      <c r="B4164" s="17" t="s">
        <v>142</v>
      </c>
      <c r="C4164" s="17" t="s">
        <v>217</v>
      </c>
      <c r="D4164" s="17" t="s">
        <v>218</v>
      </c>
      <c r="E4164" s="17" t="s">
        <v>139</v>
      </c>
      <c r="F4164" s="17" t="s">
        <v>144</v>
      </c>
      <c r="G4164" s="17" t="n">
        <v>0</v>
      </c>
      <c r="H4164" s="17" t="n">
        <v>1</v>
      </c>
      <c r="I4164" s="17" t="n">
        <v>1</v>
      </c>
      <c r="J4164" s="17" t="n">
        <v>1</v>
      </c>
      <c r="K4164" s="17" t="n">
        <v>1</v>
      </c>
      <c r="L4164" s="17" t="n">
        <v>0</v>
      </c>
      <c r="M4164" s="17" t="n">
        <v>2</v>
      </c>
      <c r="N4164" s="17" t="n">
        <v>8</v>
      </c>
      <c r="O4164" s="17" t="n">
        <v>2</v>
      </c>
      <c r="P4164" s="17" t="n">
        <v>0</v>
      </c>
      <c r="Q4164" s="17" t="n">
        <v>0</v>
      </c>
      <c r="R4164" s="17" t="n">
        <v>0</v>
      </c>
      <c r="S4164" s="17" t="n">
        <v>0</v>
      </c>
      <c r="T4164" s="17" t="n">
        <v>0</v>
      </c>
    </row>
    <row r="4165" customFormat="false" ht="15" hidden="false" customHeight="true" outlineLevel="0" collapsed="false">
      <c r="A4165" s="17" t="s">
        <v>138</v>
      </c>
      <c r="B4165" s="17" t="s">
        <v>142</v>
      </c>
      <c r="C4165" s="17" t="s">
        <v>217</v>
      </c>
      <c r="D4165" s="17" t="s">
        <v>218</v>
      </c>
      <c r="E4165" s="17" t="s">
        <v>139</v>
      </c>
      <c r="F4165" s="17" t="s">
        <v>150</v>
      </c>
      <c r="G4165" s="17" t="n">
        <v>2</v>
      </c>
      <c r="H4165" s="17" t="n">
        <v>2</v>
      </c>
      <c r="I4165" s="17" t="n">
        <v>1</v>
      </c>
      <c r="J4165" s="17" t="n">
        <v>2</v>
      </c>
      <c r="K4165" s="17" t="n">
        <v>3</v>
      </c>
      <c r="L4165" s="17" t="n">
        <v>53</v>
      </c>
      <c r="M4165" s="17" t="n">
        <v>27</v>
      </c>
      <c r="N4165" s="17" t="n">
        <v>57</v>
      </c>
      <c r="O4165" s="17" t="n">
        <v>19</v>
      </c>
      <c r="P4165" s="17" t="n">
        <v>0</v>
      </c>
      <c r="Q4165" s="17" t="n">
        <v>0</v>
      </c>
      <c r="R4165" s="17" t="n">
        <v>0</v>
      </c>
      <c r="S4165" s="17" t="n">
        <v>0</v>
      </c>
      <c r="T4165" s="17" t="n">
        <v>0</v>
      </c>
    </row>
    <row r="4166" customFormat="false" ht="15" hidden="false" customHeight="true" outlineLevel="0" collapsed="false">
      <c r="A4166" s="17" t="s">
        <v>138</v>
      </c>
      <c r="B4166" s="17" t="s">
        <v>142</v>
      </c>
      <c r="C4166" s="17" t="s">
        <v>217</v>
      </c>
      <c r="D4166" s="17" t="s">
        <v>218</v>
      </c>
      <c r="E4166" s="17" t="s">
        <v>139</v>
      </c>
      <c r="F4166" s="17" t="s">
        <v>158</v>
      </c>
      <c r="G4166" s="17" t="n">
        <v>1</v>
      </c>
      <c r="H4166" s="17" t="n">
        <v>2</v>
      </c>
      <c r="I4166" s="17" t="n">
        <v>1</v>
      </c>
      <c r="J4166" s="17" t="n">
        <v>1</v>
      </c>
      <c r="K4166" s="17" t="n">
        <v>2</v>
      </c>
      <c r="L4166" s="17" t="n">
        <v>6</v>
      </c>
      <c r="M4166" s="17" t="n">
        <v>5</v>
      </c>
      <c r="N4166" s="17" t="n">
        <v>55</v>
      </c>
      <c r="O4166" s="17" t="n">
        <v>8</v>
      </c>
      <c r="P4166" s="17" t="n">
        <v>0</v>
      </c>
      <c r="Q4166" s="17" t="n">
        <v>0</v>
      </c>
      <c r="R4166" s="17" t="n">
        <v>0</v>
      </c>
      <c r="S4166" s="17" t="n">
        <v>0</v>
      </c>
      <c r="T4166" s="17" t="n">
        <v>0</v>
      </c>
    </row>
    <row r="4167" customFormat="false" ht="15" hidden="false" customHeight="true" outlineLevel="0" collapsed="false">
      <c r="A4167" s="17" t="s">
        <v>138</v>
      </c>
      <c r="B4167" s="17" t="s">
        <v>142</v>
      </c>
      <c r="C4167" s="17" t="s">
        <v>217</v>
      </c>
      <c r="D4167" s="17" t="s">
        <v>218</v>
      </c>
      <c r="E4167" s="17" t="s">
        <v>139</v>
      </c>
      <c r="F4167" s="17" t="s">
        <v>169</v>
      </c>
      <c r="G4167" s="17" t="n">
        <v>1</v>
      </c>
      <c r="H4167" s="17" t="n">
        <v>0</v>
      </c>
      <c r="I4167" s="17" t="n">
        <v>1</v>
      </c>
      <c r="J4167" s="17" t="n">
        <v>0</v>
      </c>
      <c r="K4167" s="17" t="n">
        <v>2</v>
      </c>
      <c r="L4167" s="17" t="n">
        <v>1</v>
      </c>
      <c r="M4167" s="17" t="n">
        <v>0</v>
      </c>
      <c r="N4167" s="17" t="n">
        <v>4</v>
      </c>
      <c r="O4167" s="17" t="n">
        <v>0</v>
      </c>
      <c r="P4167" s="17" t="n">
        <v>0</v>
      </c>
      <c r="Q4167" s="17" t="n">
        <v>0</v>
      </c>
      <c r="R4167" s="17" t="n">
        <v>0</v>
      </c>
      <c r="S4167" s="17" t="n">
        <v>0</v>
      </c>
      <c r="T4167" s="17" t="n">
        <v>0</v>
      </c>
    </row>
    <row r="4168" customFormat="false" ht="15" hidden="false" customHeight="true" outlineLevel="0" collapsed="false">
      <c r="A4168" s="17" t="s">
        <v>138</v>
      </c>
      <c r="B4168" s="17" t="s">
        <v>142</v>
      </c>
      <c r="C4168" s="17" t="s">
        <v>217</v>
      </c>
      <c r="D4168" s="17" t="s">
        <v>274</v>
      </c>
      <c r="E4168" s="17" t="s">
        <v>243</v>
      </c>
      <c r="F4168" s="17" t="s">
        <v>7</v>
      </c>
      <c r="G4168" s="17" t="n">
        <v>1</v>
      </c>
      <c r="H4168" s="17" t="n">
        <v>1</v>
      </c>
      <c r="I4168" s="17" t="n">
        <v>1</v>
      </c>
      <c r="J4168" s="17" t="n">
        <v>1</v>
      </c>
      <c r="K4168" s="17" t="n">
        <v>1</v>
      </c>
      <c r="L4168" s="17" t="n">
        <v>280</v>
      </c>
      <c r="M4168" s="17" t="n">
        <v>209</v>
      </c>
      <c r="N4168" s="17" t="n">
        <v>126</v>
      </c>
      <c r="O4168" s="17" t="n">
        <v>5</v>
      </c>
      <c r="P4168" s="17" t="n">
        <v>0</v>
      </c>
      <c r="Q4168" s="17" t="n">
        <v>0</v>
      </c>
      <c r="R4168" s="17" t="n">
        <v>0</v>
      </c>
      <c r="S4168" s="17" t="n">
        <v>0</v>
      </c>
      <c r="T4168" s="17" t="n">
        <v>0</v>
      </c>
    </row>
    <row r="4169" customFormat="false" ht="15" hidden="false" customHeight="true" outlineLevel="0" collapsed="false">
      <c r="A4169" s="17" t="s">
        <v>138</v>
      </c>
      <c r="B4169" s="17" t="s">
        <v>142</v>
      </c>
      <c r="C4169" s="17" t="s">
        <v>217</v>
      </c>
      <c r="D4169" s="17" t="s">
        <v>274</v>
      </c>
      <c r="E4169" s="17" t="s">
        <v>243</v>
      </c>
      <c r="F4169" s="17" t="s">
        <v>140</v>
      </c>
      <c r="G4169" s="17" t="n">
        <v>1</v>
      </c>
      <c r="H4169" s="17" t="n">
        <v>1</v>
      </c>
      <c r="I4169" s="17" t="n">
        <v>1</v>
      </c>
      <c r="J4169" s="17" t="n">
        <v>0</v>
      </c>
      <c r="K4169" s="17" t="n">
        <v>1</v>
      </c>
      <c r="L4169" s="17" t="n">
        <v>70</v>
      </c>
      <c r="M4169" s="17" t="n">
        <v>10</v>
      </c>
      <c r="N4169" s="17" t="n">
        <v>6</v>
      </c>
      <c r="O4169" s="17" t="n">
        <v>0</v>
      </c>
      <c r="P4169" s="17" t="n">
        <v>0</v>
      </c>
      <c r="Q4169" s="17" t="n">
        <v>0</v>
      </c>
      <c r="R4169" s="17" t="n">
        <v>0</v>
      </c>
      <c r="S4169" s="17" t="n">
        <v>0</v>
      </c>
      <c r="T4169" s="17" t="n">
        <v>0</v>
      </c>
    </row>
    <row r="4170" customFormat="false" ht="15" hidden="false" customHeight="true" outlineLevel="0" collapsed="false">
      <c r="A4170" s="17" t="s">
        <v>138</v>
      </c>
      <c r="B4170" s="17" t="s">
        <v>142</v>
      </c>
      <c r="C4170" s="17" t="s">
        <v>217</v>
      </c>
      <c r="D4170" s="17" t="s">
        <v>274</v>
      </c>
      <c r="E4170" s="17" t="s">
        <v>243</v>
      </c>
      <c r="F4170" s="17" t="s">
        <v>150</v>
      </c>
      <c r="G4170" s="17" t="n">
        <v>1</v>
      </c>
      <c r="H4170" s="17" t="n">
        <v>1</v>
      </c>
      <c r="I4170" s="17" t="n">
        <v>1</v>
      </c>
      <c r="J4170" s="17" t="n">
        <v>0</v>
      </c>
      <c r="K4170" s="17" t="n">
        <v>1</v>
      </c>
      <c r="L4170" s="17" t="n">
        <v>179</v>
      </c>
      <c r="M4170" s="17" t="n">
        <v>128</v>
      </c>
      <c r="N4170" s="17" t="n">
        <v>117</v>
      </c>
      <c r="O4170" s="17" t="n">
        <v>0</v>
      </c>
      <c r="P4170" s="17" t="n">
        <v>0</v>
      </c>
      <c r="Q4170" s="17" t="n">
        <v>0</v>
      </c>
      <c r="R4170" s="17" t="n">
        <v>0</v>
      </c>
      <c r="S4170" s="17" t="n">
        <v>0</v>
      </c>
      <c r="T4170" s="17" t="n">
        <v>0</v>
      </c>
    </row>
    <row r="4171" customFormat="false" ht="15" hidden="false" customHeight="true" outlineLevel="0" collapsed="false">
      <c r="A4171" s="17" t="s">
        <v>138</v>
      </c>
      <c r="B4171" s="17" t="s">
        <v>142</v>
      </c>
      <c r="C4171" s="17" t="s">
        <v>217</v>
      </c>
      <c r="D4171" s="17" t="s">
        <v>274</v>
      </c>
      <c r="E4171" s="17" t="s">
        <v>243</v>
      </c>
      <c r="F4171" s="17" t="s">
        <v>166</v>
      </c>
      <c r="G4171" s="17" t="n">
        <v>0</v>
      </c>
      <c r="H4171" s="17" t="n">
        <v>0</v>
      </c>
      <c r="I4171" s="17" t="n">
        <v>0</v>
      </c>
      <c r="J4171" s="17" t="n">
        <v>1</v>
      </c>
      <c r="K4171" s="17" t="n">
        <v>1</v>
      </c>
      <c r="L4171" s="17" t="n">
        <v>0</v>
      </c>
      <c r="M4171" s="17" t="n">
        <v>0</v>
      </c>
      <c r="N4171" s="17" t="n">
        <v>0</v>
      </c>
      <c r="O4171" s="17" t="n">
        <v>5</v>
      </c>
      <c r="P4171" s="17" t="n">
        <v>0</v>
      </c>
      <c r="Q4171" s="17" t="n">
        <v>0</v>
      </c>
      <c r="R4171" s="17" t="n">
        <v>0</v>
      </c>
      <c r="S4171" s="17" t="n">
        <v>0</v>
      </c>
      <c r="T4171" s="17" t="n">
        <v>0</v>
      </c>
    </row>
    <row r="4172" customFormat="false" ht="15" hidden="false" customHeight="true" outlineLevel="0" collapsed="false">
      <c r="A4172" s="17" t="s">
        <v>138</v>
      </c>
      <c r="B4172" s="17" t="s">
        <v>142</v>
      </c>
      <c r="C4172" s="17" t="s">
        <v>217</v>
      </c>
      <c r="D4172" s="17" t="s">
        <v>274</v>
      </c>
      <c r="E4172" s="17" t="s">
        <v>243</v>
      </c>
      <c r="F4172" s="17" t="s">
        <v>158</v>
      </c>
      <c r="G4172" s="17" t="n">
        <v>1</v>
      </c>
      <c r="H4172" s="17" t="n">
        <v>1</v>
      </c>
      <c r="I4172" s="17" t="n">
        <v>1</v>
      </c>
      <c r="J4172" s="17" t="n">
        <v>0</v>
      </c>
      <c r="K4172" s="17" t="n">
        <v>1</v>
      </c>
      <c r="L4172" s="17" t="n">
        <v>31</v>
      </c>
      <c r="M4172" s="17" t="n">
        <v>63</v>
      </c>
      <c r="N4172" s="17" t="n">
        <v>3</v>
      </c>
      <c r="O4172" s="17" t="n">
        <v>0</v>
      </c>
      <c r="P4172" s="17" t="n">
        <v>0</v>
      </c>
      <c r="Q4172" s="17" t="n">
        <v>0</v>
      </c>
      <c r="R4172" s="17" t="n">
        <v>0</v>
      </c>
      <c r="S4172" s="17" t="n">
        <v>0</v>
      </c>
      <c r="T4172" s="17" t="n">
        <v>0</v>
      </c>
    </row>
    <row r="4173" customFormat="false" ht="15" hidden="false" customHeight="true" outlineLevel="0" collapsed="false">
      <c r="A4173" s="17" t="s">
        <v>138</v>
      </c>
      <c r="B4173" s="17" t="s">
        <v>142</v>
      </c>
      <c r="C4173" s="17" t="s">
        <v>217</v>
      </c>
      <c r="D4173" s="17" t="s">
        <v>274</v>
      </c>
      <c r="E4173" s="17" t="s">
        <v>243</v>
      </c>
      <c r="F4173" s="17" t="s">
        <v>169</v>
      </c>
      <c r="G4173" s="17" t="n">
        <v>0</v>
      </c>
      <c r="H4173" s="17" t="n">
        <v>1</v>
      </c>
      <c r="I4173" s="17" t="n">
        <v>0</v>
      </c>
      <c r="J4173" s="17" t="n">
        <v>0</v>
      </c>
      <c r="K4173" s="17" t="n">
        <v>1</v>
      </c>
      <c r="L4173" s="17" t="n">
        <v>0</v>
      </c>
      <c r="M4173" s="17" t="n">
        <v>8</v>
      </c>
      <c r="N4173" s="17" t="n">
        <v>0</v>
      </c>
      <c r="O4173" s="17" t="n">
        <v>0</v>
      </c>
      <c r="P4173" s="17" t="n">
        <v>0</v>
      </c>
      <c r="Q4173" s="17" t="n">
        <v>0</v>
      </c>
      <c r="R4173" s="17" t="n">
        <v>0</v>
      </c>
      <c r="S4173" s="17" t="n">
        <v>0</v>
      </c>
      <c r="T4173" s="17" t="n">
        <v>0</v>
      </c>
    </row>
    <row r="4174" customFormat="false" ht="15" hidden="false" customHeight="true" outlineLevel="0" collapsed="false">
      <c r="A4174" s="17" t="s">
        <v>138</v>
      </c>
      <c r="B4174" s="17" t="s">
        <v>142</v>
      </c>
      <c r="C4174" s="17" t="s">
        <v>217</v>
      </c>
      <c r="D4174" s="17" t="s">
        <v>874</v>
      </c>
      <c r="E4174" s="17" t="s">
        <v>243</v>
      </c>
      <c r="F4174" s="17" t="s">
        <v>7</v>
      </c>
      <c r="G4174" s="17" t="n">
        <v>1</v>
      </c>
      <c r="H4174" s="17" t="n">
        <v>1</v>
      </c>
      <c r="I4174" s="17" t="n">
        <v>1</v>
      </c>
      <c r="J4174" s="17" t="n">
        <v>1</v>
      </c>
      <c r="K4174" s="17" t="n">
        <v>1</v>
      </c>
      <c r="L4174" s="17" t="n">
        <v>353</v>
      </c>
      <c r="M4174" s="17" t="n">
        <v>532</v>
      </c>
      <c r="N4174" s="17" t="n">
        <v>1055</v>
      </c>
      <c r="O4174" s="17" t="n">
        <v>275</v>
      </c>
      <c r="P4174" s="17" t="n">
        <v>0</v>
      </c>
      <c r="Q4174" s="17" t="n">
        <v>0</v>
      </c>
      <c r="R4174" s="17" t="n">
        <v>0</v>
      </c>
      <c r="S4174" s="17" t="n">
        <v>0</v>
      </c>
      <c r="T4174" s="17" t="n">
        <v>0</v>
      </c>
    </row>
    <row r="4175" customFormat="false" ht="15" hidden="false" customHeight="true" outlineLevel="0" collapsed="false">
      <c r="A4175" s="17" t="s">
        <v>138</v>
      </c>
      <c r="B4175" s="17" t="s">
        <v>142</v>
      </c>
      <c r="C4175" s="17" t="s">
        <v>217</v>
      </c>
      <c r="D4175" s="17" t="s">
        <v>874</v>
      </c>
      <c r="E4175" s="17" t="s">
        <v>243</v>
      </c>
      <c r="F4175" s="17" t="s">
        <v>140</v>
      </c>
      <c r="G4175" s="17" t="n">
        <v>1</v>
      </c>
      <c r="H4175" s="17" t="n">
        <v>1</v>
      </c>
      <c r="I4175" s="17" t="n">
        <v>0</v>
      </c>
      <c r="J4175" s="17" t="n">
        <v>1</v>
      </c>
      <c r="K4175" s="17" t="n">
        <v>1</v>
      </c>
      <c r="L4175" s="17" t="n">
        <v>12</v>
      </c>
      <c r="M4175" s="17" t="n">
        <v>15</v>
      </c>
      <c r="N4175" s="17" t="n">
        <v>0</v>
      </c>
      <c r="O4175" s="17" t="n">
        <v>11</v>
      </c>
      <c r="P4175" s="17" t="n">
        <v>0</v>
      </c>
      <c r="Q4175" s="17" t="n">
        <v>0</v>
      </c>
      <c r="R4175" s="17" t="n">
        <v>0</v>
      </c>
      <c r="S4175" s="17" t="n">
        <v>0</v>
      </c>
      <c r="T4175" s="17" t="n">
        <v>0</v>
      </c>
    </row>
    <row r="4176" customFormat="false" ht="15" hidden="false" customHeight="true" outlineLevel="0" collapsed="false">
      <c r="A4176" s="17" t="s">
        <v>138</v>
      </c>
      <c r="B4176" s="17" t="s">
        <v>142</v>
      </c>
      <c r="C4176" s="17" t="s">
        <v>217</v>
      </c>
      <c r="D4176" s="17" t="s">
        <v>874</v>
      </c>
      <c r="E4176" s="17" t="s">
        <v>243</v>
      </c>
      <c r="F4176" s="17" t="s">
        <v>144</v>
      </c>
      <c r="G4176" s="17" t="n">
        <v>1</v>
      </c>
      <c r="H4176" s="17" t="n">
        <v>1</v>
      </c>
      <c r="I4176" s="17" t="n">
        <v>1</v>
      </c>
      <c r="J4176" s="17" t="n">
        <v>1</v>
      </c>
      <c r="K4176" s="17" t="n">
        <v>1</v>
      </c>
      <c r="L4176" s="17" t="n">
        <v>20</v>
      </c>
      <c r="M4176" s="17" t="n">
        <v>41</v>
      </c>
      <c r="N4176" s="17" t="n">
        <v>2</v>
      </c>
      <c r="O4176" s="17" t="n">
        <v>1</v>
      </c>
      <c r="P4176" s="17" t="n">
        <v>0</v>
      </c>
      <c r="Q4176" s="17" t="n">
        <v>0</v>
      </c>
      <c r="R4176" s="17" t="n">
        <v>0</v>
      </c>
      <c r="S4176" s="17" t="n">
        <v>0</v>
      </c>
      <c r="T4176" s="17" t="n">
        <v>0</v>
      </c>
    </row>
    <row r="4177" customFormat="false" ht="15" hidden="false" customHeight="true" outlineLevel="0" collapsed="false">
      <c r="A4177" s="17" t="s">
        <v>138</v>
      </c>
      <c r="B4177" s="17" t="s">
        <v>142</v>
      </c>
      <c r="C4177" s="17" t="s">
        <v>217</v>
      </c>
      <c r="D4177" s="17" t="s">
        <v>874</v>
      </c>
      <c r="E4177" s="17" t="s">
        <v>243</v>
      </c>
      <c r="F4177" s="17" t="s">
        <v>150</v>
      </c>
      <c r="G4177" s="17" t="n">
        <v>1</v>
      </c>
      <c r="H4177" s="17" t="n">
        <v>1</v>
      </c>
      <c r="I4177" s="17" t="n">
        <v>1</v>
      </c>
      <c r="J4177" s="17" t="n">
        <v>1</v>
      </c>
      <c r="K4177" s="17" t="n">
        <v>1</v>
      </c>
      <c r="L4177" s="17" t="n">
        <v>250</v>
      </c>
      <c r="M4177" s="17" t="n">
        <v>365</v>
      </c>
      <c r="N4177" s="17" t="n">
        <v>791</v>
      </c>
      <c r="O4177" s="17" t="n">
        <v>170</v>
      </c>
      <c r="P4177" s="17" t="n">
        <v>0</v>
      </c>
      <c r="Q4177" s="17" t="n">
        <v>0</v>
      </c>
      <c r="R4177" s="17" t="n">
        <v>0</v>
      </c>
      <c r="S4177" s="17" t="n">
        <v>0</v>
      </c>
      <c r="T4177" s="17" t="n">
        <v>0</v>
      </c>
    </row>
    <row r="4178" customFormat="false" ht="15" hidden="false" customHeight="true" outlineLevel="0" collapsed="false">
      <c r="A4178" s="17" t="s">
        <v>138</v>
      </c>
      <c r="B4178" s="17" t="s">
        <v>142</v>
      </c>
      <c r="C4178" s="17" t="s">
        <v>217</v>
      </c>
      <c r="D4178" s="17" t="s">
        <v>874</v>
      </c>
      <c r="E4178" s="17" t="s">
        <v>243</v>
      </c>
      <c r="F4178" s="17" t="s">
        <v>166</v>
      </c>
      <c r="G4178" s="17" t="n">
        <v>0</v>
      </c>
      <c r="H4178" s="17" t="n">
        <v>1</v>
      </c>
      <c r="I4178" s="17" t="n">
        <v>1</v>
      </c>
      <c r="J4178" s="17" t="n">
        <v>1</v>
      </c>
      <c r="K4178" s="17" t="n">
        <v>1</v>
      </c>
      <c r="L4178" s="17" t="n">
        <v>0</v>
      </c>
      <c r="M4178" s="17" t="n">
        <v>9</v>
      </c>
      <c r="N4178" s="17" t="n">
        <v>10</v>
      </c>
      <c r="O4178" s="17" t="n">
        <v>-2</v>
      </c>
      <c r="P4178" s="17" t="n">
        <v>0</v>
      </c>
      <c r="Q4178" s="17" t="n">
        <v>0</v>
      </c>
      <c r="R4178" s="17" t="n">
        <v>0</v>
      </c>
      <c r="S4178" s="17" t="n">
        <v>0</v>
      </c>
      <c r="T4178" s="17" t="n">
        <v>0</v>
      </c>
    </row>
    <row r="4179" customFormat="false" ht="15" hidden="false" customHeight="true" outlineLevel="0" collapsed="false">
      <c r="A4179" s="17" t="s">
        <v>138</v>
      </c>
      <c r="B4179" s="17" t="s">
        <v>142</v>
      </c>
      <c r="C4179" s="17" t="s">
        <v>217</v>
      </c>
      <c r="D4179" s="17" t="s">
        <v>874</v>
      </c>
      <c r="E4179" s="17" t="s">
        <v>243</v>
      </c>
      <c r="F4179" s="17" t="s">
        <v>158</v>
      </c>
      <c r="G4179" s="17" t="n">
        <v>1</v>
      </c>
      <c r="H4179" s="17" t="n">
        <v>1</v>
      </c>
      <c r="I4179" s="17" t="n">
        <v>1</v>
      </c>
      <c r="J4179" s="17" t="n">
        <v>1</v>
      </c>
      <c r="K4179" s="17" t="n">
        <v>1</v>
      </c>
      <c r="L4179" s="17" t="n">
        <v>67</v>
      </c>
      <c r="M4179" s="17" t="n">
        <v>99</v>
      </c>
      <c r="N4179" s="17" t="n">
        <v>211</v>
      </c>
      <c r="O4179" s="17" t="n">
        <v>89</v>
      </c>
      <c r="P4179" s="17" t="n">
        <v>0</v>
      </c>
      <c r="Q4179" s="17" t="n">
        <v>0</v>
      </c>
      <c r="R4179" s="17" t="n">
        <v>0</v>
      </c>
      <c r="S4179" s="17" t="n">
        <v>0</v>
      </c>
      <c r="T4179" s="17" t="n">
        <v>0</v>
      </c>
    </row>
    <row r="4180" customFormat="false" ht="15" hidden="false" customHeight="true" outlineLevel="0" collapsed="false">
      <c r="A4180" s="17" t="s">
        <v>138</v>
      </c>
      <c r="B4180" s="17" t="s">
        <v>142</v>
      </c>
      <c r="C4180" s="17" t="s">
        <v>217</v>
      </c>
      <c r="D4180" s="17" t="s">
        <v>874</v>
      </c>
      <c r="E4180" s="17" t="s">
        <v>243</v>
      </c>
      <c r="F4180" s="17" t="s">
        <v>169</v>
      </c>
      <c r="G4180" s="17" t="n">
        <v>1</v>
      </c>
      <c r="H4180" s="17" t="n">
        <v>1</v>
      </c>
      <c r="I4180" s="17" t="n">
        <v>1</v>
      </c>
      <c r="J4180" s="17" t="n">
        <v>1</v>
      </c>
      <c r="K4180" s="17" t="n">
        <v>1</v>
      </c>
      <c r="L4180" s="17" t="n">
        <v>4</v>
      </c>
      <c r="M4180" s="17" t="n">
        <v>3</v>
      </c>
      <c r="N4180" s="17" t="n">
        <v>41</v>
      </c>
      <c r="O4180" s="17" t="n">
        <v>6</v>
      </c>
      <c r="P4180" s="17" t="n">
        <v>0</v>
      </c>
      <c r="Q4180" s="17" t="n">
        <v>0</v>
      </c>
      <c r="R4180" s="17" t="n">
        <v>0</v>
      </c>
      <c r="S4180" s="17" t="n">
        <v>0</v>
      </c>
      <c r="T4180" s="17" t="n">
        <v>0</v>
      </c>
    </row>
    <row r="4181" customFormat="false" ht="15" hidden="false" customHeight="true" outlineLevel="0" collapsed="false">
      <c r="A4181" s="17" t="s">
        <v>14271</v>
      </c>
      <c r="B4181" s="17" t="s">
        <v>142</v>
      </c>
      <c r="C4181" s="17" t="s">
        <v>148</v>
      </c>
      <c r="D4181" s="17" t="s">
        <v>14443</v>
      </c>
      <c r="E4181" s="17" t="s">
        <v>139</v>
      </c>
      <c r="F4181" s="17" t="s">
        <v>7</v>
      </c>
      <c r="G4181" s="17" t="n">
        <v>0</v>
      </c>
      <c r="H4181" s="17" t="n">
        <v>1</v>
      </c>
      <c r="I4181" s="17" t="n">
        <v>1</v>
      </c>
      <c r="J4181" s="17" t="n">
        <v>0</v>
      </c>
      <c r="K4181" s="17" t="n">
        <v>1</v>
      </c>
      <c r="L4181" s="17" t="n">
        <v>0</v>
      </c>
      <c r="M4181" s="17" t="n">
        <v>9</v>
      </c>
      <c r="N4181" s="17" t="n">
        <v>10</v>
      </c>
      <c r="O4181" s="17" t="n">
        <v>0</v>
      </c>
      <c r="P4181" s="17" t="n">
        <v>0</v>
      </c>
      <c r="Q4181" s="17" t="n">
        <v>0</v>
      </c>
      <c r="R4181" s="17" t="n">
        <v>0</v>
      </c>
      <c r="S4181" s="17" t="n">
        <v>0</v>
      </c>
      <c r="T4181" s="17" t="n">
        <v>0</v>
      </c>
    </row>
    <row r="4182" customFormat="false" ht="15" hidden="false" customHeight="true" outlineLevel="0" collapsed="false">
      <c r="A4182" s="17" t="s">
        <v>14271</v>
      </c>
      <c r="B4182" s="17" t="s">
        <v>142</v>
      </c>
      <c r="C4182" s="17" t="s">
        <v>148</v>
      </c>
      <c r="D4182" s="17" t="s">
        <v>14443</v>
      </c>
      <c r="E4182" s="17" t="s">
        <v>139</v>
      </c>
      <c r="F4182" s="17" t="s">
        <v>140</v>
      </c>
      <c r="G4182" s="17" t="n">
        <v>0</v>
      </c>
      <c r="H4182" s="17" t="n">
        <v>1</v>
      </c>
      <c r="I4182" s="17" t="n">
        <v>1</v>
      </c>
      <c r="J4182" s="17" t="n">
        <v>0</v>
      </c>
      <c r="K4182" s="17" t="n">
        <v>1</v>
      </c>
      <c r="L4182" s="17" t="n">
        <v>0</v>
      </c>
      <c r="M4182" s="17" t="n">
        <v>9</v>
      </c>
      <c r="N4182" s="17" t="n">
        <v>10</v>
      </c>
      <c r="O4182" s="17" t="n">
        <v>0</v>
      </c>
      <c r="P4182" s="17" t="n">
        <v>0</v>
      </c>
      <c r="Q4182" s="17" t="n">
        <v>0</v>
      </c>
      <c r="R4182" s="17" t="n">
        <v>0</v>
      </c>
      <c r="S4182" s="17" t="n">
        <v>0</v>
      </c>
      <c r="T4182" s="17" t="n">
        <v>0</v>
      </c>
    </row>
    <row r="4183" customFormat="false" ht="15" hidden="false" customHeight="true" outlineLevel="0" collapsed="false">
      <c r="A4183" s="17" t="s">
        <v>256</v>
      </c>
      <c r="B4183" s="17" t="s">
        <v>258</v>
      </c>
      <c r="C4183" s="17" t="s">
        <v>134</v>
      </c>
      <c r="D4183" s="17" t="s">
        <v>460</v>
      </c>
      <c r="E4183" s="17" t="s">
        <v>243</v>
      </c>
      <c r="F4183" s="17" t="s">
        <v>7</v>
      </c>
      <c r="G4183" s="17" t="n">
        <v>1</v>
      </c>
      <c r="H4183" s="17" t="n">
        <v>1</v>
      </c>
      <c r="I4183" s="17" t="n">
        <v>1</v>
      </c>
      <c r="J4183" s="17" t="n">
        <v>0</v>
      </c>
      <c r="K4183" s="17" t="n">
        <v>1</v>
      </c>
      <c r="L4183" s="17" t="n">
        <v>4105</v>
      </c>
      <c r="M4183" s="17" t="n">
        <v>7477</v>
      </c>
      <c r="N4183" s="17" t="n">
        <v>1137</v>
      </c>
      <c r="O4183" s="17" t="n">
        <v>0</v>
      </c>
      <c r="P4183" s="17" t="n">
        <v>0</v>
      </c>
      <c r="Q4183" s="17" t="n">
        <v>0</v>
      </c>
      <c r="R4183" s="17" t="n">
        <v>0</v>
      </c>
      <c r="S4183" s="17" t="n">
        <v>0</v>
      </c>
      <c r="T4183" s="17" t="n">
        <v>0</v>
      </c>
    </row>
    <row r="4184" customFormat="false" ht="15" hidden="false" customHeight="true" outlineLevel="0" collapsed="false">
      <c r="A4184" s="17" t="s">
        <v>256</v>
      </c>
      <c r="B4184" s="17" t="s">
        <v>258</v>
      </c>
      <c r="C4184" s="17" t="s">
        <v>134</v>
      </c>
      <c r="D4184" s="17" t="s">
        <v>460</v>
      </c>
      <c r="E4184" s="17" t="s">
        <v>243</v>
      </c>
      <c r="F4184" s="17" t="s">
        <v>144</v>
      </c>
      <c r="G4184" s="17" t="n">
        <v>1</v>
      </c>
      <c r="H4184" s="17" t="n">
        <v>1</v>
      </c>
      <c r="I4184" s="17" t="n">
        <v>1</v>
      </c>
      <c r="J4184" s="17" t="n">
        <v>0</v>
      </c>
      <c r="K4184" s="17" t="n">
        <v>1</v>
      </c>
      <c r="L4184" s="17" t="n">
        <v>4105</v>
      </c>
      <c r="M4184" s="17" t="n">
        <v>7477</v>
      </c>
      <c r="N4184" s="17" t="n">
        <v>1134</v>
      </c>
      <c r="O4184" s="17" t="n">
        <v>0</v>
      </c>
      <c r="P4184" s="17" t="n">
        <v>0</v>
      </c>
      <c r="Q4184" s="17" t="n">
        <v>0</v>
      </c>
      <c r="R4184" s="17" t="n">
        <v>0</v>
      </c>
      <c r="S4184" s="17" t="n">
        <v>0</v>
      </c>
      <c r="T4184" s="17" t="n">
        <v>0</v>
      </c>
    </row>
    <row r="4185" customFormat="false" ht="15" hidden="false" customHeight="true" outlineLevel="0" collapsed="false">
      <c r="A4185" s="17" t="s">
        <v>256</v>
      </c>
      <c r="B4185" s="17" t="s">
        <v>258</v>
      </c>
      <c r="C4185" s="17" t="s">
        <v>134</v>
      </c>
      <c r="D4185" s="17" t="s">
        <v>460</v>
      </c>
      <c r="E4185" s="17" t="s">
        <v>243</v>
      </c>
      <c r="F4185" s="17" t="s">
        <v>150</v>
      </c>
      <c r="G4185" s="17" t="n">
        <v>0</v>
      </c>
      <c r="H4185" s="17" t="n">
        <v>0</v>
      </c>
      <c r="I4185" s="17" t="n">
        <v>1</v>
      </c>
      <c r="J4185" s="17" t="n">
        <v>0</v>
      </c>
      <c r="K4185" s="17" t="n">
        <v>1</v>
      </c>
      <c r="L4185" s="17" t="n">
        <v>0</v>
      </c>
      <c r="M4185" s="17" t="n">
        <v>0</v>
      </c>
      <c r="N4185" s="17" t="n">
        <v>3</v>
      </c>
      <c r="O4185" s="17" t="n">
        <v>0</v>
      </c>
      <c r="P4185" s="17" t="n">
        <v>0</v>
      </c>
      <c r="Q4185" s="17" t="n">
        <v>0</v>
      </c>
      <c r="R4185" s="17" t="n">
        <v>0</v>
      </c>
      <c r="S4185" s="17" t="n">
        <v>0</v>
      </c>
      <c r="T4185" s="17" t="n">
        <v>0</v>
      </c>
    </row>
    <row r="4186" customFormat="false" ht="15" hidden="false" customHeight="true" outlineLevel="0" collapsed="false">
      <c r="A4186" s="17" t="s">
        <v>256</v>
      </c>
      <c r="B4186" s="17" t="s">
        <v>258</v>
      </c>
      <c r="C4186" s="17" t="s">
        <v>134</v>
      </c>
      <c r="D4186" s="17" t="s">
        <v>460</v>
      </c>
      <c r="E4186" s="17" t="s">
        <v>243</v>
      </c>
      <c r="F4186" s="17" t="s">
        <v>158</v>
      </c>
      <c r="G4186" s="17" t="n">
        <v>0</v>
      </c>
      <c r="H4186" s="17" t="n">
        <v>0</v>
      </c>
      <c r="I4186" s="17" t="n">
        <v>1</v>
      </c>
      <c r="J4186" s="17" t="n">
        <v>0</v>
      </c>
      <c r="K4186" s="17" t="n">
        <v>1</v>
      </c>
      <c r="L4186" s="17" t="n">
        <v>0</v>
      </c>
      <c r="M4186" s="17" t="n">
        <v>0</v>
      </c>
      <c r="N4186" s="17" t="n">
        <v>0</v>
      </c>
      <c r="O4186" s="17" t="n">
        <v>0</v>
      </c>
      <c r="P4186" s="17" t="n">
        <v>0</v>
      </c>
      <c r="Q4186" s="17" t="n">
        <v>0</v>
      </c>
      <c r="R4186" s="17" t="n">
        <v>0</v>
      </c>
      <c r="S4186" s="17" t="n">
        <v>0</v>
      </c>
      <c r="T4186" s="17" t="n">
        <v>0</v>
      </c>
    </row>
    <row r="4187" customFormat="false" ht="15" hidden="false" customHeight="true" outlineLevel="0" collapsed="false">
      <c r="A4187" s="17" t="s">
        <v>256</v>
      </c>
      <c r="B4187" s="17" t="s">
        <v>258</v>
      </c>
      <c r="C4187" s="17" t="s">
        <v>134</v>
      </c>
      <c r="D4187" s="17" t="s">
        <v>135</v>
      </c>
      <c r="E4187" s="17" t="s">
        <v>243</v>
      </c>
      <c r="F4187" s="17" t="s">
        <v>7</v>
      </c>
      <c r="G4187" s="17" t="n">
        <v>1</v>
      </c>
      <c r="H4187" s="17" t="n">
        <v>1</v>
      </c>
      <c r="I4187" s="17" t="n">
        <v>1</v>
      </c>
      <c r="J4187" s="17" t="n">
        <v>1</v>
      </c>
      <c r="K4187" s="17" t="n">
        <v>1</v>
      </c>
      <c r="L4187" s="17" t="n">
        <v>627</v>
      </c>
      <c r="M4187" s="17" t="n">
        <v>193</v>
      </c>
      <c r="N4187" s="17" t="n">
        <v>585</v>
      </c>
      <c r="O4187" s="17" t="n">
        <v>159</v>
      </c>
      <c r="P4187" s="17" t="n">
        <v>0</v>
      </c>
      <c r="Q4187" s="17" t="n">
        <v>0</v>
      </c>
      <c r="R4187" s="17" t="n">
        <v>0</v>
      </c>
      <c r="S4187" s="17" t="n">
        <v>0</v>
      </c>
      <c r="T4187" s="17" t="n">
        <v>0</v>
      </c>
    </row>
    <row r="4188" customFormat="false" ht="15" hidden="false" customHeight="true" outlineLevel="0" collapsed="false">
      <c r="A4188" s="17" t="s">
        <v>256</v>
      </c>
      <c r="B4188" s="17" t="s">
        <v>258</v>
      </c>
      <c r="C4188" s="17" t="s">
        <v>134</v>
      </c>
      <c r="D4188" s="17" t="s">
        <v>135</v>
      </c>
      <c r="E4188" s="17" t="s">
        <v>243</v>
      </c>
      <c r="F4188" s="17" t="s">
        <v>140</v>
      </c>
      <c r="G4188" s="17" t="n">
        <v>1</v>
      </c>
      <c r="H4188" s="17" t="n">
        <v>0</v>
      </c>
      <c r="I4188" s="17" t="n">
        <v>1</v>
      </c>
      <c r="J4188" s="17" t="n">
        <v>1</v>
      </c>
      <c r="K4188" s="17" t="n">
        <v>1</v>
      </c>
      <c r="L4188" s="17" t="n">
        <v>4</v>
      </c>
      <c r="M4188" s="17" t="n">
        <v>0</v>
      </c>
      <c r="N4188" s="17" t="n">
        <v>3</v>
      </c>
      <c r="O4188" s="17" t="n">
        <v>3</v>
      </c>
      <c r="P4188" s="17" t="n">
        <v>0</v>
      </c>
      <c r="Q4188" s="17" t="n">
        <v>0</v>
      </c>
      <c r="R4188" s="17" t="n">
        <v>0</v>
      </c>
      <c r="S4188" s="17" t="n">
        <v>0</v>
      </c>
      <c r="T4188" s="17" t="n">
        <v>0</v>
      </c>
    </row>
    <row r="4189" customFormat="false" ht="15" hidden="false" customHeight="true" outlineLevel="0" collapsed="false">
      <c r="A4189" s="17" t="s">
        <v>256</v>
      </c>
      <c r="B4189" s="17" t="s">
        <v>258</v>
      </c>
      <c r="C4189" s="17" t="s">
        <v>134</v>
      </c>
      <c r="D4189" s="17" t="s">
        <v>135</v>
      </c>
      <c r="E4189" s="17" t="s">
        <v>243</v>
      </c>
      <c r="F4189" s="17" t="s">
        <v>144</v>
      </c>
      <c r="G4189" s="17" t="n">
        <v>0</v>
      </c>
      <c r="H4189" s="17" t="n">
        <v>0</v>
      </c>
      <c r="I4189" s="17" t="n">
        <v>1</v>
      </c>
      <c r="J4189" s="17" t="n">
        <v>0</v>
      </c>
      <c r="K4189" s="17" t="n">
        <v>1</v>
      </c>
      <c r="L4189" s="17" t="n">
        <v>0</v>
      </c>
      <c r="M4189" s="17" t="n">
        <v>0</v>
      </c>
      <c r="N4189" s="17" t="n">
        <v>5</v>
      </c>
      <c r="O4189" s="17" t="n">
        <v>0</v>
      </c>
      <c r="P4189" s="17" t="n">
        <v>0</v>
      </c>
      <c r="Q4189" s="17" t="n">
        <v>0</v>
      </c>
      <c r="R4189" s="17" t="n">
        <v>0</v>
      </c>
      <c r="S4189" s="17" t="n">
        <v>0</v>
      </c>
      <c r="T4189" s="17" t="n">
        <v>0</v>
      </c>
    </row>
    <row r="4190" customFormat="false" ht="15" hidden="false" customHeight="true" outlineLevel="0" collapsed="false">
      <c r="A4190" s="17" t="s">
        <v>256</v>
      </c>
      <c r="B4190" s="17" t="s">
        <v>258</v>
      </c>
      <c r="C4190" s="17" t="s">
        <v>134</v>
      </c>
      <c r="D4190" s="17" t="s">
        <v>135</v>
      </c>
      <c r="E4190" s="17" t="s">
        <v>243</v>
      </c>
      <c r="F4190" s="17" t="s">
        <v>150</v>
      </c>
      <c r="G4190" s="17" t="n">
        <v>1</v>
      </c>
      <c r="H4190" s="17" t="n">
        <v>1</v>
      </c>
      <c r="I4190" s="17" t="n">
        <v>1</v>
      </c>
      <c r="J4190" s="17" t="n">
        <v>1</v>
      </c>
      <c r="K4190" s="17" t="n">
        <v>1</v>
      </c>
      <c r="L4190" s="17" t="n">
        <v>462</v>
      </c>
      <c r="M4190" s="17" t="n">
        <v>106</v>
      </c>
      <c r="N4190" s="17" t="n">
        <v>256</v>
      </c>
      <c r="O4190" s="17" t="n">
        <v>101</v>
      </c>
      <c r="P4190" s="17" t="n">
        <v>0</v>
      </c>
      <c r="Q4190" s="17" t="n">
        <v>0</v>
      </c>
      <c r="R4190" s="17" t="n">
        <v>0</v>
      </c>
      <c r="S4190" s="17" t="n">
        <v>0</v>
      </c>
      <c r="T4190" s="17" t="n">
        <v>0</v>
      </c>
    </row>
    <row r="4191" customFormat="false" ht="15" hidden="false" customHeight="true" outlineLevel="0" collapsed="false">
      <c r="A4191" s="17" t="s">
        <v>256</v>
      </c>
      <c r="B4191" s="17" t="s">
        <v>258</v>
      </c>
      <c r="C4191" s="17" t="s">
        <v>134</v>
      </c>
      <c r="D4191" s="17" t="s">
        <v>135</v>
      </c>
      <c r="E4191" s="17" t="s">
        <v>243</v>
      </c>
      <c r="F4191" s="17" t="s">
        <v>166</v>
      </c>
      <c r="G4191" s="17" t="n">
        <v>0</v>
      </c>
      <c r="H4191" s="17" t="n">
        <v>1</v>
      </c>
      <c r="I4191" s="17" t="n">
        <v>1</v>
      </c>
      <c r="J4191" s="17" t="n">
        <v>0</v>
      </c>
      <c r="K4191" s="17" t="n">
        <v>1</v>
      </c>
      <c r="L4191" s="17" t="n">
        <v>0</v>
      </c>
      <c r="M4191" s="17" t="n">
        <v>27</v>
      </c>
      <c r="N4191" s="17" t="n">
        <v>210</v>
      </c>
      <c r="O4191" s="17" t="n">
        <v>0</v>
      </c>
      <c r="P4191" s="17" t="n">
        <v>0</v>
      </c>
      <c r="Q4191" s="17" t="n">
        <v>0</v>
      </c>
      <c r="R4191" s="17" t="n">
        <v>0</v>
      </c>
      <c r="S4191" s="17" t="n">
        <v>0</v>
      </c>
      <c r="T4191" s="17" t="n">
        <v>0</v>
      </c>
    </row>
    <row r="4192" customFormat="false" ht="15" hidden="false" customHeight="true" outlineLevel="0" collapsed="false">
      <c r="A4192" s="17" t="s">
        <v>256</v>
      </c>
      <c r="B4192" s="17" t="s">
        <v>258</v>
      </c>
      <c r="C4192" s="17" t="s">
        <v>134</v>
      </c>
      <c r="D4192" s="17" t="s">
        <v>135</v>
      </c>
      <c r="E4192" s="17" t="s">
        <v>243</v>
      </c>
      <c r="F4192" s="17" t="s">
        <v>158</v>
      </c>
      <c r="G4192" s="17" t="n">
        <v>1</v>
      </c>
      <c r="H4192" s="17" t="n">
        <v>1</v>
      </c>
      <c r="I4192" s="17" t="n">
        <v>1</v>
      </c>
      <c r="J4192" s="17" t="n">
        <v>1</v>
      </c>
      <c r="K4192" s="17" t="n">
        <v>1</v>
      </c>
      <c r="L4192" s="17" t="n">
        <v>154</v>
      </c>
      <c r="M4192" s="17" t="n">
        <v>60</v>
      </c>
      <c r="N4192" s="17" t="n">
        <v>111</v>
      </c>
      <c r="O4192" s="17" t="n">
        <v>55</v>
      </c>
      <c r="P4192" s="17" t="n">
        <v>0</v>
      </c>
      <c r="Q4192" s="17" t="n">
        <v>0</v>
      </c>
      <c r="R4192" s="17" t="n">
        <v>0</v>
      </c>
      <c r="S4192" s="17" t="n">
        <v>0</v>
      </c>
      <c r="T4192" s="17" t="n">
        <v>0</v>
      </c>
    </row>
    <row r="4193" customFormat="false" ht="15" hidden="false" customHeight="true" outlineLevel="0" collapsed="false">
      <c r="A4193" s="17" t="s">
        <v>256</v>
      </c>
      <c r="B4193" s="17" t="s">
        <v>258</v>
      </c>
      <c r="C4193" s="17" t="s">
        <v>134</v>
      </c>
      <c r="D4193" s="17" t="s">
        <v>135</v>
      </c>
      <c r="E4193" s="17" t="s">
        <v>243</v>
      </c>
      <c r="F4193" s="17" t="s">
        <v>169</v>
      </c>
      <c r="G4193" s="17" t="n">
        <v>1</v>
      </c>
      <c r="H4193" s="17" t="n">
        <v>0</v>
      </c>
      <c r="I4193" s="17" t="n">
        <v>0</v>
      </c>
      <c r="J4193" s="17" t="n">
        <v>0</v>
      </c>
      <c r="K4193" s="17" t="n">
        <v>1</v>
      </c>
      <c r="L4193" s="17" t="n">
        <v>7</v>
      </c>
      <c r="M4193" s="17" t="n">
        <v>0</v>
      </c>
      <c r="N4193" s="17" t="n">
        <v>0</v>
      </c>
      <c r="O4193" s="17" t="n">
        <v>0</v>
      </c>
      <c r="P4193" s="17" t="n">
        <v>0</v>
      </c>
      <c r="Q4193" s="17" t="n">
        <v>0</v>
      </c>
      <c r="R4193" s="17" t="n">
        <v>0</v>
      </c>
      <c r="S4193" s="17" t="n">
        <v>0</v>
      </c>
      <c r="T4193" s="17" t="n">
        <v>0</v>
      </c>
    </row>
    <row r="4194" customFormat="false" ht="15" hidden="false" customHeight="true" outlineLevel="0" collapsed="false">
      <c r="A4194" s="17" t="s">
        <v>256</v>
      </c>
      <c r="B4194" s="17" t="s">
        <v>258</v>
      </c>
      <c r="C4194" s="17" t="s">
        <v>134</v>
      </c>
      <c r="D4194" s="17" t="s">
        <v>135</v>
      </c>
      <c r="E4194" s="17" t="s">
        <v>139</v>
      </c>
      <c r="F4194" s="17" t="s">
        <v>7</v>
      </c>
      <c r="G4194" s="17" t="n">
        <v>2</v>
      </c>
      <c r="H4194" s="17" t="n">
        <v>1</v>
      </c>
      <c r="I4194" s="17" t="n">
        <v>0</v>
      </c>
      <c r="J4194" s="17" t="n">
        <v>0</v>
      </c>
      <c r="K4194" s="17" t="n">
        <v>2</v>
      </c>
      <c r="L4194" s="17" t="n">
        <v>432</v>
      </c>
      <c r="M4194" s="17" t="n">
        <v>46</v>
      </c>
      <c r="N4194" s="17" t="n">
        <v>0</v>
      </c>
      <c r="O4194" s="17" t="n">
        <v>0</v>
      </c>
      <c r="P4194" s="17" t="n">
        <v>0</v>
      </c>
      <c r="Q4194" s="17" t="n">
        <v>0</v>
      </c>
      <c r="R4194" s="17" t="n">
        <v>0</v>
      </c>
      <c r="S4194" s="17" t="n">
        <v>0</v>
      </c>
      <c r="T4194" s="17" t="n">
        <v>0</v>
      </c>
    </row>
    <row r="4195" customFormat="false" ht="15" hidden="false" customHeight="true" outlineLevel="0" collapsed="false">
      <c r="A4195" s="17" t="s">
        <v>256</v>
      </c>
      <c r="B4195" s="17" t="s">
        <v>258</v>
      </c>
      <c r="C4195" s="17" t="s">
        <v>134</v>
      </c>
      <c r="D4195" s="17" t="s">
        <v>135</v>
      </c>
      <c r="E4195" s="17" t="s">
        <v>139</v>
      </c>
      <c r="F4195" s="17" t="s">
        <v>140</v>
      </c>
      <c r="G4195" s="17" t="n">
        <v>1</v>
      </c>
      <c r="H4195" s="17" t="n">
        <v>0</v>
      </c>
      <c r="I4195" s="17" t="n">
        <v>0</v>
      </c>
      <c r="J4195" s="17" t="n">
        <v>0</v>
      </c>
      <c r="K4195" s="17" t="n">
        <v>1</v>
      </c>
      <c r="L4195" s="17" t="n">
        <v>30</v>
      </c>
      <c r="M4195" s="17" t="n">
        <v>0</v>
      </c>
      <c r="N4195" s="17" t="n">
        <v>0</v>
      </c>
      <c r="O4195" s="17" t="n">
        <v>0</v>
      </c>
      <c r="P4195" s="17" t="n">
        <v>0</v>
      </c>
      <c r="Q4195" s="17" t="n">
        <v>0</v>
      </c>
      <c r="R4195" s="17" t="n">
        <v>0</v>
      </c>
      <c r="S4195" s="17" t="n">
        <v>0</v>
      </c>
      <c r="T4195" s="17" t="n">
        <v>0</v>
      </c>
    </row>
    <row r="4196" customFormat="false" ht="15" hidden="false" customHeight="true" outlineLevel="0" collapsed="false">
      <c r="A4196" s="17" t="s">
        <v>256</v>
      </c>
      <c r="B4196" s="17" t="s">
        <v>258</v>
      </c>
      <c r="C4196" s="17" t="s">
        <v>134</v>
      </c>
      <c r="D4196" s="17" t="s">
        <v>135</v>
      </c>
      <c r="E4196" s="17" t="s">
        <v>139</v>
      </c>
      <c r="F4196" s="17" t="s">
        <v>144</v>
      </c>
      <c r="G4196" s="17" t="n">
        <v>1</v>
      </c>
      <c r="H4196" s="17" t="n">
        <v>1</v>
      </c>
      <c r="I4196" s="17" t="n">
        <v>0</v>
      </c>
      <c r="J4196" s="17" t="n">
        <v>0</v>
      </c>
      <c r="K4196" s="17" t="n">
        <v>2</v>
      </c>
      <c r="L4196" s="17" t="n">
        <v>3</v>
      </c>
      <c r="M4196" s="17" t="n">
        <v>3</v>
      </c>
      <c r="N4196" s="17" t="n">
        <v>0</v>
      </c>
      <c r="O4196" s="17" t="n">
        <v>0</v>
      </c>
      <c r="P4196" s="17" t="n">
        <v>0</v>
      </c>
      <c r="Q4196" s="17" t="n">
        <v>0</v>
      </c>
      <c r="R4196" s="17" t="n">
        <v>0</v>
      </c>
      <c r="S4196" s="17" t="n">
        <v>0</v>
      </c>
      <c r="T4196" s="17" t="n">
        <v>0</v>
      </c>
    </row>
    <row r="4197" customFormat="false" ht="15" hidden="false" customHeight="true" outlineLevel="0" collapsed="false">
      <c r="A4197" s="17" t="s">
        <v>256</v>
      </c>
      <c r="B4197" s="17" t="s">
        <v>258</v>
      </c>
      <c r="C4197" s="17" t="s">
        <v>134</v>
      </c>
      <c r="D4197" s="17" t="s">
        <v>135</v>
      </c>
      <c r="E4197" s="17" t="s">
        <v>139</v>
      </c>
      <c r="F4197" s="17" t="s">
        <v>150</v>
      </c>
      <c r="G4197" s="17" t="n">
        <v>2</v>
      </c>
      <c r="H4197" s="17" t="n">
        <v>1</v>
      </c>
      <c r="I4197" s="17" t="n">
        <v>0</v>
      </c>
      <c r="J4197" s="17" t="n">
        <v>0</v>
      </c>
      <c r="K4197" s="17" t="n">
        <v>2</v>
      </c>
      <c r="L4197" s="17" t="n">
        <v>379</v>
      </c>
      <c r="M4197" s="17" t="n">
        <v>29</v>
      </c>
      <c r="N4197" s="17" t="n">
        <v>0</v>
      </c>
      <c r="O4197" s="17" t="n">
        <v>0</v>
      </c>
      <c r="P4197" s="17" t="n">
        <v>0</v>
      </c>
      <c r="Q4197" s="17" t="n">
        <v>0</v>
      </c>
      <c r="R4197" s="17" t="n">
        <v>0</v>
      </c>
      <c r="S4197" s="17" t="n">
        <v>0</v>
      </c>
      <c r="T4197" s="17" t="n">
        <v>0</v>
      </c>
    </row>
    <row r="4198" customFormat="false" ht="15" hidden="false" customHeight="true" outlineLevel="0" collapsed="false">
      <c r="A4198" s="17" t="s">
        <v>256</v>
      </c>
      <c r="B4198" s="17" t="s">
        <v>258</v>
      </c>
      <c r="C4198" s="17" t="s">
        <v>134</v>
      </c>
      <c r="D4198" s="17" t="s">
        <v>135</v>
      </c>
      <c r="E4198" s="17" t="s">
        <v>139</v>
      </c>
      <c r="F4198" s="17" t="s">
        <v>166</v>
      </c>
      <c r="G4198" s="17" t="n">
        <v>0</v>
      </c>
      <c r="H4198" s="17" t="n">
        <v>1</v>
      </c>
      <c r="I4198" s="17" t="n">
        <v>0</v>
      </c>
      <c r="J4198" s="17" t="n">
        <v>0</v>
      </c>
      <c r="K4198" s="17" t="n">
        <v>1</v>
      </c>
      <c r="L4198" s="17" t="n">
        <v>0</v>
      </c>
      <c r="M4198" s="17" t="n">
        <v>14</v>
      </c>
      <c r="N4198" s="17" t="n">
        <v>0</v>
      </c>
      <c r="O4198" s="17" t="n">
        <v>0</v>
      </c>
      <c r="P4198" s="17" t="n">
        <v>0</v>
      </c>
      <c r="Q4198" s="17" t="n">
        <v>0</v>
      </c>
      <c r="R4198" s="17" t="n">
        <v>0</v>
      </c>
      <c r="S4198" s="17" t="n">
        <v>0</v>
      </c>
      <c r="T4198" s="17" t="n">
        <v>0</v>
      </c>
    </row>
    <row r="4199" customFormat="false" ht="15" hidden="false" customHeight="true" outlineLevel="0" collapsed="false">
      <c r="A4199" s="17" t="s">
        <v>256</v>
      </c>
      <c r="B4199" s="17" t="s">
        <v>258</v>
      </c>
      <c r="C4199" s="17" t="s">
        <v>134</v>
      </c>
      <c r="D4199" s="17" t="s">
        <v>135</v>
      </c>
      <c r="E4199" s="17" t="s">
        <v>139</v>
      </c>
      <c r="F4199" s="17" t="s">
        <v>158</v>
      </c>
      <c r="G4199" s="17" t="n">
        <v>2</v>
      </c>
      <c r="H4199" s="17" t="n">
        <v>0</v>
      </c>
      <c r="I4199" s="17" t="n">
        <v>0</v>
      </c>
      <c r="J4199" s="17" t="n">
        <v>0</v>
      </c>
      <c r="K4199" s="17" t="n">
        <v>2</v>
      </c>
      <c r="L4199" s="17" t="n">
        <v>20</v>
      </c>
      <c r="M4199" s="17" t="n">
        <v>0</v>
      </c>
      <c r="N4199" s="17" t="n">
        <v>0</v>
      </c>
      <c r="O4199" s="17" t="n">
        <v>0</v>
      </c>
      <c r="P4199" s="17" t="n">
        <v>0</v>
      </c>
      <c r="Q4199" s="17" t="n">
        <v>0</v>
      </c>
      <c r="R4199" s="17" t="n">
        <v>0</v>
      </c>
      <c r="S4199" s="17" t="n">
        <v>0</v>
      </c>
      <c r="T4199" s="17" t="n">
        <v>0</v>
      </c>
    </row>
    <row r="4200" customFormat="false" ht="15" hidden="false" customHeight="true" outlineLevel="0" collapsed="false">
      <c r="A4200" s="17" t="s">
        <v>256</v>
      </c>
      <c r="B4200" s="17" t="s">
        <v>258</v>
      </c>
      <c r="C4200" s="17" t="s">
        <v>134</v>
      </c>
      <c r="D4200" s="17" t="s">
        <v>14446</v>
      </c>
      <c r="E4200" s="17" t="s">
        <v>139</v>
      </c>
      <c r="F4200" s="17" t="s">
        <v>7</v>
      </c>
      <c r="G4200" s="17" t="n">
        <v>0</v>
      </c>
      <c r="H4200" s="17" t="n">
        <v>1</v>
      </c>
      <c r="I4200" s="17" t="n">
        <v>1</v>
      </c>
      <c r="J4200" s="17" t="n">
        <v>1</v>
      </c>
      <c r="K4200" s="17" t="n">
        <v>1</v>
      </c>
      <c r="L4200" s="17" t="n">
        <v>0</v>
      </c>
      <c r="M4200" s="17" t="n">
        <v>1</v>
      </c>
      <c r="N4200" s="17" t="n">
        <v>97</v>
      </c>
      <c r="O4200" s="17" t="n">
        <v>49</v>
      </c>
      <c r="P4200" s="17" t="n">
        <v>0</v>
      </c>
      <c r="Q4200" s="17" t="n">
        <v>0</v>
      </c>
      <c r="R4200" s="17" t="n">
        <v>0</v>
      </c>
      <c r="S4200" s="17" t="n">
        <v>0</v>
      </c>
      <c r="T4200" s="17" t="n">
        <v>0</v>
      </c>
    </row>
    <row r="4201" customFormat="false" ht="15" hidden="false" customHeight="true" outlineLevel="0" collapsed="false">
      <c r="A4201" s="17" t="s">
        <v>256</v>
      </c>
      <c r="B4201" s="17" t="s">
        <v>258</v>
      </c>
      <c r="C4201" s="17" t="s">
        <v>134</v>
      </c>
      <c r="D4201" s="17" t="s">
        <v>14446</v>
      </c>
      <c r="E4201" s="17" t="s">
        <v>139</v>
      </c>
      <c r="F4201" s="17" t="s">
        <v>140</v>
      </c>
      <c r="G4201" s="17" t="n">
        <v>0</v>
      </c>
      <c r="H4201" s="17" t="n">
        <v>1</v>
      </c>
      <c r="I4201" s="17" t="n">
        <v>1</v>
      </c>
      <c r="J4201" s="17" t="n">
        <v>1</v>
      </c>
      <c r="K4201" s="17" t="n">
        <v>1</v>
      </c>
      <c r="L4201" s="17" t="n">
        <v>0</v>
      </c>
      <c r="M4201" s="17" t="n">
        <v>1</v>
      </c>
      <c r="N4201" s="17" t="n">
        <v>1</v>
      </c>
      <c r="O4201" s="17" t="n">
        <v>5</v>
      </c>
      <c r="P4201" s="17" t="n">
        <v>0</v>
      </c>
      <c r="Q4201" s="17" t="n">
        <v>0</v>
      </c>
      <c r="R4201" s="17" t="n">
        <v>0</v>
      </c>
      <c r="S4201" s="17" t="n">
        <v>0</v>
      </c>
      <c r="T4201" s="17" t="n">
        <v>0</v>
      </c>
    </row>
    <row r="4202" customFormat="false" ht="15" hidden="false" customHeight="true" outlineLevel="0" collapsed="false">
      <c r="A4202" s="17" t="s">
        <v>256</v>
      </c>
      <c r="B4202" s="17" t="s">
        <v>258</v>
      </c>
      <c r="C4202" s="17" t="s">
        <v>134</v>
      </c>
      <c r="D4202" s="17" t="s">
        <v>14446</v>
      </c>
      <c r="E4202" s="17" t="s">
        <v>139</v>
      </c>
      <c r="F4202" s="17" t="s">
        <v>150</v>
      </c>
      <c r="G4202" s="17" t="n">
        <v>0</v>
      </c>
      <c r="H4202" s="17" t="n">
        <v>0</v>
      </c>
      <c r="I4202" s="17" t="n">
        <v>1</v>
      </c>
      <c r="J4202" s="17" t="n">
        <v>1</v>
      </c>
      <c r="K4202" s="17" t="n">
        <v>1</v>
      </c>
      <c r="L4202" s="17" t="n">
        <v>0</v>
      </c>
      <c r="M4202" s="17" t="n">
        <v>0</v>
      </c>
      <c r="N4202" s="17" t="n">
        <v>83</v>
      </c>
      <c r="O4202" s="17" t="n">
        <v>27</v>
      </c>
      <c r="P4202" s="17" t="n">
        <v>0</v>
      </c>
      <c r="Q4202" s="17" t="n">
        <v>0</v>
      </c>
      <c r="R4202" s="17" t="n">
        <v>0</v>
      </c>
      <c r="S4202" s="17" t="n">
        <v>0</v>
      </c>
      <c r="T4202" s="17" t="n">
        <v>0</v>
      </c>
    </row>
    <row r="4203" customFormat="false" ht="15" hidden="false" customHeight="true" outlineLevel="0" collapsed="false">
      <c r="A4203" s="17" t="s">
        <v>256</v>
      </c>
      <c r="B4203" s="17" t="s">
        <v>258</v>
      </c>
      <c r="C4203" s="17" t="s">
        <v>134</v>
      </c>
      <c r="D4203" s="17" t="s">
        <v>14446</v>
      </c>
      <c r="E4203" s="17" t="s">
        <v>139</v>
      </c>
      <c r="F4203" s="17" t="s">
        <v>166</v>
      </c>
      <c r="G4203" s="17" t="n">
        <v>0</v>
      </c>
      <c r="H4203" s="17" t="n">
        <v>0</v>
      </c>
      <c r="I4203" s="17" t="n">
        <v>0</v>
      </c>
      <c r="J4203" s="17" t="n">
        <v>1</v>
      </c>
      <c r="K4203" s="17" t="n">
        <v>1</v>
      </c>
      <c r="L4203" s="17" t="n">
        <v>0</v>
      </c>
      <c r="M4203" s="17" t="n">
        <v>0</v>
      </c>
      <c r="N4203" s="17" t="n">
        <v>0</v>
      </c>
      <c r="O4203" s="17" t="n">
        <v>2</v>
      </c>
      <c r="P4203" s="17" t="n">
        <v>0</v>
      </c>
      <c r="Q4203" s="17" t="n">
        <v>0</v>
      </c>
      <c r="R4203" s="17" t="n">
        <v>0</v>
      </c>
      <c r="S4203" s="17" t="n">
        <v>0</v>
      </c>
      <c r="T4203" s="17" t="n">
        <v>0</v>
      </c>
    </row>
    <row r="4204" customFormat="false" ht="15" hidden="false" customHeight="true" outlineLevel="0" collapsed="false">
      <c r="A4204" s="17" t="s">
        <v>256</v>
      </c>
      <c r="B4204" s="17" t="s">
        <v>258</v>
      </c>
      <c r="C4204" s="17" t="s">
        <v>134</v>
      </c>
      <c r="D4204" s="17" t="s">
        <v>14446</v>
      </c>
      <c r="E4204" s="17" t="s">
        <v>139</v>
      </c>
      <c r="F4204" s="17" t="s">
        <v>158</v>
      </c>
      <c r="G4204" s="17" t="n">
        <v>0</v>
      </c>
      <c r="H4204" s="17" t="n">
        <v>0</v>
      </c>
      <c r="I4204" s="17" t="n">
        <v>1</v>
      </c>
      <c r="J4204" s="17" t="n">
        <v>1</v>
      </c>
      <c r="K4204" s="17" t="n">
        <v>1</v>
      </c>
      <c r="L4204" s="17" t="n">
        <v>0</v>
      </c>
      <c r="M4204" s="17" t="n">
        <v>0</v>
      </c>
      <c r="N4204" s="17" t="n">
        <v>13</v>
      </c>
      <c r="O4204" s="17" t="n">
        <v>15</v>
      </c>
      <c r="P4204" s="17" t="n">
        <v>0</v>
      </c>
      <c r="Q4204" s="17" t="n">
        <v>0</v>
      </c>
      <c r="R4204" s="17" t="n">
        <v>0</v>
      </c>
      <c r="S4204" s="17" t="n">
        <v>0</v>
      </c>
      <c r="T4204" s="17" t="n">
        <v>0</v>
      </c>
    </row>
    <row r="4205" customFormat="false" ht="15" hidden="false" customHeight="true" outlineLevel="0" collapsed="false">
      <c r="A4205" s="17" t="s">
        <v>256</v>
      </c>
      <c r="B4205" s="17" t="s">
        <v>258</v>
      </c>
      <c r="C4205" s="17" t="s">
        <v>148</v>
      </c>
      <c r="D4205" s="17" t="s">
        <v>14443</v>
      </c>
      <c r="E4205" s="17" t="s">
        <v>139</v>
      </c>
      <c r="F4205" s="17" t="s">
        <v>7</v>
      </c>
      <c r="G4205" s="17" t="n">
        <v>11</v>
      </c>
      <c r="H4205" s="17" t="n">
        <v>9</v>
      </c>
      <c r="I4205" s="17" t="n">
        <v>4</v>
      </c>
      <c r="J4205" s="17" t="n">
        <v>3</v>
      </c>
      <c r="K4205" s="17" t="n">
        <v>19</v>
      </c>
      <c r="L4205" s="17" t="n">
        <v>289</v>
      </c>
      <c r="M4205" s="17" t="n">
        <v>625</v>
      </c>
      <c r="N4205" s="17" t="n">
        <v>828</v>
      </c>
      <c r="O4205" s="17" t="n">
        <v>502</v>
      </c>
      <c r="P4205" s="17" t="n">
        <v>0</v>
      </c>
      <c r="Q4205" s="17" t="n">
        <v>0</v>
      </c>
      <c r="R4205" s="17" t="n">
        <v>0</v>
      </c>
      <c r="S4205" s="17" t="n">
        <v>0</v>
      </c>
      <c r="T4205" s="17" t="n">
        <v>0</v>
      </c>
    </row>
    <row r="4206" customFormat="false" ht="15" hidden="false" customHeight="true" outlineLevel="0" collapsed="false">
      <c r="A4206" s="17" t="s">
        <v>256</v>
      </c>
      <c r="B4206" s="17" t="s">
        <v>258</v>
      </c>
      <c r="C4206" s="17" t="s">
        <v>148</v>
      </c>
      <c r="D4206" s="17" t="s">
        <v>14443</v>
      </c>
      <c r="E4206" s="17" t="s">
        <v>139</v>
      </c>
      <c r="F4206" s="17" t="s">
        <v>140</v>
      </c>
      <c r="G4206" s="17" t="n">
        <v>3</v>
      </c>
      <c r="H4206" s="17" t="n">
        <v>4</v>
      </c>
      <c r="I4206" s="17" t="n">
        <v>2</v>
      </c>
      <c r="J4206" s="17" t="n">
        <v>0</v>
      </c>
      <c r="K4206" s="17" t="n">
        <v>8</v>
      </c>
      <c r="L4206" s="17" t="n">
        <v>10</v>
      </c>
      <c r="M4206" s="17" t="n">
        <v>480</v>
      </c>
      <c r="N4206" s="17" t="n">
        <v>53</v>
      </c>
      <c r="O4206" s="17" t="n">
        <v>0</v>
      </c>
      <c r="P4206" s="17" t="n">
        <v>0</v>
      </c>
      <c r="Q4206" s="17" t="n">
        <v>0</v>
      </c>
      <c r="R4206" s="17" t="n">
        <v>0</v>
      </c>
      <c r="S4206" s="17" t="n">
        <v>0</v>
      </c>
      <c r="T4206" s="17" t="n">
        <v>0</v>
      </c>
    </row>
    <row r="4207" customFormat="false" ht="15" hidden="false" customHeight="true" outlineLevel="0" collapsed="false">
      <c r="A4207" s="17" t="s">
        <v>256</v>
      </c>
      <c r="B4207" s="17" t="s">
        <v>258</v>
      </c>
      <c r="C4207" s="17" t="s">
        <v>148</v>
      </c>
      <c r="D4207" s="17" t="s">
        <v>14443</v>
      </c>
      <c r="E4207" s="17" t="s">
        <v>139</v>
      </c>
      <c r="F4207" s="17" t="s">
        <v>144</v>
      </c>
      <c r="G4207" s="17" t="n">
        <v>3</v>
      </c>
      <c r="H4207" s="17" t="n">
        <v>1</v>
      </c>
      <c r="I4207" s="17" t="n">
        <v>0</v>
      </c>
      <c r="J4207" s="17" t="n">
        <v>0</v>
      </c>
      <c r="K4207" s="17" t="n">
        <v>4</v>
      </c>
      <c r="L4207" s="17" t="n">
        <v>25</v>
      </c>
      <c r="M4207" s="17" t="n">
        <v>7</v>
      </c>
      <c r="N4207" s="17" t="n">
        <v>0</v>
      </c>
      <c r="O4207" s="17" t="n">
        <v>0</v>
      </c>
      <c r="P4207" s="17" t="n">
        <v>0</v>
      </c>
      <c r="Q4207" s="17" t="n">
        <v>0</v>
      </c>
      <c r="R4207" s="17" t="n">
        <v>0</v>
      </c>
      <c r="S4207" s="17" t="n">
        <v>0</v>
      </c>
      <c r="T4207" s="17" t="n">
        <v>0</v>
      </c>
    </row>
    <row r="4208" customFormat="false" ht="15" hidden="false" customHeight="true" outlineLevel="0" collapsed="false">
      <c r="A4208" s="17" t="s">
        <v>256</v>
      </c>
      <c r="B4208" s="17" t="s">
        <v>258</v>
      </c>
      <c r="C4208" s="17" t="s">
        <v>148</v>
      </c>
      <c r="D4208" s="17" t="s">
        <v>14443</v>
      </c>
      <c r="E4208" s="17" t="s">
        <v>139</v>
      </c>
      <c r="F4208" s="17" t="s">
        <v>150</v>
      </c>
      <c r="G4208" s="17" t="n">
        <v>10</v>
      </c>
      <c r="H4208" s="17" t="n">
        <v>7</v>
      </c>
      <c r="I4208" s="17" t="n">
        <v>4</v>
      </c>
      <c r="J4208" s="17" t="n">
        <v>2</v>
      </c>
      <c r="K4208" s="17" t="n">
        <v>15</v>
      </c>
      <c r="L4208" s="17" t="n">
        <v>181</v>
      </c>
      <c r="M4208" s="17" t="n">
        <v>104</v>
      </c>
      <c r="N4208" s="17" t="n">
        <v>27</v>
      </c>
      <c r="O4208" s="17" t="n">
        <v>9</v>
      </c>
      <c r="P4208" s="17" t="n">
        <v>0</v>
      </c>
      <c r="Q4208" s="17" t="n">
        <v>0</v>
      </c>
      <c r="R4208" s="17" t="n">
        <v>0</v>
      </c>
      <c r="S4208" s="17" t="n">
        <v>0</v>
      </c>
      <c r="T4208" s="17" t="n">
        <v>0</v>
      </c>
    </row>
    <row r="4209" customFormat="false" ht="15" hidden="false" customHeight="true" outlineLevel="0" collapsed="false">
      <c r="A4209" s="17" t="s">
        <v>256</v>
      </c>
      <c r="B4209" s="17" t="s">
        <v>258</v>
      </c>
      <c r="C4209" s="17" t="s">
        <v>148</v>
      </c>
      <c r="D4209" s="17" t="s">
        <v>14443</v>
      </c>
      <c r="E4209" s="17" t="s">
        <v>139</v>
      </c>
      <c r="F4209" s="17" t="s">
        <v>166</v>
      </c>
      <c r="G4209" s="17" t="n">
        <v>0</v>
      </c>
      <c r="H4209" s="17" t="n">
        <v>0</v>
      </c>
      <c r="I4209" s="17" t="n">
        <v>1</v>
      </c>
      <c r="J4209" s="17" t="n">
        <v>1</v>
      </c>
      <c r="K4209" s="17" t="n">
        <v>1</v>
      </c>
      <c r="L4209" s="17" t="n">
        <v>0</v>
      </c>
      <c r="M4209" s="17" t="n">
        <v>0</v>
      </c>
      <c r="N4209" s="17" t="n">
        <v>742</v>
      </c>
      <c r="O4209" s="17" t="n">
        <v>484</v>
      </c>
      <c r="P4209" s="17" t="n">
        <v>0</v>
      </c>
      <c r="Q4209" s="17" t="n">
        <v>0</v>
      </c>
      <c r="R4209" s="17" t="n">
        <v>0</v>
      </c>
      <c r="S4209" s="17" t="n">
        <v>0</v>
      </c>
      <c r="T4209" s="17" t="n">
        <v>0</v>
      </c>
    </row>
    <row r="4210" customFormat="false" ht="15" hidden="false" customHeight="true" outlineLevel="0" collapsed="false">
      <c r="A4210" s="17" t="s">
        <v>256</v>
      </c>
      <c r="B4210" s="17" t="s">
        <v>258</v>
      </c>
      <c r="C4210" s="17" t="s">
        <v>148</v>
      </c>
      <c r="D4210" s="17" t="s">
        <v>14443</v>
      </c>
      <c r="E4210" s="17" t="s">
        <v>139</v>
      </c>
      <c r="F4210" s="17" t="s">
        <v>158</v>
      </c>
      <c r="G4210" s="17" t="n">
        <v>4</v>
      </c>
      <c r="H4210" s="17" t="n">
        <v>4</v>
      </c>
      <c r="I4210" s="17" t="n">
        <v>2</v>
      </c>
      <c r="J4210" s="17" t="n">
        <v>2</v>
      </c>
      <c r="K4210" s="17" t="n">
        <v>9</v>
      </c>
      <c r="L4210" s="17" t="n">
        <v>73</v>
      </c>
      <c r="M4210" s="17" t="n">
        <v>34</v>
      </c>
      <c r="N4210" s="17" t="n">
        <v>6</v>
      </c>
      <c r="O4210" s="17" t="n">
        <v>9</v>
      </c>
      <c r="P4210" s="17" t="n">
        <v>0</v>
      </c>
      <c r="Q4210" s="17" t="n">
        <v>0</v>
      </c>
      <c r="R4210" s="17" t="n">
        <v>0</v>
      </c>
      <c r="S4210" s="17" t="n">
        <v>0</v>
      </c>
      <c r="T4210" s="17" t="n">
        <v>0</v>
      </c>
    </row>
    <row r="4211" customFormat="false" ht="15" hidden="false" customHeight="true" outlineLevel="0" collapsed="false">
      <c r="A4211" s="17" t="s">
        <v>256</v>
      </c>
      <c r="B4211" s="17" t="s">
        <v>258</v>
      </c>
      <c r="C4211" s="17" t="s">
        <v>217</v>
      </c>
      <c r="D4211" s="17" t="s">
        <v>235</v>
      </c>
      <c r="E4211" s="17" t="s">
        <v>243</v>
      </c>
      <c r="F4211" s="17" t="s">
        <v>7</v>
      </c>
      <c r="G4211" s="17" t="n">
        <v>1</v>
      </c>
      <c r="H4211" s="17" t="n">
        <v>1</v>
      </c>
      <c r="I4211" s="17" t="n">
        <v>1</v>
      </c>
      <c r="J4211" s="17" t="n">
        <v>1</v>
      </c>
      <c r="K4211" s="17" t="n">
        <v>1</v>
      </c>
      <c r="L4211" s="17" t="n">
        <v>193</v>
      </c>
      <c r="M4211" s="17" t="n">
        <v>223</v>
      </c>
      <c r="N4211" s="17" t="n">
        <v>165</v>
      </c>
      <c r="O4211" s="17" t="n">
        <v>25</v>
      </c>
      <c r="P4211" s="17" t="n">
        <v>0</v>
      </c>
      <c r="Q4211" s="17" t="n">
        <v>0</v>
      </c>
      <c r="R4211" s="17" t="n">
        <v>0</v>
      </c>
      <c r="S4211" s="17" t="n">
        <v>0</v>
      </c>
      <c r="T4211" s="17" t="n">
        <v>0</v>
      </c>
    </row>
    <row r="4212" customFormat="false" ht="15" hidden="false" customHeight="true" outlineLevel="0" collapsed="false">
      <c r="A4212" s="17" t="s">
        <v>256</v>
      </c>
      <c r="B4212" s="17" t="s">
        <v>258</v>
      </c>
      <c r="C4212" s="17" t="s">
        <v>217</v>
      </c>
      <c r="D4212" s="17" t="s">
        <v>235</v>
      </c>
      <c r="E4212" s="17" t="s">
        <v>243</v>
      </c>
      <c r="F4212" s="17" t="s">
        <v>140</v>
      </c>
      <c r="G4212" s="17" t="n">
        <v>1</v>
      </c>
      <c r="H4212" s="17" t="n">
        <v>1</v>
      </c>
      <c r="I4212" s="17" t="n">
        <v>1</v>
      </c>
      <c r="J4212" s="17" t="n">
        <v>0</v>
      </c>
      <c r="K4212" s="17" t="n">
        <v>1</v>
      </c>
      <c r="L4212" s="17" t="n">
        <v>34</v>
      </c>
      <c r="M4212" s="17" t="n">
        <v>33</v>
      </c>
      <c r="N4212" s="17" t="n">
        <v>10</v>
      </c>
      <c r="O4212" s="17" t="n">
        <v>0</v>
      </c>
      <c r="P4212" s="17" t="n">
        <v>0</v>
      </c>
      <c r="Q4212" s="17" t="n">
        <v>0</v>
      </c>
      <c r="R4212" s="17" t="n">
        <v>0</v>
      </c>
      <c r="S4212" s="17" t="n">
        <v>0</v>
      </c>
      <c r="T4212" s="17" t="n">
        <v>0</v>
      </c>
    </row>
    <row r="4213" customFormat="false" ht="15" hidden="false" customHeight="true" outlineLevel="0" collapsed="false">
      <c r="A4213" s="17" t="s">
        <v>256</v>
      </c>
      <c r="B4213" s="17" t="s">
        <v>258</v>
      </c>
      <c r="C4213" s="17" t="s">
        <v>217</v>
      </c>
      <c r="D4213" s="17" t="s">
        <v>235</v>
      </c>
      <c r="E4213" s="17" t="s">
        <v>243</v>
      </c>
      <c r="F4213" s="17" t="s">
        <v>150</v>
      </c>
      <c r="G4213" s="17" t="n">
        <v>1</v>
      </c>
      <c r="H4213" s="17" t="n">
        <v>1</v>
      </c>
      <c r="I4213" s="17" t="n">
        <v>1</v>
      </c>
      <c r="J4213" s="17" t="n">
        <v>1</v>
      </c>
      <c r="K4213" s="17" t="n">
        <v>1</v>
      </c>
      <c r="L4213" s="17" t="n">
        <v>98</v>
      </c>
      <c r="M4213" s="17" t="n">
        <v>145</v>
      </c>
      <c r="N4213" s="17" t="n">
        <v>112</v>
      </c>
      <c r="O4213" s="17" t="n">
        <v>20</v>
      </c>
      <c r="P4213" s="17" t="n">
        <v>0</v>
      </c>
      <c r="Q4213" s="17" t="n">
        <v>0</v>
      </c>
      <c r="R4213" s="17" t="n">
        <v>0</v>
      </c>
      <c r="S4213" s="17" t="n">
        <v>0</v>
      </c>
      <c r="T4213" s="17" t="n">
        <v>0</v>
      </c>
    </row>
    <row r="4214" customFormat="false" ht="15" hidden="false" customHeight="true" outlineLevel="0" collapsed="false">
      <c r="A4214" s="17" t="s">
        <v>256</v>
      </c>
      <c r="B4214" s="17" t="s">
        <v>258</v>
      </c>
      <c r="C4214" s="17" t="s">
        <v>217</v>
      </c>
      <c r="D4214" s="17" t="s">
        <v>235</v>
      </c>
      <c r="E4214" s="17" t="s">
        <v>243</v>
      </c>
      <c r="F4214" s="17" t="s">
        <v>158</v>
      </c>
      <c r="G4214" s="17" t="n">
        <v>1</v>
      </c>
      <c r="H4214" s="17" t="n">
        <v>1</v>
      </c>
      <c r="I4214" s="17" t="n">
        <v>1</v>
      </c>
      <c r="J4214" s="17" t="n">
        <v>1</v>
      </c>
      <c r="K4214" s="17" t="n">
        <v>1</v>
      </c>
      <c r="L4214" s="17" t="n">
        <v>58</v>
      </c>
      <c r="M4214" s="17" t="n">
        <v>45</v>
      </c>
      <c r="N4214" s="17" t="n">
        <v>43</v>
      </c>
      <c r="O4214" s="17" t="n">
        <v>5</v>
      </c>
      <c r="P4214" s="17" t="n">
        <v>0</v>
      </c>
      <c r="Q4214" s="17" t="n">
        <v>0</v>
      </c>
      <c r="R4214" s="17" t="n">
        <v>0</v>
      </c>
      <c r="S4214" s="17" t="n">
        <v>0</v>
      </c>
      <c r="T4214" s="17" t="n">
        <v>0</v>
      </c>
    </row>
    <row r="4215" customFormat="false" ht="15" hidden="false" customHeight="true" outlineLevel="0" collapsed="false">
      <c r="A4215" s="17" t="s">
        <v>256</v>
      </c>
      <c r="B4215" s="17" t="s">
        <v>258</v>
      </c>
      <c r="C4215" s="17" t="s">
        <v>217</v>
      </c>
      <c r="D4215" s="17" t="s">
        <v>235</v>
      </c>
      <c r="E4215" s="17" t="s">
        <v>243</v>
      </c>
      <c r="F4215" s="17" t="s">
        <v>169</v>
      </c>
      <c r="G4215" s="17" t="n">
        <v>1</v>
      </c>
      <c r="H4215" s="17" t="n">
        <v>0</v>
      </c>
      <c r="I4215" s="17" t="n">
        <v>0</v>
      </c>
      <c r="J4215" s="17" t="n">
        <v>0</v>
      </c>
      <c r="K4215" s="17" t="n">
        <v>1</v>
      </c>
      <c r="L4215" s="17" t="n">
        <v>3</v>
      </c>
      <c r="M4215" s="17" t="n">
        <v>0</v>
      </c>
      <c r="N4215" s="17" t="n">
        <v>0</v>
      </c>
      <c r="O4215" s="17" t="n">
        <v>0</v>
      </c>
      <c r="P4215" s="17" t="n">
        <v>0</v>
      </c>
      <c r="Q4215" s="17" t="n">
        <v>0</v>
      </c>
      <c r="R4215" s="17" t="n">
        <v>0</v>
      </c>
      <c r="S4215" s="17" t="n">
        <v>0</v>
      </c>
      <c r="T4215" s="17" t="n">
        <v>0</v>
      </c>
    </row>
    <row r="4216" customFormat="false" ht="15" hidden="false" customHeight="true" outlineLevel="0" collapsed="false">
      <c r="A4216" s="17" t="s">
        <v>256</v>
      </c>
      <c r="B4216" s="17" t="s">
        <v>258</v>
      </c>
      <c r="C4216" s="17" t="s">
        <v>217</v>
      </c>
      <c r="D4216" s="17" t="s">
        <v>235</v>
      </c>
      <c r="E4216" s="17" t="s">
        <v>139</v>
      </c>
      <c r="F4216" s="17" t="s">
        <v>7</v>
      </c>
      <c r="G4216" s="17" t="n">
        <v>7</v>
      </c>
      <c r="H4216" s="17" t="n">
        <v>3</v>
      </c>
      <c r="I4216" s="17" t="n">
        <v>3</v>
      </c>
      <c r="J4216" s="17" t="n">
        <v>1</v>
      </c>
      <c r="K4216" s="17" t="n">
        <v>8</v>
      </c>
      <c r="L4216" s="17" t="n">
        <v>314</v>
      </c>
      <c r="M4216" s="17" t="n">
        <v>65</v>
      </c>
      <c r="N4216" s="17" t="n">
        <v>51</v>
      </c>
      <c r="O4216" s="17" t="n">
        <v>43</v>
      </c>
      <c r="P4216" s="17" t="n">
        <v>0</v>
      </c>
      <c r="Q4216" s="17" t="n">
        <v>0</v>
      </c>
      <c r="R4216" s="17" t="n">
        <v>0</v>
      </c>
      <c r="S4216" s="17" t="n">
        <v>0</v>
      </c>
      <c r="T4216" s="17" t="n">
        <v>0</v>
      </c>
    </row>
    <row r="4217" customFormat="false" ht="15" hidden="false" customHeight="true" outlineLevel="0" collapsed="false">
      <c r="A4217" s="17" t="s">
        <v>256</v>
      </c>
      <c r="B4217" s="17" t="s">
        <v>258</v>
      </c>
      <c r="C4217" s="17" t="s">
        <v>217</v>
      </c>
      <c r="D4217" s="17" t="s">
        <v>235</v>
      </c>
      <c r="E4217" s="17" t="s">
        <v>139</v>
      </c>
      <c r="F4217" s="17" t="s">
        <v>140</v>
      </c>
      <c r="G4217" s="17" t="n">
        <v>4</v>
      </c>
      <c r="H4217" s="17" t="n">
        <v>1</v>
      </c>
      <c r="I4217" s="17" t="n">
        <v>2</v>
      </c>
      <c r="J4217" s="17" t="n">
        <v>0</v>
      </c>
      <c r="K4217" s="17" t="n">
        <v>6</v>
      </c>
      <c r="L4217" s="17" t="n">
        <v>18</v>
      </c>
      <c r="M4217" s="17" t="n">
        <v>30</v>
      </c>
      <c r="N4217" s="17" t="n">
        <v>17</v>
      </c>
      <c r="O4217" s="17" t="n">
        <v>0</v>
      </c>
      <c r="P4217" s="17" t="n">
        <v>0</v>
      </c>
      <c r="Q4217" s="17" t="n">
        <v>0</v>
      </c>
      <c r="R4217" s="17" t="n">
        <v>0</v>
      </c>
      <c r="S4217" s="17" t="n">
        <v>0</v>
      </c>
      <c r="T4217" s="17" t="n">
        <v>0</v>
      </c>
    </row>
    <row r="4218" customFormat="false" ht="15" hidden="false" customHeight="true" outlineLevel="0" collapsed="false">
      <c r="A4218" s="17" t="s">
        <v>256</v>
      </c>
      <c r="B4218" s="17" t="s">
        <v>258</v>
      </c>
      <c r="C4218" s="17" t="s">
        <v>217</v>
      </c>
      <c r="D4218" s="17" t="s">
        <v>235</v>
      </c>
      <c r="E4218" s="17" t="s">
        <v>139</v>
      </c>
      <c r="F4218" s="17" t="s">
        <v>144</v>
      </c>
      <c r="G4218" s="17" t="n">
        <v>1</v>
      </c>
      <c r="H4218" s="17" t="n">
        <v>2</v>
      </c>
      <c r="I4218" s="17" t="n">
        <v>0</v>
      </c>
      <c r="J4218" s="17" t="n">
        <v>0</v>
      </c>
      <c r="K4218" s="17" t="n">
        <v>2</v>
      </c>
      <c r="L4218" s="17" t="n">
        <v>29</v>
      </c>
      <c r="M4218" s="17" t="n">
        <v>16</v>
      </c>
      <c r="N4218" s="17" t="n">
        <v>0</v>
      </c>
      <c r="O4218" s="17" t="n">
        <v>0</v>
      </c>
      <c r="P4218" s="17" t="n">
        <v>0</v>
      </c>
      <c r="Q4218" s="17" t="n">
        <v>0</v>
      </c>
      <c r="R4218" s="17" t="n">
        <v>0</v>
      </c>
      <c r="S4218" s="17" t="n">
        <v>0</v>
      </c>
      <c r="T4218" s="17" t="n">
        <v>0</v>
      </c>
    </row>
    <row r="4219" customFormat="false" ht="15" hidden="false" customHeight="true" outlineLevel="0" collapsed="false">
      <c r="A4219" s="17" t="s">
        <v>256</v>
      </c>
      <c r="B4219" s="17" t="s">
        <v>258</v>
      </c>
      <c r="C4219" s="17" t="s">
        <v>217</v>
      </c>
      <c r="D4219" s="17" t="s">
        <v>235</v>
      </c>
      <c r="E4219" s="17" t="s">
        <v>139</v>
      </c>
      <c r="F4219" s="17" t="s">
        <v>150</v>
      </c>
      <c r="G4219" s="17" t="n">
        <v>6</v>
      </c>
      <c r="H4219" s="17" t="n">
        <v>3</v>
      </c>
      <c r="I4219" s="17" t="n">
        <v>2</v>
      </c>
      <c r="J4219" s="17" t="n">
        <v>1</v>
      </c>
      <c r="K4219" s="17" t="n">
        <v>7</v>
      </c>
      <c r="L4219" s="17" t="n">
        <v>206</v>
      </c>
      <c r="M4219" s="17" t="n">
        <v>17</v>
      </c>
      <c r="N4219" s="17" t="n">
        <v>32</v>
      </c>
      <c r="O4219" s="17" t="n">
        <v>43</v>
      </c>
      <c r="P4219" s="17" t="n">
        <v>0</v>
      </c>
      <c r="Q4219" s="17" t="n">
        <v>0</v>
      </c>
      <c r="R4219" s="17" t="n">
        <v>0</v>
      </c>
      <c r="S4219" s="17" t="n">
        <v>0</v>
      </c>
      <c r="T4219" s="17" t="n">
        <v>0</v>
      </c>
    </row>
    <row r="4220" customFormat="false" ht="15" hidden="false" customHeight="true" outlineLevel="0" collapsed="false">
      <c r="A4220" s="17" t="s">
        <v>256</v>
      </c>
      <c r="B4220" s="17" t="s">
        <v>258</v>
      </c>
      <c r="C4220" s="17" t="s">
        <v>217</v>
      </c>
      <c r="D4220" s="17" t="s">
        <v>235</v>
      </c>
      <c r="E4220" s="17" t="s">
        <v>139</v>
      </c>
      <c r="F4220" s="17" t="s">
        <v>166</v>
      </c>
      <c r="G4220" s="17" t="n">
        <v>1</v>
      </c>
      <c r="H4220" s="17" t="n">
        <v>0</v>
      </c>
      <c r="I4220" s="17" t="n">
        <v>0</v>
      </c>
      <c r="J4220" s="17" t="n">
        <v>0</v>
      </c>
      <c r="K4220" s="17" t="n">
        <v>1</v>
      </c>
      <c r="L4220" s="17" t="n">
        <v>0</v>
      </c>
      <c r="M4220" s="17" t="n">
        <v>0</v>
      </c>
      <c r="N4220" s="17" t="n">
        <v>0</v>
      </c>
      <c r="O4220" s="17" t="n">
        <v>0</v>
      </c>
      <c r="P4220" s="17" t="n">
        <v>0</v>
      </c>
      <c r="Q4220" s="17" t="n">
        <v>0</v>
      </c>
      <c r="R4220" s="17" t="n">
        <v>0</v>
      </c>
      <c r="S4220" s="17" t="n">
        <v>0</v>
      </c>
      <c r="T4220" s="17" t="n">
        <v>0</v>
      </c>
    </row>
    <row r="4221" customFormat="false" ht="15" hidden="false" customHeight="true" outlineLevel="0" collapsed="false">
      <c r="A4221" s="17" t="s">
        <v>256</v>
      </c>
      <c r="B4221" s="17" t="s">
        <v>258</v>
      </c>
      <c r="C4221" s="17" t="s">
        <v>217</v>
      </c>
      <c r="D4221" s="17" t="s">
        <v>235</v>
      </c>
      <c r="E4221" s="17" t="s">
        <v>139</v>
      </c>
      <c r="F4221" s="17" t="s">
        <v>158</v>
      </c>
      <c r="G4221" s="17" t="n">
        <v>5</v>
      </c>
      <c r="H4221" s="17" t="n">
        <v>2</v>
      </c>
      <c r="I4221" s="17" t="n">
        <v>1</v>
      </c>
      <c r="J4221" s="17" t="n">
        <v>0</v>
      </c>
      <c r="K4221" s="17" t="n">
        <v>6</v>
      </c>
      <c r="L4221" s="17" t="n">
        <v>58</v>
      </c>
      <c r="M4221" s="17" t="n">
        <v>2</v>
      </c>
      <c r="N4221" s="17" t="n">
        <v>2</v>
      </c>
      <c r="O4221" s="17" t="n">
        <v>0</v>
      </c>
      <c r="P4221" s="17" t="n">
        <v>0</v>
      </c>
      <c r="Q4221" s="17" t="n">
        <v>0</v>
      </c>
      <c r="R4221" s="17" t="n">
        <v>0</v>
      </c>
      <c r="S4221" s="17" t="n">
        <v>0</v>
      </c>
      <c r="T4221" s="17" t="n">
        <v>0</v>
      </c>
    </row>
    <row r="4222" customFormat="false" ht="15" hidden="false" customHeight="true" outlineLevel="0" collapsed="false">
      <c r="A4222" s="17" t="s">
        <v>256</v>
      </c>
      <c r="B4222" s="17" t="s">
        <v>258</v>
      </c>
      <c r="C4222" s="17" t="s">
        <v>217</v>
      </c>
      <c r="D4222" s="17" t="s">
        <v>235</v>
      </c>
      <c r="E4222" s="17" t="s">
        <v>139</v>
      </c>
      <c r="F4222" s="17" t="s">
        <v>169</v>
      </c>
      <c r="G4222" s="17" t="n">
        <v>1</v>
      </c>
      <c r="H4222" s="17" t="n">
        <v>0</v>
      </c>
      <c r="I4222" s="17" t="n">
        <v>0</v>
      </c>
      <c r="J4222" s="17" t="n">
        <v>0</v>
      </c>
      <c r="K4222" s="17" t="n">
        <v>1</v>
      </c>
      <c r="L4222" s="17" t="n">
        <v>3</v>
      </c>
      <c r="M4222" s="17" t="n">
        <v>0</v>
      </c>
      <c r="N4222" s="17" t="n">
        <v>0</v>
      </c>
      <c r="O4222" s="17" t="n">
        <v>0</v>
      </c>
      <c r="P4222" s="17" t="n">
        <v>0</v>
      </c>
      <c r="Q4222" s="17" t="n">
        <v>0</v>
      </c>
      <c r="R4222" s="17" t="n">
        <v>0</v>
      </c>
      <c r="S4222" s="17" t="n">
        <v>0</v>
      </c>
      <c r="T4222" s="17" t="n">
        <v>0</v>
      </c>
    </row>
    <row r="4223" customFormat="false" ht="15" hidden="false" customHeight="true" outlineLevel="0" collapsed="false">
      <c r="A4223" s="17" t="s">
        <v>256</v>
      </c>
      <c r="B4223" s="17" t="s">
        <v>258</v>
      </c>
      <c r="C4223" s="17" t="s">
        <v>217</v>
      </c>
      <c r="D4223" s="17" t="s">
        <v>218</v>
      </c>
      <c r="E4223" s="17" t="s">
        <v>243</v>
      </c>
      <c r="F4223" s="17" t="s">
        <v>7</v>
      </c>
      <c r="G4223" s="17" t="n">
        <v>3</v>
      </c>
      <c r="H4223" s="17" t="n">
        <v>3</v>
      </c>
      <c r="I4223" s="17" t="n">
        <v>3</v>
      </c>
      <c r="J4223" s="17" t="n">
        <v>3</v>
      </c>
      <c r="K4223" s="17" t="n">
        <v>3</v>
      </c>
      <c r="L4223" s="17" t="n">
        <v>568</v>
      </c>
      <c r="M4223" s="17" t="n">
        <v>439</v>
      </c>
      <c r="N4223" s="17" t="n">
        <v>735</v>
      </c>
      <c r="O4223" s="17" t="n">
        <v>223</v>
      </c>
      <c r="P4223" s="17" t="n">
        <v>0</v>
      </c>
      <c r="Q4223" s="17" t="n">
        <v>0</v>
      </c>
      <c r="R4223" s="17" t="n">
        <v>0</v>
      </c>
      <c r="S4223" s="17" t="n">
        <v>0</v>
      </c>
      <c r="T4223" s="17" t="n">
        <v>0</v>
      </c>
    </row>
    <row r="4224" customFormat="false" ht="15" hidden="false" customHeight="true" outlineLevel="0" collapsed="false">
      <c r="A4224" s="17" t="s">
        <v>256</v>
      </c>
      <c r="B4224" s="17" t="s">
        <v>258</v>
      </c>
      <c r="C4224" s="17" t="s">
        <v>217</v>
      </c>
      <c r="D4224" s="17" t="s">
        <v>218</v>
      </c>
      <c r="E4224" s="17" t="s">
        <v>243</v>
      </c>
      <c r="F4224" s="17" t="s">
        <v>140</v>
      </c>
      <c r="G4224" s="17" t="n">
        <v>3</v>
      </c>
      <c r="H4224" s="17" t="n">
        <v>2</v>
      </c>
      <c r="I4224" s="17" t="n">
        <v>2</v>
      </c>
      <c r="J4224" s="17" t="n">
        <v>1</v>
      </c>
      <c r="K4224" s="17" t="n">
        <v>3</v>
      </c>
      <c r="L4224" s="17" t="n">
        <v>101</v>
      </c>
      <c r="M4224" s="17" t="n">
        <v>64</v>
      </c>
      <c r="N4224" s="17" t="n">
        <v>23</v>
      </c>
      <c r="O4224" s="17" t="n">
        <v>8</v>
      </c>
      <c r="P4224" s="17" t="n">
        <v>0</v>
      </c>
      <c r="Q4224" s="17" t="n">
        <v>0</v>
      </c>
      <c r="R4224" s="17" t="n">
        <v>0</v>
      </c>
      <c r="S4224" s="17" t="n">
        <v>0</v>
      </c>
      <c r="T4224" s="17" t="n">
        <v>0</v>
      </c>
    </row>
    <row r="4225" customFormat="false" ht="15" hidden="false" customHeight="true" outlineLevel="0" collapsed="false">
      <c r="A4225" s="17" t="s">
        <v>256</v>
      </c>
      <c r="B4225" s="17" t="s">
        <v>258</v>
      </c>
      <c r="C4225" s="17" t="s">
        <v>217</v>
      </c>
      <c r="D4225" s="17" t="s">
        <v>218</v>
      </c>
      <c r="E4225" s="17" t="s">
        <v>243</v>
      </c>
      <c r="F4225" s="17" t="s">
        <v>144</v>
      </c>
      <c r="G4225" s="17" t="n">
        <v>1</v>
      </c>
      <c r="H4225" s="17" t="n">
        <v>2</v>
      </c>
      <c r="I4225" s="17" t="n">
        <v>0</v>
      </c>
      <c r="J4225" s="17" t="n">
        <v>1</v>
      </c>
      <c r="K4225" s="17" t="n">
        <v>3</v>
      </c>
      <c r="L4225" s="17" t="n">
        <v>1</v>
      </c>
      <c r="M4225" s="17" t="n">
        <v>7</v>
      </c>
      <c r="N4225" s="17" t="n">
        <v>0</v>
      </c>
      <c r="O4225" s="17" t="n">
        <v>1</v>
      </c>
      <c r="P4225" s="17" t="n">
        <v>0</v>
      </c>
      <c r="Q4225" s="17" t="n">
        <v>0</v>
      </c>
      <c r="R4225" s="17" t="n">
        <v>0</v>
      </c>
      <c r="S4225" s="17" t="n">
        <v>0</v>
      </c>
      <c r="T4225" s="17" t="n">
        <v>0</v>
      </c>
    </row>
    <row r="4226" customFormat="false" ht="15" hidden="false" customHeight="true" outlineLevel="0" collapsed="false">
      <c r="A4226" s="17" t="s">
        <v>256</v>
      </c>
      <c r="B4226" s="17" t="s">
        <v>258</v>
      </c>
      <c r="C4226" s="17" t="s">
        <v>217</v>
      </c>
      <c r="D4226" s="17" t="s">
        <v>218</v>
      </c>
      <c r="E4226" s="17" t="s">
        <v>243</v>
      </c>
      <c r="F4226" s="17" t="s">
        <v>150</v>
      </c>
      <c r="G4226" s="17" t="n">
        <v>3</v>
      </c>
      <c r="H4226" s="17" t="n">
        <v>3</v>
      </c>
      <c r="I4226" s="17" t="n">
        <v>3</v>
      </c>
      <c r="J4226" s="17" t="n">
        <v>3</v>
      </c>
      <c r="K4226" s="17" t="n">
        <v>3</v>
      </c>
      <c r="L4226" s="17" t="n">
        <v>352</v>
      </c>
      <c r="M4226" s="17" t="n">
        <v>294</v>
      </c>
      <c r="N4226" s="17" t="n">
        <v>491</v>
      </c>
      <c r="O4226" s="17" t="n">
        <v>173</v>
      </c>
      <c r="P4226" s="17" t="n">
        <v>0</v>
      </c>
      <c r="Q4226" s="17" t="n">
        <v>0</v>
      </c>
      <c r="R4226" s="17" t="n">
        <v>0</v>
      </c>
      <c r="S4226" s="17" t="n">
        <v>0</v>
      </c>
      <c r="T4226" s="17" t="n">
        <v>0</v>
      </c>
    </row>
    <row r="4227" customFormat="false" ht="15" hidden="false" customHeight="true" outlineLevel="0" collapsed="false">
      <c r="A4227" s="17" t="s">
        <v>256</v>
      </c>
      <c r="B4227" s="17" t="s">
        <v>258</v>
      </c>
      <c r="C4227" s="17" t="s">
        <v>217</v>
      </c>
      <c r="D4227" s="17" t="s">
        <v>218</v>
      </c>
      <c r="E4227" s="17" t="s">
        <v>243</v>
      </c>
      <c r="F4227" s="17" t="s">
        <v>158</v>
      </c>
      <c r="G4227" s="17" t="n">
        <v>3</v>
      </c>
      <c r="H4227" s="17" t="n">
        <v>3</v>
      </c>
      <c r="I4227" s="17" t="n">
        <v>3</v>
      </c>
      <c r="J4227" s="17" t="n">
        <v>2</v>
      </c>
      <c r="K4227" s="17" t="n">
        <v>3</v>
      </c>
      <c r="L4227" s="17" t="n">
        <v>111</v>
      </c>
      <c r="M4227" s="17" t="n">
        <v>71</v>
      </c>
      <c r="N4227" s="17" t="n">
        <v>206</v>
      </c>
      <c r="O4227" s="17" t="n">
        <v>40</v>
      </c>
      <c r="P4227" s="17" t="n">
        <v>0</v>
      </c>
      <c r="Q4227" s="17" t="n">
        <v>0</v>
      </c>
      <c r="R4227" s="17" t="n">
        <v>0</v>
      </c>
      <c r="S4227" s="17" t="n">
        <v>0</v>
      </c>
      <c r="T4227" s="17" t="n">
        <v>0</v>
      </c>
    </row>
    <row r="4228" customFormat="false" ht="15" hidden="false" customHeight="true" outlineLevel="0" collapsed="false">
      <c r="A4228" s="17" t="s">
        <v>256</v>
      </c>
      <c r="B4228" s="17" t="s">
        <v>258</v>
      </c>
      <c r="C4228" s="17" t="s">
        <v>217</v>
      </c>
      <c r="D4228" s="17" t="s">
        <v>218</v>
      </c>
      <c r="E4228" s="17" t="s">
        <v>243</v>
      </c>
      <c r="F4228" s="17" t="s">
        <v>169</v>
      </c>
      <c r="G4228" s="17" t="n">
        <v>1</v>
      </c>
      <c r="H4228" s="17" t="n">
        <v>2</v>
      </c>
      <c r="I4228" s="17" t="n">
        <v>1</v>
      </c>
      <c r="J4228" s="17" t="n">
        <v>1</v>
      </c>
      <c r="K4228" s="17" t="n">
        <v>3</v>
      </c>
      <c r="L4228" s="17" t="n">
        <v>3</v>
      </c>
      <c r="M4228" s="17" t="n">
        <v>3</v>
      </c>
      <c r="N4228" s="17" t="n">
        <v>15</v>
      </c>
      <c r="O4228" s="17" t="n">
        <v>1</v>
      </c>
      <c r="P4228" s="17" t="n">
        <v>0</v>
      </c>
      <c r="Q4228" s="17" t="n">
        <v>0</v>
      </c>
      <c r="R4228" s="17" t="n">
        <v>0</v>
      </c>
      <c r="S4228" s="17" t="n">
        <v>0</v>
      </c>
      <c r="T4228" s="17" t="n">
        <v>0</v>
      </c>
    </row>
    <row r="4229" customFormat="false" ht="15" hidden="false" customHeight="true" outlineLevel="0" collapsed="false">
      <c r="A4229" s="17" t="s">
        <v>256</v>
      </c>
      <c r="B4229" s="17" t="s">
        <v>258</v>
      </c>
      <c r="C4229" s="17" t="s">
        <v>217</v>
      </c>
      <c r="D4229" s="17" t="s">
        <v>218</v>
      </c>
      <c r="E4229" s="17" t="s">
        <v>139</v>
      </c>
      <c r="F4229" s="17" t="s">
        <v>7</v>
      </c>
      <c r="G4229" s="17" t="n">
        <v>1</v>
      </c>
      <c r="H4229" s="17" t="n">
        <v>3</v>
      </c>
      <c r="I4229" s="17" t="n">
        <v>1</v>
      </c>
      <c r="J4229" s="17" t="n">
        <v>0</v>
      </c>
      <c r="K4229" s="17" t="n">
        <v>3</v>
      </c>
      <c r="L4229" s="17" t="n">
        <v>394</v>
      </c>
      <c r="M4229" s="17" t="n">
        <v>65</v>
      </c>
      <c r="N4229" s="17" t="n">
        <v>96</v>
      </c>
      <c r="O4229" s="17" t="n">
        <v>0</v>
      </c>
      <c r="P4229" s="17" t="n">
        <v>0</v>
      </c>
      <c r="Q4229" s="17" t="n">
        <v>0</v>
      </c>
      <c r="R4229" s="17" t="n">
        <v>0</v>
      </c>
      <c r="S4229" s="17" t="n">
        <v>0</v>
      </c>
      <c r="T4229" s="17" t="n">
        <v>0</v>
      </c>
    </row>
    <row r="4230" customFormat="false" ht="15" hidden="false" customHeight="true" outlineLevel="0" collapsed="false">
      <c r="A4230" s="17" t="s">
        <v>256</v>
      </c>
      <c r="B4230" s="17" t="s">
        <v>258</v>
      </c>
      <c r="C4230" s="17" t="s">
        <v>217</v>
      </c>
      <c r="D4230" s="17" t="s">
        <v>218</v>
      </c>
      <c r="E4230" s="17" t="s">
        <v>139</v>
      </c>
      <c r="F4230" s="17" t="s">
        <v>140</v>
      </c>
      <c r="G4230" s="17" t="n">
        <v>1</v>
      </c>
      <c r="H4230" s="17" t="n">
        <v>1</v>
      </c>
      <c r="I4230" s="17" t="n">
        <v>1</v>
      </c>
      <c r="J4230" s="17" t="n">
        <v>0</v>
      </c>
      <c r="K4230" s="17" t="n">
        <v>2</v>
      </c>
      <c r="L4230" s="17" t="n">
        <v>171</v>
      </c>
      <c r="M4230" s="17" t="n">
        <v>6</v>
      </c>
      <c r="N4230" s="17" t="n">
        <v>12</v>
      </c>
      <c r="O4230" s="17" t="n">
        <v>0</v>
      </c>
      <c r="P4230" s="17" t="n">
        <v>0</v>
      </c>
      <c r="Q4230" s="17" t="n">
        <v>0</v>
      </c>
      <c r="R4230" s="17" t="n">
        <v>0</v>
      </c>
      <c r="S4230" s="17" t="n">
        <v>0</v>
      </c>
      <c r="T4230" s="17" t="n">
        <v>0</v>
      </c>
    </row>
    <row r="4231" customFormat="false" ht="15" hidden="false" customHeight="true" outlineLevel="0" collapsed="false">
      <c r="A4231" s="17" t="s">
        <v>256</v>
      </c>
      <c r="B4231" s="17" t="s">
        <v>258</v>
      </c>
      <c r="C4231" s="17" t="s">
        <v>217</v>
      </c>
      <c r="D4231" s="17" t="s">
        <v>218</v>
      </c>
      <c r="E4231" s="17" t="s">
        <v>139</v>
      </c>
      <c r="F4231" s="17" t="s">
        <v>144</v>
      </c>
      <c r="G4231" s="17" t="n">
        <v>0</v>
      </c>
      <c r="H4231" s="17" t="n">
        <v>1</v>
      </c>
      <c r="I4231" s="17" t="n">
        <v>0</v>
      </c>
      <c r="J4231" s="17" t="n">
        <v>0</v>
      </c>
      <c r="K4231" s="17" t="n">
        <v>1</v>
      </c>
      <c r="L4231" s="17" t="n">
        <v>0</v>
      </c>
      <c r="M4231" s="17" t="n">
        <v>2</v>
      </c>
      <c r="N4231" s="17" t="n">
        <v>0</v>
      </c>
      <c r="O4231" s="17" t="n">
        <v>0</v>
      </c>
      <c r="P4231" s="17" t="n">
        <v>0</v>
      </c>
      <c r="Q4231" s="17" t="n">
        <v>0</v>
      </c>
      <c r="R4231" s="17" t="n">
        <v>0</v>
      </c>
      <c r="S4231" s="17" t="n">
        <v>0</v>
      </c>
      <c r="T4231" s="17" t="n">
        <v>0</v>
      </c>
    </row>
    <row r="4232" customFormat="false" ht="15" hidden="false" customHeight="true" outlineLevel="0" collapsed="false">
      <c r="A4232" s="17" t="s">
        <v>256</v>
      </c>
      <c r="B4232" s="17" t="s">
        <v>258</v>
      </c>
      <c r="C4232" s="17" t="s">
        <v>217</v>
      </c>
      <c r="D4232" s="17" t="s">
        <v>218</v>
      </c>
      <c r="E4232" s="17" t="s">
        <v>139</v>
      </c>
      <c r="F4232" s="17" t="s">
        <v>150</v>
      </c>
      <c r="G4232" s="17" t="n">
        <v>1</v>
      </c>
      <c r="H4232" s="17" t="n">
        <v>3</v>
      </c>
      <c r="I4232" s="17" t="n">
        <v>1</v>
      </c>
      <c r="J4232" s="17" t="n">
        <v>0</v>
      </c>
      <c r="K4232" s="17" t="n">
        <v>3</v>
      </c>
      <c r="L4232" s="17" t="n">
        <v>221</v>
      </c>
      <c r="M4232" s="17" t="n">
        <v>45</v>
      </c>
      <c r="N4232" s="17" t="n">
        <v>84</v>
      </c>
      <c r="O4232" s="17" t="n">
        <v>0</v>
      </c>
      <c r="P4232" s="17" t="n">
        <v>0</v>
      </c>
      <c r="Q4232" s="17" t="n">
        <v>0</v>
      </c>
      <c r="R4232" s="17" t="n">
        <v>0</v>
      </c>
      <c r="S4232" s="17" t="n">
        <v>0</v>
      </c>
      <c r="T4232" s="17" t="n">
        <v>0</v>
      </c>
    </row>
    <row r="4233" customFormat="false" ht="15" hidden="false" customHeight="true" outlineLevel="0" collapsed="false">
      <c r="A4233" s="17" t="s">
        <v>256</v>
      </c>
      <c r="B4233" s="17" t="s">
        <v>258</v>
      </c>
      <c r="C4233" s="17" t="s">
        <v>217</v>
      </c>
      <c r="D4233" s="17" t="s">
        <v>218</v>
      </c>
      <c r="E4233" s="17" t="s">
        <v>139</v>
      </c>
      <c r="F4233" s="17" t="s">
        <v>158</v>
      </c>
      <c r="G4233" s="17" t="n">
        <v>1</v>
      </c>
      <c r="H4233" s="17" t="n">
        <v>2</v>
      </c>
      <c r="I4233" s="17" t="n">
        <v>1</v>
      </c>
      <c r="J4233" s="17" t="n">
        <v>0</v>
      </c>
      <c r="K4233" s="17" t="n">
        <v>2</v>
      </c>
      <c r="L4233" s="17" t="n">
        <v>2</v>
      </c>
      <c r="M4233" s="17" t="n">
        <v>12</v>
      </c>
      <c r="N4233" s="17" t="n">
        <v>0</v>
      </c>
      <c r="O4233" s="17" t="n">
        <v>0</v>
      </c>
      <c r="P4233" s="17" t="n">
        <v>0</v>
      </c>
      <c r="Q4233" s="17" t="n">
        <v>0</v>
      </c>
      <c r="R4233" s="17" t="n">
        <v>0</v>
      </c>
      <c r="S4233" s="17" t="n">
        <v>0</v>
      </c>
      <c r="T4233" s="17" t="n">
        <v>0</v>
      </c>
    </row>
    <row r="4234" customFormat="false" ht="15" hidden="false" customHeight="true" outlineLevel="0" collapsed="false">
      <c r="A4234" s="17" t="s">
        <v>256</v>
      </c>
      <c r="B4234" s="17" t="s">
        <v>258</v>
      </c>
      <c r="C4234" s="17" t="s">
        <v>217</v>
      </c>
      <c r="D4234" s="17" t="s">
        <v>274</v>
      </c>
      <c r="E4234" s="17" t="s">
        <v>139</v>
      </c>
      <c r="F4234" s="17" t="s">
        <v>7</v>
      </c>
      <c r="G4234" s="17" t="n">
        <v>0</v>
      </c>
      <c r="H4234" s="17" t="n">
        <v>1</v>
      </c>
      <c r="I4234" s="17" t="n">
        <v>1</v>
      </c>
      <c r="J4234" s="17" t="n">
        <v>1</v>
      </c>
      <c r="K4234" s="17" t="n">
        <v>1</v>
      </c>
      <c r="L4234" s="17" t="n">
        <v>0</v>
      </c>
      <c r="M4234" s="17" t="n">
        <v>188</v>
      </c>
      <c r="N4234" s="17" t="n">
        <v>1320</v>
      </c>
      <c r="O4234" s="17" t="n">
        <v>427</v>
      </c>
      <c r="P4234" s="17" t="n">
        <v>0</v>
      </c>
      <c r="Q4234" s="17" t="n">
        <v>0</v>
      </c>
      <c r="R4234" s="17" t="n">
        <v>0</v>
      </c>
      <c r="S4234" s="17" t="n">
        <v>0</v>
      </c>
      <c r="T4234" s="17" t="n">
        <v>0</v>
      </c>
    </row>
    <row r="4235" customFormat="false" ht="15" hidden="false" customHeight="true" outlineLevel="0" collapsed="false">
      <c r="A4235" s="17" t="s">
        <v>256</v>
      </c>
      <c r="B4235" s="17" t="s">
        <v>258</v>
      </c>
      <c r="C4235" s="17" t="s">
        <v>217</v>
      </c>
      <c r="D4235" s="17" t="s">
        <v>274</v>
      </c>
      <c r="E4235" s="17" t="s">
        <v>139</v>
      </c>
      <c r="F4235" s="17" t="s">
        <v>140</v>
      </c>
      <c r="G4235" s="17" t="n">
        <v>0</v>
      </c>
      <c r="H4235" s="17" t="n">
        <v>0</v>
      </c>
      <c r="I4235" s="17" t="n">
        <v>1</v>
      </c>
      <c r="J4235" s="17" t="n">
        <v>1</v>
      </c>
      <c r="K4235" s="17" t="n">
        <v>1</v>
      </c>
      <c r="L4235" s="17" t="n">
        <v>0</v>
      </c>
      <c r="M4235" s="17" t="n">
        <v>0</v>
      </c>
      <c r="N4235" s="17" t="n">
        <v>35</v>
      </c>
      <c r="O4235" s="17" t="n">
        <v>30</v>
      </c>
      <c r="P4235" s="17" t="n">
        <v>0</v>
      </c>
      <c r="Q4235" s="17" t="n">
        <v>0</v>
      </c>
      <c r="R4235" s="17" t="n">
        <v>0</v>
      </c>
      <c r="S4235" s="17" t="n">
        <v>0</v>
      </c>
      <c r="T4235" s="17" t="n">
        <v>0</v>
      </c>
    </row>
    <row r="4236" customFormat="false" ht="15" hidden="false" customHeight="true" outlineLevel="0" collapsed="false">
      <c r="A4236" s="17" t="s">
        <v>256</v>
      </c>
      <c r="B4236" s="17" t="s">
        <v>258</v>
      </c>
      <c r="C4236" s="17" t="s">
        <v>217</v>
      </c>
      <c r="D4236" s="17" t="s">
        <v>274</v>
      </c>
      <c r="E4236" s="17" t="s">
        <v>139</v>
      </c>
      <c r="F4236" s="17" t="s">
        <v>144</v>
      </c>
      <c r="G4236" s="17" t="n">
        <v>0</v>
      </c>
      <c r="H4236" s="17" t="n">
        <v>0</v>
      </c>
      <c r="I4236" s="17" t="n">
        <v>1</v>
      </c>
      <c r="J4236" s="17" t="n">
        <v>1</v>
      </c>
      <c r="K4236" s="17" t="n">
        <v>1</v>
      </c>
      <c r="L4236" s="17" t="n">
        <v>0</v>
      </c>
      <c r="M4236" s="17" t="n">
        <v>0</v>
      </c>
      <c r="N4236" s="17" t="n">
        <v>5</v>
      </c>
      <c r="O4236" s="17" t="n">
        <v>1</v>
      </c>
      <c r="P4236" s="17" t="n">
        <v>0</v>
      </c>
      <c r="Q4236" s="17" t="n">
        <v>0</v>
      </c>
      <c r="R4236" s="17" t="n">
        <v>0</v>
      </c>
      <c r="S4236" s="17" t="n">
        <v>0</v>
      </c>
      <c r="T4236" s="17" t="n">
        <v>0</v>
      </c>
    </row>
    <row r="4237" customFormat="false" ht="15" hidden="false" customHeight="true" outlineLevel="0" collapsed="false">
      <c r="A4237" s="17" t="s">
        <v>256</v>
      </c>
      <c r="B4237" s="17" t="s">
        <v>258</v>
      </c>
      <c r="C4237" s="17" t="s">
        <v>217</v>
      </c>
      <c r="D4237" s="17" t="s">
        <v>274</v>
      </c>
      <c r="E4237" s="17" t="s">
        <v>139</v>
      </c>
      <c r="F4237" s="17" t="s">
        <v>150</v>
      </c>
      <c r="G4237" s="17" t="n">
        <v>0</v>
      </c>
      <c r="H4237" s="17" t="n">
        <v>1</v>
      </c>
      <c r="I4237" s="17" t="n">
        <v>1</v>
      </c>
      <c r="J4237" s="17" t="n">
        <v>1</v>
      </c>
      <c r="K4237" s="17" t="n">
        <v>1</v>
      </c>
      <c r="L4237" s="17" t="n">
        <v>0</v>
      </c>
      <c r="M4237" s="17" t="n">
        <v>128</v>
      </c>
      <c r="N4237" s="17" t="n">
        <v>806</v>
      </c>
      <c r="O4237" s="17" t="n">
        <v>291</v>
      </c>
      <c r="P4237" s="17" t="n">
        <v>0</v>
      </c>
      <c r="Q4237" s="17" t="n">
        <v>0</v>
      </c>
      <c r="R4237" s="17" t="n">
        <v>0</v>
      </c>
      <c r="S4237" s="17" t="n">
        <v>0</v>
      </c>
      <c r="T4237" s="17" t="n">
        <v>0</v>
      </c>
    </row>
    <row r="4238" customFormat="false" ht="15" hidden="false" customHeight="true" outlineLevel="0" collapsed="false">
      <c r="A4238" s="17" t="s">
        <v>256</v>
      </c>
      <c r="B4238" s="17" t="s">
        <v>258</v>
      </c>
      <c r="C4238" s="17" t="s">
        <v>217</v>
      </c>
      <c r="D4238" s="17" t="s">
        <v>274</v>
      </c>
      <c r="E4238" s="17" t="s">
        <v>139</v>
      </c>
      <c r="F4238" s="17" t="s">
        <v>158</v>
      </c>
      <c r="G4238" s="17" t="n">
        <v>0</v>
      </c>
      <c r="H4238" s="17" t="n">
        <v>1</v>
      </c>
      <c r="I4238" s="17" t="n">
        <v>1</v>
      </c>
      <c r="J4238" s="17" t="n">
        <v>1</v>
      </c>
      <c r="K4238" s="17" t="n">
        <v>1</v>
      </c>
      <c r="L4238" s="17" t="n">
        <v>0</v>
      </c>
      <c r="M4238" s="17" t="n">
        <v>56</v>
      </c>
      <c r="N4238" s="17" t="n">
        <v>462</v>
      </c>
      <c r="O4238" s="17" t="n">
        <v>78</v>
      </c>
      <c r="P4238" s="17" t="n">
        <v>0</v>
      </c>
      <c r="Q4238" s="17" t="n">
        <v>0</v>
      </c>
      <c r="R4238" s="17" t="n">
        <v>0</v>
      </c>
      <c r="S4238" s="17" t="n">
        <v>0</v>
      </c>
      <c r="T4238" s="17" t="n">
        <v>0</v>
      </c>
    </row>
    <row r="4239" customFormat="false" ht="15" hidden="false" customHeight="true" outlineLevel="0" collapsed="false">
      <c r="A4239" s="17" t="s">
        <v>256</v>
      </c>
      <c r="B4239" s="17" t="s">
        <v>258</v>
      </c>
      <c r="C4239" s="17" t="s">
        <v>217</v>
      </c>
      <c r="D4239" s="17" t="s">
        <v>274</v>
      </c>
      <c r="E4239" s="17" t="s">
        <v>139</v>
      </c>
      <c r="F4239" s="17" t="s">
        <v>169</v>
      </c>
      <c r="G4239" s="17" t="n">
        <v>0</v>
      </c>
      <c r="H4239" s="17" t="n">
        <v>1</v>
      </c>
      <c r="I4239" s="17" t="n">
        <v>1</v>
      </c>
      <c r="J4239" s="17" t="n">
        <v>1</v>
      </c>
      <c r="K4239" s="17" t="n">
        <v>1</v>
      </c>
      <c r="L4239" s="17" t="n">
        <v>0</v>
      </c>
      <c r="M4239" s="17" t="n">
        <v>4</v>
      </c>
      <c r="N4239" s="17" t="n">
        <v>12</v>
      </c>
      <c r="O4239" s="17" t="n">
        <v>27</v>
      </c>
      <c r="P4239" s="17" t="n">
        <v>0</v>
      </c>
      <c r="Q4239" s="17" t="n">
        <v>0</v>
      </c>
      <c r="R4239" s="17" t="n">
        <v>0</v>
      </c>
      <c r="S4239" s="17" t="n">
        <v>0</v>
      </c>
      <c r="T4239" s="17" t="n">
        <v>0</v>
      </c>
    </row>
    <row r="4240" customFormat="false" ht="15" hidden="false" customHeight="true" outlineLevel="0" collapsed="false">
      <c r="A4240" s="17" t="s">
        <v>1136</v>
      </c>
      <c r="B4240" s="17" t="s">
        <v>142</v>
      </c>
      <c r="C4240" s="17" t="s">
        <v>134</v>
      </c>
      <c r="D4240" s="17" t="s">
        <v>135</v>
      </c>
      <c r="E4240" s="17" t="s">
        <v>139</v>
      </c>
      <c r="F4240" s="17" t="s">
        <v>7</v>
      </c>
      <c r="G4240" s="17" t="n">
        <v>1</v>
      </c>
      <c r="H4240" s="17" t="n">
        <v>1</v>
      </c>
      <c r="I4240" s="17" t="n">
        <v>1</v>
      </c>
      <c r="J4240" s="17" t="n">
        <v>0</v>
      </c>
      <c r="K4240" s="17" t="n">
        <v>1</v>
      </c>
      <c r="L4240" s="17" t="n">
        <v>1</v>
      </c>
      <c r="M4240" s="17" t="n">
        <v>1</v>
      </c>
      <c r="N4240" s="17" t="n">
        <v>95</v>
      </c>
      <c r="O4240" s="17" t="n">
        <v>0</v>
      </c>
      <c r="P4240" s="17" t="n">
        <v>0</v>
      </c>
      <c r="Q4240" s="17" t="n">
        <v>0</v>
      </c>
      <c r="R4240" s="17" t="n">
        <v>0</v>
      </c>
      <c r="S4240" s="17" t="n">
        <v>0</v>
      </c>
      <c r="T4240" s="17" t="n">
        <v>0</v>
      </c>
    </row>
    <row r="4241" customFormat="false" ht="15" hidden="false" customHeight="true" outlineLevel="0" collapsed="false">
      <c r="A4241" s="17" t="s">
        <v>1136</v>
      </c>
      <c r="B4241" s="17" t="s">
        <v>142</v>
      </c>
      <c r="C4241" s="17" t="s">
        <v>134</v>
      </c>
      <c r="D4241" s="17" t="s">
        <v>135</v>
      </c>
      <c r="E4241" s="17" t="s">
        <v>139</v>
      </c>
      <c r="F4241" s="17" t="s">
        <v>140</v>
      </c>
      <c r="G4241" s="17" t="n">
        <v>0</v>
      </c>
      <c r="H4241" s="17" t="n">
        <v>0</v>
      </c>
      <c r="I4241" s="17" t="n">
        <v>1</v>
      </c>
      <c r="J4241" s="17" t="n">
        <v>0</v>
      </c>
      <c r="K4241" s="17" t="n">
        <v>1</v>
      </c>
      <c r="L4241" s="17" t="n">
        <v>0</v>
      </c>
      <c r="M4241" s="17" t="n">
        <v>0</v>
      </c>
      <c r="N4241" s="17" t="n">
        <v>6</v>
      </c>
      <c r="O4241" s="17" t="n">
        <v>0</v>
      </c>
      <c r="P4241" s="17" t="n">
        <v>0</v>
      </c>
      <c r="Q4241" s="17" t="n">
        <v>0</v>
      </c>
      <c r="R4241" s="17" t="n">
        <v>0</v>
      </c>
      <c r="S4241" s="17" t="n">
        <v>0</v>
      </c>
      <c r="T4241" s="17" t="n">
        <v>0</v>
      </c>
    </row>
    <row r="4242" customFormat="false" ht="15" hidden="false" customHeight="true" outlineLevel="0" collapsed="false">
      <c r="A4242" s="17" t="s">
        <v>1136</v>
      </c>
      <c r="B4242" s="17" t="s">
        <v>142</v>
      </c>
      <c r="C4242" s="17" t="s">
        <v>134</v>
      </c>
      <c r="D4242" s="17" t="s">
        <v>135</v>
      </c>
      <c r="E4242" s="17" t="s">
        <v>139</v>
      </c>
      <c r="F4242" s="17" t="s">
        <v>144</v>
      </c>
      <c r="G4242" s="17" t="n">
        <v>1</v>
      </c>
      <c r="H4242" s="17" t="n">
        <v>1</v>
      </c>
      <c r="I4242" s="17" t="n">
        <v>0</v>
      </c>
      <c r="J4242" s="17" t="n">
        <v>0</v>
      </c>
      <c r="K4242" s="17" t="n">
        <v>1</v>
      </c>
      <c r="L4242" s="17" t="n">
        <v>1</v>
      </c>
      <c r="M4242" s="17" t="n">
        <v>1</v>
      </c>
      <c r="N4242" s="17" t="n">
        <v>0</v>
      </c>
      <c r="O4242" s="17" t="n">
        <v>0</v>
      </c>
      <c r="P4242" s="17" t="n">
        <v>0</v>
      </c>
      <c r="Q4242" s="17" t="n">
        <v>0</v>
      </c>
      <c r="R4242" s="17" t="n">
        <v>0</v>
      </c>
      <c r="S4242" s="17" t="n">
        <v>0</v>
      </c>
      <c r="T4242" s="17" t="n">
        <v>0</v>
      </c>
    </row>
    <row r="4243" customFormat="false" ht="15" hidden="false" customHeight="true" outlineLevel="0" collapsed="false">
      <c r="A4243" s="17" t="s">
        <v>1136</v>
      </c>
      <c r="B4243" s="17" t="s">
        <v>142</v>
      </c>
      <c r="C4243" s="17" t="s">
        <v>134</v>
      </c>
      <c r="D4243" s="17" t="s">
        <v>135</v>
      </c>
      <c r="E4243" s="17" t="s">
        <v>139</v>
      </c>
      <c r="F4243" s="17" t="s">
        <v>150</v>
      </c>
      <c r="G4243" s="17" t="n">
        <v>0</v>
      </c>
      <c r="H4243" s="17" t="n">
        <v>0</v>
      </c>
      <c r="I4243" s="17" t="n">
        <v>1</v>
      </c>
      <c r="J4243" s="17" t="n">
        <v>0</v>
      </c>
      <c r="K4243" s="17" t="n">
        <v>1</v>
      </c>
      <c r="L4243" s="17" t="n">
        <v>0</v>
      </c>
      <c r="M4243" s="17" t="n">
        <v>0</v>
      </c>
      <c r="N4243" s="17" t="n">
        <v>86</v>
      </c>
      <c r="O4243" s="17" t="n">
        <v>0</v>
      </c>
      <c r="P4243" s="17" t="n">
        <v>0</v>
      </c>
      <c r="Q4243" s="17" t="n">
        <v>0</v>
      </c>
      <c r="R4243" s="17" t="n">
        <v>0</v>
      </c>
      <c r="S4243" s="17" t="n">
        <v>0</v>
      </c>
      <c r="T4243" s="17" t="n">
        <v>0</v>
      </c>
    </row>
    <row r="4244" customFormat="false" ht="15" hidden="false" customHeight="true" outlineLevel="0" collapsed="false">
      <c r="A4244" s="17" t="s">
        <v>1136</v>
      </c>
      <c r="B4244" s="17" t="s">
        <v>142</v>
      </c>
      <c r="C4244" s="17" t="s">
        <v>134</v>
      </c>
      <c r="D4244" s="17" t="s">
        <v>135</v>
      </c>
      <c r="E4244" s="17" t="s">
        <v>139</v>
      </c>
      <c r="F4244" s="17" t="s">
        <v>158</v>
      </c>
      <c r="G4244" s="17" t="n">
        <v>0</v>
      </c>
      <c r="H4244" s="17" t="n">
        <v>0</v>
      </c>
      <c r="I4244" s="17" t="n">
        <v>1</v>
      </c>
      <c r="J4244" s="17" t="n">
        <v>0</v>
      </c>
      <c r="K4244" s="17" t="n">
        <v>1</v>
      </c>
      <c r="L4244" s="17" t="n">
        <v>0</v>
      </c>
      <c r="M4244" s="17" t="n">
        <v>0</v>
      </c>
      <c r="N4244" s="17" t="n">
        <v>3</v>
      </c>
      <c r="O4244" s="17" t="n">
        <v>0</v>
      </c>
      <c r="P4244" s="17" t="n">
        <v>0</v>
      </c>
      <c r="Q4244" s="17" t="n">
        <v>0</v>
      </c>
      <c r="R4244" s="17" t="n">
        <v>0</v>
      </c>
      <c r="S4244" s="17" t="n">
        <v>0</v>
      </c>
      <c r="T4244" s="17" t="n">
        <v>0</v>
      </c>
    </row>
    <row r="4245" customFormat="false" ht="15" hidden="false" customHeight="true" outlineLevel="0" collapsed="false">
      <c r="A4245" s="17" t="s">
        <v>1136</v>
      </c>
      <c r="B4245" s="17" t="s">
        <v>142</v>
      </c>
      <c r="C4245" s="17" t="s">
        <v>134</v>
      </c>
      <c r="D4245" s="17" t="s">
        <v>14446</v>
      </c>
      <c r="E4245" s="17" t="s">
        <v>243</v>
      </c>
      <c r="F4245" s="17" t="s">
        <v>7</v>
      </c>
      <c r="G4245" s="17" t="n">
        <v>1</v>
      </c>
      <c r="H4245" s="17" t="n">
        <v>1</v>
      </c>
      <c r="I4245" s="17" t="n">
        <v>1</v>
      </c>
      <c r="J4245" s="17" t="n">
        <v>1</v>
      </c>
      <c r="K4245" s="17" t="n">
        <v>1</v>
      </c>
      <c r="L4245" s="17" t="n">
        <v>1393</v>
      </c>
      <c r="M4245" s="17" t="n">
        <v>1510</v>
      </c>
      <c r="N4245" s="17" t="n">
        <v>2044</v>
      </c>
      <c r="O4245" s="17" t="n">
        <v>568</v>
      </c>
      <c r="P4245" s="17" t="n">
        <v>0</v>
      </c>
      <c r="Q4245" s="17" t="n">
        <v>0</v>
      </c>
      <c r="R4245" s="17" t="n">
        <v>0</v>
      </c>
      <c r="S4245" s="17" t="n">
        <v>0</v>
      </c>
      <c r="T4245" s="17" t="n">
        <v>0</v>
      </c>
    </row>
    <row r="4246" customFormat="false" ht="15" hidden="false" customHeight="true" outlineLevel="0" collapsed="false">
      <c r="A4246" s="17" t="s">
        <v>1136</v>
      </c>
      <c r="B4246" s="17" t="s">
        <v>142</v>
      </c>
      <c r="C4246" s="17" t="s">
        <v>134</v>
      </c>
      <c r="D4246" s="17" t="s">
        <v>14446</v>
      </c>
      <c r="E4246" s="17" t="s">
        <v>243</v>
      </c>
      <c r="F4246" s="17" t="s">
        <v>140</v>
      </c>
      <c r="G4246" s="17" t="n">
        <v>1</v>
      </c>
      <c r="H4246" s="17" t="n">
        <v>1</v>
      </c>
      <c r="I4246" s="17" t="n">
        <v>1</v>
      </c>
      <c r="J4246" s="17" t="n">
        <v>0</v>
      </c>
      <c r="K4246" s="17" t="n">
        <v>1</v>
      </c>
      <c r="L4246" s="17" t="n">
        <v>41</v>
      </c>
      <c r="M4246" s="17" t="n">
        <v>234</v>
      </c>
      <c r="N4246" s="17" t="n">
        <v>95</v>
      </c>
      <c r="O4246" s="17" t="n">
        <v>0</v>
      </c>
      <c r="P4246" s="17" t="n">
        <v>0</v>
      </c>
      <c r="Q4246" s="17" t="n">
        <v>0</v>
      </c>
      <c r="R4246" s="17" t="n">
        <v>0</v>
      </c>
      <c r="S4246" s="17" t="n">
        <v>0</v>
      </c>
      <c r="T4246" s="17" t="n">
        <v>0</v>
      </c>
    </row>
    <row r="4247" customFormat="false" ht="15" hidden="false" customHeight="true" outlineLevel="0" collapsed="false">
      <c r="A4247" s="17" t="s">
        <v>1136</v>
      </c>
      <c r="B4247" s="17" t="s">
        <v>142</v>
      </c>
      <c r="C4247" s="17" t="s">
        <v>134</v>
      </c>
      <c r="D4247" s="17" t="s">
        <v>14446</v>
      </c>
      <c r="E4247" s="17" t="s">
        <v>243</v>
      </c>
      <c r="F4247" s="17" t="s">
        <v>144</v>
      </c>
      <c r="G4247" s="17" t="n">
        <v>1</v>
      </c>
      <c r="H4247" s="17" t="n">
        <v>0</v>
      </c>
      <c r="I4247" s="17" t="n">
        <v>0</v>
      </c>
      <c r="J4247" s="17" t="n">
        <v>0</v>
      </c>
      <c r="K4247" s="17" t="n">
        <v>1</v>
      </c>
      <c r="L4247" s="17" t="n">
        <v>2</v>
      </c>
      <c r="M4247" s="17" t="n">
        <v>0</v>
      </c>
      <c r="N4247" s="17" t="n">
        <v>0</v>
      </c>
      <c r="O4247" s="17" t="n">
        <v>0</v>
      </c>
      <c r="P4247" s="17" t="n">
        <v>0</v>
      </c>
      <c r="Q4247" s="17" t="n">
        <v>0</v>
      </c>
      <c r="R4247" s="17" t="n">
        <v>0</v>
      </c>
      <c r="S4247" s="17" t="n">
        <v>0</v>
      </c>
      <c r="T4247" s="17" t="n">
        <v>0</v>
      </c>
    </row>
    <row r="4248" customFormat="false" ht="15" hidden="false" customHeight="true" outlineLevel="0" collapsed="false">
      <c r="A4248" s="17" t="s">
        <v>1136</v>
      </c>
      <c r="B4248" s="17" t="s">
        <v>142</v>
      </c>
      <c r="C4248" s="17" t="s">
        <v>134</v>
      </c>
      <c r="D4248" s="17" t="s">
        <v>14446</v>
      </c>
      <c r="E4248" s="17" t="s">
        <v>243</v>
      </c>
      <c r="F4248" s="17" t="s">
        <v>150</v>
      </c>
      <c r="G4248" s="17" t="n">
        <v>1</v>
      </c>
      <c r="H4248" s="17" t="n">
        <v>1</v>
      </c>
      <c r="I4248" s="17" t="n">
        <v>1</v>
      </c>
      <c r="J4248" s="17" t="n">
        <v>1</v>
      </c>
      <c r="K4248" s="17" t="n">
        <v>1</v>
      </c>
      <c r="L4248" s="17" t="n">
        <v>498</v>
      </c>
      <c r="M4248" s="17" t="n">
        <v>398</v>
      </c>
      <c r="N4248" s="17" t="n">
        <v>879</v>
      </c>
      <c r="O4248" s="17" t="n">
        <v>309</v>
      </c>
      <c r="P4248" s="17" t="n">
        <v>0</v>
      </c>
      <c r="Q4248" s="17" t="n">
        <v>0</v>
      </c>
      <c r="R4248" s="17" t="n">
        <v>0</v>
      </c>
      <c r="S4248" s="17" t="n">
        <v>0</v>
      </c>
      <c r="T4248" s="17" t="n">
        <v>0</v>
      </c>
    </row>
    <row r="4249" customFormat="false" ht="15" hidden="false" customHeight="true" outlineLevel="0" collapsed="false">
      <c r="A4249" s="17" t="s">
        <v>1136</v>
      </c>
      <c r="B4249" s="17" t="s">
        <v>142</v>
      </c>
      <c r="C4249" s="17" t="s">
        <v>134</v>
      </c>
      <c r="D4249" s="17" t="s">
        <v>14446</v>
      </c>
      <c r="E4249" s="17" t="s">
        <v>243</v>
      </c>
      <c r="F4249" s="17" t="s">
        <v>166</v>
      </c>
      <c r="G4249" s="17" t="n">
        <v>1</v>
      </c>
      <c r="H4249" s="17" t="n">
        <v>1</v>
      </c>
      <c r="I4249" s="17" t="n">
        <v>1</v>
      </c>
      <c r="J4249" s="17" t="n">
        <v>1</v>
      </c>
      <c r="K4249" s="17" t="n">
        <v>1</v>
      </c>
      <c r="L4249" s="17" t="n">
        <v>850</v>
      </c>
      <c r="M4249" s="17" t="n">
        <v>878</v>
      </c>
      <c r="N4249" s="17" t="n">
        <v>1045</v>
      </c>
      <c r="O4249" s="17" t="n">
        <v>259</v>
      </c>
      <c r="P4249" s="17" t="n">
        <v>0</v>
      </c>
      <c r="Q4249" s="17" t="n">
        <v>0</v>
      </c>
      <c r="R4249" s="17" t="n">
        <v>0</v>
      </c>
      <c r="S4249" s="17" t="n">
        <v>0</v>
      </c>
      <c r="T4249" s="17" t="n">
        <v>0</v>
      </c>
    </row>
    <row r="4250" customFormat="false" ht="15" hidden="false" customHeight="true" outlineLevel="0" collapsed="false">
      <c r="A4250" s="17" t="s">
        <v>1136</v>
      </c>
      <c r="B4250" s="17" t="s">
        <v>142</v>
      </c>
      <c r="C4250" s="17" t="s">
        <v>134</v>
      </c>
      <c r="D4250" s="17" t="s">
        <v>14446</v>
      </c>
      <c r="E4250" s="17" t="s">
        <v>243</v>
      </c>
      <c r="F4250" s="17" t="s">
        <v>158</v>
      </c>
      <c r="G4250" s="17" t="n">
        <v>1</v>
      </c>
      <c r="H4250" s="17" t="n">
        <v>0</v>
      </c>
      <c r="I4250" s="17" t="n">
        <v>1</v>
      </c>
      <c r="J4250" s="17" t="n">
        <v>0</v>
      </c>
      <c r="K4250" s="17" t="n">
        <v>1</v>
      </c>
      <c r="L4250" s="17" t="n">
        <v>2</v>
      </c>
      <c r="M4250" s="17" t="n">
        <v>0</v>
      </c>
      <c r="N4250" s="17" t="n">
        <v>25</v>
      </c>
      <c r="O4250" s="17" t="n">
        <v>0</v>
      </c>
      <c r="P4250" s="17" t="n">
        <v>0</v>
      </c>
      <c r="Q4250" s="17" t="n">
        <v>0</v>
      </c>
      <c r="R4250" s="17" t="n">
        <v>0</v>
      </c>
      <c r="S4250" s="17" t="n">
        <v>0</v>
      </c>
      <c r="T4250" s="17" t="n">
        <v>0</v>
      </c>
    </row>
    <row r="4251" customFormat="false" ht="15" hidden="false" customHeight="true" outlineLevel="0" collapsed="false">
      <c r="A4251" s="17" t="s">
        <v>1136</v>
      </c>
      <c r="B4251" s="17" t="s">
        <v>142</v>
      </c>
      <c r="C4251" s="17" t="s">
        <v>148</v>
      </c>
      <c r="D4251" s="17" t="s">
        <v>14443</v>
      </c>
      <c r="E4251" s="17" t="s">
        <v>139</v>
      </c>
      <c r="F4251" s="17" t="s">
        <v>7</v>
      </c>
      <c r="G4251" s="17" t="n">
        <v>1</v>
      </c>
      <c r="H4251" s="17" t="n">
        <v>3</v>
      </c>
      <c r="I4251" s="17" t="n">
        <v>2</v>
      </c>
      <c r="J4251" s="17" t="n">
        <v>1</v>
      </c>
      <c r="K4251" s="17" t="n">
        <v>4</v>
      </c>
      <c r="L4251" s="17" t="n">
        <v>2</v>
      </c>
      <c r="M4251" s="17" t="n">
        <v>25</v>
      </c>
      <c r="N4251" s="17" t="n">
        <v>12</v>
      </c>
      <c r="O4251" s="17" t="n">
        <v>7</v>
      </c>
      <c r="P4251" s="17" t="n">
        <v>0</v>
      </c>
      <c r="Q4251" s="17" t="n">
        <v>0</v>
      </c>
      <c r="R4251" s="17" t="n">
        <v>0</v>
      </c>
      <c r="S4251" s="17" t="n">
        <v>0</v>
      </c>
      <c r="T4251" s="17" t="n">
        <v>0</v>
      </c>
    </row>
    <row r="4252" customFormat="false" ht="15" hidden="false" customHeight="true" outlineLevel="0" collapsed="false">
      <c r="A4252" s="17" t="s">
        <v>1136</v>
      </c>
      <c r="B4252" s="17" t="s">
        <v>142</v>
      </c>
      <c r="C4252" s="17" t="s">
        <v>148</v>
      </c>
      <c r="D4252" s="17" t="s">
        <v>14443</v>
      </c>
      <c r="E4252" s="17" t="s">
        <v>139</v>
      </c>
      <c r="F4252" s="17" t="s">
        <v>144</v>
      </c>
      <c r="G4252" s="17" t="n">
        <v>0</v>
      </c>
      <c r="H4252" s="17" t="n">
        <v>1</v>
      </c>
      <c r="I4252" s="17" t="n">
        <v>0</v>
      </c>
      <c r="J4252" s="17" t="n">
        <v>0</v>
      </c>
      <c r="K4252" s="17" t="n">
        <v>1</v>
      </c>
      <c r="L4252" s="17" t="n">
        <v>0</v>
      </c>
      <c r="M4252" s="17" t="n">
        <v>1</v>
      </c>
      <c r="N4252" s="17" t="n">
        <v>0</v>
      </c>
      <c r="O4252" s="17" t="n">
        <v>0</v>
      </c>
      <c r="P4252" s="17" t="n">
        <v>0</v>
      </c>
      <c r="Q4252" s="17" t="n">
        <v>0</v>
      </c>
      <c r="R4252" s="17" t="n">
        <v>0</v>
      </c>
      <c r="S4252" s="17" t="n">
        <v>0</v>
      </c>
      <c r="T4252" s="17" t="n">
        <v>0</v>
      </c>
    </row>
    <row r="4253" customFormat="false" ht="15" hidden="false" customHeight="true" outlineLevel="0" collapsed="false">
      <c r="A4253" s="17" t="s">
        <v>1136</v>
      </c>
      <c r="B4253" s="17" t="s">
        <v>142</v>
      </c>
      <c r="C4253" s="17" t="s">
        <v>148</v>
      </c>
      <c r="D4253" s="17" t="s">
        <v>14443</v>
      </c>
      <c r="E4253" s="17" t="s">
        <v>139</v>
      </c>
      <c r="F4253" s="17" t="s">
        <v>150</v>
      </c>
      <c r="G4253" s="17" t="n">
        <v>1</v>
      </c>
      <c r="H4253" s="17" t="n">
        <v>3</v>
      </c>
      <c r="I4253" s="17" t="n">
        <v>2</v>
      </c>
      <c r="J4253" s="17" t="n">
        <v>1</v>
      </c>
      <c r="K4253" s="17" t="n">
        <v>4</v>
      </c>
      <c r="L4253" s="17" t="n">
        <v>2</v>
      </c>
      <c r="M4253" s="17" t="n">
        <v>24</v>
      </c>
      <c r="N4253" s="17" t="n">
        <v>12</v>
      </c>
      <c r="O4253" s="17" t="n">
        <v>7</v>
      </c>
      <c r="P4253" s="17" t="n">
        <v>0</v>
      </c>
      <c r="Q4253" s="17" t="n">
        <v>0</v>
      </c>
      <c r="R4253" s="17" t="n">
        <v>0</v>
      </c>
      <c r="S4253" s="17" t="n">
        <v>0</v>
      </c>
      <c r="T4253" s="17" t="n">
        <v>0</v>
      </c>
    </row>
    <row r="4254" customFormat="false" ht="15" hidden="false" customHeight="true" outlineLevel="0" collapsed="false">
      <c r="A4254" s="17" t="s">
        <v>1136</v>
      </c>
      <c r="B4254" s="17" t="s">
        <v>142</v>
      </c>
      <c r="C4254" s="17" t="s">
        <v>217</v>
      </c>
      <c r="D4254" s="17" t="s">
        <v>218</v>
      </c>
      <c r="E4254" s="17" t="s">
        <v>243</v>
      </c>
      <c r="F4254" s="17" t="s">
        <v>7</v>
      </c>
      <c r="G4254" s="17" t="n">
        <v>1</v>
      </c>
      <c r="H4254" s="17" t="n">
        <v>1</v>
      </c>
      <c r="I4254" s="17" t="n">
        <v>1</v>
      </c>
      <c r="J4254" s="17" t="n">
        <v>1</v>
      </c>
      <c r="K4254" s="17" t="n">
        <v>1</v>
      </c>
      <c r="L4254" s="17" t="n">
        <v>178</v>
      </c>
      <c r="M4254" s="17" t="n">
        <v>102</v>
      </c>
      <c r="N4254" s="17" t="n">
        <v>198</v>
      </c>
      <c r="O4254" s="17" t="n">
        <v>48</v>
      </c>
      <c r="P4254" s="17" t="n">
        <v>0</v>
      </c>
      <c r="Q4254" s="17" t="n">
        <v>0</v>
      </c>
      <c r="R4254" s="17" t="n">
        <v>0</v>
      </c>
      <c r="S4254" s="17" t="n">
        <v>0</v>
      </c>
      <c r="T4254" s="17" t="n">
        <v>0</v>
      </c>
    </row>
    <row r="4255" customFormat="false" ht="15" hidden="false" customHeight="true" outlineLevel="0" collapsed="false">
      <c r="A4255" s="17" t="s">
        <v>1136</v>
      </c>
      <c r="B4255" s="17" t="s">
        <v>142</v>
      </c>
      <c r="C4255" s="17" t="s">
        <v>217</v>
      </c>
      <c r="D4255" s="17" t="s">
        <v>218</v>
      </c>
      <c r="E4255" s="17" t="s">
        <v>243</v>
      </c>
      <c r="F4255" s="17" t="s">
        <v>140</v>
      </c>
      <c r="G4255" s="17" t="n">
        <v>0</v>
      </c>
      <c r="H4255" s="17" t="n">
        <v>1</v>
      </c>
      <c r="I4255" s="17" t="n">
        <v>1</v>
      </c>
      <c r="J4255" s="17" t="n">
        <v>0</v>
      </c>
      <c r="K4255" s="17" t="n">
        <v>1</v>
      </c>
      <c r="L4255" s="17" t="n">
        <v>0</v>
      </c>
      <c r="M4255" s="17" t="n">
        <v>4</v>
      </c>
      <c r="N4255" s="17" t="n">
        <v>7</v>
      </c>
      <c r="O4255" s="17" t="n">
        <v>0</v>
      </c>
      <c r="P4255" s="17" t="n">
        <v>0</v>
      </c>
      <c r="Q4255" s="17" t="n">
        <v>0</v>
      </c>
      <c r="R4255" s="17" t="n">
        <v>0</v>
      </c>
      <c r="S4255" s="17" t="n">
        <v>0</v>
      </c>
      <c r="T4255" s="17" t="n">
        <v>0</v>
      </c>
    </row>
    <row r="4256" customFormat="false" ht="15" hidden="false" customHeight="true" outlineLevel="0" collapsed="false">
      <c r="A4256" s="17" t="s">
        <v>1136</v>
      </c>
      <c r="B4256" s="17" t="s">
        <v>142</v>
      </c>
      <c r="C4256" s="17" t="s">
        <v>217</v>
      </c>
      <c r="D4256" s="17" t="s">
        <v>218</v>
      </c>
      <c r="E4256" s="17" t="s">
        <v>243</v>
      </c>
      <c r="F4256" s="17" t="s">
        <v>150</v>
      </c>
      <c r="G4256" s="17" t="n">
        <v>1</v>
      </c>
      <c r="H4256" s="17" t="n">
        <v>1</v>
      </c>
      <c r="I4256" s="17" t="n">
        <v>1</v>
      </c>
      <c r="J4256" s="17" t="n">
        <v>1</v>
      </c>
      <c r="K4256" s="17" t="n">
        <v>1</v>
      </c>
      <c r="L4256" s="17" t="n">
        <v>150</v>
      </c>
      <c r="M4256" s="17" t="n">
        <v>50</v>
      </c>
      <c r="N4256" s="17" t="n">
        <v>172</v>
      </c>
      <c r="O4256" s="17" t="n">
        <v>39</v>
      </c>
      <c r="P4256" s="17" t="n">
        <v>0</v>
      </c>
      <c r="Q4256" s="17" t="n">
        <v>0</v>
      </c>
      <c r="R4256" s="17" t="n">
        <v>0</v>
      </c>
      <c r="S4256" s="17" t="n">
        <v>0</v>
      </c>
      <c r="T4256" s="17" t="n">
        <v>0</v>
      </c>
    </row>
    <row r="4257" customFormat="false" ht="15" hidden="false" customHeight="true" outlineLevel="0" collapsed="false">
      <c r="A4257" s="17" t="s">
        <v>1136</v>
      </c>
      <c r="B4257" s="17" t="s">
        <v>142</v>
      </c>
      <c r="C4257" s="17" t="s">
        <v>217</v>
      </c>
      <c r="D4257" s="17" t="s">
        <v>218</v>
      </c>
      <c r="E4257" s="17" t="s">
        <v>243</v>
      </c>
      <c r="F4257" s="17" t="s">
        <v>158</v>
      </c>
      <c r="G4257" s="17" t="n">
        <v>1</v>
      </c>
      <c r="H4257" s="17" t="n">
        <v>1</v>
      </c>
      <c r="I4257" s="17" t="n">
        <v>1</v>
      </c>
      <c r="J4257" s="17" t="n">
        <v>1</v>
      </c>
      <c r="K4257" s="17" t="n">
        <v>1</v>
      </c>
      <c r="L4257" s="17" t="n">
        <v>28</v>
      </c>
      <c r="M4257" s="17" t="n">
        <v>47</v>
      </c>
      <c r="N4257" s="17" t="n">
        <v>13</v>
      </c>
      <c r="O4257" s="17" t="n">
        <v>9</v>
      </c>
      <c r="P4257" s="17" t="n">
        <v>0</v>
      </c>
      <c r="Q4257" s="17" t="n">
        <v>0</v>
      </c>
      <c r="R4257" s="17" t="n">
        <v>0</v>
      </c>
      <c r="S4257" s="17" t="n">
        <v>0</v>
      </c>
      <c r="T4257" s="17" t="n">
        <v>0</v>
      </c>
    </row>
    <row r="4258" customFormat="false" ht="15" hidden="false" customHeight="true" outlineLevel="0" collapsed="false">
      <c r="A4258" s="17" t="s">
        <v>1136</v>
      </c>
      <c r="B4258" s="17" t="s">
        <v>142</v>
      </c>
      <c r="C4258" s="17" t="s">
        <v>217</v>
      </c>
      <c r="D4258" s="17" t="s">
        <v>218</v>
      </c>
      <c r="E4258" s="17" t="s">
        <v>243</v>
      </c>
      <c r="F4258" s="17" t="s">
        <v>169</v>
      </c>
      <c r="G4258" s="17" t="n">
        <v>0</v>
      </c>
      <c r="H4258" s="17" t="n">
        <v>1</v>
      </c>
      <c r="I4258" s="17" t="n">
        <v>1</v>
      </c>
      <c r="J4258" s="17" t="n">
        <v>0</v>
      </c>
      <c r="K4258" s="17" t="n">
        <v>1</v>
      </c>
      <c r="L4258" s="17" t="n">
        <v>0</v>
      </c>
      <c r="M4258" s="17" t="n">
        <v>1</v>
      </c>
      <c r="N4258" s="17" t="n">
        <v>6</v>
      </c>
      <c r="O4258" s="17" t="n">
        <v>0</v>
      </c>
      <c r="P4258" s="17" t="n">
        <v>0</v>
      </c>
      <c r="Q4258" s="17" t="n">
        <v>0</v>
      </c>
      <c r="R4258" s="17" t="n">
        <v>0</v>
      </c>
      <c r="S4258" s="17" t="n">
        <v>0</v>
      </c>
      <c r="T4258" s="17" t="n">
        <v>0</v>
      </c>
    </row>
    <row r="4259" customFormat="false" ht="15" hidden="false" customHeight="true" outlineLevel="0" collapsed="false">
      <c r="A4259" s="17" t="s">
        <v>10128</v>
      </c>
      <c r="B4259" s="17" t="s">
        <v>142</v>
      </c>
      <c r="C4259" s="17" t="s">
        <v>217</v>
      </c>
      <c r="D4259" s="17" t="s">
        <v>235</v>
      </c>
      <c r="E4259" s="17" t="s">
        <v>243</v>
      </c>
      <c r="F4259" s="17" t="s">
        <v>7</v>
      </c>
      <c r="G4259" s="17" t="n">
        <v>1</v>
      </c>
      <c r="H4259" s="17" t="n">
        <v>1</v>
      </c>
      <c r="I4259" s="17" t="n">
        <v>1</v>
      </c>
      <c r="J4259" s="17" t="n">
        <v>1</v>
      </c>
      <c r="K4259" s="17" t="n">
        <v>1</v>
      </c>
      <c r="L4259" s="17" t="n">
        <v>21</v>
      </c>
      <c r="M4259" s="17" t="n">
        <v>35</v>
      </c>
      <c r="N4259" s="17" t="n">
        <v>73</v>
      </c>
      <c r="O4259" s="17" t="n">
        <v>33</v>
      </c>
      <c r="P4259" s="17" t="n">
        <v>0</v>
      </c>
      <c r="Q4259" s="17" t="n">
        <v>0</v>
      </c>
      <c r="R4259" s="17" t="n">
        <v>0</v>
      </c>
      <c r="S4259" s="17" t="n">
        <v>0</v>
      </c>
      <c r="T4259" s="17" t="n">
        <v>0</v>
      </c>
    </row>
    <row r="4260" customFormat="false" ht="15" hidden="false" customHeight="true" outlineLevel="0" collapsed="false">
      <c r="A4260" s="17" t="s">
        <v>10128</v>
      </c>
      <c r="B4260" s="17" t="s">
        <v>142</v>
      </c>
      <c r="C4260" s="17" t="s">
        <v>217</v>
      </c>
      <c r="D4260" s="17" t="s">
        <v>235</v>
      </c>
      <c r="E4260" s="17" t="s">
        <v>243</v>
      </c>
      <c r="F4260" s="17" t="s">
        <v>140</v>
      </c>
      <c r="G4260" s="17" t="n">
        <v>1</v>
      </c>
      <c r="H4260" s="17" t="n">
        <v>1</v>
      </c>
      <c r="I4260" s="17" t="n">
        <v>1</v>
      </c>
      <c r="J4260" s="17" t="n">
        <v>0</v>
      </c>
      <c r="K4260" s="17" t="n">
        <v>1</v>
      </c>
      <c r="L4260" s="17" t="n">
        <v>7</v>
      </c>
      <c r="M4260" s="17" t="n">
        <v>14</v>
      </c>
      <c r="N4260" s="17" t="n">
        <v>14</v>
      </c>
      <c r="O4260" s="17" t="n">
        <v>0</v>
      </c>
      <c r="P4260" s="17" t="n">
        <v>0</v>
      </c>
      <c r="Q4260" s="17" t="n">
        <v>0</v>
      </c>
      <c r="R4260" s="17" t="n">
        <v>0</v>
      </c>
      <c r="S4260" s="17" t="n">
        <v>0</v>
      </c>
      <c r="T4260" s="17" t="n">
        <v>0</v>
      </c>
    </row>
    <row r="4261" customFormat="false" ht="15" hidden="false" customHeight="true" outlineLevel="0" collapsed="false">
      <c r="A4261" s="17" t="s">
        <v>10128</v>
      </c>
      <c r="B4261" s="17" t="s">
        <v>142</v>
      </c>
      <c r="C4261" s="17" t="s">
        <v>217</v>
      </c>
      <c r="D4261" s="17" t="s">
        <v>235</v>
      </c>
      <c r="E4261" s="17" t="s">
        <v>243</v>
      </c>
      <c r="F4261" s="17" t="s">
        <v>150</v>
      </c>
      <c r="G4261" s="17" t="n">
        <v>1</v>
      </c>
      <c r="H4261" s="17" t="n">
        <v>1</v>
      </c>
      <c r="I4261" s="17" t="n">
        <v>1</v>
      </c>
      <c r="J4261" s="17" t="n">
        <v>1</v>
      </c>
      <c r="K4261" s="17" t="n">
        <v>1</v>
      </c>
      <c r="L4261" s="17" t="n">
        <v>10</v>
      </c>
      <c r="M4261" s="17" t="n">
        <v>15</v>
      </c>
      <c r="N4261" s="17" t="n">
        <v>54</v>
      </c>
      <c r="O4261" s="17" t="n">
        <v>7</v>
      </c>
      <c r="P4261" s="17" t="n">
        <v>0</v>
      </c>
      <c r="Q4261" s="17" t="n">
        <v>0</v>
      </c>
      <c r="R4261" s="17" t="n">
        <v>0</v>
      </c>
      <c r="S4261" s="17" t="n">
        <v>0</v>
      </c>
      <c r="T4261" s="17" t="n">
        <v>0</v>
      </c>
    </row>
    <row r="4262" customFormat="false" ht="15" hidden="false" customHeight="true" outlineLevel="0" collapsed="false">
      <c r="A4262" s="17" t="s">
        <v>10128</v>
      </c>
      <c r="B4262" s="17" t="s">
        <v>142</v>
      </c>
      <c r="C4262" s="17" t="s">
        <v>217</v>
      </c>
      <c r="D4262" s="17" t="s">
        <v>235</v>
      </c>
      <c r="E4262" s="17" t="s">
        <v>243</v>
      </c>
      <c r="F4262" s="17" t="s">
        <v>158</v>
      </c>
      <c r="G4262" s="17" t="n">
        <v>1</v>
      </c>
      <c r="H4262" s="17" t="n">
        <v>1</v>
      </c>
      <c r="I4262" s="17" t="n">
        <v>1</v>
      </c>
      <c r="J4262" s="17" t="n">
        <v>1</v>
      </c>
      <c r="K4262" s="17" t="n">
        <v>1</v>
      </c>
      <c r="L4262" s="17" t="n">
        <v>4</v>
      </c>
      <c r="M4262" s="17" t="n">
        <v>6</v>
      </c>
      <c r="N4262" s="17" t="n">
        <v>5</v>
      </c>
      <c r="O4262" s="17" t="n">
        <v>18</v>
      </c>
      <c r="P4262" s="17" t="n">
        <v>0</v>
      </c>
      <c r="Q4262" s="17" t="n">
        <v>0</v>
      </c>
      <c r="R4262" s="17" t="n">
        <v>0</v>
      </c>
      <c r="S4262" s="17" t="n">
        <v>0</v>
      </c>
      <c r="T4262" s="17" t="n">
        <v>0</v>
      </c>
    </row>
    <row r="4263" customFormat="false" ht="15" hidden="false" customHeight="true" outlineLevel="0" collapsed="false">
      <c r="A4263" s="17" t="s">
        <v>10128</v>
      </c>
      <c r="B4263" s="17" t="s">
        <v>142</v>
      </c>
      <c r="C4263" s="17" t="s">
        <v>217</v>
      </c>
      <c r="D4263" s="17" t="s">
        <v>235</v>
      </c>
      <c r="E4263" s="17" t="s">
        <v>243</v>
      </c>
      <c r="F4263" s="17" t="s">
        <v>169</v>
      </c>
      <c r="G4263" s="17" t="n">
        <v>0</v>
      </c>
      <c r="H4263" s="17" t="n">
        <v>0</v>
      </c>
      <c r="I4263" s="17" t="n">
        <v>0</v>
      </c>
      <c r="J4263" s="17" t="n">
        <v>1</v>
      </c>
      <c r="K4263" s="17" t="n">
        <v>1</v>
      </c>
      <c r="L4263" s="17" t="n">
        <v>0</v>
      </c>
      <c r="M4263" s="17" t="n">
        <v>0</v>
      </c>
      <c r="N4263" s="17" t="n">
        <v>0</v>
      </c>
      <c r="O4263" s="17" t="n">
        <v>8</v>
      </c>
      <c r="P4263" s="17" t="n">
        <v>0</v>
      </c>
      <c r="Q4263" s="17" t="n">
        <v>0</v>
      </c>
      <c r="R4263" s="17" t="n">
        <v>0</v>
      </c>
      <c r="S4263" s="17" t="n">
        <v>0</v>
      </c>
      <c r="T4263" s="17" t="n">
        <v>0</v>
      </c>
    </row>
    <row r="4264" customFormat="false" ht="15" hidden="false" customHeight="true" outlineLevel="0" collapsed="false">
      <c r="A4264" s="17" t="s">
        <v>10128</v>
      </c>
      <c r="B4264" s="17" t="s">
        <v>142</v>
      </c>
      <c r="C4264" s="17" t="s">
        <v>217</v>
      </c>
      <c r="D4264" s="17" t="s">
        <v>218</v>
      </c>
      <c r="E4264" s="17" t="s">
        <v>139</v>
      </c>
      <c r="F4264" s="17" t="s">
        <v>7</v>
      </c>
      <c r="G4264" s="17" t="n">
        <v>1</v>
      </c>
      <c r="H4264" s="17" t="n">
        <v>0</v>
      </c>
      <c r="I4264" s="17" t="n">
        <v>1</v>
      </c>
      <c r="J4264" s="17" t="n">
        <v>0</v>
      </c>
      <c r="K4264" s="17" t="n">
        <v>1</v>
      </c>
      <c r="L4264" s="17" t="n">
        <v>11</v>
      </c>
      <c r="M4264" s="17" t="n">
        <v>0</v>
      </c>
      <c r="N4264" s="17" t="n">
        <v>8</v>
      </c>
      <c r="O4264" s="17" t="n">
        <v>0</v>
      </c>
      <c r="P4264" s="17" t="n">
        <v>0</v>
      </c>
      <c r="Q4264" s="17" t="n">
        <v>0</v>
      </c>
      <c r="R4264" s="17" t="n">
        <v>0</v>
      </c>
      <c r="S4264" s="17" t="n">
        <v>0</v>
      </c>
      <c r="T4264" s="17" t="n">
        <v>0</v>
      </c>
    </row>
    <row r="4265" customFormat="false" ht="15" hidden="false" customHeight="true" outlineLevel="0" collapsed="false">
      <c r="A4265" s="17" t="s">
        <v>10128</v>
      </c>
      <c r="B4265" s="17" t="s">
        <v>142</v>
      </c>
      <c r="C4265" s="17" t="s">
        <v>217</v>
      </c>
      <c r="D4265" s="17" t="s">
        <v>218</v>
      </c>
      <c r="E4265" s="17" t="s">
        <v>139</v>
      </c>
      <c r="F4265" s="17" t="s">
        <v>140</v>
      </c>
      <c r="G4265" s="17" t="n">
        <v>1</v>
      </c>
      <c r="H4265" s="17" t="n">
        <v>0</v>
      </c>
      <c r="I4265" s="17" t="n">
        <v>1</v>
      </c>
      <c r="J4265" s="17" t="n">
        <v>0</v>
      </c>
      <c r="K4265" s="17" t="n">
        <v>1</v>
      </c>
      <c r="L4265" s="17" t="n">
        <v>8</v>
      </c>
      <c r="M4265" s="17" t="n">
        <v>0</v>
      </c>
      <c r="N4265" s="17" t="n">
        <v>8</v>
      </c>
      <c r="O4265" s="17" t="n">
        <v>0</v>
      </c>
      <c r="P4265" s="17" t="n">
        <v>0</v>
      </c>
      <c r="Q4265" s="17" t="n">
        <v>0</v>
      </c>
      <c r="R4265" s="17" t="n">
        <v>0</v>
      </c>
      <c r="S4265" s="17" t="n">
        <v>0</v>
      </c>
      <c r="T4265" s="17" t="n">
        <v>0</v>
      </c>
    </row>
    <row r="4266" customFormat="false" ht="15" hidden="false" customHeight="true" outlineLevel="0" collapsed="false">
      <c r="A4266" s="17" t="s">
        <v>10128</v>
      </c>
      <c r="B4266" s="17" t="s">
        <v>142</v>
      </c>
      <c r="C4266" s="17" t="s">
        <v>217</v>
      </c>
      <c r="D4266" s="17" t="s">
        <v>218</v>
      </c>
      <c r="E4266" s="17" t="s">
        <v>139</v>
      </c>
      <c r="F4266" s="17" t="s">
        <v>150</v>
      </c>
      <c r="G4266" s="17" t="n">
        <v>1</v>
      </c>
      <c r="H4266" s="17" t="n">
        <v>0</v>
      </c>
      <c r="I4266" s="17" t="n">
        <v>0</v>
      </c>
      <c r="J4266" s="17" t="n">
        <v>0</v>
      </c>
      <c r="K4266" s="17" t="n">
        <v>1</v>
      </c>
      <c r="L4266" s="17" t="n">
        <v>3</v>
      </c>
      <c r="M4266" s="17" t="n">
        <v>0</v>
      </c>
      <c r="N4266" s="17" t="n">
        <v>0</v>
      </c>
      <c r="O4266" s="17" t="n">
        <v>0</v>
      </c>
      <c r="P4266" s="17" t="n">
        <v>0</v>
      </c>
      <c r="Q4266" s="17" t="n">
        <v>0</v>
      </c>
      <c r="R4266" s="17" t="n">
        <v>0</v>
      </c>
      <c r="S4266" s="17" t="n">
        <v>0</v>
      </c>
      <c r="T4266" s="17" t="n">
        <v>0</v>
      </c>
    </row>
    <row r="4267" customFormat="false" ht="15" hidden="false" customHeight="true" outlineLevel="0" collapsed="false">
      <c r="A4267" s="17" t="s">
        <v>336</v>
      </c>
      <c r="B4267" s="17" t="s">
        <v>142</v>
      </c>
      <c r="C4267" s="17" t="s">
        <v>134</v>
      </c>
      <c r="D4267" s="17" t="s">
        <v>460</v>
      </c>
      <c r="E4267" s="17" t="s">
        <v>139</v>
      </c>
      <c r="F4267" s="17" t="s">
        <v>7</v>
      </c>
      <c r="G4267" s="17" t="n">
        <v>0</v>
      </c>
      <c r="H4267" s="17" t="n">
        <v>0</v>
      </c>
      <c r="I4267" s="17" t="n">
        <v>1</v>
      </c>
      <c r="J4267" s="17" t="n">
        <v>1</v>
      </c>
      <c r="K4267" s="17" t="n">
        <v>1</v>
      </c>
      <c r="L4267" s="17" t="n">
        <v>0</v>
      </c>
      <c r="M4267" s="17" t="n">
        <v>0</v>
      </c>
      <c r="N4267" s="17" t="n">
        <v>213</v>
      </c>
      <c r="O4267" s="17" t="n">
        <v>290</v>
      </c>
      <c r="P4267" s="17" t="n">
        <v>0</v>
      </c>
      <c r="Q4267" s="17" t="n">
        <v>0</v>
      </c>
      <c r="R4267" s="17" t="n">
        <v>0</v>
      </c>
      <c r="S4267" s="17" t="n">
        <v>0</v>
      </c>
      <c r="T4267" s="17" t="n">
        <v>0</v>
      </c>
    </row>
    <row r="4268" customFormat="false" ht="15" hidden="false" customHeight="true" outlineLevel="0" collapsed="false">
      <c r="A4268" s="17" t="s">
        <v>336</v>
      </c>
      <c r="B4268" s="17" t="s">
        <v>142</v>
      </c>
      <c r="C4268" s="17" t="s">
        <v>134</v>
      </c>
      <c r="D4268" s="17" t="s">
        <v>460</v>
      </c>
      <c r="E4268" s="17" t="s">
        <v>139</v>
      </c>
      <c r="F4268" s="17" t="s">
        <v>140</v>
      </c>
      <c r="G4268" s="17" t="n">
        <v>0</v>
      </c>
      <c r="H4268" s="17" t="n">
        <v>0</v>
      </c>
      <c r="I4268" s="17" t="n">
        <v>1</v>
      </c>
      <c r="J4268" s="17" t="n">
        <v>0</v>
      </c>
      <c r="K4268" s="17" t="n">
        <v>1</v>
      </c>
      <c r="L4268" s="17" t="n">
        <v>0</v>
      </c>
      <c r="M4268" s="17" t="n">
        <v>0</v>
      </c>
      <c r="N4268" s="17" t="n">
        <v>189</v>
      </c>
      <c r="O4268" s="17" t="n">
        <v>0</v>
      </c>
      <c r="P4268" s="17" t="n">
        <v>0</v>
      </c>
      <c r="Q4268" s="17" t="n">
        <v>0</v>
      </c>
      <c r="R4268" s="17" t="n">
        <v>0</v>
      </c>
      <c r="S4268" s="17" t="n">
        <v>0</v>
      </c>
      <c r="T4268" s="17" t="n">
        <v>0</v>
      </c>
    </row>
    <row r="4269" customFormat="false" ht="15" hidden="false" customHeight="true" outlineLevel="0" collapsed="false">
      <c r="A4269" s="17" t="s">
        <v>336</v>
      </c>
      <c r="B4269" s="17" t="s">
        <v>142</v>
      </c>
      <c r="C4269" s="17" t="s">
        <v>134</v>
      </c>
      <c r="D4269" s="17" t="s">
        <v>460</v>
      </c>
      <c r="E4269" s="17" t="s">
        <v>139</v>
      </c>
      <c r="F4269" s="17" t="s">
        <v>144</v>
      </c>
      <c r="G4269" s="17" t="n">
        <v>0</v>
      </c>
      <c r="H4269" s="17" t="n">
        <v>0</v>
      </c>
      <c r="I4269" s="17" t="n">
        <v>1</v>
      </c>
      <c r="J4269" s="17" t="n">
        <v>1</v>
      </c>
      <c r="K4269" s="17" t="n">
        <v>1</v>
      </c>
      <c r="L4269" s="17" t="n">
        <v>0</v>
      </c>
      <c r="M4269" s="17" t="n">
        <v>0</v>
      </c>
      <c r="N4269" s="17" t="n">
        <v>24</v>
      </c>
      <c r="O4269" s="17" t="n">
        <v>290</v>
      </c>
      <c r="P4269" s="17" t="n">
        <v>0</v>
      </c>
      <c r="Q4269" s="17" t="n">
        <v>0</v>
      </c>
      <c r="R4269" s="17" t="n">
        <v>0</v>
      </c>
      <c r="S4269" s="17" t="n">
        <v>0</v>
      </c>
      <c r="T4269" s="17" t="n">
        <v>0</v>
      </c>
    </row>
    <row r="4270" customFormat="false" ht="15" hidden="false" customHeight="true" outlineLevel="0" collapsed="false">
      <c r="A4270" s="17" t="s">
        <v>336</v>
      </c>
      <c r="B4270" s="17" t="s">
        <v>142</v>
      </c>
      <c r="C4270" s="17" t="s">
        <v>134</v>
      </c>
      <c r="D4270" s="17" t="s">
        <v>135</v>
      </c>
      <c r="E4270" s="17" t="s">
        <v>243</v>
      </c>
      <c r="F4270" s="17" t="s">
        <v>7</v>
      </c>
      <c r="G4270" s="17" t="n">
        <v>4</v>
      </c>
      <c r="H4270" s="17" t="n">
        <v>4</v>
      </c>
      <c r="I4270" s="17" t="n">
        <v>4</v>
      </c>
      <c r="J4270" s="17" t="n">
        <v>4</v>
      </c>
      <c r="K4270" s="17" t="n">
        <v>4</v>
      </c>
      <c r="L4270" s="17" t="n">
        <v>1373</v>
      </c>
      <c r="M4270" s="17" t="n">
        <v>1472</v>
      </c>
      <c r="N4270" s="17" t="n">
        <v>1510</v>
      </c>
      <c r="O4270" s="17" t="n">
        <v>442</v>
      </c>
      <c r="P4270" s="17" t="n">
        <v>0</v>
      </c>
      <c r="Q4270" s="17" t="n">
        <v>0</v>
      </c>
      <c r="R4270" s="17" t="n">
        <v>0</v>
      </c>
      <c r="S4270" s="17" t="n">
        <v>0</v>
      </c>
      <c r="T4270" s="17" t="n">
        <v>0</v>
      </c>
    </row>
    <row r="4271" customFormat="false" ht="15" hidden="false" customHeight="true" outlineLevel="0" collapsed="false">
      <c r="A4271" s="17" t="s">
        <v>336</v>
      </c>
      <c r="B4271" s="17" t="s">
        <v>142</v>
      </c>
      <c r="C4271" s="17" t="s">
        <v>134</v>
      </c>
      <c r="D4271" s="17" t="s">
        <v>135</v>
      </c>
      <c r="E4271" s="17" t="s">
        <v>243</v>
      </c>
      <c r="F4271" s="17" t="s">
        <v>140</v>
      </c>
      <c r="G4271" s="17" t="n">
        <v>4</v>
      </c>
      <c r="H4271" s="17" t="n">
        <v>4</v>
      </c>
      <c r="I4271" s="17" t="n">
        <v>4</v>
      </c>
      <c r="J4271" s="17" t="n">
        <v>4</v>
      </c>
      <c r="K4271" s="17" t="n">
        <v>4</v>
      </c>
      <c r="L4271" s="17" t="n">
        <v>63</v>
      </c>
      <c r="M4271" s="17" t="n">
        <v>109</v>
      </c>
      <c r="N4271" s="17" t="n">
        <v>164</v>
      </c>
      <c r="O4271" s="17" t="n">
        <v>31</v>
      </c>
      <c r="P4271" s="17" t="n">
        <v>0</v>
      </c>
      <c r="Q4271" s="17" t="n">
        <v>0</v>
      </c>
      <c r="R4271" s="17" t="n">
        <v>0</v>
      </c>
      <c r="S4271" s="17" t="n">
        <v>0</v>
      </c>
      <c r="T4271" s="17" t="n">
        <v>0</v>
      </c>
    </row>
    <row r="4272" customFormat="false" ht="15" hidden="false" customHeight="true" outlineLevel="0" collapsed="false">
      <c r="A4272" s="17" t="s">
        <v>336</v>
      </c>
      <c r="B4272" s="17" t="s">
        <v>142</v>
      </c>
      <c r="C4272" s="17" t="s">
        <v>134</v>
      </c>
      <c r="D4272" s="17" t="s">
        <v>135</v>
      </c>
      <c r="E4272" s="17" t="s">
        <v>243</v>
      </c>
      <c r="F4272" s="17" t="s">
        <v>144</v>
      </c>
      <c r="G4272" s="17" t="n">
        <v>3</v>
      </c>
      <c r="H4272" s="17" t="n">
        <v>3</v>
      </c>
      <c r="I4272" s="17" t="n">
        <v>3</v>
      </c>
      <c r="J4272" s="17" t="n">
        <v>2</v>
      </c>
      <c r="K4272" s="17" t="n">
        <v>3</v>
      </c>
      <c r="L4272" s="17" t="n">
        <v>42</v>
      </c>
      <c r="M4272" s="17" t="n">
        <v>63</v>
      </c>
      <c r="N4272" s="17" t="n">
        <v>38</v>
      </c>
      <c r="O4272" s="17" t="n">
        <v>14</v>
      </c>
      <c r="P4272" s="17" t="n">
        <v>0</v>
      </c>
      <c r="Q4272" s="17" t="n">
        <v>0</v>
      </c>
      <c r="R4272" s="17" t="n">
        <v>0</v>
      </c>
      <c r="S4272" s="17" t="n">
        <v>0</v>
      </c>
      <c r="T4272" s="17" t="n">
        <v>0</v>
      </c>
    </row>
    <row r="4273" customFormat="false" ht="15" hidden="false" customHeight="true" outlineLevel="0" collapsed="false">
      <c r="A4273" s="17" t="s">
        <v>336</v>
      </c>
      <c r="B4273" s="17" t="s">
        <v>142</v>
      </c>
      <c r="C4273" s="17" t="s">
        <v>134</v>
      </c>
      <c r="D4273" s="17" t="s">
        <v>135</v>
      </c>
      <c r="E4273" s="17" t="s">
        <v>243</v>
      </c>
      <c r="F4273" s="17" t="s">
        <v>150</v>
      </c>
      <c r="G4273" s="17" t="n">
        <v>4</v>
      </c>
      <c r="H4273" s="17" t="n">
        <v>4</v>
      </c>
      <c r="I4273" s="17" t="n">
        <v>4</v>
      </c>
      <c r="J4273" s="17" t="n">
        <v>3</v>
      </c>
      <c r="K4273" s="17" t="n">
        <v>4</v>
      </c>
      <c r="L4273" s="17" t="n">
        <v>911</v>
      </c>
      <c r="M4273" s="17" t="n">
        <v>934</v>
      </c>
      <c r="N4273" s="17" t="n">
        <v>896</v>
      </c>
      <c r="O4273" s="17" t="n">
        <v>256</v>
      </c>
      <c r="P4273" s="17" t="n">
        <v>0</v>
      </c>
      <c r="Q4273" s="17" t="n">
        <v>0</v>
      </c>
      <c r="R4273" s="17" t="n">
        <v>0</v>
      </c>
      <c r="S4273" s="17" t="n">
        <v>0</v>
      </c>
      <c r="T4273" s="17" t="n">
        <v>0</v>
      </c>
    </row>
    <row r="4274" customFormat="false" ht="15" hidden="false" customHeight="true" outlineLevel="0" collapsed="false">
      <c r="A4274" s="17" t="s">
        <v>336</v>
      </c>
      <c r="B4274" s="17" t="s">
        <v>142</v>
      </c>
      <c r="C4274" s="17" t="s">
        <v>134</v>
      </c>
      <c r="D4274" s="17" t="s">
        <v>135</v>
      </c>
      <c r="E4274" s="17" t="s">
        <v>243</v>
      </c>
      <c r="F4274" s="17" t="s">
        <v>166</v>
      </c>
      <c r="G4274" s="17" t="n">
        <v>0</v>
      </c>
      <c r="H4274" s="17" t="n">
        <v>1</v>
      </c>
      <c r="I4274" s="17" t="n">
        <v>0</v>
      </c>
      <c r="J4274" s="17" t="n">
        <v>0</v>
      </c>
      <c r="K4274" s="17" t="n">
        <v>1</v>
      </c>
      <c r="L4274" s="17" t="n">
        <v>0</v>
      </c>
      <c r="M4274" s="17" t="n">
        <v>33</v>
      </c>
      <c r="N4274" s="17" t="n">
        <v>0</v>
      </c>
      <c r="O4274" s="17" t="n">
        <v>0</v>
      </c>
      <c r="P4274" s="17" t="n">
        <v>0</v>
      </c>
      <c r="Q4274" s="17" t="n">
        <v>0</v>
      </c>
      <c r="R4274" s="17" t="n">
        <v>0</v>
      </c>
      <c r="S4274" s="17" t="n">
        <v>0</v>
      </c>
      <c r="T4274" s="17" t="n">
        <v>0</v>
      </c>
    </row>
    <row r="4275" customFormat="false" ht="15" hidden="false" customHeight="true" outlineLevel="0" collapsed="false">
      <c r="A4275" s="17" t="s">
        <v>336</v>
      </c>
      <c r="B4275" s="17" t="s">
        <v>142</v>
      </c>
      <c r="C4275" s="17" t="s">
        <v>134</v>
      </c>
      <c r="D4275" s="17" t="s">
        <v>135</v>
      </c>
      <c r="E4275" s="17" t="s">
        <v>243</v>
      </c>
      <c r="F4275" s="17" t="s">
        <v>158</v>
      </c>
      <c r="G4275" s="17" t="n">
        <v>4</v>
      </c>
      <c r="H4275" s="17" t="n">
        <v>4</v>
      </c>
      <c r="I4275" s="17" t="n">
        <v>4</v>
      </c>
      <c r="J4275" s="17" t="n">
        <v>3</v>
      </c>
      <c r="K4275" s="17" t="n">
        <v>4</v>
      </c>
      <c r="L4275" s="17" t="n">
        <v>351</v>
      </c>
      <c r="M4275" s="17" t="n">
        <v>329</v>
      </c>
      <c r="N4275" s="17" t="n">
        <v>408</v>
      </c>
      <c r="O4275" s="17" t="n">
        <v>141</v>
      </c>
      <c r="P4275" s="17" t="n">
        <v>0</v>
      </c>
      <c r="Q4275" s="17" t="n">
        <v>0</v>
      </c>
      <c r="R4275" s="17" t="n">
        <v>0</v>
      </c>
      <c r="S4275" s="17" t="n">
        <v>0</v>
      </c>
      <c r="T4275" s="17" t="n">
        <v>0</v>
      </c>
    </row>
    <row r="4276" customFormat="false" ht="15" hidden="false" customHeight="true" outlineLevel="0" collapsed="false">
      <c r="A4276" s="17" t="s">
        <v>336</v>
      </c>
      <c r="B4276" s="17" t="s">
        <v>142</v>
      </c>
      <c r="C4276" s="17" t="s">
        <v>134</v>
      </c>
      <c r="D4276" s="17" t="s">
        <v>135</v>
      </c>
      <c r="E4276" s="17" t="s">
        <v>243</v>
      </c>
      <c r="F4276" s="17" t="s">
        <v>169</v>
      </c>
      <c r="G4276" s="17" t="n">
        <v>1</v>
      </c>
      <c r="H4276" s="17" t="n">
        <v>2</v>
      </c>
      <c r="I4276" s="17" t="n">
        <v>2</v>
      </c>
      <c r="J4276" s="17" t="n">
        <v>0</v>
      </c>
      <c r="K4276" s="17" t="n">
        <v>2</v>
      </c>
      <c r="L4276" s="17" t="n">
        <v>6</v>
      </c>
      <c r="M4276" s="17" t="n">
        <v>4</v>
      </c>
      <c r="N4276" s="17" t="n">
        <v>4</v>
      </c>
      <c r="O4276" s="17" t="n">
        <v>0</v>
      </c>
      <c r="P4276" s="17" t="n">
        <v>0</v>
      </c>
      <c r="Q4276" s="17" t="n">
        <v>0</v>
      </c>
      <c r="R4276" s="17" t="n">
        <v>0</v>
      </c>
      <c r="S4276" s="17" t="n">
        <v>0</v>
      </c>
      <c r="T4276" s="17" t="n">
        <v>0</v>
      </c>
    </row>
    <row r="4277" customFormat="false" ht="15" hidden="false" customHeight="true" outlineLevel="0" collapsed="false">
      <c r="A4277" s="17" t="s">
        <v>336</v>
      </c>
      <c r="B4277" s="17" t="s">
        <v>142</v>
      </c>
      <c r="C4277" s="17" t="s">
        <v>134</v>
      </c>
      <c r="D4277" s="17" t="s">
        <v>135</v>
      </c>
      <c r="E4277" s="17" t="s">
        <v>139</v>
      </c>
      <c r="F4277" s="17" t="s">
        <v>7</v>
      </c>
      <c r="G4277" s="17" t="n">
        <v>3</v>
      </c>
      <c r="H4277" s="17" t="n">
        <v>3</v>
      </c>
      <c r="I4277" s="17" t="n">
        <v>4</v>
      </c>
      <c r="J4277" s="17" t="n">
        <v>3</v>
      </c>
      <c r="K4277" s="17" t="n">
        <v>7</v>
      </c>
      <c r="L4277" s="17" t="n">
        <v>166</v>
      </c>
      <c r="M4277" s="17" t="n">
        <v>320</v>
      </c>
      <c r="N4277" s="17" t="n">
        <v>60</v>
      </c>
      <c r="O4277" s="17" t="n">
        <v>40</v>
      </c>
      <c r="P4277" s="17" t="n">
        <v>0</v>
      </c>
      <c r="Q4277" s="17" t="n">
        <v>0</v>
      </c>
      <c r="R4277" s="17" t="n">
        <v>0</v>
      </c>
      <c r="S4277" s="17" t="n">
        <v>0</v>
      </c>
      <c r="T4277" s="17" t="n">
        <v>0</v>
      </c>
    </row>
    <row r="4278" customFormat="false" ht="15" hidden="false" customHeight="true" outlineLevel="0" collapsed="false">
      <c r="A4278" s="17" t="s">
        <v>336</v>
      </c>
      <c r="B4278" s="17" t="s">
        <v>142</v>
      </c>
      <c r="C4278" s="17" t="s">
        <v>134</v>
      </c>
      <c r="D4278" s="17" t="s">
        <v>135</v>
      </c>
      <c r="E4278" s="17" t="s">
        <v>139</v>
      </c>
      <c r="F4278" s="17" t="s">
        <v>140</v>
      </c>
      <c r="G4278" s="17" t="n">
        <v>1</v>
      </c>
      <c r="H4278" s="17" t="n">
        <v>2</v>
      </c>
      <c r="I4278" s="17" t="n">
        <v>2</v>
      </c>
      <c r="J4278" s="17" t="n">
        <v>1</v>
      </c>
      <c r="K4278" s="17" t="n">
        <v>3</v>
      </c>
      <c r="L4278" s="17" t="n">
        <v>12</v>
      </c>
      <c r="M4278" s="17" t="n">
        <v>17</v>
      </c>
      <c r="N4278" s="17" t="n">
        <v>27</v>
      </c>
      <c r="O4278" s="17" t="n">
        <v>2</v>
      </c>
      <c r="P4278" s="17" t="n">
        <v>0</v>
      </c>
      <c r="Q4278" s="17" t="n">
        <v>0</v>
      </c>
      <c r="R4278" s="17" t="n">
        <v>0</v>
      </c>
      <c r="S4278" s="17" t="n">
        <v>0</v>
      </c>
      <c r="T4278" s="17" t="n">
        <v>0</v>
      </c>
    </row>
    <row r="4279" customFormat="false" ht="15" hidden="false" customHeight="true" outlineLevel="0" collapsed="false">
      <c r="A4279" s="17" t="s">
        <v>336</v>
      </c>
      <c r="B4279" s="17" t="s">
        <v>142</v>
      </c>
      <c r="C4279" s="17" t="s">
        <v>134</v>
      </c>
      <c r="D4279" s="17" t="s">
        <v>135</v>
      </c>
      <c r="E4279" s="17" t="s">
        <v>139</v>
      </c>
      <c r="F4279" s="17" t="s">
        <v>144</v>
      </c>
      <c r="G4279" s="17" t="n">
        <v>0</v>
      </c>
      <c r="H4279" s="17" t="n">
        <v>0</v>
      </c>
      <c r="I4279" s="17" t="n">
        <v>2</v>
      </c>
      <c r="J4279" s="17" t="n">
        <v>1</v>
      </c>
      <c r="K4279" s="17" t="n">
        <v>2</v>
      </c>
      <c r="L4279" s="17" t="n">
        <v>0</v>
      </c>
      <c r="M4279" s="17" t="n">
        <v>0</v>
      </c>
      <c r="N4279" s="17" t="n">
        <v>27</v>
      </c>
      <c r="O4279" s="17" t="n">
        <v>15</v>
      </c>
      <c r="P4279" s="17" t="n">
        <v>0</v>
      </c>
      <c r="Q4279" s="17" t="n">
        <v>0</v>
      </c>
      <c r="R4279" s="17" t="n">
        <v>0</v>
      </c>
      <c r="S4279" s="17" t="n">
        <v>0</v>
      </c>
      <c r="T4279" s="17" t="n">
        <v>0</v>
      </c>
    </row>
    <row r="4280" customFormat="false" ht="15" hidden="false" customHeight="true" outlineLevel="0" collapsed="false">
      <c r="A4280" s="17" t="s">
        <v>336</v>
      </c>
      <c r="B4280" s="17" t="s">
        <v>142</v>
      </c>
      <c r="C4280" s="17" t="s">
        <v>134</v>
      </c>
      <c r="D4280" s="17" t="s">
        <v>135</v>
      </c>
      <c r="E4280" s="17" t="s">
        <v>139</v>
      </c>
      <c r="F4280" s="17" t="s">
        <v>150</v>
      </c>
      <c r="G4280" s="17" t="n">
        <v>2</v>
      </c>
      <c r="H4280" s="17" t="n">
        <v>3</v>
      </c>
      <c r="I4280" s="17" t="n">
        <v>2</v>
      </c>
      <c r="J4280" s="17" t="n">
        <v>2</v>
      </c>
      <c r="K4280" s="17" t="n">
        <v>6</v>
      </c>
      <c r="L4280" s="17" t="n">
        <v>115</v>
      </c>
      <c r="M4280" s="17" t="n">
        <v>208</v>
      </c>
      <c r="N4280" s="17" t="n">
        <v>6</v>
      </c>
      <c r="O4280" s="17" t="n">
        <v>21</v>
      </c>
      <c r="P4280" s="17" t="n">
        <v>0</v>
      </c>
      <c r="Q4280" s="17" t="n">
        <v>0</v>
      </c>
      <c r="R4280" s="17" t="n">
        <v>0</v>
      </c>
      <c r="S4280" s="17" t="n">
        <v>0</v>
      </c>
      <c r="T4280" s="17" t="n">
        <v>0</v>
      </c>
    </row>
    <row r="4281" customFormat="false" ht="15" hidden="false" customHeight="true" outlineLevel="0" collapsed="false">
      <c r="A4281" s="17" t="s">
        <v>336</v>
      </c>
      <c r="B4281" s="17" t="s">
        <v>142</v>
      </c>
      <c r="C4281" s="17" t="s">
        <v>134</v>
      </c>
      <c r="D4281" s="17" t="s">
        <v>135</v>
      </c>
      <c r="E4281" s="17" t="s">
        <v>139</v>
      </c>
      <c r="F4281" s="17" t="s">
        <v>158</v>
      </c>
      <c r="G4281" s="17" t="n">
        <v>1</v>
      </c>
      <c r="H4281" s="17" t="n">
        <v>1</v>
      </c>
      <c r="I4281" s="17" t="n">
        <v>0</v>
      </c>
      <c r="J4281" s="17" t="n">
        <v>1</v>
      </c>
      <c r="K4281" s="17" t="n">
        <v>2</v>
      </c>
      <c r="L4281" s="17" t="n">
        <v>39</v>
      </c>
      <c r="M4281" s="17" t="n">
        <v>95</v>
      </c>
      <c r="N4281" s="17" t="n">
        <v>0</v>
      </c>
      <c r="O4281" s="17" t="n">
        <v>2</v>
      </c>
      <c r="P4281" s="17" t="n">
        <v>0</v>
      </c>
      <c r="Q4281" s="17" t="n">
        <v>0</v>
      </c>
      <c r="R4281" s="17" t="n">
        <v>0</v>
      </c>
      <c r="S4281" s="17" t="n">
        <v>0</v>
      </c>
      <c r="T4281" s="17" t="n">
        <v>0</v>
      </c>
    </row>
    <row r="4282" customFormat="false" ht="15" hidden="false" customHeight="true" outlineLevel="0" collapsed="false">
      <c r="A4282" s="17" t="s">
        <v>336</v>
      </c>
      <c r="B4282" s="17" t="s">
        <v>142</v>
      </c>
      <c r="C4282" s="17" t="s">
        <v>134</v>
      </c>
      <c r="D4282" s="17" t="s">
        <v>14446</v>
      </c>
      <c r="E4282" s="17" t="s">
        <v>243</v>
      </c>
      <c r="F4282" s="17" t="s">
        <v>7</v>
      </c>
      <c r="G4282" s="17" t="n">
        <v>1</v>
      </c>
      <c r="H4282" s="17" t="n">
        <v>1</v>
      </c>
      <c r="I4282" s="17" t="n">
        <v>1</v>
      </c>
      <c r="J4282" s="17" t="n">
        <v>1</v>
      </c>
      <c r="K4282" s="17" t="n">
        <v>1</v>
      </c>
      <c r="L4282" s="17" t="n">
        <v>280</v>
      </c>
      <c r="M4282" s="17" t="n">
        <v>162</v>
      </c>
      <c r="N4282" s="17" t="n">
        <v>471</v>
      </c>
      <c r="O4282" s="17" t="n">
        <v>149</v>
      </c>
      <c r="P4282" s="17" t="n">
        <v>0</v>
      </c>
      <c r="Q4282" s="17" t="n">
        <v>0</v>
      </c>
      <c r="R4282" s="17" t="n">
        <v>0</v>
      </c>
      <c r="S4282" s="17" t="n">
        <v>0</v>
      </c>
      <c r="T4282" s="17" t="n">
        <v>0</v>
      </c>
    </row>
    <row r="4283" customFormat="false" ht="15" hidden="false" customHeight="true" outlineLevel="0" collapsed="false">
      <c r="A4283" s="17" t="s">
        <v>336</v>
      </c>
      <c r="B4283" s="17" t="s">
        <v>142</v>
      </c>
      <c r="C4283" s="17" t="s">
        <v>134</v>
      </c>
      <c r="D4283" s="17" t="s">
        <v>14446</v>
      </c>
      <c r="E4283" s="17" t="s">
        <v>243</v>
      </c>
      <c r="F4283" s="17" t="s">
        <v>140</v>
      </c>
      <c r="G4283" s="17" t="n">
        <v>1</v>
      </c>
      <c r="H4283" s="17" t="n">
        <v>0</v>
      </c>
      <c r="I4283" s="17" t="n">
        <v>1</v>
      </c>
      <c r="J4283" s="17" t="n">
        <v>0</v>
      </c>
      <c r="K4283" s="17" t="n">
        <v>1</v>
      </c>
      <c r="L4283" s="17" t="n">
        <v>3</v>
      </c>
      <c r="M4283" s="17" t="n">
        <v>0</v>
      </c>
      <c r="N4283" s="17" t="n">
        <v>1</v>
      </c>
      <c r="O4283" s="17" t="n">
        <v>0</v>
      </c>
      <c r="P4283" s="17" t="n">
        <v>0</v>
      </c>
      <c r="Q4283" s="17" t="n">
        <v>0</v>
      </c>
      <c r="R4283" s="17" t="n">
        <v>0</v>
      </c>
      <c r="S4283" s="17" t="n">
        <v>0</v>
      </c>
      <c r="T4283" s="17" t="n">
        <v>0</v>
      </c>
    </row>
    <row r="4284" customFormat="false" ht="15" hidden="false" customHeight="true" outlineLevel="0" collapsed="false">
      <c r="A4284" s="17" t="s">
        <v>336</v>
      </c>
      <c r="B4284" s="17" t="s">
        <v>142</v>
      </c>
      <c r="C4284" s="17" t="s">
        <v>134</v>
      </c>
      <c r="D4284" s="17" t="s">
        <v>14446</v>
      </c>
      <c r="E4284" s="17" t="s">
        <v>243</v>
      </c>
      <c r="F4284" s="17" t="s">
        <v>144</v>
      </c>
      <c r="G4284" s="17" t="n">
        <v>1</v>
      </c>
      <c r="H4284" s="17" t="n">
        <v>1</v>
      </c>
      <c r="I4284" s="17" t="n">
        <v>1</v>
      </c>
      <c r="J4284" s="17" t="n">
        <v>1</v>
      </c>
      <c r="K4284" s="17" t="n">
        <v>1</v>
      </c>
      <c r="L4284" s="17" t="n">
        <v>250</v>
      </c>
      <c r="M4284" s="17" t="n">
        <v>10</v>
      </c>
      <c r="N4284" s="17" t="n">
        <v>167</v>
      </c>
      <c r="O4284" s="17" t="n">
        <v>91</v>
      </c>
      <c r="P4284" s="17" t="n">
        <v>0</v>
      </c>
      <c r="Q4284" s="17" t="n">
        <v>0</v>
      </c>
      <c r="R4284" s="17" t="n">
        <v>0</v>
      </c>
      <c r="S4284" s="17" t="n">
        <v>0</v>
      </c>
      <c r="T4284" s="17" t="n">
        <v>0</v>
      </c>
    </row>
    <row r="4285" customFormat="false" ht="15" hidden="false" customHeight="true" outlineLevel="0" collapsed="false">
      <c r="A4285" s="17" t="s">
        <v>336</v>
      </c>
      <c r="B4285" s="17" t="s">
        <v>142</v>
      </c>
      <c r="C4285" s="17" t="s">
        <v>134</v>
      </c>
      <c r="D4285" s="17" t="s">
        <v>14446</v>
      </c>
      <c r="E4285" s="17" t="s">
        <v>243</v>
      </c>
      <c r="F4285" s="17" t="s">
        <v>150</v>
      </c>
      <c r="G4285" s="17" t="n">
        <v>1</v>
      </c>
      <c r="H4285" s="17" t="n">
        <v>1</v>
      </c>
      <c r="I4285" s="17" t="n">
        <v>1</v>
      </c>
      <c r="J4285" s="17" t="n">
        <v>1</v>
      </c>
      <c r="K4285" s="17" t="n">
        <v>1</v>
      </c>
      <c r="L4285" s="17" t="n">
        <v>27</v>
      </c>
      <c r="M4285" s="17" t="n">
        <v>152</v>
      </c>
      <c r="N4285" s="17" t="n">
        <v>185</v>
      </c>
      <c r="O4285" s="17" t="n">
        <v>55</v>
      </c>
      <c r="P4285" s="17" t="n">
        <v>0</v>
      </c>
      <c r="Q4285" s="17" t="n">
        <v>0</v>
      </c>
      <c r="R4285" s="17" t="n">
        <v>0</v>
      </c>
      <c r="S4285" s="17" t="n">
        <v>0</v>
      </c>
      <c r="T4285" s="17" t="n">
        <v>0</v>
      </c>
    </row>
    <row r="4286" customFormat="false" ht="15" hidden="false" customHeight="true" outlineLevel="0" collapsed="false">
      <c r="A4286" s="17" t="s">
        <v>336</v>
      </c>
      <c r="B4286" s="17" t="s">
        <v>142</v>
      </c>
      <c r="C4286" s="17" t="s">
        <v>134</v>
      </c>
      <c r="D4286" s="17" t="s">
        <v>14446</v>
      </c>
      <c r="E4286" s="17" t="s">
        <v>243</v>
      </c>
      <c r="F4286" s="17" t="s">
        <v>166</v>
      </c>
      <c r="G4286" s="17" t="n">
        <v>0</v>
      </c>
      <c r="H4286" s="17" t="n">
        <v>0</v>
      </c>
      <c r="I4286" s="17" t="n">
        <v>1</v>
      </c>
      <c r="J4286" s="17" t="n">
        <v>0</v>
      </c>
      <c r="K4286" s="17" t="n">
        <v>1</v>
      </c>
      <c r="L4286" s="17" t="n">
        <v>0</v>
      </c>
      <c r="M4286" s="17" t="n">
        <v>0</v>
      </c>
      <c r="N4286" s="17" t="n">
        <v>71</v>
      </c>
      <c r="O4286" s="17" t="n">
        <v>0</v>
      </c>
      <c r="P4286" s="17" t="n">
        <v>0</v>
      </c>
      <c r="Q4286" s="17" t="n">
        <v>0</v>
      </c>
      <c r="R4286" s="17" t="n">
        <v>0</v>
      </c>
      <c r="S4286" s="17" t="n">
        <v>0</v>
      </c>
      <c r="T4286" s="17" t="n">
        <v>0</v>
      </c>
    </row>
    <row r="4287" customFormat="false" ht="15" hidden="false" customHeight="true" outlineLevel="0" collapsed="false">
      <c r="A4287" s="17" t="s">
        <v>336</v>
      </c>
      <c r="B4287" s="17" t="s">
        <v>142</v>
      </c>
      <c r="C4287" s="17" t="s">
        <v>134</v>
      </c>
      <c r="D4287" s="17" t="s">
        <v>14446</v>
      </c>
      <c r="E4287" s="17" t="s">
        <v>243</v>
      </c>
      <c r="F4287" s="17" t="s">
        <v>158</v>
      </c>
      <c r="G4287" s="17" t="n">
        <v>0</v>
      </c>
      <c r="H4287" s="17" t="n">
        <v>1</v>
      </c>
      <c r="I4287" s="17" t="n">
        <v>1</v>
      </c>
      <c r="J4287" s="17" t="n">
        <v>1</v>
      </c>
      <c r="K4287" s="17" t="n">
        <v>1</v>
      </c>
      <c r="L4287" s="17" t="n">
        <v>0</v>
      </c>
      <c r="M4287" s="17" t="n">
        <v>0</v>
      </c>
      <c r="N4287" s="17" t="n">
        <v>47</v>
      </c>
      <c r="O4287" s="17" t="n">
        <v>3</v>
      </c>
      <c r="P4287" s="17" t="n">
        <v>0</v>
      </c>
      <c r="Q4287" s="17" t="n">
        <v>0</v>
      </c>
      <c r="R4287" s="17" t="n">
        <v>0</v>
      </c>
      <c r="S4287" s="17" t="n">
        <v>0</v>
      </c>
      <c r="T4287" s="17" t="n">
        <v>0</v>
      </c>
    </row>
    <row r="4288" customFormat="false" ht="15" hidden="false" customHeight="true" outlineLevel="0" collapsed="false">
      <c r="A4288" s="17" t="s">
        <v>336</v>
      </c>
      <c r="B4288" s="17" t="s">
        <v>142</v>
      </c>
      <c r="C4288" s="17" t="s">
        <v>134</v>
      </c>
      <c r="D4288" s="17" t="s">
        <v>14446</v>
      </c>
      <c r="E4288" s="17" t="s">
        <v>139</v>
      </c>
      <c r="F4288" s="17" t="s">
        <v>7</v>
      </c>
      <c r="G4288" s="17" t="n">
        <v>1</v>
      </c>
      <c r="H4288" s="17" t="n">
        <v>1</v>
      </c>
      <c r="I4288" s="17" t="n">
        <v>2</v>
      </c>
      <c r="J4288" s="17" t="n">
        <v>2</v>
      </c>
      <c r="K4288" s="17" t="n">
        <v>2</v>
      </c>
      <c r="L4288" s="17" t="n">
        <v>36</v>
      </c>
      <c r="M4288" s="17" t="n">
        <v>95</v>
      </c>
      <c r="N4288" s="17" t="n">
        <v>148</v>
      </c>
      <c r="O4288" s="17" t="n">
        <v>123</v>
      </c>
      <c r="P4288" s="17" t="n">
        <v>0</v>
      </c>
      <c r="Q4288" s="17" t="n">
        <v>0</v>
      </c>
      <c r="R4288" s="17" t="n">
        <v>0</v>
      </c>
      <c r="S4288" s="17" t="n">
        <v>0</v>
      </c>
      <c r="T4288" s="17" t="n">
        <v>0</v>
      </c>
    </row>
    <row r="4289" customFormat="false" ht="15" hidden="false" customHeight="true" outlineLevel="0" collapsed="false">
      <c r="A4289" s="17" t="s">
        <v>336</v>
      </c>
      <c r="B4289" s="17" t="s">
        <v>142</v>
      </c>
      <c r="C4289" s="17" t="s">
        <v>134</v>
      </c>
      <c r="D4289" s="17" t="s">
        <v>14446</v>
      </c>
      <c r="E4289" s="17" t="s">
        <v>139</v>
      </c>
      <c r="F4289" s="17" t="s">
        <v>140</v>
      </c>
      <c r="G4289" s="17" t="n">
        <v>0</v>
      </c>
      <c r="H4289" s="17" t="n">
        <v>0</v>
      </c>
      <c r="I4289" s="17" t="n">
        <v>1</v>
      </c>
      <c r="J4289" s="17" t="n">
        <v>1</v>
      </c>
      <c r="K4289" s="17" t="n">
        <v>1</v>
      </c>
      <c r="L4289" s="17" t="n">
        <v>0</v>
      </c>
      <c r="M4289" s="17" t="n">
        <v>0</v>
      </c>
      <c r="N4289" s="17" t="n">
        <v>21</v>
      </c>
      <c r="O4289" s="17" t="n">
        <v>10</v>
      </c>
      <c r="P4289" s="17" t="n">
        <v>0</v>
      </c>
      <c r="Q4289" s="17" t="n">
        <v>0</v>
      </c>
      <c r="R4289" s="17" t="n">
        <v>0</v>
      </c>
      <c r="S4289" s="17" t="n">
        <v>0</v>
      </c>
      <c r="T4289" s="17" t="n">
        <v>0</v>
      </c>
    </row>
    <row r="4290" customFormat="false" ht="15" hidden="false" customHeight="true" outlineLevel="0" collapsed="false">
      <c r="A4290" s="17" t="s">
        <v>336</v>
      </c>
      <c r="B4290" s="17" t="s">
        <v>142</v>
      </c>
      <c r="C4290" s="17" t="s">
        <v>134</v>
      </c>
      <c r="D4290" s="17" t="s">
        <v>14446</v>
      </c>
      <c r="E4290" s="17" t="s">
        <v>139</v>
      </c>
      <c r="F4290" s="17" t="s">
        <v>150</v>
      </c>
      <c r="G4290" s="17" t="n">
        <v>1</v>
      </c>
      <c r="H4290" s="17" t="n">
        <v>1</v>
      </c>
      <c r="I4290" s="17" t="n">
        <v>2</v>
      </c>
      <c r="J4290" s="17" t="n">
        <v>2</v>
      </c>
      <c r="K4290" s="17" t="n">
        <v>2</v>
      </c>
      <c r="L4290" s="17" t="n">
        <v>33</v>
      </c>
      <c r="M4290" s="17" t="n">
        <v>95</v>
      </c>
      <c r="N4290" s="17" t="n">
        <v>88</v>
      </c>
      <c r="O4290" s="17" t="n">
        <v>35</v>
      </c>
      <c r="P4290" s="17" t="n">
        <v>0</v>
      </c>
      <c r="Q4290" s="17" t="n">
        <v>0</v>
      </c>
      <c r="R4290" s="17" t="n">
        <v>0</v>
      </c>
      <c r="S4290" s="17" t="n">
        <v>0</v>
      </c>
      <c r="T4290" s="17" t="n">
        <v>0</v>
      </c>
    </row>
    <row r="4291" customFormat="false" ht="15" hidden="false" customHeight="true" outlineLevel="0" collapsed="false">
      <c r="A4291" s="17" t="s">
        <v>336</v>
      </c>
      <c r="B4291" s="17" t="s">
        <v>142</v>
      </c>
      <c r="C4291" s="17" t="s">
        <v>134</v>
      </c>
      <c r="D4291" s="17" t="s">
        <v>14446</v>
      </c>
      <c r="E4291" s="17" t="s">
        <v>139</v>
      </c>
      <c r="F4291" s="17" t="s">
        <v>166</v>
      </c>
      <c r="G4291" s="17" t="n">
        <v>0</v>
      </c>
      <c r="H4291" s="17" t="n">
        <v>0</v>
      </c>
      <c r="I4291" s="17" t="n">
        <v>1</v>
      </c>
      <c r="J4291" s="17" t="n">
        <v>0</v>
      </c>
      <c r="K4291" s="17" t="n">
        <v>1</v>
      </c>
      <c r="L4291" s="17" t="n">
        <v>0</v>
      </c>
      <c r="M4291" s="17" t="n">
        <v>0</v>
      </c>
      <c r="N4291" s="17" t="n">
        <v>25</v>
      </c>
      <c r="O4291" s="17" t="n">
        <v>0</v>
      </c>
      <c r="P4291" s="17" t="n">
        <v>0</v>
      </c>
      <c r="Q4291" s="17" t="n">
        <v>0</v>
      </c>
      <c r="R4291" s="17" t="n">
        <v>0</v>
      </c>
      <c r="S4291" s="17" t="n">
        <v>0</v>
      </c>
      <c r="T4291" s="17" t="n">
        <v>0</v>
      </c>
    </row>
    <row r="4292" customFormat="false" ht="15" hidden="false" customHeight="true" outlineLevel="0" collapsed="false">
      <c r="A4292" s="17" t="s">
        <v>336</v>
      </c>
      <c r="B4292" s="17" t="s">
        <v>142</v>
      </c>
      <c r="C4292" s="17" t="s">
        <v>134</v>
      </c>
      <c r="D4292" s="17" t="s">
        <v>14446</v>
      </c>
      <c r="E4292" s="17" t="s">
        <v>139</v>
      </c>
      <c r="F4292" s="17" t="s">
        <v>158</v>
      </c>
      <c r="G4292" s="17" t="n">
        <v>1</v>
      </c>
      <c r="H4292" s="17" t="n">
        <v>0</v>
      </c>
      <c r="I4292" s="17" t="n">
        <v>1</v>
      </c>
      <c r="J4292" s="17" t="n">
        <v>1</v>
      </c>
      <c r="K4292" s="17" t="n">
        <v>2</v>
      </c>
      <c r="L4292" s="17" t="n">
        <v>3</v>
      </c>
      <c r="M4292" s="17" t="n">
        <v>0</v>
      </c>
      <c r="N4292" s="17" t="n">
        <v>14</v>
      </c>
      <c r="O4292" s="17" t="n">
        <v>5</v>
      </c>
      <c r="P4292" s="17" t="n">
        <v>0</v>
      </c>
      <c r="Q4292" s="17" t="n">
        <v>0</v>
      </c>
      <c r="R4292" s="17" t="n">
        <v>0</v>
      </c>
      <c r="S4292" s="17" t="n">
        <v>0</v>
      </c>
      <c r="T4292" s="17" t="n">
        <v>0</v>
      </c>
    </row>
    <row r="4293" customFormat="false" ht="15" hidden="false" customHeight="true" outlineLevel="0" collapsed="false">
      <c r="A4293" s="17" t="s">
        <v>336</v>
      </c>
      <c r="B4293" s="17" t="s">
        <v>142</v>
      </c>
      <c r="C4293" s="17" t="s">
        <v>134</v>
      </c>
      <c r="D4293" s="17" t="s">
        <v>14446</v>
      </c>
      <c r="E4293" s="17" t="s">
        <v>139</v>
      </c>
      <c r="F4293" s="17" t="s">
        <v>169</v>
      </c>
      <c r="G4293" s="17" t="n">
        <v>0</v>
      </c>
      <c r="H4293" s="17" t="n">
        <v>0</v>
      </c>
      <c r="I4293" s="17" t="n">
        <v>0</v>
      </c>
      <c r="J4293" s="17" t="n">
        <v>1</v>
      </c>
      <c r="K4293" s="17" t="n">
        <v>1</v>
      </c>
      <c r="L4293" s="17" t="n">
        <v>0</v>
      </c>
      <c r="M4293" s="17" t="n">
        <v>0</v>
      </c>
      <c r="N4293" s="17" t="n">
        <v>0</v>
      </c>
      <c r="O4293" s="17" t="n">
        <v>73</v>
      </c>
      <c r="P4293" s="17" t="n">
        <v>0</v>
      </c>
      <c r="Q4293" s="17" t="n">
        <v>0</v>
      </c>
      <c r="R4293" s="17" t="n">
        <v>0</v>
      </c>
      <c r="S4293" s="17" t="n">
        <v>0</v>
      </c>
      <c r="T4293" s="17" t="n">
        <v>0</v>
      </c>
    </row>
    <row r="4294" customFormat="false" ht="15" hidden="false" customHeight="true" outlineLevel="0" collapsed="false">
      <c r="A4294" s="17" t="s">
        <v>336</v>
      </c>
      <c r="B4294" s="17" t="s">
        <v>142</v>
      </c>
      <c r="C4294" s="17" t="s">
        <v>148</v>
      </c>
      <c r="D4294" s="17" t="s">
        <v>14443</v>
      </c>
      <c r="E4294" s="17" t="s">
        <v>139</v>
      </c>
      <c r="F4294" s="17" t="s">
        <v>7</v>
      </c>
      <c r="G4294" s="17" t="n">
        <v>8</v>
      </c>
      <c r="H4294" s="17" t="n">
        <v>9</v>
      </c>
      <c r="I4294" s="17" t="n">
        <v>9</v>
      </c>
      <c r="J4294" s="17" t="n">
        <v>5</v>
      </c>
      <c r="K4294" s="17" t="n">
        <v>21</v>
      </c>
      <c r="L4294" s="17" t="n">
        <v>191</v>
      </c>
      <c r="M4294" s="17" t="n">
        <v>407</v>
      </c>
      <c r="N4294" s="17" t="n">
        <v>1180</v>
      </c>
      <c r="O4294" s="17" t="n">
        <v>1011</v>
      </c>
      <c r="P4294" s="17" t="n">
        <v>0</v>
      </c>
      <c r="Q4294" s="17" t="n">
        <v>0</v>
      </c>
      <c r="R4294" s="17" t="n">
        <v>0</v>
      </c>
      <c r="S4294" s="17" t="n">
        <v>0</v>
      </c>
      <c r="T4294" s="17" t="n">
        <v>0</v>
      </c>
    </row>
    <row r="4295" customFormat="false" ht="15" hidden="false" customHeight="true" outlineLevel="0" collapsed="false">
      <c r="A4295" s="17" t="s">
        <v>336</v>
      </c>
      <c r="B4295" s="17" t="s">
        <v>142</v>
      </c>
      <c r="C4295" s="17" t="s">
        <v>148</v>
      </c>
      <c r="D4295" s="17" t="s">
        <v>14443</v>
      </c>
      <c r="E4295" s="17" t="s">
        <v>139</v>
      </c>
      <c r="F4295" s="17" t="s">
        <v>140</v>
      </c>
      <c r="G4295" s="17" t="n">
        <v>3</v>
      </c>
      <c r="H4295" s="17" t="n">
        <v>2</v>
      </c>
      <c r="I4295" s="17" t="n">
        <v>2</v>
      </c>
      <c r="J4295" s="17" t="n">
        <v>1</v>
      </c>
      <c r="K4295" s="17" t="n">
        <v>7</v>
      </c>
      <c r="L4295" s="17" t="n">
        <v>15</v>
      </c>
      <c r="M4295" s="17" t="n">
        <v>166</v>
      </c>
      <c r="N4295" s="17" t="n">
        <v>59</v>
      </c>
      <c r="O4295" s="17" t="n">
        <v>2</v>
      </c>
      <c r="P4295" s="17" t="n">
        <v>0</v>
      </c>
      <c r="Q4295" s="17" t="n">
        <v>0</v>
      </c>
      <c r="R4295" s="17" t="n">
        <v>0</v>
      </c>
      <c r="S4295" s="17" t="n">
        <v>0</v>
      </c>
      <c r="T4295" s="17" t="n">
        <v>0</v>
      </c>
    </row>
    <row r="4296" customFormat="false" ht="15" hidden="false" customHeight="true" outlineLevel="0" collapsed="false">
      <c r="A4296" s="17" t="s">
        <v>336</v>
      </c>
      <c r="B4296" s="17" t="s">
        <v>142</v>
      </c>
      <c r="C4296" s="17" t="s">
        <v>148</v>
      </c>
      <c r="D4296" s="17" t="s">
        <v>14443</v>
      </c>
      <c r="E4296" s="17" t="s">
        <v>139</v>
      </c>
      <c r="F4296" s="17" t="s">
        <v>144</v>
      </c>
      <c r="G4296" s="17" t="n">
        <v>2</v>
      </c>
      <c r="H4296" s="17" t="n">
        <v>0</v>
      </c>
      <c r="I4296" s="17" t="n">
        <v>1</v>
      </c>
      <c r="J4296" s="17" t="n">
        <v>1</v>
      </c>
      <c r="K4296" s="17" t="n">
        <v>3</v>
      </c>
      <c r="L4296" s="17" t="n">
        <v>112</v>
      </c>
      <c r="M4296" s="17" t="n">
        <v>0</v>
      </c>
      <c r="N4296" s="17" t="n">
        <v>977</v>
      </c>
      <c r="O4296" s="17" t="n">
        <v>992</v>
      </c>
      <c r="P4296" s="17" t="n">
        <v>0</v>
      </c>
      <c r="Q4296" s="17" t="n">
        <v>0</v>
      </c>
      <c r="R4296" s="17" t="n">
        <v>0</v>
      </c>
      <c r="S4296" s="17" t="n">
        <v>0</v>
      </c>
      <c r="T4296" s="17" t="n">
        <v>0</v>
      </c>
    </row>
    <row r="4297" customFormat="false" ht="15" hidden="false" customHeight="true" outlineLevel="0" collapsed="false">
      <c r="A4297" s="17" t="s">
        <v>336</v>
      </c>
      <c r="B4297" s="17" t="s">
        <v>142</v>
      </c>
      <c r="C4297" s="17" t="s">
        <v>148</v>
      </c>
      <c r="D4297" s="17" t="s">
        <v>14443</v>
      </c>
      <c r="E4297" s="17" t="s">
        <v>139</v>
      </c>
      <c r="F4297" s="17" t="s">
        <v>150</v>
      </c>
      <c r="G4297" s="17" t="n">
        <v>5</v>
      </c>
      <c r="H4297" s="17" t="n">
        <v>8</v>
      </c>
      <c r="I4297" s="17" t="n">
        <v>8</v>
      </c>
      <c r="J4297" s="17" t="n">
        <v>4</v>
      </c>
      <c r="K4297" s="17" t="n">
        <v>17</v>
      </c>
      <c r="L4297" s="17" t="n">
        <v>42</v>
      </c>
      <c r="M4297" s="17" t="n">
        <v>144</v>
      </c>
      <c r="N4297" s="17" t="n">
        <v>104</v>
      </c>
      <c r="O4297" s="17" t="n">
        <v>17</v>
      </c>
      <c r="P4297" s="17" t="n">
        <v>0</v>
      </c>
      <c r="Q4297" s="17" t="n">
        <v>0</v>
      </c>
      <c r="R4297" s="17" t="n">
        <v>0</v>
      </c>
      <c r="S4297" s="17" t="n">
        <v>0</v>
      </c>
      <c r="T4297" s="17" t="n">
        <v>0</v>
      </c>
    </row>
    <row r="4298" customFormat="false" ht="15" hidden="false" customHeight="true" outlineLevel="0" collapsed="false">
      <c r="A4298" s="17" t="s">
        <v>336</v>
      </c>
      <c r="B4298" s="17" t="s">
        <v>142</v>
      </c>
      <c r="C4298" s="17" t="s">
        <v>148</v>
      </c>
      <c r="D4298" s="17" t="s">
        <v>14443</v>
      </c>
      <c r="E4298" s="17" t="s">
        <v>139</v>
      </c>
      <c r="F4298" s="17" t="s">
        <v>166</v>
      </c>
      <c r="G4298" s="17" t="n">
        <v>0</v>
      </c>
      <c r="H4298" s="17" t="n">
        <v>1</v>
      </c>
      <c r="I4298" s="17" t="n">
        <v>1</v>
      </c>
      <c r="J4298" s="17" t="n">
        <v>0</v>
      </c>
      <c r="K4298" s="17" t="n">
        <v>1</v>
      </c>
      <c r="L4298" s="17" t="n">
        <v>0</v>
      </c>
      <c r="M4298" s="17" t="n">
        <v>91</v>
      </c>
      <c r="N4298" s="17" t="n">
        <v>30</v>
      </c>
      <c r="O4298" s="17" t="n">
        <v>0</v>
      </c>
      <c r="P4298" s="17" t="n">
        <v>0</v>
      </c>
      <c r="Q4298" s="17" t="n">
        <v>0</v>
      </c>
      <c r="R4298" s="17" t="n">
        <v>0</v>
      </c>
      <c r="S4298" s="17" t="n">
        <v>0</v>
      </c>
      <c r="T4298" s="17" t="n">
        <v>0</v>
      </c>
    </row>
    <row r="4299" customFormat="false" ht="15" hidden="false" customHeight="true" outlineLevel="0" collapsed="false">
      <c r="A4299" s="17" t="s">
        <v>336</v>
      </c>
      <c r="B4299" s="17" t="s">
        <v>142</v>
      </c>
      <c r="C4299" s="17" t="s">
        <v>148</v>
      </c>
      <c r="D4299" s="17" t="s">
        <v>14443</v>
      </c>
      <c r="E4299" s="17" t="s">
        <v>139</v>
      </c>
      <c r="F4299" s="17" t="s">
        <v>158</v>
      </c>
      <c r="G4299" s="17" t="n">
        <v>3</v>
      </c>
      <c r="H4299" s="17" t="n">
        <v>2</v>
      </c>
      <c r="I4299" s="17" t="n">
        <v>2</v>
      </c>
      <c r="J4299" s="17" t="n">
        <v>0</v>
      </c>
      <c r="K4299" s="17" t="n">
        <v>6</v>
      </c>
      <c r="L4299" s="17" t="n">
        <v>22</v>
      </c>
      <c r="M4299" s="17" t="n">
        <v>6</v>
      </c>
      <c r="N4299" s="17" t="n">
        <v>10</v>
      </c>
      <c r="O4299" s="17" t="n">
        <v>0</v>
      </c>
      <c r="P4299" s="17" t="n">
        <v>0</v>
      </c>
      <c r="Q4299" s="17" t="n">
        <v>0</v>
      </c>
      <c r="R4299" s="17" t="n">
        <v>0</v>
      </c>
      <c r="S4299" s="17" t="n">
        <v>0</v>
      </c>
      <c r="T4299" s="17" t="n">
        <v>0</v>
      </c>
    </row>
    <row r="4300" customFormat="false" ht="15" hidden="false" customHeight="true" outlineLevel="0" collapsed="false">
      <c r="A4300" s="17" t="s">
        <v>336</v>
      </c>
      <c r="B4300" s="17" t="s">
        <v>142</v>
      </c>
      <c r="C4300" s="17" t="s">
        <v>217</v>
      </c>
      <c r="D4300" s="17" t="s">
        <v>235</v>
      </c>
      <c r="E4300" s="17" t="s">
        <v>243</v>
      </c>
      <c r="F4300" s="17" t="s">
        <v>7</v>
      </c>
      <c r="G4300" s="17" t="n">
        <v>9</v>
      </c>
      <c r="H4300" s="17" t="n">
        <v>9</v>
      </c>
      <c r="I4300" s="17" t="n">
        <v>9</v>
      </c>
      <c r="J4300" s="17" t="n">
        <v>9</v>
      </c>
      <c r="K4300" s="17" t="n">
        <v>9</v>
      </c>
      <c r="L4300" s="17" t="n">
        <v>3920</v>
      </c>
      <c r="M4300" s="17" t="n">
        <v>3012</v>
      </c>
      <c r="N4300" s="17" t="n">
        <v>3925</v>
      </c>
      <c r="O4300" s="17" t="n">
        <v>1160</v>
      </c>
      <c r="P4300" s="17" t="n">
        <v>0</v>
      </c>
      <c r="Q4300" s="17" t="n">
        <v>0</v>
      </c>
      <c r="R4300" s="17" t="n">
        <v>0</v>
      </c>
      <c r="S4300" s="17" t="n">
        <v>0</v>
      </c>
      <c r="T4300" s="17" t="n">
        <v>0</v>
      </c>
    </row>
    <row r="4301" customFormat="false" ht="15" hidden="false" customHeight="true" outlineLevel="0" collapsed="false">
      <c r="A4301" s="17" t="s">
        <v>336</v>
      </c>
      <c r="B4301" s="17" t="s">
        <v>142</v>
      </c>
      <c r="C4301" s="17" t="s">
        <v>217</v>
      </c>
      <c r="D4301" s="17" t="s">
        <v>235</v>
      </c>
      <c r="E4301" s="17" t="s">
        <v>243</v>
      </c>
      <c r="F4301" s="17" t="s">
        <v>140</v>
      </c>
      <c r="G4301" s="17" t="n">
        <v>8</v>
      </c>
      <c r="H4301" s="17" t="n">
        <v>8</v>
      </c>
      <c r="I4301" s="17" t="n">
        <v>8</v>
      </c>
      <c r="J4301" s="17" t="n">
        <v>8</v>
      </c>
      <c r="K4301" s="17" t="n">
        <v>9</v>
      </c>
      <c r="L4301" s="17" t="n">
        <v>586</v>
      </c>
      <c r="M4301" s="17" t="n">
        <v>464</v>
      </c>
      <c r="N4301" s="17" t="n">
        <v>430</v>
      </c>
      <c r="O4301" s="17" t="n">
        <v>134</v>
      </c>
      <c r="P4301" s="17" t="n">
        <v>0</v>
      </c>
      <c r="Q4301" s="17" t="n">
        <v>0</v>
      </c>
      <c r="R4301" s="17" t="n">
        <v>0</v>
      </c>
      <c r="S4301" s="17" t="n">
        <v>0</v>
      </c>
      <c r="T4301" s="17" t="n">
        <v>0</v>
      </c>
    </row>
    <row r="4302" customFormat="false" ht="15" hidden="false" customHeight="true" outlineLevel="0" collapsed="false">
      <c r="A4302" s="17" t="s">
        <v>336</v>
      </c>
      <c r="B4302" s="17" t="s">
        <v>142</v>
      </c>
      <c r="C4302" s="17" t="s">
        <v>217</v>
      </c>
      <c r="D4302" s="17" t="s">
        <v>235</v>
      </c>
      <c r="E4302" s="17" t="s">
        <v>243</v>
      </c>
      <c r="F4302" s="17" t="s">
        <v>144</v>
      </c>
      <c r="G4302" s="17" t="n">
        <v>5</v>
      </c>
      <c r="H4302" s="17" t="n">
        <v>4</v>
      </c>
      <c r="I4302" s="17" t="n">
        <v>2</v>
      </c>
      <c r="J4302" s="17" t="n">
        <v>1</v>
      </c>
      <c r="K4302" s="17" t="n">
        <v>6</v>
      </c>
      <c r="L4302" s="17" t="n">
        <v>12</v>
      </c>
      <c r="M4302" s="17" t="n">
        <v>9</v>
      </c>
      <c r="N4302" s="17" t="n">
        <v>13</v>
      </c>
      <c r="O4302" s="17" t="n">
        <v>1</v>
      </c>
      <c r="P4302" s="17" t="n">
        <v>0</v>
      </c>
      <c r="Q4302" s="17" t="n">
        <v>0</v>
      </c>
      <c r="R4302" s="17" t="n">
        <v>0</v>
      </c>
      <c r="S4302" s="17" t="n">
        <v>0</v>
      </c>
      <c r="T4302" s="17" t="n">
        <v>0</v>
      </c>
    </row>
    <row r="4303" customFormat="false" ht="15" hidden="false" customHeight="true" outlineLevel="0" collapsed="false">
      <c r="A4303" s="17" t="s">
        <v>336</v>
      </c>
      <c r="B4303" s="17" t="s">
        <v>142</v>
      </c>
      <c r="C4303" s="17" t="s">
        <v>217</v>
      </c>
      <c r="D4303" s="17" t="s">
        <v>235</v>
      </c>
      <c r="E4303" s="17" t="s">
        <v>243</v>
      </c>
      <c r="F4303" s="17" t="s">
        <v>150</v>
      </c>
      <c r="G4303" s="17" t="n">
        <v>9</v>
      </c>
      <c r="H4303" s="17" t="n">
        <v>9</v>
      </c>
      <c r="I4303" s="17" t="n">
        <v>9</v>
      </c>
      <c r="J4303" s="17" t="n">
        <v>8</v>
      </c>
      <c r="K4303" s="17" t="n">
        <v>9</v>
      </c>
      <c r="L4303" s="17" t="n">
        <v>2931</v>
      </c>
      <c r="M4303" s="17" t="n">
        <v>2057</v>
      </c>
      <c r="N4303" s="17" t="n">
        <v>2962</v>
      </c>
      <c r="O4303" s="17" t="n">
        <v>887</v>
      </c>
      <c r="P4303" s="17" t="n">
        <v>0</v>
      </c>
      <c r="Q4303" s="17" t="n">
        <v>0</v>
      </c>
      <c r="R4303" s="17" t="n">
        <v>0</v>
      </c>
      <c r="S4303" s="17" t="n">
        <v>0</v>
      </c>
      <c r="T4303" s="17" t="n">
        <v>0</v>
      </c>
    </row>
    <row r="4304" customFormat="false" ht="15" hidden="false" customHeight="true" outlineLevel="0" collapsed="false">
      <c r="A4304" s="17" t="s">
        <v>336</v>
      </c>
      <c r="B4304" s="17" t="s">
        <v>142</v>
      </c>
      <c r="C4304" s="17" t="s">
        <v>217</v>
      </c>
      <c r="D4304" s="17" t="s">
        <v>235</v>
      </c>
      <c r="E4304" s="17" t="s">
        <v>243</v>
      </c>
      <c r="F4304" s="17" t="s">
        <v>166</v>
      </c>
      <c r="G4304" s="17" t="n">
        <v>3</v>
      </c>
      <c r="H4304" s="17" t="n">
        <v>0</v>
      </c>
      <c r="I4304" s="17" t="n">
        <v>2</v>
      </c>
      <c r="J4304" s="17" t="n">
        <v>1</v>
      </c>
      <c r="K4304" s="17" t="n">
        <v>5</v>
      </c>
      <c r="L4304" s="17" t="n">
        <v>14</v>
      </c>
      <c r="M4304" s="17" t="n">
        <v>0</v>
      </c>
      <c r="N4304" s="17" t="n">
        <v>14</v>
      </c>
      <c r="O4304" s="17" t="n">
        <v>1</v>
      </c>
      <c r="P4304" s="17" t="n">
        <v>0</v>
      </c>
      <c r="Q4304" s="17" t="n">
        <v>0</v>
      </c>
      <c r="R4304" s="17" t="n">
        <v>0</v>
      </c>
      <c r="S4304" s="17" t="n">
        <v>0</v>
      </c>
      <c r="T4304" s="17" t="n">
        <v>0</v>
      </c>
    </row>
    <row r="4305" customFormat="false" ht="15" hidden="false" customHeight="true" outlineLevel="0" collapsed="false">
      <c r="A4305" s="17" t="s">
        <v>336</v>
      </c>
      <c r="B4305" s="17" t="s">
        <v>142</v>
      </c>
      <c r="C4305" s="17" t="s">
        <v>217</v>
      </c>
      <c r="D4305" s="17" t="s">
        <v>235</v>
      </c>
      <c r="E4305" s="17" t="s">
        <v>243</v>
      </c>
      <c r="F4305" s="17" t="s">
        <v>158</v>
      </c>
      <c r="G4305" s="17" t="n">
        <v>8</v>
      </c>
      <c r="H4305" s="17" t="n">
        <v>9</v>
      </c>
      <c r="I4305" s="17" t="n">
        <v>8</v>
      </c>
      <c r="J4305" s="17" t="n">
        <v>6</v>
      </c>
      <c r="K4305" s="17" t="n">
        <v>9</v>
      </c>
      <c r="L4305" s="17" t="n">
        <v>347</v>
      </c>
      <c r="M4305" s="17" t="n">
        <v>463</v>
      </c>
      <c r="N4305" s="17" t="n">
        <v>482</v>
      </c>
      <c r="O4305" s="17" t="n">
        <v>129</v>
      </c>
      <c r="P4305" s="17" t="n">
        <v>0</v>
      </c>
      <c r="Q4305" s="17" t="n">
        <v>0</v>
      </c>
      <c r="R4305" s="17" t="n">
        <v>0</v>
      </c>
      <c r="S4305" s="17" t="n">
        <v>0</v>
      </c>
      <c r="T4305" s="17" t="n">
        <v>0</v>
      </c>
    </row>
    <row r="4306" customFormat="false" ht="15" hidden="false" customHeight="true" outlineLevel="0" collapsed="false">
      <c r="A4306" s="17" t="s">
        <v>336</v>
      </c>
      <c r="B4306" s="17" t="s">
        <v>142</v>
      </c>
      <c r="C4306" s="17" t="s">
        <v>217</v>
      </c>
      <c r="D4306" s="17" t="s">
        <v>235</v>
      </c>
      <c r="E4306" s="17" t="s">
        <v>243</v>
      </c>
      <c r="F4306" s="17" t="s">
        <v>169</v>
      </c>
      <c r="G4306" s="17" t="n">
        <v>4</v>
      </c>
      <c r="H4306" s="17" t="n">
        <v>3</v>
      </c>
      <c r="I4306" s="17" t="n">
        <v>4</v>
      </c>
      <c r="J4306" s="17" t="n">
        <v>3</v>
      </c>
      <c r="K4306" s="17" t="n">
        <v>4</v>
      </c>
      <c r="L4306" s="17" t="n">
        <v>30</v>
      </c>
      <c r="M4306" s="17" t="n">
        <v>19</v>
      </c>
      <c r="N4306" s="17" t="n">
        <v>24</v>
      </c>
      <c r="O4306" s="17" t="n">
        <v>8</v>
      </c>
      <c r="P4306" s="17" t="n">
        <v>0</v>
      </c>
      <c r="Q4306" s="17" t="n">
        <v>0</v>
      </c>
      <c r="R4306" s="17" t="n">
        <v>0</v>
      </c>
      <c r="S4306" s="17" t="n">
        <v>0</v>
      </c>
      <c r="T4306" s="17" t="n">
        <v>0</v>
      </c>
    </row>
    <row r="4307" customFormat="false" ht="15" hidden="false" customHeight="true" outlineLevel="0" collapsed="false">
      <c r="A4307" s="17" t="s">
        <v>336</v>
      </c>
      <c r="B4307" s="17" t="s">
        <v>142</v>
      </c>
      <c r="C4307" s="17" t="s">
        <v>217</v>
      </c>
      <c r="D4307" s="17" t="s">
        <v>235</v>
      </c>
      <c r="E4307" s="17" t="s">
        <v>139</v>
      </c>
      <c r="F4307" s="17" t="s">
        <v>7</v>
      </c>
      <c r="G4307" s="17" t="n">
        <v>3</v>
      </c>
      <c r="H4307" s="17" t="n">
        <v>7</v>
      </c>
      <c r="I4307" s="17" t="n">
        <v>2</v>
      </c>
      <c r="J4307" s="17" t="n">
        <v>1</v>
      </c>
      <c r="K4307" s="17" t="n">
        <v>9</v>
      </c>
      <c r="L4307" s="17" t="n">
        <v>158</v>
      </c>
      <c r="M4307" s="17" t="n">
        <v>338</v>
      </c>
      <c r="N4307" s="17" t="n">
        <v>64</v>
      </c>
      <c r="O4307" s="17" t="n">
        <v>51</v>
      </c>
      <c r="P4307" s="17" t="n">
        <v>0</v>
      </c>
      <c r="Q4307" s="17" t="n">
        <v>0</v>
      </c>
      <c r="R4307" s="17" t="n">
        <v>0</v>
      </c>
      <c r="S4307" s="17" t="n">
        <v>0</v>
      </c>
      <c r="T4307" s="17" t="n">
        <v>0</v>
      </c>
    </row>
    <row r="4308" customFormat="false" ht="15" hidden="false" customHeight="true" outlineLevel="0" collapsed="false">
      <c r="A4308" s="17" t="s">
        <v>336</v>
      </c>
      <c r="B4308" s="17" t="s">
        <v>142</v>
      </c>
      <c r="C4308" s="17" t="s">
        <v>217</v>
      </c>
      <c r="D4308" s="17" t="s">
        <v>235</v>
      </c>
      <c r="E4308" s="17" t="s">
        <v>139</v>
      </c>
      <c r="F4308" s="17" t="s">
        <v>140</v>
      </c>
      <c r="G4308" s="17" t="n">
        <v>2</v>
      </c>
      <c r="H4308" s="17" t="n">
        <v>0</v>
      </c>
      <c r="I4308" s="17" t="n">
        <v>0</v>
      </c>
      <c r="J4308" s="17" t="n">
        <v>1</v>
      </c>
      <c r="K4308" s="17" t="n">
        <v>3</v>
      </c>
      <c r="L4308" s="17" t="n">
        <v>9</v>
      </c>
      <c r="M4308" s="17" t="n">
        <v>0</v>
      </c>
      <c r="N4308" s="17" t="n">
        <v>0</v>
      </c>
      <c r="O4308" s="17" t="n">
        <v>29</v>
      </c>
      <c r="P4308" s="17" t="n">
        <v>0</v>
      </c>
      <c r="Q4308" s="17" t="n">
        <v>0</v>
      </c>
      <c r="R4308" s="17" t="n">
        <v>0</v>
      </c>
      <c r="S4308" s="17" t="n">
        <v>0</v>
      </c>
      <c r="T4308" s="17" t="n">
        <v>0</v>
      </c>
    </row>
    <row r="4309" customFormat="false" ht="15" hidden="false" customHeight="true" outlineLevel="0" collapsed="false">
      <c r="A4309" s="17" t="s">
        <v>336</v>
      </c>
      <c r="B4309" s="17" t="s">
        <v>142</v>
      </c>
      <c r="C4309" s="17" t="s">
        <v>217</v>
      </c>
      <c r="D4309" s="17" t="s">
        <v>235</v>
      </c>
      <c r="E4309" s="17" t="s">
        <v>139</v>
      </c>
      <c r="F4309" s="17" t="s">
        <v>150</v>
      </c>
      <c r="G4309" s="17" t="n">
        <v>3</v>
      </c>
      <c r="H4309" s="17" t="n">
        <v>7</v>
      </c>
      <c r="I4309" s="17" t="n">
        <v>2</v>
      </c>
      <c r="J4309" s="17" t="n">
        <v>1</v>
      </c>
      <c r="K4309" s="17" t="n">
        <v>9</v>
      </c>
      <c r="L4309" s="17" t="n">
        <v>101</v>
      </c>
      <c r="M4309" s="17" t="n">
        <v>319</v>
      </c>
      <c r="N4309" s="17" t="n">
        <v>64</v>
      </c>
      <c r="O4309" s="17" t="n">
        <v>14</v>
      </c>
      <c r="P4309" s="17" t="n">
        <v>0</v>
      </c>
      <c r="Q4309" s="17" t="n">
        <v>0</v>
      </c>
      <c r="R4309" s="17" t="n">
        <v>0</v>
      </c>
      <c r="S4309" s="17" t="n">
        <v>0</v>
      </c>
      <c r="T4309" s="17" t="n">
        <v>0</v>
      </c>
    </row>
    <row r="4310" customFormat="false" ht="15" hidden="false" customHeight="true" outlineLevel="0" collapsed="false">
      <c r="A4310" s="17" t="s">
        <v>336</v>
      </c>
      <c r="B4310" s="17" t="s">
        <v>142</v>
      </c>
      <c r="C4310" s="17" t="s">
        <v>217</v>
      </c>
      <c r="D4310" s="17" t="s">
        <v>235</v>
      </c>
      <c r="E4310" s="17" t="s">
        <v>139</v>
      </c>
      <c r="F4310" s="17" t="s">
        <v>158</v>
      </c>
      <c r="G4310" s="17" t="n">
        <v>3</v>
      </c>
      <c r="H4310" s="17" t="n">
        <v>2</v>
      </c>
      <c r="I4310" s="17" t="n">
        <v>0</v>
      </c>
      <c r="J4310" s="17" t="n">
        <v>1</v>
      </c>
      <c r="K4310" s="17" t="n">
        <v>5</v>
      </c>
      <c r="L4310" s="17" t="n">
        <v>47</v>
      </c>
      <c r="M4310" s="17" t="n">
        <v>19</v>
      </c>
      <c r="N4310" s="17" t="n">
        <v>0</v>
      </c>
      <c r="O4310" s="17" t="n">
        <v>8</v>
      </c>
      <c r="P4310" s="17" t="n">
        <v>0</v>
      </c>
      <c r="Q4310" s="17" t="n">
        <v>0</v>
      </c>
      <c r="R4310" s="17" t="n">
        <v>0</v>
      </c>
      <c r="S4310" s="17" t="n">
        <v>0</v>
      </c>
      <c r="T4310" s="17" t="n">
        <v>0</v>
      </c>
    </row>
    <row r="4311" customFormat="false" ht="15" hidden="false" customHeight="true" outlineLevel="0" collapsed="false">
      <c r="A4311" s="17" t="s">
        <v>336</v>
      </c>
      <c r="B4311" s="17" t="s">
        <v>142</v>
      </c>
      <c r="C4311" s="17" t="s">
        <v>217</v>
      </c>
      <c r="D4311" s="17" t="s">
        <v>235</v>
      </c>
      <c r="E4311" s="17" t="s">
        <v>139</v>
      </c>
      <c r="F4311" s="17" t="s">
        <v>169</v>
      </c>
      <c r="G4311" s="17" t="n">
        <v>1</v>
      </c>
      <c r="H4311" s="17" t="n">
        <v>0</v>
      </c>
      <c r="I4311" s="17" t="n">
        <v>0</v>
      </c>
      <c r="J4311" s="17" t="n">
        <v>0</v>
      </c>
      <c r="K4311" s="17" t="n">
        <v>1</v>
      </c>
      <c r="L4311" s="17" t="n">
        <v>1</v>
      </c>
      <c r="M4311" s="17" t="n">
        <v>0</v>
      </c>
      <c r="N4311" s="17" t="n">
        <v>0</v>
      </c>
      <c r="O4311" s="17" t="n">
        <v>0</v>
      </c>
      <c r="P4311" s="17" t="n">
        <v>0</v>
      </c>
      <c r="Q4311" s="17" t="n">
        <v>0</v>
      </c>
      <c r="R4311" s="17" t="n">
        <v>0</v>
      </c>
      <c r="S4311" s="17" t="n">
        <v>0</v>
      </c>
      <c r="T4311" s="17" t="n">
        <v>0</v>
      </c>
    </row>
    <row r="4312" customFormat="false" ht="15" hidden="false" customHeight="true" outlineLevel="0" collapsed="false">
      <c r="A4312" s="17" t="s">
        <v>336</v>
      </c>
      <c r="B4312" s="17" t="s">
        <v>142</v>
      </c>
      <c r="C4312" s="17" t="s">
        <v>217</v>
      </c>
      <c r="D4312" s="17" t="s">
        <v>218</v>
      </c>
      <c r="E4312" s="17" t="s">
        <v>243</v>
      </c>
      <c r="F4312" s="17" t="s">
        <v>7</v>
      </c>
      <c r="G4312" s="17" t="n">
        <v>1</v>
      </c>
      <c r="H4312" s="17" t="n">
        <v>2</v>
      </c>
      <c r="I4312" s="17" t="n">
        <v>2</v>
      </c>
      <c r="J4312" s="17" t="n">
        <v>2</v>
      </c>
      <c r="K4312" s="17" t="n">
        <v>2</v>
      </c>
      <c r="L4312" s="17" t="n">
        <v>152</v>
      </c>
      <c r="M4312" s="17" t="n">
        <v>824</v>
      </c>
      <c r="N4312" s="17" t="n">
        <v>1874</v>
      </c>
      <c r="O4312" s="17" t="n">
        <v>634</v>
      </c>
      <c r="P4312" s="17" t="n">
        <v>0</v>
      </c>
      <c r="Q4312" s="17" t="n">
        <v>0</v>
      </c>
      <c r="R4312" s="17" t="n">
        <v>0</v>
      </c>
      <c r="S4312" s="17" t="n">
        <v>0</v>
      </c>
      <c r="T4312" s="17" t="n">
        <v>0</v>
      </c>
    </row>
    <row r="4313" customFormat="false" ht="15" hidden="false" customHeight="true" outlineLevel="0" collapsed="false">
      <c r="A4313" s="17" t="s">
        <v>336</v>
      </c>
      <c r="B4313" s="17" t="s">
        <v>142</v>
      </c>
      <c r="C4313" s="17" t="s">
        <v>217</v>
      </c>
      <c r="D4313" s="17" t="s">
        <v>218</v>
      </c>
      <c r="E4313" s="17" t="s">
        <v>243</v>
      </c>
      <c r="F4313" s="17" t="s">
        <v>140</v>
      </c>
      <c r="G4313" s="17" t="n">
        <v>1</v>
      </c>
      <c r="H4313" s="17" t="n">
        <v>2</v>
      </c>
      <c r="I4313" s="17" t="n">
        <v>2</v>
      </c>
      <c r="J4313" s="17" t="n">
        <v>2</v>
      </c>
      <c r="K4313" s="17" t="n">
        <v>2</v>
      </c>
      <c r="L4313" s="17" t="n">
        <v>45</v>
      </c>
      <c r="M4313" s="17" t="n">
        <v>41</v>
      </c>
      <c r="N4313" s="17" t="n">
        <v>258</v>
      </c>
      <c r="O4313" s="17" t="n">
        <v>64</v>
      </c>
      <c r="P4313" s="17" t="n">
        <v>0</v>
      </c>
      <c r="Q4313" s="17" t="n">
        <v>0</v>
      </c>
      <c r="R4313" s="17" t="n">
        <v>0</v>
      </c>
      <c r="S4313" s="17" t="n">
        <v>0</v>
      </c>
      <c r="T4313" s="17" t="n">
        <v>0</v>
      </c>
    </row>
    <row r="4314" customFormat="false" ht="15" hidden="false" customHeight="true" outlineLevel="0" collapsed="false">
      <c r="A4314" s="17" t="s">
        <v>336</v>
      </c>
      <c r="B4314" s="17" t="s">
        <v>142</v>
      </c>
      <c r="C4314" s="17" t="s">
        <v>217</v>
      </c>
      <c r="D4314" s="17" t="s">
        <v>218</v>
      </c>
      <c r="E4314" s="17" t="s">
        <v>243</v>
      </c>
      <c r="F4314" s="17" t="s">
        <v>144</v>
      </c>
      <c r="G4314" s="17" t="n">
        <v>1</v>
      </c>
      <c r="H4314" s="17" t="n">
        <v>0</v>
      </c>
      <c r="I4314" s="17" t="n">
        <v>2</v>
      </c>
      <c r="J4314" s="17" t="n">
        <v>0</v>
      </c>
      <c r="K4314" s="17" t="n">
        <v>2</v>
      </c>
      <c r="L4314" s="17" t="n">
        <v>4</v>
      </c>
      <c r="M4314" s="17" t="n">
        <v>0</v>
      </c>
      <c r="N4314" s="17" t="n">
        <v>9</v>
      </c>
      <c r="O4314" s="17" t="n">
        <v>0</v>
      </c>
      <c r="P4314" s="17" t="n">
        <v>0</v>
      </c>
      <c r="Q4314" s="17" t="n">
        <v>0</v>
      </c>
      <c r="R4314" s="17" t="n">
        <v>0</v>
      </c>
      <c r="S4314" s="17" t="n">
        <v>0</v>
      </c>
      <c r="T4314" s="17" t="n">
        <v>0</v>
      </c>
    </row>
    <row r="4315" customFormat="false" ht="15" hidden="false" customHeight="true" outlineLevel="0" collapsed="false">
      <c r="A4315" s="17" t="s">
        <v>336</v>
      </c>
      <c r="B4315" s="17" t="s">
        <v>142</v>
      </c>
      <c r="C4315" s="17" t="s">
        <v>217</v>
      </c>
      <c r="D4315" s="17" t="s">
        <v>218</v>
      </c>
      <c r="E4315" s="17" t="s">
        <v>243</v>
      </c>
      <c r="F4315" s="17" t="s">
        <v>150</v>
      </c>
      <c r="G4315" s="17" t="n">
        <v>1</v>
      </c>
      <c r="H4315" s="17" t="n">
        <v>2</v>
      </c>
      <c r="I4315" s="17" t="n">
        <v>2</v>
      </c>
      <c r="J4315" s="17" t="n">
        <v>2</v>
      </c>
      <c r="K4315" s="17" t="n">
        <v>2</v>
      </c>
      <c r="L4315" s="17" t="n">
        <v>61</v>
      </c>
      <c r="M4315" s="17" t="n">
        <v>612</v>
      </c>
      <c r="N4315" s="17" t="n">
        <v>1127</v>
      </c>
      <c r="O4315" s="17" t="n">
        <v>444</v>
      </c>
      <c r="P4315" s="17" t="n">
        <v>0</v>
      </c>
      <c r="Q4315" s="17" t="n">
        <v>0</v>
      </c>
      <c r="R4315" s="17" t="n">
        <v>0</v>
      </c>
      <c r="S4315" s="17" t="n">
        <v>0</v>
      </c>
      <c r="T4315" s="17" t="n">
        <v>0</v>
      </c>
    </row>
    <row r="4316" customFormat="false" ht="15" hidden="false" customHeight="true" outlineLevel="0" collapsed="false">
      <c r="A4316" s="17" t="s">
        <v>336</v>
      </c>
      <c r="B4316" s="17" t="s">
        <v>142</v>
      </c>
      <c r="C4316" s="17" t="s">
        <v>217</v>
      </c>
      <c r="D4316" s="17" t="s">
        <v>218</v>
      </c>
      <c r="E4316" s="17" t="s">
        <v>243</v>
      </c>
      <c r="F4316" s="17" t="s">
        <v>166</v>
      </c>
      <c r="G4316" s="17" t="n">
        <v>0</v>
      </c>
      <c r="H4316" s="17" t="n">
        <v>1</v>
      </c>
      <c r="I4316" s="17" t="n">
        <v>1</v>
      </c>
      <c r="J4316" s="17" t="n">
        <v>0</v>
      </c>
      <c r="K4316" s="17" t="n">
        <v>2</v>
      </c>
      <c r="L4316" s="17" t="n">
        <v>0</v>
      </c>
      <c r="M4316" s="17" t="n">
        <v>3</v>
      </c>
      <c r="N4316" s="17" t="n">
        <v>44</v>
      </c>
      <c r="O4316" s="17" t="n">
        <v>0</v>
      </c>
      <c r="P4316" s="17" t="n">
        <v>0</v>
      </c>
      <c r="Q4316" s="17" t="n">
        <v>0</v>
      </c>
      <c r="R4316" s="17" t="n">
        <v>0</v>
      </c>
      <c r="S4316" s="17" t="n">
        <v>0</v>
      </c>
      <c r="T4316" s="17" t="n">
        <v>0</v>
      </c>
    </row>
    <row r="4317" customFormat="false" ht="15" hidden="false" customHeight="true" outlineLevel="0" collapsed="false">
      <c r="A4317" s="17" t="s">
        <v>336</v>
      </c>
      <c r="B4317" s="17" t="s">
        <v>142</v>
      </c>
      <c r="C4317" s="17" t="s">
        <v>217</v>
      </c>
      <c r="D4317" s="17" t="s">
        <v>218</v>
      </c>
      <c r="E4317" s="17" t="s">
        <v>243</v>
      </c>
      <c r="F4317" s="17" t="s">
        <v>158</v>
      </c>
      <c r="G4317" s="17" t="n">
        <v>1</v>
      </c>
      <c r="H4317" s="17" t="n">
        <v>2</v>
      </c>
      <c r="I4317" s="17" t="n">
        <v>2</v>
      </c>
      <c r="J4317" s="17" t="n">
        <v>2</v>
      </c>
      <c r="K4317" s="17" t="n">
        <v>2</v>
      </c>
      <c r="L4317" s="17" t="n">
        <v>39</v>
      </c>
      <c r="M4317" s="17" t="n">
        <v>156</v>
      </c>
      <c r="N4317" s="17" t="n">
        <v>419</v>
      </c>
      <c r="O4317" s="17" t="n">
        <v>106</v>
      </c>
      <c r="P4317" s="17" t="n">
        <v>0</v>
      </c>
      <c r="Q4317" s="17" t="n">
        <v>0</v>
      </c>
      <c r="R4317" s="17" t="n">
        <v>0</v>
      </c>
      <c r="S4317" s="17" t="n">
        <v>0</v>
      </c>
      <c r="T4317" s="17" t="n">
        <v>0</v>
      </c>
    </row>
    <row r="4318" customFormat="false" ht="15" hidden="false" customHeight="true" outlineLevel="0" collapsed="false">
      <c r="A4318" s="17" t="s">
        <v>336</v>
      </c>
      <c r="B4318" s="17" t="s">
        <v>142</v>
      </c>
      <c r="C4318" s="17" t="s">
        <v>217</v>
      </c>
      <c r="D4318" s="17" t="s">
        <v>218</v>
      </c>
      <c r="E4318" s="17" t="s">
        <v>243</v>
      </c>
      <c r="F4318" s="17" t="s">
        <v>169</v>
      </c>
      <c r="G4318" s="17" t="n">
        <v>1</v>
      </c>
      <c r="H4318" s="17" t="n">
        <v>1</v>
      </c>
      <c r="I4318" s="17" t="n">
        <v>1</v>
      </c>
      <c r="J4318" s="17" t="n">
        <v>1</v>
      </c>
      <c r="K4318" s="17" t="n">
        <v>2</v>
      </c>
      <c r="L4318" s="17" t="n">
        <v>3</v>
      </c>
      <c r="M4318" s="17" t="n">
        <v>12</v>
      </c>
      <c r="N4318" s="17" t="n">
        <v>17</v>
      </c>
      <c r="O4318" s="17" t="n">
        <v>20</v>
      </c>
      <c r="P4318" s="17" t="n">
        <v>0</v>
      </c>
      <c r="Q4318" s="17" t="n">
        <v>0</v>
      </c>
      <c r="R4318" s="17" t="n">
        <v>0</v>
      </c>
      <c r="S4318" s="17" t="n">
        <v>0</v>
      </c>
      <c r="T4318" s="17" t="n">
        <v>0</v>
      </c>
    </row>
    <row r="4319" customFormat="false" ht="15" hidden="false" customHeight="true" outlineLevel="0" collapsed="false">
      <c r="A4319" s="17" t="s">
        <v>336</v>
      </c>
      <c r="B4319" s="17" t="s">
        <v>142</v>
      </c>
      <c r="C4319" s="17" t="s">
        <v>217</v>
      </c>
      <c r="D4319" s="17" t="s">
        <v>218</v>
      </c>
      <c r="E4319" s="17" t="s">
        <v>139</v>
      </c>
      <c r="F4319" s="17" t="s">
        <v>7</v>
      </c>
      <c r="G4319" s="17" t="n">
        <v>1</v>
      </c>
      <c r="H4319" s="17" t="n">
        <v>0</v>
      </c>
      <c r="I4319" s="17" t="n">
        <v>0</v>
      </c>
      <c r="J4319" s="17" t="n">
        <v>0</v>
      </c>
      <c r="K4319" s="17" t="n">
        <v>1</v>
      </c>
      <c r="L4319" s="17" t="n">
        <v>6</v>
      </c>
      <c r="M4319" s="17" t="n">
        <v>0</v>
      </c>
      <c r="N4319" s="17" t="n">
        <v>0</v>
      </c>
      <c r="O4319" s="17" t="n">
        <v>0</v>
      </c>
      <c r="P4319" s="17" t="n">
        <v>0</v>
      </c>
      <c r="Q4319" s="17" t="n">
        <v>0</v>
      </c>
      <c r="R4319" s="17" t="n">
        <v>0</v>
      </c>
      <c r="S4319" s="17" t="n">
        <v>0</v>
      </c>
      <c r="T4319" s="17" t="n">
        <v>0</v>
      </c>
    </row>
    <row r="4320" customFormat="false" ht="15" hidden="false" customHeight="true" outlineLevel="0" collapsed="false">
      <c r="A4320" s="17" t="s">
        <v>336</v>
      </c>
      <c r="B4320" s="17" t="s">
        <v>142</v>
      </c>
      <c r="C4320" s="17" t="s">
        <v>217</v>
      </c>
      <c r="D4320" s="17" t="s">
        <v>218</v>
      </c>
      <c r="E4320" s="17" t="s">
        <v>139</v>
      </c>
      <c r="F4320" s="17" t="s">
        <v>140</v>
      </c>
      <c r="G4320" s="17" t="n">
        <v>1</v>
      </c>
      <c r="H4320" s="17" t="n">
        <v>0</v>
      </c>
      <c r="I4320" s="17" t="n">
        <v>0</v>
      </c>
      <c r="J4320" s="17" t="n">
        <v>0</v>
      </c>
      <c r="K4320" s="17" t="n">
        <v>1</v>
      </c>
      <c r="L4320" s="17" t="n">
        <v>2</v>
      </c>
      <c r="M4320" s="17" t="n">
        <v>0</v>
      </c>
      <c r="N4320" s="17" t="n">
        <v>0</v>
      </c>
      <c r="O4320" s="17" t="n">
        <v>0</v>
      </c>
      <c r="P4320" s="17" t="n">
        <v>0</v>
      </c>
      <c r="Q4320" s="17" t="n">
        <v>0</v>
      </c>
      <c r="R4320" s="17" t="n">
        <v>0</v>
      </c>
      <c r="S4320" s="17" t="n">
        <v>0</v>
      </c>
      <c r="T4320" s="17" t="n">
        <v>0</v>
      </c>
    </row>
    <row r="4321" customFormat="false" ht="15" hidden="false" customHeight="true" outlineLevel="0" collapsed="false">
      <c r="A4321" s="17" t="s">
        <v>336</v>
      </c>
      <c r="B4321" s="17" t="s">
        <v>142</v>
      </c>
      <c r="C4321" s="17" t="s">
        <v>217</v>
      </c>
      <c r="D4321" s="17" t="s">
        <v>218</v>
      </c>
      <c r="E4321" s="17" t="s">
        <v>139</v>
      </c>
      <c r="F4321" s="17" t="s">
        <v>150</v>
      </c>
      <c r="G4321" s="17" t="n">
        <v>1</v>
      </c>
      <c r="H4321" s="17" t="n">
        <v>0</v>
      </c>
      <c r="I4321" s="17" t="n">
        <v>0</v>
      </c>
      <c r="J4321" s="17" t="n">
        <v>0</v>
      </c>
      <c r="K4321" s="17" t="n">
        <v>1</v>
      </c>
      <c r="L4321" s="17" t="n">
        <v>1</v>
      </c>
      <c r="M4321" s="17" t="n">
        <v>0</v>
      </c>
      <c r="N4321" s="17" t="n">
        <v>0</v>
      </c>
      <c r="O4321" s="17" t="n">
        <v>0</v>
      </c>
      <c r="P4321" s="17" t="n">
        <v>0</v>
      </c>
      <c r="Q4321" s="17" t="n">
        <v>0</v>
      </c>
      <c r="R4321" s="17" t="n">
        <v>0</v>
      </c>
      <c r="S4321" s="17" t="n">
        <v>0</v>
      </c>
      <c r="T4321" s="17" t="n">
        <v>0</v>
      </c>
    </row>
    <row r="4322" customFormat="false" ht="15" hidden="false" customHeight="true" outlineLevel="0" collapsed="false">
      <c r="A4322" s="17" t="s">
        <v>336</v>
      </c>
      <c r="B4322" s="17" t="s">
        <v>142</v>
      </c>
      <c r="C4322" s="17" t="s">
        <v>217</v>
      </c>
      <c r="D4322" s="17" t="s">
        <v>218</v>
      </c>
      <c r="E4322" s="17" t="s">
        <v>139</v>
      </c>
      <c r="F4322" s="17" t="s">
        <v>158</v>
      </c>
      <c r="G4322" s="17" t="n">
        <v>1</v>
      </c>
      <c r="H4322" s="17" t="n">
        <v>0</v>
      </c>
      <c r="I4322" s="17" t="n">
        <v>0</v>
      </c>
      <c r="J4322" s="17" t="n">
        <v>0</v>
      </c>
      <c r="K4322" s="17" t="n">
        <v>1</v>
      </c>
      <c r="L4322" s="17" t="n">
        <v>3</v>
      </c>
      <c r="M4322" s="17" t="n">
        <v>0</v>
      </c>
      <c r="N4322" s="17" t="n">
        <v>0</v>
      </c>
      <c r="O4322" s="17" t="n">
        <v>0</v>
      </c>
      <c r="P4322" s="17" t="n">
        <v>0</v>
      </c>
      <c r="Q4322" s="17" t="n">
        <v>0</v>
      </c>
      <c r="R4322" s="17" t="n">
        <v>0</v>
      </c>
      <c r="S4322" s="17" t="n">
        <v>0</v>
      </c>
      <c r="T4322" s="17" t="n">
        <v>0</v>
      </c>
    </row>
    <row r="4323" customFormat="false" ht="15" hidden="false" customHeight="true" outlineLevel="0" collapsed="false">
      <c r="A4323" s="17" t="s">
        <v>336</v>
      </c>
      <c r="B4323" s="17" t="s">
        <v>142</v>
      </c>
      <c r="C4323" s="17" t="s">
        <v>217</v>
      </c>
      <c r="D4323" s="17" t="s">
        <v>274</v>
      </c>
      <c r="E4323" s="17" t="s">
        <v>243</v>
      </c>
      <c r="F4323" s="17" t="s">
        <v>7</v>
      </c>
      <c r="G4323" s="17" t="n">
        <v>1</v>
      </c>
      <c r="H4323" s="17" t="n">
        <v>1</v>
      </c>
      <c r="I4323" s="17" t="n">
        <v>1</v>
      </c>
      <c r="J4323" s="17" t="n">
        <v>1</v>
      </c>
      <c r="K4323" s="17" t="n">
        <v>1</v>
      </c>
      <c r="L4323" s="17" t="n">
        <v>7654</v>
      </c>
      <c r="M4323" s="17" t="n">
        <v>3932</v>
      </c>
      <c r="N4323" s="17" t="n">
        <v>4269</v>
      </c>
      <c r="O4323" s="17" t="n">
        <v>2211</v>
      </c>
      <c r="P4323" s="17" t="n">
        <v>0</v>
      </c>
      <c r="Q4323" s="17" t="n">
        <v>0</v>
      </c>
      <c r="R4323" s="17" t="n">
        <v>0</v>
      </c>
      <c r="S4323" s="17" t="n">
        <v>0</v>
      </c>
      <c r="T4323" s="17" t="n">
        <v>0</v>
      </c>
    </row>
    <row r="4324" customFormat="false" ht="15" hidden="false" customHeight="true" outlineLevel="0" collapsed="false">
      <c r="A4324" s="17" t="s">
        <v>336</v>
      </c>
      <c r="B4324" s="17" t="s">
        <v>142</v>
      </c>
      <c r="C4324" s="17" t="s">
        <v>217</v>
      </c>
      <c r="D4324" s="17" t="s">
        <v>274</v>
      </c>
      <c r="E4324" s="17" t="s">
        <v>243</v>
      </c>
      <c r="F4324" s="17" t="s">
        <v>140</v>
      </c>
      <c r="G4324" s="17" t="n">
        <v>1</v>
      </c>
      <c r="H4324" s="17" t="n">
        <v>1</v>
      </c>
      <c r="I4324" s="17" t="n">
        <v>1</v>
      </c>
      <c r="J4324" s="17" t="n">
        <v>1</v>
      </c>
      <c r="K4324" s="17" t="n">
        <v>1</v>
      </c>
      <c r="L4324" s="17" t="n">
        <v>1802</v>
      </c>
      <c r="M4324" s="17" t="n">
        <v>2633</v>
      </c>
      <c r="N4324" s="17" t="n">
        <v>1586</v>
      </c>
      <c r="O4324" s="17" t="n">
        <v>822</v>
      </c>
      <c r="P4324" s="17" t="n">
        <v>0</v>
      </c>
      <c r="Q4324" s="17" t="n">
        <v>0</v>
      </c>
      <c r="R4324" s="17" t="n">
        <v>0</v>
      </c>
      <c r="S4324" s="17" t="n">
        <v>0</v>
      </c>
      <c r="T4324" s="17" t="n">
        <v>0</v>
      </c>
    </row>
    <row r="4325" customFormat="false" ht="15" hidden="false" customHeight="true" outlineLevel="0" collapsed="false">
      <c r="A4325" s="17" t="s">
        <v>336</v>
      </c>
      <c r="B4325" s="17" t="s">
        <v>142</v>
      </c>
      <c r="C4325" s="17" t="s">
        <v>217</v>
      </c>
      <c r="D4325" s="17" t="s">
        <v>274</v>
      </c>
      <c r="E4325" s="17" t="s">
        <v>243</v>
      </c>
      <c r="F4325" s="17" t="s">
        <v>144</v>
      </c>
      <c r="G4325" s="17" t="n">
        <v>1</v>
      </c>
      <c r="H4325" s="17" t="n">
        <v>1</v>
      </c>
      <c r="I4325" s="17" t="n">
        <v>1</v>
      </c>
      <c r="J4325" s="17" t="n">
        <v>1</v>
      </c>
      <c r="K4325" s="17" t="n">
        <v>1</v>
      </c>
      <c r="L4325" s="17" t="n">
        <v>597</v>
      </c>
      <c r="M4325" s="17" t="n">
        <v>54</v>
      </c>
      <c r="N4325" s="17" t="n">
        <v>34</v>
      </c>
      <c r="O4325" s="17" t="n">
        <v>25</v>
      </c>
      <c r="P4325" s="17" t="n">
        <v>0</v>
      </c>
      <c r="Q4325" s="17" t="n">
        <v>0</v>
      </c>
      <c r="R4325" s="17" t="n">
        <v>0</v>
      </c>
      <c r="S4325" s="17" t="n">
        <v>0</v>
      </c>
      <c r="T4325" s="17" t="n">
        <v>0</v>
      </c>
    </row>
    <row r="4326" customFormat="false" ht="15" hidden="false" customHeight="true" outlineLevel="0" collapsed="false">
      <c r="A4326" s="17" t="s">
        <v>336</v>
      </c>
      <c r="B4326" s="17" t="s">
        <v>142</v>
      </c>
      <c r="C4326" s="17" t="s">
        <v>217</v>
      </c>
      <c r="D4326" s="17" t="s">
        <v>274</v>
      </c>
      <c r="E4326" s="17" t="s">
        <v>243</v>
      </c>
      <c r="F4326" s="17" t="s">
        <v>150</v>
      </c>
      <c r="G4326" s="17" t="n">
        <v>1</v>
      </c>
      <c r="H4326" s="17" t="n">
        <v>1</v>
      </c>
      <c r="I4326" s="17" t="n">
        <v>1</v>
      </c>
      <c r="J4326" s="17" t="n">
        <v>1</v>
      </c>
      <c r="K4326" s="17" t="n">
        <v>1</v>
      </c>
      <c r="L4326" s="17" t="n">
        <v>4159</v>
      </c>
      <c r="M4326" s="17" t="n">
        <v>809</v>
      </c>
      <c r="N4326" s="17" t="n">
        <v>1890</v>
      </c>
      <c r="O4326" s="17" t="n">
        <v>1087</v>
      </c>
      <c r="P4326" s="17" t="n">
        <v>0</v>
      </c>
      <c r="Q4326" s="17" t="n">
        <v>0</v>
      </c>
      <c r="R4326" s="17" t="n">
        <v>0</v>
      </c>
      <c r="S4326" s="17" t="n">
        <v>0</v>
      </c>
      <c r="T4326" s="17" t="n">
        <v>0</v>
      </c>
    </row>
    <row r="4327" customFormat="false" ht="15" hidden="false" customHeight="true" outlineLevel="0" collapsed="false">
      <c r="A4327" s="17" t="s">
        <v>336</v>
      </c>
      <c r="B4327" s="17" t="s">
        <v>142</v>
      </c>
      <c r="C4327" s="17" t="s">
        <v>217</v>
      </c>
      <c r="D4327" s="17" t="s">
        <v>274</v>
      </c>
      <c r="E4327" s="17" t="s">
        <v>243</v>
      </c>
      <c r="F4327" s="17" t="s">
        <v>166</v>
      </c>
      <c r="G4327" s="17" t="n">
        <v>1</v>
      </c>
      <c r="H4327" s="17" t="n">
        <v>1</v>
      </c>
      <c r="I4327" s="17" t="n">
        <v>1</v>
      </c>
      <c r="J4327" s="17" t="n">
        <v>1</v>
      </c>
      <c r="K4327" s="17" t="n">
        <v>1</v>
      </c>
      <c r="L4327" s="17" t="n">
        <v>30</v>
      </c>
      <c r="M4327" s="17" t="n">
        <v>89</v>
      </c>
      <c r="N4327" s="17" t="n">
        <v>279</v>
      </c>
      <c r="O4327" s="17" t="n">
        <v>42</v>
      </c>
      <c r="P4327" s="17" t="n">
        <v>0</v>
      </c>
      <c r="Q4327" s="17" t="n">
        <v>0</v>
      </c>
      <c r="R4327" s="17" t="n">
        <v>0</v>
      </c>
      <c r="S4327" s="17" t="n">
        <v>0</v>
      </c>
      <c r="T4327" s="17" t="n">
        <v>0</v>
      </c>
    </row>
    <row r="4328" customFormat="false" ht="15" hidden="false" customHeight="true" outlineLevel="0" collapsed="false">
      <c r="A4328" s="17" t="s">
        <v>336</v>
      </c>
      <c r="B4328" s="17" t="s">
        <v>142</v>
      </c>
      <c r="C4328" s="17" t="s">
        <v>217</v>
      </c>
      <c r="D4328" s="17" t="s">
        <v>274</v>
      </c>
      <c r="E4328" s="17" t="s">
        <v>243</v>
      </c>
      <c r="F4328" s="17" t="s">
        <v>158</v>
      </c>
      <c r="G4328" s="17" t="n">
        <v>1</v>
      </c>
      <c r="H4328" s="17" t="n">
        <v>1</v>
      </c>
      <c r="I4328" s="17" t="n">
        <v>1</v>
      </c>
      <c r="J4328" s="17" t="n">
        <v>1</v>
      </c>
      <c r="K4328" s="17" t="n">
        <v>1</v>
      </c>
      <c r="L4328" s="17" t="n">
        <v>1035</v>
      </c>
      <c r="M4328" s="17" t="n">
        <v>332</v>
      </c>
      <c r="N4328" s="17" t="n">
        <v>447</v>
      </c>
      <c r="O4328" s="17" t="n">
        <v>215</v>
      </c>
      <c r="P4328" s="17" t="n">
        <v>0</v>
      </c>
      <c r="Q4328" s="17" t="n">
        <v>0</v>
      </c>
      <c r="R4328" s="17" t="n">
        <v>0</v>
      </c>
      <c r="S4328" s="17" t="n">
        <v>0</v>
      </c>
      <c r="T4328" s="17" t="n">
        <v>0</v>
      </c>
    </row>
    <row r="4329" customFormat="false" ht="15" hidden="false" customHeight="true" outlineLevel="0" collapsed="false">
      <c r="A4329" s="17" t="s">
        <v>336</v>
      </c>
      <c r="B4329" s="17" t="s">
        <v>142</v>
      </c>
      <c r="C4329" s="17" t="s">
        <v>217</v>
      </c>
      <c r="D4329" s="17" t="s">
        <v>274</v>
      </c>
      <c r="E4329" s="17" t="s">
        <v>243</v>
      </c>
      <c r="F4329" s="17" t="s">
        <v>169</v>
      </c>
      <c r="G4329" s="17" t="n">
        <v>1</v>
      </c>
      <c r="H4329" s="17" t="n">
        <v>1</v>
      </c>
      <c r="I4329" s="17" t="n">
        <v>1</v>
      </c>
      <c r="J4329" s="17" t="n">
        <v>1</v>
      </c>
      <c r="K4329" s="17" t="n">
        <v>1</v>
      </c>
      <c r="L4329" s="17" t="n">
        <v>31</v>
      </c>
      <c r="M4329" s="17" t="n">
        <v>15</v>
      </c>
      <c r="N4329" s="17" t="n">
        <v>33</v>
      </c>
      <c r="O4329" s="17" t="n">
        <v>20</v>
      </c>
      <c r="P4329" s="17" t="n">
        <v>0</v>
      </c>
      <c r="Q4329" s="17" t="n">
        <v>0</v>
      </c>
      <c r="R4329" s="17" t="n">
        <v>0</v>
      </c>
      <c r="S4329" s="17" t="n">
        <v>0</v>
      </c>
      <c r="T4329" s="17" t="n">
        <v>0</v>
      </c>
    </row>
    <row r="4330" customFormat="false" ht="15" hidden="false" customHeight="true" outlineLevel="0" collapsed="false">
      <c r="A4330" s="17" t="s">
        <v>617</v>
      </c>
      <c r="B4330" s="17" t="s">
        <v>142</v>
      </c>
      <c r="C4330" s="17" t="s">
        <v>134</v>
      </c>
      <c r="D4330" s="17" t="s">
        <v>14446</v>
      </c>
      <c r="E4330" s="17" t="s">
        <v>139</v>
      </c>
      <c r="F4330" s="17" t="s">
        <v>7</v>
      </c>
      <c r="G4330" s="17" t="n">
        <v>0</v>
      </c>
      <c r="H4330" s="17" t="n">
        <v>1</v>
      </c>
      <c r="I4330" s="17" t="n">
        <v>1</v>
      </c>
      <c r="J4330" s="17" t="n">
        <v>1</v>
      </c>
      <c r="K4330" s="17" t="n">
        <v>1</v>
      </c>
      <c r="L4330" s="17" t="n">
        <v>0</v>
      </c>
      <c r="M4330" s="17" t="n">
        <v>162</v>
      </c>
      <c r="N4330" s="17" t="n">
        <v>296</v>
      </c>
      <c r="O4330" s="17" t="n">
        <v>66</v>
      </c>
      <c r="P4330" s="17" t="n">
        <v>0</v>
      </c>
      <c r="Q4330" s="17" t="n">
        <v>0</v>
      </c>
      <c r="R4330" s="17" t="n">
        <v>0</v>
      </c>
      <c r="S4330" s="17" t="n">
        <v>0</v>
      </c>
      <c r="T4330" s="17" t="n">
        <v>0</v>
      </c>
    </row>
    <row r="4331" customFormat="false" ht="15" hidden="false" customHeight="true" outlineLevel="0" collapsed="false">
      <c r="A4331" s="17" t="s">
        <v>617</v>
      </c>
      <c r="B4331" s="17" t="s">
        <v>142</v>
      </c>
      <c r="C4331" s="17" t="s">
        <v>134</v>
      </c>
      <c r="D4331" s="17" t="s">
        <v>14446</v>
      </c>
      <c r="E4331" s="17" t="s">
        <v>139</v>
      </c>
      <c r="F4331" s="17" t="s">
        <v>140</v>
      </c>
      <c r="G4331" s="17" t="n">
        <v>0</v>
      </c>
      <c r="H4331" s="17" t="n">
        <v>0</v>
      </c>
      <c r="I4331" s="17" t="n">
        <v>1</v>
      </c>
      <c r="J4331" s="17" t="n">
        <v>1</v>
      </c>
      <c r="K4331" s="17" t="n">
        <v>1</v>
      </c>
      <c r="L4331" s="17" t="n">
        <v>0</v>
      </c>
      <c r="M4331" s="17" t="n">
        <v>0</v>
      </c>
      <c r="N4331" s="17" t="n">
        <v>17</v>
      </c>
      <c r="O4331" s="17" t="n">
        <v>10</v>
      </c>
      <c r="P4331" s="17" t="n">
        <v>0</v>
      </c>
      <c r="Q4331" s="17" t="n">
        <v>0</v>
      </c>
      <c r="R4331" s="17" t="n">
        <v>0</v>
      </c>
      <c r="S4331" s="17" t="n">
        <v>0</v>
      </c>
      <c r="T4331" s="17" t="n">
        <v>0</v>
      </c>
    </row>
    <row r="4332" customFormat="false" ht="15" hidden="false" customHeight="true" outlineLevel="0" collapsed="false">
      <c r="A4332" s="17" t="s">
        <v>617</v>
      </c>
      <c r="B4332" s="17" t="s">
        <v>142</v>
      </c>
      <c r="C4332" s="17" t="s">
        <v>134</v>
      </c>
      <c r="D4332" s="17" t="s">
        <v>14446</v>
      </c>
      <c r="E4332" s="17" t="s">
        <v>139</v>
      </c>
      <c r="F4332" s="17" t="s">
        <v>144</v>
      </c>
      <c r="G4332" s="17" t="n">
        <v>0</v>
      </c>
      <c r="H4332" s="17" t="n">
        <v>1</v>
      </c>
      <c r="I4332" s="17" t="n">
        <v>1</v>
      </c>
      <c r="J4332" s="17" t="n">
        <v>1</v>
      </c>
      <c r="K4332" s="17" t="n">
        <v>1</v>
      </c>
      <c r="L4332" s="17" t="n">
        <v>0</v>
      </c>
      <c r="M4332" s="17" t="n">
        <v>100</v>
      </c>
      <c r="N4332" s="17" t="n">
        <v>16</v>
      </c>
      <c r="O4332" s="17" t="n">
        <v>26</v>
      </c>
      <c r="P4332" s="17" t="n">
        <v>0</v>
      </c>
      <c r="Q4332" s="17" t="n">
        <v>0</v>
      </c>
      <c r="R4332" s="17" t="n">
        <v>0</v>
      </c>
      <c r="S4332" s="17" t="n">
        <v>0</v>
      </c>
      <c r="T4332" s="17" t="n">
        <v>0</v>
      </c>
    </row>
    <row r="4333" customFormat="false" ht="15" hidden="false" customHeight="true" outlineLevel="0" collapsed="false">
      <c r="A4333" s="17" t="s">
        <v>617</v>
      </c>
      <c r="B4333" s="17" t="s">
        <v>142</v>
      </c>
      <c r="C4333" s="17" t="s">
        <v>134</v>
      </c>
      <c r="D4333" s="17" t="s">
        <v>14446</v>
      </c>
      <c r="E4333" s="17" t="s">
        <v>139</v>
      </c>
      <c r="F4333" s="17" t="s">
        <v>150</v>
      </c>
      <c r="G4333" s="17" t="n">
        <v>0</v>
      </c>
      <c r="H4333" s="17" t="n">
        <v>1</v>
      </c>
      <c r="I4333" s="17" t="n">
        <v>1</v>
      </c>
      <c r="J4333" s="17" t="n">
        <v>1</v>
      </c>
      <c r="K4333" s="17" t="n">
        <v>1</v>
      </c>
      <c r="L4333" s="17" t="n">
        <v>0</v>
      </c>
      <c r="M4333" s="17" t="n">
        <v>62</v>
      </c>
      <c r="N4333" s="17" t="n">
        <v>257</v>
      </c>
      <c r="O4333" s="17" t="n">
        <v>28</v>
      </c>
      <c r="P4333" s="17" t="n">
        <v>0</v>
      </c>
      <c r="Q4333" s="17" t="n">
        <v>0</v>
      </c>
      <c r="R4333" s="17" t="n">
        <v>0</v>
      </c>
      <c r="S4333" s="17" t="n">
        <v>0</v>
      </c>
      <c r="T4333" s="17" t="n">
        <v>0</v>
      </c>
    </row>
    <row r="4334" customFormat="false" ht="15" hidden="false" customHeight="true" outlineLevel="0" collapsed="false">
      <c r="A4334" s="17" t="s">
        <v>617</v>
      </c>
      <c r="B4334" s="17" t="s">
        <v>142</v>
      </c>
      <c r="C4334" s="17" t="s">
        <v>134</v>
      </c>
      <c r="D4334" s="17" t="s">
        <v>14446</v>
      </c>
      <c r="E4334" s="17" t="s">
        <v>139</v>
      </c>
      <c r="F4334" s="17" t="s">
        <v>158</v>
      </c>
      <c r="G4334" s="17" t="n">
        <v>0</v>
      </c>
      <c r="H4334" s="17" t="n">
        <v>0</v>
      </c>
      <c r="I4334" s="17" t="n">
        <v>1</v>
      </c>
      <c r="J4334" s="17" t="n">
        <v>1</v>
      </c>
      <c r="K4334" s="17" t="n">
        <v>1</v>
      </c>
      <c r="L4334" s="17" t="n">
        <v>0</v>
      </c>
      <c r="M4334" s="17" t="n">
        <v>0</v>
      </c>
      <c r="N4334" s="17" t="n">
        <v>6</v>
      </c>
      <c r="O4334" s="17" t="n">
        <v>2</v>
      </c>
      <c r="P4334" s="17" t="n">
        <v>0</v>
      </c>
      <c r="Q4334" s="17" t="n">
        <v>0</v>
      </c>
      <c r="R4334" s="17" t="n">
        <v>0</v>
      </c>
      <c r="S4334" s="17" t="n">
        <v>0</v>
      </c>
      <c r="T4334" s="17" t="n">
        <v>0</v>
      </c>
    </row>
    <row r="4335" customFormat="false" ht="15" hidden="false" customHeight="true" outlineLevel="0" collapsed="false">
      <c r="A4335" s="17" t="s">
        <v>617</v>
      </c>
      <c r="B4335" s="17" t="s">
        <v>142</v>
      </c>
      <c r="C4335" s="17" t="s">
        <v>148</v>
      </c>
      <c r="D4335" s="17" t="s">
        <v>14443</v>
      </c>
      <c r="E4335" s="17" t="s">
        <v>139</v>
      </c>
      <c r="F4335" s="17" t="s">
        <v>7</v>
      </c>
      <c r="G4335" s="17" t="n">
        <v>0</v>
      </c>
      <c r="H4335" s="17" t="n">
        <v>1</v>
      </c>
      <c r="I4335" s="17" t="n">
        <v>0</v>
      </c>
      <c r="J4335" s="17" t="n">
        <v>0</v>
      </c>
      <c r="K4335" s="17" t="n">
        <v>1</v>
      </c>
      <c r="L4335" s="17" t="n">
        <v>0</v>
      </c>
      <c r="M4335" s="17" t="n">
        <v>20</v>
      </c>
      <c r="N4335" s="17" t="n">
        <v>0</v>
      </c>
      <c r="O4335" s="17" t="n">
        <v>0</v>
      </c>
      <c r="P4335" s="17" t="n">
        <v>0</v>
      </c>
      <c r="Q4335" s="17" t="n">
        <v>0</v>
      </c>
      <c r="R4335" s="17" t="n">
        <v>0</v>
      </c>
      <c r="S4335" s="17" t="n">
        <v>0</v>
      </c>
      <c r="T4335" s="17" t="n">
        <v>0</v>
      </c>
    </row>
    <row r="4336" customFormat="false" ht="15" hidden="false" customHeight="true" outlineLevel="0" collapsed="false">
      <c r="A4336" s="17" t="s">
        <v>617</v>
      </c>
      <c r="B4336" s="17" t="s">
        <v>142</v>
      </c>
      <c r="C4336" s="17" t="s">
        <v>148</v>
      </c>
      <c r="D4336" s="17" t="s">
        <v>14443</v>
      </c>
      <c r="E4336" s="17" t="s">
        <v>139</v>
      </c>
      <c r="F4336" s="17" t="s">
        <v>166</v>
      </c>
      <c r="G4336" s="17" t="n">
        <v>0</v>
      </c>
      <c r="H4336" s="17" t="n">
        <v>1</v>
      </c>
      <c r="I4336" s="17" t="n">
        <v>0</v>
      </c>
      <c r="J4336" s="17" t="n">
        <v>0</v>
      </c>
      <c r="K4336" s="17" t="n">
        <v>1</v>
      </c>
      <c r="L4336" s="17" t="n">
        <v>0</v>
      </c>
      <c r="M4336" s="17" t="n">
        <v>20</v>
      </c>
      <c r="N4336" s="17" t="n">
        <v>0</v>
      </c>
      <c r="O4336" s="17" t="n">
        <v>0</v>
      </c>
      <c r="P4336" s="17" t="n">
        <v>0</v>
      </c>
      <c r="Q4336" s="17" t="n">
        <v>0</v>
      </c>
      <c r="R4336" s="17" t="n">
        <v>0</v>
      </c>
      <c r="S4336" s="17" t="n">
        <v>0</v>
      </c>
      <c r="T4336" s="17" t="n">
        <v>0</v>
      </c>
    </row>
    <row r="4337" customFormat="false" ht="15" hidden="false" customHeight="true" outlineLevel="0" collapsed="false">
      <c r="A4337" s="17" t="s">
        <v>617</v>
      </c>
      <c r="B4337" s="17" t="s">
        <v>142</v>
      </c>
      <c r="C4337" s="17" t="s">
        <v>217</v>
      </c>
      <c r="D4337" s="17" t="s">
        <v>218</v>
      </c>
      <c r="E4337" s="17" t="s">
        <v>139</v>
      </c>
      <c r="F4337" s="17" t="s">
        <v>7</v>
      </c>
      <c r="G4337" s="17" t="n">
        <v>0</v>
      </c>
      <c r="H4337" s="17" t="n">
        <v>1</v>
      </c>
      <c r="I4337" s="17" t="n">
        <v>2</v>
      </c>
      <c r="J4337" s="17" t="n">
        <v>2</v>
      </c>
      <c r="K4337" s="17" t="n">
        <v>2</v>
      </c>
      <c r="L4337" s="17" t="n">
        <v>0</v>
      </c>
      <c r="M4337" s="17" t="n">
        <v>44</v>
      </c>
      <c r="N4337" s="17" t="n">
        <v>63</v>
      </c>
      <c r="O4337" s="17" t="n">
        <v>15</v>
      </c>
      <c r="P4337" s="17" t="n">
        <v>0</v>
      </c>
      <c r="Q4337" s="17" t="n">
        <v>0</v>
      </c>
      <c r="R4337" s="17" t="n">
        <v>0</v>
      </c>
      <c r="S4337" s="17" t="n">
        <v>0</v>
      </c>
      <c r="T4337" s="17" t="n">
        <v>0</v>
      </c>
    </row>
    <row r="4338" customFormat="false" ht="15" hidden="false" customHeight="true" outlineLevel="0" collapsed="false">
      <c r="A4338" s="17" t="s">
        <v>617</v>
      </c>
      <c r="B4338" s="17" t="s">
        <v>142</v>
      </c>
      <c r="C4338" s="17" t="s">
        <v>217</v>
      </c>
      <c r="D4338" s="17" t="s">
        <v>218</v>
      </c>
      <c r="E4338" s="17" t="s">
        <v>139</v>
      </c>
      <c r="F4338" s="17" t="s">
        <v>140</v>
      </c>
      <c r="G4338" s="17" t="n">
        <v>0</v>
      </c>
      <c r="H4338" s="17" t="n">
        <v>1</v>
      </c>
      <c r="I4338" s="17" t="n">
        <v>2</v>
      </c>
      <c r="J4338" s="17" t="n">
        <v>0</v>
      </c>
      <c r="K4338" s="17" t="n">
        <v>2</v>
      </c>
      <c r="L4338" s="17" t="n">
        <v>0</v>
      </c>
      <c r="M4338" s="17" t="n">
        <v>44</v>
      </c>
      <c r="N4338" s="17" t="n">
        <v>4</v>
      </c>
      <c r="O4338" s="17" t="n">
        <v>0</v>
      </c>
      <c r="P4338" s="17" t="n">
        <v>0</v>
      </c>
      <c r="Q4338" s="17" t="n">
        <v>0</v>
      </c>
      <c r="R4338" s="17" t="n">
        <v>0</v>
      </c>
      <c r="S4338" s="17" t="n">
        <v>0</v>
      </c>
      <c r="T4338" s="17" t="n">
        <v>0</v>
      </c>
    </row>
    <row r="4339" customFormat="false" ht="15" hidden="false" customHeight="true" outlineLevel="0" collapsed="false">
      <c r="A4339" s="17" t="s">
        <v>617</v>
      </c>
      <c r="B4339" s="17" t="s">
        <v>142</v>
      </c>
      <c r="C4339" s="17" t="s">
        <v>217</v>
      </c>
      <c r="D4339" s="17" t="s">
        <v>218</v>
      </c>
      <c r="E4339" s="17" t="s">
        <v>139</v>
      </c>
      <c r="F4339" s="17" t="s">
        <v>144</v>
      </c>
      <c r="G4339" s="17" t="n">
        <v>0</v>
      </c>
      <c r="H4339" s="17" t="n">
        <v>0</v>
      </c>
      <c r="I4339" s="17" t="n">
        <v>1</v>
      </c>
      <c r="J4339" s="17" t="n">
        <v>1</v>
      </c>
      <c r="K4339" s="17" t="n">
        <v>1</v>
      </c>
      <c r="L4339" s="17" t="n">
        <v>0</v>
      </c>
      <c r="M4339" s="17" t="n">
        <v>0</v>
      </c>
      <c r="N4339" s="17" t="n">
        <v>1</v>
      </c>
      <c r="O4339" s="17" t="n">
        <v>2</v>
      </c>
      <c r="P4339" s="17" t="n">
        <v>0</v>
      </c>
      <c r="Q4339" s="17" t="n">
        <v>0</v>
      </c>
      <c r="R4339" s="17" t="n">
        <v>0</v>
      </c>
      <c r="S4339" s="17" t="n">
        <v>0</v>
      </c>
      <c r="T4339" s="17" t="n">
        <v>0</v>
      </c>
    </row>
    <row r="4340" customFormat="false" ht="15" hidden="false" customHeight="true" outlineLevel="0" collapsed="false">
      <c r="A4340" s="17" t="s">
        <v>617</v>
      </c>
      <c r="B4340" s="17" t="s">
        <v>142</v>
      </c>
      <c r="C4340" s="17" t="s">
        <v>217</v>
      </c>
      <c r="D4340" s="17" t="s">
        <v>218</v>
      </c>
      <c r="E4340" s="17" t="s">
        <v>139</v>
      </c>
      <c r="F4340" s="17" t="s">
        <v>150</v>
      </c>
      <c r="G4340" s="17" t="n">
        <v>0</v>
      </c>
      <c r="H4340" s="17" t="n">
        <v>0</v>
      </c>
      <c r="I4340" s="17" t="n">
        <v>2</v>
      </c>
      <c r="J4340" s="17" t="n">
        <v>2</v>
      </c>
      <c r="K4340" s="17" t="n">
        <v>2</v>
      </c>
      <c r="L4340" s="17" t="n">
        <v>0</v>
      </c>
      <c r="M4340" s="17" t="n">
        <v>0</v>
      </c>
      <c r="N4340" s="17" t="n">
        <v>29</v>
      </c>
      <c r="O4340" s="17" t="n">
        <v>8</v>
      </c>
      <c r="P4340" s="17" t="n">
        <v>0</v>
      </c>
      <c r="Q4340" s="17" t="n">
        <v>0</v>
      </c>
      <c r="R4340" s="17" t="n">
        <v>0</v>
      </c>
      <c r="S4340" s="17" t="n">
        <v>0</v>
      </c>
      <c r="T4340" s="17" t="n">
        <v>0</v>
      </c>
    </row>
    <row r="4341" customFormat="false" ht="15" hidden="false" customHeight="true" outlineLevel="0" collapsed="false">
      <c r="A4341" s="17" t="s">
        <v>617</v>
      </c>
      <c r="B4341" s="17" t="s">
        <v>142</v>
      </c>
      <c r="C4341" s="17" t="s">
        <v>217</v>
      </c>
      <c r="D4341" s="17" t="s">
        <v>218</v>
      </c>
      <c r="E4341" s="17" t="s">
        <v>139</v>
      </c>
      <c r="F4341" s="17" t="s">
        <v>166</v>
      </c>
      <c r="G4341" s="17" t="n">
        <v>0</v>
      </c>
      <c r="H4341" s="17" t="n">
        <v>0</v>
      </c>
      <c r="I4341" s="17" t="n">
        <v>2</v>
      </c>
      <c r="J4341" s="17" t="n">
        <v>1</v>
      </c>
      <c r="K4341" s="17" t="n">
        <v>2</v>
      </c>
      <c r="L4341" s="17" t="n">
        <v>0</v>
      </c>
      <c r="M4341" s="17" t="n">
        <v>0</v>
      </c>
      <c r="N4341" s="17" t="n">
        <v>27</v>
      </c>
      <c r="O4341" s="17" t="n">
        <v>1</v>
      </c>
      <c r="P4341" s="17" t="n">
        <v>0</v>
      </c>
      <c r="Q4341" s="17" t="n">
        <v>0</v>
      </c>
      <c r="R4341" s="17" t="n">
        <v>0</v>
      </c>
      <c r="S4341" s="17" t="n">
        <v>0</v>
      </c>
      <c r="T4341" s="17" t="n">
        <v>0</v>
      </c>
    </row>
    <row r="4342" customFormat="false" ht="15" hidden="false" customHeight="true" outlineLevel="0" collapsed="false">
      <c r="A4342" s="17" t="s">
        <v>617</v>
      </c>
      <c r="B4342" s="17" t="s">
        <v>142</v>
      </c>
      <c r="C4342" s="17" t="s">
        <v>217</v>
      </c>
      <c r="D4342" s="17" t="s">
        <v>218</v>
      </c>
      <c r="E4342" s="17" t="s">
        <v>139</v>
      </c>
      <c r="F4342" s="17" t="s">
        <v>158</v>
      </c>
      <c r="G4342" s="17" t="n">
        <v>0</v>
      </c>
      <c r="H4342" s="17" t="n">
        <v>0</v>
      </c>
      <c r="I4342" s="17" t="n">
        <v>1</v>
      </c>
      <c r="J4342" s="17" t="n">
        <v>1</v>
      </c>
      <c r="K4342" s="17" t="n">
        <v>1</v>
      </c>
      <c r="L4342" s="17" t="n">
        <v>0</v>
      </c>
      <c r="M4342" s="17" t="n">
        <v>0</v>
      </c>
      <c r="N4342" s="17" t="n">
        <v>2</v>
      </c>
      <c r="O4342" s="17" t="n">
        <v>2</v>
      </c>
      <c r="P4342" s="17" t="n">
        <v>0</v>
      </c>
      <c r="Q4342" s="17" t="n">
        <v>0</v>
      </c>
      <c r="R4342" s="17" t="n">
        <v>0</v>
      </c>
      <c r="S4342" s="17" t="n">
        <v>0</v>
      </c>
      <c r="T4342" s="17" t="n">
        <v>0</v>
      </c>
    </row>
    <row r="4343" customFormat="false" ht="15" hidden="false" customHeight="true" outlineLevel="0" collapsed="false">
      <c r="A4343" s="17" t="s">
        <v>617</v>
      </c>
      <c r="B4343" s="17" t="s">
        <v>142</v>
      </c>
      <c r="C4343" s="17" t="s">
        <v>217</v>
      </c>
      <c r="D4343" s="17" t="s">
        <v>218</v>
      </c>
      <c r="E4343" s="17" t="s">
        <v>139</v>
      </c>
      <c r="F4343" s="17" t="s">
        <v>169</v>
      </c>
      <c r="G4343" s="17" t="n">
        <v>0</v>
      </c>
      <c r="H4343" s="17" t="n">
        <v>0</v>
      </c>
      <c r="I4343" s="17" t="n">
        <v>0</v>
      </c>
      <c r="J4343" s="17" t="n">
        <v>1</v>
      </c>
      <c r="K4343" s="17" t="n">
        <v>1</v>
      </c>
      <c r="L4343" s="17" t="n">
        <v>0</v>
      </c>
      <c r="M4343" s="17" t="n">
        <v>0</v>
      </c>
      <c r="N4343" s="17" t="n">
        <v>0</v>
      </c>
      <c r="O4343" s="17" t="n">
        <v>2</v>
      </c>
      <c r="P4343" s="17" t="n">
        <v>0</v>
      </c>
      <c r="Q4343" s="17" t="n">
        <v>0</v>
      </c>
      <c r="R4343" s="17" t="n">
        <v>0</v>
      </c>
      <c r="S4343" s="17" t="n">
        <v>0</v>
      </c>
      <c r="T4343" s="17" t="n">
        <v>0</v>
      </c>
    </row>
    <row r="4344" customFormat="false" ht="15" hidden="false" customHeight="true" outlineLevel="0" collapsed="false">
      <c r="A4344" s="17" t="s">
        <v>4062</v>
      </c>
      <c r="B4344" s="17" t="s">
        <v>142</v>
      </c>
      <c r="C4344" s="17" t="s">
        <v>134</v>
      </c>
      <c r="D4344" s="17" t="s">
        <v>135</v>
      </c>
      <c r="E4344" s="17" t="s">
        <v>139</v>
      </c>
      <c r="F4344" s="17" t="s">
        <v>7</v>
      </c>
      <c r="G4344" s="17" t="n">
        <v>0</v>
      </c>
      <c r="H4344" s="17" t="n">
        <v>0</v>
      </c>
      <c r="I4344" s="17" t="n">
        <v>0</v>
      </c>
      <c r="J4344" s="17" t="n">
        <v>1</v>
      </c>
      <c r="K4344" s="17" t="n">
        <v>1</v>
      </c>
      <c r="L4344" s="17" t="n">
        <v>0</v>
      </c>
      <c r="M4344" s="17" t="n">
        <v>0</v>
      </c>
      <c r="N4344" s="17" t="n">
        <v>0</v>
      </c>
      <c r="O4344" s="17" t="n">
        <v>6</v>
      </c>
      <c r="P4344" s="17" t="n">
        <v>0</v>
      </c>
      <c r="Q4344" s="17" t="n">
        <v>0</v>
      </c>
      <c r="R4344" s="17" t="n">
        <v>0</v>
      </c>
      <c r="S4344" s="17" t="n">
        <v>0</v>
      </c>
      <c r="T4344" s="17" t="n">
        <v>0</v>
      </c>
    </row>
    <row r="4345" customFormat="false" ht="15" hidden="false" customHeight="true" outlineLevel="0" collapsed="false">
      <c r="A4345" s="17" t="s">
        <v>4062</v>
      </c>
      <c r="B4345" s="17" t="s">
        <v>142</v>
      </c>
      <c r="C4345" s="17" t="s">
        <v>134</v>
      </c>
      <c r="D4345" s="17" t="s">
        <v>135</v>
      </c>
      <c r="E4345" s="17" t="s">
        <v>139</v>
      </c>
      <c r="F4345" s="17" t="s">
        <v>140</v>
      </c>
      <c r="G4345" s="17" t="n">
        <v>0</v>
      </c>
      <c r="H4345" s="17" t="n">
        <v>0</v>
      </c>
      <c r="I4345" s="17" t="n">
        <v>0</v>
      </c>
      <c r="J4345" s="17" t="n">
        <v>1</v>
      </c>
      <c r="K4345" s="17" t="n">
        <v>1</v>
      </c>
      <c r="L4345" s="17" t="n">
        <v>0</v>
      </c>
      <c r="M4345" s="17" t="n">
        <v>0</v>
      </c>
      <c r="N4345" s="17" t="n">
        <v>0</v>
      </c>
      <c r="O4345" s="17" t="n">
        <v>1</v>
      </c>
      <c r="P4345" s="17" t="n">
        <v>0</v>
      </c>
      <c r="Q4345" s="17" t="n">
        <v>0</v>
      </c>
      <c r="R4345" s="17" t="n">
        <v>0</v>
      </c>
      <c r="S4345" s="17" t="n">
        <v>0</v>
      </c>
      <c r="T4345" s="17" t="n">
        <v>0</v>
      </c>
    </row>
    <row r="4346" customFormat="false" ht="15" hidden="false" customHeight="true" outlineLevel="0" collapsed="false">
      <c r="A4346" s="17" t="s">
        <v>4062</v>
      </c>
      <c r="B4346" s="17" t="s">
        <v>142</v>
      </c>
      <c r="C4346" s="17" t="s">
        <v>134</v>
      </c>
      <c r="D4346" s="17" t="s">
        <v>135</v>
      </c>
      <c r="E4346" s="17" t="s">
        <v>139</v>
      </c>
      <c r="F4346" s="17" t="s">
        <v>150</v>
      </c>
      <c r="G4346" s="17" t="n">
        <v>0</v>
      </c>
      <c r="H4346" s="17" t="n">
        <v>0</v>
      </c>
      <c r="I4346" s="17" t="n">
        <v>0</v>
      </c>
      <c r="J4346" s="17" t="n">
        <v>1</v>
      </c>
      <c r="K4346" s="17" t="n">
        <v>1</v>
      </c>
      <c r="L4346" s="17" t="n">
        <v>0</v>
      </c>
      <c r="M4346" s="17" t="n">
        <v>0</v>
      </c>
      <c r="N4346" s="17" t="n">
        <v>0</v>
      </c>
      <c r="O4346" s="17" t="n">
        <v>5</v>
      </c>
      <c r="P4346" s="17" t="n">
        <v>0</v>
      </c>
      <c r="Q4346" s="17" t="n">
        <v>0</v>
      </c>
      <c r="R4346" s="17" t="n">
        <v>0</v>
      </c>
      <c r="S4346" s="17" t="n">
        <v>0</v>
      </c>
      <c r="T4346" s="17" t="n">
        <v>0</v>
      </c>
    </row>
    <row r="4347" customFormat="false" ht="15" hidden="false" customHeight="true" outlineLevel="0" collapsed="false">
      <c r="A4347" s="17" t="s">
        <v>4062</v>
      </c>
      <c r="B4347" s="17" t="s">
        <v>142</v>
      </c>
      <c r="C4347" s="17" t="s">
        <v>134</v>
      </c>
      <c r="D4347" s="17" t="s">
        <v>14446</v>
      </c>
      <c r="E4347" s="17" t="s">
        <v>139</v>
      </c>
      <c r="F4347" s="17" t="s">
        <v>7</v>
      </c>
      <c r="G4347" s="17" t="n">
        <v>0</v>
      </c>
      <c r="H4347" s="17" t="n">
        <v>0</v>
      </c>
      <c r="I4347" s="17" t="n">
        <v>1</v>
      </c>
      <c r="J4347" s="17" t="n">
        <v>1</v>
      </c>
      <c r="K4347" s="17" t="n">
        <v>1</v>
      </c>
      <c r="L4347" s="17" t="n">
        <v>0</v>
      </c>
      <c r="M4347" s="17" t="n">
        <v>0</v>
      </c>
      <c r="N4347" s="17" t="n">
        <v>75</v>
      </c>
      <c r="O4347" s="17" t="n">
        <v>66</v>
      </c>
      <c r="P4347" s="17" t="n">
        <v>0</v>
      </c>
      <c r="Q4347" s="17" t="n">
        <v>0</v>
      </c>
      <c r="R4347" s="17" t="n">
        <v>0</v>
      </c>
      <c r="S4347" s="17" t="n">
        <v>0</v>
      </c>
      <c r="T4347" s="17" t="n">
        <v>0</v>
      </c>
    </row>
    <row r="4348" customFormat="false" ht="15" hidden="false" customHeight="true" outlineLevel="0" collapsed="false">
      <c r="A4348" s="17" t="s">
        <v>4062</v>
      </c>
      <c r="B4348" s="17" t="s">
        <v>142</v>
      </c>
      <c r="C4348" s="17" t="s">
        <v>134</v>
      </c>
      <c r="D4348" s="17" t="s">
        <v>14446</v>
      </c>
      <c r="E4348" s="17" t="s">
        <v>139</v>
      </c>
      <c r="F4348" s="17" t="s">
        <v>140</v>
      </c>
      <c r="G4348" s="17" t="n">
        <v>0</v>
      </c>
      <c r="H4348" s="17" t="n">
        <v>0</v>
      </c>
      <c r="I4348" s="17" t="n">
        <v>1</v>
      </c>
      <c r="J4348" s="17" t="n">
        <v>1</v>
      </c>
      <c r="K4348" s="17" t="n">
        <v>1</v>
      </c>
      <c r="L4348" s="17" t="n">
        <v>0</v>
      </c>
      <c r="M4348" s="17" t="n">
        <v>0</v>
      </c>
      <c r="N4348" s="17" t="n">
        <v>2</v>
      </c>
      <c r="O4348" s="17" t="n">
        <v>7</v>
      </c>
      <c r="P4348" s="17" t="n">
        <v>0</v>
      </c>
      <c r="Q4348" s="17" t="n">
        <v>0</v>
      </c>
      <c r="R4348" s="17" t="n">
        <v>0</v>
      </c>
      <c r="S4348" s="17" t="n">
        <v>0</v>
      </c>
      <c r="T4348" s="17" t="n">
        <v>0</v>
      </c>
    </row>
    <row r="4349" customFormat="false" ht="15" hidden="false" customHeight="true" outlineLevel="0" collapsed="false">
      <c r="A4349" s="17" t="s">
        <v>4062</v>
      </c>
      <c r="B4349" s="17" t="s">
        <v>142</v>
      </c>
      <c r="C4349" s="17" t="s">
        <v>134</v>
      </c>
      <c r="D4349" s="17" t="s">
        <v>14446</v>
      </c>
      <c r="E4349" s="17" t="s">
        <v>139</v>
      </c>
      <c r="F4349" s="17" t="s">
        <v>150</v>
      </c>
      <c r="G4349" s="17" t="n">
        <v>0</v>
      </c>
      <c r="H4349" s="17" t="n">
        <v>0</v>
      </c>
      <c r="I4349" s="17" t="n">
        <v>1</v>
      </c>
      <c r="J4349" s="17" t="n">
        <v>1</v>
      </c>
      <c r="K4349" s="17" t="n">
        <v>1</v>
      </c>
      <c r="L4349" s="17" t="n">
        <v>0</v>
      </c>
      <c r="M4349" s="17" t="n">
        <v>0</v>
      </c>
      <c r="N4349" s="17" t="n">
        <v>58</v>
      </c>
      <c r="O4349" s="17" t="n">
        <v>50</v>
      </c>
      <c r="P4349" s="17" t="n">
        <v>0</v>
      </c>
      <c r="Q4349" s="17" t="n">
        <v>0</v>
      </c>
      <c r="R4349" s="17" t="n">
        <v>0</v>
      </c>
      <c r="S4349" s="17" t="n">
        <v>0</v>
      </c>
      <c r="T4349" s="17" t="n">
        <v>0</v>
      </c>
    </row>
    <row r="4350" customFormat="false" ht="15" hidden="false" customHeight="true" outlineLevel="0" collapsed="false">
      <c r="A4350" s="17" t="s">
        <v>4062</v>
      </c>
      <c r="B4350" s="17" t="s">
        <v>142</v>
      </c>
      <c r="C4350" s="17" t="s">
        <v>134</v>
      </c>
      <c r="D4350" s="17" t="s">
        <v>14446</v>
      </c>
      <c r="E4350" s="17" t="s">
        <v>139</v>
      </c>
      <c r="F4350" s="17" t="s">
        <v>158</v>
      </c>
      <c r="G4350" s="17" t="n">
        <v>0</v>
      </c>
      <c r="H4350" s="17" t="n">
        <v>0</v>
      </c>
      <c r="I4350" s="17" t="n">
        <v>1</v>
      </c>
      <c r="J4350" s="17" t="n">
        <v>1</v>
      </c>
      <c r="K4350" s="17" t="n">
        <v>1</v>
      </c>
      <c r="L4350" s="17" t="n">
        <v>0</v>
      </c>
      <c r="M4350" s="17" t="n">
        <v>0</v>
      </c>
      <c r="N4350" s="17" t="n">
        <v>15</v>
      </c>
      <c r="O4350" s="17" t="n">
        <v>9</v>
      </c>
      <c r="P4350" s="17" t="n">
        <v>0</v>
      </c>
      <c r="Q4350" s="17" t="n">
        <v>0</v>
      </c>
      <c r="R4350" s="17" t="n">
        <v>0</v>
      </c>
      <c r="S4350" s="17" t="n">
        <v>0</v>
      </c>
      <c r="T4350" s="17" t="n">
        <v>0</v>
      </c>
    </row>
    <row r="4351" customFormat="false" ht="15" hidden="false" customHeight="true" outlineLevel="0" collapsed="false">
      <c r="A4351" s="17" t="s">
        <v>4062</v>
      </c>
      <c r="B4351" s="17" t="s">
        <v>142</v>
      </c>
      <c r="C4351" s="17" t="s">
        <v>217</v>
      </c>
      <c r="D4351" s="17" t="s">
        <v>235</v>
      </c>
      <c r="E4351" s="17" t="s">
        <v>243</v>
      </c>
      <c r="F4351" s="17" t="s">
        <v>7</v>
      </c>
      <c r="G4351" s="17" t="n">
        <v>1</v>
      </c>
      <c r="H4351" s="17" t="n">
        <v>1</v>
      </c>
      <c r="I4351" s="17" t="n">
        <v>1</v>
      </c>
      <c r="J4351" s="17" t="n">
        <v>1</v>
      </c>
      <c r="K4351" s="17" t="n">
        <v>1</v>
      </c>
      <c r="L4351" s="17" t="n">
        <v>73</v>
      </c>
      <c r="M4351" s="17" t="n">
        <v>50</v>
      </c>
      <c r="N4351" s="17" t="n">
        <v>57</v>
      </c>
      <c r="O4351" s="17" t="n">
        <v>56</v>
      </c>
      <c r="P4351" s="17" t="n">
        <v>0</v>
      </c>
      <c r="Q4351" s="17" t="n">
        <v>0</v>
      </c>
      <c r="R4351" s="17" t="n">
        <v>0</v>
      </c>
      <c r="S4351" s="17" t="n">
        <v>0</v>
      </c>
      <c r="T4351" s="17" t="n">
        <v>0</v>
      </c>
    </row>
    <row r="4352" customFormat="false" ht="15" hidden="false" customHeight="true" outlineLevel="0" collapsed="false">
      <c r="A4352" s="17" t="s">
        <v>4062</v>
      </c>
      <c r="B4352" s="17" t="s">
        <v>142</v>
      </c>
      <c r="C4352" s="17" t="s">
        <v>217</v>
      </c>
      <c r="D4352" s="17" t="s">
        <v>235</v>
      </c>
      <c r="E4352" s="17" t="s">
        <v>243</v>
      </c>
      <c r="F4352" s="17" t="s">
        <v>140</v>
      </c>
      <c r="G4352" s="17" t="n">
        <v>1</v>
      </c>
      <c r="H4352" s="17" t="n">
        <v>1</v>
      </c>
      <c r="I4352" s="17" t="n">
        <v>1</v>
      </c>
      <c r="J4352" s="17" t="n">
        <v>0</v>
      </c>
      <c r="K4352" s="17" t="n">
        <v>1</v>
      </c>
      <c r="L4352" s="17" t="n">
        <v>55</v>
      </c>
      <c r="M4352" s="17" t="n">
        <v>5</v>
      </c>
      <c r="N4352" s="17" t="n">
        <v>1</v>
      </c>
      <c r="O4352" s="17" t="n">
        <v>0</v>
      </c>
      <c r="P4352" s="17" t="n">
        <v>0</v>
      </c>
      <c r="Q4352" s="17" t="n">
        <v>0</v>
      </c>
      <c r="R4352" s="17" t="n">
        <v>0</v>
      </c>
      <c r="S4352" s="17" t="n">
        <v>0</v>
      </c>
      <c r="T4352" s="17" t="n">
        <v>0</v>
      </c>
    </row>
    <row r="4353" customFormat="false" ht="15" hidden="false" customHeight="true" outlineLevel="0" collapsed="false">
      <c r="A4353" s="17" t="s">
        <v>4062</v>
      </c>
      <c r="B4353" s="17" t="s">
        <v>142</v>
      </c>
      <c r="C4353" s="17" t="s">
        <v>217</v>
      </c>
      <c r="D4353" s="17" t="s">
        <v>235</v>
      </c>
      <c r="E4353" s="17" t="s">
        <v>243</v>
      </c>
      <c r="F4353" s="17" t="s">
        <v>150</v>
      </c>
      <c r="G4353" s="17" t="n">
        <v>1</v>
      </c>
      <c r="H4353" s="17" t="n">
        <v>1</v>
      </c>
      <c r="I4353" s="17" t="n">
        <v>1</v>
      </c>
      <c r="J4353" s="17" t="n">
        <v>1</v>
      </c>
      <c r="K4353" s="17" t="n">
        <v>1</v>
      </c>
      <c r="L4353" s="17" t="n">
        <v>11</v>
      </c>
      <c r="M4353" s="17" t="n">
        <v>35</v>
      </c>
      <c r="N4353" s="17" t="n">
        <v>54</v>
      </c>
      <c r="O4353" s="17" t="n">
        <v>48</v>
      </c>
      <c r="P4353" s="17" t="n">
        <v>0</v>
      </c>
      <c r="Q4353" s="17" t="n">
        <v>0</v>
      </c>
      <c r="R4353" s="17" t="n">
        <v>0</v>
      </c>
      <c r="S4353" s="17" t="n">
        <v>0</v>
      </c>
      <c r="T4353" s="17" t="n">
        <v>0</v>
      </c>
    </row>
    <row r="4354" customFormat="false" ht="15" hidden="false" customHeight="true" outlineLevel="0" collapsed="false">
      <c r="A4354" s="17" t="s">
        <v>4062</v>
      </c>
      <c r="B4354" s="17" t="s">
        <v>142</v>
      </c>
      <c r="C4354" s="17" t="s">
        <v>217</v>
      </c>
      <c r="D4354" s="17" t="s">
        <v>235</v>
      </c>
      <c r="E4354" s="17" t="s">
        <v>243</v>
      </c>
      <c r="F4354" s="17" t="s">
        <v>158</v>
      </c>
      <c r="G4354" s="17" t="n">
        <v>1</v>
      </c>
      <c r="H4354" s="17" t="n">
        <v>1</v>
      </c>
      <c r="I4354" s="17" t="n">
        <v>1</v>
      </c>
      <c r="J4354" s="17" t="n">
        <v>1</v>
      </c>
      <c r="K4354" s="17" t="n">
        <v>1</v>
      </c>
      <c r="L4354" s="17" t="n">
        <v>7</v>
      </c>
      <c r="M4354" s="17" t="n">
        <v>10</v>
      </c>
      <c r="N4354" s="17" t="n">
        <v>2</v>
      </c>
      <c r="O4354" s="17" t="n">
        <v>5</v>
      </c>
      <c r="P4354" s="17" t="n">
        <v>0</v>
      </c>
      <c r="Q4354" s="17" t="n">
        <v>0</v>
      </c>
      <c r="R4354" s="17" t="n">
        <v>0</v>
      </c>
      <c r="S4354" s="17" t="n">
        <v>0</v>
      </c>
      <c r="T4354" s="17" t="n">
        <v>0</v>
      </c>
    </row>
    <row r="4355" customFormat="false" ht="15" hidden="false" customHeight="true" outlineLevel="0" collapsed="false">
      <c r="A4355" s="17" t="s">
        <v>4062</v>
      </c>
      <c r="B4355" s="17" t="s">
        <v>142</v>
      </c>
      <c r="C4355" s="17" t="s">
        <v>217</v>
      </c>
      <c r="D4355" s="17" t="s">
        <v>235</v>
      </c>
      <c r="E4355" s="17" t="s">
        <v>243</v>
      </c>
      <c r="F4355" s="17" t="s">
        <v>169</v>
      </c>
      <c r="G4355" s="17" t="n">
        <v>0</v>
      </c>
      <c r="H4355" s="17" t="n">
        <v>0</v>
      </c>
      <c r="I4355" s="17" t="n">
        <v>0</v>
      </c>
      <c r="J4355" s="17" t="n">
        <v>1</v>
      </c>
      <c r="K4355" s="17" t="n">
        <v>1</v>
      </c>
      <c r="L4355" s="17" t="n">
        <v>0</v>
      </c>
      <c r="M4355" s="17" t="n">
        <v>0</v>
      </c>
      <c r="N4355" s="17" t="n">
        <v>0</v>
      </c>
      <c r="O4355" s="17" t="n">
        <v>3</v>
      </c>
      <c r="P4355" s="17" t="n">
        <v>0</v>
      </c>
      <c r="Q4355" s="17" t="n">
        <v>0</v>
      </c>
      <c r="R4355" s="17" t="n">
        <v>0</v>
      </c>
      <c r="S4355" s="17" t="n">
        <v>0</v>
      </c>
      <c r="T4355" s="17" t="n">
        <v>0</v>
      </c>
    </row>
    <row r="4356" customFormat="false" ht="15" hidden="false" customHeight="true" outlineLevel="0" collapsed="false">
      <c r="A4356" s="17" t="s">
        <v>4062</v>
      </c>
      <c r="B4356" s="17" t="s">
        <v>142</v>
      </c>
      <c r="C4356" s="17" t="s">
        <v>217</v>
      </c>
      <c r="D4356" s="17" t="s">
        <v>235</v>
      </c>
      <c r="E4356" s="17" t="s">
        <v>139</v>
      </c>
      <c r="F4356" s="17" t="s">
        <v>7</v>
      </c>
      <c r="G4356" s="17" t="n">
        <v>0</v>
      </c>
      <c r="H4356" s="17" t="n">
        <v>0</v>
      </c>
      <c r="I4356" s="17" t="n">
        <v>1</v>
      </c>
      <c r="J4356" s="17" t="n">
        <v>0</v>
      </c>
      <c r="K4356" s="17" t="n">
        <v>1</v>
      </c>
      <c r="L4356" s="17" t="n">
        <v>0</v>
      </c>
      <c r="M4356" s="17" t="n">
        <v>0</v>
      </c>
      <c r="N4356" s="17" t="n">
        <v>7</v>
      </c>
      <c r="O4356" s="17" t="n">
        <v>0</v>
      </c>
      <c r="P4356" s="17" t="n">
        <v>0</v>
      </c>
      <c r="Q4356" s="17" t="n">
        <v>0</v>
      </c>
      <c r="R4356" s="17" t="n">
        <v>0</v>
      </c>
      <c r="S4356" s="17" t="n">
        <v>0</v>
      </c>
      <c r="T4356" s="17" t="n">
        <v>0</v>
      </c>
    </row>
    <row r="4357" customFormat="false" ht="15" hidden="false" customHeight="true" outlineLevel="0" collapsed="false">
      <c r="A4357" s="17" t="s">
        <v>4062</v>
      </c>
      <c r="B4357" s="17" t="s">
        <v>142</v>
      </c>
      <c r="C4357" s="17" t="s">
        <v>217</v>
      </c>
      <c r="D4357" s="17" t="s">
        <v>235</v>
      </c>
      <c r="E4357" s="17" t="s">
        <v>139</v>
      </c>
      <c r="F4357" s="17" t="s">
        <v>150</v>
      </c>
      <c r="G4357" s="17" t="n">
        <v>0</v>
      </c>
      <c r="H4357" s="17" t="n">
        <v>0</v>
      </c>
      <c r="I4357" s="17" t="n">
        <v>1</v>
      </c>
      <c r="J4357" s="17" t="n">
        <v>0</v>
      </c>
      <c r="K4357" s="17" t="n">
        <v>1</v>
      </c>
      <c r="L4357" s="17" t="n">
        <v>0</v>
      </c>
      <c r="M4357" s="17" t="n">
        <v>0</v>
      </c>
      <c r="N4357" s="17" t="n">
        <v>7</v>
      </c>
      <c r="O4357" s="17" t="n">
        <v>0</v>
      </c>
      <c r="P4357" s="17" t="n">
        <v>0</v>
      </c>
      <c r="Q4357" s="17" t="n">
        <v>0</v>
      </c>
      <c r="R4357" s="17" t="n">
        <v>0</v>
      </c>
      <c r="S4357" s="17" t="n">
        <v>0</v>
      </c>
      <c r="T4357" s="17" t="n">
        <v>0</v>
      </c>
    </row>
    <row r="4358" customFormat="false" ht="15" hidden="false" customHeight="true" outlineLevel="0" collapsed="false">
      <c r="A4358" s="17" t="s">
        <v>6807</v>
      </c>
      <c r="B4358" s="17" t="s">
        <v>142</v>
      </c>
      <c r="C4358" s="17" t="s">
        <v>148</v>
      </c>
      <c r="D4358" s="17" t="s">
        <v>14443</v>
      </c>
      <c r="E4358" s="17" t="s">
        <v>139</v>
      </c>
      <c r="F4358" s="17" t="s">
        <v>7</v>
      </c>
      <c r="G4358" s="17" t="n">
        <v>1</v>
      </c>
      <c r="H4358" s="17" t="n">
        <v>1</v>
      </c>
      <c r="I4358" s="17" t="n">
        <v>1</v>
      </c>
      <c r="J4358" s="17" t="n">
        <v>1</v>
      </c>
      <c r="K4358" s="17" t="n">
        <v>1</v>
      </c>
      <c r="L4358" s="17" t="n">
        <v>12</v>
      </c>
      <c r="M4358" s="17" t="n">
        <v>4</v>
      </c>
      <c r="N4358" s="17" t="n">
        <v>106</v>
      </c>
      <c r="O4358" s="17" t="n">
        <v>86</v>
      </c>
      <c r="P4358" s="17" t="n">
        <v>0</v>
      </c>
      <c r="Q4358" s="17" t="n">
        <v>0</v>
      </c>
      <c r="R4358" s="17" t="n">
        <v>0</v>
      </c>
      <c r="S4358" s="17" t="n">
        <v>0</v>
      </c>
      <c r="T4358" s="17" t="n">
        <v>0</v>
      </c>
    </row>
    <row r="4359" customFormat="false" ht="15" hidden="false" customHeight="true" outlineLevel="0" collapsed="false">
      <c r="A4359" s="17" t="s">
        <v>6807</v>
      </c>
      <c r="B4359" s="17" t="s">
        <v>142</v>
      </c>
      <c r="C4359" s="17" t="s">
        <v>148</v>
      </c>
      <c r="D4359" s="17" t="s">
        <v>14443</v>
      </c>
      <c r="E4359" s="17" t="s">
        <v>139</v>
      </c>
      <c r="F4359" s="17" t="s">
        <v>150</v>
      </c>
      <c r="G4359" s="17" t="n">
        <v>1</v>
      </c>
      <c r="H4359" s="17" t="n">
        <v>1</v>
      </c>
      <c r="I4359" s="17" t="n">
        <v>1</v>
      </c>
      <c r="J4359" s="17" t="n">
        <v>1</v>
      </c>
      <c r="K4359" s="17" t="n">
        <v>1</v>
      </c>
      <c r="L4359" s="17" t="n">
        <v>12</v>
      </c>
      <c r="M4359" s="17" t="n">
        <v>4</v>
      </c>
      <c r="N4359" s="17" t="n">
        <v>102</v>
      </c>
      <c r="O4359" s="17" t="n">
        <v>86</v>
      </c>
      <c r="P4359" s="17" t="n">
        <v>0</v>
      </c>
      <c r="Q4359" s="17" t="n">
        <v>0</v>
      </c>
      <c r="R4359" s="17" t="n">
        <v>0</v>
      </c>
      <c r="S4359" s="17" t="n">
        <v>0</v>
      </c>
      <c r="T4359" s="17" t="n">
        <v>0</v>
      </c>
    </row>
    <row r="4360" customFormat="false" ht="15" hidden="false" customHeight="true" outlineLevel="0" collapsed="false">
      <c r="A4360" s="17" t="s">
        <v>6807</v>
      </c>
      <c r="B4360" s="17" t="s">
        <v>142</v>
      </c>
      <c r="C4360" s="17" t="s">
        <v>148</v>
      </c>
      <c r="D4360" s="17" t="s">
        <v>14443</v>
      </c>
      <c r="E4360" s="17" t="s">
        <v>139</v>
      </c>
      <c r="F4360" s="17" t="s">
        <v>158</v>
      </c>
      <c r="G4360" s="17" t="n">
        <v>0</v>
      </c>
      <c r="H4360" s="17" t="n">
        <v>0</v>
      </c>
      <c r="I4360" s="17" t="n">
        <v>1</v>
      </c>
      <c r="J4360" s="17" t="n">
        <v>0</v>
      </c>
      <c r="K4360" s="17" t="n">
        <v>1</v>
      </c>
      <c r="L4360" s="17" t="n">
        <v>0</v>
      </c>
      <c r="M4360" s="17" t="n">
        <v>0</v>
      </c>
      <c r="N4360" s="17" t="n">
        <v>3</v>
      </c>
      <c r="O4360" s="17" t="n">
        <v>0</v>
      </c>
      <c r="P4360" s="17" t="n">
        <v>0</v>
      </c>
      <c r="Q4360" s="17" t="n">
        <v>0</v>
      </c>
      <c r="R4360" s="17" t="n">
        <v>0</v>
      </c>
      <c r="S4360" s="17" t="n">
        <v>0</v>
      </c>
      <c r="T4360" s="17" t="n">
        <v>0</v>
      </c>
    </row>
    <row r="4361" customFormat="false" ht="15" hidden="false" customHeight="true" outlineLevel="0" collapsed="false">
      <c r="A4361" s="17" t="s">
        <v>6807</v>
      </c>
      <c r="B4361" s="17" t="s">
        <v>142</v>
      </c>
      <c r="C4361" s="17" t="s">
        <v>148</v>
      </c>
      <c r="D4361" s="17" t="s">
        <v>14443</v>
      </c>
      <c r="E4361" s="17" t="s">
        <v>139</v>
      </c>
      <c r="F4361" s="17" t="s">
        <v>169</v>
      </c>
      <c r="G4361" s="17" t="n">
        <v>0</v>
      </c>
      <c r="H4361" s="17" t="n">
        <v>0</v>
      </c>
      <c r="I4361" s="17" t="n">
        <v>1</v>
      </c>
      <c r="J4361" s="17" t="n">
        <v>0</v>
      </c>
      <c r="K4361" s="17" t="n">
        <v>1</v>
      </c>
      <c r="L4361" s="17" t="n">
        <v>0</v>
      </c>
      <c r="M4361" s="17" t="n">
        <v>0</v>
      </c>
      <c r="N4361" s="17" t="n">
        <v>1</v>
      </c>
      <c r="O4361" s="17" t="n">
        <v>0</v>
      </c>
      <c r="P4361" s="17" t="n">
        <v>0</v>
      </c>
      <c r="Q4361" s="17" t="n">
        <v>0</v>
      </c>
      <c r="R4361" s="17" t="n">
        <v>0</v>
      </c>
      <c r="S4361" s="17" t="n">
        <v>0</v>
      </c>
      <c r="T4361" s="17" t="n">
        <v>0</v>
      </c>
    </row>
    <row r="4362" customFormat="false" ht="15" hidden="false" customHeight="true" outlineLevel="0" collapsed="false">
      <c r="A4362" s="17" t="s">
        <v>1402</v>
      </c>
      <c r="B4362" s="17" t="s">
        <v>142</v>
      </c>
      <c r="C4362" s="17" t="s">
        <v>134</v>
      </c>
      <c r="D4362" s="17" t="s">
        <v>135</v>
      </c>
      <c r="E4362" s="17" t="s">
        <v>139</v>
      </c>
      <c r="F4362" s="17" t="s">
        <v>7</v>
      </c>
      <c r="G4362" s="17" t="n">
        <v>1</v>
      </c>
      <c r="H4362" s="17" t="n">
        <v>1</v>
      </c>
      <c r="I4362" s="17" t="n">
        <v>0</v>
      </c>
      <c r="J4362" s="17" t="n">
        <v>0</v>
      </c>
      <c r="K4362" s="17" t="n">
        <v>1</v>
      </c>
      <c r="L4362" s="17" t="n">
        <v>5</v>
      </c>
      <c r="M4362" s="17" t="n">
        <v>215</v>
      </c>
      <c r="N4362" s="17" t="n">
        <v>0</v>
      </c>
      <c r="O4362" s="17" t="n">
        <v>0</v>
      </c>
      <c r="P4362" s="17" t="n">
        <v>0</v>
      </c>
      <c r="Q4362" s="17" t="n">
        <v>0</v>
      </c>
      <c r="R4362" s="17" t="n">
        <v>0</v>
      </c>
      <c r="S4362" s="17" t="n">
        <v>0</v>
      </c>
      <c r="T4362" s="17" t="n">
        <v>0</v>
      </c>
    </row>
    <row r="4363" customFormat="false" ht="15" hidden="false" customHeight="true" outlineLevel="0" collapsed="false">
      <c r="A4363" s="17" t="s">
        <v>1402</v>
      </c>
      <c r="B4363" s="17" t="s">
        <v>142</v>
      </c>
      <c r="C4363" s="17" t="s">
        <v>134</v>
      </c>
      <c r="D4363" s="17" t="s">
        <v>135</v>
      </c>
      <c r="E4363" s="17" t="s">
        <v>139</v>
      </c>
      <c r="F4363" s="17" t="s">
        <v>140</v>
      </c>
      <c r="G4363" s="17" t="n">
        <v>0</v>
      </c>
      <c r="H4363" s="17" t="n">
        <v>1</v>
      </c>
      <c r="I4363" s="17" t="n">
        <v>0</v>
      </c>
      <c r="J4363" s="17" t="n">
        <v>0</v>
      </c>
      <c r="K4363" s="17" t="n">
        <v>1</v>
      </c>
      <c r="L4363" s="17" t="n">
        <v>0</v>
      </c>
      <c r="M4363" s="17" t="n">
        <v>15</v>
      </c>
      <c r="N4363" s="17" t="n">
        <v>0</v>
      </c>
      <c r="O4363" s="17" t="n">
        <v>0</v>
      </c>
      <c r="P4363" s="17" t="n">
        <v>0</v>
      </c>
      <c r="Q4363" s="17" t="n">
        <v>0</v>
      </c>
      <c r="R4363" s="17" t="n">
        <v>0</v>
      </c>
      <c r="S4363" s="17" t="n">
        <v>0</v>
      </c>
      <c r="T4363" s="17" t="n">
        <v>0</v>
      </c>
    </row>
    <row r="4364" customFormat="false" ht="15" hidden="false" customHeight="true" outlineLevel="0" collapsed="false">
      <c r="A4364" s="17" t="s">
        <v>1402</v>
      </c>
      <c r="B4364" s="17" t="s">
        <v>142</v>
      </c>
      <c r="C4364" s="17" t="s">
        <v>134</v>
      </c>
      <c r="D4364" s="17" t="s">
        <v>135</v>
      </c>
      <c r="E4364" s="17" t="s">
        <v>139</v>
      </c>
      <c r="F4364" s="17" t="s">
        <v>150</v>
      </c>
      <c r="G4364" s="17" t="n">
        <v>1</v>
      </c>
      <c r="H4364" s="17" t="n">
        <v>1</v>
      </c>
      <c r="I4364" s="17" t="n">
        <v>0</v>
      </c>
      <c r="J4364" s="17" t="n">
        <v>0</v>
      </c>
      <c r="K4364" s="17" t="n">
        <v>1</v>
      </c>
      <c r="L4364" s="17" t="n">
        <v>5</v>
      </c>
      <c r="M4364" s="17" t="n">
        <v>198</v>
      </c>
      <c r="N4364" s="17" t="n">
        <v>0</v>
      </c>
      <c r="O4364" s="17" t="n">
        <v>0</v>
      </c>
      <c r="P4364" s="17" t="n">
        <v>0</v>
      </c>
      <c r="Q4364" s="17" t="n">
        <v>0</v>
      </c>
      <c r="R4364" s="17" t="n">
        <v>0</v>
      </c>
      <c r="S4364" s="17" t="n">
        <v>0</v>
      </c>
      <c r="T4364" s="17" t="n">
        <v>0</v>
      </c>
    </row>
    <row r="4365" customFormat="false" ht="15" hidden="false" customHeight="true" outlineLevel="0" collapsed="false">
      <c r="A4365" s="17" t="s">
        <v>1402</v>
      </c>
      <c r="B4365" s="17" t="s">
        <v>142</v>
      </c>
      <c r="C4365" s="17" t="s">
        <v>134</v>
      </c>
      <c r="D4365" s="17" t="s">
        <v>135</v>
      </c>
      <c r="E4365" s="17" t="s">
        <v>139</v>
      </c>
      <c r="F4365" s="17" t="s">
        <v>158</v>
      </c>
      <c r="G4365" s="17" t="n">
        <v>0</v>
      </c>
      <c r="H4365" s="17" t="n">
        <v>1</v>
      </c>
      <c r="I4365" s="17" t="n">
        <v>0</v>
      </c>
      <c r="J4365" s="17" t="n">
        <v>0</v>
      </c>
      <c r="K4365" s="17" t="n">
        <v>1</v>
      </c>
      <c r="L4365" s="17" t="n">
        <v>0</v>
      </c>
      <c r="M4365" s="17" t="n">
        <v>2</v>
      </c>
      <c r="N4365" s="17" t="n">
        <v>0</v>
      </c>
      <c r="O4365" s="17" t="n">
        <v>0</v>
      </c>
      <c r="P4365" s="17" t="n">
        <v>0</v>
      </c>
      <c r="Q4365" s="17" t="n">
        <v>0</v>
      </c>
      <c r="R4365" s="17" t="n">
        <v>0</v>
      </c>
      <c r="S4365" s="17" t="n">
        <v>0</v>
      </c>
      <c r="T4365" s="17" t="n">
        <v>0</v>
      </c>
    </row>
    <row r="4366" customFormat="false" ht="15" hidden="false" customHeight="true" outlineLevel="0" collapsed="false">
      <c r="A4366" s="17" t="s">
        <v>1402</v>
      </c>
      <c r="B4366" s="17" t="s">
        <v>142</v>
      </c>
      <c r="C4366" s="17" t="s">
        <v>148</v>
      </c>
      <c r="D4366" s="17" t="s">
        <v>14443</v>
      </c>
      <c r="E4366" s="17" t="s">
        <v>139</v>
      </c>
      <c r="F4366" s="17" t="s">
        <v>7</v>
      </c>
      <c r="G4366" s="17" t="n">
        <v>2</v>
      </c>
      <c r="H4366" s="17" t="n">
        <v>1</v>
      </c>
      <c r="I4366" s="17" t="n">
        <v>0</v>
      </c>
      <c r="J4366" s="17" t="n">
        <v>0</v>
      </c>
      <c r="K4366" s="17" t="n">
        <v>2</v>
      </c>
      <c r="L4366" s="17" t="n">
        <v>6</v>
      </c>
      <c r="M4366" s="17" t="n">
        <v>2</v>
      </c>
      <c r="N4366" s="17" t="n">
        <v>0</v>
      </c>
      <c r="O4366" s="17" t="n">
        <v>0</v>
      </c>
      <c r="P4366" s="17" t="n">
        <v>0</v>
      </c>
      <c r="Q4366" s="17" t="n">
        <v>0</v>
      </c>
      <c r="R4366" s="17" t="n">
        <v>0</v>
      </c>
      <c r="S4366" s="17" t="n">
        <v>0</v>
      </c>
      <c r="T4366" s="17" t="n">
        <v>0</v>
      </c>
    </row>
    <row r="4367" customFormat="false" ht="15" hidden="false" customHeight="true" outlineLevel="0" collapsed="false">
      <c r="A4367" s="17" t="s">
        <v>1402</v>
      </c>
      <c r="B4367" s="17" t="s">
        <v>142</v>
      </c>
      <c r="C4367" s="17" t="s">
        <v>148</v>
      </c>
      <c r="D4367" s="17" t="s">
        <v>14443</v>
      </c>
      <c r="E4367" s="17" t="s">
        <v>139</v>
      </c>
      <c r="F4367" s="17" t="s">
        <v>140</v>
      </c>
      <c r="G4367" s="17" t="n">
        <v>1</v>
      </c>
      <c r="H4367" s="17" t="n">
        <v>0</v>
      </c>
      <c r="I4367" s="17" t="n">
        <v>0</v>
      </c>
      <c r="J4367" s="17" t="n">
        <v>0</v>
      </c>
      <c r="K4367" s="17" t="n">
        <v>1</v>
      </c>
      <c r="L4367" s="17" t="n">
        <v>1</v>
      </c>
      <c r="M4367" s="17" t="n">
        <v>0</v>
      </c>
      <c r="N4367" s="17" t="n">
        <v>0</v>
      </c>
      <c r="O4367" s="17" t="n">
        <v>0</v>
      </c>
      <c r="P4367" s="17" t="n">
        <v>0</v>
      </c>
      <c r="Q4367" s="17" t="n">
        <v>0</v>
      </c>
      <c r="R4367" s="17" t="n">
        <v>0</v>
      </c>
      <c r="S4367" s="17" t="n">
        <v>0</v>
      </c>
      <c r="T4367" s="17" t="n">
        <v>0</v>
      </c>
    </row>
    <row r="4368" customFormat="false" ht="15" hidden="false" customHeight="true" outlineLevel="0" collapsed="false">
      <c r="A4368" s="17" t="s">
        <v>1402</v>
      </c>
      <c r="B4368" s="17" t="s">
        <v>142</v>
      </c>
      <c r="C4368" s="17" t="s">
        <v>148</v>
      </c>
      <c r="D4368" s="17" t="s">
        <v>14443</v>
      </c>
      <c r="E4368" s="17" t="s">
        <v>139</v>
      </c>
      <c r="F4368" s="17" t="s">
        <v>150</v>
      </c>
      <c r="G4368" s="17" t="n">
        <v>0</v>
      </c>
      <c r="H4368" s="17" t="n">
        <v>1</v>
      </c>
      <c r="I4368" s="17" t="n">
        <v>0</v>
      </c>
      <c r="J4368" s="17" t="n">
        <v>0</v>
      </c>
      <c r="K4368" s="17" t="n">
        <v>1</v>
      </c>
      <c r="L4368" s="17" t="n">
        <v>0</v>
      </c>
      <c r="M4368" s="17" t="n">
        <v>2</v>
      </c>
      <c r="N4368" s="17" t="n">
        <v>0</v>
      </c>
      <c r="O4368" s="17" t="n">
        <v>0</v>
      </c>
      <c r="P4368" s="17" t="n">
        <v>0</v>
      </c>
      <c r="Q4368" s="17" t="n">
        <v>0</v>
      </c>
      <c r="R4368" s="17" t="n">
        <v>0</v>
      </c>
      <c r="S4368" s="17" t="n">
        <v>0</v>
      </c>
      <c r="T4368" s="17" t="n">
        <v>0</v>
      </c>
    </row>
    <row r="4369" customFormat="false" ht="15" hidden="false" customHeight="true" outlineLevel="0" collapsed="false">
      <c r="A4369" s="17" t="s">
        <v>1402</v>
      </c>
      <c r="B4369" s="17" t="s">
        <v>142</v>
      </c>
      <c r="C4369" s="17" t="s">
        <v>148</v>
      </c>
      <c r="D4369" s="17" t="s">
        <v>14443</v>
      </c>
      <c r="E4369" s="17" t="s">
        <v>139</v>
      </c>
      <c r="F4369" s="17" t="s">
        <v>158</v>
      </c>
      <c r="G4369" s="17" t="n">
        <v>1</v>
      </c>
      <c r="H4369" s="17" t="n">
        <v>0</v>
      </c>
      <c r="I4369" s="17" t="n">
        <v>0</v>
      </c>
      <c r="J4369" s="17" t="n">
        <v>0</v>
      </c>
      <c r="K4369" s="17" t="n">
        <v>1</v>
      </c>
      <c r="L4369" s="17" t="n">
        <v>5</v>
      </c>
      <c r="M4369" s="17" t="n">
        <v>0</v>
      </c>
      <c r="N4369" s="17" t="n">
        <v>0</v>
      </c>
      <c r="O4369" s="17" t="n">
        <v>0</v>
      </c>
      <c r="P4369" s="17" t="n">
        <v>0</v>
      </c>
      <c r="Q4369" s="17" t="n">
        <v>0</v>
      </c>
      <c r="R4369" s="17" t="n">
        <v>0</v>
      </c>
      <c r="S4369" s="17" t="n">
        <v>0</v>
      </c>
      <c r="T4369" s="17" t="n">
        <v>0</v>
      </c>
    </row>
    <row r="4370" customFormat="false" ht="15" hidden="false" customHeight="true" outlineLevel="0" collapsed="false">
      <c r="A4370" s="17" t="s">
        <v>1402</v>
      </c>
      <c r="B4370" s="17" t="s">
        <v>142</v>
      </c>
      <c r="C4370" s="17" t="s">
        <v>217</v>
      </c>
      <c r="D4370" s="17" t="s">
        <v>235</v>
      </c>
      <c r="E4370" s="17" t="s">
        <v>139</v>
      </c>
      <c r="F4370" s="17" t="s">
        <v>7</v>
      </c>
      <c r="G4370" s="17" t="n">
        <v>1</v>
      </c>
      <c r="H4370" s="17" t="n">
        <v>1</v>
      </c>
      <c r="I4370" s="17" t="n">
        <v>1</v>
      </c>
      <c r="J4370" s="17" t="n">
        <v>1</v>
      </c>
      <c r="K4370" s="17" t="n">
        <v>1</v>
      </c>
      <c r="L4370" s="17" t="n">
        <v>8</v>
      </c>
      <c r="M4370" s="17" t="n">
        <v>10</v>
      </c>
      <c r="N4370" s="17" t="n">
        <v>56</v>
      </c>
      <c r="O4370" s="17" t="n">
        <v>8</v>
      </c>
      <c r="P4370" s="17" t="n">
        <v>0</v>
      </c>
      <c r="Q4370" s="17" t="n">
        <v>0</v>
      </c>
      <c r="R4370" s="17" t="n">
        <v>0</v>
      </c>
      <c r="S4370" s="17" t="n">
        <v>0</v>
      </c>
      <c r="T4370" s="17" t="n">
        <v>0</v>
      </c>
    </row>
    <row r="4371" customFormat="false" ht="15" hidden="false" customHeight="true" outlineLevel="0" collapsed="false">
      <c r="A4371" s="17" t="s">
        <v>1402</v>
      </c>
      <c r="B4371" s="17" t="s">
        <v>142</v>
      </c>
      <c r="C4371" s="17" t="s">
        <v>217</v>
      </c>
      <c r="D4371" s="17" t="s">
        <v>235</v>
      </c>
      <c r="E4371" s="17" t="s">
        <v>139</v>
      </c>
      <c r="F4371" s="17" t="s">
        <v>150</v>
      </c>
      <c r="G4371" s="17" t="n">
        <v>1</v>
      </c>
      <c r="H4371" s="17" t="n">
        <v>1</v>
      </c>
      <c r="I4371" s="17" t="n">
        <v>1</v>
      </c>
      <c r="J4371" s="17" t="n">
        <v>1</v>
      </c>
      <c r="K4371" s="17" t="n">
        <v>1</v>
      </c>
      <c r="L4371" s="17" t="n">
        <v>8</v>
      </c>
      <c r="M4371" s="17" t="n">
        <v>8</v>
      </c>
      <c r="N4371" s="17" t="n">
        <v>56</v>
      </c>
      <c r="O4371" s="17" t="n">
        <v>8</v>
      </c>
      <c r="P4371" s="17" t="n">
        <v>0</v>
      </c>
      <c r="Q4371" s="17" t="n">
        <v>0</v>
      </c>
      <c r="R4371" s="17" t="n">
        <v>0</v>
      </c>
      <c r="S4371" s="17" t="n">
        <v>0</v>
      </c>
      <c r="T4371" s="17" t="n">
        <v>0</v>
      </c>
    </row>
    <row r="4372" customFormat="false" ht="15" hidden="false" customHeight="true" outlineLevel="0" collapsed="false">
      <c r="A4372" s="17" t="s">
        <v>1402</v>
      </c>
      <c r="B4372" s="17" t="s">
        <v>142</v>
      </c>
      <c r="C4372" s="17" t="s">
        <v>217</v>
      </c>
      <c r="D4372" s="17" t="s">
        <v>235</v>
      </c>
      <c r="E4372" s="17" t="s">
        <v>139</v>
      </c>
      <c r="F4372" s="17" t="s">
        <v>158</v>
      </c>
      <c r="G4372" s="17" t="n">
        <v>0</v>
      </c>
      <c r="H4372" s="17" t="n">
        <v>1</v>
      </c>
      <c r="I4372" s="17" t="n">
        <v>0</v>
      </c>
      <c r="J4372" s="17" t="n">
        <v>0</v>
      </c>
      <c r="K4372" s="17" t="n">
        <v>1</v>
      </c>
      <c r="L4372" s="17" t="n">
        <v>0</v>
      </c>
      <c r="M4372" s="17" t="n">
        <v>2</v>
      </c>
      <c r="N4372" s="17" t="n">
        <v>0</v>
      </c>
      <c r="O4372" s="17" t="n">
        <v>0</v>
      </c>
      <c r="P4372" s="17" t="n">
        <v>0</v>
      </c>
      <c r="Q4372" s="17" t="n">
        <v>0</v>
      </c>
      <c r="R4372" s="17" t="n">
        <v>0</v>
      </c>
      <c r="S4372" s="17" t="n">
        <v>0</v>
      </c>
      <c r="T4372" s="17" t="n">
        <v>0</v>
      </c>
    </row>
    <row r="4373" customFormat="false" ht="15" hidden="false" customHeight="true" outlineLevel="0" collapsed="false">
      <c r="A4373" s="17" t="s">
        <v>1402</v>
      </c>
      <c r="B4373" s="17" t="s">
        <v>142</v>
      </c>
      <c r="C4373" s="17" t="s">
        <v>217</v>
      </c>
      <c r="D4373" s="17" t="s">
        <v>218</v>
      </c>
      <c r="E4373" s="17" t="s">
        <v>243</v>
      </c>
      <c r="F4373" s="17" t="s">
        <v>7</v>
      </c>
      <c r="G4373" s="17" t="n">
        <v>1</v>
      </c>
      <c r="H4373" s="17" t="n">
        <v>1</v>
      </c>
      <c r="I4373" s="17" t="n">
        <v>1</v>
      </c>
      <c r="J4373" s="17" t="n">
        <v>1</v>
      </c>
      <c r="K4373" s="17" t="n">
        <v>1</v>
      </c>
      <c r="L4373" s="17" t="n">
        <v>137</v>
      </c>
      <c r="M4373" s="17" t="n">
        <v>104</v>
      </c>
      <c r="N4373" s="17" t="n">
        <v>13</v>
      </c>
      <c r="O4373" s="17" t="n">
        <v>175</v>
      </c>
      <c r="P4373" s="17" t="n">
        <v>0</v>
      </c>
      <c r="Q4373" s="17" t="n">
        <v>0</v>
      </c>
      <c r="R4373" s="17" t="n">
        <v>0</v>
      </c>
      <c r="S4373" s="17" t="n">
        <v>0</v>
      </c>
      <c r="T4373" s="17" t="n">
        <v>0</v>
      </c>
    </row>
    <row r="4374" customFormat="false" ht="15" hidden="false" customHeight="true" outlineLevel="0" collapsed="false">
      <c r="A4374" s="17" t="s">
        <v>1402</v>
      </c>
      <c r="B4374" s="17" t="s">
        <v>142</v>
      </c>
      <c r="C4374" s="17" t="s">
        <v>217</v>
      </c>
      <c r="D4374" s="17" t="s">
        <v>218</v>
      </c>
      <c r="E4374" s="17" t="s">
        <v>243</v>
      </c>
      <c r="F4374" s="17" t="s">
        <v>150</v>
      </c>
      <c r="G4374" s="17" t="n">
        <v>1</v>
      </c>
      <c r="H4374" s="17" t="n">
        <v>1</v>
      </c>
      <c r="I4374" s="17" t="n">
        <v>1</v>
      </c>
      <c r="J4374" s="17" t="n">
        <v>1</v>
      </c>
      <c r="K4374" s="17" t="n">
        <v>1</v>
      </c>
      <c r="L4374" s="17" t="n">
        <v>137</v>
      </c>
      <c r="M4374" s="17" t="n">
        <v>104</v>
      </c>
      <c r="N4374" s="17" t="n">
        <v>8</v>
      </c>
      <c r="O4374" s="17" t="n">
        <v>155</v>
      </c>
      <c r="P4374" s="17" t="n">
        <v>0</v>
      </c>
      <c r="Q4374" s="17" t="n">
        <v>0</v>
      </c>
      <c r="R4374" s="17" t="n">
        <v>0</v>
      </c>
      <c r="S4374" s="17" t="n">
        <v>0</v>
      </c>
      <c r="T4374" s="17" t="n">
        <v>0</v>
      </c>
    </row>
    <row r="4375" customFormat="false" ht="15" hidden="false" customHeight="true" outlineLevel="0" collapsed="false">
      <c r="A4375" s="17" t="s">
        <v>1402</v>
      </c>
      <c r="B4375" s="17" t="s">
        <v>142</v>
      </c>
      <c r="C4375" s="17" t="s">
        <v>217</v>
      </c>
      <c r="D4375" s="17" t="s">
        <v>218</v>
      </c>
      <c r="E4375" s="17" t="s">
        <v>243</v>
      </c>
      <c r="F4375" s="17" t="s">
        <v>166</v>
      </c>
      <c r="G4375" s="17" t="n">
        <v>0</v>
      </c>
      <c r="H4375" s="17" t="n">
        <v>0</v>
      </c>
      <c r="I4375" s="17" t="n">
        <v>0</v>
      </c>
      <c r="J4375" s="17" t="n">
        <v>1</v>
      </c>
      <c r="K4375" s="17" t="n">
        <v>1</v>
      </c>
      <c r="L4375" s="17" t="n">
        <v>0</v>
      </c>
      <c r="M4375" s="17" t="n">
        <v>0</v>
      </c>
      <c r="N4375" s="17" t="n">
        <v>0</v>
      </c>
      <c r="O4375" s="17" t="n">
        <v>20</v>
      </c>
      <c r="P4375" s="17" t="n">
        <v>0</v>
      </c>
      <c r="Q4375" s="17" t="n">
        <v>0</v>
      </c>
      <c r="R4375" s="17" t="n">
        <v>0</v>
      </c>
      <c r="S4375" s="17" t="n">
        <v>0</v>
      </c>
      <c r="T4375" s="17" t="n">
        <v>0</v>
      </c>
    </row>
    <row r="4376" customFormat="false" ht="15" hidden="false" customHeight="true" outlineLevel="0" collapsed="false">
      <c r="A4376" s="17" t="s">
        <v>1402</v>
      </c>
      <c r="B4376" s="17" t="s">
        <v>142</v>
      </c>
      <c r="C4376" s="17" t="s">
        <v>217</v>
      </c>
      <c r="D4376" s="17" t="s">
        <v>218</v>
      </c>
      <c r="E4376" s="17" t="s">
        <v>243</v>
      </c>
      <c r="F4376" s="17" t="s">
        <v>158</v>
      </c>
      <c r="G4376" s="17" t="n">
        <v>0</v>
      </c>
      <c r="H4376" s="17" t="n">
        <v>0</v>
      </c>
      <c r="I4376" s="17" t="n">
        <v>1</v>
      </c>
      <c r="J4376" s="17" t="n">
        <v>0</v>
      </c>
      <c r="K4376" s="17" t="n">
        <v>1</v>
      </c>
      <c r="L4376" s="17" t="n">
        <v>0</v>
      </c>
      <c r="M4376" s="17" t="n">
        <v>0</v>
      </c>
      <c r="N4376" s="17" t="n">
        <v>5</v>
      </c>
      <c r="O4376" s="17" t="n">
        <v>0</v>
      </c>
      <c r="P4376" s="17" t="n">
        <v>0</v>
      </c>
      <c r="Q4376" s="17" t="n">
        <v>0</v>
      </c>
      <c r="R4376" s="17" t="n">
        <v>0</v>
      </c>
      <c r="S4376" s="17" t="n">
        <v>0</v>
      </c>
      <c r="T4376" s="17" t="n">
        <v>0</v>
      </c>
    </row>
    <row r="4377" customFormat="false" ht="15" hidden="false" customHeight="true" outlineLevel="0" collapsed="false">
      <c r="A4377" s="17" t="s">
        <v>1402</v>
      </c>
      <c r="B4377" s="17" t="s">
        <v>142</v>
      </c>
      <c r="C4377" s="17" t="s">
        <v>217</v>
      </c>
      <c r="D4377" s="17" t="s">
        <v>218</v>
      </c>
      <c r="E4377" s="17" t="s">
        <v>139</v>
      </c>
      <c r="F4377" s="17" t="s">
        <v>7</v>
      </c>
      <c r="G4377" s="17" t="n">
        <v>1</v>
      </c>
      <c r="H4377" s="17" t="n">
        <v>1</v>
      </c>
      <c r="I4377" s="17" t="n">
        <v>1</v>
      </c>
      <c r="J4377" s="17" t="n">
        <v>0</v>
      </c>
      <c r="K4377" s="17" t="n">
        <v>2</v>
      </c>
      <c r="L4377" s="17" t="n">
        <v>50</v>
      </c>
      <c r="M4377" s="17" t="n">
        <v>15</v>
      </c>
      <c r="N4377" s="17" t="n">
        <v>2</v>
      </c>
      <c r="O4377" s="17" t="n">
        <v>0</v>
      </c>
      <c r="P4377" s="17" t="n">
        <v>0</v>
      </c>
      <c r="Q4377" s="17" t="n">
        <v>0</v>
      </c>
      <c r="R4377" s="17" t="n">
        <v>0</v>
      </c>
      <c r="S4377" s="17" t="n">
        <v>0</v>
      </c>
      <c r="T4377" s="17" t="n">
        <v>0</v>
      </c>
    </row>
    <row r="4378" customFormat="false" ht="15" hidden="false" customHeight="true" outlineLevel="0" collapsed="false">
      <c r="A4378" s="17" t="s">
        <v>1402</v>
      </c>
      <c r="B4378" s="17" t="s">
        <v>142</v>
      </c>
      <c r="C4378" s="17" t="s">
        <v>217</v>
      </c>
      <c r="D4378" s="17" t="s">
        <v>218</v>
      </c>
      <c r="E4378" s="17" t="s">
        <v>139</v>
      </c>
      <c r="F4378" s="17" t="s">
        <v>144</v>
      </c>
      <c r="G4378" s="17" t="n">
        <v>0</v>
      </c>
      <c r="H4378" s="17" t="n">
        <v>1</v>
      </c>
      <c r="I4378" s="17" t="n">
        <v>0</v>
      </c>
      <c r="J4378" s="17" t="n">
        <v>0</v>
      </c>
      <c r="K4378" s="17" t="n">
        <v>1</v>
      </c>
      <c r="L4378" s="17" t="n">
        <v>0</v>
      </c>
      <c r="M4378" s="17" t="n">
        <v>15</v>
      </c>
      <c r="N4378" s="17" t="n">
        <v>0</v>
      </c>
      <c r="O4378" s="17" t="n">
        <v>0</v>
      </c>
      <c r="P4378" s="17" t="n">
        <v>0</v>
      </c>
      <c r="Q4378" s="17" t="n">
        <v>0</v>
      </c>
      <c r="R4378" s="17" t="n">
        <v>0</v>
      </c>
      <c r="S4378" s="17" t="n">
        <v>0</v>
      </c>
      <c r="T4378" s="17" t="n">
        <v>0</v>
      </c>
    </row>
    <row r="4379" customFormat="false" ht="15" hidden="false" customHeight="true" outlineLevel="0" collapsed="false">
      <c r="A4379" s="17" t="s">
        <v>1402</v>
      </c>
      <c r="B4379" s="17" t="s">
        <v>142</v>
      </c>
      <c r="C4379" s="17" t="s">
        <v>217</v>
      </c>
      <c r="D4379" s="17" t="s">
        <v>218</v>
      </c>
      <c r="E4379" s="17" t="s">
        <v>139</v>
      </c>
      <c r="F4379" s="17" t="s">
        <v>150</v>
      </c>
      <c r="G4379" s="17" t="n">
        <v>1</v>
      </c>
      <c r="H4379" s="17" t="n">
        <v>0</v>
      </c>
      <c r="I4379" s="17" t="n">
        <v>1</v>
      </c>
      <c r="J4379" s="17" t="n">
        <v>0</v>
      </c>
      <c r="K4379" s="17" t="n">
        <v>2</v>
      </c>
      <c r="L4379" s="17" t="n">
        <v>30</v>
      </c>
      <c r="M4379" s="17" t="n">
        <v>0</v>
      </c>
      <c r="N4379" s="17" t="n">
        <v>2</v>
      </c>
      <c r="O4379" s="17" t="n">
        <v>0</v>
      </c>
      <c r="P4379" s="17" t="n">
        <v>0</v>
      </c>
      <c r="Q4379" s="17" t="n">
        <v>0</v>
      </c>
      <c r="R4379" s="17" t="n">
        <v>0</v>
      </c>
      <c r="S4379" s="17" t="n">
        <v>0</v>
      </c>
      <c r="T4379" s="17" t="n">
        <v>0</v>
      </c>
    </row>
    <row r="4380" customFormat="false" ht="15" hidden="false" customHeight="true" outlineLevel="0" collapsed="false">
      <c r="A4380" s="17" t="s">
        <v>1402</v>
      </c>
      <c r="B4380" s="17" t="s">
        <v>142</v>
      </c>
      <c r="C4380" s="17" t="s">
        <v>217</v>
      </c>
      <c r="D4380" s="17" t="s">
        <v>218</v>
      </c>
      <c r="E4380" s="17" t="s">
        <v>139</v>
      </c>
      <c r="F4380" s="17" t="s">
        <v>166</v>
      </c>
      <c r="G4380" s="17" t="n">
        <v>1</v>
      </c>
      <c r="H4380" s="17" t="n">
        <v>0</v>
      </c>
      <c r="I4380" s="17" t="n">
        <v>0</v>
      </c>
      <c r="J4380" s="17" t="n">
        <v>0</v>
      </c>
      <c r="K4380" s="17" t="n">
        <v>1</v>
      </c>
      <c r="L4380" s="17" t="n">
        <v>15</v>
      </c>
      <c r="M4380" s="17" t="n">
        <v>0</v>
      </c>
      <c r="N4380" s="17" t="n">
        <v>0</v>
      </c>
      <c r="O4380" s="17" t="n">
        <v>0</v>
      </c>
      <c r="P4380" s="17" t="n">
        <v>0</v>
      </c>
      <c r="Q4380" s="17" t="n">
        <v>0</v>
      </c>
      <c r="R4380" s="17" t="n">
        <v>0</v>
      </c>
      <c r="S4380" s="17" t="n">
        <v>0</v>
      </c>
      <c r="T4380" s="17" t="n">
        <v>0</v>
      </c>
    </row>
    <row r="4381" customFormat="false" ht="15" hidden="false" customHeight="true" outlineLevel="0" collapsed="false">
      <c r="A4381" s="17" t="s">
        <v>1402</v>
      </c>
      <c r="B4381" s="17" t="s">
        <v>142</v>
      </c>
      <c r="C4381" s="17" t="s">
        <v>217</v>
      </c>
      <c r="D4381" s="17" t="s">
        <v>218</v>
      </c>
      <c r="E4381" s="17" t="s">
        <v>139</v>
      </c>
      <c r="F4381" s="17" t="s">
        <v>158</v>
      </c>
      <c r="G4381" s="17" t="n">
        <v>1</v>
      </c>
      <c r="H4381" s="17" t="n">
        <v>0</v>
      </c>
      <c r="I4381" s="17" t="n">
        <v>0</v>
      </c>
      <c r="J4381" s="17" t="n">
        <v>0</v>
      </c>
      <c r="K4381" s="17" t="n">
        <v>1</v>
      </c>
      <c r="L4381" s="17" t="n">
        <v>5</v>
      </c>
      <c r="M4381" s="17" t="n">
        <v>0</v>
      </c>
      <c r="N4381" s="17" t="n">
        <v>0</v>
      </c>
      <c r="O4381" s="17" t="n">
        <v>0</v>
      </c>
      <c r="P4381" s="17" t="n">
        <v>0</v>
      </c>
      <c r="Q4381" s="17" t="n">
        <v>0</v>
      </c>
      <c r="R4381" s="17" t="n">
        <v>0</v>
      </c>
      <c r="S4381" s="17" t="n">
        <v>0</v>
      </c>
      <c r="T4381" s="17" t="n">
        <v>0</v>
      </c>
    </row>
    <row r="4382" customFormat="false" ht="15" hidden="false" customHeight="true" outlineLevel="0" collapsed="false">
      <c r="A4382" s="17" t="s">
        <v>861</v>
      </c>
      <c r="B4382" s="17" t="s">
        <v>142</v>
      </c>
      <c r="C4382" s="17" t="s">
        <v>134</v>
      </c>
      <c r="D4382" s="17" t="s">
        <v>14446</v>
      </c>
      <c r="E4382" s="17" t="s">
        <v>243</v>
      </c>
      <c r="F4382" s="17" t="s">
        <v>7</v>
      </c>
      <c r="G4382" s="17" t="n">
        <v>1</v>
      </c>
      <c r="H4382" s="17" t="n">
        <v>1</v>
      </c>
      <c r="I4382" s="17" t="n">
        <v>1</v>
      </c>
      <c r="J4382" s="17" t="n">
        <v>1</v>
      </c>
      <c r="K4382" s="17" t="n">
        <v>1</v>
      </c>
      <c r="L4382" s="17" t="n">
        <v>1134</v>
      </c>
      <c r="M4382" s="17" t="n">
        <v>1565</v>
      </c>
      <c r="N4382" s="17" t="n">
        <v>2164</v>
      </c>
      <c r="O4382" s="17" t="n">
        <v>1098</v>
      </c>
      <c r="P4382" s="17" t="n">
        <v>0</v>
      </c>
      <c r="Q4382" s="17" t="n">
        <v>0</v>
      </c>
      <c r="R4382" s="17" t="n">
        <v>0</v>
      </c>
      <c r="S4382" s="17" t="n">
        <v>0</v>
      </c>
      <c r="T4382" s="17" t="n">
        <v>0</v>
      </c>
    </row>
    <row r="4383" customFormat="false" ht="15" hidden="false" customHeight="true" outlineLevel="0" collapsed="false">
      <c r="A4383" s="17" t="s">
        <v>861</v>
      </c>
      <c r="B4383" s="17" t="s">
        <v>142</v>
      </c>
      <c r="C4383" s="17" t="s">
        <v>134</v>
      </c>
      <c r="D4383" s="17" t="s">
        <v>14446</v>
      </c>
      <c r="E4383" s="17" t="s">
        <v>243</v>
      </c>
      <c r="F4383" s="17" t="s">
        <v>140</v>
      </c>
      <c r="G4383" s="17" t="n">
        <v>1</v>
      </c>
      <c r="H4383" s="17" t="n">
        <v>1</v>
      </c>
      <c r="I4383" s="17" t="n">
        <v>1</v>
      </c>
      <c r="J4383" s="17" t="n">
        <v>1</v>
      </c>
      <c r="K4383" s="17" t="n">
        <v>1</v>
      </c>
      <c r="L4383" s="17" t="n">
        <v>15</v>
      </c>
      <c r="M4383" s="17" t="n">
        <v>63</v>
      </c>
      <c r="N4383" s="17" t="n">
        <v>37</v>
      </c>
      <c r="O4383" s="17" t="n">
        <v>175</v>
      </c>
      <c r="P4383" s="17" t="n">
        <v>0</v>
      </c>
      <c r="Q4383" s="17" t="n">
        <v>0</v>
      </c>
      <c r="R4383" s="17" t="n">
        <v>0</v>
      </c>
      <c r="S4383" s="17" t="n">
        <v>0</v>
      </c>
      <c r="T4383" s="17" t="n">
        <v>0</v>
      </c>
    </row>
    <row r="4384" customFormat="false" ht="15" hidden="false" customHeight="true" outlineLevel="0" collapsed="false">
      <c r="A4384" s="17" t="s">
        <v>861</v>
      </c>
      <c r="B4384" s="17" t="s">
        <v>142</v>
      </c>
      <c r="C4384" s="17" t="s">
        <v>134</v>
      </c>
      <c r="D4384" s="17" t="s">
        <v>14446</v>
      </c>
      <c r="E4384" s="17" t="s">
        <v>243</v>
      </c>
      <c r="F4384" s="17" t="s">
        <v>144</v>
      </c>
      <c r="G4384" s="17" t="n">
        <v>1</v>
      </c>
      <c r="H4384" s="17" t="n">
        <v>1</v>
      </c>
      <c r="I4384" s="17" t="n">
        <v>1</v>
      </c>
      <c r="J4384" s="17" t="n">
        <v>1</v>
      </c>
      <c r="K4384" s="17" t="n">
        <v>1</v>
      </c>
      <c r="L4384" s="17" t="n">
        <v>142</v>
      </c>
      <c r="M4384" s="17" t="n">
        <v>195</v>
      </c>
      <c r="N4384" s="17" t="n">
        <v>551</v>
      </c>
      <c r="O4384" s="17" t="n">
        <v>127</v>
      </c>
      <c r="P4384" s="17" t="n">
        <v>0</v>
      </c>
      <c r="Q4384" s="17" t="n">
        <v>0</v>
      </c>
      <c r="R4384" s="17" t="n">
        <v>0</v>
      </c>
      <c r="S4384" s="17" t="n">
        <v>0</v>
      </c>
      <c r="T4384" s="17" t="n">
        <v>0</v>
      </c>
    </row>
    <row r="4385" customFormat="false" ht="15" hidden="false" customHeight="true" outlineLevel="0" collapsed="false">
      <c r="A4385" s="17" t="s">
        <v>861</v>
      </c>
      <c r="B4385" s="17" t="s">
        <v>142</v>
      </c>
      <c r="C4385" s="17" t="s">
        <v>134</v>
      </c>
      <c r="D4385" s="17" t="s">
        <v>14446</v>
      </c>
      <c r="E4385" s="17" t="s">
        <v>243</v>
      </c>
      <c r="F4385" s="17" t="s">
        <v>150</v>
      </c>
      <c r="G4385" s="17" t="n">
        <v>1</v>
      </c>
      <c r="H4385" s="17" t="n">
        <v>1</v>
      </c>
      <c r="I4385" s="17" t="n">
        <v>1</v>
      </c>
      <c r="J4385" s="17" t="n">
        <v>1</v>
      </c>
      <c r="K4385" s="17" t="n">
        <v>1</v>
      </c>
      <c r="L4385" s="17" t="n">
        <v>777</v>
      </c>
      <c r="M4385" s="17" t="n">
        <v>1029</v>
      </c>
      <c r="N4385" s="17" t="n">
        <v>1228</v>
      </c>
      <c r="O4385" s="17" t="n">
        <v>595</v>
      </c>
      <c r="P4385" s="17" t="n">
        <v>0</v>
      </c>
      <c r="Q4385" s="17" t="n">
        <v>0</v>
      </c>
      <c r="R4385" s="17" t="n">
        <v>0</v>
      </c>
      <c r="S4385" s="17" t="n">
        <v>0</v>
      </c>
      <c r="T4385" s="17" t="n">
        <v>0</v>
      </c>
    </row>
    <row r="4386" customFormat="false" ht="15" hidden="false" customHeight="true" outlineLevel="0" collapsed="false">
      <c r="A4386" s="17" t="s">
        <v>861</v>
      </c>
      <c r="B4386" s="17" t="s">
        <v>142</v>
      </c>
      <c r="C4386" s="17" t="s">
        <v>134</v>
      </c>
      <c r="D4386" s="17" t="s">
        <v>14446</v>
      </c>
      <c r="E4386" s="17" t="s">
        <v>243</v>
      </c>
      <c r="F4386" s="17" t="s">
        <v>166</v>
      </c>
      <c r="G4386" s="17" t="n">
        <v>0</v>
      </c>
      <c r="H4386" s="17" t="n">
        <v>0</v>
      </c>
      <c r="I4386" s="17" t="n">
        <v>1</v>
      </c>
      <c r="J4386" s="17" t="n">
        <v>0</v>
      </c>
      <c r="K4386" s="17" t="n">
        <v>1</v>
      </c>
      <c r="L4386" s="17" t="n">
        <v>0</v>
      </c>
      <c r="M4386" s="17" t="n">
        <v>0</v>
      </c>
      <c r="N4386" s="17" t="n">
        <v>23</v>
      </c>
      <c r="O4386" s="17" t="n">
        <v>0</v>
      </c>
      <c r="P4386" s="17" t="n">
        <v>0</v>
      </c>
      <c r="Q4386" s="17" t="n">
        <v>0</v>
      </c>
      <c r="R4386" s="17" t="n">
        <v>0</v>
      </c>
      <c r="S4386" s="17" t="n">
        <v>0</v>
      </c>
      <c r="T4386" s="17" t="n">
        <v>0</v>
      </c>
    </row>
    <row r="4387" customFormat="false" ht="15" hidden="false" customHeight="true" outlineLevel="0" collapsed="false">
      <c r="A4387" s="17" t="s">
        <v>861</v>
      </c>
      <c r="B4387" s="17" t="s">
        <v>142</v>
      </c>
      <c r="C4387" s="17" t="s">
        <v>134</v>
      </c>
      <c r="D4387" s="17" t="s">
        <v>14446</v>
      </c>
      <c r="E4387" s="17" t="s">
        <v>243</v>
      </c>
      <c r="F4387" s="17" t="s">
        <v>158</v>
      </c>
      <c r="G4387" s="17" t="n">
        <v>1</v>
      </c>
      <c r="H4387" s="17" t="n">
        <v>1</v>
      </c>
      <c r="I4387" s="17" t="n">
        <v>1</v>
      </c>
      <c r="J4387" s="17" t="n">
        <v>1</v>
      </c>
      <c r="K4387" s="17" t="n">
        <v>1</v>
      </c>
      <c r="L4387" s="17" t="n">
        <v>183</v>
      </c>
      <c r="M4387" s="17" t="n">
        <v>251</v>
      </c>
      <c r="N4387" s="17" t="n">
        <v>304</v>
      </c>
      <c r="O4387" s="17" t="n">
        <v>186</v>
      </c>
      <c r="P4387" s="17" t="n">
        <v>0</v>
      </c>
      <c r="Q4387" s="17" t="n">
        <v>0</v>
      </c>
      <c r="R4387" s="17" t="n">
        <v>0</v>
      </c>
      <c r="S4387" s="17" t="n">
        <v>0</v>
      </c>
      <c r="T4387" s="17" t="n">
        <v>0</v>
      </c>
    </row>
    <row r="4388" customFormat="false" ht="15" hidden="false" customHeight="true" outlineLevel="0" collapsed="false">
      <c r="A4388" s="17" t="s">
        <v>861</v>
      </c>
      <c r="B4388" s="17" t="s">
        <v>142</v>
      </c>
      <c r="C4388" s="17" t="s">
        <v>134</v>
      </c>
      <c r="D4388" s="17" t="s">
        <v>14446</v>
      </c>
      <c r="E4388" s="17" t="s">
        <v>243</v>
      </c>
      <c r="F4388" s="17" t="s">
        <v>169</v>
      </c>
      <c r="G4388" s="17" t="n">
        <v>1</v>
      </c>
      <c r="H4388" s="17" t="n">
        <v>1</v>
      </c>
      <c r="I4388" s="17" t="n">
        <v>1</v>
      </c>
      <c r="J4388" s="17" t="n">
        <v>1</v>
      </c>
      <c r="K4388" s="17" t="n">
        <v>1</v>
      </c>
      <c r="L4388" s="17" t="n">
        <v>17</v>
      </c>
      <c r="M4388" s="17" t="n">
        <v>27</v>
      </c>
      <c r="N4388" s="17" t="n">
        <v>21</v>
      </c>
      <c r="O4388" s="17" t="n">
        <v>15</v>
      </c>
      <c r="P4388" s="17" t="n">
        <v>0</v>
      </c>
      <c r="Q4388" s="17" t="n">
        <v>0</v>
      </c>
      <c r="R4388" s="17" t="n">
        <v>0</v>
      </c>
      <c r="S4388" s="17" t="n">
        <v>0</v>
      </c>
      <c r="T4388" s="17" t="n">
        <v>0</v>
      </c>
    </row>
    <row r="4389" customFormat="false" ht="15" hidden="false" customHeight="true" outlineLevel="0" collapsed="false">
      <c r="A4389" s="17" t="s">
        <v>1389</v>
      </c>
      <c r="B4389" s="17" t="s">
        <v>142</v>
      </c>
      <c r="C4389" s="17" t="s">
        <v>148</v>
      </c>
      <c r="D4389" s="17" t="s">
        <v>14443</v>
      </c>
      <c r="E4389" s="17" t="s">
        <v>139</v>
      </c>
      <c r="F4389" s="17" t="s">
        <v>7</v>
      </c>
      <c r="G4389" s="17" t="n">
        <v>1</v>
      </c>
      <c r="H4389" s="17" t="n">
        <v>0</v>
      </c>
      <c r="I4389" s="17" t="n">
        <v>0</v>
      </c>
      <c r="J4389" s="17" t="n">
        <v>0</v>
      </c>
      <c r="K4389" s="17" t="n">
        <v>1</v>
      </c>
      <c r="L4389" s="17" t="n">
        <v>5</v>
      </c>
      <c r="M4389" s="17" t="n">
        <v>0</v>
      </c>
      <c r="N4389" s="17" t="n">
        <v>0</v>
      </c>
      <c r="O4389" s="17" t="n">
        <v>0</v>
      </c>
      <c r="P4389" s="17" t="n">
        <v>0</v>
      </c>
      <c r="Q4389" s="17" t="n">
        <v>0</v>
      </c>
      <c r="R4389" s="17" t="n">
        <v>0</v>
      </c>
      <c r="S4389" s="17" t="n">
        <v>0</v>
      </c>
      <c r="T4389" s="17" t="n">
        <v>0</v>
      </c>
    </row>
    <row r="4390" customFormat="false" ht="15" hidden="false" customHeight="true" outlineLevel="0" collapsed="false">
      <c r="A4390" s="17" t="s">
        <v>1389</v>
      </c>
      <c r="B4390" s="17" t="s">
        <v>142</v>
      </c>
      <c r="C4390" s="17" t="s">
        <v>148</v>
      </c>
      <c r="D4390" s="17" t="s">
        <v>14443</v>
      </c>
      <c r="E4390" s="17" t="s">
        <v>139</v>
      </c>
      <c r="F4390" s="17" t="s">
        <v>150</v>
      </c>
      <c r="G4390" s="17" t="n">
        <v>1</v>
      </c>
      <c r="H4390" s="17" t="n">
        <v>0</v>
      </c>
      <c r="I4390" s="17" t="n">
        <v>0</v>
      </c>
      <c r="J4390" s="17" t="n">
        <v>0</v>
      </c>
      <c r="K4390" s="17" t="n">
        <v>1</v>
      </c>
      <c r="L4390" s="17" t="n">
        <v>5</v>
      </c>
      <c r="M4390" s="17" t="n">
        <v>0</v>
      </c>
      <c r="N4390" s="17" t="n">
        <v>0</v>
      </c>
      <c r="O4390" s="17" t="n">
        <v>0</v>
      </c>
      <c r="P4390" s="17" t="n">
        <v>0</v>
      </c>
      <c r="Q4390" s="17" t="n">
        <v>0</v>
      </c>
      <c r="R4390" s="17" t="n">
        <v>0</v>
      </c>
      <c r="S4390" s="17" t="n">
        <v>0</v>
      </c>
      <c r="T4390" s="17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13" min="4" style="1" width="24"/>
    <col collapsed="false" customWidth="true" hidden="false" outlineLevel="0" max="14" min="14" style="1" width="44"/>
  </cols>
  <sheetData>
    <row r="1" customFormat="false" ht="15" hidden="false" customHeight="true" outlineLevel="0" collapsed="false">
      <c r="A1" s="18" t="s">
        <v>14448</v>
      </c>
    </row>
    <row r="2" customFormat="false" ht="39.75" hidden="false" customHeight="true" outlineLevel="0" collapsed="false">
      <c r="A2" s="19" t="s">
        <v>14449</v>
      </c>
    </row>
    <row r="4" customFormat="false" ht="15" hidden="false" customHeight="true" outlineLevel="0" collapsed="false">
      <c r="A4" s="20" t="s">
        <v>6</v>
      </c>
      <c r="B4" s="20" t="s">
        <v>5</v>
      </c>
      <c r="C4" s="20" t="s">
        <v>14450</v>
      </c>
      <c r="D4" s="20" t="s">
        <v>14451</v>
      </c>
      <c r="E4" s="20" t="s">
        <v>14452</v>
      </c>
      <c r="F4" s="20" t="s">
        <v>14453</v>
      </c>
      <c r="G4" s="20" t="s">
        <v>14454</v>
      </c>
      <c r="H4" s="20" t="s">
        <v>14455</v>
      </c>
      <c r="I4" s="20" t="s">
        <v>14456</v>
      </c>
      <c r="J4" s="20" t="s">
        <v>14457</v>
      </c>
      <c r="K4" s="20" t="s">
        <v>14458</v>
      </c>
      <c r="L4" s="20" t="s">
        <v>14459</v>
      </c>
      <c r="M4" s="20" t="s">
        <v>14460</v>
      </c>
      <c r="N4" s="20" t="s">
        <v>14461</v>
      </c>
    </row>
    <row r="5" customFormat="false" ht="15" hidden="false" customHeight="true" outlineLevel="0" collapsed="false">
      <c r="A5" s="21" t="s">
        <v>1140</v>
      </c>
      <c r="B5" s="21" t="s">
        <v>156</v>
      </c>
      <c r="C5" s="22" t="n">
        <v>83695</v>
      </c>
      <c r="N5" s="21" t="s">
        <v>14462</v>
      </c>
    </row>
    <row r="6" customFormat="false" ht="15" hidden="false" customHeight="true" outlineLevel="0" collapsed="false">
      <c r="A6" s="21" t="s">
        <v>299</v>
      </c>
      <c r="B6" s="21" t="s">
        <v>156</v>
      </c>
      <c r="C6" s="22" t="n">
        <v>79414</v>
      </c>
      <c r="N6" s="21" t="s">
        <v>14463</v>
      </c>
    </row>
    <row r="7" customFormat="false" ht="15" hidden="false" customHeight="true" outlineLevel="0" collapsed="false">
      <c r="A7" s="21" t="s">
        <v>231</v>
      </c>
      <c r="B7" s="21" t="s">
        <v>156</v>
      </c>
      <c r="C7" s="22" t="n">
        <v>70402</v>
      </c>
      <c r="N7" s="21" t="s">
        <v>14464</v>
      </c>
    </row>
    <row r="8" customFormat="false" ht="15" hidden="false" customHeight="true" outlineLevel="0" collapsed="false">
      <c r="A8" s="21" t="s">
        <v>608</v>
      </c>
      <c r="B8" s="21" t="s">
        <v>156</v>
      </c>
      <c r="C8" s="22" t="n">
        <v>34988</v>
      </c>
      <c r="N8" s="21" t="s">
        <v>14465</v>
      </c>
    </row>
    <row r="9" customFormat="false" ht="15" hidden="false" customHeight="true" outlineLevel="0" collapsed="false">
      <c r="A9" s="21" t="s">
        <v>1411</v>
      </c>
      <c r="B9" s="21" t="s">
        <v>156</v>
      </c>
      <c r="C9" s="22" t="n">
        <v>28540</v>
      </c>
      <c r="N9" s="21" t="s">
        <v>14466</v>
      </c>
    </row>
    <row r="10" customFormat="false" ht="15" hidden="false" customHeight="true" outlineLevel="0" collapsed="false">
      <c r="A10" s="21" t="s">
        <v>1353</v>
      </c>
      <c r="B10" s="21" t="s">
        <v>156</v>
      </c>
      <c r="C10" s="22" t="n">
        <v>25082</v>
      </c>
      <c r="D10" s="21" t="s">
        <v>14467</v>
      </c>
      <c r="E10" s="21" t="s">
        <v>14468</v>
      </c>
      <c r="N10" s="21" t="s">
        <v>14469</v>
      </c>
    </row>
    <row r="11" customFormat="false" ht="15" hidden="false" customHeight="true" outlineLevel="0" collapsed="false">
      <c r="A11" s="21" t="s">
        <v>5070</v>
      </c>
      <c r="B11" s="21" t="s">
        <v>156</v>
      </c>
      <c r="C11" s="22" t="n">
        <v>19475</v>
      </c>
      <c r="N11" s="21" t="s">
        <v>14470</v>
      </c>
    </row>
    <row r="12" customFormat="false" ht="15" hidden="false" customHeight="true" outlineLevel="0" collapsed="false">
      <c r="A12" s="21" t="s">
        <v>2004</v>
      </c>
      <c r="B12" s="21" t="s">
        <v>156</v>
      </c>
      <c r="C12" s="22" t="n">
        <v>18454</v>
      </c>
      <c r="N12" s="21" t="s">
        <v>14471</v>
      </c>
    </row>
    <row r="13" customFormat="false" ht="15" hidden="false" customHeight="true" outlineLevel="0" collapsed="false">
      <c r="A13" s="21" t="s">
        <v>8240</v>
      </c>
      <c r="B13" s="21" t="s">
        <v>156</v>
      </c>
      <c r="C13" s="22" t="n">
        <v>16520</v>
      </c>
      <c r="N13" s="21" t="s">
        <v>14472</v>
      </c>
    </row>
    <row r="14" customFormat="false" ht="15" hidden="false" customHeight="true" outlineLevel="0" collapsed="false">
      <c r="A14" s="21" t="s">
        <v>4163</v>
      </c>
      <c r="B14" s="21" t="s">
        <v>156</v>
      </c>
      <c r="C14" s="22" t="n">
        <v>13911</v>
      </c>
      <c r="N14" s="21" t="s">
        <v>14473</v>
      </c>
    </row>
    <row r="15" customFormat="false" ht="15" hidden="false" customHeight="true" outlineLevel="0" collapsed="false">
      <c r="A15" s="21" t="s">
        <v>2067</v>
      </c>
      <c r="B15" s="21" t="s">
        <v>156</v>
      </c>
      <c r="C15" s="22" t="n">
        <v>13663</v>
      </c>
      <c r="N15" s="21" t="s">
        <v>14474</v>
      </c>
    </row>
    <row r="16" customFormat="false" ht="15" hidden="false" customHeight="true" outlineLevel="0" collapsed="false">
      <c r="A16" s="21" t="s">
        <v>1489</v>
      </c>
      <c r="B16" s="21" t="s">
        <v>156</v>
      </c>
      <c r="C16" s="22" t="n">
        <v>13401</v>
      </c>
      <c r="N16" s="21" t="s">
        <v>14475</v>
      </c>
    </row>
    <row r="17" customFormat="false" ht="15" hidden="false" customHeight="true" outlineLevel="0" collapsed="false">
      <c r="A17" s="21" t="s">
        <v>10594</v>
      </c>
      <c r="B17" s="21" t="s">
        <v>156</v>
      </c>
      <c r="C17" s="22" t="n">
        <v>9531</v>
      </c>
      <c r="N17" s="21" t="s">
        <v>14476</v>
      </c>
    </row>
    <row r="18" customFormat="false" ht="15" hidden="false" customHeight="true" outlineLevel="0" collapsed="false">
      <c r="A18" s="21" t="s">
        <v>1577</v>
      </c>
      <c r="B18" s="21" t="s">
        <v>156</v>
      </c>
      <c r="C18" s="22" t="n">
        <v>7598</v>
      </c>
      <c r="N18" s="21" t="s">
        <v>14477</v>
      </c>
    </row>
    <row r="19" customFormat="false" ht="15" hidden="false" customHeight="true" outlineLevel="0" collapsed="false">
      <c r="A19" s="21" t="s">
        <v>792</v>
      </c>
      <c r="B19" s="21" t="s">
        <v>156</v>
      </c>
      <c r="C19" s="22" t="n">
        <v>6119</v>
      </c>
      <c r="N19" s="21" t="s">
        <v>14478</v>
      </c>
    </row>
    <row r="20" customFormat="false" ht="15" hidden="false" customHeight="true" outlineLevel="0" collapsed="false">
      <c r="A20" s="21" t="s">
        <v>1255</v>
      </c>
      <c r="B20" s="21" t="s">
        <v>156</v>
      </c>
      <c r="C20" s="22" t="n">
        <v>6097</v>
      </c>
      <c r="D20" s="21" t="s">
        <v>14479</v>
      </c>
      <c r="N20" s="21" t="s">
        <v>14480</v>
      </c>
    </row>
    <row r="21" customFormat="false" ht="15" hidden="false" customHeight="true" outlineLevel="0" collapsed="false">
      <c r="A21" s="21" t="s">
        <v>8807</v>
      </c>
      <c r="B21" s="21" t="s">
        <v>156</v>
      </c>
      <c r="C21" s="22" t="n">
        <v>4543</v>
      </c>
      <c r="N21" s="21" t="s">
        <v>14481</v>
      </c>
    </row>
    <row r="22" customFormat="false" ht="15" hidden="false" customHeight="true" outlineLevel="0" collapsed="false">
      <c r="A22" s="21" t="s">
        <v>542</v>
      </c>
      <c r="B22" s="21" t="s">
        <v>156</v>
      </c>
      <c r="C22" s="22" t="n">
        <v>4058</v>
      </c>
      <c r="N22" s="21" t="s">
        <v>14482</v>
      </c>
    </row>
    <row r="23" customFormat="false" ht="15" hidden="false" customHeight="true" outlineLevel="0" collapsed="false">
      <c r="A23" s="21" t="s">
        <v>3937</v>
      </c>
      <c r="B23" s="21" t="s">
        <v>156</v>
      </c>
      <c r="C23" s="22" t="n">
        <v>3204</v>
      </c>
      <c r="N23" s="21" t="s">
        <v>14483</v>
      </c>
    </row>
    <row r="24" customFormat="false" ht="15" hidden="false" customHeight="true" outlineLevel="0" collapsed="false">
      <c r="A24" s="21" t="s">
        <v>1125</v>
      </c>
      <c r="B24" s="21" t="s">
        <v>156</v>
      </c>
      <c r="C24" s="22" t="n">
        <v>2829</v>
      </c>
      <c r="N24" s="21" t="s">
        <v>14484</v>
      </c>
    </row>
    <row r="25" customFormat="false" ht="15" hidden="false" customHeight="true" outlineLevel="0" collapsed="false">
      <c r="A25" s="21" t="s">
        <v>6008</v>
      </c>
      <c r="B25" s="21" t="s">
        <v>156</v>
      </c>
      <c r="C25" s="22" t="n">
        <v>2461</v>
      </c>
      <c r="N25" s="21" t="s">
        <v>14485</v>
      </c>
    </row>
    <row r="26" customFormat="false" ht="15" hidden="false" customHeight="true" outlineLevel="0" collapsed="false">
      <c r="A26" s="21" t="s">
        <v>154</v>
      </c>
      <c r="B26" s="21" t="s">
        <v>156</v>
      </c>
      <c r="C26" s="22" t="n">
        <v>2356</v>
      </c>
      <c r="N26" s="21" t="s">
        <v>14486</v>
      </c>
    </row>
    <row r="27" customFormat="false" ht="15" hidden="false" customHeight="true" outlineLevel="0" collapsed="false">
      <c r="A27" s="21" t="s">
        <v>2620</v>
      </c>
      <c r="B27" s="21" t="s">
        <v>156</v>
      </c>
      <c r="C27" s="22" t="n">
        <v>2203</v>
      </c>
      <c r="N27" s="21" t="s">
        <v>14487</v>
      </c>
    </row>
    <row r="28" customFormat="false" ht="15" hidden="false" customHeight="true" outlineLevel="0" collapsed="false">
      <c r="A28" s="21" t="s">
        <v>1534</v>
      </c>
      <c r="B28" s="21" t="s">
        <v>142</v>
      </c>
      <c r="C28" s="22" t="n">
        <v>377073</v>
      </c>
      <c r="N28" s="21" t="s">
        <v>14488</v>
      </c>
    </row>
    <row r="29" customFormat="false" ht="15" hidden="false" customHeight="true" outlineLevel="0" collapsed="false">
      <c r="A29" s="21" t="s">
        <v>219</v>
      </c>
      <c r="B29" s="21" t="s">
        <v>142</v>
      </c>
      <c r="C29" s="22" t="n">
        <v>298396</v>
      </c>
      <c r="N29" s="21" t="s">
        <v>14489</v>
      </c>
    </row>
    <row r="30" customFormat="false" ht="15" hidden="false" customHeight="true" outlineLevel="0" collapsed="false">
      <c r="A30" s="21" t="s">
        <v>308</v>
      </c>
      <c r="B30" s="21" t="s">
        <v>142</v>
      </c>
      <c r="C30" s="22" t="n">
        <v>263021</v>
      </c>
      <c r="N30" s="21" t="s">
        <v>14490</v>
      </c>
    </row>
    <row r="31" customFormat="false" ht="15" hidden="false" customHeight="true" outlineLevel="0" collapsed="false">
      <c r="A31" s="21" t="s">
        <v>136</v>
      </c>
      <c r="B31" s="21" t="s">
        <v>142</v>
      </c>
      <c r="C31" s="22" t="n">
        <v>110527</v>
      </c>
      <c r="N31" s="21" t="s">
        <v>14491</v>
      </c>
    </row>
    <row r="32" customFormat="false" ht="15" hidden="false" customHeight="true" outlineLevel="0" collapsed="false">
      <c r="A32" s="21" t="s">
        <v>1117</v>
      </c>
      <c r="B32" s="21" t="s">
        <v>142</v>
      </c>
      <c r="C32" s="22" t="n">
        <v>66516</v>
      </c>
      <c r="N32" s="21" t="s">
        <v>14492</v>
      </c>
    </row>
    <row r="33" customFormat="false" ht="15" hidden="false" customHeight="true" outlineLevel="0" collapsed="false">
      <c r="A33" s="21" t="s">
        <v>451</v>
      </c>
      <c r="B33" s="21" t="s">
        <v>142</v>
      </c>
      <c r="C33" s="22" t="n">
        <v>61696</v>
      </c>
      <c r="N33" s="21" t="s">
        <v>14493</v>
      </c>
    </row>
    <row r="34" customFormat="false" ht="15" hidden="false" customHeight="true" outlineLevel="0" collapsed="false">
      <c r="A34" s="21" t="s">
        <v>138</v>
      </c>
      <c r="B34" s="21" t="s">
        <v>142</v>
      </c>
      <c r="C34" s="22" t="n">
        <v>58107</v>
      </c>
      <c r="N34" s="21" t="s">
        <v>14494</v>
      </c>
    </row>
    <row r="35" customFormat="false" ht="15" hidden="false" customHeight="true" outlineLevel="0" collapsed="false">
      <c r="A35" s="21" t="s">
        <v>928</v>
      </c>
      <c r="B35" s="21" t="s">
        <v>142</v>
      </c>
      <c r="C35" s="22" t="n">
        <v>45472</v>
      </c>
      <c r="N35" s="21" t="s">
        <v>14495</v>
      </c>
    </row>
    <row r="36" customFormat="false" ht="15" hidden="false" customHeight="true" outlineLevel="0" collapsed="false">
      <c r="A36" s="21" t="s">
        <v>336</v>
      </c>
      <c r="B36" s="21" t="s">
        <v>142</v>
      </c>
      <c r="C36" s="22" t="n">
        <v>44323</v>
      </c>
      <c r="N36" s="21" t="s">
        <v>14496</v>
      </c>
    </row>
    <row r="37" customFormat="false" ht="15" hidden="false" customHeight="true" outlineLevel="0" collapsed="false">
      <c r="A37" s="21" t="s">
        <v>236</v>
      </c>
      <c r="B37" s="21" t="s">
        <v>142</v>
      </c>
      <c r="C37" s="22" t="n">
        <v>37557</v>
      </c>
      <c r="N37" s="21" t="s">
        <v>14497</v>
      </c>
    </row>
    <row r="38" customFormat="false" ht="15" hidden="false" customHeight="true" outlineLevel="0" collapsed="false">
      <c r="A38" s="21" t="s">
        <v>4170</v>
      </c>
      <c r="B38" s="21" t="s">
        <v>142</v>
      </c>
      <c r="C38" s="22" t="n">
        <v>35926</v>
      </c>
      <c r="N38" s="21" t="s">
        <v>14498</v>
      </c>
    </row>
    <row r="39" customFormat="false" ht="15" hidden="false" customHeight="true" outlineLevel="0" collapsed="false">
      <c r="A39" s="21" t="s">
        <v>756</v>
      </c>
      <c r="B39" s="21" t="s">
        <v>142</v>
      </c>
      <c r="C39" s="22" t="n">
        <v>29724</v>
      </c>
      <c r="N39" s="21" t="s">
        <v>14499</v>
      </c>
    </row>
    <row r="40" customFormat="false" ht="15" hidden="false" customHeight="true" outlineLevel="0" collapsed="false">
      <c r="A40" s="21" t="s">
        <v>938</v>
      </c>
      <c r="B40" s="21" t="s">
        <v>142</v>
      </c>
      <c r="C40" s="22" t="n">
        <v>26836</v>
      </c>
      <c r="N40" s="21" t="s">
        <v>14500</v>
      </c>
    </row>
    <row r="41" customFormat="false" ht="15" hidden="false" customHeight="true" outlineLevel="0" collapsed="false">
      <c r="A41" s="21" t="s">
        <v>847</v>
      </c>
      <c r="B41" s="21" t="s">
        <v>142</v>
      </c>
      <c r="C41" s="22" t="n">
        <v>26628</v>
      </c>
      <c r="N41" s="21" t="s">
        <v>14501</v>
      </c>
    </row>
    <row r="42" customFormat="false" ht="15" hidden="false" customHeight="true" outlineLevel="0" collapsed="false">
      <c r="A42" s="21" t="s">
        <v>149</v>
      </c>
      <c r="B42" s="21" t="s">
        <v>142</v>
      </c>
      <c r="C42" s="22" t="n">
        <v>22433</v>
      </c>
      <c r="N42" s="21" t="s">
        <v>14502</v>
      </c>
    </row>
    <row r="43" customFormat="false" ht="15" hidden="false" customHeight="true" outlineLevel="0" collapsed="false">
      <c r="A43" s="21" t="s">
        <v>6715</v>
      </c>
      <c r="B43" s="21" t="s">
        <v>142</v>
      </c>
      <c r="C43" s="22" t="n">
        <v>21094</v>
      </c>
      <c r="N43" s="21" t="s">
        <v>14503</v>
      </c>
    </row>
    <row r="44" customFormat="false" ht="15" hidden="false" customHeight="true" outlineLevel="0" collapsed="false">
      <c r="A44" s="21" t="s">
        <v>461</v>
      </c>
      <c r="B44" s="21" t="s">
        <v>142</v>
      </c>
      <c r="C44" s="22" t="n">
        <v>18963</v>
      </c>
      <c r="N44" s="21" t="s">
        <v>14504</v>
      </c>
    </row>
    <row r="45" customFormat="false" ht="15" hidden="false" customHeight="true" outlineLevel="0" collapsed="false">
      <c r="A45" s="21" t="s">
        <v>11113</v>
      </c>
      <c r="B45" s="21" t="s">
        <v>142</v>
      </c>
      <c r="C45" s="22" t="n">
        <v>18438</v>
      </c>
      <c r="N45" s="21" t="s">
        <v>14505</v>
      </c>
    </row>
    <row r="46" customFormat="false" ht="15" hidden="false" customHeight="true" outlineLevel="0" collapsed="false">
      <c r="A46" s="21" t="s">
        <v>788</v>
      </c>
      <c r="B46" s="21" t="s">
        <v>142</v>
      </c>
      <c r="C46" s="22" t="n">
        <v>16994</v>
      </c>
      <c r="N46" s="21" t="s">
        <v>14506</v>
      </c>
    </row>
    <row r="47" customFormat="false" ht="15" hidden="false" customHeight="true" outlineLevel="0" collapsed="false">
      <c r="A47" s="21" t="s">
        <v>193</v>
      </c>
      <c r="B47" s="21" t="s">
        <v>142</v>
      </c>
      <c r="C47" s="22" t="n">
        <v>16106</v>
      </c>
      <c r="N47" s="21" t="s">
        <v>14507</v>
      </c>
    </row>
    <row r="48" customFormat="false" ht="15" hidden="false" customHeight="true" outlineLevel="0" collapsed="false">
      <c r="A48" s="21" t="s">
        <v>202</v>
      </c>
      <c r="B48" s="21" t="s">
        <v>142</v>
      </c>
      <c r="C48" s="22" t="n">
        <v>15902</v>
      </c>
      <c r="N48" s="21" t="s">
        <v>14508</v>
      </c>
    </row>
    <row r="49" customFormat="false" ht="15" hidden="false" customHeight="true" outlineLevel="0" collapsed="false">
      <c r="A49" s="21" t="s">
        <v>1005</v>
      </c>
      <c r="B49" s="21" t="s">
        <v>142</v>
      </c>
      <c r="C49" s="22" t="n">
        <v>15864</v>
      </c>
      <c r="N49" s="21" t="s">
        <v>14509</v>
      </c>
    </row>
    <row r="50" customFormat="false" ht="15" hidden="false" customHeight="true" outlineLevel="0" collapsed="false">
      <c r="A50" s="21" t="s">
        <v>2299</v>
      </c>
      <c r="B50" s="21" t="s">
        <v>142</v>
      </c>
      <c r="C50" s="22" t="n">
        <v>15157</v>
      </c>
      <c r="N50" s="21" t="s">
        <v>14510</v>
      </c>
    </row>
    <row r="51" customFormat="false" ht="15" hidden="false" customHeight="true" outlineLevel="0" collapsed="false">
      <c r="A51" s="21" t="s">
        <v>510</v>
      </c>
      <c r="B51" s="21" t="s">
        <v>142</v>
      </c>
      <c r="C51" s="22" t="n">
        <v>14185</v>
      </c>
      <c r="N51" s="21" t="s">
        <v>14511</v>
      </c>
    </row>
    <row r="52" customFormat="false" ht="15" hidden="false" customHeight="true" outlineLevel="0" collapsed="false">
      <c r="A52" s="21" t="s">
        <v>504</v>
      </c>
      <c r="B52" s="21" t="s">
        <v>142</v>
      </c>
      <c r="C52" s="22" t="n">
        <v>13581</v>
      </c>
      <c r="N52" s="21" t="s">
        <v>14512</v>
      </c>
    </row>
    <row r="53" customFormat="false" ht="15" hidden="false" customHeight="true" outlineLevel="0" collapsed="false">
      <c r="A53" s="21" t="s">
        <v>5162</v>
      </c>
      <c r="B53" s="21" t="s">
        <v>142</v>
      </c>
      <c r="C53" s="22" t="n">
        <v>10792</v>
      </c>
      <c r="N53" s="21" t="s">
        <v>14513</v>
      </c>
    </row>
    <row r="54" customFormat="false" ht="15" hidden="false" customHeight="true" outlineLevel="0" collapsed="false">
      <c r="A54" s="21" t="s">
        <v>1685</v>
      </c>
      <c r="B54" s="21" t="s">
        <v>142</v>
      </c>
      <c r="C54" s="22" t="n">
        <v>10326</v>
      </c>
      <c r="N54" s="21" t="s">
        <v>14514</v>
      </c>
    </row>
    <row r="55" customFormat="false" ht="15" hidden="false" customHeight="true" outlineLevel="0" collapsed="false">
      <c r="A55" s="21" t="s">
        <v>3048</v>
      </c>
      <c r="B55" s="21" t="s">
        <v>142</v>
      </c>
      <c r="C55" s="22" t="n">
        <v>10217</v>
      </c>
      <c r="N55" s="21" t="s">
        <v>14515</v>
      </c>
    </row>
    <row r="56" customFormat="false" ht="15" hidden="false" customHeight="true" outlineLevel="0" collapsed="false">
      <c r="A56" s="21" t="s">
        <v>2236</v>
      </c>
      <c r="B56" s="21" t="s">
        <v>142</v>
      </c>
      <c r="C56" s="22" t="n">
        <v>9739</v>
      </c>
      <c r="N56" s="21" t="s">
        <v>14516</v>
      </c>
    </row>
    <row r="57" customFormat="false" ht="15" hidden="false" customHeight="true" outlineLevel="0" collapsed="false">
      <c r="A57" s="21" t="s">
        <v>1514</v>
      </c>
      <c r="B57" s="21" t="s">
        <v>142</v>
      </c>
      <c r="C57" s="22" t="n">
        <v>9260</v>
      </c>
      <c r="N57" s="21" t="s">
        <v>14517</v>
      </c>
    </row>
    <row r="58" customFormat="false" ht="15" hidden="false" customHeight="true" outlineLevel="0" collapsed="false">
      <c r="A58" s="21" t="s">
        <v>1056</v>
      </c>
      <c r="B58" s="21" t="s">
        <v>142</v>
      </c>
      <c r="C58" s="22" t="n">
        <v>8719</v>
      </c>
      <c r="N58" s="21" t="s">
        <v>14518</v>
      </c>
    </row>
    <row r="59" customFormat="false" ht="15" hidden="false" customHeight="true" outlineLevel="0" collapsed="false">
      <c r="A59" s="21" t="s">
        <v>481</v>
      </c>
      <c r="B59" s="21" t="s">
        <v>142</v>
      </c>
      <c r="C59" s="22" t="n">
        <v>8217</v>
      </c>
      <c r="N59" s="21" t="s">
        <v>14519</v>
      </c>
    </row>
    <row r="60" customFormat="false" ht="15" hidden="false" customHeight="true" outlineLevel="0" collapsed="false">
      <c r="A60" s="21" t="s">
        <v>2218</v>
      </c>
      <c r="B60" s="21" t="s">
        <v>142</v>
      </c>
      <c r="C60" s="22" t="n">
        <v>7884</v>
      </c>
      <c r="N60" s="21" t="s">
        <v>14520</v>
      </c>
    </row>
    <row r="61" customFormat="false" ht="15" hidden="false" customHeight="true" outlineLevel="0" collapsed="false">
      <c r="A61" s="21" t="s">
        <v>210</v>
      </c>
      <c r="B61" s="21" t="s">
        <v>142</v>
      </c>
      <c r="C61" s="22" t="n">
        <v>7841</v>
      </c>
      <c r="N61" s="21" t="s">
        <v>14521</v>
      </c>
    </row>
    <row r="62" customFormat="false" ht="15" hidden="false" customHeight="true" outlineLevel="0" collapsed="false">
      <c r="A62" s="21" t="s">
        <v>350</v>
      </c>
      <c r="B62" s="21" t="s">
        <v>142</v>
      </c>
      <c r="C62" s="22" t="n">
        <v>7182</v>
      </c>
      <c r="N62" s="21" t="s">
        <v>14522</v>
      </c>
    </row>
    <row r="63" customFormat="false" ht="15" hidden="false" customHeight="true" outlineLevel="0" collapsed="false">
      <c r="A63" s="21" t="s">
        <v>1237</v>
      </c>
      <c r="B63" s="21" t="s">
        <v>142</v>
      </c>
      <c r="C63" s="22" t="n">
        <v>6512</v>
      </c>
      <c r="N63" s="21" t="s">
        <v>14523</v>
      </c>
    </row>
    <row r="64" customFormat="false" ht="15" hidden="false" customHeight="true" outlineLevel="0" collapsed="false">
      <c r="A64" s="21" t="s">
        <v>2732</v>
      </c>
      <c r="B64" s="21" t="s">
        <v>142</v>
      </c>
      <c r="C64" s="22" t="n">
        <v>6466</v>
      </c>
      <c r="N64" s="21" t="s">
        <v>14524</v>
      </c>
    </row>
    <row r="65" customFormat="false" ht="15" hidden="false" customHeight="true" outlineLevel="0" collapsed="false">
      <c r="A65" s="21" t="s">
        <v>1136</v>
      </c>
      <c r="B65" s="21" t="s">
        <v>142</v>
      </c>
      <c r="C65" s="22" t="n">
        <v>6184</v>
      </c>
      <c r="N65" s="21" t="s">
        <v>14525</v>
      </c>
    </row>
    <row r="66" customFormat="false" ht="15" hidden="false" customHeight="true" outlineLevel="0" collapsed="false">
      <c r="A66" s="21" t="s">
        <v>861</v>
      </c>
      <c r="B66" s="21" t="s">
        <v>142</v>
      </c>
      <c r="C66" s="22" t="n">
        <v>5961</v>
      </c>
      <c r="N66" s="21" t="s">
        <v>14526</v>
      </c>
    </row>
    <row r="67" customFormat="false" ht="15" hidden="false" customHeight="true" outlineLevel="0" collapsed="false">
      <c r="A67" s="21" t="s">
        <v>781</v>
      </c>
      <c r="B67" s="21" t="s">
        <v>142</v>
      </c>
      <c r="C67" s="22" t="n">
        <v>5839</v>
      </c>
      <c r="N67" s="21" t="s">
        <v>14527</v>
      </c>
    </row>
    <row r="68" customFormat="false" ht="15" hidden="false" customHeight="true" outlineLevel="0" collapsed="false">
      <c r="A68" s="21" t="s">
        <v>823</v>
      </c>
      <c r="B68" s="21" t="s">
        <v>142</v>
      </c>
      <c r="C68" s="22" t="n">
        <v>5695</v>
      </c>
      <c r="N68" s="21" t="s">
        <v>14528</v>
      </c>
    </row>
    <row r="69" customFormat="false" ht="15" hidden="false" customHeight="true" outlineLevel="0" collapsed="false">
      <c r="A69" s="21" t="s">
        <v>2517</v>
      </c>
      <c r="B69" s="21" t="s">
        <v>142</v>
      </c>
      <c r="C69" s="22" t="n">
        <v>5609</v>
      </c>
      <c r="N69" s="21" t="s">
        <v>14529</v>
      </c>
    </row>
    <row r="70" customFormat="false" ht="15" hidden="false" customHeight="true" outlineLevel="0" collapsed="false">
      <c r="A70" s="21" t="s">
        <v>275</v>
      </c>
      <c r="B70" s="21" t="s">
        <v>142</v>
      </c>
      <c r="C70" s="22" t="n">
        <v>5398</v>
      </c>
      <c r="N70" s="21" t="s">
        <v>14530</v>
      </c>
    </row>
    <row r="71" customFormat="false" ht="15" hidden="false" customHeight="true" outlineLevel="0" collapsed="false">
      <c r="A71" s="21" t="s">
        <v>242</v>
      </c>
      <c r="B71" s="21" t="s">
        <v>142</v>
      </c>
      <c r="C71" s="22" t="n">
        <v>5051</v>
      </c>
      <c r="N71" s="21" t="s">
        <v>14531</v>
      </c>
    </row>
    <row r="72" customFormat="false" ht="15" hidden="false" customHeight="true" outlineLevel="0" collapsed="false">
      <c r="A72" s="21" t="s">
        <v>1166</v>
      </c>
      <c r="B72" s="21" t="s">
        <v>142</v>
      </c>
      <c r="C72" s="22" t="n">
        <v>5024</v>
      </c>
      <c r="N72" s="21" t="s">
        <v>14532</v>
      </c>
    </row>
    <row r="73" customFormat="false" ht="15" hidden="false" customHeight="true" outlineLevel="0" collapsed="false">
      <c r="A73" s="21" t="s">
        <v>2957</v>
      </c>
      <c r="B73" s="21" t="s">
        <v>142</v>
      </c>
      <c r="C73" s="22" t="n">
        <v>4760</v>
      </c>
      <c r="N73" s="21" t="s">
        <v>14533</v>
      </c>
    </row>
    <row r="74" customFormat="false" ht="15" hidden="false" customHeight="true" outlineLevel="0" collapsed="false">
      <c r="A74" s="21" t="s">
        <v>6634</v>
      </c>
      <c r="B74" s="21" t="s">
        <v>142</v>
      </c>
      <c r="C74" s="22" t="n">
        <v>4613</v>
      </c>
      <c r="N74" s="21" t="s">
        <v>14534</v>
      </c>
    </row>
    <row r="75" customFormat="false" ht="15" hidden="false" customHeight="true" outlineLevel="0" collapsed="false">
      <c r="A75" s="21" t="s">
        <v>469</v>
      </c>
      <c r="B75" s="21" t="s">
        <v>142</v>
      </c>
      <c r="C75" s="22" t="n">
        <v>4473</v>
      </c>
      <c r="N75" s="21" t="s">
        <v>14535</v>
      </c>
    </row>
    <row r="76" customFormat="false" ht="15" hidden="false" customHeight="true" outlineLevel="0" collapsed="false">
      <c r="A76" s="21" t="s">
        <v>1280</v>
      </c>
      <c r="B76" s="21" t="s">
        <v>142</v>
      </c>
      <c r="C76" s="22" t="n">
        <v>4187</v>
      </c>
      <c r="N76" s="21" t="s">
        <v>14536</v>
      </c>
    </row>
    <row r="77" customFormat="false" ht="15" hidden="false" customHeight="true" outlineLevel="0" collapsed="false">
      <c r="A77" s="21" t="s">
        <v>473</v>
      </c>
      <c r="B77" s="21" t="s">
        <v>142</v>
      </c>
      <c r="C77" s="22" t="n">
        <v>4149</v>
      </c>
      <c r="N77" s="21" t="s">
        <v>14537</v>
      </c>
    </row>
    <row r="78" customFormat="false" ht="15" hidden="false" customHeight="true" outlineLevel="0" collapsed="false">
      <c r="A78" s="21" t="s">
        <v>526</v>
      </c>
      <c r="B78" s="21" t="s">
        <v>142</v>
      </c>
      <c r="C78" s="22" t="n">
        <v>3927</v>
      </c>
      <c r="N78" s="21" t="s">
        <v>14538</v>
      </c>
    </row>
    <row r="79" customFormat="false" ht="15" hidden="false" customHeight="true" outlineLevel="0" collapsed="false">
      <c r="A79" s="21" t="s">
        <v>11097</v>
      </c>
      <c r="B79" s="21" t="s">
        <v>142</v>
      </c>
      <c r="C79" s="22" t="n">
        <v>3874</v>
      </c>
      <c r="N79" s="21" t="s">
        <v>14539</v>
      </c>
    </row>
    <row r="80" customFormat="false" ht="15" hidden="false" customHeight="true" outlineLevel="0" collapsed="false">
      <c r="A80" s="21" t="s">
        <v>583</v>
      </c>
      <c r="B80" s="21" t="s">
        <v>142</v>
      </c>
      <c r="C80" s="22" t="n">
        <v>3686</v>
      </c>
      <c r="N80" s="21" t="s">
        <v>14540</v>
      </c>
    </row>
    <row r="81" customFormat="false" ht="15" hidden="false" customHeight="true" outlineLevel="0" collapsed="false">
      <c r="A81" s="21" t="s">
        <v>3343</v>
      </c>
      <c r="B81" s="21" t="s">
        <v>142</v>
      </c>
      <c r="C81" s="22" t="n">
        <v>3671</v>
      </c>
      <c r="N81" s="21" t="s">
        <v>14541</v>
      </c>
    </row>
    <row r="82" customFormat="false" ht="15" hidden="false" customHeight="true" outlineLevel="0" collapsed="false">
      <c r="A82" s="21" t="s">
        <v>250</v>
      </c>
      <c r="B82" s="21" t="s">
        <v>142</v>
      </c>
      <c r="C82" s="22" t="n">
        <v>3595</v>
      </c>
      <c r="N82" s="21" t="s">
        <v>14542</v>
      </c>
    </row>
    <row r="83" customFormat="false" ht="15" hidden="false" customHeight="true" outlineLevel="0" collapsed="false">
      <c r="A83" s="21" t="s">
        <v>3778</v>
      </c>
      <c r="B83" s="21" t="s">
        <v>142</v>
      </c>
      <c r="C83" s="22" t="n">
        <v>3416</v>
      </c>
      <c r="N83" s="21" t="s">
        <v>14543</v>
      </c>
    </row>
    <row r="84" customFormat="false" ht="15" hidden="false" customHeight="true" outlineLevel="0" collapsed="false">
      <c r="A84" s="21" t="s">
        <v>3435</v>
      </c>
      <c r="B84" s="21" t="s">
        <v>142</v>
      </c>
      <c r="C84" s="22" t="n">
        <v>3273</v>
      </c>
      <c r="N84" s="21" t="s">
        <v>14544</v>
      </c>
    </row>
    <row r="85" customFormat="false" ht="15" hidden="false" customHeight="true" outlineLevel="0" collapsed="false">
      <c r="A85" s="21" t="s">
        <v>1874</v>
      </c>
      <c r="B85" s="21" t="s">
        <v>142</v>
      </c>
      <c r="C85" s="22" t="n">
        <v>3248</v>
      </c>
      <c r="N85" s="21" t="s">
        <v>14545</v>
      </c>
    </row>
    <row r="86" customFormat="false" ht="15" hidden="false" customHeight="true" outlineLevel="0" collapsed="false">
      <c r="A86" s="21" t="s">
        <v>531</v>
      </c>
      <c r="B86" s="21" t="s">
        <v>142</v>
      </c>
      <c r="C86" s="22" t="n">
        <v>2960</v>
      </c>
      <c r="N86" s="21" t="s">
        <v>14546</v>
      </c>
    </row>
    <row r="87" customFormat="false" ht="15" hidden="false" customHeight="true" outlineLevel="0" collapsed="false">
      <c r="A87" s="21" t="s">
        <v>573</v>
      </c>
      <c r="B87" s="21" t="s">
        <v>142</v>
      </c>
      <c r="C87" s="22" t="n">
        <v>2941</v>
      </c>
      <c r="N87" s="21" t="s">
        <v>14547</v>
      </c>
    </row>
    <row r="88" customFormat="false" ht="15" hidden="false" customHeight="true" outlineLevel="0" collapsed="false">
      <c r="A88" s="21" t="s">
        <v>403</v>
      </c>
      <c r="B88" s="21" t="s">
        <v>142</v>
      </c>
      <c r="C88" s="22" t="n">
        <v>2820</v>
      </c>
      <c r="N88" s="21" t="s">
        <v>14548</v>
      </c>
    </row>
    <row r="89" customFormat="false" ht="15" hidden="false" customHeight="true" outlineLevel="0" collapsed="false">
      <c r="A89" s="21" t="s">
        <v>9529</v>
      </c>
      <c r="B89" s="21" t="s">
        <v>142</v>
      </c>
      <c r="C89" s="22" t="n">
        <v>2804</v>
      </c>
      <c r="N89" s="21" t="s">
        <v>14549</v>
      </c>
    </row>
    <row r="90" customFormat="false" ht="15" hidden="false" customHeight="true" outlineLevel="0" collapsed="false">
      <c r="A90" s="21" t="s">
        <v>1995</v>
      </c>
      <c r="B90" s="21" t="s">
        <v>142</v>
      </c>
      <c r="C90" s="22" t="n">
        <v>2777</v>
      </c>
      <c r="N90" s="21" t="s">
        <v>14550</v>
      </c>
    </row>
    <row r="91" customFormat="false" ht="15" hidden="false" customHeight="true" outlineLevel="0" collapsed="false">
      <c r="A91" s="21" t="s">
        <v>2389</v>
      </c>
      <c r="B91" s="21" t="s">
        <v>142</v>
      </c>
      <c r="C91" s="22" t="n">
        <v>2736</v>
      </c>
      <c r="N91" s="21" t="s">
        <v>14551</v>
      </c>
    </row>
    <row r="92" customFormat="false" ht="15" hidden="false" customHeight="true" outlineLevel="0" collapsed="false">
      <c r="A92" s="21" t="s">
        <v>7127</v>
      </c>
      <c r="B92" s="21" t="s">
        <v>142</v>
      </c>
      <c r="C92" s="22" t="n">
        <v>2637</v>
      </c>
      <c r="N92" s="21" t="s">
        <v>14552</v>
      </c>
    </row>
    <row r="93" customFormat="false" ht="15" hidden="false" customHeight="true" outlineLevel="0" collapsed="false">
      <c r="A93" s="21" t="s">
        <v>12468</v>
      </c>
      <c r="B93" s="21" t="s">
        <v>142</v>
      </c>
      <c r="C93" s="22" t="n">
        <v>2573</v>
      </c>
      <c r="N93" s="21" t="s">
        <v>14553</v>
      </c>
    </row>
    <row r="94" customFormat="false" ht="15" hidden="false" customHeight="true" outlineLevel="0" collapsed="false">
      <c r="A94" s="21" t="s">
        <v>974</v>
      </c>
      <c r="B94" s="21" t="s">
        <v>142</v>
      </c>
      <c r="C94" s="22" t="n">
        <v>2555</v>
      </c>
      <c r="N94" s="21" t="s">
        <v>14554</v>
      </c>
    </row>
    <row r="95" customFormat="false" ht="15" hidden="false" customHeight="true" outlineLevel="0" collapsed="false">
      <c r="A95" s="21" t="s">
        <v>284</v>
      </c>
      <c r="B95" s="21" t="s">
        <v>142</v>
      </c>
      <c r="C95" s="22" t="n">
        <v>2540</v>
      </c>
      <c r="N95" s="21" t="s">
        <v>14555</v>
      </c>
    </row>
    <row r="96" customFormat="false" ht="15" hidden="false" customHeight="true" outlineLevel="0" collapsed="false">
      <c r="A96" s="21" t="s">
        <v>5336</v>
      </c>
      <c r="B96" s="21" t="s">
        <v>142</v>
      </c>
      <c r="C96" s="22" t="n">
        <v>2454</v>
      </c>
      <c r="N96" s="21" t="s">
        <v>14556</v>
      </c>
    </row>
    <row r="97" customFormat="false" ht="15" hidden="false" customHeight="true" outlineLevel="0" collapsed="false">
      <c r="A97" s="21" t="s">
        <v>4269</v>
      </c>
      <c r="B97" s="21" t="s">
        <v>142</v>
      </c>
      <c r="C97" s="22" t="n">
        <v>2430</v>
      </c>
      <c r="N97" s="21" t="s">
        <v>14557</v>
      </c>
    </row>
    <row r="98" customFormat="false" ht="15" hidden="false" customHeight="true" outlineLevel="0" collapsed="false">
      <c r="A98" s="21" t="s">
        <v>990</v>
      </c>
      <c r="B98" s="21" t="s">
        <v>142</v>
      </c>
      <c r="C98" s="22" t="n">
        <v>2290</v>
      </c>
      <c r="N98" s="21" t="s">
        <v>14558</v>
      </c>
    </row>
    <row r="99" customFormat="false" ht="15" hidden="false" customHeight="true" outlineLevel="0" collapsed="false">
      <c r="A99" s="21" t="s">
        <v>415</v>
      </c>
      <c r="B99" s="21" t="s">
        <v>142</v>
      </c>
      <c r="C99" s="22" t="n">
        <v>2248</v>
      </c>
      <c r="N99" s="21" t="s">
        <v>14559</v>
      </c>
    </row>
    <row r="100" customFormat="false" ht="15" hidden="false" customHeight="true" outlineLevel="0" collapsed="false">
      <c r="A100" s="21" t="s">
        <v>2696</v>
      </c>
      <c r="B100" s="21" t="s">
        <v>142</v>
      </c>
      <c r="C100" s="22" t="n">
        <v>2206</v>
      </c>
      <c r="N100" s="21" t="s">
        <v>14560</v>
      </c>
    </row>
    <row r="101" customFormat="false" ht="15" hidden="false" customHeight="true" outlineLevel="0" collapsed="false">
      <c r="A101" s="21" t="s">
        <v>1444</v>
      </c>
      <c r="B101" s="21" t="s">
        <v>142</v>
      </c>
      <c r="C101" s="22" t="n">
        <v>2176</v>
      </c>
      <c r="N101" s="21" t="s">
        <v>14561</v>
      </c>
    </row>
    <row r="102" customFormat="false" ht="15" hidden="false" customHeight="true" outlineLevel="0" collapsed="false">
      <c r="A102" s="21" t="s">
        <v>379</v>
      </c>
      <c r="B102" s="21" t="s">
        <v>142</v>
      </c>
      <c r="C102" s="22" t="n">
        <v>2152</v>
      </c>
      <c r="N102" s="21" t="s">
        <v>14562</v>
      </c>
    </row>
    <row r="103" customFormat="false" ht="15" hidden="false" customHeight="true" outlineLevel="0" collapsed="false">
      <c r="A103" s="21" t="s">
        <v>949</v>
      </c>
      <c r="B103" s="21" t="s">
        <v>142</v>
      </c>
      <c r="C103" s="22" t="n">
        <v>2014</v>
      </c>
      <c r="N103" s="21" t="s">
        <v>14563</v>
      </c>
    </row>
    <row r="104" customFormat="false" ht="15" hidden="false" customHeight="true" outlineLevel="0" collapsed="false">
      <c r="A104" s="21" t="s">
        <v>2900</v>
      </c>
      <c r="B104" s="21" t="s">
        <v>142</v>
      </c>
      <c r="C104" s="22" t="n">
        <v>1958</v>
      </c>
      <c r="N104" s="21" t="s">
        <v>14564</v>
      </c>
    </row>
    <row r="105" customFormat="false" ht="15" hidden="false" customHeight="true" outlineLevel="0" collapsed="false">
      <c r="A105" s="21" t="s">
        <v>6129</v>
      </c>
      <c r="B105" s="21" t="s">
        <v>142</v>
      </c>
      <c r="C105" s="22" t="n">
        <v>1949</v>
      </c>
      <c r="N105" s="21" t="s">
        <v>14565</v>
      </c>
    </row>
    <row r="106" customFormat="false" ht="15" hidden="false" customHeight="true" outlineLevel="0" collapsed="false">
      <c r="A106" s="21" t="s">
        <v>4882</v>
      </c>
      <c r="B106" s="21" t="s">
        <v>142</v>
      </c>
      <c r="C106" s="22" t="n">
        <v>1945</v>
      </c>
      <c r="N106" s="21" t="s">
        <v>14566</v>
      </c>
    </row>
    <row r="107" customFormat="false" ht="15" hidden="false" customHeight="true" outlineLevel="0" collapsed="false">
      <c r="A107" s="21" t="s">
        <v>10452</v>
      </c>
      <c r="B107" s="21" t="s">
        <v>142</v>
      </c>
      <c r="C107" s="22" t="n">
        <v>1846</v>
      </c>
      <c r="N107" s="21" t="s">
        <v>14567</v>
      </c>
    </row>
    <row r="108" customFormat="false" ht="15" hidden="false" customHeight="true" outlineLevel="0" collapsed="false">
      <c r="A108" s="21" t="s">
        <v>10987</v>
      </c>
      <c r="B108" s="21" t="s">
        <v>142</v>
      </c>
      <c r="C108" s="22" t="n">
        <v>1752</v>
      </c>
      <c r="N108" s="21" t="s">
        <v>14568</v>
      </c>
    </row>
    <row r="109" customFormat="false" ht="15" hidden="false" customHeight="true" outlineLevel="0" collapsed="false">
      <c r="A109" s="21" t="s">
        <v>2214</v>
      </c>
      <c r="B109" s="21" t="s">
        <v>142</v>
      </c>
      <c r="C109" s="22" t="n">
        <v>1705</v>
      </c>
      <c r="N109" s="21" t="s">
        <v>14569</v>
      </c>
    </row>
    <row r="110" customFormat="false" ht="15" hidden="false" customHeight="true" outlineLevel="0" collapsed="false">
      <c r="A110" s="21" t="s">
        <v>1032</v>
      </c>
      <c r="B110" s="21" t="s">
        <v>142</v>
      </c>
      <c r="C110" s="22" t="n">
        <v>1669</v>
      </c>
      <c r="N110" s="21" t="s">
        <v>14570</v>
      </c>
    </row>
    <row r="111" customFormat="false" ht="15" hidden="false" customHeight="true" outlineLevel="0" collapsed="false">
      <c r="A111" s="21" t="s">
        <v>10092</v>
      </c>
      <c r="B111" s="21" t="s">
        <v>142</v>
      </c>
      <c r="C111" s="22" t="n">
        <v>1648</v>
      </c>
      <c r="N111" s="21" t="s">
        <v>14571</v>
      </c>
    </row>
    <row r="112" customFormat="false" ht="15" hidden="false" customHeight="true" outlineLevel="0" collapsed="false">
      <c r="A112" s="21" t="s">
        <v>5862</v>
      </c>
      <c r="B112" s="21" t="s">
        <v>142</v>
      </c>
      <c r="C112" s="22" t="n">
        <v>1641</v>
      </c>
      <c r="N112" s="21" t="s">
        <v>14572</v>
      </c>
    </row>
    <row r="113" customFormat="false" ht="15" hidden="false" customHeight="true" outlineLevel="0" collapsed="false">
      <c r="A113" s="21" t="s">
        <v>5974</v>
      </c>
      <c r="B113" s="21" t="s">
        <v>142</v>
      </c>
      <c r="C113" s="22" t="n">
        <v>1618</v>
      </c>
      <c r="N113" s="21" t="s">
        <v>14573</v>
      </c>
    </row>
    <row r="114" customFormat="false" ht="15" hidden="false" customHeight="true" outlineLevel="0" collapsed="false">
      <c r="A114" s="21" t="s">
        <v>227</v>
      </c>
      <c r="B114" s="21" t="s">
        <v>142</v>
      </c>
      <c r="C114" s="22" t="n">
        <v>1571</v>
      </c>
      <c r="N114" s="21" t="s">
        <v>14574</v>
      </c>
    </row>
    <row r="115" customFormat="false" ht="15" hidden="false" customHeight="true" outlineLevel="0" collapsed="false">
      <c r="A115" s="21" t="s">
        <v>9701</v>
      </c>
      <c r="B115" s="21" t="s">
        <v>142</v>
      </c>
      <c r="C115" s="22" t="n">
        <v>1563</v>
      </c>
      <c r="N115" s="21" t="s">
        <v>14575</v>
      </c>
    </row>
    <row r="116" customFormat="false" ht="15" hidden="false" customHeight="true" outlineLevel="0" collapsed="false">
      <c r="A116" s="21" t="s">
        <v>693</v>
      </c>
      <c r="B116" s="21" t="s">
        <v>142</v>
      </c>
      <c r="C116" s="22" t="n">
        <v>1513</v>
      </c>
      <c r="N116" s="21" t="s">
        <v>14576</v>
      </c>
    </row>
    <row r="117" customFormat="false" ht="15" hidden="false" customHeight="true" outlineLevel="0" collapsed="false">
      <c r="A117" s="21" t="s">
        <v>4355</v>
      </c>
      <c r="B117" s="21" t="s">
        <v>142</v>
      </c>
      <c r="C117" s="22" t="n">
        <v>1507</v>
      </c>
      <c r="N117" s="21" t="s">
        <v>14577</v>
      </c>
    </row>
    <row r="118" customFormat="false" ht="15" hidden="false" customHeight="true" outlineLevel="0" collapsed="false">
      <c r="A118" s="21" t="s">
        <v>2928</v>
      </c>
      <c r="B118" s="21" t="s">
        <v>142</v>
      </c>
      <c r="C118" s="22" t="n">
        <v>1422</v>
      </c>
      <c r="N118" s="21" t="s">
        <v>14578</v>
      </c>
    </row>
    <row r="119" customFormat="false" ht="15" hidden="false" customHeight="true" outlineLevel="0" collapsed="false">
      <c r="A119" s="21" t="s">
        <v>6416</v>
      </c>
      <c r="B119" s="21" t="s">
        <v>142</v>
      </c>
      <c r="C119" s="22" t="n">
        <v>1388</v>
      </c>
      <c r="N119" s="21" t="s">
        <v>14579</v>
      </c>
    </row>
    <row r="120" customFormat="false" ht="15" hidden="false" customHeight="true" outlineLevel="0" collapsed="false">
      <c r="A120" s="21" t="s">
        <v>1730</v>
      </c>
      <c r="B120" s="21" t="s">
        <v>142</v>
      </c>
      <c r="C120" s="22" t="n">
        <v>1353</v>
      </c>
      <c r="N120" s="21" t="s">
        <v>14580</v>
      </c>
    </row>
    <row r="121" customFormat="false" ht="15" hidden="false" customHeight="true" outlineLevel="0" collapsed="false">
      <c r="A121" s="21" t="s">
        <v>8438</v>
      </c>
      <c r="B121" s="21" t="s">
        <v>142</v>
      </c>
      <c r="C121" s="22" t="n">
        <v>1336</v>
      </c>
      <c r="N121" s="21" t="s">
        <v>14581</v>
      </c>
    </row>
    <row r="122" customFormat="false" ht="15" hidden="false" customHeight="true" outlineLevel="0" collapsed="false">
      <c r="A122" s="21" t="s">
        <v>1696</v>
      </c>
      <c r="B122" s="21" t="s">
        <v>142</v>
      </c>
      <c r="C122" s="22" t="n">
        <v>1313</v>
      </c>
      <c r="N122" s="21" t="s">
        <v>14582</v>
      </c>
    </row>
    <row r="123" customFormat="false" ht="15" hidden="false" customHeight="true" outlineLevel="0" collapsed="false">
      <c r="A123" s="21" t="s">
        <v>8666</v>
      </c>
      <c r="B123" s="21" t="s">
        <v>142</v>
      </c>
      <c r="C123" s="22" t="n">
        <v>1147</v>
      </c>
      <c r="N123" s="21" t="s">
        <v>14583</v>
      </c>
    </row>
    <row r="124" customFormat="false" ht="15" hidden="false" customHeight="true" outlineLevel="0" collapsed="false">
      <c r="A124" s="21" t="s">
        <v>1100</v>
      </c>
      <c r="B124" s="21" t="s">
        <v>142</v>
      </c>
      <c r="C124" s="22" t="n">
        <v>1146</v>
      </c>
      <c r="N124" s="21" t="s">
        <v>14584</v>
      </c>
    </row>
    <row r="125" customFormat="false" ht="15" hidden="false" customHeight="true" outlineLevel="0" collapsed="false">
      <c r="A125" s="21" t="s">
        <v>178</v>
      </c>
      <c r="B125" s="21" t="s">
        <v>142</v>
      </c>
      <c r="C125" s="22" t="n">
        <v>1105</v>
      </c>
      <c r="N125" s="21" t="s">
        <v>14585</v>
      </c>
    </row>
    <row r="126" customFormat="false" ht="15" hidden="false" customHeight="true" outlineLevel="0" collapsed="false">
      <c r="A126" s="21" t="s">
        <v>11744</v>
      </c>
      <c r="B126" s="21" t="s">
        <v>142</v>
      </c>
      <c r="C126" s="22" t="n">
        <v>994</v>
      </c>
      <c r="N126" s="21" t="s">
        <v>14586</v>
      </c>
    </row>
    <row r="127" customFormat="false" ht="15" hidden="false" customHeight="true" outlineLevel="0" collapsed="false">
      <c r="A127" s="21" t="s">
        <v>206</v>
      </c>
      <c r="B127" s="21" t="s">
        <v>142</v>
      </c>
      <c r="C127" s="22" t="n">
        <v>978</v>
      </c>
      <c r="N127" s="21" t="s">
        <v>14587</v>
      </c>
    </row>
    <row r="128" customFormat="false" ht="15" hidden="false" customHeight="true" outlineLevel="0" collapsed="false">
      <c r="A128" s="21" t="s">
        <v>1311</v>
      </c>
      <c r="B128" s="21" t="s">
        <v>142</v>
      </c>
      <c r="C128" s="22" t="n">
        <v>950</v>
      </c>
      <c r="N128" s="21" t="s">
        <v>14588</v>
      </c>
    </row>
    <row r="129" customFormat="false" ht="15" hidden="false" customHeight="true" outlineLevel="0" collapsed="false">
      <c r="A129" s="21" t="s">
        <v>6067</v>
      </c>
      <c r="B129" s="21" t="s">
        <v>142</v>
      </c>
      <c r="C129" s="22" t="n">
        <v>937</v>
      </c>
      <c r="N129" s="21" t="s">
        <v>14589</v>
      </c>
    </row>
    <row r="130" customFormat="false" ht="15" hidden="false" customHeight="true" outlineLevel="0" collapsed="false">
      <c r="A130" s="21" t="s">
        <v>2853</v>
      </c>
      <c r="B130" s="21" t="s">
        <v>142</v>
      </c>
      <c r="C130" s="22" t="n">
        <v>897</v>
      </c>
      <c r="N130" s="21" t="s">
        <v>14590</v>
      </c>
    </row>
    <row r="131" customFormat="false" ht="15" hidden="false" customHeight="true" outlineLevel="0" collapsed="false">
      <c r="A131" s="21" t="s">
        <v>8028</v>
      </c>
      <c r="B131" s="21" t="s">
        <v>142</v>
      </c>
      <c r="C131" s="22" t="n">
        <v>885</v>
      </c>
      <c r="N131" s="21" t="s">
        <v>14591</v>
      </c>
    </row>
    <row r="132" customFormat="false" ht="15" hidden="false" customHeight="true" outlineLevel="0" collapsed="false">
      <c r="A132" s="21" t="s">
        <v>3784</v>
      </c>
      <c r="B132" s="21" t="s">
        <v>142</v>
      </c>
      <c r="C132" s="22" t="n">
        <v>864</v>
      </c>
      <c r="N132" s="21" t="s">
        <v>14592</v>
      </c>
    </row>
    <row r="133" customFormat="false" ht="15" hidden="false" customHeight="true" outlineLevel="0" collapsed="false">
      <c r="A133" s="21" t="s">
        <v>1889</v>
      </c>
      <c r="B133" s="21" t="s">
        <v>142</v>
      </c>
      <c r="C133" s="22" t="n">
        <v>835</v>
      </c>
      <c r="N133" s="21" t="s">
        <v>14593</v>
      </c>
    </row>
    <row r="134" customFormat="false" ht="15" hidden="false" customHeight="true" outlineLevel="0" collapsed="false">
      <c r="A134" s="21" t="s">
        <v>2936</v>
      </c>
      <c r="B134" s="21" t="s">
        <v>142</v>
      </c>
      <c r="C134" s="22" t="n">
        <v>819</v>
      </c>
      <c r="N134" s="21" t="s">
        <v>14594</v>
      </c>
    </row>
    <row r="135" customFormat="false" ht="15" hidden="false" customHeight="true" outlineLevel="0" collapsed="false">
      <c r="A135" s="21" t="s">
        <v>1402</v>
      </c>
      <c r="B135" s="21" t="s">
        <v>142</v>
      </c>
      <c r="C135" s="22" t="n">
        <v>806</v>
      </c>
      <c r="N135" s="21" t="s">
        <v>14595</v>
      </c>
    </row>
    <row r="136" customFormat="false" ht="15" hidden="false" customHeight="true" outlineLevel="0" collapsed="false">
      <c r="A136" s="21" t="s">
        <v>6681</v>
      </c>
      <c r="B136" s="21" t="s">
        <v>142</v>
      </c>
      <c r="C136" s="22" t="n">
        <v>789</v>
      </c>
      <c r="N136" s="21" t="s">
        <v>14596</v>
      </c>
    </row>
    <row r="137" customFormat="false" ht="15" hidden="false" customHeight="true" outlineLevel="0" collapsed="false">
      <c r="A137" s="21" t="s">
        <v>4534</v>
      </c>
      <c r="B137" s="21" t="s">
        <v>142</v>
      </c>
      <c r="C137" s="22" t="n">
        <v>787</v>
      </c>
      <c r="N137" s="21" t="s">
        <v>14597</v>
      </c>
    </row>
    <row r="138" customFormat="false" ht="15" hidden="false" customHeight="true" outlineLevel="0" collapsed="false">
      <c r="A138" s="21" t="s">
        <v>1929</v>
      </c>
      <c r="B138" s="21" t="s">
        <v>142</v>
      </c>
      <c r="C138" s="22" t="n">
        <v>784</v>
      </c>
      <c r="N138" s="21" t="s">
        <v>14598</v>
      </c>
    </row>
    <row r="139" customFormat="false" ht="15" hidden="false" customHeight="true" outlineLevel="0" collapsed="false">
      <c r="A139" s="21" t="s">
        <v>2797</v>
      </c>
      <c r="B139" s="21" t="s">
        <v>142</v>
      </c>
      <c r="C139" s="22" t="n">
        <v>775</v>
      </c>
      <c r="N139" s="21" t="s">
        <v>14599</v>
      </c>
    </row>
    <row r="140" customFormat="false" ht="15" hidden="false" customHeight="true" outlineLevel="0" collapsed="false">
      <c r="A140" s="21" t="s">
        <v>3397</v>
      </c>
      <c r="B140" s="21" t="s">
        <v>142</v>
      </c>
      <c r="C140" s="22" t="n">
        <v>733</v>
      </c>
      <c r="N140" s="21" t="s">
        <v>14600</v>
      </c>
    </row>
    <row r="141" customFormat="false" ht="15" hidden="false" customHeight="true" outlineLevel="0" collapsed="false">
      <c r="A141" s="21" t="s">
        <v>8448</v>
      </c>
      <c r="B141" s="21" t="s">
        <v>142</v>
      </c>
      <c r="C141" s="22" t="n">
        <v>728</v>
      </c>
      <c r="N141" s="21" t="s">
        <v>14601</v>
      </c>
    </row>
    <row r="142" customFormat="false" ht="15" hidden="false" customHeight="true" outlineLevel="0" collapsed="false">
      <c r="A142" s="21" t="s">
        <v>7052</v>
      </c>
      <c r="B142" s="21" t="s">
        <v>142</v>
      </c>
      <c r="C142" s="22" t="n">
        <v>695</v>
      </c>
      <c r="N142" s="21" t="s">
        <v>14602</v>
      </c>
    </row>
    <row r="143" customFormat="false" ht="15" hidden="false" customHeight="true" outlineLevel="0" collapsed="false">
      <c r="A143" s="21" t="s">
        <v>3109</v>
      </c>
      <c r="B143" s="21" t="s">
        <v>142</v>
      </c>
      <c r="C143" s="22" t="n">
        <v>683</v>
      </c>
      <c r="N143" s="21" t="s">
        <v>14603</v>
      </c>
    </row>
    <row r="144" customFormat="false" ht="15" hidden="false" customHeight="true" outlineLevel="0" collapsed="false">
      <c r="A144" s="21" t="s">
        <v>613</v>
      </c>
      <c r="B144" s="21" t="s">
        <v>142</v>
      </c>
      <c r="C144" s="22" t="n">
        <v>679</v>
      </c>
      <c r="N144" s="21" t="s">
        <v>14604</v>
      </c>
    </row>
    <row r="145" customFormat="false" ht="15" hidden="false" customHeight="true" outlineLevel="0" collapsed="false">
      <c r="A145" s="21" t="s">
        <v>617</v>
      </c>
      <c r="B145" s="21" t="s">
        <v>142</v>
      </c>
      <c r="C145" s="22" t="n">
        <v>666</v>
      </c>
      <c r="N145" s="21" t="s">
        <v>14605</v>
      </c>
    </row>
    <row r="146" customFormat="false" ht="15" hidden="false" customHeight="true" outlineLevel="0" collapsed="false">
      <c r="A146" s="21" t="s">
        <v>364</v>
      </c>
      <c r="B146" s="21" t="s">
        <v>142</v>
      </c>
      <c r="C146" s="22" t="n">
        <v>655</v>
      </c>
      <c r="N146" s="21" t="s">
        <v>14606</v>
      </c>
    </row>
    <row r="147" customFormat="false" ht="15" hidden="false" customHeight="true" outlineLevel="0" collapsed="false">
      <c r="A147" s="21" t="s">
        <v>1112</v>
      </c>
      <c r="B147" s="21" t="s">
        <v>142</v>
      </c>
      <c r="C147" s="22" t="n">
        <v>650</v>
      </c>
      <c r="N147" s="21" t="s">
        <v>14607</v>
      </c>
    </row>
    <row r="148" customFormat="false" ht="15" hidden="false" customHeight="true" outlineLevel="0" collapsed="false">
      <c r="A148" s="21" t="s">
        <v>9460</v>
      </c>
      <c r="B148" s="21" t="s">
        <v>142</v>
      </c>
      <c r="C148" s="22" t="n">
        <v>649</v>
      </c>
      <c r="N148" s="21" t="s">
        <v>14608</v>
      </c>
    </row>
    <row r="149" customFormat="false" ht="15" hidden="false" customHeight="true" outlineLevel="0" collapsed="false">
      <c r="A149" s="21" t="s">
        <v>3460</v>
      </c>
      <c r="B149" s="21" t="s">
        <v>142</v>
      </c>
      <c r="C149" s="22" t="n">
        <v>600</v>
      </c>
      <c r="N149" s="21" t="s">
        <v>14609</v>
      </c>
    </row>
    <row r="150" customFormat="false" ht="15" hidden="false" customHeight="true" outlineLevel="0" collapsed="false">
      <c r="A150" s="21" t="s">
        <v>3862</v>
      </c>
      <c r="B150" s="21" t="s">
        <v>142</v>
      </c>
      <c r="C150" s="22" t="n">
        <v>596</v>
      </c>
      <c r="N150" s="21" t="s">
        <v>14610</v>
      </c>
    </row>
    <row r="151" customFormat="false" ht="15" hidden="false" customHeight="true" outlineLevel="0" collapsed="false">
      <c r="A151" s="21" t="s">
        <v>2665</v>
      </c>
      <c r="B151" s="21" t="s">
        <v>142</v>
      </c>
      <c r="C151" s="22" t="n">
        <v>584</v>
      </c>
      <c r="N151" s="21" t="s">
        <v>14611</v>
      </c>
    </row>
    <row r="152" customFormat="false" ht="15" hidden="false" customHeight="true" outlineLevel="0" collapsed="false">
      <c r="A152" s="21" t="s">
        <v>6035</v>
      </c>
      <c r="B152" s="21" t="s">
        <v>142</v>
      </c>
      <c r="C152" s="22" t="n">
        <v>580</v>
      </c>
      <c r="N152" s="21" t="s">
        <v>14612</v>
      </c>
    </row>
    <row r="153" customFormat="false" ht="15" hidden="false" customHeight="true" outlineLevel="0" collapsed="false">
      <c r="A153" s="21" t="s">
        <v>3406</v>
      </c>
      <c r="B153" s="21" t="s">
        <v>142</v>
      </c>
      <c r="C153" s="22" t="n">
        <v>578</v>
      </c>
      <c r="N153" s="21" t="s">
        <v>14613</v>
      </c>
    </row>
    <row r="154" customFormat="false" ht="15" hidden="false" customHeight="true" outlineLevel="0" collapsed="false">
      <c r="A154" s="21" t="s">
        <v>5749</v>
      </c>
      <c r="B154" s="21" t="s">
        <v>142</v>
      </c>
      <c r="C154" s="22" t="n">
        <v>567</v>
      </c>
      <c r="N154" s="21" t="s">
        <v>14614</v>
      </c>
    </row>
    <row r="155" customFormat="false" ht="15" hidden="false" customHeight="true" outlineLevel="0" collapsed="false">
      <c r="A155" s="21" t="s">
        <v>3681</v>
      </c>
      <c r="B155" s="21" t="s">
        <v>142</v>
      </c>
      <c r="C155" s="22" t="n">
        <v>566</v>
      </c>
      <c r="N155" s="21" t="s">
        <v>14615</v>
      </c>
    </row>
    <row r="156" customFormat="false" ht="15" hidden="false" customHeight="true" outlineLevel="0" collapsed="false">
      <c r="A156" s="21" t="s">
        <v>3467</v>
      </c>
      <c r="B156" s="21" t="s">
        <v>142</v>
      </c>
      <c r="C156" s="22" t="n">
        <v>550</v>
      </c>
      <c r="N156" s="21" t="s">
        <v>14616</v>
      </c>
    </row>
    <row r="157" customFormat="false" ht="15" hidden="false" customHeight="true" outlineLevel="0" collapsed="false">
      <c r="A157" s="21" t="s">
        <v>4398</v>
      </c>
      <c r="B157" s="21" t="s">
        <v>142</v>
      </c>
      <c r="C157" s="22" t="n">
        <v>528</v>
      </c>
      <c r="N157" s="21" t="s">
        <v>14617</v>
      </c>
    </row>
    <row r="158" customFormat="false" ht="15" hidden="false" customHeight="true" outlineLevel="0" collapsed="false">
      <c r="A158" s="21" t="s">
        <v>12808</v>
      </c>
      <c r="B158" s="21" t="s">
        <v>142</v>
      </c>
      <c r="C158" s="22" t="n">
        <v>524</v>
      </c>
      <c r="N158" s="21" t="s">
        <v>14618</v>
      </c>
    </row>
    <row r="159" customFormat="false" ht="15" hidden="false" customHeight="true" outlineLevel="0" collapsed="false">
      <c r="A159" s="21" t="s">
        <v>6150</v>
      </c>
      <c r="B159" s="21" t="s">
        <v>142</v>
      </c>
      <c r="C159" s="22" t="n">
        <v>514</v>
      </c>
      <c r="N159" s="21" t="s">
        <v>14619</v>
      </c>
    </row>
    <row r="160" customFormat="false" ht="15" hidden="false" customHeight="true" outlineLevel="0" collapsed="false">
      <c r="A160" s="21" t="s">
        <v>5787</v>
      </c>
      <c r="B160" s="21" t="s">
        <v>142</v>
      </c>
      <c r="C160" s="22" t="n">
        <v>510</v>
      </c>
      <c r="N160" s="21" t="s">
        <v>14620</v>
      </c>
    </row>
    <row r="161" customFormat="false" ht="15" hidden="false" customHeight="true" outlineLevel="0" collapsed="false">
      <c r="A161" s="21" t="s">
        <v>2475</v>
      </c>
      <c r="B161" s="21" t="s">
        <v>142</v>
      </c>
      <c r="C161" s="22" t="n">
        <v>498</v>
      </c>
      <c r="N161" s="21" t="s">
        <v>14621</v>
      </c>
    </row>
    <row r="162" customFormat="false" ht="15" hidden="false" customHeight="true" outlineLevel="0" collapsed="false">
      <c r="A162" s="21" t="s">
        <v>432</v>
      </c>
      <c r="B162" s="21" t="s">
        <v>142</v>
      </c>
      <c r="C162" s="22" t="n">
        <v>497</v>
      </c>
      <c r="N162" s="21" t="s">
        <v>14622</v>
      </c>
    </row>
    <row r="163" customFormat="false" ht="15" hidden="false" customHeight="true" outlineLevel="0" collapsed="false">
      <c r="A163" s="21" t="s">
        <v>1626</v>
      </c>
      <c r="B163" s="21" t="s">
        <v>142</v>
      </c>
      <c r="C163" s="22" t="n">
        <v>485</v>
      </c>
      <c r="N163" s="21" t="s">
        <v>14623</v>
      </c>
    </row>
    <row r="164" customFormat="false" ht="15" hidden="false" customHeight="true" outlineLevel="0" collapsed="false">
      <c r="A164" s="21" t="s">
        <v>7944</v>
      </c>
      <c r="B164" s="21" t="s">
        <v>142</v>
      </c>
      <c r="C164" s="22" t="n">
        <v>453</v>
      </c>
      <c r="N164" s="21" t="s">
        <v>14624</v>
      </c>
    </row>
    <row r="165" customFormat="false" ht="15" hidden="false" customHeight="true" outlineLevel="0" collapsed="false">
      <c r="A165" s="21" t="s">
        <v>5354</v>
      </c>
      <c r="B165" s="21" t="s">
        <v>142</v>
      </c>
      <c r="C165" s="22" t="n">
        <v>444</v>
      </c>
      <c r="N165" s="21" t="s">
        <v>14625</v>
      </c>
    </row>
    <row r="166" customFormat="false" ht="15" hidden="false" customHeight="true" outlineLevel="0" collapsed="false">
      <c r="A166" s="21" t="s">
        <v>3564</v>
      </c>
      <c r="B166" s="21" t="s">
        <v>142</v>
      </c>
      <c r="C166" s="22" t="n">
        <v>427</v>
      </c>
      <c r="N166" s="21" t="s">
        <v>14626</v>
      </c>
    </row>
    <row r="167" customFormat="false" ht="15" hidden="false" customHeight="true" outlineLevel="0" collapsed="false">
      <c r="A167" s="21" t="s">
        <v>4062</v>
      </c>
      <c r="B167" s="21" t="s">
        <v>142</v>
      </c>
      <c r="C167" s="22" t="n">
        <v>390</v>
      </c>
      <c r="N167" s="21" t="s">
        <v>14627</v>
      </c>
    </row>
    <row r="168" customFormat="false" ht="15" hidden="false" customHeight="true" outlineLevel="0" collapsed="false">
      <c r="A168" s="21" t="s">
        <v>13275</v>
      </c>
      <c r="B168" s="21" t="s">
        <v>142</v>
      </c>
      <c r="C168" s="22" t="n">
        <v>377</v>
      </c>
      <c r="N168" s="21" t="s">
        <v>14628</v>
      </c>
    </row>
    <row r="169" customFormat="false" ht="15" hidden="false" customHeight="true" outlineLevel="0" collapsed="false">
      <c r="A169" s="21" t="s">
        <v>398</v>
      </c>
      <c r="B169" s="21" t="s">
        <v>142</v>
      </c>
      <c r="C169" s="22" t="n">
        <v>371</v>
      </c>
      <c r="N169" s="21" t="s">
        <v>14629</v>
      </c>
    </row>
    <row r="170" customFormat="false" ht="15" hidden="false" customHeight="true" outlineLevel="0" collapsed="false">
      <c r="A170" s="21" t="s">
        <v>5228</v>
      </c>
      <c r="B170" s="21" t="s">
        <v>142</v>
      </c>
      <c r="C170" s="22" t="n">
        <v>352</v>
      </c>
      <c r="N170" s="21" t="s">
        <v>14630</v>
      </c>
    </row>
    <row r="171" customFormat="false" ht="15" hidden="false" customHeight="true" outlineLevel="0" collapsed="false">
      <c r="A171" s="21" t="s">
        <v>10980</v>
      </c>
      <c r="B171" s="21" t="s">
        <v>142</v>
      </c>
      <c r="C171" s="22" t="n">
        <v>345</v>
      </c>
      <c r="N171" s="21" t="s">
        <v>14631</v>
      </c>
    </row>
    <row r="172" customFormat="false" ht="15" hidden="false" customHeight="true" outlineLevel="0" collapsed="false">
      <c r="A172" s="21" t="s">
        <v>4445</v>
      </c>
      <c r="B172" s="21" t="s">
        <v>142</v>
      </c>
      <c r="C172" s="22" t="n">
        <v>342</v>
      </c>
      <c r="N172" s="21" t="s">
        <v>14632</v>
      </c>
    </row>
    <row r="173" customFormat="false" ht="15" hidden="false" customHeight="true" outlineLevel="0" collapsed="false">
      <c r="A173" s="21" t="s">
        <v>10808</v>
      </c>
      <c r="B173" s="21" t="s">
        <v>142</v>
      </c>
      <c r="C173" s="22" t="n">
        <v>336</v>
      </c>
      <c r="N173" s="21" t="s">
        <v>14633</v>
      </c>
    </row>
    <row r="174" customFormat="false" ht="15" hidden="false" customHeight="true" outlineLevel="0" collapsed="false">
      <c r="A174" s="21" t="s">
        <v>6374</v>
      </c>
      <c r="B174" s="21" t="s">
        <v>142</v>
      </c>
      <c r="C174" s="22" t="n">
        <v>326</v>
      </c>
      <c r="N174" s="21" t="s">
        <v>14634</v>
      </c>
    </row>
    <row r="175" customFormat="false" ht="15" hidden="false" customHeight="true" outlineLevel="0" collapsed="false">
      <c r="A175" s="21" t="s">
        <v>5571</v>
      </c>
      <c r="B175" s="21" t="s">
        <v>142</v>
      </c>
      <c r="C175" s="22" t="n">
        <v>324</v>
      </c>
      <c r="N175" s="21" t="s">
        <v>14635</v>
      </c>
    </row>
    <row r="176" customFormat="false" ht="15" hidden="false" customHeight="true" outlineLevel="0" collapsed="false">
      <c r="A176" s="21" t="s">
        <v>3031</v>
      </c>
      <c r="B176" s="21" t="s">
        <v>142</v>
      </c>
      <c r="C176" s="22" t="n">
        <v>321</v>
      </c>
      <c r="N176" s="21" t="s">
        <v>14636</v>
      </c>
    </row>
    <row r="177" customFormat="false" ht="15" hidden="false" customHeight="true" outlineLevel="0" collapsed="false">
      <c r="A177" s="21" t="s">
        <v>6196</v>
      </c>
      <c r="B177" s="21" t="s">
        <v>142</v>
      </c>
      <c r="C177" s="22" t="n">
        <v>308</v>
      </c>
      <c r="N177" s="21" t="s">
        <v>14637</v>
      </c>
    </row>
    <row r="178" customFormat="false" ht="15" hidden="false" customHeight="true" outlineLevel="0" collapsed="false">
      <c r="A178" s="21" t="s">
        <v>2873</v>
      </c>
      <c r="B178" s="21" t="s">
        <v>142</v>
      </c>
      <c r="C178" s="22" t="n">
        <v>308</v>
      </c>
      <c r="N178" s="21" t="s">
        <v>14638</v>
      </c>
    </row>
    <row r="179" customFormat="false" ht="15" hidden="false" customHeight="true" outlineLevel="0" collapsed="false">
      <c r="A179" s="21" t="s">
        <v>4085</v>
      </c>
      <c r="B179" s="21" t="s">
        <v>142</v>
      </c>
      <c r="C179" s="22" t="n">
        <v>303</v>
      </c>
      <c r="N179" s="21" t="s">
        <v>14639</v>
      </c>
    </row>
    <row r="180" customFormat="false" ht="15" hidden="false" customHeight="true" outlineLevel="0" collapsed="false">
      <c r="A180" s="21" t="s">
        <v>8731</v>
      </c>
      <c r="B180" s="21" t="s">
        <v>142</v>
      </c>
      <c r="C180" s="22" t="n">
        <v>300</v>
      </c>
      <c r="N180" s="21" t="s">
        <v>14640</v>
      </c>
    </row>
    <row r="181" customFormat="false" ht="15" hidden="false" customHeight="true" outlineLevel="0" collapsed="false">
      <c r="A181" s="21" t="s">
        <v>983</v>
      </c>
      <c r="B181" s="21" t="s">
        <v>142</v>
      </c>
      <c r="C181" s="22" t="n">
        <v>274</v>
      </c>
      <c r="N181" s="21" t="s">
        <v>14641</v>
      </c>
    </row>
    <row r="182" customFormat="false" ht="15" hidden="false" customHeight="true" outlineLevel="0" collapsed="false">
      <c r="A182" s="21" t="s">
        <v>6699</v>
      </c>
      <c r="B182" s="21" t="s">
        <v>142</v>
      </c>
      <c r="C182" s="22" t="n">
        <v>266</v>
      </c>
      <c r="N182" s="21" t="s">
        <v>14642</v>
      </c>
    </row>
    <row r="183" customFormat="false" ht="15" hidden="false" customHeight="true" outlineLevel="0" collapsed="false">
      <c r="A183" s="21" t="s">
        <v>13069</v>
      </c>
      <c r="B183" s="21" t="s">
        <v>142</v>
      </c>
      <c r="C183" s="22" t="n">
        <v>263</v>
      </c>
      <c r="N183" s="21" t="s">
        <v>14643</v>
      </c>
    </row>
    <row r="184" customFormat="false" ht="15" hidden="false" customHeight="true" outlineLevel="0" collapsed="false">
      <c r="A184" s="21" t="s">
        <v>6213</v>
      </c>
      <c r="B184" s="21" t="s">
        <v>142</v>
      </c>
      <c r="C184" s="22" t="n">
        <v>259</v>
      </c>
      <c r="N184" s="21" t="s">
        <v>14644</v>
      </c>
    </row>
    <row r="185" customFormat="false" ht="15" hidden="false" customHeight="true" outlineLevel="0" collapsed="false">
      <c r="A185" s="21" t="s">
        <v>5379</v>
      </c>
      <c r="B185" s="21" t="s">
        <v>142</v>
      </c>
      <c r="C185" s="22" t="n">
        <v>257</v>
      </c>
      <c r="N185" s="21" t="s">
        <v>14645</v>
      </c>
    </row>
    <row r="186" customFormat="false" ht="15" hidden="false" customHeight="true" outlineLevel="0" collapsed="false">
      <c r="A186" s="21" t="s">
        <v>10870</v>
      </c>
      <c r="B186" s="21" t="s">
        <v>142</v>
      </c>
      <c r="C186" s="22" t="n">
        <v>252</v>
      </c>
      <c r="N186" s="21" t="s">
        <v>14646</v>
      </c>
    </row>
    <row r="187" customFormat="false" ht="15" hidden="false" customHeight="true" outlineLevel="0" collapsed="false">
      <c r="A187" s="21" t="s">
        <v>2449</v>
      </c>
      <c r="B187" s="21" t="s">
        <v>142</v>
      </c>
      <c r="C187" s="22" t="n">
        <v>237</v>
      </c>
      <c r="N187" s="21" t="s">
        <v>14647</v>
      </c>
    </row>
    <row r="188" customFormat="false" ht="15" hidden="false" customHeight="true" outlineLevel="0" collapsed="false">
      <c r="A188" s="21" t="s">
        <v>9651</v>
      </c>
      <c r="B188" s="21" t="s">
        <v>142</v>
      </c>
      <c r="C188" s="22" t="n">
        <v>223</v>
      </c>
      <c r="N188" s="21" t="s">
        <v>14648</v>
      </c>
    </row>
    <row r="189" customFormat="false" ht="15" hidden="false" customHeight="true" outlineLevel="0" collapsed="false">
      <c r="A189" s="21" t="s">
        <v>8373</v>
      </c>
      <c r="B189" s="21" t="s">
        <v>142</v>
      </c>
      <c r="C189" s="22" t="n">
        <v>220</v>
      </c>
      <c r="N189" s="21" t="s">
        <v>14649</v>
      </c>
    </row>
    <row r="190" customFormat="false" ht="15" hidden="false" customHeight="true" outlineLevel="0" collapsed="false">
      <c r="A190" s="21" t="s">
        <v>6807</v>
      </c>
      <c r="B190" s="21" t="s">
        <v>142</v>
      </c>
      <c r="C190" s="22" t="n">
        <v>208</v>
      </c>
      <c r="N190" s="21" t="s">
        <v>14650</v>
      </c>
    </row>
    <row r="191" customFormat="false" ht="15" hidden="false" customHeight="true" outlineLevel="0" collapsed="false">
      <c r="A191" s="21" t="s">
        <v>11075</v>
      </c>
      <c r="B191" s="21" t="s">
        <v>142</v>
      </c>
      <c r="C191" s="22" t="n">
        <v>204</v>
      </c>
      <c r="N191" s="21" t="s">
        <v>14651</v>
      </c>
    </row>
    <row r="192" customFormat="false" ht="15" hidden="false" customHeight="true" outlineLevel="0" collapsed="false">
      <c r="A192" s="21" t="s">
        <v>2419</v>
      </c>
      <c r="B192" s="21" t="s">
        <v>142</v>
      </c>
      <c r="C192" s="22" t="n">
        <v>200</v>
      </c>
      <c r="N192" s="21" t="s">
        <v>14652</v>
      </c>
    </row>
    <row r="193" customFormat="false" ht="15" hidden="false" customHeight="true" outlineLevel="0" collapsed="false">
      <c r="A193" s="21" t="s">
        <v>549</v>
      </c>
      <c r="B193" s="21" t="s">
        <v>142</v>
      </c>
      <c r="C193" s="22" t="n">
        <v>198</v>
      </c>
      <c r="N193" s="21" t="s">
        <v>14653</v>
      </c>
    </row>
    <row r="194" customFormat="false" ht="15" hidden="false" customHeight="true" outlineLevel="0" collapsed="false">
      <c r="A194" s="21" t="s">
        <v>3714</v>
      </c>
      <c r="B194" s="21" t="s">
        <v>142</v>
      </c>
      <c r="C194" s="22" t="n">
        <v>183</v>
      </c>
      <c r="N194" s="21" t="s">
        <v>14654</v>
      </c>
    </row>
    <row r="195" customFormat="false" ht="15" hidden="false" customHeight="true" outlineLevel="0" collapsed="false">
      <c r="A195" s="21" t="s">
        <v>4992</v>
      </c>
      <c r="B195" s="21" t="s">
        <v>142</v>
      </c>
      <c r="C195" s="22" t="n">
        <v>182</v>
      </c>
      <c r="N195" s="21" t="s">
        <v>14655</v>
      </c>
    </row>
    <row r="196" customFormat="false" ht="15" hidden="false" customHeight="true" outlineLevel="0" collapsed="false">
      <c r="A196" s="21" t="s">
        <v>10128</v>
      </c>
      <c r="B196" s="21" t="s">
        <v>142</v>
      </c>
      <c r="C196" s="22" t="n">
        <v>181</v>
      </c>
      <c r="N196" s="21" t="s">
        <v>14656</v>
      </c>
    </row>
    <row r="197" customFormat="false" ht="15" hidden="false" customHeight="true" outlineLevel="0" collapsed="false">
      <c r="A197" s="21" t="s">
        <v>1611</v>
      </c>
      <c r="B197" s="21" t="s">
        <v>142</v>
      </c>
      <c r="C197" s="22" t="n">
        <v>180</v>
      </c>
      <c r="N197" s="21" t="s">
        <v>14657</v>
      </c>
    </row>
    <row r="198" customFormat="false" ht="15" hidden="false" customHeight="true" outlineLevel="0" collapsed="false">
      <c r="A198" s="21" t="s">
        <v>10321</v>
      </c>
      <c r="B198" s="21" t="s">
        <v>142</v>
      </c>
      <c r="C198" s="22" t="n">
        <v>172</v>
      </c>
      <c r="N198" s="21" t="s">
        <v>14658</v>
      </c>
    </row>
    <row r="199" customFormat="false" ht="15" hidden="false" customHeight="true" outlineLevel="0" collapsed="false">
      <c r="A199" s="21" t="s">
        <v>7268</v>
      </c>
      <c r="B199" s="21" t="s">
        <v>142</v>
      </c>
      <c r="C199" s="22" t="n">
        <v>167</v>
      </c>
      <c r="N199" s="21" t="s">
        <v>14659</v>
      </c>
    </row>
    <row r="200" customFormat="false" ht="15" hidden="false" customHeight="true" outlineLevel="0" collapsed="false">
      <c r="A200" s="21" t="s">
        <v>4664</v>
      </c>
      <c r="B200" s="21" t="s">
        <v>142</v>
      </c>
      <c r="C200" s="22" t="n">
        <v>167</v>
      </c>
      <c r="N200" s="21" t="s">
        <v>14660</v>
      </c>
    </row>
    <row r="201" customFormat="false" ht="15" hidden="false" customHeight="true" outlineLevel="0" collapsed="false">
      <c r="A201" s="21" t="s">
        <v>4265</v>
      </c>
      <c r="B201" s="21" t="s">
        <v>142</v>
      </c>
      <c r="C201" s="22" t="n">
        <v>151</v>
      </c>
      <c r="N201" s="21" t="s">
        <v>14661</v>
      </c>
    </row>
    <row r="202" customFormat="false" ht="15" hidden="false" customHeight="true" outlineLevel="0" collapsed="false">
      <c r="A202" s="21" t="s">
        <v>1396</v>
      </c>
      <c r="B202" s="21" t="s">
        <v>142</v>
      </c>
      <c r="C202" s="22" t="n">
        <v>146</v>
      </c>
      <c r="N202" s="21" t="s">
        <v>14662</v>
      </c>
    </row>
    <row r="203" customFormat="false" ht="15" hidden="false" customHeight="true" outlineLevel="0" collapsed="false">
      <c r="A203" s="21" t="s">
        <v>4675</v>
      </c>
      <c r="B203" s="21" t="s">
        <v>142</v>
      </c>
      <c r="C203" s="22" t="n">
        <v>138</v>
      </c>
      <c r="N203" s="21" t="s">
        <v>14663</v>
      </c>
    </row>
    <row r="204" customFormat="false" ht="15" hidden="false" customHeight="true" outlineLevel="0" collapsed="false">
      <c r="A204" s="21" t="s">
        <v>9757</v>
      </c>
      <c r="B204" s="21" t="s">
        <v>142</v>
      </c>
      <c r="C204" s="22" t="n">
        <v>137</v>
      </c>
      <c r="N204" s="21" t="s">
        <v>14664</v>
      </c>
    </row>
    <row r="205" customFormat="false" ht="15" hidden="false" customHeight="true" outlineLevel="0" collapsed="false">
      <c r="A205" s="21" t="s">
        <v>173</v>
      </c>
      <c r="B205" s="21" t="s">
        <v>142</v>
      </c>
      <c r="C205" s="22" t="n">
        <v>132</v>
      </c>
      <c r="N205" s="21" t="s">
        <v>14665</v>
      </c>
    </row>
    <row r="206" customFormat="false" ht="15" hidden="false" customHeight="true" outlineLevel="0" collapsed="false">
      <c r="A206" s="21" t="s">
        <v>2046</v>
      </c>
      <c r="B206" s="21" t="s">
        <v>142</v>
      </c>
      <c r="C206" s="22" t="n">
        <v>130</v>
      </c>
      <c r="N206" s="21" t="s">
        <v>14666</v>
      </c>
    </row>
    <row r="207" customFormat="false" ht="15" hidden="false" customHeight="true" outlineLevel="0" collapsed="false">
      <c r="A207" s="21" t="s">
        <v>3606</v>
      </c>
      <c r="B207" s="21" t="s">
        <v>142</v>
      </c>
      <c r="C207" s="22" t="n">
        <v>127</v>
      </c>
      <c r="N207" s="21" t="s">
        <v>14667</v>
      </c>
    </row>
    <row r="208" customFormat="false" ht="15" hidden="false" customHeight="true" outlineLevel="0" collapsed="false">
      <c r="A208" s="21" t="s">
        <v>9086</v>
      </c>
      <c r="B208" s="21" t="s">
        <v>142</v>
      </c>
      <c r="C208" s="22" t="n">
        <v>122</v>
      </c>
      <c r="N208" s="21" t="s">
        <v>14668</v>
      </c>
    </row>
    <row r="209" customFormat="false" ht="15" hidden="false" customHeight="true" outlineLevel="0" collapsed="false">
      <c r="A209" s="21" t="s">
        <v>2811</v>
      </c>
      <c r="B209" s="21" t="s">
        <v>142</v>
      </c>
      <c r="C209" s="22" t="n">
        <v>105</v>
      </c>
      <c r="N209" s="21" t="s">
        <v>14669</v>
      </c>
    </row>
    <row r="210" customFormat="false" ht="15" hidden="false" customHeight="true" outlineLevel="0" collapsed="false">
      <c r="A210" s="21" t="s">
        <v>1302</v>
      </c>
      <c r="B210" s="21" t="s">
        <v>142</v>
      </c>
      <c r="C210" s="22" t="n">
        <v>103</v>
      </c>
      <c r="N210" s="21" t="s">
        <v>14670</v>
      </c>
    </row>
    <row r="211" customFormat="false" ht="15" hidden="false" customHeight="true" outlineLevel="0" collapsed="false">
      <c r="A211" s="21" t="s">
        <v>8041</v>
      </c>
      <c r="B211" s="21" t="s">
        <v>142</v>
      </c>
      <c r="C211" s="22" t="n">
        <v>103</v>
      </c>
      <c r="N211" s="21" t="s">
        <v>14671</v>
      </c>
    </row>
    <row r="212" customFormat="false" ht="15" hidden="false" customHeight="true" outlineLevel="0" collapsed="false">
      <c r="A212" s="21" t="s">
        <v>7039</v>
      </c>
      <c r="B212" s="21" t="s">
        <v>142</v>
      </c>
      <c r="C212" s="22" t="n">
        <v>98</v>
      </c>
      <c r="N212" s="21" t="s">
        <v>14672</v>
      </c>
    </row>
    <row r="213" customFormat="false" ht="15" hidden="false" customHeight="true" outlineLevel="0" collapsed="false">
      <c r="A213" s="21" t="s">
        <v>6535</v>
      </c>
      <c r="B213" s="21" t="s">
        <v>142</v>
      </c>
      <c r="C213" s="22" t="n">
        <v>96</v>
      </c>
      <c r="N213" s="21" t="s">
        <v>14673</v>
      </c>
    </row>
    <row r="214" customFormat="false" ht="15" hidden="false" customHeight="true" outlineLevel="0" collapsed="false">
      <c r="A214" s="21" t="s">
        <v>887</v>
      </c>
      <c r="B214" s="21" t="s">
        <v>142</v>
      </c>
      <c r="C214" s="22" t="n">
        <v>87</v>
      </c>
      <c r="N214" s="21" t="s">
        <v>14674</v>
      </c>
    </row>
    <row r="215" customFormat="false" ht="15" hidden="false" customHeight="true" outlineLevel="0" collapsed="false">
      <c r="A215" s="21" t="s">
        <v>6317</v>
      </c>
      <c r="B215" s="21" t="s">
        <v>142</v>
      </c>
      <c r="C215" s="22" t="n">
        <v>86</v>
      </c>
      <c r="N215" s="21" t="s">
        <v>14675</v>
      </c>
    </row>
    <row r="216" customFormat="false" ht="15" hidden="false" customHeight="true" outlineLevel="0" collapsed="false">
      <c r="A216" s="21" t="s">
        <v>9208</v>
      </c>
      <c r="B216" s="21" t="s">
        <v>142</v>
      </c>
      <c r="C216" s="22" t="n">
        <v>82</v>
      </c>
      <c r="N216" s="21" t="s">
        <v>14676</v>
      </c>
    </row>
    <row r="217" customFormat="false" ht="15" hidden="false" customHeight="true" outlineLevel="0" collapsed="false">
      <c r="A217" s="21" t="s">
        <v>11566</v>
      </c>
      <c r="B217" s="21" t="s">
        <v>142</v>
      </c>
      <c r="C217" s="22" t="n">
        <v>77</v>
      </c>
      <c r="N217" s="21" t="s">
        <v>14677</v>
      </c>
    </row>
    <row r="218" customFormat="false" ht="15" hidden="false" customHeight="true" outlineLevel="0" collapsed="false">
      <c r="A218" s="21" t="s">
        <v>3012</v>
      </c>
      <c r="B218" s="21" t="s">
        <v>142</v>
      </c>
      <c r="C218" s="22" t="n">
        <v>74</v>
      </c>
      <c r="N218" s="21" t="s">
        <v>14678</v>
      </c>
    </row>
    <row r="219" customFormat="false" ht="15" hidden="false" customHeight="true" outlineLevel="0" collapsed="false">
      <c r="A219" s="21" t="s">
        <v>11260</v>
      </c>
      <c r="B219" s="21" t="s">
        <v>142</v>
      </c>
      <c r="C219" s="22" t="n">
        <v>73</v>
      </c>
      <c r="N219" s="21" t="s">
        <v>14679</v>
      </c>
    </row>
    <row r="220" customFormat="false" ht="15" hidden="false" customHeight="true" outlineLevel="0" collapsed="false">
      <c r="A220" s="21" t="s">
        <v>5201</v>
      </c>
      <c r="B220" s="21" t="s">
        <v>142</v>
      </c>
      <c r="C220" s="22" t="n">
        <v>71</v>
      </c>
      <c r="N220" s="21" t="s">
        <v>14680</v>
      </c>
    </row>
    <row r="221" customFormat="false" ht="15" hidden="false" customHeight="true" outlineLevel="0" collapsed="false">
      <c r="A221" s="21" t="s">
        <v>12890</v>
      </c>
      <c r="B221" s="21" t="s">
        <v>142</v>
      </c>
      <c r="C221" s="22" t="n">
        <v>69</v>
      </c>
      <c r="N221" s="21" t="s">
        <v>14681</v>
      </c>
    </row>
    <row r="222" customFormat="false" ht="15" hidden="false" customHeight="true" outlineLevel="0" collapsed="false">
      <c r="A222" s="21" t="s">
        <v>3038</v>
      </c>
      <c r="B222" s="21" t="s">
        <v>142</v>
      </c>
      <c r="C222" s="22" t="n">
        <v>66</v>
      </c>
      <c r="N222" s="21" t="s">
        <v>14682</v>
      </c>
    </row>
    <row r="223" customFormat="false" ht="15" hidden="false" customHeight="true" outlineLevel="0" collapsed="false">
      <c r="A223" s="21" t="s">
        <v>11873</v>
      </c>
      <c r="B223" s="21" t="s">
        <v>142</v>
      </c>
      <c r="C223" s="22" t="n">
        <v>64</v>
      </c>
      <c r="N223" s="21" t="s">
        <v>14683</v>
      </c>
    </row>
    <row r="224" customFormat="false" ht="15" hidden="false" customHeight="true" outlineLevel="0" collapsed="false">
      <c r="A224" s="21" t="s">
        <v>10167</v>
      </c>
      <c r="B224" s="21" t="s">
        <v>142</v>
      </c>
      <c r="C224" s="22" t="n">
        <v>61</v>
      </c>
      <c r="N224" s="21" t="s">
        <v>14684</v>
      </c>
    </row>
    <row r="225" customFormat="false" ht="15" hidden="false" customHeight="true" outlineLevel="0" collapsed="false">
      <c r="A225" s="21" t="s">
        <v>11665</v>
      </c>
      <c r="B225" s="21" t="s">
        <v>142</v>
      </c>
      <c r="C225" s="22" t="n">
        <v>59</v>
      </c>
      <c r="N225" s="21" t="s">
        <v>14685</v>
      </c>
    </row>
    <row r="226" customFormat="false" ht="15" hidden="false" customHeight="true" outlineLevel="0" collapsed="false">
      <c r="A226" s="21" t="s">
        <v>428</v>
      </c>
      <c r="B226" s="21" t="s">
        <v>142</v>
      </c>
      <c r="C226" s="22" t="n">
        <v>58</v>
      </c>
      <c r="N226" s="21" t="s">
        <v>14686</v>
      </c>
    </row>
    <row r="227" customFormat="false" ht="15" hidden="false" customHeight="true" outlineLevel="0" collapsed="false">
      <c r="A227" s="21" t="s">
        <v>2865</v>
      </c>
      <c r="B227" s="21" t="s">
        <v>142</v>
      </c>
      <c r="C227" s="22" t="n">
        <v>58</v>
      </c>
      <c r="N227" s="21" t="s">
        <v>14687</v>
      </c>
    </row>
    <row r="228" customFormat="false" ht="15" hidden="false" customHeight="true" outlineLevel="0" collapsed="false">
      <c r="A228" s="21" t="s">
        <v>8265</v>
      </c>
      <c r="B228" s="21" t="s">
        <v>142</v>
      </c>
      <c r="C228" s="22" t="n">
        <v>55</v>
      </c>
      <c r="N228" s="21" t="s">
        <v>14688</v>
      </c>
    </row>
    <row r="229" customFormat="false" ht="15" hidden="false" customHeight="true" outlineLevel="0" collapsed="false">
      <c r="A229" s="21" t="s">
        <v>10767</v>
      </c>
      <c r="B229" s="21" t="s">
        <v>142</v>
      </c>
      <c r="C229" s="22" t="n">
        <v>55</v>
      </c>
      <c r="N229" s="21" t="s">
        <v>14689</v>
      </c>
    </row>
    <row r="230" customFormat="false" ht="15" hidden="false" customHeight="true" outlineLevel="0" collapsed="false">
      <c r="A230" s="21" t="s">
        <v>4424</v>
      </c>
      <c r="B230" s="21" t="s">
        <v>142</v>
      </c>
      <c r="C230" s="22" t="n">
        <v>49</v>
      </c>
      <c r="N230" s="21" t="s">
        <v>14690</v>
      </c>
    </row>
    <row r="231" customFormat="false" ht="15" hidden="false" customHeight="true" outlineLevel="0" collapsed="false">
      <c r="A231" s="21" t="s">
        <v>9522</v>
      </c>
      <c r="B231" s="21" t="s">
        <v>142</v>
      </c>
      <c r="C231" s="22" t="n">
        <v>47</v>
      </c>
      <c r="N231" s="21" t="s">
        <v>14691</v>
      </c>
    </row>
    <row r="232" customFormat="false" ht="15" hidden="false" customHeight="true" outlineLevel="0" collapsed="false">
      <c r="A232" s="21" t="s">
        <v>3945</v>
      </c>
      <c r="B232" s="21" t="s">
        <v>142</v>
      </c>
      <c r="C232" s="22" t="n">
        <v>47</v>
      </c>
      <c r="N232" s="21" t="s">
        <v>14692</v>
      </c>
    </row>
    <row r="233" customFormat="false" ht="15" hidden="false" customHeight="true" outlineLevel="0" collapsed="false">
      <c r="A233" s="21" t="s">
        <v>358</v>
      </c>
      <c r="B233" s="21" t="s">
        <v>142</v>
      </c>
      <c r="C233" s="22" t="n">
        <v>47</v>
      </c>
      <c r="N233" s="21" t="s">
        <v>14693</v>
      </c>
    </row>
    <row r="234" customFormat="false" ht="15" hidden="false" customHeight="true" outlineLevel="0" collapsed="false">
      <c r="A234" s="21" t="s">
        <v>344</v>
      </c>
      <c r="B234" s="21" t="s">
        <v>142</v>
      </c>
      <c r="C234" s="22" t="n">
        <v>44</v>
      </c>
      <c r="N234" s="21" t="s">
        <v>14694</v>
      </c>
    </row>
    <row r="235" customFormat="false" ht="15" hidden="false" customHeight="true" outlineLevel="0" collapsed="false">
      <c r="A235" s="21" t="s">
        <v>10754</v>
      </c>
      <c r="B235" s="21" t="s">
        <v>142</v>
      </c>
      <c r="C235" s="22" t="n">
        <v>43</v>
      </c>
      <c r="N235" s="21" t="s">
        <v>14695</v>
      </c>
    </row>
    <row r="236" customFormat="false" ht="15" hidden="false" customHeight="true" outlineLevel="0" collapsed="false">
      <c r="A236" s="21" t="s">
        <v>11246</v>
      </c>
      <c r="B236" s="21" t="s">
        <v>142</v>
      </c>
      <c r="C236" s="22" t="n">
        <v>43</v>
      </c>
      <c r="N236" s="21" t="s">
        <v>14696</v>
      </c>
    </row>
    <row r="237" customFormat="false" ht="15" hidden="false" customHeight="true" outlineLevel="0" collapsed="false">
      <c r="A237" s="21" t="s">
        <v>12671</v>
      </c>
      <c r="B237" s="21" t="s">
        <v>142</v>
      </c>
      <c r="C237" s="22" t="n">
        <v>42</v>
      </c>
      <c r="N237" s="21" t="s">
        <v>14697</v>
      </c>
    </row>
    <row r="238" customFormat="false" ht="15" hidden="false" customHeight="true" outlineLevel="0" collapsed="false">
      <c r="A238" s="21" t="s">
        <v>13725</v>
      </c>
      <c r="B238" s="21" t="s">
        <v>142</v>
      </c>
      <c r="C238" s="22" t="n">
        <v>38</v>
      </c>
      <c r="N238" s="21" t="s">
        <v>14698</v>
      </c>
    </row>
    <row r="239" customFormat="false" ht="15" hidden="false" customHeight="true" outlineLevel="0" collapsed="false">
      <c r="A239" s="21" t="s">
        <v>1852</v>
      </c>
      <c r="B239" s="21" t="s">
        <v>142</v>
      </c>
      <c r="C239" s="22" t="n">
        <v>37</v>
      </c>
      <c r="N239" s="21" t="s">
        <v>14699</v>
      </c>
    </row>
    <row r="240" customFormat="false" ht="15" hidden="false" customHeight="true" outlineLevel="0" collapsed="false">
      <c r="A240" s="21" t="s">
        <v>6203</v>
      </c>
      <c r="B240" s="21" t="s">
        <v>142</v>
      </c>
      <c r="C240" s="22" t="n">
        <v>35</v>
      </c>
      <c r="N240" s="21" t="s">
        <v>14700</v>
      </c>
    </row>
    <row r="241" customFormat="false" ht="15" hidden="false" customHeight="true" outlineLevel="0" collapsed="false">
      <c r="A241" s="21" t="s">
        <v>8556</v>
      </c>
      <c r="B241" s="21" t="s">
        <v>142</v>
      </c>
      <c r="C241" s="22" t="n">
        <v>34</v>
      </c>
      <c r="N241" s="21" t="s">
        <v>14701</v>
      </c>
    </row>
    <row r="242" customFormat="false" ht="15" hidden="false" customHeight="true" outlineLevel="0" collapsed="false">
      <c r="A242" s="21" t="s">
        <v>2713</v>
      </c>
      <c r="B242" s="21" t="s">
        <v>142</v>
      </c>
      <c r="C242" s="22" t="n">
        <v>33</v>
      </c>
      <c r="N242" s="21" t="s">
        <v>14702</v>
      </c>
    </row>
    <row r="243" customFormat="false" ht="15" hidden="false" customHeight="true" outlineLevel="0" collapsed="false">
      <c r="A243" s="21" t="s">
        <v>2443</v>
      </c>
      <c r="B243" s="21" t="s">
        <v>142</v>
      </c>
      <c r="C243" s="22" t="n">
        <v>33</v>
      </c>
      <c r="N243" s="21" t="s">
        <v>14703</v>
      </c>
    </row>
    <row r="244" customFormat="false" ht="15" hidden="false" customHeight="true" outlineLevel="0" collapsed="false">
      <c r="A244" s="21" t="s">
        <v>12057</v>
      </c>
      <c r="B244" s="21" t="s">
        <v>142</v>
      </c>
      <c r="C244" s="22" t="n">
        <v>32</v>
      </c>
      <c r="N244" s="21" t="s">
        <v>14704</v>
      </c>
    </row>
    <row r="245" customFormat="false" ht="15" hidden="false" customHeight="true" outlineLevel="0" collapsed="false">
      <c r="A245" s="21" t="s">
        <v>8512</v>
      </c>
      <c r="B245" s="21" t="s">
        <v>142</v>
      </c>
      <c r="C245" s="22" t="n">
        <v>31</v>
      </c>
      <c r="N245" s="21" t="s">
        <v>14705</v>
      </c>
    </row>
    <row r="246" customFormat="false" ht="15" hidden="false" customHeight="true" outlineLevel="0" collapsed="false">
      <c r="A246" s="21" t="s">
        <v>4089</v>
      </c>
      <c r="B246" s="21" t="s">
        <v>142</v>
      </c>
      <c r="C246" s="22" t="n">
        <v>31</v>
      </c>
      <c r="N246" s="21" t="s">
        <v>14706</v>
      </c>
    </row>
    <row r="247" customFormat="false" ht="15" hidden="false" customHeight="true" outlineLevel="0" collapsed="false">
      <c r="A247" s="21" t="s">
        <v>10178</v>
      </c>
      <c r="B247" s="21" t="s">
        <v>142</v>
      </c>
      <c r="C247" s="22" t="n">
        <v>28</v>
      </c>
      <c r="N247" s="21" t="s">
        <v>14707</v>
      </c>
    </row>
    <row r="248" customFormat="false" ht="15" hidden="false" customHeight="true" outlineLevel="0" collapsed="false">
      <c r="A248" s="21" t="s">
        <v>1107</v>
      </c>
      <c r="B248" s="21" t="s">
        <v>142</v>
      </c>
      <c r="C248" s="22" t="n">
        <v>28</v>
      </c>
      <c r="N248" s="21" t="s">
        <v>14708</v>
      </c>
    </row>
    <row r="249" customFormat="false" ht="15" hidden="false" customHeight="true" outlineLevel="0" collapsed="false">
      <c r="A249" s="21" t="s">
        <v>8068</v>
      </c>
      <c r="B249" s="21" t="s">
        <v>142</v>
      </c>
      <c r="C249" s="22" t="n">
        <v>27</v>
      </c>
      <c r="N249" s="21" t="s">
        <v>14709</v>
      </c>
    </row>
    <row r="250" customFormat="false" ht="15" hidden="false" customHeight="true" outlineLevel="0" collapsed="false">
      <c r="A250" s="21" t="s">
        <v>10511</v>
      </c>
      <c r="B250" s="21" t="s">
        <v>142</v>
      </c>
      <c r="C250" s="22" t="n">
        <v>26</v>
      </c>
      <c r="N250" s="21" t="s">
        <v>14710</v>
      </c>
    </row>
    <row r="251" customFormat="false" ht="15" hidden="false" customHeight="true" outlineLevel="0" collapsed="false">
      <c r="A251" s="21" t="s">
        <v>12642</v>
      </c>
      <c r="B251" s="21" t="s">
        <v>142</v>
      </c>
      <c r="C251" s="22" t="n">
        <v>25</v>
      </c>
      <c r="N251" s="21" t="s">
        <v>14711</v>
      </c>
    </row>
    <row r="252" customFormat="false" ht="15" hidden="false" customHeight="true" outlineLevel="0" collapsed="false">
      <c r="A252" s="21" t="s">
        <v>7408</v>
      </c>
      <c r="B252" s="21" t="s">
        <v>142</v>
      </c>
      <c r="C252" s="22" t="n">
        <v>24</v>
      </c>
      <c r="N252" s="21" t="s">
        <v>14712</v>
      </c>
    </row>
    <row r="253" customFormat="false" ht="15" hidden="false" customHeight="true" outlineLevel="0" collapsed="false">
      <c r="A253" s="21" t="s">
        <v>4811</v>
      </c>
      <c r="B253" s="21" t="s">
        <v>142</v>
      </c>
      <c r="C253" s="22" t="n">
        <v>23</v>
      </c>
      <c r="N253" s="21" t="s">
        <v>14713</v>
      </c>
    </row>
    <row r="254" customFormat="false" ht="15" hidden="false" customHeight="true" outlineLevel="0" collapsed="false">
      <c r="A254" s="21" t="s">
        <v>13107</v>
      </c>
      <c r="B254" s="21" t="s">
        <v>142</v>
      </c>
      <c r="C254" s="22" t="n">
        <v>22</v>
      </c>
      <c r="N254" s="21" t="s">
        <v>14714</v>
      </c>
    </row>
    <row r="255" customFormat="false" ht="15" hidden="false" customHeight="true" outlineLevel="0" collapsed="false">
      <c r="A255" s="21" t="s">
        <v>443</v>
      </c>
      <c r="B255" s="21" t="s">
        <v>142</v>
      </c>
      <c r="C255" s="22" t="n">
        <v>22</v>
      </c>
      <c r="N255" s="21" t="s">
        <v>14715</v>
      </c>
    </row>
    <row r="256" customFormat="false" ht="15" hidden="false" customHeight="true" outlineLevel="0" collapsed="false">
      <c r="A256" s="21" t="s">
        <v>8078</v>
      </c>
      <c r="B256" s="21" t="s">
        <v>142</v>
      </c>
      <c r="C256" s="22" t="n">
        <v>22</v>
      </c>
      <c r="N256" s="21" t="s">
        <v>14716</v>
      </c>
    </row>
    <row r="257" customFormat="false" ht="15" hidden="false" customHeight="true" outlineLevel="0" collapsed="false">
      <c r="A257" s="21" t="s">
        <v>6144</v>
      </c>
      <c r="B257" s="21" t="s">
        <v>142</v>
      </c>
      <c r="C257" s="22" t="n">
        <v>22</v>
      </c>
      <c r="N257" s="21" t="s">
        <v>14717</v>
      </c>
    </row>
    <row r="258" customFormat="false" ht="15" hidden="false" customHeight="true" outlineLevel="0" collapsed="false">
      <c r="A258" s="21" t="s">
        <v>5539</v>
      </c>
      <c r="B258" s="21" t="s">
        <v>142</v>
      </c>
      <c r="C258" s="22" t="n">
        <v>22</v>
      </c>
      <c r="N258" s="21" t="s">
        <v>14718</v>
      </c>
    </row>
    <row r="259" customFormat="false" ht="15" hidden="false" customHeight="true" outlineLevel="0" collapsed="false">
      <c r="A259" s="21" t="s">
        <v>11197</v>
      </c>
      <c r="B259" s="21" t="s">
        <v>142</v>
      </c>
      <c r="C259" s="22" t="n">
        <v>22</v>
      </c>
      <c r="N259" s="21" t="s">
        <v>14719</v>
      </c>
    </row>
    <row r="260" customFormat="false" ht="15" hidden="false" customHeight="true" outlineLevel="0" collapsed="false">
      <c r="A260" s="21" t="s">
        <v>2186</v>
      </c>
      <c r="B260" s="21" t="s">
        <v>142</v>
      </c>
      <c r="C260" s="22" t="n">
        <v>21</v>
      </c>
      <c r="N260" s="21" t="s">
        <v>14720</v>
      </c>
    </row>
    <row r="261" customFormat="false" ht="15" hidden="false" customHeight="true" outlineLevel="0" collapsed="false">
      <c r="A261" s="21" t="s">
        <v>14373</v>
      </c>
      <c r="B261" s="21" t="s">
        <v>142</v>
      </c>
      <c r="C261" s="22" t="n">
        <v>20</v>
      </c>
      <c r="N261" s="21" t="s">
        <v>14721</v>
      </c>
    </row>
    <row r="262" customFormat="false" ht="15" hidden="false" customHeight="true" outlineLevel="0" collapsed="false">
      <c r="A262" s="21" t="s">
        <v>6231</v>
      </c>
      <c r="B262" s="21" t="s">
        <v>142</v>
      </c>
      <c r="C262" s="22" t="n">
        <v>19</v>
      </c>
      <c r="N262" s="21" t="s">
        <v>14722</v>
      </c>
    </row>
    <row r="263" customFormat="false" ht="15" hidden="false" customHeight="true" outlineLevel="0" collapsed="false">
      <c r="A263" s="21" t="s">
        <v>14099</v>
      </c>
      <c r="B263" s="21" t="s">
        <v>142</v>
      </c>
      <c r="C263" s="22" t="n">
        <v>19</v>
      </c>
      <c r="N263" s="21" t="s">
        <v>14723</v>
      </c>
    </row>
    <row r="264" customFormat="false" ht="15" hidden="false" customHeight="true" outlineLevel="0" collapsed="false">
      <c r="A264" s="21" t="s">
        <v>14271</v>
      </c>
      <c r="B264" s="21" t="s">
        <v>142</v>
      </c>
      <c r="C264" s="22" t="n">
        <v>19</v>
      </c>
      <c r="N264" s="21" t="s">
        <v>14724</v>
      </c>
    </row>
    <row r="265" customFormat="false" ht="15" hidden="false" customHeight="true" outlineLevel="0" collapsed="false">
      <c r="A265" s="21" t="s">
        <v>14310</v>
      </c>
      <c r="B265" s="21" t="s">
        <v>142</v>
      </c>
      <c r="C265" s="22" t="n">
        <v>18</v>
      </c>
      <c r="N265" s="21" t="s">
        <v>14725</v>
      </c>
    </row>
    <row r="266" customFormat="false" ht="15" hidden="false" customHeight="true" outlineLevel="0" collapsed="false">
      <c r="A266" s="21" t="s">
        <v>13655</v>
      </c>
      <c r="B266" s="21" t="s">
        <v>142</v>
      </c>
      <c r="C266" s="22" t="n">
        <v>18</v>
      </c>
      <c r="N266" s="21" t="s">
        <v>14726</v>
      </c>
    </row>
    <row r="267" customFormat="false" ht="15" hidden="false" customHeight="true" outlineLevel="0" collapsed="false">
      <c r="A267" s="21" t="s">
        <v>1909</v>
      </c>
      <c r="B267" s="21" t="s">
        <v>142</v>
      </c>
      <c r="C267" s="22" t="n">
        <v>16</v>
      </c>
      <c r="N267" s="21" t="s">
        <v>14727</v>
      </c>
    </row>
    <row r="268" customFormat="false" ht="15" hidden="false" customHeight="true" outlineLevel="0" collapsed="false">
      <c r="A268" s="21" t="s">
        <v>2548</v>
      </c>
      <c r="B268" s="21" t="s">
        <v>142</v>
      </c>
      <c r="C268" s="22" t="n">
        <v>15</v>
      </c>
      <c r="N268" s="21" t="s">
        <v>14728</v>
      </c>
    </row>
    <row r="269" customFormat="false" ht="15" hidden="false" customHeight="true" outlineLevel="0" collapsed="false">
      <c r="A269" s="21" t="s">
        <v>1044</v>
      </c>
      <c r="B269" s="21" t="s">
        <v>142</v>
      </c>
      <c r="C269" s="22" t="n">
        <v>14</v>
      </c>
      <c r="N269" s="21" t="s">
        <v>14729</v>
      </c>
    </row>
    <row r="270" customFormat="false" ht="15" hidden="false" customHeight="true" outlineLevel="0" collapsed="false">
      <c r="A270" s="21" t="s">
        <v>6493</v>
      </c>
      <c r="B270" s="21" t="s">
        <v>142</v>
      </c>
      <c r="C270" s="22" t="n">
        <v>14</v>
      </c>
      <c r="N270" s="21" t="s">
        <v>14730</v>
      </c>
    </row>
    <row r="271" customFormat="false" ht="15" hidden="false" customHeight="true" outlineLevel="0" collapsed="false">
      <c r="A271" s="21" t="s">
        <v>10368</v>
      </c>
      <c r="B271" s="21" t="s">
        <v>142</v>
      </c>
      <c r="C271" s="22" t="n">
        <v>13</v>
      </c>
      <c r="N271" s="21" t="s">
        <v>14731</v>
      </c>
    </row>
    <row r="272" customFormat="false" ht="15" hidden="false" customHeight="true" outlineLevel="0" collapsed="false">
      <c r="A272" s="21" t="s">
        <v>13736</v>
      </c>
      <c r="B272" s="21" t="s">
        <v>142</v>
      </c>
      <c r="C272" s="22" t="n">
        <v>13</v>
      </c>
      <c r="N272" s="21" t="s">
        <v>14732</v>
      </c>
    </row>
    <row r="273" customFormat="false" ht="15" hidden="false" customHeight="true" outlineLevel="0" collapsed="false">
      <c r="A273" s="21" t="s">
        <v>8224</v>
      </c>
      <c r="B273" s="21" t="s">
        <v>142</v>
      </c>
      <c r="C273" s="22" t="n">
        <v>12</v>
      </c>
      <c r="N273" s="21" t="s">
        <v>14733</v>
      </c>
    </row>
    <row r="274" customFormat="false" ht="15" hidden="false" customHeight="true" outlineLevel="0" collapsed="false">
      <c r="A274" s="21" t="s">
        <v>2970</v>
      </c>
      <c r="B274" s="21" t="s">
        <v>142</v>
      </c>
      <c r="C274" s="22" t="n">
        <v>12</v>
      </c>
      <c r="N274" s="21" t="s">
        <v>14734</v>
      </c>
    </row>
    <row r="275" customFormat="false" ht="15" hidden="false" customHeight="true" outlineLevel="0" collapsed="false">
      <c r="A275" s="21" t="s">
        <v>9920</v>
      </c>
      <c r="B275" s="21" t="s">
        <v>142</v>
      </c>
      <c r="C275" s="22" t="n">
        <v>12</v>
      </c>
      <c r="N275" s="21" t="s">
        <v>14735</v>
      </c>
    </row>
    <row r="276" customFormat="false" ht="15" hidden="false" customHeight="true" outlineLevel="0" collapsed="false">
      <c r="A276" s="21" t="s">
        <v>4478</v>
      </c>
      <c r="B276" s="21" t="s">
        <v>142</v>
      </c>
      <c r="C276" s="22" t="n">
        <v>9</v>
      </c>
      <c r="N276" s="21" t="s">
        <v>14736</v>
      </c>
    </row>
    <row r="277" customFormat="false" ht="15" hidden="false" customHeight="true" outlineLevel="0" collapsed="false">
      <c r="A277" s="21" t="s">
        <v>2340</v>
      </c>
      <c r="B277" s="21" t="s">
        <v>142</v>
      </c>
      <c r="C277" s="22" t="n">
        <v>9</v>
      </c>
      <c r="N277" s="21" t="s">
        <v>14737</v>
      </c>
    </row>
    <row r="278" customFormat="false" ht="15" hidden="false" customHeight="true" outlineLevel="0" collapsed="false">
      <c r="A278" s="21" t="s">
        <v>13797</v>
      </c>
      <c r="B278" s="21" t="s">
        <v>142</v>
      </c>
      <c r="C278" s="22" t="n">
        <v>9</v>
      </c>
      <c r="N278" s="21" t="s">
        <v>14738</v>
      </c>
    </row>
    <row r="279" customFormat="false" ht="15" hidden="false" customHeight="true" outlineLevel="0" collapsed="false">
      <c r="A279" s="21" t="s">
        <v>8840</v>
      </c>
      <c r="B279" s="21" t="s">
        <v>142</v>
      </c>
      <c r="C279" s="22" t="n">
        <v>9</v>
      </c>
      <c r="N279" s="21" t="s">
        <v>14739</v>
      </c>
    </row>
    <row r="280" customFormat="false" ht="15" hidden="false" customHeight="true" outlineLevel="0" collapsed="false">
      <c r="A280" s="21" t="s">
        <v>1505</v>
      </c>
      <c r="B280" s="21" t="s">
        <v>142</v>
      </c>
      <c r="C280" s="22" t="n">
        <v>9</v>
      </c>
      <c r="N280" s="21" t="s">
        <v>14740</v>
      </c>
    </row>
    <row r="281" customFormat="false" ht="15" hidden="false" customHeight="true" outlineLevel="0" collapsed="false">
      <c r="A281" s="21" t="s">
        <v>9978</v>
      </c>
      <c r="B281" s="21" t="s">
        <v>142</v>
      </c>
      <c r="C281" s="22" t="n">
        <v>9</v>
      </c>
      <c r="N281" s="21" t="s">
        <v>14741</v>
      </c>
    </row>
    <row r="282" customFormat="false" ht="15" hidden="false" customHeight="true" outlineLevel="0" collapsed="false">
      <c r="A282" s="21" t="s">
        <v>3449</v>
      </c>
      <c r="B282" s="21" t="s">
        <v>142</v>
      </c>
      <c r="C282" s="22" t="n">
        <v>8</v>
      </c>
      <c r="N282" s="21" t="s">
        <v>14742</v>
      </c>
    </row>
    <row r="283" customFormat="false" ht="15" hidden="false" customHeight="true" outlineLevel="0" collapsed="false">
      <c r="A283" s="21" t="s">
        <v>4856</v>
      </c>
      <c r="B283" s="21" t="s">
        <v>142</v>
      </c>
      <c r="C283" s="22" t="n">
        <v>8</v>
      </c>
      <c r="N283" s="21" t="s">
        <v>14743</v>
      </c>
    </row>
    <row r="284" customFormat="false" ht="15" hidden="false" customHeight="true" outlineLevel="0" collapsed="false">
      <c r="A284" s="21" t="s">
        <v>11806</v>
      </c>
      <c r="B284" s="21" t="s">
        <v>142</v>
      </c>
      <c r="C284" s="22" t="n">
        <v>8</v>
      </c>
      <c r="N284" s="21" t="s">
        <v>14744</v>
      </c>
    </row>
    <row r="285" customFormat="false" ht="15" hidden="false" customHeight="true" outlineLevel="0" collapsed="false">
      <c r="A285" s="21" t="s">
        <v>13583</v>
      </c>
      <c r="B285" s="21" t="s">
        <v>142</v>
      </c>
      <c r="C285" s="22" t="n">
        <v>7</v>
      </c>
      <c r="N285" s="21" t="s">
        <v>14745</v>
      </c>
    </row>
    <row r="286" customFormat="false" ht="15" hidden="false" customHeight="true" outlineLevel="0" collapsed="false">
      <c r="A286" s="21" t="s">
        <v>9619</v>
      </c>
      <c r="B286" s="21" t="s">
        <v>142</v>
      </c>
      <c r="C286" s="22" t="n">
        <v>7</v>
      </c>
      <c r="N286" s="21" t="s">
        <v>14746</v>
      </c>
    </row>
    <row r="287" customFormat="false" ht="15" hidden="false" customHeight="true" outlineLevel="0" collapsed="false">
      <c r="A287" s="21" t="s">
        <v>6774</v>
      </c>
      <c r="B287" s="21" t="s">
        <v>142</v>
      </c>
      <c r="C287" s="22" t="n">
        <v>7</v>
      </c>
      <c r="N287" s="21" t="s">
        <v>14747</v>
      </c>
    </row>
    <row r="288" customFormat="false" ht="15" hidden="false" customHeight="true" outlineLevel="0" collapsed="false">
      <c r="A288" s="21" t="s">
        <v>12342</v>
      </c>
      <c r="B288" s="21" t="s">
        <v>142</v>
      </c>
      <c r="C288" s="22" t="n">
        <v>7</v>
      </c>
      <c r="N288" s="21" t="s">
        <v>14748</v>
      </c>
    </row>
    <row r="289" customFormat="false" ht="15" hidden="false" customHeight="true" outlineLevel="0" collapsed="false">
      <c r="A289" s="21" t="s">
        <v>9299</v>
      </c>
      <c r="B289" s="21" t="s">
        <v>142</v>
      </c>
      <c r="C289" s="22" t="n">
        <v>6</v>
      </c>
      <c r="N289" s="21" t="s">
        <v>14749</v>
      </c>
    </row>
    <row r="290" customFormat="false" ht="15" hidden="false" customHeight="true" outlineLevel="0" collapsed="false">
      <c r="A290" s="21" t="s">
        <v>1389</v>
      </c>
      <c r="B290" s="21" t="s">
        <v>142</v>
      </c>
      <c r="C290" s="22" t="n">
        <v>5</v>
      </c>
      <c r="N290" s="21" t="s">
        <v>14750</v>
      </c>
    </row>
    <row r="291" customFormat="false" ht="15" hidden="false" customHeight="true" outlineLevel="0" collapsed="false">
      <c r="A291" s="21" t="s">
        <v>4058</v>
      </c>
      <c r="B291" s="21" t="s">
        <v>142</v>
      </c>
      <c r="C291" s="22" t="n">
        <v>4</v>
      </c>
      <c r="N291" s="21" t="s">
        <v>14751</v>
      </c>
    </row>
    <row r="292" customFormat="false" ht="15" hidden="false" customHeight="true" outlineLevel="0" collapsed="false">
      <c r="A292" s="21" t="s">
        <v>7058</v>
      </c>
      <c r="B292" s="21" t="s">
        <v>142</v>
      </c>
      <c r="C292" s="22" t="n">
        <v>4</v>
      </c>
      <c r="N292" s="21" t="s">
        <v>14752</v>
      </c>
    </row>
    <row r="293" customFormat="false" ht="15" hidden="false" customHeight="true" outlineLevel="0" collapsed="false">
      <c r="A293" s="21" t="s">
        <v>1666</v>
      </c>
      <c r="B293" s="21" t="s">
        <v>142</v>
      </c>
      <c r="C293" s="22" t="n">
        <v>4</v>
      </c>
      <c r="N293" s="21" t="s">
        <v>14753</v>
      </c>
    </row>
    <row r="294" customFormat="false" ht="15" hidden="false" customHeight="true" outlineLevel="0" collapsed="false">
      <c r="A294" s="21" t="s">
        <v>8201</v>
      </c>
      <c r="B294" s="21" t="s">
        <v>142</v>
      </c>
      <c r="C294" s="22" t="n">
        <v>3</v>
      </c>
      <c r="N294" s="21" t="s">
        <v>14754</v>
      </c>
    </row>
    <row r="295" customFormat="false" ht="15" hidden="false" customHeight="true" outlineLevel="0" collapsed="false">
      <c r="A295" s="21" t="s">
        <v>8477</v>
      </c>
      <c r="B295" s="21" t="s">
        <v>142</v>
      </c>
      <c r="C295" s="22" t="n">
        <v>3</v>
      </c>
      <c r="N295" s="21" t="s">
        <v>14755</v>
      </c>
    </row>
    <row r="296" customFormat="false" ht="15" hidden="false" customHeight="true" outlineLevel="0" collapsed="false">
      <c r="A296" s="21" t="s">
        <v>11542</v>
      </c>
      <c r="B296" s="21" t="s">
        <v>142</v>
      </c>
      <c r="C296" s="22" t="n">
        <v>3</v>
      </c>
      <c r="N296" s="21" t="s">
        <v>14756</v>
      </c>
    </row>
    <row r="297" customFormat="false" ht="15" hidden="false" customHeight="true" outlineLevel="0" collapsed="false">
      <c r="A297" s="21" t="s">
        <v>12786</v>
      </c>
      <c r="B297" s="21" t="s">
        <v>142</v>
      </c>
      <c r="C297" s="22" t="n">
        <v>3</v>
      </c>
      <c r="N297" s="21" t="s">
        <v>14757</v>
      </c>
    </row>
    <row r="298" customFormat="false" ht="15" hidden="false" customHeight="true" outlineLevel="0" collapsed="false">
      <c r="A298" s="21" t="s">
        <v>12832</v>
      </c>
      <c r="B298" s="21" t="s">
        <v>142</v>
      </c>
      <c r="C298" s="22" t="n">
        <v>3</v>
      </c>
      <c r="N298" s="21" t="s">
        <v>14758</v>
      </c>
    </row>
    <row r="299" customFormat="false" ht="15" hidden="false" customHeight="true" outlineLevel="0" collapsed="false">
      <c r="A299" s="21" t="s">
        <v>3872</v>
      </c>
      <c r="B299" s="21" t="s">
        <v>142</v>
      </c>
      <c r="C299" s="22" t="n">
        <v>3</v>
      </c>
      <c r="N299" s="21" t="s">
        <v>14759</v>
      </c>
    </row>
    <row r="300" customFormat="false" ht="15" hidden="false" customHeight="true" outlineLevel="0" collapsed="false">
      <c r="A300" s="21" t="s">
        <v>1674</v>
      </c>
      <c r="B300" s="21" t="s">
        <v>142</v>
      </c>
      <c r="C300" s="22" t="n">
        <v>3</v>
      </c>
      <c r="N300" s="21" t="s">
        <v>14760</v>
      </c>
    </row>
    <row r="301" customFormat="false" ht="15" hidden="false" customHeight="true" outlineLevel="0" collapsed="false">
      <c r="A301" s="21" t="s">
        <v>11351</v>
      </c>
      <c r="B301" s="21" t="s">
        <v>142</v>
      </c>
      <c r="C301" s="22" t="n">
        <v>2</v>
      </c>
      <c r="N301" s="21" t="s">
        <v>14761</v>
      </c>
    </row>
    <row r="302" customFormat="false" ht="15" hidden="false" customHeight="true" outlineLevel="0" collapsed="false">
      <c r="A302" s="21" t="s">
        <v>12122</v>
      </c>
      <c r="B302" s="21" t="s">
        <v>142</v>
      </c>
      <c r="C302" s="22" t="n">
        <v>2</v>
      </c>
      <c r="N302" s="21" t="s">
        <v>14762</v>
      </c>
    </row>
    <row r="303" customFormat="false" ht="15" hidden="false" customHeight="true" outlineLevel="0" collapsed="false">
      <c r="A303" s="21" t="s">
        <v>9166</v>
      </c>
      <c r="B303" s="21" t="s">
        <v>142</v>
      </c>
      <c r="C303" s="22" t="n">
        <v>2</v>
      </c>
      <c r="N303" s="21" t="s">
        <v>14763</v>
      </c>
    </row>
    <row r="304" customFormat="false" ht="15" hidden="false" customHeight="true" outlineLevel="0" collapsed="false">
      <c r="A304" s="21" t="s">
        <v>6940</v>
      </c>
      <c r="B304" s="21" t="s">
        <v>142</v>
      </c>
      <c r="C304" s="22" t="n">
        <v>2</v>
      </c>
      <c r="N304" s="21" t="s">
        <v>14764</v>
      </c>
    </row>
    <row r="305" customFormat="false" ht="15" hidden="false" customHeight="true" outlineLevel="0" collapsed="false">
      <c r="A305" s="21" t="s">
        <v>12240</v>
      </c>
      <c r="B305" s="21" t="s">
        <v>142</v>
      </c>
      <c r="C305" s="22" t="n">
        <v>2</v>
      </c>
      <c r="N305" s="21" t="s">
        <v>14765</v>
      </c>
    </row>
    <row r="306" customFormat="false" ht="15" hidden="false" customHeight="true" outlineLevel="0" collapsed="false">
      <c r="A306" s="21" t="s">
        <v>9013</v>
      </c>
      <c r="B306" s="21" t="s">
        <v>142</v>
      </c>
      <c r="C306" s="22" t="n">
        <v>2</v>
      </c>
      <c r="N306" s="21" t="s">
        <v>14766</v>
      </c>
    </row>
    <row r="307" customFormat="false" ht="15" hidden="false" customHeight="true" outlineLevel="0" collapsed="false">
      <c r="A307" s="21" t="s">
        <v>8973</v>
      </c>
      <c r="B307" s="21" t="s">
        <v>142</v>
      </c>
      <c r="C307" s="22" t="n">
        <v>2</v>
      </c>
      <c r="N307" s="21" t="s">
        <v>14767</v>
      </c>
    </row>
    <row r="308" customFormat="false" ht="15" hidden="false" customHeight="true" outlineLevel="0" collapsed="false">
      <c r="A308" s="21" t="s">
        <v>7048</v>
      </c>
      <c r="B308" s="21" t="s">
        <v>142</v>
      </c>
      <c r="C308" s="22" t="n">
        <v>2</v>
      </c>
      <c r="N308" s="21" t="s">
        <v>14768</v>
      </c>
    </row>
    <row r="309" customFormat="false" ht="15" hidden="false" customHeight="true" outlineLevel="0" collapsed="false">
      <c r="A309" s="21" t="s">
        <v>9198</v>
      </c>
      <c r="B309" s="21" t="s">
        <v>142</v>
      </c>
      <c r="C309" s="22" t="n">
        <v>1</v>
      </c>
      <c r="N309" s="21" t="s">
        <v>14769</v>
      </c>
    </row>
    <row r="310" customFormat="false" ht="15" hidden="false" customHeight="true" outlineLevel="0" collapsed="false">
      <c r="A310" s="21" t="s">
        <v>12225</v>
      </c>
      <c r="B310" s="21" t="s">
        <v>142</v>
      </c>
      <c r="C310" s="22" t="n">
        <v>1</v>
      </c>
      <c r="N310" s="21" t="s">
        <v>14770</v>
      </c>
    </row>
    <row r="311" customFormat="false" ht="15" hidden="false" customHeight="true" outlineLevel="0" collapsed="false">
      <c r="A311" s="21" t="s">
        <v>13515</v>
      </c>
      <c r="B311" s="21" t="s">
        <v>142</v>
      </c>
      <c r="C311" s="22" t="n">
        <v>1</v>
      </c>
      <c r="N311" s="21" t="s">
        <v>14771</v>
      </c>
    </row>
    <row r="312" customFormat="false" ht="15" hidden="false" customHeight="true" outlineLevel="0" collapsed="false">
      <c r="A312" s="21" t="s">
        <v>3660</v>
      </c>
      <c r="B312" s="21" t="s">
        <v>142</v>
      </c>
      <c r="C312" s="22" t="n">
        <v>1</v>
      </c>
      <c r="N312" s="21" t="s">
        <v>14772</v>
      </c>
    </row>
    <row r="313" customFormat="false" ht="15" hidden="false" customHeight="true" outlineLevel="0" collapsed="false">
      <c r="A313" s="21" t="s">
        <v>1703</v>
      </c>
      <c r="B313" s="21" t="s">
        <v>142</v>
      </c>
      <c r="C313" s="22" t="n">
        <v>1</v>
      </c>
      <c r="N313" s="21" t="s">
        <v>14773</v>
      </c>
    </row>
    <row r="314" customFormat="false" ht="15" hidden="false" customHeight="true" outlineLevel="0" collapsed="false">
      <c r="A314" s="21" t="s">
        <v>2692</v>
      </c>
      <c r="B314" s="21" t="s">
        <v>142</v>
      </c>
      <c r="C314" s="22" t="n">
        <v>1</v>
      </c>
      <c r="N314" s="21" t="s">
        <v>14774</v>
      </c>
    </row>
    <row r="315" customFormat="false" ht="15" hidden="false" customHeight="true" outlineLevel="0" collapsed="false">
      <c r="A315" s="21" t="s">
        <v>9996</v>
      </c>
      <c r="B315" s="21" t="s">
        <v>142</v>
      </c>
      <c r="C315" s="22" t="n">
        <v>1</v>
      </c>
      <c r="N315" s="21" t="s">
        <v>14775</v>
      </c>
    </row>
    <row r="316" customFormat="false" ht="15" hidden="false" customHeight="true" outlineLevel="0" collapsed="false">
      <c r="A316" s="21" t="s">
        <v>8426</v>
      </c>
      <c r="B316" s="21" t="s">
        <v>142</v>
      </c>
      <c r="C316" s="22" t="n">
        <v>1</v>
      </c>
      <c r="N316" s="21" t="s">
        <v>14776</v>
      </c>
    </row>
    <row r="317" customFormat="false" ht="15" hidden="false" customHeight="true" outlineLevel="0" collapsed="false">
      <c r="A317" s="21" t="s">
        <v>11717</v>
      </c>
      <c r="B317" s="21" t="s">
        <v>142</v>
      </c>
      <c r="C317" s="22" t="n">
        <v>0</v>
      </c>
      <c r="N317" s="21" t="s">
        <v>14777</v>
      </c>
    </row>
    <row r="318" customFormat="false" ht="15" hidden="false" customHeight="true" outlineLevel="0" collapsed="false">
      <c r="A318" s="21" t="s">
        <v>256</v>
      </c>
      <c r="B318" s="21" t="s">
        <v>258</v>
      </c>
      <c r="C318" s="22" t="n">
        <v>22686</v>
      </c>
      <c r="D318" s="21" t="s">
        <v>14778</v>
      </c>
      <c r="E318" s="21" t="s">
        <v>14779</v>
      </c>
      <c r="F318" s="21" t="s">
        <v>14479</v>
      </c>
      <c r="G318" s="21" t="s">
        <v>14780</v>
      </c>
      <c r="H318" s="21" t="s">
        <v>14781</v>
      </c>
      <c r="I318" s="21" t="s">
        <v>14782</v>
      </c>
      <c r="J318" s="21" t="s">
        <v>14783</v>
      </c>
      <c r="K318" s="21" t="s">
        <v>14784</v>
      </c>
      <c r="L318" s="21" t="s">
        <v>14785</v>
      </c>
      <c r="M318" s="21" t="s">
        <v>14786</v>
      </c>
      <c r="N318" s="21" t="s">
        <v>14787</v>
      </c>
    </row>
    <row r="319" customFormat="false" ht="15" hidden="false" customHeight="true" outlineLevel="0" collapsed="false">
      <c r="A319" s="21" t="s">
        <v>1068</v>
      </c>
      <c r="B319" s="21" t="s">
        <v>1070</v>
      </c>
      <c r="C319" s="22" t="n">
        <v>15182</v>
      </c>
      <c r="D319" s="21" t="s">
        <v>14788</v>
      </c>
      <c r="E319" s="21" t="s">
        <v>14789</v>
      </c>
      <c r="F319" s="21" t="s">
        <v>14790</v>
      </c>
      <c r="G319" s="21" t="s">
        <v>14791</v>
      </c>
      <c r="H319" s="21" t="s">
        <v>14792</v>
      </c>
      <c r="I319" s="21" t="s">
        <v>14793</v>
      </c>
      <c r="J319" s="21" t="s">
        <v>14794</v>
      </c>
      <c r="K319" s="21" t="s">
        <v>14795</v>
      </c>
      <c r="N319" s="21" t="s">
        <v>14796</v>
      </c>
    </row>
  </sheetData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110</v>
      </c>
      <c r="B1" s="1" t="s">
        <v>111</v>
      </c>
      <c r="C1" s="1" t="s">
        <v>1</v>
      </c>
      <c r="D1" s="1" t="s">
        <v>2</v>
      </c>
      <c r="E1" s="1" t="s">
        <v>6</v>
      </c>
      <c r="F1" s="1" t="s">
        <v>5</v>
      </c>
      <c r="G1" s="1" t="s">
        <v>3</v>
      </c>
      <c r="H1" s="1" t="s">
        <v>125</v>
      </c>
    </row>
    <row r="2" customFormat="false" ht="15" hidden="false" customHeight="true" outlineLevel="0" collapsed="false">
      <c r="A2" s="1" t="s">
        <v>272</v>
      </c>
      <c r="B2" s="1" t="s">
        <v>273</v>
      </c>
      <c r="C2" s="1" t="s">
        <v>217</v>
      </c>
      <c r="D2" s="1" t="s">
        <v>274</v>
      </c>
      <c r="E2" s="1" t="s">
        <v>275</v>
      </c>
      <c r="F2" s="1" t="s">
        <v>142</v>
      </c>
      <c r="G2" s="1" t="s">
        <v>243</v>
      </c>
      <c r="H2" s="1" t="n">
        <v>2</v>
      </c>
    </row>
    <row r="3" customFormat="false" ht="15" hidden="false" customHeight="true" outlineLevel="0" collapsed="false">
      <c r="A3" s="1" t="s">
        <v>479</v>
      </c>
      <c r="B3" s="1" t="s">
        <v>480</v>
      </c>
      <c r="C3" s="1" t="s">
        <v>217</v>
      </c>
      <c r="D3" s="1" t="s">
        <v>274</v>
      </c>
      <c r="E3" s="1" t="s">
        <v>481</v>
      </c>
      <c r="F3" s="1" t="s">
        <v>142</v>
      </c>
      <c r="G3" s="1" t="s">
        <v>243</v>
      </c>
      <c r="H3" s="1" t="n">
        <v>1</v>
      </c>
    </row>
    <row r="4" customFormat="false" ht="15" hidden="false" customHeight="true" outlineLevel="0" collapsed="false">
      <c r="A4" s="1" t="s">
        <v>493</v>
      </c>
      <c r="B4" s="1" t="s">
        <v>494</v>
      </c>
      <c r="C4" s="1" t="s">
        <v>217</v>
      </c>
      <c r="D4" s="1" t="s">
        <v>274</v>
      </c>
      <c r="E4" s="1" t="s">
        <v>299</v>
      </c>
      <c r="F4" s="1" t="s">
        <v>156</v>
      </c>
      <c r="G4" s="1" t="s">
        <v>243</v>
      </c>
      <c r="H4" s="1" t="n">
        <v>1</v>
      </c>
    </row>
    <row r="5" customFormat="false" ht="15" hidden="false" customHeight="true" outlineLevel="0" collapsed="false">
      <c r="A5" s="1" t="s">
        <v>558</v>
      </c>
      <c r="B5" s="1" t="s">
        <v>559</v>
      </c>
      <c r="C5" s="1" t="s">
        <v>217</v>
      </c>
      <c r="D5" s="1" t="s">
        <v>274</v>
      </c>
      <c r="E5" s="1" t="s">
        <v>219</v>
      </c>
      <c r="F5" s="1" t="s">
        <v>142</v>
      </c>
      <c r="G5" s="1" t="s">
        <v>243</v>
      </c>
      <c r="H5" s="1" t="n">
        <v>1</v>
      </c>
    </row>
    <row r="6" customFormat="false" ht="15" hidden="false" customHeight="true" outlineLevel="0" collapsed="false">
      <c r="A6" s="1" t="s">
        <v>586</v>
      </c>
      <c r="B6" s="1" t="s">
        <v>587</v>
      </c>
      <c r="C6" s="1" t="s">
        <v>217</v>
      </c>
      <c r="D6" s="1" t="s">
        <v>218</v>
      </c>
      <c r="E6" s="1" t="s">
        <v>219</v>
      </c>
      <c r="F6" s="1" t="s">
        <v>142</v>
      </c>
      <c r="G6" s="1" t="s">
        <v>243</v>
      </c>
      <c r="H6" s="1" t="n">
        <v>3</v>
      </c>
    </row>
    <row r="7" customFormat="false" ht="15" hidden="false" customHeight="true" outlineLevel="0" collapsed="false">
      <c r="A7" s="1" t="s">
        <v>595</v>
      </c>
      <c r="B7" s="1" t="s">
        <v>596</v>
      </c>
      <c r="C7" s="1" t="s">
        <v>217</v>
      </c>
      <c r="D7" s="1" t="s">
        <v>274</v>
      </c>
      <c r="E7" s="1" t="s">
        <v>219</v>
      </c>
      <c r="F7" s="1" t="s">
        <v>142</v>
      </c>
      <c r="G7" s="1" t="s">
        <v>243</v>
      </c>
      <c r="H7" s="1" t="n">
        <v>2</v>
      </c>
    </row>
    <row r="8" customFormat="false" ht="15" hidden="false" customHeight="true" outlineLevel="0" collapsed="false">
      <c r="A8" s="1" t="s">
        <v>619</v>
      </c>
      <c r="B8" s="1" t="s">
        <v>620</v>
      </c>
      <c r="C8" s="1" t="s">
        <v>217</v>
      </c>
      <c r="D8" s="1" t="s">
        <v>235</v>
      </c>
      <c r="E8" s="1" t="s">
        <v>219</v>
      </c>
      <c r="F8" s="1" t="s">
        <v>142</v>
      </c>
      <c r="G8" s="1" t="s">
        <v>243</v>
      </c>
      <c r="H8" s="1" t="n">
        <v>1</v>
      </c>
    </row>
    <row r="9" customFormat="false" ht="15" hidden="false" customHeight="true" outlineLevel="0" collapsed="false">
      <c r="A9" s="1" t="s">
        <v>828</v>
      </c>
      <c r="B9" s="1" t="s">
        <v>829</v>
      </c>
      <c r="C9" s="1" t="s">
        <v>217</v>
      </c>
      <c r="D9" s="1" t="s">
        <v>218</v>
      </c>
      <c r="E9" s="1" t="s">
        <v>219</v>
      </c>
      <c r="F9" s="1" t="s">
        <v>142</v>
      </c>
      <c r="G9" s="1" t="s">
        <v>243</v>
      </c>
      <c r="H9" s="1" t="n">
        <v>3</v>
      </c>
    </row>
    <row r="10" customFormat="false" ht="15" hidden="false" customHeight="true" outlineLevel="0" collapsed="false">
      <c r="A10" s="1" t="s">
        <v>836</v>
      </c>
      <c r="B10" s="1" t="s">
        <v>837</v>
      </c>
      <c r="C10" s="1" t="s">
        <v>217</v>
      </c>
      <c r="D10" s="1" t="s">
        <v>218</v>
      </c>
      <c r="E10" s="1" t="s">
        <v>350</v>
      </c>
      <c r="F10" s="1" t="s">
        <v>142</v>
      </c>
      <c r="G10" s="1" t="s">
        <v>243</v>
      </c>
      <c r="H10" s="1" t="n">
        <v>2</v>
      </c>
    </row>
    <row r="11" customFormat="false" ht="15" hidden="false" customHeight="true" outlineLevel="0" collapsed="false">
      <c r="A11" s="1" t="s">
        <v>1092</v>
      </c>
      <c r="B11" s="1" t="s">
        <v>1093</v>
      </c>
      <c r="C11" s="1" t="s">
        <v>217</v>
      </c>
      <c r="D11" s="1" t="s">
        <v>218</v>
      </c>
      <c r="E11" s="1" t="s">
        <v>308</v>
      </c>
      <c r="F11" s="1" t="s">
        <v>142</v>
      </c>
      <c r="G11" s="1" t="s">
        <v>243</v>
      </c>
      <c r="H11" s="1" t="n">
        <v>2</v>
      </c>
    </row>
    <row r="12" customFormat="false" ht="15" hidden="false" customHeight="true" outlineLevel="0" collapsed="false">
      <c r="A12" s="1" t="s">
        <v>1418</v>
      </c>
      <c r="B12" s="1" t="s">
        <v>1419</v>
      </c>
      <c r="C12" s="1" t="s">
        <v>217</v>
      </c>
      <c r="D12" s="1" t="s">
        <v>218</v>
      </c>
      <c r="E12" s="1" t="s">
        <v>608</v>
      </c>
      <c r="F12" s="1" t="s">
        <v>156</v>
      </c>
      <c r="G12" s="1" t="s">
        <v>243</v>
      </c>
      <c r="H12" s="1" t="n">
        <v>11</v>
      </c>
    </row>
    <row r="13" customFormat="false" ht="15" hidden="false" customHeight="true" outlineLevel="0" collapsed="false">
      <c r="A13" s="1" t="s">
        <v>1458</v>
      </c>
      <c r="B13" s="1" t="s">
        <v>1459</v>
      </c>
      <c r="C13" s="1" t="s">
        <v>217</v>
      </c>
      <c r="D13" s="1" t="s">
        <v>218</v>
      </c>
      <c r="E13" s="1" t="s">
        <v>308</v>
      </c>
      <c r="F13" s="1" t="s">
        <v>142</v>
      </c>
      <c r="G13" s="1" t="s">
        <v>243</v>
      </c>
      <c r="H13" s="1" t="n">
        <v>4</v>
      </c>
    </row>
    <row r="14" customFormat="false" ht="15" hidden="false" customHeight="true" outlineLevel="0" collapsed="false">
      <c r="A14" s="1" t="s">
        <v>1616</v>
      </c>
      <c r="B14" s="1" t="s">
        <v>1617</v>
      </c>
      <c r="C14" s="1" t="s">
        <v>217</v>
      </c>
      <c r="D14" s="1" t="s">
        <v>874</v>
      </c>
      <c r="E14" s="1" t="s">
        <v>219</v>
      </c>
      <c r="F14" s="1" t="s">
        <v>142</v>
      </c>
      <c r="G14" s="1" t="s">
        <v>243</v>
      </c>
      <c r="H14" s="1" t="n">
        <v>1</v>
      </c>
    </row>
    <row r="15" customFormat="false" ht="15" hidden="false" customHeight="true" outlineLevel="0" collapsed="false">
      <c r="A15" s="1" t="s">
        <v>1642</v>
      </c>
      <c r="B15" s="1" t="s">
        <v>1643</v>
      </c>
      <c r="C15" s="1" t="s">
        <v>217</v>
      </c>
      <c r="D15" s="1" t="s">
        <v>235</v>
      </c>
      <c r="E15" s="1" t="s">
        <v>219</v>
      </c>
      <c r="F15" s="1" t="s">
        <v>142</v>
      </c>
      <c r="G15" s="1" t="s">
        <v>243</v>
      </c>
      <c r="H15" s="1" t="n">
        <v>1</v>
      </c>
    </row>
    <row r="16" customFormat="false" ht="15" hidden="false" customHeight="true" outlineLevel="0" collapsed="false">
      <c r="A16" s="1" t="s">
        <v>1705</v>
      </c>
      <c r="B16" s="1" t="s">
        <v>1706</v>
      </c>
      <c r="C16" s="1" t="s">
        <v>217</v>
      </c>
      <c r="D16" s="1" t="s">
        <v>218</v>
      </c>
      <c r="E16" s="1" t="s">
        <v>219</v>
      </c>
      <c r="F16" s="1" t="s">
        <v>142</v>
      </c>
      <c r="G16" s="1" t="s">
        <v>243</v>
      </c>
      <c r="H16" s="1" t="n">
        <v>1</v>
      </c>
    </row>
    <row r="17" customFormat="false" ht="15" hidden="false" customHeight="true" outlineLevel="0" collapsed="false">
      <c r="A17" s="1" t="s">
        <v>1795</v>
      </c>
      <c r="B17" s="1" t="s">
        <v>1796</v>
      </c>
      <c r="C17" s="1" t="s">
        <v>217</v>
      </c>
      <c r="D17" s="1" t="s">
        <v>218</v>
      </c>
      <c r="E17" s="1" t="s">
        <v>308</v>
      </c>
      <c r="F17" s="1" t="s">
        <v>142</v>
      </c>
      <c r="G17" s="1" t="s">
        <v>139</v>
      </c>
      <c r="H17" s="1" t="n">
        <v>1</v>
      </c>
    </row>
    <row r="18" customFormat="false" ht="15" hidden="false" customHeight="true" outlineLevel="0" collapsed="false">
      <c r="A18" s="1" t="s">
        <v>2087</v>
      </c>
      <c r="B18" s="1" t="s">
        <v>2088</v>
      </c>
      <c r="C18" s="1" t="s">
        <v>217</v>
      </c>
      <c r="D18" s="1" t="s">
        <v>218</v>
      </c>
      <c r="E18" s="1" t="s">
        <v>138</v>
      </c>
      <c r="F18" s="1" t="s">
        <v>142</v>
      </c>
      <c r="G18" s="1" t="s">
        <v>243</v>
      </c>
      <c r="H18" s="1" t="n">
        <v>1</v>
      </c>
    </row>
    <row r="19" customFormat="false" ht="15" hidden="false" customHeight="true" outlineLevel="0" collapsed="false">
      <c r="A19" s="1" t="s">
        <v>2105</v>
      </c>
      <c r="B19" s="1" t="s">
        <v>2106</v>
      </c>
      <c r="C19" s="1" t="s">
        <v>217</v>
      </c>
      <c r="D19" s="1" t="s">
        <v>218</v>
      </c>
      <c r="E19" s="1" t="s">
        <v>219</v>
      </c>
      <c r="F19" s="1" t="s">
        <v>142</v>
      </c>
      <c r="G19" s="1" t="s">
        <v>243</v>
      </c>
      <c r="H19" s="1" t="n">
        <v>1</v>
      </c>
    </row>
    <row r="20" customFormat="false" ht="15" hidden="false" customHeight="true" outlineLevel="0" collapsed="false">
      <c r="A20" s="1" t="s">
        <v>2240</v>
      </c>
      <c r="B20" s="1" t="s">
        <v>2241</v>
      </c>
      <c r="C20" s="1" t="s">
        <v>217</v>
      </c>
      <c r="D20" s="1" t="s">
        <v>874</v>
      </c>
      <c r="E20" s="1" t="s">
        <v>1140</v>
      </c>
      <c r="F20" s="1" t="s">
        <v>156</v>
      </c>
      <c r="G20" s="1" t="s">
        <v>243</v>
      </c>
      <c r="H20" s="1" t="n">
        <v>6</v>
      </c>
    </row>
    <row r="21" customFormat="false" ht="15" hidden="false" customHeight="true" outlineLevel="0" collapsed="false">
      <c r="A21" s="1" t="s">
        <v>2396</v>
      </c>
      <c r="B21" s="1" t="s">
        <v>2397</v>
      </c>
      <c r="C21" s="1" t="s">
        <v>217</v>
      </c>
      <c r="D21" s="1" t="s">
        <v>874</v>
      </c>
      <c r="E21" s="1" t="s">
        <v>510</v>
      </c>
      <c r="F21" s="1" t="s">
        <v>142</v>
      </c>
      <c r="G21" s="1" t="s">
        <v>243</v>
      </c>
      <c r="H21" s="1" t="n">
        <v>2</v>
      </c>
    </row>
    <row r="22" customFormat="false" ht="15" hidden="false" customHeight="true" outlineLevel="0" collapsed="false">
      <c r="A22" s="1" t="s">
        <v>2410</v>
      </c>
      <c r="B22" s="1" t="s">
        <v>2411</v>
      </c>
      <c r="C22" s="1" t="s">
        <v>217</v>
      </c>
      <c r="D22" s="1" t="s">
        <v>218</v>
      </c>
      <c r="E22" s="1" t="s">
        <v>308</v>
      </c>
      <c r="F22" s="1" t="s">
        <v>142</v>
      </c>
      <c r="G22" s="1" t="s">
        <v>243</v>
      </c>
      <c r="H22" s="1" t="n">
        <v>1</v>
      </c>
    </row>
    <row r="23" customFormat="false" ht="15" hidden="false" customHeight="true" outlineLevel="0" collapsed="false">
      <c r="A23" s="1" t="s">
        <v>2663</v>
      </c>
      <c r="B23" s="1" t="s">
        <v>2664</v>
      </c>
      <c r="C23" s="1" t="s">
        <v>217</v>
      </c>
      <c r="D23" s="1" t="s">
        <v>235</v>
      </c>
      <c r="E23" s="1" t="s">
        <v>2665</v>
      </c>
      <c r="F23" s="1" t="s">
        <v>142</v>
      </c>
      <c r="G23" s="1" t="s">
        <v>243</v>
      </c>
      <c r="H23" s="1" t="n">
        <v>1</v>
      </c>
    </row>
    <row r="24" customFormat="false" ht="15" hidden="false" customHeight="true" outlineLevel="0" collapsed="false">
      <c r="A24" s="1" t="s">
        <v>2818</v>
      </c>
      <c r="B24" s="1" t="s">
        <v>2819</v>
      </c>
      <c r="C24" s="1" t="s">
        <v>217</v>
      </c>
      <c r="D24" s="1" t="s">
        <v>218</v>
      </c>
      <c r="E24" s="1" t="s">
        <v>219</v>
      </c>
      <c r="F24" s="1" t="s">
        <v>142</v>
      </c>
      <c r="G24" s="1" t="s">
        <v>243</v>
      </c>
      <c r="H24" s="1" t="n">
        <v>2</v>
      </c>
    </row>
    <row r="25" customFormat="false" ht="15" hidden="false" customHeight="true" outlineLevel="0" collapsed="false">
      <c r="A25" s="1" t="s">
        <v>2913</v>
      </c>
      <c r="B25" s="1" t="s">
        <v>2914</v>
      </c>
      <c r="C25" s="1" t="s">
        <v>217</v>
      </c>
      <c r="D25" s="1" t="s">
        <v>274</v>
      </c>
      <c r="E25" s="1" t="s">
        <v>1577</v>
      </c>
      <c r="F25" s="1" t="s">
        <v>156</v>
      </c>
      <c r="G25" s="1" t="s">
        <v>243</v>
      </c>
      <c r="H25" s="1" t="n">
        <v>2</v>
      </c>
    </row>
    <row r="26" customFormat="false" ht="15" hidden="false" customHeight="true" outlineLevel="0" collapsed="false">
      <c r="A26" s="1" t="s">
        <v>3094</v>
      </c>
      <c r="B26" s="1" t="s">
        <v>3095</v>
      </c>
      <c r="C26" s="1" t="s">
        <v>217</v>
      </c>
      <c r="D26" s="1" t="s">
        <v>218</v>
      </c>
      <c r="E26" s="1" t="s">
        <v>219</v>
      </c>
      <c r="F26" s="1" t="s">
        <v>142</v>
      </c>
      <c r="G26" s="1" t="s">
        <v>243</v>
      </c>
      <c r="H26" s="1" t="n">
        <v>2</v>
      </c>
    </row>
    <row r="27" customFormat="false" ht="15" hidden="false" customHeight="true" outlineLevel="0" collapsed="false">
      <c r="A27" s="1" t="s">
        <v>3153</v>
      </c>
      <c r="B27" s="1" t="s">
        <v>3154</v>
      </c>
      <c r="C27" s="1" t="s">
        <v>217</v>
      </c>
      <c r="D27" s="1" t="s">
        <v>874</v>
      </c>
      <c r="E27" s="1" t="s">
        <v>308</v>
      </c>
      <c r="F27" s="1" t="s">
        <v>142</v>
      </c>
      <c r="G27" s="1" t="s">
        <v>243</v>
      </c>
      <c r="H27" s="1" t="n">
        <v>1</v>
      </c>
    </row>
    <row r="28" customFormat="false" ht="15" hidden="false" customHeight="true" outlineLevel="0" collapsed="false">
      <c r="A28" s="1" t="s">
        <v>3301</v>
      </c>
      <c r="B28" s="1" t="s">
        <v>3302</v>
      </c>
      <c r="C28" s="1" t="s">
        <v>217</v>
      </c>
      <c r="D28" s="1" t="s">
        <v>218</v>
      </c>
      <c r="E28" s="1" t="s">
        <v>308</v>
      </c>
      <c r="F28" s="1" t="s">
        <v>142</v>
      </c>
      <c r="G28" s="1" t="s">
        <v>243</v>
      </c>
      <c r="H28" s="1" t="n">
        <v>1</v>
      </c>
    </row>
    <row r="29" customFormat="false" ht="15" hidden="false" customHeight="true" outlineLevel="0" collapsed="false">
      <c r="A29" s="1" t="s">
        <v>3404</v>
      </c>
      <c r="B29" s="1" t="s">
        <v>3405</v>
      </c>
      <c r="C29" s="1" t="s">
        <v>217</v>
      </c>
      <c r="D29" s="1" t="s">
        <v>218</v>
      </c>
      <c r="E29" s="1" t="s">
        <v>3406</v>
      </c>
      <c r="F29" s="1" t="s">
        <v>142</v>
      </c>
      <c r="G29" s="1" t="s">
        <v>243</v>
      </c>
      <c r="H29" s="1" t="n">
        <v>1</v>
      </c>
    </row>
    <row r="30" customFormat="false" ht="15" hidden="false" customHeight="true" outlineLevel="0" collapsed="false">
      <c r="A30" s="1" t="s">
        <v>3533</v>
      </c>
      <c r="B30" s="1" t="s">
        <v>3534</v>
      </c>
      <c r="C30" s="1" t="s">
        <v>217</v>
      </c>
      <c r="D30" s="1" t="s">
        <v>274</v>
      </c>
      <c r="E30" s="1" t="s">
        <v>1005</v>
      </c>
      <c r="F30" s="1" t="s">
        <v>142</v>
      </c>
      <c r="G30" s="1" t="s">
        <v>243</v>
      </c>
      <c r="H30" s="1" t="n">
        <v>2</v>
      </c>
    </row>
    <row r="31" customFormat="false" ht="15" hidden="false" customHeight="true" outlineLevel="0" collapsed="false">
      <c r="A31" s="1" t="s">
        <v>3881</v>
      </c>
      <c r="B31" s="1" t="s">
        <v>3882</v>
      </c>
      <c r="C31" s="1" t="s">
        <v>217</v>
      </c>
      <c r="D31" s="1" t="s">
        <v>218</v>
      </c>
      <c r="E31" s="1" t="s">
        <v>231</v>
      </c>
      <c r="F31" s="1" t="s">
        <v>156</v>
      </c>
      <c r="G31" s="1" t="s">
        <v>243</v>
      </c>
      <c r="H31" s="1" t="n">
        <v>1</v>
      </c>
    </row>
    <row r="32" customFormat="false" ht="15" hidden="false" customHeight="true" outlineLevel="0" collapsed="false">
      <c r="A32" s="1" t="s">
        <v>4042</v>
      </c>
      <c r="B32" s="1" t="s">
        <v>4043</v>
      </c>
      <c r="C32" s="1" t="s">
        <v>217</v>
      </c>
      <c r="D32" s="1" t="s">
        <v>235</v>
      </c>
      <c r="E32" s="1" t="s">
        <v>510</v>
      </c>
      <c r="F32" s="1" t="s">
        <v>142</v>
      </c>
      <c r="G32" s="1" t="s">
        <v>243</v>
      </c>
      <c r="H32" s="1" t="n">
        <v>2</v>
      </c>
    </row>
    <row r="33" customFormat="false" ht="15" hidden="false" customHeight="true" outlineLevel="0" collapsed="false">
      <c r="A33" s="1" t="s">
        <v>4178</v>
      </c>
      <c r="B33" s="1" t="s">
        <v>4179</v>
      </c>
      <c r="C33" s="1" t="s">
        <v>217</v>
      </c>
      <c r="D33" s="1" t="s">
        <v>874</v>
      </c>
      <c r="E33" s="1" t="s">
        <v>308</v>
      </c>
      <c r="F33" s="1" t="s">
        <v>142</v>
      </c>
      <c r="G33" s="1" t="s">
        <v>139</v>
      </c>
      <c r="H33" s="1" t="n">
        <v>1</v>
      </c>
    </row>
    <row r="34" customFormat="false" ht="15" hidden="false" customHeight="true" outlineLevel="0" collapsed="false">
      <c r="A34" s="1" t="s">
        <v>4209</v>
      </c>
      <c r="B34" s="1" t="s">
        <v>4210</v>
      </c>
      <c r="C34" s="1" t="s">
        <v>217</v>
      </c>
      <c r="D34" s="1" t="s">
        <v>235</v>
      </c>
      <c r="E34" s="1" t="s">
        <v>308</v>
      </c>
      <c r="F34" s="1" t="s">
        <v>142</v>
      </c>
      <c r="G34" s="1" t="s">
        <v>139</v>
      </c>
      <c r="H34" s="1" t="n">
        <v>1</v>
      </c>
    </row>
    <row r="35" customFormat="false" ht="15" hidden="false" customHeight="true" outlineLevel="0" collapsed="false">
      <c r="A35" s="1" t="s">
        <v>4212</v>
      </c>
      <c r="B35" s="1" t="s">
        <v>4213</v>
      </c>
      <c r="C35" s="1" t="s">
        <v>217</v>
      </c>
      <c r="D35" s="1" t="s">
        <v>274</v>
      </c>
      <c r="E35" s="1" t="s">
        <v>1685</v>
      </c>
      <c r="F35" s="1" t="s">
        <v>142</v>
      </c>
      <c r="G35" s="1" t="s">
        <v>243</v>
      </c>
      <c r="H35" s="1" t="n">
        <v>1</v>
      </c>
    </row>
    <row r="36" customFormat="false" ht="15" hidden="false" customHeight="true" outlineLevel="0" collapsed="false">
      <c r="A36" s="1" t="s">
        <v>4276</v>
      </c>
      <c r="B36" s="1" t="s">
        <v>4277</v>
      </c>
      <c r="C36" s="1" t="s">
        <v>217</v>
      </c>
      <c r="D36" s="1" t="s">
        <v>274</v>
      </c>
      <c r="E36" s="1" t="s">
        <v>308</v>
      </c>
      <c r="F36" s="1" t="s">
        <v>142</v>
      </c>
      <c r="G36" s="1" t="s">
        <v>139</v>
      </c>
      <c r="H36" s="1" t="n">
        <v>1</v>
      </c>
    </row>
    <row r="37" customFormat="false" ht="15" hidden="false" customHeight="true" outlineLevel="0" collapsed="false">
      <c r="A37" s="1" t="s">
        <v>4303</v>
      </c>
      <c r="B37" s="1" t="s">
        <v>4304</v>
      </c>
      <c r="C37" s="1" t="s">
        <v>217</v>
      </c>
      <c r="D37" s="1" t="s">
        <v>218</v>
      </c>
      <c r="E37" s="1" t="s">
        <v>219</v>
      </c>
      <c r="F37" s="1" t="s">
        <v>142</v>
      </c>
      <c r="G37" s="1" t="s">
        <v>243</v>
      </c>
      <c r="H37" s="1" t="n">
        <v>1</v>
      </c>
    </row>
    <row r="38" customFormat="false" ht="15" hidden="false" customHeight="true" outlineLevel="0" collapsed="false">
      <c r="A38" s="1" t="s">
        <v>4481</v>
      </c>
      <c r="B38" s="1" t="s">
        <v>4482</v>
      </c>
      <c r="C38" s="1" t="s">
        <v>217</v>
      </c>
      <c r="D38" s="1" t="s">
        <v>235</v>
      </c>
      <c r="E38" s="1" t="s">
        <v>308</v>
      </c>
      <c r="F38" s="1" t="s">
        <v>142</v>
      </c>
      <c r="G38" s="1" t="s">
        <v>243</v>
      </c>
      <c r="H38" s="1" t="n">
        <v>1</v>
      </c>
    </row>
    <row r="39" customFormat="false" ht="15" hidden="false" customHeight="true" outlineLevel="0" collapsed="false">
      <c r="A39" s="1" t="s">
        <v>4539</v>
      </c>
      <c r="B39" s="1" t="s">
        <v>4540</v>
      </c>
      <c r="C39" s="1" t="s">
        <v>217</v>
      </c>
      <c r="D39" s="1" t="s">
        <v>235</v>
      </c>
      <c r="E39" s="1" t="s">
        <v>219</v>
      </c>
      <c r="F39" s="1" t="s">
        <v>142</v>
      </c>
      <c r="G39" s="1" t="s">
        <v>243</v>
      </c>
      <c r="H39" s="1" t="n">
        <v>1</v>
      </c>
    </row>
    <row r="40" customFormat="false" ht="15" hidden="false" customHeight="true" outlineLevel="0" collapsed="false">
      <c r="A40" s="1" t="s">
        <v>4707</v>
      </c>
      <c r="B40" s="1" t="s">
        <v>4708</v>
      </c>
      <c r="C40" s="1" t="s">
        <v>217</v>
      </c>
      <c r="D40" s="1" t="s">
        <v>218</v>
      </c>
      <c r="E40" s="1" t="s">
        <v>219</v>
      </c>
      <c r="F40" s="1" t="s">
        <v>142</v>
      </c>
      <c r="G40" s="1" t="s">
        <v>243</v>
      </c>
      <c r="H40" s="1" t="n">
        <v>1</v>
      </c>
    </row>
    <row r="41" customFormat="false" ht="15" hidden="false" customHeight="true" outlineLevel="0" collapsed="false">
      <c r="A41" s="1" t="s">
        <v>5110</v>
      </c>
      <c r="B41" s="1" t="s">
        <v>5111</v>
      </c>
      <c r="C41" s="1" t="s">
        <v>217</v>
      </c>
      <c r="D41" s="1" t="s">
        <v>218</v>
      </c>
      <c r="E41" s="1" t="s">
        <v>219</v>
      </c>
      <c r="F41" s="1" t="s">
        <v>142</v>
      </c>
      <c r="G41" s="1" t="s">
        <v>243</v>
      </c>
      <c r="H41" s="1" t="n">
        <v>1</v>
      </c>
    </row>
    <row r="42" customFormat="false" ht="15" hidden="false" customHeight="true" outlineLevel="0" collapsed="false">
      <c r="A42" s="1" t="s">
        <v>5169</v>
      </c>
      <c r="B42" s="1" t="s">
        <v>5170</v>
      </c>
      <c r="C42" s="1" t="s">
        <v>217</v>
      </c>
      <c r="D42" s="1" t="s">
        <v>218</v>
      </c>
      <c r="E42" s="1" t="s">
        <v>219</v>
      </c>
      <c r="F42" s="1" t="s">
        <v>142</v>
      </c>
      <c r="G42" s="1" t="s">
        <v>243</v>
      </c>
      <c r="H42" s="1" t="n">
        <v>8</v>
      </c>
    </row>
    <row r="43" customFormat="false" ht="15" hidden="false" customHeight="true" outlineLevel="0" collapsed="false">
      <c r="A43" s="1" t="s">
        <v>5208</v>
      </c>
      <c r="B43" s="1" t="s">
        <v>5209</v>
      </c>
      <c r="C43" s="1" t="s">
        <v>217</v>
      </c>
      <c r="D43" s="1" t="s">
        <v>235</v>
      </c>
      <c r="E43" s="1" t="s">
        <v>236</v>
      </c>
      <c r="F43" s="1" t="s">
        <v>142</v>
      </c>
      <c r="G43" s="1" t="s">
        <v>139</v>
      </c>
      <c r="H43" s="1" t="n">
        <v>1</v>
      </c>
    </row>
    <row r="44" customFormat="false" ht="15" hidden="false" customHeight="true" outlineLevel="0" collapsed="false">
      <c r="A44" s="1" t="s">
        <v>5287</v>
      </c>
      <c r="B44" s="1" t="s">
        <v>5288</v>
      </c>
      <c r="C44" s="1" t="s">
        <v>217</v>
      </c>
      <c r="D44" s="1" t="s">
        <v>218</v>
      </c>
      <c r="E44" s="1" t="s">
        <v>219</v>
      </c>
      <c r="F44" s="1" t="s">
        <v>142</v>
      </c>
      <c r="G44" s="1" t="s">
        <v>243</v>
      </c>
      <c r="H44" s="1" t="n">
        <v>2</v>
      </c>
    </row>
    <row r="45" customFormat="false" ht="15" hidden="false" customHeight="true" outlineLevel="0" collapsed="false">
      <c r="A45" s="1" t="s">
        <v>5446</v>
      </c>
      <c r="B45" s="1" t="s">
        <v>5447</v>
      </c>
      <c r="C45" s="1" t="s">
        <v>217</v>
      </c>
      <c r="D45" s="1" t="s">
        <v>235</v>
      </c>
      <c r="E45" s="1" t="s">
        <v>1005</v>
      </c>
      <c r="F45" s="1" t="s">
        <v>142</v>
      </c>
      <c r="G45" s="1" t="s">
        <v>243</v>
      </c>
      <c r="H45" s="1" t="n">
        <v>1</v>
      </c>
    </row>
    <row r="46" customFormat="false" ht="15" hidden="false" customHeight="true" outlineLevel="0" collapsed="false">
      <c r="A46" s="1" t="s">
        <v>5846</v>
      </c>
      <c r="B46" s="1" t="s">
        <v>5847</v>
      </c>
      <c r="C46" s="1" t="s">
        <v>217</v>
      </c>
      <c r="D46" s="1" t="s">
        <v>218</v>
      </c>
      <c r="E46" s="1" t="s">
        <v>308</v>
      </c>
      <c r="F46" s="1" t="s">
        <v>142</v>
      </c>
      <c r="G46" s="1" t="s">
        <v>243</v>
      </c>
      <c r="H46" s="1" t="n">
        <v>1</v>
      </c>
    </row>
    <row r="47" customFormat="false" ht="15" hidden="false" customHeight="true" outlineLevel="0" collapsed="false">
      <c r="A47" s="1" t="s">
        <v>6428</v>
      </c>
      <c r="B47" s="1" t="s">
        <v>6429</v>
      </c>
      <c r="C47" s="1" t="s">
        <v>217</v>
      </c>
      <c r="D47" s="1" t="s">
        <v>235</v>
      </c>
      <c r="E47" s="1" t="s">
        <v>219</v>
      </c>
      <c r="F47" s="1" t="s">
        <v>142</v>
      </c>
      <c r="G47" s="1" t="s">
        <v>243</v>
      </c>
      <c r="H47" s="1" t="n">
        <v>3</v>
      </c>
    </row>
    <row r="48" customFormat="false" ht="15" hidden="false" customHeight="true" outlineLevel="0" collapsed="false">
      <c r="A48" s="1" t="s">
        <v>6540</v>
      </c>
      <c r="B48" s="1" t="s">
        <v>6541</v>
      </c>
      <c r="C48" s="1" t="s">
        <v>217</v>
      </c>
      <c r="D48" s="1" t="s">
        <v>218</v>
      </c>
      <c r="E48" s="1" t="s">
        <v>308</v>
      </c>
      <c r="F48" s="1" t="s">
        <v>142</v>
      </c>
      <c r="G48" s="1" t="s">
        <v>243</v>
      </c>
      <c r="H48" s="1" t="n">
        <v>6</v>
      </c>
    </row>
    <row r="49" customFormat="false" ht="15" hidden="false" customHeight="true" outlineLevel="0" collapsed="false">
      <c r="A49" s="1" t="s">
        <v>6632</v>
      </c>
      <c r="B49" s="1" t="s">
        <v>6633</v>
      </c>
      <c r="C49" s="1" t="s">
        <v>217</v>
      </c>
      <c r="D49" s="1" t="s">
        <v>274</v>
      </c>
      <c r="E49" s="1" t="s">
        <v>6634</v>
      </c>
      <c r="F49" s="1" t="s">
        <v>142</v>
      </c>
      <c r="G49" s="1" t="s">
        <v>243</v>
      </c>
      <c r="H49" s="1" t="n">
        <v>1</v>
      </c>
    </row>
    <row r="50" customFormat="false" ht="15" hidden="false" customHeight="true" outlineLevel="0" collapsed="false">
      <c r="A50" s="1" t="s">
        <v>6660</v>
      </c>
      <c r="B50" s="1" t="s">
        <v>6661</v>
      </c>
      <c r="C50" s="1" t="s">
        <v>217</v>
      </c>
      <c r="D50" s="1" t="s">
        <v>235</v>
      </c>
      <c r="E50" s="1" t="s">
        <v>256</v>
      </c>
      <c r="F50" s="1" t="s">
        <v>258</v>
      </c>
      <c r="G50" s="1" t="s">
        <v>139</v>
      </c>
      <c r="H50" s="1" t="n">
        <v>7</v>
      </c>
    </row>
    <row r="51" customFormat="false" ht="15" hidden="false" customHeight="true" outlineLevel="0" collapsed="false">
      <c r="A51" s="1" t="s">
        <v>6881</v>
      </c>
      <c r="B51" s="1" t="s">
        <v>6882</v>
      </c>
      <c r="C51" s="1" t="s">
        <v>217</v>
      </c>
      <c r="D51" s="1" t="s">
        <v>274</v>
      </c>
      <c r="E51" s="1" t="s">
        <v>336</v>
      </c>
      <c r="F51" s="1" t="s">
        <v>142</v>
      </c>
      <c r="G51" s="1" t="s">
        <v>243</v>
      </c>
      <c r="H51" s="1" t="n">
        <v>37</v>
      </c>
    </row>
    <row r="52" customFormat="false" ht="15" hidden="false" customHeight="true" outlineLevel="0" collapsed="false">
      <c r="A52" s="1" t="s">
        <v>7060</v>
      </c>
      <c r="B52" s="1" t="s">
        <v>7061</v>
      </c>
      <c r="C52" s="1" t="s">
        <v>217</v>
      </c>
      <c r="D52" s="1" t="s">
        <v>218</v>
      </c>
      <c r="E52" s="1" t="s">
        <v>473</v>
      </c>
      <c r="F52" s="1" t="s">
        <v>142</v>
      </c>
      <c r="G52" s="1" t="s">
        <v>243</v>
      </c>
      <c r="H52" s="1" t="n">
        <v>1</v>
      </c>
    </row>
    <row r="53" customFormat="false" ht="15" hidden="false" customHeight="true" outlineLevel="0" collapsed="false">
      <c r="A53" s="1" t="s">
        <v>7186</v>
      </c>
      <c r="B53" s="1" t="s">
        <v>7187</v>
      </c>
      <c r="C53" s="1" t="s">
        <v>217</v>
      </c>
      <c r="D53" s="1" t="s">
        <v>218</v>
      </c>
      <c r="E53" s="1" t="s">
        <v>219</v>
      </c>
      <c r="F53" s="1" t="s">
        <v>142</v>
      </c>
      <c r="G53" s="1" t="s">
        <v>243</v>
      </c>
      <c r="H53" s="1" t="n">
        <v>1</v>
      </c>
    </row>
    <row r="54" customFormat="false" ht="15" hidden="false" customHeight="true" outlineLevel="0" collapsed="false">
      <c r="A54" s="1" t="s">
        <v>7197</v>
      </c>
      <c r="B54" s="1" t="s">
        <v>7198</v>
      </c>
      <c r="C54" s="1" t="s">
        <v>217</v>
      </c>
      <c r="D54" s="1" t="s">
        <v>218</v>
      </c>
      <c r="E54" s="1" t="s">
        <v>219</v>
      </c>
      <c r="F54" s="1" t="s">
        <v>142</v>
      </c>
      <c r="G54" s="1" t="s">
        <v>243</v>
      </c>
      <c r="H54" s="1" t="n">
        <v>3</v>
      </c>
    </row>
    <row r="55" customFormat="false" ht="15" hidden="false" customHeight="true" outlineLevel="0" collapsed="false">
      <c r="A55" s="1" t="s">
        <v>7231</v>
      </c>
      <c r="B55" s="1" t="s">
        <v>7232</v>
      </c>
      <c r="C55" s="1" t="s">
        <v>217</v>
      </c>
      <c r="D55" s="1" t="s">
        <v>235</v>
      </c>
      <c r="E55" s="1" t="s">
        <v>2299</v>
      </c>
      <c r="F55" s="1" t="s">
        <v>142</v>
      </c>
      <c r="G55" s="1" t="s">
        <v>243</v>
      </c>
      <c r="H55" s="1" t="n">
        <v>1</v>
      </c>
    </row>
    <row r="56" customFormat="false" ht="15" hidden="false" customHeight="true" outlineLevel="0" collapsed="false">
      <c r="A56" s="1" t="s">
        <v>7316</v>
      </c>
      <c r="B56" s="1" t="s">
        <v>7317</v>
      </c>
      <c r="C56" s="1" t="s">
        <v>217</v>
      </c>
      <c r="D56" s="1" t="s">
        <v>218</v>
      </c>
      <c r="E56" s="1" t="s">
        <v>308</v>
      </c>
      <c r="F56" s="1" t="s">
        <v>142</v>
      </c>
      <c r="G56" s="1" t="s">
        <v>243</v>
      </c>
      <c r="H56" s="1" t="n">
        <v>3</v>
      </c>
    </row>
    <row r="57" customFormat="false" ht="15" hidden="false" customHeight="true" outlineLevel="0" collapsed="false">
      <c r="A57" s="1" t="s">
        <v>7358</v>
      </c>
      <c r="B57" s="1" t="s">
        <v>7359</v>
      </c>
      <c r="C57" s="1" t="s">
        <v>217</v>
      </c>
      <c r="D57" s="1" t="s">
        <v>235</v>
      </c>
      <c r="E57" s="1" t="s">
        <v>308</v>
      </c>
      <c r="F57" s="1" t="s">
        <v>142</v>
      </c>
      <c r="G57" s="1" t="s">
        <v>243</v>
      </c>
      <c r="H57" s="1" t="n">
        <v>5</v>
      </c>
    </row>
    <row r="58" customFormat="false" ht="15" hidden="false" customHeight="true" outlineLevel="0" collapsed="false">
      <c r="A58" s="1" t="s">
        <v>7427</v>
      </c>
      <c r="B58" s="1" t="s">
        <v>7428</v>
      </c>
      <c r="C58" s="1" t="s">
        <v>217</v>
      </c>
      <c r="D58" s="1" t="s">
        <v>874</v>
      </c>
      <c r="E58" s="1" t="s">
        <v>299</v>
      </c>
      <c r="F58" s="1" t="s">
        <v>156</v>
      </c>
      <c r="G58" s="1" t="s">
        <v>243</v>
      </c>
      <c r="H58" s="1" t="n">
        <v>1</v>
      </c>
    </row>
    <row r="59" customFormat="false" ht="15" hidden="false" customHeight="true" outlineLevel="0" collapsed="false">
      <c r="A59" s="1" t="s">
        <v>7438</v>
      </c>
      <c r="B59" s="1" t="s">
        <v>7439</v>
      </c>
      <c r="C59" s="1" t="s">
        <v>217</v>
      </c>
      <c r="D59" s="1" t="s">
        <v>274</v>
      </c>
      <c r="E59" s="1" t="s">
        <v>1255</v>
      </c>
      <c r="F59" s="1" t="s">
        <v>156</v>
      </c>
      <c r="G59" s="1" t="s">
        <v>243</v>
      </c>
      <c r="H59" s="1" t="n">
        <v>16</v>
      </c>
    </row>
    <row r="60" customFormat="false" ht="15" hidden="false" customHeight="true" outlineLevel="0" collapsed="false">
      <c r="A60" s="1" t="s">
        <v>7457</v>
      </c>
      <c r="B60" s="1" t="s">
        <v>7458</v>
      </c>
      <c r="C60" s="1" t="s">
        <v>217</v>
      </c>
      <c r="D60" s="1" t="s">
        <v>218</v>
      </c>
      <c r="E60" s="1" t="s">
        <v>974</v>
      </c>
      <c r="F60" s="1" t="s">
        <v>142</v>
      </c>
      <c r="G60" s="1" t="s">
        <v>139</v>
      </c>
      <c r="H60" s="1" t="n">
        <v>1</v>
      </c>
    </row>
    <row r="61" customFormat="false" ht="15" hidden="false" customHeight="true" outlineLevel="0" collapsed="false">
      <c r="A61" s="1" t="s">
        <v>7490</v>
      </c>
      <c r="B61" s="1" t="s">
        <v>7491</v>
      </c>
      <c r="C61" s="1" t="s">
        <v>217</v>
      </c>
      <c r="D61" s="1" t="s">
        <v>235</v>
      </c>
      <c r="E61" s="1" t="s">
        <v>3784</v>
      </c>
      <c r="F61" s="1" t="s">
        <v>142</v>
      </c>
      <c r="G61" s="1" t="s">
        <v>139</v>
      </c>
      <c r="H61" s="1" t="n">
        <v>10</v>
      </c>
    </row>
    <row r="62" customFormat="false" ht="15" hidden="false" customHeight="true" outlineLevel="0" collapsed="false">
      <c r="A62" s="1" t="s">
        <v>7772</v>
      </c>
      <c r="B62" s="1" t="s">
        <v>7773</v>
      </c>
      <c r="C62" s="1" t="s">
        <v>217</v>
      </c>
      <c r="D62" s="1" t="s">
        <v>218</v>
      </c>
      <c r="E62" s="1" t="s">
        <v>2004</v>
      </c>
      <c r="F62" s="1" t="s">
        <v>156</v>
      </c>
      <c r="G62" s="1" t="s">
        <v>243</v>
      </c>
      <c r="H62" s="1" t="n">
        <v>3</v>
      </c>
    </row>
    <row r="63" customFormat="false" ht="15" hidden="false" customHeight="true" outlineLevel="0" collapsed="false">
      <c r="A63" s="1" t="s">
        <v>7854</v>
      </c>
      <c r="B63" s="1" t="s">
        <v>7855</v>
      </c>
      <c r="C63" s="1" t="s">
        <v>217</v>
      </c>
      <c r="D63" s="1" t="s">
        <v>235</v>
      </c>
      <c r="E63" s="1" t="s">
        <v>219</v>
      </c>
      <c r="F63" s="1" t="s">
        <v>142</v>
      </c>
      <c r="G63" s="1" t="s">
        <v>243</v>
      </c>
      <c r="H63" s="1" t="n">
        <v>4</v>
      </c>
    </row>
    <row r="64" customFormat="false" ht="15" hidden="false" customHeight="true" outlineLevel="0" collapsed="false">
      <c r="A64" s="1" t="s">
        <v>7918</v>
      </c>
      <c r="B64" s="1" t="s">
        <v>7919</v>
      </c>
      <c r="C64" s="1" t="s">
        <v>217</v>
      </c>
      <c r="D64" s="1" t="s">
        <v>218</v>
      </c>
      <c r="E64" s="1" t="s">
        <v>219</v>
      </c>
      <c r="F64" s="1" t="s">
        <v>142</v>
      </c>
      <c r="G64" s="1" t="s">
        <v>243</v>
      </c>
      <c r="H64" s="1" t="n">
        <v>1</v>
      </c>
    </row>
    <row r="65" customFormat="false" ht="15" hidden="false" customHeight="true" outlineLevel="0" collapsed="false">
      <c r="A65" s="1" t="s">
        <v>8416</v>
      </c>
      <c r="B65" s="1" t="s">
        <v>8417</v>
      </c>
      <c r="C65" s="1" t="s">
        <v>217</v>
      </c>
      <c r="D65" s="1" t="s">
        <v>218</v>
      </c>
      <c r="E65" s="1" t="s">
        <v>219</v>
      </c>
      <c r="F65" s="1" t="s">
        <v>142</v>
      </c>
      <c r="G65" s="1" t="s">
        <v>243</v>
      </c>
      <c r="H65" s="1" t="n">
        <v>1</v>
      </c>
    </row>
    <row r="66" customFormat="false" ht="15" hidden="false" customHeight="true" outlineLevel="0" collapsed="false">
      <c r="A66" s="1" t="s">
        <v>8530</v>
      </c>
      <c r="B66" s="1" t="s">
        <v>8531</v>
      </c>
      <c r="C66" s="1" t="s">
        <v>217</v>
      </c>
      <c r="D66" s="1" t="s">
        <v>274</v>
      </c>
      <c r="E66" s="1" t="s">
        <v>308</v>
      </c>
      <c r="F66" s="1" t="s">
        <v>142</v>
      </c>
      <c r="G66" s="1" t="s">
        <v>243</v>
      </c>
      <c r="H66" s="1" t="n">
        <v>1</v>
      </c>
    </row>
    <row r="67" customFormat="false" ht="15" hidden="false" customHeight="true" outlineLevel="0" collapsed="false">
      <c r="A67" s="1" t="s">
        <v>8546</v>
      </c>
      <c r="B67" s="1" t="s">
        <v>8547</v>
      </c>
      <c r="C67" s="1" t="s">
        <v>217</v>
      </c>
      <c r="D67" s="1" t="s">
        <v>218</v>
      </c>
      <c r="E67" s="1" t="s">
        <v>308</v>
      </c>
      <c r="F67" s="1" t="s">
        <v>142</v>
      </c>
      <c r="G67" s="1" t="s">
        <v>243</v>
      </c>
      <c r="H67" s="1" t="n">
        <v>1</v>
      </c>
    </row>
    <row r="68" customFormat="false" ht="15" hidden="false" customHeight="true" outlineLevel="0" collapsed="false">
      <c r="A68" s="1" t="s">
        <v>9042</v>
      </c>
      <c r="B68" s="1" t="s">
        <v>9043</v>
      </c>
      <c r="C68" s="1" t="s">
        <v>217</v>
      </c>
      <c r="D68" s="1" t="s">
        <v>218</v>
      </c>
      <c r="E68" s="1" t="s">
        <v>7127</v>
      </c>
      <c r="F68" s="1" t="s">
        <v>142</v>
      </c>
      <c r="G68" s="1" t="s">
        <v>243</v>
      </c>
      <c r="H68" s="1" t="n">
        <v>1</v>
      </c>
    </row>
    <row r="69" customFormat="false" ht="15" hidden="false" customHeight="true" outlineLevel="0" collapsed="false">
      <c r="A69" s="1" t="s">
        <v>9442</v>
      </c>
      <c r="B69" s="1" t="s">
        <v>9443</v>
      </c>
      <c r="C69" s="1" t="s">
        <v>217</v>
      </c>
      <c r="D69" s="1" t="s">
        <v>235</v>
      </c>
      <c r="E69" s="1" t="s">
        <v>510</v>
      </c>
      <c r="F69" s="1" t="s">
        <v>142</v>
      </c>
      <c r="G69" s="1" t="s">
        <v>139</v>
      </c>
      <c r="H69" s="1" t="n">
        <v>1</v>
      </c>
    </row>
    <row r="70" customFormat="false" ht="15" hidden="false" customHeight="true" outlineLevel="0" collapsed="false">
      <c r="A70" s="1" t="s">
        <v>9678</v>
      </c>
      <c r="B70" s="1" t="s">
        <v>9679</v>
      </c>
      <c r="C70" s="1" t="s">
        <v>217</v>
      </c>
      <c r="D70" s="1" t="s">
        <v>235</v>
      </c>
      <c r="E70" s="1" t="s">
        <v>219</v>
      </c>
      <c r="F70" s="1" t="s">
        <v>142</v>
      </c>
      <c r="G70" s="1" t="s">
        <v>243</v>
      </c>
      <c r="H70" s="1" t="n">
        <v>1</v>
      </c>
    </row>
    <row r="71" customFormat="false" ht="15" hidden="false" customHeight="true" outlineLevel="0" collapsed="false">
      <c r="A71" s="1" t="s">
        <v>9684</v>
      </c>
      <c r="B71" s="1" t="s">
        <v>9685</v>
      </c>
      <c r="C71" s="1" t="s">
        <v>217</v>
      </c>
      <c r="D71" s="1" t="s">
        <v>218</v>
      </c>
      <c r="E71" s="1" t="s">
        <v>1489</v>
      </c>
      <c r="F71" s="1" t="s">
        <v>156</v>
      </c>
      <c r="G71" s="1" t="s">
        <v>243</v>
      </c>
      <c r="H71" s="1" t="n">
        <v>4</v>
      </c>
    </row>
    <row r="72" customFormat="false" ht="15" hidden="false" customHeight="true" outlineLevel="0" collapsed="false">
      <c r="A72" s="1" t="s">
        <v>9868</v>
      </c>
      <c r="B72" s="1" t="s">
        <v>9869</v>
      </c>
      <c r="C72" s="1" t="s">
        <v>217</v>
      </c>
      <c r="D72" s="1" t="s">
        <v>235</v>
      </c>
      <c r="E72" s="1" t="s">
        <v>2218</v>
      </c>
      <c r="F72" s="1" t="s">
        <v>142</v>
      </c>
      <c r="G72" s="1" t="s">
        <v>243</v>
      </c>
      <c r="H72" s="1" t="n">
        <v>1</v>
      </c>
    </row>
    <row r="73" customFormat="false" ht="15" hidden="false" customHeight="true" outlineLevel="0" collapsed="false">
      <c r="A73" s="1" t="s">
        <v>9930</v>
      </c>
      <c r="B73" s="1" t="s">
        <v>9931</v>
      </c>
      <c r="C73" s="1" t="s">
        <v>217</v>
      </c>
      <c r="D73" s="1" t="s">
        <v>235</v>
      </c>
      <c r="E73" s="1" t="s">
        <v>2067</v>
      </c>
      <c r="F73" s="1" t="s">
        <v>156</v>
      </c>
      <c r="G73" s="1" t="s">
        <v>243</v>
      </c>
      <c r="H73" s="1" t="n">
        <v>1</v>
      </c>
    </row>
    <row r="74" customFormat="false" ht="15" hidden="false" customHeight="true" outlineLevel="0" collapsed="false">
      <c r="A74" s="1" t="s">
        <v>9945</v>
      </c>
      <c r="B74" s="1" t="s">
        <v>9946</v>
      </c>
      <c r="C74" s="1" t="s">
        <v>217</v>
      </c>
      <c r="D74" s="1" t="s">
        <v>218</v>
      </c>
      <c r="E74" s="1" t="s">
        <v>336</v>
      </c>
      <c r="F74" s="1" t="s">
        <v>142</v>
      </c>
      <c r="G74" s="1" t="s">
        <v>243</v>
      </c>
      <c r="H74" s="1" t="n">
        <v>2</v>
      </c>
    </row>
    <row r="75" customFormat="false" ht="15" hidden="false" customHeight="true" outlineLevel="0" collapsed="false">
      <c r="A75" s="1" t="s">
        <v>10041</v>
      </c>
      <c r="B75" s="1" t="s">
        <v>10042</v>
      </c>
      <c r="C75" s="1" t="s">
        <v>217</v>
      </c>
      <c r="D75" s="1" t="s">
        <v>235</v>
      </c>
      <c r="E75" s="1" t="s">
        <v>5162</v>
      </c>
      <c r="F75" s="1" t="s">
        <v>142</v>
      </c>
      <c r="G75" s="1" t="s">
        <v>243</v>
      </c>
      <c r="H75" s="1" t="n">
        <v>1</v>
      </c>
    </row>
    <row r="76" customFormat="false" ht="15" hidden="false" customHeight="true" outlineLevel="0" collapsed="false">
      <c r="A76" s="1" t="s">
        <v>10242</v>
      </c>
      <c r="B76" s="1" t="s">
        <v>10243</v>
      </c>
      <c r="C76" s="1" t="s">
        <v>217</v>
      </c>
      <c r="D76" s="1" t="s">
        <v>218</v>
      </c>
      <c r="E76" s="1" t="s">
        <v>3937</v>
      </c>
      <c r="F76" s="1" t="s">
        <v>156</v>
      </c>
      <c r="G76" s="1" t="s">
        <v>243</v>
      </c>
      <c r="H76" s="1" t="n">
        <v>2</v>
      </c>
    </row>
    <row r="77" customFormat="false" ht="15" hidden="false" customHeight="true" outlineLevel="0" collapsed="false">
      <c r="A77" s="1" t="s">
        <v>10415</v>
      </c>
      <c r="B77" s="1" t="s">
        <v>10416</v>
      </c>
      <c r="C77" s="1" t="s">
        <v>148</v>
      </c>
      <c r="D77" s="1" t="s">
        <v>14443</v>
      </c>
      <c r="E77" s="1" t="s">
        <v>256</v>
      </c>
      <c r="F77" s="1" t="s">
        <v>258</v>
      </c>
      <c r="G77" s="1" t="s">
        <v>139</v>
      </c>
      <c r="H77" s="1" t="n">
        <v>1</v>
      </c>
    </row>
    <row r="78" customFormat="false" ht="15" hidden="false" customHeight="true" outlineLevel="0" collapsed="false">
      <c r="A78" s="1" t="s">
        <v>10430</v>
      </c>
      <c r="B78" s="1" t="s">
        <v>10431</v>
      </c>
      <c r="C78" s="1" t="s">
        <v>217</v>
      </c>
      <c r="D78" s="1" t="s">
        <v>235</v>
      </c>
      <c r="E78" s="1" t="s">
        <v>1411</v>
      </c>
      <c r="F78" s="1" t="s">
        <v>156</v>
      </c>
      <c r="G78" s="1" t="s">
        <v>243</v>
      </c>
      <c r="H78" s="1" t="n">
        <v>1</v>
      </c>
    </row>
    <row r="79" customFormat="false" ht="15" hidden="false" customHeight="true" outlineLevel="0" collapsed="false">
      <c r="A79" s="1" t="s">
        <v>10519</v>
      </c>
      <c r="B79" s="1" t="s">
        <v>10520</v>
      </c>
      <c r="C79" s="1" t="s">
        <v>217</v>
      </c>
      <c r="D79" s="1" t="s">
        <v>218</v>
      </c>
      <c r="E79" s="1" t="s">
        <v>219</v>
      </c>
      <c r="F79" s="1" t="s">
        <v>142</v>
      </c>
      <c r="G79" s="1" t="s">
        <v>243</v>
      </c>
      <c r="H79" s="1" t="n">
        <v>6</v>
      </c>
    </row>
    <row r="80" customFormat="false" ht="15" hidden="false" customHeight="true" outlineLevel="0" collapsed="false">
      <c r="A80" s="1" t="s">
        <v>10625</v>
      </c>
      <c r="B80" s="1" t="s">
        <v>10626</v>
      </c>
      <c r="C80" s="1" t="s">
        <v>217</v>
      </c>
      <c r="D80" s="1" t="s">
        <v>235</v>
      </c>
      <c r="E80" s="1" t="s">
        <v>219</v>
      </c>
      <c r="F80" s="1" t="s">
        <v>142</v>
      </c>
      <c r="G80" s="1" t="s">
        <v>243</v>
      </c>
      <c r="H80" s="1" t="n">
        <v>1</v>
      </c>
    </row>
    <row r="81" customFormat="false" ht="15" hidden="false" customHeight="true" outlineLevel="0" collapsed="false">
      <c r="A81" s="1" t="s">
        <v>10631</v>
      </c>
      <c r="B81" s="1" t="s">
        <v>10632</v>
      </c>
      <c r="C81" s="1" t="s">
        <v>217</v>
      </c>
      <c r="D81" s="1" t="s">
        <v>274</v>
      </c>
      <c r="E81" s="1" t="s">
        <v>2620</v>
      </c>
      <c r="F81" s="1" t="s">
        <v>156</v>
      </c>
      <c r="G81" s="1" t="s">
        <v>243</v>
      </c>
      <c r="H81" s="1" t="n">
        <v>1</v>
      </c>
    </row>
    <row r="82" customFormat="false" ht="15" hidden="false" customHeight="true" outlineLevel="0" collapsed="false">
      <c r="A82" s="1" t="s">
        <v>10919</v>
      </c>
      <c r="B82" s="1" t="s">
        <v>10920</v>
      </c>
      <c r="C82" s="1" t="s">
        <v>217</v>
      </c>
      <c r="D82" s="1" t="s">
        <v>218</v>
      </c>
      <c r="E82" s="1" t="s">
        <v>284</v>
      </c>
      <c r="F82" s="1" t="s">
        <v>142</v>
      </c>
      <c r="G82" s="1" t="s">
        <v>243</v>
      </c>
      <c r="H82" s="1" t="n">
        <v>6</v>
      </c>
    </row>
    <row r="83" customFormat="false" ht="15" hidden="false" customHeight="true" outlineLevel="0" collapsed="false">
      <c r="A83" s="1" t="s">
        <v>10935</v>
      </c>
      <c r="B83" s="1" t="s">
        <v>10936</v>
      </c>
      <c r="C83" s="1" t="s">
        <v>217</v>
      </c>
      <c r="D83" s="1" t="s">
        <v>218</v>
      </c>
      <c r="E83" s="1" t="s">
        <v>847</v>
      </c>
      <c r="F83" s="1" t="s">
        <v>142</v>
      </c>
      <c r="G83" s="1" t="s">
        <v>243</v>
      </c>
      <c r="H83" s="1" t="n">
        <v>1</v>
      </c>
    </row>
    <row r="84" customFormat="false" ht="15" hidden="false" customHeight="true" outlineLevel="0" collapsed="false">
      <c r="A84" s="1" t="s">
        <v>11287</v>
      </c>
      <c r="B84" s="1" t="s">
        <v>11288</v>
      </c>
      <c r="C84" s="1" t="s">
        <v>217</v>
      </c>
      <c r="D84" s="1" t="s">
        <v>274</v>
      </c>
      <c r="E84" s="1" t="s">
        <v>219</v>
      </c>
      <c r="F84" s="1" t="s">
        <v>142</v>
      </c>
      <c r="G84" s="1" t="s">
        <v>243</v>
      </c>
      <c r="H84" s="1" t="n">
        <v>6</v>
      </c>
    </row>
    <row r="85" customFormat="false" ht="15" hidden="false" customHeight="true" outlineLevel="0" collapsed="false">
      <c r="A85" s="1" t="s">
        <v>11411</v>
      </c>
      <c r="B85" s="1" t="s">
        <v>11412</v>
      </c>
      <c r="C85" s="1" t="s">
        <v>217</v>
      </c>
      <c r="D85" s="1" t="s">
        <v>218</v>
      </c>
      <c r="E85" s="1" t="s">
        <v>2299</v>
      </c>
      <c r="F85" s="1" t="s">
        <v>142</v>
      </c>
      <c r="G85" s="1" t="s">
        <v>243</v>
      </c>
      <c r="H85" s="1" t="n">
        <v>1</v>
      </c>
    </row>
    <row r="86" customFormat="false" ht="15" hidden="false" customHeight="true" outlineLevel="0" collapsed="false">
      <c r="A86" s="1" t="s">
        <v>11581</v>
      </c>
      <c r="B86" s="1" t="s">
        <v>11582</v>
      </c>
      <c r="C86" s="1" t="s">
        <v>217</v>
      </c>
      <c r="D86" s="1" t="s">
        <v>235</v>
      </c>
      <c r="E86" s="1" t="s">
        <v>2004</v>
      </c>
      <c r="F86" s="1" t="s">
        <v>156</v>
      </c>
      <c r="G86" s="1" t="s">
        <v>243</v>
      </c>
      <c r="H86" s="1" t="n">
        <v>1</v>
      </c>
    </row>
    <row r="87" customFormat="false" ht="15" hidden="false" customHeight="true" outlineLevel="0" collapsed="false">
      <c r="A87" s="1" t="s">
        <v>11653</v>
      </c>
      <c r="B87" s="1" t="s">
        <v>11654</v>
      </c>
      <c r="C87" s="1" t="s">
        <v>217</v>
      </c>
      <c r="D87" s="1" t="s">
        <v>218</v>
      </c>
      <c r="E87" s="1" t="s">
        <v>308</v>
      </c>
      <c r="F87" s="1" t="s">
        <v>142</v>
      </c>
      <c r="G87" s="1" t="s">
        <v>243</v>
      </c>
      <c r="H87" s="1" t="n">
        <v>1</v>
      </c>
    </row>
    <row r="88" customFormat="false" ht="15" hidden="false" customHeight="true" outlineLevel="0" collapsed="false">
      <c r="A88" s="1" t="s">
        <v>11790</v>
      </c>
      <c r="B88" s="1" t="s">
        <v>11791</v>
      </c>
      <c r="C88" s="1" t="s">
        <v>217</v>
      </c>
      <c r="D88" s="1" t="s">
        <v>874</v>
      </c>
      <c r="E88" s="1" t="s">
        <v>4163</v>
      </c>
      <c r="F88" s="1" t="s">
        <v>156</v>
      </c>
      <c r="G88" s="1" t="s">
        <v>243</v>
      </c>
      <c r="H88" s="1" t="n">
        <v>1</v>
      </c>
    </row>
    <row r="89" customFormat="false" ht="15" hidden="false" customHeight="true" outlineLevel="0" collapsed="false">
      <c r="A89" s="1" t="s">
        <v>11957</v>
      </c>
      <c r="B89" s="1" t="s">
        <v>11958</v>
      </c>
      <c r="C89" s="1" t="s">
        <v>217</v>
      </c>
      <c r="D89" s="1" t="s">
        <v>235</v>
      </c>
      <c r="E89" s="1" t="s">
        <v>1489</v>
      </c>
      <c r="F89" s="1" t="s">
        <v>156</v>
      </c>
      <c r="G89" s="1" t="s">
        <v>243</v>
      </c>
      <c r="H89" s="1" t="n">
        <v>6</v>
      </c>
    </row>
    <row r="90" customFormat="false" ht="15" hidden="false" customHeight="true" outlineLevel="0" collapsed="false">
      <c r="A90" s="1" t="s">
        <v>12017</v>
      </c>
      <c r="B90" s="1" t="s">
        <v>12018</v>
      </c>
      <c r="C90" s="1" t="s">
        <v>217</v>
      </c>
      <c r="D90" s="1" t="s">
        <v>218</v>
      </c>
      <c r="E90" s="1" t="s">
        <v>1353</v>
      </c>
      <c r="F90" s="1" t="s">
        <v>156</v>
      </c>
      <c r="G90" s="1" t="s">
        <v>139</v>
      </c>
      <c r="H90" s="1" t="n">
        <v>48</v>
      </c>
    </row>
    <row r="91" customFormat="false" ht="15" hidden="false" customHeight="true" outlineLevel="0" collapsed="false">
      <c r="A91" s="1" t="s">
        <v>12928</v>
      </c>
      <c r="B91" s="1" t="s">
        <v>12929</v>
      </c>
      <c r="C91" s="1" t="s">
        <v>217</v>
      </c>
      <c r="D91" s="1" t="s">
        <v>235</v>
      </c>
      <c r="E91" s="1" t="s">
        <v>451</v>
      </c>
      <c r="F91" s="1" t="s">
        <v>142</v>
      </c>
      <c r="G91" s="1" t="s">
        <v>243</v>
      </c>
      <c r="H91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6</v>
      </c>
      <c r="B1" s="1" t="s">
        <v>14427</v>
      </c>
      <c r="C1" s="1" t="s">
        <v>14428</v>
      </c>
      <c r="D1" s="1" t="s">
        <v>14429</v>
      </c>
      <c r="E1" s="1" t="s">
        <v>14430</v>
      </c>
      <c r="F1" s="1" t="s">
        <v>14431</v>
      </c>
      <c r="G1" s="1" t="s">
        <v>14432</v>
      </c>
      <c r="H1" s="1" t="s">
        <v>14433</v>
      </c>
      <c r="I1" s="1" t="s">
        <v>14434</v>
      </c>
      <c r="J1" s="1" t="s">
        <v>14435</v>
      </c>
      <c r="K1" s="1" t="s">
        <v>14</v>
      </c>
      <c r="L1" s="1" t="s">
        <v>14797</v>
      </c>
      <c r="M1" s="1" t="s">
        <v>14798</v>
      </c>
      <c r="N1" s="1" t="s">
        <v>14799</v>
      </c>
      <c r="O1" s="1" t="s">
        <v>14800</v>
      </c>
      <c r="P1" s="1" t="s">
        <v>14801</v>
      </c>
    </row>
    <row r="2" customFormat="false" ht="15" hidden="false" customHeight="true" outlineLevel="0" collapsed="false">
      <c r="A2" s="1" t="s">
        <v>1534</v>
      </c>
      <c r="B2" s="1" t="n">
        <f aca="false">SUMIFS(Cube!$G$2:$G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" s="1" t="n">
        <f aca="false">SUMIFS(Cube!$H$2:$H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" s="1" t="n">
        <f aca="false">SUMIFS(Cube!$I$2:$I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" s="1" t="n">
        <f aca="false">SUMIFS(Cube!$J$2:$J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" s="1" t="n">
        <f aca="false">SUM(B2:E2)</f>
        <v>4</v>
      </c>
      <c r="G2" s="1" t="n">
        <f aca="false">SUMIFS(Cube!$L$2:$L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106243</v>
      </c>
      <c r="H2" s="1" t="n">
        <f aca="false">SUMIFS(Cube!$M$2:$M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83702</v>
      </c>
      <c r="I2" s="1" t="n">
        <f aca="false">SUMIFS(Cube!$N$2:$N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152016</v>
      </c>
      <c r="J2" s="1" t="n">
        <f aca="false">SUMIFS(Cube!$O$2:$O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35112</v>
      </c>
      <c r="K2" s="1" t="n">
        <f aca="false">SUM(G2:J2)</f>
        <v>377073</v>
      </c>
      <c r="L2" s="1" t="n">
        <f aca="false">IF(G2=0,"",(H2-G2)/G2)</f>
        <v>-0.212164566136122</v>
      </c>
      <c r="M2" s="1" t="n">
        <f aca="false">IF(H2=0,"",(I2-H2)/H2)</f>
        <v>0.816157320016248</v>
      </c>
      <c r="N2" s="1" t="n">
        <f aca="false">IF(I2*Summary!$B$363=0,"",(J2-I2*Summary!$B$363)/(I2*Summary!$B$363))</f>
        <v>-0.406294889640972</v>
      </c>
      <c r="O2" s="1" t="n">
        <f aca="false">IF(K2&gt;0,1,0)</f>
        <v>1</v>
      </c>
      <c r="P2" s="1" t="n">
        <f aca="false">IF(K2=0,"",SUMPRODUCT(($K$2:$K$316&gt;K2)*($K$2:$K$316&lt;&gt;""))+COUNTIF($K$2:K2,K2))</f>
        <v>1</v>
      </c>
    </row>
    <row r="3" customFormat="false" ht="15" hidden="false" customHeight="true" outlineLevel="0" collapsed="false">
      <c r="A3" s="1" t="s">
        <v>219</v>
      </c>
      <c r="B3" s="1" t="n">
        <f aca="false">SUMIFS(Cube!$G$2:$G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250</v>
      </c>
      <c r="C3" s="1" t="n">
        <f aca="false">SUMIFS(Cube!$H$2:$H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258</v>
      </c>
      <c r="D3" s="1" t="n">
        <f aca="false">SUMIFS(Cube!$I$2:$I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259</v>
      </c>
      <c r="E3" s="1" t="n">
        <f aca="false">SUMIFS(Cube!$J$2:$J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195</v>
      </c>
      <c r="F3" s="1" t="n">
        <f aca="false">SUM(B3:E3)</f>
        <v>962</v>
      </c>
      <c r="G3" s="1" t="n">
        <f aca="false">SUMIFS(Cube!$L$2:$L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72427</v>
      </c>
      <c r="H3" s="1" t="n">
        <f aca="false">SUMIFS(Cube!$M$2:$M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96133</v>
      </c>
      <c r="I3" s="1" t="n">
        <f aca="false">SUMIFS(Cube!$N$2:$N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101197</v>
      </c>
      <c r="J3" s="1" t="n">
        <f aca="false">SUMIFS(Cube!$O$2:$O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28639</v>
      </c>
      <c r="K3" s="1" t="n">
        <f aca="false">SUM(G3:J3)</f>
        <v>298396</v>
      </c>
      <c r="L3" s="1" t="n">
        <f aca="false">IF(G3=0,"",(H3-G3)/G3)</f>
        <v>0.327308876523948</v>
      </c>
      <c r="M3" s="1" t="n">
        <f aca="false">IF(H3=0,"",(I3-H3)/H3)</f>
        <v>0.052677020378018</v>
      </c>
      <c r="N3" s="1" t="n">
        <f aca="false">IF(I3*Summary!$B$363=0,"",(J3-I3*Summary!$B$363)/(I3*Summary!$B$363))</f>
        <v>-0.272564097889112</v>
      </c>
      <c r="O3" s="1" t="n">
        <f aca="false">IF(K3&gt;0,1,0)</f>
        <v>1</v>
      </c>
      <c r="P3" s="1" t="n">
        <f aca="false">IF(K3=0,"",SUMPRODUCT(($K$2:$K$316&gt;K3)*($K$2:$K$316&lt;&gt;""))+COUNTIF($K$2:K3,K3))</f>
        <v>2</v>
      </c>
    </row>
    <row r="4" customFormat="false" ht="15" hidden="false" customHeight="true" outlineLevel="0" collapsed="false">
      <c r="A4" s="1" t="s">
        <v>308</v>
      </c>
      <c r="B4" s="1" t="n">
        <f aca="false">SUMIFS(Cube!$G$2:$G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189</v>
      </c>
      <c r="C4" s="1" t="n">
        <f aca="false">SUMIFS(Cube!$H$2:$H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187</v>
      </c>
      <c r="D4" s="1" t="n">
        <f aca="false">SUMIFS(Cube!$I$2:$I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189</v>
      </c>
      <c r="E4" s="1" t="n">
        <f aca="false">SUMIFS(Cube!$J$2:$J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162</v>
      </c>
      <c r="F4" s="1" t="n">
        <f aca="false">SUM(B4:E4)</f>
        <v>727</v>
      </c>
      <c r="G4" s="1" t="n">
        <f aca="false">SUMIFS(Cube!$L$2:$L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69545</v>
      </c>
      <c r="H4" s="1" t="n">
        <f aca="false">SUMIFS(Cube!$M$2:$M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71569</v>
      </c>
      <c r="I4" s="1" t="n">
        <f aca="false">SUMIFS(Cube!$N$2:$N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96616</v>
      </c>
      <c r="J4" s="1" t="n">
        <f aca="false">SUMIFS(Cube!$O$2:$O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25291</v>
      </c>
      <c r="K4" s="1" t="n">
        <f aca="false">SUM(G4:J4)</f>
        <v>263021</v>
      </c>
      <c r="L4" s="1" t="n">
        <f aca="false">IF(G4=0,"",(H4-G4)/G4)</f>
        <v>0.0291034581925372</v>
      </c>
      <c r="M4" s="1" t="n">
        <f aca="false">IF(H4=0,"",(I4-H4)/H4)</f>
        <v>0.349969959060487</v>
      </c>
      <c r="N4" s="1" t="n">
        <f aca="false">IF(I4*Summary!$B$363=0,"",(J4-I4*Summary!$B$363)/(I4*Summary!$B$363))</f>
        <v>-0.32714502424</v>
      </c>
      <c r="O4" s="1" t="n">
        <f aca="false">IF(K4&gt;0,1,0)</f>
        <v>1</v>
      </c>
      <c r="P4" s="1" t="n">
        <f aca="false">IF(K4=0,"",SUMPRODUCT(($K$2:$K$316&gt;K4)*($K$2:$K$316&lt;&gt;""))+COUNTIF($K$2:K4,K4))</f>
        <v>3</v>
      </c>
    </row>
    <row r="5" customFormat="false" ht="15" hidden="false" customHeight="true" outlineLevel="0" collapsed="false">
      <c r="A5" s="1" t="s">
        <v>136</v>
      </c>
      <c r="B5" s="1" t="n">
        <f aca="false">SUMIFS(Cube!$G$2:$G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181</v>
      </c>
      <c r="C5" s="1" t="n">
        <f aca="false">SUMIFS(Cube!$H$2:$H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93</v>
      </c>
      <c r="D5" s="1" t="n">
        <f aca="false">SUMIFS(Cube!$I$2:$I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</v>
      </c>
      <c r="E5" s="1" t="n">
        <f aca="false">SUMIFS(Cube!$J$2:$J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36</v>
      </c>
      <c r="F5" s="1" t="n">
        <f aca="false">SUM(B5:E5)</f>
        <v>402</v>
      </c>
      <c r="G5" s="1" t="n">
        <f aca="false">SUMIFS(Cube!$L$2:$L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45087</v>
      </c>
      <c r="H5" s="1" t="n">
        <f aca="false">SUMIFS(Cube!$M$2:$M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44504</v>
      </c>
      <c r="I5" s="1" t="n">
        <f aca="false">SUMIFS(Cube!$N$2:$N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15432</v>
      </c>
      <c r="J5" s="1" t="n">
        <f aca="false">SUMIFS(Cube!$O$2:$O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5504</v>
      </c>
      <c r="K5" s="1" t="n">
        <f aca="false">SUM(G5:J5)</f>
        <v>110527</v>
      </c>
      <c r="L5" s="1" t="n">
        <f aca="false">IF(G5=0,"",(H5-G5)/G5)</f>
        <v>-0.0129305564796948</v>
      </c>
      <c r="M5" s="1" t="n">
        <f aca="false">IF(H5=0,"",(I5-H5)/H5)</f>
        <v>-0.653244652166097</v>
      </c>
      <c r="N5" s="1" t="n">
        <f aca="false">IF(I5*Summary!$B$363=0,"",(J5-I5*Summary!$B$363)/(I5*Summary!$B$363))</f>
        <v>-0.0832292875970181</v>
      </c>
      <c r="O5" s="1" t="n">
        <f aca="false">IF(K5&gt;0,1,0)</f>
        <v>1</v>
      </c>
      <c r="P5" s="1" t="n">
        <f aca="false">IF(K5=0,"",SUMPRODUCT(($K$2:$K$316&gt;K5)*($K$2:$K$316&lt;&gt;""))+COUNTIF($K$2:K5,K5))</f>
        <v>4</v>
      </c>
    </row>
    <row r="6" customFormat="false" ht="15" hidden="false" customHeight="true" outlineLevel="0" collapsed="false">
      <c r="A6" s="1" t="s">
        <v>1140</v>
      </c>
      <c r="B6" s="1" t="n">
        <f aca="false">SUMIFS(Cube!$G$2:$G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C6" s="1" t="n">
        <f aca="false">SUMIFS(Cube!$H$2:$H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D6" s="1" t="n">
        <f aca="false">SUMIFS(Cube!$I$2:$I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E6" s="1" t="n">
        <f aca="false">SUMIFS(Cube!$J$2:$J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F6" s="1" t="n">
        <f aca="false">SUM(B6:E6)</f>
        <v>85</v>
      </c>
      <c r="G6" s="1" t="n">
        <f aca="false">SUMIFS(Cube!$L$2:$L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23119</v>
      </c>
      <c r="H6" s="1" t="n">
        <f aca="false">SUMIFS(Cube!$M$2:$M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22496</v>
      </c>
      <c r="I6" s="1" t="n">
        <f aca="false">SUMIFS(Cube!$N$2:$N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29282</v>
      </c>
      <c r="J6" s="1" t="n">
        <f aca="false">SUMIFS(Cube!$O$2:$O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8798</v>
      </c>
      <c r="K6" s="1" t="n">
        <f aca="false">SUM(G6:J6)</f>
        <v>83695</v>
      </c>
      <c r="L6" s="1" t="n">
        <f aca="false">IF(G6=0,"",(H6-G6)/G6)</f>
        <v>-0.0269475323327134</v>
      </c>
      <c r="M6" s="1" t="n">
        <f aca="false">IF(H6=0,"",(I6-H6)/H6)</f>
        <v>0.301653627311522</v>
      </c>
      <c r="N6" s="1" t="n">
        <f aca="false">IF(I6*Summary!$B$363=0,"",(J6-I6*Summary!$B$363)/(I6*Summary!$B$363))</f>
        <v>-0.227696965207679</v>
      </c>
      <c r="O6" s="1" t="n">
        <f aca="false">IF(K6&gt;0,1,0)</f>
        <v>1</v>
      </c>
      <c r="P6" s="1" t="n">
        <f aca="false">IF(K6=0,"",SUMPRODUCT(($K$2:$K$316&gt;K6)*($K$2:$K$316&lt;&gt;""))+COUNTIF($K$2:K6,K6))</f>
        <v>5</v>
      </c>
    </row>
    <row r="7" customFormat="false" ht="15" hidden="false" customHeight="true" outlineLevel="0" collapsed="false">
      <c r="A7" s="1" t="s">
        <v>299</v>
      </c>
      <c r="B7" s="1" t="n">
        <f aca="false">SUMIFS(Cube!$G$2:$G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78</v>
      </c>
      <c r="C7" s="1" t="n">
        <f aca="false">SUMIFS(Cube!$H$2:$H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76</v>
      </c>
      <c r="D7" s="1" t="n">
        <f aca="false">SUMIFS(Cube!$I$2:$I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</v>
      </c>
      <c r="E7" s="1" t="n">
        <f aca="false">SUMIFS(Cube!$J$2:$J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85</v>
      </c>
      <c r="F7" s="1" t="n">
        <f aca="false">SUM(B7:E7)</f>
        <v>339</v>
      </c>
      <c r="G7" s="1" t="n">
        <f aca="false">SUMIFS(Cube!$L$2:$L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20554</v>
      </c>
      <c r="H7" s="1" t="n">
        <f aca="false">SUMIFS(Cube!$M$2:$M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22677</v>
      </c>
      <c r="I7" s="1" t="n">
        <f aca="false">SUMIFS(Cube!$N$2:$N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26018</v>
      </c>
      <c r="J7" s="1" t="n">
        <f aca="false">SUMIFS(Cube!$O$2:$O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10165</v>
      </c>
      <c r="K7" s="1" t="n">
        <f aca="false">SUM(G7:J7)</f>
        <v>79414</v>
      </c>
      <c r="L7" s="1" t="n">
        <f aca="false">IF(G7=0,"",(H7-G7)/G7)</f>
        <v>0.103288897538192</v>
      </c>
      <c r="M7" s="1" t="n">
        <f aca="false">IF(H7=0,"",(I7-H7)/H7)</f>
        <v>0.14732989372492</v>
      </c>
      <c r="N7" s="1" t="n">
        <f aca="false">IF(I7*Summary!$B$363=0,"",(J7-I7*Summary!$B$363)/(I7*Summary!$B$363))</f>
        <v>0.00424110502046788</v>
      </c>
      <c r="O7" s="1" t="n">
        <f aca="false">IF(K7&gt;0,1,0)</f>
        <v>1</v>
      </c>
      <c r="P7" s="1" t="n">
        <f aca="false">IF(K7=0,"",SUMPRODUCT(($K$2:$K$316&gt;K7)*($K$2:$K$316&lt;&gt;""))+COUNTIF($K$2:K7,K7))</f>
        <v>6</v>
      </c>
    </row>
    <row r="8" customFormat="false" ht="15" hidden="false" customHeight="true" outlineLevel="0" collapsed="false">
      <c r="A8" s="1" t="s">
        <v>231</v>
      </c>
      <c r="B8" s="1" t="n">
        <f aca="false">SUMIFS(Cube!$G$2:$G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</v>
      </c>
      <c r="C8" s="1" t="n">
        <f aca="false">SUMIFS(Cube!$H$2:$H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</v>
      </c>
      <c r="D8" s="1" t="n">
        <f aca="false">SUMIFS(Cube!$I$2:$I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</v>
      </c>
      <c r="E8" s="1" t="n">
        <f aca="false">SUMIFS(Cube!$J$2:$J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</v>
      </c>
      <c r="F8" s="1" t="n">
        <f aca="false">SUM(B8:E8)</f>
        <v>253</v>
      </c>
      <c r="G8" s="1" t="n">
        <f aca="false">SUMIFS(Cube!$L$2:$L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29477</v>
      </c>
      <c r="H8" s="1" t="n">
        <f aca="false">SUMIFS(Cube!$M$2:$M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22202</v>
      </c>
      <c r="I8" s="1" t="n">
        <f aca="false">SUMIFS(Cube!$N$2:$N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14409</v>
      </c>
      <c r="J8" s="1" t="n">
        <f aca="false">SUMIFS(Cube!$O$2:$O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4314</v>
      </c>
      <c r="K8" s="1" t="n">
        <f aca="false">SUM(G8:J8)</f>
        <v>70402</v>
      </c>
      <c r="L8" s="1" t="n">
        <f aca="false">IF(G8=0,"",(H8-G8)/G8)</f>
        <v>-0.246802591851274</v>
      </c>
      <c r="M8" s="1" t="n">
        <f aca="false">IF(H8=0,"",(I8-H8)/H8)</f>
        <v>-0.351004414016755</v>
      </c>
      <c r="N8" s="1" t="n">
        <f aca="false">IF(I8*Summary!$B$363=0,"",(J8-I8*Summary!$B$363)/(I8*Summary!$B$363))</f>
        <v>-0.230425233055631</v>
      </c>
      <c r="O8" s="1" t="n">
        <f aca="false">IF(K8&gt;0,1,0)</f>
        <v>1</v>
      </c>
      <c r="P8" s="1" t="n">
        <f aca="false">IF(K8=0,"",SUMPRODUCT(($K$2:$K$316&gt;K8)*($K$2:$K$316&lt;&gt;""))+COUNTIF($K$2:K8,K8))</f>
        <v>7</v>
      </c>
    </row>
    <row r="9" customFormat="false" ht="15" hidden="false" customHeight="true" outlineLevel="0" collapsed="false">
      <c r="A9" s="1" t="s">
        <v>1117</v>
      </c>
      <c r="B9" s="1" t="n">
        <f aca="false">SUMIFS(Cube!$G$2:$G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C9" s="1" t="n">
        <f aca="false">SUMIFS(Cube!$H$2:$H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D9" s="1" t="n">
        <f aca="false">SUMIFS(Cube!$I$2:$I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9" s="1" t="n">
        <f aca="false">SUMIFS(Cube!$J$2:$J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9" s="1" t="n">
        <f aca="false">SUM(B9:E9)</f>
        <v>34</v>
      </c>
      <c r="G9" s="1" t="n">
        <f aca="false">SUMIFS(Cube!$L$2:$L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9456</v>
      </c>
      <c r="H9" s="1" t="n">
        <f aca="false">SUMIFS(Cube!$M$2:$M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20847</v>
      </c>
      <c r="I9" s="1" t="n">
        <f aca="false">SUMIFS(Cube!$N$2:$N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29510</v>
      </c>
      <c r="J9" s="1" t="n">
        <f aca="false">SUMIFS(Cube!$O$2:$O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6703</v>
      </c>
      <c r="K9" s="1" t="n">
        <f aca="false">SUM(G9:J9)</f>
        <v>66516</v>
      </c>
      <c r="L9" s="1" t="n">
        <f aca="false">IF(G9=0,"",(H9-G9)/G9)</f>
        <v>1.20463197969543</v>
      </c>
      <c r="M9" s="1" t="n">
        <f aca="false">IF(H9=0,"",(I9-H9)/H9)</f>
        <v>0.415551398282727</v>
      </c>
      <c r="N9" s="1" t="n">
        <f aca="false">IF(I9*Summary!$B$363=0,"",(J9-I9*Summary!$B$363)/(I9*Summary!$B$363))</f>
        <v>-0.416145636952859</v>
      </c>
      <c r="O9" s="1" t="n">
        <f aca="false">IF(K9&gt;0,1,0)</f>
        <v>1</v>
      </c>
      <c r="P9" s="1" t="n">
        <f aca="false">IF(K9=0,"",SUMPRODUCT(($K$2:$K$316&gt;K9)*($K$2:$K$316&lt;&gt;""))+COUNTIF($K$2:K9,K9))</f>
        <v>8</v>
      </c>
    </row>
    <row r="10" customFormat="false" ht="15" hidden="false" customHeight="true" outlineLevel="0" collapsed="false">
      <c r="A10" s="1" t="s">
        <v>451</v>
      </c>
      <c r="B10" s="1" t="n">
        <f aca="false">SUMIFS(Cube!$G$2:$G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C10" s="1" t="n">
        <f aca="false">SUMIFS(Cube!$H$2:$H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</v>
      </c>
      <c r="D10" s="1" t="n">
        <f aca="false">SUMIFS(Cube!$I$2:$I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E10" s="1" t="n">
        <f aca="false">SUMIFS(Cube!$J$2:$J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</v>
      </c>
      <c r="F10" s="1" t="n">
        <f aca="false">SUM(B10:E10)</f>
        <v>183</v>
      </c>
      <c r="G10" s="1" t="n">
        <f aca="false">SUMIFS(Cube!$L$2:$L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21939</v>
      </c>
      <c r="H10" s="1" t="n">
        <f aca="false">SUMIFS(Cube!$M$2:$M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21907</v>
      </c>
      <c r="I10" s="1" t="n">
        <f aca="false">SUMIFS(Cube!$N$2:$N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14035</v>
      </c>
      <c r="J10" s="1" t="n">
        <f aca="false">SUMIFS(Cube!$O$2:$O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3815</v>
      </c>
      <c r="K10" s="1" t="n">
        <f aca="false">SUM(G10:J10)</f>
        <v>61696</v>
      </c>
      <c r="L10" s="1" t="n">
        <f aca="false">IF(G10=0,"",(H10-G10)/G10)</f>
        <v>-0.00145858972605862</v>
      </c>
      <c r="M10" s="1" t="n">
        <f aca="false">IF(H10=0,"",(I10-H10)/H10)</f>
        <v>-0.359337198155841</v>
      </c>
      <c r="N10" s="1" t="n">
        <f aca="false">IF(I10*Summary!$B$363=0,"",(J10-I10*Summary!$B$363)/(I10*Summary!$B$363))</f>
        <v>-0.301306592673246</v>
      </c>
      <c r="O10" s="1" t="n">
        <f aca="false">IF(K10&gt;0,1,0)</f>
        <v>1</v>
      </c>
      <c r="P10" s="1" t="n">
        <f aca="false">IF(K10=0,"",SUMPRODUCT(($K$2:$K$316&gt;K10)*($K$2:$K$316&lt;&gt;""))+COUNTIF($K$2:K10,K10))</f>
        <v>9</v>
      </c>
    </row>
    <row r="11" customFormat="false" ht="15" hidden="false" customHeight="true" outlineLevel="0" collapsed="false">
      <c r="A11" s="1" t="s">
        <v>138</v>
      </c>
      <c r="B11" s="1" t="n">
        <f aca="false">SUMIFS(Cube!$G$2:$G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</v>
      </c>
      <c r="C11" s="1" t="n">
        <f aca="false">SUMIFS(Cube!$H$2:$H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D11" s="1" t="n">
        <f aca="false">SUMIFS(Cube!$I$2:$I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E11" s="1" t="n">
        <f aca="false">SUMIFS(Cube!$J$2:$J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F11" s="1" t="n">
        <f aca="false">SUM(B11:E11)</f>
        <v>93</v>
      </c>
      <c r="G11" s="1" t="n">
        <f aca="false">SUMIFS(Cube!$L$2:$L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12477</v>
      </c>
      <c r="H11" s="1" t="n">
        <f aca="false">SUMIFS(Cube!$M$2:$M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16145</v>
      </c>
      <c r="I11" s="1" t="n">
        <f aca="false">SUMIFS(Cube!$N$2:$N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22584</v>
      </c>
      <c r="J11" s="1" t="n">
        <f aca="false">SUMIFS(Cube!$O$2:$O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6901</v>
      </c>
      <c r="K11" s="1" t="n">
        <f aca="false">SUM(G11:J11)</f>
        <v>58107</v>
      </c>
      <c r="L11" s="1" t="n">
        <f aca="false">IF(G11=0,"",(H11-G11)/G11)</f>
        <v>0.293980924901819</v>
      </c>
      <c r="M11" s="1" t="n">
        <f aca="false">IF(H11=0,"",(I11-H11)/H11)</f>
        <v>0.398823165066584</v>
      </c>
      <c r="N11" s="1" t="n">
        <f aca="false">IF(I11*Summary!$B$363=0,"",(J11-I11*Summary!$B$363)/(I11*Summary!$B$363))</f>
        <v>-0.214555175544945</v>
      </c>
      <c r="O11" s="1" t="n">
        <f aca="false">IF(K11&gt;0,1,0)</f>
        <v>1</v>
      </c>
      <c r="P11" s="1" t="n">
        <f aca="false">IF(K11=0,"",SUMPRODUCT(($K$2:$K$316&gt;K11)*($K$2:$K$316&lt;&gt;""))+COUNTIF($K$2:K11,K11))</f>
        <v>10</v>
      </c>
    </row>
    <row r="12" customFormat="false" ht="15" hidden="false" customHeight="true" outlineLevel="0" collapsed="false">
      <c r="A12" s="1" t="s">
        <v>928</v>
      </c>
      <c r="B12" s="1" t="n">
        <f aca="false">SUMIFS(Cube!$G$2:$G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C12" s="1" t="n">
        <f aca="false">SUMIFS(Cube!$H$2:$H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D12" s="1" t="n">
        <f aca="false">SUMIFS(Cube!$I$2:$I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E12" s="1" t="n">
        <f aca="false">SUMIFS(Cube!$J$2:$J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12" s="1" t="n">
        <f aca="false">SUM(B12:E12)</f>
        <v>52</v>
      </c>
      <c r="G12" s="1" t="n">
        <f aca="false">SUMIFS(Cube!$L$2:$L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18241</v>
      </c>
      <c r="H12" s="1" t="n">
        <f aca="false">SUMIFS(Cube!$M$2:$M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4518</v>
      </c>
      <c r="I12" s="1" t="n">
        <f aca="false">SUMIFS(Cube!$N$2:$N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17574</v>
      </c>
      <c r="J12" s="1" t="n">
        <f aca="false">SUMIFS(Cube!$O$2:$O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5139</v>
      </c>
      <c r="K12" s="1" t="n">
        <f aca="false">SUM(G12:J12)</f>
        <v>45472</v>
      </c>
      <c r="L12" s="1" t="n">
        <f aca="false">IF(G12=0,"",(H12-G12)/G12)</f>
        <v>-0.752316210734061</v>
      </c>
      <c r="M12" s="1" t="n">
        <f aca="false">IF(H12=0,"",(I12-H12)/H12)</f>
        <v>2.88977423638778</v>
      </c>
      <c r="N12" s="1" t="n">
        <f aca="false">IF(I12*Summary!$B$363=0,"",(J12-I12*Summary!$B$363)/(I12*Summary!$B$363))</f>
        <v>-0.24835544506369</v>
      </c>
      <c r="O12" s="1" t="n">
        <f aca="false">IF(K12&gt;0,1,0)</f>
        <v>1</v>
      </c>
      <c r="P12" s="1" t="n">
        <f aca="false">IF(K12=0,"",SUMPRODUCT(($K$2:$K$316&gt;K12)*($K$2:$K$316&lt;&gt;""))+COUNTIF($K$2:K12,K12))</f>
        <v>11</v>
      </c>
    </row>
    <row r="13" customFormat="false" ht="15" hidden="false" customHeight="true" outlineLevel="0" collapsed="false">
      <c r="A13" s="1" t="s">
        <v>336</v>
      </c>
      <c r="B13" s="1" t="n">
        <f aca="false">SUMIFS(Cube!$G$2:$G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</v>
      </c>
      <c r="C13" s="1" t="n">
        <f aca="false">SUMIFS(Cube!$H$2:$H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</v>
      </c>
      <c r="D13" s="1" t="n">
        <f aca="false">SUMIFS(Cube!$I$2:$I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</v>
      </c>
      <c r="E13" s="1" t="n">
        <f aca="false">SUMIFS(Cube!$J$2:$J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</v>
      </c>
      <c r="F13" s="1" t="n">
        <f aca="false">SUM(B13:E13)</f>
        <v>133</v>
      </c>
      <c r="G13" s="1" t="n">
        <f aca="false">SUMIFS(Cube!$L$2:$L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13936</v>
      </c>
      <c r="H13" s="1" t="n">
        <f aca="false">SUMIFS(Cube!$M$2:$M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10562</v>
      </c>
      <c r="I13" s="1" t="n">
        <f aca="false">SUMIFS(Cube!$N$2:$N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13714</v>
      </c>
      <c r="J13" s="1" t="n">
        <f aca="false">SUMIFS(Cube!$O$2:$O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6111</v>
      </c>
      <c r="K13" s="1" t="n">
        <f aca="false">SUM(G13:J13)</f>
        <v>44323</v>
      </c>
      <c r="L13" s="1" t="n">
        <f aca="false">IF(G13=0,"",(H13-G13)/G13)</f>
        <v>-0.242106773823192</v>
      </c>
      <c r="M13" s="1" t="n">
        <f aca="false">IF(H13=0,"",(I13-H13)/H13)</f>
        <v>0.298428327968188</v>
      </c>
      <c r="N13" s="1" t="n">
        <f aca="false">IF(I13*Summary!$B$363=0,"",(J13-I13*Summary!$B$363)/(I13*Summary!$B$363))</f>
        <v>0.145388078800937</v>
      </c>
      <c r="O13" s="1" t="n">
        <f aca="false">IF(K13&gt;0,1,0)</f>
        <v>1</v>
      </c>
      <c r="P13" s="1" t="n">
        <f aca="false">IF(K13=0,"",SUMPRODUCT(($K$2:$K$316&gt;K13)*($K$2:$K$316&lt;&gt;""))+COUNTIF($K$2:K13,K13))</f>
        <v>12</v>
      </c>
    </row>
    <row r="14" customFormat="false" ht="15" hidden="false" customHeight="true" outlineLevel="0" collapsed="false">
      <c r="A14" s="1" t="s">
        <v>236</v>
      </c>
      <c r="B14" s="1" t="n">
        <f aca="false">SUMIFS(Cube!$G$2:$G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C14" s="1" t="n">
        <f aca="false">SUMIFS(Cube!$H$2:$H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</v>
      </c>
      <c r="D14" s="1" t="n">
        <f aca="false">SUMIFS(Cube!$I$2:$I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E14" s="1" t="n">
        <f aca="false">SUMIFS(Cube!$J$2:$J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F14" s="1" t="n">
        <f aca="false">SUM(B14:E14)</f>
        <v>99</v>
      </c>
      <c r="G14" s="1" t="n">
        <f aca="false">SUMIFS(Cube!$L$2:$L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14187</v>
      </c>
      <c r="H14" s="1" t="n">
        <f aca="false">SUMIFS(Cube!$M$2:$M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9378</v>
      </c>
      <c r="I14" s="1" t="n">
        <f aca="false">SUMIFS(Cube!$N$2:$N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10057</v>
      </c>
      <c r="J14" s="1" t="n">
        <f aca="false">SUMIFS(Cube!$O$2:$O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3935</v>
      </c>
      <c r="K14" s="1" t="n">
        <f aca="false">SUM(G14:J14)</f>
        <v>37557</v>
      </c>
      <c r="L14" s="1" t="n">
        <f aca="false">IF(G14=0,"",(H14-G14)/G14)</f>
        <v>-0.33897229858321</v>
      </c>
      <c r="M14" s="1" t="n">
        <f aca="false">IF(H14=0,"",(I14-H14)/H14)</f>
        <v>0.0724034975474515</v>
      </c>
      <c r="N14" s="1" t="n">
        <f aca="false">IF(I14*Summary!$B$363=0,"",(J14-I14*Summary!$B$363)/(I14*Summary!$B$363))</f>
        <v>0.00572861450296686</v>
      </c>
      <c r="O14" s="1" t="n">
        <f aca="false">IF(K14&gt;0,1,0)</f>
        <v>1</v>
      </c>
      <c r="P14" s="1" t="n">
        <f aca="false">IF(K14=0,"",SUMPRODUCT(($K$2:$K$316&gt;K14)*($K$2:$K$316&lt;&gt;""))+COUNTIF($K$2:K14,K14))</f>
        <v>13</v>
      </c>
    </row>
    <row r="15" customFormat="false" ht="15" hidden="false" customHeight="true" outlineLevel="0" collapsed="false">
      <c r="A15" s="1" t="s">
        <v>4170</v>
      </c>
      <c r="B15" s="1" t="n">
        <f aca="false">SUMIFS(Cube!$G$2:$G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C15" s="1" t="n">
        <f aca="false">SUMIFS(Cube!$H$2:$H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D15" s="1" t="n">
        <f aca="false">SUMIFS(Cube!$I$2:$I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E15" s="1" t="n">
        <f aca="false">SUMIFS(Cube!$J$2:$J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15" s="1" t="n">
        <f aca="false">SUM(B15:E15)</f>
        <v>42</v>
      </c>
      <c r="G15" s="1" t="n">
        <f aca="false">SUMIFS(Cube!$L$2:$L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13306</v>
      </c>
      <c r="H15" s="1" t="n">
        <f aca="false">SUMIFS(Cube!$M$2:$M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11127</v>
      </c>
      <c r="I15" s="1" t="n">
        <f aca="false">SUMIFS(Cube!$N$2:$N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9343</v>
      </c>
      <c r="J15" s="1" t="n">
        <f aca="false">SUMIFS(Cube!$O$2:$O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2150</v>
      </c>
      <c r="K15" s="1" t="n">
        <f aca="false">SUM(G15:J15)</f>
        <v>35926</v>
      </c>
      <c r="L15" s="1" t="n">
        <f aca="false">IF(G15=0,"",(H15-G15)/G15)</f>
        <v>-0.163760709454381</v>
      </c>
      <c r="M15" s="1" t="n">
        <f aca="false">IF(H15=0,"",(I15-H15)/H15)</f>
        <v>-0.160330727060304</v>
      </c>
      <c r="N15" s="1" t="n">
        <f aca="false">IF(I15*Summary!$B$363=0,"",(J15-I15*Summary!$B$363)/(I15*Summary!$B$363))</f>
        <v>-0.408497436508164</v>
      </c>
      <c r="O15" s="1" t="n">
        <f aca="false">IF(K15&gt;0,1,0)</f>
        <v>1</v>
      </c>
      <c r="P15" s="1" t="n">
        <f aca="false">IF(K15=0,"",SUMPRODUCT(($K$2:$K$316&gt;K15)*($K$2:$K$316&lt;&gt;""))+COUNTIF($K$2:K15,K15))</f>
        <v>14</v>
      </c>
    </row>
    <row r="16" customFormat="false" ht="15" hidden="false" customHeight="true" outlineLevel="0" collapsed="false">
      <c r="A16" s="1" t="s">
        <v>608</v>
      </c>
      <c r="B16" s="1" t="n">
        <f aca="false">SUMIFS(Cube!$G$2:$G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</v>
      </c>
      <c r="C16" s="1" t="n">
        <f aca="false">SUMIFS(Cube!$H$2:$H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D16" s="1" t="n">
        <f aca="false">SUMIFS(Cube!$I$2:$I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E16" s="1" t="n">
        <f aca="false">SUMIFS(Cube!$J$2:$J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F16" s="1" t="n">
        <f aca="false">SUM(B16:E16)</f>
        <v>71</v>
      </c>
      <c r="G16" s="1" t="n">
        <f aca="false">SUMIFS(Cube!$L$2:$L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12286</v>
      </c>
      <c r="H16" s="1" t="n">
        <f aca="false">SUMIFS(Cube!$M$2:$M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8932</v>
      </c>
      <c r="I16" s="1" t="n">
        <f aca="false">SUMIFS(Cube!$N$2:$N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8905</v>
      </c>
      <c r="J16" s="1" t="n">
        <f aca="false">SUMIFS(Cube!$O$2:$O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4865</v>
      </c>
      <c r="K16" s="1" t="n">
        <f aca="false">SUM(G16:J16)</f>
        <v>34988</v>
      </c>
      <c r="L16" s="1" t="n">
        <f aca="false">IF(G16=0,"",(H16-G16)/G16)</f>
        <v>-0.272993651310435</v>
      </c>
      <c r="M16" s="1" t="n">
        <f aca="false">IF(H16=0,"",(I16-H16)/H16)</f>
        <v>-0.00302283922973578</v>
      </c>
      <c r="N16" s="1" t="n">
        <f aca="false">IF(I16*Summary!$B$363=0,"",(J16-I16*Summary!$B$363)/(I16*Summary!$B$363))</f>
        <v>0.404279127883528</v>
      </c>
      <c r="O16" s="1" t="n">
        <f aca="false">IF(K16&gt;0,1,0)</f>
        <v>1</v>
      </c>
      <c r="P16" s="1" t="n">
        <f aca="false">IF(K16=0,"",SUMPRODUCT(($K$2:$K$316&gt;K16)*($K$2:$K$316&lt;&gt;""))+COUNTIF($K$2:K16,K16))</f>
        <v>15</v>
      </c>
    </row>
    <row r="17" customFormat="false" ht="15" hidden="false" customHeight="true" outlineLevel="0" collapsed="false">
      <c r="A17" s="1" t="s">
        <v>756</v>
      </c>
      <c r="B17" s="1" t="n">
        <f aca="false">SUMIFS(Cube!$G$2:$G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</v>
      </c>
      <c r="C17" s="1" t="n">
        <f aca="false">SUMIFS(Cube!$H$2:$H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D17" s="1" t="n">
        <f aca="false">SUMIFS(Cube!$I$2:$I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E17" s="1" t="n">
        <f aca="false">SUMIFS(Cube!$J$2:$J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F17" s="1" t="n">
        <f aca="false">SUM(B17:E17)</f>
        <v>108</v>
      </c>
      <c r="G17" s="1" t="n">
        <f aca="false">SUMIFS(Cube!$L$2:$L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4993</v>
      </c>
      <c r="H17" s="1" t="n">
        <f aca="false">SUMIFS(Cube!$M$2:$M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8352</v>
      </c>
      <c r="I17" s="1" t="n">
        <f aca="false">SUMIFS(Cube!$N$2:$N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12270</v>
      </c>
      <c r="J17" s="1" t="n">
        <f aca="false">SUMIFS(Cube!$O$2:$O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4109</v>
      </c>
      <c r="K17" s="1" t="n">
        <f aca="false">SUM(G17:J17)</f>
        <v>29724</v>
      </c>
      <c r="L17" s="1" t="n">
        <f aca="false">IF(G17=0,"",(H17-G17)/G17)</f>
        <v>0.672741838574004</v>
      </c>
      <c r="M17" s="1" t="n">
        <f aca="false">IF(H17=0,"",(I17-H17)/H17)</f>
        <v>0.469109195402299</v>
      </c>
      <c r="N17" s="1" t="n">
        <f aca="false">IF(I17*Summary!$B$363=0,"",(J17-I17*Summary!$B$363)/(I17*Summary!$B$363))</f>
        <v>-0.139212208868533</v>
      </c>
      <c r="O17" s="1" t="n">
        <f aca="false">IF(K17&gt;0,1,0)</f>
        <v>1</v>
      </c>
      <c r="P17" s="1" t="n">
        <f aca="false">IF(K17=0,"",SUMPRODUCT(($K$2:$K$316&gt;K17)*($K$2:$K$316&lt;&gt;""))+COUNTIF($K$2:K17,K17))</f>
        <v>16</v>
      </c>
    </row>
    <row r="18" customFormat="false" ht="15" hidden="false" customHeight="true" outlineLevel="0" collapsed="false">
      <c r="A18" s="1" t="s">
        <v>1411</v>
      </c>
      <c r="B18" s="1" t="n">
        <f aca="false">SUMIFS(Cube!$G$2:$G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C18" s="1" t="n">
        <f aca="false">SUMIFS(Cube!$H$2:$H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D18" s="1" t="n">
        <f aca="false">SUMIFS(Cube!$I$2:$I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E18" s="1" t="n">
        <f aca="false">SUMIFS(Cube!$J$2:$J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F18" s="1" t="n">
        <f aca="false">SUM(B18:E18)</f>
        <v>36</v>
      </c>
      <c r="G18" s="1" t="n">
        <f aca="false">SUMIFS(Cube!$L$2:$L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8699</v>
      </c>
      <c r="H18" s="1" t="n">
        <f aca="false">SUMIFS(Cube!$M$2:$M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6682</v>
      </c>
      <c r="I18" s="1" t="n">
        <f aca="false">SUMIFS(Cube!$N$2:$N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9588</v>
      </c>
      <c r="J18" s="1" t="n">
        <f aca="false">SUMIFS(Cube!$O$2:$O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3571</v>
      </c>
      <c r="K18" s="1" t="n">
        <f aca="false">SUM(G18:J18)</f>
        <v>28540</v>
      </c>
      <c r="L18" s="1" t="n">
        <f aca="false">IF(G18=0,"",(H18-G18)/G18)</f>
        <v>-0.231865731693298</v>
      </c>
      <c r="M18" s="1" t="n">
        <f aca="false">IF(H18=0,"",(I18-H18)/H18)</f>
        <v>0.434899730619575</v>
      </c>
      <c r="N18" s="1" t="n">
        <f aca="false">IF(I18*Summary!$B$363=0,"",(J18-I18*Summary!$B$363)/(I18*Summary!$B$363))</f>
        <v>-0.0426596919858744</v>
      </c>
      <c r="O18" s="1" t="n">
        <f aca="false">IF(K18&gt;0,1,0)</f>
        <v>1</v>
      </c>
      <c r="P18" s="1" t="n">
        <f aca="false">IF(K18=0,"",SUMPRODUCT(($K$2:$K$316&gt;K18)*($K$2:$K$316&lt;&gt;""))+COUNTIF($K$2:K18,K18))</f>
        <v>17</v>
      </c>
    </row>
    <row r="19" customFormat="false" ht="15" hidden="false" customHeight="true" outlineLevel="0" collapsed="false">
      <c r="A19" s="1" t="s">
        <v>938</v>
      </c>
      <c r="B19" s="1" t="n">
        <f aca="false">SUMIFS(Cube!$G$2:$G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C19" s="1" t="n">
        <f aca="false">SUMIFS(Cube!$H$2:$H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D19" s="1" t="n">
        <f aca="false">SUMIFS(Cube!$I$2:$I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E19" s="1" t="n">
        <f aca="false">SUMIFS(Cube!$J$2:$J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F19" s="1" t="n">
        <f aca="false">SUM(B19:E19)</f>
        <v>95</v>
      </c>
      <c r="G19" s="1" t="n">
        <f aca="false">SUMIFS(Cube!$L$2:$L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9008</v>
      </c>
      <c r="H19" s="1" t="n">
        <f aca="false">SUMIFS(Cube!$M$2:$M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7249</v>
      </c>
      <c r="I19" s="1" t="n">
        <f aca="false">SUMIFS(Cube!$N$2:$N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8100</v>
      </c>
      <c r="J19" s="1" t="n">
        <f aca="false">SUMIFS(Cube!$O$2:$O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2479</v>
      </c>
      <c r="K19" s="1" t="n">
        <f aca="false">SUM(G19:J19)</f>
        <v>26836</v>
      </c>
      <c r="L19" s="1" t="n">
        <f aca="false">IF(G19=0,"",(H19-G19)/G19)</f>
        <v>-0.195270870337478</v>
      </c>
      <c r="M19" s="1" t="n">
        <f aca="false">IF(H19=0,"",(I19-H19)/H19)</f>
        <v>0.117395502827976</v>
      </c>
      <c r="N19" s="1" t="n">
        <f aca="false">IF(I19*Summary!$B$363=0,"",(J19-I19*Summary!$B$363)/(I19*Summary!$B$363))</f>
        <v>-0.213323769779169</v>
      </c>
      <c r="O19" s="1" t="n">
        <f aca="false">IF(K19&gt;0,1,0)</f>
        <v>1</v>
      </c>
      <c r="P19" s="1" t="n">
        <f aca="false">IF(K19=0,"",SUMPRODUCT(($K$2:$K$316&gt;K19)*($K$2:$K$316&lt;&gt;""))+COUNTIF($K$2:K19,K19))</f>
        <v>18</v>
      </c>
    </row>
    <row r="20" customFormat="false" ht="15" hidden="false" customHeight="true" outlineLevel="0" collapsed="false">
      <c r="A20" s="1" t="s">
        <v>847</v>
      </c>
      <c r="B20" s="1" t="n">
        <f aca="false">SUMIFS(Cube!$G$2:$G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</v>
      </c>
      <c r="C20" s="1" t="n">
        <f aca="false">SUMIFS(Cube!$H$2:$H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D20" s="1" t="n">
        <f aca="false">SUMIFS(Cube!$I$2:$I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E20" s="1" t="n">
        <f aca="false">SUMIFS(Cube!$J$2:$J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F20" s="1" t="n">
        <f aca="false">SUM(B20:E20)</f>
        <v>77</v>
      </c>
      <c r="G20" s="1" t="n">
        <f aca="false">SUMIFS(Cube!$L$2:$L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6872</v>
      </c>
      <c r="H20" s="1" t="n">
        <f aca="false">SUMIFS(Cube!$M$2:$M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7570</v>
      </c>
      <c r="I20" s="1" t="n">
        <f aca="false">SUMIFS(Cube!$N$2:$N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9101</v>
      </c>
      <c r="J20" s="1" t="n">
        <f aca="false">SUMIFS(Cube!$O$2:$O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3085</v>
      </c>
      <c r="K20" s="1" t="n">
        <f aca="false">SUM(G20:J20)</f>
        <v>26628</v>
      </c>
      <c r="L20" s="1" t="n">
        <f aca="false">IF(G20=0,"",(H20-G20)/G20)</f>
        <v>0.101571594877765</v>
      </c>
      <c r="M20" s="1" t="n">
        <f aca="false">IF(H20=0,"",(I20-H20)/H20)</f>
        <v>0.20224570673712</v>
      </c>
      <c r="N20" s="1" t="n">
        <f aca="false">IF(I20*Summary!$B$363=0,"",(J20-I20*Summary!$B$363)/(I20*Summary!$B$363))</f>
        <v>-0.128694262045186</v>
      </c>
      <c r="O20" s="1" t="n">
        <f aca="false">IF(K20&gt;0,1,0)</f>
        <v>1</v>
      </c>
      <c r="P20" s="1" t="n">
        <f aca="false">IF(K20=0,"",SUMPRODUCT(($K$2:$K$316&gt;K20)*($K$2:$K$316&lt;&gt;""))+COUNTIF($K$2:K20,K20))</f>
        <v>19</v>
      </c>
    </row>
    <row r="21" customFormat="false" ht="15" hidden="false" customHeight="true" outlineLevel="0" collapsed="false">
      <c r="A21" s="1" t="s">
        <v>1353</v>
      </c>
      <c r="B21" s="1" t="n">
        <f aca="false">SUMIFS(Cube!$G$2:$G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C21" s="1" t="n">
        <f aca="false">SUMIFS(Cube!$H$2:$H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D21" s="1" t="n">
        <f aca="false">SUMIFS(Cube!$I$2:$I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</v>
      </c>
      <c r="E21" s="1" t="n">
        <f aca="false">SUMIFS(Cube!$J$2:$J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F21" s="1" t="n">
        <f aca="false">SUM(B21:E21)</f>
        <v>99</v>
      </c>
      <c r="G21" s="1" t="n">
        <f aca="false">SUMIFS(Cube!$L$2:$L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5297</v>
      </c>
      <c r="H21" s="1" t="n">
        <f aca="false">SUMIFS(Cube!$M$2:$M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6659</v>
      </c>
      <c r="I21" s="1" t="n">
        <f aca="false">SUMIFS(Cube!$N$2:$N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9823</v>
      </c>
      <c r="J21" s="1" t="n">
        <f aca="false">SUMIFS(Cube!$O$2:$O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3303</v>
      </c>
      <c r="K21" s="1" t="n">
        <f aca="false">SUM(G21:J21)</f>
        <v>25082</v>
      </c>
      <c r="L21" s="1" t="n">
        <f aca="false">IF(G21=0,"",(H21-G21)/G21)</f>
        <v>0.257126675476685</v>
      </c>
      <c r="M21" s="1" t="n">
        <f aca="false">IF(H21=0,"",(I21-H21)/H21)</f>
        <v>0.475146418381138</v>
      </c>
      <c r="N21" s="1" t="n">
        <f aca="false">IF(I21*Summary!$B$363=0,"",(J21-I21*Summary!$B$363)/(I21*Summary!$B$363))</f>
        <v>-0.135691170334642</v>
      </c>
      <c r="O21" s="1" t="n">
        <f aca="false">IF(K21&gt;0,1,0)</f>
        <v>1</v>
      </c>
      <c r="P21" s="1" t="n">
        <f aca="false">IF(K21=0,"",SUMPRODUCT(($K$2:$K$316&gt;K21)*($K$2:$K$316&lt;&gt;""))+COUNTIF($K$2:K21,K21))</f>
        <v>20</v>
      </c>
    </row>
    <row r="22" customFormat="false" ht="15" hidden="false" customHeight="true" outlineLevel="0" collapsed="false">
      <c r="A22" s="1" t="s">
        <v>256</v>
      </c>
      <c r="B22" s="1" t="n">
        <f aca="false">SUMIFS(Cube!$G$2:$G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C22" s="1" t="n">
        <f aca="false">SUMIFS(Cube!$H$2:$H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</v>
      </c>
      <c r="D22" s="1" t="n">
        <f aca="false">SUMIFS(Cube!$I$2:$I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E22" s="1" t="n">
        <f aca="false">SUMIFS(Cube!$J$2:$J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F22" s="1" t="n">
        <f aca="false">SUM(B22:E22)</f>
        <v>78</v>
      </c>
      <c r="G22" s="1" t="n">
        <f aca="false">SUMIFS(Cube!$L$2:$L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6922</v>
      </c>
      <c r="H22" s="1" t="n">
        <f aca="false">SUMIFS(Cube!$M$2:$M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9322</v>
      </c>
      <c r="I22" s="1" t="n">
        <f aca="false">SUMIFS(Cube!$N$2:$N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5014</v>
      </c>
      <c r="J22" s="1" t="n">
        <f aca="false">SUMIFS(Cube!$O$2:$O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1428</v>
      </c>
      <c r="K22" s="1" t="n">
        <f aca="false">SUM(G22:J22)</f>
        <v>22686</v>
      </c>
      <c r="L22" s="1" t="n">
        <f aca="false">IF(G22=0,"",(H22-G22)/G22)</f>
        <v>0.346720600982375</v>
      </c>
      <c r="M22" s="1" t="n">
        <f aca="false">IF(H22=0,"",(I22-H22)/H22)</f>
        <v>-0.462132589573053</v>
      </c>
      <c r="N22" s="1" t="n">
        <f aca="false">IF(I22*Summary!$B$363=0,"",(J22-I22*Summary!$B$363)/(I22*Summary!$B$363))</f>
        <v>-0.267937100063484</v>
      </c>
      <c r="O22" s="1" t="n">
        <f aca="false">IF(K22&gt;0,1,0)</f>
        <v>1</v>
      </c>
      <c r="P22" s="1" t="n">
        <f aca="false">IF(K22=0,"",SUMPRODUCT(($K$2:$K$316&gt;K22)*($K$2:$K$316&lt;&gt;""))+COUNTIF($K$2:K22,K22))</f>
        <v>21</v>
      </c>
    </row>
    <row r="23" customFormat="false" ht="15" hidden="false" customHeight="true" outlineLevel="0" collapsed="false">
      <c r="A23" s="1" t="s">
        <v>149</v>
      </c>
      <c r="B23" s="1" t="n">
        <f aca="false">SUMIFS(Cube!$G$2:$G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</v>
      </c>
      <c r="C23" s="1" t="n">
        <f aca="false">SUMIFS(Cube!$H$2:$H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</v>
      </c>
      <c r="D23" s="1" t="n">
        <f aca="false">SUMIFS(Cube!$I$2:$I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E23" s="1" t="n">
        <f aca="false">SUMIFS(Cube!$J$2:$J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F23" s="1" t="n">
        <f aca="false">SUM(B23:E23)</f>
        <v>132</v>
      </c>
      <c r="G23" s="1" t="n">
        <f aca="false">SUMIFS(Cube!$L$2:$L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6894</v>
      </c>
      <c r="H23" s="1" t="n">
        <f aca="false">SUMIFS(Cube!$M$2:$M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6025</v>
      </c>
      <c r="I23" s="1" t="n">
        <f aca="false">SUMIFS(Cube!$N$2:$N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8220</v>
      </c>
      <c r="J23" s="1" t="n">
        <f aca="false">SUMIFS(Cube!$O$2:$O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1294</v>
      </c>
      <c r="K23" s="1" t="n">
        <f aca="false">SUM(G23:J23)</f>
        <v>22433</v>
      </c>
      <c r="L23" s="1" t="n">
        <f aca="false">IF(G23=0,"",(H23-G23)/G23)</f>
        <v>-0.126051639106469</v>
      </c>
      <c r="M23" s="1" t="n">
        <f aca="false">IF(H23=0,"",(I23-H23)/H23)</f>
        <v>0.364315352697095</v>
      </c>
      <c r="N23" s="1" t="n">
        <f aca="false">IF(I23*Summary!$B$363=0,"",(J23-I23*Summary!$B$363)/(I23*Summary!$B$363))</f>
        <v>-0.595361707960659</v>
      </c>
      <c r="O23" s="1" t="n">
        <f aca="false">IF(K23&gt;0,1,0)</f>
        <v>1</v>
      </c>
      <c r="P23" s="1" t="n">
        <f aca="false">IF(K23=0,"",SUMPRODUCT(($K$2:$K$316&gt;K23)*($K$2:$K$316&lt;&gt;""))+COUNTIF($K$2:K23,K23))</f>
        <v>22</v>
      </c>
    </row>
    <row r="24" customFormat="false" ht="15" hidden="false" customHeight="true" outlineLevel="0" collapsed="false">
      <c r="A24" s="1" t="s">
        <v>6715</v>
      </c>
      <c r="B24" s="1" t="n">
        <f aca="false">SUMIFS(Cube!$G$2:$G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" s="1" t="n">
        <f aca="false">SUMIFS(Cube!$H$2:$H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4" s="1" t="n">
        <f aca="false">SUMIFS(Cube!$I$2:$I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" s="1" t="n">
        <f aca="false">SUMIFS(Cube!$J$2:$J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4" s="1" t="n">
        <f aca="false">SUM(B24:E24)</f>
        <v>4</v>
      </c>
      <c r="G24" s="1" t="n">
        <f aca="false">SUMIFS(Cube!$L$2:$L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5329</v>
      </c>
      <c r="H24" s="1" t="n">
        <f aca="false">SUMIFS(Cube!$M$2:$M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7907</v>
      </c>
      <c r="I24" s="1" t="n">
        <f aca="false">SUMIFS(Cube!$N$2:$N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5920</v>
      </c>
      <c r="J24" s="1" t="n">
        <f aca="false">SUMIFS(Cube!$O$2:$O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1938</v>
      </c>
      <c r="K24" s="1" t="n">
        <f aca="false">SUM(G24:J24)</f>
        <v>21094</v>
      </c>
      <c r="L24" s="1" t="n">
        <f aca="false">IF(G24=0,"",(H24-G24)/G24)</f>
        <v>0.483768061550009</v>
      </c>
      <c r="M24" s="1" t="n">
        <f aca="false">IF(H24=0,"",(I24-H24)/H24)</f>
        <v>-0.251296319716707</v>
      </c>
      <c r="N24" s="1" t="n">
        <f aca="false">IF(I24*Summary!$B$363=0,"",(J24-I24*Summary!$B$363)/(I24*Summary!$B$363))</f>
        <v>-0.15853397411496</v>
      </c>
      <c r="O24" s="1" t="n">
        <f aca="false">IF(K24&gt;0,1,0)</f>
        <v>1</v>
      </c>
      <c r="P24" s="1" t="n">
        <f aca="false">IF(K24=0,"",SUMPRODUCT(($K$2:$K$316&gt;K24)*($K$2:$K$316&lt;&gt;""))+COUNTIF($K$2:K24,K24))</f>
        <v>23</v>
      </c>
    </row>
    <row r="25" customFormat="false" ht="15" hidden="false" customHeight="true" outlineLevel="0" collapsed="false">
      <c r="A25" s="1" t="s">
        <v>5070</v>
      </c>
      <c r="B25" s="1" t="n">
        <f aca="false">SUMIFS(Cube!$G$2:$G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25" s="1" t="n">
        <f aca="false">SUMIFS(Cube!$H$2:$H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25" s="1" t="n">
        <f aca="false">SUMIFS(Cube!$I$2:$I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25" s="1" t="n">
        <f aca="false">SUMIFS(Cube!$J$2:$J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25" s="1" t="n">
        <f aca="false">SUM(B25:E25)</f>
        <v>19</v>
      </c>
      <c r="G25" s="1" t="n">
        <f aca="false">SUMIFS(Cube!$L$2:$L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3823</v>
      </c>
      <c r="H25" s="1" t="n">
        <f aca="false">SUMIFS(Cube!$M$2:$M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6209</v>
      </c>
      <c r="I25" s="1" t="n">
        <f aca="false">SUMIFS(Cube!$N$2:$N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7372</v>
      </c>
      <c r="J25" s="1" t="n">
        <f aca="false">SUMIFS(Cube!$O$2:$O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2071</v>
      </c>
      <c r="K25" s="1" t="n">
        <f aca="false">SUM(G25:J25)</f>
        <v>19475</v>
      </c>
      <c r="L25" s="1" t="n">
        <f aca="false">IF(G25=0,"",(H25-G25)/G25)</f>
        <v>0.624117185456448</v>
      </c>
      <c r="M25" s="1" t="n">
        <f aca="false">IF(H25=0,"",(I25-H25)/H25)</f>
        <v>0.187308745369625</v>
      </c>
      <c r="N25" s="1" t="n">
        <f aca="false">IF(I25*Summary!$B$363=0,"",(J25-I25*Summary!$B$363)/(I25*Summary!$B$363))</f>
        <v>-0.277896762015391</v>
      </c>
      <c r="O25" s="1" t="n">
        <f aca="false">IF(K25&gt;0,1,0)</f>
        <v>1</v>
      </c>
      <c r="P25" s="1" t="n">
        <f aca="false">IF(K25=0,"",SUMPRODUCT(($K$2:$K$316&gt;K25)*($K$2:$K$316&lt;&gt;""))+COUNTIF($K$2:K25,K25))</f>
        <v>24</v>
      </c>
    </row>
    <row r="26" customFormat="false" ht="15" hidden="false" customHeight="true" outlineLevel="0" collapsed="false">
      <c r="A26" s="1" t="s">
        <v>461</v>
      </c>
      <c r="B26" s="1" t="n">
        <f aca="false">SUMIFS(Cube!$G$2:$G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C26" s="1" t="n">
        <f aca="false">SUMIFS(Cube!$H$2:$H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D26" s="1" t="n">
        <f aca="false">SUMIFS(Cube!$I$2:$I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E26" s="1" t="n">
        <f aca="false">SUMIFS(Cube!$J$2:$J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26" s="1" t="n">
        <f aca="false">SUM(B26:E26)</f>
        <v>33</v>
      </c>
      <c r="G26" s="1" t="n">
        <f aca="false">SUMIFS(Cube!$L$2:$L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1811</v>
      </c>
      <c r="H26" s="1" t="n">
        <f aca="false">SUMIFS(Cube!$M$2:$M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2850</v>
      </c>
      <c r="I26" s="1" t="n">
        <f aca="false">SUMIFS(Cube!$N$2:$N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11521</v>
      </c>
      <c r="J26" s="1" t="n">
        <f aca="false">SUMIFS(Cube!$O$2:$O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2781</v>
      </c>
      <c r="K26" s="1" t="n">
        <f aca="false">SUM(G26:J26)</f>
        <v>18963</v>
      </c>
      <c r="L26" s="1" t="n">
        <f aca="false">IF(G26=0,"",(H26-G26)/G26)</f>
        <v>0.573716178906681</v>
      </c>
      <c r="M26" s="1" t="n">
        <f aca="false">IF(H26=0,"",(I26-H26)/H26)</f>
        <v>3.04245614035088</v>
      </c>
      <c r="N26" s="1" t="n">
        <f aca="false">IF(I26*Summary!$B$363=0,"",(J26-I26*Summary!$B$363)/(I26*Summary!$B$363))</f>
        <v>-0.379537794425611</v>
      </c>
      <c r="O26" s="1" t="n">
        <f aca="false">IF(K26&gt;0,1,0)</f>
        <v>1</v>
      </c>
      <c r="P26" s="1" t="n">
        <f aca="false">IF(K26=0,"",SUMPRODUCT(($K$2:$K$316&gt;K26)*($K$2:$K$316&lt;&gt;""))+COUNTIF($K$2:K26,K26))</f>
        <v>25</v>
      </c>
    </row>
    <row r="27" customFormat="false" ht="15" hidden="false" customHeight="true" outlineLevel="0" collapsed="false">
      <c r="A27" s="1" t="s">
        <v>2004</v>
      </c>
      <c r="B27" s="1" t="n">
        <f aca="false">SUMIFS(Cube!$G$2:$G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C27" s="1" t="n">
        <f aca="false">SUMIFS(Cube!$H$2:$H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D27" s="1" t="n">
        <f aca="false">SUMIFS(Cube!$I$2:$I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E27" s="1" t="n">
        <f aca="false">SUMIFS(Cube!$J$2:$J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F27" s="1" t="n">
        <f aca="false">SUM(B27:E27)</f>
        <v>44</v>
      </c>
      <c r="G27" s="1" t="n">
        <f aca="false">SUMIFS(Cube!$L$2:$L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4529</v>
      </c>
      <c r="H27" s="1" t="n">
        <f aca="false">SUMIFS(Cube!$M$2:$M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6746</v>
      </c>
      <c r="I27" s="1" t="n">
        <f aca="false">SUMIFS(Cube!$N$2:$N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5785</v>
      </c>
      <c r="J27" s="1" t="n">
        <f aca="false">SUMIFS(Cube!$O$2:$O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1394</v>
      </c>
      <c r="K27" s="1" t="n">
        <f aca="false">SUM(G27:J27)</f>
        <v>18454</v>
      </c>
      <c r="L27" s="1" t="n">
        <f aca="false">IF(G27=0,"",(H27-G27)/G27)</f>
        <v>0.489512033561493</v>
      </c>
      <c r="M27" s="1" t="n">
        <f aca="false">IF(H27=0,"",(I27-H27)/H27)</f>
        <v>-0.142454788022532</v>
      </c>
      <c r="N27" s="1" t="n">
        <f aca="false">IF(I27*Summary!$B$363=0,"",(J27-I27*Summary!$B$363)/(I27*Summary!$B$363))</f>
        <v>-0.380610369216161</v>
      </c>
      <c r="O27" s="1" t="n">
        <f aca="false">IF(K27&gt;0,1,0)</f>
        <v>1</v>
      </c>
      <c r="P27" s="1" t="n">
        <f aca="false">IF(K27=0,"",SUMPRODUCT(($K$2:$K$316&gt;K27)*($K$2:$K$316&lt;&gt;""))+COUNTIF($K$2:K27,K27))</f>
        <v>26</v>
      </c>
    </row>
    <row r="28" customFormat="false" ht="15" hidden="false" customHeight="true" outlineLevel="0" collapsed="false">
      <c r="A28" s="1" t="s">
        <v>11113</v>
      </c>
      <c r="B28" s="1" t="n">
        <f aca="false">SUMIFS(Cube!$G$2:$G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8" s="1" t="n">
        <f aca="false">SUMIFS(Cube!$H$2:$H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8" s="1" t="n">
        <f aca="false">SUMIFS(Cube!$I$2:$I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8" s="1" t="n">
        <f aca="false">SUMIFS(Cube!$J$2:$J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8" s="1" t="n">
        <f aca="false">SUM(B28:E28)</f>
        <v>4</v>
      </c>
      <c r="G28" s="1" t="n">
        <f aca="false">SUMIFS(Cube!$L$2:$L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1286</v>
      </c>
      <c r="H28" s="1" t="n">
        <f aca="false">SUMIFS(Cube!$M$2:$M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2753</v>
      </c>
      <c r="I28" s="1" t="n">
        <f aca="false">SUMIFS(Cube!$N$2:$N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9833</v>
      </c>
      <c r="J28" s="1" t="n">
        <f aca="false">SUMIFS(Cube!$O$2:$O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4566</v>
      </c>
      <c r="K28" s="1" t="n">
        <f aca="false">SUM(G28:J28)</f>
        <v>18438</v>
      </c>
      <c r="L28" s="1" t="n">
        <f aca="false">IF(G28=0,"",(H28-G28)/G28)</f>
        <v>1.14074650077761</v>
      </c>
      <c r="M28" s="1" t="n">
        <f aca="false">IF(H28=0,"",(I28-H28)/H28)</f>
        <v>2.57173992008718</v>
      </c>
      <c r="N28" s="1" t="n">
        <f aca="false">IF(I28*Summary!$B$363=0,"",(J28-I28*Summary!$B$363)/(I28*Summary!$B$363))</f>
        <v>0.193587846615951</v>
      </c>
      <c r="O28" s="1" t="n">
        <f aca="false">IF(K28&gt;0,1,0)</f>
        <v>1</v>
      </c>
      <c r="P28" s="1" t="n">
        <f aca="false">IF(K28=0,"",SUMPRODUCT(($K$2:$K$316&gt;K28)*($K$2:$K$316&lt;&gt;""))+COUNTIF($K$2:K28,K28))</f>
        <v>27</v>
      </c>
    </row>
    <row r="29" customFormat="false" ht="15" hidden="false" customHeight="true" outlineLevel="0" collapsed="false">
      <c r="A29" s="1" t="s">
        <v>788</v>
      </c>
      <c r="B29" s="1" t="n">
        <f aca="false">SUMIFS(Cube!$G$2:$G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C29" s="1" t="n">
        <f aca="false">SUMIFS(Cube!$H$2:$H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D29" s="1" t="n">
        <f aca="false">SUMIFS(Cube!$I$2:$I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</v>
      </c>
      <c r="E29" s="1" t="n">
        <f aca="false">SUMIFS(Cube!$J$2:$J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F29" s="1" t="n">
        <f aca="false">SUM(B29:E29)</f>
        <v>79</v>
      </c>
      <c r="G29" s="1" t="n">
        <f aca="false">SUMIFS(Cube!$L$2:$L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6260</v>
      </c>
      <c r="H29" s="1" t="n">
        <f aca="false">SUMIFS(Cube!$M$2:$M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5294</v>
      </c>
      <c r="I29" s="1" t="n">
        <f aca="false">SUMIFS(Cube!$N$2:$N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4679</v>
      </c>
      <c r="J29" s="1" t="n">
        <f aca="false">SUMIFS(Cube!$O$2:$O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761</v>
      </c>
      <c r="K29" s="1" t="n">
        <f aca="false">SUM(G29:J29)</f>
        <v>16994</v>
      </c>
      <c r="L29" s="1" t="n">
        <f aca="false">IF(G29=0,"",(H29-G29)/G29)</f>
        <v>-0.154313099041534</v>
      </c>
      <c r="M29" s="1" t="n">
        <f aca="false">IF(H29=0,"",(I29-H29)/H29)</f>
        <v>-0.116169248205516</v>
      </c>
      <c r="N29" s="1" t="n">
        <f aca="false">IF(I29*Summary!$B$363=0,"",(J29-I29*Summary!$B$363)/(I29*Summary!$B$363))</f>
        <v>-0.581942391687161</v>
      </c>
      <c r="O29" s="1" t="n">
        <f aca="false">IF(K29&gt;0,1,0)</f>
        <v>1</v>
      </c>
      <c r="P29" s="1" t="n">
        <f aca="false">IF(K29=0,"",SUMPRODUCT(($K$2:$K$316&gt;K29)*($K$2:$K$316&lt;&gt;""))+COUNTIF($K$2:K29,K29))</f>
        <v>28</v>
      </c>
    </row>
    <row r="30" customFormat="false" ht="15" hidden="false" customHeight="true" outlineLevel="0" collapsed="false">
      <c r="A30" s="1" t="s">
        <v>8240</v>
      </c>
      <c r="B30" s="1" t="n">
        <f aca="false">SUMIFS(Cube!$G$2:$G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" s="1" t="n">
        <f aca="false">SUMIFS(Cube!$H$2:$H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30" s="1" t="n">
        <f aca="false">SUMIFS(Cube!$I$2:$I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30" s="1" t="n">
        <f aca="false">SUMIFS(Cube!$J$2:$J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30" s="1" t="n">
        <f aca="false">SUM(B30:E30)</f>
        <v>4</v>
      </c>
      <c r="G30" s="1" t="n">
        <f aca="false">SUMIFS(Cube!$L$2:$L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594</v>
      </c>
      <c r="H30" s="1" t="n">
        <f aca="false">SUMIFS(Cube!$M$2:$M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2370</v>
      </c>
      <c r="I30" s="1" t="n">
        <f aca="false">SUMIFS(Cube!$N$2:$N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8272</v>
      </c>
      <c r="J30" s="1" t="n">
        <f aca="false">SUMIFS(Cube!$O$2:$O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5284</v>
      </c>
      <c r="K30" s="1" t="n">
        <f aca="false">SUM(G30:J30)</f>
        <v>16520</v>
      </c>
      <c r="L30" s="1" t="n">
        <f aca="false">IF(G30=0,"",(H30-G30)/G30)</f>
        <v>2.98989898989899</v>
      </c>
      <c r="M30" s="1" t="n">
        <f aca="false">IF(H30=0,"",(I30-H30)/H30)</f>
        <v>2.49029535864979</v>
      </c>
      <c r="N30" s="1" t="n">
        <f aca="false">IF(I30*Summary!$B$363=0,"",(J30-I30*Summary!$B$363)/(I30*Summary!$B$363))</f>
        <v>0.641938186177023</v>
      </c>
      <c r="O30" s="1" t="n">
        <f aca="false">IF(K30&gt;0,1,0)</f>
        <v>1</v>
      </c>
      <c r="P30" s="1" t="n">
        <f aca="false">IF(K30=0,"",SUMPRODUCT(($K$2:$K$316&gt;K30)*($K$2:$K$316&lt;&gt;""))+COUNTIF($K$2:K30,K30))</f>
        <v>29</v>
      </c>
    </row>
    <row r="31" customFormat="false" ht="15" hidden="false" customHeight="true" outlineLevel="0" collapsed="false">
      <c r="A31" s="1" t="s">
        <v>193</v>
      </c>
      <c r="B31" s="1" t="n">
        <f aca="false">SUMIFS(Cube!$G$2:$G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31" s="1" t="n">
        <f aca="false">SUMIFS(Cube!$H$2:$H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31" s="1" t="n">
        <f aca="false">SUMIFS(Cube!$I$2:$I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31" s="1" t="n">
        <f aca="false">SUMIFS(Cube!$J$2:$J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31" s="1" t="n">
        <f aca="false">SUM(B31:E31)</f>
        <v>8</v>
      </c>
      <c r="G31" s="1" t="n">
        <f aca="false">SUMIFS(Cube!$L$2:$L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4573</v>
      </c>
      <c r="H31" s="1" t="n">
        <f aca="false">SUMIFS(Cube!$M$2:$M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3858</v>
      </c>
      <c r="I31" s="1" t="n">
        <f aca="false">SUMIFS(Cube!$N$2:$N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4175</v>
      </c>
      <c r="J31" s="1" t="n">
        <f aca="false">SUMIFS(Cube!$O$2:$O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3500</v>
      </c>
      <c r="K31" s="1" t="n">
        <f aca="false">SUM(G31:J31)</f>
        <v>16106</v>
      </c>
      <c r="L31" s="1" t="n">
        <f aca="false">IF(G31=0,"",(H31-G31)/G31)</f>
        <v>-0.15635250382681</v>
      </c>
      <c r="M31" s="1" t="n">
        <f aca="false">IF(H31=0,"",(I31-H31)/H31)</f>
        <v>0.0821669258683256</v>
      </c>
      <c r="N31" s="1" t="n">
        <f aca="false">IF(I31*Summary!$B$363=0,"",(J31-I31*Summary!$B$363)/(I31*Summary!$B$363))</f>
        <v>1.15484523909927</v>
      </c>
      <c r="O31" s="1" t="n">
        <f aca="false">IF(K31&gt;0,1,0)</f>
        <v>1</v>
      </c>
      <c r="P31" s="1" t="n">
        <f aca="false">IF(K31=0,"",SUMPRODUCT(($K$2:$K$316&gt;K31)*($K$2:$K$316&lt;&gt;""))+COUNTIF($K$2:K31,K31))</f>
        <v>30</v>
      </c>
    </row>
    <row r="32" customFormat="false" ht="15" hidden="false" customHeight="true" outlineLevel="0" collapsed="false">
      <c r="A32" s="1" t="s">
        <v>202</v>
      </c>
      <c r="B32" s="1" t="n">
        <f aca="false">SUMIFS(Cube!$G$2:$G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C32" s="1" t="n">
        <f aca="false">SUMIFS(Cube!$H$2:$H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D32" s="1" t="n">
        <f aca="false">SUMIFS(Cube!$I$2:$I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</v>
      </c>
      <c r="E32" s="1" t="n">
        <f aca="false">SUMIFS(Cube!$J$2:$J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F32" s="1" t="n">
        <f aca="false">SUM(B32:E32)</f>
        <v>77</v>
      </c>
      <c r="G32" s="1" t="n">
        <f aca="false">SUMIFS(Cube!$L$2:$L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3705</v>
      </c>
      <c r="H32" s="1" t="n">
        <f aca="false">SUMIFS(Cube!$M$2:$M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4096</v>
      </c>
      <c r="I32" s="1" t="n">
        <f aca="false">SUMIFS(Cube!$N$2:$N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6787</v>
      </c>
      <c r="J32" s="1" t="n">
        <f aca="false">SUMIFS(Cube!$O$2:$O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1314</v>
      </c>
      <c r="K32" s="1" t="n">
        <f aca="false">SUM(G32:J32)</f>
        <v>15902</v>
      </c>
      <c r="L32" s="1" t="n">
        <f aca="false">IF(G32=0,"",(H32-G32)/G32)</f>
        <v>0.1055330634278</v>
      </c>
      <c r="M32" s="1" t="n">
        <f aca="false">IF(H32=0,"",(I32-H32)/H32)</f>
        <v>0.656982421875</v>
      </c>
      <c r="N32" s="1" t="n">
        <f aca="false">IF(I32*Summary!$B$363=0,"",(J32-I32*Summary!$B$363)/(I32*Summary!$B$363))</f>
        <v>-0.50235226001656</v>
      </c>
      <c r="O32" s="1" t="n">
        <f aca="false">IF(K32&gt;0,1,0)</f>
        <v>1</v>
      </c>
      <c r="P32" s="1" t="n">
        <f aca="false">IF(K32=0,"",SUMPRODUCT(($K$2:$K$316&gt;K32)*($K$2:$K$316&lt;&gt;""))+COUNTIF($K$2:K32,K32))</f>
        <v>31</v>
      </c>
    </row>
    <row r="33" customFormat="false" ht="15" hidden="false" customHeight="true" outlineLevel="0" collapsed="false">
      <c r="A33" s="1" t="s">
        <v>1005</v>
      </c>
      <c r="B33" s="1" t="n">
        <f aca="false">SUMIFS(Cube!$G$2:$G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33" s="1" t="n">
        <f aca="false">SUMIFS(Cube!$H$2:$H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D33" s="1" t="n">
        <f aca="false">SUMIFS(Cube!$I$2:$I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E33" s="1" t="n">
        <f aca="false">SUMIFS(Cube!$J$2:$J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33" s="1" t="n">
        <f aca="false">SUM(B33:E33)</f>
        <v>24</v>
      </c>
      <c r="G33" s="1" t="n">
        <f aca="false">SUMIFS(Cube!$L$2:$L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3020</v>
      </c>
      <c r="H33" s="1" t="n">
        <f aca="false">SUMIFS(Cube!$M$2:$M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5508</v>
      </c>
      <c r="I33" s="1" t="n">
        <f aca="false">SUMIFS(Cube!$N$2:$N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6777</v>
      </c>
      <c r="J33" s="1" t="n">
        <f aca="false">SUMIFS(Cube!$O$2:$O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559</v>
      </c>
      <c r="K33" s="1" t="n">
        <f aca="false">SUM(G33:J33)</f>
        <v>15864</v>
      </c>
      <c r="L33" s="1" t="n">
        <f aca="false">IF(G33=0,"",(H33-G33)/G33)</f>
        <v>0.823841059602649</v>
      </c>
      <c r="M33" s="1" t="n">
        <f aca="false">IF(H33=0,"",(I33-H33)/H33)</f>
        <v>0.230392156862745</v>
      </c>
      <c r="N33" s="1" t="n">
        <f aca="false">IF(I33*Summary!$B$363=0,"",(J33-I33*Summary!$B$363)/(I33*Summary!$B$363))</f>
        <v>-0.787979017679932</v>
      </c>
      <c r="O33" s="1" t="n">
        <f aca="false">IF(K33&gt;0,1,0)</f>
        <v>1</v>
      </c>
      <c r="P33" s="1" t="n">
        <f aca="false">IF(K33=0,"",SUMPRODUCT(($K$2:$K$316&gt;K33)*($K$2:$K$316&lt;&gt;""))+COUNTIF($K$2:K33,K33))</f>
        <v>32</v>
      </c>
    </row>
    <row r="34" customFormat="false" ht="15" hidden="false" customHeight="true" outlineLevel="0" collapsed="false">
      <c r="A34" s="1" t="s">
        <v>1068</v>
      </c>
      <c r="B34" s="1" t="n">
        <f aca="false">SUMIFS(Cube!$G$2:$G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C34" s="1" t="n">
        <f aca="false">SUMIFS(Cube!$H$2:$H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D34" s="1" t="n">
        <f aca="false">SUMIFS(Cube!$I$2:$I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E34" s="1" t="n">
        <f aca="false">SUMIFS(Cube!$J$2:$J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F34" s="1" t="n">
        <f aca="false">SUM(B34:E34)</f>
        <v>73</v>
      </c>
      <c r="G34" s="1" t="n">
        <f aca="false">SUMIFS(Cube!$L$2:$L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4280</v>
      </c>
      <c r="H34" s="1" t="n">
        <f aca="false">SUMIFS(Cube!$M$2:$M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5066</v>
      </c>
      <c r="I34" s="1" t="n">
        <f aca="false">SUMIFS(Cube!$N$2:$N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4605</v>
      </c>
      <c r="J34" s="1" t="n">
        <f aca="false">SUMIFS(Cube!$O$2:$O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1231</v>
      </c>
      <c r="K34" s="1" t="n">
        <f aca="false">SUM(G34:J34)</f>
        <v>15182</v>
      </c>
      <c r="L34" s="1" t="n">
        <f aca="false">IF(G34=0,"",(H34-G34)/G34)</f>
        <v>0.183644859813084</v>
      </c>
      <c r="M34" s="1" t="n">
        <f aca="false">IF(H34=0,"",(I34-H34)/H34)</f>
        <v>-0.090998815633636</v>
      </c>
      <c r="N34" s="1" t="n">
        <f aca="false">IF(I34*Summary!$B$363=0,"",(J34-I34*Summary!$B$363)/(I34*Summary!$B$363))</f>
        <v>-0.312879448242113</v>
      </c>
      <c r="O34" s="1" t="n">
        <f aca="false">IF(K34&gt;0,1,0)</f>
        <v>1</v>
      </c>
      <c r="P34" s="1" t="n">
        <f aca="false">IF(K34=0,"",SUMPRODUCT(($K$2:$K$316&gt;K34)*($K$2:$K$316&lt;&gt;""))+COUNTIF($K$2:K34,K34))</f>
        <v>33</v>
      </c>
    </row>
    <row r="35" customFormat="false" ht="15" hidden="false" customHeight="true" outlineLevel="0" collapsed="false">
      <c r="A35" s="1" t="s">
        <v>2299</v>
      </c>
      <c r="B35" s="1" t="n">
        <f aca="false">SUMIFS(Cube!$G$2:$G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C35" s="1" t="n">
        <f aca="false">SUMIFS(Cube!$H$2:$H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D35" s="1" t="n">
        <f aca="false">SUMIFS(Cube!$I$2:$I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E35" s="1" t="n">
        <f aca="false">SUMIFS(Cube!$J$2:$J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F35" s="1" t="n">
        <f aca="false">SUM(B35:E35)</f>
        <v>44</v>
      </c>
      <c r="G35" s="1" t="n">
        <f aca="false">SUMIFS(Cube!$L$2:$L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3132</v>
      </c>
      <c r="H35" s="1" t="n">
        <f aca="false">SUMIFS(Cube!$M$2:$M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4865</v>
      </c>
      <c r="I35" s="1" t="n">
        <f aca="false">SUMIFS(Cube!$N$2:$N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5106</v>
      </c>
      <c r="J35" s="1" t="n">
        <f aca="false">SUMIFS(Cube!$O$2:$O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2054</v>
      </c>
      <c r="K35" s="1" t="n">
        <f aca="false">SUM(G35:J35)</f>
        <v>15157</v>
      </c>
      <c r="L35" s="1" t="n">
        <f aca="false">IF(G35=0,"",(H35-G35)/G35)</f>
        <v>0.553320561941252</v>
      </c>
      <c r="M35" s="1" t="n">
        <f aca="false">IF(H35=0,"",(I35-H35)/H35)</f>
        <v>0.0495375128468654</v>
      </c>
      <c r="N35" s="1" t="n">
        <f aca="false">IF(I35*Summary!$B$363=0,"",(J35-I35*Summary!$B$363)/(I35*Summary!$B$363))</f>
        <v>0.0340085952455823</v>
      </c>
      <c r="O35" s="1" t="n">
        <f aca="false">IF(K35&gt;0,1,0)</f>
        <v>1</v>
      </c>
      <c r="P35" s="1" t="n">
        <f aca="false">IF(K35=0,"",SUMPRODUCT(($K$2:$K$316&gt;K35)*($K$2:$K$316&lt;&gt;""))+COUNTIF($K$2:K35,K35))</f>
        <v>34</v>
      </c>
    </row>
    <row r="36" customFormat="false" ht="15" hidden="false" customHeight="true" outlineLevel="0" collapsed="false">
      <c r="A36" s="1" t="s">
        <v>510</v>
      </c>
      <c r="B36" s="1" t="n">
        <f aca="false">SUMIFS(Cube!$G$2:$G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C36" s="1" t="n">
        <f aca="false">SUMIFS(Cube!$H$2:$H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D36" s="1" t="n">
        <f aca="false">SUMIFS(Cube!$I$2:$I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E36" s="1" t="n">
        <f aca="false">SUMIFS(Cube!$J$2:$J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F36" s="1" t="n">
        <f aca="false">SUM(B36:E36)</f>
        <v>85</v>
      </c>
      <c r="G36" s="1" t="n">
        <f aca="false">SUMIFS(Cube!$L$2:$L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3045</v>
      </c>
      <c r="H36" s="1" t="n">
        <f aca="false">SUMIFS(Cube!$M$2:$M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2671</v>
      </c>
      <c r="I36" s="1" t="n">
        <f aca="false">SUMIFS(Cube!$N$2:$N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6180</v>
      </c>
      <c r="J36" s="1" t="n">
        <f aca="false">SUMIFS(Cube!$O$2:$O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2289</v>
      </c>
      <c r="K36" s="1" t="n">
        <f aca="false">SUM(G36:J36)</f>
        <v>14185</v>
      </c>
      <c r="L36" s="1" t="n">
        <f aca="false">IF(G36=0,"",(H36-G36)/G36)</f>
        <v>-0.122824302134647</v>
      </c>
      <c r="M36" s="1" t="n">
        <f aca="false">IF(H36=0,"",(I36-H36)/H36)</f>
        <v>1.31374017222014</v>
      </c>
      <c r="N36" s="1" t="n">
        <f aca="false">IF(I36*Summary!$B$363=0,"",(J36-I36*Summary!$B$363)/(I36*Summary!$B$363))</f>
        <v>-0.0479454396280597</v>
      </c>
      <c r="O36" s="1" t="n">
        <f aca="false">IF(K36&gt;0,1,0)</f>
        <v>1</v>
      </c>
      <c r="P36" s="1" t="n">
        <f aca="false">IF(K36=0,"",SUMPRODUCT(($K$2:$K$316&gt;K36)*($K$2:$K$316&lt;&gt;""))+COUNTIF($K$2:K36,K36))</f>
        <v>35</v>
      </c>
    </row>
    <row r="37" customFormat="false" ht="15" hidden="false" customHeight="true" outlineLevel="0" collapsed="false">
      <c r="A37" s="1" t="s">
        <v>4163</v>
      </c>
      <c r="B37" s="1" t="n">
        <f aca="false">SUMIFS(Cube!$G$2:$G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C37" s="1" t="n">
        <f aca="false">SUMIFS(Cube!$H$2:$H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D37" s="1" t="n">
        <f aca="false">SUMIFS(Cube!$I$2:$I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E37" s="1" t="n">
        <f aca="false">SUMIFS(Cube!$J$2:$J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F37" s="1" t="n">
        <f aca="false">SUM(B37:E37)</f>
        <v>49</v>
      </c>
      <c r="G37" s="1" t="n">
        <f aca="false">SUMIFS(Cube!$L$2:$L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3731</v>
      </c>
      <c r="H37" s="1" t="n">
        <f aca="false">SUMIFS(Cube!$M$2:$M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3713</v>
      </c>
      <c r="I37" s="1" t="n">
        <f aca="false">SUMIFS(Cube!$N$2:$N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4781</v>
      </c>
      <c r="J37" s="1" t="n">
        <f aca="false">SUMIFS(Cube!$O$2:$O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1686</v>
      </c>
      <c r="K37" s="1" t="n">
        <f aca="false">SUM(G37:J37)</f>
        <v>13911</v>
      </c>
      <c r="L37" s="1" t="n">
        <f aca="false">IF(G37=0,"",(H37-G37)/G37)</f>
        <v>-0.00482444384883409</v>
      </c>
      <c r="M37" s="1" t="n">
        <f aca="false">IF(H37=0,"",(I37-H37)/H37)</f>
        <v>0.287638028548344</v>
      </c>
      <c r="N37" s="1" t="n">
        <f aca="false">IF(I37*Summary!$B$363=0,"",(J37-I37*Summary!$B$363)/(I37*Summary!$B$363))</f>
        <v>-0.0935510574427532</v>
      </c>
      <c r="O37" s="1" t="n">
        <f aca="false">IF(K37&gt;0,1,0)</f>
        <v>1</v>
      </c>
      <c r="P37" s="1" t="n">
        <f aca="false">IF(K37=0,"",SUMPRODUCT(($K$2:$K$316&gt;K37)*($K$2:$K$316&lt;&gt;""))+COUNTIF($K$2:K37,K37))</f>
        <v>36</v>
      </c>
    </row>
    <row r="38" customFormat="false" ht="15" hidden="false" customHeight="true" outlineLevel="0" collapsed="false">
      <c r="A38" s="1" t="s">
        <v>2067</v>
      </c>
      <c r="B38" s="1" t="n">
        <f aca="false">SUMIFS(Cube!$G$2:$G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C38" s="1" t="n">
        <f aca="false">SUMIFS(Cube!$H$2:$H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D38" s="1" t="n">
        <f aca="false">SUMIFS(Cube!$I$2:$I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E38" s="1" t="n">
        <f aca="false">SUMIFS(Cube!$J$2:$J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F38" s="1" t="n">
        <f aca="false">SUM(B38:E38)</f>
        <v>81</v>
      </c>
      <c r="G38" s="1" t="n">
        <f aca="false">SUMIFS(Cube!$L$2:$L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3978</v>
      </c>
      <c r="H38" s="1" t="n">
        <f aca="false">SUMIFS(Cube!$M$2:$M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3340</v>
      </c>
      <c r="I38" s="1" t="n">
        <f aca="false">SUMIFS(Cube!$N$2:$N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4721</v>
      </c>
      <c r="J38" s="1" t="n">
        <f aca="false">SUMIFS(Cube!$O$2:$O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1624</v>
      </c>
      <c r="K38" s="1" t="n">
        <f aca="false">SUM(G38:J38)</f>
        <v>13663</v>
      </c>
      <c r="L38" s="1" t="n">
        <f aca="false">IF(G38=0,"",(H38-G38)/G38)</f>
        <v>-0.160382101558572</v>
      </c>
      <c r="M38" s="1" t="n">
        <f aca="false">IF(H38=0,"",(I38-H38)/H38)</f>
        <v>0.413473053892216</v>
      </c>
      <c r="N38" s="1" t="n">
        <f aca="false">IF(I38*Summary!$B$363=0,"",(J38-I38*Summary!$B$363)/(I38*Summary!$B$363))</f>
        <v>-0.115787715063949</v>
      </c>
      <c r="O38" s="1" t="n">
        <f aca="false">IF(K38&gt;0,1,0)</f>
        <v>1</v>
      </c>
      <c r="P38" s="1" t="n">
        <f aca="false">IF(K38=0,"",SUMPRODUCT(($K$2:$K$316&gt;K38)*($K$2:$K$316&lt;&gt;""))+COUNTIF($K$2:K38,K38))</f>
        <v>37</v>
      </c>
    </row>
    <row r="39" customFormat="false" ht="15" hidden="false" customHeight="true" outlineLevel="0" collapsed="false">
      <c r="A39" s="1" t="s">
        <v>504</v>
      </c>
      <c r="B39" s="1" t="n">
        <f aca="false">SUMIFS(Cube!$G$2:$G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C39" s="1" t="n">
        <f aca="false">SUMIFS(Cube!$H$2:$H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D39" s="1" t="n">
        <f aca="false">SUMIFS(Cube!$I$2:$I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E39" s="1" t="n">
        <f aca="false">SUMIFS(Cube!$J$2:$J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39" s="1" t="n">
        <f aca="false">SUM(B39:E39)</f>
        <v>37</v>
      </c>
      <c r="G39" s="1" t="n">
        <f aca="false">SUMIFS(Cube!$L$2:$L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2670</v>
      </c>
      <c r="H39" s="1" t="n">
        <f aca="false">SUMIFS(Cube!$M$2:$M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5781</v>
      </c>
      <c r="I39" s="1" t="n">
        <f aca="false">SUMIFS(Cube!$N$2:$N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3912</v>
      </c>
      <c r="J39" s="1" t="n">
        <f aca="false">SUMIFS(Cube!$O$2:$O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1218</v>
      </c>
      <c r="K39" s="1" t="n">
        <f aca="false">SUM(G39:J39)</f>
        <v>13581</v>
      </c>
      <c r="L39" s="1" t="n">
        <f aca="false">IF(G39=0,"",(H39-G39)/G39)</f>
        <v>1.16516853932584</v>
      </c>
      <c r="M39" s="1" t="n">
        <f aca="false">IF(H39=0,"",(I39-H39)/H39)</f>
        <v>-0.323300467047224</v>
      </c>
      <c r="N39" s="1" t="n">
        <f aca="false">IF(I39*Summary!$B$363=0,"",(J39-I39*Summary!$B$363)/(I39*Summary!$B$363))</f>
        <v>-0.199699732135142</v>
      </c>
      <c r="O39" s="1" t="n">
        <f aca="false">IF(K39&gt;0,1,0)</f>
        <v>1</v>
      </c>
      <c r="P39" s="1" t="n">
        <f aca="false">IF(K39=0,"",SUMPRODUCT(($K$2:$K$316&gt;K39)*($K$2:$K$316&lt;&gt;""))+COUNTIF($K$2:K39,K39))</f>
        <v>38</v>
      </c>
    </row>
    <row r="40" customFormat="false" ht="15" hidden="false" customHeight="true" outlineLevel="0" collapsed="false">
      <c r="A40" s="1" t="s">
        <v>1489</v>
      </c>
      <c r="B40" s="1" t="n">
        <f aca="false">SUMIFS(Cube!$G$2:$G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C40" s="1" t="n">
        <f aca="false">SUMIFS(Cube!$H$2:$H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D40" s="1" t="n">
        <f aca="false">SUMIFS(Cube!$I$2:$I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E40" s="1" t="n">
        <f aca="false">SUMIFS(Cube!$J$2:$J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F40" s="1" t="n">
        <f aca="false">SUM(B40:E40)</f>
        <v>65</v>
      </c>
      <c r="G40" s="1" t="n">
        <f aca="false">SUMIFS(Cube!$L$2:$L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3680</v>
      </c>
      <c r="H40" s="1" t="n">
        <f aca="false">SUMIFS(Cube!$M$2:$M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4374</v>
      </c>
      <c r="I40" s="1" t="n">
        <f aca="false">SUMIFS(Cube!$N$2:$N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4149</v>
      </c>
      <c r="J40" s="1" t="n">
        <f aca="false">SUMIFS(Cube!$O$2:$O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1198</v>
      </c>
      <c r="K40" s="1" t="n">
        <f aca="false">SUM(G40:J40)</f>
        <v>13401</v>
      </c>
      <c r="L40" s="1" t="n">
        <f aca="false">IF(G40=0,"",(H40-G40)/G40)</f>
        <v>0.188586956521739</v>
      </c>
      <c r="M40" s="1" t="n">
        <f aca="false">IF(H40=0,"",(I40-H40)/H40)</f>
        <v>-0.051440329218107</v>
      </c>
      <c r="N40" s="1" t="n">
        <f aca="false">IF(I40*Summary!$B$363=0,"",(J40-I40*Summary!$B$363)/(I40*Summary!$B$363))</f>
        <v>-0.257805206752688</v>
      </c>
      <c r="O40" s="1" t="n">
        <f aca="false">IF(K40&gt;0,1,0)</f>
        <v>1</v>
      </c>
      <c r="P40" s="1" t="n">
        <f aca="false">IF(K40=0,"",SUMPRODUCT(($K$2:$K$316&gt;K40)*($K$2:$K$316&lt;&gt;""))+COUNTIF($K$2:K40,K40))</f>
        <v>39</v>
      </c>
    </row>
    <row r="41" customFormat="false" ht="15" hidden="false" customHeight="true" outlineLevel="0" collapsed="false">
      <c r="A41" s="1" t="s">
        <v>5162</v>
      </c>
      <c r="B41" s="1" t="n">
        <f aca="false">SUMIFS(Cube!$G$2:$G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41" s="1" t="n">
        <f aca="false">SUMIFS(Cube!$H$2:$H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41" s="1" t="n">
        <f aca="false">SUMIFS(Cube!$I$2:$I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41" s="1" t="n">
        <f aca="false">SUMIFS(Cube!$J$2:$J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41" s="1" t="n">
        <f aca="false">SUM(B41:E41)</f>
        <v>18</v>
      </c>
      <c r="G41" s="1" t="n">
        <f aca="false">SUMIFS(Cube!$L$2:$L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2886</v>
      </c>
      <c r="H41" s="1" t="n">
        <f aca="false">SUMIFS(Cube!$M$2:$M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2551</v>
      </c>
      <c r="I41" s="1" t="n">
        <f aca="false">SUMIFS(Cube!$N$2:$N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4604</v>
      </c>
      <c r="J41" s="1" t="n">
        <f aca="false">SUMIFS(Cube!$O$2:$O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751</v>
      </c>
      <c r="K41" s="1" t="n">
        <f aca="false">SUM(G41:J41)</f>
        <v>10792</v>
      </c>
      <c r="L41" s="1" t="n">
        <f aca="false">IF(G41=0,"",(H41-G41)/G41)</f>
        <v>-0.116077616077616</v>
      </c>
      <c r="M41" s="1" t="n">
        <f aca="false">IF(H41=0,"",(I41-H41)/H41)</f>
        <v>0.804782438259506</v>
      </c>
      <c r="N41" s="1" t="n">
        <f aca="false">IF(I41*Summary!$B$363=0,"",(J41-I41*Summary!$B$363)/(I41*Summary!$B$363))</f>
        <v>-0.580715177249422</v>
      </c>
      <c r="O41" s="1" t="n">
        <f aca="false">IF(K41&gt;0,1,0)</f>
        <v>1</v>
      </c>
      <c r="P41" s="1" t="n">
        <f aca="false">IF(K41=0,"",SUMPRODUCT(($K$2:$K$316&gt;K41)*($K$2:$K$316&lt;&gt;""))+COUNTIF($K$2:K41,K41))</f>
        <v>40</v>
      </c>
    </row>
    <row r="42" customFormat="false" ht="15" hidden="false" customHeight="true" outlineLevel="0" collapsed="false">
      <c r="A42" s="1" t="s">
        <v>1685</v>
      </c>
      <c r="B42" s="1" t="n">
        <f aca="false">SUMIFS(Cube!$G$2:$G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C42" s="1" t="n">
        <f aca="false">SUMIFS(Cube!$H$2:$H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D42" s="1" t="n">
        <f aca="false">SUMIFS(Cube!$I$2:$I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E42" s="1" t="n">
        <f aca="false">SUMIFS(Cube!$J$2:$J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F42" s="1" t="n">
        <f aca="false">SUM(B42:E42)</f>
        <v>40</v>
      </c>
      <c r="G42" s="1" t="n">
        <f aca="false">SUMIFS(Cube!$L$2:$L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2520</v>
      </c>
      <c r="H42" s="1" t="n">
        <f aca="false">SUMIFS(Cube!$M$2:$M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3255</v>
      </c>
      <c r="I42" s="1" t="n">
        <f aca="false">SUMIFS(Cube!$N$2:$N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3890</v>
      </c>
      <c r="J42" s="1" t="n">
        <f aca="false">SUMIFS(Cube!$O$2:$O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661</v>
      </c>
      <c r="K42" s="1" t="n">
        <f aca="false">SUM(G42:J42)</f>
        <v>10326</v>
      </c>
      <c r="L42" s="1" t="n">
        <f aca="false">IF(G42=0,"",(H42-G42)/G42)</f>
        <v>0.291666666666667</v>
      </c>
      <c r="M42" s="1" t="n">
        <f aca="false">IF(H42=0,"",(I42-H42)/H42)</f>
        <v>0.195084485407066</v>
      </c>
      <c r="N42" s="1" t="n">
        <f aca="false">IF(I42*Summary!$B$363=0,"",(J42-I42*Summary!$B$363)/(I42*Summary!$B$363))</f>
        <v>-0.563226402114486</v>
      </c>
      <c r="O42" s="1" t="n">
        <f aca="false">IF(K42&gt;0,1,0)</f>
        <v>1</v>
      </c>
      <c r="P42" s="1" t="n">
        <f aca="false">IF(K42=0,"",SUMPRODUCT(($K$2:$K$316&gt;K42)*($K$2:$K$316&lt;&gt;""))+COUNTIF($K$2:K42,K42))</f>
        <v>41</v>
      </c>
    </row>
    <row r="43" customFormat="false" ht="15" hidden="false" customHeight="true" outlineLevel="0" collapsed="false">
      <c r="A43" s="1" t="s">
        <v>3048</v>
      </c>
      <c r="B43" s="1" t="n">
        <f aca="false">SUMIFS(Cube!$G$2:$G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43" s="1" t="n">
        <f aca="false">SUMIFS(Cube!$H$2:$H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43" s="1" t="n">
        <f aca="false">SUMIFS(Cube!$I$2:$I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43" s="1" t="n">
        <f aca="false">SUMIFS(Cube!$J$2:$J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43" s="1" t="n">
        <f aca="false">SUM(B43:E43)</f>
        <v>13</v>
      </c>
      <c r="G43" s="1" t="n">
        <f aca="false">SUMIFS(Cube!$L$2:$L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275</v>
      </c>
      <c r="H43" s="1" t="n">
        <f aca="false">SUMIFS(Cube!$M$2:$M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4482</v>
      </c>
      <c r="I43" s="1" t="n">
        <f aca="false">SUMIFS(Cube!$N$2:$N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5030</v>
      </c>
      <c r="J43" s="1" t="n">
        <f aca="false">SUMIFS(Cube!$O$2:$O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430</v>
      </c>
      <c r="K43" s="1" t="n">
        <f aca="false">SUM(G43:J43)</f>
        <v>10217</v>
      </c>
      <c r="L43" s="1" t="n">
        <f aca="false">IF(G43=0,"",(H43-G43)/G43)</f>
        <v>15.2981818181818</v>
      </c>
      <c r="M43" s="1" t="n">
        <f aca="false">IF(H43=0,"",(I43-H43)/H43)</f>
        <v>0.122266845158411</v>
      </c>
      <c r="N43" s="1" t="n">
        <f aca="false">IF(I43*Summary!$B$363=0,"",(J43-I43*Summary!$B$363)/(I43*Summary!$B$363))</f>
        <v>-0.78026208943522</v>
      </c>
      <c r="O43" s="1" t="n">
        <f aca="false">IF(K43&gt;0,1,0)</f>
        <v>1</v>
      </c>
      <c r="P43" s="1" t="n">
        <f aca="false">IF(K43=0,"",SUMPRODUCT(($K$2:$K$316&gt;K43)*($K$2:$K$316&lt;&gt;""))+COUNTIF($K$2:K43,K43))</f>
        <v>42</v>
      </c>
    </row>
    <row r="44" customFormat="false" ht="15" hidden="false" customHeight="true" outlineLevel="0" collapsed="false">
      <c r="A44" s="1" t="s">
        <v>2236</v>
      </c>
      <c r="B44" s="1" t="n">
        <f aca="false">SUMIFS(Cube!$G$2:$G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44" s="1" t="n">
        <f aca="false">SUMIFS(Cube!$H$2:$H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44" s="1" t="n">
        <f aca="false">SUMIFS(Cube!$I$2:$I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44" s="1" t="n">
        <f aca="false">SUMIFS(Cube!$J$2:$J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44" s="1" t="n">
        <f aca="false">SUM(B44:E44)</f>
        <v>4</v>
      </c>
      <c r="G44" s="1" t="n">
        <f aca="false">SUMIFS(Cube!$L$2:$L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H44" s="1" t="n">
        <f aca="false">SUMIFS(Cube!$M$2:$M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725</v>
      </c>
      <c r="I44" s="1" t="n">
        <f aca="false">SUMIFS(Cube!$N$2:$N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6800</v>
      </c>
      <c r="J44" s="1" t="n">
        <f aca="false">SUMIFS(Cube!$O$2:$O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2203</v>
      </c>
      <c r="K44" s="1" t="n">
        <f aca="false">SUM(G44:J44)</f>
        <v>9739</v>
      </c>
      <c r="L44" s="1" t="n">
        <f aca="false">IF(G44=0,"",(H44-G44)/G44)</f>
        <v>64.9090909090909</v>
      </c>
      <c r="M44" s="1" t="n">
        <f aca="false">IF(H44=0,"",(I44-H44)/H44)</f>
        <v>8.37931034482759</v>
      </c>
      <c r="N44" s="1" t="n">
        <f aca="false">IF(I44*Summary!$B$363=0,"",(J44-I44*Summary!$B$363)/(I44*Summary!$B$363))</f>
        <v>-0.16725869925435</v>
      </c>
      <c r="O44" s="1" t="n">
        <f aca="false">IF(K44&gt;0,1,0)</f>
        <v>1</v>
      </c>
      <c r="P44" s="1" t="n">
        <f aca="false">IF(K44=0,"",SUMPRODUCT(($K$2:$K$316&gt;K44)*($K$2:$K$316&lt;&gt;""))+COUNTIF($K$2:K44,K44))</f>
        <v>43</v>
      </c>
    </row>
    <row r="45" customFormat="false" ht="15" hidden="false" customHeight="true" outlineLevel="0" collapsed="false">
      <c r="A45" s="1" t="s">
        <v>10594</v>
      </c>
      <c r="B45" s="1" t="n">
        <f aca="false">SUMIFS(Cube!$G$2:$G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45" s="1" t="n">
        <f aca="false">SUMIFS(Cube!$H$2:$H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45" s="1" t="n">
        <f aca="false">SUMIFS(Cube!$I$2:$I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45" s="1" t="n">
        <f aca="false">SUMIFS(Cube!$J$2:$J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45" s="1" t="n">
        <f aca="false">SUM(B45:E45)</f>
        <v>4</v>
      </c>
      <c r="G45" s="1" t="n">
        <f aca="false">SUMIFS(Cube!$L$2:$L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4036</v>
      </c>
      <c r="H45" s="1" t="n">
        <f aca="false">SUMIFS(Cube!$M$2:$M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3159</v>
      </c>
      <c r="I45" s="1" t="n">
        <f aca="false">SUMIFS(Cube!$N$2:$N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1837</v>
      </c>
      <c r="J45" s="1" t="n">
        <f aca="false">SUMIFS(Cube!$O$2:$O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499</v>
      </c>
      <c r="K45" s="1" t="n">
        <f aca="false">SUM(G45:J45)</f>
        <v>9531</v>
      </c>
      <c r="L45" s="1" t="n">
        <f aca="false">IF(G45=0,"",(H45-G45)/G45)</f>
        <v>-0.217294350842418</v>
      </c>
      <c r="M45" s="1" t="n">
        <f aca="false">IF(H45=0,"",(I45-H45)/H45)</f>
        <v>-0.418486862931307</v>
      </c>
      <c r="N45" s="1" t="n">
        <f aca="false">IF(I45*Summary!$B$363=0,"",(J45-I45*Summary!$B$363)/(I45*Summary!$B$363))</f>
        <v>-0.301774172525627</v>
      </c>
      <c r="O45" s="1" t="n">
        <f aca="false">IF(K45&gt;0,1,0)</f>
        <v>1</v>
      </c>
      <c r="P45" s="1" t="n">
        <f aca="false">IF(K45=0,"",SUMPRODUCT(($K$2:$K$316&gt;K45)*($K$2:$K$316&lt;&gt;""))+COUNTIF($K$2:K45,K45))</f>
        <v>44</v>
      </c>
    </row>
    <row r="46" customFormat="false" ht="15" hidden="false" customHeight="true" outlineLevel="0" collapsed="false">
      <c r="A46" s="1" t="s">
        <v>1514</v>
      </c>
      <c r="B46" s="1" t="n">
        <f aca="false">SUMIFS(Cube!$G$2:$G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C46" s="1" t="n">
        <f aca="false">SUMIFS(Cube!$H$2:$H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46" s="1" t="n">
        <f aca="false">SUMIFS(Cube!$I$2:$I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46" s="1" t="n">
        <f aca="false">SUMIFS(Cube!$J$2:$J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46" s="1" t="n">
        <f aca="false">SUM(B46:E46)</f>
        <v>25</v>
      </c>
      <c r="G46" s="1" t="n">
        <f aca="false">SUMIFS(Cube!$L$2:$L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1125</v>
      </c>
      <c r="H46" s="1" t="n">
        <f aca="false">SUMIFS(Cube!$M$2:$M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6195</v>
      </c>
      <c r="I46" s="1" t="n">
        <f aca="false">SUMIFS(Cube!$N$2:$N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1730</v>
      </c>
      <c r="J46" s="1" t="n">
        <f aca="false">SUMIFS(Cube!$O$2:$O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210</v>
      </c>
      <c r="K46" s="1" t="n">
        <f aca="false">SUM(G46:J46)</f>
        <v>9260</v>
      </c>
      <c r="L46" s="1" t="n">
        <f aca="false">IF(G46=0,"",(H46-G46)/G46)</f>
        <v>4.50666666666667</v>
      </c>
      <c r="M46" s="1" t="n">
        <f aca="false">IF(H46=0,"",(I46-H46)/H46)</f>
        <v>-0.720742534301856</v>
      </c>
      <c r="N46" s="1" t="n">
        <f aca="false">IF(I46*Summary!$B$363=0,"",(J46-I46*Summary!$B$363)/(I46*Summary!$B$363))</f>
        <v>-0.687983391679557</v>
      </c>
      <c r="O46" s="1" t="n">
        <f aca="false">IF(K46&gt;0,1,0)</f>
        <v>1</v>
      </c>
      <c r="P46" s="1" t="n">
        <f aca="false">IF(K46=0,"",SUMPRODUCT(($K$2:$K$316&gt;K46)*($K$2:$K$316&lt;&gt;""))+COUNTIF($K$2:K46,K46))</f>
        <v>45</v>
      </c>
    </row>
    <row r="47" customFormat="false" ht="15" hidden="false" customHeight="true" outlineLevel="0" collapsed="false">
      <c r="A47" s="1" t="s">
        <v>1056</v>
      </c>
      <c r="B47" s="1" t="n">
        <f aca="false">SUMIFS(Cube!$G$2:$G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C47" s="1" t="n">
        <f aca="false">SUMIFS(Cube!$H$2:$H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D47" s="1" t="n">
        <f aca="false">SUMIFS(Cube!$I$2:$I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E47" s="1" t="n">
        <f aca="false">SUMIFS(Cube!$J$2:$J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47" s="1" t="n">
        <f aca="false">SUM(B47:E47)</f>
        <v>33</v>
      </c>
      <c r="G47" s="1" t="n">
        <f aca="false">SUMIFS(Cube!$L$2:$L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3154</v>
      </c>
      <c r="H47" s="1" t="n">
        <f aca="false">SUMIFS(Cube!$M$2:$M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2939</v>
      </c>
      <c r="I47" s="1" t="n">
        <f aca="false">SUMIFS(Cube!$N$2:$N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2218</v>
      </c>
      <c r="J47" s="1" t="n">
        <f aca="false">SUMIFS(Cube!$O$2:$O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408</v>
      </c>
      <c r="K47" s="1" t="n">
        <f aca="false">SUM(G47:J47)</f>
        <v>8719</v>
      </c>
      <c r="L47" s="1" t="n">
        <f aca="false">IF(G47=0,"",(H47-G47)/G47)</f>
        <v>-0.0681674064679772</v>
      </c>
      <c r="M47" s="1" t="n">
        <f aca="false">IF(H47=0,"",(I47-H47)/H47)</f>
        <v>-0.245321537938074</v>
      </c>
      <c r="N47" s="1" t="n">
        <f aca="false">IF(I47*Summary!$B$363=0,"",(J47-I47*Summary!$B$363)/(I47*Summary!$B$363))</f>
        <v>-0.527172049429127</v>
      </c>
      <c r="O47" s="1" t="n">
        <f aca="false">IF(K47&gt;0,1,0)</f>
        <v>1</v>
      </c>
      <c r="P47" s="1" t="n">
        <f aca="false">IF(K47=0,"",SUMPRODUCT(($K$2:$K$316&gt;K47)*($K$2:$K$316&lt;&gt;""))+COUNTIF($K$2:K47,K47))</f>
        <v>46</v>
      </c>
    </row>
    <row r="48" customFormat="false" ht="15" hidden="false" customHeight="true" outlineLevel="0" collapsed="false">
      <c r="A48" s="1" t="s">
        <v>481</v>
      </c>
      <c r="B48" s="1" t="n">
        <f aca="false">SUMIFS(Cube!$G$2:$G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48" s="1" t="n">
        <f aca="false">SUMIFS(Cube!$H$2:$H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48" s="1" t="n">
        <f aca="false">SUMIFS(Cube!$I$2:$I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48" s="1" t="n">
        <f aca="false">SUMIFS(Cube!$J$2:$J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48" s="1" t="n">
        <f aca="false">SUM(B48:E48)</f>
        <v>13</v>
      </c>
      <c r="G48" s="1" t="n">
        <f aca="false">SUMIFS(Cube!$L$2:$L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1539</v>
      </c>
      <c r="H48" s="1" t="n">
        <f aca="false">SUMIFS(Cube!$M$2:$M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2748</v>
      </c>
      <c r="I48" s="1" t="n">
        <f aca="false">SUMIFS(Cube!$N$2:$N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3233</v>
      </c>
      <c r="J48" s="1" t="n">
        <f aca="false">SUMIFS(Cube!$O$2:$O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697</v>
      </c>
      <c r="K48" s="1" t="n">
        <f aca="false">SUM(G48:J48)</f>
        <v>8217</v>
      </c>
      <c r="L48" s="1" t="n">
        <f aca="false">IF(G48=0,"",(H48-G48)/G48)</f>
        <v>0.785575048732944</v>
      </c>
      <c r="M48" s="1" t="n">
        <f aca="false">IF(H48=0,"",(I48-H48)/H48)</f>
        <v>0.176491994177584</v>
      </c>
      <c r="N48" s="1" t="n">
        <f aca="false">IF(I48*Summary!$B$363=0,"",(J48-I48*Summary!$B$363)/(I48*Summary!$B$363))</f>
        <v>-0.445844569427079</v>
      </c>
      <c r="O48" s="1" t="n">
        <f aca="false">IF(K48&gt;0,1,0)</f>
        <v>1</v>
      </c>
      <c r="P48" s="1" t="n">
        <f aca="false">IF(K48=0,"",SUMPRODUCT(($K$2:$K$316&gt;K48)*($K$2:$K$316&lt;&gt;""))+COUNTIF($K$2:K48,K48))</f>
        <v>47</v>
      </c>
    </row>
    <row r="49" customFormat="false" ht="15" hidden="false" customHeight="true" outlineLevel="0" collapsed="false">
      <c r="A49" s="1" t="s">
        <v>2218</v>
      </c>
      <c r="B49" s="1" t="n">
        <f aca="false">SUMIFS(Cube!$G$2:$G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C49" s="1" t="n">
        <f aca="false">SUMIFS(Cube!$H$2:$H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D49" s="1" t="n">
        <f aca="false">SUMIFS(Cube!$I$2:$I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E49" s="1" t="n">
        <f aca="false">SUMIFS(Cube!$J$2:$J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F49" s="1" t="n">
        <f aca="false">SUM(B49:E49)</f>
        <v>44</v>
      </c>
      <c r="G49" s="1" t="n">
        <f aca="false">SUMIFS(Cube!$L$2:$L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2308</v>
      </c>
      <c r="H49" s="1" t="n">
        <f aca="false">SUMIFS(Cube!$M$2:$M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1755</v>
      </c>
      <c r="I49" s="1" t="n">
        <f aca="false">SUMIFS(Cube!$N$2:$N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2821</v>
      </c>
      <c r="J49" s="1" t="n">
        <f aca="false">SUMIFS(Cube!$O$2:$O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1000</v>
      </c>
      <c r="K49" s="1" t="n">
        <f aca="false">SUM(G49:J49)</f>
        <v>7884</v>
      </c>
      <c r="L49" s="1" t="n">
        <f aca="false">IF(G49=0,"",(H49-G49)/G49)</f>
        <v>-0.239601386481802</v>
      </c>
      <c r="M49" s="1" t="n">
        <f aca="false">IF(H49=0,"",(I49-H49)/H49)</f>
        <v>0.607407407407407</v>
      </c>
      <c r="N49" s="1" t="n">
        <f aca="false">IF(I49*Summary!$B$363=0,"",(J49-I49*Summary!$B$363)/(I49*Summary!$B$363))</f>
        <v>-0.0888257585213514</v>
      </c>
      <c r="O49" s="1" t="n">
        <f aca="false">IF(K49&gt;0,1,0)</f>
        <v>1</v>
      </c>
      <c r="P49" s="1" t="n">
        <f aca="false">IF(K49=0,"",SUMPRODUCT(($K$2:$K$316&gt;K49)*($K$2:$K$316&lt;&gt;""))+COUNTIF($K$2:K49,K49))</f>
        <v>48</v>
      </c>
    </row>
    <row r="50" customFormat="false" ht="15" hidden="false" customHeight="true" outlineLevel="0" collapsed="false">
      <c r="A50" s="1" t="s">
        <v>210</v>
      </c>
      <c r="B50" s="1" t="n">
        <f aca="false">SUMIFS(Cube!$G$2:$G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50" s="1" t="n">
        <f aca="false">SUMIFS(Cube!$H$2:$H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50" s="1" t="n">
        <f aca="false">SUMIFS(Cube!$I$2:$I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50" s="1" t="n">
        <f aca="false">SUMIFS(Cube!$J$2:$J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50" s="1" t="n">
        <f aca="false">SUM(B50:E50)</f>
        <v>25</v>
      </c>
      <c r="G50" s="1" t="n">
        <f aca="false">SUMIFS(Cube!$L$2:$L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3018</v>
      </c>
      <c r="H50" s="1" t="n">
        <f aca="false">SUMIFS(Cube!$M$2:$M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2910</v>
      </c>
      <c r="I50" s="1" t="n">
        <f aca="false">SUMIFS(Cube!$N$2:$N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849</v>
      </c>
      <c r="J50" s="1" t="n">
        <f aca="false">SUMIFS(Cube!$O$2:$O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1064</v>
      </c>
      <c r="K50" s="1" t="n">
        <f aca="false">SUM(G50:J50)</f>
        <v>7841</v>
      </c>
      <c r="L50" s="1" t="n">
        <f aca="false">IF(G50=0,"",(H50-G50)/G50)</f>
        <v>-0.0357852882703777</v>
      </c>
      <c r="M50" s="1" t="n">
        <f aca="false">IF(H50=0,"",(I50-H50)/H50)</f>
        <v>-0.708247422680412</v>
      </c>
      <c r="N50" s="1" t="n">
        <f aca="false">IF(I50*Summary!$B$363=0,"",(J50-I50*Summary!$B$363)/(I50*Summary!$B$363))</f>
        <v>2.221354037061</v>
      </c>
      <c r="O50" s="1" t="n">
        <f aca="false">IF(K50&gt;0,1,0)</f>
        <v>1</v>
      </c>
      <c r="P50" s="1" t="n">
        <f aca="false">IF(K50=0,"",SUMPRODUCT(($K$2:$K$316&gt;K50)*($K$2:$K$316&lt;&gt;""))+COUNTIF($K$2:K50,K50))</f>
        <v>49</v>
      </c>
    </row>
    <row r="51" customFormat="false" ht="15" hidden="false" customHeight="true" outlineLevel="0" collapsed="false">
      <c r="A51" s="1" t="s">
        <v>1577</v>
      </c>
      <c r="B51" s="1" t="n">
        <f aca="false">SUMIFS(Cube!$G$2:$G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51" s="1" t="n">
        <f aca="false">SUMIFS(Cube!$H$2:$H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51" s="1" t="n">
        <f aca="false">SUMIFS(Cube!$I$2:$I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51" s="1" t="n">
        <f aca="false">SUMIFS(Cube!$J$2:$J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51" s="1" t="n">
        <f aca="false">SUM(B51:E51)</f>
        <v>25</v>
      </c>
      <c r="G51" s="1" t="n">
        <f aca="false">SUMIFS(Cube!$L$2:$L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2214</v>
      </c>
      <c r="H51" s="1" t="n">
        <f aca="false">SUMIFS(Cube!$M$2:$M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2403</v>
      </c>
      <c r="I51" s="1" t="n">
        <f aca="false">SUMIFS(Cube!$N$2:$N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2329</v>
      </c>
      <c r="J51" s="1" t="n">
        <f aca="false">SUMIFS(Cube!$O$2:$O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652</v>
      </c>
      <c r="K51" s="1" t="n">
        <f aca="false">SUM(G51:J51)</f>
        <v>7598</v>
      </c>
      <c r="L51" s="1" t="n">
        <f aca="false">IF(G51=0,"",(H51-G51)/G51)</f>
        <v>0.0853658536585366</v>
      </c>
      <c r="M51" s="1" t="n">
        <f aca="false">IF(H51=0,"",(I51-H51)/H51)</f>
        <v>-0.0307948397836038</v>
      </c>
      <c r="N51" s="1" t="n">
        <f aca="false">IF(I51*Summary!$B$363=0,"",(J51-I51*Summary!$B$363)/(I51*Summary!$B$363))</f>
        <v>-0.28041412925816</v>
      </c>
      <c r="O51" s="1" t="n">
        <f aca="false">IF(K51&gt;0,1,0)</f>
        <v>1</v>
      </c>
      <c r="P51" s="1" t="n">
        <f aca="false">IF(K51=0,"",SUMPRODUCT(($K$2:$K$316&gt;K51)*($K$2:$K$316&lt;&gt;""))+COUNTIF($K$2:K51,K51))</f>
        <v>50</v>
      </c>
    </row>
    <row r="52" customFormat="false" ht="15" hidden="false" customHeight="true" outlineLevel="0" collapsed="false">
      <c r="A52" s="1" t="s">
        <v>350</v>
      </c>
      <c r="B52" s="1" t="n">
        <f aca="false">SUMIFS(Cube!$G$2:$G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52" s="1" t="n">
        <f aca="false">SUMIFS(Cube!$H$2:$H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52" s="1" t="n">
        <f aca="false">SUMIFS(Cube!$I$2:$I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52" s="1" t="n">
        <f aca="false">SUMIFS(Cube!$J$2:$J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52" s="1" t="n">
        <f aca="false">SUM(B52:E52)</f>
        <v>22</v>
      </c>
      <c r="G52" s="1" t="n">
        <f aca="false">SUMIFS(Cube!$L$2:$L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959</v>
      </c>
      <c r="H52" s="1" t="n">
        <f aca="false">SUMIFS(Cube!$M$2:$M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1483</v>
      </c>
      <c r="I52" s="1" t="n">
        <f aca="false">SUMIFS(Cube!$N$2:$N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3096</v>
      </c>
      <c r="J52" s="1" t="n">
        <f aca="false">SUMIFS(Cube!$O$2:$O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1644</v>
      </c>
      <c r="K52" s="1" t="n">
        <f aca="false">SUM(G52:J52)</f>
        <v>7182</v>
      </c>
      <c r="L52" s="1" t="n">
        <f aca="false">IF(G52=0,"",(H52-G52)/G52)</f>
        <v>0.546402502606882</v>
      </c>
      <c r="M52" s="1" t="n">
        <f aca="false">IF(H52=0,"",(I52-H52)/H52)</f>
        <v>1.08766014834794</v>
      </c>
      <c r="N52" s="1" t="n">
        <f aca="false">IF(I52*Summary!$B$363=0,"",(J52-I52*Summary!$B$363)/(I52*Summary!$B$363))</f>
        <v>0.36491429195327</v>
      </c>
      <c r="O52" s="1" t="n">
        <f aca="false">IF(K52&gt;0,1,0)</f>
        <v>1</v>
      </c>
      <c r="P52" s="1" t="n">
        <f aca="false">IF(K52=0,"",SUMPRODUCT(($K$2:$K$316&gt;K52)*($K$2:$K$316&lt;&gt;""))+COUNTIF($K$2:K52,K52))</f>
        <v>51</v>
      </c>
    </row>
    <row r="53" customFormat="false" ht="15" hidden="false" customHeight="true" outlineLevel="0" collapsed="false">
      <c r="A53" s="1" t="s">
        <v>1237</v>
      </c>
      <c r="B53" s="1" t="n">
        <f aca="false">SUMIFS(Cube!$G$2:$G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53" s="1" t="n">
        <f aca="false">SUMIFS(Cube!$H$2:$H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D53" s="1" t="n">
        <f aca="false">SUMIFS(Cube!$I$2:$I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53" s="1" t="n">
        <f aca="false">SUMIFS(Cube!$J$2:$J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53" s="1" t="n">
        <f aca="false">SUM(B53:E53)</f>
        <v>25</v>
      </c>
      <c r="G53" s="1" t="n">
        <f aca="false">SUMIFS(Cube!$L$2:$L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1328</v>
      </c>
      <c r="H53" s="1" t="n">
        <f aca="false">SUMIFS(Cube!$M$2:$M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2295</v>
      </c>
      <c r="I53" s="1" t="n">
        <f aca="false">SUMIFS(Cube!$N$2:$N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2293</v>
      </c>
      <c r="J53" s="1" t="n">
        <f aca="false">SUMIFS(Cube!$O$2:$O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596</v>
      </c>
      <c r="K53" s="1" t="n">
        <f aca="false">SUM(G53:J53)</f>
        <v>6512</v>
      </c>
      <c r="L53" s="1" t="n">
        <f aca="false">IF(G53=0,"",(H53-G53)/G53)</f>
        <v>0.72816265060241</v>
      </c>
      <c r="M53" s="1" t="n">
        <f aca="false">IF(H53=0,"",(I53-H53)/H53)</f>
        <v>-0.000871459694989107</v>
      </c>
      <c r="N53" s="1" t="n">
        <f aca="false">IF(I53*Summary!$B$363=0,"",(J53-I53*Summary!$B$363)/(I53*Summary!$B$363))</f>
        <v>-0.331891918453591</v>
      </c>
      <c r="O53" s="1" t="n">
        <f aca="false">IF(K53&gt;0,1,0)</f>
        <v>1</v>
      </c>
      <c r="P53" s="1" t="n">
        <f aca="false">IF(K53=0,"",SUMPRODUCT(($K$2:$K$316&gt;K53)*($K$2:$K$316&lt;&gt;""))+COUNTIF($K$2:K53,K53))</f>
        <v>52</v>
      </c>
    </row>
    <row r="54" customFormat="false" ht="15" hidden="false" customHeight="true" outlineLevel="0" collapsed="false">
      <c r="A54" s="1" t="s">
        <v>2732</v>
      </c>
      <c r="B54" s="1" t="n">
        <f aca="false">SUMIFS(Cube!$G$2:$G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54" s="1" t="n">
        <f aca="false">SUMIFS(Cube!$H$2:$H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54" s="1" t="n">
        <f aca="false">SUMIFS(Cube!$I$2:$I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54" s="1" t="n">
        <f aca="false">SUMIFS(Cube!$J$2:$J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54" s="1" t="n">
        <f aca="false">SUM(B54:E54)</f>
        <v>17</v>
      </c>
      <c r="G54" s="1" t="n">
        <f aca="false">SUMIFS(Cube!$L$2:$L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504</v>
      </c>
      <c r="H54" s="1" t="n">
        <f aca="false">SUMIFS(Cube!$M$2:$M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673</v>
      </c>
      <c r="I54" s="1" t="n">
        <f aca="false">SUMIFS(Cube!$N$2:$N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2155</v>
      </c>
      <c r="J54" s="1" t="n">
        <f aca="false">SUMIFS(Cube!$O$2:$O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3134</v>
      </c>
      <c r="K54" s="1" t="n">
        <f aca="false">SUM(G54:J54)</f>
        <v>6466</v>
      </c>
      <c r="L54" s="1" t="n">
        <f aca="false">IF(G54=0,"",(H54-G54)/G54)</f>
        <v>0.33531746031746</v>
      </c>
      <c r="M54" s="1" t="n">
        <f aca="false">IF(H54=0,"",(I54-H54)/H54)</f>
        <v>2.20208023774146</v>
      </c>
      <c r="N54" s="1" t="n">
        <f aca="false">IF(I54*Summary!$B$363=0,"",(J54-I54*Summary!$B$363)/(I54*Summary!$B$363))</f>
        <v>2.73814581222836</v>
      </c>
      <c r="O54" s="1" t="n">
        <f aca="false">IF(K54&gt;0,1,0)</f>
        <v>1</v>
      </c>
      <c r="P54" s="1" t="n">
        <f aca="false">IF(K54=0,"",SUMPRODUCT(($K$2:$K$316&gt;K54)*($K$2:$K$316&lt;&gt;""))+COUNTIF($K$2:K54,K54))</f>
        <v>53</v>
      </c>
    </row>
    <row r="55" customFormat="false" ht="15" hidden="false" customHeight="true" outlineLevel="0" collapsed="false">
      <c r="A55" s="1" t="s">
        <v>1136</v>
      </c>
      <c r="B55" s="1" t="n">
        <f aca="false">SUMIFS(Cube!$G$2:$G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55" s="1" t="n">
        <f aca="false">SUMIFS(Cube!$H$2:$H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55" s="1" t="n">
        <f aca="false">SUMIFS(Cube!$I$2:$I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55" s="1" t="n">
        <f aca="false">SUMIFS(Cube!$J$2:$J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55" s="1" t="n">
        <f aca="false">SUM(B55:E55)</f>
        <v>18</v>
      </c>
      <c r="G55" s="1" t="n">
        <f aca="false">SUMIFS(Cube!$L$2:$L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1574</v>
      </c>
      <c r="H55" s="1" t="n">
        <f aca="false">SUMIFS(Cube!$M$2:$M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1638</v>
      </c>
      <c r="I55" s="1" t="n">
        <f aca="false">SUMIFS(Cube!$N$2:$N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2349</v>
      </c>
      <c r="J55" s="1" t="n">
        <f aca="false">SUMIFS(Cube!$O$2:$O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623</v>
      </c>
      <c r="K55" s="1" t="n">
        <f aca="false">SUM(G55:J55)</f>
        <v>6184</v>
      </c>
      <c r="L55" s="1" t="n">
        <f aca="false">IF(G55=0,"",(H55-G55)/G55)</f>
        <v>0.0406607369758577</v>
      </c>
      <c r="M55" s="1" t="n">
        <f aca="false">IF(H55=0,"",(I55-H55)/H55)</f>
        <v>0.434065934065934</v>
      </c>
      <c r="N55" s="1" t="n">
        <f aca="false">IF(I55*Summary!$B$363=0,"",(J55-I55*Summary!$B$363)/(I55*Summary!$B$363))</f>
        <v>-0.318274482998459</v>
      </c>
      <c r="O55" s="1" t="n">
        <f aca="false">IF(K55&gt;0,1,0)</f>
        <v>1</v>
      </c>
      <c r="P55" s="1" t="n">
        <f aca="false">IF(K55=0,"",SUMPRODUCT(($K$2:$K$316&gt;K55)*($K$2:$K$316&lt;&gt;""))+COUNTIF($K$2:K55,K55))</f>
        <v>54</v>
      </c>
    </row>
    <row r="56" customFormat="false" ht="15" hidden="false" customHeight="true" outlineLevel="0" collapsed="false">
      <c r="A56" s="1" t="s">
        <v>792</v>
      </c>
      <c r="B56" s="1" t="n">
        <f aca="false">SUMIFS(Cube!$G$2:$G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C56" s="1" t="n">
        <f aca="false">SUMIFS(Cube!$H$2:$H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D56" s="1" t="n">
        <f aca="false">SUMIFS(Cube!$I$2:$I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56" s="1" t="n">
        <f aca="false">SUMIFS(Cube!$J$2:$J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56" s="1" t="n">
        <f aca="false">SUM(B56:E56)</f>
        <v>31</v>
      </c>
      <c r="G56" s="1" t="n">
        <f aca="false">SUMIFS(Cube!$L$2:$L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2024</v>
      </c>
      <c r="H56" s="1" t="n">
        <f aca="false">SUMIFS(Cube!$M$2:$M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1627</v>
      </c>
      <c r="I56" s="1" t="n">
        <f aca="false">SUMIFS(Cube!$N$2:$N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2238</v>
      </c>
      <c r="J56" s="1" t="n">
        <f aca="false">SUMIFS(Cube!$O$2:$O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230</v>
      </c>
      <c r="K56" s="1" t="n">
        <f aca="false">SUM(G56:J56)</f>
        <v>6119</v>
      </c>
      <c r="L56" s="1" t="n">
        <f aca="false">IF(G56=0,"",(H56-G56)/G56)</f>
        <v>-0.196146245059289</v>
      </c>
      <c r="M56" s="1" t="n">
        <f aca="false">IF(H56=0,"",(I56-H56)/H56)</f>
        <v>0.375537799631223</v>
      </c>
      <c r="N56" s="1" t="n">
        <f aca="false">IF(I56*Summary!$B$363=0,"",(J56-I56*Summary!$B$363)/(I56*Summary!$B$363))</f>
        <v>-0.73583682614004</v>
      </c>
      <c r="O56" s="1" t="n">
        <f aca="false">IF(K56&gt;0,1,0)</f>
        <v>1</v>
      </c>
      <c r="P56" s="1" t="n">
        <f aca="false">IF(K56=0,"",SUMPRODUCT(($K$2:$K$316&gt;K56)*($K$2:$K$316&lt;&gt;""))+COUNTIF($K$2:K56,K56))</f>
        <v>55</v>
      </c>
    </row>
    <row r="57" customFormat="false" ht="15" hidden="false" customHeight="true" outlineLevel="0" collapsed="false">
      <c r="A57" s="1" t="s">
        <v>1255</v>
      </c>
      <c r="B57" s="1" t="n">
        <f aca="false">SUMIFS(Cube!$G$2:$G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57" s="1" t="n">
        <f aca="false">SUMIFS(Cube!$H$2:$H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D57" s="1" t="n">
        <f aca="false">SUMIFS(Cube!$I$2:$I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E57" s="1" t="n">
        <f aca="false">SUMIFS(Cube!$J$2:$J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57" s="1" t="n">
        <f aca="false">SUM(B57:E57)</f>
        <v>29</v>
      </c>
      <c r="G57" s="1" t="n">
        <f aca="false">SUMIFS(Cube!$L$2:$L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464</v>
      </c>
      <c r="H57" s="1" t="n">
        <f aca="false">SUMIFS(Cube!$M$2:$M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1005</v>
      </c>
      <c r="I57" s="1" t="n">
        <f aca="false">SUMIFS(Cube!$N$2:$N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3982</v>
      </c>
      <c r="J57" s="1" t="n">
        <f aca="false">SUMIFS(Cube!$O$2:$O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646</v>
      </c>
      <c r="K57" s="1" t="n">
        <f aca="false">SUM(G57:J57)</f>
        <v>6097</v>
      </c>
      <c r="L57" s="1" t="n">
        <f aca="false">IF(G57=0,"",(H57-G57)/G57)</f>
        <v>1.16594827586207</v>
      </c>
      <c r="M57" s="1" t="n">
        <f aca="false">IF(H57=0,"",(I57-H57)/H57)</f>
        <v>2.96218905472637</v>
      </c>
      <c r="N57" s="1" t="n">
        <f aca="false">IF(I57*Summary!$B$363=0,"",(J57-I57*Summary!$B$363)/(I57*Summary!$B$363))</f>
        <v>-0.583000261741216</v>
      </c>
      <c r="O57" s="1" t="n">
        <f aca="false">IF(K57&gt;0,1,0)</f>
        <v>1</v>
      </c>
      <c r="P57" s="1" t="n">
        <f aca="false">IF(K57=0,"",SUMPRODUCT(($K$2:$K$316&gt;K57)*($K$2:$K$316&lt;&gt;""))+COUNTIF($K$2:K57,K57))</f>
        <v>56</v>
      </c>
    </row>
    <row r="58" customFormat="false" ht="15" hidden="false" customHeight="true" outlineLevel="0" collapsed="false">
      <c r="A58" s="1" t="s">
        <v>861</v>
      </c>
      <c r="B58" s="1" t="n">
        <f aca="false">SUMIFS(Cube!$G$2:$G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58" s="1" t="n">
        <f aca="false">SUMIFS(Cube!$H$2:$H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58" s="1" t="n">
        <f aca="false">SUMIFS(Cube!$I$2:$I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58" s="1" t="n">
        <f aca="false">SUMIFS(Cube!$J$2:$J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58" s="1" t="n">
        <f aca="false">SUM(B58:E58)</f>
        <v>4</v>
      </c>
      <c r="G58" s="1" t="n">
        <f aca="false">SUMIFS(Cube!$L$2:$L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1134</v>
      </c>
      <c r="H58" s="1" t="n">
        <f aca="false">SUMIFS(Cube!$M$2:$M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1565</v>
      </c>
      <c r="I58" s="1" t="n">
        <f aca="false">SUMIFS(Cube!$N$2:$N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2164</v>
      </c>
      <c r="J58" s="1" t="n">
        <f aca="false">SUMIFS(Cube!$O$2:$O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1098</v>
      </c>
      <c r="K58" s="1" t="n">
        <f aca="false">SUM(G58:J58)</f>
        <v>5961</v>
      </c>
      <c r="L58" s="1" t="n">
        <f aca="false">IF(G58=0,"",(H58-G58)/G58)</f>
        <v>0.380070546737213</v>
      </c>
      <c r="M58" s="1" t="n">
        <f aca="false">IF(H58=0,"",(I58-H58)/H58)</f>
        <v>0.382747603833866</v>
      </c>
      <c r="N58" s="1" t="n">
        <f aca="false">IF(I58*Summary!$B$363=0,"",(J58-I58*Summary!$B$363)/(I58*Summary!$B$363))</f>
        <v>0.304216240139543</v>
      </c>
      <c r="O58" s="1" t="n">
        <f aca="false">IF(K58&gt;0,1,0)</f>
        <v>1</v>
      </c>
      <c r="P58" s="1" t="n">
        <f aca="false">IF(K58=0,"",SUMPRODUCT(($K$2:$K$316&gt;K58)*($K$2:$K$316&lt;&gt;""))+COUNTIF($K$2:K58,K58))</f>
        <v>57</v>
      </c>
    </row>
    <row r="59" customFormat="false" ht="15" hidden="false" customHeight="true" outlineLevel="0" collapsed="false">
      <c r="A59" s="1" t="s">
        <v>781</v>
      </c>
      <c r="B59" s="1" t="n">
        <f aca="false">SUMIFS(Cube!$G$2:$G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59" s="1" t="n">
        <f aca="false">SUMIFS(Cube!$H$2:$H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59" s="1" t="n">
        <f aca="false">SUMIFS(Cube!$I$2:$I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59" s="1" t="n">
        <f aca="false">SUMIFS(Cube!$J$2:$J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59" s="1" t="n">
        <f aca="false">SUM(B59:E59)</f>
        <v>4</v>
      </c>
      <c r="G59" s="1" t="n">
        <f aca="false">SUMIFS(Cube!$L$2:$L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1170</v>
      </c>
      <c r="H59" s="1" t="n">
        <f aca="false">SUMIFS(Cube!$M$2:$M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929</v>
      </c>
      <c r="I59" s="1" t="n">
        <f aca="false">SUMIFS(Cube!$N$2:$N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2566</v>
      </c>
      <c r="J59" s="1" t="n">
        <f aca="false">SUMIFS(Cube!$O$2:$O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1174</v>
      </c>
      <c r="K59" s="1" t="n">
        <f aca="false">SUM(G59:J59)</f>
        <v>5839</v>
      </c>
      <c r="L59" s="1" t="n">
        <f aca="false">IF(G59=0,"",(H59-G59)/G59)</f>
        <v>-0.205982905982906</v>
      </c>
      <c r="M59" s="1" t="n">
        <f aca="false">IF(H59=0,"",(I59-H59)/H59)</f>
        <v>1.76210979547901</v>
      </c>
      <c r="N59" s="1" t="n">
        <f aca="false">IF(I59*Summary!$B$363=0,"",(J59-I59*Summary!$B$363)/(I59*Summary!$B$363))</f>
        <v>0.176023404652388</v>
      </c>
      <c r="O59" s="1" t="n">
        <f aca="false">IF(K59&gt;0,1,0)</f>
        <v>1</v>
      </c>
      <c r="P59" s="1" t="n">
        <f aca="false">IF(K59=0,"",SUMPRODUCT(($K$2:$K$316&gt;K59)*($K$2:$K$316&lt;&gt;""))+COUNTIF($K$2:K59,K59))</f>
        <v>58</v>
      </c>
    </row>
    <row r="60" customFormat="false" ht="15" hidden="false" customHeight="true" outlineLevel="0" collapsed="false">
      <c r="A60" s="1" t="s">
        <v>823</v>
      </c>
      <c r="B60" s="1" t="n">
        <f aca="false">SUMIFS(Cube!$G$2:$G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60" s="1" t="n">
        <f aca="false">SUMIFS(Cube!$H$2:$H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D60" s="1" t="n">
        <f aca="false">SUMIFS(Cube!$I$2:$I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60" s="1" t="n">
        <f aca="false">SUMIFS(Cube!$J$2:$J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60" s="1" t="n">
        <f aca="false">SUM(B60:E60)</f>
        <v>24</v>
      </c>
      <c r="G60" s="1" t="n">
        <f aca="false">SUMIFS(Cube!$L$2:$L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2215</v>
      </c>
      <c r="H60" s="1" t="n">
        <f aca="false">SUMIFS(Cube!$M$2:$M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1627</v>
      </c>
      <c r="I60" s="1" t="n">
        <f aca="false">SUMIFS(Cube!$N$2:$N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1439</v>
      </c>
      <c r="J60" s="1" t="n">
        <f aca="false">SUMIFS(Cube!$O$2:$O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414</v>
      </c>
      <c r="K60" s="1" t="n">
        <f aca="false">SUM(G60:J60)</f>
        <v>5695</v>
      </c>
      <c r="L60" s="1" t="n">
        <f aca="false">IF(G60=0,"",(H60-G60)/G60)</f>
        <v>-0.265462753950339</v>
      </c>
      <c r="M60" s="1" t="n">
        <f aca="false">IF(H60=0,"",(I60-H60)/H60)</f>
        <v>-0.115550092194222</v>
      </c>
      <c r="N60" s="1" t="n">
        <f aca="false">IF(I60*Summary!$B$363=0,"",(J60-I60*Summary!$B$363)/(I60*Summary!$B$363))</f>
        <v>-0.26048997249655</v>
      </c>
      <c r="O60" s="1" t="n">
        <f aca="false">IF(K60&gt;0,1,0)</f>
        <v>1</v>
      </c>
      <c r="P60" s="1" t="n">
        <f aca="false">IF(K60=0,"",SUMPRODUCT(($K$2:$K$316&gt;K60)*($K$2:$K$316&lt;&gt;""))+COUNTIF($K$2:K60,K60))</f>
        <v>59</v>
      </c>
    </row>
    <row r="61" customFormat="false" ht="15" hidden="false" customHeight="true" outlineLevel="0" collapsed="false">
      <c r="A61" s="1" t="s">
        <v>2517</v>
      </c>
      <c r="B61" s="1" t="n">
        <f aca="false">SUMIFS(Cube!$G$2:$G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C61" s="1" t="n">
        <f aca="false">SUMIFS(Cube!$H$2:$H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D61" s="1" t="n">
        <f aca="false">SUMIFS(Cube!$I$2:$I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E61" s="1" t="n">
        <f aca="false">SUMIFS(Cube!$J$2:$J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F61" s="1" t="n">
        <f aca="false">SUM(B61:E61)</f>
        <v>46</v>
      </c>
      <c r="G61" s="1" t="n">
        <f aca="false">SUMIFS(Cube!$L$2:$L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1913</v>
      </c>
      <c r="H61" s="1" t="n">
        <f aca="false">SUMIFS(Cube!$M$2:$M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1738</v>
      </c>
      <c r="I61" s="1" t="n">
        <f aca="false">SUMIFS(Cube!$N$2:$N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1639</v>
      </c>
      <c r="J61" s="1" t="n">
        <f aca="false">SUMIFS(Cube!$O$2:$O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319</v>
      </c>
      <c r="K61" s="1" t="n">
        <f aca="false">SUM(G61:J61)</f>
        <v>5609</v>
      </c>
      <c r="L61" s="1" t="n">
        <f aca="false">IF(G61=0,"",(H61-G61)/G61)</f>
        <v>-0.0914793518034501</v>
      </c>
      <c r="M61" s="1" t="n">
        <f aca="false">IF(H61=0,"",(I61-H61)/H61)</f>
        <v>-0.0569620253164557</v>
      </c>
      <c r="N61" s="1" t="n">
        <f aca="false">IF(I61*Summary!$B$363=0,"",(J61-I61*Summary!$B$363)/(I61*Summary!$B$363))</f>
        <v>-0.499716419321297</v>
      </c>
      <c r="O61" s="1" t="n">
        <f aca="false">IF(K61&gt;0,1,0)</f>
        <v>1</v>
      </c>
      <c r="P61" s="1" t="n">
        <f aca="false">IF(K61=0,"",SUMPRODUCT(($K$2:$K$316&gt;K61)*($K$2:$K$316&lt;&gt;""))+COUNTIF($K$2:K61,K61))</f>
        <v>60</v>
      </c>
    </row>
    <row r="62" customFormat="false" ht="15" hidden="false" customHeight="true" outlineLevel="0" collapsed="false">
      <c r="A62" s="1" t="s">
        <v>275</v>
      </c>
      <c r="B62" s="1" t="n">
        <f aca="false">SUMIFS(Cube!$G$2:$G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62" s="1" t="n">
        <f aca="false">SUMIFS(Cube!$H$2:$H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62" s="1" t="n">
        <f aca="false">SUMIFS(Cube!$I$2:$I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62" s="1" t="n">
        <f aca="false">SUMIFS(Cube!$J$2:$J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62" s="1" t="n">
        <f aca="false">SUM(B62:E62)</f>
        <v>16</v>
      </c>
      <c r="G62" s="1" t="n">
        <f aca="false">SUMIFS(Cube!$L$2:$L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1513</v>
      </c>
      <c r="H62" s="1" t="n">
        <f aca="false">SUMIFS(Cube!$M$2:$M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2017</v>
      </c>
      <c r="I62" s="1" t="n">
        <f aca="false">SUMIFS(Cube!$N$2:$N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1381</v>
      </c>
      <c r="J62" s="1" t="n">
        <f aca="false">SUMIFS(Cube!$O$2:$O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487</v>
      </c>
      <c r="K62" s="1" t="n">
        <f aca="false">SUM(G62:J62)</f>
        <v>5398</v>
      </c>
      <c r="L62" s="1" t="n">
        <f aca="false">IF(G62=0,"",(H62-G62)/G62)</f>
        <v>0.333113020489095</v>
      </c>
      <c r="M62" s="1" t="n">
        <f aca="false">IF(H62=0,"",(I62-H62)/H62)</f>
        <v>-0.315319781854239</v>
      </c>
      <c r="N62" s="1" t="n">
        <f aca="false">IF(I62*Summary!$B$363=0,"",(J62-I62*Summary!$B$363)/(I62*Summary!$B$363))</f>
        <v>-0.0935584542737963</v>
      </c>
      <c r="O62" s="1" t="n">
        <f aca="false">IF(K62&gt;0,1,0)</f>
        <v>1</v>
      </c>
      <c r="P62" s="1" t="n">
        <f aca="false">IF(K62=0,"",SUMPRODUCT(($K$2:$K$316&gt;K62)*($K$2:$K$316&lt;&gt;""))+COUNTIF($K$2:K62,K62))</f>
        <v>61</v>
      </c>
    </row>
    <row r="63" customFormat="false" ht="15" hidden="false" customHeight="true" outlineLevel="0" collapsed="false">
      <c r="A63" s="1" t="s">
        <v>242</v>
      </c>
      <c r="B63" s="1" t="n">
        <f aca="false">SUMIFS(Cube!$G$2:$G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63" s="1" t="n">
        <f aca="false">SUMIFS(Cube!$H$2:$H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63" s="1" t="n">
        <f aca="false">SUMIFS(Cube!$I$2:$I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63" s="1" t="n">
        <f aca="false">SUMIFS(Cube!$J$2:$J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63" s="1" t="n">
        <f aca="false">SUM(B63:E63)</f>
        <v>17</v>
      </c>
      <c r="G63" s="1" t="n">
        <f aca="false">SUMIFS(Cube!$L$2:$L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551</v>
      </c>
      <c r="H63" s="1" t="n">
        <f aca="false">SUMIFS(Cube!$M$2:$M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1833</v>
      </c>
      <c r="I63" s="1" t="n">
        <f aca="false">SUMIFS(Cube!$N$2:$N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1624</v>
      </c>
      <c r="J63" s="1" t="n">
        <f aca="false">SUMIFS(Cube!$O$2:$O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1043</v>
      </c>
      <c r="K63" s="1" t="n">
        <f aca="false">SUM(G63:J63)</f>
        <v>5051</v>
      </c>
      <c r="L63" s="1" t="n">
        <f aca="false">IF(G63=0,"",(H63-G63)/G63)</f>
        <v>2.32667876588022</v>
      </c>
      <c r="M63" s="1" t="n">
        <f aca="false">IF(H63=0,"",(I63-H63)/H63)</f>
        <v>-0.114020731042008</v>
      </c>
      <c r="N63" s="1" t="n">
        <f aca="false">IF(I63*Summary!$B$363=0,"",(J63-I63*Summary!$B$363)/(I63*Summary!$B$363))</f>
        <v>0.650831714424478</v>
      </c>
      <c r="O63" s="1" t="n">
        <f aca="false">IF(K63&gt;0,1,0)</f>
        <v>1</v>
      </c>
      <c r="P63" s="1" t="n">
        <f aca="false">IF(K63=0,"",SUMPRODUCT(($K$2:$K$316&gt;K63)*($K$2:$K$316&lt;&gt;""))+COUNTIF($K$2:K63,K63))</f>
        <v>62</v>
      </c>
    </row>
    <row r="64" customFormat="false" ht="15" hidden="false" customHeight="true" outlineLevel="0" collapsed="false">
      <c r="A64" s="1" t="s">
        <v>1166</v>
      </c>
      <c r="B64" s="1" t="n">
        <f aca="false">SUMIFS(Cube!$G$2:$G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64" s="1" t="n">
        <f aca="false">SUMIFS(Cube!$H$2:$H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D64" s="1" t="n">
        <f aca="false">SUMIFS(Cube!$I$2:$I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E64" s="1" t="n">
        <f aca="false">SUMIFS(Cube!$J$2:$J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64" s="1" t="n">
        <f aca="false">SUM(B64:E64)</f>
        <v>26</v>
      </c>
      <c r="G64" s="1" t="n">
        <f aca="false">SUMIFS(Cube!$L$2:$L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</v>
      </c>
      <c r="H64" s="1" t="n">
        <f aca="false">SUMIFS(Cube!$M$2:$M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2985</v>
      </c>
      <c r="I64" s="1" t="n">
        <f aca="false">SUMIFS(Cube!$N$2:$N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854</v>
      </c>
      <c r="J64" s="1" t="n">
        <f aca="false">SUMIFS(Cube!$O$2:$O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1113</v>
      </c>
      <c r="K64" s="1" t="n">
        <f aca="false">SUM(G64:J64)</f>
        <v>5024</v>
      </c>
      <c r="L64" s="1" t="n">
        <f aca="false">IF(G64=0,"",(H64-G64)/G64)</f>
        <v>40.4583333333333</v>
      </c>
      <c r="M64" s="1" t="n">
        <f aca="false">IF(H64=0,"",(I64-H64)/H64)</f>
        <v>-0.713902847571189</v>
      </c>
      <c r="N64" s="1" t="n">
        <f aca="false">IF(I64*Summary!$B$363=0,"",(J64-I64*Summary!$B$363)/(I64*Summary!$B$363))</f>
        <v>2.34997691064419</v>
      </c>
      <c r="O64" s="1" t="n">
        <f aca="false">IF(K64&gt;0,1,0)</f>
        <v>1</v>
      </c>
      <c r="P64" s="1" t="n">
        <f aca="false">IF(K64=0,"",SUMPRODUCT(($K$2:$K$316&gt;K64)*($K$2:$K$316&lt;&gt;""))+COUNTIF($K$2:K64,K64))</f>
        <v>63</v>
      </c>
    </row>
    <row r="65" customFormat="false" ht="15" hidden="false" customHeight="true" outlineLevel="0" collapsed="false">
      <c r="A65" s="1" t="s">
        <v>2957</v>
      </c>
      <c r="B65" s="1" t="n">
        <f aca="false">SUMIFS(Cube!$G$2:$G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65" s="1" t="n">
        <f aca="false">SUMIFS(Cube!$H$2:$H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65" s="1" t="n">
        <f aca="false">SUMIFS(Cube!$I$2:$I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65" s="1" t="n">
        <f aca="false">SUMIFS(Cube!$J$2:$J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65" s="1" t="n">
        <f aca="false">SUM(B65:E65)</f>
        <v>16</v>
      </c>
      <c r="G65" s="1" t="n">
        <f aca="false">SUMIFS(Cube!$L$2:$L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222</v>
      </c>
      <c r="H65" s="1" t="n">
        <f aca="false">SUMIFS(Cube!$M$2:$M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185</v>
      </c>
      <c r="I65" s="1" t="n">
        <f aca="false">SUMIFS(Cube!$N$2:$N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3026</v>
      </c>
      <c r="J65" s="1" t="n">
        <f aca="false">SUMIFS(Cube!$O$2:$O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1327</v>
      </c>
      <c r="K65" s="1" t="n">
        <f aca="false">SUM(G65:J65)</f>
        <v>4760</v>
      </c>
      <c r="L65" s="1" t="n">
        <f aca="false">IF(G65=0,"",(H65-G65)/G65)</f>
        <v>-0.166666666666667</v>
      </c>
      <c r="M65" s="1" t="n">
        <f aca="false">IF(H65=0,"",(I65-H65)/H65)</f>
        <v>15.3567567567568</v>
      </c>
      <c r="N65" s="1" t="n">
        <f aca="false">IF(I65*Summary!$B$363=0,"",(J65-I65*Summary!$B$363)/(I65*Summary!$B$363))</f>
        <v>0.127214376809436</v>
      </c>
      <c r="O65" s="1" t="n">
        <f aca="false">IF(K65&gt;0,1,0)</f>
        <v>1</v>
      </c>
      <c r="P65" s="1" t="n">
        <f aca="false">IF(K65=0,"",SUMPRODUCT(($K$2:$K$316&gt;K65)*($K$2:$K$316&lt;&gt;""))+COUNTIF($K$2:K65,K65))</f>
        <v>64</v>
      </c>
    </row>
    <row r="66" customFormat="false" ht="15" hidden="false" customHeight="true" outlineLevel="0" collapsed="false">
      <c r="A66" s="1" t="s">
        <v>6634</v>
      </c>
      <c r="B66" s="1" t="n">
        <f aca="false">SUMIFS(Cube!$G$2:$G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66" s="1" t="n">
        <f aca="false">SUMIFS(Cube!$H$2:$H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66" s="1" t="n">
        <f aca="false">SUMIFS(Cube!$I$2:$I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66" s="1" t="n">
        <f aca="false">SUMIFS(Cube!$J$2:$J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66" s="1" t="n">
        <f aca="false">SUM(B66:E66)</f>
        <v>4</v>
      </c>
      <c r="G66" s="1" t="n">
        <f aca="false">SUMIFS(Cube!$L$2:$L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1493</v>
      </c>
      <c r="H66" s="1" t="n">
        <f aca="false">SUMIFS(Cube!$M$2:$M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1578</v>
      </c>
      <c r="I66" s="1" t="n">
        <f aca="false">SUMIFS(Cube!$N$2:$N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1130</v>
      </c>
      <c r="J66" s="1" t="n">
        <f aca="false">SUMIFS(Cube!$O$2:$O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412</v>
      </c>
      <c r="K66" s="1" t="n">
        <f aca="false">SUM(G66:J66)</f>
        <v>4613</v>
      </c>
      <c r="L66" s="1" t="n">
        <f aca="false">IF(G66=0,"",(H66-G66)/G66)</f>
        <v>0.0569323509711989</v>
      </c>
      <c r="M66" s="1" t="n">
        <f aca="false">IF(H66=0,"",(I66-H66)/H66)</f>
        <v>-0.283903675538657</v>
      </c>
      <c r="N66" s="1" t="n">
        <f aca="false">IF(I66*Summary!$B$363=0,"",(J66-I66*Summary!$B$363)/(I66*Summary!$B$363))</f>
        <v>-0.0628193942415556</v>
      </c>
      <c r="O66" s="1" t="n">
        <f aca="false">IF(K66&gt;0,1,0)</f>
        <v>1</v>
      </c>
      <c r="P66" s="1" t="n">
        <f aca="false">IF(K66=0,"",SUMPRODUCT(($K$2:$K$316&gt;K66)*($K$2:$K$316&lt;&gt;""))+COUNTIF($K$2:K66,K66))</f>
        <v>65</v>
      </c>
    </row>
    <row r="67" customFormat="false" ht="15" hidden="false" customHeight="true" outlineLevel="0" collapsed="false">
      <c r="A67" s="1" t="s">
        <v>8807</v>
      </c>
      <c r="B67" s="1" t="n">
        <f aca="false">SUMIFS(Cube!$G$2:$G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67" s="1" t="n">
        <f aca="false">SUMIFS(Cube!$H$2:$H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67" s="1" t="n">
        <f aca="false">SUMIFS(Cube!$I$2:$I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67" s="1" t="n">
        <f aca="false">SUMIFS(Cube!$J$2:$J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67" s="1" t="n">
        <f aca="false">SUM(B67:E67)</f>
        <v>5</v>
      </c>
      <c r="G67" s="1" t="n">
        <f aca="false">SUMIFS(Cube!$L$2:$L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391</v>
      </c>
      <c r="H67" s="1" t="n">
        <f aca="false">SUMIFS(Cube!$M$2:$M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788</v>
      </c>
      <c r="I67" s="1" t="n">
        <f aca="false">SUMIFS(Cube!$N$2:$N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2571</v>
      </c>
      <c r="J67" s="1" t="n">
        <f aca="false">SUMIFS(Cube!$O$2:$O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793</v>
      </c>
      <c r="K67" s="1" t="n">
        <f aca="false">SUM(G67:J67)</f>
        <v>4543</v>
      </c>
      <c r="L67" s="1" t="n">
        <f aca="false">IF(G67=0,"",(H67-G67)/G67)</f>
        <v>1.0153452685422</v>
      </c>
      <c r="M67" s="1" t="n">
        <f aca="false">IF(H67=0,"",(I67-H67)/H67)</f>
        <v>2.26269035532995</v>
      </c>
      <c r="N67" s="1" t="n">
        <f aca="false">IF(I67*Summary!$B$363=0,"",(J67-I67*Summary!$B$363)/(I67*Summary!$B$363))</f>
        <v>-0.207178113410138</v>
      </c>
      <c r="O67" s="1" t="n">
        <f aca="false">IF(K67&gt;0,1,0)</f>
        <v>1</v>
      </c>
      <c r="P67" s="1" t="n">
        <f aca="false">IF(K67=0,"",SUMPRODUCT(($K$2:$K$316&gt;K67)*($K$2:$K$316&lt;&gt;""))+COUNTIF($K$2:K67,K67))</f>
        <v>66</v>
      </c>
    </row>
    <row r="68" customFormat="false" ht="15" hidden="false" customHeight="true" outlineLevel="0" collapsed="false">
      <c r="A68" s="1" t="s">
        <v>469</v>
      </c>
      <c r="B68" s="1" t="n">
        <f aca="false">SUMIFS(Cube!$G$2:$G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C68" s="1" t="n">
        <f aca="false">SUMIFS(Cube!$H$2:$H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D68" s="1" t="n">
        <f aca="false">SUMIFS(Cube!$I$2:$I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68" s="1" t="n">
        <f aca="false">SUMIFS(Cube!$J$2:$J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68" s="1" t="n">
        <f aca="false">SUM(B68:E68)</f>
        <v>29</v>
      </c>
      <c r="G68" s="1" t="n">
        <f aca="false">SUMIFS(Cube!$L$2:$L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1418</v>
      </c>
      <c r="H68" s="1" t="n">
        <f aca="false">SUMIFS(Cube!$M$2:$M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1654</v>
      </c>
      <c r="I68" s="1" t="n">
        <f aca="false">SUMIFS(Cube!$N$2:$N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1111</v>
      </c>
      <c r="J68" s="1" t="n">
        <f aca="false">SUMIFS(Cube!$O$2:$O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290</v>
      </c>
      <c r="K68" s="1" t="n">
        <f aca="false">SUM(G68:J68)</f>
        <v>4473</v>
      </c>
      <c r="L68" s="1" t="n">
        <f aca="false">IF(G68=0,"",(H68-G68)/G68)</f>
        <v>0.166431593794076</v>
      </c>
      <c r="M68" s="1" t="n">
        <f aca="false">IF(H68=0,"",(I68-H68)/H68)</f>
        <v>-0.328295042321645</v>
      </c>
      <c r="N68" s="1" t="n">
        <f aca="false">IF(I68*Summary!$B$363=0,"",(J68-I68*Summary!$B$363)/(I68*Summary!$B$363))</f>
        <v>-0.329052623572216</v>
      </c>
      <c r="O68" s="1" t="n">
        <f aca="false">IF(K68&gt;0,1,0)</f>
        <v>1</v>
      </c>
      <c r="P68" s="1" t="n">
        <f aca="false">IF(K68=0,"",SUMPRODUCT(($K$2:$K$316&gt;K68)*($K$2:$K$316&lt;&gt;""))+COUNTIF($K$2:K68,K68))</f>
        <v>67</v>
      </c>
    </row>
    <row r="69" customFormat="false" ht="15" hidden="false" customHeight="true" outlineLevel="0" collapsed="false">
      <c r="A69" s="1" t="s">
        <v>1280</v>
      </c>
      <c r="B69" s="1" t="n">
        <f aca="false">SUMIFS(Cube!$G$2:$G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69" s="1" t="n">
        <f aca="false">SUMIFS(Cube!$H$2:$H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69" s="1" t="n">
        <f aca="false">SUMIFS(Cube!$I$2:$I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69" s="1" t="n">
        <f aca="false">SUMIFS(Cube!$J$2:$J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69" s="1" t="n">
        <f aca="false">SUM(B69:E69)</f>
        <v>9</v>
      </c>
      <c r="G69" s="1" t="n">
        <f aca="false">SUMIFS(Cube!$L$2:$L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1035</v>
      </c>
      <c r="H69" s="1" t="n">
        <f aca="false">SUMIFS(Cube!$M$2:$M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1335</v>
      </c>
      <c r="I69" s="1" t="n">
        <f aca="false">SUMIFS(Cube!$N$2:$N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1128</v>
      </c>
      <c r="J69" s="1" t="n">
        <f aca="false">SUMIFS(Cube!$O$2:$O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689</v>
      </c>
      <c r="K69" s="1" t="n">
        <f aca="false">SUM(G69:J69)</f>
        <v>4187</v>
      </c>
      <c r="L69" s="1" t="n">
        <f aca="false">IF(G69=0,"",(H69-G69)/G69)</f>
        <v>0.289855072463768</v>
      </c>
      <c r="M69" s="1" t="n">
        <f aca="false">IF(H69=0,"",(I69-H69)/H69)</f>
        <v>-0.155056179775281</v>
      </c>
      <c r="N69" s="1" t="n">
        <f aca="false">IF(I69*Summary!$B$363=0,"",(J69-I69*Summary!$B$363)/(I69*Summary!$B$363))</f>
        <v>0.57005419039057</v>
      </c>
      <c r="O69" s="1" t="n">
        <f aca="false">IF(K69&gt;0,1,0)</f>
        <v>1</v>
      </c>
      <c r="P69" s="1" t="n">
        <f aca="false">IF(K69=0,"",SUMPRODUCT(($K$2:$K$316&gt;K69)*($K$2:$K$316&lt;&gt;""))+COUNTIF($K$2:K69,K69))</f>
        <v>68</v>
      </c>
    </row>
    <row r="70" customFormat="false" ht="15" hidden="false" customHeight="true" outlineLevel="0" collapsed="false">
      <c r="A70" s="1" t="s">
        <v>473</v>
      </c>
      <c r="B70" s="1" t="n">
        <f aca="false">SUMIFS(Cube!$G$2:$G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C70" s="1" t="n">
        <f aca="false">SUMIFS(Cube!$H$2:$H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D70" s="1" t="n">
        <f aca="false">SUMIFS(Cube!$I$2:$I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E70" s="1" t="n">
        <f aca="false">SUMIFS(Cube!$J$2:$J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F70" s="1" t="n">
        <f aca="false">SUM(B70:E70)</f>
        <v>49</v>
      </c>
      <c r="G70" s="1" t="n">
        <f aca="false">SUMIFS(Cube!$L$2:$L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2603</v>
      </c>
      <c r="H70" s="1" t="n">
        <f aca="false">SUMIFS(Cube!$M$2:$M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1053</v>
      </c>
      <c r="I70" s="1" t="n">
        <f aca="false">SUMIFS(Cube!$N$2:$N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310</v>
      </c>
      <c r="J70" s="1" t="n">
        <f aca="false">SUMIFS(Cube!$O$2:$O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183</v>
      </c>
      <c r="K70" s="1" t="n">
        <f aca="false">SUM(G70:J70)</f>
        <v>4149</v>
      </c>
      <c r="L70" s="1" t="n">
        <f aca="false">IF(G70=0,"",(H70-G70)/G70)</f>
        <v>-0.595466769112563</v>
      </c>
      <c r="M70" s="1" t="n">
        <f aca="false">IF(H70=0,"",(I70-H70)/H70)</f>
        <v>-0.705603038936372</v>
      </c>
      <c r="N70" s="1" t="n">
        <f aca="false">IF(I70*Summary!$B$363=0,"",(J70-I70*Summary!$B$363)/(I70*Summary!$B$363))</f>
        <v>0.517378464334394</v>
      </c>
      <c r="O70" s="1" t="n">
        <f aca="false">IF(K70&gt;0,1,0)</f>
        <v>1</v>
      </c>
      <c r="P70" s="1" t="n">
        <f aca="false">IF(K70=0,"",SUMPRODUCT(($K$2:$K$316&gt;K70)*($K$2:$K$316&lt;&gt;""))+COUNTIF($K$2:K70,K70))</f>
        <v>69</v>
      </c>
    </row>
    <row r="71" customFormat="false" ht="15" hidden="false" customHeight="true" outlineLevel="0" collapsed="false">
      <c r="A71" s="1" t="s">
        <v>542</v>
      </c>
      <c r="B71" s="1" t="n">
        <f aca="false">SUMIFS(Cube!$G$2:$G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C71" s="1" t="n">
        <f aca="false">SUMIFS(Cube!$H$2:$H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D71" s="1" t="n">
        <f aca="false">SUMIFS(Cube!$I$2:$I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E71" s="1" t="n">
        <f aca="false">SUMIFS(Cube!$J$2:$J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F71" s="1" t="n">
        <f aca="false">SUM(B71:E71)</f>
        <v>54</v>
      </c>
      <c r="G71" s="1" t="n">
        <f aca="false">SUMIFS(Cube!$L$2:$L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1637</v>
      </c>
      <c r="H71" s="1" t="n">
        <f aca="false">SUMIFS(Cube!$M$2:$M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1438</v>
      </c>
      <c r="I71" s="1" t="n">
        <f aca="false">SUMIFS(Cube!$N$2:$N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857</v>
      </c>
      <c r="J71" s="1" t="n">
        <f aca="false">SUMIFS(Cube!$O$2:$O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126</v>
      </c>
      <c r="K71" s="1" t="n">
        <f aca="false">SUM(G71:J71)</f>
        <v>4058</v>
      </c>
      <c r="L71" s="1" t="n">
        <f aca="false">IF(G71=0,"",(H71-G71)/G71)</f>
        <v>-0.121563836285889</v>
      </c>
      <c r="M71" s="1" t="n">
        <f aca="false">IF(H71=0,"",(I71-H71)/H71)</f>
        <v>-0.40403337969402</v>
      </c>
      <c r="N71" s="1" t="n">
        <f aca="false">IF(I71*Summary!$B$363=0,"",(J71-I71*Summary!$B$363)/(I71*Summary!$B$363))</f>
        <v>-0.622084901474189</v>
      </c>
      <c r="O71" s="1" t="n">
        <f aca="false">IF(K71&gt;0,1,0)</f>
        <v>1</v>
      </c>
      <c r="P71" s="1" t="n">
        <f aca="false">IF(K71=0,"",SUMPRODUCT(($K$2:$K$316&gt;K71)*($K$2:$K$316&lt;&gt;""))+COUNTIF($K$2:K71,K71))</f>
        <v>70</v>
      </c>
    </row>
    <row r="72" customFormat="false" ht="15" hidden="false" customHeight="true" outlineLevel="0" collapsed="false">
      <c r="A72" s="1" t="s">
        <v>526</v>
      </c>
      <c r="B72" s="1" t="n">
        <f aca="false">SUMIFS(Cube!$G$2:$G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72" s="1" t="n">
        <f aca="false">SUMIFS(Cube!$H$2:$H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72" s="1" t="n">
        <f aca="false">SUMIFS(Cube!$I$2:$I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72" s="1" t="n">
        <f aca="false">SUMIFS(Cube!$J$2:$J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72" s="1" t="n">
        <f aca="false">SUM(B72:E72)</f>
        <v>24</v>
      </c>
      <c r="G72" s="1" t="n">
        <f aca="false">SUMIFS(Cube!$L$2:$L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1580</v>
      </c>
      <c r="H72" s="1" t="n">
        <f aca="false">SUMIFS(Cube!$M$2:$M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885</v>
      </c>
      <c r="I72" s="1" t="n">
        <f aca="false">SUMIFS(Cube!$N$2:$N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1118</v>
      </c>
      <c r="J72" s="1" t="n">
        <f aca="false">SUMIFS(Cube!$O$2:$O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344</v>
      </c>
      <c r="K72" s="1" t="n">
        <f aca="false">SUM(G72:J72)</f>
        <v>3927</v>
      </c>
      <c r="L72" s="1" t="n">
        <f aca="false">IF(G72=0,"",(H72-G72)/G72)</f>
        <v>-0.439873417721519</v>
      </c>
      <c r="M72" s="1" t="n">
        <f aca="false">IF(H72=0,"",(I72-H72)/H72)</f>
        <v>0.263276836158192</v>
      </c>
      <c r="N72" s="1" t="n">
        <f aca="false">IF(I72*Summary!$B$363=0,"",(J72-I72*Summary!$B$363)/(I72*Summary!$B$363))</f>
        <v>-0.209100758396533</v>
      </c>
      <c r="O72" s="1" t="n">
        <f aca="false">IF(K72&gt;0,1,0)</f>
        <v>1</v>
      </c>
      <c r="P72" s="1" t="n">
        <f aca="false">IF(K72=0,"",SUMPRODUCT(($K$2:$K$316&gt;K72)*($K$2:$K$316&lt;&gt;""))+COUNTIF($K$2:K72,K72))</f>
        <v>71</v>
      </c>
    </row>
    <row r="73" customFormat="false" ht="15" hidden="false" customHeight="true" outlineLevel="0" collapsed="false">
      <c r="A73" s="1" t="s">
        <v>11097</v>
      </c>
      <c r="B73" s="1" t="n">
        <f aca="false">SUMIFS(Cube!$G$2:$G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73" s="1" t="n">
        <f aca="false">SUMIFS(Cube!$H$2:$H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73" s="1" t="n">
        <f aca="false">SUMIFS(Cube!$I$2:$I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73" s="1" t="n">
        <f aca="false">SUMIFS(Cube!$J$2:$J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73" s="1" t="n">
        <f aca="false">SUM(B73:E73)</f>
        <v>4</v>
      </c>
      <c r="G73" s="1" t="n">
        <f aca="false">SUMIFS(Cube!$L$2:$L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898</v>
      </c>
      <c r="H73" s="1" t="n">
        <f aca="false">SUMIFS(Cube!$M$2:$M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1404</v>
      </c>
      <c r="I73" s="1" t="n">
        <f aca="false">SUMIFS(Cube!$N$2:$N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1354</v>
      </c>
      <c r="J73" s="1" t="n">
        <f aca="false">SUMIFS(Cube!$O$2:$O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218</v>
      </c>
      <c r="K73" s="1" t="n">
        <f aca="false">SUM(G73:J73)</f>
        <v>3874</v>
      </c>
      <c r="L73" s="1" t="n">
        <f aca="false">IF(G73=0,"",(H73-G73)/G73)</f>
        <v>0.56347438752784</v>
      </c>
      <c r="M73" s="1" t="n">
        <f aca="false">IF(H73=0,"",(I73-H73)/H73)</f>
        <v>-0.0356125356125356</v>
      </c>
      <c r="N73" s="1" t="n">
        <f aca="false">IF(I73*Summary!$B$363=0,"",(J73-I73*Summary!$B$363)/(I73*Summary!$B$363))</f>
        <v>-0.586150581480018</v>
      </c>
      <c r="O73" s="1" t="n">
        <f aca="false">IF(K73&gt;0,1,0)</f>
        <v>1</v>
      </c>
      <c r="P73" s="1" t="n">
        <f aca="false">IF(K73=0,"",SUMPRODUCT(($K$2:$K$316&gt;K73)*($K$2:$K$316&lt;&gt;""))+COUNTIF($K$2:K73,K73))</f>
        <v>72</v>
      </c>
    </row>
    <row r="74" customFormat="false" ht="15" hidden="false" customHeight="true" outlineLevel="0" collapsed="false">
      <c r="A74" s="1" t="s">
        <v>583</v>
      </c>
      <c r="B74" s="1" t="n">
        <f aca="false">SUMIFS(Cube!$G$2:$G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C74" s="1" t="n">
        <f aca="false">SUMIFS(Cube!$H$2:$H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D74" s="1" t="n">
        <f aca="false">SUMIFS(Cube!$I$2:$I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E74" s="1" t="n">
        <f aca="false">SUMIFS(Cube!$J$2:$J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74" s="1" t="n">
        <f aca="false">SUM(B74:E74)</f>
        <v>42</v>
      </c>
      <c r="G74" s="1" t="n">
        <f aca="false">SUMIFS(Cube!$L$2:$L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1153</v>
      </c>
      <c r="H74" s="1" t="n">
        <f aca="false">SUMIFS(Cube!$M$2:$M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1385</v>
      </c>
      <c r="I74" s="1" t="n">
        <f aca="false">SUMIFS(Cube!$N$2:$N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727</v>
      </c>
      <c r="J74" s="1" t="n">
        <f aca="false">SUMIFS(Cube!$O$2:$O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421</v>
      </c>
      <c r="K74" s="1" t="n">
        <f aca="false">SUM(G74:J74)</f>
        <v>3686</v>
      </c>
      <c r="L74" s="1" t="n">
        <f aca="false">IF(G74=0,"",(H74-G74)/G74)</f>
        <v>0.201214223764094</v>
      </c>
      <c r="M74" s="1" t="n">
        <f aca="false">IF(H74=0,"",(I74-H74)/H74)</f>
        <v>-0.475090252707581</v>
      </c>
      <c r="N74" s="1" t="n">
        <f aca="false">IF(I74*Summary!$B$363=0,"",(J74-I74*Summary!$B$363)/(I74*Summary!$B$363))</f>
        <v>0.488511536896759</v>
      </c>
      <c r="O74" s="1" t="n">
        <f aca="false">IF(K74&gt;0,1,0)</f>
        <v>1</v>
      </c>
      <c r="P74" s="1" t="n">
        <f aca="false">IF(K74=0,"",SUMPRODUCT(($K$2:$K$316&gt;K74)*($K$2:$K$316&lt;&gt;""))+COUNTIF($K$2:K74,K74))</f>
        <v>73</v>
      </c>
    </row>
    <row r="75" customFormat="false" ht="15" hidden="false" customHeight="true" outlineLevel="0" collapsed="false">
      <c r="A75" s="1" t="s">
        <v>3343</v>
      </c>
      <c r="B75" s="1" t="n">
        <f aca="false">SUMIFS(Cube!$G$2:$G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C75" s="1" t="n">
        <f aca="false">SUMIFS(Cube!$H$2:$H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D75" s="1" t="n">
        <f aca="false">SUMIFS(Cube!$I$2:$I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E75" s="1" t="n">
        <f aca="false">SUMIFS(Cube!$J$2:$J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75" s="1" t="n">
        <f aca="false">SUM(B75:E75)</f>
        <v>32</v>
      </c>
      <c r="G75" s="1" t="n">
        <f aca="false">SUMIFS(Cube!$L$2:$L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1104</v>
      </c>
      <c r="H75" s="1" t="n">
        <f aca="false">SUMIFS(Cube!$M$2:$M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1306</v>
      </c>
      <c r="I75" s="1" t="n">
        <f aca="false">SUMIFS(Cube!$N$2:$N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966</v>
      </c>
      <c r="J75" s="1" t="n">
        <f aca="false">SUMIFS(Cube!$O$2:$O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295</v>
      </c>
      <c r="K75" s="1" t="n">
        <f aca="false">SUM(G75:J75)</f>
        <v>3671</v>
      </c>
      <c r="L75" s="1" t="n">
        <f aca="false">IF(G75=0,"",(H75-G75)/G75)</f>
        <v>0.182971014492754</v>
      </c>
      <c r="M75" s="1" t="n">
        <f aca="false">IF(H75=0,"",(I75-H75)/H75)</f>
        <v>-0.260336906584992</v>
      </c>
      <c r="N75" s="1" t="n">
        <f aca="false">IF(I75*Summary!$B$363=0,"",(J75-I75*Summary!$B$363)/(I75*Summary!$B$363))</f>
        <v>-0.215036596389934</v>
      </c>
      <c r="O75" s="1" t="n">
        <f aca="false">IF(K75&gt;0,1,0)</f>
        <v>1</v>
      </c>
      <c r="P75" s="1" t="n">
        <f aca="false">IF(K75=0,"",SUMPRODUCT(($K$2:$K$316&gt;K75)*($K$2:$K$316&lt;&gt;""))+COUNTIF($K$2:K75,K75))</f>
        <v>74</v>
      </c>
    </row>
    <row r="76" customFormat="false" ht="15" hidden="false" customHeight="true" outlineLevel="0" collapsed="false">
      <c r="A76" s="1" t="s">
        <v>250</v>
      </c>
      <c r="B76" s="1" t="n">
        <f aca="false">SUMIFS(Cube!$G$2:$G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76" s="1" t="n">
        <f aca="false">SUMIFS(Cube!$H$2:$H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76" s="1" t="n">
        <f aca="false">SUMIFS(Cube!$I$2:$I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76" s="1" t="n">
        <f aca="false">SUMIFS(Cube!$J$2:$J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76" s="1" t="n">
        <f aca="false">SUM(B76:E76)</f>
        <v>12</v>
      </c>
      <c r="G76" s="1" t="n">
        <f aca="false">SUMIFS(Cube!$L$2:$L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983</v>
      </c>
      <c r="H76" s="1" t="n">
        <f aca="false">SUMIFS(Cube!$M$2:$M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815</v>
      </c>
      <c r="I76" s="1" t="n">
        <f aca="false">SUMIFS(Cube!$N$2:$N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1362</v>
      </c>
      <c r="J76" s="1" t="n">
        <f aca="false">SUMIFS(Cube!$O$2:$O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435</v>
      </c>
      <c r="K76" s="1" t="n">
        <f aca="false">SUM(G76:J76)</f>
        <v>3595</v>
      </c>
      <c r="L76" s="1" t="n">
        <f aca="false">IF(G76=0,"",(H76-G76)/G76)</f>
        <v>-0.170905391658189</v>
      </c>
      <c r="M76" s="1" t="n">
        <f aca="false">IF(H76=0,"",(I76-H76)/H76)</f>
        <v>0.671165644171779</v>
      </c>
      <c r="N76" s="1" t="n">
        <f aca="false">IF(I76*Summary!$B$363=0,"",(J76-I76*Summary!$B$363)/(I76*Summary!$B$363))</f>
        <v>-0.17905007135323</v>
      </c>
      <c r="O76" s="1" t="n">
        <f aca="false">IF(K76&gt;0,1,0)</f>
        <v>1</v>
      </c>
      <c r="P76" s="1" t="n">
        <f aca="false">IF(K76=0,"",SUMPRODUCT(($K$2:$K$316&gt;K76)*($K$2:$K$316&lt;&gt;""))+COUNTIF($K$2:K76,K76))</f>
        <v>75</v>
      </c>
    </row>
    <row r="77" customFormat="false" ht="15" hidden="false" customHeight="true" outlineLevel="0" collapsed="false">
      <c r="A77" s="1" t="s">
        <v>3778</v>
      </c>
      <c r="B77" s="1" t="n">
        <f aca="false">SUMIFS(Cube!$G$2:$G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77" s="1" t="n">
        <f aca="false">SUMIFS(Cube!$H$2:$H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77" s="1" t="n">
        <f aca="false">SUMIFS(Cube!$I$2:$I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77" s="1" t="n">
        <f aca="false">SUMIFS(Cube!$J$2:$J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77" s="1" t="n">
        <f aca="false">SUM(B77:E77)</f>
        <v>13</v>
      </c>
      <c r="G77" s="1" t="n">
        <f aca="false">SUMIFS(Cube!$L$2:$L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77" s="1" t="n">
        <f aca="false">SUMIFS(Cube!$M$2:$M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1119</v>
      </c>
      <c r="I77" s="1" t="n">
        <f aca="false">SUMIFS(Cube!$N$2:$N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2039</v>
      </c>
      <c r="J77" s="1" t="n">
        <f aca="false">SUMIFS(Cube!$O$2:$O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258</v>
      </c>
      <c r="K77" s="1" t="n">
        <f aca="false">SUM(G77:J77)</f>
        <v>3416</v>
      </c>
      <c r="L77" s="1" t="str">
        <f aca="false">IF(G77=0,"",(H77-G77)/G77)</f>
        <v/>
      </c>
      <c r="M77" s="1" t="n">
        <f aca="false">IF(H77=0,"",(I77-H77)/H77)</f>
        <v>0.822162645218945</v>
      </c>
      <c r="N77" s="1" t="n">
        <f aca="false">IF(I77*Summary!$B$363=0,"",(J77-I77*Summary!$B$363)/(I77*Summary!$B$363))</f>
        <v>-0.674757717467137</v>
      </c>
      <c r="O77" s="1" t="n">
        <f aca="false">IF(K77&gt;0,1,0)</f>
        <v>1</v>
      </c>
      <c r="P77" s="1" t="n">
        <f aca="false">IF(K77=0,"",SUMPRODUCT(($K$2:$K$316&gt;K77)*($K$2:$K$316&lt;&gt;""))+COUNTIF($K$2:K77,K77))</f>
        <v>76</v>
      </c>
    </row>
    <row r="78" customFormat="false" ht="15" hidden="false" customHeight="true" outlineLevel="0" collapsed="false">
      <c r="A78" s="1" t="s">
        <v>3435</v>
      </c>
      <c r="B78" s="1" t="n">
        <f aca="false">SUMIFS(Cube!$G$2:$G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78" s="1" t="n">
        <f aca="false">SUMIFS(Cube!$H$2:$H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78" s="1" t="n">
        <f aca="false">SUMIFS(Cube!$I$2:$I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78" s="1" t="n">
        <f aca="false">SUMIFS(Cube!$J$2:$J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78" s="1" t="n">
        <f aca="false">SUM(B78:E78)</f>
        <v>22</v>
      </c>
      <c r="G78" s="1" t="n">
        <f aca="false">SUMIFS(Cube!$L$2:$L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967</v>
      </c>
      <c r="H78" s="1" t="n">
        <f aca="false">SUMIFS(Cube!$M$2:$M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1070</v>
      </c>
      <c r="I78" s="1" t="n">
        <f aca="false">SUMIFS(Cube!$N$2:$N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909</v>
      </c>
      <c r="J78" s="1" t="n">
        <f aca="false">SUMIFS(Cube!$O$2:$O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327</v>
      </c>
      <c r="K78" s="1" t="n">
        <f aca="false">SUM(G78:J78)</f>
        <v>3273</v>
      </c>
      <c r="L78" s="1" t="n">
        <f aca="false">IF(G78=0,"",(H78-G78)/G78)</f>
        <v>0.106514994829369</v>
      </c>
      <c r="M78" s="1" t="n">
        <f aca="false">IF(H78=0,"",(I78-H78)/H78)</f>
        <v>-0.150467289719626</v>
      </c>
      <c r="N78" s="1" t="n">
        <f aca="false">IF(I78*Summary!$B$363=0,"",(J78-I78*Summary!$B$363)/(I78*Summary!$B$363))</f>
        <v>-0.075326546739181</v>
      </c>
      <c r="O78" s="1" t="n">
        <f aca="false">IF(K78&gt;0,1,0)</f>
        <v>1</v>
      </c>
      <c r="P78" s="1" t="n">
        <f aca="false">IF(K78=0,"",SUMPRODUCT(($K$2:$K$316&gt;K78)*($K$2:$K$316&lt;&gt;""))+COUNTIF($K$2:K78,K78))</f>
        <v>77</v>
      </c>
    </row>
    <row r="79" customFormat="false" ht="15" hidden="false" customHeight="true" outlineLevel="0" collapsed="false">
      <c r="A79" s="1" t="s">
        <v>1874</v>
      </c>
      <c r="B79" s="1" t="n">
        <f aca="false">SUMIFS(Cube!$G$2:$G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79" s="1" t="n">
        <f aca="false">SUMIFS(Cube!$H$2:$H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79" s="1" t="n">
        <f aca="false">SUMIFS(Cube!$I$2:$I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79" s="1" t="n">
        <f aca="false">SUMIFS(Cube!$J$2:$J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79" s="1" t="n">
        <f aca="false">SUM(B79:E79)</f>
        <v>4</v>
      </c>
      <c r="G79" s="1" t="n">
        <f aca="false">SUMIFS(Cube!$L$2:$L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1041</v>
      </c>
      <c r="H79" s="1" t="n">
        <f aca="false">SUMIFS(Cube!$M$2:$M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853</v>
      </c>
      <c r="I79" s="1" t="n">
        <f aca="false">SUMIFS(Cube!$N$2:$N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907</v>
      </c>
      <c r="J79" s="1" t="n">
        <f aca="false">SUMIFS(Cube!$O$2:$O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447</v>
      </c>
      <c r="K79" s="1" t="n">
        <f aca="false">SUM(G79:J79)</f>
        <v>3248</v>
      </c>
      <c r="L79" s="1" t="n">
        <f aca="false">IF(G79=0,"",(H79-G79)/G79)</f>
        <v>-0.18059558117195</v>
      </c>
      <c r="M79" s="1" t="n">
        <f aca="false">IF(H79=0,"",(I79-H79)/H79)</f>
        <v>0.063305978898007</v>
      </c>
      <c r="N79" s="1" t="n">
        <f aca="false">IF(I79*Summary!$B$363=0,"",(J79-I79*Summary!$B$363)/(I79*Summary!$B$363))</f>
        <v>0.266790378433778</v>
      </c>
      <c r="O79" s="1" t="n">
        <f aca="false">IF(K79&gt;0,1,0)</f>
        <v>1</v>
      </c>
      <c r="P79" s="1" t="n">
        <f aca="false">IF(K79=0,"",SUMPRODUCT(($K$2:$K$316&gt;K79)*($K$2:$K$316&lt;&gt;""))+COUNTIF($K$2:K79,K79))</f>
        <v>78</v>
      </c>
    </row>
    <row r="80" customFormat="false" ht="15" hidden="false" customHeight="true" outlineLevel="0" collapsed="false">
      <c r="A80" s="1" t="s">
        <v>3937</v>
      </c>
      <c r="B80" s="1" t="n">
        <f aca="false">SUMIFS(Cube!$G$2:$G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80" s="1" t="n">
        <f aca="false">SUMIFS(Cube!$H$2:$H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80" s="1" t="n">
        <f aca="false">SUMIFS(Cube!$I$2:$I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80" s="1" t="n">
        <f aca="false">SUMIFS(Cube!$J$2:$J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80" s="1" t="n">
        <f aca="false">SUM(B80:E80)</f>
        <v>17</v>
      </c>
      <c r="G80" s="1" t="n">
        <f aca="false">SUMIFS(Cube!$L$2:$L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877</v>
      </c>
      <c r="H80" s="1" t="n">
        <f aca="false">SUMIFS(Cube!$M$2:$M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589</v>
      </c>
      <c r="I80" s="1" t="n">
        <f aca="false">SUMIFS(Cube!$N$2:$N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1259</v>
      </c>
      <c r="J80" s="1" t="n">
        <f aca="false">SUMIFS(Cube!$O$2:$O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479</v>
      </c>
      <c r="K80" s="1" t="n">
        <f aca="false">SUM(G80:J80)</f>
        <v>3204</v>
      </c>
      <c r="L80" s="1" t="n">
        <f aca="false">IF(G80=0,"",(H80-G80)/G80)</f>
        <v>-0.328392246294185</v>
      </c>
      <c r="M80" s="1" t="n">
        <f aca="false">IF(H80=0,"",(I80-H80)/H80)</f>
        <v>1.13752122241087</v>
      </c>
      <c r="N80" s="1" t="n">
        <f aca="false">IF(I80*Summary!$B$363=0,"",(J80-I80*Summary!$B$363)/(I80*Summary!$B$363))</f>
        <v>-0.0220552864446409</v>
      </c>
      <c r="O80" s="1" t="n">
        <f aca="false">IF(K80&gt;0,1,0)</f>
        <v>1</v>
      </c>
      <c r="P80" s="1" t="n">
        <f aca="false">IF(K80=0,"",SUMPRODUCT(($K$2:$K$316&gt;K80)*($K$2:$K$316&lt;&gt;""))+COUNTIF($K$2:K80,K80))</f>
        <v>79</v>
      </c>
    </row>
    <row r="81" customFormat="false" ht="15" hidden="false" customHeight="true" outlineLevel="0" collapsed="false">
      <c r="A81" s="1" t="s">
        <v>531</v>
      </c>
      <c r="B81" s="1" t="n">
        <f aca="false">SUMIFS(Cube!$G$2:$G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81" s="1" t="n">
        <f aca="false">SUMIFS(Cube!$H$2:$H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81" s="1" t="n">
        <f aca="false">SUMIFS(Cube!$I$2:$I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81" s="1" t="n">
        <f aca="false">SUMIFS(Cube!$J$2:$J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81" s="1" t="n">
        <f aca="false">SUM(B81:E81)</f>
        <v>15</v>
      </c>
      <c r="G81" s="1" t="n">
        <f aca="false">SUMIFS(Cube!$L$2:$L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834</v>
      </c>
      <c r="H81" s="1" t="n">
        <f aca="false">SUMIFS(Cube!$M$2:$M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1098</v>
      </c>
      <c r="I81" s="1" t="n">
        <f aca="false">SUMIFS(Cube!$N$2:$N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498</v>
      </c>
      <c r="J81" s="1" t="n">
        <f aca="false">SUMIFS(Cube!$O$2:$O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530</v>
      </c>
      <c r="K81" s="1" t="n">
        <f aca="false">SUM(G81:J81)</f>
        <v>2960</v>
      </c>
      <c r="L81" s="1" t="n">
        <f aca="false">IF(G81=0,"",(H81-G81)/G81)</f>
        <v>0.316546762589928</v>
      </c>
      <c r="M81" s="1" t="n">
        <f aca="false">IF(H81=0,"",(I81-H81)/H81)</f>
        <v>-0.546448087431694</v>
      </c>
      <c r="N81" s="1" t="n">
        <f aca="false">IF(I81*Summary!$B$363=0,"",(J81-I81*Summary!$B$363)/(I81*Summary!$B$363))</f>
        <v>1.73559024831721</v>
      </c>
      <c r="O81" s="1" t="n">
        <f aca="false">IF(K81&gt;0,1,0)</f>
        <v>1</v>
      </c>
      <c r="P81" s="1" t="n">
        <f aca="false">IF(K81=0,"",SUMPRODUCT(($K$2:$K$316&gt;K81)*($K$2:$K$316&lt;&gt;""))+COUNTIF($K$2:K81,K81))</f>
        <v>80</v>
      </c>
    </row>
    <row r="82" customFormat="false" ht="15" hidden="false" customHeight="true" outlineLevel="0" collapsed="false">
      <c r="A82" s="1" t="s">
        <v>573</v>
      </c>
      <c r="B82" s="1" t="n">
        <f aca="false">SUMIFS(Cube!$G$2:$G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82" s="1" t="n">
        <f aca="false">SUMIFS(Cube!$H$2:$H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82" s="1" t="n">
        <f aca="false">SUMIFS(Cube!$I$2:$I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82" s="1" t="n">
        <f aca="false">SUMIFS(Cube!$J$2:$J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82" s="1" t="n">
        <f aca="false">SUM(B82:E82)</f>
        <v>16</v>
      </c>
      <c r="G82" s="1" t="n">
        <f aca="false">SUMIFS(Cube!$L$2:$L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2155</v>
      </c>
      <c r="H82" s="1" t="n">
        <f aca="false">SUMIFS(Cube!$M$2:$M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546</v>
      </c>
      <c r="I82" s="1" t="n">
        <f aca="false">SUMIFS(Cube!$N$2:$N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J82" s="1" t="n">
        <f aca="false">SUMIFS(Cube!$O$2:$O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198</v>
      </c>
      <c r="K82" s="1" t="n">
        <f aca="false">SUM(G82:J82)</f>
        <v>2941</v>
      </c>
      <c r="L82" s="1" t="n">
        <f aca="false">IF(G82=0,"",(H82-G82)/G82)</f>
        <v>-0.746635730858469</v>
      </c>
      <c r="M82" s="1" t="n">
        <f aca="false">IF(H82=0,"",(I82-H82)/H82)</f>
        <v>-0.923076923076923</v>
      </c>
      <c r="N82" s="1" t="n">
        <f aca="false">IF(I82*Summary!$B$363=0,"",(J82-I82*Summary!$B$363)/(I82*Summary!$B$363))</f>
        <v>11.1177062374245</v>
      </c>
      <c r="O82" s="1" t="n">
        <f aca="false">IF(K82&gt;0,1,0)</f>
        <v>1</v>
      </c>
      <c r="P82" s="1" t="n">
        <f aca="false">IF(K82=0,"",SUMPRODUCT(($K$2:$K$316&gt;K82)*($K$2:$K$316&lt;&gt;""))+COUNTIF($K$2:K82,K82))</f>
        <v>81</v>
      </c>
    </row>
    <row r="83" customFormat="false" ht="15" hidden="false" customHeight="true" outlineLevel="0" collapsed="false">
      <c r="A83" s="1" t="s">
        <v>1125</v>
      </c>
      <c r="B83" s="1" t="n">
        <f aca="false">SUMIFS(Cube!$G$2:$G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C83" s="1" t="n">
        <f aca="false">SUMIFS(Cube!$H$2:$H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D83" s="1" t="n">
        <f aca="false">SUMIFS(Cube!$I$2:$I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E83" s="1" t="n">
        <f aca="false">SUMIFS(Cube!$J$2:$J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F83" s="1" t="n">
        <f aca="false">SUM(B83:E83)</f>
        <v>44</v>
      </c>
      <c r="G83" s="1" t="n">
        <f aca="false">SUMIFS(Cube!$L$2:$L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771</v>
      </c>
      <c r="H83" s="1" t="n">
        <f aca="false">SUMIFS(Cube!$M$2:$M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1377</v>
      </c>
      <c r="I83" s="1" t="n">
        <f aca="false">SUMIFS(Cube!$N$2:$N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505</v>
      </c>
      <c r="J83" s="1" t="n">
        <f aca="false">SUMIFS(Cube!$O$2:$O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176</v>
      </c>
      <c r="K83" s="1" t="n">
        <f aca="false">SUM(G83:J83)</f>
        <v>2829</v>
      </c>
      <c r="L83" s="1" t="n">
        <f aca="false">IF(G83=0,"",(H83-G83)/G83)</f>
        <v>0.785992217898833</v>
      </c>
      <c r="M83" s="1" t="n">
        <f aca="false">IF(H83=0,"",(I83-H83)/H83)</f>
        <v>-0.633260711692084</v>
      </c>
      <c r="N83" s="1" t="n">
        <f aca="false">IF(I83*Summary!$B$363=0,"",(J83-I83*Summary!$B$363)/(I83*Summary!$B$363))</f>
        <v>-0.104169571886766</v>
      </c>
      <c r="O83" s="1" t="n">
        <f aca="false">IF(K83&gt;0,1,0)</f>
        <v>1</v>
      </c>
      <c r="P83" s="1" t="n">
        <f aca="false">IF(K83=0,"",SUMPRODUCT(($K$2:$K$316&gt;K83)*($K$2:$K$316&lt;&gt;""))+COUNTIF($K$2:K83,K83))</f>
        <v>82</v>
      </c>
    </row>
    <row r="84" customFormat="false" ht="15" hidden="false" customHeight="true" outlineLevel="0" collapsed="false">
      <c r="A84" s="1" t="s">
        <v>403</v>
      </c>
      <c r="B84" s="1" t="n">
        <f aca="false">SUMIFS(Cube!$G$2:$G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84" s="1" t="n">
        <f aca="false">SUMIFS(Cube!$H$2:$H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84" s="1" t="n">
        <f aca="false">SUMIFS(Cube!$I$2:$I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84" s="1" t="n">
        <f aca="false">SUMIFS(Cube!$J$2:$J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84" s="1" t="n">
        <f aca="false">SUM(B84:E84)</f>
        <v>14</v>
      </c>
      <c r="G84" s="1" t="n">
        <f aca="false">SUMIFS(Cube!$L$2:$L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619</v>
      </c>
      <c r="H84" s="1" t="n">
        <f aca="false">SUMIFS(Cube!$M$2:$M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654</v>
      </c>
      <c r="I84" s="1" t="n">
        <f aca="false">SUMIFS(Cube!$N$2:$N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1267</v>
      </c>
      <c r="J84" s="1" t="n">
        <f aca="false">SUMIFS(Cube!$O$2:$O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280</v>
      </c>
      <c r="K84" s="1" t="n">
        <f aca="false">SUM(G84:J84)</f>
        <v>2820</v>
      </c>
      <c r="L84" s="1" t="n">
        <f aca="false">IF(G84=0,"",(H84-G84)/G84)</f>
        <v>0.0565428109854604</v>
      </c>
      <c r="M84" s="1" t="n">
        <f aca="false">IF(H84=0,"",(I84-H84)/H84)</f>
        <v>0.937308868501529</v>
      </c>
      <c r="N84" s="1" t="n">
        <f aca="false">IF(I84*Summary!$B$363=0,"",(J84-I84*Summary!$B$363)/(I84*Summary!$B$363))</f>
        <v>-0.431950820947786</v>
      </c>
      <c r="O84" s="1" t="n">
        <f aca="false">IF(K84&gt;0,1,0)</f>
        <v>1</v>
      </c>
      <c r="P84" s="1" t="n">
        <f aca="false">IF(K84=0,"",SUMPRODUCT(($K$2:$K$316&gt;K84)*($K$2:$K$316&lt;&gt;""))+COUNTIF($K$2:K84,K84))</f>
        <v>83</v>
      </c>
    </row>
    <row r="85" customFormat="false" ht="15" hidden="false" customHeight="true" outlineLevel="0" collapsed="false">
      <c r="A85" s="1" t="s">
        <v>9529</v>
      </c>
      <c r="B85" s="1" t="n">
        <f aca="false">SUMIFS(Cube!$G$2:$G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85" s="1" t="n">
        <f aca="false">SUMIFS(Cube!$H$2:$H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85" s="1" t="n">
        <f aca="false">SUMIFS(Cube!$I$2:$I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85" s="1" t="n">
        <f aca="false">SUMIFS(Cube!$J$2:$J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85" s="1" t="n">
        <f aca="false">SUM(B85:E85)</f>
        <v>7</v>
      </c>
      <c r="G85" s="1" t="n">
        <f aca="false">SUMIFS(Cube!$L$2:$L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1484</v>
      </c>
      <c r="H85" s="1" t="n">
        <f aca="false">SUMIFS(Cube!$M$2:$M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595</v>
      </c>
      <c r="I85" s="1" t="n">
        <f aca="false">SUMIFS(Cube!$N$2:$N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657</v>
      </c>
      <c r="J85" s="1" t="n">
        <f aca="false">SUMIFS(Cube!$O$2:$O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</v>
      </c>
      <c r="K85" s="1" t="n">
        <f aca="false">SUM(G85:J85)</f>
        <v>2804</v>
      </c>
      <c r="L85" s="1" t="n">
        <f aca="false">IF(G85=0,"",(H85-G85)/G85)</f>
        <v>-0.599056603773585</v>
      </c>
      <c r="M85" s="1" t="n">
        <f aca="false">IF(H85=0,"",(I85-H85)/H85)</f>
        <v>0.104201680672269</v>
      </c>
      <c r="N85" s="1" t="n">
        <f aca="false">IF(I85*Summary!$B$363=0,"",(J85-I85*Summary!$B$363)/(I85*Summary!$B$363))</f>
        <v>-0.7339593114241</v>
      </c>
      <c r="O85" s="1" t="n">
        <f aca="false">IF(K85&gt;0,1,0)</f>
        <v>1</v>
      </c>
      <c r="P85" s="1" t="n">
        <f aca="false">IF(K85=0,"",SUMPRODUCT(($K$2:$K$316&gt;K85)*($K$2:$K$316&lt;&gt;""))+COUNTIF($K$2:K85,K85))</f>
        <v>84</v>
      </c>
    </row>
    <row r="86" customFormat="false" ht="15" hidden="false" customHeight="true" outlineLevel="0" collapsed="false">
      <c r="A86" s="1" t="s">
        <v>1995</v>
      </c>
      <c r="B86" s="1" t="n">
        <f aca="false">SUMIFS(Cube!$G$2:$G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86" s="1" t="n">
        <f aca="false">SUMIFS(Cube!$H$2:$H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86" s="1" t="n">
        <f aca="false">SUMIFS(Cube!$I$2:$I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86" s="1" t="n">
        <f aca="false">SUMIFS(Cube!$J$2:$J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86" s="1" t="n">
        <f aca="false">SUM(B86:E86)</f>
        <v>13</v>
      </c>
      <c r="G86" s="1" t="n">
        <f aca="false">SUMIFS(Cube!$L$2:$L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527</v>
      </c>
      <c r="H86" s="1" t="n">
        <f aca="false">SUMIFS(Cube!$M$2:$M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878</v>
      </c>
      <c r="I86" s="1" t="n">
        <f aca="false">SUMIFS(Cube!$N$2:$N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1000</v>
      </c>
      <c r="J86" s="1" t="n">
        <f aca="false">SUMIFS(Cube!$O$2:$O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372</v>
      </c>
      <c r="K86" s="1" t="n">
        <f aca="false">SUM(G86:J86)</f>
        <v>2777</v>
      </c>
      <c r="L86" s="1" t="n">
        <f aca="false">IF(G86=0,"",(H86-G86)/G86)</f>
        <v>0.666034155597723</v>
      </c>
      <c r="M86" s="1" t="n">
        <f aca="false">IF(H86=0,"",(I86-H86)/H86)</f>
        <v>0.138952164009112</v>
      </c>
      <c r="N86" s="1" t="n">
        <f aca="false">IF(I86*Summary!$B$363=0,"",(J86-I86*Summary!$B$363)/(I86*Summary!$B$363))</f>
        <v>-0.0438028169014085</v>
      </c>
      <c r="O86" s="1" t="n">
        <f aca="false">IF(K86&gt;0,1,0)</f>
        <v>1</v>
      </c>
      <c r="P86" s="1" t="n">
        <f aca="false">IF(K86=0,"",SUMPRODUCT(($K$2:$K$316&gt;K86)*($K$2:$K$316&lt;&gt;""))+COUNTIF($K$2:K86,K86))</f>
        <v>85</v>
      </c>
    </row>
    <row r="87" customFormat="false" ht="15" hidden="false" customHeight="true" outlineLevel="0" collapsed="false">
      <c r="A87" s="1" t="s">
        <v>2389</v>
      </c>
      <c r="B87" s="1" t="n">
        <f aca="false">SUMIFS(Cube!$G$2:$G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87" s="1" t="n">
        <f aca="false">SUMIFS(Cube!$H$2:$H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87" s="1" t="n">
        <f aca="false">SUMIFS(Cube!$I$2:$I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87" s="1" t="n">
        <f aca="false">SUMIFS(Cube!$J$2:$J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87" s="1" t="n">
        <f aca="false">SUM(B87:E87)</f>
        <v>10</v>
      </c>
      <c r="G87" s="1" t="n">
        <f aca="false">SUMIFS(Cube!$L$2:$L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588</v>
      </c>
      <c r="H87" s="1" t="n">
        <f aca="false">SUMIFS(Cube!$M$2:$M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1399</v>
      </c>
      <c r="I87" s="1" t="n">
        <f aca="false">SUMIFS(Cube!$N$2:$N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684</v>
      </c>
      <c r="J87" s="1" t="n">
        <f aca="false">SUMIFS(Cube!$O$2:$O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</v>
      </c>
      <c r="K87" s="1" t="n">
        <f aca="false">SUM(G87:J87)</f>
        <v>2736</v>
      </c>
      <c r="L87" s="1" t="n">
        <f aca="false">IF(G87=0,"",(H87-G87)/G87)</f>
        <v>1.37925170068027</v>
      </c>
      <c r="M87" s="1" t="n">
        <f aca="false">IF(H87=0,"",(I87-H87)/H87)</f>
        <v>-0.51107934238742</v>
      </c>
      <c r="N87" s="1" t="n">
        <f aca="false">IF(I87*Summary!$B$363=0,"",(J87-I87*Summary!$B$363)/(I87*Summary!$B$363))</f>
        <v>-0.755734700601269</v>
      </c>
      <c r="O87" s="1" t="n">
        <f aca="false">IF(K87&gt;0,1,0)</f>
        <v>1</v>
      </c>
      <c r="P87" s="1" t="n">
        <f aca="false">IF(K87=0,"",SUMPRODUCT(($K$2:$K$316&gt;K87)*($K$2:$K$316&lt;&gt;""))+COUNTIF($K$2:K87,K87))</f>
        <v>86</v>
      </c>
    </row>
    <row r="88" customFormat="false" ht="15" hidden="false" customHeight="true" outlineLevel="0" collapsed="false">
      <c r="A88" s="1" t="s">
        <v>7127</v>
      </c>
      <c r="B88" s="1" t="n">
        <f aca="false">SUMIFS(Cube!$G$2:$G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88" s="1" t="n">
        <f aca="false">SUMIFS(Cube!$H$2:$H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88" s="1" t="n">
        <f aca="false">SUMIFS(Cube!$I$2:$I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88" s="1" t="n">
        <f aca="false">SUMIFS(Cube!$J$2:$J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88" s="1" t="n">
        <f aca="false">SUM(B88:E88)</f>
        <v>15</v>
      </c>
      <c r="G88" s="1" t="n">
        <f aca="false">SUMIFS(Cube!$L$2:$L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345</v>
      </c>
      <c r="H88" s="1" t="n">
        <f aca="false">SUMIFS(Cube!$M$2:$M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335</v>
      </c>
      <c r="I88" s="1" t="n">
        <f aca="false">SUMIFS(Cube!$N$2:$N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1152</v>
      </c>
      <c r="J88" s="1" t="n">
        <f aca="false">SUMIFS(Cube!$O$2:$O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805</v>
      </c>
      <c r="K88" s="1" t="n">
        <f aca="false">SUM(G88:J88)</f>
        <v>2637</v>
      </c>
      <c r="L88" s="1" t="n">
        <f aca="false">IF(G88=0,"",(H88-G88)/G88)</f>
        <v>-0.0289855072463768</v>
      </c>
      <c r="M88" s="1" t="n">
        <f aca="false">IF(H88=0,"",(I88-H88)/H88)</f>
        <v>2.43880597014925</v>
      </c>
      <c r="N88" s="1" t="n">
        <f aca="false">IF(I88*Summary!$B$363=0,"",(J88-I88*Summary!$B$363)/(I88*Summary!$B$363))</f>
        <v>0.796171997261346</v>
      </c>
      <c r="O88" s="1" t="n">
        <f aca="false">IF(K88&gt;0,1,0)</f>
        <v>1</v>
      </c>
      <c r="P88" s="1" t="n">
        <f aca="false">IF(K88=0,"",SUMPRODUCT(($K$2:$K$316&gt;K88)*($K$2:$K$316&lt;&gt;""))+COUNTIF($K$2:K88,K88))</f>
        <v>87</v>
      </c>
    </row>
    <row r="89" customFormat="false" ht="15" hidden="false" customHeight="true" outlineLevel="0" collapsed="false">
      <c r="A89" s="1" t="s">
        <v>12468</v>
      </c>
      <c r="B89" s="1" t="n">
        <f aca="false">SUMIFS(Cube!$G$2:$G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89" s="1" t="n">
        <f aca="false">SUMIFS(Cube!$H$2:$H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89" s="1" t="n">
        <f aca="false">SUMIFS(Cube!$I$2:$I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89" s="1" t="n">
        <f aca="false">SUMIFS(Cube!$J$2:$J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89" s="1" t="n">
        <f aca="false">SUM(B89:E89)</f>
        <v>11</v>
      </c>
      <c r="G89" s="1" t="n">
        <f aca="false">SUMIFS(Cube!$L$2:$L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888</v>
      </c>
      <c r="H89" s="1" t="n">
        <f aca="false">SUMIFS(Cube!$M$2:$M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718</v>
      </c>
      <c r="I89" s="1" t="n">
        <f aca="false">SUMIFS(Cube!$N$2:$N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882</v>
      </c>
      <c r="J89" s="1" t="n">
        <f aca="false">SUMIFS(Cube!$O$2:$O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85</v>
      </c>
      <c r="K89" s="1" t="n">
        <f aca="false">SUM(G89:J89)</f>
        <v>2573</v>
      </c>
      <c r="L89" s="1" t="n">
        <f aca="false">IF(G89=0,"",(H89-G89)/G89)</f>
        <v>-0.191441441441441</v>
      </c>
      <c r="M89" s="1" t="n">
        <f aca="false">IF(H89=0,"",(I89-H89)/H89)</f>
        <v>0.228412256267409</v>
      </c>
      <c r="N89" s="1" t="n">
        <f aca="false">IF(I89*Summary!$B$363=0,"",(J89-I89*Summary!$B$363)/(I89*Summary!$B$363))</f>
        <v>-0.752283542524991</v>
      </c>
      <c r="O89" s="1" t="n">
        <f aca="false">IF(K89&gt;0,1,0)</f>
        <v>1</v>
      </c>
      <c r="P89" s="1" t="n">
        <f aca="false">IF(K89=0,"",SUMPRODUCT(($K$2:$K$316&gt;K89)*($K$2:$K$316&lt;&gt;""))+COUNTIF($K$2:K89,K89))</f>
        <v>88</v>
      </c>
    </row>
    <row r="90" customFormat="false" ht="15" hidden="false" customHeight="true" outlineLevel="0" collapsed="false">
      <c r="A90" s="1" t="s">
        <v>974</v>
      </c>
      <c r="B90" s="1" t="n">
        <f aca="false">SUMIFS(Cube!$G$2:$G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C90" s="1" t="n">
        <f aca="false">SUMIFS(Cube!$H$2:$H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D90" s="1" t="n">
        <f aca="false">SUMIFS(Cube!$I$2:$I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E90" s="1" t="n">
        <f aca="false">SUMIFS(Cube!$J$2:$J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90" s="1" t="n">
        <f aca="false">SUM(B90:E90)</f>
        <v>38</v>
      </c>
      <c r="G90" s="1" t="n">
        <f aca="false">SUMIFS(Cube!$L$2:$L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523</v>
      </c>
      <c r="H90" s="1" t="n">
        <f aca="false">SUMIFS(Cube!$M$2:$M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272</v>
      </c>
      <c r="I90" s="1" t="n">
        <f aca="false">SUMIFS(Cube!$N$2:$N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971</v>
      </c>
      <c r="J90" s="1" t="n">
        <f aca="false">SUMIFS(Cube!$O$2:$O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789</v>
      </c>
      <c r="K90" s="1" t="n">
        <f aca="false">SUM(G90:J90)</f>
        <v>2555</v>
      </c>
      <c r="L90" s="1" t="n">
        <f aca="false">IF(G90=0,"",(H90-G90)/G90)</f>
        <v>-0.479923518164436</v>
      </c>
      <c r="M90" s="1" t="n">
        <f aca="false">IF(H90=0,"",(I90-H90)/H90)</f>
        <v>2.56985294117647</v>
      </c>
      <c r="N90" s="1" t="n">
        <f aca="false">IF(I90*Summary!$B$363=0,"",(J90-I90*Summary!$B$363)/(I90*Summary!$B$363))</f>
        <v>1.08863375930143</v>
      </c>
      <c r="O90" s="1" t="n">
        <f aca="false">IF(K90&gt;0,1,0)</f>
        <v>1</v>
      </c>
      <c r="P90" s="1" t="n">
        <f aca="false">IF(K90=0,"",SUMPRODUCT(($K$2:$K$316&gt;K90)*($K$2:$K$316&lt;&gt;""))+COUNTIF($K$2:K90,K90))</f>
        <v>89</v>
      </c>
    </row>
    <row r="91" customFormat="false" ht="15" hidden="false" customHeight="true" outlineLevel="0" collapsed="false">
      <c r="A91" s="1" t="s">
        <v>284</v>
      </c>
      <c r="B91" s="1" t="n">
        <f aca="false">SUMIFS(Cube!$G$2:$G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C91" s="1" t="n">
        <f aca="false">SUMIFS(Cube!$H$2:$H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91" s="1" t="n">
        <f aca="false">SUMIFS(Cube!$I$2:$I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91" s="1" t="n">
        <f aca="false">SUMIFS(Cube!$J$2:$J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91" s="1" t="n">
        <f aca="false">SUM(B91:E91)</f>
        <v>21</v>
      </c>
      <c r="G91" s="1" t="n">
        <f aca="false">SUMIFS(Cube!$L$2:$L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756</v>
      </c>
      <c r="H91" s="1" t="n">
        <f aca="false">SUMIFS(Cube!$M$2:$M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925</v>
      </c>
      <c r="I91" s="1" t="n">
        <f aca="false">SUMIFS(Cube!$N$2:$N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753</v>
      </c>
      <c r="J91" s="1" t="n">
        <f aca="false">SUMIFS(Cube!$O$2:$O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106</v>
      </c>
      <c r="K91" s="1" t="n">
        <f aca="false">SUM(G91:J91)</f>
        <v>2540</v>
      </c>
      <c r="L91" s="1" t="n">
        <f aca="false">IF(G91=0,"",(H91-G91)/G91)</f>
        <v>0.223544973544974</v>
      </c>
      <c r="M91" s="1" t="n">
        <f aca="false">IF(H91=0,"",(I91-H91)/H91)</f>
        <v>-0.185945945945946</v>
      </c>
      <c r="N91" s="1" t="n">
        <f aca="false">IF(I91*Summary!$B$363=0,"",(J91-I91*Summary!$B$363)/(I91*Summary!$B$363))</f>
        <v>-0.638160971138919</v>
      </c>
      <c r="O91" s="1" t="n">
        <f aca="false">IF(K91&gt;0,1,0)</f>
        <v>1</v>
      </c>
      <c r="P91" s="1" t="n">
        <f aca="false">IF(K91=0,"",SUMPRODUCT(($K$2:$K$316&gt;K91)*($K$2:$K$316&lt;&gt;""))+COUNTIF($K$2:K91,K91))</f>
        <v>90</v>
      </c>
    </row>
    <row r="92" customFormat="false" ht="15" hidden="false" customHeight="true" outlineLevel="0" collapsed="false">
      <c r="A92" s="1" t="s">
        <v>6008</v>
      </c>
      <c r="B92" s="1" t="n">
        <f aca="false">SUMIFS(Cube!$G$2:$G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92" s="1" t="n">
        <f aca="false">SUMIFS(Cube!$H$2:$H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92" s="1" t="n">
        <f aca="false">SUMIFS(Cube!$I$2:$I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92" s="1" t="n">
        <f aca="false">SUMIFS(Cube!$J$2:$J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92" s="1" t="n">
        <f aca="false">SUM(B92:E92)</f>
        <v>9</v>
      </c>
      <c r="G92" s="1" t="n">
        <f aca="false">SUMIFS(Cube!$L$2:$L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331</v>
      </c>
      <c r="H92" s="1" t="n">
        <f aca="false">SUMIFS(Cube!$M$2:$M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423</v>
      </c>
      <c r="I92" s="1" t="n">
        <f aca="false">SUMIFS(Cube!$N$2:$N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1288</v>
      </c>
      <c r="J92" s="1" t="n">
        <f aca="false">SUMIFS(Cube!$O$2:$O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419</v>
      </c>
      <c r="K92" s="1" t="n">
        <f aca="false">SUM(G92:J92)</f>
        <v>2461</v>
      </c>
      <c r="L92" s="1" t="n">
        <f aca="false">IF(G92=0,"",(H92-G92)/G92)</f>
        <v>0.277945619335347</v>
      </c>
      <c r="M92" s="1" t="n">
        <f aca="false">IF(H92=0,"",(I92-H92)/H92)</f>
        <v>2.04491725768322</v>
      </c>
      <c r="N92" s="1" t="n">
        <f aca="false">IF(I92*Summary!$B$363=0,"",(J92-I92*Summary!$B$363)/(I92*Summary!$B$363))</f>
        <v>-0.16381440818826</v>
      </c>
      <c r="O92" s="1" t="n">
        <f aca="false">IF(K92&gt;0,1,0)</f>
        <v>1</v>
      </c>
      <c r="P92" s="1" t="n">
        <f aca="false">IF(K92=0,"",SUMPRODUCT(($K$2:$K$316&gt;K92)*($K$2:$K$316&lt;&gt;""))+COUNTIF($K$2:K92,K92))</f>
        <v>91</v>
      </c>
    </row>
    <row r="93" customFormat="false" ht="15" hidden="false" customHeight="true" outlineLevel="0" collapsed="false">
      <c r="A93" s="1" t="s">
        <v>5336</v>
      </c>
      <c r="B93" s="1" t="n">
        <f aca="false">SUMIFS(Cube!$G$2:$G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93" s="1" t="n">
        <f aca="false">SUMIFS(Cube!$H$2:$H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93" s="1" t="n">
        <f aca="false">SUMIFS(Cube!$I$2:$I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93" s="1" t="n">
        <f aca="false">SUMIFS(Cube!$J$2:$J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93" s="1" t="n">
        <f aca="false">SUM(B93:E93)</f>
        <v>8</v>
      </c>
      <c r="G93" s="1" t="n">
        <f aca="false">SUMIFS(Cube!$L$2:$L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912</v>
      </c>
      <c r="H93" s="1" t="n">
        <f aca="false">SUMIFS(Cube!$M$2:$M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916</v>
      </c>
      <c r="I93" s="1" t="n">
        <f aca="false">SUMIFS(Cube!$N$2:$N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501</v>
      </c>
      <c r="J93" s="1" t="n">
        <f aca="false">SUMIFS(Cube!$O$2:$O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125</v>
      </c>
      <c r="K93" s="1" t="n">
        <f aca="false">SUM(G93:J93)</f>
        <v>2454</v>
      </c>
      <c r="L93" s="1" t="n">
        <f aca="false">IF(G93=0,"",(H93-G93)/G93)</f>
        <v>0.0043859649122807</v>
      </c>
      <c r="M93" s="1" t="n">
        <f aca="false">IF(H93=0,"",(I93-H93)/H93)</f>
        <v>-0.453056768558952</v>
      </c>
      <c r="N93" s="1" t="n">
        <f aca="false">IF(I93*Summary!$B$363=0,"",(J93-I93*Summary!$B$363)/(I93*Summary!$B$363))</f>
        <v>-0.358677012172837</v>
      </c>
      <c r="O93" s="1" t="n">
        <f aca="false">IF(K93&gt;0,1,0)</f>
        <v>1</v>
      </c>
      <c r="P93" s="1" t="n">
        <f aca="false">IF(K93=0,"",SUMPRODUCT(($K$2:$K$316&gt;K93)*($K$2:$K$316&lt;&gt;""))+COUNTIF($K$2:K93,K93))</f>
        <v>92</v>
      </c>
    </row>
    <row r="94" customFormat="false" ht="15" hidden="false" customHeight="true" outlineLevel="0" collapsed="false">
      <c r="A94" s="1" t="s">
        <v>4269</v>
      </c>
      <c r="B94" s="1" t="n">
        <f aca="false">SUMIFS(Cube!$G$2:$G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94" s="1" t="n">
        <f aca="false">SUMIFS(Cube!$H$2:$H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94" s="1" t="n">
        <f aca="false">SUMIFS(Cube!$I$2:$I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94" s="1" t="n">
        <f aca="false">SUMIFS(Cube!$J$2:$J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94" s="1" t="n">
        <f aca="false">SUM(B94:E94)</f>
        <v>24</v>
      </c>
      <c r="G94" s="1" t="n">
        <f aca="false">SUMIFS(Cube!$L$2:$L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374</v>
      </c>
      <c r="H94" s="1" t="n">
        <f aca="false">SUMIFS(Cube!$M$2:$M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932</v>
      </c>
      <c r="I94" s="1" t="n">
        <f aca="false">SUMIFS(Cube!$N$2:$N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548</v>
      </c>
      <c r="J94" s="1" t="n">
        <f aca="false">SUMIFS(Cube!$O$2:$O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576</v>
      </c>
      <c r="K94" s="1" t="n">
        <f aca="false">SUM(G94:J94)</f>
        <v>2430</v>
      </c>
      <c r="L94" s="1" t="n">
        <f aca="false">IF(G94=0,"",(H94-G94)/G94)</f>
        <v>1.49197860962567</v>
      </c>
      <c r="M94" s="1" t="n">
        <f aca="false">IF(H94=0,"",(I94-H94)/H94)</f>
        <v>-0.412017167381974</v>
      </c>
      <c r="N94" s="1" t="n">
        <f aca="false">IF(I94*Summary!$B$363=0,"",(J94-I94*Summary!$B$363)/(I94*Summary!$B$363))</f>
        <v>1.70175799321476</v>
      </c>
      <c r="O94" s="1" t="n">
        <f aca="false">IF(K94&gt;0,1,0)</f>
        <v>1</v>
      </c>
      <c r="P94" s="1" t="n">
        <f aca="false">IF(K94=0,"",SUMPRODUCT(($K$2:$K$316&gt;K94)*($K$2:$K$316&lt;&gt;""))+COUNTIF($K$2:K94,K94))</f>
        <v>93</v>
      </c>
    </row>
    <row r="95" customFormat="false" ht="15" hidden="false" customHeight="true" outlineLevel="0" collapsed="false">
      <c r="A95" s="1" t="s">
        <v>154</v>
      </c>
      <c r="B95" s="1" t="n">
        <f aca="false">SUMIFS(Cube!$G$2:$G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C95" s="1" t="n">
        <f aca="false">SUMIFS(Cube!$H$2:$H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D95" s="1" t="n">
        <f aca="false">SUMIFS(Cube!$I$2:$I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E95" s="1" t="n">
        <f aca="false">SUMIFS(Cube!$J$2:$J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F95" s="1" t="n">
        <f aca="false">SUM(B95:E95)</f>
        <v>44</v>
      </c>
      <c r="G95" s="1" t="n">
        <f aca="false">SUMIFS(Cube!$L$2:$L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882</v>
      </c>
      <c r="H95" s="1" t="n">
        <f aca="false">SUMIFS(Cube!$M$2:$M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476</v>
      </c>
      <c r="I95" s="1" t="n">
        <f aca="false">SUMIFS(Cube!$N$2:$N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672</v>
      </c>
      <c r="J95" s="1" t="n">
        <f aca="false">SUMIFS(Cube!$O$2:$O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326</v>
      </c>
      <c r="K95" s="1" t="n">
        <f aca="false">SUM(G95:J95)</f>
        <v>2356</v>
      </c>
      <c r="L95" s="1" t="n">
        <f aca="false">IF(G95=0,"",(H95-G95)/G95)</f>
        <v>-0.46031746031746</v>
      </c>
      <c r="M95" s="1" t="n">
        <f aca="false">IF(H95=0,"",(I95-H95)/H95)</f>
        <v>0.411764705882353</v>
      </c>
      <c r="N95" s="1" t="n">
        <f aca="false">IF(I95*Summary!$B$363=0,"",(J95-I95*Summary!$B$363)/(I95*Summary!$B$363))</f>
        <v>0.246960932260228</v>
      </c>
      <c r="O95" s="1" t="n">
        <f aca="false">IF(K95&gt;0,1,0)</f>
        <v>1</v>
      </c>
      <c r="P95" s="1" t="n">
        <f aca="false">IF(K95=0,"",SUMPRODUCT(($K$2:$K$316&gt;K95)*($K$2:$K$316&lt;&gt;""))+COUNTIF($K$2:K95,K95))</f>
        <v>94</v>
      </c>
    </row>
    <row r="96" customFormat="false" ht="15" hidden="false" customHeight="true" outlineLevel="0" collapsed="false">
      <c r="A96" s="1" t="s">
        <v>990</v>
      </c>
      <c r="B96" s="1" t="n">
        <f aca="false">SUMIFS(Cube!$G$2:$G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96" s="1" t="n">
        <f aca="false">SUMIFS(Cube!$H$2:$H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96" s="1" t="n">
        <f aca="false">SUMIFS(Cube!$I$2:$I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96" s="1" t="n">
        <f aca="false">SUMIFS(Cube!$J$2:$J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96" s="1" t="n">
        <f aca="false">SUM(B96:E96)</f>
        <v>12</v>
      </c>
      <c r="G96" s="1" t="n">
        <f aca="false">SUMIFS(Cube!$L$2:$L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590</v>
      </c>
      <c r="H96" s="1" t="n">
        <f aca="false">SUMIFS(Cube!$M$2:$M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741</v>
      </c>
      <c r="I96" s="1" t="n">
        <f aca="false">SUMIFS(Cube!$N$2:$N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752</v>
      </c>
      <c r="J96" s="1" t="n">
        <f aca="false">SUMIFS(Cube!$O$2:$O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207</v>
      </c>
      <c r="K96" s="1" t="n">
        <f aca="false">SUM(G96:J96)</f>
        <v>2290</v>
      </c>
      <c r="L96" s="1" t="n">
        <f aca="false">IF(G96=0,"",(H96-G96)/G96)</f>
        <v>0.255932203389831</v>
      </c>
      <c r="M96" s="1" t="n">
        <f aca="false">IF(H96=0,"",(I96-H96)/H96)</f>
        <v>0.0148448043184885</v>
      </c>
      <c r="N96" s="1" t="n">
        <f aca="false">IF(I96*Summary!$B$363=0,"",(J96-I96*Summary!$B$363)/(I96*Summary!$B$363))</f>
        <v>-0.292450179802218</v>
      </c>
      <c r="O96" s="1" t="n">
        <f aca="false">IF(K96&gt;0,1,0)</f>
        <v>1</v>
      </c>
      <c r="P96" s="1" t="n">
        <f aca="false">IF(K96=0,"",SUMPRODUCT(($K$2:$K$316&gt;K96)*($K$2:$K$316&lt;&gt;""))+COUNTIF($K$2:K96,K96))</f>
        <v>95</v>
      </c>
    </row>
    <row r="97" customFormat="false" ht="15" hidden="false" customHeight="true" outlineLevel="0" collapsed="false">
      <c r="A97" s="1" t="s">
        <v>415</v>
      </c>
      <c r="B97" s="1" t="n">
        <f aca="false">SUMIFS(Cube!$G$2:$G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97" s="1" t="n">
        <f aca="false">SUMIFS(Cube!$H$2:$H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97" s="1" t="n">
        <f aca="false">SUMIFS(Cube!$I$2:$I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97" s="1" t="n">
        <f aca="false">SUMIFS(Cube!$J$2:$J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97" s="1" t="n">
        <f aca="false">SUM(B97:E97)</f>
        <v>19</v>
      </c>
      <c r="G97" s="1" t="n">
        <f aca="false">SUMIFS(Cube!$L$2:$L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1034</v>
      </c>
      <c r="H97" s="1" t="n">
        <f aca="false">SUMIFS(Cube!$M$2:$M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788</v>
      </c>
      <c r="I97" s="1" t="n">
        <f aca="false">SUMIFS(Cube!$N$2:$N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306</v>
      </c>
      <c r="J97" s="1" t="n">
        <f aca="false">SUMIFS(Cube!$O$2:$O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120</v>
      </c>
      <c r="K97" s="1" t="n">
        <f aca="false">SUM(G97:J97)</f>
        <v>2248</v>
      </c>
      <c r="L97" s="1" t="n">
        <f aca="false">IF(G97=0,"",(H97-G97)/G97)</f>
        <v>-0.237911025145068</v>
      </c>
      <c r="M97" s="1" t="n">
        <f aca="false">IF(H97=0,"",(I97-H97)/H97)</f>
        <v>-0.611675126903553</v>
      </c>
      <c r="N97" s="1" t="n">
        <f aca="false">IF(I97*Summary!$B$363=0,"",(J97-I97*Summary!$B$363)/(I97*Summary!$B$363))</f>
        <v>0.00800883733775197</v>
      </c>
      <c r="O97" s="1" t="n">
        <f aca="false">IF(K97&gt;0,1,0)</f>
        <v>1</v>
      </c>
      <c r="P97" s="1" t="n">
        <f aca="false">IF(K97=0,"",SUMPRODUCT(($K$2:$K$316&gt;K97)*($K$2:$K$316&lt;&gt;""))+COUNTIF($K$2:K97,K97))</f>
        <v>96</v>
      </c>
    </row>
    <row r="98" customFormat="false" ht="15" hidden="false" customHeight="true" outlineLevel="0" collapsed="false">
      <c r="A98" s="1" t="s">
        <v>2696</v>
      </c>
      <c r="B98" s="1" t="n">
        <f aca="false">SUMIFS(Cube!$G$2:$G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98" s="1" t="n">
        <f aca="false">SUMIFS(Cube!$H$2:$H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98" s="1" t="n">
        <f aca="false">SUMIFS(Cube!$I$2:$I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98" s="1" t="n">
        <f aca="false">SUMIFS(Cube!$J$2:$J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98" s="1" t="n">
        <f aca="false">SUM(B98:E98)</f>
        <v>16</v>
      </c>
      <c r="G98" s="1" t="n">
        <f aca="false">SUMIFS(Cube!$L$2:$L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570</v>
      </c>
      <c r="H98" s="1" t="n">
        <f aca="false">SUMIFS(Cube!$M$2:$M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652</v>
      </c>
      <c r="I98" s="1" t="n">
        <f aca="false">SUMIFS(Cube!$N$2:$N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799</v>
      </c>
      <c r="J98" s="1" t="n">
        <f aca="false">SUMIFS(Cube!$O$2:$O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185</v>
      </c>
      <c r="K98" s="1" t="n">
        <f aca="false">SUM(G98:J98)</f>
        <v>2206</v>
      </c>
      <c r="L98" s="1" t="n">
        <f aca="false">IF(G98=0,"",(H98-G98)/G98)</f>
        <v>0.143859649122807</v>
      </c>
      <c r="M98" s="1" t="n">
        <f aca="false">IF(H98=0,"",(I98-H98)/H98)</f>
        <v>0.225460122699387</v>
      </c>
      <c r="N98" s="1" t="n">
        <f aca="false">IF(I98*Summary!$B$363=0,"",(J98-I98*Summary!$B$363)/(I98*Summary!$B$363))</f>
        <v>-0.404845846039944</v>
      </c>
      <c r="O98" s="1" t="n">
        <f aca="false">IF(K98&gt;0,1,0)</f>
        <v>1</v>
      </c>
      <c r="P98" s="1" t="n">
        <f aca="false">IF(K98=0,"",SUMPRODUCT(($K$2:$K$316&gt;K98)*($K$2:$K$316&lt;&gt;""))+COUNTIF($K$2:K98,K98))</f>
        <v>97</v>
      </c>
    </row>
    <row r="99" customFormat="false" ht="15" hidden="false" customHeight="true" outlineLevel="0" collapsed="false">
      <c r="A99" s="1" t="s">
        <v>2620</v>
      </c>
      <c r="B99" s="1" t="n">
        <f aca="false">SUMIFS(Cube!$G$2:$G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C99" s="1" t="n">
        <f aca="false">SUMIFS(Cube!$H$2:$H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D99" s="1" t="n">
        <f aca="false">SUMIFS(Cube!$I$2:$I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99" s="1" t="n">
        <f aca="false">SUMIFS(Cube!$J$2:$J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99" s="1" t="n">
        <f aca="false">SUM(B99:E99)</f>
        <v>26</v>
      </c>
      <c r="G99" s="1" t="n">
        <f aca="false">SUMIFS(Cube!$L$2:$L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1007</v>
      </c>
      <c r="H99" s="1" t="n">
        <f aca="false">SUMIFS(Cube!$M$2:$M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464</v>
      </c>
      <c r="I99" s="1" t="n">
        <f aca="false">SUMIFS(Cube!$N$2:$N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666</v>
      </c>
      <c r="J99" s="1" t="n">
        <f aca="false">SUMIFS(Cube!$O$2:$O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</v>
      </c>
      <c r="K99" s="1" t="n">
        <f aca="false">SUM(G99:J99)</f>
        <v>2203</v>
      </c>
      <c r="L99" s="1" t="n">
        <f aca="false">IF(G99=0,"",(H99-G99)/G99)</f>
        <v>-0.53922542204568</v>
      </c>
      <c r="M99" s="1" t="n">
        <f aca="false">IF(H99=0,"",(I99-H99)/H99)</f>
        <v>0.435344827586207</v>
      </c>
      <c r="N99" s="1" t="n">
        <f aca="false">IF(I99*Summary!$B$363=0,"",(J99-I99*Summary!$B$363)/(I99*Summary!$B$363))</f>
        <v>-0.745273442456541</v>
      </c>
      <c r="O99" s="1" t="n">
        <f aca="false">IF(K99&gt;0,1,0)</f>
        <v>1</v>
      </c>
      <c r="P99" s="1" t="n">
        <f aca="false">IF(K99=0,"",SUMPRODUCT(($K$2:$K$316&gt;K99)*($K$2:$K$316&lt;&gt;""))+COUNTIF($K$2:K99,K99))</f>
        <v>98</v>
      </c>
    </row>
    <row r="100" customFormat="false" ht="15" hidden="false" customHeight="true" outlineLevel="0" collapsed="false">
      <c r="A100" s="1" t="s">
        <v>1444</v>
      </c>
      <c r="B100" s="1" t="n">
        <f aca="false">SUMIFS(Cube!$G$2:$G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00" s="1" t="n">
        <f aca="false">SUMIFS(Cube!$H$2:$H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00" s="1" t="n">
        <f aca="false">SUMIFS(Cube!$I$2:$I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00" s="1" t="n">
        <f aca="false">SUMIFS(Cube!$J$2:$J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00" s="1" t="n">
        <f aca="false">SUM(B100:E100)</f>
        <v>3</v>
      </c>
      <c r="G100" s="1" t="n">
        <f aca="false">SUMIFS(Cube!$L$2:$L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670</v>
      </c>
      <c r="H100" s="1" t="n">
        <f aca="false">SUMIFS(Cube!$M$2:$M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1268</v>
      </c>
      <c r="I100" s="1" t="n">
        <f aca="false">SUMIFS(Cube!$N$2:$N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238</v>
      </c>
      <c r="J100" s="1" t="n">
        <f aca="false">SUMIFS(Cube!$O$2:$O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00" s="1" t="n">
        <f aca="false">SUM(G100:J100)</f>
        <v>2176</v>
      </c>
      <c r="L100" s="1" t="n">
        <f aca="false">IF(G100=0,"",(H100-G100)/G100)</f>
        <v>0.892537313432836</v>
      </c>
      <c r="M100" s="1" t="n">
        <f aca="false">IF(H100=0,"",(I100-H100)/H100)</f>
        <v>-0.812302839116719</v>
      </c>
      <c r="N100" s="1" t="n">
        <f aca="false">IF(I100*Summary!$B$363=0,"",(J100-I100*Summary!$B$363)/(I100*Summary!$B$363))</f>
        <v>-1</v>
      </c>
      <c r="O100" s="1" t="n">
        <f aca="false">IF(K100&gt;0,1,0)</f>
        <v>1</v>
      </c>
      <c r="P100" s="1" t="n">
        <f aca="false">IF(K100=0,"",SUMPRODUCT(($K$2:$K$316&gt;K100)*($K$2:$K$316&lt;&gt;""))+COUNTIF($K$2:K100,K100))</f>
        <v>99</v>
      </c>
    </row>
    <row r="101" customFormat="false" ht="15" hidden="false" customHeight="true" outlineLevel="0" collapsed="false">
      <c r="A101" s="1" t="s">
        <v>379</v>
      </c>
      <c r="B101" s="1" t="n">
        <f aca="false">SUMIFS(Cube!$G$2:$G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C101" s="1" t="n">
        <f aca="false">SUMIFS(Cube!$H$2:$H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D101" s="1" t="n">
        <f aca="false">SUMIFS(Cube!$I$2:$I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E101" s="1" t="n">
        <f aca="false">SUMIFS(Cube!$J$2:$J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F101" s="1" t="n">
        <f aca="false">SUM(B101:E101)</f>
        <v>36</v>
      </c>
      <c r="G101" s="1" t="n">
        <f aca="false">SUMIFS(Cube!$L$2:$L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416</v>
      </c>
      <c r="H101" s="1" t="n">
        <f aca="false">SUMIFS(Cube!$M$2:$M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748</v>
      </c>
      <c r="I101" s="1" t="n">
        <f aca="false">SUMIFS(Cube!$N$2:$N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600</v>
      </c>
      <c r="J101" s="1" t="n">
        <f aca="false">SUMIFS(Cube!$O$2:$O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388</v>
      </c>
      <c r="K101" s="1" t="n">
        <f aca="false">SUM(G101:J101)</f>
        <v>2152</v>
      </c>
      <c r="L101" s="1" t="n">
        <f aca="false">IF(G101=0,"",(H101-G101)/G101)</f>
        <v>0.798076923076923</v>
      </c>
      <c r="M101" s="1" t="n">
        <f aca="false">IF(H101=0,"",(I101-H101)/H101)</f>
        <v>-0.197860962566845</v>
      </c>
      <c r="N101" s="1" t="n">
        <f aca="false">IF(I101*Summary!$B$363=0,"",(J101-I101*Summary!$B$363)/(I101*Summary!$B$363))</f>
        <v>0.662206572769953</v>
      </c>
      <c r="O101" s="1" t="n">
        <f aca="false">IF(K101&gt;0,1,0)</f>
        <v>1</v>
      </c>
      <c r="P101" s="1" t="n">
        <f aca="false">IF(K101=0,"",SUMPRODUCT(($K$2:$K$316&gt;K101)*($K$2:$K$316&lt;&gt;""))+COUNTIF($K$2:K101,K101))</f>
        <v>100</v>
      </c>
    </row>
    <row r="102" customFormat="false" ht="15" hidden="false" customHeight="true" outlineLevel="0" collapsed="false">
      <c r="A102" s="1" t="s">
        <v>949</v>
      </c>
      <c r="B102" s="1" t="n">
        <f aca="false">SUMIFS(Cube!$G$2:$G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102" s="1" t="n">
        <f aca="false">SUMIFS(Cube!$H$2:$H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D102" s="1" t="n">
        <f aca="false">SUMIFS(Cube!$I$2:$I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102" s="1" t="n">
        <f aca="false">SUMIFS(Cube!$J$2:$J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102" s="1" t="n">
        <f aca="false">SUM(B102:E102)</f>
        <v>25</v>
      </c>
      <c r="G102" s="1" t="n">
        <f aca="false">SUMIFS(Cube!$L$2:$L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921</v>
      </c>
      <c r="H102" s="1" t="n">
        <f aca="false">SUMIFS(Cube!$M$2:$M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291</v>
      </c>
      <c r="I102" s="1" t="n">
        <f aca="false">SUMIFS(Cube!$N$2:$N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569</v>
      </c>
      <c r="J102" s="1" t="n">
        <f aca="false">SUMIFS(Cube!$O$2:$O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233</v>
      </c>
      <c r="K102" s="1" t="n">
        <f aca="false">SUM(G102:J102)</f>
        <v>2014</v>
      </c>
      <c r="L102" s="1" t="n">
        <f aca="false">IF(G102=0,"",(H102-G102)/G102)</f>
        <v>-0.684039087947883</v>
      </c>
      <c r="M102" s="1" t="n">
        <f aca="false">IF(H102=0,"",(I102-H102)/H102)</f>
        <v>0.9553264604811</v>
      </c>
      <c r="N102" s="1" t="n">
        <f aca="false">IF(I102*Summary!$B$363=0,"",(J102-I102*Summary!$B$363)/(I102*Summary!$B$363))</f>
        <v>0.0525631822569865</v>
      </c>
      <c r="O102" s="1" t="n">
        <f aca="false">IF(K102&gt;0,1,0)</f>
        <v>1</v>
      </c>
      <c r="P102" s="1" t="n">
        <f aca="false">IF(K102=0,"",SUMPRODUCT(($K$2:$K$316&gt;K102)*($K$2:$K$316&lt;&gt;""))+COUNTIF($K$2:K102,K102))</f>
        <v>101</v>
      </c>
    </row>
    <row r="103" customFormat="false" ht="15" hidden="false" customHeight="true" outlineLevel="0" collapsed="false">
      <c r="A103" s="1" t="s">
        <v>2900</v>
      </c>
      <c r="B103" s="1" t="n">
        <f aca="false">SUMIFS(Cube!$G$2:$G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03" s="1" t="n">
        <f aca="false">SUMIFS(Cube!$H$2:$H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03" s="1" t="n">
        <f aca="false">SUMIFS(Cube!$I$2:$I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03" s="1" t="n">
        <f aca="false">SUMIFS(Cube!$J$2:$J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03" s="1" t="n">
        <f aca="false">SUM(B103:E103)</f>
        <v>4</v>
      </c>
      <c r="G103" s="1" t="n">
        <f aca="false">SUMIFS(Cube!$L$2:$L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520</v>
      </c>
      <c r="H103" s="1" t="n">
        <f aca="false">SUMIFS(Cube!$M$2:$M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625</v>
      </c>
      <c r="I103" s="1" t="n">
        <f aca="false">SUMIFS(Cube!$N$2:$N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276</v>
      </c>
      <c r="J103" s="1" t="n">
        <f aca="false">SUMIFS(Cube!$O$2:$O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537</v>
      </c>
      <c r="K103" s="1" t="n">
        <f aca="false">SUM(G103:J103)</f>
        <v>1958</v>
      </c>
      <c r="L103" s="1" t="n">
        <f aca="false">IF(G103=0,"",(H103-G103)/G103)</f>
        <v>0.201923076923077</v>
      </c>
      <c r="M103" s="1" t="n">
        <f aca="false">IF(H103=0,"",(I103-H103)/H103)</f>
        <v>-0.5584</v>
      </c>
      <c r="N103" s="1" t="n">
        <f aca="false">IF(I103*Summary!$B$363=0,"",(J103-I103*Summary!$B$363)/(I103*Summary!$B$363))</f>
        <v>4.00114819350888</v>
      </c>
      <c r="O103" s="1" t="n">
        <f aca="false">IF(K103&gt;0,1,0)</f>
        <v>1</v>
      </c>
      <c r="P103" s="1" t="n">
        <f aca="false">IF(K103=0,"",SUMPRODUCT(($K$2:$K$316&gt;K103)*($K$2:$K$316&lt;&gt;""))+COUNTIF($K$2:K103,K103))</f>
        <v>102</v>
      </c>
    </row>
    <row r="104" customFormat="false" ht="15" hidden="false" customHeight="true" outlineLevel="0" collapsed="false">
      <c r="A104" s="1" t="s">
        <v>6129</v>
      </c>
      <c r="B104" s="1" t="n">
        <f aca="false">SUMIFS(Cube!$G$2:$G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04" s="1" t="n">
        <f aca="false">SUMIFS(Cube!$H$2:$H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04" s="1" t="n">
        <f aca="false">SUMIFS(Cube!$I$2:$I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04" s="1" t="n">
        <f aca="false">SUMIFS(Cube!$J$2:$J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04" s="1" t="n">
        <f aca="false">SUM(B104:E104)</f>
        <v>4</v>
      </c>
      <c r="G104" s="1" t="n">
        <f aca="false">SUMIFS(Cube!$L$2:$L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616</v>
      </c>
      <c r="H104" s="1" t="n">
        <f aca="false">SUMIFS(Cube!$M$2:$M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569</v>
      </c>
      <c r="I104" s="1" t="n">
        <f aca="false">SUMIFS(Cube!$N$2:$N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621</v>
      </c>
      <c r="J104" s="1" t="n">
        <f aca="false">SUMIFS(Cube!$O$2:$O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143</v>
      </c>
      <c r="K104" s="1" t="n">
        <f aca="false">SUM(G104:J104)</f>
        <v>1949</v>
      </c>
      <c r="L104" s="1" t="n">
        <f aca="false">IF(G104=0,"",(H104-G104)/G104)</f>
        <v>-0.0762987012987013</v>
      </c>
      <c r="M104" s="1" t="n">
        <f aca="false">IF(H104=0,"",(I104-H104)/H104)</f>
        <v>0.0913884007029877</v>
      </c>
      <c r="N104" s="1" t="n">
        <f aca="false">IF(I104*Summary!$B$363=0,"",(J104-I104*Summary!$B$363)/(I104*Summary!$B$363))</f>
        <v>-0.408099158558436</v>
      </c>
      <c r="O104" s="1" t="n">
        <f aca="false">IF(K104&gt;0,1,0)</f>
        <v>1</v>
      </c>
      <c r="P104" s="1" t="n">
        <f aca="false">IF(K104=0,"",SUMPRODUCT(($K$2:$K$316&gt;K104)*($K$2:$K$316&lt;&gt;""))+COUNTIF($K$2:K104,K104))</f>
        <v>103</v>
      </c>
    </row>
    <row r="105" customFormat="false" ht="15" hidden="false" customHeight="true" outlineLevel="0" collapsed="false">
      <c r="A105" s="1" t="s">
        <v>4882</v>
      </c>
      <c r="B105" s="1" t="n">
        <f aca="false">SUMIFS(Cube!$G$2:$G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05" s="1" t="n">
        <f aca="false">SUMIFS(Cube!$H$2:$H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05" s="1" t="n">
        <f aca="false">SUMIFS(Cube!$I$2:$I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105" s="1" t="n">
        <f aca="false">SUMIFS(Cube!$J$2:$J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105" s="1" t="n">
        <f aca="false">SUM(B105:E105)</f>
        <v>14</v>
      </c>
      <c r="G105" s="1" t="n">
        <f aca="false">SUMIFS(Cube!$L$2:$L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156</v>
      </c>
      <c r="H105" s="1" t="n">
        <f aca="false">SUMIFS(Cube!$M$2:$M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140</v>
      </c>
      <c r="I105" s="1" t="n">
        <f aca="false">SUMIFS(Cube!$N$2:$N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1056</v>
      </c>
      <c r="J105" s="1" t="n">
        <f aca="false">SUMIFS(Cube!$O$2:$O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593</v>
      </c>
      <c r="K105" s="1" t="n">
        <f aca="false">SUM(G105:J105)</f>
        <v>1945</v>
      </c>
      <c r="L105" s="1" t="n">
        <f aca="false">IF(G105=0,"",(H105-G105)/G105)</f>
        <v>-0.102564102564103</v>
      </c>
      <c r="M105" s="1" t="n">
        <f aca="false">IF(H105=0,"",(I105-H105)/H105)</f>
        <v>6.54285714285714</v>
      </c>
      <c r="N105" s="1" t="n">
        <f aca="false">IF(I105*Summary!$B$363=0,"",(J105-I105*Summary!$B$363)/(I105*Summary!$B$363))</f>
        <v>0.443428563807085</v>
      </c>
      <c r="O105" s="1" t="n">
        <f aca="false">IF(K105&gt;0,1,0)</f>
        <v>1</v>
      </c>
      <c r="P105" s="1" t="n">
        <f aca="false">IF(K105=0,"",SUMPRODUCT(($K$2:$K$316&gt;K105)*($K$2:$K$316&lt;&gt;""))+COUNTIF($K$2:K105,K105))</f>
        <v>104</v>
      </c>
    </row>
    <row r="106" customFormat="false" ht="15" hidden="false" customHeight="true" outlineLevel="0" collapsed="false">
      <c r="A106" s="1" t="s">
        <v>10452</v>
      </c>
      <c r="B106" s="1" t="n">
        <f aca="false">SUMIFS(Cube!$G$2:$G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06" s="1" t="n">
        <f aca="false">SUMIFS(Cube!$H$2:$H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06" s="1" t="n">
        <f aca="false">SUMIFS(Cube!$I$2:$I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06" s="1" t="n">
        <f aca="false">SUMIFS(Cube!$J$2:$J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06" s="1" t="n">
        <f aca="false">SUM(B106:E106)</f>
        <v>4</v>
      </c>
      <c r="G106" s="1" t="n">
        <f aca="false">SUMIFS(Cube!$L$2:$L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839</v>
      </c>
      <c r="H106" s="1" t="n">
        <f aca="false">SUMIFS(Cube!$M$2:$M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472</v>
      </c>
      <c r="I106" s="1" t="n">
        <f aca="false">SUMIFS(Cube!$N$2:$N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490</v>
      </c>
      <c r="J106" s="1" t="n">
        <f aca="false">SUMIFS(Cube!$O$2:$O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45</v>
      </c>
      <c r="K106" s="1" t="n">
        <f aca="false">SUM(G106:J106)</f>
        <v>1846</v>
      </c>
      <c r="L106" s="1" t="n">
        <f aca="false">IF(G106=0,"",(H106-G106)/G106)</f>
        <v>-0.437425506555423</v>
      </c>
      <c r="M106" s="1" t="n">
        <f aca="false">IF(H106=0,"",(I106-H106)/H106)</f>
        <v>0.038135593220339</v>
      </c>
      <c r="N106" s="1" t="n">
        <f aca="false">IF(I106*Summary!$B$363=0,"",(J106-I106*Summary!$B$363)/(I106*Summary!$B$363))</f>
        <v>-0.763940787582639</v>
      </c>
      <c r="O106" s="1" t="n">
        <f aca="false">IF(K106&gt;0,1,0)</f>
        <v>1</v>
      </c>
      <c r="P106" s="1" t="n">
        <f aca="false">IF(K106=0,"",SUMPRODUCT(($K$2:$K$316&gt;K106)*($K$2:$K$316&lt;&gt;""))+COUNTIF($K$2:K106,K106))</f>
        <v>105</v>
      </c>
    </row>
    <row r="107" customFormat="false" ht="15" hidden="false" customHeight="true" outlineLevel="0" collapsed="false">
      <c r="A107" s="1" t="s">
        <v>10987</v>
      </c>
      <c r="B107" s="1" t="n">
        <f aca="false">SUMIFS(Cube!$G$2:$G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07" s="1" t="n">
        <f aca="false">SUMIFS(Cube!$H$2:$H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07" s="1" t="n">
        <f aca="false">SUMIFS(Cube!$I$2:$I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07" s="1" t="n">
        <f aca="false">SUMIFS(Cube!$J$2:$J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07" s="1" t="n">
        <f aca="false">SUM(B107:E107)</f>
        <v>2</v>
      </c>
      <c r="G107" s="1" t="n">
        <f aca="false">SUMIFS(Cube!$L$2:$L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1168</v>
      </c>
      <c r="H107" s="1" t="n">
        <f aca="false">SUMIFS(Cube!$M$2:$M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584</v>
      </c>
      <c r="I107" s="1" t="n">
        <f aca="false">SUMIFS(Cube!$N$2:$N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07" s="1" t="n">
        <f aca="false">SUMIFS(Cube!$O$2:$O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07" s="1" t="n">
        <f aca="false">SUM(G107:J107)</f>
        <v>1752</v>
      </c>
      <c r="L107" s="1" t="n">
        <f aca="false">IF(G107=0,"",(H107-G107)/G107)</f>
        <v>-0.5</v>
      </c>
      <c r="M107" s="1" t="n">
        <f aca="false">IF(H107=0,"",(I107-H107)/H107)</f>
        <v>-1</v>
      </c>
      <c r="N107" s="1" t="str">
        <f aca="false">IF(I107*Summary!$B$363=0,"",(J107-I107*Summary!$B$363)/(I107*Summary!$B$363))</f>
        <v/>
      </c>
      <c r="O107" s="1" t="n">
        <f aca="false">IF(K107&gt;0,1,0)</f>
        <v>1</v>
      </c>
      <c r="P107" s="1" t="n">
        <f aca="false">IF(K107=0,"",SUMPRODUCT(($K$2:$K$316&gt;K107)*($K$2:$K$316&lt;&gt;""))+COUNTIF($K$2:K107,K107))</f>
        <v>106</v>
      </c>
    </row>
    <row r="108" customFormat="false" ht="15" hidden="false" customHeight="true" outlineLevel="0" collapsed="false">
      <c r="A108" s="1" t="s">
        <v>2214</v>
      </c>
      <c r="B108" s="1" t="n">
        <f aca="false">SUMIFS(Cube!$G$2:$G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108" s="1" t="n">
        <f aca="false">SUMIFS(Cube!$H$2:$H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D108" s="1" t="n">
        <f aca="false">SUMIFS(Cube!$I$2:$I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108" s="1" t="n">
        <f aca="false">SUMIFS(Cube!$J$2:$J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108" s="1" t="n">
        <f aca="false">SUM(B108:E108)</f>
        <v>29</v>
      </c>
      <c r="G108" s="1" t="n">
        <f aca="false">SUMIFS(Cube!$L$2:$L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463</v>
      </c>
      <c r="H108" s="1" t="n">
        <f aca="false">SUMIFS(Cube!$M$2:$M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484</v>
      </c>
      <c r="I108" s="1" t="n">
        <f aca="false">SUMIFS(Cube!$N$2:$N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608</v>
      </c>
      <c r="J108" s="1" t="n">
        <f aca="false">SUMIFS(Cube!$O$2:$O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150</v>
      </c>
      <c r="K108" s="1" t="n">
        <f aca="false">SUM(G108:J108)</f>
        <v>1705</v>
      </c>
      <c r="L108" s="1" t="n">
        <f aca="false">IF(G108=0,"",(H108-G108)/G108)</f>
        <v>0.0453563714902808</v>
      </c>
      <c r="M108" s="1" t="n">
        <f aca="false">IF(H108=0,"",(I108-H108)/H108)</f>
        <v>0.256198347107438</v>
      </c>
      <c r="N108" s="1" t="n">
        <f aca="false">IF(I108*Summary!$B$363=0,"",(J108-I108*Summary!$B$363)/(I108*Summary!$B$363))</f>
        <v>-0.365849703484062</v>
      </c>
      <c r="O108" s="1" t="n">
        <f aca="false">IF(K108&gt;0,1,0)</f>
        <v>1</v>
      </c>
      <c r="P108" s="1" t="n">
        <f aca="false">IF(K108=0,"",SUMPRODUCT(($K$2:$K$316&gt;K108)*($K$2:$K$316&lt;&gt;""))+COUNTIF($K$2:K108,K108))</f>
        <v>107</v>
      </c>
    </row>
    <row r="109" customFormat="false" ht="15" hidden="false" customHeight="true" outlineLevel="0" collapsed="false">
      <c r="A109" s="1" t="s">
        <v>1032</v>
      </c>
      <c r="B109" s="1" t="n">
        <f aca="false">SUMIFS(Cube!$G$2:$G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109" s="1" t="n">
        <f aca="false">SUMIFS(Cube!$H$2:$H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09" s="1" t="n">
        <f aca="false">SUMIFS(Cube!$I$2:$I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09" s="1" t="n">
        <f aca="false">SUMIFS(Cube!$J$2:$J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109" s="1" t="n">
        <f aca="false">SUM(B109:E109)</f>
        <v>14</v>
      </c>
      <c r="G109" s="1" t="n">
        <f aca="false">SUMIFS(Cube!$L$2:$L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756</v>
      </c>
      <c r="H109" s="1" t="n">
        <f aca="false">SUMIFS(Cube!$M$2:$M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474</v>
      </c>
      <c r="I109" s="1" t="n">
        <f aca="false">SUMIFS(Cube!$N$2:$N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358</v>
      </c>
      <c r="J109" s="1" t="n">
        <f aca="false">SUMIFS(Cube!$O$2:$O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</v>
      </c>
      <c r="K109" s="1" t="n">
        <f aca="false">SUM(G109:J109)</f>
        <v>1669</v>
      </c>
      <c r="L109" s="1" t="n">
        <f aca="false">IF(G109=0,"",(H109-G109)/G109)</f>
        <v>-0.373015873015873</v>
      </c>
      <c r="M109" s="1" t="n">
        <f aca="false">IF(H109=0,"",(I109-H109)/H109)</f>
        <v>-0.244725738396624</v>
      </c>
      <c r="N109" s="1" t="n">
        <f aca="false">IF(I109*Summary!$B$363=0,"",(J109-I109*Summary!$B$363)/(I109*Summary!$B$363))</f>
        <v>-0.418423951530412</v>
      </c>
      <c r="O109" s="1" t="n">
        <f aca="false">IF(K109&gt;0,1,0)</f>
        <v>1</v>
      </c>
      <c r="P109" s="1" t="n">
        <f aca="false">IF(K109=0,"",SUMPRODUCT(($K$2:$K$316&gt;K109)*($K$2:$K$316&lt;&gt;""))+COUNTIF($K$2:K109,K109))</f>
        <v>108</v>
      </c>
    </row>
    <row r="110" customFormat="false" ht="15" hidden="false" customHeight="true" outlineLevel="0" collapsed="false">
      <c r="A110" s="1" t="s">
        <v>10092</v>
      </c>
      <c r="B110" s="1" t="n">
        <f aca="false">SUMIFS(Cube!$G$2:$G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10" s="1" t="n">
        <f aca="false">SUMIFS(Cube!$H$2:$H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10" s="1" t="n">
        <f aca="false">SUMIFS(Cube!$I$2:$I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10" s="1" t="n">
        <f aca="false">SUMIFS(Cube!$J$2:$J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10" s="1" t="n">
        <f aca="false">SUM(B110:E110)</f>
        <v>2</v>
      </c>
      <c r="G110" s="1" t="n">
        <f aca="false">SUMIFS(Cube!$L$2:$L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1289</v>
      </c>
      <c r="H110" s="1" t="n">
        <f aca="false">SUMIFS(Cube!$M$2:$M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359</v>
      </c>
      <c r="I110" s="1" t="n">
        <f aca="false">SUMIFS(Cube!$N$2:$N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10" s="1" t="n">
        <f aca="false">SUMIFS(Cube!$O$2:$O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10" s="1" t="n">
        <f aca="false">SUM(G110:J110)</f>
        <v>1648</v>
      </c>
      <c r="L110" s="1" t="n">
        <f aca="false">IF(G110=0,"",(H110-G110)/G110)</f>
        <v>-0.721489526764934</v>
      </c>
      <c r="M110" s="1" t="n">
        <f aca="false">IF(H110=0,"",(I110-H110)/H110)</f>
        <v>-1</v>
      </c>
      <c r="N110" s="1" t="str">
        <f aca="false">IF(I110*Summary!$B$363=0,"",(J110-I110*Summary!$B$363)/(I110*Summary!$B$363))</f>
        <v/>
      </c>
      <c r="O110" s="1" t="n">
        <f aca="false">IF(K110&gt;0,1,0)</f>
        <v>1</v>
      </c>
      <c r="P110" s="1" t="n">
        <f aca="false">IF(K110=0,"",SUMPRODUCT(($K$2:$K$316&gt;K110)*($K$2:$K$316&lt;&gt;""))+COUNTIF($K$2:K110,K110))</f>
        <v>109</v>
      </c>
    </row>
    <row r="111" customFormat="false" ht="15" hidden="false" customHeight="true" outlineLevel="0" collapsed="false">
      <c r="A111" s="1" t="s">
        <v>5862</v>
      </c>
      <c r="B111" s="1" t="n">
        <f aca="false">SUMIFS(Cube!$G$2:$G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11" s="1" t="n">
        <f aca="false">SUMIFS(Cube!$H$2:$H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11" s="1" t="n">
        <f aca="false">SUMIFS(Cube!$I$2:$I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11" s="1" t="n">
        <f aca="false">SUMIFS(Cube!$J$2:$J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11" s="1" t="n">
        <f aca="false">SUM(B111:E111)</f>
        <v>7</v>
      </c>
      <c r="G111" s="1" t="n">
        <f aca="false">SUMIFS(Cube!$L$2:$L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560</v>
      </c>
      <c r="H111" s="1" t="n">
        <f aca="false">SUMIFS(Cube!$M$2:$M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664</v>
      </c>
      <c r="I111" s="1" t="n">
        <f aca="false">SUMIFS(Cube!$N$2:$N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392</v>
      </c>
      <c r="J111" s="1" t="n">
        <f aca="false">SUMIFS(Cube!$O$2:$O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K111" s="1" t="n">
        <f aca="false">SUM(G111:J111)</f>
        <v>1641</v>
      </c>
      <c r="L111" s="1" t="n">
        <f aca="false">IF(G111=0,"",(H111-G111)/G111)</f>
        <v>0.185714285714286</v>
      </c>
      <c r="M111" s="1" t="n">
        <f aca="false">IF(H111=0,"",(I111-H111)/H111)</f>
        <v>-0.409638554216867</v>
      </c>
      <c r="N111" s="1" t="n">
        <f aca="false">IF(I111*Summary!$B$363=0,"",(J111-I111*Summary!$B$363)/(I111*Summary!$B$363))</f>
        <v>-0.836069991376833</v>
      </c>
      <c r="O111" s="1" t="n">
        <f aca="false">IF(K111&gt;0,1,0)</f>
        <v>1</v>
      </c>
      <c r="P111" s="1" t="n">
        <f aca="false">IF(K111=0,"",SUMPRODUCT(($K$2:$K$316&gt;K111)*($K$2:$K$316&lt;&gt;""))+COUNTIF($K$2:K111,K111))</f>
        <v>110</v>
      </c>
    </row>
    <row r="112" customFormat="false" ht="15" hidden="false" customHeight="true" outlineLevel="0" collapsed="false">
      <c r="A112" s="1" t="s">
        <v>5974</v>
      </c>
      <c r="B112" s="1" t="n">
        <f aca="false">SUMIFS(Cube!$G$2:$G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12" s="1" t="n">
        <f aca="false">SUMIFS(Cube!$H$2:$H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12" s="1" t="n">
        <f aca="false">SUMIFS(Cube!$I$2:$I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12" s="1" t="n">
        <f aca="false">SUMIFS(Cube!$J$2:$J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F112" s="1" t="n">
        <f aca="false">SUM(B112:E112)</f>
        <v>14</v>
      </c>
      <c r="G112" s="1" t="n">
        <f aca="false">SUMIFS(Cube!$L$2:$L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309</v>
      </c>
      <c r="H112" s="1" t="n">
        <f aca="false">SUMIFS(Cube!$M$2:$M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518</v>
      </c>
      <c r="I112" s="1" t="n">
        <f aca="false">SUMIFS(Cube!$N$2:$N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570</v>
      </c>
      <c r="J112" s="1" t="n">
        <f aca="false">SUMIFS(Cube!$O$2:$O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221</v>
      </c>
      <c r="K112" s="1" t="n">
        <f aca="false">SUM(G112:J112)</f>
        <v>1618</v>
      </c>
      <c r="L112" s="1" t="n">
        <f aca="false">IF(G112=0,"",(H112-G112)/G112)</f>
        <v>0.676375404530744</v>
      </c>
      <c r="M112" s="1" t="n">
        <f aca="false">IF(H112=0,"",(I112-H112)/H112)</f>
        <v>0.1003861003861</v>
      </c>
      <c r="N112" s="1" t="n">
        <f aca="false">IF(I112*Summary!$B$363=0,"",(J112-I112*Summary!$B$363)/(I112*Summary!$B$363))</f>
        <v>-0.00339757845317522</v>
      </c>
      <c r="O112" s="1" t="n">
        <f aca="false">IF(K112&gt;0,1,0)</f>
        <v>1</v>
      </c>
      <c r="P112" s="1" t="n">
        <f aca="false">IF(K112=0,"",SUMPRODUCT(($K$2:$K$316&gt;K112)*($K$2:$K$316&lt;&gt;""))+COUNTIF($K$2:K112,K112))</f>
        <v>111</v>
      </c>
    </row>
    <row r="113" customFormat="false" ht="15" hidden="false" customHeight="true" outlineLevel="0" collapsed="false">
      <c r="A113" s="1" t="s">
        <v>227</v>
      </c>
      <c r="B113" s="1" t="n">
        <f aca="false">SUMIFS(Cube!$G$2:$G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113" s="1" t="n">
        <f aca="false">SUMIFS(Cube!$H$2:$H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113" s="1" t="n">
        <f aca="false">SUMIFS(Cube!$I$2:$I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113" s="1" t="n">
        <f aca="false">SUMIFS(Cube!$J$2:$J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13" s="1" t="n">
        <f aca="false">SUM(B113:E113)</f>
        <v>20</v>
      </c>
      <c r="G113" s="1" t="n">
        <f aca="false">SUMIFS(Cube!$L$2:$L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84</v>
      </c>
      <c r="H113" s="1" t="n">
        <f aca="false">SUMIFS(Cube!$M$2:$M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462</v>
      </c>
      <c r="I113" s="1" t="n">
        <f aca="false">SUMIFS(Cube!$N$2:$N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833</v>
      </c>
      <c r="J113" s="1" t="n">
        <f aca="false">SUMIFS(Cube!$O$2:$O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192</v>
      </c>
      <c r="K113" s="1" t="n">
        <f aca="false">SUM(G113:J113)</f>
        <v>1571</v>
      </c>
      <c r="L113" s="1" t="n">
        <f aca="false">IF(G113=0,"",(H113-G113)/G113)</f>
        <v>4.5</v>
      </c>
      <c r="M113" s="1" t="n">
        <f aca="false">IF(H113=0,"",(I113-H113)/H113)</f>
        <v>0.803030303030303</v>
      </c>
      <c r="N113" s="1" t="n">
        <f aca="false">IF(I113*Summary!$B$363=0,"",(J113-I113*Summary!$B$363)/(I113*Summary!$B$363))</f>
        <v>-0.407537662952505</v>
      </c>
      <c r="O113" s="1" t="n">
        <f aca="false">IF(K113&gt;0,1,0)</f>
        <v>1</v>
      </c>
      <c r="P113" s="1" t="n">
        <f aca="false">IF(K113=0,"",SUMPRODUCT(($K$2:$K$316&gt;K113)*($K$2:$K$316&lt;&gt;""))+COUNTIF($K$2:K113,K113))</f>
        <v>112</v>
      </c>
    </row>
    <row r="114" customFormat="false" ht="15" hidden="false" customHeight="true" outlineLevel="0" collapsed="false">
      <c r="A114" s="1" t="s">
        <v>9701</v>
      </c>
      <c r="B114" s="1" t="n">
        <f aca="false">SUMIFS(Cube!$G$2:$G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14" s="1" t="n">
        <f aca="false">SUMIFS(Cube!$H$2:$H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14" s="1" t="n">
        <f aca="false">SUMIFS(Cube!$I$2:$I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14" s="1" t="n">
        <f aca="false">SUMIFS(Cube!$J$2:$J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14" s="1" t="n">
        <f aca="false">SUM(B114:E114)</f>
        <v>3</v>
      </c>
      <c r="G114" s="1" t="n">
        <f aca="false">SUMIFS(Cube!$L$2:$L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14" s="1" t="n">
        <f aca="false">SUMIFS(Cube!$M$2:$M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</v>
      </c>
      <c r="I114" s="1" t="n">
        <f aca="false">SUMIFS(Cube!$N$2:$N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1411</v>
      </c>
      <c r="J114" s="1" t="n">
        <f aca="false">SUMIFS(Cube!$O$2:$O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</v>
      </c>
      <c r="K114" s="1" t="n">
        <f aca="false">SUM(G114:J114)</f>
        <v>1563</v>
      </c>
      <c r="L114" s="1" t="str">
        <f aca="false">IF(G114=0,"",(H114-G114)/G114)</f>
        <v/>
      </c>
      <c r="M114" s="1" t="n">
        <f aca="false">IF(H114=0,"",(I114-H114)/H114)</f>
        <v>22.5166666666667</v>
      </c>
      <c r="N114" s="1" t="n">
        <f aca="false">IF(I114*Summary!$B$363=0,"",(J114-I114*Summary!$B$363)/(I114*Summary!$B$363))</f>
        <v>-0.832403349936615</v>
      </c>
      <c r="O114" s="1" t="n">
        <f aca="false">IF(K114&gt;0,1,0)</f>
        <v>1</v>
      </c>
      <c r="P114" s="1" t="n">
        <f aca="false">IF(K114=0,"",SUMPRODUCT(($K$2:$K$316&gt;K114)*($K$2:$K$316&lt;&gt;""))+COUNTIF($K$2:K114,K114))</f>
        <v>113</v>
      </c>
    </row>
    <row r="115" customFormat="false" ht="15" hidden="false" customHeight="true" outlineLevel="0" collapsed="false">
      <c r="A115" s="1" t="s">
        <v>693</v>
      </c>
      <c r="B115" s="1" t="n">
        <f aca="false">SUMIFS(Cube!$G$2:$G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115" s="1" t="n">
        <f aca="false">SUMIFS(Cube!$H$2:$H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15" s="1" t="n">
        <f aca="false">SUMIFS(Cube!$I$2:$I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15" s="1" t="n">
        <f aca="false">SUMIFS(Cube!$J$2:$J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15" s="1" t="n">
        <f aca="false">SUM(B115:E115)</f>
        <v>12</v>
      </c>
      <c r="G115" s="1" t="n">
        <f aca="false">SUMIFS(Cube!$L$2:$L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633</v>
      </c>
      <c r="H115" s="1" t="n">
        <f aca="false">SUMIFS(Cube!$M$2:$M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523</v>
      </c>
      <c r="I115" s="1" t="n">
        <f aca="false">SUMIFS(Cube!$N$2:$N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315</v>
      </c>
      <c r="J115" s="1" t="n">
        <f aca="false">SUMIFS(Cube!$O$2:$O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K115" s="1" t="n">
        <f aca="false">SUM(G115:J115)</f>
        <v>1513</v>
      </c>
      <c r="L115" s="1" t="n">
        <f aca="false">IF(G115=0,"",(H115-G115)/G115)</f>
        <v>-0.173775671406003</v>
      </c>
      <c r="M115" s="1" t="n">
        <f aca="false">IF(H115=0,"",(I115-H115)/H115)</f>
        <v>-0.397705544933078</v>
      </c>
      <c r="N115" s="1" t="n">
        <f aca="false">IF(I115*Summary!$B$363=0,"",(J115-I115*Summary!$B$363)/(I115*Summary!$B$363))</f>
        <v>-0.657276995305164</v>
      </c>
      <c r="O115" s="1" t="n">
        <f aca="false">IF(K115&gt;0,1,0)</f>
        <v>1</v>
      </c>
      <c r="P115" s="1" t="n">
        <f aca="false">IF(K115=0,"",SUMPRODUCT(($K$2:$K$316&gt;K115)*($K$2:$K$316&lt;&gt;""))+COUNTIF($K$2:K115,K115))</f>
        <v>114</v>
      </c>
    </row>
    <row r="116" customFormat="false" ht="15" hidden="false" customHeight="true" outlineLevel="0" collapsed="false">
      <c r="A116" s="1" t="s">
        <v>4355</v>
      </c>
      <c r="B116" s="1" t="n">
        <f aca="false">SUMIFS(Cube!$G$2:$G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16" s="1" t="n">
        <f aca="false">SUMIFS(Cube!$H$2:$H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16" s="1" t="n">
        <f aca="false">SUMIFS(Cube!$I$2:$I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16" s="1" t="n">
        <f aca="false">SUMIFS(Cube!$J$2:$J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16" s="1" t="n">
        <f aca="false">SUM(B116:E116)</f>
        <v>4</v>
      </c>
      <c r="G116" s="1" t="n">
        <f aca="false">SUMIFS(Cube!$L$2:$L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972</v>
      </c>
      <c r="H116" s="1" t="n">
        <f aca="false">SUMIFS(Cube!$M$2:$M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91</v>
      </c>
      <c r="I116" s="1" t="n">
        <f aca="false">SUMIFS(Cube!$N$2:$N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318</v>
      </c>
      <c r="J116" s="1" t="n">
        <f aca="false">SUMIFS(Cube!$O$2:$O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126</v>
      </c>
      <c r="K116" s="1" t="n">
        <f aca="false">SUM(G116:J116)</f>
        <v>1507</v>
      </c>
      <c r="L116" s="1" t="n">
        <f aca="false">IF(G116=0,"",(H116-G116)/G116)</f>
        <v>-0.906378600823045</v>
      </c>
      <c r="M116" s="1" t="n">
        <f aca="false">IF(H116=0,"",(I116-H116)/H116)</f>
        <v>2.49450549450549</v>
      </c>
      <c r="N116" s="1" t="n">
        <f aca="false">IF(I116*Summary!$B$363=0,"",(J116-I116*Summary!$B$363)/(I116*Summary!$B$363))</f>
        <v>0.0184693064044646</v>
      </c>
      <c r="O116" s="1" t="n">
        <f aca="false">IF(K116&gt;0,1,0)</f>
        <v>1</v>
      </c>
      <c r="P116" s="1" t="n">
        <f aca="false">IF(K116=0,"",SUMPRODUCT(($K$2:$K$316&gt;K116)*($K$2:$K$316&lt;&gt;""))+COUNTIF($K$2:K116,K116))</f>
        <v>115</v>
      </c>
    </row>
    <row r="117" customFormat="false" ht="15" hidden="false" customHeight="true" outlineLevel="0" collapsed="false">
      <c r="A117" s="1" t="s">
        <v>2928</v>
      </c>
      <c r="B117" s="1" t="n">
        <f aca="false">SUMIFS(Cube!$G$2:$G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17" s="1" t="n">
        <f aca="false">SUMIFS(Cube!$H$2:$H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17" s="1" t="n">
        <f aca="false">SUMIFS(Cube!$I$2:$I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17" s="1" t="n">
        <f aca="false">SUMIFS(Cube!$J$2:$J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17" s="1" t="n">
        <f aca="false">SUM(B117:E117)</f>
        <v>5</v>
      </c>
      <c r="G117" s="1" t="n">
        <f aca="false">SUMIFS(Cube!$L$2:$L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426</v>
      </c>
      <c r="H117" s="1" t="n">
        <f aca="false">SUMIFS(Cube!$M$2:$M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424</v>
      </c>
      <c r="I117" s="1" t="n">
        <f aca="false">SUMIFS(Cube!$N$2:$N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480</v>
      </c>
      <c r="J117" s="1" t="n">
        <f aca="false">SUMIFS(Cube!$O$2:$O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</v>
      </c>
      <c r="K117" s="1" t="n">
        <f aca="false">SUM(G117:J117)</f>
        <v>1422</v>
      </c>
      <c r="L117" s="1" t="n">
        <f aca="false">IF(G117=0,"",(H117-G117)/G117)</f>
        <v>-0.00469483568075117</v>
      </c>
      <c r="M117" s="1" t="n">
        <f aca="false">IF(H117=0,"",(I117-H117)/H117)</f>
        <v>0.132075471698113</v>
      </c>
      <c r="N117" s="1" t="n">
        <f aca="false">IF(I117*Summary!$B$363=0,"",(J117-I117*Summary!$B$363)/(I117*Summary!$B$363))</f>
        <v>-0.507335680751174</v>
      </c>
      <c r="O117" s="1" t="n">
        <f aca="false">IF(K117&gt;0,1,0)</f>
        <v>1</v>
      </c>
      <c r="P117" s="1" t="n">
        <f aca="false">IF(K117=0,"",SUMPRODUCT(($K$2:$K$316&gt;K117)*($K$2:$K$316&lt;&gt;""))+COUNTIF($K$2:K117,K117))</f>
        <v>116</v>
      </c>
    </row>
    <row r="118" customFormat="false" ht="15" hidden="false" customHeight="true" outlineLevel="0" collapsed="false">
      <c r="A118" s="1" t="s">
        <v>6416</v>
      </c>
      <c r="B118" s="1" t="n">
        <f aca="false">SUMIFS(Cube!$G$2:$G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18" s="1" t="n">
        <f aca="false">SUMIFS(Cube!$H$2:$H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18" s="1" t="n">
        <f aca="false">SUMIFS(Cube!$I$2:$I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18" s="1" t="n">
        <f aca="false">SUMIFS(Cube!$J$2:$J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18" s="1" t="n">
        <f aca="false">SUM(B118:E118)</f>
        <v>4</v>
      </c>
      <c r="G118" s="1" t="n">
        <f aca="false">SUMIFS(Cube!$L$2:$L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145</v>
      </c>
      <c r="H118" s="1" t="n">
        <f aca="false">SUMIFS(Cube!$M$2:$M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592</v>
      </c>
      <c r="I118" s="1" t="n">
        <f aca="false">SUMIFS(Cube!$N$2:$N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498</v>
      </c>
      <c r="J118" s="1" t="n">
        <f aca="false">SUMIFS(Cube!$O$2:$O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153</v>
      </c>
      <c r="K118" s="1" t="n">
        <f aca="false">SUM(G118:J118)</f>
        <v>1388</v>
      </c>
      <c r="L118" s="1" t="n">
        <f aca="false">IF(G118=0,"",(H118-G118)/G118)</f>
        <v>3.08275862068966</v>
      </c>
      <c r="M118" s="1" t="n">
        <f aca="false">IF(H118=0,"",(I118-H118)/H118)</f>
        <v>-0.158783783783784</v>
      </c>
      <c r="N118" s="1" t="n">
        <f aca="false">IF(I118*Summary!$B$363=0,"",(J118-I118*Summary!$B$363)/(I118*Summary!$B$363))</f>
        <v>-0.210291871712201</v>
      </c>
      <c r="O118" s="1" t="n">
        <f aca="false">IF(K118&gt;0,1,0)</f>
        <v>1</v>
      </c>
      <c r="P118" s="1" t="n">
        <f aca="false">IF(K118=0,"",SUMPRODUCT(($K$2:$K$316&gt;K118)*($K$2:$K$316&lt;&gt;""))+COUNTIF($K$2:K118,K118))</f>
        <v>117</v>
      </c>
    </row>
    <row r="119" customFormat="false" ht="15" hidden="false" customHeight="true" outlineLevel="0" collapsed="false">
      <c r="A119" s="1" t="s">
        <v>1730</v>
      </c>
      <c r="B119" s="1" t="n">
        <f aca="false">SUMIFS(Cube!$G$2:$G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19" s="1" t="n">
        <f aca="false">SUMIFS(Cube!$H$2:$H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19" s="1" t="n">
        <f aca="false">SUMIFS(Cube!$I$2:$I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19" s="1" t="n">
        <f aca="false">SUMIFS(Cube!$J$2:$J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19" s="1" t="n">
        <f aca="false">SUM(B119:E119)</f>
        <v>4</v>
      </c>
      <c r="G119" s="1" t="n">
        <f aca="false">SUMIFS(Cube!$L$2:$L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376</v>
      </c>
      <c r="H119" s="1" t="n">
        <f aca="false">SUMIFS(Cube!$M$2:$M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434</v>
      </c>
      <c r="I119" s="1" t="n">
        <f aca="false">SUMIFS(Cube!$N$2:$N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404</v>
      </c>
      <c r="J119" s="1" t="n">
        <f aca="false">SUMIFS(Cube!$O$2:$O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139</v>
      </c>
      <c r="K119" s="1" t="n">
        <f aca="false">SUM(G119:J119)</f>
        <v>1353</v>
      </c>
      <c r="L119" s="1" t="n">
        <f aca="false">IF(G119=0,"",(H119-G119)/G119)</f>
        <v>0.154255319148936</v>
      </c>
      <c r="M119" s="1" t="n">
        <f aca="false">IF(H119=0,"",(I119-H119)/H119)</f>
        <v>-0.0691244239631337</v>
      </c>
      <c r="N119" s="1" t="n">
        <f aca="false">IF(I119*Summary!$B$363=0,"",(J119-I119*Summary!$B$363)/(I119*Summary!$B$363))</f>
        <v>-0.115621949518896</v>
      </c>
      <c r="O119" s="1" t="n">
        <f aca="false">IF(K119&gt;0,1,0)</f>
        <v>1</v>
      </c>
      <c r="P119" s="1" t="n">
        <f aca="false">IF(K119=0,"",SUMPRODUCT(($K$2:$K$316&gt;K119)*($K$2:$K$316&lt;&gt;""))+COUNTIF($K$2:K119,K119))</f>
        <v>118</v>
      </c>
    </row>
    <row r="120" customFormat="false" ht="15" hidden="false" customHeight="true" outlineLevel="0" collapsed="false">
      <c r="A120" s="1" t="s">
        <v>8438</v>
      </c>
      <c r="B120" s="1" t="n">
        <f aca="false">SUMIFS(Cube!$G$2:$G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20" s="1" t="n">
        <f aca="false">SUMIFS(Cube!$H$2:$H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20" s="1" t="n">
        <f aca="false">SUMIFS(Cube!$I$2:$I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20" s="1" t="n">
        <f aca="false">SUMIFS(Cube!$J$2:$J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20" s="1" t="n">
        <f aca="false">SUM(B120:E120)</f>
        <v>7</v>
      </c>
      <c r="G120" s="1" t="n">
        <f aca="false">SUMIFS(Cube!$L$2:$L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165</v>
      </c>
      <c r="H120" s="1" t="n">
        <f aca="false">SUMIFS(Cube!$M$2:$M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254</v>
      </c>
      <c r="I120" s="1" t="n">
        <f aca="false">SUMIFS(Cube!$N$2:$N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562</v>
      </c>
      <c r="J120" s="1" t="n">
        <f aca="false">SUMIFS(Cube!$O$2:$O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355</v>
      </c>
      <c r="K120" s="1" t="n">
        <f aca="false">SUM(G120:J120)</f>
        <v>1336</v>
      </c>
      <c r="L120" s="1" t="n">
        <f aca="false">IF(G120=0,"",(H120-G120)/G120)</f>
        <v>0.539393939393939</v>
      </c>
      <c r="M120" s="1" t="n">
        <f aca="false">IF(H120=0,"",(I120-H120)/H120)</f>
        <v>1.21259842519685</v>
      </c>
      <c r="N120" s="1" t="n">
        <f aca="false">IF(I120*Summary!$B$363=0,"",(J120-I120*Summary!$B$363)/(I120*Summary!$B$363))</f>
        <v>0.623665480427046</v>
      </c>
      <c r="O120" s="1" t="n">
        <f aca="false">IF(K120&gt;0,1,0)</f>
        <v>1</v>
      </c>
      <c r="P120" s="1" t="n">
        <f aca="false">IF(K120=0,"",SUMPRODUCT(($K$2:$K$316&gt;K120)*($K$2:$K$316&lt;&gt;""))+COUNTIF($K$2:K120,K120))</f>
        <v>119</v>
      </c>
    </row>
    <row r="121" customFormat="false" ht="15" hidden="false" customHeight="true" outlineLevel="0" collapsed="false">
      <c r="A121" s="1" t="s">
        <v>1696</v>
      </c>
      <c r="B121" s="1" t="n">
        <f aca="false">SUMIFS(Cube!$G$2:$G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21" s="1" t="n">
        <f aca="false">SUMIFS(Cube!$H$2:$H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21" s="1" t="n">
        <f aca="false">SUMIFS(Cube!$I$2:$I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121" s="1" t="n">
        <f aca="false">SUMIFS(Cube!$J$2:$J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21" s="1" t="n">
        <f aca="false">SUM(B121:E121)</f>
        <v>11</v>
      </c>
      <c r="G121" s="1" t="n">
        <f aca="false">SUMIFS(Cube!$L$2:$L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176</v>
      </c>
      <c r="H121" s="1" t="n">
        <f aca="false">SUMIFS(Cube!$M$2:$M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245</v>
      </c>
      <c r="I121" s="1" t="n">
        <f aca="false">SUMIFS(Cube!$N$2:$N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707</v>
      </c>
      <c r="J121" s="1" t="n">
        <f aca="false">SUMIFS(Cube!$O$2:$O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185</v>
      </c>
      <c r="K121" s="1" t="n">
        <f aca="false">SUM(G121:J121)</f>
        <v>1313</v>
      </c>
      <c r="L121" s="1" t="n">
        <f aca="false">IF(G121=0,"",(H121-G121)/G121)</f>
        <v>0.392045454545455</v>
      </c>
      <c r="M121" s="1" t="n">
        <f aca="false">IF(H121=0,"",(I121-H121)/H121)</f>
        <v>1.88571428571429</v>
      </c>
      <c r="N121" s="1" t="n">
        <f aca="false">IF(I121*Summary!$B$363=0,"",(J121-I121*Summary!$B$363)/(I121*Summary!$B$363))</f>
        <v>-0.32740004382732</v>
      </c>
      <c r="O121" s="1" t="n">
        <f aca="false">IF(K121&gt;0,1,0)</f>
        <v>1</v>
      </c>
      <c r="P121" s="1" t="n">
        <f aca="false">IF(K121=0,"",SUMPRODUCT(($K$2:$K$316&gt;K121)*($K$2:$K$316&lt;&gt;""))+COUNTIF($K$2:K121,K121))</f>
        <v>120</v>
      </c>
    </row>
    <row r="122" customFormat="false" ht="15" hidden="false" customHeight="true" outlineLevel="0" collapsed="false">
      <c r="A122" s="1" t="s">
        <v>8666</v>
      </c>
      <c r="B122" s="1" t="n">
        <f aca="false">SUMIFS(Cube!$G$2:$G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22" s="1" t="n">
        <f aca="false">SUMIFS(Cube!$H$2:$H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22" s="1" t="n">
        <f aca="false">SUMIFS(Cube!$I$2:$I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22" s="1" t="n">
        <f aca="false">SUMIFS(Cube!$J$2:$J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22" s="1" t="n">
        <f aca="false">SUM(B122:E122)</f>
        <v>4</v>
      </c>
      <c r="G122" s="1" t="n">
        <f aca="false">SUMIFS(Cube!$L$2:$L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305</v>
      </c>
      <c r="H122" s="1" t="n">
        <f aca="false">SUMIFS(Cube!$M$2:$M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362</v>
      </c>
      <c r="I122" s="1" t="n">
        <f aca="false">SUMIFS(Cube!$N$2:$N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425</v>
      </c>
      <c r="J122" s="1" t="n">
        <f aca="false">SUMIFS(Cube!$O$2:$O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K122" s="1" t="n">
        <f aca="false">SUM(G122:J122)</f>
        <v>1147</v>
      </c>
      <c r="L122" s="1" t="n">
        <f aca="false">IF(G122=0,"",(H122-G122)/G122)</f>
        <v>0.186885245901639</v>
      </c>
      <c r="M122" s="1" t="n">
        <f aca="false">IF(H122=0,"",(I122-H122)/H122)</f>
        <v>0.174033149171271</v>
      </c>
      <c r="N122" s="1" t="n">
        <f aca="false">IF(I122*Summary!$B$363=0,"",(J122-I122*Summary!$B$363)/(I122*Summary!$B$363))</f>
        <v>-0.667357083678542</v>
      </c>
      <c r="O122" s="1" t="n">
        <f aca="false">IF(K122&gt;0,1,0)</f>
        <v>1</v>
      </c>
      <c r="P122" s="1" t="n">
        <f aca="false">IF(K122=0,"",SUMPRODUCT(($K$2:$K$316&gt;K122)*($K$2:$K$316&lt;&gt;""))+COUNTIF($K$2:K122,K122))</f>
        <v>121</v>
      </c>
    </row>
    <row r="123" customFormat="false" ht="15" hidden="false" customHeight="true" outlineLevel="0" collapsed="false">
      <c r="A123" s="1" t="s">
        <v>1100</v>
      </c>
      <c r="B123" s="1" t="n">
        <f aca="false">SUMIFS(Cube!$G$2:$G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23" s="1" t="n">
        <f aca="false">SUMIFS(Cube!$H$2:$H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23" s="1" t="n">
        <f aca="false">SUMIFS(Cube!$I$2:$I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23" s="1" t="n">
        <f aca="false">SUMIFS(Cube!$J$2:$J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23" s="1" t="n">
        <f aca="false">SUM(B123:E123)</f>
        <v>2</v>
      </c>
      <c r="G123" s="1" t="n">
        <f aca="false">SUMIFS(Cube!$L$2:$L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626</v>
      </c>
      <c r="H123" s="1" t="n">
        <f aca="false">SUMIFS(Cube!$M$2:$M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520</v>
      </c>
      <c r="I123" s="1" t="n">
        <f aca="false">SUMIFS(Cube!$N$2:$N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23" s="1" t="n">
        <f aca="false">SUMIFS(Cube!$O$2:$O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23" s="1" t="n">
        <f aca="false">SUM(G123:J123)</f>
        <v>1146</v>
      </c>
      <c r="L123" s="1" t="n">
        <f aca="false">IF(G123=0,"",(H123-G123)/G123)</f>
        <v>-0.169329073482428</v>
      </c>
      <c r="M123" s="1" t="n">
        <f aca="false">IF(H123=0,"",(I123-H123)/H123)</f>
        <v>-1</v>
      </c>
      <c r="N123" s="1" t="str">
        <f aca="false">IF(I123*Summary!$B$363=0,"",(J123-I123*Summary!$B$363)/(I123*Summary!$B$363))</f>
        <v/>
      </c>
      <c r="O123" s="1" t="n">
        <f aca="false">IF(K123&gt;0,1,0)</f>
        <v>1</v>
      </c>
      <c r="P123" s="1" t="n">
        <f aca="false">IF(K123=0,"",SUMPRODUCT(($K$2:$K$316&gt;K123)*($K$2:$K$316&lt;&gt;""))+COUNTIF($K$2:K123,K123))</f>
        <v>122</v>
      </c>
    </row>
    <row r="124" customFormat="false" ht="15" hidden="false" customHeight="true" outlineLevel="0" collapsed="false">
      <c r="A124" s="1" t="s">
        <v>178</v>
      </c>
      <c r="B124" s="1" t="n">
        <f aca="false">SUMIFS(Cube!$G$2:$G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124" s="1" t="n">
        <f aca="false">SUMIFS(Cube!$H$2:$H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124" s="1" t="n">
        <f aca="false">SUMIFS(Cube!$I$2:$I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E124" s="1" t="n">
        <f aca="false">SUMIFS(Cube!$J$2:$J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124" s="1" t="n">
        <f aca="false">SUM(B124:E124)</f>
        <v>21</v>
      </c>
      <c r="G124" s="1" t="n">
        <f aca="false">SUMIFS(Cube!$L$2:$L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279</v>
      </c>
      <c r="H124" s="1" t="n">
        <f aca="false">SUMIFS(Cube!$M$2:$M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299</v>
      </c>
      <c r="I124" s="1" t="n">
        <f aca="false">SUMIFS(Cube!$N$2:$N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355</v>
      </c>
      <c r="J124" s="1" t="n">
        <f aca="false">SUMIFS(Cube!$O$2:$O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172</v>
      </c>
      <c r="K124" s="1" t="n">
        <f aca="false">SUM(G124:J124)</f>
        <v>1105</v>
      </c>
      <c r="L124" s="1" t="n">
        <f aca="false">IF(G124=0,"",(H124-G124)/G124)</f>
        <v>0.0716845878136201</v>
      </c>
      <c r="M124" s="1" t="n">
        <f aca="false">IF(H124=0,"",(I124-H124)/H124)</f>
        <v>0.187290969899666</v>
      </c>
      <c r="N124" s="1" t="n">
        <f aca="false">IF(I124*Summary!$B$363=0,"",(J124-I124*Summary!$B$363)/(I124*Summary!$B$363))</f>
        <v>0.245387819877009</v>
      </c>
      <c r="O124" s="1" t="n">
        <f aca="false">IF(K124&gt;0,1,0)</f>
        <v>1</v>
      </c>
      <c r="P124" s="1" t="n">
        <f aca="false">IF(K124=0,"",SUMPRODUCT(($K$2:$K$316&gt;K124)*($K$2:$K$316&lt;&gt;""))+COUNTIF($K$2:K124,K124))</f>
        <v>123</v>
      </c>
    </row>
    <row r="125" customFormat="false" ht="15" hidden="false" customHeight="true" outlineLevel="0" collapsed="false">
      <c r="A125" s="1" t="s">
        <v>11744</v>
      </c>
      <c r="B125" s="1" t="n">
        <f aca="false">SUMIFS(Cube!$G$2:$G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25" s="1" t="n">
        <f aca="false">SUMIFS(Cube!$H$2:$H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25" s="1" t="n">
        <f aca="false">SUMIFS(Cube!$I$2:$I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25" s="1" t="n">
        <f aca="false">SUMIFS(Cube!$J$2:$J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25" s="1" t="n">
        <f aca="false">SUM(B125:E125)</f>
        <v>8</v>
      </c>
      <c r="G125" s="1" t="n">
        <f aca="false">SUMIFS(Cube!$L$2:$L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211</v>
      </c>
      <c r="H125" s="1" t="n">
        <f aca="false">SUMIFS(Cube!$M$2:$M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230</v>
      </c>
      <c r="I125" s="1" t="n">
        <f aca="false">SUMIFS(Cube!$N$2:$N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366</v>
      </c>
      <c r="J125" s="1" t="n">
        <f aca="false">SUMIFS(Cube!$O$2:$O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187</v>
      </c>
      <c r="K125" s="1" t="n">
        <f aca="false">SUM(G125:J125)</f>
        <v>994</v>
      </c>
      <c r="L125" s="1" t="n">
        <f aca="false">IF(G125=0,"",(H125-G125)/G125)</f>
        <v>0.0900473933649289</v>
      </c>
      <c r="M125" s="1" t="n">
        <f aca="false">IF(H125=0,"",(I125-H125)/H125)</f>
        <v>0.591304347826087</v>
      </c>
      <c r="N125" s="1" t="n">
        <f aca="false">IF(I125*Summary!$B$363=0,"",(J125-I125*Summary!$B$363)/(I125*Summary!$B$363))</f>
        <v>0.313303317170784</v>
      </c>
      <c r="O125" s="1" t="n">
        <f aca="false">IF(K125&gt;0,1,0)</f>
        <v>1</v>
      </c>
      <c r="P125" s="1" t="n">
        <f aca="false">IF(K125=0,"",SUMPRODUCT(($K$2:$K$316&gt;K125)*($K$2:$K$316&lt;&gt;""))+COUNTIF($K$2:K125,K125))</f>
        <v>124</v>
      </c>
    </row>
    <row r="126" customFormat="false" ht="15" hidden="false" customHeight="true" outlineLevel="0" collapsed="false">
      <c r="A126" s="1" t="s">
        <v>206</v>
      </c>
      <c r="B126" s="1" t="n">
        <f aca="false">SUMIFS(Cube!$G$2:$G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26" s="1" t="n">
        <f aca="false">SUMIFS(Cube!$H$2:$H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26" s="1" t="n">
        <f aca="false">SUMIFS(Cube!$I$2:$I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26" s="1" t="n">
        <f aca="false">SUMIFS(Cube!$J$2:$J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26" s="1" t="n">
        <f aca="false">SUM(B126:E126)</f>
        <v>8</v>
      </c>
      <c r="G126" s="1" t="n">
        <f aca="false">SUMIFS(Cube!$L$2:$L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324</v>
      </c>
      <c r="H126" s="1" t="n">
        <f aca="false">SUMIFS(Cube!$M$2:$M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383</v>
      </c>
      <c r="I126" s="1" t="n">
        <f aca="false">SUMIFS(Cube!$N$2:$N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214</v>
      </c>
      <c r="J126" s="1" t="n">
        <f aca="false">SUMIFS(Cube!$O$2:$O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</v>
      </c>
      <c r="K126" s="1" t="n">
        <f aca="false">SUM(G126:J126)</f>
        <v>978</v>
      </c>
      <c r="L126" s="1" t="n">
        <f aca="false">IF(G126=0,"",(H126-G126)/G126)</f>
        <v>0.182098765432099</v>
      </c>
      <c r="M126" s="1" t="n">
        <f aca="false">IF(H126=0,"",(I126-H126)/H126)</f>
        <v>-0.441253263707572</v>
      </c>
      <c r="N126" s="1" t="n">
        <f aca="false">IF(I126*Summary!$B$363=0,"",(J126-I126*Summary!$B$363)/(I126*Summary!$B$363))</f>
        <v>-0.315354745294195</v>
      </c>
      <c r="O126" s="1" t="n">
        <f aca="false">IF(K126&gt;0,1,0)</f>
        <v>1</v>
      </c>
      <c r="P126" s="1" t="n">
        <f aca="false">IF(K126=0,"",SUMPRODUCT(($K$2:$K$316&gt;K126)*($K$2:$K$316&lt;&gt;""))+COUNTIF($K$2:K126,K126))</f>
        <v>125</v>
      </c>
    </row>
    <row r="127" customFormat="false" ht="15" hidden="false" customHeight="true" outlineLevel="0" collapsed="false">
      <c r="A127" s="1" t="s">
        <v>1311</v>
      </c>
      <c r="B127" s="1" t="n">
        <f aca="false">SUMIFS(Cube!$G$2:$G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127" s="1" t="n">
        <f aca="false">SUMIFS(Cube!$H$2:$H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127" s="1" t="n">
        <f aca="false">SUMIFS(Cube!$I$2:$I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127" s="1" t="n">
        <f aca="false">SUMIFS(Cube!$J$2:$J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27" s="1" t="n">
        <f aca="false">SUM(B127:E127)</f>
        <v>16</v>
      </c>
      <c r="G127" s="1" t="n">
        <f aca="false">SUMIFS(Cube!$L$2:$L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</v>
      </c>
      <c r="H127" s="1" t="n">
        <f aca="false">SUMIFS(Cube!$M$2:$M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355</v>
      </c>
      <c r="I127" s="1" t="n">
        <f aca="false">SUMIFS(Cube!$N$2:$N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520</v>
      </c>
      <c r="J127" s="1" t="n">
        <f aca="false">SUMIFS(Cube!$O$2:$O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K127" s="1" t="n">
        <f aca="false">SUM(G127:J127)</f>
        <v>950</v>
      </c>
      <c r="L127" s="1" t="n">
        <f aca="false">IF(G127=0,"",(H127-G127)/G127)</f>
        <v>6.24489795918367</v>
      </c>
      <c r="M127" s="1" t="n">
        <f aca="false">IF(H127=0,"",(I127-H127)/H127)</f>
        <v>0.464788732394366</v>
      </c>
      <c r="N127" s="1" t="n">
        <f aca="false">IF(I127*Summary!$B$363=0,"",(J127-I127*Summary!$B$363)/(I127*Summary!$B$363))</f>
        <v>-0.871478873239437</v>
      </c>
      <c r="O127" s="1" t="n">
        <f aca="false">IF(K127&gt;0,1,0)</f>
        <v>1</v>
      </c>
      <c r="P127" s="1" t="n">
        <f aca="false">IF(K127=0,"",SUMPRODUCT(($K$2:$K$316&gt;K127)*($K$2:$K$316&lt;&gt;""))+COUNTIF($K$2:K127,K127))</f>
        <v>126</v>
      </c>
    </row>
    <row r="128" customFormat="false" ht="15" hidden="false" customHeight="true" outlineLevel="0" collapsed="false">
      <c r="A128" s="1" t="s">
        <v>6067</v>
      </c>
      <c r="B128" s="1" t="n">
        <f aca="false">SUMIFS(Cube!$G$2:$G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28" s="1" t="n">
        <f aca="false">SUMIFS(Cube!$H$2:$H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28" s="1" t="n">
        <f aca="false">SUMIFS(Cube!$I$2:$I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28" s="1" t="n">
        <f aca="false">SUMIFS(Cube!$J$2:$J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28" s="1" t="n">
        <f aca="false">SUM(B128:E128)</f>
        <v>8</v>
      </c>
      <c r="G128" s="1" t="n">
        <f aca="false">SUMIFS(Cube!$L$2:$L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323</v>
      </c>
      <c r="H128" s="1" t="n">
        <f aca="false">SUMIFS(Cube!$M$2:$M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272</v>
      </c>
      <c r="I128" s="1" t="n">
        <f aca="false">SUMIFS(Cube!$N$2:$N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259</v>
      </c>
      <c r="J128" s="1" t="n">
        <f aca="false">SUMIFS(Cube!$O$2:$O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</v>
      </c>
      <c r="K128" s="1" t="n">
        <f aca="false">SUM(G128:J128)</f>
        <v>937</v>
      </c>
      <c r="L128" s="1" t="n">
        <f aca="false">IF(G128=0,"",(H128-G128)/G128)</f>
        <v>-0.157894736842105</v>
      </c>
      <c r="M128" s="1" t="n">
        <f aca="false">IF(H128=0,"",(I128-H128)/H128)</f>
        <v>-0.0477941176470588</v>
      </c>
      <c r="N128" s="1" t="n">
        <f aca="false">IF(I128*Summary!$B$363=0,"",(J128-I128*Summary!$B$363)/(I128*Summary!$B$363))</f>
        <v>-0.176273859372451</v>
      </c>
      <c r="O128" s="1" t="n">
        <f aca="false">IF(K128&gt;0,1,0)</f>
        <v>1</v>
      </c>
      <c r="P128" s="1" t="n">
        <f aca="false">IF(K128=0,"",SUMPRODUCT(($K$2:$K$316&gt;K128)*($K$2:$K$316&lt;&gt;""))+COUNTIF($K$2:K128,K128))</f>
        <v>127</v>
      </c>
    </row>
    <row r="129" customFormat="false" ht="15" hidden="false" customHeight="true" outlineLevel="0" collapsed="false">
      <c r="A129" s="1" t="s">
        <v>2853</v>
      </c>
      <c r="B129" s="1" t="n">
        <f aca="false">SUMIFS(Cube!$G$2:$G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29" s="1" t="n">
        <f aca="false">SUMIFS(Cube!$H$2:$H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29" s="1" t="n">
        <f aca="false">SUMIFS(Cube!$I$2:$I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29" s="1" t="n">
        <f aca="false">SUMIFS(Cube!$J$2:$J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29" s="1" t="n">
        <f aca="false">SUM(B129:E129)</f>
        <v>6</v>
      </c>
      <c r="G129" s="1" t="n">
        <f aca="false">SUMIFS(Cube!$L$2:$L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608</v>
      </c>
      <c r="H129" s="1" t="n">
        <f aca="false">SUMIFS(Cube!$M$2:$M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224</v>
      </c>
      <c r="I129" s="1" t="n">
        <f aca="false">SUMIFS(Cube!$N$2:$N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J129" s="1" t="n">
        <f aca="false">SUMIFS(Cube!$O$2:$O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</v>
      </c>
      <c r="K129" s="1" t="n">
        <f aca="false">SUM(G129:J129)</f>
        <v>897</v>
      </c>
      <c r="L129" s="1" t="n">
        <f aca="false">IF(G129=0,"",(H129-G129)/G129)</f>
        <v>-0.631578947368421</v>
      </c>
      <c r="M129" s="1" t="n">
        <f aca="false">IF(H129=0,"",(I129-H129)/H129)</f>
        <v>-0.883928571428571</v>
      </c>
      <c r="N129" s="1" t="n">
        <f aca="false">IF(I129*Summary!$B$363=0,"",(J129-I129*Summary!$B$363)/(I129*Summary!$B$363))</f>
        <v>2.8556338028169</v>
      </c>
      <c r="O129" s="1" t="n">
        <f aca="false">IF(K129&gt;0,1,0)</f>
        <v>1</v>
      </c>
      <c r="P129" s="1" t="n">
        <f aca="false">IF(K129=0,"",SUMPRODUCT(($K$2:$K$316&gt;K129)*($K$2:$K$316&lt;&gt;""))+COUNTIF($K$2:K129,K129))</f>
        <v>128</v>
      </c>
    </row>
    <row r="130" customFormat="false" ht="15" hidden="false" customHeight="true" outlineLevel="0" collapsed="false">
      <c r="A130" s="1" t="s">
        <v>8028</v>
      </c>
      <c r="B130" s="1" t="n">
        <f aca="false">SUMIFS(Cube!$G$2:$G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30" s="1" t="n">
        <f aca="false">SUMIFS(Cube!$H$2:$H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30" s="1" t="n">
        <f aca="false">SUMIFS(Cube!$I$2:$I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30" s="1" t="n">
        <f aca="false">SUMIFS(Cube!$J$2:$J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30" s="1" t="n">
        <f aca="false">SUM(B130:E130)</f>
        <v>5</v>
      </c>
      <c r="G130" s="1" t="n">
        <f aca="false">SUMIFS(Cube!$L$2:$L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263</v>
      </c>
      <c r="H130" s="1" t="n">
        <f aca="false">SUMIFS(Cube!$M$2:$M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236</v>
      </c>
      <c r="I130" s="1" t="n">
        <f aca="false">SUMIFS(Cube!$N$2:$N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326</v>
      </c>
      <c r="J130" s="1" t="n">
        <f aca="false">SUMIFS(Cube!$O$2:$O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</v>
      </c>
      <c r="K130" s="1" t="n">
        <f aca="false">SUM(G130:J130)</f>
        <v>885</v>
      </c>
      <c r="L130" s="1" t="n">
        <f aca="false">IF(G130=0,"",(H130-G130)/G130)</f>
        <v>-0.102661596958175</v>
      </c>
      <c r="M130" s="1" t="n">
        <f aca="false">IF(H130=0,"",(I130-H130)/H130)</f>
        <v>0.38135593220339</v>
      </c>
      <c r="N130" s="1" t="n">
        <f aca="false">IF(I130*Summary!$B$363=0,"",(J130-I130*Summary!$B$363)/(I130*Summary!$B$363))</f>
        <v>-0.526916097813877</v>
      </c>
      <c r="O130" s="1" t="n">
        <f aca="false">IF(K130&gt;0,1,0)</f>
        <v>1</v>
      </c>
      <c r="P130" s="1" t="n">
        <f aca="false">IF(K130=0,"",SUMPRODUCT(($K$2:$K$316&gt;K130)*($K$2:$K$316&lt;&gt;""))+COUNTIF($K$2:K130,K130))</f>
        <v>129</v>
      </c>
    </row>
    <row r="131" customFormat="false" ht="15" hidden="false" customHeight="true" outlineLevel="0" collapsed="false">
      <c r="A131" s="1" t="s">
        <v>3784</v>
      </c>
      <c r="B131" s="1" t="n">
        <f aca="false">SUMIFS(Cube!$G$2:$G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131" s="1" t="n">
        <f aca="false">SUMIFS(Cube!$H$2:$H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131" s="1" t="n">
        <f aca="false">SUMIFS(Cube!$I$2:$I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31" s="1" t="n">
        <f aca="false">SUMIFS(Cube!$J$2:$J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31" s="1" t="n">
        <f aca="false">SUM(B131:E131)</f>
        <v>14</v>
      </c>
      <c r="G131" s="1" t="n">
        <f aca="false">SUMIFS(Cube!$L$2:$L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449</v>
      </c>
      <c r="H131" s="1" t="n">
        <f aca="false">SUMIFS(Cube!$M$2:$M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279</v>
      </c>
      <c r="I131" s="1" t="n">
        <f aca="false">SUMIFS(Cube!$N$2:$N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103</v>
      </c>
      <c r="J131" s="1" t="n">
        <f aca="false">SUMIFS(Cube!$O$2:$O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K131" s="1" t="n">
        <f aca="false">SUM(G131:J131)</f>
        <v>864</v>
      </c>
      <c r="L131" s="1" t="n">
        <f aca="false">IF(G131=0,"",(H131-G131)/G131)</f>
        <v>-0.378619153674833</v>
      </c>
      <c r="M131" s="1" t="n">
        <f aca="false">IF(H131=0,"",(I131-H131)/H131)</f>
        <v>-0.630824372759857</v>
      </c>
      <c r="N131" s="1" t="n">
        <f aca="false">IF(I131*Summary!$B$363=0,"",(J131-I131*Summary!$B$363)/(I131*Summary!$B$363))</f>
        <v>-0.176466566388623</v>
      </c>
      <c r="O131" s="1" t="n">
        <f aca="false">IF(K131&gt;0,1,0)</f>
        <v>1</v>
      </c>
      <c r="P131" s="1" t="n">
        <f aca="false">IF(K131=0,"",SUMPRODUCT(($K$2:$K$316&gt;K131)*($K$2:$K$316&lt;&gt;""))+COUNTIF($K$2:K131,K131))</f>
        <v>130</v>
      </c>
    </row>
    <row r="132" customFormat="false" ht="15" hidden="false" customHeight="true" outlineLevel="0" collapsed="false">
      <c r="A132" s="1" t="s">
        <v>1889</v>
      </c>
      <c r="B132" s="1" t="n">
        <f aca="false">SUMIFS(Cube!$G$2:$G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132" s="1" t="n">
        <f aca="false">SUMIFS(Cube!$H$2:$H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D132" s="1" t="n">
        <f aca="false">SUMIFS(Cube!$I$2:$I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132" s="1" t="n">
        <f aca="false">SUMIFS(Cube!$J$2:$J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132" s="1" t="n">
        <f aca="false">SUM(B132:E132)</f>
        <v>21</v>
      </c>
      <c r="G132" s="1" t="n">
        <f aca="false">SUMIFS(Cube!$L$2:$L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246</v>
      </c>
      <c r="H132" s="1" t="n">
        <f aca="false">SUMIFS(Cube!$M$2:$M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269</v>
      </c>
      <c r="I132" s="1" t="n">
        <f aca="false">SUMIFS(Cube!$N$2:$N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263</v>
      </c>
      <c r="J132" s="1" t="n">
        <f aca="false">SUMIFS(Cube!$O$2:$O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</v>
      </c>
      <c r="K132" s="1" t="n">
        <f aca="false">SUM(G132:J132)</f>
        <v>835</v>
      </c>
      <c r="L132" s="1" t="n">
        <f aca="false">IF(G132=0,"",(H132-G132)/G132)</f>
        <v>0.0934959349593496</v>
      </c>
      <c r="M132" s="1" t="n">
        <f aca="false">IF(H132=0,"",(I132-H132)/H132)</f>
        <v>-0.0223048327137546</v>
      </c>
      <c r="N132" s="1" t="n">
        <f aca="false">IF(I132*Summary!$B$363=0,"",(J132-I132*Summary!$B$363)/(I132*Summary!$B$363))</f>
        <v>-0.442912226208965</v>
      </c>
      <c r="O132" s="1" t="n">
        <f aca="false">IF(K132&gt;0,1,0)</f>
        <v>1</v>
      </c>
      <c r="P132" s="1" t="n">
        <f aca="false">IF(K132=0,"",SUMPRODUCT(($K$2:$K$316&gt;K132)*($K$2:$K$316&lt;&gt;""))+COUNTIF($K$2:K132,K132))</f>
        <v>131</v>
      </c>
    </row>
    <row r="133" customFormat="false" ht="15" hidden="false" customHeight="true" outlineLevel="0" collapsed="false">
      <c r="A133" s="1" t="s">
        <v>2936</v>
      </c>
      <c r="B133" s="1" t="n">
        <f aca="false">SUMIFS(Cube!$G$2:$G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33" s="1" t="n">
        <f aca="false">SUMIFS(Cube!$H$2:$H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33" s="1" t="n">
        <f aca="false">SUMIFS(Cube!$I$2:$I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33" s="1" t="n">
        <f aca="false">SUMIFS(Cube!$J$2:$J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33" s="1" t="n">
        <f aca="false">SUM(B133:E133)</f>
        <v>6</v>
      </c>
      <c r="G133" s="1" t="n">
        <f aca="false">SUMIFS(Cube!$L$2:$L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33" s="1" t="n">
        <f aca="false">SUMIFS(Cube!$M$2:$M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366</v>
      </c>
      <c r="I133" s="1" t="n">
        <f aca="false">SUMIFS(Cube!$N$2:$N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337</v>
      </c>
      <c r="J133" s="1" t="n">
        <f aca="false">SUMIFS(Cube!$O$2:$O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116</v>
      </c>
      <c r="K133" s="1" t="n">
        <f aca="false">SUM(G133:J133)</f>
        <v>819</v>
      </c>
      <c r="L133" s="1" t="str">
        <f aca="false">IF(G133=0,"",(H133-G133)/G133)</f>
        <v/>
      </c>
      <c r="M133" s="1" t="n">
        <f aca="false">IF(H133=0,"",(I133-H133)/H133)</f>
        <v>-0.0792349726775956</v>
      </c>
      <c r="N133" s="1" t="n">
        <f aca="false">IF(I133*Summary!$B$363=0,"",(J133-I133*Summary!$B$363)/(I133*Summary!$B$363))</f>
        <v>-0.115225477494044</v>
      </c>
      <c r="O133" s="1" t="n">
        <f aca="false">IF(K133&gt;0,1,0)</f>
        <v>1</v>
      </c>
      <c r="P133" s="1" t="n">
        <f aca="false">IF(K133=0,"",SUMPRODUCT(($K$2:$K$316&gt;K133)*($K$2:$K$316&lt;&gt;""))+COUNTIF($K$2:K133,K133))</f>
        <v>132</v>
      </c>
    </row>
    <row r="134" customFormat="false" ht="15" hidden="false" customHeight="true" outlineLevel="0" collapsed="false">
      <c r="A134" s="1" t="s">
        <v>1402</v>
      </c>
      <c r="B134" s="1" t="n">
        <f aca="false">SUMIFS(Cube!$G$2:$G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C134" s="1" t="n">
        <f aca="false">SUMIFS(Cube!$H$2:$H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D134" s="1" t="n">
        <f aca="false">SUMIFS(Cube!$I$2:$I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34" s="1" t="n">
        <f aca="false">SUMIFS(Cube!$J$2:$J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34" s="1" t="n">
        <f aca="false">SUM(B134:E134)</f>
        <v>16</v>
      </c>
      <c r="G134" s="1" t="n">
        <f aca="false">SUMIFS(Cube!$L$2:$L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206</v>
      </c>
      <c r="H134" s="1" t="n">
        <f aca="false">SUMIFS(Cube!$M$2:$M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346</v>
      </c>
      <c r="I134" s="1" t="n">
        <f aca="false">SUMIFS(Cube!$N$2:$N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71</v>
      </c>
      <c r="J134" s="1" t="n">
        <f aca="false">SUMIFS(Cube!$O$2:$O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183</v>
      </c>
      <c r="K134" s="1" t="n">
        <f aca="false">SUM(G134:J134)</f>
        <v>806</v>
      </c>
      <c r="L134" s="1" t="n">
        <f aca="false">IF(G134=0,"",(H134-G134)/G134)</f>
        <v>0.679611650485437</v>
      </c>
      <c r="M134" s="1" t="n">
        <f aca="false">IF(H134=0,"",(I134-H134)/H134)</f>
        <v>-0.794797687861272</v>
      </c>
      <c r="N134" s="1" t="n">
        <f aca="false">IF(I134*Summary!$B$363=0,"",(J134-I134*Summary!$B$363)/(I134*Summary!$B$363))</f>
        <v>5.6251735766713</v>
      </c>
      <c r="O134" s="1" t="n">
        <f aca="false">IF(K134&gt;0,1,0)</f>
        <v>1</v>
      </c>
      <c r="P134" s="1" t="n">
        <f aca="false">IF(K134=0,"",SUMPRODUCT(($K$2:$K$316&gt;K134)*($K$2:$K$316&lt;&gt;""))+COUNTIF($K$2:K134,K134))</f>
        <v>133</v>
      </c>
    </row>
    <row r="135" customFormat="false" ht="15" hidden="false" customHeight="true" outlineLevel="0" collapsed="false">
      <c r="A135" s="1" t="s">
        <v>6681</v>
      </c>
      <c r="B135" s="1" t="n">
        <f aca="false">SUMIFS(Cube!$G$2:$G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35" s="1" t="n">
        <f aca="false">SUMIFS(Cube!$H$2:$H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35" s="1" t="n">
        <f aca="false">SUMIFS(Cube!$I$2:$I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35" s="1" t="n">
        <f aca="false">SUMIFS(Cube!$J$2:$J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35" s="1" t="n">
        <f aca="false">SUM(B135:E135)</f>
        <v>5</v>
      </c>
      <c r="G135" s="1" t="n">
        <f aca="false">SUMIFS(Cube!$L$2:$L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349</v>
      </c>
      <c r="H135" s="1" t="n">
        <f aca="false">SUMIFS(Cube!$M$2:$M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77</v>
      </c>
      <c r="I135" s="1" t="n">
        <f aca="false">SUMIFS(Cube!$N$2:$N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35" s="1" t="n">
        <f aca="false">SUMIFS(Cube!$O$2:$O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363</v>
      </c>
      <c r="K135" s="1" t="n">
        <f aca="false">SUM(G135:J135)</f>
        <v>789</v>
      </c>
      <c r="L135" s="1" t="n">
        <f aca="false">IF(G135=0,"",(H135-G135)/G135)</f>
        <v>-0.779369627507163</v>
      </c>
      <c r="M135" s="1" t="n">
        <f aca="false">IF(H135=0,"",(I135-H135)/H135)</f>
        <v>-1</v>
      </c>
      <c r="N135" s="1" t="str">
        <f aca="false">IF(I135*Summary!$B$363=0,"",(J135-I135*Summary!$B$363)/(I135*Summary!$B$363))</f>
        <v/>
      </c>
      <c r="O135" s="1" t="n">
        <f aca="false">IF(K135&gt;0,1,0)</f>
        <v>1</v>
      </c>
      <c r="P135" s="1" t="n">
        <f aca="false">IF(K135=0,"",SUMPRODUCT(($K$2:$K$316&gt;K135)*($K$2:$K$316&lt;&gt;""))+COUNTIF($K$2:K135,K135))</f>
        <v>134</v>
      </c>
    </row>
    <row r="136" customFormat="false" ht="15" hidden="false" customHeight="true" outlineLevel="0" collapsed="false">
      <c r="A136" s="1" t="s">
        <v>4534</v>
      </c>
      <c r="B136" s="1" t="n">
        <f aca="false">SUMIFS(Cube!$G$2:$G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36" s="1" t="n">
        <f aca="false">SUMIFS(Cube!$H$2:$H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36" s="1" t="n">
        <f aca="false">SUMIFS(Cube!$I$2:$I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36" s="1" t="n">
        <f aca="false">SUMIFS(Cube!$J$2:$J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36" s="1" t="n">
        <f aca="false">SUM(B136:E136)</f>
        <v>6</v>
      </c>
      <c r="G136" s="1" t="n">
        <f aca="false">SUMIFS(Cube!$L$2:$L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84</v>
      </c>
      <c r="H136" s="1" t="n">
        <f aca="false">SUMIFS(Cube!$M$2:$M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225</v>
      </c>
      <c r="I136" s="1" t="n">
        <f aca="false">SUMIFS(Cube!$N$2:$N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377</v>
      </c>
      <c r="J136" s="1" t="n">
        <f aca="false">SUMIFS(Cube!$O$2:$O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101</v>
      </c>
      <c r="K136" s="1" t="n">
        <f aca="false">SUM(G136:J136)</f>
        <v>787</v>
      </c>
      <c r="L136" s="1" t="n">
        <f aca="false">IF(G136=0,"",(H136-G136)/G136)</f>
        <v>1.67857142857143</v>
      </c>
      <c r="M136" s="1" t="n">
        <f aca="false">IF(H136=0,"",(I136-H136)/H136)</f>
        <v>0.675555555555556</v>
      </c>
      <c r="N136" s="1" t="n">
        <f aca="false">IF(I136*Summary!$B$363=0,"",(J136-I136*Summary!$B$363)/(I136*Summary!$B$363))</f>
        <v>-0.311372212052154</v>
      </c>
      <c r="O136" s="1" t="n">
        <f aca="false">IF(K136&gt;0,1,0)</f>
        <v>1</v>
      </c>
      <c r="P136" s="1" t="n">
        <f aca="false">IF(K136=0,"",SUMPRODUCT(($K$2:$K$316&gt;K136)*($K$2:$K$316&lt;&gt;""))+COUNTIF($K$2:K136,K136))</f>
        <v>135</v>
      </c>
    </row>
    <row r="137" customFormat="false" ht="15" hidden="false" customHeight="true" outlineLevel="0" collapsed="false">
      <c r="A137" s="1" t="s">
        <v>1929</v>
      </c>
      <c r="B137" s="1" t="n">
        <f aca="false">SUMIFS(Cube!$G$2:$G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37" s="1" t="n">
        <f aca="false">SUMIFS(Cube!$H$2:$H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37" s="1" t="n">
        <f aca="false">SUMIFS(Cube!$I$2:$I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37" s="1" t="n">
        <f aca="false">SUMIFS(Cube!$J$2:$J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37" s="1" t="n">
        <f aca="false">SUM(B137:E137)</f>
        <v>9</v>
      </c>
      <c r="G137" s="1" t="n">
        <f aca="false">SUMIFS(Cube!$L$2:$L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397</v>
      </c>
      <c r="H137" s="1" t="n">
        <f aca="false">SUMIFS(Cube!$M$2:$M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109</v>
      </c>
      <c r="I137" s="1" t="n">
        <f aca="false">SUMIFS(Cube!$N$2:$N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227</v>
      </c>
      <c r="J137" s="1" t="n">
        <f aca="false">SUMIFS(Cube!$O$2:$O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51</v>
      </c>
      <c r="K137" s="1" t="n">
        <f aca="false">SUM(G137:J137)</f>
        <v>784</v>
      </c>
      <c r="L137" s="1" t="n">
        <f aca="false">IF(G137=0,"",(H137-G137)/G137)</f>
        <v>-0.72544080604534</v>
      </c>
      <c r="M137" s="1" t="n">
        <f aca="false">IF(H137=0,"",(I137-H137)/H137)</f>
        <v>1.08256880733945</v>
      </c>
      <c r="N137" s="1" t="n">
        <f aca="false">IF(I137*Summary!$B$363=0,"",(J137-I137*Summary!$B$363)/(I137*Summary!$B$363))</f>
        <v>-0.422504188124341</v>
      </c>
      <c r="O137" s="1" t="n">
        <f aca="false">IF(K137&gt;0,1,0)</f>
        <v>1</v>
      </c>
      <c r="P137" s="1" t="n">
        <f aca="false">IF(K137=0,"",SUMPRODUCT(($K$2:$K$316&gt;K137)*($K$2:$K$316&lt;&gt;""))+COUNTIF($K$2:K137,K137))</f>
        <v>136</v>
      </c>
    </row>
    <row r="138" customFormat="false" ht="15" hidden="false" customHeight="true" outlineLevel="0" collapsed="false">
      <c r="A138" s="1" t="s">
        <v>2797</v>
      </c>
      <c r="B138" s="1" t="n">
        <f aca="false">SUMIFS(Cube!$G$2:$G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38" s="1" t="n">
        <f aca="false">SUMIFS(Cube!$H$2:$H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38" s="1" t="n">
        <f aca="false">SUMIFS(Cube!$I$2:$I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38" s="1" t="n">
        <f aca="false">SUMIFS(Cube!$J$2:$J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38" s="1" t="n">
        <f aca="false">SUM(B138:E138)</f>
        <v>4</v>
      </c>
      <c r="G138" s="1" t="n">
        <f aca="false">SUMIFS(Cube!$L$2:$L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284</v>
      </c>
      <c r="H138" s="1" t="n">
        <f aca="false">SUMIFS(Cube!$M$2:$M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224</v>
      </c>
      <c r="I138" s="1" t="n">
        <f aca="false">SUMIFS(Cube!$N$2:$N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221</v>
      </c>
      <c r="J138" s="1" t="n">
        <f aca="false">SUMIFS(Cube!$O$2:$O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</v>
      </c>
      <c r="K138" s="1" t="n">
        <f aca="false">SUM(G138:J138)</f>
        <v>775</v>
      </c>
      <c r="L138" s="1" t="n">
        <f aca="false">IF(G138=0,"",(H138-G138)/G138)</f>
        <v>-0.211267605633803</v>
      </c>
      <c r="M138" s="1" t="n">
        <f aca="false">IF(H138=0,"",(I138-H138)/H138)</f>
        <v>-0.0133928571428571</v>
      </c>
      <c r="N138" s="1" t="n">
        <f aca="false">IF(I138*Summary!$B$363=0,"",(J138-I138*Summary!$B$363)/(I138*Summary!$B$363))</f>
        <v>-0.464979924797655</v>
      </c>
      <c r="O138" s="1" t="n">
        <f aca="false">IF(K138&gt;0,1,0)</f>
        <v>1</v>
      </c>
      <c r="P138" s="1" t="n">
        <f aca="false">IF(K138=0,"",SUMPRODUCT(($K$2:$K$316&gt;K138)*($K$2:$K$316&lt;&gt;""))+COUNTIF($K$2:K138,K138))</f>
        <v>137</v>
      </c>
    </row>
    <row r="139" customFormat="false" ht="15" hidden="false" customHeight="true" outlineLevel="0" collapsed="false">
      <c r="A139" s="1" t="s">
        <v>3397</v>
      </c>
      <c r="B139" s="1" t="n">
        <f aca="false">SUMIFS(Cube!$G$2:$G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39" s="1" t="n">
        <f aca="false">SUMIFS(Cube!$H$2:$H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39" s="1" t="n">
        <f aca="false">SUMIFS(Cube!$I$2:$I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39" s="1" t="n">
        <f aca="false">SUMIFS(Cube!$J$2:$J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39" s="1" t="n">
        <f aca="false">SUM(B139:E139)</f>
        <v>4</v>
      </c>
      <c r="G139" s="1" t="n">
        <f aca="false">SUMIFS(Cube!$L$2:$L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402</v>
      </c>
      <c r="H139" s="1" t="n">
        <f aca="false">SUMIFS(Cube!$M$2:$M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</v>
      </c>
      <c r="I139" s="1" t="n">
        <f aca="false">SUMIFS(Cube!$N$2:$N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275</v>
      </c>
      <c r="J139" s="1" t="n">
        <f aca="false">SUMIFS(Cube!$O$2:$O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K139" s="1" t="n">
        <f aca="false">SUM(G139:J139)</f>
        <v>733</v>
      </c>
      <c r="L139" s="1" t="n">
        <f aca="false">IF(G139=0,"",(H139-G139)/G139)</f>
        <v>-0.875621890547264</v>
      </c>
      <c r="M139" s="1" t="n">
        <f aca="false">IF(H139=0,"",(I139-H139)/H139)</f>
        <v>4.5</v>
      </c>
      <c r="N139" s="1" t="n">
        <f aca="false">IF(I139*Summary!$B$363=0,"",(J139-I139*Summary!$B$363)/(I139*Summary!$B$363))</f>
        <v>-0.943918053777209</v>
      </c>
      <c r="O139" s="1" t="n">
        <f aca="false">IF(K139&gt;0,1,0)</f>
        <v>1</v>
      </c>
      <c r="P139" s="1" t="n">
        <f aca="false">IF(K139=0,"",SUMPRODUCT(($K$2:$K$316&gt;K139)*($K$2:$K$316&lt;&gt;""))+COUNTIF($K$2:K139,K139))</f>
        <v>138</v>
      </c>
    </row>
    <row r="140" customFormat="false" ht="15" hidden="false" customHeight="true" outlineLevel="0" collapsed="false">
      <c r="A140" s="1" t="s">
        <v>8448</v>
      </c>
      <c r="B140" s="1" t="n">
        <f aca="false">SUMIFS(Cube!$G$2:$G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40" s="1" t="n">
        <f aca="false">SUMIFS(Cube!$H$2:$H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40" s="1" t="n">
        <f aca="false">SUMIFS(Cube!$I$2:$I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40" s="1" t="n">
        <f aca="false">SUMIFS(Cube!$J$2:$J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40" s="1" t="n">
        <f aca="false">SUM(B140:E140)</f>
        <v>3</v>
      </c>
      <c r="G140" s="1" t="n">
        <f aca="false">SUMIFS(Cube!$L$2:$L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466</v>
      </c>
      <c r="H140" s="1" t="n">
        <f aca="false">SUMIFS(Cube!$M$2:$M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147</v>
      </c>
      <c r="I140" s="1" t="n">
        <f aca="false">SUMIFS(Cube!$N$2:$N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115</v>
      </c>
      <c r="J140" s="1" t="n">
        <f aca="false">SUMIFS(Cube!$O$2:$O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40" s="1" t="n">
        <f aca="false">SUM(G140:J140)</f>
        <v>728</v>
      </c>
      <c r="L140" s="1" t="n">
        <f aca="false">IF(G140=0,"",(H140-G140)/G140)</f>
        <v>-0.684549356223176</v>
      </c>
      <c r="M140" s="1" t="n">
        <f aca="false">IF(H140=0,"",(I140-H140)/H140)</f>
        <v>-0.217687074829932</v>
      </c>
      <c r="N140" s="1" t="n">
        <f aca="false">IF(I140*Summary!$B$363=0,"",(J140-I140*Summary!$B$363)/(I140*Summary!$B$363))</f>
        <v>-1</v>
      </c>
      <c r="O140" s="1" t="n">
        <f aca="false">IF(K140&gt;0,1,0)</f>
        <v>1</v>
      </c>
      <c r="P140" s="1" t="n">
        <f aca="false">IF(K140=0,"",SUMPRODUCT(($K$2:$K$316&gt;K140)*($K$2:$K$316&lt;&gt;""))+COUNTIF($K$2:K140,K140))</f>
        <v>139</v>
      </c>
    </row>
    <row r="141" customFormat="false" ht="15" hidden="false" customHeight="true" outlineLevel="0" collapsed="false">
      <c r="A141" s="1" t="s">
        <v>7052</v>
      </c>
      <c r="B141" s="1" t="n">
        <f aca="false">SUMIFS(Cube!$G$2:$G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41" s="1" t="n">
        <f aca="false">SUMIFS(Cube!$H$2:$H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41" s="1" t="n">
        <f aca="false">SUMIFS(Cube!$I$2:$I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41" s="1" t="n">
        <f aca="false">SUMIFS(Cube!$J$2:$J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41" s="1" t="n">
        <f aca="false">SUM(B141:E141)</f>
        <v>2</v>
      </c>
      <c r="G141" s="1" t="n">
        <f aca="false">SUMIFS(Cube!$L$2:$L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694</v>
      </c>
      <c r="H141" s="1" t="n">
        <f aca="false">SUMIFS(Cube!$M$2:$M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41" s="1" t="n">
        <f aca="false">SUMIFS(Cube!$N$2:$N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41" s="1" t="n">
        <f aca="false">SUMIFS(Cube!$O$2:$O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K141" s="1" t="n">
        <f aca="false">SUM(G141:J141)</f>
        <v>695</v>
      </c>
      <c r="L141" s="1" t="n">
        <f aca="false">IF(G141=0,"",(H141-G141)/G141)</f>
        <v>-1</v>
      </c>
      <c r="M141" s="1" t="str">
        <f aca="false">IF(H141=0,"",(I141-H141)/H141)</f>
        <v/>
      </c>
      <c r="N141" s="1" t="str">
        <f aca="false">IF(I141*Summary!$B$363=0,"",(J141-I141*Summary!$B$363)/(I141*Summary!$B$363))</f>
        <v/>
      </c>
      <c r="O141" s="1" t="n">
        <f aca="false">IF(K141&gt;0,1,0)</f>
        <v>1</v>
      </c>
      <c r="P141" s="1" t="n">
        <f aca="false">IF(K141=0,"",SUMPRODUCT(($K$2:$K$316&gt;K141)*($K$2:$K$316&lt;&gt;""))+COUNTIF($K$2:K141,K141))</f>
        <v>140</v>
      </c>
    </row>
    <row r="142" customFormat="false" ht="15" hidden="false" customHeight="true" outlineLevel="0" collapsed="false">
      <c r="A142" s="1" t="s">
        <v>3109</v>
      </c>
      <c r="B142" s="1" t="n">
        <f aca="false">SUMIFS(Cube!$G$2:$G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42" s="1" t="n">
        <f aca="false">SUMIFS(Cube!$H$2:$H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42" s="1" t="n">
        <f aca="false">SUMIFS(Cube!$I$2:$I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42" s="1" t="n">
        <f aca="false">SUMIFS(Cube!$J$2:$J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42" s="1" t="n">
        <f aca="false">SUM(B142:E142)</f>
        <v>4</v>
      </c>
      <c r="G142" s="1" t="n">
        <f aca="false">SUMIFS(Cube!$L$2:$L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75</v>
      </c>
      <c r="H142" s="1" t="n">
        <f aca="false">SUMIFS(Cube!$M$2:$M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183</v>
      </c>
      <c r="I142" s="1" t="n">
        <f aca="false">SUMIFS(Cube!$N$2:$N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358</v>
      </c>
      <c r="J142" s="1" t="n">
        <f aca="false">SUMIFS(Cube!$O$2:$O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</v>
      </c>
      <c r="K142" s="1" t="n">
        <f aca="false">SUM(G142:J142)</f>
        <v>683</v>
      </c>
      <c r="L142" s="1" t="n">
        <f aca="false">IF(G142=0,"",(H142-G142)/G142)</f>
        <v>1.44</v>
      </c>
      <c r="M142" s="1" t="n">
        <f aca="false">IF(H142=0,"",(I142-H142)/H142)</f>
        <v>0.956284153005464</v>
      </c>
      <c r="N142" s="1" t="n">
        <f aca="false">IF(I142*Summary!$B$363=0,"",(J142-I142*Summary!$B$363)/(I142*Summary!$B$363))</f>
        <v>-0.518943268549847</v>
      </c>
      <c r="O142" s="1" t="n">
        <f aca="false">IF(K142&gt;0,1,0)</f>
        <v>1</v>
      </c>
      <c r="P142" s="1" t="n">
        <f aca="false">IF(K142=0,"",SUMPRODUCT(($K$2:$K$316&gt;K142)*($K$2:$K$316&lt;&gt;""))+COUNTIF($K$2:K142,K142))</f>
        <v>141</v>
      </c>
    </row>
    <row r="143" customFormat="false" ht="15" hidden="false" customHeight="true" outlineLevel="0" collapsed="false">
      <c r="A143" s="1" t="s">
        <v>613</v>
      </c>
      <c r="B143" s="1" t="n">
        <f aca="false">SUMIFS(Cube!$G$2:$G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C143" s="1" t="n">
        <f aca="false">SUMIFS(Cube!$H$2:$H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43" s="1" t="n">
        <f aca="false">SUMIFS(Cube!$I$2:$I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143" s="1" t="n">
        <f aca="false">SUMIFS(Cube!$J$2:$J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43" s="1" t="n">
        <f aca="false">SUM(B143:E143)</f>
        <v>15</v>
      </c>
      <c r="G143" s="1" t="n">
        <f aca="false">SUMIFS(Cube!$L$2:$L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130</v>
      </c>
      <c r="H143" s="1" t="n">
        <f aca="false">SUMIFS(Cube!$M$2:$M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162</v>
      </c>
      <c r="I143" s="1" t="n">
        <f aca="false">SUMIFS(Cube!$N$2:$N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306</v>
      </c>
      <c r="J143" s="1" t="n">
        <f aca="false">SUMIFS(Cube!$O$2:$O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</v>
      </c>
      <c r="K143" s="1" t="n">
        <f aca="false">SUM(G143:J143)</f>
        <v>679</v>
      </c>
      <c r="L143" s="1" t="n">
        <f aca="false">IF(G143=0,"",(H143-G143)/G143)</f>
        <v>0.246153846153846</v>
      </c>
      <c r="M143" s="1" t="n">
        <f aca="false">IF(H143=0,"",(I143-H143)/H143)</f>
        <v>0.888888888888889</v>
      </c>
      <c r="N143" s="1" t="n">
        <f aca="false">IF(I143*Summary!$B$363=0,"",(J143-I143*Summary!$B$363)/(I143*Summary!$B$363))</f>
        <v>-0.319594034797017</v>
      </c>
      <c r="O143" s="1" t="n">
        <f aca="false">IF(K143&gt;0,1,0)</f>
        <v>1</v>
      </c>
      <c r="P143" s="1" t="n">
        <f aca="false">IF(K143=0,"",SUMPRODUCT(($K$2:$K$316&gt;K143)*($K$2:$K$316&lt;&gt;""))+COUNTIF($K$2:K143,K143))</f>
        <v>142</v>
      </c>
    </row>
    <row r="144" customFormat="false" ht="15" hidden="false" customHeight="true" outlineLevel="0" collapsed="false">
      <c r="A144" s="1" t="s">
        <v>617</v>
      </c>
      <c r="B144" s="1" t="n">
        <f aca="false">SUMIFS(Cube!$G$2:$G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44" s="1" t="n">
        <f aca="false">SUMIFS(Cube!$H$2:$H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44" s="1" t="n">
        <f aca="false">SUMIFS(Cube!$I$2:$I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44" s="1" t="n">
        <f aca="false">SUMIFS(Cube!$J$2:$J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144" s="1" t="n">
        <f aca="false">SUM(B144:E144)</f>
        <v>9</v>
      </c>
      <c r="G144" s="1" t="n">
        <f aca="false">SUMIFS(Cube!$L$2:$L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44" s="1" t="n">
        <f aca="false">SUMIFS(Cube!$M$2:$M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226</v>
      </c>
      <c r="I144" s="1" t="n">
        <f aca="false">SUMIFS(Cube!$N$2:$N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359</v>
      </c>
      <c r="J144" s="1" t="n">
        <f aca="false">SUMIFS(Cube!$O$2:$O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</v>
      </c>
      <c r="K144" s="1" t="n">
        <f aca="false">SUM(G144:J144)</f>
        <v>666</v>
      </c>
      <c r="L144" s="1" t="str">
        <f aca="false">IF(G144=0,"",(H144-G144)/G144)</f>
        <v/>
      </c>
      <c r="M144" s="1" t="n">
        <f aca="false">IF(H144=0,"",(I144-H144)/H144)</f>
        <v>0.588495575221239</v>
      </c>
      <c r="N144" s="1" t="n">
        <f aca="false">IF(I144*Summary!$B$363=0,"",(J144-I144*Summary!$B$363)/(I144*Summary!$B$363))</f>
        <v>-0.420043940523363</v>
      </c>
      <c r="O144" s="1" t="n">
        <f aca="false">IF(K144&gt;0,1,0)</f>
        <v>1</v>
      </c>
      <c r="P144" s="1" t="n">
        <f aca="false">IF(K144=0,"",SUMPRODUCT(($K$2:$K$316&gt;K144)*($K$2:$K$316&lt;&gt;""))+COUNTIF($K$2:K144,K144))</f>
        <v>143</v>
      </c>
    </row>
    <row r="145" customFormat="false" ht="15" hidden="false" customHeight="true" outlineLevel="0" collapsed="false">
      <c r="A145" s="1" t="s">
        <v>364</v>
      </c>
      <c r="B145" s="1" t="n">
        <f aca="false">SUMIFS(Cube!$G$2:$G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45" s="1" t="n">
        <f aca="false">SUMIFS(Cube!$H$2:$H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45" s="1" t="n">
        <f aca="false">SUMIFS(Cube!$I$2:$I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45" s="1" t="n">
        <f aca="false">SUMIFS(Cube!$J$2:$J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45" s="1" t="n">
        <f aca="false">SUM(B145:E145)</f>
        <v>4</v>
      </c>
      <c r="G145" s="1" t="n">
        <f aca="false">SUMIFS(Cube!$L$2:$L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</v>
      </c>
      <c r="H145" s="1" t="n">
        <f aca="false">SUMIFS(Cube!$M$2:$M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145</v>
      </c>
      <c r="I145" s="1" t="n">
        <f aca="false">SUMIFS(Cube!$N$2:$N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354</v>
      </c>
      <c r="J145" s="1" t="n">
        <f aca="false">SUMIFS(Cube!$O$2:$O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84</v>
      </c>
      <c r="K145" s="1" t="n">
        <f aca="false">SUM(G145:J145)</f>
        <v>655</v>
      </c>
      <c r="L145" s="1" t="n">
        <f aca="false">IF(G145=0,"",(H145-G145)/G145)</f>
        <v>1.01388888888889</v>
      </c>
      <c r="M145" s="1" t="n">
        <f aca="false">IF(H145=0,"",(I145-H145)/H145)</f>
        <v>1.44137931034483</v>
      </c>
      <c r="N145" s="1" t="n">
        <f aca="false">IF(I145*Summary!$B$363=0,"",(J145-I145*Summary!$B$363)/(I145*Summary!$B$363))</f>
        <v>-0.39006922893292</v>
      </c>
      <c r="O145" s="1" t="n">
        <f aca="false">IF(K145&gt;0,1,0)</f>
        <v>1</v>
      </c>
      <c r="P145" s="1" t="n">
        <f aca="false">IF(K145=0,"",SUMPRODUCT(($K$2:$K$316&gt;K145)*($K$2:$K$316&lt;&gt;""))+COUNTIF($K$2:K145,K145))</f>
        <v>144</v>
      </c>
    </row>
    <row r="146" customFormat="false" ht="15" hidden="false" customHeight="true" outlineLevel="0" collapsed="false">
      <c r="A146" s="1" t="s">
        <v>1112</v>
      </c>
      <c r="B146" s="1" t="n">
        <f aca="false">SUMIFS(Cube!$G$2:$G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46" s="1" t="n">
        <f aca="false">SUMIFS(Cube!$H$2:$H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46" s="1" t="n">
        <f aca="false">SUMIFS(Cube!$I$2:$I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46" s="1" t="n">
        <f aca="false">SUMIFS(Cube!$J$2:$J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46" s="1" t="n">
        <f aca="false">SUM(B146:E146)</f>
        <v>8</v>
      </c>
      <c r="G146" s="1" t="n">
        <f aca="false">SUMIFS(Cube!$L$2:$L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345</v>
      </c>
      <c r="H146" s="1" t="n">
        <f aca="false">SUMIFS(Cube!$M$2:$M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155</v>
      </c>
      <c r="I146" s="1" t="n">
        <f aca="false">SUMIFS(Cube!$N$2:$N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</v>
      </c>
      <c r="J146" s="1" t="n">
        <f aca="false">SUMIFS(Cube!$O$2:$O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112</v>
      </c>
      <c r="K146" s="1" t="n">
        <f aca="false">SUM(G146:J146)</f>
        <v>650</v>
      </c>
      <c r="L146" s="1" t="n">
        <f aca="false">IF(G146=0,"",(H146-G146)/G146)</f>
        <v>-0.550724637681159</v>
      </c>
      <c r="M146" s="1" t="n">
        <f aca="false">IF(H146=0,"",(I146-H146)/H146)</f>
        <v>-0.754838709677419</v>
      </c>
      <c r="N146" s="1" t="n">
        <f aca="false">IF(I146*Summary!$B$363=0,"",(J146-I146*Summary!$B$363)/(I146*Summary!$B$363))</f>
        <v>6.57598220904374</v>
      </c>
      <c r="O146" s="1" t="n">
        <f aca="false">IF(K146&gt;0,1,0)</f>
        <v>1</v>
      </c>
      <c r="P146" s="1" t="n">
        <f aca="false">IF(K146=0,"",SUMPRODUCT(($K$2:$K$316&gt;K146)*($K$2:$K$316&lt;&gt;""))+COUNTIF($K$2:K146,K146))</f>
        <v>145</v>
      </c>
    </row>
    <row r="147" customFormat="false" ht="15" hidden="false" customHeight="true" outlineLevel="0" collapsed="false">
      <c r="A147" s="1" t="s">
        <v>9460</v>
      </c>
      <c r="B147" s="1" t="n">
        <f aca="false">SUMIFS(Cube!$G$2:$G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47" s="1" t="n">
        <f aca="false">SUMIFS(Cube!$H$2:$H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47" s="1" t="n">
        <f aca="false">SUMIFS(Cube!$I$2:$I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47" s="1" t="n">
        <f aca="false">SUMIFS(Cube!$J$2:$J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47" s="1" t="n">
        <f aca="false">SUM(B147:E147)</f>
        <v>4</v>
      </c>
      <c r="G147" s="1" t="n">
        <f aca="false">SUMIFS(Cube!$L$2:$L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83</v>
      </c>
      <c r="H147" s="1" t="n">
        <f aca="false">SUMIFS(Cube!$M$2:$M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211</v>
      </c>
      <c r="I147" s="1" t="n">
        <f aca="false">SUMIFS(Cube!$N$2:$N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320</v>
      </c>
      <c r="J147" s="1" t="n">
        <f aca="false">SUMIFS(Cube!$O$2:$O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</v>
      </c>
      <c r="K147" s="1" t="n">
        <f aca="false">SUM(G147:J147)</f>
        <v>649</v>
      </c>
      <c r="L147" s="1" t="n">
        <f aca="false">IF(G147=0,"",(H147-G147)/G147)</f>
        <v>1.5421686746988</v>
      </c>
      <c r="M147" s="1" t="n">
        <f aca="false">IF(H147=0,"",(I147-H147)/H147)</f>
        <v>0.516587677725119</v>
      </c>
      <c r="N147" s="1" t="n">
        <f aca="false">IF(I147*Summary!$B$363=0,"",(J147-I147*Summary!$B$363)/(I147*Summary!$B$363))</f>
        <v>-0.718860035211268</v>
      </c>
      <c r="O147" s="1" t="n">
        <f aca="false">IF(K147&gt;0,1,0)</f>
        <v>1</v>
      </c>
      <c r="P147" s="1" t="n">
        <f aca="false">IF(K147=0,"",SUMPRODUCT(($K$2:$K$316&gt;K147)*($K$2:$K$316&lt;&gt;""))+COUNTIF($K$2:K147,K147))</f>
        <v>146</v>
      </c>
    </row>
    <row r="148" customFormat="false" ht="15" hidden="false" customHeight="true" outlineLevel="0" collapsed="false">
      <c r="A148" s="1" t="s">
        <v>3460</v>
      </c>
      <c r="B148" s="1" t="n">
        <f aca="false">SUMIFS(Cube!$G$2:$G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148" s="1" t="n">
        <f aca="false">SUMIFS(Cube!$H$2:$H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148" s="1" t="n">
        <f aca="false">SUMIFS(Cube!$I$2:$I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148" s="1" t="n">
        <f aca="false">SUMIFS(Cube!$J$2:$J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48" s="1" t="n">
        <f aca="false">SUM(B148:E148)</f>
        <v>15</v>
      </c>
      <c r="G148" s="1" t="n">
        <f aca="false">SUMIFS(Cube!$L$2:$L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231</v>
      </c>
      <c r="H148" s="1" t="n">
        <f aca="false">SUMIFS(Cube!$M$2:$M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116</v>
      </c>
      <c r="I148" s="1" t="n">
        <f aca="false">SUMIFS(Cube!$N$2:$N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142</v>
      </c>
      <c r="J148" s="1" t="n">
        <f aca="false">SUMIFS(Cube!$O$2:$O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111</v>
      </c>
      <c r="K148" s="1" t="n">
        <f aca="false">SUM(G148:J148)</f>
        <v>600</v>
      </c>
      <c r="L148" s="1" t="n">
        <f aca="false">IF(G148=0,"",(H148-G148)/G148)</f>
        <v>-0.497835497835498</v>
      </c>
      <c r="M148" s="1" t="n">
        <f aca="false">IF(H148=0,"",(I148-H148)/H148)</f>
        <v>0.224137931034483</v>
      </c>
      <c r="N148" s="1" t="n">
        <f aca="false">IF(I148*Summary!$B$363=0,"",(J148-I148*Summary!$B$363)/(I148*Summary!$B$363))</f>
        <v>1.00927395358064</v>
      </c>
      <c r="O148" s="1" t="n">
        <f aca="false">IF(K148&gt;0,1,0)</f>
        <v>1</v>
      </c>
      <c r="P148" s="1" t="n">
        <f aca="false">IF(K148=0,"",SUMPRODUCT(($K$2:$K$316&gt;K148)*($K$2:$K$316&lt;&gt;""))+COUNTIF($K$2:K148,K148))</f>
        <v>147</v>
      </c>
    </row>
    <row r="149" customFormat="false" ht="15" hidden="false" customHeight="true" outlineLevel="0" collapsed="false">
      <c r="A149" s="1" t="s">
        <v>3862</v>
      </c>
      <c r="B149" s="1" t="n">
        <f aca="false">SUMIFS(Cube!$G$2:$G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49" s="1" t="n">
        <f aca="false">SUMIFS(Cube!$H$2:$H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49" s="1" t="n">
        <f aca="false">SUMIFS(Cube!$I$2:$I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49" s="1" t="n">
        <f aca="false">SUMIFS(Cube!$J$2:$J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49" s="1" t="n">
        <f aca="false">SUM(B149:E149)</f>
        <v>6</v>
      </c>
      <c r="G149" s="1" t="n">
        <f aca="false">SUMIFS(Cube!$L$2:$L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259</v>
      </c>
      <c r="H149" s="1" t="n">
        <f aca="false">SUMIFS(Cube!$M$2:$M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127</v>
      </c>
      <c r="I149" s="1" t="n">
        <f aca="false">SUMIFS(Cube!$N$2:$N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107</v>
      </c>
      <c r="J149" s="1" t="n">
        <f aca="false">SUMIFS(Cube!$O$2:$O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103</v>
      </c>
      <c r="K149" s="1" t="n">
        <f aca="false">SUM(G149:J149)</f>
        <v>596</v>
      </c>
      <c r="L149" s="1" t="n">
        <f aca="false">IF(G149=0,"",(H149-G149)/G149)</f>
        <v>-0.50965250965251</v>
      </c>
      <c r="M149" s="1" t="n">
        <f aca="false">IF(H149=0,"",(I149-H149)/H149)</f>
        <v>-0.15748031496063</v>
      </c>
      <c r="N149" s="1" t="n">
        <f aca="false">IF(I149*Summary!$B$363=0,"",(J149-I149*Summary!$B$363)/(I149*Summary!$B$363))</f>
        <v>1.4743319731473</v>
      </c>
      <c r="O149" s="1" t="n">
        <f aca="false">IF(K149&gt;0,1,0)</f>
        <v>1</v>
      </c>
      <c r="P149" s="1" t="n">
        <f aca="false">IF(K149=0,"",SUMPRODUCT(($K$2:$K$316&gt;K149)*($K$2:$K$316&lt;&gt;""))+COUNTIF($K$2:K149,K149))</f>
        <v>148</v>
      </c>
    </row>
    <row r="150" customFormat="false" ht="15" hidden="false" customHeight="true" outlineLevel="0" collapsed="false">
      <c r="A150" s="1" t="s">
        <v>2665</v>
      </c>
      <c r="B150" s="1" t="n">
        <f aca="false">SUMIFS(Cube!$G$2:$G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50" s="1" t="n">
        <f aca="false">SUMIFS(Cube!$H$2:$H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50" s="1" t="n">
        <f aca="false">SUMIFS(Cube!$I$2:$I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50" s="1" t="n">
        <f aca="false">SUMIFS(Cube!$J$2:$J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50" s="1" t="n">
        <f aca="false">SUM(B150:E150)</f>
        <v>8</v>
      </c>
      <c r="G150" s="1" t="n">
        <f aca="false">SUMIFS(Cube!$L$2:$L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192</v>
      </c>
      <c r="H150" s="1" t="n">
        <f aca="false">SUMIFS(Cube!$M$2:$M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174</v>
      </c>
      <c r="I150" s="1" t="n">
        <f aca="false">SUMIFS(Cube!$N$2:$N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159</v>
      </c>
      <c r="J150" s="1" t="n">
        <f aca="false">SUMIFS(Cube!$O$2:$O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</v>
      </c>
      <c r="K150" s="1" t="n">
        <f aca="false">SUM(G150:J150)</f>
        <v>584</v>
      </c>
      <c r="L150" s="1" t="n">
        <f aca="false">IF(G150=0,"",(H150-G150)/G150)</f>
        <v>-0.09375</v>
      </c>
      <c r="M150" s="1" t="n">
        <f aca="false">IF(H150=0,"",(I150-H150)/H150)</f>
        <v>-0.0862068965517241</v>
      </c>
      <c r="N150" s="1" t="n">
        <f aca="false">IF(I150*Summary!$B$363=0,"",(J150-I150*Summary!$B$363)/(I150*Summary!$B$363))</f>
        <v>-0.0461954114624856</v>
      </c>
      <c r="O150" s="1" t="n">
        <f aca="false">IF(K150&gt;0,1,0)</f>
        <v>1</v>
      </c>
      <c r="P150" s="1" t="n">
        <f aca="false">IF(K150=0,"",SUMPRODUCT(($K$2:$K$316&gt;K150)*($K$2:$K$316&lt;&gt;""))+COUNTIF($K$2:K150,K150))</f>
        <v>149</v>
      </c>
    </row>
    <row r="151" customFormat="false" ht="15" hidden="false" customHeight="true" outlineLevel="0" collapsed="false">
      <c r="A151" s="1" t="s">
        <v>6035</v>
      </c>
      <c r="B151" s="1" t="n">
        <f aca="false">SUMIFS(Cube!$G$2:$G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51" s="1" t="n">
        <f aca="false">SUMIFS(Cube!$H$2:$H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51" s="1" t="n">
        <f aca="false">SUMIFS(Cube!$I$2:$I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51" s="1" t="n">
        <f aca="false">SUMIFS(Cube!$J$2:$J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51" s="1" t="n">
        <f aca="false">SUM(B151:E151)</f>
        <v>5</v>
      </c>
      <c r="G151" s="1" t="n">
        <f aca="false">SUMIFS(Cube!$L$2:$L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119</v>
      </c>
      <c r="H151" s="1" t="n">
        <f aca="false">SUMIFS(Cube!$M$2:$M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136</v>
      </c>
      <c r="I151" s="1" t="n">
        <f aca="false">SUMIFS(Cube!$N$2:$N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318</v>
      </c>
      <c r="J151" s="1" t="n">
        <f aca="false">SUMIFS(Cube!$O$2:$O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K151" s="1" t="n">
        <f aca="false">SUM(G151:J151)</f>
        <v>580</v>
      </c>
      <c r="L151" s="1" t="n">
        <f aca="false">IF(G151=0,"",(H151-G151)/G151)</f>
        <v>0.142857142857143</v>
      </c>
      <c r="M151" s="1" t="n">
        <f aca="false">IF(H151=0,"",(I151-H151)/H151)</f>
        <v>1.33823529411765</v>
      </c>
      <c r="N151" s="1" t="n">
        <f aca="false">IF(I151*Summary!$B$363=0,"",(J151-I151*Summary!$B$363)/(I151*Summary!$B$363))</f>
        <v>-0.943418371866419</v>
      </c>
      <c r="O151" s="1" t="n">
        <f aca="false">IF(K151&gt;0,1,0)</f>
        <v>1</v>
      </c>
      <c r="P151" s="1" t="n">
        <f aca="false">IF(K151=0,"",SUMPRODUCT(($K$2:$K$316&gt;K151)*($K$2:$K$316&lt;&gt;""))+COUNTIF($K$2:K151,K151))</f>
        <v>150</v>
      </c>
    </row>
    <row r="152" customFormat="false" ht="15" hidden="false" customHeight="true" outlineLevel="0" collapsed="false">
      <c r="A152" s="1" t="s">
        <v>3406</v>
      </c>
      <c r="B152" s="1" t="n">
        <f aca="false">SUMIFS(Cube!$G$2:$G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52" s="1" t="n">
        <f aca="false">SUMIFS(Cube!$H$2:$H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52" s="1" t="n">
        <f aca="false">SUMIFS(Cube!$I$2:$I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52" s="1" t="n">
        <f aca="false">SUMIFS(Cube!$J$2:$J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52" s="1" t="n">
        <f aca="false">SUM(B152:E152)</f>
        <v>4</v>
      </c>
      <c r="G152" s="1" t="n">
        <f aca="false">SUMIFS(Cube!$L$2:$L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281</v>
      </c>
      <c r="H152" s="1" t="n">
        <f aca="false">SUMIFS(Cube!$M$2:$M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123</v>
      </c>
      <c r="I152" s="1" t="n">
        <f aca="false">SUMIFS(Cube!$N$2:$N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154</v>
      </c>
      <c r="J152" s="1" t="n">
        <f aca="false">SUMIFS(Cube!$O$2:$O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K152" s="1" t="n">
        <f aca="false">SUM(G152:J152)</f>
        <v>578</v>
      </c>
      <c r="L152" s="1" t="n">
        <f aca="false">IF(G152=0,"",(H152-G152)/G152)</f>
        <v>-0.562277580071174</v>
      </c>
      <c r="M152" s="1" t="n">
        <f aca="false">IF(H152=0,"",(I152-H152)/H152)</f>
        <v>0.252032520325203</v>
      </c>
      <c r="N152" s="1" t="n">
        <f aca="false">IF(I152*Summary!$B$363=0,"",(J152-I152*Summary!$B$363)/(I152*Summary!$B$363))</f>
        <v>-0.666178891531004</v>
      </c>
      <c r="O152" s="1" t="n">
        <f aca="false">IF(K152&gt;0,1,0)</f>
        <v>1</v>
      </c>
      <c r="P152" s="1" t="n">
        <f aca="false">IF(K152=0,"",SUMPRODUCT(($K$2:$K$316&gt;K152)*($K$2:$K$316&lt;&gt;""))+COUNTIF($K$2:K152,K152))</f>
        <v>151</v>
      </c>
    </row>
    <row r="153" customFormat="false" ht="15" hidden="false" customHeight="true" outlineLevel="0" collapsed="false">
      <c r="A153" s="1" t="s">
        <v>5749</v>
      </c>
      <c r="B153" s="1" t="n">
        <f aca="false">SUMIFS(Cube!$G$2:$G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53" s="1" t="n">
        <f aca="false">SUMIFS(Cube!$H$2:$H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53" s="1" t="n">
        <f aca="false">SUMIFS(Cube!$I$2:$I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E153" s="1" t="n">
        <f aca="false">SUMIFS(Cube!$J$2:$J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53" s="1" t="n">
        <f aca="false">SUM(B153:E153)</f>
        <v>10</v>
      </c>
      <c r="G153" s="1" t="n">
        <f aca="false">SUMIFS(Cube!$L$2:$L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53" s="1" t="n">
        <f aca="false">SUMIFS(Cube!$M$2:$M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53" s="1" t="n">
        <f aca="false">SUMIFS(Cube!$N$2:$N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324</v>
      </c>
      <c r="J153" s="1" t="n">
        <f aca="false">SUMIFS(Cube!$O$2:$O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243</v>
      </c>
      <c r="K153" s="1" t="n">
        <f aca="false">SUM(G153:J153)</f>
        <v>567</v>
      </c>
      <c r="L153" s="1" t="str">
        <f aca="false">IF(G153=0,"",(H153-G153)/G153)</f>
        <v/>
      </c>
      <c r="M153" s="1" t="str">
        <f aca="false">IF(H153=0,"",(I153-H153)/H153)</f>
        <v/>
      </c>
      <c r="N153" s="1" t="n">
        <f aca="false">IF(I153*Summary!$B$363=0,"",(J153-I153*Summary!$B$363)/(I153*Summary!$B$363))</f>
        <v>0.927816901408451</v>
      </c>
      <c r="O153" s="1" t="n">
        <f aca="false">IF(K153&gt;0,1,0)</f>
        <v>1</v>
      </c>
      <c r="P153" s="1" t="n">
        <f aca="false">IF(K153=0,"",SUMPRODUCT(($K$2:$K$316&gt;K153)*($K$2:$K$316&lt;&gt;""))+COUNTIF($K$2:K153,K153))</f>
        <v>152</v>
      </c>
    </row>
    <row r="154" customFormat="false" ht="15" hidden="false" customHeight="true" outlineLevel="0" collapsed="false">
      <c r="A154" s="1" t="s">
        <v>3681</v>
      </c>
      <c r="B154" s="1" t="n">
        <f aca="false">SUMIFS(Cube!$G$2:$G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54" s="1" t="n">
        <f aca="false">SUMIFS(Cube!$H$2:$H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54" s="1" t="n">
        <f aca="false">SUMIFS(Cube!$I$2:$I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54" s="1" t="n">
        <f aca="false">SUMIFS(Cube!$J$2:$J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54" s="1" t="n">
        <f aca="false">SUM(B154:E154)</f>
        <v>5</v>
      </c>
      <c r="G154" s="1" t="n">
        <f aca="false">SUMIFS(Cube!$L$2:$L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330</v>
      </c>
      <c r="H154" s="1" t="n">
        <f aca="false">SUMIFS(Cube!$M$2:$M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</v>
      </c>
      <c r="I154" s="1" t="n">
        <f aca="false">SUMIFS(Cube!$N$2:$N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112</v>
      </c>
      <c r="J154" s="1" t="n">
        <f aca="false">SUMIFS(Cube!$O$2:$O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63</v>
      </c>
      <c r="K154" s="1" t="n">
        <f aca="false">SUM(G154:J154)</f>
        <v>566</v>
      </c>
      <c r="L154" s="1" t="n">
        <f aca="false">IF(G154=0,"",(H154-G154)/G154)</f>
        <v>-0.815151515151515</v>
      </c>
      <c r="M154" s="1" t="n">
        <f aca="false">IF(H154=0,"",(I154-H154)/H154)</f>
        <v>0.836065573770492</v>
      </c>
      <c r="N154" s="1" t="n">
        <f aca="false">IF(I154*Summary!$B$363=0,"",(J154-I154*Summary!$B$363)/(I154*Summary!$B$363))</f>
        <v>0.445862676056338</v>
      </c>
      <c r="O154" s="1" t="n">
        <f aca="false">IF(K154&gt;0,1,0)</f>
        <v>1</v>
      </c>
      <c r="P154" s="1" t="n">
        <f aca="false">IF(K154=0,"",SUMPRODUCT(($K$2:$K$316&gt;K154)*($K$2:$K$316&lt;&gt;""))+COUNTIF($K$2:K154,K154))</f>
        <v>153</v>
      </c>
    </row>
    <row r="155" customFormat="false" ht="15" hidden="false" customHeight="true" outlineLevel="0" collapsed="false">
      <c r="A155" s="1" t="s">
        <v>3467</v>
      </c>
      <c r="B155" s="1" t="n">
        <f aca="false">SUMIFS(Cube!$G$2:$G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55" s="1" t="n">
        <f aca="false">SUMIFS(Cube!$H$2:$H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55" s="1" t="n">
        <f aca="false">SUMIFS(Cube!$I$2:$I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155" s="1" t="n">
        <f aca="false">SUMIFS(Cube!$J$2:$J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155" s="1" t="n">
        <f aca="false">SUM(B155:E155)</f>
        <v>11</v>
      </c>
      <c r="G155" s="1" t="n">
        <f aca="false">SUMIFS(Cube!$L$2:$L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55" s="1" t="n">
        <f aca="false">SUMIFS(Cube!$M$2:$M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319</v>
      </c>
      <c r="I155" s="1" t="n">
        <f aca="false">SUMIFS(Cube!$N$2:$N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203</v>
      </c>
      <c r="J155" s="1" t="n">
        <f aca="false">SUMIFS(Cube!$O$2:$O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28</v>
      </c>
      <c r="K155" s="1" t="n">
        <f aca="false">SUM(G155:J155)</f>
        <v>550</v>
      </c>
      <c r="L155" s="1" t="str">
        <f aca="false">IF(G155=0,"",(H155-G155)/G155)</f>
        <v/>
      </c>
      <c r="M155" s="1" t="n">
        <f aca="false">IF(H155=0,"",(I155-H155)/H155)</f>
        <v>-0.363636363636364</v>
      </c>
      <c r="N155" s="1" t="n">
        <f aca="false">IF(I155*Summary!$B$363=0,"",(J155-I155*Summary!$B$363)/(I155*Summary!$B$363))</f>
        <v>-0.645458960660515</v>
      </c>
      <c r="O155" s="1" t="n">
        <f aca="false">IF(K155&gt;0,1,0)</f>
        <v>1</v>
      </c>
      <c r="P155" s="1" t="n">
        <f aca="false">IF(K155=0,"",SUMPRODUCT(($K$2:$K$316&gt;K155)*($K$2:$K$316&lt;&gt;""))+COUNTIF($K$2:K155,K155))</f>
        <v>154</v>
      </c>
    </row>
    <row r="156" customFormat="false" ht="15" hidden="false" customHeight="true" outlineLevel="0" collapsed="false">
      <c r="A156" s="1" t="s">
        <v>4398</v>
      </c>
      <c r="B156" s="1" t="n">
        <f aca="false">SUMIFS(Cube!$G$2:$G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C156" s="1" t="n">
        <f aca="false">SUMIFS(Cube!$H$2:$H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56" s="1" t="n">
        <f aca="false">SUMIFS(Cube!$I$2:$I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56" s="1" t="n">
        <f aca="false">SUMIFS(Cube!$J$2:$J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56" s="1" t="n">
        <f aca="false">SUM(B156:E156)</f>
        <v>8</v>
      </c>
      <c r="G156" s="1" t="n">
        <f aca="false">SUMIFS(Cube!$L$2:$L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349</v>
      </c>
      <c r="H156" s="1" t="n">
        <f aca="false">SUMIFS(Cube!$M$2:$M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139</v>
      </c>
      <c r="I156" s="1" t="n">
        <f aca="false">SUMIFS(Cube!$N$2:$N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37</v>
      </c>
      <c r="J156" s="1" t="n">
        <f aca="false">SUMIFS(Cube!$O$2:$O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K156" s="1" t="n">
        <f aca="false">SUM(G156:J156)</f>
        <v>528</v>
      </c>
      <c r="L156" s="1" t="n">
        <f aca="false">IF(G156=0,"",(H156-G156)/G156)</f>
        <v>-0.601719197707736</v>
      </c>
      <c r="M156" s="1" t="n">
        <f aca="false">IF(H156=0,"",(I156-H156)/H156)</f>
        <v>-0.733812949640288</v>
      </c>
      <c r="N156" s="1" t="n">
        <f aca="false">IF(I156*Summary!$B$363=0,"",(J156-I156*Summary!$B$363)/(I156*Summary!$B$363))</f>
        <v>-0.791587362009897</v>
      </c>
      <c r="O156" s="1" t="n">
        <f aca="false">IF(K156&gt;0,1,0)</f>
        <v>1</v>
      </c>
      <c r="P156" s="1" t="n">
        <f aca="false">IF(K156=0,"",SUMPRODUCT(($K$2:$K$316&gt;K156)*($K$2:$K$316&lt;&gt;""))+COUNTIF($K$2:K156,K156))</f>
        <v>155</v>
      </c>
    </row>
    <row r="157" customFormat="false" ht="15" hidden="false" customHeight="true" outlineLevel="0" collapsed="false">
      <c r="A157" s="1" t="s">
        <v>12808</v>
      </c>
      <c r="B157" s="1" t="n">
        <f aca="false">SUMIFS(Cube!$G$2:$G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57" s="1" t="n">
        <f aca="false">SUMIFS(Cube!$H$2:$H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57" s="1" t="n">
        <f aca="false">SUMIFS(Cube!$I$2:$I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57" s="1" t="n">
        <f aca="false">SUMIFS(Cube!$J$2:$J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57" s="1" t="n">
        <f aca="false">SUM(B157:E157)</f>
        <v>4</v>
      </c>
      <c r="G157" s="1" t="n">
        <f aca="false">SUMIFS(Cube!$L$2:$L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189</v>
      </c>
      <c r="H157" s="1" t="n">
        <f aca="false">SUMIFS(Cube!$M$2:$M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119</v>
      </c>
      <c r="I157" s="1" t="n">
        <f aca="false">SUMIFS(Cube!$N$2:$N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161</v>
      </c>
      <c r="J157" s="1" t="n">
        <f aca="false">SUMIFS(Cube!$O$2:$O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K157" s="1" t="n">
        <f aca="false">SUM(G157:J157)</f>
        <v>524</v>
      </c>
      <c r="L157" s="1" t="n">
        <f aca="false">IF(G157=0,"",(H157-G157)/G157)</f>
        <v>-0.37037037037037</v>
      </c>
      <c r="M157" s="1" t="n">
        <f aca="false">IF(H157=0,"",(I157-H157)/H157)</f>
        <v>0.352941176470588</v>
      </c>
      <c r="N157" s="1" t="n">
        <f aca="false">IF(I157*Summary!$B$363=0,"",(J157-I157*Summary!$B$363)/(I157*Summary!$B$363))</f>
        <v>-0.121905345114163</v>
      </c>
      <c r="O157" s="1" t="n">
        <f aca="false">IF(K157&gt;0,1,0)</f>
        <v>1</v>
      </c>
      <c r="P157" s="1" t="n">
        <f aca="false">IF(K157=0,"",SUMPRODUCT(($K$2:$K$316&gt;K157)*($K$2:$K$316&lt;&gt;""))+COUNTIF($K$2:K157,K157))</f>
        <v>156</v>
      </c>
    </row>
    <row r="158" customFormat="false" ht="15" hidden="false" customHeight="true" outlineLevel="0" collapsed="false">
      <c r="A158" s="1" t="s">
        <v>6150</v>
      </c>
      <c r="B158" s="1" t="n">
        <f aca="false">SUMIFS(Cube!$G$2:$G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C158" s="1" t="n">
        <f aca="false">SUMIFS(Cube!$H$2:$H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58" s="1" t="n">
        <f aca="false">SUMIFS(Cube!$I$2:$I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58" s="1" t="n">
        <f aca="false">SUMIFS(Cube!$J$2:$J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158" s="1" t="n">
        <f aca="false">SUM(B158:E158)</f>
        <v>12</v>
      </c>
      <c r="G158" s="1" t="n">
        <f aca="false">SUMIFS(Cube!$L$2:$L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244</v>
      </c>
      <c r="H158" s="1" t="n">
        <f aca="false">SUMIFS(Cube!$M$2:$M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53</v>
      </c>
      <c r="I158" s="1" t="n">
        <f aca="false">SUMIFS(Cube!$N$2:$N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201</v>
      </c>
      <c r="J158" s="1" t="n">
        <f aca="false">SUMIFS(Cube!$O$2:$O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K158" s="1" t="n">
        <f aca="false">SUM(G158:J158)</f>
        <v>514</v>
      </c>
      <c r="L158" s="1" t="n">
        <f aca="false">IF(G158=0,"",(H158-G158)/G158)</f>
        <v>-0.782786885245902</v>
      </c>
      <c r="M158" s="1" t="n">
        <f aca="false">IF(H158=0,"",(I158-H158)/H158)</f>
        <v>2.79245283018868</v>
      </c>
      <c r="N158" s="1" t="n">
        <f aca="false">IF(I158*Summary!$B$363=0,"",(J158-I158*Summary!$B$363)/(I158*Summary!$B$363))</f>
        <v>-0.795389250928456</v>
      </c>
      <c r="O158" s="1" t="n">
        <f aca="false">IF(K158&gt;0,1,0)</f>
        <v>1</v>
      </c>
      <c r="P158" s="1" t="n">
        <f aca="false">IF(K158=0,"",SUMPRODUCT(($K$2:$K$316&gt;K158)*($K$2:$K$316&lt;&gt;""))+COUNTIF($K$2:K158,K158))</f>
        <v>157</v>
      </c>
    </row>
    <row r="159" customFormat="false" ht="15" hidden="false" customHeight="true" outlineLevel="0" collapsed="false">
      <c r="A159" s="1" t="s">
        <v>5787</v>
      </c>
      <c r="B159" s="1" t="n">
        <f aca="false">SUMIFS(Cube!$G$2:$G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59" s="1" t="n">
        <f aca="false">SUMIFS(Cube!$H$2:$H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59" s="1" t="n">
        <f aca="false">SUMIFS(Cube!$I$2:$I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59" s="1" t="n">
        <f aca="false">SUMIFS(Cube!$J$2:$J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59" s="1" t="n">
        <f aca="false">SUM(B159:E159)</f>
        <v>6</v>
      </c>
      <c r="G159" s="1" t="n">
        <f aca="false">SUMIFS(Cube!$L$2:$L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333</v>
      </c>
      <c r="H159" s="1" t="n">
        <f aca="false">SUMIFS(Cube!$M$2:$M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144</v>
      </c>
      <c r="I159" s="1" t="n">
        <f aca="false">SUMIFS(Cube!$N$2:$N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59" s="1" t="n">
        <f aca="false">SUMIFS(Cube!$O$2:$O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K159" s="1" t="n">
        <f aca="false">SUM(G159:J159)</f>
        <v>510</v>
      </c>
      <c r="L159" s="1" t="n">
        <f aca="false">IF(G159=0,"",(H159-G159)/G159)</f>
        <v>-0.567567567567568</v>
      </c>
      <c r="M159" s="1" t="n">
        <f aca="false">IF(H159=0,"",(I159-H159)/H159)</f>
        <v>-1</v>
      </c>
      <c r="N159" s="1" t="str">
        <f aca="false">IF(I159*Summary!$B$363=0,"",(J159-I159*Summary!$B$363)/(I159*Summary!$B$363))</f>
        <v/>
      </c>
      <c r="O159" s="1" t="n">
        <f aca="false">IF(K159&gt;0,1,0)</f>
        <v>1</v>
      </c>
      <c r="P159" s="1" t="n">
        <f aca="false">IF(K159=0,"",SUMPRODUCT(($K$2:$K$316&gt;K159)*($K$2:$K$316&lt;&gt;""))+COUNTIF($K$2:K159,K159))</f>
        <v>158</v>
      </c>
    </row>
    <row r="160" customFormat="false" ht="15" hidden="false" customHeight="true" outlineLevel="0" collapsed="false">
      <c r="A160" s="1" t="s">
        <v>2475</v>
      </c>
      <c r="B160" s="1" t="n">
        <f aca="false">SUMIFS(Cube!$G$2:$G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C160" s="1" t="n">
        <f aca="false">SUMIFS(Cube!$H$2:$H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60" s="1" t="n">
        <f aca="false">SUMIFS(Cube!$I$2:$I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E160" s="1" t="n">
        <f aca="false">SUMIFS(Cube!$J$2:$J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0" s="1" t="n">
        <f aca="false">SUM(B160:E160)</f>
        <v>16</v>
      </c>
      <c r="G160" s="1" t="n">
        <f aca="false">SUMIFS(Cube!$L$2:$L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189</v>
      </c>
      <c r="H160" s="1" t="n">
        <f aca="false">SUMIFS(Cube!$M$2:$M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209</v>
      </c>
      <c r="I160" s="1" t="n">
        <f aca="false">SUMIFS(Cube!$N$2:$N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84</v>
      </c>
      <c r="J160" s="1" t="n">
        <f aca="false">SUMIFS(Cube!$O$2:$O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K160" s="1" t="n">
        <f aca="false">SUM(G160:J160)</f>
        <v>498</v>
      </c>
      <c r="L160" s="1" t="n">
        <f aca="false">IF(G160=0,"",(H160-G160)/G160)</f>
        <v>0.105820105820106</v>
      </c>
      <c r="M160" s="1" t="n">
        <f aca="false">IF(H160=0,"",(I160-H160)/H160)</f>
        <v>-0.598086124401914</v>
      </c>
      <c r="N160" s="1" t="n">
        <f aca="false">IF(I160*Summary!$B$363=0,"",(J160-I160*Summary!$B$363)/(I160*Summary!$B$363))</f>
        <v>-0.510395707578806</v>
      </c>
      <c r="O160" s="1" t="n">
        <f aca="false">IF(K160&gt;0,1,0)</f>
        <v>1</v>
      </c>
      <c r="P160" s="1" t="n">
        <f aca="false">IF(K160=0,"",SUMPRODUCT(($K$2:$K$316&gt;K160)*($K$2:$K$316&lt;&gt;""))+COUNTIF($K$2:K160,K160))</f>
        <v>159</v>
      </c>
    </row>
    <row r="161" customFormat="false" ht="15" hidden="false" customHeight="true" outlineLevel="0" collapsed="false">
      <c r="A161" s="1" t="s">
        <v>432</v>
      </c>
      <c r="B161" s="1" t="n">
        <f aca="false">SUMIFS(Cube!$G$2:$G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61" s="1" t="n">
        <f aca="false">SUMIFS(Cube!$H$2:$H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61" s="1" t="n">
        <f aca="false">SUMIFS(Cube!$I$2:$I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61" s="1" t="n">
        <f aca="false">SUMIFS(Cube!$J$2:$J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1" s="1" t="n">
        <f aca="false">SUM(B161:E161)</f>
        <v>6</v>
      </c>
      <c r="G161" s="1" t="n">
        <f aca="false">SUMIFS(Cube!$L$2:$L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240</v>
      </c>
      <c r="H161" s="1" t="n">
        <f aca="false">SUMIFS(Cube!$M$2:$M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152</v>
      </c>
      <c r="I161" s="1" t="n">
        <f aca="false">SUMIFS(Cube!$N$2:$N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91</v>
      </c>
      <c r="J161" s="1" t="n">
        <f aca="false">SUMIFS(Cube!$O$2:$O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K161" s="1" t="n">
        <f aca="false">SUM(G161:J161)</f>
        <v>497</v>
      </c>
      <c r="L161" s="1" t="n">
        <f aca="false">IF(G161=0,"",(H161-G161)/G161)</f>
        <v>-0.366666666666667</v>
      </c>
      <c r="M161" s="1" t="n">
        <f aca="false">IF(H161=0,"",(I161-H161)/H161)</f>
        <v>-0.401315789473684</v>
      </c>
      <c r="N161" s="1" t="n">
        <f aca="false">IF(I161*Summary!$B$363=0,"",(J161-I161*Summary!$B$363)/(I161*Summary!$B$363))</f>
        <v>-0.604550379198267</v>
      </c>
      <c r="O161" s="1" t="n">
        <f aca="false">IF(K161&gt;0,1,0)</f>
        <v>1</v>
      </c>
      <c r="P161" s="1" t="n">
        <f aca="false">IF(K161=0,"",SUMPRODUCT(($K$2:$K$316&gt;K161)*($K$2:$K$316&lt;&gt;""))+COUNTIF($K$2:K161,K161))</f>
        <v>160</v>
      </c>
    </row>
    <row r="162" customFormat="false" ht="15" hidden="false" customHeight="true" outlineLevel="0" collapsed="false">
      <c r="A162" s="1" t="s">
        <v>1626</v>
      </c>
      <c r="B162" s="1" t="n">
        <f aca="false">SUMIFS(Cube!$G$2:$G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2" s="1" t="n">
        <f aca="false">SUMIFS(Cube!$H$2:$H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62" s="1" t="n">
        <f aca="false">SUMIFS(Cube!$I$2:$I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62" s="1" t="n">
        <f aca="false">SUMIFS(Cube!$J$2:$J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2" s="1" t="n">
        <f aca="false">SUM(B162:E162)</f>
        <v>6</v>
      </c>
      <c r="G162" s="1" t="n">
        <f aca="false">SUMIFS(Cube!$L$2:$L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H162" s="1" t="n">
        <f aca="false">SUMIFS(Cube!$M$2:$M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118</v>
      </c>
      <c r="I162" s="1" t="n">
        <f aca="false">SUMIFS(Cube!$N$2:$N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340</v>
      </c>
      <c r="J162" s="1" t="n">
        <f aca="false">SUMIFS(Cube!$O$2:$O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K162" s="1" t="n">
        <f aca="false">SUM(G162:J162)</f>
        <v>485</v>
      </c>
      <c r="L162" s="1" t="n">
        <f aca="false">IF(G162=0,"",(H162-G162)/G162)</f>
        <v>8.83333333333333</v>
      </c>
      <c r="M162" s="1" t="n">
        <f aca="false">IF(H162=0,"",(I162-H162)/H162)</f>
        <v>1.88135593220339</v>
      </c>
      <c r="N162" s="1" t="n">
        <f aca="false">IF(I162*Summary!$B$363=0,"",(J162-I162*Summary!$B$363)/(I162*Summary!$B$363))</f>
        <v>-0.886599005799503</v>
      </c>
      <c r="O162" s="1" t="n">
        <f aca="false">IF(K162&gt;0,1,0)</f>
        <v>1</v>
      </c>
      <c r="P162" s="1" t="n">
        <f aca="false">IF(K162=0,"",SUMPRODUCT(($K$2:$K$316&gt;K162)*($K$2:$K$316&lt;&gt;""))+COUNTIF($K$2:K162,K162))</f>
        <v>161</v>
      </c>
    </row>
    <row r="163" customFormat="false" ht="15" hidden="false" customHeight="true" outlineLevel="0" collapsed="false">
      <c r="A163" s="1" t="s">
        <v>7944</v>
      </c>
      <c r="B163" s="1" t="n">
        <f aca="false">SUMIFS(Cube!$G$2:$G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3" s="1" t="n">
        <f aca="false">SUMIFS(Cube!$H$2:$H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63" s="1" t="n">
        <f aca="false">SUMIFS(Cube!$I$2:$I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163" s="1" t="n">
        <f aca="false">SUMIFS(Cube!$J$2:$J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F163" s="1" t="n">
        <f aca="false">SUM(B163:E163)</f>
        <v>11</v>
      </c>
      <c r="G163" s="1" t="n">
        <f aca="false">SUMIFS(Cube!$L$2:$L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</v>
      </c>
      <c r="H163" s="1" t="n">
        <f aca="false">SUMIFS(Cube!$M$2:$M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148</v>
      </c>
      <c r="I163" s="1" t="n">
        <f aca="false">SUMIFS(Cube!$N$2:$N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168</v>
      </c>
      <c r="J163" s="1" t="n">
        <f aca="false">SUMIFS(Cube!$O$2:$O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70</v>
      </c>
      <c r="K163" s="1" t="n">
        <f aca="false">SUM(G163:J163)</f>
        <v>453</v>
      </c>
      <c r="L163" s="1" t="n">
        <f aca="false">IF(G163=0,"",(H163-G163)/G163)</f>
        <v>1.2089552238806</v>
      </c>
      <c r="M163" s="1" t="n">
        <f aca="false">IF(H163=0,"",(I163-H163)/H163)</f>
        <v>0.135135135135135</v>
      </c>
      <c r="N163" s="1" t="n">
        <f aca="false">IF(I163*Summary!$B$363=0,"",(J163-I163*Summary!$B$363)/(I163*Summary!$B$363))</f>
        <v>0.0710093896713614</v>
      </c>
      <c r="O163" s="1" t="n">
        <f aca="false">IF(K163&gt;0,1,0)</f>
        <v>1</v>
      </c>
      <c r="P163" s="1" t="n">
        <f aca="false">IF(K163=0,"",SUMPRODUCT(($K$2:$K$316&gt;K163)*($K$2:$K$316&lt;&gt;""))+COUNTIF($K$2:K163,K163))</f>
        <v>162</v>
      </c>
    </row>
    <row r="164" customFormat="false" ht="15" hidden="false" customHeight="true" outlineLevel="0" collapsed="false">
      <c r="A164" s="1" t="s">
        <v>5354</v>
      </c>
      <c r="B164" s="1" t="n">
        <f aca="false">SUMIFS(Cube!$G$2:$G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4" s="1" t="n">
        <f aca="false">SUMIFS(Cube!$H$2:$H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64" s="1" t="n">
        <f aca="false">SUMIFS(Cube!$I$2:$I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64" s="1" t="n">
        <f aca="false">SUMIFS(Cube!$J$2:$J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4" s="1" t="n">
        <f aca="false">SUM(B164:E164)</f>
        <v>4</v>
      </c>
      <c r="G164" s="1" t="n">
        <f aca="false">SUMIFS(Cube!$L$2:$L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136</v>
      </c>
      <c r="H164" s="1" t="n">
        <f aca="false">SUMIFS(Cube!$M$2:$M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85</v>
      </c>
      <c r="I164" s="1" t="n">
        <f aca="false">SUMIFS(Cube!$N$2:$N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196</v>
      </c>
      <c r="J164" s="1" t="n">
        <f aca="false">SUMIFS(Cube!$O$2:$O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K164" s="1" t="n">
        <f aca="false">SUM(G164:J164)</f>
        <v>444</v>
      </c>
      <c r="L164" s="1" t="n">
        <f aca="false">IF(G164=0,"",(H164-G164)/G164)</f>
        <v>-0.375</v>
      </c>
      <c r="M164" s="1" t="n">
        <f aca="false">IF(H164=0,"",(I164-H164)/H164)</f>
        <v>1.30588235294118</v>
      </c>
      <c r="N164" s="1" t="n">
        <f aca="false">IF(I164*Summary!$B$363=0,"",(J164-I164*Summary!$B$363)/(I164*Summary!$B$363))</f>
        <v>-0.645911181373958</v>
      </c>
      <c r="O164" s="1" t="n">
        <f aca="false">IF(K164&gt;0,1,0)</f>
        <v>1</v>
      </c>
      <c r="P164" s="1" t="n">
        <f aca="false">IF(K164=0,"",SUMPRODUCT(($K$2:$K$316&gt;K164)*($K$2:$K$316&lt;&gt;""))+COUNTIF($K$2:K164,K164))</f>
        <v>163</v>
      </c>
    </row>
    <row r="165" customFormat="false" ht="15" hidden="false" customHeight="true" outlineLevel="0" collapsed="false">
      <c r="A165" s="1" t="s">
        <v>3564</v>
      </c>
      <c r="B165" s="1" t="n">
        <f aca="false">SUMIFS(Cube!$G$2:$G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5" s="1" t="n">
        <f aca="false">SUMIFS(Cube!$H$2:$H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65" s="1" t="n">
        <f aca="false">SUMIFS(Cube!$I$2:$I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65" s="1" t="n">
        <f aca="false">SUMIFS(Cube!$J$2:$J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5" s="1" t="n">
        <f aca="false">SUM(B165:E165)</f>
        <v>4</v>
      </c>
      <c r="G165" s="1" t="n">
        <f aca="false">SUMIFS(Cube!$L$2:$L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300</v>
      </c>
      <c r="H165" s="1" t="n">
        <f aca="false">SUMIFS(Cube!$M$2:$M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I165" s="1" t="n">
        <f aca="false">SUMIFS(Cube!$N$2:$N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68</v>
      </c>
      <c r="J165" s="1" t="n">
        <f aca="false">SUMIFS(Cube!$O$2:$O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</v>
      </c>
      <c r="K165" s="1" t="n">
        <f aca="false">SUM(G165:J165)</f>
        <v>427</v>
      </c>
      <c r="L165" s="1" t="n">
        <f aca="false">IF(G165=0,"",(H165-G165)/G165)</f>
        <v>-0.91</v>
      </c>
      <c r="M165" s="1" t="n">
        <f aca="false">IF(H165=0,"",(I165-H165)/H165)</f>
        <v>1.51851851851852</v>
      </c>
      <c r="N165" s="1" t="n">
        <f aca="false">IF(I165*Summary!$B$363=0,"",(J165-I165*Summary!$B$363)/(I165*Summary!$B$363))</f>
        <v>0.209610604805302</v>
      </c>
      <c r="O165" s="1" t="n">
        <f aca="false">IF(K165&gt;0,1,0)</f>
        <v>1</v>
      </c>
      <c r="P165" s="1" t="n">
        <f aca="false">IF(K165=0,"",SUMPRODUCT(($K$2:$K$316&gt;K165)*($K$2:$K$316&lt;&gt;""))+COUNTIF($K$2:K165,K165))</f>
        <v>164</v>
      </c>
    </row>
    <row r="166" customFormat="false" ht="15" hidden="false" customHeight="true" outlineLevel="0" collapsed="false">
      <c r="A166" s="1" t="s">
        <v>4062</v>
      </c>
      <c r="B166" s="1" t="n">
        <f aca="false">SUMIFS(Cube!$G$2:$G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6" s="1" t="n">
        <f aca="false">SUMIFS(Cube!$H$2:$H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66" s="1" t="n">
        <f aca="false">SUMIFS(Cube!$I$2:$I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66" s="1" t="n">
        <f aca="false">SUMIFS(Cube!$J$2:$J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F166" s="1" t="n">
        <f aca="false">SUM(B166:E166)</f>
        <v>8</v>
      </c>
      <c r="G166" s="1" t="n">
        <f aca="false">SUMIFS(Cube!$L$2:$L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73</v>
      </c>
      <c r="H166" s="1" t="n">
        <f aca="false">SUMIFS(Cube!$M$2:$M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50</v>
      </c>
      <c r="I166" s="1" t="n">
        <f aca="false">SUMIFS(Cube!$N$2:$N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139</v>
      </c>
      <c r="J166" s="1" t="n">
        <f aca="false">SUMIFS(Cube!$O$2:$O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128</v>
      </c>
      <c r="K166" s="1" t="n">
        <f aca="false">SUM(G166:J166)</f>
        <v>390</v>
      </c>
      <c r="L166" s="1" t="n">
        <f aca="false">IF(G166=0,"",(H166-G166)/G166)</f>
        <v>-0.315068493150685</v>
      </c>
      <c r="M166" s="1" t="n">
        <f aca="false">IF(H166=0,"",(I166-H166)/H166)</f>
        <v>1.78</v>
      </c>
      <c r="N166" s="1" t="n">
        <f aca="false">IF(I166*Summary!$B$363=0,"",(J166-I166*Summary!$B$363)/(I166*Summary!$B$363))</f>
        <v>1.36700780220894</v>
      </c>
      <c r="O166" s="1" t="n">
        <f aca="false">IF(K166&gt;0,1,0)</f>
        <v>1</v>
      </c>
      <c r="P166" s="1" t="n">
        <f aca="false">IF(K166=0,"",SUMPRODUCT(($K$2:$K$316&gt;K166)*($K$2:$K$316&lt;&gt;""))+COUNTIF($K$2:K166,K166))</f>
        <v>165</v>
      </c>
    </row>
    <row r="167" customFormat="false" ht="15" hidden="false" customHeight="true" outlineLevel="0" collapsed="false">
      <c r="A167" s="1" t="s">
        <v>13275</v>
      </c>
      <c r="B167" s="1" t="n">
        <f aca="false">SUMIFS(Cube!$G$2:$G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7" s="1" t="n">
        <f aca="false">SUMIFS(Cube!$H$2:$H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67" s="1" t="n">
        <f aca="false">SUMIFS(Cube!$I$2:$I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67" s="1" t="n">
        <f aca="false">SUMIFS(Cube!$J$2:$J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7" s="1" t="n">
        <f aca="false">SUM(B167:E167)</f>
        <v>3</v>
      </c>
      <c r="G167" s="1" t="n">
        <f aca="false">SUMIFS(Cube!$L$2:$L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H167" s="1" t="n">
        <f aca="false">SUMIFS(Cube!$M$2:$M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67" s="1" t="n">
        <f aca="false">SUMIFS(Cube!$N$2:$N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J167" s="1" t="n">
        <f aca="false">SUMIFS(Cube!$O$2:$O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353</v>
      </c>
      <c r="K167" s="1" t="n">
        <f aca="false">SUM(G167:J167)</f>
        <v>377</v>
      </c>
      <c r="L167" s="1" t="n">
        <f aca="false">IF(G167=0,"",(H167-G167)/G167)</f>
        <v>-1</v>
      </c>
      <c r="M167" s="1" t="str">
        <f aca="false">IF(H167=0,"",(I167-H167)/H167)</f>
        <v/>
      </c>
      <c r="N167" s="1" t="n">
        <f aca="false">IF(I167*Summary!$B$363=0,"",(J167-I167*Summary!$B$363)/(I167*Summary!$B$363))</f>
        <v>452.679577464789</v>
      </c>
      <c r="O167" s="1" t="n">
        <f aca="false">IF(K167&gt;0,1,0)</f>
        <v>1</v>
      </c>
      <c r="P167" s="1" t="n">
        <f aca="false">IF(K167=0,"",SUMPRODUCT(($K$2:$K$316&gt;K167)*($K$2:$K$316&lt;&gt;""))+COUNTIF($K$2:K167,K167))</f>
        <v>166</v>
      </c>
    </row>
    <row r="168" customFormat="false" ht="15" hidden="false" customHeight="true" outlineLevel="0" collapsed="false">
      <c r="A168" s="1" t="s">
        <v>398</v>
      </c>
      <c r="B168" s="1" t="n">
        <f aca="false">SUMIFS(Cube!$G$2:$G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68" s="1" t="n">
        <f aca="false">SUMIFS(Cube!$H$2:$H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68" s="1" t="n">
        <f aca="false">SUMIFS(Cube!$I$2:$I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68" s="1" t="n">
        <f aca="false">SUMIFS(Cube!$J$2:$J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68" s="1" t="n">
        <f aca="false">SUM(B168:E168)</f>
        <v>5</v>
      </c>
      <c r="G168" s="1" t="n">
        <f aca="false">SUMIFS(Cube!$L$2:$L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70</v>
      </c>
      <c r="H168" s="1" t="n">
        <f aca="false">SUMIFS(Cube!$M$2:$M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158</v>
      </c>
      <c r="I168" s="1" t="n">
        <f aca="false">SUMIFS(Cube!$N$2:$N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143</v>
      </c>
      <c r="J168" s="1" t="n">
        <f aca="false">SUMIFS(Cube!$O$2:$O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68" s="1" t="n">
        <f aca="false">SUM(G168:J168)</f>
        <v>371</v>
      </c>
      <c r="L168" s="1" t="n">
        <f aca="false">IF(G168=0,"",(H168-G168)/G168)</f>
        <v>1.25714285714286</v>
      </c>
      <c r="M168" s="1" t="n">
        <f aca="false">IF(H168=0,"",(I168-H168)/H168)</f>
        <v>-0.0949367088607595</v>
      </c>
      <c r="N168" s="1" t="n">
        <f aca="false">IF(I168*Summary!$B$363=0,"",(J168-I168*Summary!$B$363)/(I168*Summary!$B$363))</f>
        <v>-1</v>
      </c>
      <c r="O168" s="1" t="n">
        <f aca="false">IF(K168&gt;0,1,0)</f>
        <v>1</v>
      </c>
      <c r="P168" s="1" t="n">
        <f aca="false">IF(K168=0,"",SUMPRODUCT(($K$2:$K$316&gt;K168)*($K$2:$K$316&lt;&gt;""))+COUNTIF($K$2:K168,K168))</f>
        <v>167</v>
      </c>
    </row>
    <row r="169" customFormat="false" ht="15" hidden="false" customHeight="true" outlineLevel="0" collapsed="false">
      <c r="A169" s="1" t="s">
        <v>5228</v>
      </c>
      <c r="B169" s="1" t="n">
        <f aca="false">SUMIFS(Cube!$G$2:$G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69" s="1" t="n">
        <f aca="false">SUMIFS(Cube!$H$2:$H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69" s="1" t="n">
        <f aca="false">SUMIFS(Cube!$I$2:$I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69" s="1" t="n">
        <f aca="false">SUMIFS(Cube!$J$2:$J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69" s="1" t="n">
        <f aca="false">SUM(B169:E169)</f>
        <v>5</v>
      </c>
      <c r="G169" s="1" t="n">
        <f aca="false">SUMIFS(Cube!$L$2:$L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H169" s="1" t="n">
        <f aca="false">SUMIFS(Cube!$M$2:$M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</v>
      </c>
      <c r="I169" s="1" t="n">
        <f aca="false">SUMIFS(Cube!$N$2:$N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</v>
      </c>
      <c r="J169" s="1" t="n">
        <f aca="false">SUMIFS(Cube!$O$2:$O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219</v>
      </c>
      <c r="K169" s="1" t="n">
        <f aca="false">SUM(G169:J169)</f>
        <v>352</v>
      </c>
      <c r="L169" s="1" t="n">
        <f aca="false">IF(G169=0,"",(H169-G169)/G169)</f>
        <v>0.846153846153846</v>
      </c>
      <c r="M169" s="1" t="n">
        <f aca="false">IF(H169=0,"",(I169-H169)/H169)</f>
        <v>0.229166666666667</v>
      </c>
      <c r="N169" s="1" t="n">
        <f aca="false">IF(I169*Summary!$B$363=0,"",(J169-I169*Summary!$B$363)/(I169*Summary!$B$363))</f>
        <v>8.54105991883504</v>
      </c>
      <c r="O169" s="1" t="n">
        <f aca="false">IF(K169&gt;0,1,0)</f>
        <v>1</v>
      </c>
      <c r="P169" s="1" t="n">
        <f aca="false">IF(K169=0,"",SUMPRODUCT(($K$2:$K$316&gt;K169)*($K$2:$K$316&lt;&gt;""))+COUNTIF($K$2:K169,K169))</f>
        <v>168</v>
      </c>
    </row>
    <row r="170" customFormat="false" ht="15" hidden="false" customHeight="true" outlineLevel="0" collapsed="false">
      <c r="A170" s="1" t="s">
        <v>10980</v>
      </c>
      <c r="B170" s="1" t="n">
        <f aca="false">SUMIFS(Cube!$G$2:$G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70" s="1" t="n">
        <f aca="false">SUMIFS(Cube!$H$2:$H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70" s="1" t="n">
        <f aca="false">SUMIFS(Cube!$I$2:$I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0" s="1" t="n">
        <f aca="false">SUMIFS(Cube!$J$2:$J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0" s="1" t="n">
        <f aca="false">SUM(B170:E170)</f>
        <v>4</v>
      </c>
      <c r="G170" s="1" t="n">
        <f aca="false">SUMIFS(Cube!$L$2:$L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73</v>
      </c>
      <c r="H170" s="1" t="n">
        <f aca="false">SUMIFS(Cube!$M$2:$M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143</v>
      </c>
      <c r="I170" s="1" t="n">
        <f aca="false">SUMIFS(Cube!$N$2:$N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109</v>
      </c>
      <c r="J170" s="1" t="n">
        <f aca="false">SUMIFS(Cube!$O$2:$O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K170" s="1" t="n">
        <f aca="false">SUM(G170:J170)</f>
        <v>345</v>
      </c>
      <c r="L170" s="1" t="n">
        <f aca="false">IF(G170=0,"",(H170-G170)/G170)</f>
        <v>0.958904109589041</v>
      </c>
      <c r="M170" s="1" t="n">
        <f aca="false">IF(H170=0,"",(I170-H170)/H170)</f>
        <v>-0.237762237762238</v>
      </c>
      <c r="N170" s="1" t="n">
        <f aca="false">IF(I170*Summary!$B$363=0,"",(J170-I170*Summary!$B$363)/(I170*Summary!$B$363))</f>
        <v>-0.528362837575914</v>
      </c>
      <c r="O170" s="1" t="n">
        <f aca="false">IF(K170&gt;0,1,0)</f>
        <v>1</v>
      </c>
      <c r="P170" s="1" t="n">
        <f aca="false">IF(K170=0,"",SUMPRODUCT(($K$2:$K$316&gt;K170)*($K$2:$K$316&lt;&gt;""))+COUNTIF($K$2:K170,K170))</f>
        <v>169</v>
      </c>
    </row>
    <row r="171" customFormat="false" ht="15" hidden="false" customHeight="true" outlineLevel="0" collapsed="false">
      <c r="A171" s="1" t="s">
        <v>4445</v>
      </c>
      <c r="B171" s="1" t="n">
        <f aca="false">SUMIFS(Cube!$G$2:$G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71" s="1" t="n">
        <f aca="false">SUMIFS(Cube!$H$2:$H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71" s="1" t="n">
        <f aca="false">SUMIFS(Cube!$I$2:$I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1" s="1" t="n">
        <f aca="false">SUMIFS(Cube!$J$2:$J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1" s="1" t="n">
        <f aca="false">SUM(B171:E171)</f>
        <v>4</v>
      </c>
      <c r="G171" s="1" t="n">
        <f aca="false">SUMIFS(Cube!$L$2:$L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</v>
      </c>
      <c r="H171" s="1" t="n">
        <f aca="false">SUMIFS(Cube!$M$2:$M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188</v>
      </c>
      <c r="I171" s="1" t="n">
        <f aca="false">SUMIFS(Cube!$N$2:$N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90</v>
      </c>
      <c r="J171" s="1" t="n">
        <f aca="false">SUMIFS(Cube!$O$2:$O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K171" s="1" t="n">
        <f aca="false">SUM(G171:J171)</f>
        <v>342</v>
      </c>
      <c r="L171" s="1" t="n">
        <f aca="false">IF(G171=0,"",(H171-G171)/G171)</f>
        <v>2.13333333333333</v>
      </c>
      <c r="M171" s="1" t="n">
        <f aca="false">IF(H171=0,"",(I171-H171)/H171)</f>
        <v>-0.521276595744681</v>
      </c>
      <c r="N171" s="1" t="n">
        <f aca="false">IF(I171*Summary!$B$363=0,"",(J171-I171*Summary!$B$363)/(I171*Summary!$B$363))</f>
        <v>-0.885758998435055</v>
      </c>
      <c r="O171" s="1" t="n">
        <f aca="false">IF(K171&gt;0,1,0)</f>
        <v>1</v>
      </c>
      <c r="P171" s="1" t="n">
        <f aca="false">IF(K171=0,"",SUMPRODUCT(($K$2:$K$316&gt;K171)*($K$2:$K$316&lt;&gt;""))+COUNTIF($K$2:K171,K171))</f>
        <v>170</v>
      </c>
    </row>
    <row r="172" customFormat="false" ht="15" hidden="false" customHeight="true" outlineLevel="0" collapsed="false">
      <c r="A172" s="1" t="s">
        <v>10808</v>
      </c>
      <c r="B172" s="1" t="n">
        <f aca="false">SUMIFS(Cube!$G$2:$G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72" s="1" t="n">
        <f aca="false">SUMIFS(Cube!$H$2:$H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72" s="1" t="n">
        <f aca="false">SUMIFS(Cube!$I$2:$I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2" s="1" t="n">
        <f aca="false">SUMIFS(Cube!$J$2:$J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2" s="1" t="n">
        <f aca="false">SUM(B172:E172)</f>
        <v>4</v>
      </c>
      <c r="G172" s="1" t="n">
        <f aca="false">SUMIFS(Cube!$L$2:$L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220</v>
      </c>
      <c r="H172" s="1" t="n">
        <f aca="false">SUMIFS(Cube!$M$2:$M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</v>
      </c>
      <c r="I172" s="1" t="n">
        <f aca="false">SUMIFS(Cube!$N$2:$N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</v>
      </c>
      <c r="J172" s="1" t="n">
        <f aca="false">SUMIFS(Cube!$O$2:$O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K172" s="1" t="n">
        <f aca="false">SUM(G172:J172)</f>
        <v>336</v>
      </c>
      <c r="L172" s="1" t="n">
        <f aca="false">IF(G172=0,"",(H172-G172)/G172)</f>
        <v>-0.731818181818182</v>
      </c>
      <c r="M172" s="1" t="n">
        <f aca="false">IF(H172=0,"",(I172-H172)/H172)</f>
        <v>-0.322033898305085</v>
      </c>
      <c r="N172" s="1" t="n">
        <f aca="false">IF(I172*Summary!$B$363=0,"",(J172-I172*Summary!$B$363)/(I172*Summary!$B$363))</f>
        <v>0.0924295774647887</v>
      </c>
      <c r="O172" s="1" t="n">
        <f aca="false">IF(K172&gt;0,1,0)</f>
        <v>1</v>
      </c>
      <c r="P172" s="1" t="n">
        <f aca="false">IF(K172=0,"",SUMPRODUCT(($K$2:$K$316&gt;K172)*($K$2:$K$316&lt;&gt;""))+COUNTIF($K$2:K172,K172))</f>
        <v>171</v>
      </c>
    </row>
    <row r="173" customFormat="false" ht="15" hidden="false" customHeight="true" outlineLevel="0" collapsed="false">
      <c r="A173" s="1" t="s">
        <v>6374</v>
      </c>
      <c r="B173" s="1" t="n">
        <f aca="false">SUMIFS(Cube!$G$2:$G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73" s="1" t="n">
        <f aca="false">SUMIFS(Cube!$H$2:$H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73" s="1" t="n">
        <f aca="false">SUMIFS(Cube!$I$2:$I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3" s="1" t="n">
        <f aca="false">SUMIFS(Cube!$J$2:$J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3" s="1" t="n">
        <f aca="false">SUM(B173:E173)</f>
        <v>4</v>
      </c>
      <c r="G173" s="1" t="n">
        <f aca="false">SUMIFS(Cube!$L$2:$L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115</v>
      </c>
      <c r="H173" s="1" t="n">
        <f aca="false">SUMIFS(Cube!$M$2:$M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136</v>
      </c>
      <c r="I173" s="1" t="n">
        <f aca="false">SUMIFS(Cube!$N$2:$N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</v>
      </c>
      <c r="J173" s="1" t="n">
        <f aca="false">SUMIFS(Cube!$O$2:$O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K173" s="1" t="n">
        <f aca="false">SUM(G173:J173)</f>
        <v>326</v>
      </c>
      <c r="L173" s="1" t="n">
        <f aca="false">IF(G173=0,"",(H173-G173)/G173)</f>
        <v>0.182608695652174</v>
      </c>
      <c r="M173" s="1" t="n">
        <f aca="false">IF(H173=0,"",(I173-H173)/H173)</f>
        <v>-0.566176470588235</v>
      </c>
      <c r="N173" s="1" t="n">
        <f aca="false">IF(I173*Summary!$B$363=0,"",(J173-I173*Summary!$B$363)/(I173*Summary!$B$363))</f>
        <v>-0.302936261637622</v>
      </c>
      <c r="O173" s="1" t="n">
        <f aca="false">IF(K173&gt;0,1,0)</f>
        <v>1</v>
      </c>
      <c r="P173" s="1" t="n">
        <f aca="false">IF(K173=0,"",SUMPRODUCT(($K$2:$K$316&gt;K173)*($K$2:$K$316&lt;&gt;""))+COUNTIF($K$2:K173,K173))</f>
        <v>172</v>
      </c>
    </row>
    <row r="174" customFormat="false" ht="15" hidden="false" customHeight="true" outlineLevel="0" collapsed="false">
      <c r="A174" s="1" t="s">
        <v>5571</v>
      </c>
      <c r="B174" s="1" t="n">
        <f aca="false">SUMIFS(Cube!$G$2:$G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74" s="1" t="n">
        <f aca="false">SUMIFS(Cube!$H$2:$H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74" s="1" t="n">
        <f aca="false">SUMIFS(Cube!$I$2:$I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4" s="1" t="n">
        <f aca="false">SUMIFS(Cube!$J$2:$J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4" s="1" t="n">
        <f aca="false">SUM(B174:E174)</f>
        <v>2</v>
      </c>
      <c r="G174" s="1" t="n">
        <f aca="false">SUMIFS(Cube!$L$2:$L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74" s="1" t="n">
        <f aca="false">SUMIFS(Cube!$M$2:$M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74" s="1" t="n">
        <f aca="false">SUMIFS(Cube!$N$2:$N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255</v>
      </c>
      <c r="J174" s="1" t="n">
        <f aca="false">SUMIFS(Cube!$O$2:$O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69</v>
      </c>
      <c r="K174" s="1" t="n">
        <f aca="false">SUM(G174:J174)</f>
        <v>324</v>
      </c>
      <c r="L174" s="1" t="str">
        <f aca="false">IF(G174=0,"",(H174-G174)/G174)</f>
        <v/>
      </c>
      <c r="M174" s="1" t="str">
        <f aca="false">IF(H174=0,"",(I174-H174)/H174)</f>
        <v/>
      </c>
      <c r="N174" s="1" t="n">
        <f aca="false">IF(I174*Summary!$B$363=0,"",(J174-I174*Summary!$B$363)/(I174*Summary!$B$363))</f>
        <v>-0.304473902236951</v>
      </c>
      <c r="O174" s="1" t="n">
        <f aca="false">IF(K174&gt;0,1,0)</f>
        <v>1</v>
      </c>
      <c r="P174" s="1" t="n">
        <f aca="false">IF(K174=0,"",SUMPRODUCT(($K$2:$K$316&gt;K174)*($K$2:$K$316&lt;&gt;""))+COUNTIF($K$2:K174,K174))</f>
        <v>173</v>
      </c>
    </row>
    <row r="175" customFormat="false" ht="15" hidden="false" customHeight="true" outlineLevel="0" collapsed="false">
      <c r="A175" s="1" t="s">
        <v>3031</v>
      </c>
      <c r="B175" s="1" t="n">
        <f aca="false">SUMIFS(Cube!$G$2:$G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75" s="1" t="n">
        <f aca="false">SUMIFS(Cube!$H$2:$H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75" s="1" t="n">
        <f aca="false">SUMIFS(Cube!$I$2:$I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5" s="1" t="n">
        <f aca="false">SUMIFS(Cube!$J$2:$J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5" s="1" t="n">
        <f aca="false">SUM(B175:E175)</f>
        <v>3</v>
      </c>
      <c r="G175" s="1" t="n">
        <f aca="false">SUMIFS(Cube!$L$2:$L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75" s="1" t="n">
        <f aca="false">SUMIFS(Cube!$M$2:$M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172</v>
      </c>
      <c r="I175" s="1" t="n">
        <f aca="false">SUMIFS(Cube!$N$2:$N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124</v>
      </c>
      <c r="J175" s="1" t="n">
        <f aca="false">SUMIFS(Cube!$O$2:$O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K175" s="1" t="n">
        <f aca="false">SUM(G175:J175)</f>
        <v>321</v>
      </c>
      <c r="L175" s="1" t="str">
        <f aca="false">IF(G175=0,"",(H175-G175)/G175)</f>
        <v/>
      </c>
      <c r="M175" s="1" t="n">
        <f aca="false">IF(H175=0,"",(I175-H175)/H175)</f>
        <v>-0.27906976744186</v>
      </c>
      <c r="N175" s="1" t="n">
        <f aca="false">IF(I175*Summary!$B$363=0,"",(J175-I175*Summary!$B$363)/(I175*Summary!$B$363))</f>
        <v>-0.481769650159019</v>
      </c>
      <c r="O175" s="1" t="n">
        <f aca="false">IF(K175&gt;0,1,0)</f>
        <v>1</v>
      </c>
      <c r="P175" s="1" t="n">
        <f aca="false">IF(K175=0,"",SUMPRODUCT(($K$2:$K$316&gt;K175)*($K$2:$K$316&lt;&gt;""))+COUNTIF($K$2:K175,K175))</f>
        <v>174</v>
      </c>
    </row>
    <row r="176" customFormat="false" ht="15" hidden="false" customHeight="true" outlineLevel="0" collapsed="false">
      <c r="A176" s="1" t="s">
        <v>6196</v>
      </c>
      <c r="B176" s="1" t="n">
        <f aca="false">SUMIFS(Cube!$G$2:$G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76" s="1" t="n">
        <f aca="false">SUMIFS(Cube!$H$2:$H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176" s="1" t="n">
        <f aca="false">SUMIFS(Cube!$I$2:$I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6" s="1" t="n">
        <f aca="false">SUMIFS(Cube!$J$2:$J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6" s="1" t="n">
        <f aca="false">SUM(B176:E176)</f>
        <v>7</v>
      </c>
      <c r="G176" s="1" t="n">
        <f aca="false">SUMIFS(Cube!$L$2:$L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198</v>
      </c>
      <c r="H176" s="1" t="n">
        <f aca="false">SUMIFS(Cube!$M$2:$M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54</v>
      </c>
      <c r="I176" s="1" t="n">
        <f aca="false">SUMIFS(Cube!$N$2:$N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</v>
      </c>
      <c r="J176" s="1" t="n">
        <f aca="false">SUMIFS(Cube!$O$2:$O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K176" s="1" t="n">
        <f aca="false">SUM(G176:J176)</f>
        <v>308</v>
      </c>
      <c r="L176" s="1" t="n">
        <f aca="false">IF(G176=0,"",(H176-G176)/G176)</f>
        <v>-0.727272727272727</v>
      </c>
      <c r="M176" s="1" t="n">
        <f aca="false">IF(H176=0,"",(I176-H176)/H176)</f>
        <v>-0.277777777777778</v>
      </c>
      <c r="N176" s="1" t="n">
        <f aca="false">IF(I176*Summary!$B$363=0,"",(J176-I176*Summary!$B$363)/(I176*Summary!$B$363))</f>
        <v>0.120440592271578</v>
      </c>
      <c r="O176" s="1" t="n">
        <f aca="false">IF(K176&gt;0,1,0)</f>
        <v>1</v>
      </c>
      <c r="P176" s="1" t="n">
        <f aca="false">IF(K176=0,"",SUMPRODUCT(($K$2:$K$316&gt;K176)*($K$2:$K$316&lt;&gt;""))+COUNTIF($K$2:K176,K176))</f>
        <v>175</v>
      </c>
    </row>
    <row r="177" customFormat="false" ht="15" hidden="false" customHeight="true" outlineLevel="0" collapsed="false">
      <c r="A177" s="1" t="s">
        <v>2873</v>
      </c>
      <c r="B177" s="1" t="n">
        <f aca="false">SUMIFS(Cube!$G$2:$G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77" s="1" t="n">
        <f aca="false">SUMIFS(Cube!$H$2:$H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77" s="1" t="n">
        <f aca="false">SUMIFS(Cube!$I$2:$I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77" s="1" t="n">
        <f aca="false">SUMIFS(Cube!$J$2:$J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77" s="1" t="n">
        <f aca="false">SUM(B177:E177)</f>
        <v>2</v>
      </c>
      <c r="G177" s="1" t="n">
        <f aca="false">SUMIFS(Cube!$L$2:$L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308</v>
      </c>
      <c r="H177" s="1" t="n">
        <f aca="false">SUMIFS(Cube!$M$2:$M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77" s="1" t="n">
        <f aca="false">SUMIFS(Cube!$N$2:$N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77" s="1" t="n">
        <f aca="false">SUMIFS(Cube!$O$2:$O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77" s="1" t="n">
        <f aca="false">SUM(G177:J177)</f>
        <v>308</v>
      </c>
      <c r="L177" s="1" t="n">
        <f aca="false">IF(G177=0,"",(H177-G177)/G177)</f>
        <v>-1</v>
      </c>
      <c r="M177" s="1" t="str">
        <f aca="false">IF(H177=0,"",(I177-H177)/H177)</f>
        <v/>
      </c>
      <c r="N177" s="1" t="str">
        <f aca="false">IF(I177*Summary!$B$363=0,"",(J177-I177*Summary!$B$363)/(I177*Summary!$B$363))</f>
        <v/>
      </c>
      <c r="O177" s="1" t="n">
        <f aca="false">IF(K177&gt;0,1,0)</f>
        <v>1</v>
      </c>
      <c r="P177" s="1" t="n">
        <f aca="false">IF(K177=0,"",SUMPRODUCT(($K$2:$K$316&gt;K177)*($K$2:$K$316&lt;&gt;""))+COUNTIF($K$2:K177,K177))</f>
        <v>176</v>
      </c>
    </row>
    <row r="178" customFormat="false" ht="15" hidden="false" customHeight="true" outlineLevel="0" collapsed="false">
      <c r="A178" s="1" t="s">
        <v>4085</v>
      </c>
      <c r="B178" s="1" t="n">
        <f aca="false">SUMIFS(Cube!$G$2:$G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78" s="1" t="n">
        <f aca="false">SUMIFS(Cube!$H$2:$H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78" s="1" t="n">
        <f aca="false">SUMIFS(Cube!$I$2:$I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78" s="1" t="n">
        <f aca="false">SUMIFS(Cube!$J$2:$J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78" s="1" t="n">
        <f aca="false">SUM(B178:E178)</f>
        <v>4</v>
      </c>
      <c r="G178" s="1" t="n">
        <f aca="false">SUMIFS(Cube!$L$2:$L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130</v>
      </c>
      <c r="H178" s="1" t="n">
        <f aca="false">SUMIFS(Cube!$M$2:$M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133</v>
      </c>
      <c r="I178" s="1" t="n">
        <f aca="false">SUMIFS(Cube!$N$2:$N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J178" s="1" t="n">
        <f aca="false">SUMIFS(Cube!$O$2:$O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K178" s="1" t="n">
        <f aca="false">SUM(G178:J178)</f>
        <v>303</v>
      </c>
      <c r="L178" s="1" t="n">
        <f aca="false">IF(G178=0,"",(H178-G178)/G178)</f>
        <v>0.0230769230769231</v>
      </c>
      <c r="M178" s="1" t="n">
        <f aca="false">IF(H178=0,"",(I178-H178)/H178)</f>
        <v>-0.81203007518797</v>
      </c>
      <c r="N178" s="1" t="n">
        <f aca="false">IF(I178*Summary!$B$363=0,"",(J178-I178*Summary!$B$363)/(I178*Summary!$B$363))</f>
        <v>0.542253521126761</v>
      </c>
      <c r="O178" s="1" t="n">
        <f aca="false">IF(K178&gt;0,1,0)</f>
        <v>1</v>
      </c>
      <c r="P178" s="1" t="n">
        <f aca="false">IF(K178=0,"",SUMPRODUCT(($K$2:$K$316&gt;K178)*($K$2:$K$316&lt;&gt;""))+COUNTIF($K$2:K178,K178))</f>
        <v>177</v>
      </c>
    </row>
    <row r="179" customFormat="false" ht="15" hidden="false" customHeight="true" outlineLevel="0" collapsed="false">
      <c r="A179" s="1" t="s">
        <v>8731</v>
      </c>
      <c r="B179" s="1" t="n">
        <f aca="false">SUMIFS(Cube!$G$2:$G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79" s="1" t="n">
        <f aca="false">SUMIFS(Cube!$H$2:$H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79" s="1" t="n">
        <f aca="false">SUMIFS(Cube!$I$2:$I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79" s="1" t="n">
        <f aca="false">SUMIFS(Cube!$J$2:$J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79" s="1" t="n">
        <f aca="false">SUM(B179:E179)</f>
        <v>1</v>
      </c>
      <c r="G179" s="1" t="n">
        <f aca="false">SUMIFS(Cube!$L$2:$L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300</v>
      </c>
      <c r="H179" s="1" t="n">
        <f aca="false">SUMIFS(Cube!$M$2:$M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79" s="1" t="n">
        <f aca="false">SUMIFS(Cube!$N$2:$N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79" s="1" t="n">
        <f aca="false">SUMIFS(Cube!$O$2:$O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79" s="1" t="n">
        <f aca="false">SUM(G179:J179)</f>
        <v>300</v>
      </c>
      <c r="L179" s="1" t="n">
        <f aca="false">IF(G179=0,"",(H179-G179)/G179)</f>
        <v>-1</v>
      </c>
      <c r="M179" s="1" t="str">
        <f aca="false">IF(H179=0,"",(I179-H179)/H179)</f>
        <v/>
      </c>
      <c r="N179" s="1" t="str">
        <f aca="false">IF(I179*Summary!$B$363=0,"",(J179-I179*Summary!$B$363)/(I179*Summary!$B$363))</f>
        <v/>
      </c>
      <c r="O179" s="1" t="n">
        <f aca="false">IF(K179&gt;0,1,0)</f>
        <v>1</v>
      </c>
      <c r="P179" s="1" t="n">
        <f aca="false">IF(K179=0,"",SUMPRODUCT(($K$2:$K$316&gt;K179)*($K$2:$K$316&lt;&gt;""))+COUNTIF($K$2:K179,K179))</f>
        <v>178</v>
      </c>
    </row>
    <row r="180" customFormat="false" ht="15" hidden="false" customHeight="true" outlineLevel="0" collapsed="false">
      <c r="A180" s="1" t="s">
        <v>983</v>
      </c>
      <c r="B180" s="1" t="n">
        <f aca="false">SUMIFS(Cube!$G$2:$G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0" s="1" t="n">
        <f aca="false">SUMIFS(Cube!$H$2:$H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80" s="1" t="n">
        <f aca="false">SUMIFS(Cube!$I$2:$I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80" s="1" t="n">
        <f aca="false">SUMIFS(Cube!$J$2:$J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80" s="1" t="n">
        <f aca="false">SUM(B180:E180)</f>
        <v>7</v>
      </c>
      <c r="G180" s="1" t="n">
        <f aca="false">SUMIFS(Cube!$L$2:$L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86</v>
      </c>
      <c r="H180" s="1" t="n">
        <f aca="false">SUMIFS(Cube!$M$2:$M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</v>
      </c>
      <c r="I180" s="1" t="n">
        <f aca="false">SUMIFS(Cube!$N$2:$N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89</v>
      </c>
      <c r="J180" s="1" t="n">
        <f aca="false">SUMIFS(Cube!$O$2:$O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K180" s="1" t="n">
        <f aca="false">SUM(G180:J180)</f>
        <v>274</v>
      </c>
      <c r="L180" s="1" t="n">
        <f aca="false">IF(G180=0,"",(H180-G180)/G180)</f>
        <v>-0.0581395348837209</v>
      </c>
      <c r="M180" s="1" t="n">
        <f aca="false">IF(H180=0,"",(I180-H180)/H180)</f>
        <v>0.0987654320987654</v>
      </c>
      <c r="N180" s="1" t="n">
        <f aca="false">IF(I180*Summary!$B$363=0,"",(J180-I180*Summary!$B$363)/(I180*Summary!$B$363))</f>
        <v>-0.480139262541541</v>
      </c>
      <c r="O180" s="1" t="n">
        <f aca="false">IF(K180&gt;0,1,0)</f>
        <v>1</v>
      </c>
      <c r="P180" s="1" t="n">
        <f aca="false">IF(K180=0,"",SUMPRODUCT(($K$2:$K$316&gt;K180)*($K$2:$K$316&lt;&gt;""))+COUNTIF($K$2:K180,K180))</f>
        <v>179</v>
      </c>
    </row>
    <row r="181" customFormat="false" ht="15" hidden="false" customHeight="true" outlineLevel="0" collapsed="false">
      <c r="A181" s="1" t="s">
        <v>6699</v>
      </c>
      <c r="B181" s="1" t="n">
        <f aca="false">SUMIFS(Cube!$G$2:$G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1" s="1" t="n">
        <f aca="false">SUMIFS(Cube!$H$2:$H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81" s="1" t="n">
        <f aca="false">SUMIFS(Cube!$I$2:$I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81" s="1" t="n">
        <f aca="false">SUMIFS(Cube!$J$2:$J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81" s="1" t="n">
        <f aca="false">SUM(B181:E181)</f>
        <v>1</v>
      </c>
      <c r="G181" s="1" t="n">
        <f aca="false">SUMIFS(Cube!$L$2:$L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266</v>
      </c>
      <c r="H181" s="1" t="n">
        <f aca="false">SUMIFS(Cube!$M$2:$M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81" s="1" t="n">
        <f aca="false">SUMIFS(Cube!$N$2:$N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81" s="1" t="n">
        <f aca="false">SUMIFS(Cube!$O$2:$O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81" s="1" t="n">
        <f aca="false">SUM(G181:J181)</f>
        <v>266</v>
      </c>
      <c r="L181" s="1" t="n">
        <f aca="false">IF(G181=0,"",(H181-G181)/G181)</f>
        <v>-1</v>
      </c>
      <c r="M181" s="1" t="str">
        <f aca="false">IF(H181=0,"",(I181-H181)/H181)</f>
        <v/>
      </c>
      <c r="N181" s="1" t="str">
        <f aca="false">IF(I181*Summary!$B$363=0,"",(J181-I181*Summary!$B$363)/(I181*Summary!$B$363))</f>
        <v/>
      </c>
      <c r="O181" s="1" t="n">
        <f aca="false">IF(K181&gt;0,1,0)</f>
        <v>1</v>
      </c>
      <c r="P181" s="1" t="n">
        <f aca="false">IF(K181=0,"",SUMPRODUCT(($K$2:$K$316&gt;K181)*($K$2:$K$316&lt;&gt;""))+COUNTIF($K$2:K181,K181))</f>
        <v>180</v>
      </c>
    </row>
    <row r="182" customFormat="false" ht="15" hidden="false" customHeight="true" outlineLevel="0" collapsed="false">
      <c r="A182" s="1" t="s">
        <v>13069</v>
      </c>
      <c r="B182" s="1" t="n">
        <f aca="false">SUMIFS(Cube!$G$2:$G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82" s="1" t="n">
        <f aca="false">SUMIFS(Cube!$H$2:$H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82" s="1" t="n">
        <f aca="false">SUMIFS(Cube!$I$2:$I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82" s="1" t="n">
        <f aca="false">SUMIFS(Cube!$J$2:$J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82" s="1" t="n">
        <f aca="false">SUM(B182:E182)</f>
        <v>2</v>
      </c>
      <c r="G182" s="1" t="n">
        <f aca="false">SUMIFS(Cube!$L$2:$L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82" s="1" t="n">
        <f aca="false">SUMIFS(Cube!$M$2:$M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154</v>
      </c>
      <c r="I182" s="1" t="n">
        <f aca="false">SUMIFS(Cube!$N$2:$N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109</v>
      </c>
      <c r="J182" s="1" t="n">
        <f aca="false">SUMIFS(Cube!$O$2:$O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82" s="1" t="n">
        <f aca="false">SUM(G182:J182)</f>
        <v>263</v>
      </c>
      <c r="L182" s="1" t="str">
        <f aca="false">IF(G182=0,"",(H182-G182)/G182)</f>
        <v/>
      </c>
      <c r="M182" s="1" t="n">
        <f aca="false">IF(H182=0,"",(I182-H182)/H182)</f>
        <v>-0.292207792207792</v>
      </c>
      <c r="N182" s="1" t="n">
        <f aca="false">IF(I182*Summary!$B$363=0,"",(J182-I182*Summary!$B$363)/(I182*Summary!$B$363))</f>
        <v>-1</v>
      </c>
      <c r="O182" s="1" t="n">
        <f aca="false">IF(K182&gt;0,1,0)</f>
        <v>1</v>
      </c>
      <c r="P182" s="1" t="n">
        <f aca="false">IF(K182=0,"",SUMPRODUCT(($K$2:$K$316&gt;K182)*($K$2:$K$316&lt;&gt;""))+COUNTIF($K$2:K182,K182))</f>
        <v>181</v>
      </c>
    </row>
    <row r="183" customFormat="false" ht="15" hidden="false" customHeight="true" outlineLevel="0" collapsed="false">
      <c r="A183" s="1" t="s">
        <v>6213</v>
      </c>
      <c r="B183" s="1" t="n">
        <f aca="false">SUMIFS(Cube!$G$2:$G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3" s="1" t="n">
        <f aca="false">SUMIFS(Cube!$H$2:$H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83" s="1" t="n">
        <f aca="false">SUMIFS(Cube!$I$2:$I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83" s="1" t="n">
        <f aca="false">SUMIFS(Cube!$J$2:$J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83" s="1" t="n">
        <f aca="false">SUM(B183:E183)</f>
        <v>4</v>
      </c>
      <c r="G183" s="1" t="n">
        <f aca="false">SUMIFS(Cube!$L$2:$L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116</v>
      </c>
      <c r="H183" s="1" t="n">
        <f aca="false">SUMIFS(Cube!$M$2:$M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52</v>
      </c>
      <c r="I183" s="1" t="n">
        <f aca="false">SUMIFS(Cube!$N$2:$N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57</v>
      </c>
      <c r="J183" s="1" t="n">
        <f aca="false">SUMIFS(Cube!$O$2:$O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</v>
      </c>
      <c r="K183" s="1" t="n">
        <f aca="false">SUM(G183:J183)</f>
        <v>259</v>
      </c>
      <c r="L183" s="1" t="n">
        <f aca="false">IF(G183=0,"",(H183-G183)/G183)</f>
        <v>-0.551724137931035</v>
      </c>
      <c r="M183" s="1" t="n">
        <f aca="false">IF(H183=0,"",(I183-H183)/H183)</f>
        <v>0.0961538461538462</v>
      </c>
      <c r="N183" s="1" t="n">
        <f aca="false">IF(I183*Summary!$B$363=0,"",(J183-I183*Summary!$B$363)/(I183*Summary!$B$363))</f>
        <v>0.533234494687423</v>
      </c>
      <c r="O183" s="1" t="n">
        <f aca="false">IF(K183&gt;0,1,0)</f>
        <v>1</v>
      </c>
      <c r="P183" s="1" t="n">
        <f aca="false">IF(K183=0,"",SUMPRODUCT(($K$2:$K$316&gt;K183)*($K$2:$K$316&lt;&gt;""))+COUNTIF($K$2:K183,K183))</f>
        <v>182</v>
      </c>
    </row>
    <row r="184" customFormat="false" ht="15" hidden="false" customHeight="true" outlineLevel="0" collapsed="false">
      <c r="A184" s="1" t="s">
        <v>5379</v>
      </c>
      <c r="B184" s="1" t="n">
        <f aca="false">SUMIFS(Cube!$G$2:$G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4" s="1" t="n">
        <f aca="false">SUMIFS(Cube!$H$2:$H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84" s="1" t="n">
        <f aca="false">SUMIFS(Cube!$I$2:$I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84" s="1" t="n">
        <f aca="false">SUMIFS(Cube!$J$2:$J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84" s="1" t="n">
        <f aca="false">SUM(B184:E184)</f>
        <v>1</v>
      </c>
      <c r="G184" s="1" t="n">
        <f aca="false">SUMIFS(Cube!$L$2:$L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257</v>
      </c>
      <c r="H184" s="1" t="n">
        <f aca="false">SUMIFS(Cube!$M$2:$M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84" s="1" t="n">
        <f aca="false">SUMIFS(Cube!$N$2:$N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84" s="1" t="n">
        <f aca="false">SUMIFS(Cube!$O$2:$O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84" s="1" t="n">
        <f aca="false">SUM(G184:J184)</f>
        <v>257</v>
      </c>
      <c r="L184" s="1" t="n">
        <f aca="false">IF(G184=0,"",(H184-G184)/G184)</f>
        <v>-1</v>
      </c>
      <c r="M184" s="1" t="str">
        <f aca="false">IF(H184=0,"",(I184-H184)/H184)</f>
        <v/>
      </c>
      <c r="N184" s="1" t="str">
        <f aca="false">IF(I184*Summary!$B$363=0,"",(J184-I184*Summary!$B$363)/(I184*Summary!$B$363))</f>
        <v/>
      </c>
      <c r="O184" s="1" t="n">
        <f aca="false">IF(K184&gt;0,1,0)</f>
        <v>1</v>
      </c>
      <c r="P184" s="1" t="n">
        <f aca="false">IF(K184=0,"",SUMPRODUCT(($K$2:$K$316&gt;K184)*($K$2:$K$316&lt;&gt;""))+COUNTIF($K$2:K184,K184))</f>
        <v>183</v>
      </c>
    </row>
    <row r="185" customFormat="false" ht="15" hidden="false" customHeight="true" outlineLevel="0" collapsed="false">
      <c r="A185" s="1" t="s">
        <v>10870</v>
      </c>
      <c r="B185" s="1" t="n">
        <f aca="false">SUMIFS(Cube!$G$2:$G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5" s="1" t="n">
        <f aca="false">SUMIFS(Cube!$H$2:$H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85" s="1" t="n">
        <f aca="false">SUMIFS(Cube!$I$2:$I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85" s="1" t="n">
        <f aca="false">SUMIFS(Cube!$J$2:$J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85" s="1" t="n">
        <f aca="false">SUM(B185:E185)</f>
        <v>2</v>
      </c>
      <c r="G185" s="1" t="n">
        <f aca="false">SUMIFS(Cube!$L$2:$L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219</v>
      </c>
      <c r="H185" s="1" t="n">
        <f aca="false">SUMIFS(Cube!$M$2:$M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I185" s="1" t="n">
        <f aca="false">SUMIFS(Cube!$N$2:$N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85" s="1" t="n">
        <f aca="false">SUMIFS(Cube!$O$2:$O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85" s="1" t="n">
        <f aca="false">SUM(G185:J185)</f>
        <v>252</v>
      </c>
      <c r="L185" s="1" t="n">
        <f aca="false">IF(G185=0,"",(H185-G185)/G185)</f>
        <v>-0.849315068493151</v>
      </c>
      <c r="M185" s="1" t="n">
        <f aca="false">IF(H185=0,"",(I185-H185)/H185)</f>
        <v>-1</v>
      </c>
      <c r="N185" s="1" t="str">
        <f aca="false">IF(I185*Summary!$B$363=0,"",(J185-I185*Summary!$B$363)/(I185*Summary!$B$363))</f>
        <v/>
      </c>
      <c r="O185" s="1" t="n">
        <f aca="false">IF(K185&gt;0,1,0)</f>
        <v>1</v>
      </c>
      <c r="P185" s="1" t="n">
        <f aca="false">IF(K185=0,"",SUMPRODUCT(($K$2:$K$316&gt;K185)*($K$2:$K$316&lt;&gt;""))+COUNTIF($K$2:K185,K185))</f>
        <v>184</v>
      </c>
    </row>
    <row r="186" customFormat="false" ht="15" hidden="false" customHeight="true" outlineLevel="0" collapsed="false">
      <c r="A186" s="1" t="s">
        <v>2449</v>
      </c>
      <c r="B186" s="1" t="n">
        <f aca="false">SUMIFS(Cube!$G$2:$G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86" s="1" t="n">
        <f aca="false">SUMIFS(Cube!$H$2:$H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186" s="1" t="n">
        <f aca="false">SUMIFS(Cube!$I$2:$I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86" s="1" t="n">
        <f aca="false">SUMIFS(Cube!$J$2:$J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86" s="1" t="n">
        <f aca="false">SUM(B186:E186)</f>
        <v>2</v>
      </c>
      <c r="G186" s="1" t="n">
        <f aca="false">SUMIFS(Cube!$L$2:$L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86" s="1" t="n">
        <f aca="false">SUMIFS(Cube!$M$2:$M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186" s="1" t="n">
        <f aca="false">SUMIFS(Cube!$N$2:$N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237</v>
      </c>
      <c r="J186" s="1" t="n">
        <f aca="false">SUMIFS(Cube!$O$2:$O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86" s="1" t="n">
        <f aca="false">SUM(G186:J186)</f>
        <v>237</v>
      </c>
      <c r="L186" s="1" t="str">
        <f aca="false">IF(G186=0,"",(H186-G186)/G186)</f>
        <v/>
      </c>
      <c r="M186" s="1" t="str">
        <f aca="false">IF(H186=0,"",(I186-H186)/H186)</f>
        <v/>
      </c>
      <c r="N186" s="1" t="n">
        <f aca="false">IF(I186*Summary!$B$363=0,"",(J186-I186*Summary!$B$363)/(I186*Summary!$B$363))</f>
        <v>-1</v>
      </c>
      <c r="O186" s="1" t="n">
        <f aca="false">IF(K186&gt;0,1,0)</f>
        <v>1</v>
      </c>
      <c r="P186" s="1" t="n">
        <f aca="false">IF(K186=0,"",SUMPRODUCT(($K$2:$K$316&gt;K186)*($K$2:$K$316&lt;&gt;""))+COUNTIF($K$2:K186,K186))</f>
        <v>185</v>
      </c>
    </row>
    <row r="187" customFormat="false" ht="15" hidden="false" customHeight="true" outlineLevel="0" collapsed="false">
      <c r="A187" s="1" t="s">
        <v>9651</v>
      </c>
      <c r="B187" s="1" t="n">
        <f aca="false">SUMIFS(Cube!$G$2:$G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7" s="1" t="n">
        <f aca="false">SUMIFS(Cube!$H$2:$H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87" s="1" t="n">
        <f aca="false">SUMIFS(Cube!$I$2:$I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87" s="1" t="n">
        <f aca="false">SUMIFS(Cube!$J$2:$J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87" s="1" t="n">
        <f aca="false">SUM(B187:E187)</f>
        <v>4</v>
      </c>
      <c r="G187" s="1" t="n">
        <f aca="false">SUMIFS(Cube!$L$2:$L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H187" s="1" t="n">
        <f aca="false">SUMIFS(Cube!$M$2:$M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48</v>
      </c>
      <c r="I187" s="1" t="n">
        <f aca="false">SUMIFS(Cube!$N$2:$N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115</v>
      </c>
      <c r="J187" s="1" t="n">
        <f aca="false">SUMIFS(Cube!$O$2:$O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K187" s="1" t="n">
        <f aca="false">SUM(G187:J187)</f>
        <v>223</v>
      </c>
      <c r="L187" s="1" t="n">
        <f aca="false">IF(G187=0,"",(H187-G187)/G187)</f>
        <v>0.777777777777778</v>
      </c>
      <c r="M187" s="1" t="n">
        <f aca="false">IF(H187=0,"",(I187-H187)/H187)</f>
        <v>1.39583333333333</v>
      </c>
      <c r="N187" s="1" t="n">
        <f aca="false">IF(I187*Summary!$B$363=0,"",(J187-I187*Summary!$B$363)/(I187*Summary!$B$363))</f>
        <v>-0.262400489895897</v>
      </c>
      <c r="O187" s="1" t="n">
        <f aca="false">IF(K187&gt;0,1,0)</f>
        <v>1</v>
      </c>
      <c r="P187" s="1" t="n">
        <f aca="false">IF(K187=0,"",SUMPRODUCT(($K$2:$K$316&gt;K187)*($K$2:$K$316&lt;&gt;""))+COUNTIF($K$2:K187,K187))</f>
        <v>186</v>
      </c>
    </row>
    <row r="188" customFormat="false" ht="15" hidden="false" customHeight="true" outlineLevel="0" collapsed="false">
      <c r="A188" s="1" t="s">
        <v>8373</v>
      </c>
      <c r="B188" s="1" t="n">
        <f aca="false">SUMIFS(Cube!$G$2:$G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8" s="1" t="n">
        <f aca="false">SUMIFS(Cube!$H$2:$H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88" s="1" t="n">
        <f aca="false">SUMIFS(Cube!$I$2:$I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88" s="1" t="n">
        <f aca="false">SUMIFS(Cube!$J$2:$J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88" s="1" t="n">
        <f aca="false">SUM(B188:E188)</f>
        <v>4</v>
      </c>
      <c r="G188" s="1" t="n">
        <f aca="false">SUMIFS(Cube!$L$2:$L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H188" s="1" t="n">
        <f aca="false">SUMIFS(Cube!$M$2:$M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99</v>
      </c>
      <c r="I188" s="1" t="n">
        <f aca="false">SUMIFS(Cube!$N$2:$N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65</v>
      </c>
      <c r="J188" s="1" t="n">
        <f aca="false">SUMIFS(Cube!$O$2:$O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K188" s="1" t="n">
        <f aca="false">SUM(G188:J188)</f>
        <v>220</v>
      </c>
      <c r="L188" s="1" t="n">
        <f aca="false">IF(G188=0,"",(H188-G188)/G188)</f>
        <v>0.8</v>
      </c>
      <c r="M188" s="1" t="n">
        <f aca="false">IF(H188=0,"",(I188-H188)/H188)</f>
        <v>-0.343434343434343</v>
      </c>
      <c r="N188" s="1" t="n">
        <f aca="false">IF(I188*Summary!$B$363=0,"",(J188-I188*Summary!$B$363)/(I188*Summary!$B$363))</f>
        <v>-0.960455037919827</v>
      </c>
      <c r="O188" s="1" t="n">
        <f aca="false">IF(K188&gt;0,1,0)</f>
        <v>1</v>
      </c>
      <c r="P188" s="1" t="n">
        <f aca="false">IF(K188=0,"",SUMPRODUCT(($K$2:$K$316&gt;K188)*($K$2:$K$316&lt;&gt;""))+COUNTIF($K$2:K188,K188))</f>
        <v>187</v>
      </c>
    </row>
    <row r="189" customFormat="false" ht="15" hidden="false" customHeight="true" outlineLevel="0" collapsed="false">
      <c r="A189" s="1" t="s">
        <v>6807</v>
      </c>
      <c r="B189" s="1" t="n">
        <f aca="false">SUMIFS(Cube!$G$2:$G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89" s="1" t="n">
        <f aca="false">SUMIFS(Cube!$H$2:$H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89" s="1" t="n">
        <f aca="false">SUMIFS(Cube!$I$2:$I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89" s="1" t="n">
        <f aca="false">SUMIFS(Cube!$J$2:$J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89" s="1" t="n">
        <f aca="false">SUM(B189:E189)</f>
        <v>4</v>
      </c>
      <c r="G189" s="1" t="n">
        <f aca="false">SUMIFS(Cube!$L$2:$L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H189" s="1" t="n">
        <f aca="false">SUMIFS(Cube!$M$2:$M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I189" s="1" t="n">
        <f aca="false">SUMIFS(Cube!$N$2:$N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106</v>
      </c>
      <c r="J189" s="1" t="n">
        <f aca="false">SUMIFS(Cube!$O$2:$O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86</v>
      </c>
      <c r="K189" s="1" t="n">
        <f aca="false">SUM(G189:J189)</f>
        <v>208</v>
      </c>
      <c r="L189" s="1" t="n">
        <f aca="false">IF(G189=0,"",(H189-G189)/G189)</f>
        <v>-0.666666666666667</v>
      </c>
      <c r="M189" s="1" t="n">
        <f aca="false">IF(H189=0,"",(I189-H189)/H189)</f>
        <v>25.5</v>
      </c>
      <c r="N189" s="1" t="n">
        <f aca="false">IF(I189*Summary!$B$363=0,"",(J189-I189*Summary!$B$363)/(I189*Summary!$B$363))</f>
        <v>1.08543715120914</v>
      </c>
      <c r="O189" s="1" t="n">
        <f aca="false">IF(K189&gt;0,1,0)</f>
        <v>1</v>
      </c>
      <c r="P189" s="1" t="n">
        <f aca="false">IF(K189=0,"",SUMPRODUCT(($K$2:$K$316&gt;K189)*($K$2:$K$316&lt;&gt;""))+COUNTIF($K$2:K189,K189))</f>
        <v>188</v>
      </c>
    </row>
    <row r="190" customFormat="false" ht="15" hidden="false" customHeight="true" outlineLevel="0" collapsed="false">
      <c r="A190" s="1" t="s">
        <v>11075</v>
      </c>
      <c r="B190" s="1" t="n">
        <f aca="false">SUMIFS(Cube!$G$2:$G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90" s="1" t="n">
        <f aca="false">SUMIFS(Cube!$H$2:$H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0" s="1" t="n">
        <f aca="false">SUMIFS(Cube!$I$2:$I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90" s="1" t="n">
        <f aca="false">SUMIFS(Cube!$J$2:$J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90" s="1" t="n">
        <f aca="false">SUM(B190:E190)</f>
        <v>4</v>
      </c>
      <c r="G190" s="1" t="n">
        <f aca="false">SUMIFS(Cube!$L$2:$L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90</v>
      </c>
      <c r="H190" s="1" t="n">
        <f aca="false">SUMIFS(Cube!$M$2:$M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</v>
      </c>
      <c r="I190" s="1" t="n">
        <f aca="false">SUMIFS(Cube!$N$2:$N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</v>
      </c>
      <c r="J190" s="1" t="n">
        <f aca="false">SUMIFS(Cube!$O$2:$O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K190" s="1" t="n">
        <f aca="false">SUM(G190:J190)</f>
        <v>204</v>
      </c>
      <c r="L190" s="1" t="n">
        <f aca="false">IF(G190=0,"",(H190-G190)/G190)</f>
        <v>-0.522222222222222</v>
      </c>
      <c r="M190" s="1" t="n">
        <f aca="false">IF(H190=0,"",(I190-H190)/H190)</f>
        <v>0.13953488372093</v>
      </c>
      <c r="N190" s="1" t="n">
        <f aca="false">IF(I190*Summary!$B$363=0,"",(J190-I190*Summary!$B$363)/(I190*Summary!$B$363))</f>
        <v>0.1540672607071</v>
      </c>
      <c r="O190" s="1" t="n">
        <f aca="false">IF(K190&gt;0,1,0)</f>
        <v>1</v>
      </c>
      <c r="P190" s="1" t="n">
        <f aca="false">IF(K190=0,"",SUMPRODUCT(($K$2:$K$316&gt;K190)*($K$2:$K$316&lt;&gt;""))+COUNTIF($K$2:K190,K190))</f>
        <v>189</v>
      </c>
    </row>
    <row r="191" customFormat="false" ht="15" hidden="false" customHeight="true" outlineLevel="0" collapsed="false">
      <c r="A191" s="1" t="s">
        <v>2419</v>
      </c>
      <c r="B191" s="1" t="n">
        <f aca="false">SUMIFS(Cube!$G$2:$G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91" s="1" t="n">
        <f aca="false">SUMIFS(Cube!$H$2:$H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1" s="1" t="n">
        <f aca="false">SUMIFS(Cube!$I$2:$I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91" s="1" t="n">
        <f aca="false">SUMIFS(Cube!$J$2:$J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91" s="1" t="n">
        <f aca="false">SUM(B191:E191)</f>
        <v>4</v>
      </c>
      <c r="G191" s="1" t="n">
        <f aca="false">SUMIFS(Cube!$L$2:$L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58</v>
      </c>
      <c r="H191" s="1" t="n">
        <f aca="false">SUMIFS(Cube!$M$2:$M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64</v>
      </c>
      <c r="I191" s="1" t="n">
        <f aca="false">SUMIFS(Cube!$N$2:$N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</v>
      </c>
      <c r="J191" s="1" t="n">
        <f aca="false">SUMIFS(Cube!$O$2:$O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K191" s="1" t="n">
        <f aca="false">SUM(G191:J191)</f>
        <v>200</v>
      </c>
      <c r="L191" s="1" t="n">
        <f aca="false">IF(G191=0,"",(H191-G191)/G191)</f>
        <v>0.103448275862069</v>
      </c>
      <c r="M191" s="1" t="n">
        <f aca="false">IF(H191=0,"",(I191-H191)/H191)</f>
        <v>0.125</v>
      </c>
      <c r="N191" s="1" t="n">
        <f aca="false">IF(I191*Summary!$B$363=0,"",(J191-I191*Summary!$B$363)/(I191*Summary!$B$363))</f>
        <v>-0.785798122065728</v>
      </c>
      <c r="O191" s="1" t="n">
        <f aca="false">IF(K191&gt;0,1,0)</f>
        <v>1</v>
      </c>
      <c r="P191" s="1" t="n">
        <f aca="false">IF(K191=0,"",SUMPRODUCT(($K$2:$K$316&gt;K191)*($K$2:$K$316&lt;&gt;""))+COUNTIF($K$2:K191,K191))</f>
        <v>190</v>
      </c>
    </row>
    <row r="192" customFormat="false" ht="15" hidden="false" customHeight="true" outlineLevel="0" collapsed="false">
      <c r="A192" s="1" t="s">
        <v>549</v>
      </c>
      <c r="B192" s="1" t="n">
        <f aca="false">SUMIFS(Cube!$G$2:$G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92" s="1" t="n">
        <f aca="false">SUMIFS(Cube!$H$2:$H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2" s="1" t="n">
        <f aca="false">SUMIFS(Cube!$I$2:$I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192" s="1" t="n">
        <f aca="false">SUMIFS(Cube!$J$2:$J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92" s="1" t="n">
        <f aca="false">SUM(B192:E192)</f>
        <v>5</v>
      </c>
      <c r="G192" s="1" t="n">
        <f aca="false">SUMIFS(Cube!$L$2:$L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H192" s="1" t="n">
        <f aca="false">SUMIFS(Cube!$M$2:$M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92</v>
      </c>
      <c r="I192" s="1" t="n">
        <f aca="false">SUMIFS(Cube!$N$2:$N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39</v>
      </c>
      <c r="J192" s="1" t="n">
        <f aca="false">SUMIFS(Cube!$O$2:$O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</v>
      </c>
      <c r="K192" s="1" t="n">
        <f aca="false">SUM(G192:J192)</f>
        <v>198</v>
      </c>
      <c r="L192" s="1" t="n">
        <f aca="false">IF(G192=0,"",(H192-G192)/G192)</f>
        <v>3.6</v>
      </c>
      <c r="M192" s="1" t="n">
        <f aca="false">IF(H192=0,"",(I192-H192)/H192)</f>
        <v>-0.576086956521739</v>
      </c>
      <c r="N192" s="1" t="n">
        <f aca="false">IF(I192*Summary!$B$363=0,"",(J192-I192*Summary!$B$363)/(I192*Summary!$B$363))</f>
        <v>2.09768869628025</v>
      </c>
      <c r="O192" s="1" t="n">
        <f aca="false">IF(K192&gt;0,1,0)</f>
        <v>1</v>
      </c>
      <c r="P192" s="1" t="n">
        <f aca="false">IF(K192=0,"",SUMPRODUCT(($K$2:$K$316&gt;K192)*($K$2:$K$316&lt;&gt;""))+COUNTIF($K$2:K192,K192))</f>
        <v>191</v>
      </c>
    </row>
    <row r="193" customFormat="false" ht="15" hidden="false" customHeight="true" outlineLevel="0" collapsed="false">
      <c r="A193" s="1" t="s">
        <v>3714</v>
      </c>
      <c r="B193" s="1" t="n">
        <f aca="false">SUMIFS(Cube!$G$2:$G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93" s="1" t="n">
        <f aca="false">SUMIFS(Cube!$H$2:$H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D193" s="1" t="n">
        <f aca="false">SUMIFS(Cube!$I$2:$I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E193" s="1" t="n">
        <f aca="false">SUMIFS(Cube!$J$2:$J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93" s="1" t="n">
        <f aca="false">SUM(B193:E193)</f>
        <v>10</v>
      </c>
      <c r="G193" s="1" t="n">
        <f aca="false">SUMIFS(Cube!$L$2:$L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51</v>
      </c>
      <c r="H193" s="1" t="n">
        <f aca="false">SUMIFS(Cube!$M$2:$M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109</v>
      </c>
      <c r="I193" s="1" t="n">
        <f aca="false">SUMIFS(Cube!$N$2:$N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</v>
      </c>
      <c r="J193" s="1" t="n">
        <f aca="false">SUMIFS(Cube!$O$2:$O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93" s="1" t="n">
        <f aca="false">SUM(G193:J193)</f>
        <v>183</v>
      </c>
      <c r="L193" s="1" t="n">
        <f aca="false">IF(G193=0,"",(H193-G193)/G193)</f>
        <v>1.13725490196078</v>
      </c>
      <c r="M193" s="1" t="n">
        <f aca="false">IF(H193=0,"",(I193-H193)/H193)</f>
        <v>-0.788990825688073</v>
      </c>
      <c r="N193" s="1" t="n">
        <f aca="false">IF(I193*Summary!$B$363=0,"",(J193-I193*Summary!$B$363)/(I193*Summary!$B$363))</f>
        <v>-1</v>
      </c>
      <c r="O193" s="1" t="n">
        <f aca="false">IF(K193&gt;0,1,0)</f>
        <v>1</v>
      </c>
      <c r="P193" s="1" t="n">
        <f aca="false">IF(K193=0,"",SUMPRODUCT(($K$2:$K$316&gt;K193)*($K$2:$K$316&lt;&gt;""))+COUNTIF($K$2:K193,K193))</f>
        <v>192</v>
      </c>
    </row>
    <row r="194" customFormat="false" ht="15" hidden="false" customHeight="true" outlineLevel="0" collapsed="false">
      <c r="A194" s="1" t="s">
        <v>4992</v>
      </c>
      <c r="B194" s="1" t="n">
        <f aca="false">SUMIFS(Cube!$G$2:$G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194" s="1" t="n">
        <f aca="false">SUMIFS(Cube!$H$2:$H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4" s="1" t="n">
        <f aca="false">SUMIFS(Cube!$I$2:$I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E194" s="1" t="n">
        <f aca="false">SUMIFS(Cube!$J$2:$J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194" s="1" t="n">
        <f aca="false">SUM(B194:E194)</f>
        <v>6</v>
      </c>
      <c r="G194" s="1" t="n">
        <f aca="false">SUMIFS(Cube!$L$2:$L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194" s="1" t="n">
        <f aca="false">SUMIFS(Cube!$M$2:$M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I194" s="1" t="n">
        <f aca="false">SUMIFS(Cube!$N$2:$N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J194" s="1" t="n">
        <f aca="false">SUMIFS(Cube!$O$2:$O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118</v>
      </c>
      <c r="K194" s="1" t="n">
        <f aca="false">SUM(G194:J194)</f>
        <v>182</v>
      </c>
      <c r="L194" s="1" t="str">
        <f aca="false">IF(G194=0,"",(H194-G194)/G194)</f>
        <v/>
      </c>
      <c r="M194" s="1" t="n">
        <f aca="false">IF(H194=0,"",(I194-H194)/H194)</f>
        <v>5.11111111111111</v>
      </c>
      <c r="N194" s="1" t="n">
        <f aca="false">IF(I194*Summary!$B$363=0,"",(J194-I194*Summary!$B$363)/(I194*Summary!$B$363))</f>
        <v>4.51472471190781</v>
      </c>
      <c r="O194" s="1" t="n">
        <f aca="false">IF(K194&gt;0,1,0)</f>
        <v>1</v>
      </c>
      <c r="P194" s="1" t="n">
        <f aca="false">IF(K194=0,"",SUMPRODUCT(($K$2:$K$316&gt;K194)*($K$2:$K$316&lt;&gt;""))+COUNTIF($K$2:K194,K194))</f>
        <v>193</v>
      </c>
    </row>
    <row r="195" customFormat="false" ht="15" hidden="false" customHeight="true" outlineLevel="0" collapsed="false">
      <c r="A195" s="1" t="s">
        <v>10128</v>
      </c>
      <c r="B195" s="1" t="n">
        <f aca="false">SUMIFS(Cube!$G$2:$G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95" s="1" t="n">
        <f aca="false">SUMIFS(Cube!$H$2:$H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5" s="1" t="n">
        <f aca="false">SUMIFS(Cube!$I$2:$I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95" s="1" t="n">
        <f aca="false">SUMIFS(Cube!$J$2:$J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195" s="1" t="n">
        <f aca="false">SUM(B195:E195)</f>
        <v>6</v>
      </c>
      <c r="G195" s="1" t="n">
        <f aca="false">SUMIFS(Cube!$L$2:$L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32</v>
      </c>
      <c r="H195" s="1" t="n">
        <f aca="false">SUMIFS(Cube!$M$2:$M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</v>
      </c>
      <c r="I195" s="1" t="n">
        <f aca="false">SUMIFS(Cube!$N$2:$N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81</v>
      </c>
      <c r="J195" s="1" t="n">
        <f aca="false">SUMIFS(Cube!$O$2:$O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K195" s="1" t="n">
        <f aca="false">SUM(G195:J195)</f>
        <v>181</v>
      </c>
      <c r="L195" s="1" t="n">
        <f aca="false">IF(G195=0,"",(H195-G195)/G195)</f>
        <v>0.09375</v>
      </c>
      <c r="M195" s="1" t="n">
        <f aca="false">IF(H195=0,"",(I195-H195)/H195)</f>
        <v>1.31428571428571</v>
      </c>
      <c r="N195" s="1" t="n">
        <f aca="false">IF(I195*Summary!$B$363=0,"",(J195-I195*Summary!$B$363)/(I195*Summary!$B$363))</f>
        <v>0.0472091810119979</v>
      </c>
      <c r="O195" s="1" t="n">
        <f aca="false">IF(K195&gt;0,1,0)</f>
        <v>1</v>
      </c>
      <c r="P195" s="1" t="n">
        <f aca="false">IF(K195=0,"",SUMPRODUCT(($K$2:$K$316&gt;K195)*($K$2:$K$316&lt;&gt;""))+COUNTIF($K$2:K195,K195))</f>
        <v>194</v>
      </c>
    </row>
    <row r="196" customFormat="false" ht="15" hidden="false" customHeight="true" outlineLevel="0" collapsed="false">
      <c r="A196" s="1" t="s">
        <v>1611</v>
      </c>
      <c r="B196" s="1" t="n">
        <f aca="false">SUMIFS(Cube!$G$2:$G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196" s="1" t="n">
        <f aca="false">SUMIFS(Cube!$H$2:$H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6" s="1" t="n">
        <f aca="false">SUMIFS(Cube!$I$2:$I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196" s="1" t="n">
        <f aca="false">SUMIFS(Cube!$J$2:$J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96" s="1" t="n">
        <f aca="false">SUM(B196:E196)</f>
        <v>5</v>
      </c>
      <c r="G196" s="1" t="n">
        <f aca="false">SUMIFS(Cube!$L$2:$L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124</v>
      </c>
      <c r="H196" s="1" t="n">
        <f aca="false">SUMIFS(Cube!$M$2:$M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196" s="1" t="n">
        <f aca="false">SUMIFS(Cube!$N$2:$N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J196" s="1" t="n">
        <f aca="false">SUMIFS(Cube!$O$2:$O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96" s="1" t="n">
        <f aca="false">SUM(G196:J196)</f>
        <v>180</v>
      </c>
      <c r="L196" s="1" t="n">
        <f aca="false">IF(G196=0,"",(H196-G196)/G196)</f>
        <v>-0.991935483870968</v>
      </c>
      <c r="M196" s="1" t="n">
        <f aca="false">IF(H196=0,"",(I196-H196)/H196)</f>
        <v>54</v>
      </c>
      <c r="N196" s="1" t="n">
        <f aca="false">IF(I196*Summary!$B$363=0,"",(J196-I196*Summary!$B$363)/(I196*Summary!$B$363))</f>
        <v>-1</v>
      </c>
      <c r="O196" s="1" t="n">
        <f aca="false">IF(K196&gt;0,1,0)</f>
        <v>1</v>
      </c>
      <c r="P196" s="1" t="n">
        <f aca="false">IF(K196=0,"",SUMPRODUCT(($K$2:$K$316&gt;K196)*($K$2:$K$316&lt;&gt;""))+COUNTIF($K$2:K196,K196))</f>
        <v>195</v>
      </c>
    </row>
    <row r="197" customFormat="false" ht="15" hidden="false" customHeight="true" outlineLevel="0" collapsed="false">
      <c r="A197" s="1" t="s">
        <v>10321</v>
      </c>
      <c r="B197" s="1" t="n">
        <f aca="false">SUMIFS(Cube!$G$2:$G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97" s="1" t="n">
        <f aca="false">SUMIFS(Cube!$H$2:$H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97" s="1" t="n">
        <f aca="false">SUMIFS(Cube!$I$2:$I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97" s="1" t="n">
        <f aca="false">SUMIFS(Cube!$J$2:$J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97" s="1" t="n">
        <f aca="false">SUM(B197:E197)</f>
        <v>3</v>
      </c>
      <c r="G197" s="1" t="n">
        <f aca="false">SUMIFS(Cube!$L$2:$L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100</v>
      </c>
      <c r="H197" s="1" t="n">
        <f aca="false">SUMIFS(Cube!$M$2:$M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72</v>
      </c>
      <c r="I197" s="1" t="n">
        <f aca="false">SUMIFS(Cube!$N$2:$N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97" s="1" t="n">
        <f aca="false">SUMIFS(Cube!$O$2:$O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97" s="1" t="n">
        <f aca="false">SUM(G197:J197)</f>
        <v>172</v>
      </c>
      <c r="L197" s="1" t="n">
        <f aca="false">IF(G197=0,"",(H197-G197)/G197)</f>
        <v>-0.28</v>
      </c>
      <c r="M197" s="1" t="n">
        <f aca="false">IF(H197=0,"",(I197-H197)/H197)</f>
        <v>-1</v>
      </c>
      <c r="N197" s="1" t="str">
        <f aca="false">IF(I197*Summary!$B$363=0,"",(J197-I197*Summary!$B$363)/(I197*Summary!$B$363))</f>
        <v/>
      </c>
      <c r="O197" s="1" t="n">
        <f aca="false">IF(K197&gt;0,1,0)</f>
        <v>1</v>
      </c>
      <c r="P197" s="1" t="n">
        <f aca="false">IF(K197=0,"",SUMPRODUCT(($K$2:$K$316&gt;K197)*($K$2:$K$316&lt;&gt;""))+COUNTIF($K$2:K197,K197))</f>
        <v>196</v>
      </c>
    </row>
    <row r="198" customFormat="false" ht="15" hidden="false" customHeight="true" outlineLevel="0" collapsed="false">
      <c r="A198" s="1" t="s">
        <v>7268</v>
      </c>
      <c r="B198" s="1" t="n">
        <f aca="false">SUMIFS(Cube!$G$2:$G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98" s="1" t="n">
        <f aca="false">SUMIFS(Cube!$H$2:$H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198" s="1" t="n">
        <f aca="false">SUMIFS(Cube!$I$2:$I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198" s="1" t="n">
        <f aca="false">SUMIFS(Cube!$J$2:$J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98" s="1" t="n">
        <f aca="false">SUM(B198:E198)</f>
        <v>2</v>
      </c>
      <c r="G198" s="1" t="n">
        <f aca="false">SUMIFS(Cube!$L$2:$L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137</v>
      </c>
      <c r="H198" s="1" t="n">
        <f aca="false">SUMIFS(Cube!$M$2:$M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30</v>
      </c>
      <c r="I198" s="1" t="n">
        <f aca="false">SUMIFS(Cube!$N$2:$N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198" s="1" t="n">
        <f aca="false">SUMIFS(Cube!$O$2:$O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98" s="1" t="n">
        <f aca="false">SUM(G198:J198)</f>
        <v>167</v>
      </c>
      <c r="L198" s="1" t="n">
        <f aca="false">IF(G198=0,"",(H198-G198)/G198)</f>
        <v>-0.781021897810219</v>
      </c>
      <c r="M198" s="1" t="n">
        <f aca="false">IF(H198=0,"",(I198-H198)/H198)</f>
        <v>-1</v>
      </c>
      <c r="N198" s="1" t="str">
        <f aca="false">IF(I198*Summary!$B$363=0,"",(J198-I198*Summary!$B$363)/(I198*Summary!$B$363))</f>
        <v/>
      </c>
      <c r="O198" s="1" t="n">
        <f aca="false">IF(K198&gt;0,1,0)</f>
        <v>1</v>
      </c>
      <c r="P198" s="1" t="n">
        <f aca="false">IF(K198=0,"",SUMPRODUCT(($K$2:$K$316&gt;K198)*($K$2:$K$316&lt;&gt;""))+COUNTIF($K$2:K198,K198))</f>
        <v>197</v>
      </c>
    </row>
    <row r="199" customFormat="false" ht="15" hidden="false" customHeight="true" outlineLevel="0" collapsed="false">
      <c r="A199" s="1" t="s">
        <v>4664</v>
      </c>
      <c r="B199" s="1" t="n">
        <f aca="false">SUMIFS(Cube!$G$2:$G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199" s="1" t="n">
        <f aca="false">SUMIFS(Cube!$H$2:$H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199" s="1" t="n">
        <f aca="false">SUMIFS(Cube!$I$2:$I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E199" s="1" t="n">
        <f aca="false">SUMIFS(Cube!$J$2:$J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199" s="1" t="n">
        <f aca="false">SUM(B199:E199)</f>
        <v>9</v>
      </c>
      <c r="G199" s="1" t="n">
        <f aca="false">SUMIFS(Cube!$L$2:$L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35</v>
      </c>
      <c r="H199" s="1" t="n">
        <f aca="false">SUMIFS(Cube!$M$2:$M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91</v>
      </c>
      <c r="I199" s="1" t="n">
        <f aca="false">SUMIFS(Cube!$N$2:$N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</v>
      </c>
      <c r="J199" s="1" t="n">
        <f aca="false">SUMIFS(Cube!$O$2:$O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199" s="1" t="n">
        <f aca="false">SUM(G199:J199)</f>
        <v>167</v>
      </c>
      <c r="L199" s="1" t="n">
        <f aca="false">IF(G199=0,"",(H199-G199)/G199)</f>
        <v>1.6</v>
      </c>
      <c r="M199" s="1" t="n">
        <f aca="false">IF(H199=0,"",(I199-H199)/H199)</f>
        <v>-0.54945054945055</v>
      </c>
      <c r="N199" s="1" t="n">
        <f aca="false">IF(I199*Summary!$B$363=0,"",(J199-I199*Summary!$B$363)/(I199*Summary!$B$363))</f>
        <v>-1</v>
      </c>
      <c r="O199" s="1" t="n">
        <f aca="false">IF(K199&gt;0,1,0)</f>
        <v>1</v>
      </c>
      <c r="P199" s="1" t="n">
        <f aca="false">IF(K199=0,"",SUMPRODUCT(($K$2:$K$316&gt;K199)*($K$2:$K$316&lt;&gt;""))+COUNTIF($K$2:K199,K199))</f>
        <v>198</v>
      </c>
    </row>
    <row r="200" customFormat="false" ht="15" hidden="false" customHeight="true" outlineLevel="0" collapsed="false">
      <c r="A200" s="1" t="s">
        <v>4265</v>
      </c>
      <c r="B200" s="1" t="n">
        <f aca="false">SUMIFS(Cube!$G$2:$G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00" s="1" t="n">
        <f aca="false">SUMIFS(Cube!$H$2:$H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00" s="1" t="n">
        <f aca="false">SUMIFS(Cube!$I$2:$I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00" s="1" t="n">
        <f aca="false">SUMIFS(Cube!$J$2:$J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0" s="1" t="n">
        <f aca="false">SUM(B200:E200)</f>
        <v>1</v>
      </c>
      <c r="G200" s="1" t="n">
        <f aca="false">SUMIFS(Cube!$L$2:$L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151</v>
      </c>
      <c r="H200" s="1" t="n">
        <f aca="false">SUMIFS(Cube!$M$2:$M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00" s="1" t="n">
        <f aca="false">SUMIFS(Cube!$N$2:$N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00" s="1" t="n">
        <f aca="false">SUMIFS(Cube!$O$2:$O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0" s="1" t="n">
        <f aca="false">SUM(G200:J200)</f>
        <v>151</v>
      </c>
      <c r="L200" s="1" t="n">
        <f aca="false">IF(G200=0,"",(H200-G200)/G200)</f>
        <v>-1</v>
      </c>
      <c r="M200" s="1" t="str">
        <f aca="false">IF(H200=0,"",(I200-H200)/H200)</f>
        <v/>
      </c>
      <c r="N200" s="1" t="str">
        <f aca="false">IF(I200*Summary!$B$363=0,"",(J200-I200*Summary!$B$363)/(I200*Summary!$B$363))</f>
        <v/>
      </c>
      <c r="O200" s="1" t="n">
        <f aca="false">IF(K200&gt;0,1,0)</f>
        <v>1</v>
      </c>
      <c r="P200" s="1" t="n">
        <f aca="false">IF(K200=0,"",SUMPRODUCT(($K$2:$K$316&gt;K200)*($K$2:$K$316&lt;&gt;""))+COUNTIF($K$2:K200,K200))</f>
        <v>199</v>
      </c>
    </row>
    <row r="201" customFormat="false" ht="15" hidden="false" customHeight="true" outlineLevel="0" collapsed="false">
      <c r="A201" s="1" t="s">
        <v>1396</v>
      </c>
      <c r="B201" s="1" t="n">
        <f aca="false">SUMIFS(Cube!$G$2:$G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01" s="1" t="n">
        <f aca="false">SUMIFS(Cube!$H$2:$H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D201" s="1" t="n">
        <f aca="false">SUMIFS(Cube!$I$2:$I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01" s="1" t="n">
        <f aca="false">SUMIFS(Cube!$J$2:$J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1" s="1" t="n">
        <f aca="false">SUM(B201:E201)</f>
        <v>6</v>
      </c>
      <c r="G201" s="1" t="n">
        <f aca="false">SUMIFS(Cube!$L$2:$L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78</v>
      </c>
      <c r="H201" s="1" t="n">
        <f aca="false">SUMIFS(Cube!$M$2:$M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67</v>
      </c>
      <c r="I201" s="1" t="n">
        <f aca="false">SUMIFS(Cube!$N$2:$N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201" s="1" t="n">
        <f aca="false">SUMIFS(Cube!$O$2:$O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1" s="1" t="n">
        <f aca="false">SUM(G201:J201)</f>
        <v>146</v>
      </c>
      <c r="L201" s="1" t="n">
        <f aca="false">IF(G201=0,"",(H201-G201)/G201)</f>
        <v>-0.141025641025641</v>
      </c>
      <c r="M201" s="1" t="n">
        <f aca="false">IF(H201=0,"",(I201-H201)/H201)</f>
        <v>-0.985074626865672</v>
      </c>
      <c r="N201" s="1" t="n">
        <f aca="false">IF(I201*Summary!$B$363=0,"",(J201-I201*Summary!$B$363)/(I201*Summary!$B$363))</f>
        <v>-1</v>
      </c>
      <c r="O201" s="1" t="n">
        <f aca="false">IF(K201&gt;0,1,0)</f>
        <v>1</v>
      </c>
      <c r="P201" s="1" t="n">
        <f aca="false">IF(K201=0,"",SUMPRODUCT(($K$2:$K$316&gt;K201)*($K$2:$K$316&lt;&gt;""))+COUNTIF($K$2:K201,K201))</f>
        <v>200</v>
      </c>
    </row>
    <row r="202" customFormat="false" ht="15" hidden="false" customHeight="true" outlineLevel="0" collapsed="false">
      <c r="A202" s="1" t="s">
        <v>4675</v>
      </c>
      <c r="B202" s="1" t="n">
        <f aca="false">SUMIFS(Cube!$G$2:$G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02" s="1" t="n">
        <f aca="false">SUMIFS(Cube!$H$2:$H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02" s="1" t="n">
        <f aca="false">SUMIFS(Cube!$I$2:$I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02" s="1" t="n">
        <f aca="false">SUMIFS(Cube!$J$2:$J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2" s="1" t="n">
        <f aca="false">SUM(B202:E202)</f>
        <v>1</v>
      </c>
      <c r="G202" s="1" t="n">
        <f aca="false">SUMIFS(Cube!$L$2:$L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02" s="1" t="n">
        <f aca="false">SUMIFS(Cube!$M$2:$M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138</v>
      </c>
      <c r="I202" s="1" t="n">
        <f aca="false">SUMIFS(Cube!$N$2:$N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02" s="1" t="n">
        <f aca="false">SUMIFS(Cube!$O$2:$O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2" s="1" t="n">
        <f aca="false">SUM(G202:J202)</f>
        <v>138</v>
      </c>
      <c r="L202" s="1" t="str">
        <f aca="false">IF(G202=0,"",(H202-G202)/G202)</f>
        <v/>
      </c>
      <c r="M202" s="1" t="n">
        <f aca="false">IF(H202=0,"",(I202-H202)/H202)</f>
        <v>-1</v>
      </c>
      <c r="N202" s="1" t="str">
        <f aca="false">IF(I202*Summary!$B$363=0,"",(J202-I202*Summary!$B$363)/(I202*Summary!$B$363))</f>
        <v/>
      </c>
      <c r="O202" s="1" t="n">
        <f aca="false">IF(K202&gt;0,1,0)</f>
        <v>1</v>
      </c>
      <c r="P202" s="1" t="n">
        <f aca="false">IF(K202=0,"",SUMPRODUCT(($K$2:$K$316&gt;K202)*($K$2:$K$316&lt;&gt;""))+COUNTIF($K$2:K202,K202))</f>
        <v>201</v>
      </c>
    </row>
    <row r="203" customFormat="false" ht="15" hidden="false" customHeight="true" outlineLevel="0" collapsed="false">
      <c r="A203" s="1" t="s">
        <v>9757</v>
      </c>
      <c r="B203" s="1" t="n">
        <f aca="false">SUMIFS(Cube!$G$2:$G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03" s="1" t="n">
        <f aca="false">SUMIFS(Cube!$H$2:$H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03" s="1" t="n">
        <f aca="false">SUMIFS(Cube!$I$2:$I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03" s="1" t="n">
        <f aca="false">SUMIFS(Cube!$J$2:$J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03" s="1" t="n">
        <f aca="false">SUM(B203:E203)</f>
        <v>3</v>
      </c>
      <c r="G203" s="1" t="n">
        <f aca="false">SUMIFS(Cube!$L$2:$L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03" s="1" t="n">
        <f aca="false">SUMIFS(Cube!$M$2:$M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203" s="1" t="n">
        <f aca="false">SUMIFS(Cube!$N$2:$N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129</v>
      </c>
      <c r="J203" s="1" t="n">
        <f aca="false">SUMIFS(Cube!$O$2:$O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K203" s="1" t="n">
        <f aca="false">SUM(G203:J203)</f>
        <v>137</v>
      </c>
      <c r="L203" s="1" t="str">
        <f aca="false">IF(G203=0,"",(H203-G203)/G203)</f>
        <v/>
      </c>
      <c r="M203" s="1" t="n">
        <f aca="false">IF(H203=0,"",(I203-H203)/H203)</f>
        <v>128</v>
      </c>
      <c r="N203" s="1" t="n">
        <f aca="false">IF(I203*Summary!$B$363=0,"",(J203-I203*Summary!$B$363)/(I203*Summary!$B$363))</f>
        <v>-0.860519707391637</v>
      </c>
      <c r="O203" s="1" t="n">
        <f aca="false">IF(K203&gt;0,1,0)</f>
        <v>1</v>
      </c>
      <c r="P203" s="1" t="n">
        <f aca="false">IF(K203=0,"",SUMPRODUCT(($K$2:$K$316&gt;K203)*($K$2:$K$316&lt;&gt;""))+COUNTIF($K$2:K203,K203))</f>
        <v>202</v>
      </c>
    </row>
    <row r="204" customFormat="false" ht="15" hidden="false" customHeight="true" outlineLevel="0" collapsed="false">
      <c r="A204" s="1" t="s">
        <v>173</v>
      </c>
      <c r="B204" s="1" t="n">
        <f aca="false">SUMIFS(Cube!$G$2:$G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04" s="1" t="n">
        <f aca="false">SUMIFS(Cube!$H$2:$H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204" s="1" t="n">
        <f aca="false">SUMIFS(Cube!$I$2:$I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204" s="1" t="n">
        <f aca="false">SUMIFS(Cube!$J$2:$J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204" s="1" t="n">
        <f aca="false">SUM(B204:E204)</f>
        <v>8</v>
      </c>
      <c r="G204" s="1" t="n">
        <f aca="false">SUMIFS(Cube!$L$2:$L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H204" s="1" t="n">
        <f aca="false">SUMIFS(Cube!$M$2:$M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</v>
      </c>
      <c r="I204" s="1" t="n">
        <f aca="false">SUMIFS(Cube!$N$2:$N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J204" s="1" t="n">
        <f aca="false">SUMIFS(Cube!$O$2:$O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97</v>
      </c>
      <c r="K204" s="1" t="n">
        <f aca="false">SUM(G204:J204)</f>
        <v>132</v>
      </c>
      <c r="L204" s="1" t="n">
        <f aca="false">IF(G204=0,"",(H204-G204)/G204)</f>
        <v>1.875</v>
      </c>
      <c r="M204" s="1" t="n">
        <f aca="false">IF(H204=0,"",(I204-H204)/H204)</f>
        <v>-0.826086956521739</v>
      </c>
      <c r="N204" s="1" t="n">
        <f aca="false">IF(I204*Summary!$B$363=0,"",(J204-I204*Summary!$B$363)/(I204*Summary!$B$363))</f>
        <v>61.3327464788732</v>
      </c>
      <c r="O204" s="1" t="n">
        <f aca="false">IF(K204&gt;0,1,0)</f>
        <v>1</v>
      </c>
      <c r="P204" s="1" t="n">
        <f aca="false">IF(K204=0,"",SUMPRODUCT(($K$2:$K$316&gt;K204)*($K$2:$K$316&lt;&gt;""))+COUNTIF($K$2:K204,K204))</f>
        <v>203</v>
      </c>
    </row>
    <row r="205" customFormat="false" ht="15" hidden="false" customHeight="true" outlineLevel="0" collapsed="false">
      <c r="A205" s="1" t="s">
        <v>2046</v>
      </c>
      <c r="B205" s="1" t="n">
        <f aca="false">SUMIFS(Cube!$G$2:$G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05" s="1" t="n">
        <f aca="false">SUMIFS(Cube!$H$2:$H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05" s="1" t="n">
        <f aca="false">SUMIFS(Cube!$I$2:$I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05" s="1" t="n">
        <f aca="false">SUMIFS(Cube!$J$2:$J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5" s="1" t="n">
        <f aca="false">SUM(B205:E205)</f>
        <v>1</v>
      </c>
      <c r="G205" s="1" t="n">
        <f aca="false">SUMIFS(Cube!$L$2:$L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05" s="1" t="n">
        <f aca="false">SUMIFS(Cube!$M$2:$M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130</v>
      </c>
      <c r="I205" s="1" t="n">
        <f aca="false">SUMIFS(Cube!$N$2:$N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05" s="1" t="n">
        <f aca="false">SUMIFS(Cube!$O$2:$O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5" s="1" t="n">
        <f aca="false">SUM(G205:J205)</f>
        <v>130</v>
      </c>
      <c r="L205" s="1" t="str">
        <f aca="false">IF(G205=0,"",(H205-G205)/G205)</f>
        <v/>
      </c>
      <c r="M205" s="1" t="n">
        <f aca="false">IF(H205=0,"",(I205-H205)/H205)</f>
        <v>-1</v>
      </c>
      <c r="N205" s="1" t="str">
        <f aca="false">IF(I205*Summary!$B$363=0,"",(J205-I205*Summary!$B$363)/(I205*Summary!$B$363))</f>
        <v/>
      </c>
      <c r="O205" s="1" t="n">
        <f aca="false">IF(K205&gt;0,1,0)</f>
        <v>1</v>
      </c>
      <c r="P205" s="1" t="n">
        <f aca="false">IF(K205=0,"",SUMPRODUCT(($K$2:$K$316&gt;K205)*($K$2:$K$316&lt;&gt;""))+COUNTIF($K$2:K205,K205))</f>
        <v>204</v>
      </c>
    </row>
    <row r="206" customFormat="false" ht="15" hidden="false" customHeight="true" outlineLevel="0" collapsed="false">
      <c r="A206" s="1" t="s">
        <v>3606</v>
      </c>
      <c r="B206" s="1" t="n">
        <f aca="false">SUMIFS(Cube!$G$2:$G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06" s="1" t="n">
        <f aca="false">SUMIFS(Cube!$H$2:$H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06" s="1" t="n">
        <f aca="false">SUMIFS(Cube!$I$2:$I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06" s="1" t="n">
        <f aca="false">SUMIFS(Cube!$J$2:$J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06" s="1" t="n">
        <f aca="false">SUM(B206:E206)</f>
        <v>4</v>
      </c>
      <c r="G206" s="1" t="n">
        <f aca="false">SUMIFS(Cube!$L$2:$L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93</v>
      </c>
      <c r="H206" s="1" t="n">
        <f aca="false">SUMIFS(Cube!$M$2:$M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I206" s="1" t="n">
        <f aca="false">SUMIFS(Cube!$N$2:$N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J206" s="1" t="n">
        <f aca="false">SUMIFS(Cube!$O$2:$O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K206" s="1" t="n">
        <f aca="false">SUM(G206:J206)</f>
        <v>127</v>
      </c>
      <c r="L206" s="1" t="n">
        <f aca="false">IF(G206=0,"",(H206-G206)/G206)</f>
        <v>-0.849462365591398</v>
      </c>
      <c r="M206" s="1" t="n">
        <f aca="false">IF(H206=0,"",(I206-H206)/H206)</f>
        <v>0</v>
      </c>
      <c r="N206" s="1" t="n">
        <f aca="false">IF(I206*Summary!$B$363=0,"",(J206-I206*Summary!$B$363)/(I206*Summary!$B$363))</f>
        <v>0.101609657947686</v>
      </c>
      <c r="O206" s="1" t="n">
        <f aca="false">IF(K206&gt;0,1,0)</f>
        <v>1</v>
      </c>
      <c r="P206" s="1" t="n">
        <f aca="false">IF(K206=0,"",SUMPRODUCT(($K$2:$K$316&gt;K206)*($K$2:$K$316&lt;&gt;""))+COUNTIF($K$2:K206,K206))</f>
        <v>205</v>
      </c>
    </row>
    <row r="207" customFormat="false" ht="15" hidden="false" customHeight="true" outlineLevel="0" collapsed="false">
      <c r="A207" s="1" t="s">
        <v>9086</v>
      </c>
      <c r="B207" s="1" t="n">
        <f aca="false">SUMIFS(Cube!$G$2:$G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07" s="1" t="n">
        <f aca="false">SUMIFS(Cube!$H$2:$H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07" s="1" t="n">
        <f aca="false">SUMIFS(Cube!$I$2:$I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07" s="1" t="n">
        <f aca="false">SUMIFS(Cube!$J$2:$J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7" s="1" t="n">
        <f aca="false">SUM(B207:E207)</f>
        <v>3</v>
      </c>
      <c r="G207" s="1" t="n">
        <f aca="false">SUMIFS(Cube!$L$2:$L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60</v>
      </c>
      <c r="H207" s="1" t="n">
        <f aca="false">SUMIFS(Cube!$M$2:$M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I207" s="1" t="n">
        <f aca="false">SUMIFS(Cube!$N$2:$N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56</v>
      </c>
      <c r="J207" s="1" t="n">
        <f aca="false">SUMIFS(Cube!$O$2:$O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7" s="1" t="n">
        <f aca="false">SUM(G207:J207)</f>
        <v>122</v>
      </c>
      <c r="L207" s="1" t="n">
        <f aca="false">IF(G207=0,"",(H207-G207)/G207)</f>
        <v>-0.9</v>
      </c>
      <c r="M207" s="1" t="n">
        <f aca="false">IF(H207=0,"",(I207-H207)/H207)</f>
        <v>8.33333333333333</v>
      </c>
      <c r="N207" s="1" t="n">
        <f aca="false">IF(I207*Summary!$B$363=0,"",(J207-I207*Summary!$B$363)/(I207*Summary!$B$363))</f>
        <v>-1</v>
      </c>
      <c r="O207" s="1" t="n">
        <f aca="false">IF(K207&gt;0,1,0)</f>
        <v>1</v>
      </c>
      <c r="P207" s="1" t="n">
        <f aca="false">IF(K207=0,"",SUMPRODUCT(($K$2:$K$316&gt;K207)*($K$2:$K$316&lt;&gt;""))+COUNTIF($K$2:K207,K207))</f>
        <v>206</v>
      </c>
    </row>
    <row r="208" customFormat="false" ht="15" hidden="false" customHeight="true" outlineLevel="0" collapsed="false">
      <c r="A208" s="1" t="s">
        <v>2811</v>
      </c>
      <c r="B208" s="1" t="n">
        <f aca="false">SUMIFS(Cube!$G$2:$G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08" s="1" t="n">
        <f aca="false">SUMIFS(Cube!$H$2:$H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08" s="1" t="n">
        <f aca="false">SUMIFS(Cube!$I$2:$I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08" s="1" t="n">
        <f aca="false">SUMIFS(Cube!$J$2:$J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8" s="1" t="n">
        <f aca="false">SUM(B208:E208)</f>
        <v>1</v>
      </c>
      <c r="G208" s="1" t="n">
        <f aca="false">SUMIFS(Cube!$L$2:$L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105</v>
      </c>
      <c r="H208" s="1" t="n">
        <f aca="false">SUMIFS(Cube!$M$2:$M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08" s="1" t="n">
        <f aca="false">SUMIFS(Cube!$N$2:$N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08" s="1" t="n">
        <f aca="false">SUMIFS(Cube!$O$2:$O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8" s="1" t="n">
        <f aca="false">SUM(G208:J208)</f>
        <v>105</v>
      </c>
      <c r="L208" s="1" t="n">
        <f aca="false">IF(G208=0,"",(H208-G208)/G208)</f>
        <v>-1</v>
      </c>
      <c r="M208" s="1" t="str">
        <f aca="false">IF(H208=0,"",(I208-H208)/H208)</f>
        <v/>
      </c>
      <c r="N208" s="1" t="str">
        <f aca="false">IF(I208*Summary!$B$363=0,"",(J208-I208*Summary!$B$363)/(I208*Summary!$B$363))</f>
        <v/>
      </c>
      <c r="O208" s="1" t="n">
        <f aca="false">IF(K208&gt;0,1,0)</f>
        <v>1</v>
      </c>
      <c r="P208" s="1" t="n">
        <f aca="false">IF(K208=0,"",SUMPRODUCT(($K$2:$K$316&gt;K208)*($K$2:$K$316&lt;&gt;""))+COUNTIF($K$2:K208,K208))</f>
        <v>207</v>
      </c>
    </row>
    <row r="209" customFormat="false" ht="15" hidden="false" customHeight="true" outlineLevel="0" collapsed="false">
      <c r="A209" s="1" t="s">
        <v>1302</v>
      </c>
      <c r="B209" s="1" t="n">
        <f aca="false">SUMIFS(Cube!$G$2:$G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09" s="1" t="n">
        <f aca="false">SUMIFS(Cube!$H$2:$H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09" s="1" t="n">
        <f aca="false">SUMIFS(Cube!$I$2:$I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09" s="1" t="n">
        <f aca="false">SUMIFS(Cube!$J$2:$J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09" s="1" t="n">
        <f aca="false">SUM(B209:E209)</f>
        <v>2</v>
      </c>
      <c r="G209" s="1" t="n">
        <f aca="false">SUMIFS(Cube!$L$2:$L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09" s="1" t="n">
        <f aca="false">SUMIFS(Cube!$M$2:$M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76</v>
      </c>
      <c r="I209" s="1" t="n">
        <f aca="false">SUMIFS(Cube!$N$2:$N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J209" s="1" t="n">
        <f aca="false">SUMIFS(Cube!$O$2:$O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09" s="1" t="n">
        <f aca="false">SUM(G209:J209)</f>
        <v>103</v>
      </c>
      <c r="L209" s="1" t="str">
        <f aca="false">IF(G209=0,"",(H209-G209)/G209)</f>
        <v/>
      </c>
      <c r="M209" s="1" t="n">
        <f aca="false">IF(H209=0,"",(I209-H209)/H209)</f>
        <v>-0.644736842105263</v>
      </c>
      <c r="N209" s="1" t="n">
        <f aca="false">IF(I209*Summary!$B$363=0,"",(J209-I209*Summary!$B$363)/(I209*Summary!$B$363))</f>
        <v>-1</v>
      </c>
      <c r="O209" s="1" t="n">
        <f aca="false">IF(K209&gt;0,1,0)</f>
        <v>1</v>
      </c>
      <c r="P209" s="1" t="n">
        <f aca="false">IF(K209=0,"",SUMPRODUCT(($K$2:$K$316&gt;K209)*($K$2:$K$316&lt;&gt;""))+COUNTIF($K$2:K209,K209))</f>
        <v>208</v>
      </c>
    </row>
    <row r="210" customFormat="false" ht="15" hidden="false" customHeight="true" outlineLevel="0" collapsed="false">
      <c r="A210" s="1" t="s">
        <v>8041</v>
      </c>
      <c r="B210" s="1" t="n">
        <f aca="false">SUMIFS(Cube!$G$2:$G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10" s="1" t="n">
        <f aca="false">SUMIFS(Cube!$H$2:$H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10" s="1" t="n">
        <f aca="false">SUMIFS(Cube!$I$2:$I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10" s="1" t="n">
        <f aca="false">SUMIFS(Cube!$J$2:$J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10" s="1" t="n">
        <f aca="false">SUM(B210:E210)</f>
        <v>1</v>
      </c>
      <c r="G210" s="1" t="n">
        <f aca="false">SUMIFS(Cube!$L$2:$L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10" s="1" t="n">
        <f aca="false">SUMIFS(Cube!$M$2:$M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10" s="1" t="n">
        <f aca="false">SUMIFS(Cube!$N$2:$N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103</v>
      </c>
      <c r="J210" s="1" t="n">
        <f aca="false">SUMIFS(Cube!$O$2:$O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10" s="1" t="n">
        <f aca="false">SUM(G210:J210)</f>
        <v>103</v>
      </c>
      <c r="L210" s="1" t="str">
        <f aca="false">IF(G210=0,"",(H210-G210)/G210)</f>
        <v/>
      </c>
      <c r="M210" s="1" t="str">
        <f aca="false">IF(H210=0,"",(I210-H210)/H210)</f>
        <v/>
      </c>
      <c r="N210" s="1" t="n">
        <f aca="false">IF(I210*Summary!$B$363=0,"",(J210-I210*Summary!$B$363)/(I210*Summary!$B$363))</f>
        <v>-1</v>
      </c>
      <c r="O210" s="1" t="n">
        <f aca="false">IF(K210&gt;0,1,0)</f>
        <v>1</v>
      </c>
      <c r="P210" s="1" t="n">
        <f aca="false">IF(K210=0,"",SUMPRODUCT(($K$2:$K$316&gt;K210)*($K$2:$K$316&lt;&gt;""))+COUNTIF($K$2:K210,K210))</f>
        <v>209</v>
      </c>
    </row>
    <row r="211" customFormat="false" ht="15" hidden="false" customHeight="true" outlineLevel="0" collapsed="false">
      <c r="A211" s="1" t="s">
        <v>7039</v>
      </c>
      <c r="B211" s="1" t="n">
        <f aca="false">SUMIFS(Cube!$G$2:$G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11" s="1" t="n">
        <f aca="false">SUMIFS(Cube!$H$2:$H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11" s="1" t="n">
        <f aca="false">SUMIFS(Cube!$I$2:$I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11" s="1" t="n">
        <f aca="false">SUMIFS(Cube!$J$2:$J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11" s="1" t="n">
        <f aca="false">SUM(B211:E211)</f>
        <v>5</v>
      </c>
      <c r="G211" s="1" t="n">
        <f aca="false">SUMIFS(Cube!$L$2:$L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H211" s="1" t="n">
        <f aca="false">SUMIFS(Cube!$M$2:$M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</v>
      </c>
      <c r="I211" s="1" t="n">
        <f aca="false">SUMIFS(Cube!$N$2:$N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J211" s="1" t="n">
        <f aca="false">SUMIFS(Cube!$O$2:$O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K211" s="1" t="n">
        <f aca="false">SUM(G211:J211)</f>
        <v>98</v>
      </c>
      <c r="L211" s="1" t="n">
        <f aca="false">IF(G211=0,"",(H211-G211)/G211)</f>
        <v>-0.04</v>
      </c>
      <c r="M211" s="1" t="n">
        <f aca="false">IF(H211=0,"",(I211-H211)/H211)</f>
        <v>0.125</v>
      </c>
      <c r="N211" s="1" t="n">
        <f aca="false">IF(I211*Summary!$B$363=0,"",(J211-I211*Summary!$B$363)/(I211*Summary!$B$363))</f>
        <v>1.094418362024</v>
      </c>
      <c r="O211" s="1" t="n">
        <f aca="false">IF(K211&gt;0,1,0)</f>
        <v>1</v>
      </c>
      <c r="P211" s="1" t="n">
        <f aca="false">IF(K211=0,"",SUMPRODUCT(($K$2:$K$316&gt;K211)*($K$2:$K$316&lt;&gt;""))+COUNTIF($K$2:K211,K211))</f>
        <v>210</v>
      </c>
    </row>
    <row r="212" customFormat="false" ht="15" hidden="false" customHeight="true" outlineLevel="0" collapsed="false">
      <c r="A212" s="1" t="s">
        <v>6535</v>
      </c>
      <c r="B212" s="1" t="n">
        <f aca="false">SUMIFS(Cube!$G$2:$G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12" s="1" t="n">
        <f aca="false">SUMIFS(Cube!$H$2:$H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12" s="1" t="n">
        <f aca="false">SUMIFS(Cube!$I$2:$I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12" s="1" t="n">
        <f aca="false">SUMIFS(Cube!$J$2:$J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12" s="1" t="n">
        <f aca="false">SUM(B212:E212)</f>
        <v>1</v>
      </c>
      <c r="G212" s="1" t="n">
        <f aca="false">SUMIFS(Cube!$L$2:$L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96</v>
      </c>
      <c r="H212" s="1" t="n">
        <f aca="false">SUMIFS(Cube!$M$2:$M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12" s="1" t="n">
        <f aca="false">SUMIFS(Cube!$N$2:$N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12" s="1" t="n">
        <f aca="false">SUMIFS(Cube!$O$2:$O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12" s="1" t="n">
        <f aca="false">SUM(G212:J212)</f>
        <v>96</v>
      </c>
      <c r="L212" s="1" t="n">
        <f aca="false">IF(G212=0,"",(H212-G212)/G212)</f>
        <v>-1</v>
      </c>
      <c r="M212" s="1" t="str">
        <f aca="false">IF(H212=0,"",(I212-H212)/H212)</f>
        <v/>
      </c>
      <c r="N212" s="1" t="str">
        <f aca="false">IF(I212*Summary!$B$363=0,"",(J212-I212*Summary!$B$363)/(I212*Summary!$B$363))</f>
        <v/>
      </c>
      <c r="O212" s="1" t="n">
        <f aca="false">IF(K212&gt;0,1,0)</f>
        <v>1</v>
      </c>
      <c r="P212" s="1" t="n">
        <f aca="false">IF(K212=0,"",SUMPRODUCT(($K$2:$K$316&gt;K212)*($K$2:$K$316&lt;&gt;""))+COUNTIF($K$2:K212,K212))</f>
        <v>211</v>
      </c>
    </row>
    <row r="213" customFormat="false" ht="15" hidden="false" customHeight="true" outlineLevel="0" collapsed="false">
      <c r="A213" s="1" t="s">
        <v>887</v>
      </c>
      <c r="B213" s="1" t="n">
        <f aca="false">SUMIFS(Cube!$G$2:$G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13" s="1" t="n">
        <f aca="false">SUMIFS(Cube!$H$2:$H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13" s="1" t="n">
        <f aca="false">SUMIFS(Cube!$I$2:$I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13" s="1" t="n">
        <f aca="false">SUMIFS(Cube!$J$2:$J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13" s="1" t="n">
        <f aca="false">SUM(B213:E213)</f>
        <v>1</v>
      </c>
      <c r="G213" s="1" t="n">
        <f aca="false">SUMIFS(Cube!$L$2:$L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87</v>
      </c>
      <c r="H213" s="1" t="n">
        <f aca="false">SUMIFS(Cube!$M$2:$M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13" s="1" t="n">
        <f aca="false">SUMIFS(Cube!$N$2:$N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13" s="1" t="n">
        <f aca="false">SUMIFS(Cube!$O$2:$O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13" s="1" t="n">
        <f aca="false">SUM(G213:J213)</f>
        <v>87</v>
      </c>
      <c r="L213" s="1" t="n">
        <f aca="false">IF(G213=0,"",(H213-G213)/G213)</f>
        <v>-1</v>
      </c>
      <c r="M213" s="1" t="str">
        <f aca="false">IF(H213=0,"",(I213-H213)/H213)</f>
        <v/>
      </c>
      <c r="N213" s="1" t="str">
        <f aca="false">IF(I213*Summary!$B$363=0,"",(J213-I213*Summary!$B$363)/(I213*Summary!$B$363))</f>
        <v/>
      </c>
      <c r="O213" s="1" t="n">
        <f aca="false">IF(K213&gt;0,1,0)</f>
        <v>1</v>
      </c>
      <c r="P213" s="1" t="n">
        <f aca="false">IF(K213=0,"",SUMPRODUCT(($K$2:$K$316&gt;K213)*($K$2:$K$316&lt;&gt;""))+COUNTIF($K$2:K213,K213))</f>
        <v>212</v>
      </c>
    </row>
    <row r="214" customFormat="false" ht="15" hidden="false" customHeight="true" outlineLevel="0" collapsed="false">
      <c r="A214" s="1" t="s">
        <v>6317</v>
      </c>
      <c r="B214" s="1" t="n">
        <f aca="false">SUMIFS(Cube!$G$2:$G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14" s="1" t="n">
        <f aca="false">SUMIFS(Cube!$H$2:$H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14" s="1" t="n">
        <f aca="false">SUMIFS(Cube!$I$2:$I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14" s="1" t="n">
        <f aca="false">SUMIFS(Cube!$J$2:$J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14" s="1" t="n">
        <f aca="false">SUM(B214:E214)</f>
        <v>2</v>
      </c>
      <c r="G214" s="1" t="n">
        <f aca="false">SUMIFS(Cube!$L$2:$L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80</v>
      </c>
      <c r="H214" s="1" t="n">
        <f aca="false">SUMIFS(Cube!$M$2:$M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14" s="1" t="n">
        <f aca="false">SUMIFS(Cube!$N$2:$N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J214" s="1" t="n">
        <f aca="false">SUMIFS(Cube!$O$2:$O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14" s="1" t="n">
        <f aca="false">SUM(G214:J214)</f>
        <v>86</v>
      </c>
      <c r="L214" s="1" t="n">
        <f aca="false">IF(G214=0,"",(H214-G214)/G214)</f>
        <v>-1</v>
      </c>
      <c r="M214" s="1" t="str">
        <f aca="false">IF(H214=0,"",(I214-H214)/H214)</f>
        <v/>
      </c>
      <c r="N214" s="1" t="n">
        <f aca="false">IF(I214*Summary!$B$363=0,"",(J214-I214*Summary!$B$363)/(I214*Summary!$B$363))</f>
        <v>-1</v>
      </c>
      <c r="O214" s="1" t="n">
        <f aca="false">IF(K214&gt;0,1,0)</f>
        <v>1</v>
      </c>
      <c r="P214" s="1" t="n">
        <f aca="false">IF(K214=0,"",SUMPRODUCT(($K$2:$K$316&gt;K214)*($K$2:$K$316&lt;&gt;""))+COUNTIF($K$2:K214,K214))</f>
        <v>213</v>
      </c>
    </row>
    <row r="215" customFormat="false" ht="15" hidden="false" customHeight="true" outlineLevel="0" collapsed="false">
      <c r="A215" s="1" t="s">
        <v>9208</v>
      </c>
      <c r="B215" s="1" t="n">
        <f aca="false">SUMIFS(Cube!$G$2:$G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15" s="1" t="n">
        <f aca="false">SUMIFS(Cube!$H$2:$H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15" s="1" t="n">
        <f aca="false">SUMIFS(Cube!$I$2:$I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15" s="1" t="n">
        <f aca="false">SUMIFS(Cube!$J$2:$J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15" s="1" t="n">
        <f aca="false">SUM(B215:E215)</f>
        <v>3</v>
      </c>
      <c r="G215" s="1" t="n">
        <f aca="false">SUMIFS(Cube!$L$2:$L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H215" s="1" t="n">
        <f aca="false">SUMIFS(Cube!$M$2:$M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215" s="1" t="n">
        <f aca="false">SUMIFS(Cube!$N$2:$N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61</v>
      </c>
      <c r="J215" s="1" t="n">
        <f aca="false">SUMIFS(Cube!$O$2:$O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15" s="1" t="n">
        <f aca="false">SUM(G215:J215)</f>
        <v>82</v>
      </c>
      <c r="L215" s="1" t="n">
        <f aca="false">IF(G215=0,"",(H215-G215)/G215)</f>
        <v>-0.95</v>
      </c>
      <c r="M215" s="1" t="n">
        <f aca="false">IF(H215=0,"",(I215-H215)/H215)</f>
        <v>60</v>
      </c>
      <c r="N215" s="1" t="n">
        <f aca="false">IF(I215*Summary!$B$363=0,"",(J215-I215*Summary!$B$363)/(I215*Summary!$B$363))</f>
        <v>-1</v>
      </c>
      <c r="O215" s="1" t="n">
        <f aca="false">IF(K215&gt;0,1,0)</f>
        <v>1</v>
      </c>
      <c r="P215" s="1" t="n">
        <f aca="false">IF(K215=0,"",SUMPRODUCT(($K$2:$K$316&gt;K215)*($K$2:$K$316&lt;&gt;""))+COUNTIF($K$2:K215,K215))</f>
        <v>214</v>
      </c>
    </row>
    <row r="216" customFormat="false" ht="15" hidden="false" customHeight="true" outlineLevel="0" collapsed="false">
      <c r="A216" s="1" t="s">
        <v>11566</v>
      </c>
      <c r="B216" s="1" t="n">
        <f aca="false">SUMIFS(Cube!$G$2:$G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16" s="1" t="n">
        <f aca="false">SUMIFS(Cube!$H$2:$H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16" s="1" t="n">
        <f aca="false">SUMIFS(Cube!$I$2:$I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16" s="1" t="n">
        <f aca="false">SUMIFS(Cube!$J$2:$J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16" s="1" t="n">
        <f aca="false">SUM(B216:E216)</f>
        <v>2</v>
      </c>
      <c r="G216" s="1" t="n">
        <f aca="false">SUMIFS(Cube!$L$2:$L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16" s="1" t="n">
        <f aca="false">SUMIFS(Cube!$M$2:$M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16" s="1" t="n">
        <f aca="false">SUMIFS(Cube!$N$2:$N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J216" s="1" t="n">
        <f aca="false">SUMIFS(Cube!$O$2:$O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62</v>
      </c>
      <c r="K216" s="1" t="n">
        <f aca="false">SUM(G216:J216)</f>
        <v>77</v>
      </c>
      <c r="L216" s="1" t="str">
        <f aca="false">IF(G216=0,"",(H216-G216)/G216)</f>
        <v/>
      </c>
      <c r="M216" s="1" t="str">
        <f aca="false">IF(H216=0,"",(I216-H216)/H216)</f>
        <v/>
      </c>
      <c r="N216" s="1" t="n">
        <f aca="false">IF(I216*Summary!$B$363=0,"",(J216-I216*Summary!$B$363)/(I216*Summary!$B$363))</f>
        <v>9.62441314553991</v>
      </c>
      <c r="O216" s="1" t="n">
        <f aca="false">IF(K216&gt;0,1,0)</f>
        <v>1</v>
      </c>
      <c r="P216" s="1" t="n">
        <f aca="false">IF(K216=0,"",SUMPRODUCT(($K$2:$K$316&gt;K216)*($K$2:$K$316&lt;&gt;""))+COUNTIF($K$2:K216,K216))</f>
        <v>215</v>
      </c>
    </row>
    <row r="217" customFormat="false" ht="15" hidden="false" customHeight="true" outlineLevel="0" collapsed="false">
      <c r="A217" s="1" t="s">
        <v>3012</v>
      </c>
      <c r="B217" s="1" t="n">
        <f aca="false">SUMIFS(Cube!$G$2:$G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17" s="1" t="n">
        <f aca="false">SUMIFS(Cube!$H$2:$H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17" s="1" t="n">
        <f aca="false">SUMIFS(Cube!$I$2:$I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17" s="1" t="n">
        <f aca="false">SUMIFS(Cube!$J$2:$J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17" s="1" t="n">
        <f aca="false">SUM(B217:E217)</f>
        <v>3</v>
      </c>
      <c r="G217" s="1" t="n">
        <f aca="false">SUMIFS(Cube!$L$2:$L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17" s="1" t="n">
        <f aca="false">SUMIFS(Cube!$M$2:$M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54</v>
      </c>
      <c r="I217" s="1" t="n">
        <f aca="false">SUMIFS(Cube!$N$2:$N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16</v>
      </c>
      <c r="J217" s="1" t="n">
        <f aca="false">SUMIFS(Cube!$O$2:$O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K217" s="1" t="n">
        <f aca="false">SUM(G217:J217)</f>
        <v>74</v>
      </c>
      <c r="L217" s="1" t="str">
        <f aca="false">IF(G217=0,"",(H217-G217)/G217)</f>
        <v/>
      </c>
      <c r="M217" s="1" t="n">
        <f aca="false">IF(H217=0,"",(I217-H217)/H217)</f>
        <v>-0.703703703703704</v>
      </c>
      <c r="N217" s="1" t="n">
        <f aca="false">IF(I217*Summary!$B$363=0,"",(J217-I217*Summary!$B$363)/(I217*Summary!$B$363))</f>
        <v>-0.357394366197183</v>
      </c>
      <c r="O217" s="1" t="n">
        <f aca="false">IF(K217&gt;0,1,0)</f>
        <v>1</v>
      </c>
      <c r="P217" s="1" t="n">
        <f aca="false">IF(K217=0,"",SUMPRODUCT(($K$2:$K$316&gt;K217)*($K$2:$K$316&lt;&gt;""))+COUNTIF($K$2:K217,K217))</f>
        <v>216</v>
      </c>
    </row>
    <row r="218" customFormat="false" ht="15" hidden="false" customHeight="true" outlineLevel="0" collapsed="false">
      <c r="A218" s="1" t="s">
        <v>11260</v>
      </c>
      <c r="B218" s="1" t="n">
        <f aca="false">SUMIFS(Cube!$G$2:$G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18" s="1" t="n">
        <f aca="false">SUMIFS(Cube!$H$2:$H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18" s="1" t="n">
        <f aca="false">SUMIFS(Cube!$I$2:$I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18" s="1" t="n">
        <f aca="false">SUMIFS(Cube!$J$2:$J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18" s="1" t="n">
        <f aca="false">SUM(B218:E218)</f>
        <v>2</v>
      </c>
      <c r="G218" s="1" t="n">
        <f aca="false">SUMIFS(Cube!$L$2:$L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49</v>
      </c>
      <c r="H218" s="1" t="n">
        <f aca="false">SUMIFS(Cube!$M$2:$M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</v>
      </c>
      <c r="I218" s="1" t="n">
        <f aca="false">SUMIFS(Cube!$N$2:$N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18" s="1" t="n">
        <f aca="false">SUMIFS(Cube!$O$2:$O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18" s="1" t="n">
        <f aca="false">SUM(G218:J218)</f>
        <v>73</v>
      </c>
      <c r="L218" s="1" t="n">
        <f aca="false">IF(G218=0,"",(H218-G218)/G218)</f>
        <v>-0.510204081632653</v>
      </c>
      <c r="M218" s="1" t="n">
        <f aca="false">IF(H218=0,"",(I218-H218)/H218)</f>
        <v>-1</v>
      </c>
      <c r="N218" s="1" t="str">
        <f aca="false">IF(I218*Summary!$B$363=0,"",(J218-I218*Summary!$B$363)/(I218*Summary!$B$363))</f>
        <v/>
      </c>
      <c r="O218" s="1" t="n">
        <f aca="false">IF(K218&gt;0,1,0)</f>
        <v>1</v>
      </c>
      <c r="P218" s="1" t="n">
        <f aca="false">IF(K218=0,"",SUMPRODUCT(($K$2:$K$316&gt;K218)*($K$2:$K$316&lt;&gt;""))+COUNTIF($K$2:K218,K218))</f>
        <v>217</v>
      </c>
    </row>
    <row r="219" customFormat="false" ht="15" hidden="false" customHeight="true" outlineLevel="0" collapsed="false">
      <c r="A219" s="1" t="s">
        <v>5201</v>
      </c>
      <c r="B219" s="1" t="n">
        <f aca="false">SUMIFS(Cube!$G$2:$G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19" s="1" t="n">
        <f aca="false">SUMIFS(Cube!$H$2:$H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19" s="1" t="n">
        <f aca="false">SUMIFS(Cube!$I$2:$I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219" s="1" t="n">
        <f aca="false">SUMIFS(Cube!$J$2:$J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F219" s="1" t="n">
        <f aca="false">SUM(B219:E219)</f>
        <v>5</v>
      </c>
      <c r="G219" s="1" t="n">
        <f aca="false">SUMIFS(Cube!$L$2:$L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H219" s="1" t="n">
        <f aca="false">SUMIFS(Cube!$M$2:$M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19" s="1" t="n">
        <f aca="false">SUMIFS(Cube!$N$2:$N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J219" s="1" t="n">
        <f aca="false">SUMIFS(Cube!$O$2:$O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K219" s="1" t="n">
        <f aca="false">SUM(G219:J219)</f>
        <v>71</v>
      </c>
      <c r="L219" s="1" t="n">
        <f aca="false">IF(G219=0,"",(H219-G219)/G219)</f>
        <v>-1</v>
      </c>
      <c r="M219" s="1" t="str">
        <f aca="false">IF(H219=0,"",(I219-H219)/H219)</f>
        <v/>
      </c>
      <c r="N219" s="1" t="n">
        <f aca="false">IF(I219*Summary!$B$363=0,"",(J219-I219*Summary!$B$363)/(I219*Summary!$B$363))</f>
        <v>1.39906103286385</v>
      </c>
      <c r="O219" s="1" t="n">
        <f aca="false">IF(K219&gt;0,1,0)</f>
        <v>1</v>
      </c>
      <c r="P219" s="1" t="n">
        <f aca="false">IF(K219=0,"",SUMPRODUCT(($K$2:$K$316&gt;K219)*($K$2:$K$316&lt;&gt;""))+COUNTIF($K$2:K219,K219))</f>
        <v>218</v>
      </c>
    </row>
    <row r="220" customFormat="false" ht="15" hidden="false" customHeight="true" outlineLevel="0" collapsed="false">
      <c r="A220" s="1" t="s">
        <v>12890</v>
      </c>
      <c r="B220" s="1" t="n">
        <f aca="false">SUMIFS(Cube!$G$2:$G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20" s="1" t="n">
        <f aca="false">SUMIFS(Cube!$H$2:$H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20" s="1" t="n">
        <f aca="false">SUMIFS(Cube!$I$2:$I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0" s="1" t="n">
        <f aca="false">SUMIFS(Cube!$J$2:$J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20" s="1" t="n">
        <f aca="false">SUM(B220:E220)</f>
        <v>2</v>
      </c>
      <c r="G220" s="1" t="n">
        <f aca="false">SUMIFS(Cube!$L$2:$L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20" s="1" t="n">
        <f aca="false">SUMIFS(Cube!$M$2:$M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20" s="1" t="n">
        <f aca="false">SUMIFS(Cube!$N$2:$N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J220" s="1" t="n">
        <f aca="false">SUMIFS(Cube!$O$2:$O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27</v>
      </c>
      <c r="K220" s="1" t="n">
        <f aca="false">SUM(G220:J220)</f>
        <v>69</v>
      </c>
      <c r="L220" s="1" t="str">
        <f aca="false">IF(G220=0,"",(H220-G220)/G220)</f>
        <v/>
      </c>
      <c r="M220" s="1" t="str">
        <f aca="false">IF(H220=0,"",(I220-H220)/H220)</f>
        <v/>
      </c>
      <c r="N220" s="1" t="n">
        <f aca="false">IF(I220*Summary!$B$363=0,"",(J220-I220*Summary!$B$363)/(I220*Summary!$B$363))</f>
        <v>0.652414486921529</v>
      </c>
      <c r="O220" s="1" t="n">
        <f aca="false">IF(K220&gt;0,1,0)</f>
        <v>1</v>
      </c>
      <c r="P220" s="1" t="n">
        <f aca="false">IF(K220=0,"",SUMPRODUCT(($K$2:$K$316&gt;K220)*($K$2:$K$316&lt;&gt;""))+COUNTIF($K$2:K220,K220))</f>
        <v>219</v>
      </c>
    </row>
    <row r="221" customFormat="false" ht="15" hidden="false" customHeight="true" outlineLevel="0" collapsed="false">
      <c r="A221" s="1" t="s">
        <v>3038</v>
      </c>
      <c r="B221" s="1" t="n">
        <f aca="false">SUMIFS(Cube!$G$2:$G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21" s="1" t="n">
        <f aca="false">SUMIFS(Cube!$H$2:$H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21" s="1" t="n">
        <f aca="false">SUMIFS(Cube!$I$2:$I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1" s="1" t="n">
        <f aca="false">SUMIFS(Cube!$J$2:$J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21" s="1" t="n">
        <f aca="false">SUM(B221:E221)</f>
        <v>3</v>
      </c>
      <c r="G221" s="1" t="n">
        <f aca="false">SUMIFS(Cube!$L$2:$L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21" s="1" t="n">
        <f aca="false">SUMIFS(Cube!$M$2:$M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I221" s="1" t="n">
        <f aca="false">SUMIFS(Cube!$N$2:$N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56</v>
      </c>
      <c r="J221" s="1" t="n">
        <f aca="false">SUMIFS(Cube!$O$2:$O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K221" s="1" t="n">
        <f aca="false">SUM(G221:J221)</f>
        <v>66</v>
      </c>
      <c r="L221" s="1" t="str">
        <f aca="false">IF(G221=0,"",(H221-G221)/G221)</f>
        <v/>
      </c>
      <c r="M221" s="1" t="n">
        <f aca="false">IF(H221=0,"",(I221-H221)/H221)</f>
        <v>8.33333333333333</v>
      </c>
      <c r="N221" s="1" t="n">
        <f aca="false">IF(I221*Summary!$B$363=0,"",(J221-I221*Summary!$B$363)/(I221*Summary!$B$363))</f>
        <v>-0.816398390342052</v>
      </c>
      <c r="O221" s="1" t="n">
        <f aca="false">IF(K221&gt;0,1,0)</f>
        <v>1</v>
      </c>
      <c r="P221" s="1" t="n">
        <f aca="false">IF(K221=0,"",SUMPRODUCT(($K$2:$K$316&gt;K221)*($K$2:$K$316&lt;&gt;""))+COUNTIF($K$2:K221,K221))</f>
        <v>220</v>
      </c>
    </row>
    <row r="222" customFormat="false" ht="15" hidden="false" customHeight="true" outlineLevel="0" collapsed="false">
      <c r="A222" s="1" t="s">
        <v>11873</v>
      </c>
      <c r="B222" s="1" t="n">
        <f aca="false">SUMIFS(Cube!$G$2:$G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22" s="1" t="n">
        <f aca="false">SUMIFS(Cube!$H$2:$H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22" s="1" t="n">
        <f aca="false">SUMIFS(Cube!$I$2:$I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2" s="1" t="n">
        <f aca="false">SUMIFS(Cube!$J$2:$J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22" s="1" t="n">
        <f aca="false">SUM(B222:E222)</f>
        <v>3</v>
      </c>
      <c r="G222" s="1" t="n">
        <f aca="false">SUMIFS(Cube!$L$2:$L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</v>
      </c>
      <c r="H222" s="1" t="n">
        <f aca="false">SUMIFS(Cube!$M$2:$M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I222" s="1" t="n">
        <f aca="false">SUMIFS(Cube!$N$2:$N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222" s="1" t="n">
        <f aca="false">SUMIFS(Cube!$O$2:$O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22" s="1" t="n">
        <f aca="false">SUM(G222:J222)</f>
        <v>64</v>
      </c>
      <c r="L222" s="1" t="n">
        <f aca="false">IF(G222=0,"",(H222-G222)/G222)</f>
        <v>-0.932203389830508</v>
      </c>
      <c r="M222" s="1" t="n">
        <f aca="false">IF(H222=0,"",(I222-H222)/H222)</f>
        <v>-0.75</v>
      </c>
      <c r="N222" s="1" t="n">
        <f aca="false">IF(I222*Summary!$B$363=0,"",(J222-I222*Summary!$B$363)/(I222*Summary!$B$363))</f>
        <v>-1</v>
      </c>
      <c r="O222" s="1" t="n">
        <f aca="false">IF(K222&gt;0,1,0)</f>
        <v>1</v>
      </c>
      <c r="P222" s="1" t="n">
        <f aca="false">IF(K222=0,"",SUMPRODUCT(($K$2:$K$316&gt;K222)*($K$2:$K$316&lt;&gt;""))+COUNTIF($K$2:K222,K222))</f>
        <v>221</v>
      </c>
    </row>
    <row r="223" customFormat="false" ht="15" hidden="false" customHeight="true" outlineLevel="0" collapsed="false">
      <c r="A223" s="1" t="s">
        <v>10167</v>
      </c>
      <c r="B223" s="1" t="n">
        <f aca="false">SUMIFS(Cube!$G$2:$G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23" s="1" t="n">
        <f aca="false">SUMIFS(Cube!$H$2:$H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23" s="1" t="n">
        <f aca="false">SUMIFS(Cube!$I$2:$I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3" s="1" t="n">
        <f aca="false">SUMIFS(Cube!$J$2:$J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23" s="1" t="n">
        <f aca="false">SUM(B223:E223)</f>
        <v>3</v>
      </c>
      <c r="G223" s="1" t="n">
        <f aca="false">SUMIFS(Cube!$L$2:$L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H223" s="1" t="n">
        <f aca="false">SUMIFS(Cube!$M$2:$M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</v>
      </c>
      <c r="I223" s="1" t="n">
        <f aca="false">SUMIFS(Cube!$N$2:$N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J223" s="1" t="n">
        <f aca="false">SUMIFS(Cube!$O$2:$O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23" s="1" t="n">
        <f aca="false">SUM(G223:J223)</f>
        <v>61</v>
      </c>
      <c r="L223" s="1" t="n">
        <f aca="false">IF(G223=0,"",(H223-G223)/G223)</f>
        <v>4.22222222222222</v>
      </c>
      <c r="M223" s="1" t="n">
        <f aca="false">IF(H223=0,"",(I223-H223)/H223)</f>
        <v>-0.893617021276596</v>
      </c>
      <c r="N223" s="1" t="n">
        <f aca="false">IF(I223*Summary!$B$363=0,"",(J223-I223*Summary!$B$363)/(I223*Summary!$B$363))</f>
        <v>-1</v>
      </c>
      <c r="O223" s="1" t="n">
        <f aca="false">IF(K223&gt;0,1,0)</f>
        <v>1</v>
      </c>
      <c r="P223" s="1" t="n">
        <f aca="false">IF(K223=0,"",SUMPRODUCT(($K$2:$K$316&gt;K223)*($K$2:$K$316&lt;&gt;""))+COUNTIF($K$2:K223,K223))</f>
        <v>222</v>
      </c>
    </row>
    <row r="224" customFormat="false" ht="15" hidden="false" customHeight="true" outlineLevel="0" collapsed="false">
      <c r="A224" s="1" t="s">
        <v>11665</v>
      </c>
      <c r="B224" s="1" t="n">
        <f aca="false">SUMIFS(Cube!$G$2:$G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24" s="1" t="n">
        <f aca="false">SUMIFS(Cube!$H$2:$H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24" s="1" t="n">
        <f aca="false">SUMIFS(Cube!$I$2:$I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4" s="1" t="n">
        <f aca="false">SUMIFS(Cube!$J$2:$J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24" s="1" t="n">
        <f aca="false">SUM(B224:E224)</f>
        <v>1</v>
      </c>
      <c r="G224" s="1" t="n">
        <f aca="false">SUMIFS(Cube!$L$2:$L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24" s="1" t="n">
        <f aca="false">SUMIFS(Cube!$M$2:$M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24" s="1" t="n">
        <f aca="false">SUMIFS(Cube!$N$2:$N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59</v>
      </c>
      <c r="J224" s="1" t="n">
        <f aca="false">SUMIFS(Cube!$O$2:$O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24" s="1" t="n">
        <f aca="false">SUM(G224:J224)</f>
        <v>59</v>
      </c>
      <c r="L224" s="1" t="str">
        <f aca="false">IF(G224=0,"",(H224-G224)/G224)</f>
        <v/>
      </c>
      <c r="M224" s="1" t="str">
        <f aca="false">IF(H224=0,"",(I224-H224)/H224)</f>
        <v/>
      </c>
      <c r="N224" s="1" t="n">
        <f aca="false">IF(I224*Summary!$B$363=0,"",(J224-I224*Summary!$B$363)/(I224*Summary!$B$363))</f>
        <v>-1</v>
      </c>
      <c r="O224" s="1" t="n">
        <f aca="false">IF(K224&gt;0,1,0)</f>
        <v>1</v>
      </c>
      <c r="P224" s="1" t="n">
        <f aca="false">IF(K224=0,"",SUMPRODUCT(($K$2:$K$316&gt;K224)*($K$2:$K$316&lt;&gt;""))+COUNTIF($K$2:K224,K224))</f>
        <v>223</v>
      </c>
    </row>
    <row r="225" customFormat="false" ht="15" hidden="false" customHeight="true" outlineLevel="0" collapsed="false">
      <c r="A225" s="1" t="s">
        <v>428</v>
      </c>
      <c r="B225" s="1" t="n">
        <f aca="false">SUMIFS(Cube!$G$2:$G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25" s="1" t="n">
        <f aca="false">SUMIFS(Cube!$H$2:$H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25" s="1" t="n">
        <f aca="false">SUMIFS(Cube!$I$2:$I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5" s="1" t="n">
        <f aca="false">SUMIFS(Cube!$J$2:$J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25" s="1" t="n">
        <f aca="false">SUM(B225:E225)</f>
        <v>3</v>
      </c>
      <c r="G225" s="1" t="n">
        <f aca="false">SUMIFS(Cube!$L$2:$L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225" s="1" t="n">
        <f aca="false">SUMIFS(Cube!$M$2:$M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25" s="1" t="n">
        <f aca="false">SUMIFS(Cube!$N$2:$N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55</v>
      </c>
      <c r="J225" s="1" t="n">
        <f aca="false">SUMIFS(Cube!$O$2:$O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K225" s="1" t="n">
        <f aca="false">SUM(G225:J225)</f>
        <v>58</v>
      </c>
      <c r="L225" s="1" t="n">
        <f aca="false">IF(G225=0,"",(H225-G225)/G225)</f>
        <v>-1</v>
      </c>
      <c r="M225" s="1" t="str">
        <f aca="false">IF(H225=0,"",(I225-H225)/H225)</f>
        <v/>
      </c>
      <c r="N225" s="1" t="n">
        <f aca="false">IF(I225*Summary!$B$363=0,"",(J225-I225*Summary!$B$363)/(I225*Summary!$B$363))</f>
        <v>-0.953265044814341</v>
      </c>
      <c r="O225" s="1" t="n">
        <f aca="false">IF(K225&gt;0,1,0)</f>
        <v>1</v>
      </c>
      <c r="P225" s="1" t="n">
        <f aca="false">IF(K225=0,"",SUMPRODUCT(($K$2:$K$316&gt;K225)*($K$2:$K$316&lt;&gt;""))+COUNTIF($K$2:K225,K225))</f>
        <v>224</v>
      </c>
    </row>
    <row r="226" customFormat="false" ht="15" hidden="false" customHeight="true" outlineLevel="0" collapsed="false">
      <c r="A226" s="1" t="s">
        <v>2865</v>
      </c>
      <c r="B226" s="1" t="n">
        <f aca="false">SUMIFS(Cube!$G$2:$G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26" s="1" t="n">
        <f aca="false">SUMIFS(Cube!$H$2:$H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26" s="1" t="n">
        <f aca="false">SUMIFS(Cube!$I$2:$I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6" s="1" t="n">
        <f aca="false">SUMIFS(Cube!$J$2:$J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26" s="1" t="n">
        <f aca="false">SUM(B226:E226)</f>
        <v>4</v>
      </c>
      <c r="G226" s="1" t="n">
        <f aca="false">SUMIFS(Cube!$L$2:$L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H226" s="1" t="n">
        <f aca="false">SUMIFS(Cube!$M$2:$M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26" s="1" t="n">
        <f aca="false">SUMIFS(Cube!$N$2:$N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J226" s="1" t="n">
        <f aca="false">SUMIFS(Cube!$O$2:$O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38</v>
      </c>
      <c r="K226" s="1" t="n">
        <f aca="false">SUM(G226:J226)</f>
        <v>58</v>
      </c>
      <c r="L226" s="1" t="n">
        <f aca="false">IF(G226=0,"",(H226-G226)/G226)</f>
        <v>-1</v>
      </c>
      <c r="M226" s="1" t="str">
        <f aca="false">IF(H226=0,"",(I226-H226)/H226)</f>
        <v/>
      </c>
      <c r="N226" s="1" t="n">
        <f aca="false">IF(I226*Summary!$B$363=0,"",(J226-I226*Summary!$B$363)/(I226*Summary!$B$363))</f>
        <v>7.13967136150235</v>
      </c>
      <c r="O226" s="1" t="n">
        <f aca="false">IF(K226&gt;0,1,0)</f>
        <v>1</v>
      </c>
      <c r="P226" s="1" t="n">
        <f aca="false">IF(K226=0,"",SUMPRODUCT(($K$2:$K$316&gt;K226)*($K$2:$K$316&lt;&gt;""))+COUNTIF($K$2:K226,K226))</f>
        <v>225</v>
      </c>
    </row>
    <row r="227" customFormat="false" ht="15" hidden="false" customHeight="true" outlineLevel="0" collapsed="false">
      <c r="A227" s="1" t="s">
        <v>8265</v>
      </c>
      <c r="B227" s="1" t="n">
        <f aca="false">SUMIFS(Cube!$G$2:$G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27" s="1" t="n">
        <f aca="false">SUMIFS(Cube!$H$2:$H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27" s="1" t="n">
        <f aca="false">SUMIFS(Cube!$I$2:$I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7" s="1" t="n">
        <f aca="false">SUMIFS(Cube!$J$2:$J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27" s="1" t="n">
        <f aca="false">SUM(B227:E227)</f>
        <v>3</v>
      </c>
      <c r="G227" s="1" t="n">
        <f aca="false">SUMIFS(Cube!$L$2:$L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H227" s="1" t="n">
        <f aca="false">SUMIFS(Cube!$M$2:$M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I227" s="1" t="n">
        <f aca="false">SUMIFS(Cube!$N$2:$N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J227" s="1" t="n">
        <f aca="false">SUMIFS(Cube!$O$2:$O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27" s="1" t="n">
        <f aca="false">SUM(G227:J227)</f>
        <v>55</v>
      </c>
      <c r="L227" s="1" t="n">
        <f aca="false">IF(G227=0,"",(H227-G227)/G227)</f>
        <v>-0.833333333333333</v>
      </c>
      <c r="M227" s="1" t="n">
        <f aca="false">IF(H227=0,"",(I227-H227)/H227)</f>
        <v>-0.142857142857143</v>
      </c>
      <c r="N227" s="1" t="n">
        <f aca="false">IF(I227*Summary!$B$363=0,"",(J227-I227*Summary!$B$363)/(I227*Summary!$B$363))</f>
        <v>-1</v>
      </c>
      <c r="O227" s="1" t="n">
        <f aca="false">IF(K227&gt;0,1,0)</f>
        <v>1</v>
      </c>
      <c r="P227" s="1" t="n">
        <f aca="false">IF(K227=0,"",SUMPRODUCT(($K$2:$K$316&gt;K227)*($K$2:$K$316&lt;&gt;""))+COUNTIF($K$2:K227,K227))</f>
        <v>226</v>
      </c>
    </row>
    <row r="228" customFormat="false" ht="15" hidden="false" customHeight="true" outlineLevel="0" collapsed="false">
      <c r="A228" s="1" t="s">
        <v>10767</v>
      </c>
      <c r="B228" s="1" t="n">
        <f aca="false">SUMIFS(Cube!$G$2:$G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28" s="1" t="n">
        <f aca="false">SUMIFS(Cube!$H$2:$H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28" s="1" t="n">
        <f aca="false">SUMIFS(Cube!$I$2:$I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8" s="1" t="n">
        <f aca="false">SUMIFS(Cube!$J$2:$J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28" s="1" t="n">
        <f aca="false">SUM(B228:E228)</f>
        <v>3</v>
      </c>
      <c r="G228" s="1" t="n">
        <f aca="false">SUMIFS(Cube!$L$2:$L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</v>
      </c>
      <c r="H228" s="1" t="n">
        <f aca="false">SUMIFS(Cube!$M$2:$M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I228" s="1" t="n">
        <f aca="false">SUMIFS(Cube!$N$2:$N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228" s="1" t="n">
        <f aca="false">SUMIFS(Cube!$O$2:$O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28" s="1" t="n">
        <f aca="false">SUM(G228:J228)</f>
        <v>55</v>
      </c>
      <c r="L228" s="1" t="n">
        <f aca="false">IF(G228=0,"",(H228-G228)/G228)</f>
        <v>-0.682926829268293</v>
      </c>
      <c r="M228" s="1" t="n">
        <f aca="false">IF(H228=0,"",(I228-H228)/H228)</f>
        <v>-0.923076923076923</v>
      </c>
      <c r="N228" s="1" t="n">
        <f aca="false">IF(I228*Summary!$B$363=0,"",(J228-I228*Summary!$B$363)/(I228*Summary!$B$363))</f>
        <v>-1</v>
      </c>
      <c r="O228" s="1" t="n">
        <f aca="false">IF(K228&gt;0,1,0)</f>
        <v>1</v>
      </c>
      <c r="P228" s="1" t="n">
        <f aca="false">IF(K228=0,"",SUMPRODUCT(($K$2:$K$316&gt;K228)*($K$2:$K$316&lt;&gt;""))+COUNTIF($K$2:K228,K228))</f>
        <v>227</v>
      </c>
    </row>
    <row r="229" customFormat="false" ht="15" hidden="false" customHeight="true" outlineLevel="0" collapsed="false">
      <c r="A229" s="1" t="s">
        <v>4424</v>
      </c>
      <c r="B229" s="1" t="n">
        <f aca="false">SUMIFS(Cube!$G$2:$G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29" s="1" t="n">
        <f aca="false">SUMIFS(Cube!$H$2:$H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29" s="1" t="n">
        <f aca="false">SUMIFS(Cube!$I$2:$I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29" s="1" t="n">
        <f aca="false">SUMIFS(Cube!$J$2:$J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29" s="1" t="n">
        <f aca="false">SUM(B229:E229)</f>
        <v>3</v>
      </c>
      <c r="G229" s="1" t="n">
        <f aca="false">SUMIFS(Cube!$L$2:$L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H229" s="1" t="n">
        <f aca="false">SUMIFS(Cube!$M$2:$M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I229" s="1" t="n">
        <f aca="false">SUMIFS(Cube!$N$2:$N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34</v>
      </c>
      <c r="J229" s="1" t="n">
        <f aca="false">SUMIFS(Cube!$O$2:$O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29" s="1" t="n">
        <f aca="false">SUM(G229:J229)</f>
        <v>49</v>
      </c>
      <c r="L229" s="1" t="n">
        <f aca="false">IF(G229=0,"",(H229-G229)/G229)</f>
        <v>-0.75</v>
      </c>
      <c r="M229" s="1" t="n">
        <f aca="false">IF(H229=0,"",(I229-H229)/H229)</f>
        <v>10.3333333333333</v>
      </c>
      <c r="N229" s="1" t="n">
        <f aca="false">IF(I229*Summary!$B$363=0,"",(J229-I229*Summary!$B$363)/(I229*Summary!$B$363))</f>
        <v>-1</v>
      </c>
      <c r="O229" s="1" t="n">
        <f aca="false">IF(K229&gt;0,1,0)</f>
        <v>1</v>
      </c>
      <c r="P229" s="1" t="n">
        <f aca="false">IF(K229=0,"",SUMPRODUCT(($K$2:$K$316&gt;K229)*($K$2:$K$316&lt;&gt;""))+COUNTIF($K$2:K229,K229))</f>
        <v>228</v>
      </c>
    </row>
    <row r="230" customFormat="false" ht="15" hidden="false" customHeight="true" outlineLevel="0" collapsed="false">
      <c r="A230" s="1" t="s">
        <v>9522</v>
      </c>
      <c r="B230" s="1" t="n">
        <f aca="false">SUMIFS(Cube!$G$2:$G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30" s="1" t="n">
        <f aca="false">SUMIFS(Cube!$H$2:$H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30" s="1" t="n">
        <f aca="false">SUMIFS(Cube!$I$2:$I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30" s="1" t="n">
        <f aca="false">SUMIFS(Cube!$J$2:$J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0" s="1" t="n">
        <f aca="false">SUM(B230:E230)</f>
        <v>1</v>
      </c>
      <c r="G230" s="1" t="n">
        <f aca="false">SUMIFS(Cube!$L$2:$L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47</v>
      </c>
      <c r="H230" s="1" t="n">
        <f aca="false">SUMIFS(Cube!$M$2:$M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30" s="1" t="n">
        <f aca="false">SUMIFS(Cube!$N$2:$N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30" s="1" t="n">
        <f aca="false">SUMIFS(Cube!$O$2:$O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0" s="1" t="n">
        <f aca="false">SUM(G230:J230)</f>
        <v>47</v>
      </c>
      <c r="L230" s="1" t="n">
        <f aca="false">IF(G230=0,"",(H230-G230)/G230)</f>
        <v>-1</v>
      </c>
      <c r="M230" s="1" t="str">
        <f aca="false">IF(H230=0,"",(I230-H230)/H230)</f>
        <v/>
      </c>
      <c r="N230" s="1" t="str">
        <f aca="false">IF(I230*Summary!$B$363=0,"",(J230-I230*Summary!$B$363)/(I230*Summary!$B$363))</f>
        <v/>
      </c>
      <c r="O230" s="1" t="n">
        <f aca="false">IF(K230&gt;0,1,0)</f>
        <v>1</v>
      </c>
      <c r="P230" s="1" t="n">
        <f aca="false">IF(K230=0,"",SUMPRODUCT(($K$2:$K$316&gt;K230)*($K$2:$K$316&lt;&gt;""))+COUNTIF($K$2:K230,K230))</f>
        <v>229</v>
      </c>
    </row>
    <row r="231" customFormat="false" ht="15" hidden="false" customHeight="true" outlineLevel="0" collapsed="false">
      <c r="A231" s="1" t="s">
        <v>3945</v>
      </c>
      <c r="B231" s="1" t="n">
        <f aca="false">SUMIFS(Cube!$G$2:$G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31" s="1" t="n">
        <f aca="false">SUMIFS(Cube!$H$2:$H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31" s="1" t="n">
        <f aca="false">SUMIFS(Cube!$I$2:$I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231" s="1" t="n">
        <f aca="false">SUMIFS(Cube!$J$2:$J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1" s="1" t="n">
        <f aca="false">SUM(B231:E231)</f>
        <v>3</v>
      </c>
      <c r="G231" s="1" t="n">
        <f aca="false">SUMIFS(Cube!$L$2:$L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31" s="1" t="n">
        <f aca="false">SUMIFS(Cube!$M$2:$M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I231" s="1" t="n">
        <f aca="false">SUMIFS(Cube!$N$2:$N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J231" s="1" t="n">
        <f aca="false">SUMIFS(Cube!$O$2:$O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1" s="1" t="n">
        <f aca="false">SUM(G231:J231)</f>
        <v>47</v>
      </c>
      <c r="L231" s="1" t="str">
        <f aca="false">IF(G231=0,"",(H231-G231)/G231)</f>
        <v/>
      </c>
      <c r="M231" s="1" t="n">
        <f aca="false">IF(H231=0,"",(I231-H231)/H231)</f>
        <v>-0.192307692307692</v>
      </c>
      <c r="N231" s="1" t="n">
        <f aca="false">IF(I231*Summary!$B$363=0,"",(J231-I231*Summary!$B$363)/(I231*Summary!$B$363))</f>
        <v>-1</v>
      </c>
      <c r="O231" s="1" t="n">
        <f aca="false">IF(K231&gt;0,1,0)</f>
        <v>1</v>
      </c>
      <c r="P231" s="1" t="n">
        <f aca="false">IF(K231=0,"",SUMPRODUCT(($K$2:$K$316&gt;K231)*($K$2:$K$316&lt;&gt;""))+COUNTIF($K$2:K231,K231))</f>
        <v>230</v>
      </c>
    </row>
    <row r="232" customFormat="false" ht="15" hidden="false" customHeight="true" outlineLevel="0" collapsed="false">
      <c r="A232" s="1" t="s">
        <v>358</v>
      </c>
      <c r="B232" s="1" t="n">
        <f aca="false">SUMIFS(Cube!$G$2:$G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32" s="1" t="n">
        <f aca="false">SUMIFS(Cube!$H$2:$H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32" s="1" t="n">
        <f aca="false">SUMIFS(Cube!$I$2:$I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32" s="1" t="n">
        <f aca="false">SUMIFS(Cube!$J$2:$J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32" s="1" t="n">
        <f aca="false">SUM(B232:E232)</f>
        <v>3</v>
      </c>
      <c r="G232" s="1" t="n">
        <f aca="false">SUMIFS(Cube!$L$2:$L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41</v>
      </c>
      <c r="H232" s="1" t="n">
        <f aca="false">SUMIFS(Cube!$M$2:$M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32" s="1" t="n">
        <f aca="false">SUMIFS(Cube!$N$2:$N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32" s="1" t="n">
        <f aca="false">SUMIFS(Cube!$O$2:$O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K232" s="1" t="n">
        <f aca="false">SUM(G232:J232)</f>
        <v>47</v>
      </c>
      <c r="L232" s="1" t="n">
        <f aca="false">IF(G232=0,"",(H232-G232)/G232)</f>
        <v>-1</v>
      </c>
      <c r="M232" s="1" t="str">
        <f aca="false">IF(H232=0,"",(I232-H232)/H232)</f>
        <v/>
      </c>
      <c r="N232" s="1" t="str">
        <f aca="false">IF(I232*Summary!$B$363=0,"",(J232-I232*Summary!$B$363)/(I232*Summary!$B$363))</f>
        <v/>
      </c>
      <c r="O232" s="1" t="n">
        <f aca="false">IF(K232&gt;0,1,0)</f>
        <v>1</v>
      </c>
      <c r="P232" s="1" t="n">
        <f aca="false">IF(K232=0,"",SUMPRODUCT(($K$2:$K$316&gt;K232)*($K$2:$K$316&lt;&gt;""))+COUNTIF($K$2:K232,K232))</f>
        <v>231</v>
      </c>
    </row>
    <row r="233" customFormat="false" ht="15" hidden="false" customHeight="true" outlineLevel="0" collapsed="false">
      <c r="A233" s="1" t="s">
        <v>344</v>
      </c>
      <c r="B233" s="1" t="n">
        <f aca="false">SUMIFS(Cube!$G$2:$G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33" s="1" t="n">
        <f aca="false">SUMIFS(Cube!$H$2:$H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33" s="1" t="n">
        <f aca="false">SUMIFS(Cube!$I$2:$I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33" s="1" t="n">
        <f aca="false">SUMIFS(Cube!$J$2:$J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3" s="1" t="n">
        <f aca="false">SUM(B233:E233)</f>
        <v>1</v>
      </c>
      <c r="G233" s="1" t="n">
        <f aca="false">SUMIFS(Cube!$L$2:$L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44</v>
      </c>
      <c r="H233" s="1" t="n">
        <f aca="false">SUMIFS(Cube!$M$2:$M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33" s="1" t="n">
        <f aca="false">SUMIFS(Cube!$N$2:$N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33" s="1" t="n">
        <f aca="false">SUMIFS(Cube!$O$2:$O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3" s="1" t="n">
        <f aca="false">SUM(G233:J233)</f>
        <v>44</v>
      </c>
      <c r="L233" s="1" t="n">
        <f aca="false">IF(G233=0,"",(H233-G233)/G233)</f>
        <v>-1</v>
      </c>
      <c r="M233" s="1" t="str">
        <f aca="false">IF(H233=0,"",(I233-H233)/H233)</f>
        <v/>
      </c>
      <c r="N233" s="1" t="str">
        <f aca="false">IF(I233*Summary!$B$363=0,"",(J233-I233*Summary!$B$363)/(I233*Summary!$B$363))</f>
        <v/>
      </c>
      <c r="O233" s="1" t="n">
        <f aca="false">IF(K233&gt;0,1,0)</f>
        <v>1</v>
      </c>
      <c r="P233" s="1" t="n">
        <f aca="false">IF(K233=0,"",SUMPRODUCT(($K$2:$K$316&gt;K233)*($K$2:$K$316&lt;&gt;""))+COUNTIF($K$2:K233,K233))</f>
        <v>232</v>
      </c>
    </row>
    <row r="234" customFormat="false" ht="15" hidden="false" customHeight="true" outlineLevel="0" collapsed="false">
      <c r="A234" s="1" t="s">
        <v>10754</v>
      </c>
      <c r="B234" s="1" t="n">
        <f aca="false">SUMIFS(Cube!$G$2:$G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34" s="1" t="n">
        <f aca="false">SUMIFS(Cube!$H$2:$H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34" s="1" t="n">
        <f aca="false">SUMIFS(Cube!$I$2:$I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34" s="1" t="n">
        <f aca="false">SUMIFS(Cube!$J$2:$J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4" s="1" t="n">
        <f aca="false">SUM(B234:E234)</f>
        <v>1</v>
      </c>
      <c r="G234" s="1" t="n">
        <f aca="false">SUMIFS(Cube!$L$2:$L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43</v>
      </c>
      <c r="H234" s="1" t="n">
        <f aca="false">SUMIFS(Cube!$M$2:$M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34" s="1" t="n">
        <f aca="false">SUMIFS(Cube!$N$2:$N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34" s="1" t="n">
        <f aca="false">SUMIFS(Cube!$O$2:$O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4" s="1" t="n">
        <f aca="false">SUM(G234:J234)</f>
        <v>43</v>
      </c>
      <c r="L234" s="1" t="n">
        <f aca="false">IF(G234=0,"",(H234-G234)/G234)</f>
        <v>-1</v>
      </c>
      <c r="M234" s="1" t="str">
        <f aca="false">IF(H234=0,"",(I234-H234)/H234)</f>
        <v/>
      </c>
      <c r="N234" s="1" t="str">
        <f aca="false">IF(I234*Summary!$B$363=0,"",(J234-I234*Summary!$B$363)/(I234*Summary!$B$363))</f>
        <v/>
      </c>
      <c r="O234" s="1" t="n">
        <f aca="false">IF(K234&gt;0,1,0)</f>
        <v>1</v>
      </c>
      <c r="P234" s="1" t="n">
        <f aca="false">IF(K234=0,"",SUMPRODUCT(($K$2:$K$316&gt;K234)*($K$2:$K$316&lt;&gt;""))+COUNTIF($K$2:K234,K234))</f>
        <v>233</v>
      </c>
    </row>
    <row r="235" customFormat="false" ht="15" hidden="false" customHeight="true" outlineLevel="0" collapsed="false">
      <c r="A235" s="1" t="s">
        <v>11246</v>
      </c>
      <c r="B235" s="1" t="n">
        <f aca="false">SUMIFS(Cube!$G$2:$G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35" s="1" t="n">
        <f aca="false">SUMIFS(Cube!$H$2:$H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35" s="1" t="n">
        <f aca="false">SUMIFS(Cube!$I$2:$I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35" s="1" t="n">
        <f aca="false">SUMIFS(Cube!$J$2:$J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35" s="1" t="n">
        <f aca="false">SUM(B235:E235)</f>
        <v>3</v>
      </c>
      <c r="G235" s="1" t="n">
        <f aca="false">SUMIFS(Cube!$L$2:$L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35" s="1" t="n">
        <f aca="false">SUMIFS(Cube!$M$2:$M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235" s="1" t="n">
        <f aca="false">SUMIFS(Cube!$N$2:$N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40</v>
      </c>
      <c r="J235" s="1" t="n">
        <f aca="false">SUMIFS(Cube!$O$2:$O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K235" s="1" t="n">
        <f aca="false">SUM(G235:J235)</f>
        <v>43</v>
      </c>
      <c r="L235" s="1" t="str">
        <f aca="false">IF(G235=0,"",(H235-G235)/G235)</f>
        <v/>
      </c>
      <c r="M235" s="1" t="n">
        <f aca="false">IF(H235=0,"",(I235-H235)/H235)</f>
        <v>39</v>
      </c>
      <c r="N235" s="1" t="n">
        <f aca="false">IF(I235*Summary!$B$363=0,"",(J235-I235*Summary!$B$363)/(I235*Summary!$B$363))</f>
        <v>-0.871478873239437</v>
      </c>
      <c r="O235" s="1" t="n">
        <f aca="false">IF(K235&gt;0,1,0)</f>
        <v>1</v>
      </c>
      <c r="P235" s="1" t="n">
        <f aca="false">IF(K235=0,"",SUMPRODUCT(($K$2:$K$316&gt;K235)*($K$2:$K$316&lt;&gt;""))+COUNTIF($K$2:K235,K235))</f>
        <v>234</v>
      </c>
    </row>
    <row r="236" customFormat="false" ht="15" hidden="false" customHeight="true" outlineLevel="0" collapsed="false">
      <c r="A236" s="1" t="s">
        <v>12671</v>
      </c>
      <c r="B236" s="1" t="n">
        <f aca="false">SUMIFS(Cube!$G$2:$G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36" s="1" t="n">
        <f aca="false">SUMIFS(Cube!$H$2:$H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36" s="1" t="n">
        <f aca="false">SUMIFS(Cube!$I$2:$I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36" s="1" t="n">
        <f aca="false">SUMIFS(Cube!$J$2:$J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6" s="1" t="n">
        <f aca="false">SUM(B236:E236)</f>
        <v>1</v>
      </c>
      <c r="G236" s="1" t="n">
        <f aca="false">SUMIFS(Cube!$L$2:$L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42</v>
      </c>
      <c r="H236" s="1" t="n">
        <f aca="false">SUMIFS(Cube!$M$2:$M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36" s="1" t="n">
        <f aca="false">SUMIFS(Cube!$N$2:$N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36" s="1" t="n">
        <f aca="false">SUMIFS(Cube!$O$2:$O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6" s="1" t="n">
        <f aca="false">SUM(G236:J236)</f>
        <v>42</v>
      </c>
      <c r="L236" s="1" t="n">
        <f aca="false">IF(G236=0,"",(H236-G236)/G236)</f>
        <v>-1</v>
      </c>
      <c r="M236" s="1" t="str">
        <f aca="false">IF(H236=0,"",(I236-H236)/H236)</f>
        <v/>
      </c>
      <c r="N236" s="1" t="str">
        <f aca="false">IF(I236*Summary!$B$363=0,"",(J236-I236*Summary!$B$363)/(I236*Summary!$B$363))</f>
        <v/>
      </c>
      <c r="O236" s="1" t="n">
        <f aca="false">IF(K236&gt;0,1,0)</f>
        <v>1</v>
      </c>
      <c r="P236" s="1" t="n">
        <f aca="false">IF(K236=0,"",SUMPRODUCT(($K$2:$K$316&gt;K236)*($K$2:$K$316&lt;&gt;""))+COUNTIF($K$2:K236,K236))</f>
        <v>235</v>
      </c>
    </row>
    <row r="237" customFormat="false" ht="15" hidden="false" customHeight="true" outlineLevel="0" collapsed="false">
      <c r="A237" s="1" t="s">
        <v>13725</v>
      </c>
      <c r="B237" s="1" t="n">
        <f aca="false">SUMIFS(Cube!$G$2:$G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37" s="1" t="n">
        <f aca="false">SUMIFS(Cube!$H$2:$H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37" s="1" t="n">
        <f aca="false">SUMIFS(Cube!$I$2:$I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37" s="1" t="n">
        <f aca="false">SUMIFS(Cube!$J$2:$J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7" s="1" t="n">
        <f aca="false">SUM(B237:E237)</f>
        <v>2</v>
      </c>
      <c r="G237" s="1" t="n">
        <f aca="false">SUMIFS(Cube!$L$2:$L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H237" s="1" t="n">
        <f aca="false">SUMIFS(Cube!$M$2:$M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24</v>
      </c>
      <c r="I237" s="1" t="n">
        <f aca="false">SUMIFS(Cube!$N$2:$N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37" s="1" t="n">
        <f aca="false">SUMIFS(Cube!$O$2:$O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7" s="1" t="n">
        <f aca="false">SUM(G237:J237)</f>
        <v>38</v>
      </c>
      <c r="L237" s="1" t="n">
        <f aca="false">IF(G237=0,"",(H237-G237)/G237)</f>
        <v>0.714285714285714</v>
      </c>
      <c r="M237" s="1" t="n">
        <f aca="false">IF(H237=0,"",(I237-H237)/H237)</f>
        <v>-1</v>
      </c>
      <c r="N237" s="1" t="str">
        <f aca="false">IF(I237*Summary!$B$363=0,"",(J237-I237*Summary!$B$363)/(I237*Summary!$B$363))</f>
        <v/>
      </c>
      <c r="O237" s="1" t="n">
        <f aca="false">IF(K237&gt;0,1,0)</f>
        <v>1</v>
      </c>
      <c r="P237" s="1" t="n">
        <f aca="false">IF(K237=0,"",SUMPRODUCT(($K$2:$K$316&gt;K237)*($K$2:$K$316&lt;&gt;""))+COUNTIF($K$2:K237,K237))</f>
        <v>236</v>
      </c>
    </row>
    <row r="238" customFormat="false" ht="15" hidden="false" customHeight="true" outlineLevel="0" collapsed="false">
      <c r="A238" s="1" t="s">
        <v>1852</v>
      </c>
      <c r="B238" s="1" t="n">
        <f aca="false">SUMIFS(Cube!$G$2:$G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38" s="1" t="n">
        <f aca="false">SUMIFS(Cube!$H$2:$H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38" s="1" t="n">
        <f aca="false">SUMIFS(Cube!$I$2:$I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38" s="1" t="n">
        <f aca="false">SUMIFS(Cube!$J$2:$J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8" s="1" t="n">
        <f aca="false">SUM(B238:E238)</f>
        <v>2</v>
      </c>
      <c r="G238" s="1" t="n">
        <f aca="false">SUMIFS(Cube!$L$2:$L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38" s="1" t="n">
        <f aca="false">SUMIFS(Cube!$M$2:$M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I238" s="1" t="n">
        <f aca="false">SUMIFS(Cube!$N$2:$N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26</v>
      </c>
      <c r="J238" s="1" t="n">
        <f aca="false">SUMIFS(Cube!$O$2:$O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8" s="1" t="n">
        <f aca="false">SUM(G238:J238)</f>
        <v>37</v>
      </c>
      <c r="L238" s="1" t="str">
        <f aca="false">IF(G238=0,"",(H238-G238)/G238)</f>
        <v/>
      </c>
      <c r="M238" s="1" t="n">
        <f aca="false">IF(H238=0,"",(I238-H238)/H238)</f>
        <v>1.36363636363636</v>
      </c>
      <c r="N238" s="1" t="n">
        <f aca="false">IF(I238*Summary!$B$363=0,"",(J238-I238*Summary!$B$363)/(I238*Summary!$B$363))</f>
        <v>-1</v>
      </c>
      <c r="O238" s="1" t="n">
        <f aca="false">IF(K238&gt;0,1,0)</f>
        <v>1</v>
      </c>
      <c r="P238" s="1" t="n">
        <f aca="false">IF(K238=0,"",SUMPRODUCT(($K$2:$K$316&gt;K238)*($K$2:$K$316&lt;&gt;""))+COUNTIF($K$2:K238,K238))</f>
        <v>237</v>
      </c>
    </row>
    <row r="239" customFormat="false" ht="15" hidden="false" customHeight="true" outlineLevel="0" collapsed="false">
      <c r="A239" s="1" t="s">
        <v>6203</v>
      </c>
      <c r="B239" s="1" t="n">
        <f aca="false">SUMIFS(Cube!$G$2:$G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39" s="1" t="n">
        <f aca="false">SUMIFS(Cube!$H$2:$H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239" s="1" t="n">
        <f aca="false">SUMIFS(Cube!$I$2:$I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39" s="1" t="n">
        <f aca="false">SUMIFS(Cube!$J$2:$J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39" s="1" t="n">
        <f aca="false">SUM(B239:E239)</f>
        <v>4</v>
      </c>
      <c r="G239" s="1" t="n">
        <f aca="false">SUMIFS(Cube!$L$2:$L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H239" s="1" t="n">
        <f aca="false">SUMIFS(Cube!$M$2:$M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I239" s="1" t="n">
        <f aca="false">SUMIFS(Cube!$N$2:$N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J239" s="1" t="n">
        <f aca="false">SUMIFS(Cube!$O$2:$O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39" s="1" t="n">
        <f aca="false">SUM(G239:J239)</f>
        <v>35</v>
      </c>
      <c r="L239" s="1" t="n">
        <f aca="false">IF(G239=0,"",(H239-G239)/G239)</f>
        <v>0.333333333333333</v>
      </c>
      <c r="M239" s="1" t="n">
        <f aca="false">IF(H239=0,"",(I239-H239)/H239)</f>
        <v>0.166666666666667</v>
      </c>
      <c r="N239" s="1" t="n">
        <f aca="false">IF(I239*Summary!$B$363=0,"",(J239-I239*Summary!$B$363)/(I239*Summary!$B$363))</f>
        <v>-1</v>
      </c>
      <c r="O239" s="1" t="n">
        <f aca="false">IF(K239&gt;0,1,0)</f>
        <v>1</v>
      </c>
      <c r="P239" s="1" t="n">
        <f aca="false">IF(K239=0,"",SUMPRODUCT(($K$2:$K$316&gt;K239)*($K$2:$K$316&lt;&gt;""))+COUNTIF($K$2:K239,K239))</f>
        <v>238</v>
      </c>
    </row>
    <row r="240" customFormat="false" ht="15" hidden="false" customHeight="true" outlineLevel="0" collapsed="false">
      <c r="A240" s="1" t="s">
        <v>8556</v>
      </c>
      <c r="B240" s="1" t="n">
        <f aca="false">SUMIFS(Cube!$G$2:$G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0" s="1" t="n">
        <f aca="false">SUMIFS(Cube!$H$2:$H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40" s="1" t="n">
        <f aca="false">SUMIFS(Cube!$I$2:$I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0" s="1" t="n">
        <f aca="false">SUMIFS(Cube!$J$2:$J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40" s="1" t="n">
        <f aca="false">SUM(B240:E240)</f>
        <v>4</v>
      </c>
      <c r="G240" s="1" t="n">
        <f aca="false">SUMIFS(Cube!$L$2:$L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H240" s="1" t="n">
        <f aca="false">SUMIFS(Cube!$M$2:$M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I240" s="1" t="n">
        <f aca="false">SUMIFS(Cube!$N$2:$N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J240" s="1" t="n">
        <f aca="false">SUMIFS(Cube!$O$2:$O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K240" s="1" t="n">
        <f aca="false">SUM(G240:J240)</f>
        <v>34</v>
      </c>
      <c r="L240" s="1" t="n">
        <f aca="false">IF(G240=0,"",(H240-G240)/G240)</f>
        <v>0.2</v>
      </c>
      <c r="M240" s="1" t="n">
        <f aca="false">IF(H240=0,"",(I240-H240)/H240)</f>
        <v>-0.166666666666667</v>
      </c>
      <c r="N240" s="1" t="n">
        <f aca="false">IF(I240*Summary!$B$363=0,"",(J240-I240*Summary!$B$363)/(I240*Summary!$B$363))</f>
        <v>8.25352112676056</v>
      </c>
      <c r="O240" s="1" t="n">
        <f aca="false">IF(K240&gt;0,1,0)</f>
        <v>1</v>
      </c>
      <c r="P240" s="1" t="n">
        <f aca="false">IF(K240=0,"",SUMPRODUCT(($K$2:$K$316&gt;K240)*($K$2:$K$316&lt;&gt;""))+COUNTIF($K$2:K240,K240))</f>
        <v>239</v>
      </c>
    </row>
    <row r="241" customFormat="false" ht="15" hidden="false" customHeight="true" outlineLevel="0" collapsed="false">
      <c r="A241" s="1" t="s">
        <v>2713</v>
      </c>
      <c r="B241" s="1" t="n">
        <f aca="false">SUMIFS(Cube!$G$2:$G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1" s="1" t="n">
        <f aca="false">SUMIFS(Cube!$H$2:$H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41" s="1" t="n">
        <f aca="false">SUMIFS(Cube!$I$2:$I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41" s="1" t="n">
        <f aca="false">SUMIFS(Cube!$J$2:$J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41" s="1" t="n">
        <f aca="false">SUM(B241:E241)</f>
        <v>1</v>
      </c>
      <c r="G241" s="1" t="n">
        <f aca="false">SUMIFS(Cube!$L$2:$L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33</v>
      </c>
      <c r="H241" s="1" t="n">
        <f aca="false">SUMIFS(Cube!$M$2:$M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41" s="1" t="n">
        <f aca="false">SUMIFS(Cube!$N$2:$N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41" s="1" t="n">
        <f aca="false">SUMIFS(Cube!$O$2:$O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41" s="1" t="n">
        <f aca="false">SUM(G241:J241)</f>
        <v>33</v>
      </c>
      <c r="L241" s="1" t="n">
        <f aca="false">IF(G241=0,"",(H241-G241)/G241)</f>
        <v>-1</v>
      </c>
      <c r="M241" s="1" t="str">
        <f aca="false">IF(H241=0,"",(I241-H241)/H241)</f>
        <v/>
      </c>
      <c r="N241" s="1" t="str">
        <f aca="false">IF(I241*Summary!$B$363=0,"",(J241-I241*Summary!$B$363)/(I241*Summary!$B$363))</f>
        <v/>
      </c>
      <c r="O241" s="1" t="n">
        <f aca="false">IF(K241&gt;0,1,0)</f>
        <v>1</v>
      </c>
      <c r="P241" s="1" t="n">
        <f aca="false">IF(K241=0,"",SUMPRODUCT(($K$2:$K$316&gt;K241)*($K$2:$K$316&lt;&gt;""))+COUNTIF($K$2:K241,K241))</f>
        <v>240</v>
      </c>
    </row>
    <row r="242" customFormat="false" ht="15" hidden="false" customHeight="true" outlineLevel="0" collapsed="false">
      <c r="A242" s="1" t="s">
        <v>2443</v>
      </c>
      <c r="B242" s="1" t="n">
        <f aca="false">SUMIFS(Cube!$G$2:$G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42" s="1" t="n">
        <f aca="false">SUMIFS(Cube!$H$2:$H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42" s="1" t="n">
        <f aca="false">SUMIFS(Cube!$I$2:$I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2" s="1" t="n">
        <f aca="false">SUMIFS(Cube!$J$2:$J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42" s="1" t="n">
        <f aca="false">SUM(B242:E242)</f>
        <v>3</v>
      </c>
      <c r="G242" s="1" t="n">
        <f aca="false">SUMIFS(Cube!$L$2:$L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42" s="1" t="n">
        <f aca="false">SUMIFS(Cube!$M$2:$M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I242" s="1" t="n">
        <f aca="false">SUMIFS(Cube!$N$2:$N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J242" s="1" t="n">
        <f aca="false">SUMIFS(Cube!$O$2:$O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K242" s="1" t="n">
        <f aca="false">SUM(G242:J242)</f>
        <v>33</v>
      </c>
      <c r="L242" s="1" t="str">
        <f aca="false">IF(G242=0,"",(H242-G242)/G242)</f>
        <v/>
      </c>
      <c r="M242" s="1" t="n">
        <f aca="false">IF(H242=0,"",(I242-H242)/H242)</f>
        <v>2.33333333333333</v>
      </c>
      <c r="N242" s="1" t="n">
        <f aca="false">IF(I242*Summary!$B$363=0,"",(J242-I242*Summary!$B$363)/(I242*Summary!$B$363))</f>
        <v>4.14084507042254</v>
      </c>
      <c r="O242" s="1" t="n">
        <f aca="false">IF(K242&gt;0,1,0)</f>
        <v>1</v>
      </c>
      <c r="P242" s="1" t="n">
        <f aca="false">IF(K242=0,"",SUMPRODUCT(($K$2:$K$316&gt;K242)*($K$2:$K$316&lt;&gt;""))+COUNTIF($K$2:K242,K242))</f>
        <v>241</v>
      </c>
    </row>
    <row r="243" customFormat="false" ht="15" hidden="false" customHeight="true" outlineLevel="0" collapsed="false">
      <c r="A243" s="1" t="s">
        <v>12057</v>
      </c>
      <c r="B243" s="1" t="n">
        <f aca="false">SUMIFS(Cube!$G$2:$G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43" s="1" t="n">
        <f aca="false">SUMIFS(Cube!$H$2:$H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43" s="1" t="n">
        <f aca="false">SUMIFS(Cube!$I$2:$I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3" s="1" t="n">
        <f aca="false">SUMIFS(Cube!$J$2:$J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43" s="1" t="n">
        <f aca="false">SUM(B243:E243)</f>
        <v>2</v>
      </c>
      <c r="G243" s="1" t="n">
        <f aca="false">SUMIFS(Cube!$L$2:$L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43" s="1" t="n">
        <f aca="false">SUMIFS(Cube!$M$2:$M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43" s="1" t="n">
        <f aca="false">SUMIFS(Cube!$N$2:$N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J243" s="1" t="n">
        <f aca="false">SUMIFS(Cube!$O$2:$O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K243" s="1" t="n">
        <f aca="false">SUM(G243:J243)</f>
        <v>32</v>
      </c>
      <c r="L243" s="1" t="str">
        <f aca="false">IF(G243=0,"",(H243-G243)/G243)</f>
        <v/>
      </c>
      <c r="M243" s="1" t="str">
        <f aca="false">IF(H243=0,"",(I243-H243)/H243)</f>
        <v/>
      </c>
      <c r="N243" s="1" t="n">
        <f aca="false">IF(I243*Summary!$B$363=0,"",(J243-I243*Summary!$B$363)/(I243*Summary!$B$363))</f>
        <v>0.999217527386542</v>
      </c>
      <c r="O243" s="1" t="n">
        <f aca="false">IF(K243&gt;0,1,0)</f>
        <v>1</v>
      </c>
      <c r="P243" s="1" t="n">
        <f aca="false">IF(K243=0,"",SUMPRODUCT(($K$2:$K$316&gt;K243)*($K$2:$K$316&lt;&gt;""))+COUNTIF($K$2:K243,K243))</f>
        <v>242</v>
      </c>
    </row>
    <row r="244" customFormat="false" ht="15" hidden="false" customHeight="true" outlineLevel="0" collapsed="false">
      <c r="A244" s="1" t="s">
        <v>8512</v>
      </c>
      <c r="B244" s="1" t="n">
        <f aca="false">SUMIFS(Cube!$G$2:$G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44" s="1" t="n">
        <f aca="false">SUMIFS(Cube!$H$2:$H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244" s="1" t="n">
        <f aca="false">SUMIFS(Cube!$I$2:$I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4" s="1" t="n">
        <f aca="false">SUMIFS(Cube!$J$2:$J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44" s="1" t="n">
        <f aca="false">SUM(B244:E244)</f>
        <v>5</v>
      </c>
      <c r="G244" s="1" t="n">
        <f aca="false">SUMIFS(Cube!$L$2:$L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H244" s="1" t="n">
        <f aca="false">SUMIFS(Cube!$M$2:$M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I244" s="1" t="n">
        <f aca="false">SUMIFS(Cube!$N$2:$N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J244" s="1" t="n">
        <f aca="false">SUMIFS(Cube!$O$2:$O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44" s="1" t="n">
        <f aca="false">SUM(G244:J244)</f>
        <v>31</v>
      </c>
      <c r="L244" s="1" t="n">
        <f aca="false">IF(G244=0,"",(H244-G244)/G244)</f>
        <v>6.33333333333333</v>
      </c>
      <c r="M244" s="1" t="n">
        <f aca="false">IF(H244=0,"",(I244-H244)/H244)</f>
        <v>-0.727272727272727</v>
      </c>
      <c r="N244" s="1" t="n">
        <f aca="false">IF(I244*Summary!$B$363=0,"",(J244-I244*Summary!$B$363)/(I244*Summary!$B$363))</f>
        <v>-1</v>
      </c>
      <c r="O244" s="1" t="n">
        <f aca="false">IF(K244&gt;0,1,0)</f>
        <v>1</v>
      </c>
      <c r="P244" s="1" t="n">
        <f aca="false">IF(K244=0,"",SUMPRODUCT(($K$2:$K$316&gt;K244)*($K$2:$K$316&lt;&gt;""))+COUNTIF($K$2:K244,K244))</f>
        <v>243</v>
      </c>
    </row>
    <row r="245" customFormat="false" ht="15" hidden="false" customHeight="true" outlineLevel="0" collapsed="false">
      <c r="A245" s="1" t="s">
        <v>4089</v>
      </c>
      <c r="B245" s="1" t="n">
        <f aca="false">SUMIFS(Cube!$G$2:$G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45" s="1" t="n">
        <f aca="false">SUMIFS(Cube!$H$2:$H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45" s="1" t="n">
        <f aca="false">SUMIFS(Cube!$I$2:$I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5" s="1" t="n">
        <f aca="false">SUMIFS(Cube!$J$2:$J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45" s="1" t="n">
        <f aca="false">SUM(B245:E245)</f>
        <v>2</v>
      </c>
      <c r="G245" s="1" t="n">
        <f aca="false">SUMIFS(Cube!$L$2:$L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45" s="1" t="n">
        <f aca="false">SUMIFS(Cube!$M$2:$M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45" s="1" t="n">
        <f aca="false">SUMIFS(Cube!$N$2:$N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J245" s="1" t="n">
        <f aca="false">SUMIFS(Cube!$O$2:$O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K245" s="1" t="n">
        <f aca="false">SUM(G245:J245)</f>
        <v>31</v>
      </c>
      <c r="L245" s="1" t="str">
        <f aca="false">IF(G245=0,"",(H245-G245)/G245)</f>
        <v/>
      </c>
      <c r="M245" s="1" t="str">
        <f aca="false">IF(H245=0,"",(I245-H245)/H245)</f>
        <v/>
      </c>
      <c r="N245" s="1" t="n">
        <f aca="false">IF(I245*Summary!$B$363=0,"",(J245-I245*Summary!$B$363)/(I245*Summary!$B$363))</f>
        <v>0.0515364916773367</v>
      </c>
      <c r="O245" s="1" t="n">
        <f aca="false">IF(K245&gt;0,1,0)</f>
        <v>1</v>
      </c>
      <c r="P245" s="1" t="n">
        <f aca="false">IF(K245=0,"",SUMPRODUCT(($K$2:$K$316&gt;K245)*($K$2:$K$316&lt;&gt;""))+COUNTIF($K$2:K245,K245))</f>
        <v>244</v>
      </c>
    </row>
    <row r="246" customFormat="false" ht="15" hidden="false" customHeight="true" outlineLevel="0" collapsed="false">
      <c r="A246" s="1" t="s">
        <v>10178</v>
      </c>
      <c r="B246" s="1" t="n">
        <f aca="false">SUMIFS(Cube!$G$2:$G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6" s="1" t="n">
        <f aca="false">SUMIFS(Cube!$H$2:$H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46" s="1" t="n">
        <f aca="false">SUMIFS(Cube!$I$2:$I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6" s="1" t="n">
        <f aca="false">SUMIFS(Cube!$J$2:$J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46" s="1" t="n">
        <f aca="false">SUM(B246:E246)</f>
        <v>4</v>
      </c>
      <c r="G246" s="1" t="n">
        <f aca="false">SUMIFS(Cube!$L$2:$L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H246" s="1" t="n">
        <f aca="false">SUMIFS(Cube!$M$2:$M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I246" s="1" t="n">
        <f aca="false">SUMIFS(Cube!$N$2:$N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J246" s="1" t="n">
        <f aca="false">SUMIFS(Cube!$O$2:$O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K246" s="1" t="n">
        <f aca="false">SUM(G246:J246)</f>
        <v>28</v>
      </c>
      <c r="L246" s="1" t="n">
        <f aca="false">IF(G246=0,"",(H246-G246)/G246)</f>
        <v>-0.571428571428571</v>
      </c>
      <c r="M246" s="1" t="n">
        <f aca="false">IF(H246=0,"",(I246-H246)/H246)</f>
        <v>0</v>
      </c>
      <c r="N246" s="1" t="n">
        <f aca="false">IF(I246*Summary!$B$363=0,"",(J246-I246*Summary!$B$363)/(I246*Summary!$B$363))</f>
        <v>11.8521126760563</v>
      </c>
      <c r="O246" s="1" t="n">
        <f aca="false">IF(K246&gt;0,1,0)</f>
        <v>1</v>
      </c>
      <c r="P246" s="1" t="n">
        <f aca="false">IF(K246=0,"",SUMPRODUCT(($K$2:$K$316&gt;K246)*($K$2:$K$316&lt;&gt;""))+COUNTIF($K$2:K246,K246))</f>
        <v>245</v>
      </c>
    </row>
    <row r="247" customFormat="false" ht="15" hidden="false" customHeight="true" outlineLevel="0" collapsed="false">
      <c r="A247" s="1" t="s">
        <v>1107</v>
      </c>
      <c r="B247" s="1" t="n">
        <f aca="false">SUMIFS(Cube!$G$2:$G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7" s="1" t="n">
        <f aca="false">SUMIFS(Cube!$H$2:$H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47" s="1" t="n">
        <f aca="false">SUMIFS(Cube!$I$2:$I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47" s="1" t="n">
        <f aca="false">SUMIFS(Cube!$J$2:$J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47" s="1" t="n">
        <f aca="false">SUM(B247:E247)</f>
        <v>2</v>
      </c>
      <c r="G247" s="1" t="n">
        <f aca="false">SUMIFS(Cube!$L$2:$L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H247" s="1" t="n">
        <f aca="false">SUMIFS(Cube!$M$2:$M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25</v>
      </c>
      <c r="I247" s="1" t="n">
        <f aca="false">SUMIFS(Cube!$N$2:$N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47" s="1" t="n">
        <f aca="false">SUMIFS(Cube!$O$2:$O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47" s="1" t="n">
        <f aca="false">SUM(G247:J247)</f>
        <v>28</v>
      </c>
      <c r="L247" s="1" t="n">
        <f aca="false">IF(G247=0,"",(H247-G247)/G247)</f>
        <v>7.33333333333333</v>
      </c>
      <c r="M247" s="1" t="n">
        <f aca="false">IF(H247=0,"",(I247-H247)/H247)</f>
        <v>-1</v>
      </c>
      <c r="N247" s="1" t="str">
        <f aca="false">IF(I247*Summary!$B$363=0,"",(J247-I247*Summary!$B$363)/(I247*Summary!$B$363))</f>
        <v/>
      </c>
      <c r="O247" s="1" t="n">
        <f aca="false">IF(K247&gt;0,1,0)</f>
        <v>1</v>
      </c>
      <c r="P247" s="1" t="n">
        <f aca="false">IF(K247=0,"",SUMPRODUCT(($K$2:$K$316&gt;K247)*($K$2:$K$316&lt;&gt;""))+COUNTIF($K$2:K247,K247))</f>
        <v>246</v>
      </c>
    </row>
    <row r="248" customFormat="false" ht="15" hidden="false" customHeight="true" outlineLevel="0" collapsed="false">
      <c r="A248" s="1" t="s">
        <v>8068</v>
      </c>
      <c r="B248" s="1" t="n">
        <f aca="false">SUMIFS(Cube!$G$2:$G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8" s="1" t="n">
        <f aca="false">SUMIFS(Cube!$H$2:$H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48" s="1" t="n">
        <f aca="false">SUMIFS(Cube!$I$2:$I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48" s="1" t="n">
        <f aca="false">SUMIFS(Cube!$J$2:$J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48" s="1" t="n">
        <f aca="false">SUM(B248:E248)</f>
        <v>2</v>
      </c>
      <c r="G248" s="1" t="n">
        <f aca="false">SUMIFS(Cube!$L$2:$L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19</v>
      </c>
      <c r="H248" s="1" t="n">
        <f aca="false">SUMIFS(Cube!$M$2:$M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I248" s="1" t="n">
        <f aca="false">SUMIFS(Cube!$N$2:$N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48" s="1" t="n">
        <f aca="false">SUMIFS(Cube!$O$2:$O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48" s="1" t="n">
        <f aca="false">SUM(G248:J248)</f>
        <v>27</v>
      </c>
      <c r="L248" s="1" t="n">
        <f aca="false">IF(G248=0,"",(H248-G248)/G248)</f>
        <v>-0.578947368421053</v>
      </c>
      <c r="M248" s="1" t="n">
        <f aca="false">IF(H248=0,"",(I248-H248)/H248)</f>
        <v>-1</v>
      </c>
      <c r="N248" s="1" t="str">
        <f aca="false">IF(I248*Summary!$B$363=0,"",(J248-I248*Summary!$B$363)/(I248*Summary!$B$363))</f>
        <v/>
      </c>
      <c r="O248" s="1" t="n">
        <f aca="false">IF(K248&gt;0,1,0)</f>
        <v>1</v>
      </c>
      <c r="P248" s="1" t="n">
        <f aca="false">IF(K248=0,"",SUMPRODUCT(($K$2:$K$316&gt;K248)*($K$2:$K$316&lt;&gt;""))+COUNTIF($K$2:K248,K248))</f>
        <v>247</v>
      </c>
    </row>
    <row r="249" customFormat="false" ht="15" hidden="false" customHeight="true" outlineLevel="0" collapsed="false">
      <c r="A249" s="1" t="s">
        <v>10511</v>
      </c>
      <c r="B249" s="1" t="n">
        <f aca="false">SUMIFS(Cube!$G$2:$G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49" s="1" t="n">
        <f aca="false">SUMIFS(Cube!$H$2:$H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49" s="1" t="n">
        <f aca="false">SUMIFS(Cube!$I$2:$I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49" s="1" t="n">
        <f aca="false">SUMIFS(Cube!$J$2:$J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49" s="1" t="n">
        <f aca="false">SUM(B249:E249)</f>
        <v>2</v>
      </c>
      <c r="G249" s="1" t="n">
        <f aca="false">SUMIFS(Cube!$L$2:$L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H249" s="1" t="n">
        <f aca="false">SUMIFS(Cube!$M$2:$M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49" s="1" t="n">
        <f aca="false">SUMIFS(Cube!$N$2:$N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23</v>
      </c>
      <c r="J249" s="1" t="n">
        <f aca="false">SUMIFS(Cube!$O$2:$O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49" s="1" t="n">
        <f aca="false">SUM(G249:J249)</f>
        <v>26</v>
      </c>
      <c r="L249" s="1" t="n">
        <f aca="false">IF(G249=0,"",(H249-G249)/G249)</f>
        <v>-1</v>
      </c>
      <c r="M249" s="1" t="str">
        <f aca="false">IF(H249=0,"",(I249-H249)/H249)</f>
        <v/>
      </c>
      <c r="N249" s="1" t="n">
        <f aca="false">IF(I249*Summary!$B$363=0,"",(J249-I249*Summary!$B$363)/(I249*Summary!$B$363))</f>
        <v>-1</v>
      </c>
      <c r="O249" s="1" t="n">
        <f aca="false">IF(K249&gt;0,1,0)</f>
        <v>1</v>
      </c>
      <c r="P249" s="1" t="n">
        <f aca="false">IF(K249=0,"",SUMPRODUCT(($K$2:$K$316&gt;K249)*($K$2:$K$316&lt;&gt;""))+COUNTIF($K$2:K249,K249))</f>
        <v>248</v>
      </c>
    </row>
    <row r="250" customFormat="false" ht="15" hidden="false" customHeight="true" outlineLevel="0" collapsed="false">
      <c r="A250" s="1" t="s">
        <v>12642</v>
      </c>
      <c r="B250" s="1" t="n">
        <f aca="false">SUMIFS(Cube!$G$2:$G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50" s="1" t="n">
        <f aca="false">SUMIFS(Cube!$H$2:$H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50" s="1" t="n">
        <f aca="false">SUMIFS(Cube!$I$2:$I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50" s="1" t="n">
        <f aca="false">SUMIFS(Cube!$J$2:$J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50" s="1" t="n">
        <f aca="false">SUM(B250:E250)</f>
        <v>2</v>
      </c>
      <c r="G250" s="1" t="n">
        <f aca="false">SUMIFS(Cube!$L$2:$L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50" s="1" t="n">
        <f aca="false">SUMIFS(Cube!$M$2:$M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50" s="1" t="n">
        <f aca="false">SUMIFS(Cube!$N$2:$N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17</v>
      </c>
      <c r="J250" s="1" t="n">
        <f aca="false">SUMIFS(Cube!$O$2:$O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K250" s="1" t="n">
        <f aca="false">SUM(G250:J250)</f>
        <v>25</v>
      </c>
      <c r="L250" s="1" t="str">
        <f aca="false">IF(G250=0,"",(H250-G250)/G250)</f>
        <v/>
      </c>
      <c r="M250" s="1" t="str">
        <f aca="false">IF(H250=0,"",(I250-H250)/H250)</f>
        <v/>
      </c>
      <c r="N250" s="1" t="n">
        <f aca="false">IF(I250*Summary!$B$363=0,"",(J250-I250*Summary!$B$363)/(I250*Summary!$B$363))</f>
        <v>0.209610604805302</v>
      </c>
      <c r="O250" s="1" t="n">
        <f aca="false">IF(K250&gt;0,1,0)</f>
        <v>1</v>
      </c>
      <c r="P250" s="1" t="n">
        <f aca="false">IF(K250=0,"",SUMPRODUCT(($K$2:$K$316&gt;K250)*($K$2:$K$316&lt;&gt;""))+COUNTIF($K$2:K250,K250))</f>
        <v>249</v>
      </c>
    </row>
    <row r="251" customFormat="false" ht="15" hidden="false" customHeight="true" outlineLevel="0" collapsed="false">
      <c r="A251" s="1" t="s">
        <v>7408</v>
      </c>
      <c r="B251" s="1" t="n">
        <f aca="false">SUMIFS(Cube!$G$2:$G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51" s="1" t="n">
        <f aca="false">SUMIFS(Cube!$H$2:$H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1" s="1" t="n">
        <f aca="false">SUMIFS(Cube!$I$2:$I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51" s="1" t="n">
        <f aca="false">SUMIFS(Cube!$J$2:$J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1" s="1" t="n">
        <f aca="false">SUM(B251:E251)</f>
        <v>3</v>
      </c>
      <c r="G251" s="1" t="n">
        <f aca="false">SUMIFS(Cube!$L$2:$L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H251" s="1" t="n">
        <f aca="false">SUMIFS(Cube!$M$2:$M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I251" s="1" t="n">
        <f aca="false">SUMIFS(Cube!$N$2:$N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J251" s="1" t="n">
        <f aca="false">SUMIFS(Cube!$O$2:$O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1" s="1" t="n">
        <f aca="false">SUM(G251:J251)</f>
        <v>24</v>
      </c>
      <c r="L251" s="1" t="n">
        <f aca="false">IF(G251=0,"",(H251-G251)/G251)</f>
        <v>-0.5</v>
      </c>
      <c r="M251" s="1" t="n">
        <f aca="false">IF(H251=0,"",(I251-H251)/H251)</f>
        <v>2</v>
      </c>
      <c r="N251" s="1" t="n">
        <f aca="false">IF(I251*Summary!$B$363=0,"",(J251-I251*Summary!$B$363)/(I251*Summary!$B$363))</f>
        <v>-1</v>
      </c>
      <c r="O251" s="1" t="n">
        <f aca="false">IF(K251&gt;0,1,0)</f>
        <v>1</v>
      </c>
      <c r="P251" s="1" t="n">
        <f aca="false">IF(K251=0,"",SUMPRODUCT(($K$2:$K$316&gt;K251)*($K$2:$K$316&lt;&gt;""))+COUNTIF($K$2:K251,K251))</f>
        <v>250</v>
      </c>
    </row>
    <row r="252" customFormat="false" ht="15" hidden="false" customHeight="true" outlineLevel="0" collapsed="false">
      <c r="A252" s="1" t="s">
        <v>4811</v>
      </c>
      <c r="B252" s="1" t="n">
        <f aca="false">SUMIFS(Cube!$G$2:$G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52" s="1" t="n">
        <f aca="false">SUMIFS(Cube!$H$2:$H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2" s="1" t="n">
        <f aca="false">SUMIFS(Cube!$I$2:$I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E252" s="1" t="n">
        <f aca="false">SUMIFS(Cube!$J$2:$J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2" s="1" t="n">
        <f aca="false">SUM(B252:E252)</f>
        <v>4</v>
      </c>
      <c r="G252" s="1" t="n">
        <f aca="false">SUMIFS(Cube!$L$2:$L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12</v>
      </c>
      <c r="H252" s="1" t="n">
        <f aca="false">SUMIFS(Cube!$M$2:$M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I252" s="1" t="n">
        <f aca="false">SUMIFS(Cube!$N$2:$N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J252" s="1" t="n">
        <f aca="false">SUMIFS(Cube!$O$2:$O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2" s="1" t="n">
        <f aca="false">SUM(G252:J252)</f>
        <v>23</v>
      </c>
      <c r="L252" s="1" t="n">
        <f aca="false">IF(G252=0,"",(H252-G252)/G252)</f>
        <v>-0.416666666666667</v>
      </c>
      <c r="M252" s="1" t="n">
        <f aca="false">IF(H252=0,"",(I252-H252)/H252)</f>
        <v>-0.428571428571429</v>
      </c>
      <c r="N252" s="1" t="n">
        <f aca="false">IF(I252*Summary!$B$363=0,"",(J252-I252*Summary!$B$363)/(I252*Summary!$B$363))</f>
        <v>-1</v>
      </c>
      <c r="O252" s="1" t="n">
        <f aca="false">IF(K252&gt;0,1,0)</f>
        <v>1</v>
      </c>
      <c r="P252" s="1" t="n">
        <f aca="false">IF(K252=0,"",SUMPRODUCT(($K$2:$K$316&gt;K252)*($K$2:$K$316&lt;&gt;""))+COUNTIF($K$2:K252,K252))</f>
        <v>251</v>
      </c>
    </row>
    <row r="253" customFormat="false" ht="15" hidden="false" customHeight="true" outlineLevel="0" collapsed="false">
      <c r="A253" s="1" t="s">
        <v>13107</v>
      </c>
      <c r="B253" s="1" t="n">
        <f aca="false">SUMIFS(Cube!$G$2:$G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53" s="1" t="n">
        <f aca="false">SUMIFS(Cube!$H$2:$H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3" s="1" t="n">
        <f aca="false">SUMIFS(Cube!$I$2:$I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53" s="1" t="n">
        <f aca="false">SUMIFS(Cube!$J$2:$J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3" s="1" t="n">
        <f aca="false">SUM(B253:E253)</f>
        <v>1</v>
      </c>
      <c r="G253" s="1" t="n">
        <f aca="false">SUMIFS(Cube!$L$2:$L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53" s="1" t="n">
        <f aca="false">SUMIFS(Cube!$M$2:$M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I253" s="1" t="n">
        <f aca="false">SUMIFS(Cube!$N$2:$N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53" s="1" t="n">
        <f aca="false">SUMIFS(Cube!$O$2:$O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3" s="1" t="n">
        <f aca="false">SUM(G253:J253)</f>
        <v>22</v>
      </c>
      <c r="L253" s="1" t="str">
        <f aca="false">IF(G253=0,"",(H253-G253)/G253)</f>
        <v/>
      </c>
      <c r="M253" s="1" t="n">
        <f aca="false">IF(H253=0,"",(I253-H253)/H253)</f>
        <v>-1</v>
      </c>
      <c r="N253" s="1" t="str">
        <f aca="false">IF(I253*Summary!$B$363=0,"",(J253-I253*Summary!$B$363)/(I253*Summary!$B$363))</f>
        <v/>
      </c>
      <c r="O253" s="1" t="n">
        <f aca="false">IF(K253&gt;0,1,0)</f>
        <v>1</v>
      </c>
      <c r="P253" s="1" t="n">
        <f aca="false">IF(K253=0,"",SUMPRODUCT(($K$2:$K$316&gt;K253)*($K$2:$K$316&lt;&gt;""))+COUNTIF($K$2:K253,K253))</f>
        <v>252</v>
      </c>
    </row>
    <row r="254" customFormat="false" ht="15" hidden="false" customHeight="true" outlineLevel="0" collapsed="false">
      <c r="A254" s="1" t="s">
        <v>443</v>
      </c>
      <c r="B254" s="1" t="n">
        <f aca="false">SUMIFS(Cube!$G$2:$G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C254" s="1" t="n">
        <f aca="false">SUMIFS(Cube!$H$2:$H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54" s="1" t="n">
        <f aca="false">SUMIFS(Cube!$I$2:$I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54" s="1" t="n">
        <f aca="false">SUMIFS(Cube!$J$2:$J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54" s="1" t="n">
        <f aca="false">SUM(B254:E254)</f>
        <v>3</v>
      </c>
      <c r="G254" s="1" t="n">
        <f aca="false">SUMIFS(Cube!$L$2:$L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H254" s="1" t="n">
        <f aca="false">SUMIFS(Cube!$M$2:$M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54" s="1" t="n">
        <f aca="false">SUMIFS(Cube!$N$2:$N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54" s="1" t="n">
        <f aca="false">SUMIFS(Cube!$O$2:$O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K254" s="1" t="n">
        <f aca="false">SUM(G254:J254)</f>
        <v>22</v>
      </c>
      <c r="L254" s="1" t="n">
        <f aca="false">IF(G254=0,"",(H254-G254)/G254)</f>
        <v>-1</v>
      </c>
      <c r="M254" s="1" t="str">
        <f aca="false">IF(H254=0,"",(I254-H254)/H254)</f>
        <v/>
      </c>
      <c r="N254" s="1" t="str">
        <f aca="false">IF(I254*Summary!$B$363=0,"",(J254-I254*Summary!$B$363)/(I254*Summary!$B$363))</f>
        <v/>
      </c>
      <c r="O254" s="1" t="n">
        <f aca="false">IF(K254&gt;0,1,0)</f>
        <v>1</v>
      </c>
      <c r="P254" s="1" t="n">
        <f aca="false">IF(K254=0,"",SUMPRODUCT(($K$2:$K$316&gt;K254)*($K$2:$K$316&lt;&gt;""))+COUNTIF($K$2:K254,K254))</f>
        <v>253</v>
      </c>
    </row>
    <row r="255" customFormat="false" ht="15" hidden="false" customHeight="true" outlineLevel="0" collapsed="false">
      <c r="A255" s="1" t="s">
        <v>8078</v>
      </c>
      <c r="B255" s="1" t="n">
        <f aca="false">SUMIFS(Cube!$G$2:$G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55" s="1" t="n">
        <f aca="false">SUMIFS(Cube!$H$2:$H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5" s="1" t="n">
        <f aca="false">SUMIFS(Cube!$I$2:$I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55" s="1" t="n">
        <f aca="false">SUMIFS(Cube!$J$2:$J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5" s="1" t="n">
        <f aca="false">SUM(B255:E255)</f>
        <v>1</v>
      </c>
      <c r="G255" s="1" t="n">
        <f aca="false">SUMIFS(Cube!$L$2:$L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55" s="1" t="n">
        <f aca="false">SUMIFS(Cube!$M$2:$M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I255" s="1" t="n">
        <f aca="false">SUMIFS(Cube!$N$2:$N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55" s="1" t="n">
        <f aca="false">SUMIFS(Cube!$O$2:$O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5" s="1" t="n">
        <f aca="false">SUM(G255:J255)</f>
        <v>22</v>
      </c>
      <c r="L255" s="1" t="str">
        <f aca="false">IF(G255=0,"",(H255-G255)/G255)</f>
        <v/>
      </c>
      <c r="M255" s="1" t="n">
        <f aca="false">IF(H255=0,"",(I255-H255)/H255)</f>
        <v>-1</v>
      </c>
      <c r="N255" s="1" t="str">
        <f aca="false">IF(I255*Summary!$B$363=0,"",(J255-I255*Summary!$B$363)/(I255*Summary!$B$363))</f>
        <v/>
      </c>
      <c r="O255" s="1" t="n">
        <f aca="false">IF(K255&gt;0,1,0)</f>
        <v>1</v>
      </c>
      <c r="P255" s="1" t="n">
        <f aca="false">IF(K255=0,"",SUMPRODUCT(($K$2:$K$316&gt;K255)*($K$2:$K$316&lt;&gt;""))+COUNTIF($K$2:K255,K255))</f>
        <v>254</v>
      </c>
    </row>
    <row r="256" customFormat="false" ht="15" hidden="false" customHeight="true" outlineLevel="0" collapsed="false">
      <c r="A256" s="1" t="s">
        <v>6144</v>
      </c>
      <c r="B256" s="1" t="n">
        <f aca="false">SUMIFS(Cube!$G$2:$G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56" s="1" t="n">
        <f aca="false">SUMIFS(Cube!$H$2:$H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6" s="1" t="n">
        <f aca="false">SUMIFS(Cube!$I$2:$I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56" s="1" t="n">
        <f aca="false">SUMIFS(Cube!$J$2:$J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56" s="1" t="n">
        <f aca="false">SUM(B256:E256)</f>
        <v>3</v>
      </c>
      <c r="G256" s="1" t="n">
        <f aca="false">SUMIFS(Cube!$L$2:$L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56" s="1" t="n">
        <f aca="false">SUMIFS(Cube!$M$2:$M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I256" s="1" t="n">
        <f aca="false">SUMIFS(Cube!$N$2:$N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J256" s="1" t="n">
        <f aca="false">SUMIFS(Cube!$O$2:$O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K256" s="1" t="n">
        <f aca="false">SUM(G256:J256)</f>
        <v>22</v>
      </c>
      <c r="L256" s="1" t="str">
        <f aca="false">IF(G256=0,"",(H256-G256)/G256)</f>
        <v/>
      </c>
      <c r="M256" s="1" t="n">
        <f aca="false">IF(H256=0,"",(I256-H256)/H256)</f>
        <v>5</v>
      </c>
      <c r="N256" s="1" t="n">
        <f aca="false">IF(I256*Summary!$B$363=0,"",(J256-I256*Summary!$B$363)/(I256*Summary!$B$363))</f>
        <v>-0.857198748043819</v>
      </c>
      <c r="O256" s="1" t="n">
        <f aca="false">IF(K256&gt;0,1,0)</f>
        <v>1</v>
      </c>
      <c r="P256" s="1" t="n">
        <f aca="false">IF(K256=0,"",SUMPRODUCT(($K$2:$K$316&gt;K256)*($K$2:$K$316&lt;&gt;""))+COUNTIF($K$2:K256,K256))</f>
        <v>255</v>
      </c>
    </row>
    <row r="257" customFormat="false" ht="15" hidden="false" customHeight="true" outlineLevel="0" collapsed="false">
      <c r="A257" s="1" t="s">
        <v>5539</v>
      </c>
      <c r="B257" s="1" t="n">
        <f aca="false">SUMIFS(Cube!$G$2:$G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57" s="1" t="n">
        <f aca="false">SUMIFS(Cube!$H$2:$H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57" s="1" t="n">
        <f aca="false">SUMIFS(Cube!$I$2:$I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57" s="1" t="n">
        <f aca="false">SUMIFS(Cube!$J$2:$J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7" s="1" t="n">
        <f aca="false">SUM(B257:E257)</f>
        <v>1</v>
      </c>
      <c r="G257" s="1" t="n">
        <f aca="false">SUMIFS(Cube!$L$2:$L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57" s="1" t="n">
        <f aca="false">SUMIFS(Cube!$M$2:$M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57" s="1" t="n">
        <f aca="false">SUMIFS(Cube!$N$2:$N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22</v>
      </c>
      <c r="J257" s="1" t="n">
        <f aca="false">SUMIFS(Cube!$O$2:$O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7" s="1" t="n">
        <f aca="false">SUM(G257:J257)</f>
        <v>22</v>
      </c>
      <c r="L257" s="1" t="str">
        <f aca="false">IF(G257=0,"",(H257-G257)/G257)</f>
        <v/>
      </c>
      <c r="M257" s="1" t="str">
        <f aca="false">IF(H257=0,"",(I257-H257)/H257)</f>
        <v/>
      </c>
      <c r="N257" s="1" t="n">
        <f aca="false">IF(I257*Summary!$B$363=0,"",(J257-I257*Summary!$B$363)/(I257*Summary!$B$363))</f>
        <v>-1</v>
      </c>
      <c r="O257" s="1" t="n">
        <f aca="false">IF(K257&gt;0,1,0)</f>
        <v>1</v>
      </c>
      <c r="P257" s="1" t="n">
        <f aca="false">IF(K257=0,"",SUMPRODUCT(($K$2:$K$316&gt;K257)*($K$2:$K$316&lt;&gt;""))+COUNTIF($K$2:K257,K257))</f>
        <v>256</v>
      </c>
    </row>
    <row r="258" customFormat="false" ht="15" hidden="false" customHeight="true" outlineLevel="0" collapsed="false">
      <c r="A258" s="1" t="s">
        <v>11197</v>
      </c>
      <c r="B258" s="1" t="n">
        <f aca="false">SUMIFS(Cube!$G$2:$G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58" s="1" t="n">
        <f aca="false">SUMIFS(Cube!$H$2:$H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8" s="1" t="n">
        <f aca="false">SUMIFS(Cube!$I$2:$I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58" s="1" t="n">
        <f aca="false">SUMIFS(Cube!$J$2:$J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8" s="1" t="n">
        <f aca="false">SUM(B258:E258)</f>
        <v>3</v>
      </c>
      <c r="G258" s="1" t="n">
        <f aca="false">SUMIFS(Cube!$L$2:$L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H258" s="1" t="n">
        <f aca="false">SUMIFS(Cube!$M$2:$M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I258" s="1" t="n">
        <f aca="false">SUMIFS(Cube!$N$2:$N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J258" s="1" t="n">
        <f aca="false">SUMIFS(Cube!$O$2:$O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8" s="1" t="n">
        <f aca="false">SUM(G258:J258)</f>
        <v>22</v>
      </c>
      <c r="L258" s="1" t="n">
        <f aca="false">IF(G258=0,"",(H258-G258)/G258)</f>
        <v>2.25</v>
      </c>
      <c r="M258" s="1" t="n">
        <f aca="false">IF(H258=0,"",(I258-H258)/H258)</f>
        <v>-0.615384615384615</v>
      </c>
      <c r="N258" s="1" t="n">
        <f aca="false">IF(I258*Summary!$B$363=0,"",(J258-I258*Summary!$B$363)/(I258*Summary!$B$363))</f>
        <v>-1</v>
      </c>
      <c r="O258" s="1" t="n">
        <f aca="false">IF(K258&gt;0,1,0)</f>
        <v>1</v>
      </c>
      <c r="P258" s="1" t="n">
        <f aca="false">IF(K258=0,"",SUMPRODUCT(($K$2:$K$316&gt;K258)*($K$2:$K$316&lt;&gt;""))+COUNTIF($K$2:K258,K258))</f>
        <v>257</v>
      </c>
    </row>
    <row r="259" customFormat="false" ht="15" hidden="false" customHeight="true" outlineLevel="0" collapsed="false">
      <c r="A259" s="1" t="s">
        <v>2186</v>
      </c>
      <c r="B259" s="1" t="n">
        <f aca="false">SUMIFS(Cube!$G$2:$G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59" s="1" t="n">
        <f aca="false">SUMIFS(Cube!$H$2:$H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59" s="1" t="n">
        <f aca="false">SUMIFS(Cube!$I$2:$I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59" s="1" t="n">
        <f aca="false">SUMIFS(Cube!$J$2:$J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59" s="1" t="n">
        <f aca="false">SUM(B259:E259)</f>
        <v>1</v>
      </c>
      <c r="G259" s="1" t="n">
        <f aca="false">SUMIFS(Cube!$L$2:$L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59" s="1" t="n">
        <f aca="false">SUMIFS(Cube!$M$2:$M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21</v>
      </c>
      <c r="I259" s="1" t="n">
        <f aca="false">SUMIFS(Cube!$N$2:$N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59" s="1" t="n">
        <f aca="false">SUMIFS(Cube!$O$2:$O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59" s="1" t="n">
        <f aca="false">SUM(G259:J259)</f>
        <v>21</v>
      </c>
      <c r="L259" s="1" t="str">
        <f aca="false">IF(G259=0,"",(H259-G259)/G259)</f>
        <v/>
      </c>
      <c r="M259" s="1" t="n">
        <f aca="false">IF(H259=0,"",(I259-H259)/H259)</f>
        <v>-1</v>
      </c>
      <c r="N259" s="1" t="str">
        <f aca="false">IF(I259*Summary!$B$363=0,"",(J259-I259*Summary!$B$363)/(I259*Summary!$B$363))</f>
        <v/>
      </c>
      <c r="O259" s="1" t="n">
        <f aca="false">IF(K259&gt;0,1,0)</f>
        <v>1</v>
      </c>
      <c r="P259" s="1" t="n">
        <f aca="false">IF(K259=0,"",SUMPRODUCT(($K$2:$K$316&gt;K259)*($K$2:$K$316&lt;&gt;""))+COUNTIF($K$2:K259,K259))</f>
        <v>258</v>
      </c>
    </row>
    <row r="260" customFormat="false" ht="15" hidden="false" customHeight="true" outlineLevel="0" collapsed="false">
      <c r="A260" s="1" t="s">
        <v>14373</v>
      </c>
      <c r="B260" s="1" t="n">
        <f aca="false">SUMIFS(Cube!$G$2:$G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60" s="1" t="n">
        <f aca="false">SUMIFS(Cube!$H$2:$H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60" s="1" t="n">
        <f aca="false">SUMIFS(Cube!$I$2:$I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60" s="1" t="n">
        <f aca="false">SUMIFS(Cube!$J$2:$J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0" s="1" t="n">
        <f aca="false">SUM(B260:E260)</f>
        <v>1</v>
      </c>
      <c r="G260" s="1" t="n">
        <f aca="false">SUMIFS(Cube!$L$2:$L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20</v>
      </c>
      <c r="H260" s="1" t="n">
        <f aca="false">SUMIFS(Cube!$M$2:$M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60" s="1" t="n">
        <f aca="false">SUMIFS(Cube!$N$2:$N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60" s="1" t="n">
        <f aca="false">SUMIFS(Cube!$O$2:$O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0" s="1" t="n">
        <f aca="false">SUM(G260:J260)</f>
        <v>20</v>
      </c>
      <c r="L260" s="1" t="n">
        <f aca="false">IF(G260=0,"",(H260-G260)/G260)</f>
        <v>-1</v>
      </c>
      <c r="M260" s="1" t="str">
        <f aca="false">IF(H260=0,"",(I260-H260)/H260)</f>
        <v/>
      </c>
      <c r="N260" s="1" t="str">
        <f aca="false">IF(I260*Summary!$B$363=0,"",(J260-I260*Summary!$B$363)/(I260*Summary!$B$363))</f>
        <v/>
      </c>
      <c r="O260" s="1" t="n">
        <f aca="false">IF(K260&gt;0,1,0)</f>
        <v>1</v>
      </c>
      <c r="P260" s="1" t="n">
        <f aca="false">IF(K260=0,"",SUMPRODUCT(($K$2:$K$316&gt;K260)*($K$2:$K$316&lt;&gt;""))+COUNTIF($K$2:K260,K260))</f>
        <v>259</v>
      </c>
    </row>
    <row r="261" customFormat="false" ht="15" hidden="false" customHeight="true" outlineLevel="0" collapsed="false">
      <c r="A261" s="1" t="s">
        <v>6231</v>
      </c>
      <c r="B261" s="1" t="n">
        <f aca="false">SUMIFS(Cube!$G$2:$G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61" s="1" t="n">
        <f aca="false">SUMIFS(Cube!$H$2:$H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261" s="1" t="n">
        <f aca="false">SUMIFS(Cube!$I$2:$I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61" s="1" t="n">
        <f aca="false">SUMIFS(Cube!$J$2:$J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1" s="1" t="n">
        <f aca="false">SUM(B261:E261)</f>
        <v>3</v>
      </c>
      <c r="G261" s="1" t="n">
        <f aca="false">SUMIFS(Cube!$L$2:$L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H261" s="1" t="n">
        <f aca="false">SUMIFS(Cube!$M$2:$M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11</v>
      </c>
      <c r="I261" s="1" t="n">
        <f aca="false">SUMIFS(Cube!$N$2:$N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61" s="1" t="n">
        <f aca="false">SUMIFS(Cube!$O$2:$O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1" s="1" t="n">
        <f aca="false">SUM(G261:J261)</f>
        <v>19</v>
      </c>
      <c r="L261" s="1" t="n">
        <f aca="false">IF(G261=0,"",(H261-G261)/G261)</f>
        <v>0.375</v>
      </c>
      <c r="M261" s="1" t="n">
        <f aca="false">IF(H261=0,"",(I261-H261)/H261)</f>
        <v>-1</v>
      </c>
      <c r="N261" s="1" t="str">
        <f aca="false">IF(I261*Summary!$B$363=0,"",(J261-I261*Summary!$B$363)/(I261*Summary!$B$363))</f>
        <v/>
      </c>
      <c r="O261" s="1" t="n">
        <f aca="false">IF(K261&gt;0,1,0)</f>
        <v>1</v>
      </c>
      <c r="P261" s="1" t="n">
        <f aca="false">IF(K261=0,"",SUMPRODUCT(($K$2:$K$316&gt;K261)*($K$2:$K$316&lt;&gt;""))+COUNTIF($K$2:K261,K261))</f>
        <v>260</v>
      </c>
    </row>
    <row r="262" customFormat="false" ht="15" hidden="false" customHeight="true" outlineLevel="0" collapsed="false">
      <c r="A262" s="1" t="s">
        <v>14099</v>
      </c>
      <c r="B262" s="1" t="n">
        <f aca="false">SUMIFS(Cube!$G$2:$G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62" s="1" t="n">
        <f aca="false">SUMIFS(Cube!$H$2:$H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62" s="1" t="n">
        <f aca="false">SUMIFS(Cube!$I$2:$I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62" s="1" t="n">
        <f aca="false">SUMIFS(Cube!$J$2:$J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2" s="1" t="n">
        <f aca="false">SUM(B262:E262)</f>
        <v>2</v>
      </c>
      <c r="G262" s="1" t="n">
        <f aca="false">SUMIFS(Cube!$L$2:$L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H262" s="1" t="n">
        <f aca="false">SUMIFS(Cube!$M$2:$M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I262" s="1" t="n">
        <f aca="false">SUMIFS(Cube!$N$2:$N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62" s="1" t="n">
        <f aca="false">SUMIFS(Cube!$O$2:$O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2" s="1" t="n">
        <f aca="false">SUM(G262:J262)</f>
        <v>19</v>
      </c>
      <c r="L262" s="1" t="n">
        <f aca="false">IF(G262=0,"",(H262-G262)/G262)</f>
        <v>17</v>
      </c>
      <c r="M262" s="1" t="n">
        <f aca="false">IF(H262=0,"",(I262-H262)/H262)</f>
        <v>-1</v>
      </c>
      <c r="N262" s="1" t="str">
        <f aca="false">IF(I262*Summary!$B$363=0,"",(J262-I262*Summary!$B$363)/(I262*Summary!$B$363))</f>
        <v/>
      </c>
      <c r="O262" s="1" t="n">
        <f aca="false">IF(K262&gt;0,1,0)</f>
        <v>1</v>
      </c>
      <c r="P262" s="1" t="n">
        <f aca="false">IF(K262=0,"",SUMPRODUCT(($K$2:$K$316&gt;K262)*($K$2:$K$316&lt;&gt;""))+COUNTIF($K$2:K262,K262))</f>
        <v>261</v>
      </c>
    </row>
    <row r="263" customFormat="false" ht="15" hidden="false" customHeight="true" outlineLevel="0" collapsed="false">
      <c r="A263" s="1" t="s">
        <v>14271</v>
      </c>
      <c r="B263" s="1" t="n">
        <f aca="false">SUMIFS(Cube!$G$2:$G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63" s="1" t="n">
        <f aca="false">SUMIFS(Cube!$H$2:$H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63" s="1" t="n">
        <f aca="false">SUMIFS(Cube!$I$2:$I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63" s="1" t="n">
        <f aca="false">SUMIFS(Cube!$J$2:$J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3" s="1" t="n">
        <f aca="false">SUM(B263:E263)</f>
        <v>2</v>
      </c>
      <c r="G263" s="1" t="n">
        <f aca="false">SUMIFS(Cube!$L$2:$L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63" s="1" t="n">
        <f aca="false">SUMIFS(Cube!$M$2:$M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I263" s="1" t="n">
        <f aca="false">SUMIFS(Cube!$N$2:$N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J263" s="1" t="n">
        <f aca="false">SUMIFS(Cube!$O$2:$O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3" s="1" t="n">
        <f aca="false">SUM(G263:J263)</f>
        <v>19</v>
      </c>
      <c r="L263" s="1" t="str">
        <f aca="false">IF(G263=0,"",(H263-G263)/G263)</f>
        <v/>
      </c>
      <c r="M263" s="1" t="n">
        <f aca="false">IF(H263=0,"",(I263-H263)/H263)</f>
        <v>0.111111111111111</v>
      </c>
      <c r="N263" s="1" t="n">
        <f aca="false">IF(I263*Summary!$B$363=0,"",(J263-I263*Summary!$B$363)/(I263*Summary!$B$363))</f>
        <v>-1</v>
      </c>
      <c r="O263" s="1" t="n">
        <f aca="false">IF(K263&gt;0,1,0)</f>
        <v>1</v>
      </c>
      <c r="P263" s="1" t="n">
        <f aca="false">IF(K263=0,"",SUMPRODUCT(($K$2:$K$316&gt;K263)*($K$2:$K$316&lt;&gt;""))+COUNTIF($K$2:K263,K263))</f>
        <v>262</v>
      </c>
    </row>
    <row r="264" customFormat="false" ht="15" hidden="false" customHeight="true" outlineLevel="0" collapsed="false">
      <c r="A264" s="1" t="s">
        <v>14310</v>
      </c>
      <c r="B264" s="1" t="n">
        <f aca="false">SUMIFS(Cube!$G$2:$G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64" s="1" t="n">
        <f aca="false">SUMIFS(Cube!$H$2:$H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64" s="1" t="n">
        <f aca="false">SUMIFS(Cube!$I$2:$I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64" s="1" t="n">
        <f aca="false">SUMIFS(Cube!$J$2:$J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4" s="1" t="n">
        <f aca="false">SUM(B264:E264)</f>
        <v>1</v>
      </c>
      <c r="G264" s="1" t="n">
        <f aca="false">SUMIFS(Cube!$L$2:$L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64" s="1" t="n">
        <f aca="false">SUMIFS(Cube!$M$2:$M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64" s="1" t="n">
        <f aca="false">SUMIFS(Cube!$N$2:$N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18</v>
      </c>
      <c r="J264" s="1" t="n">
        <f aca="false">SUMIFS(Cube!$O$2:$O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4" s="1" t="n">
        <f aca="false">SUM(G264:J264)</f>
        <v>18</v>
      </c>
      <c r="L264" s="1" t="str">
        <f aca="false">IF(G264=0,"",(H264-G264)/G264)</f>
        <v/>
      </c>
      <c r="M264" s="1" t="str">
        <f aca="false">IF(H264=0,"",(I264-H264)/H264)</f>
        <v/>
      </c>
      <c r="N264" s="1" t="n">
        <f aca="false">IF(I264*Summary!$B$363=0,"",(J264-I264*Summary!$B$363)/(I264*Summary!$B$363))</f>
        <v>-1</v>
      </c>
      <c r="O264" s="1" t="n">
        <f aca="false">IF(K264&gt;0,1,0)</f>
        <v>1</v>
      </c>
      <c r="P264" s="1" t="n">
        <f aca="false">IF(K264=0,"",SUMPRODUCT(($K$2:$K$316&gt;K264)*($K$2:$K$316&lt;&gt;""))+COUNTIF($K$2:K264,K264))</f>
        <v>263</v>
      </c>
    </row>
    <row r="265" customFormat="false" ht="15" hidden="false" customHeight="true" outlineLevel="0" collapsed="false">
      <c r="A265" s="1" t="s">
        <v>13655</v>
      </c>
      <c r="B265" s="1" t="n">
        <f aca="false">SUMIFS(Cube!$G$2:$G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65" s="1" t="n">
        <f aca="false">SUMIFS(Cube!$H$2:$H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65" s="1" t="n">
        <f aca="false">SUMIFS(Cube!$I$2:$I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65" s="1" t="n">
        <f aca="false">SUMIFS(Cube!$J$2:$J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5" s="1" t="n">
        <f aca="false">SUM(B265:E265)</f>
        <v>2</v>
      </c>
      <c r="G265" s="1" t="n">
        <f aca="false">SUMIFS(Cube!$L$2:$L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H265" s="1" t="n">
        <f aca="false">SUMIFS(Cube!$M$2:$M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I265" s="1" t="n">
        <f aca="false">SUMIFS(Cube!$N$2:$N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65" s="1" t="n">
        <f aca="false">SUMIFS(Cube!$O$2:$O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5" s="1" t="n">
        <f aca="false">SUM(G265:J265)</f>
        <v>18</v>
      </c>
      <c r="L265" s="1" t="n">
        <f aca="false">IF(G265=0,"",(H265-G265)/G265)</f>
        <v>-0.8</v>
      </c>
      <c r="M265" s="1" t="n">
        <f aca="false">IF(H265=0,"",(I265-H265)/H265)</f>
        <v>-1</v>
      </c>
      <c r="N265" s="1" t="str">
        <f aca="false">IF(I265*Summary!$B$363=0,"",(J265-I265*Summary!$B$363)/(I265*Summary!$B$363))</f>
        <v/>
      </c>
      <c r="O265" s="1" t="n">
        <f aca="false">IF(K265&gt;0,1,0)</f>
        <v>1</v>
      </c>
      <c r="P265" s="1" t="n">
        <f aca="false">IF(K265=0,"",SUMPRODUCT(($K$2:$K$316&gt;K265)*($K$2:$K$316&lt;&gt;""))+COUNTIF($K$2:K265,K265))</f>
        <v>264</v>
      </c>
    </row>
    <row r="266" customFormat="false" ht="15" hidden="false" customHeight="true" outlineLevel="0" collapsed="false">
      <c r="A266" s="1" t="s">
        <v>1909</v>
      </c>
      <c r="B266" s="1" t="n">
        <f aca="false">SUMIFS(Cube!$G$2:$G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66" s="1" t="n">
        <f aca="false">SUMIFS(Cube!$H$2:$H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66" s="1" t="n">
        <f aca="false">SUMIFS(Cube!$I$2:$I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66" s="1" t="n">
        <f aca="false">SUMIFS(Cube!$J$2:$J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6" s="1" t="n">
        <f aca="false">SUM(B266:E266)</f>
        <v>3</v>
      </c>
      <c r="G266" s="1" t="n">
        <f aca="false">SUMIFS(Cube!$L$2:$L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H266" s="1" t="n">
        <f aca="false">SUMIFS(Cube!$M$2:$M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I266" s="1" t="n">
        <f aca="false">SUMIFS(Cube!$N$2:$N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266" s="1" t="n">
        <f aca="false">SUMIFS(Cube!$O$2:$O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6" s="1" t="n">
        <f aca="false">SUM(G266:J266)</f>
        <v>16</v>
      </c>
      <c r="L266" s="1" t="n">
        <f aca="false">IF(G266=0,"",(H266-G266)/G266)</f>
        <v>1</v>
      </c>
      <c r="M266" s="1" t="n">
        <f aca="false">IF(H266=0,"",(I266-H266)/H266)</f>
        <v>-0.9</v>
      </c>
      <c r="N266" s="1" t="n">
        <f aca="false">IF(I266*Summary!$B$363=0,"",(J266-I266*Summary!$B$363)/(I266*Summary!$B$363))</f>
        <v>-1</v>
      </c>
      <c r="O266" s="1" t="n">
        <f aca="false">IF(K266&gt;0,1,0)</f>
        <v>1</v>
      </c>
      <c r="P266" s="1" t="n">
        <f aca="false">IF(K266=0,"",SUMPRODUCT(($K$2:$K$316&gt;K266)*($K$2:$K$316&lt;&gt;""))+COUNTIF($K$2:K266,K266))</f>
        <v>265</v>
      </c>
    </row>
    <row r="267" customFormat="false" ht="15" hidden="false" customHeight="true" outlineLevel="0" collapsed="false">
      <c r="A267" s="1" t="s">
        <v>2548</v>
      </c>
      <c r="B267" s="1" t="n">
        <f aca="false">SUMIFS(Cube!$G$2:$G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67" s="1" t="n">
        <f aca="false">SUMIFS(Cube!$H$2:$H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67" s="1" t="n">
        <f aca="false">SUMIFS(Cube!$I$2:$I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67" s="1" t="n">
        <f aca="false">SUMIFS(Cube!$J$2:$J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7" s="1" t="n">
        <f aca="false">SUM(B267:E267)</f>
        <v>1</v>
      </c>
      <c r="G267" s="1" t="n">
        <f aca="false">SUMIFS(Cube!$L$2:$L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67" s="1" t="n">
        <f aca="false">SUMIFS(Cube!$M$2:$M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67" s="1" t="n">
        <f aca="false">SUMIFS(Cube!$N$2:$N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15</v>
      </c>
      <c r="J267" s="1" t="n">
        <f aca="false">SUMIFS(Cube!$O$2:$O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7" s="1" t="n">
        <f aca="false">SUM(G267:J267)</f>
        <v>15</v>
      </c>
      <c r="L267" s="1" t="str">
        <f aca="false">IF(G267=0,"",(H267-G267)/G267)</f>
        <v/>
      </c>
      <c r="M267" s="1" t="str">
        <f aca="false">IF(H267=0,"",(I267-H267)/H267)</f>
        <v/>
      </c>
      <c r="N267" s="1" t="n">
        <f aca="false">IF(I267*Summary!$B$363=0,"",(J267-I267*Summary!$B$363)/(I267*Summary!$B$363))</f>
        <v>-1</v>
      </c>
      <c r="O267" s="1" t="n">
        <f aca="false">IF(K267&gt;0,1,0)</f>
        <v>1</v>
      </c>
      <c r="P267" s="1" t="n">
        <f aca="false">IF(K267=0,"",SUMPRODUCT(($K$2:$K$316&gt;K267)*($K$2:$K$316&lt;&gt;""))+COUNTIF($K$2:K267,K267))</f>
        <v>266</v>
      </c>
    </row>
    <row r="268" customFormat="false" ht="15" hidden="false" customHeight="true" outlineLevel="0" collapsed="false">
      <c r="A268" s="1" t="s">
        <v>1044</v>
      </c>
      <c r="B268" s="1" t="n">
        <f aca="false">SUMIFS(Cube!$G$2:$G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68" s="1" t="n">
        <f aca="false">SUMIFS(Cube!$H$2:$H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68" s="1" t="n">
        <f aca="false">SUMIFS(Cube!$I$2:$I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68" s="1" t="n">
        <f aca="false">SUMIFS(Cube!$J$2:$J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8" s="1" t="n">
        <f aca="false">SUM(B268:E268)</f>
        <v>1</v>
      </c>
      <c r="G268" s="1" t="n">
        <f aca="false">SUMIFS(Cube!$L$2:$L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68" s="1" t="n">
        <f aca="false">SUMIFS(Cube!$M$2:$M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68" s="1" t="n">
        <f aca="false">SUMIFS(Cube!$N$2:$N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J268" s="1" t="n">
        <f aca="false">SUMIFS(Cube!$O$2:$O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8" s="1" t="n">
        <f aca="false">SUM(G268:J268)</f>
        <v>14</v>
      </c>
      <c r="L268" s="1" t="str">
        <f aca="false">IF(G268=0,"",(H268-G268)/G268)</f>
        <v/>
      </c>
      <c r="M268" s="1" t="str">
        <f aca="false">IF(H268=0,"",(I268-H268)/H268)</f>
        <v/>
      </c>
      <c r="N268" s="1" t="n">
        <f aca="false">IF(I268*Summary!$B$363=0,"",(J268-I268*Summary!$B$363)/(I268*Summary!$B$363))</f>
        <v>-1</v>
      </c>
      <c r="O268" s="1" t="n">
        <f aca="false">IF(K268&gt;0,1,0)</f>
        <v>1</v>
      </c>
      <c r="P268" s="1" t="n">
        <f aca="false">IF(K268=0,"",SUMPRODUCT(($K$2:$K$316&gt;K268)*($K$2:$K$316&lt;&gt;""))+COUNTIF($K$2:K268,K268))</f>
        <v>267</v>
      </c>
    </row>
    <row r="269" customFormat="false" ht="15" hidden="false" customHeight="true" outlineLevel="0" collapsed="false">
      <c r="A269" s="1" t="s">
        <v>6493</v>
      </c>
      <c r="B269" s="1" t="n">
        <f aca="false">SUMIFS(Cube!$G$2:$G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69" s="1" t="n">
        <f aca="false">SUMIFS(Cube!$H$2:$H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69" s="1" t="n">
        <f aca="false">SUMIFS(Cube!$I$2:$I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69" s="1" t="n">
        <f aca="false">SUMIFS(Cube!$J$2:$J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69" s="1" t="n">
        <f aca="false">SUM(B269:E269)</f>
        <v>1</v>
      </c>
      <c r="G269" s="1" t="n">
        <f aca="false">SUMIFS(Cube!$L$2:$L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14</v>
      </c>
      <c r="H269" s="1" t="n">
        <f aca="false">SUMIFS(Cube!$M$2:$M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69" s="1" t="n">
        <f aca="false">SUMIFS(Cube!$N$2:$N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69" s="1" t="n">
        <f aca="false">SUMIFS(Cube!$O$2:$O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69" s="1" t="n">
        <f aca="false">SUM(G269:J269)</f>
        <v>14</v>
      </c>
      <c r="L269" s="1" t="n">
        <f aca="false">IF(G269=0,"",(H269-G269)/G269)</f>
        <v>-1</v>
      </c>
      <c r="M269" s="1" t="str">
        <f aca="false">IF(H269=0,"",(I269-H269)/H269)</f>
        <v/>
      </c>
      <c r="N269" s="1" t="str">
        <f aca="false">IF(I269*Summary!$B$363=0,"",(J269-I269*Summary!$B$363)/(I269*Summary!$B$363))</f>
        <v/>
      </c>
      <c r="O269" s="1" t="n">
        <f aca="false">IF(K269&gt;0,1,0)</f>
        <v>1</v>
      </c>
      <c r="P269" s="1" t="n">
        <f aca="false">IF(K269=0,"",SUMPRODUCT(($K$2:$K$316&gt;K269)*($K$2:$K$316&lt;&gt;""))+COUNTIF($K$2:K269,K269))</f>
        <v>268</v>
      </c>
    </row>
    <row r="270" customFormat="false" ht="15" hidden="false" customHeight="true" outlineLevel="0" collapsed="false">
      <c r="A270" s="1" t="s">
        <v>10368</v>
      </c>
      <c r="B270" s="1" t="n">
        <f aca="false">SUMIFS(Cube!$G$2:$G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70" s="1" t="n">
        <f aca="false">SUMIFS(Cube!$H$2:$H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70" s="1" t="n">
        <f aca="false">SUMIFS(Cube!$I$2:$I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70" s="1" t="n">
        <f aca="false">SUMIFS(Cube!$J$2:$J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0" s="1" t="n">
        <f aca="false">SUM(B270:E270)</f>
        <v>1</v>
      </c>
      <c r="G270" s="1" t="n">
        <f aca="false">SUMIFS(Cube!$L$2:$L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70" s="1" t="n">
        <f aca="false">SUMIFS(Cube!$M$2:$M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70" s="1" t="n">
        <f aca="false">SUMIFS(Cube!$N$2:$N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J270" s="1" t="n">
        <f aca="false">SUMIFS(Cube!$O$2:$O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0" s="1" t="n">
        <f aca="false">SUM(G270:J270)</f>
        <v>13</v>
      </c>
      <c r="L270" s="1" t="str">
        <f aca="false">IF(G270=0,"",(H270-G270)/G270)</f>
        <v/>
      </c>
      <c r="M270" s="1" t="str">
        <f aca="false">IF(H270=0,"",(I270-H270)/H270)</f>
        <v/>
      </c>
      <c r="N270" s="1" t="n">
        <f aca="false">IF(I270*Summary!$B$363=0,"",(J270-I270*Summary!$B$363)/(I270*Summary!$B$363))</f>
        <v>-1</v>
      </c>
      <c r="O270" s="1" t="n">
        <f aca="false">IF(K270&gt;0,1,0)</f>
        <v>1</v>
      </c>
      <c r="P270" s="1" t="n">
        <f aca="false">IF(K270=0,"",SUMPRODUCT(($K$2:$K$316&gt;K270)*($K$2:$K$316&lt;&gt;""))+COUNTIF($K$2:K270,K270))</f>
        <v>269</v>
      </c>
    </row>
    <row r="271" customFormat="false" ht="15" hidden="false" customHeight="true" outlineLevel="0" collapsed="false">
      <c r="A271" s="1" t="s">
        <v>13736</v>
      </c>
      <c r="B271" s="1" t="n">
        <f aca="false">SUMIFS(Cube!$G$2:$G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71" s="1" t="n">
        <f aca="false">SUMIFS(Cube!$H$2:$H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71" s="1" t="n">
        <f aca="false">SUMIFS(Cube!$I$2:$I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1" s="1" t="n">
        <f aca="false">SUMIFS(Cube!$J$2:$J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1" s="1" t="n">
        <f aca="false">SUM(B271:E271)</f>
        <v>1</v>
      </c>
      <c r="G271" s="1" t="n">
        <f aca="false">SUMIFS(Cube!$L$2:$L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13</v>
      </c>
      <c r="H271" s="1" t="n">
        <f aca="false">SUMIFS(Cube!$M$2:$M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71" s="1" t="n">
        <f aca="false">SUMIFS(Cube!$N$2:$N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1" s="1" t="n">
        <f aca="false">SUMIFS(Cube!$O$2:$O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1" s="1" t="n">
        <f aca="false">SUM(G271:J271)</f>
        <v>13</v>
      </c>
      <c r="L271" s="1" t="n">
        <f aca="false">IF(G271=0,"",(H271-G271)/G271)</f>
        <v>-1</v>
      </c>
      <c r="M271" s="1" t="str">
        <f aca="false">IF(H271=0,"",(I271-H271)/H271)</f>
        <v/>
      </c>
      <c r="N271" s="1" t="str">
        <f aca="false">IF(I271*Summary!$B$363=0,"",(J271-I271*Summary!$B$363)/(I271*Summary!$B$363))</f>
        <v/>
      </c>
      <c r="O271" s="1" t="n">
        <f aca="false">IF(K271&gt;0,1,0)</f>
        <v>1</v>
      </c>
      <c r="P271" s="1" t="n">
        <f aca="false">IF(K271=0,"",SUMPRODUCT(($K$2:$K$316&gt;K271)*($K$2:$K$316&lt;&gt;""))+COUNTIF($K$2:K271,K271))</f>
        <v>270</v>
      </c>
    </row>
    <row r="272" customFormat="false" ht="15" hidden="false" customHeight="true" outlineLevel="0" collapsed="false">
      <c r="A272" s="1" t="s">
        <v>8224</v>
      </c>
      <c r="B272" s="1" t="n">
        <f aca="false">SUMIFS(Cube!$G$2:$G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72" s="1" t="n">
        <f aca="false">SUMIFS(Cube!$H$2:$H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72" s="1" t="n">
        <f aca="false">SUMIFS(Cube!$I$2:$I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2" s="1" t="n">
        <f aca="false">SUMIFS(Cube!$J$2:$J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2" s="1" t="n">
        <f aca="false">SUM(B272:E272)</f>
        <v>2</v>
      </c>
      <c r="G272" s="1" t="n">
        <f aca="false">SUMIFS(Cube!$L$2:$L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H272" s="1" t="n">
        <f aca="false">SUMIFS(Cube!$M$2:$M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I272" s="1" t="n">
        <f aca="false">SUMIFS(Cube!$N$2:$N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2" s="1" t="n">
        <f aca="false">SUMIFS(Cube!$O$2:$O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2" s="1" t="n">
        <f aca="false">SUM(G272:J272)</f>
        <v>12</v>
      </c>
      <c r="L272" s="1" t="n">
        <f aca="false">IF(G272=0,"",(H272-G272)/G272)</f>
        <v>1</v>
      </c>
      <c r="M272" s="1" t="n">
        <f aca="false">IF(H272=0,"",(I272-H272)/H272)</f>
        <v>-1</v>
      </c>
      <c r="N272" s="1" t="str">
        <f aca="false">IF(I272*Summary!$B$363=0,"",(J272-I272*Summary!$B$363)/(I272*Summary!$B$363))</f>
        <v/>
      </c>
      <c r="O272" s="1" t="n">
        <f aca="false">IF(K272&gt;0,1,0)</f>
        <v>1</v>
      </c>
      <c r="P272" s="1" t="n">
        <f aca="false">IF(K272=0,"",SUMPRODUCT(($K$2:$K$316&gt;K272)*($K$2:$K$316&lt;&gt;""))+COUNTIF($K$2:K272,K272))</f>
        <v>271</v>
      </c>
    </row>
    <row r="273" customFormat="false" ht="15" hidden="false" customHeight="true" outlineLevel="0" collapsed="false">
      <c r="A273" s="1" t="s">
        <v>2970</v>
      </c>
      <c r="B273" s="1" t="n">
        <f aca="false">SUMIFS(Cube!$G$2:$G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73" s="1" t="n">
        <f aca="false">SUMIFS(Cube!$H$2:$H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D273" s="1" t="n">
        <f aca="false">SUMIFS(Cube!$I$2:$I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3" s="1" t="n">
        <f aca="false">SUMIFS(Cube!$J$2:$J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3" s="1" t="n">
        <f aca="false">SUM(B273:E273)</f>
        <v>3</v>
      </c>
      <c r="G273" s="1" t="n">
        <f aca="false">SUMIFS(Cube!$L$2:$L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H273" s="1" t="n">
        <f aca="false">SUMIFS(Cube!$M$2:$M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I273" s="1" t="n">
        <f aca="false">SUMIFS(Cube!$N$2:$N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3" s="1" t="n">
        <f aca="false">SUMIFS(Cube!$O$2:$O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3" s="1" t="n">
        <f aca="false">SUM(G273:J273)</f>
        <v>12</v>
      </c>
      <c r="L273" s="1" t="n">
        <f aca="false">IF(G273=0,"",(H273-G273)/G273)</f>
        <v>0.4</v>
      </c>
      <c r="M273" s="1" t="n">
        <f aca="false">IF(H273=0,"",(I273-H273)/H273)</f>
        <v>-1</v>
      </c>
      <c r="N273" s="1" t="str">
        <f aca="false">IF(I273*Summary!$B$363=0,"",(J273-I273*Summary!$B$363)/(I273*Summary!$B$363))</f>
        <v/>
      </c>
      <c r="O273" s="1" t="n">
        <f aca="false">IF(K273&gt;0,1,0)</f>
        <v>1</v>
      </c>
      <c r="P273" s="1" t="n">
        <f aca="false">IF(K273=0,"",SUMPRODUCT(($K$2:$K$316&gt;K273)*($K$2:$K$316&lt;&gt;""))+COUNTIF($K$2:K273,K273))</f>
        <v>272</v>
      </c>
    </row>
    <row r="274" customFormat="false" ht="15" hidden="false" customHeight="true" outlineLevel="0" collapsed="false">
      <c r="A274" s="1" t="s">
        <v>9920</v>
      </c>
      <c r="B274" s="1" t="n">
        <f aca="false">SUMIFS(Cube!$G$2:$G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74" s="1" t="n">
        <f aca="false">SUMIFS(Cube!$H$2:$H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74" s="1" t="n">
        <f aca="false">SUMIFS(Cube!$I$2:$I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74" s="1" t="n">
        <f aca="false">SUMIFS(Cube!$J$2:$J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4" s="1" t="n">
        <f aca="false">SUM(B274:E274)</f>
        <v>2</v>
      </c>
      <c r="G274" s="1" t="n">
        <f aca="false">SUMIFS(Cube!$L$2:$L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74" s="1" t="n">
        <f aca="false">SUMIFS(Cube!$M$2:$M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I274" s="1" t="n">
        <f aca="false">SUMIFS(Cube!$N$2:$N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10</v>
      </c>
      <c r="J274" s="1" t="n">
        <f aca="false">SUMIFS(Cube!$O$2:$O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4" s="1" t="n">
        <f aca="false">SUM(G274:J274)</f>
        <v>12</v>
      </c>
      <c r="L274" s="1" t="str">
        <f aca="false">IF(G274=0,"",(H274-G274)/G274)</f>
        <v/>
      </c>
      <c r="M274" s="1" t="n">
        <f aca="false">IF(H274=0,"",(I274-H274)/H274)</f>
        <v>4</v>
      </c>
      <c r="N274" s="1" t="n">
        <f aca="false">IF(I274*Summary!$B$363=0,"",(J274-I274*Summary!$B$363)/(I274*Summary!$B$363))</f>
        <v>-1</v>
      </c>
      <c r="O274" s="1" t="n">
        <f aca="false">IF(K274&gt;0,1,0)</f>
        <v>1</v>
      </c>
      <c r="P274" s="1" t="n">
        <f aca="false">IF(K274=0,"",SUMPRODUCT(($K$2:$K$316&gt;K274)*($K$2:$K$316&lt;&gt;""))+COUNTIF($K$2:K274,K274))</f>
        <v>273</v>
      </c>
    </row>
    <row r="275" customFormat="false" ht="15" hidden="false" customHeight="true" outlineLevel="0" collapsed="false">
      <c r="A275" s="1" t="s">
        <v>4478</v>
      </c>
      <c r="B275" s="1" t="n">
        <f aca="false">SUMIFS(Cube!$G$2:$G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75" s="1" t="n">
        <f aca="false">SUMIFS(Cube!$H$2:$H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75" s="1" t="n">
        <f aca="false">SUMIFS(Cube!$I$2:$I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5" s="1" t="n">
        <f aca="false">SUMIFS(Cube!$J$2:$J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5" s="1" t="n">
        <f aca="false">SUM(B275:E275)</f>
        <v>1</v>
      </c>
      <c r="G275" s="1" t="n">
        <f aca="false">SUMIFS(Cube!$L$2:$L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75" s="1" t="n">
        <f aca="false">SUMIFS(Cube!$M$2:$M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I275" s="1" t="n">
        <f aca="false">SUMIFS(Cube!$N$2:$N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5" s="1" t="n">
        <f aca="false">SUMIFS(Cube!$O$2:$O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5" s="1" t="n">
        <f aca="false">SUM(G275:J275)</f>
        <v>9</v>
      </c>
      <c r="L275" s="1" t="str">
        <f aca="false">IF(G275=0,"",(H275-G275)/G275)</f>
        <v/>
      </c>
      <c r="M275" s="1" t="n">
        <f aca="false">IF(H275=0,"",(I275-H275)/H275)</f>
        <v>-1</v>
      </c>
      <c r="N275" s="1" t="str">
        <f aca="false">IF(I275*Summary!$B$363=0,"",(J275-I275*Summary!$B$363)/(I275*Summary!$B$363))</f>
        <v/>
      </c>
      <c r="O275" s="1" t="n">
        <f aca="false">IF(K275&gt;0,1,0)</f>
        <v>1</v>
      </c>
      <c r="P275" s="1" t="n">
        <f aca="false">IF(K275=0,"",SUMPRODUCT(($K$2:$K$316&gt;K275)*($K$2:$K$316&lt;&gt;""))+COUNTIF($K$2:K275,K275))</f>
        <v>274</v>
      </c>
    </row>
    <row r="276" customFormat="false" ht="15" hidden="false" customHeight="true" outlineLevel="0" collapsed="false">
      <c r="A276" s="1" t="s">
        <v>2340</v>
      </c>
      <c r="B276" s="1" t="n">
        <f aca="false">SUMIFS(Cube!$G$2:$G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76" s="1" t="n">
        <f aca="false">SUMIFS(Cube!$H$2:$H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76" s="1" t="n">
        <f aca="false">SUMIFS(Cube!$I$2:$I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6" s="1" t="n">
        <f aca="false">SUMIFS(Cube!$J$2:$J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6" s="1" t="n">
        <f aca="false">SUM(B276:E276)</f>
        <v>1</v>
      </c>
      <c r="G276" s="1" t="n">
        <f aca="false">SUMIFS(Cube!$L$2:$L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H276" s="1" t="n">
        <f aca="false">SUMIFS(Cube!$M$2:$M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76" s="1" t="n">
        <f aca="false">SUMIFS(Cube!$N$2:$N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6" s="1" t="n">
        <f aca="false">SUMIFS(Cube!$O$2:$O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6" s="1" t="n">
        <f aca="false">SUM(G276:J276)</f>
        <v>9</v>
      </c>
      <c r="L276" s="1" t="n">
        <f aca="false">IF(G276=0,"",(H276-G276)/G276)</f>
        <v>-1</v>
      </c>
      <c r="M276" s="1" t="str">
        <f aca="false">IF(H276=0,"",(I276-H276)/H276)</f>
        <v/>
      </c>
      <c r="N276" s="1" t="str">
        <f aca="false">IF(I276*Summary!$B$363=0,"",(J276-I276*Summary!$B$363)/(I276*Summary!$B$363))</f>
        <v/>
      </c>
      <c r="O276" s="1" t="n">
        <f aca="false">IF(K276&gt;0,1,0)</f>
        <v>1</v>
      </c>
      <c r="P276" s="1" t="n">
        <f aca="false">IF(K276=0,"",SUMPRODUCT(($K$2:$K$316&gt;K276)*($K$2:$K$316&lt;&gt;""))+COUNTIF($K$2:K276,K276))</f>
        <v>275</v>
      </c>
    </row>
    <row r="277" customFormat="false" ht="15" hidden="false" customHeight="true" outlineLevel="0" collapsed="false">
      <c r="A277" s="1" t="s">
        <v>13797</v>
      </c>
      <c r="B277" s="1" t="n">
        <f aca="false">SUMIFS(Cube!$G$2:$G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77" s="1" t="n">
        <f aca="false">SUMIFS(Cube!$H$2:$H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77" s="1" t="n">
        <f aca="false">SUMIFS(Cube!$I$2:$I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77" s="1" t="n">
        <f aca="false">SUMIFS(Cube!$J$2:$J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7" s="1" t="n">
        <f aca="false">SUM(B277:E277)</f>
        <v>3</v>
      </c>
      <c r="G277" s="1" t="n">
        <f aca="false">SUMIFS(Cube!$L$2:$L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277" s="1" t="n">
        <f aca="false">SUMIFS(Cube!$M$2:$M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I277" s="1" t="n">
        <f aca="false">SUMIFS(Cube!$N$2:$N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277" s="1" t="n">
        <f aca="false">SUMIFS(Cube!$O$2:$O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7" s="1" t="n">
        <f aca="false">SUM(G277:J277)</f>
        <v>9</v>
      </c>
      <c r="L277" s="1" t="n">
        <f aca="false">IF(G277=0,"",(H277-G277)/G277)</f>
        <v>2</v>
      </c>
      <c r="M277" s="1" t="n">
        <f aca="false">IF(H277=0,"",(I277-H277)/H277)</f>
        <v>-0.833333333333333</v>
      </c>
      <c r="N277" s="1" t="n">
        <f aca="false">IF(I277*Summary!$B$363=0,"",(J277-I277*Summary!$B$363)/(I277*Summary!$B$363))</f>
        <v>-1</v>
      </c>
      <c r="O277" s="1" t="n">
        <f aca="false">IF(K277&gt;0,1,0)</f>
        <v>1</v>
      </c>
      <c r="P277" s="1" t="n">
        <f aca="false">IF(K277=0,"",SUMPRODUCT(($K$2:$K$316&gt;K277)*($K$2:$K$316&lt;&gt;""))+COUNTIF($K$2:K277,K277))</f>
        <v>276</v>
      </c>
    </row>
    <row r="278" customFormat="false" ht="15" hidden="false" customHeight="true" outlineLevel="0" collapsed="false">
      <c r="A278" s="1" t="s">
        <v>8840</v>
      </c>
      <c r="B278" s="1" t="n">
        <f aca="false">SUMIFS(Cube!$G$2:$G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78" s="1" t="n">
        <f aca="false">SUMIFS(Cube!$H$2:$H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78" s="1" t="n">
        <f aca="false">SUMIFS(Cube!$I$2:$I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8" s="1" t="n">
        <f aca="false">SUMIFS(Cube!$J$2:$J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78" s="1" t="n">
        <f aca="false">SUM(B278:E278)</f>
        <v>1</v>
      </c>
      <c r="G278" s="1" t="n">
        <f aca="false">SUMIFS(Cube!$L$2:$L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78" s="1" t="n">
        <f aca="false">SUMIFS(Cube!$M$2:$M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I278" s="1" t="n">
        <f aca="false">SUMIFS(Cube!$N$2:$N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8" s="1" t="n">
        <f aca="false">SUMIFS(Cube!$O$2:$O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78" s="1" t="n">
        <f aca="false">SUM(G278:J278)</f>
        <v>9</v>
      </c>
      <c r="L278" s="1" t="str">
        <f aca="false">IF(G278=0,"",(H278-G278)/G278)</f>
        <v/>
      </c>
      <c r="M278" s="1" t="n">
        <f aca="false">IF(H278=0,"",(I278-H278)/H278)</f>
        <v>-1</v>
      </c>
      <c r="N278" s="1" t="str">
        <f aca="false">IF(I278*Summary!$B$363=0,"",(J278-I278*Summary!$B$363)/(I278*Summary!$B$363))</f>
        <v/>
      </c>
      <c r="O278" s="1" t="n">
        <f aca="false">IF(K278&gt;0,1,0)</f>
        <v>1</v>
      </c>
      <c r="P278" s="1" t="n">
        <f aca="false">IF(K278=0,"",SUMPRODUCT(($K$2:$K$316&gt;K278)*($K$2:$K$316&lt;&gt;""))+COUNTIF($K$2:K278,K278))</f>
        <v>277</v>
      </c>
    </row>
    <row r="279" customFormat="false" ht="15" hidden="false" customHeight="true" outlineLevel="0" collapsed="false">
      <c r="A279" s="1" t="s">
        <v>1505</v>
      </c>
      <c r="B279" s="1" t="n">
        <f aca="false">SUMIFS(Cube!$G$2:$G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79" s="1" t="n">
        <f aca="false">SUMIFS(Cube!$H$2:$H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79" s="1" t="n">
        <f aca="false">SUMIFS(Cube!$I$2:$I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79" s="1" t="n">
        <f aca="false">SUMIFS(Cube!$J$2:$J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79" s="1" t="n">
        <f aca="false">SUM(B279:E279)</f>
        <v>1</v>
      </c>
      <c r="G279" s="1" t="n">
        <f aca="false">SUMIFS(Cube!$L$2:$L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79" s="1" t="n">
        <f aca="false">SUMIFS(Cube!$M$2:$M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79" s="1" t="n">
        <f aca="false">SUMIFS(Cube!$N$2:$N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79" s="1" t="n">
        <f aca="false">SUMIFS(Cube!$O$2:$O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K279" s="1" t="n">
        <f aca="false">SUM(G279:J279)</f>
        <v>9</v>
      </c>
      <c r="L279" s="1" t="str">
        <f aca="false">IF(G279=0,"",(H279-G279)/G279)</f>
        <v/>
      </c>
      <c r="M279" s="1" t="str">
        <f aca="false">IF(H279=0,"",(I279-H279)/H279)</f>
        <v/>
      </c>
      <c r="N279" s="1" t="str">
        <f aca="false">IF(I279*Summary!$B$363=0,"",(J279-I279*Summary!$B$363)/(I279*Summary!$B$363))</f>
        <v/>
      </c>
      <c r="O279" s="1" t="n">
        <f aca="false">IF(K279&gt;0,1,0)</f>
        <v>1</v>
      </c>
      <c r="P279" s="1" t="n">
        <f aca="false">IF(K279=0,"",SUMPRODUCT(($K$2:$K$316&gt;K279)*($K$2:$K$316&lt;&gt;""))+COUNTIF($K$2:K279,K279))</f>
        <v>278</v>
      </c>
    </row>
    <row r="280" customFormat="false" ht="15" hidden="false" customHeight="true" outlineLevel="0" collapsed="false">
      <c r="A280" s="1" t="s">
        <v>9978</v>
      </c>
      <c r="B280" s="1" t="n">
        <f aca="false">SUMIFS(Cube!$G$2:$G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80" s="1" t="n">
        <f aca="false">SUMIFS(Cube!$H$2:$H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0" s="1" t="n">
        <f aca="false">SUMIFS(Cube!$I$2:$I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0" s="1" t="n">
        <f aca="false">SUMIFS(Cube!$J$2:$J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0" s="1" t="n">
        <f aca="false">SUM(B280:E280)</f>
        <v>1</v>
      </c>
      <c r="G280" s="1" t="n">
        <f aca="false">SUMIFS(Cube!$L$2:$L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9</v>
      </c>
      <c r="H280" s="1" t="n">
        <f aca="false">SUMIFS(Cube!$M$2:$M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0" s="1" t="n">
        <f aca="false">SUMIFS(Cube!$N$2:$N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0" s="1" t="n">
        <f aca="false">SUMIFS(Cube!$O$2:$O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0" s="1" t="n">
        <f aca="false">SUM(G280:J280)</f>
        <v>9</v>
      </c>
      <c r="L280" s="1" t="n">
        <f aca="false">IF(G280=0,"",(H280-G280)/G280)</f>
        <v>-1</v>
      </c>
      <c r="M280" s="1" t="str">
        <f aca="false">IF(H280=0,"",(I280-H280)/H280)</f>
        <v/>
      </c>
      <c r="N280" s="1" t="str">
        <f aca="false">IF(I280*Summary!$B$363=0,"",(J280-I280*Summary!$B$363)/(I280*Summary!$B$363))</f>
        <v/>
      </c>
      <c r="O280" s="1" t="n">
        <f aca="false">IF(K280&gt;0,1,0)</f>
        <v>1</v>
      </c>
      <c r="P280" s="1" t="n">
        <f aca="false">IF(K280=0,"",SUMPRODUCT(($K$2:$K$316&gt;K280)*($K$2:$K$316&lt;&gt;""))+COUNTIF($K$2:K280,K280))</f>
        <v>279</v>
      </c>
    </row>
    <row r="281" customFormat="false" ht="15" hidden="false" customHeight="true" outlineLevel="0" collapsed="false">
      <c r="A281" s="1" t="s">
        <v>3449</v>
      </c>
      <c r="B281" s="1" t="n">
        <f aca="false">SUMIFS(Cube!$G$2:$G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81" s="1" t="n">
        <f aca="false">SUMIFS(Cube!$H$2:$H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1" s="1" t="n">
        <f aca="false">SUMIFS(Cube!$I$2:$I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1" s="1" t="n">
        <f aca="false">SUMIFS(Cube!$J$2:$J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1" s="1" t="n">
        <f aca="false">SUM(B281:E281)</f>
        <v>1</v>
      </c>
      <c r="G281" s="1" t="n">
        <f aca="false">SUMIFS(Cube!$L$2:$L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H281" s="1" t="n">
        <f aca="false">SUMIFS(Cube!$M$2:$M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1" s="1" t="n">
        <f aca="false">SUMIFS(Cube!$N$2:$N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1" s="1" t="n">
        <f aca="false">SUMIFS(Cube!$O$2:$O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1" s="1" t="n">
        <f aca="false">SUM(G281:J281)</f>
        <v>8</v>
      </c>
      <c r="L281" s="1" t="n">
        <f aca="false">IF(G281=0,"",(H281-G281)/G281)</f>
        <v>-1</v>
      </c>
      <c r="M281" s="1" t="str">
        <f aca="false">IF(H281=0,"",(I281-H281)/H281)</f>
        <v/>
      </c>
      <c r="N281" s="1" t="str">
        <f aca="false">IF(I281*Summary!$B$363=0,"",(J281-I281*Summary!$B$363)/(I281*Summary!$B$363))</f>
        <v/>
      </c>
      <c r="O281" s="1" t="n">
        <f aca="false">IF(K281&gt;0,1,0)</f>
        <v>1</v>
      </c>
      <c r="P281" s="1" t="n">
        <f aca="false">IF(K281=0,"",SUMPRODUCT(($K$2:$K$316&gt;K281)*($K$2:$K$316&lt;&gt;""))+COUNTIF($K$2:K281,K281))</f>
        <v>280</v>
      </c>
    </row>
    <row r="282" customFormat="false" ht="15" hidden="false" customHeight="true" outlineLevel="0" collapsed="false">
      <c r="A282" s="1" t="s">
        <v>4856</v>
      </c>
      <c r="B282" s="1" t="n">
        <f aca="false">SUMIFS(Cube!$G$2:$G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82" s="1" t="n">
        <f aca="false">SUMIFS(Cube!$H$2:$H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2" s="1" t="n">
        <f aca="false">SUMIFS(Cube!$I$2:$I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82" s="1" t="n">
        <f aca="false">SUMIFS(Cube!$J$2:$J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2" s="1" t="n">
        <f aca="false">SUM(B282:E282)</f>
        <v>1</v>
      </c>
      <c r="G282" s="1" t="n">
        <f aca="false">SUMIFS(Cube!$L$2:$L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82" s="1" t="n">
        <f aca="false">SUMIFS(Cube!$M$2:$M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2" s="1" t="n">
        <f aca="false">SUMIFS(Cube!$N$2:$N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J282" s="1" t="n">
        <f aca="false">SUMIFS(Cube!$O$2:$O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2" s="1" t="n">
        <f aca="false">SUM(G282:J282)</f>
        <v>8</v>
      </c>
      <c r="L282" s="1" t="str">
        <f aca="false">IF(G282=0,"",(H282-G282)/G282)</f>
        <v/>
      </c>
      <c r="M282" s="1" t="str">
        <f aca="false">IF(H282=0,"",(I282-H282)/H282)</f>
        <v/>
      </c>
      <c r="N282" s="1" t="n">
        <f aca="false">IF(I282*Summary!$B$363=0,"",(J282-I282*Summary!$B$363)/(I282*Summary!$B$363))</f>
        <v>-1</v>
      </c>
      <c r="O282" s="1" t="n">
        <f aca="false">IF(K282&gt;0,1,0)</f>
        <v>1</v>
      </c>
      <c r="P282" s="1" t="n">
        <f aca="false">IF(K282=0,"",SUMPRODUCT(($K$2:$K$316&gt;K282)*($K$2:$K$316&lt;&gt;""))+COUNTIF($K$2:K282,K282))</f>
        <v>281</v>
      </c>
    </row>
    <row r="283" customFormat="false" ht="15" hidden="false" customHeight="true" outlineLevel="0" collapsed="false">
      <c r="A283" s="1" t="s">
        <v>11806</v>
      </c>
      <c r="B283" s="1" t="n">
        <f aca="false">SUMIFS(Cube!$G$2:$G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83" s="1" t="n">
        <f aca="false">SUMIFS(Cube!$H$2:$H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3" s="1" t="n">
        <f aca="false">SUMIFS(Cube!$I$2:$I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83" s="1" t="n">
        <f aca="false">SUMIFS(Cube!$J$2:$J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3" s="1" t="n">
        <f aca="false">SUM(B283:E283)</f>
        <v>1</v>
      </c>
      <c r="G283" s="1" t="n">
        <f aca="false">SUMIFS(Cube!$L$2:$L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83" s="1" t="n">
        <f aca="false">SUMIFS(Cube!$M$2:$M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3" s="1" t="n">
        <f aca="false">SUMIFS(Cube!$N$2:$N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8</v>
      </c>
      <c r="J283" s="1" t="n">
        <f aca="false">SUMIFS(Cube!$O$2:$O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3" s="1" t="n">
        <f aca="false">SUM(G283:J283)</f>
        <v>8</v>
      </c>
      <c r="L283" s="1" t="str">
        <f aca="false">IF(G283=0,"",(H283-G283)/G283)</f>
        <v/>
      </c>
      <c r="M283" s="1" t="str">
        <f aca="false">IF(H283=0,"",(I283-H283)/H283)</f>
        <v/>
      </c>
      <c r="N283" s="1" t="n">
        <f aca="false">IF(I283*Summary!$B$363=0,"",(J283-I283*Summary!$B$363)/(I283*Summary!$B$363))</f>
        <v>-1</v>
      </c>
      <c r="O283" s="1" t="n">
        <f aca="false">IF(K283&gt;0,1,0)</f>
        <v>1</v>
      </c>
      <c r="P283" s="1" t="n">
        <f aca="false">IF(K283=0,"",SUMPRODUCT(($K$2:$K$316&gt;K283)*($K$2:$K$316&lt;&gt;""))+COUNTIF($K$2:K283,K283))</f>
        <v>282</v>
      </c>
    </row>
    <row r="284" customFormat="false" ht="15" hidden="false" customHeight="true" outlineLevel="0" collapsed="false">
      <c r="A284" s="1" t="s">
        <v>13583</v>
      </c>
      <c r="B284" s="1" t="n">
        <f aca="false">SUMIFS(Cube!$G$2:$G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84" s="1" t="n">
        <f aca="false">SUMIFS(Cube!$H$2:$H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4" s="1" t="n">
        <f aca="false">SUMIFS(Cube!$I$2:$I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4" s="1" t="n">
        <f aca="false">SUMIFS(Cube!$J$2:$J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4" s="1" t="n">
        <f aca="false">SUM(B284:E284)</f>
        <v>1</v>
      </c>
      <c r="G284" s="1" t="n">
        <f aca="false">SUMIFS(Cube!$L$2:$L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H284" s="1" t="n">
        <f aca="false">SUMIFS(Cube!$M$2:$M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4" s="1" t="n">
        <f aca="false">SUMIFS(Cube!$N$2:$N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4" s="1" t="n">
        <f aca="false">SUMIFS(Cube!$O$2:$O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4" s="1" t="n">
        <f aca="false">SUM(G284:J284)</f>
        <v>7</v>
      </c>
      <c r="L284" s="1" t="n">
        <f aca="false">IF(G284=0,"",(H284-G284)/G284)</f>
        <v>-1</v>
      </c>
      <c r="M284" s="1" t="str">
        <f aca="false">IF(H284=0,"",(I284-H284)/H284)</f>
        <v/>
      </c>
      <c r="N284" s="1" t="str">
        <f aca="false">IF(I284*Summary!$B$363=0,"",(J284-I284*Summary!$B$363)/(I284*Summary!$B$363))</f>
        <v/>
      </c>
      <c r="O284" s="1" t="n">
        <f aca="false">IF(K284&gt;0,1,0)</f>
        <v>1</v>
      </c>
      <c r="P284" s="1" t="n">
        <f aca="false">IF(K284=0,"",SUMPRODUCT(($K$2:$K$316&gt;K284)*($K$2:$K$316&lt;&gt;""))+COUNTIF($K$2:K284,K284))</f>
        <v>283</v>
      </c>
    </row>
    <row r="285" customFormat="false" ht="15" hidden="false" customHeight="true" outlineLevel="0" collapsed="false">
      <c r="A285" s="1" t="s">
        <v>9619</v>
      </c>
      <c r="B285" s="1" t="n">
        <f aca="false">SUMIFS(Cube!$G$2:$G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85" s="1" t="n">
        <f aca="false">SUMIFS(Cube!$H$2:$H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85" s="1" t="n">
        <f aca="false">SUMIFS(Cube!$I$2:$I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85" s="1" t="n">
        <f aca="false">SUMIFS(Cube!$J$2:$J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5" s="1" t="n">
        <f aca="false">SUM(B285:E285)</f>
        <v>2</v>
      </c>
      <c r="G285" s="1" t="n">
        <f aca="false">SUMIFS(Cube!$L$2:$L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85" s="1" t="n">
        <f aca="false">SUMIFS(Cube!$M$2:$M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285" s="1" t="n">
        <f aca="false">SUMIFS(Cube!$N$2:$N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J285" s="1" t="n">
        <f aca="false">SUMIFS(Cube!$O$2:$O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5" s="1" t="n">
        <f aca="false">SUM(G285:J285)</f>
        <v>7</v>
      </c>
      <c r="L285" s="1" t="str">
        <f aca="false">IF(G285=0,"",(H285-G285)/G285)</f>
        <v/>
      </c>
      <c r="M285" s="1" t="n">
        <f aca="false">IF(H285=0,"",(I285-H285)/H285)</f>
        <v>5</v>
      </c>
      <c r="N285" s="1" t="n">
        <f aca="false">IF(I285*Summary!$B$363=0,"",(J285-I285*Summary!$B$363)/(I285*Summary!$B$363))</f>
        <v>-1</v>
      </c>
      <c r="O285" s="1" t="n">
        <f aca="false">IF(K285&gt;0,1,0)</f>
        <v>1</v>
      </c>
      <c r="P285" s="1" t="n">
        <f aca="false">IF(K285=0,"",SUMPRODUCT(($K$2:$K$316&gt;K285)*($K$2:$K$316&lt;&gt;""))+COUNTIF($K$2:K285,K285))</f>
        <v>284</v>
      </c>
    </row>
    <row r="286" customFormat="false" ht="15" hidden="false" customHeight="true" outlineLevel="0" collapsed="false">
      <c r="A286" s="1" t="s">
        <v>6774</v>
      </c>
      <c r="B286" s="1" t="n">
        <f aca="false">SUMIFS(Cube!$G$2:$G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86" s="1" t="n">
        <f aca="false">SUMIFS(Cube!$H$2:$H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86" s="1" t="n">
        <f aca="false">SUMIFS(Cube!$I$2:$I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6" s="1" t="n">
        <f aca="false">SUMIFS(Cube!$J$2:$J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86" s="1" t="n">
        <f aca="false">SUM(B286:E286)</f>
        <v>2</v>
      </c>
      <c r="G286" s="1" t="n">
        <f aca="false">SUMIFS(Cube!$L$2:$L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86" s="1" t="n">
        <f aca="false">SUMIFS(Cube!$M$2:$M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I286" s="1" t="n">
        <f aca="false">SUMIFS(Cube!$N$2:$N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6" s="1" t="n">
        <f aca="false">SUMIFS(Cube!$O$2:$O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K286" s="1" t="n">
        <f aca="false">SUM(G286:J286)</f>
        <v>7</v>
      </c>
      <c r="L286" s="1" t="str">
        <f aca="false">IF(G286=0,"",(H286-G286)/G286)</f>
        <v/>
      </c>
      <c r="M286" s="1" t="n">
        <f aca="false">IF(H286=0,"",(I286-H286)/H286)</f>
        <v>-1</v>
      </c>
      <c r="N286" s="1" t="str">
        <f aca="false">IF(I286*Summary!$B$363=0,"",(J286-I286*Summary!$B$363)/(I286*Summary!$B$363))</f>
        <v/>
      </c>
      <c r="O286" s="1" t="n">
        <f aca="false">IF(K286&gt;0,1,0)</f>
        <v>1</v>
      </c>
      <c r="P286" s="1" t="n">
        <f aca="false">IF(K286=0,"",SUMPRODUCT(($K$2:$K$316&gt;K286)*($K$2:$K$316&lt;&gt;""))+COUNTIF($K$2:K286,K286))</f>
        <v>285</v>
      </c>
    </row>
    <row r="287" customFormat="false" ht="15" hidden="false" customHeight="true" outlineLevel="0" collapsed="false">
      <c r="A287" s="1" t="s">
        <v>12342</v>
      </c>
      <c r="B287" s="1" t="n">
        <f aca="false">SUMIFS(Cube!$G$2:$G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87" s="1" t="n">
        <f aca="false">SUMIFS(Cube!$H$2:$H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87" s="1" t="n">
        <f aca="false">SUMIFS(Cube!$I$2:$I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7" s="1" t="n">
        <f aca="false">SUMIFS(Cube!$J$2:$J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7" s="1" t="n">
        <f aca="false">SUM(B287:E287)</f>
        <v>1</v>
      </c>
      <c r="G287" s="1" t="n">
        <f aca="false">SUMIFS(Cube!$L$2:$L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87" s="1" t="n">
        <f aca="false">SUMIFS(Cube!$M$2:$M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7</v>
      </c>
      <c r="I287" s="1" t="n">
        <f aca="false">SUMIFS(Cube!$N$2:$N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7" s="1" t="n">
        <f aca="false">SUMIFS(Cube!$O$2:$O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7" s="1" t="n">
        <f aca="false">SUM(G287:J287)</f>
        <v>7</v>
      </c>
      <c r="L287" s="1" t="str">
        <f aca="false">IF(G287=0,"",(H287-G287)/G287)</f>
        <v/>
      </c>
      <c r="M287" s="1" t="n">
        <f aca="false">IF(H287=0,"",(I287-H287)/H287)</f>
        <v>-1</v>
      </c>
      <c r="N287" s="1" t="str">
        <f aca="false">IF(I287*Summary!$B$363=0,"",(J287-I287*Summary!$B$363)/(I287*Summary!$B$363))</f>
        <v/>
      </c>
      <c r="O287" s="1" t="n">
        <f aca="false">IF(K287&gt;0,1,0)</f>
        <v>1</v>
      </c>
      <c r="P287" s="1" t="n">
        <f aca="false">IF(K287=0,"",SUMPRODUCT(($K$2:$K$316&gt;K287)*($K$2:$K$316&lt;&gt;""))+COUNTIF($K$2:K287,K287))</f>
        <v>286</v>
      </c>
    </row>
    <row r="288" customFormat="false" ht="15" hidden="false" customHeight="true" outlineLevel="0" collapsed="false">
      <c r="A288" s="1" t="s">
        <v>9299</v>
      </c>
      <c r="B288" s="1" t="n">
        <f aca="false">SUMIFS(Cube!$G$2:$G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88" s="1" t="n">
        <f aca="false">SUMIFS(Cube!$H$2:$H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8" s="1" t="n">
        <f aca="false">SUMIFS(Cube!$I$2:$I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8" s="1" t="n">
        <f aca="false">SUMIFS(Cube!$J$2:$J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8" s="1" t="n">
        <f aca="false">SUM(B288:E288)</f>
        <v>1</v>
      </c>
      <c r="G288" s="1" t="n">
        <f aca="false">SUMIFS(Cube!$L$2:$L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6</v>
      </c>
      <c r="H288" s="1" t="n">
        <f aca="false">SUMIFS(Cube!$M$2:$M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8" s="1" t="n">
        <f aca="false">SUMIFS(Cube!$N$2:$N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8" s="1" t="n">
        <f aca="false">SUMIFS(Cube!$O$2:$O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8" s="1" t="n">
        <f aca="false">SUM(G288:J288)</f>
        <v>6</v>
      </c>
      <c r="L288" s="1" t="n">
        <f aca="false">IF(G288=0,"",(H288-G288)/G288)</f>
        <v>-1</v>
      </c>
      <c r="M288" s="1" t="str">
        <f aca="false">IF(H288=0,"",(I288-H288)/H288)</f>
        <v/>
      </c>
      <c r="N288" s="1" t="str">
        <f aca="false">IF(I288*Summary!$B$363=0,"",(J288-I288*Summary!$B$363)/(I288*Summary!$B$363))</f>
        <v/>
      </c>
      <c r="O288" s="1" t="n">
        <f aca="false">IF(K288&gt;0,1,0)</f>
        <v>1</v>
      </c>
      <c r="P288" s="1" t="n">
        <f aca="false">IF(K288=0,"",SUMPRODUCT(($K$2:$K$316&gt;K288)*($K$2:$K$316&lt;&gt;""))+COUNTIF($K$2:K288,K288))</f>
        <v>287</v>
      </c>
    </row>
    <row r="289" customFormat="false" ht="15" hidden="false" customHeight="true" outlineLevel="0" collapsed="false">
      <c r="A289" s="1" t="s">
        <v>1389</v>
      </c>
      <c r="B289" s="1" t="n">
        <f aca="false">SUMIFS(Cube!$G$2:$G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89" s="1" t="n">
        <f aca="false">SUMIFS(Cube!$H$2:$H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89" s="1" t="n">
        <f aca="false">SUMIFS(Cube!$I$2:$I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89" s="1" t="n">
        <f aca="false">SUMIFS(Cube!$J$2:$J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89" s="1" t="n">
        <f aca="false">SUM(B289:E289)</f>
        <v>1</v>
      </c>
      <c r="G289" s="1" t="n">
        <f aca="false">SUMIFS(Cube!$L$2:$L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5</v>
      </c>
      <c r="H289" s="1" t="n">
        <f aca="false">SUMIFS(Cube!$M$2:$M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89" s="1" t="n">
        <f aca="false">SUMIFS(Cube!$N$2:$N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89" s="1" t="n">
        <f aca="false">SUMIFS(Cube!$O$2:$O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89" s="1" t="n">
        <f aca="false">SUM(G289:J289)</f>
        <v>5</v>
      </c>
      <c r="L289" s="1" t="n">
        <f aca="false">IF(G289=0,"",(H289-G289)/G289)</f>
        <v>-1</v>
      </c>
      <c r="M289" s="1" t="str">
        <f aca="false">IF(H289=0,"",(I289-H289)/H289)</f>
        <v/>
      </c>
      <c r="N289" s="1" t="str">
        <f aca="false">IF(I289*Summary!$B$363=0,"",(J289-I289*Summary!$B$363)/(I289*Summary!$B$363))</f>
        <v/>
      </c>
      <c r="O289" s="1" t="n">
        <f aca="false">IF(K289&gt;0,1,0)</f>
        <v>1</v>
      </c>
      <c r="P289" s="1" t="n">
        <f aca="false">IF(K289=0,"",SUMPRODUCT(($K$2:$K$316&gt;K289)*($K$2:$K$316&lt;&gt;""))+COUNTIF($K$2:K289,K289))</f>
        <v>288</v>
      </c>
    </row>
    <row r="290" customFormat="false" ht="15" hidden="false" customHeight="true" outlineLevel="0" collapsed="false">
      <c r="A290" s="1" t="s">
        <v>4058</v>
      </c>
      <c r="B290" s="1" t="n">
        <f aca="false">SUMIFS(Cube!$G$2:$G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90" s="1" t="n">
        <f aca="false">SUMIFS(Cube!$H$2:$H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0" s="1" t="n">
        <f aca="false">SUMIFS(Cube!$I$2:$I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90" s="1" t="n">
        <f aca="false">SUMIFS(Cube!$J$2:$J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0" s="1" t="n">
        <f aca="false">SUM(B290:E290)</f>
        <v>1</v>
      </c>
      <c r="G290" s="1" t="n">
        <f aca="false">SUMIFS(Cube!$L$2:$L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90" s="1" t="n">
        <f aca="false">SUMIFS(Cube!$M$2:$M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0" s="1" t="n">
        <f aca="false">SUMIFS(Cube!$N$2:$N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J290" s="1" t="n">
        <f aca="false">SUMIFS(Cube!$O$2:$O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0" s="1" t="n">
        <f aca="false">SUM(G290:J290)</f>
        <v>4</v>
      </c>
      <c r="L290" s="1" t="str">
        <f aca="false">IF(G290=0,"",(H290-G290)/G290)</f>
        <v/>
      </c>
      <c r="M290" s="1" t="str">
        <f aca="false">IF(H290=0,"",(I290-H290)/H290)</f>
        <v/>
      </c>
      <c r="N290" s="1" t="n">
        <f aca="false">IF(I290*Summary!$B$363=0,"",(J290-I290*Summary!$B$363)/(I290*Summary!$B$363))</f>
        <v>-1</v>
      </c>
      <c r="O290" s="1" t="n">
        <f aca="false">IF(K290&gt;0,1,0)</f>
        <v>1</v>
      </c>
      <c r="P290" s="1" t="n">
        <f aca="false">IF(K290=0,"",SUMPRODUCT(($K$2:$K$316&gt;K290)*($K$2:$K$316&lt;&gt;""))+COUNTIF($K$2:K290,K290))</f>
        <v>289</v>
      </c>
    </row>
    <row r="291" customFormat="false" ht="15" hidden="false" customHeight="true" outlineLevel="0" collapsed="false">
      <c r="A291" s="1" t="s">
        <v>7058</v>
      </c>
      <c r="B291" s="1" t="n">
        <f aca="false">SUMIFS(Cube!$G$2:$G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91" s="1" t="n">
        <f aca="false">SUMIFS(Cube!$H$2:$H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1" s="1" t="n">
        <f aca="false">SUMIFS(Cube!$I$2:$I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1" s="1" t="n">
        <f aca="false">SUMIFS(Cube!$J$2:$J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1" s="1" t="n">
        <f aca="false">SUM(B291:E291)</f>
        <v>1</v>
      </c>
      <c r="G291" s="1" t="n">
        <f aca="false">SUMIFS(Cube!$L$2:$L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H291" s="1" t="n">
        <f aca="false">SUMIFS(Cube!$M$2:$M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1" s="1" t="n">
        <f aca="false">SUMIFS(Cube!$N$2:$N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1" s="1" t="n">
        <f aca="false">SUMIFS(Cube!$O$2:$O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1" s="1" t="n">
        <f aca="false">SUM(G291:J291)</f>
        <v>4</v>
      </c>
      <c r="L291" s="1" t="n">
        <f aca="false">IF(G291=0,"",(H291-G291)/G291)</f>
        <v>-1</v>
      </c>
      <c r="M291" s="1" t="str">
        <f aca="false">IF(H291=0,"",(I291-H291)/H291)</f>
        <v/>
      </c>
      <c r="N291" s="1" t="str">
        <f aca="false">IF(I291*Summary!$B$363=0,"",(J291-I291*Summary!$B$363)/(I291*Summary!$B$363))</f>
        <v/>
      </c>
      <c r="O291" s="1" t="n">
        <f aca="false">IF(K291&gt;0,1,0)</f>
        <v>1</v>
      </c>
      <c r="P291" s="1" t="n">
        <f aca="false">IF(K291=0,"",SUMPRODUCT(($K$2:$K$316&gt;K291)*($K$2:$K$316&lt;&gt;""))+COUNTIF($K$2:K291,K291))</f>
        <v>290</v>
      </c>
    </row>
    <row r="292" customFormat="false" ht="15" hidden="false" customHeight="true" outlineLevel="0" collapsed="false">
      <c r="A292" s="1" t="s">
        <v>1666</v>
      </c>
      <c r="B292" s="1" t="n">
        <f aca="false">SUMIFS(Cube!$G$2:$G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92" s="1" t="n">
        <f aca="false">SUMIFS(Cube!$H$2:$H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2" s="1" t="n">
        <f aca="false">SUMIFS(Cube!$I$2:$I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2" s="1" t="n">
        <f aca="false">SUMIFS(Cube!$J$2:$J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92" s="1" t="n">
        <f aca="false">SUM(B292:E292)</f>
        <v>1</v>
      </c>
      <c r="G292" s="1" t="n">
        <f aca="false">SUMIFS(Cube!$L$2:$L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92" s="1" t="n">
        <f aca="false">SUMIFS(Cube!$M$2:$M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2" s="1" t="n">
        <f aca="false">SUMIFS(Cube!$N$2:$N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2" s="1" t="n">
        <f aca="false">SUMIFS(Cube!$O$2:$O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4</v>
      </c>
      <c r="K292" s="1" t="n">
        <f aca="false">SUM(G292:J292)</f>
        <v>4</v>
      </c>
      <c r="L292" s="1" t="str">
        <f aca="false">IF(G292=0,"",(H292-G292)/G292)</f>
        <v/>
      </c>
      <c r="M292" s="1" t="str">
        <f aca="false">IF(H292=0,"",(I292-H292)/H292)</f>
        <v/>
      </c>
      <c r="N292" s="1" t="str">
        <f aca="false">IF(I292*Summary!$B$363=0,"",(J292-I292*Summary!$B$363)/(I292*Summary!$B$363))</f>
        <v/>
      </c>
      <c r="O292" s="1" t="n">
        <f aca="false">IF(K292&gt;0,1,0)</f>
        <v>1</v>
      </c>
      <c r="P292" s="1" t="n">
        <f aca="false">IF(K292=0,"",SUMPRODUCT(($K$2:$K$316&gt;K292)*($K$2:$K$316&lt;&gt;""))+COUNTIF($K$2:K292,K292))</f>
        <v>291</v>
      </c>
    </row>
    <row r="293" customFormat="false" ht="15" hidden="false" customHeight="true" outlineLevel="0" collapsed="false">
      <c r="A293" s="1" t="s">
        <v>8201</v>
      </c>
      <c r="B293" s="1" t="n">
        <f aca="false">SUMIFS(Cube!$G$2:$G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93" s="1" t="n">
        <f aca="false">SUMIFS(Cube!$H$2:$H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3" s="1" t="n">
        <f aca="false">SUMIFS(Cube!$I$2:$I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93" s="1" t="n">
        <f aca="false">SUMIFS(Cube!$J$2:$J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3" s="1" t="n">
        <f aca="false">SUM(B293:E293)</f>
        <v>1</v>
      </c>
      <c r="G293" s="1" t="n">
        <f aca="false">SUMIFS(Cube!$L$2:$L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93" s="1" t="n">
        <f aca="false">SUMIFS(Cube!$M$2:$M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3" s="1" t="n">
        <f aca="false">SUMIFS(Cube!$N$2:$N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J293" s="1" t="n">
        <f aca="false">SUMIFS(Cube!$O$2:$O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3" s="1" t="n">
        <f aca="false">SUM(G293:J293)</f>
        <v>3</v>
      </c>
      <c r="L293" s="1" t="str">
        <f aca="false">IF(G293=0,"",(H293-G293)/G293)</f>
        <v/>
      </c>
      <c r="M293" s="1" t="str">
        <f aca="false">IF(H293=0,"",(I293-H293)/H293)</f>
        <v/>
      </c>
      <c r="N293" s="1" t="n">
        <f aca="false">IF(I293*Summary!$B$363=0,"",(J293-I293*Summary!$B$363)/(I293*Summary!$B$363))</f>
        <v>-1</v>
      </c>
      <c r="O293" s="1" t="n">
        <f aca="false">IF(K293&gt;0,1,0)</f>
        <v>1</v>
      </c>
      <c r="P293" s="1" t="n">
        <f aca="false">IF(K293=0,"",SUMPRODUCT(($K$2:$K$316&gt;K293)*($K$2:$K$316&lt;&gt;""))+COUNTIF($K$2:K293,K293))</f>
        <v>292</v>
      </c>
    </row>
    <row r="294" customFormat="false" ht="15" hidden="false" customHeight="true" outlineLevel="0" collapsed="false">
      <c r="A294" s="1" t="s">
        <v>8477</v>
      </c>
      <c r="B294" s="1" t="n">
        <f aca="false">SUMIFS(Cube!$G$2:$G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94" s="1" t="n">
        <f aca="false">SUMIFS(Cube!$H$2:$H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4" s="1" t="n">
        <f aca="false">SUMIFS(Cube!$I$2:$I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294" s="1" t="n">
        <f aca="false">SUMIFS(Cube!$J$2:$J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4" s="1" t="n">
        <f aca="false">SUM(B294:E294)</f>
        <v>1</v>
      </c>
      <c r="G294" s="1" t="n">
        <f aca="false">SUMIFS(Cube!$L$2:$L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94" s="1" t="n">
        <f aca="false">SUMIFS(Cube!$M$2:$M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4" s="1" t="n">
        <f aca="false">SUMIFS(Cube!$N$2:$N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J294" s="1" t="n">
        <f aca="false">SUMIFS(Cube!$O$2:$O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4" s="1" t="n">
        <f aca="false">SUM(G294:J294)</f>
        <v>3</v>
      </c>
      <c r="L294" s="1" t="str">
        <f aca="false">IF(G294=0,"",(H294-G294)/G294)</f>
        <v/>
      </c>
      <c r="M294" s="1" t="str">
        <f aca="false">IF(H294=0,"",(I294-H294)/H294)</f>
        <v/>
      </c>
      <c r="N294" s="1" t="n">
        <f aca="false">IF(I294*Summary!$B$363=0,"",(J294-I294*Summary!$B$363)/(I294*Summary!$B$363))</f>
        <v>-1</v>
      </c>
      <c r="O294" s="1" t="n">
        <f aca="false">IF(K294&gt;0,1,0)</f>
        <v>1</v>
      </c>
      <c r="P294" s="1" t="n">
        <f aca="false">IF(K294=0,"",SUMPRODUCT(($K$2:$K$316&gt;K294)*($K$2:$K$316&lt;&gt;""))+COUNTIF($K$2:K294,K294))</f>
        <v>293</v>
      </c>
    </row>
    <row r="295" customFormat="false" ht="15" hidden="false" customHeight="true" outlineLevel="0" collapsed="false">
      <c r="A295" s="1" t="s">
        <v>11542</v>
      </c>
      <c r="B295" s="1" t="n">
        <f aca="false">SUMIFS(Cube!$G$2:$G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95" s="1" t="n">
        <f aca="false">SUMIFS(Cube!$H$2:$H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5" s="1" t="n">
        <f aca="false">SUMIFS(Cube!$I$2:$I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5" s="1" t="n">
        <f aca="false">SUMIFS(Cube!$J$2:$J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5" s="1" t="n">
        <f aca="false">SUM(B295:E295)</f>
        <v>1</v>
      </c>
      <c r="G295" s="1" t="n">
        <f aca="false">SUMIFS(Cube!$L$2:$L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H295" s="1" t="n">
        <f aca="false">SUMIFS(Cube!$M$2:$M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5" s="1" t="n">
        <f aca="false">SUMIFS(Cube!$N$2:$N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5" s="1" t="n">
        <f aca="false">SUMIFS(Cube!$O$2:$O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5" s="1" t="n">
        <f aca="false">SUM(G295:J295)</f>
        <v>3</v>
      </c>
      <c r="L295" s="1" t="n">
        <f aca="false">IF(G295=0,"",(H295-G295)/G295)</f>
        <v>-1</v>
      </c>
      <c r="M295" s="1" t="str">
        <f aca="false">IF(H295=0,"",(I295-H295)/H295)</f>
        <v/>
      </c>
      <c r="N295" s="1" t="str">
        <f aca="false">IF(I295*Summary!$B$363=0,"",(J295-I295*Summary!$B$363)/(I295*Summary!$B$363))</f>
        <v/>
      </c>
      <c r="O295" s="1" t="n">
        <f aca="false">IF(K295&gt;0,1,0)</f>
        <v>1</v>
      </c>
      <c r="P295" s="1" t="n">
        <f aca="false">IF(K295=0,"",SUMPRODUCT(($K$2:$K$316&gt;K295)*($K$2:$K$316&lt;&gt;""))+COUNTIF($K$2:K295,K295))</f>
        <v>294</v>
      </c>
    </row>
    <row r="296" customFormat="false" ht="15" hidden="false" customHeight="true" outlineLevel="0" collapsed="false">
      <c r="A296" s="1" t="s">
        <v>12786</v>
      </c>
      <c r="B296" s="1" t="n">
        <f aca="false">SUMIFS(Cube!$G$2:$G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96" s="1" t="n">
        <f aca="false">SUMIFS(Cube!$H$2:$H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296" s="1" t="n">
        <f aca="false">SUMIFS(Cube!$I$2:$I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6" s="1" t="n">
        <f aca="false">SUMIFS(Cube!$J$2:$J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6" s="1" t="n">
        <f aca="false">SUM(B296:E296)</f>
        <v>2</v>
      </c>
      <c r="G296" s="1" t="n">
        <f aca="false">SUMIFS(Cube!$L$2:$L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296" s="1" t="n">
        <f aca="false">SUMIFS(Cube!$M$2:$M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296" s="1" t="n">
        <f aca="false">SUMIFS(Cube!$N$2:$N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6" s="1" t="n">
        <f aca="false">SUMIFS(Cube!$O$2:$O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6" s="1" t="n">
        <f aca="false">SUM(G296:J296)</f>
        <v>3</v>
      </c>
      <c r="L296" s="1" t="n">
        <f aca="false">IF(G296=0,"",(H296-G296)/G296)</f>
        <v>-0.5</v>
      </c>
      <c r="M296" s="1" t="n">
        <f aca="false">IF(H296=0,"",(I296-H296)/H296)</f>
        <v>-1</v>
      </c>
      <c r="N296" s="1" t="str">
        <f aca="false">IF(I296*Summary!$B$363=0,"",(J296-I296*Summary!$B$363)/(I296*Summary!$B$363))</f>
        <v/>
      </c>
      <c r="O296" s="1" t="n">
        <f aca="false">IF(K296&gt;0,1,0)</f>
        <v>1</v>
      </c>
      <c r="P296" s="1" t="n">
        <f aca="false">IF(K296=0,"",SUMPRODUCT(($K$2:$K$316&gt;K296)*($K$2:$K$316&lt;&gt;""))+COUNTIF($K$2:K296,K296))</f>
        <v>295</v>
      </c>
    </row>
    <row r="297" customFormat="false" ht="15" hidden="false" customHeight="true" outlineLevel="0" collapsed="false">
      <c r="A297" s="1" t="s">
        <v>12832</v>
      </c>
      <c r="B297" s="1" t="n">
        <f aca="false">SUMIFS(Cube!$G$2:$G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297" s="1" t="n">
        <f aca="false">SUMIFS(Cube!$H$2:$H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7" s="1" t="n">
        <f aca="false">SUMIFS(Cube!$I$2:$I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7" s="1" t="n">
        <f aca="false">SUMIFS(Cube!$J$2:$J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297" s="1" t="n">
        <f aca="false">SUM(B297:E297)</f>
        <v>1</v>
      </c>
      <c r="G297" s="1" t="n">
        <f aca="false">SUMIFS(Cube!$L$2:$L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H297" s="1" t="n">
        <f aca="false">SUMIFS(Cube!$M$2:$M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7" s="1" t="n">
        <f aca="false">SUMIFS(Cube!$N$2:$N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7" s="1" t="n">
        <f aca="false">SUMIFS(Cube!$O$2:$O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297" s="1" t="n">
        <f aca="false">SUM(G297:J297)</f>
        <v>3</v>
      </c>
      <c r="L297" s="1" t="n">
        <f aca="false">IF(G297=0,"",(H297-G297)/G297)</f>
        <v>-1</v>
      </c>
      <c r="M297" s="1" t="str">
        <f aca="false">IF(H297=0,"",(I297-H297)/H297)</f>
        <v/>
      </c>
      <c r="N297" s="1" t="str">
        <f aca="false">IF(I297*Summary!$B$363=0,"",(J297-I297*Summary!$B$363)/(I297*Summary!$B$363))</f>
        <v/>
      </c>
      <c r="O297" s="1" t="n">
        <f aca="false">IF(K297&gt;0,1,0)</f>
        <v>1</v>
      </c>
      <c r="P297" s="1" t="n">
        <f aca="false">IF(K297=0,"",SUMPRODUCT(($K$2:$K$316&gt;K297)*($K$2:$K$316&lt;&gt;""))+COUNTIF($K$2:K297,K297))</f>
        <v>296</v>
      </c>
    </row>
    <row r="298" customFormat="false" ht="15" hidden="false" customHeight="true" outlineLevel="0" collapsed="false">
      <c r="A298" s="1" t="s">
        <v>3872</v>
      </c>
      <c r="B298" s="1" t="n">
        <f aca="false">SUMIFS(Cube!$G$2:$G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98" s="1" t="n">
        <f aca="false">SUMIFS(Cube!$H$2:$H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8" s="1" t="n">
        <f aca="false">SUMIFS(Cube!$I$2:$I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8" s="1" t="n">
        <f aca="false">SUMIFS(Cube!$J$2:$J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98" s="1" t="n">
        <f aca="false">SUM(B298:E298)</f>
        <v>1</v>
      </c>
      <c r="G298" s="1" t="n">
        <f aca="false">SUMIFS(Cube!$L$2:$L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98" s="1" t="n">
        <f aca="false">SUMIFS(Cube!$M$2:$M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8" s="1" t="n">
        <f aca="false">SUMIFS(Cube!$N$2:$N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8" s="1" t="n">
        <f aca="false">SUMIFS(Cube!$O$2:$O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K298" s="1" t="n">
        <f aca="false">SUM(G298:J298)</f>
        <v>3</v>
      </c>
      <c r="L298" s="1" t="str">
        <f aca="false">IF(G298=0,"",(H298-G298)/G298)</f>
        <v/>
      </c>
      <c r="M298" s="1" t="str">
        <f aca="false">IF(H298=0,"",(I298-H298)/H298)</f>
        <v/>
      </c>
      <c r="N298" s="1" t="str">
        <f aca="false">IF(I298*Summary!$B$363=0,"",(J298-I298*Summary!$B$363)/(I298*Summary!$B$363))</f>
        <v/>
      </c>
      <c r="O298" s="1" t="n">
        <f aca="false">IF(K298&gt;0,1,0)</f>
        <v>1</v>
      </c>
      <c r="P298" s="1" t="n">
        <f aca="false">IF(K298=0,"",SUMPRODUCT(($K$2:$K$316&gt;K298)*($K$2:$K$316&lt;&gt;""))+COUNTIF($K$2:K298,K298))</f>
        <v>297</v>
      </c>
    </row>
    <row r="299" customFormat="false" ht="15" hidden="false" customHeight="true" outlineLevel="0" collapsed="false">
      <c r="A299" s="1" t="s">
        <v>1674</v>
      </c>
      <c r="B299" s="1" t="n">
        <f aca="false">SUMIFS(Cube!$G$2:$G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299" s="1" t="n">
        <f aca="false">SUMIFS(Cube!$H$2:$H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299" s="1" t="n">
        <f aca="false">SUMIFS(Cube!$I$2:$I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299" s="1" t="n">
        <f aca="false">SUMIFS(Cube!$J$2:$J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299" s="1" t="n">
        <f aca="false">SUM(B299:E299)</f>
        <v>1</v>
      </c>
      <c r="G299" s="1" t="n">
        <f aca="false">SUMIFS(Cube!$L$2:$L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299" s="1" t="n">
        <f aca="false">SUMIFS(Cube!$M$2:$M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299" s="1" t="n">
        <f aca="false">SUMIFS(Cube!$N$2:$N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299" s="1" t="n">
        <f aca="false">SUMIFS(Cube!$O$2:$O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3</v>
      </c>
      <c r="K299" s="1" t="n">
        <f aca="false">SUM(G299:J299)</f>
        <v>3</v>
      </c>
      <c r="L299" s="1" t="str">
        <f aca="false">IF(G299=0,"",(H299-G299)/G299)</f>
        <v/>
      </c>
      <c r="M299" s="1" t="str">
        <f aca="false">IF(H299=0,"",(I299-H299)/H299)</f>
        <v/>
      </c>
      <c r="N299" s="1" t="str">
        <f aca="false">IF(I299*Summary!$B$363=0,"",(J299-I299*Summary!$B$363)/(I299*Summary!$B$363))</f>
        <v/>
      </c>
      <c r="O299" s="1" t="n">
        <f aca="false">IF(K299&gt;0,1,0)</f>
        <v>1</v>
      </c>
      <c r="P299" s="1" t="n">
        <f aca="false">IF(K299=0,"",SUMPRODUCT(($K$2:$K$316&gt;K299)*($K$2:$K$316&lt;&gt;""))+COUNTIF($K$2:K299,K299))</f>
        <v>298</v>
      </c>
    </row>
    <row r="300" customFormat="false" ht="15" hidden="false" customHeight="true" outlineLevel="0" collapsed="false">
      <c r="A300" s="1" t="s">
        <v>11351</v>
      </c>
      <c r="B300" s="1" t="n">
        <f aca="false">SUMIFS(Cube!$G$2:$G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0" s="1" t="n">
        <f aca="false">SUMIFS(Cube!$H$2:$H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0" s="1" t="n">
        <f aca="false">SUMIFS(Cube!$I$2:$I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0" s="1" t="n">
        <f aca="false">SUMIFS(Cube!$J$2:$J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0" s="1" t="n">
        <f aca="false">SUM(B300:E300)</f>
        <v>1</v>
      </c>
      <c r="G300" s="1" t="n">
        <f aca="false">SUMIFS(Cube!$L$2:$L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300" s="1" t="n">
        <f aca="false">SUMIFS(Cube!$M$2:$M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0" s="1" t="n">
        <f aca="false">SUMIFS(Cube!$N$2:$N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0" s="1" t="n">
        <f aca="false">SUMIFS(Cube!$O$2:$O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0" s="1" t="n">
        <f aca="false">SUM(G300:J300)</f>
        <v>2</v>
      </c>
      <c r="L300" s="1" t="n">
        <f aca="false">IF(G300=0,"",(H300-G300)/G300)</f>
        <v>-1</v>
      </c>
      <c r="M300" s="1" t="str">
        <f aca="false">IF(H300=0,"",(I300-H300)/H300)</f>
        <v/>
      </c>
      <c r="N300" s="1" t="str">
        <f aca="false">IF(I300*Summary!$B$363=0,"",(J300-I300*Summary!$B$363)/(I300*Summary!$B$363))</f>
        <v/>
      </c>
      <c r="O300" s="1" t="n">
        <f aca="false">IF(K300&gt;0,1,0)</f>
        <v>1</v>
      </c>
      <c r="P300" s="1" t="n">
        <f aca="false">IF(K300=0,"",SUMPRODUCT(($K$2:$K$316&gt;K300)*($K$2:$K$316&lt;&gt;""))+COUNTIF($K$2:K300,K300))</f>
        <v>299</v>
      </c>
    </row>
    <row r="301" customFormat="false" ht="15" hidden="false" customHeight="true" outlineLevel="0" collapsed="false">
      <c r="A301" s="1" t="s">
        <v>12122</v>
      </c>
      <c r="B301" s="1" t="n">
        <f aca="false">SUMIFS(Cube!$G$2:$G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1" s="1" t="n">
        <f aca="false">SUMIFS(Cube!$H$2:$H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1" s="1" t="n">
        <f aca="false">SUMIFS(Cube!$I$2:$I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1" s="1" t="n">
        <f aca="false">SUMIFS(Cube!$J$2:$J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1" s="1" t="n">
        <f aca="false">SUM(B301:E301)</f>
        <v>1</v>
      </c>
      <c r="G301" s="1" t="n">
        <f aca="false">SUMIFS(Cube!$L$2:$L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301" s="1" t="n">
        <f aca="false">SUMIFS(Cube!$M$2:$M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1" s="1" t="n">
        <f aca="false">SUMIFS(Cube!$N$2:$N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1" s="1" t="n">
        <f aca="false">SUMIFS(Cube!$O$2:$O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1" s="1" t="n">
        <f aca="false">SUM(G301:J301)</f>
        <v>2</v>
      </c>
      <c r="L301" s="1" t="n">
        <f aca="false">IF(G301=0,"",(H301-G301)/G301)</f>
        <v>-1</v>
      </c>
      <c r="M301" s="1" t="str">
        <f aca="false">IF(H301=0,"",(I301-H301)/H301)</f>
        <v/>
      </c>
      <c r="N301" s="1" t="str">
        <f aca="false">IF(I301*Summary!$B$363=0,"",(J301-I301*Summary!$B$363)/(I301*Summary!$B$363))</f>
        <v/>
      </c>
      <c r="O301" s="1" t="n">
        <f aca="false">IF(K301&gt;0,1,0)</f>
        <v>1</v>
      </c>
      <c r="P301" s="1" t="n">
        <f aca="false">IF(K301=0,"",SUMPRODUCT(($K$2:$K$316&gt;K301)*($K$2:$K$316&lt;&gt;""))+COUNTIF($K$2:K301,K301))</f>
        <v>300</v>
      </c>
    </row>
    <row r="302" customFormat="false" ht="15" hidden="false" customHeight="true" outlineLevel="0" collapsed="false">
      <c r="A302" s="1" t="s">
        <v>9166</v>
      </c>
      <c r="B302" s="1" t="n">
        <f aca="false">SUMIFS(Cube!$G$2:$G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2" s="1" t="n">
        <f aca="false">SUMIFS(Cube!$H$2:$H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2" s="1" t="n">
        <f aca="false">SUMIFS(Cube!$I$2:$I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2" s="1" t="n">
        <f aca="false">SUMIFS(Cube!$J$2:$J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2" s="1" t="n">
        <f aca="false">SUM(B302:E302)</f>
        <v>1</v>
      </c>
      <c r="G302" s="1" t="n">
        <f aca="false">SUMIFS(Cube!$L$2:$L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302" s="1" t="n">
        <f aca="false">SUMIFS(Cube!$M$2:$M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2" s="1" t="n">
        <f aca="false">SUMIFS(Cube!$N$2:$N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2" s="1" t="n">
        <f aca="false">SUMIFS(Cube!$O$2:$O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2" s="1" t="n">
        <f aca="false">SUM(G302:J302)</f>
        <v>2</v>
      </c>
      <c r="L302" s="1" t="n">
        <f aca="false">IF(G302=0,"",(H302-G302)/G302)</f>
        <v>-1</v>
      </c>
      <c r="M302" s="1" t="str">
        <f aca="false">IF(H302=0,"",(I302-H302)/H302)</f>
        <v/>
      </c>
      <c r="N302" s="1" t="str">
        <f aca="false">IF(I302*Summary!$B$363=0,"",(J302-I302*Summary!$B$363)/(I302*Summary!$B$363))</f>
        <v/>
      </c>
      <c r="O302" s="1" t="n">
        <f aca="false">IF(K302&gt;0,1,0)</f>
        <v>1</v>
      </c>
      <c r="P302" s="1" t="n">
        <f aca="false">IF(K302=0,"",SUMPRODUCT(($K$2:$K$316&gt;K302)*($K$2:$K$316&lt;&gt;""))+COUNTIF($K$2:K302,K302))</f>
        <v>301</v>
      </c>
    </row>
    <row r="303" customFormat="false" ht="15" hidden="false" customHeight="true" outlineLevel="0" collapsed="false">
      <c r="A303" s="1" t="s">
        <v>6940</v>
      </c>
      <c r="B303" s="1" t="n">
        <f aca="false">SUMIFS(Cube!$G$2:$G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3" s="1" t="n">
        <f aca="false">SUMIFS(Cube!$H$2:$H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3" s="1" t="n">
        <f aca="false">SUMIFS(Cube!$I$2:$I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3" s="1" t="n">
        <f aca="false">SUMIFS(Cube!$J$2:$J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3" s="1" t="n">
        <f aca="false">SUM(B303:E303)</f>
        <v>1</v>
      </c>
      <c r="G303" s="1" t="n">
        <f aca="false">SUMIFS(Cube!$L$2:$L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303" s="1" t="n">
        <f aca="false">SUMIFS(Cube!$M$2:$M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3" s="1" t="n">
        <f aca="false">SUMIFS(Cube!$N$2:$N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3" s="1" t="n">
        <f aca="false">SUMIFS(Cube!$O$2:$O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3" s="1" t="n">
        <f aca="false">SUM(G303:J303)</f>
        <v>2</v>
      </c>
      <c r="L303" s="1" t="n">
        <f aca="false">IF(G303=0,"",(H303-G303)/G303)</f>
        <v>-1</v>
      </c>
      <c r="M303" s="1" t="str">
        <f aca="false">IF(H303=0,"",(I303-H303)/H303)</f>
        <v/>
      </c>
      <c r="N303" s="1" t="str">
        <f aca="false">IF(I303*Summary!$B$363=0,"",(J303-I303*Summary!$B$363)/(I303*Summary!$B$363))</f>
        <v/>
      </c>
      <c r="O303" s="1" t="n">
        <f aca="false">IF(K303&gt;0,1,0)</f>
        <v>1</v>
      </c>
      <c r="P303" s="1" t="n">
        <f aca="false">IF(K303=0,"",SUMPRODUCT(($K$2:$K$316&gt;K303)*($K$2:$K$316&lt;&gt;""))+COUNTIF($K$2:K303,K303))</f>
        <v>302</v>
      </c>
    </row>
    <row r="304" customFormat="false" ht="15" hidden="false" customHeight="true" outlineLevel="0" collapsed="false">
      <c r="A304" s="1" t="s">
        <v>12240</v>
      </c>
      <c r="B304" s="1" t="n">
        <f aca="false">SUMIFS(Cube!$G$2:$G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04" s="1" t="n">
        <f aca="false">SUMIFS(Cube!$H$2:$H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4" s="1" t="n">
        <f aca="false">SUMIFS(Cube!$I$2:$I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304" s="1" t="n">
        <f aca="false">SUMIFS(Cube!$J$2:$J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4" s="1" t="n">
        <f aca="false">SUM(B304:E304)</f>
        <v>1</v>
      </c>
      <c r="G304" s="1" t="n">
        <f aca="false">SUMIFS(Cube!$L$2:$L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04" s="1" t="n">
        <f aca="false">SUMIFS(Cube!$M$2:$M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4" s="1" t="n">
        <f aca="false">SUMIFS(Cube!$N$2:$N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J304" s="1" t="n">
        <f aca="false">SUMIFS(Cube!$O$2:$O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4" s="1" t="n">
        <f aca="false">SUM(G304:J304)</f>
        <v>2</v>
      </c>
      <c r="L304" s="1" t="str">
        <f aca="false">IF(G304=0,"",(H304-G304)/G304)</f>
        <v/>
      </c>
      <c r="M304" s="1" t="str">
        <f aca="false">IF(H304=0,"",(I304-H304)/H304)</f>
        <v/>
      </c>
      <c r="N304" s="1" t="n">
        <f aca="false">IF(I304*Summary!$B$363=0,"",(J304-I304*Summary!$B$363)/(I304*Summary!$B$363))</f>
        <v>-1</v>
      </c>
      <c r="O304" s="1" t="n">
        <f aca="false">IF(K304&gt;0,1,0)</f>
        <v>1</v>
      </c>
      <c r="P304" s="1" t="n">
        <f aca="false">IF(K304=0,"",SUMPRODUCT(($K$2:$K$316&gt;K304)*($K$2:$K$316&lt;&gt;""))+COUNTIF($K$2:K304,K304))</f>
        <v>303</v>
      </c>
    </row>
    <row r="305" customFormat="false" ht="15" hidden="false" customHeight="true" outlineLevel="0" collapsed="false">
      <c r="A305" s="1" t="s">
        <v>9013</v>
      </c>
      <c r="B305" s="1" t="n">
        <f aca="false">SUMIFS(Cube!$G$2:$G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05" s="1" t="n">
        <f aca="false">SUMIFS(Cube!$H$2:$H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5" s="1" t="n">
        <f aca="false">SUMIFS(Cube!$I$2:$I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5" s="1" t="n">
        <f aca="false">SUMIFS(Cube!$J$2:$J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F305" s="1" t="n">
        <f aca="false">SUM(B305:E305)</f>
        <v>1</v>
      </c>
      <c r="G305" s="1" t="n">
        <f aca="false">SUMIFS(Cube!$L$2:$L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05" s="1" t="n">
        <f aca="false">SUMIFS(Cube!$M$2:$M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5" s="1" t="n">
        <f aca="false">SUMIFS(Cube!$N$2:$N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5" s="1" t="n">
        <f aca="false">SUMIFS(Cube!$O$2:$O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K305" s="1" t="n">
        <f aca="false">SUM(G305:J305)</f>
        <v>2</v>
      </c>
      <c r="L305" s="1" t="str">
        <f aca="false">IF(G305=0,"",(H305-G305)/G305)</f>
        <v/>
      </c>
      <c r="M305" s="1" t="str">
        <f aca="false">IF(H305=0,"",(I305-H305)/H305)</f>
        <v/>
      </c>
      <c r="N305" s="1" t="str">
        <f aca="false">IF(I305*Summary!$B$363=0,"",(J305-I305*Summary!$B$363)/(I305*Summary!$B$363))</f>
        <v/>
      </c>
      <c r="O305" s="1" t="n">
        <f aca="false">IF(K305&gt;0,1,0)</f>
        <v>1</v>
      </c>
      <c r="P305" s="1" t="n">
        <f aca="false">IF(K305=0,"",SUMPRODUCT(($K$2:$K$316&gt;K305)*($K$2:$K$316&lt;&gt;""))+COUNTIF($K$2:K305,K305))</f>
        <v>304</v>
      </c>
    </row>
    <row r="306" customFormat="false" ht="15" hidden="false" customHeight="true" outlineLevel="0" collapsed="false">
      <c r="A306" s="1" t="s">
        <v>8973</v>
      </c>
      <c r="B306" s="1" t="n">
        <f aca="false">SUMIFS(Cube!$G$2:$G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6" s="1" t="n">
        <f aca="false">SUMIFS(Cube!$H$2:$H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6" s="1" t="n">
        <f aca="false">SUMIFS(Cube!$I$2:$I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6" s="1" t="n">
        <f aca="false">SUMIFS(Cube!$J$2:$J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6" s="1" t="n">
        <f aca="false">SUM(B306:E306)</f>
        <v>1</v>
      </c>
      <c r="G306" s="1" t="n">
        <f aca="false">SUMIFS(Cube!$L$2:$L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306" s="1" t="n">
        <f aca="false">SUMIFS(Cube!$M$2:$M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6" s="1" t="n">
        <f aca="false">SUMIFS(Cube!$N$2:$N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6" s="1" t="n">
        <f aca="false">SUMIFS(Cube!$O$2:$O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6" s="1" t="n">
        <f aca="false">SUM(G306:J306)</f>
        <v>2</v>
      </c>
      <c r="L306" s="1" t="n">
        <f aca="false">IF(G306=0,"",(H306-G306)/G306)</f>
        <v>-1</v>
      </c>
      <c r="M306" s="1" t="str">
        <f aca="false">IF(H306=0,"",(I306-H306)/H306)</f>
        <v/>
      </c>
      <c r="N306" s="1" t="str">
        <f aca="false">IF(I306*Summary!$B$363=0,"",(J306-I306*Summary!$B$363)/(I306*Summary!$B$363))</f>
        <v/>
      </c>
      <c r="O306" s="1" t="n">
        <f aca="false">IF(K306&gt;0,1,0)</f>
        <v>1</v>
      </c>
      <c r="P306" s="1" t="n">
        <f aca="false">IF(K306=0,"",SUMPRODUCT(($K$2:$K$316&gt;K306)*($K$2:$K$316&lt;&gt;""))+COUNTIF($K$2:K306,K306))</f>
        <v>305</v>
      </c>
    </row>
    <row r="307" customFormat="false" ht="15" hidden="false" customHeight="true" outlineLevel="0" collapsed="false">
      <c r="A307" s="1" t="s">
        <v>7048</v>
      </c>
      <c r="B307" s="1" t="n">
        <f aca="false">SUMIFS(Cube!$G$2:$G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07" s="1" t="n">
        <f aca="false">SUMIFS(Cube!$H$2:$H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7" s="1" t="n">
        <f aca="false">SUMIFS(Cube!$I$2:$I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7" s="1" t="n">
        <f aca="false">SUMIFS(Cube!$J$2:$J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7" s="1" t="n">
        <f aca="false">SUM(B307:E307)</f>
        <v>1</v>
      </c>
      <c r="G307" s="1" t="n">
        <f aca="false">SUMIFS(Cube!$L$2:$L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2</v>
      </c>
      <c r="H307" s="1" t="n">
        <f aca="false">SUMIFS(Cube!$M$2:$M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7" s="1" t="n">
        <f aca="false">SUMIFS(Cube!$N$2:$N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7" s="1" t="n">
        <f aca="false">SUMIFS(Cube!$O$2:$O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7" s="1" t="n">
        <f aca="false">SUM(G307:J307)</f>
        <v>2</v>
      </c>
      <c r="L307" s="1" t="n">
        <f aca="false">IF(G307=0,"",(H307-G307)/G307)</f>
        <v>-1</v>
      </c>
      <c r="M307" s="1" t="str">
        <f aca="false">IF(H307=0,"",(I307-H307)/H307)</f>
        <v/>
      </c>
      <c r="N307" s="1" t="str">
        <f aca="false">IF(I307*Summary!$B$363=0,"",(J307-I307*Summary!$B$363)/(I307*Summary!$B$363))</f>
        <v/>
      </c>
      <c r="O307" s="1" t="n">
        <f aca="false">IF(K307&gt;0,1,0)</f>
        <v>1</v>
      </c>
      <c r="P307" s="1" t="n">
        <f aca="false">IF(K307=0,"",SUMPRODUCT(($K$2:$K$316&gt;K307)*($K$2:$K$316&lt;&gt;""))+COUNTIF($K$2:K307,K307))</f>
        <v>306</v>
      </c>
    </row>
    <row r="308" customFormat="false" ht="15" hidden="false" customHeight="true" outlineLevel="0" collapsed="false">
      <c r="A308" s="1" t="s">
        <v>9198</v>
      </c>
      <c r="B308" s="1" t="n">
        <f aca="false">SUMIFS(Cube!$G$2:$G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08" s="1" t="n">
        <f aca="false">SUMIFS(Cube!$H$2:$H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08" s="1" t="n">
        <f aca="false">SUMIFS(Cube!$I$2:$I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308" s="1" t="n">
        <f aca="false">SUMIFS(Cube!$J$2:$J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8" s="1" t="n">
        <f aca="false">SUM(B308:E308)</f>
        <v>1</v>
      </c>
      <c r="G308" s="1" t="n">
        <f aca="false">SUMIFS(Cube!$L$2:$L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08" s="1" t="n">
        <f aca="false">SUMIFS(Cube!$M$2:$M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08" s="1" t="n">
        <f aca="false">SUMIFS(Cube!$N$2:$N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308" s="1" t="n">
        <f aca="false">SUMIFS(Cube!$O$2:$O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8" s="1" t="n">
        <f aca="false">SUM(G308:J308)</f>
        <v>1</v>
      </c>
      <c r="L308" s="1" t="str">
        <f aca="false">IF(G308=0,"",(H308-G308)/G308)</f>
        <v/>
      </c>
      <c r="M308" s="1" t="str">
        <f aca="false">IF(H308=0,"",(I308-H308)/H308)</f>
        <v/>
      </c>
      <c r="N308" s="1" t="n">
        <f aca="false">IF(I308*Summary!$B$363=0,"",(J308-I308*Summary!$B$363)/(I308*Summary!$B$363))</f>
        <v>-1</v>
      </c>
      <c r="O308" s="1" t="n">
        <f aca="false">IF(K308&gt;0,1,0)</f>
        <v>1</v>
      </c>
      <c r="P308" s="1" t="n">
        <f aca="false">IF(K308=0,"",SUMPRODUCT(($K$2:$K$316&gt;K308)*($K$2:$K$316&lt;&gt;""))+COUNTIF($K$2:K308,K308))</f>
        <v>307</v>
      </c>
    </row>
    <row r="309" customFormat="false" ht="15" hidden="false" customHeight="true" outlineLevel="0" collapsed="false">
      <c r="A309" s="1" t="s">
        <v>12225</v>
      </c>
      <c r="B309" s="1" t="n">
        <f aca="false">SUMIFS(Cube!$G$2:$G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09" s="1" t="n">
        <f aca="false">SUMIFS(Cube!$H$2:$H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309" s="1" t="n">
        <f aca="false">SUMIFS(Cube!$I$2:$I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09" s="1" t="n">
        <f aca="false">SUMIFS(Cube!$J$2:$J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09" s="1" t="n">
        <f aca="false">SUM(B309:E309)</f>
        <v>1</v>
      </c>
      <c r="G309" s="1" t="n">
        <f aca="false">SUMIFS(Cube!$L$2:$L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09" s="1" t="n">
        <f aca="false">SUMIFS(Cube!$M$2:$M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309" s="1" t="n">
        <f aca="false">SUMIFS(Cube!$N$2:$N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09" s="1" t="n">
        <f aca="false">SUMIFS(Cube!$O$2:$O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09" s="1" t="n">
        <f aca="false">SUM(G309:J309)</f>
        <v>1</v>
      </c>
      <c r="L309" s="1" t="str">
        <f aca="false">IF(G309=0,"",(H309-G309)/G309)</f>
        <v/>
      </c>
      <c r="M309" s="1" t="n">
        <f aca="false">IF(H309=0,"",(I309-H309)/H309)</f>
        <v>-1</v>
      </c>
      <c r="N309" s="1" t="str">
        <f aca="false">IF(I309*Summary!$B$363=0,"",(J309-I309*Summary!$B$363)/(I309*Summary!$B$363))</f>
        <v/>
      </c>
      <c r="O309" s="1" t="n">
        <f aca="false">IF(K309&gt;0,1,0)</f>
        <v>1</v>
      </c>
      <c r="P309" s="1" t="n">
        <f aca="false">IF(K309=0,"",SUMPRODUCT(($K$2:$K$316&gt;K309)*($K$2:$K$316&lt;&gt;""))+COUNTIF($K$2:K309,K309))</f>
        <v>308</v>
      </c>
    </row>
    <row r="310" customFormat="false" ht="15" hidden="false" customHeight="true" outlineLevel="0" collapsed="false">
      <c r="A310" s="1" t="s">
        <v>13515</v>
      </c>
      <c r="B310" s="1" t="n">
        <f aca="false">SUMIFS(Cube!$G$2:$G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10" s="1" t="n">
        <f aca="false">SUMIFS(Cube!$H$2:$H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310" s="1" t="n">
        <f aca="false">SUMIFS(Cube!$I$2:$I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10" s="1" t="n">
        <f aca="false">SUMIFS(Cube!$J$2:$J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0" s="1" t="n">
        <f aca="false">SUM(B310:E310)</f>
        <v>1</v>
      </c>
      <c r="G310" s="1" t="n">
        <f aca="false">SUMIFS(Cube!$L$2:$L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10" s="1" t="n">
        <f aca="false">SUMIFS(Cube!$M$2:$M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310" s="1" t="n">
        <f aca="false">SUMIFS(Cube!$N$2:$N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10" s="1" t="n">
        <f aca="false">SUMIFS(Cube!$O$2:$O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0" s="1" t="n">
        <f aca="false">SUM(G310:J310)</f>
        <v>1</v>
      </c>
      <c r="L310" s="1" t="str">
        <f aca="false">IF(G310=0,"",(H310-G310)/G310)</f>
        <v/>
      </c>
      <c r="M310" s="1" t="n">
        <f aca="false">IF(H310=0,"",(I310-H310)/H310)</f>
        <v>-1</v>
      </c>
      <c r="N310" s="1" t="str">
        <f aca="false">IF(I310*Summary!$B$363=0,"",(J310-I310*Summary!$B$363)/(I310*Summary!$B$363))</f>
        <v/>
      </c>
      <c r="O310" s="1" t="n">
        <f aca="false">IF(K310&gt;0,1,0)</f>
        <v>1</v>
      </c>
      <c r="P310" s="1" t="n">
        <f aca="false">IF(K310=0,"",SUMPRODUCT(($K$2:$K$316&gt;K310)*($K$2:$K$316&lt;&gt;""))+COUNTIF($K$2:K310,K310))</f>
        <v>309</v>
      </c>
    </row>
    <row r="311" customFormat="false" ht="15" hidden="false" customHeight="true" outlineLevel="0" collapsed="false">
      <c r="A311" s="1" t="s">
        <v>3660</v>
      </c>
      <c r="B311" s="1" t="n">
        <f aca="false">SUMIFS(Cube!$G$2:$G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11" s="1" t="n">
        <f aca="false">SUMIFS(Cube!$H$2:$H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11" s="1" t="n">
        <f aca="false">SUMIFS(Cube!$I$2:$I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E311" s="1" t="n">
        <f aca="false">SUMIFS(Cube!$J$2:$J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1" s="1" t="n">
        <f aca="false">SUM(B311:E311)</f>
        <v>1</v>
      </c>
      <c r="G311" s="1" t="n">
        <f aca="false">SUMIFS(Cube!$L$2:$L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11" s="1" t="n">
        <f aca="false">SUMIFS(Cube!$M$2:$M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11" s="1" t="n">
        <f aca="false">SUMIFS(Cube!$N$2:$N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J311" s="1" t="n">
        <f aca="false">SUMIFS(Cube!$O$2:$O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1" s="1" t="n">
        <f aca="false">SUM(G311:J311)</f>
        <v>1</v>
      </c>
      <c r="L311" s="1" t="str">
        <f aca="false">IF(G311=0,"",(H311-G311)/G311)</f>
        <v/>
      </c>
      <c r="M311" s="1" t="str">
        <f aca="false">IF(H311=0,"",(I311-H311)/H311)</f>
        <v/>
      </c>
      <c r="N311" s="1" t="n">
        <f aca="false">IF(I311*Summary!$B$363=0,"",(J311-I311*Summary!$B$363)/(I311*Summary!$B$363))</f>
        <v>-1</v>
      </c>
      <c r="O311" s="1" t="n">
        <f aca="false">IF(K311&gt;0,1,0)</f>
        <v>1</v>
      </c>
      <c r="P311" s="1" t="n">
        <f aca="false">IF(K311=0,"",SUMPRODUCT(($K$2:$K$316&gt;K311)*($K$2:$K$316&lt;&gt;""))+COUNTIF($K$2:K311,K311))</f>
        <v>310</v>
      </c>
    </row>
    <row r="312" customFormat="false" ht="15" hidden="false" customHeight="true" outlineLevel="0" collapsed="false">
      <c r="A312" s="1" t="s">
        <v>1703</v>
      </c>
      <c r="B312" s="1" t="n">
        <f aca="false">SUMIFS(Cube!$G$2:$G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12" s="1" t="n">
        <f aca="false">SUMIFS(Cube!$H$2:$H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12" s="1" t="n">
        <f aca="false">SUMIFS(Cube!$I$2:$I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12" s="1" t="n">
        <f aca="false">SUMIFS(Cube!$J$2:$J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2" s="1" t="n">
        <f aca="false">SUM(B312:E312)</f>
        <v>1</v>
      </c>
      <c r="G312" s="1" t="n">
        <f aca="false">SUMIFS(Cube!$L$2:$L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H312" s="1" t="n">
        <f aca="false">SUMIFS(Cube!$M$2:$M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12" s="1" t="n">
        <f aca="false">SUMIFS(Cube!$N$2:$N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12" s="1" t="n">
        <f aca="false">SUMIFS(Cube!$O$2:$O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2" s="1" t="n">
        <f aca="false">SUM(G312:J312)</f>
        <v>1</v>
      </c>
      <c r="L312" s="1" t="n">
        <f aca="false">IF(G312=0,"",(H312-G312)/G312)</f>
        <v>-1</v>
      </c>
      <c r="M312" s="1" t="str">
        <f aca="false">IF(H312=0,"",(I312-H312)/H312)</f>
        <v/>
      </c>
      <c r="N312" s="1" t="str">
        <f aca="false">IF(I312*Summary!$B$363=0,"",(J312-I312*Summary!$B$363)/(I312*Summary!$B$363))</f>
        <v/>
      </c>
      <c r="O312" s="1" t="n">
        <f aca="false">IF(K312&gt;0,1,0)</f>
        <v>1</v>
      </c>
      <c r="P312" s="1" t="n">
        <f aca="false">IF(K312=0,"",SUMPRODUCT(($K$2:$K$316&gt;K312)*($K$2:$K$316&lt;&gt;""))+COUNTIF($K$2:K312,K312))</f>
        <v>311</v>
      </c>
    </row>
    <row r="313" customFormat="false" ht="15" hidden="false" customHeight="true" outlineLevel="0" collapsed="false">
      <c r="A313" s="1" t="s">
        <v>2692</v>
      </c>
      <c r="B313" s="1" t="n">
        <f aca="false">SUMIFS(Cube!$G$2:$G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13" s="1" t="n">
        <f aca="false">SUMIFS(Cube!$H$2:$H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313" s="1" t="n">
        <f aca="false">SUMIFS(Cube!$I$2:$I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13" s="1" t="n">
        <f aca="false">SUMIFS(Cube!$J$2:$J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3" s="1" t="n">
        <f aca="false">SUM(B313:E313)</f>
        <v>1</v>
      </c>
      <c r="G313" s="1" t="n">
        <f aca="false">SUMIFS(Cube!$L$2:$L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13" s="1" t="n">
        <f aca="false">SUMIFS(Cube!$M$2:$M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313" s="1" t="n">
        <f aca="false">SUMIFS(Cube!$N$2:$N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13" s="1" t="n">
        <f aca="false">SUMIFS(Cube!$O$2:$O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3" s="1" t="n">
        <f aca="false">SUM(G313:J313)</f>
        <v>1</v>
      </c>
      <c r="L313" s="1" t="str">
        <f aca="false">IF(G313=0,"",(H313-G313)/G313)</f>
        <v/>
      </c>
      <c r="M313" s="1" t="n">
        <f aca="false">IF(H313=0,"",(I313-H313)/H313)</f>
        <v>-1</v>
      </c>
      <c r="N313" s="1" t="str">
        <f aca="false">IF(I313*Summary!$B$363=0,"",(J313-I313*Summary!$B$363)/(I313*Summary!$B$363))</f>
        <v/>
      </c>
      <c r="O313" s="1" t="n">
        <f aca="false">IF(K313&gt;0,1,0)</f>
        <v>1</v>
      </c>
      <c r="P313" s="1" t="n">
        <f aca="false">IF(K313=0,"",SUMPRODUCT(($K$2:$K$316&gt;K313)*($K$2:$K$316&lt;&gt;""))+COUNTIF($K$2:K313,K313))</f>
        <v>312</v>
      </c>
    </row>
    <row r="314" customFormat="false" ht="15" hidden="false" customHeight="true" outlineLevel="0" collapsed="false">
      <c r="A314" s="1" t="s">
        <v>9996</v>
      </c>
      <c r="B314" s="1" t="n">
        <f aca="false">SUMIFS(Cube!$G$2:$G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14" s="1" t="n">
        <f aca="false">SUMIFS(Cube!$H$2:$H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14" s="1" t="n">
        <f aca="false">SUMIFS(Cube!$I$2:$I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14" s="1" t="n">
        <f aca="false">SUMIFS(Cube!$J$2:$J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4" s="1" t="n">
        <f aca="false">SUM(B314:E314)</f>
        <v>1</v>
      </c>
      <c r="G314" s="1" t="n">
        <f aca="false">SUMIFS(Cube!$L$2:$L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H314" s="1" t="n">
        <f aca="false">SUMIFS(Cube!$M$2:$M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14" s="1" t="n">
        <f aca="false">SUMIFS(Cube!$N$2:$N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14" s="1" t="n">
        <f aca="false">SUMIFS(Cube!$O$2:$O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4" s="1" t="n">
        <f aca="false">SUM(G314:J314)</f>
        <v>1</v>
      </c>
      <c r="L314" s="1" t="n">
        <f aca="false">IF(G314=0,"",(H314-G314)/G314)</f>
        <v>-1</v>
      </c>
      <c r="M314" s="1" t="str">
        <f aca="false">IF(H314=0,"",(I314-H314)/H314)</f>
        <v/>
      </c>
      <c r="N314" s="1" t="str">
        <f aca="false">IF(I314*Summary!$B$363=0,"",(J314-I314*Summary!$B$363)/(I314*Summary!$B$363))</f>
        <v/>
      </c>
      <c r="O314" s="1" t="n">
        <f aca="false">IF(K314&gt;0,1,0)</f>
        <v>1</v>
      </c>
      <c r="P314" s="1" t="n">
        <f aca="false">IF(K314=0,"",SUMPRODUCT(($K$2:$K$316&gt;K314)*($K$2:$K$316&lt;&gt;""))+COUNTIF($K$2:K314,K314))</f>
        <v>313</v>
      </c>
    </row>
    <row r="315" customFormat="false" ht="15" hidden="false" customHeight="true" outlineLevel="0" collapsed="false">
      <c r="A315" s="1" t="s">
        <v>8426</v>
      </c>
      <c r="B315" s="1" t="n">
        <f aca="false">SUMIFS(Cube!$G$2:$G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C315" s="1" t="n">
        <f aca="false">SUMIFS(Cube!$H$2:$H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D315" s="1" t="n">
        <f aca="false">SUMIFS(Cube!$I$2:$I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15" s="1" t="n">
        <f aca="false">SUMIFS(Cube!$J$2:$J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5" s="1" t="n">
        <f aca="false">SUM(B315:E315)</f>
        <v>1</v>
      </c>
      <c r="G315" s="1" t="n">
        <f aca="false">SUMIFS(Cube!$L$2:$L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15" s="1" t="n">
        <f aca="false">SUMIFS(Cube!$M$2:$M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I315" s="1" t="n">
        <f aca="false">SUMIFS(Cube!$N$2:$N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15" s="1" t="n">
        <f aca="false">SUMIFS(Cube!$O$2:$O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5" s="1" t="n">
        <f aca="false">SUM(G315:J315)</f>
        <v>1</v>
      </c>
      <c r="L315" s="1" t="str">
        <f aca="false">IF(G315=0,"",(H315-G315)/G315)</f>
        <v/>
      </c>
      <c r="M315" s="1" t="n">
        <f aca="false">IF(H315=0,"",(I315-H315)/H315)</f>
        <v>-1</v>
      </c>
      <c r="N315" s="1" t="str">
        <f aca="false">IF(I315*Summary!$B$363=0,"",(J315-I315*Summary!$B$363)/(I315*Summary!$B$363))</f>
        <v/>
      </c>
      <c r="O315" s="1" t="n">
        <f aca="false">IF(K315&gt;0,1,0)</f>
        <v>1</v>
      </c>
      <c r="P315" s="1" t="n">
        <f aca="false">IF(K315=0,"",SUMPRODUCT(($K$2:$K$316&gt;K315)*($K$2:$K$316&lt;&gt;""))+COUNTIF($K$2:K315,K315))</f>
        <v>314</v>
      </c>
    </row>
    <row r="316" customFormat="false" ht="15" hidden="false" customHeight="true" outlineLevel="0" collapsed="false">
      <c r="A316" s="1" t="s">
        <v>11717</v>
      </c>
      <c r="B316" s="1" t="n">
        <f aca="false">SUMIFS(Cube!$G$2:$G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1</v>
      </c>
      <c r="C316" s="1" t="n">
        <f aca="false">SUMIFS(Cube!$H$2:$H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D316" s="1" t="n">
        <f aca="false">SUMIFS(Cube!$I$2:$I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E316" s="1" t="n">
        <f aca="false">SUMIFS(Cube!$J$2:$J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F316" s="1" t="n">
        <f aca="false">SUM(B316:E316)</f>
        <v>1</v>
      </c>
      <c r="G316" s="1" t="n">
        <f aca="false">SUMIFS(Cube!$L$2:$L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H316" s="1" t="n">
        <f aca="false">SUMIFS(Cube!$M$2:$M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I316" s="1" t="n">
        <f aca="false">SUMIFS(Cube!$N$2:$N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J316" s="1" t="n">
        <f aca="false">SUMIFS(Cube!$O$2:$O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</f>
        <v>0</v>
      </c>
      <c r="K316" s="1" t="n">
        <f aca="false">SUM(G316:J316)</f>
        <v>0</v>
      </c>
      <c r="L316" s="1" t="str">
        <f aca="false">IF(G316=0,"",(H316-G316)/G316)</f>
        <v/>
      </c>
      <c r="M316" s="1" t="str">
        <f aca="false">IF(H316=0,"",(I316-H316)/H316)</f>
        <v/>
      </c>
      <c r="N316" s="1" t="str">
        <f aca="false">IF(I316*Summary!$B$363=0,"",(J316-I316*Summary!$B$363)/(I316*Summary!$B$363))</f>
        <v/>
      </c>
      <c r="O316" s="1" t="n">
        <f aca="false">IF(K316&gt;0,1,0)</f>
        <v>0</v>
      </c>
      <c r="P316" s="1" t="str">
        <f aca="false">IF(K316=0,"",SUMPRODUCT(($K$2:$K$316&gt;K316)*($K$2:$K$316&lt;&gt;""))+COUNTIF($K$2:K316,K316))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22</v>
      </c>
      <c r="B1" s="1" t="s">
        <v>23</v>
      </c>
      <c r="C1" s="1" t="s">
        <v>14802</v>
      </c>
      <c r="D1" s="1" t="s">
        <v>14</v>
      </c>
      <c r="E1" s="1" t="s">
        <v>125</v>
      </c>
      <c r="F1" s="1" t="s">
        <v>14800</v>
      </c>
      <c r="G1" s="1" t="s">
        <v>14801</v>
      </c>
      <c r="H1" s="1" t="s">
        <v>14803</v>
      </c>
      <c r="I1" s="1" t="s">
        <v>32</v>
      </c>
    </row>
    <row r="2" customFormat="false" ht="15" hidden="false" customHeight="true" outlineLevel="0" collapsed="false">
      <c r="A2" s="1" t="s">
        <v>14443</v>
      </c>
      <c r="B2" s="1" t="s">
        <v>14804</v>
      </c>
      <c r="C2" s="1" t="n">
        <f aca="false">SUMIFS(Cube!$K$2:$K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901</v>
      </c>
      <c r="D2" s="1" t="n">
        <f aca="false">SUMIFS(Cube!$L$2:$L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59683</v>
      </c>
      <c r="E2" s="1" t="n">
        <f aca="false">SUMIFS('Leads Detail'!$H$2:$H$91,'Leads Detail'!$D$2:$D$91,$A2,'Leads Detail'!$C$2:$C$91,IF(Cube!$Y$1="(All)","*",Cube!$Y$1),'Leads Detail'!$G$2:$G$91,IF(Cube!$AA$1="(All)","*",Cube!$AA$1),'Leads Detail'!$F$2:$F$91,IF(Cube!$AC$1="(All)","*",Cube!$AC$1),'Leads Detail'!$E$2:$E$91,IF(Cube!$W$1="*","*",Cube!$W$1))</f>
        <v>1</v>
      </c>
      <c r="F2" s="1" t="n">
        <f aca="false">IF(D2&gt;0,1,0)</f>
        <v>1</v>
      </c>
      <c r="G2" s="1" t="n">
        <f aca="false">IF(D2=0,"",SUMPRODUCT(($D$2:$D$11&gt;D2)*($D$2:$D$11&lt;&gt;""))+COUNTIF($D$2:D2,D2))</f>
        <v>8</v>
      </c>
      <c r="H2" s="1" t="n">
        <f aca="false">COUNTIFS('RSM Detail'!$C$2:$C$45,$A2)</f>
        <v>1</v>
      </c>
      <c r="I2" s="1" t="n">
        <f aca="false">SUMIFS('RSM Detail'!$E$2:$E$45,'RSM Detail'!$C$2:$C$45,$A2)</f>
        <v>0</v>
      </c>
    </row>
    <row r="3" customFormat="false" ht="15" hidden="false" customHeight="true" outlineLevel="0" collapsed="false">
      <c r="A3" s="1" t="s">
        <v>460</v>
      </c>
      <c r="B3" s="1" t="s">
        <v>14805</v>
      </c>
      <c r="C3" s="1" t="n">
        <f aca="false">SUMIFS(Cube!$K$2:$K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60</v>
      </c>
      <c r="D3" s="1" t="n">
        <f aca="false">SUMIFS(Cube!$L$2:$L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760490</v>
      </c>
      <c r="E3" s="1" t="n">
        <f aca="false">SUMIFS('Leads Detail'!$H$2:$H$91,'Leads Detail'!$D$2:$D$91,$A3,'Leads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3" s="1" t="n">
        <f aca="false">IF(D3&gt;0,1,0)</f>
        <v>1</v>
      </c>
      <c r="G3" s="1" t="n">
        <f aca="false">IF(D3=0,"",SUMPRODUCT(($D$2:$D$11&gt;D3)*($D$2:$D$11&lt;&gt;""))+COUNTIF($D$2:D3,D3))</f>
        <v>1</v>
      </c>
      <c r="H3" s="1" t="n">
        <f aca="false">COUNTIFS('RSM Detail'!$C$2:$C$45,$A3)</f>
        <v>14</v>
      </c>
      <c r="I3" s="1" t="n">
        <f aca="false">SUMIFS('RSM Detail'!$E$2:$E$45,'RSM Detail'!$C$2:$C$45,$A3)</f>
        <v>92001</v>
      </c>
    </row>
    <row r="4" customFormat="false" ht="15" hidden="false" customHeight="true" outlineLevel="0" collapsed="false">
      <c r="A4" s="1" t="s">
        <v>769</v>
      </c>
      <c r="B4" s="1" t="s">
        <v>14806</v>
      </c>
      <c r="C4" s="1" t="n">
        <f aca="false">SUMIFS(Cube!$K$2:$K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2</v>
      </c>
      <c r="D4" s="1" t="n">
        <f aca="false">SUMIFS(Cube!$L$2:$L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15984</v>
      </c>
      <c r="E4" s="1" t="n">
        <f aca="false">SUMIFS('Leads Detail'!$H$2:$H$91,'Leads Detail'!$D$2:$D$91,$A4,'Leads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4" s="1" t="n">
        <f aca="false">IF(D4&gt;0,1,0)</f>
        <v>1</v>
      </c>
      <c r="G4" s="1" t="n">
        <f aca="false">IF(D4=0,"",SUMPRODUCT(($D$2:$D$11&gt;D4)*($D$2:$D$11&lt;&gt;""))+COUNTIF($D$2:D4,D4))</f>
        <v>10</v>
      </c>
      <c r="H4" s="1" t="n">
        <f aca="false">COUNTIFS('RSM Detail'!$C$2:$C$45,$A4)</f>
        <v>1</v>
      </c>
      <c r="I4" s="1" t="n">
        <f aca="false">SUMIFS('RSM Detail'!$E$2:$E$45,'RSM Detail'!$C$2:$C$45,$A4)</f>
        <v>2148</v>
      </c>
    </row>
    <row r="5" customFormat="false" ht="15" hidden="false" customHeight="true" outlineLevel="0" collapsed="false">
      <c r="A5" s="1" t="s">
        <v>135</v>
      </c>
      <c r="B5" s="1" t="s">
        <v>14807</v>
      </c>
      <c r="C5" s="1" t="n">
        <f aca="false">SUMIFS(Cube!$K$2:$K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331</v>
      </c>
      <c r="D5" s="1" t="n">
        <f aca="false">SUMIFS(Cube!$L$2:$L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352100</v>
      </c>
      <c r="E5" s="1" t="n">
        <f aca="false">SUMIFS('Leads Detail'!$H$2:$H$91,'Leads Detail'!$D$2:$D$91,$A5,'Leads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5" s="1" t="n">
        <f aca="false">IF(D5&gt;0,1,0)</f>
        <v>1</v>
      </c>
      <c r="G5" s="1" t="n">
        <f aca="false">IF(D5=0,"",SUMPRODUCT(($D$2:$D$11&gt;D5)*($D$2:$D$11&lt;&gt;""))+COUNTIF($D$2:D5,D5))</f>
        <v>3</v>
      </c>
      <c r="H5" s="1" t="n">
        <f aca="false">COUNTIFS('RSM Detail'!$C$2:$C$45,$A5)</f>
        <v>10</v>
      </c>
      <c r="I5" s="1" t="n">
        <f aca="false">SUMIFS('RSM Detail'!$E$2:$E$45,'RSM Detail'!$C$2:$C$45,$A5)</f>
        <v>5797</v>
      </c>
    </row>
    <row r="6" customFormat="false" ht="15" hidden="false" customHeight="true" outlineLevel="0" collapsed="false">
      <c r="A6" s="1" t="s">
        <v>177</v>
      </c>
      <c r="B6" s="1" t="s">
        <v>14805</v>
      </c>
      <c r="C6" s="1" t="n">
        <f aca="false">SUMIFS(Cube!$K$2:$K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35</v>
      </c>
      <c r="D6" s="1" t="n">
        <f aca="false">SUMIFS(Cube!$L$2:$L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30570</v>
      </c>
      <c r="E6" s="1" t="n">
        <f aca="false">SUMIFS('Leads Detail'!$H$2:$H$91,'Leads Detail'!$D$2:$D$91,$A6,'Leads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6" s="1" t="n">
        <f aca="false">IF(D6&gt;0,1,0)</f>
        <v>1</v>
      </c>
      <c r="G6" s="1" t="n">
        <f aca="false">IF(D6=0,"",SUMPRODUCT(($D$2:$D$11&gt;D6)*($D$2:$D$11&lt;&gt;""))+COUNTIF($D$2:D6,D6))</f>
        <v>9</v>
      </c>
      <c r="H6" s="1" t="n">
        <f aca="false">COUNTIFS('RSM Detail'!$C$2:$C$45,$A6)</f>
        <v>2</v>
      </c>
      <c r="I6" s="1" t="n">
        <f aca="false">SUMIFS('RSM Detail'!$E$2:$E$45,'RSM Detail'!$C$2:$C$45,$A6)</f>
        <v>1119</v>
      </c>
    </row>
    <row r="7" customFormat="false" ht="15" hidden="false" customHeight="true" outlineLevel="0" collapsed="false">
      <c r="A7" s="1" t="s">
        <v>14446</v>
      </c>
      <c r="B7" s="1" t="s">
        <v>14805</v>
      </c>
      <c r="C7" s="1" t="n">
        <f aca="false">SUMIFS(Cube!$K$2:$K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128</v>
      </c>
      <c r="D7" s="1" t="n">
        <f aca="false">SUMIFS(Cube!$L$2:$L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188927</v>
      </c>
      <c r="E7" s="1" t="n">
        <f aca="false">SUMIFS('Leads Detail'!$H$2:$H$91,'Leads Detail'!$D$2:$D$91,$A7,'Leads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7" s="1" t="n">
        <f aca="false">IF(D7&gt;0,1,0)</f>
        <v>1</v>
      </c>
      <c r="G7" s="1" t="n">
        <f aca="false">IF(D7=0,"",SUMPRODUCT(($D$2:$D$11&gt;D7)*($D$2:$D$11&lt;&gt;""))+COUNTIF($D$2:D7,D7))</f>
        <v>6</v>
      </c>
      <c r="H7" s="1" t="n">
        <f aca="false">COUNTIFS('RSM Detail'!$C$2:$C$45,$A7)</f>
        <v>6</v>
      </c>
      <c r="I7" s="1" t="n">
        <f aca="false">SUMIFS('RSM Detail'!$E$2:$E$45,'RSM Detail'!$C$2:$C$45,$A7)</f>
        <v>6165</v>
      </c>
    </row>
    <row r="8" customFormat="false" ht="15" hidden="false" customHeight="true" outlineLevel="0" collapsed="false">
      <c r="A8" s="1" t="s">
        <v>235</v>
      </c>
      <c r="B8" s="1" t="s">
        <v>14807</v>
      </c>
      <c r="C8" s="1" t="n">
        <f aca="false">SUMIFS(Cube!$K$2:$K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843</v>
      </c>
      <c r="D8" s="1" t="n">
        <f aca="false">SUMIFS(Cube!$L$2:$L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248937</v>
      </c>
      <c r="E8" s="1" t="n">
        <f aca="false">SUMIFS('Leads Detail'!$H$2:$H$91,'Leads Detail'!$D$2:$D$91,$A8,'Leads Detail'!$C$2:$C$91,IF(Cube!$Y$1="(All)","*",Cube!$Y$1),'Leads Detail'!$G$2:$G$91,IF(Cube!$AA$1="(All)","*",Cube!$AA$1),'Leads Detail'!$F$2:$F$91,IF(Cube!$AC$1="(All)","*",Cube!$AC$1),'Leads Detail'!$E$2:$E$91,IF(Cube!$W$1="*","*",Cube!$W$1))</f>
        <v>55</v>
      </c>
      <c r="F8" s="1" t="n">
        <f aca="false">IF(D8&gt;0,1,0)</f>
        <v>1</v>
      </c>
      <c r="G8" s="1" t="n">
        <f aca="false">IF(D8=0,"",SUMPRODUCT(($D$2:$D$11&gt;D8)*($D$2:$D$11&lt;&gt;""))+COUNTIF($D$2:D8,D8))</f>
        <v>4</v>
      </c>
      <c r="H8" s="1" t="n">
        <f aca="false">COUNTIFS('RSM Detail'!$C$2:$C$45,$A8)</f>
        <v>3</v>
      </c>
      <c r="I8" s="1" t="n">
        <f aca="false">SUMIFS('RSM Detail'!$E$2:$E$45,'RSM Detail'!$C$2:$C$45,$A8)</f>
        <v>551</v>
      </c>
    </row>
    <row r="9" customFormat="false" ht="15" hidden="false" customHeight="true" outlineLevel="0" collapsed="false">
      <c r="A9" s="1" t="s">
        <v>218</v>
      </c>
      <c r="B9" s="1" t="s">
        <v>14807</v>
      </c>
      <c r="C9" s="1" t="n">
        <f aca="false">SUMIFS(Cube!$K$2:$K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579</v>
      </c>
      <c r="D9" s="1" t="n">
        <f aca="false">SUMIFS(Cube!$L$2:$L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472965</v>
      </c>
      <c r="E9" s="1" t="n">
        <f aca="false">SUMIFS('Leads Detail'!$H$2:$H$91,'Leads Detail'!$D$2:$D$91,$A9,'Leads Detail'!$C$2:$C$91,IF(Cube!$Y$1="(All)","*",Cube!$Y$1),'Leads Detail'!$G$2:$G$91,IF(Cube!$AA$1="(All)","*",Cube!$AA$1),'Leads Detail'!$F$2:$F$91,IF(Cube!$AC$1="(All)","*",Cube!$AC$1),'Leads Detail'!$E$2:$E$91,IF(Cube!$W$1="*","*",Cube!$W$1))</f>
        <v>144</v>
      </c>
      <c r="F9" s="1" t="n">
        <f aca="false">IF(D9&gt;0,1,0)</f>
        <v>1</v>
      </c>
      <c r="G9" s="1" t="n">
        <f aca="false">IF(D9=0,"",SUMPRODUCT(($D$2:$D$11&gt;D9)*($D$2:$D$11&lt;&gt;""))+COUNTIF($D$2:D9,D9))</f>
        <v>2</v>
      </c>
      <c r="H9" s="1" t="n">
        <f aca="false">COUNTIFS('RSM Detail'!$C$2:$C$45,$A9)</f>
        <v>5</v>
      </c>
      <c r="I9" s="1" t="n">
        <f aca="false">SUMIFS('RSM Detail'!$E$2:$E$45,'RSM Detail'!$C$2:$C$45,$A9)</f>
        <v>1964</v>
      </c>
    </row>
    <row r="10" customFormat="false" ht="15" hidden="false" customHeight="true" outlineLevel="0" collapsed="false">
      <c r="A10" s="1" t="s">
        <v>274</v>
      </c>
      <c r="B10" s="1" t="s">
        <v>14807</v>
      </c>
      <c r="C10" s="1" t="n">
        <f aca="false">SUMIFS(Cube!$K$2:$K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85</v>
      </c>
      <c r="D10" s="1" t="n">
        <f aca="false">SUMIFS(Cube!$L$2:$L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244192</v>
      </c>
      <c r="E10" s="1" t="n">
        <f aca="false">SUMIFS('Leads Detail'!$H$2:$H$91,'Leads Detail'!$D$2:$D$91,$A10,'Leads Detail'!$C$2:$C$91,IF(Cube!$Y$1="(All)","*",Cube!$Y$1),'Leads Detail'!$G$2:$G$91,IF(Cube!$AA$1="(All)","*",Cube!$AA$1),'Leads Detail'!$F$2:$F$91,IF(Cube!$AC$1="(All)","*",Cube!$AC$1),'Leads Detail'!$E$2:$E$91,IF(Cube!$W$1="*","*",Cube!$W$1))</f>
        <v>75</v>
      </c>
      <c r="F10" s="1" t="n">
        <f aca="false">IF(D10&gt;0,1,0)</f>
        <v>1</v>
      </c>
      <c r="G10" s="1" t="n">
        <f aca="false">IF(D10=0,"",SUMPRODUCT(($D$2:$D$11&gt;D10)*($D$2:$D$11&lt;&gt;""))+COUNTIF($D$2:D10,D10))</f>
        <v>5</v>
      </c>
      <c r="H10" s="1" t="n">
        <f aca="false">COUNTIFS('RSM Detail'!$C$2:$C$45,$A10)</f>
        <v>1</v>
      </c>
      <c r="I10" s="1" t="n">
        <f aca="false">SUMIFS('RSM Detail'!$E$2:$E$45,'RSM Detail'!$C$2:$C$45,$A10)</f>
        <v>18724</v>
      </c>
    </row>
    <row r="11" customFormat="false" ht="15" hidden="false" customHeight="true" outlineLevel="0" collapsed="false">
      <c r="A11" s="1" t="s">
        <v>874</v>
      </c>
      <c r="B11" s="1" t="s">
        <v>14807</v>
      </c>
      <c r="C11" s="1" t="n">
        <f aca="false">SUMIFS(Cube!$K$2:$K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23</v>
      </c>
      <c r="D11" s="1" t="n">
        <f aca="false">SUMIFS(Cube!$L$2:$L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122105</v>
      </c>
      <c r="E11" s="1" t="n">
        <f aca="false">SUMIFS('Leads Detail'!$H$2:$H$91,'Leads Detail'!$D$2:$D$91,$A11,'Leads Detail'!$C$2:$C$91,IF(Cube!$Y$1="(All)","*",Cube!$Y$1),'Leads Detail'!$G$2:$G$91,IF(Cube!$AA$1="(All)","*",Cube!$AA$1),'Leads Detail'!$F$2:$F$91,IF(Cube!$AC$1="(All)","*",Cube!$AC$1),'Leads Detail'!$E$2:$E$91,IF(Cube!$W$1="*","*",Cube!$W$1))</f>
        <v>13</v>
      </c>
      <c r="F11" s="1" t="n">
        <f aca="false">IF(D11&gt;0,1,0)</f>
        <v>1</v>
      </c>
      <c r="G11" s="1" t="n">
        <f aca="false">IF(D11=0,"",SUMPRODUCT(($D$2:$D$11&gt;D11)*($D$2:$D$11&lt;&gt;""))+COUNTIF($D$2:D11,D11))</f>
        <v>7</v>
      </c>
      <c r="H11" s="1" t="n">
        <f aca="false">COUNTIFS('RSM Detail'!$C$2:$C$45,$A11)</f>
        <v>1</v>
      </c>
      <c r="I11" s="1" t="n">
        <f aca="false">SUMIFS('RSM Detail'!$E$2:$E$45,'RSM Detail'!$C$2:$C$45,$A11)</f>
        <v>10250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14808</v>
      </c>
      <c r="B1" s="1" t="s">
        <v>14809</v>
      </c>
      <c r="C1" s="1" t="s">
        <v>14810</v>
      </c>
      <c r="D1" s="1" t="s">
        <v>14811</v>
      </c>
      <c r="E1" s="1" t="s">
        <v>22</v>
      </c>
      <c r="F1" s="1" t="s">
        <v>14812</v>
      </c>
      <c r="G1" s="1" t="s">
        <v>52</v>
      </c>
      <c r="H1" s="1" t="s">
        <v>14813</v>
      </c>
      <c r="I1" s="1" t="s">
        <v>14814</v>
      </c>
      <c r="J1" s="1" t="s">
        <v>14815</v>
      </c>
      <c r="K1" s="1" t="s">
        <v>14816</v>
      </c>
      <c r="L1" s="1" t="s">
        <v>14817</v>
      </c>
      <c r="M1" s="1" t="s">
        <v>14818</v>
      </c>
      <c r="N1" s="1" t="s">
        <v>14819</v>
      </c>
      <c r="O1" s="1" t="s">
        <v>14820</v>
      </c>
      <c r="P1" s="1" t="s">
        <v>14821</v>
      </c>
      <c r="Q1" s="1" t="s">
        <v>14822</v>
      </c>
      <c r="R1" s="1" t="s">
        <v>14823</v>
      </c>
      <c r="S1" s="1" t="s">
        <v>14824</v>
      </c>
      <c r="T1" s="1" t="s">
        <v>14825</v>
      </c>
      <c r="U1" s="1" t="s">
        <v>14826</v>
      </c>
      <c r="V1" s="1" t="s">
        <v>14827</v>
      </c>
      <c r="W1" s="1" t="s">
        <v>14828</v>
      </c>
      <c r="X1" s="1" t="s">
        <v>14829</v>
      </c>
      <c r="Y1" s="1" t="s">
        <v>14830</v>
      </c>
      <c r="Z1" s="1" t="s">
        <v>58</v>
      </c>
      <c r="AA1" s="1" t="s">
        <v>14831</v>
      </c>
    </row>
    <row r="2" customFormat="false" ht="15" hidden="false" customHeight="true" outlineLevel="0" collapsed="false">
      <c r="A2" s="1" t="s">
        <v>14832</v>
      </c>
      <c r="B2" s="1" t="s">
        <v>136</v>
      </c>
      <c r="C2" s="1" t="n">
        <v>10000145</v>
      </c>
      <c r="D2" s="1" t="s">
        <v>63</v>
      </c>
      <c r="E2" s="1" t="s">
        <v>217</v>
      </c>
      <c r="F2" s="1" t="s">
        <v>14833</v>
      </c>
      <c r="G2" s="1" t="s">
        <v>64</v>
      </c>
      <c r="H2" s="1" t="n">
        <v>80</v>
      </c>
      <c r="I2" s="1" t="n">
        <v>474</v>
      </c>
      <c r="J2" s="1" t="n">
        <v>4</v>
      </c>
      <c r="K2" s="1" t="n">
        <v>0</v>
      </c>
      <c r="L2" s="1" t="n">
        <v>0</v>
      </c>
      <c r="M2" s="1" t="n">
        <v>558</v>
      </c>
      <c r="N2" s="1" t="n">
        <v>4</v>
      </c>
      <c r="O2" s="1" t="n">
        <v>101</v>
      </c>
      <c r="P2" s="1" t="n">
        <v>0.00716845878136201</v>
      </c>
      <c r="Q2" s="1" t="n">
        <v>0.7</v>
      </c>
      <c r="R2" s="1" t="n">
        <v>80</v>
      </c>
      <c r="S2" s="1" t="n">
        <v>1</v>
      </c>
      <c r="T2" s="1" t="n">
        <v>14</v>
      </c>
      <c r="U2" s="1" t="n">
        <v>0.0125</v>
      </c>
      <c r="V2" s="1" t="n">
        <v>5239.8</v>
      </c>
      <c r="W2" s="1" t="n">
        <v>2598</v>
      </c>
      <c r="X2" s="1" t="n">
        <v>15</v>
      </c>
      <c r="Y2" s="1" t="n">
        <v>566</v>
      </c>
      <c r="Z2" s="1" t="n">
        <v>1746.6</v>
      </c>
      <c r="AA2" s="1" t="n">
        <v>194</v>
      </c>
    </row>
    <row r="3" customFormat="false" ht="15" hidden="false" customHeight="true" outlineLevel="0" collapsed="false">
      <c r="A3" s="1" t="s">
        <v>14832</v>
      </c>
      <c r="B3" s="1" t="s">
        <v>136</v>
      </c>
      <c r="C3" s="1" t="n">
        <v>10000149</v>
      </c>
      <c r="D3" s="1" t="s">
        <v>70</v>
      </c>
      <c r="E3" s="1" t="s">
        <v>217</v>
      </c>
      <c r="F3" s="1" t="s">
        <v>14834</v>
      </c>
      <c r="G3" s="1" t="s">
        <v>71</v>
      </c>
      <c r="H3" s="1" t="n">
        <v>21</v>
      </c>
      <c r="I3" s="1" t="n">
        <v>143</v>
      </c>
      <c r="J3" s="1" t="n">
        <v>7</v>
      </c>
      <c r="K3" s="1" t="n">
        <v>0</v>
      </c>
      <c r="L3" s="1" t="n">
        <v>0</v>
      </c>
      <c r="M3" s="1" t="n">
        <v>171</v>
      </c>
      <c r="N3" s="1" t="n">
        <v>3</v>
      </c>
      <c r="O3" s="1" t="n">
        <v>65</v>
      </c>
      <c r="P3" s="1" t="n">
        <v>0.0175438596491228</v>
      </c>
      <c r="Q3" s="1" t="n">
        <v>0.7</v>
      </c>
      <c r="R3" s="1" t="n">
        <v>21</v>
      </c>
      <c r="S3" s="1" t="n">
        <v>0</v>
      </c>
      <c r="T3" s="1" t="n">
        <v>8</v>
      </c>
      <c r="U3" s="1" t="n">
        <v>0</v>
      </c>
      <c r="V3" s="1" t="n">
        <v>53343</v>
      </c>
      <c r="W3" s="1" t="n">
        <v>1258</v>
      </c>
      <c r="X3" s="1" t="n">
        <v>20</v>
      </c>
      <c r="Y3" s="1" t="n">
        <v>1200</v>
      </c>
      <c r="Z3" s="1" t="n">
        <v>17781</v>
      </c>
      <c r="AA3" s="1" t="n">
        <v>976</v>
      </c>
    </row>
    <row r="4" customFormat="false" ht="15" hidden="false" customHeight="true" outlineLevel="0" collapsed="false">
      <c r="A4" s="1" t="s">
        <v>14832</v>
      </c>
      <c r="B4" s="1" t="s">
        <v>136</v>
      </c>
      <c r="C4" s="1" t="n">
        <v>10000304</v>
      </c>
      <c r="D4" s="1" t="s">
        <v>72</v>
      </c>
      <c r="E4" s="1" t="s">
        <v>134</v>
      </c>
      <c r="F4" s="1" t="s">
        <v>14833</v>
      </c>
      <c r="G4" s="1" t="s">
        <v>64</v>
      </c>
      <c r="H4" s="1" t="n">
        <v>142</v>
      </c>
      <c r="I4" s="1" t="n">
        <v>607</v>
      </c>
      <c r="J4" s="1" t="n">
        <v>79</v>
      </c>
      <c r="K4" s="1" t="n">
        <v>0</v>
      </c>
      <c r="L4" s="1" t="n">
        <v>0</v>
      </c>
      <c r="M4" s="1" t="n">
        <v>828</v>
      </c>
      <c r="N4" s="1" t="n">
        <v>31</v>
      </c>
      <c r="O4" s="1" t="n">
        <v>202</v>
      </c>
      <c r="P4" s="1" t="n">
        <v>0.0374396135265701</v>
      </c>
      <c r="Q4" s="1" t="n">
        <v>0.7</v>
      </c>
      <c r="R4" s="1" t="n">
        <v>142</v>
      </c>
      <c r="S4" s="1" t="n">
        <v>1</v>
      </c>
      <c r="T4" s="1" t="n">
        <v>32</v>
      </c>
      <c r="U4" s="1" t="n">
        <v>0.00704225352112676</v>
      </c>
      <c r="V4" s="1" t="n">
        <v>161475</v>
      </c>
      <c r="W4" s="1" t="n">
        <v>50678</v>
      </c>
      <c r="X4" s="1" t="n">
        <v>50</v>
      </c>
      <c r="Y4" s="1" t="n">
        <v>6892</v>
      </c>
      <c r="Z4" s="1" t="n">
        <v>53825</v>
      </c>
      <c r="AA4" s="1" t="n">
        <v>1206</v>
      </c>
    </row>
    <row r="5" customFormat="false" ht="15" hidden="false" customHeight="true" outlineLevel="0" collapsed="false">
      <c r="A5" s="1" t="s">
        <v>14832</v>
      </c>
      <c r="B5" s="1" t="s">
        <v>136</v>
      </c>
      <c r="C5" s="1" t="n">
        <v>10000407</v>
      </c>
      <c r="D5" s="1" t="s">
        <v>77</v>
      </c>
      <c r="E5" s="1" t="s">
        <v>217</v>
      </c>
      <c r="F5" s="1" t="s">
        <v>14833</v>
      </c>
      <c r="G5" s="1" t="s">
        <v>78</v>
      </c>
      <c r="H5" s="1" t="n">
        <v>166</v>
      </c>
      <c r="I5" s="1" t="n">
        <v>920</v>
      </c>
      <c r="J5" s="1" t="n">
        <v>217</v>
      </c>
      <c r="K5" s="1" t="n">
        <v>26</v>
      </c>
      <c r="L5" s="1" t="n">
        <v>0</v>
      </c>
      <c r="M5" s="1" t="n">
        <v>1329</v>
      </c>
      <c r="N5" s="1" t="n">
        <v>39</v>
      </c>
      <c r="O5" s="1" t="n">
        <v>238</v>
      </c>
      <c r="P5" s="1" t="n">
        <v>0.0293453724604966</v>
      </c>
      <c r="Q5" s="1" t="n">
        <v>0.7</v>
      </c>
      <c r="R5" s="1" t="n">
        <v>166</v>
      </c>
      <c r="S5" s="1" t="n">
        <v>3</v>
      </c>
      <c r="T5" s="1" t="n">
        <v>64</v>
      </c>
      <c r="U5" s="1" t="n">
        <v>0.0180722891566265</v>
      </c>
      <c r="V5" s="1" t="n">
        <v>12582</v>
      </c>
      <c r="W5" s="1" t="n">
        <v>18916</v>
      </c>
      <c r="X5" s="1" t="n">
        <v>41</v>
      </c>
      <c r="Y5" s="1" t="n">
        <v>286</v>
      </c>
      <c r="Z5" s="1" t="n">
        <v>4194</v>
      </c>
      <c r="AA5" s="1" t="n">
        <v>24</v>
      </c>
    </row>
    <row r="6" customFormat="false" ht="15" hidden="false" customHeight="true" outlineLevel="0" collapsed="false">
      <c r="A6" s="1" t="s">
        <v>14832</v>
      </c>
      <c r="B6" s="1" t="s">
        <v>136</v>
      </c>
      <c r="C6" s="1" t="n">
        <v>10001095</v>
      </c>
      <c r="D6" s="1" t="s">
        <v>67</v>
      </c>
      <c r="E6" s="1" t="s">
        <v>14835</v>
      </c>
      <c r="F6" s="1" t="s">
        <v>14833</v>
      </c>
      <c r="G6" s="1" t="s">
        <v>64</v>
      </c>
      <c r="H6" s="1" t="n">
        <v>312</v>
      </c>
      <c r="I6" s="1" t="n">
        <v>735</v>
      </c>
      <c r="J6" s="1" t="n">
        <v>221</v>
      </c>
      <c r="K6" s="1" t="n">
        <v>0</v>
      </c>
      <c r="L6" s="1" t="n">
        <v>0</v>
      </c>
      <c r="M6" s="1" t="n">
        <v>1268</v>
      </c>
      <c r="N6" s="1" t="n">
        <v>151</v>
      </c>
      <c r="O6" s="1" t="n">
        <v>187</v>
      </c>
      <c r="P6" s="1" t="n">
        <v>0.119085173501577</v>
      </c>
      <c r="Q6" s="1" t="n">
        <v>0.7</v>
      </c>
      <c r="R6" s="1" t="n">
        <v>312</v>
      </c>
      <c r="S6" s="1" t="n">
        <v>144</v>
      </c>
      <c r="T6" s="1" t="n">
        <v>164</v>
      </c>
      <c r="U6" s="1" t="n">
        <v>0.461538461538462</v>
      </c>
      <c r="V6" s="1" t="n">
        <v>48978</v>
      </c>
      <c r="W6" s="1" t="n">
        <v>125065</v>
      </c>
      <c r="X6" s="1" t="n">
        <v>131</v>
      </c>
      <c r="Y6" s="1" t="n">
        <v>21526</v>
      </c>
      <c r="Z6" s="1" t="n">
        <v>16326</v>
      </c>
      <c r="AA6" s="1" t="n">
        <v>1150</v>
      </c>
    </row>
    <row r="7" customFormat="false" ht="15" hidden="false" customHeight="true" outlineLevel="0" collapsed="false">
      <c r="A7" s="1" t="s">
        <v>14832</v>
      </c>
      <c r="B7" s="1" t="s">
        <v>136</v>
      </c>
      <c r="C7" s="1" t="n">
        <v>10001336</v>
      </c>
      <c r="D7" s="1" t="s">
        <v>81</v>
      </c>
      <c r="E7" s="1" t="s">
        <v>14836</v>
      </c>
      <c r="F7" s="1" t="s">
        <v>14837</v>
      </c>
      <c r="G7" s="1" t="s">
        <v>82</v>
      </c>
      <c r="H7" s="1" t="n">
        <v>24</v>
      </c>
      <c r="I7" s="1" t="n">
        <v>169</v>
      </c>
      <c r="J7" s="1" t="n">
        <v>0</v>
      </c>
      <c r="K7" s="1" t="n">
        <v>0</v>
      </c>
      <c r="L7" s="1" t="n">
        <v>0</v>
      </c>
      <c r="M7" s="1" t="n">
        <v>193</v>
      </c>
      <c r="N7" s="1" t="n">
        <v>3</v>
      </c>
      <c r="O7" s="1" t="n">
        <v>19</v>
      </c>
      <c r="P7" s="1" t="n">
        <v>0.0155440414507772</v>
      </c>
      <c r="Q7" s="1" t="n">
        <v>0.7</v>
      </c>
      <c r="R7" s="1" t="n">
        <v>24</v>
      </c>
      <c r="S7" s="1" t="n">
        <v>0</v>
      </c>
      <c r="T7" s="1" t="n">
        <v>2</v>
      </c>
      <c r="U7" s="1" t="n">
        <v>0</v>
      </c>
      <c r="V7" s="1" t="n">
        <v>1308</v>
      </c>
      <c r="W7" s="1" t="n">
        <v>416</v>
      </c>
      <c r="X7" s="1" t="n">
        <v>7</v>
      </c>
      <c r="Y7" s="1" t="n">
        <v>400</v>
      </c>
      <c r="Z7" s="1" t="n">
        <v>436</v>
      </c>
      <c r="AA7" s="1" t="n">
        <v>0</v>
      </c>
    </row>
    <row r="8" customFormat="false" ht="15" hidden="false" customHeight="true" outlineLevel="0" collapsed="false">
      <c r="A8" s="1" t="s">
        <v>14832</v>
      </c>
      <c r="B8" s="1" t="s">
        <v>136</v>
      </c>
      <c r="C8" s="1" t="n">
        <v>10001397</v>
      </c>
      <c r="D8" s="1" t="s">
        <v>83</v>
      </c>
      <c r="E8" s="1" t="s">
        <v>134</v>
      </c>
      <c r="F8" s="1" t="s">
        <v>14837</v>
      </c>
      <c r="G8" s="1" t="s">
        <v>84</v>
      </c>
      <c r="H8" s="1" t="n">
        <v>27</v>
      </c>
      <c r="I8" s="1" t="n">
        <v>142</v>
      </c>
      <c r="J8" s="1" t="n">
        <v>25</v>
      </c>
      <c r="K8" s="1" t="n">
        <v>0</v>
      </c>
      <c r="L8" s="1" t="n">
        <v>0</v>
      </c>
      <c r="M8" s="1" t="n">
        <v>194</v>
      </c>
      <c r="N8" s="1" t="n">
        <v>5</v>
      </c>
      <c r="O8" s="1" t="n">
        <v>51</v>
      </c>
      <c r="P8" s="1" t="n">
        <v>0.0257731958762887</v>
      </c>
      <c r="Q8" s="1" t="n">
        <v>0.7</v>
      </c>
      <c r="R8" s="1" t="n">
        <v>27</v>
      </c>
      <c r="S8" s="1" t="n">
        <v>0</v>
      </c>
      <c r="T8" s="1" t="n">
        <v>7</v>
      </c>
      <c r="U8" s="1" t="n">
        <v>0</v>
      </c>
      <c r="V8" s="1" t="n">
        <v>34263</v>
      </c>
      <c r="W8" s="1" t="n">
        <v>25555</v>
      </c>
      <c r="X8" s="1" t="n">
        <v>16</v>
      </c>
      <c r="Y8" s="1" t="n">
        <v>5708</v>
      </c>
      <c r="Z8" s="1" t="n">
        <v>11421</v>
      </c>
      <c r="AA8" s="1" t="n">
        <v>0</v>
      </c>
    </row>
    <row r="9" customFormat="false" ht="15" hidden="false" customHeight="true" outlineLevel="0" collapsed="false">
      <c r="A9" s="1" t="s">
        <v>14832</v>
      </c>
      <c r="B9" s="1" t="s">
        <v>136</v>
      </c>
      <c r="C9" s="1" t="n">
        <v>10001460</v>
      </c>
      <c r="D9" s="1" t="s">
        <v>85</v>
      </c>
      <c r="E9" s="1" t="s">
        <v>217</v>
      </c>
      <c r="F9" s="1" t="s">
        <v>14837</v>
      </c>
      <c r="G9" s="1" t="s">
        <v>82</v>
      </c>
      <c r="H9" s="1" t="n">
        <v>36</v>
      </c>
      <c r="I9" s="1" t="n">
        <v>173</v>
      </c>
      <c r="J9" s="1" t="n">
        <v>8</v>
      </c>
      <c r="K9" s="1" t="n">
        <v>0</v>
      </c>
      <c r="L9" s="1" t="n">
        <v>0</v>
      </c>
      <c r="M9" s="1" t="n">
        <v>217</v>
      </c>
      <c r="N9" s="1" t="n">
        <v>34</v>
      </c>
      <c r="O9" s="1" t="n">
        <v>66</v>
      </c>
      <c r="P9" s="1" t="n">
        <v>0.15668202764977</v>
      </c>
      <c r="Q9" s="1" t="n">
        <v>0.7</v>
      </c>
      <c r="R9" s="1" t="n">
        <v>36</v>
      </c>
      <c r="S9" s="1" t="n">
        <v>2</v>
      </c>
      <c r="T9" s="1" t="n">
        <v>15</v>
      </c>
      <c r="U9" s="1" t="n">
        <v>0.0555555555555556</v>
      </c>
      <c r="V9" s="1" t="n">
        <v>2913.6</v>
      </c>
      <c r="W9" s="1" t="n">
        <v>528</v>
      </c>
      <c r="X9" s="1" t="n">
        <v>10</v>
      </c>
      <c r="Y9" s="1" t="n">
        <v>0</v>
      </c>
      <c r="Z9" s="1" t="n">
        <v>971.2</v>
      </c>
      <c r="AA9" s="1" t="n">
        <v>0</v>
      </c>
    </row>
    <row r="10" customFormat="false" ht="15" hidden="false" customHeight="true" outlineLevel="0" collapsed="false">
      <c r="A10" s="1" t="s">
        <v>14832</v>
      </c>
      <c r="B10" s="1" t="s">
        <v>136</v>
      </c>
      <c r="C10" s="1" t="n">
        <v>10001535</v>
      </c>
      <c r="D10" s="1" t="s">
        <v>86</v>
      </c>
      <c r="E10" s="1" t="s">
        <v>134</v>
      </c>
      <c r="F10" s="1" t="s">
        <v>14837</v>
      </c>
      <c r="G10" s="1" t="s">
        <v>84</v>
      </c>
      <c r="H10" s="1" t="n">
        <v>34</v>
      </c>
      <c r="I10" s="1" t="n">
        <v>114</v>
      </c>
      <c r="J10" s="1" t="n">
        <v>30</v>
      </c>
      <c r="K10" s="1" t="n">
        <v>0</v>
      </c>
      <c r="L10" s="1" t="n">
        <v>0</v>
      </c>
      <c r="M10" s="1" t="n">
        <v>178</v>
      </c>
      <c r="N10" s="1" t="n">
        <v>6</v>
      </c>
      <c r="O10" s="1" t="n">
        <v>43</v>
      </c>
      <c r="P10" s="1" t="n">
        <v>0.0337078651685393</v>
      </c>
      <c r="Q10" s="1" t="n">
        <v>0.7</v>
      </c>
      <c r="R10" s="1" t="n">
        <v>34</v>
      </c>
      <c r="S10" s="1" t="n">
        <v>1</v>
      </c>
      <c r="T10" s="1" t="n">
        <v>4</v>
      </c>
      <c r="U10" s="1" t="n">
        <v>0.0294117647058824</v>
      </c>
      <c r="V10" s="1" t="n">
        <v>22320</v>
      </c>
      <c r="W10" s="1" t="n">
        <v>13688</v>
      </c>
      <c r="X10" s="1" t="n">
        <v>8</v>
      </c>
      <c r="Y10" s="1" t="n">
        <v>0</v>
      </c>
      <c r="Z10" s="1" t="n">
        <v>7440</v>
      </c>
      <c r="AA10" s="1" t="n">
        <v>0</v>
      </c>
    </row>
    <row r="11" customFormat="false" ht="15" hidden="false" customHeight="true" outlineLevel="0" collapsed="false">
      <c r="A11" s="1" t="s">
        <v>14832</v>
      </c>
      <c r="B11" s="1" t="s">
        <v>136</v>
      </c>
      <c r="C11" s="1" t="n">
        <v>10001597</v>
      </c>
      <c r="D11" s="1" t="s">
        <v>65</v>
      </c>
      <c r="E11" s="1" t="s">
        <v>134</v>
      </c>
      <c r="F11" s="1" t="s">
        <v>14837</v>
      </c>
      <c r="G11" s="1" t="s">
        <v>66</v>
      </c>
      <c r="H11" s="1" t="n">
        <v>36</v>
      </c>
      <c r="I11" s="1" t="n">
        <v>95</v>
      </c>
      <c r="J11" s="1" t="n">
        <v>21</v>
      </c>
      <c r="K11" s="1" t="n">
        <v>0</v>
      </c>
      <c r="L11" s="1" t="n">
        <v>0</v>
      </c>
      <c r="M11" s="1" t="n">
        <v>152</v>
      </c>
      <c r="N11" s="1" t="n">
        <v>9</v>
      </c>
      <c r="O11" s="1" t="n">
        <v>29</v>
      </c>
      <c r="P11" s="1" t="n">
        <v>0.0592105263157895</v>
      </c>
      <c r="Q11" s="1" t="n">
        <v>0.7</v>
      </c>
      <c r="R11" s="1" t="n">
        <v>36</v>
      </c>
      <c r="S11" s="1" t="n">
        <v>0</v>
      </c>
      <c r="T11" s="1" t="n">
        <v>5</v>
      </c>
      <c r="U11" s="1" t="n">
        <v>0</v>
      </c>
      <c r="V11" s="1" t="n">
        <v>46107</v>
      </c>
      <c r="W11" s="1" t="n">
        <v>10869</v>
      </c>
      <c r="X11" s="1" t="n">
        <v>10</v>
      </c>
      <c r="Y11" s="1" t="n">
        <v>1080</v>
      </c>
      <c r="Z11" s="1" t="n">
        <v>15369</v>
      </c>
      <c r="AA11" s="1" t="n">
        <v>1206</v>
      </c>
    </row>
    <row r="12" customFormat="false" ht="15" hidden="false" customHeight="true" outlineLevel="0" collapsed="false">
      <c r="A12" s="1" t="s">
        <v>14832</v>
      </c>
      <c r="B12" s="1" t="s">
        <v>136</v>
      </c>
      <c r="C12" s="1" t="n">
        <v>10003179</v>
      </c>
      <c r="D12" s="1" t="s">
        <v>87</v>
      </c>
      <c r="E12" s="1" t="s">
        <v>14835</v>
      </c>
      <c r="F12" s="1" t="s">
        <v>14837</v>
      </c>
      <c r="G12" s="1" t="s">
        <v>84</v>
      </c>
      <c r="H12" s="1" t="n">
        <v>101</v>
      </c>
      <c r="I12" s="1" t="n">
        <v>167</v>
      </c>
      <c r="J12" s="1" t="n">
        <v>45</v>
      </c>
      <c r="K12" s="1" t="n">
        <v>0</v>
      </c>
      <c r="L12" s="1" t="n">
        <v>0</v>
      </c>
      <c r="M12" s="1" t="n">
        <v>313</v>
      </c>
      <c r="N12" s="1" t="n">
        <v>30</v>
      </c>
      <c r="O12" s="1" t="n">
        <v>37</v>
      </c>
      <c r="P12" s="1" t="n">
        <v>0.0958466453674121</v>
      </c>
      <c r="Q12" s="1" t="n">
        <v>0.7</v>
      </c>
      <c r="R12" s="1" t="n">
        <v>101</v>
      </c>
      <c r="S12" s="1" t="n">
        <v>27</v>
      </c>
      <c r="T12" s="1" t="n">
        <v>33</v>
      </c>
      <c r="U12" s="1" t="n">
        <v>0.267326732673267</v>
      </c>
      <c r="V12" s="1" t="n">
        <v>16326</v>
      </c>
      <c r="W12" s="1" t="n">
        <v>45161</v>
      </c>
      <c r="X12" s="1" t="n">
        <v>9</v>
      </c>
      <c r="Y12" s="1" t="n">
        <v>5252</v>
      </c>
      <c r="Z12" s="1" t="n">
        <v>5442</v>
      </c>
      <c r="AA12" s="1" t="n">
        <v>0</v>
      </c>
    </row>
    <row r="13" customFormat="false" ht="15" hidden="false" customHeight="true" outlineLevel="0" collapsed="false">
      <c r="A13" s="1" t="s">
        <v>14832</v>
      </c>
      <c r="B13" s="1" t="s">
        <v>136</v>
      </c>
      <c r="C13" s="1" t="n">
        <v>10003340</v>
      </c>
      <c r="D13" s="1" t="s">
        <v>88</v>
      </c>
      <c r="E13" s="1" t="s">
        <v>134</v>
      </c>
      <c r="F13" s="1" t="s">
        <v>14837</v>
      </c>
      <c r="G13" s="1" t="s">
        <v>84</v>
      </c>
      <c r="H13" s="1" t="n">
        <v>44</v>
      </c>
      <c r="I13" s="1" t="n">
        <v>141</v>
      </c>
      <c r="J13" s="1" t="n">
        <v>2</v>
      </c>
      <c r="K13" s="1" t="n">
        <v>0</v>
      </c>
      <c r="L13" s="1" t="n">
        <v>0</v>
      </c>
      <c r="M13" s="1" t="n">
        <v>187</v>
      </c>
      <c r="N13" s="1" t="n">
        <v>11</v>
      </c>
      <c r="O13" s="1" t="n">
        <v>74</v>
      </c>
      <c r="P13" s="1" t="n">
        <v>0.0588235294117647</v>
      </c>
      <c r="Q13" s="1" t="n">
        <v>0.7</v>
      </c>
      <c r="R13" s="1" t="n">
        <v>44</v>
      </c>
      <c r="S13" s="1" t="n">
        <v>0</v>
      </c>
      <c r="T13" s="1" t="n">
        <v>16</v>
      </c>
      <c r="U13" s="1" t="n">
        <v>0</v>
      </c>
      <c r="V13" s="1" t="n">
        <v>29895</v>
      </c>
      <c r="W13" s="1" t="n">
        <v>106</v>
      </c>
      <c r="X13" s="1" t="n">
        <v>14</v>
      </c>
      <c r="Y13" s="1" t="n">
        <v>38</v>
      </c>
      <c r="Z13" s="1" t="n">
        <v>9965</v>
      </c>
      <c r="AA13" s="1" t="n">
        <v>0</v>
      </c>
    </row>
    <row r="14" customFormat="false" ht="15" hidden="false" customHeight="true" outlineLevel="0" collapsed="false">
      <c r="A14" s="1" t="s">
        <v>14832</v>
      </c>
      <c r="B14" s="1" t="s">
        <v>136</v>
      </c>
      <c r="C14" s="1" t="n">
        <v>10004098</v>
      </c>
      <c r="D14" s="1" t="s">
        <v>75</v>
      </c>
      <c r="E14" s="1" t="s">
        <v>217</v>
      </c>
      <c r="F14" s="1" t="s">
        <v>14838</v>
      </c>
      <c r="G14" s="1" t="s">
        <v>76</v>
      </c>
      <c r="H14" s="1" t="n">
        <v>67</v>
      </c>
      <c r="I14" s="1" t="n">
        <v>452</v>
      </c>
      <c r="J14" s="1" t="n">
        <v>8</v>
      </c>
      <c r="K14" s="1" t="n">
        <v>3</v>
      </c>
      <c r="L14" s="1" t="n">
        <v>0</v>
      </c>
      <c r="M14" s="1" t="n">
        <v>530</v>
      </c>
      <c r="N14" s="1" t="n">
        <v>8</v>
      </c>
      <c r="O14" s="1" t="n">
        <v>81</v>
      </c>
      <c r="P14" s="1" t="n">
        <v>0.0150943396226415</v>
      </c>
      <c r="Q14" s="1" t="n">
        <v>0.7</v>
      </c>
      <c r="R14" s="1" t="n">
        <v>67</v>
      </c>
      <c r="S14" s="1" t="n">
        <v>4</v>
      </c>
      <c r="T14" s="1" t="n">
        <v>18</v>
      </c>
      <c r="U14" s="1" t="n">
        <v>0.0597014925373134</v>
      </c>
      <c r="V14" s="1" t="n">
        <v>32821.8</v>
      </c>
      <c r="W14" s="1" t="n">
        <v>21812</v>
      </c>
      <c r="X14" s="1" t="n">
        <v>22</v>
      </c>
      <c r="Y14" s="1" t="n">
        <v>312</v>
      </c>
      <c r="Z14" s="1" t="n">
        <v>10940.6</v>
      </c>
      <c r="AA14" s="1" t="n">
        <v>194</v>
      </c>
    </row>
    <row r="15" customFormat="false" ht="15" hidden="false" customHeight="true" outlineLevel="0" collapsed="false">
      <c r="A15" s="1" t="s">
        <v>14832</v>
      </c>
      <c r="B15" s="1" t="s">
        <v>136</v>
      </c>
      <c r="C15" s="1" t="n">
        <v>10004178</v>
      </c>
      <c r="D15" s="1" t="s">
        <v>68</v>
      </c>
      <c r="E15" s="1" t="s">
        <v>14839</v>
      </c>
      <c r="F15" s="1" t="s">
        <v>14839</v>
      </c>
      <c r="G15" s="1" t="s">
        <v>69</v>
      </c>
      <c r="H15" s="1" t="n">
        <v>10</v>
      </c>
      <c r="I15" s="1" t="n">
        <v>17</v>
      </c>
      <c r="J15" s="1" t="n">
        <v>2</v>
      </c>
      <c r="K15" s="1" t="n">
        <v>0</v>
      </c>
      <c r="L15" s="1" t="n">
        <v>0</v>
      </c>
      <c r="M15" s="1" t="n">
        <v>29</v>
      </c>
      <c r="N15" s="1" t="n">
        <v>0</v>
      </c>
      <c r="O15" s="1" t="n">
        <v>22</v>
      </c>
      <c r="P15" s="1" t="n">
        <v>0</v>
      </c>
      <c r="Q15" s="1" t="n">
        <v>0.7</v>
      </c>
      <c r="R15" s="1" t="n">
        <v>10</v>
      </c>
      <c r="S15" s="1" t="n">
        <v>0</v>
      </c>
      <c r="T15" s="1" t="n">
        <v>6</v>
      </c>
      <c r="U15" s="1" t="n">
        <v>0</v>
      </c>
      <c r="V15" s="1" t="n">
        <v>44013</v>
      </c>
      <c r="W15" s="1" t="n">
        <v>1258</v>
      </c>
      <c r="X15" s="1" t="n">
        <v>4</v>
      </c>
      <c r="Y15" s="1" t="n">
        <v>1200</v>
      </c>
      <c r="Z15" s="1" t="n">
        <v>14671</v>
      </c>
      <c r="AA15" s="1" t="n">
        <v>976</v>
      </c>
    </row>
    <row r="16" customFormat="false" ht="15" hidden="false" customHeight="true" outlineLevel="0" collapsed="false">
      <c r="A16" s="1" t="s">
        <v>14832</v>
      </c>
      <c r="B16" s="1" t="s">
        <v>136</v>
      </c>
      <c r="C16" s="1" t="n">
        <v>10004259</v>
      </c>
      <c r="D16" s="1" t="s">
        <v>89</v>
      </c>
      <c r="E16" s="1" t="s">
        <v>217</v>
      </c>
      <c r="F16" s="1" t="s">
        <v>14837</v>
      </c>
      <c r="G16" s="1" t="s">
        <v>66</v>
      </c>
      <c r="H16" s="1" t="n">
        <v>34</v>
      </c>
      <c r="I16" s="1" t="n">
        <v>115</v>
      </c>
      <c r="J16" s="1" t="n">
        <v>87</v>
      </c>
      <c r="K16" s="1" t="n">
        <v>0</v>
      </c>
      <c r="L16" s="1" t="n">
        <v>0</v>
      </c>
      <c r="M16" s="1" t="n">
        <v>236</v>
      </c>
      <c r="N16" s="1" t="n">
        <v>0</v>
      </c>
      <c r="O16" s="1" t="n">
        <v>58</v>
      </c>
      <c r="P16" s="1" t="n">
        <v>0</v>
      </c>
      <c r="Q16" s="1" t="n">
        <v>0.7</v>
      </c>
      <c r="R16" s="1" t="n">
        <v>34</v>
      </c>
      <c r="S16" s="1" t="n">
        <v>0</v>
      </c>
      <c r="T16" s="1" t="n">
        <v>18</v>
      </c>
      <c r="U16" s="1" t="n">
        <v>0</v>
      </c>
      <c r="V16" s="1" t="n">
        <v>6328.2</v>
      </c>
      <c r="W16" s="1" t="n">
        <v>770</v>
      </c>
      <c r="X16" s="1" t="n">
        <v>10</v>
      </c>
      <c r="Y16" s="1" t="n">
        <v>176</v>
      </c>
      <c r="Z16" s="1" t="n">
        <v>2109.4</v>
      </c>
      <c r="AA16" s="1" t="n">
        <v>0</v>
      </c>
    </row>
    <row r="17" customFormat="false" ht="15" hidden="false" customHeight="true" outlineLevel="0" collapsed="false">
      <c r="A17" s="1" t="s">
        <v>14832</v>
      </c>
      <c r="B17" s="1" t="s">
        <v>136</v>
      </c>
      <c r="C17" s="1" t="n">
        <v>10004362</v>
      </c>
      <c r="D17" s="1" t="s">
        <v>61</v>
      </c>
      <c r="E17" s="1" t="s">
        <v>14835</v>
      </c>
      <c r="F17" s="1" t="s">
        <v>14837</v>
      </c>
      <c r="G17" s="1" t="s">
        <v>62</v>
      </c>
      <c r="H17" s="1" t="n">
        <v>103</v>
      </c>
      <c r="I17" s="1" t="n">
        <v>489</v>
      </c>
      <c r="J17" s="1" t="n">
        <v>151</v>
      </c>
      <c r="K17" s="1" t="n">
        <v>0</v>
      </c>
      <c r="L17" s="1" t="n">
        <v>0</v>
      </c>
      <c r="M17" s="1" t="n">
        <v>743</v>
      </c>
      <c r="N17" s="1" t="n">
        <v>87</v>
      </c>
      <c r="O17" s="1" t="n">
        <v>87</v>
      </c>
      <c r="P17" s="1" t="n">
        <v>0.117092866756393</v>
      </c>
      <c r="Q17" s="1" t="n">
        <v>0.7</v>
      </c>
      <c r="R17" s="1" t="n">
        <v>103</v>
      </c>
      <c r="S17" s="1" t="n">
        <v>83</v>
      </c>
      <c r="T17" s="1" t="n">
        <v>83</v>
      </c>
      <c r="U17" s="1" t="n">
        <v>0.805825242718447</v>
      </c>
      <c r="V17" s="1" t="n">
        <v>16326</v>
      </c>
      <c r="W17" s="1" t="n">
        <v>39956</v>
      </c>
      <c r="X17" s="1" t="n">
        <v>67</v>
      </c>
      <c r="Y17" s="1" t="n">
        <v>9558</v>
      </c>
      <c r="Z17" s="1" t="n">
        <v>5442</v>
      </c>
      <c r="AA17" s="1" t="n">
        <v>1128</v>
      </c>
    </row>
    <row r="18" customFormat="false" ht="15" hidden="false" customHeight="true" outlineLevel="0" collapsed="false">
      <c r="A18" s="1" t="s">
        <v>14832</v>
      </c>
      <c r="B18" s="1" t="s">
        <v>136</v>
      </c>
      <c r="C18" s="1" t="n">
        <v>10004385</v>
      </c>
      <c r="D18" s="1" t="s">
        <v>73</v>
      </c>
      <c r="E18" s="1" t="s">
        <v>217</v>
      </c>
      <c r="F18" s="1" t="s">
        <v>14837</v>
      </c>
      <c r="G18" s="1" t="s">
        <v>74</v>
      </c>
      <c r="H18" s="1" t="n">
        <v>37</v>
      </c>
      <c r="I18" s="1" t="n">
        <v>58</v>
      </c>
      <c r="J18" s="1" t="n">
        <v>118</v>
      </c>
      <c r="K18" s="1" t="n">
        <v>26</v>
      </c>
      <c r="L18" s="1" t="n">
        <v>0</v>
      </c>
      <c r="M18" s="1" t="n">
        <v>239</v>
      </c>
      <c r="N18" s="1" t="n">
        <v>4</v>
      </c>
      <c r="O18" s="1" t="n">
        <v>51</v>
      </c>
      <c r="P18" s="1" t="n">
        <v>0.0167364016736402</v>
      </c>
      <c r="Q18" s="1" t="n">
        <v>0.7</v>
      </c>
      <c r="R18" s="1" t="n">
        <v>37</v>
      </c>
      <c r="S18" s="1" t="n">
        <v>1</v>
      </c>
      <c r="T18" s="1" t="n">
        <v>14</v>
      </c>
      <c r="U18" s="1" t="n">
        <v>0.027027027027027</v>
      </c>
      <c r="V18" s="1" t="n">
        <v>3340.2</v>
      </c>
      <c r="W18" s="1" t="n">
        <v>0</v>
      </c>
      <c r="X18" s="1" t="n">
        <v>5</v>
      </c>
      <c r="Y18" s="1" t="n">
        <v>0</v>
      </c>
      <c r="Z18" s="1" t="n">
        <v>1113.4</v>
      </c>
      <c r="AA18" s="1" t="n">
        <v>24</v>
      </c>
    </row>
    <row r="19" customFormat="false" ht="15" hidden="false" customHeight="true" outlineLevel="0" collapsed="false">
      <c r="A19" s="1" t="s">
        <v>14832</v>
      </c>
      <c r="B19" s="1" t="s">
        <v>136</v>
      </c>
      <c r="C19" s="1" t="n">
        <v>10004504</v>
      </c>
      <c r="D19" s="1" t="s">
        <v>90</v>
      </c>
      <c r="E19" s="1" t="s">
        <v>14836</v>
      </c>
      <c r="F19" s="1" t="s">
        <v>14837</v>
      </c>
      <c r="G19" s="1" t="s">
        <v>74</v>
      </c>
      <c r="H19" s="1" t="n">
        <v>8</v>
      </c>
      <c r="I19" s="1" t="n">
        <v>560</v>
      </c>
      <c r="J19" s="1" t="n">
        <v>4</v>
      </c>
      <c r="K19" s="1" t="n">
        <v>0</v>
      </c>
      <c r="L19" s="1" t="n">
        <v>0</v>
      </c>
      <c r="M19" s="1" t="n">
        <v>572</v>
      </c>
      <c r="N19" s="1" t="n">
        <v>0</v>
      </c>
      <c r="O19" s="1" t="n">
        <v>44</v>
      </c>
      <c r="P19" s="1" t="n">
        <v>0</v>
      </c>
      <c r="Q19" s="1" t="n">
        <v>0.7</v>
      </c>
      <c r="R19" s="1" t="n">
        <v>8</v>
      </c>
      <c r="S19" s="1" t="n">
        <v>0</v>
      </c>
      <c r="T19" s="1" t="n">
        <v>5</v>
      </c>
      <c r="U19" s="1" t="n">
        <v>0</v>
      </c>
      <c r="V19" s="1" t="n">
        <v>0</v>
      </c>
      <c r="W19" s="1" t="n">
        <v>17618</v>
      </c>
      <c r="X19" s="1" t="n">
        <v>4</v>
      </c>
      <c r="Y19" s="1" t="n">
        <v>110</v>
      </c>
      <c r="Z19" s="1" t="n">
        <v>0</v>
      </c>
      <c r="AA19" s="1" t="n">
        <v>0</v>
      </c>
    </row>
    <row r="20" customFormat="false" ht="15" hidden="false" customHeight="true" outlineLevel="0" collapsed="false">
      <c r="A20" s="1" t="s">
        <v>14832</v>
      </c>
      <c r="B20" s="1" t="s">
        <v>136</v>
      </c>
      <c r="C20" s="1" t="n">
        <v>10004530</v>
      </c>
      <c r="D20" s="1" t="s">
        <v>79</v>
      </c>
      <c r="E20" s="1" t="s">
        <v>14835</v>
      </c>
      <c r="F20" s="1" t="s">
        <v>14837</v>
      </c>
      <c r="G20" s="1" t="s">
        <v>80</v>
      </c>
      <c r="H20" s="1" t="n">
        <v>96</v>
      </c>
      <c r="I20" s="1" t="n">
        <v>43</v>
      </c>
      <c r="J20" s="1" t="n">
        <v>22</v>
      </c>
      <c r="K20" s="1" t="n">
        <v>0</v>
      </c>
      <c r="L20" s="1" t="n">
        <v>0</v>
      </c>
      <c r="M20" s="1" t="n">
        <v>161</v>
      </c>
      <c r="N20" s="1" t="n">
        <v>34</v>
      </c>
      <c r="O20" s="1" t="n">
        <v>56</v>
      </c>
      <c r="P20" s="1" t="n">
        <v>0.211180124223603</v>
      </c>
      <c r="Q20" s="1" t="n">
        <v>0.7</v>
      </c>
      <c r="R20" s="1" t="n">
        <v>96</v>
      </c>
      <c r="S20" s="1" t="n">
        <v>34</v>
      </c>
      <c r="T20" s="1" t="n">
        <v>45</v>
      </c>
      <c r="U20" s="1" t="n">
        <v>0.354166666666667</v>
      </c>
      <c r="V20" s="1" t="n">
        <v>16326</v>
      </c>
      <c r="W20" s="1" t="n">
        <v>18438</v>
      </c>
      <c r="X20" s="1" t="n">
        <v>35</v>
      </c>
      <c r="Y20" s="1" t="n">
        <v>4186</v>
      </c>
      <c r="Z20" s="1" t="n">
        <v>5442</v>
      </c>
      <c r="AA20" s="1" t="n">
        <v>22</v>
      </c>
    </row>
    <row r="21" customFormat="false" ht="15" hidden="false" customHeight="true" outlineLevel="0" collapsed="false">
      <c r="A21" s="1" t="s">
        <v>14832</v>
      </c>
      <c r="B21" s="1" t="s">
        <v>136</v>
      </c>
      <c r="C21" s="1" t="n">
        <v>10004590</v>
      </c>
      <c r="D21" s="1" t="s">
        <v>91</v>
      </c>
      <c r="E21" s="1" t="s">
        <v>14835</v>
      </c>
      <c r="F21" s="1" t="s">
        <v>14837</v>
      </c>
      <c r="G21" s="1" t="s">
        <v>62</v>
      </c>
      <c r="H21" s="1" t="n">
        <v>10</v>
      </c>
      <c r="I21" s="1" t="n">
        <v>9</v>
      </c>
      <c r="J21" s="1" t="n">
        <v>2</v>
      </c>
      <c r="K21" s="1" t="n">
        <v>0</v>
      </c>
      <c r="L21" s="1" t="n">
        <v>0</v>
      </c>
      <c r="M21" s="1" t="n">
        <v>21</v>
      </c>
      <c r="N21" s="1" t="n">
        <v>0</v>
      </c>
      <c r="O21" s="1" t="n">
        <v>5</v>
      </c>
      <c r="P21" s="1" t="n">
        <v>0</v>
      </c>
      <c r="Q21" s="1" t="n">
        <v>0.7</v>
      </c>
      <c r="R21" s="1" t="n">
        <v>10</v>
      </c>
      <c r="S21" s="1" t="n">
        <v>0</v>
      </c>
      <c r="T21" s="1" t="n">
        <v>2</v>
      </c>
      <c r="U21" s="1" t="n">
        <v>0</v>
      </c>
      <c r="V21" s="1" t="n">
        <v>0</v>
      </c>
      <c r="W21" s="1" t="n">
        <v>2540</v>
      </c>
      <c r="X21" s="1" t="n">
        <v>17</v>
      </c>
      <c r="Y21" s="1" t="n">
        <v>2450</v>
      </c>
      <c r="Z21" s="1" t="n">
        <v>0</v>
      </c>
      <c r="AA21" s="1" t="n">
        <v>0</v>
      </c>
    </row>
    <row r="22" customFormat="false" ht="15" hidden="false" customHeight="true" outlineLevel="0" collapsed="false">
      <c r="A22" s="1" t="s">
        <v>14832</v>
      </c>
      <c r="B22" s="1" t="s">
        <v>136</v>
      </c>
      <c r="C22" s="1" t="n">
        <v>10004610</v>
      </c>
      <c r="D22" s="1" t="s">
        <v>92</v>
      </c>
      <c r="E22" s="1" t="s">
        <v>14840</v>
      </c>
      <c r="F22" s="1" t="s">
        <v>14837</v>
      </c>
      <c r="G22" s="1" t="s">
        <v>93</v>
      </c>
      <c r="H22" s="1" t="n">
        <v>25</v>
      </c>
      <c r="I22" s="1" t="n">
        <v>4</v>
      </c>
      <c r="J22" s="1" t="n">
        <v>0</v>
      </c>
      <c r="K22" s="1" t="n">
        <v>0</v>
      </c>
      <c r="L22" s="1" t="n">
        <v>0</v>
      </c>
      <c r="M22" s="1" t="n">
        <v>29</v>
      </c>
      <c r="N22" s="1" t="n">
        <v>0</v>
      </c>
      <c r="O22" s="1" t="n">
        <v>7</v>
      </c>
      <c r="P22" s="1" t="n">
        <v>0</v>
      </c>
      <c r="Q22" s="1" t="n">
        <v>0.7</v>
      </c>
      <c r="R22" s="1" t="n">
        <v>25</v>
      </c>
      <c r="S22" s="1" t="n">
        <v>0</v>
      </c>
      <c r="T22" s="1" t="n">
        <v>3</v>
      </c>
      <c r="U22" s="1" t="n">
        <v>0</v>
      </c>
      <c r="V22" s="1" t="n">
        <v>0</v>
      </c>
      <c r="W22" s="1" t="n">
        <v>0</v>
      </c>
      <c r="X22" s="1" t="n">
        <v>1</v>
      </c>
      <c r="Y22" s="1" t="n">
        <v>0</v>
      </c>
      <c r="Z22" s="1" t="n">
        <v>0</v>
      </c>
      <c r="AA22" s="1" t="n">
        <v>0</v>
      </c>
    </row>
    <row r="23" customFormat="false" ht="15" hidden="false" customHeight="true" outlineLevel="0" collapsed="false">
      <c r="A23" s="1" t="s">
        <v>14832</v>
      </c>
      <c r="B23" s="1" t="s">
        <v>136</v>
      </c>
      <c r="C23" s="1" t="n">
        <v>10004612</v>
      </c>
      <c r="D23" s="1" t="s">
        <v>94</v>
      </c>
      <c r="E23" s="1" t="s">
        <v>217</v>
      </c>
      <c r="F23" s="1" t="s">
        <v>14833</v>
      </c>
      <c r="G23" s="1" t="s">
        <v>64</v>
      </c>
      <c r="H23" s="1" t="n">
        <v>0</v>
      </c>
      <c r="I23" s="1" t="n">
        <v>10</v>
      </c>
      <c r="J23" s="1" t="n">
        <v>0</v>
      </c>
      <c r="K23" s="1" t="n">
        <v>0</v>
      </c>
      <c r="L23" s="1" t="n">
        <v>0</v>
      </c>
      <c r="M23" s="1" t="n">
        <v>10</v>
      </c>
      <c r="N23" s="1" t="n">
        <v>0</v>
      </c>
      <c r="O23" s="1" t="n">
        <v>6</v>
      </c>
      <c r="P23" s="1" t="n">
        <v>0</v>
      </c>
      <c r="Q23" s="1" t="n">
        <v>0.7</v>
      </c>
      <c r="R23" s="1" t="n">
        <v>0</v>
      </c>
      <c r="S23" s="1" t="n">
        <v>0</v>
      </c>
      <c r="T23" s="1" t="n">
        <v>0</v>
      </c>
      <c r="U23" s="1" t="s">
        <v>95</v>
      </c>
      <c r="V23" s="1" t="n">
        <v>0</v>
      </c>
      <c r="W23" s="1" t="n">
        <v>0</v>
      </c>
      <c r="X23" s="1" t="n">
        <v>1</v>
      </c>
      <c r="Y23" s="1" t="n">
        <v>0</v>
      </c>
      <c r="Z23" s="1" t="n">
        <v>0</v>
      </c>
      <c r="AA23" s="1" t="n">
        <v>0</v>
      </c>
    </row>
    <row r="24" customFormat="false" ht="15" hidden="false" customHeight="true" outlineLevel="0" collapsed="false">
      <c r="A24" s="1" t="s">
        <v>14832</v>
      </c>
      <c r="B24" s="1" t="s">
        <v>136</v>
      </c>
      <c r="C24" s="1" t="n">
        <v>10004651</v>
      </c>
      <c r="D24" s="1" t="s">
        <v>96</v>
      </c>
      <c r="E24" s="1" t="s">
        <v>217</v>
      </c>
      <c r="F24" s="1" t="s">
        <v>14837</v>
      </c>
      <c r="G24" s="1" t="s">
        <v>74</v>
      </c>
      <c r="H24" s="1" t="n">
        <v>25</v>
      </c>
      <c r="I24" s="1" t="n">
        <v>7</v>
      </c>
      <c r="J24" s="1" t="n">
        <v>0</v>
      </c>
      <c r="K24" s="1" t="n">
        <v>0</v>
      </c>
      <c r="L24" s="1" t="n">
        <v>0</v>
      </c>
      <c r="M24" s="1" t="n">
        <v>32</v>
      </c>
      <c r="N24" s="1" t="n">
        <v>1</v>
      </c>
      <c r="O24" s="1" t="n">
        <v>11</v>
      </c>
      <c r="P24" s="1" t="n">
        <v>0.03125</v>
      </c>
      <c r="Q24" s="1" t="n">
        <v>0.7</v>
      </c>
      <c r="R24" s="1" t="n">
        <v>25</v>
      </c>
      <c r="S24" s="1" t="n">
        <v>0</v>
      </c>
      <c r="T24" s="1" t="n">
        <v>8</v>
      </c>
      <c r="U24" s="1" t="n">
        <v>0</v>
      </c>
      <c r="V24" s="1" t="n">
        <v>0</v>
      </c>
      <c r="W24" s="1" t="n">
        <v>0</v>
      </c>
      <c r="X24" s="1" t="n">
        <v>3</v>
      </c>
      <c r="Y24" s="1" t="n">
        <v>0</v>
      </c>
      <c r="Z24" s="1" t="n">
        <v>0</v>
      </c>
      <c r="AA24" s="1" t="n">
        <v>0</v>
      </c>
    </row>
    <row r="25" customFormat="false" ht="15" hidden="false" customHeight="true" outlineLevel="0" collapsed="false">
      <c r="A25" s="1" t="s">
        <v>14832</v>
      </c>
      <c r="B25" s="1" t="s">
        <v>136</v>
      </c>
      <c r="C25" s="1" t="n">
        <v>10004654</v>
      </c>
      <c r="D25" s="1" t="s">
        <v>97</v>
      </c>
      <c r="E25" s="1" t="s">
        <v>217</v>
      </c>
      <c r="F25" s="1" t="s">
        <v>14837</v>
      </c>
      <c r="G25" s="1" t="s">
        <v>82</v>
      </c>
      <c r="H25" s="1" t="n">
        <v>6</v>
      </c>
      <c r="I25" s="1" t="n">
        <v>32</v>
      </c>
      <c r="J25" s="1" t="n">
        <v>0</v>
      </c>
      <c r="K25" s="1" t="n">
        <v>0</v>
      </c>
      <c r="L25" s="1" t="n">
        <v>0</v>
      </c>
      <c r="M25" s="1" t="n">
        <v>38</v>
      </c>
      <c r="N25" s="1" t="n">
        <v>1</v>
      </c>
      <c r="O25" s="1" t="n">
        <v>34</v>
      </c>
      <c r="P25" s="1" t="n">
        <v>0.0263157894736842</v>
      </c>
      <c r="Q25" s="1" t="n">
        <v>0.7</v>
      </c>
      <c r="R25" s="1" t="n">
        <v>6</v>
      </c>
      <c r="S25" s="1" t="n">
        <v>1</v>
      </c>
      <c r="T25" s="1" t="n">
        <v>4</v>
      </c>
      <c r="U25" s="1" t="n">
        <v>0.166666666666667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</row>
    <row r="26" customFormat="false" ht="15" hidden="false" customHeight="true" outlineLevel="0" collapsed="false">
      <c r="A26" s="1" t="s">
        <v>14832</v>
      </c>
      <c r="B26" s="1" t="s">
        <v>136</v>
      </c>
      <c r="C26" s="1" t="n">
        <v>10004682</v>
      </c>
      <c r="D26" s="1" t="s">
        <v>98</v>
      </c>
      <c r="E26" s="1" t="s">
        <v>14835</v>
      </c>
      <c r="F26" s="1" t="s">
        <v>14833</v>
      </c>
      <c r="G26" s="1" t="s">
        <v>69</v>
      </c>
      <c r="H26" s="1" t="n">
        <v>7</v>
      </c>
      <c r="I26" s="1" t="n">
        <v>7</v>
      </c>
      <c r="J26" s="1" t="n">
        <v>1</v>
      </c>
      <c r="K26" s="1" t="n">
        <v>3</v>
      </c>
      <c r="L26" s="1" t="n">
        <v>0</v>
      </c>
      <c r="M26" s="1" t="n">
        <v>18</v>
      </c>
      <c r="N26" s="1" t="n">
        <v>8</v>
      </c>
      <c r="O26" s="1" t="n">
        <v>10</v>
      </c>
      <c r="P26" s="1" t="n">
        <v>0.444444444444444</v>
      </c>
      <c r="Q26" s="1" t="n">
        <v>0.7</v>
      </c>
      <c r="R26" s="1" t="n">
        <v>7</v>
      </c>
      <c r="S26" s="1" t="n">
        <v>4</v>
      </c>
      <c r="T26" s="1" t="n">
        <v>5</v>
      </c>
      <c r="U26" s="1" t="n">
        <v>0.571428571428571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</row>
    <row r="27" customFormat="false" ht="15" hidden="false" customHeight="true" outlineLevel="0" collapsed="false">
      <c r="A27" s="1" t="s">
        <v>14832</v>
      </c>
      <c r="B27" s="1" t="s">
        <v>136</v>
      </c>
      <c r="C27" s="1" t="n">
        <v>10004706</v>
      </c>
      <c r="D27" s="1" t="s">
        <v>99</v>
      </c>
      <c r="E27" s="1" t="s">
        <v>14841</v>
      </c>
      <c r="F27" s="1" t="s">
        <v>14837</v>
      </c>
      <c r="G27" s="1" t="s">
        <v>62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s">
        <v>95</v>
      </c>
      <c r="Q27" s="1" t="n">
        <v>0.7</v>
      </c>
      <c r="R27" s="1" t="n">
        <v>0</v>
      </c>
      <c r="S27" s="1" t="n">
        <v>0</v>
      </c>
      <c r="T27" s="1" t="n">
        <v>0</v>
      </c>
      <c r="U27" s="1" t="s">
        <v>95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110</v>
      </c>
      <c r="B1" s="1" t="s">
        <v>111</v>
      </c>
      <c r="C1" s="1" t="s">
        <v>2</v>
      </c>
      <c r="D1" s="1" t="s">
        <v>6</v>
      </c>
      <c r="E1" s="1" t="s">
        <v>14842</v>
      </c>
      <c r="F1" s="1" t="s">
        <v>14843</v>
      </c>
      <c r="G1" s="1" t="s">
        <v>14844</v>
      </c>
    </row>
    <row r="2" customFormat="false" ht="15" hidden="false" customHeight="true" outlineLevel="0" collapsed="false">
      <c r="A2" s="1" t="s">
        <v>160</v>
      </c>
      <c r="B2" s="1" t="s">
        <v>161</v>
      </c>
      <c r="C2" s="1" t="s">
        <v>135</v>
      </c>
      <c r="D2" s="1" t="s">
        <v>136</v>
      </c>
      <c r="E2" s="1" t="n">
        <v>3490</v>
      </c>
      <c r="F2" s="1" t="n">
        <v>40.6123583</v>
      </c>
      <c r="G2" s="1" t="n">
        <v>6933</v>
      </c>
    </row>
    <row r="3" customFormat="false" ht="15" hidden="false" customHeight="true" outlineLevel="0" collapsed="false">
      <c r="A3" s="1" t="s">
        <v>290</v>
      </c>
      <c r="B3" s="1" t="s">
        <v>291</v>
      </c>
      <c r="C3" s="1" t="s">
        <v>177</v>
      </c>
      <c r="D3" s="1" t="s">
        <v>236</v>
      </c>
      <c r="E3" s="1" t="n">
        <v>42</v>
      </c>
      <c r="F3" s="1" t="n">
        <v>0.375037799999999</v>
      </c>
      <c r="G3" s="1" t="n">
        <v>50</v>
      </c>
    </row>
    <row r="4" customFormat="false" ht="15" hidden="false" customHeight="true" outlineLevel="0" collapsed="false">
      <c r="A4" s="1" t="s">
        <v>326</v>
      </c>
      <c r="B4" s="1" t="s">
        <v>327</v>
      </c>
      <c r="C4" s="1" t="s">
        <v>218</v>
      </c>
      <c r="D4" s="1" t="s">
        <v>236</v>
      </c>
      <c r="E4" s="1" t="n">
        <v>783</v>
      </c>
      <c r="F4" s="1" t="n">
        <v>10.3391903</v>
      </c>
      <c r="G4" s="1" t="n">
        <v>1624</v>
      </c>
    </row>
    <row r="5" customFormat="false" ht="15" hidden="false" customHeight="true" outlineLevel="0" collapsed="false">
      <c r="A5" s="1" t="s">
        <v>458</v>
      </c>
      <c r="B5" s="1" t="s">
        <v>459</v>
      </c>
      <c r="C5" s="1" t="s">
        <v>460</v>
      </c>
      <c r="D5" s="1" t="s">
        <v>461</v>
      </c>
      <c r="E5" s="1" t="n">
        <v>6598</v>
      </c>
      <c r="F5" s="1" t="n">
        <v>66.0850785</v>
      </c>
      <c r="G5" s="1" t="n">
        <v>10602</v>
      </c>
    </row>
    <row r="6" customFormat="false" ht="15" hidden="false" customHeight="true" outlineLevel="0" collapsed="false">
      <c r="A6" s="1" t="s">
        <v>767</v>
      </c>
      <c r="B6" s="1" t="s">
        <v>768</v>
      </c>
      <c r="C6" s="1" t="s">
        <v>769</v>
      </c>
      <c r="D6" s="1" t="s">
        <v>193</v>
      </c>
      <c r="E6" s="1" t="n">
        <v>2148</v>
      </c>
      <c r="F6" s="1" t="n">
        <v>23.3062839</v>
      </c>
      <c r="G6" s="1" t="n">
        <v>2639</v>
      </c>
    </row>
    <row r="7" customFormat="false" ht="15" hidden="false" customHeight="true" outlineLevel="0" collapsed="false">
      <c r="A7" s="1" t="s">
        <v>779</v>
      </c>
      <c r="B7" s="1" t="s">
        <v>780</v>
      </c>
      <c r="C7" s="1" t="s">
        <v>14446</v>
      </c>
      <c r="D7" s="1" t="s">
        <v>781</v>
      </c>
      <c r="E7" s="1" t="n">
        <v>889</v>
      </c>
      <c r="F7" s="1" t="n">
        <v>10.6040816</v>
      </c>
      <c r="G7" s="1" t="n">
        <v>1786</v>
      </c>
    </row>
    <row r="8" customFormat="false" ht="15" hidden="false" customHeight="true" outlineLevel="0" collapsed="false">
      <c r="A8" s="1" t="s">
        <v>808</v>
      </c>
      <c r="B8" s="1" t="s">
        <v>809</v>
      </c>
      <c r="C8" s="1" t="s">
        <v>460</v>
      </c>
      <c r="D8" s="1" t="s">
        <v>136</v>
      </c>
      <c r="E8" s="1" t="n">
        <v>164</v>
      </c>
      <c r="F8" s="1" t="n">
        <v>1.0700729</v>
      </c>
      <c r="G8" s="1" t="n">
        <v>124</v>
      </c>
    </row>
    <row r="9" customFormat="false" ht="15" hidden="false" customHeight="true" outlineLevel="0" collapsed="false">
      <c r="A9" s="1" t="s">
        <v>849</v>
      </c>
      <c r="B9" s="1" t="s">
        <v>850</v>
      </c>
      <c r="C9" s="1" t="s">
        <v>460</v>
      </c>
      <c r="D9" s="1" t="s">
        <v>299</v>
      </c>
      <c r="E9" s="1" t="n">
        <v>358</v>
      </c>
      <c r="F9" s="1" t="n">
        <v>2.218899</v>
      </c>
      <c r="G9" s="1" t="n">
        <v>358</v>
      </c>
    </row>
    <row r="10" customFormat="false" ht="15" hidden="false" customHeight="true" outlineLevel="0" collapsed="false">
      <c r="A10" s="1" t="s">
        <v>890</v>
      </c>
      <c r="B10" s="1" t="s">
        <v>891</v>
      </c>
      <c r="C10" s="1" t="s">
        <v>460</v>
      </c>
      <c r="D10" s="1" t="s">
        <v>469</v>
      </c>
      <c r="E10" s="1" t="n">
        <v>40</v>
      </c>
      <c r="F10" s="1" t="n">
        <v>0.476948499999998</v>
      </c>
      <c r="G10" s="1" t="n">
        <v>80</v>
      </c>
    </row>
    <row r="11" customFormat="false" ht="15" hidden="false" customHeight="true" outlineLevel="0" collapsed="false">
      <c r="A11" s="1" t="s">
        <v>976</v>
      </c>
      <c r="B11" s="1" t="s">
        <v>977</v>
      </c>
      <c r="C11" s="1" t="s">
        <v>14446</v>
      </c>
      <c r="D11" s="1" t="s">
        <v>350</v>
      </c>
      <c r="E11" s="1" t="n">
        <v>890</v>
      </c>
      <c r="F11" s="1" t="n">
        <v>6.33996179999999</v>
      </c>
      <c r="G11" s="1" t="n">
        <v>890</v>
      </c>
    </row>
    <row r="12" customFormat="false" ht="15" hidden="false" customHeight="true" outlineLevel="0" collapsed="false">
      <c r="A12" s="1" t="s">
        <v>1418</v>
      </c>
      <c r="B12" s="1" t="s">
        <v>1419</v>
      </c>
      <c r="C12" s="1" t="s">
        <v>218</v>
      </c>
      <c r="D12" s="1" t="s">
        <v>608</v>
      </c>
      <c r="E12" s="1" t="n">
        <v>233</v>
      </c>
      <c r="F12" s="1" t="n">
        <v>2.6292185</v>
      </c>
      <c r="G12" s="1" t="n">
        <v>438</v>
      </c>
    </row>
    <row r="13" customFormat="false" ht="15" hidden="false" customHeight="true" outlineLevel="0" collapsed="false">
      <c r="A13" s="1" t="s">
        <v>1458</v>
      </c>
      <c r="B13" s="1" t="s">
        <v>1459</v>
      </c>
      <c r="C13" s="1" t="s">
        <v>218</v>
      </c>
      <c r="D13" s="1" t="s">
        <v>308</v>
      </c>
      <c r="E13" s="1" t="n">
        <v>895</v>
      </c>
      <c r="F13" s="1" t="n">
        <v>6.6125</v>
      </c>
      <c r="G13" s="1" t="n">
        <v>0</v>
      </c>
    </row>
    <row r="14" customFormat="false" ht="15" hidden="false" customHeight="true" outlineLevel="0" collapsed="false">
      <c r="A14" s="1" t="s">
        <v>1532</v>
      </c>
      <c r="B14" s="1" t="s">
        <v>1533</v>
      </c>
      <c r="C14" s="1" t="s">
        <v>460</v>
      </c>
      <c r="D14" s="1" t="s">
        <v>1534</v>
      </c>
      <c r="E14" s="1" t="n">
        <v>55310</v>
      </c>
      <c r="F14" s="1" t="n">
        <v>324.2563205</v>
      </c>
      <c r="G14" s="1" t="n">
        <v>30116</v>
      </c>
    </row>
    <row r="15" customFormat="false" ht="15" hidden="false" customHeight="true" outlineLevel="0" collapsed="false">
      <c r="A15" s="1" t="s">
        <v>1832</v>
      </c>
      <c r="B15" s="1" t="s">
        <v>1833</v>
      </c>
      <c r="C15" s="1" t="s">
        <v>14446</v>
      </c>
      <c r="D15" s="1" t="s">
        <v>242</v>
      </c>
      <c r="E15" s="1" t="n">
        <v>580</v>
      </c>
      <c r="F15" s="1" t="n">
        <v>10.0049972</v>
      </c>
      <c r="G15" s="1" t="n">
        <v>4640</v>
      </c>
    </row>
    <row r="16" customFormat="false" ht="15" hidden="false" customHeight="true" outlineLevel="0" collapsed="false">
      <c r="A16" s="1" t="s">
        <v>1841</v>
      </c>
      <c r="B16" s="1" t="s">
        <v>1842</v>
      </c>
      <c r="C16" s="1" t="s">
        <v>14446</v>
      </c>
      <c r="D16" s="1" t="s">
        <v>138</v>
      </c>
      <c r="E16" s="1" t="n">
        <v>1013</v>
      </c>
      <c r="F16" s="1" t="n">
        <v>11.9851465</v>
      </c>
      <c r="G16" s="1" t="n">
        <v>2042</v>
      </c>
    </row>
    <row r="17" customFormat="false" ht="15" hidden="false" customHeight="true" outlineLevel="0" collapsed="false">
      <c r="A17" s="1" t="s">
        <v>1894</v>
      </c>
      <c r="B17" s="1" t="s">
        <v>1895</v>
      </c>
      <c r="C17" s="1" t="s">
        <v>135</v>
      </c>
      <c r="D17" s="1" t="s">
        <v>451</v>
      </c>
      <c r="E17" s="1" t="n">
        <v>950</v>
      </c>
      <c r="F17" s="1" t="n">
        <v>8.3075028</v>
      </c>
      <c r="G17" s="1" t="n">
        <v>900</v>
      </c>
    </row>
    <row r="18" customFormat="false" ht="15" hidden="false" customHeight="true" outlineLevel="0" collapsed="false">
      <c r="A18" s="1" t="s">
        <v>2240</v>
      </c>
      <c r="B18" s="1" t="s">
        <v>2241</v>
      </c>
      <c r="C18" s="1" t="s">
        <v>874</v>
      </c>
      <c r="D18" s="1" t="s">
        <v>1140</v>
      </c>
      <c r="E18" s="1" t="n">
        <v>10250</v>
      </c>
      <c r="F18" s="1" t="n">
        <v>81.8877850999999</v>
      </c>
      <c r="G18" s="1" t="n">
        <v>11528</v>
      </c>
    </row>
    <row r="19" customFormat="false" ht="15" hidden="false" customHeight="true" outlineLevel="0" collapsed="false">
      <c r="A19" s="1" t="s">
        <v>2269</v>
      </c>
      <c r="B19" s="1" t="s">
        <v>2270</v>
      </c>
      <c r="C19" s="1" t="s">
        <v>14443</v>
      </c>
      <c r="D19" s="1" t="s">
        <v>1311</v>
      </c>
      <c r="E19" s="1" t="n">
        <v>0</v>
      </c>
      <c r="F19" s="1" t="n">
        <v>0</v>
      </c>
      <c r="G19" s="1" t="n">
        <v>0</v>
      </c>
    </row>
    <row r="20" customFormat="false" ht="15" hidden="false" customHeight="true" outlineLevel="0" collapsed="false">
      <c r="A20" s="1" t="s">
        <v>2456</v>
      </c>
      <c r="B20" s="1" t="s">
        <v>2457</v>
      </c>
      <c r="C20" s="1" t="s">
        <v>460</v>
      </c>
      <c r="D20" s="1" t="s">
        <v>504</v>
      </c>
      <c r="E20" s="1" t="n">
        <v>440</v>
      </c>
      <c r="F20" s="1" t="n">
        <v>4.809141</v>
      </c>
      <c r="G20" s="1" t="n">
        <v>805</v>
      </c>
    </row>
    <row r="21" customFormat="false" ht="15" hidden="false" customHeight="true" outlineLevel="0" collapsed="false">
      <c r="A21" s="1" t="s">
        <v>2504</v>
      </c>
      <c r="B21" s="1" t="s">
        <v>2505</v>
      </c>
      <c r="C21" s="1" t="s">
        <v>460</v>
      </c>
      <c r="D21" s="1" t="s">
        <v>1117</v>
      </c>
      <c r="E21" s="1" t="n">
        <v>12550</v>
      </c>
      <c r="F21" s="1" t="n">
        <v>99.2650269999999</v>
      </c>
      <c r="G21" s="1" t="n">
        <v>14668</v>
      </c>
    </row>
    <row r="22" customFormat="false" ht="15" hidden="false" customHeight="true" outlineLevel="0" collapsed="false">
      <c r="A22" s="1" t="s">
        <v>2839</v>
      </c>
      <c r="B22" s="1" t="s">
        <v>2840</v>
      </c>
      <c r="C22" s="1" t="s">
        <v>14446</v>
      </c>
      <c r="D22" s="1" t="s">
        <v>617</v>
      </c>
      <c r="E22" s="1" t="n">
        <v>220</v>
      </c>
      <c r="F22" s="1" t="n">
        <v>2.70661169999999</v>
      </c>
      <c r="G22" s="1" t="n">
        <v>440</v>
      </c>
    </row>
    <row r="23" customFormat="false" ht="15" hidden="false" customHeight="true" outlineLevel="0" collapsed="false">
      <c r="A23" s="1" t="s">
        <v>3861</v>
      </c>
      <c r="B23" s="1" t="s">
        <v>3713</v>
      </c>
      <c r="C23" s="1" t="s">
        <v>218</v>
      </c>
      <c r="D23" s="1" t="s">
        <v>3862</v>
      </c>
      <c r="E23" s="1" t="n">
        <v>17</v>
      </c>
      <c r="F23" s="1" t="n">
        <v>0.2642064</v>
      </c>
      <c r="G23" s="1" t="n">
        <v>50</v>
      </c>
    </row>
    <row r="24" customFormat="false" ht="15" hidden="false" customHeight="true" outlineLevel="0" collapsed="false">
      <c r="A24" s="1" t="s">
        <v>4353</v>
      </c>
      <c r="B24" s="1" t="s">
        <v>4354</v>
      </c>
      <c r="C24" s="1" t="s">
        <v>235</v>
      </c>
      <c r="D24" s="1" t="s">
        <v>4355</v>
      </c>
      <c r="E24" s="1" t="n">
        <v>82</v>
      </c>
      <c r="F24" s="1" t="n">
        <v>1.0681</v>
      </c>
      <c r="G24" s="1" t="n">
        <v>182</v>
      </c>
    </row>
    <row r="25" customFormat="false" ht="15" hidden="false" customHeight="true" outlineLevel="0" collapsed="false">
      <c r="A25" s="1" t="s">
        <v>4911</v>
      </c>
      <c r="B25" s="1" t="s">
        <v>4912</v>
      </c>
      <c r="C25" s="1" t="s">
        <v>135</v>
      </c>
      <c r="D25" s="1" t="s">
        <v>1140</v>
      </c>
      <c r="E25" s="1" t="n">
        <v>2</v>
      </c>
      <c r="F25" s="1" t="n">
        <v>0.0169501</v>
      </c>
      <c r="G25" s="1" t="n">
        <v>2</v>
      </c>
    </row>
    <row r="26" customFormat="false" ht="15" hidden="false" customHeight="true" outlineLevel="0" collapsed="false">
      <c r="A26" s="1" t="s">
        <v>5253</v>
      </c>
      <c r="B26" s="1" t="s">
        <v>5254</v>
      </c>
      <c r="C26" s="1" t="s">
        <v>135</v>
      </c>
      <c r="D26" s="1" t="s">
        <v>149</v>
      </c>
      <c r="E26" s="1" t="n">
        <v>0</v>
      </c>
      <c r="F26" s="1" t="n">
        <v>0</v>
      </c>
      <c r="G26" s="1" t="n">
        <v>0</v>
      </c>
    </row>
    <row r="27" customFormat="false" ht="15" hidden="false" customHeight="true" outlineLevel="0" collapsed="false">
      <c r="A27" s="1" t="s">
        <v>5310</v>
      </c>
      <c r="B27" s="1" t="s">
        <v>5311</v>
      </c>
      <c r="C27" s="1" t="s">
        <v>177</v>
      </c>
      <c r="D27" s="1" t="s">
        <v>788</v>
      </c>
      <c r="E27" s="1" t="n">
        <v>1077</v>
      </c>
      <c r="F27" s="1" t="n">
        <v>11.8606554</v>
      </c>
      <c r="G27" s="1" t="n">
        <v>1746</v>
      </c>
    </row>
    <row r="28" customFormat="false" ht="15" hidden="false" customHeight="true" outlineLevel="0" collapsed="false">
      <c r="A28" s="1" t="s">
        <v>5624</v>
      </c>
      <c r="B28" s="1" t="s">
        <v>5625</v>
      </c>
      <c r="C28" s="1" t="s">
        <v>460</v>
      </c>
      <c r="D28" s="1" t="s">
        <v>1411</v>
      </c>
      <c r="E28" s="1" t="n">
        <v>2081</v>
      </c>
      <c r="F28" s="1" t="n">
        <v>16.1140303</v>
      </c>
      <c r="G28" s="1" t="n">
        <v>2081</v>
      </c>
    </row>
    <row r="29" customFormat="false" ht="15" hidden="false" customHeight="true" outlineLevel="0" collapsed="false">
      <c r="A29" s="1" t="s">
        <v>6288</v>
      </c>
      <c r="B29" s="1" t="s">
        <v>6289</v>
      </c>
      <c r="C29" s="1" t="s">
        <v>460</v>
      </c>
      <c r="D29" s="1" t="s">
        <v>308</v>
      </c>
      <c r="E29" s="1" t="n">
        <v>286</v>
      </c>
      <c r="F29" s="1" t="n">
        <v>3.3605141</v>
      </c>
      <c r="G29" s="1" t="n">
        <v>572</v>
      </c>
    </row>
    <row r="30" customFormat="false" ht="15" hidden="false" customHeight="true" outlineLevel="0" collapsed="false">
      <c r="A30" s="1" t="s">
        <v>6401</v>
      </c>
      <c r="B30" s="1" t="s">
        <v>6402</v>
      </c>
      <c r="C30" s="1" t="s">
        <v>460</v>
      </c>
      <c r="D30" s="1" t="s">
        <v>138</v>
      </c>
      <c r="E30" s="1" t="n">
        <v>6549</v>
      </c>
      <c r="F30" s="1" t="n">
        <v>53.9975197</v>
      </c>
      <c r="G30" s="1" t="n">
        <v>6802</v>
      </c>
    </row>
    <row r="31" customFormat="false" ht="15" hidden="false" customHeight="true" outlineLevel="0" collapsed="false">
      <c r="A31" s="1" t="s">
        <v>7800</v>
      </c>
      <c r="B31" s="1" t="s">
        <v>7801</v>
      </c>
      <c r="C31" s="1" t="s">
        <v>460</v>
      </c>
      <c r="D31" s="1" t="s">
        <v>3048</v>
      </c>
      <c r="E31" s="1" t="n">
        <v>2817</v>
      </c>
      <c r="F31" s="1" t="n">
        <v>21.8405756</v>
      </c>
      <c r="G31" s="1" t="n">
        <v>2817</v>
      </c>
    </row>
    <row r="32" customFormat="false" ht="15" hidden="false" customHeight="true" outlineLevel="0" collapsed="false">
      <c r="A32" s="1" t="s">
        <v>7960</v>
      </c>
      <c r="B32" s="1" t="s">
        <v>7961</v>
      </c>
      <c r="C32" s="1" t="s">
        <v>218</v>
      </c>
      <c r="D32" s="1" t="s">
        <v>3862</v>
      </c>
      <c r="E32" s="1" t="n">
        <v>36</v>
      </c>
      <c r="F32" s="1" t="n">
        <v>0.4708948</v>
      </c>
      <c r="G32" s="1" t="n">
        <v>72</v>
      </c>
    </row>
    <row r="33" customFormat="false" ht="15" hidden="false" customHeight="true" outlineLevel="0" collapsed="false">
      <c r="A33" s="1" t="s">
        <v>8393</v>
      </c>
      <c r="B33" s="1" t="s">
        <v>8394</v>
      </c>
      <c r="C33" s="1" t="s">
        <v>235</v>
      </c>
      <c r="D33" s="1" t="s">
        <v>823</v>
      </c>
      <c r="E33" s="1" t="n">
        <v>161</v>
      </c>
      <c r="F33" s="1" t="n">
        <v>2.3574771</v>
      </c>
      <c r="G33" s="1" t="n">
        <v>412</v>
      </c>
    </row>
    <row r="34" customFormat="false" ht="15" hidden="false" customHeight="true" outlineLevel="0" collapsed="false">
      <c r="A34" s="1" t="s">
        <v>8446</v>
      </c>
      <c r="B34" s="1" t="s">
        <v>8447</v>
      </c>
      <c r="C34" s="1" t="s">
        <v>135</v>
      </c>
      <c r="D34" s="1" t="s">
        <v>8448</v>
      </c>
      <c r="E34" s="1" t="n">
        <v>50</v>
      </c>
      <c r="F34" s="1" t="n">
        <v>0.436368099999999</v>
      </c>
      <c r="G34" s="1" t="n">
        <v>50</v>
      </c>
    </row>
    <row r="35" customFormat="false" ht="15" hidden="false" customHeight="true" outlineLevel="0" collapsed="false">
      <c r="A35" s="1" t="s">
        <v>8530</v>
      </c>
      <c r="B35" s="1" t="s">
        <v>8531</v>
      </c>
      <c r="C35" s="1" t="s">
        <v>274</v>
      </c>
      <c r="D35" s="1" t="s">
        <v>308</v>
      </c>
      <c r="E35" s="1" t="n">
        <v>18724</v>
      </c>
      <c r="F35" s="1" t="n">
        <v>164.055714</v>
      </c>
      <c r="G35" s="1" t="n">
        <v>28456</v>
      </c>
    </row>
    <row r="36" customFormat="false" ht="15" hidden="false" customHeight="true" outlineLevel="0" collapsed="false">
      <c r="A36" s="1" t="s">
        <v>8888</v>
      </c>
      <c r="B36" s="1" t="s">
        <v>8889</v>
      </c>
      <c r="C36" s="1" t="s">
        <v>135</v>
      </c>
      <c r="D36" s="1" t="s">
        <v>823</v>
      </c>
      <c r="E36" s="1" t="n">
        <v>486</v>
      </c>
      <c r="F36" s="1" t="n">
        <v>5.5512781</v>
      </c>
      <c r="G36" s="1" t="n">
        <v>592</v>
      </c>
    </row>
    <row r="37" customFormat="false" ht="15" hidden="false" customHeight="true" outlineLevel="0" collapsed="false">
      <c r="A37" s="1" t="s">
        <v>8938</v>
      </c>
      <c r="B37" s="1" t="s">
        <v>8939</v>
      </c>
      <c r="C37" s="1" t="s">
        <v>135</v>
      </c>
      <c r="D37" s="1" t="s">
        <v>788</v>
      </c>
      <c r="E37" s="1" t="n">
        <v>368</v>
      </c>
      <c r="F37" s="1" t="n">
        <v>4.627338</v>
      </c>
      <c r="G37" s="1" t="n">
        <v>578</v>
      </c>
    </row>
    <row r="38" customFormat="false" ht="15" hidden="false" customHeight="true" outlineLevel="0" collapsed="false">
      <c r="A38" s="1" t="s">
        <v>9835</v>
      </c>
      <c r="B38" s="1" t="s">
        <v>9836</v>
      </c>
      <c r="C38" s="1" t="s">
        <v>135</v>
      </c>
      <c r="D38" s="1" t="s">
        <v>788</v>
      </c>
      <c r="E38" s="1" t="n">
        <v>241</v>
      </c>
      <c r="F38" s="1" t="n">
        <v>2.8808282</v>
      </c>
      <c r="G38" s="1" t="n">
        <v>345</v>
      </c>
    </row>
    <row r="39" customFormat="false" ht="15" hidden="false" customHeight="true" outlineLevel="0" collapsed="false">
      <c r="A39" s="1" t="s">
        <v>10490</v>
      </c>
      <c r="B39" s="1" t="s">
        <v>10491</v>
      </c>
      <c r="C39" s="1" t="s">
        <v>235</v>
      </c>
      <c r="D39" s="1" t="s">
        <v>847</v>
      </c>
      <c r="E39" s="1" t="n">
        <v>308</v>
      </c>
      <c r="F39" s="1" t="n">
        <v>17.3633767</v>
      </c>
      <c r="G39" s="1" t="n">
        <v>616</v>
      </c>
    </row>
    <row r="40" customFormat="false" ht="15" hidden="false" customHeight="true" outlineLevel="0" collapsed="false">
      <c r="A40" s="1" t="s">
        <v>10730</v>
      </c>
      <c r="B40" s="1" t="s">
        <v>10731</v>
      </c>
      <c r="C40" s="1" t="s">
        <v>460</v>
      </c>
      <c r="D40" s="1" t="s">
        <v>1514</v>
      </c>
      <c r="E40" s="1" t="n">
        <v>1050</v>
      </c>
      <c r="F40" s="1" t="n">
        <v>8.50501219999999</v>
      </c>
      <c r="G40" s="1" t="n">
        <v>1050</v>
      </c>
    </row>
    <row r="41" customFormat="false" ht="15" hidden="false" customHeight="true" outlineLevel="0" collapsed="false">
      <c r="A41" s="1" t="s">
        <v>10970</v>
      </c>
      <c r="B41" s="1" t="s">
        <v>10971</v>
      </c>
      <c r="C41" s="1" t="s">
        <v>460</v>
      </c>
      <c r="D41" s="1" t="s">
        <v>231</v>
      </c>
      <c r="E41" s="1" t="n">
        <v>3693</v>
      </c>
      <c r="F41" s="1" t="n">
        <v>33.2697511</v>
      </c>
      <c r="G41" s="1" t="n">
        <v>4560</v>
      </c>
    </row>
    <row r="42" customFormat="false" ht="15" hidden="false" customHeight="true" outlineLevel="0" collapsed="false">
      <c r="A42" s="1" t="s">
        <v>11111</v>
      </c>
      <c r="B42" s="1" t="s">
        <v>11112</v>
      </c>
      <c r="C42" s="1" t="s">
        <v>460</v>
      </c>
      <c r="D42" s="1" t="s">
        <v>11113</v>
      </c>
      <c r="E42" s="1" t="n">
        <v>65</v>
      </c>
      <c r="F42" s="1" t="n">
        <v>0.8810861</v>
      </c>
      <c r="G42" s="1" t="n">
        <v>115</v>
      </c>
    </row>
    <row r="43" customFormat="false" ht="15" hidden="false" customHeight="true" outlineLevel="0" collapsed="false">
      <c r="A43" s="1" t="s">
        <v>11153</v>
      </c>
      <c r="B43" s="1" t="s">
        <v>11154</v>
      </c>
      <c r="C43" s="1" t="s">
        <v>135</v>
      </c>
      <c r="D43" s="1" t="s">
        <v>788</v>
      </c>
      <c r="E43" s="1" t="n">
        <v>191</v>
      </c>
      <c r="F43" s="1" t="n">
        <v>2.567927</v>
      </c>
      <c r="G43" s="1" t="n">
        <v>410</v>
      </c>
    </row>
    <row r="44" customFormat="false" ht="15" hidden="false" customHeight="true" outlineLevel="0" collapsed="false">
      <c r="A44" s="1" t="s">
        <v>11265</v>
      </c>
      <c r="B44" s="1" t="s">
        <v>11266</v>
      </c>
      <c r="C44" s="1" t="s">
        <v>14446</v>
      </c>
      <c r="D44" s="1" t="s">
        <v>4170</v>
      </c>
      <c r="E44" s="1" t="n">
        <v>2573</v>
      </c>
      <c r="F44" s="1" t="n">
        <v>19.6051981</v>
      </c>
      <c r="G44" s="1" t="n">
        <v>2914</v>
      </c>
    </row>
    <row r="45" customFormat="false" ht="15" hidden="false" customHeight="true" outlineLevel="0" collapsed="false">
      <c r="A45" s="1" t="s">
        <v>12633</v>
      </c>
      <c r="B45" s="1" t="s">
        <v>12634</v>
      </c>
      <c r="C45" s="1" t="s">
        <v>135</v>
      </c>
      <c r="D45" s="1" t="s">
        <v>788</v>
      </c>
      <c r="E45" s="1" t="n">
        <v>19</v>
      </c>
      <c r="F45" s="1" t="n">
        <v>0.3364319</v>
      </c>
      <c r="G45" s="1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2026-08-11T13:59:21Z</dcterms:created>
  <dc:creator>openpyxl</dc:creator>
  <dc:description/>
  <dc:language>en-US</dc:language>
  <cp:lastModifiedBy>Virendra Lahoti</cp:lastModifiedBy>
  <dcterms:modified xsi:type="dcterms:W3CDTF">2026-09-20T04:26:03Z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